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updateLinks="never" codeName="ThisWorkbook" defaultThemeVersion="124226"/>
  <mc:AlternateContent xmlns:mc="http://schemas.openxmlformats.org/markup-compatibility/2006">
    <mc:Choice Requires="x15">
      <x15ac:absPath xmlns:x15ac="http://schemas.microsoft.com/office/spreadsheetml/2010/11/ac" url="W:\Finance\Accounting Services\Schools Accountancy Team\Funding\2022-23\Toolkits &amp; Supporting info\"/>
    </mc:Choice>
  </mc:AlternateContent>
  <xr:revisionPtr revIDLastSave="0" documentId="8_{04D82EC8-667D-41BE-A099-7DB7AD5027ED}" xr6:coauthVersionLast="47" xr6:coauthVersionMax="47" xr10:uidLastSave="{00000000-0000-0000-0000-000000000000}"/>
  <bookViews>
    <workbookView xWindow="28680" yWindow="-120" windowWidth="29040" windowHeight="15840" xr2:uid="{00000000-000D-0000-FFFF-FFFF00000000}"/>
  </bookViews>
  <sheets>
    <sheet name="Main Menu" sheetId="1" r:id="rId1"/>
    <sheet name="Data Input" sheetId="5" r:id="rId2"/>
    <sheet name="School Funding Summary" sheetId="2" r:id="rId3"/>
    <sheet name="3 Year Schools Block" sheetId="4" r:id="rId4"/>
    <sheet name="Capping and Scaling" sheetId="7" state="hidden" r:id="rId5"/>
    <sheet name="2021-22 Budgets" sheetId="44" state="hidden" r:id="rId6"/>
    <sheet name="New ISB 22-23" sheetId="45" state="hidden" r:id="rId7"/>
    <sheet name="Adjusted Factors 22-23" sheetId="46" state="hidden" r:id="rId8"/>
    <sheet name="De-Delegation - 22-23" sheetId="47" state="hidden" r:id="rId9"/>
    <sheet name="20-21 Cfwds" sheetId="48" state="hidden" r:id="rId10"/>
    <sheet name="2020-21 Budgets" sheetId="37" state="hidden" r:id="rId11"/>
    <sheet name="New ISB 21-22" sheetId="38" state="hidden" r:id="rId12"/>
    <sheet name="Adjusted Factors 21-22" sheetId="39" state="hidden" r:id="rId13"/>
    <sheet name="De-Delegation - 21-22" sheetId="40" state="hidden" r:id="rId14"/>
    <sheet name="19-20 Cfwds" sheetId="41" state="hidden" r:id="rId15"/>
    <sheet name="DfE No. (2)" sheetId="42" state="hidden" r:id="rId16"/>
    <sheet name="DfE No." sheetId="24" state="hidden" r:id="rId17"/>
    <sheet name="20-21 submitted baselines" sheetId="43" state="hidden" r:id="rId18"/>
    <sheet name="Baselines 19-20" sheetId="36" state="hidden"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_xlnm._FilterDatabase" localSheetId="9" hidden="1">'20-21 Cfwds'!$B$1:$B$213</definedName>
    <definedName name="_xlnm._FilterDatabase" localSheetId="17" hidden="1">'20-21 submitted baselines'!$A$4:$L$660</definedName>
    <definedName name="_xlnm._FilterDatabase" localSheetId="5" hidden="1">'2021-22 Budgets'!$C$2:$AB$330</definedName>
    <definedName name="_xlnm._FilterDatabase" localSheetId="12" hidden="1">'Adjusted Factors 21-22'!$A$1:$BS$325</definedName>
    <definedName name="_xlnm._FilterDatabase" localSheetId="16" hidden="1">'DfE No.'!$A$1:$E$1</definedName>
    <definedName name="_xlnm._FilterDatabase" localSheetId="15" hidden="1">'DfE No. (2)'!$A$1:$A$300</definedName>
    <definedName name="_xlnm._FilterDatabase" localSheetId="11" hidden="1">'New ISB 21-22'!$A$1:$CF$301</definedName>
    <definedName name="_xlnm._FilterDatabase" localSheetId="6" hidden="1">'New ISB 22-23'!$A$4:$FE$4</definedName>
    <definedName name="Adjustments_To_PY_SBS" localSheetId="14">'[1]Local Factors'!$AA$5</definedName>
    <definedName name="Adjustments_To_PY_SBS" localSheetId="10">'[1]Local Factors'!$AA$5</definedName>
    <definedName name="Adjustments_To_PY_SBS" localSheetId="17">'[2]Local Factors'!$AA$5</definedName>
    <definedName name="Adjustments_To_PY_SBS" localSheetId="12">'[1]Local Factors'!$AA$5</definedName>
    <definedName name="Adjustments_To_PY_SBS" localSheetId="13">'[1]Local Factors'!$AA$5</definedName>
    <definedName name="Adjustments_To_PY_SBS" localSheetId="15">'[1]Local Factors'!$AA$5</definedName>
    <definedName name="Adjustments_To_PY_SBS" localSheetId="11">'[1]Local Factors'!$AA$5</definedName>
    <definedName name="Adjustments_To_PY_SBS">'[3]Local Factors'!$AA$5</definedName>
    <definedName name="All_distance_threshold" localSheetId="14">[1]Proforma!$D$44</definedName>
    <definedName name="All_distance_threshold" localSheetId="10">[1]Proforma!$D$44</definedName>
    <definedName name="All_distance_threshold" localSheetId="17">[2]Proforma!$D$49</definedName>
    <definedName name="All_distance_threshold" localSheetId="12">[1]Proforma!$D$44</definedName>
    <definedName name="All_distance_threshold" localSheetId="13">[1]Proforma!$D$44</definedName>
    <definedName name="All_distance_threshold" localSheetId="15">[1]Proforma!$D$44</definedName>
    <definedName name="All_distance_threshold" localSheetId="11">[1]Proforma!$D$44</definedName>
    <definedName name="All_distance_threshold">[3]Proforma!$D$44</definedName>
    <definedName name="All_PupilNo_threshold" localSheetId="14">[1]Proforma!$G$44</definedName>
    <definedName name="All_PupilNo_threshold" localSheetId="10">[1]Proforma!$G$44</definedName>
    <definedName name="All_PupilNo_threshold" localSheetId="17">[2]Proforma!$G$49</definedName>
    <definedName name="All_PupilNo_threshold" localSheetId="12">[1]Proforma!$G$44</definedName>
    <definedName name="All_PupilNo_threshold" localSheetId="13">[1]Proforma!$G$44</definedName>
    <definedName name="All_PupilNo_threshold" localSheetId="15">[1]Proforma!$G$44</definedName>
    <definedName name="All_PupilNo_threshold" localSheetId="11">[1]Proforma!$G$44</definedName>
    <definedName name="All_PupilNo_threshold">[3]Proforma!$G$44</definedName>
    <definedName name="Autumn_term_EFA_prop">[4]Parameters!$I$6</definedName>
    <definedName name="Autumn_term_LA_prop">[4]Parameters!$J$6</definedName>
    <definedName name="AWPU_KS3_Rate" localSheetId="14">[1]Proforma!$E$12</definedName>
    <definedName name="AWPU_KS3_Rate" localSheetId="10">[1]Proforma!$E$12</definedName>
    <definedName name="AWPU_KS3_Rate" localSheetId="17">[2]Proforma!$E$15</definedName>
    <definedName name="AWPU_KS3_Rate" localSheetId="12">[1]Proforma!$E$12</definedName>
    <definedName name="AWPU_KS3_Rate" localSheetId="13">[1]Proforma!$E$12</definedName>
    <definedName name="AWPU_KS3_Rate" localSheetId="15">[1]Proforma!$E$12</definedName>
    <definedName name="AWPU_KS3_Rate" localSheetId="11">[1]Proforma!$E$12</definedName>
    <definedName name="AWPU_KS3_Rate">[3]Proforma!$E$12</definedName>
    <definedName name="AWPU_KS4_Rate" localSheetId="14">[1]Proforma!$E$13</definedName>
    <definedName name="AWPU_KS4_Rate" localSheetId="10">[1]Proforma!$E$13</definedName>
    <definedName name="AWPU_KS4_Rate" localSheetId="17">[2]Proforma!$E$16</definedName>
    <definedName name="AWPU_KS4_Rate" localSheetId="12">[1]Proforma!$E$13</definedName>
    <definedName name="AWPU_KS4_Rate" localSheetId="13">[1]Proforma!$E$13</definedName>
    <definedName name="AWPU_KS4_Rate" localSheetId="15">[1]Proforma!$E$13</definedName>
    <definedName name="AWPU_KS4_Rate" localSheetId="11">[1]Proforma!$E$13</definedName>
    <definedName name="AWPU_KS4_Rate">[3]Proforma!$E$13</definedName>
    <definedName name="AWPU_Pri_Rate" localSheetId="14">[1]Proforma!$E$11</definedName>
    <definedName name="AWPU_Pri_Rate" localSheetId="10">[1]Proforma!$E$11</definedName>
    <definedName name="AWPU_Pri_Rate" localSheetId="17">[2]Proforma!$E$14</definedName>
    <definedName name="AWPU_Pri_Rate" localSheetId="12">[1]Proforma!$E$11</definedName>
    <definedName name="AWPU_Pri_Rate" localSheetId="13">[1]Proforma!$E$11</definedName>
    <definedName name="AWPU_Pri_Rate" localSheetId="15">[1]Proforma!$E$11</definedName>
    <definedName name="AWPU_Pri_Rate" localSheetId="11">[1]Proforma!$E$11</definedName>
    <definedName name="AWPU_Pri_Rate">[3]Proforma!$E$11</definedName>
    <definedName name="AWPU_Primary_DD_rate" localSheetId="14">'[1]De Delegation'!$X$8</definedName>
    <definedName name="AWPU_Primary_DD_rate" localSheetId="10">'[1]De Delegation'!$X$8</definedName>
    <definedName name="AWPU_Primary_DD_rate" localSheetId="17">'[2]De Delegation'!$X$8</definedName>
    <definedName name="AWPU_Primary_DD_rate" localSheetId="12">'[1]De Delegation'!$X$8</definedName>
    <definedName name="AWPU_Primary_DD_rate" localSheetId="13">'[1]De Delegation'!$X$8</definedName>
    <definedName name="AWPU_Primary_DD_rate" localSheetId="15">'[1]De Delegation'!$X$8</definedName>
    <definedName name="AWPU_Primary_DD_rate" localSheetId="11">'[1]De Delegation'!$X$8</definedName>
    <definedName name="AWPU_Primary_DD_rate">'[3]De Delegation'!$X$8</definedName>
    <definedName name="AWPU_Sec_DD_rate" localSheetId="14">'[1]De Delegation'!$Y$9</definedName>
    <definedName name="AWPU_Sec_DD_rate" localSheetId="10">'[1]De Delegation'!$Y$9</definedName>
    <definedName name="AWPU_Sec_DD_rate" localSheetId="17">'[2]De Delegation'!$Y$9</definedName>
    <definedName name="AWPU_Sec_DD_rate" localSheetId="12">'[1]De Delegation'!$Y$9</definedName>
    <definedName name="AWPU_Sec_DD_rate" localSheetId="13">'[1]De Delegation'!$Y$9</definedName>
    <definedName name="AWPU_Sec_DD_rate" localSheetId="15">'[1]De Delegation'!$Y$9</definedName>
    <definedName name="AWPU_Sec_DD_rate" localSheetId="11">'[1]De Delegation'!$Y$9</definedName>
    <definedName name="AWPU_Sec_DD_rate">'[3]De Delegation'!$Y$9</definedName>
    <definedName name="BaseData" localSheetId="14">'[5]13-14 - subjectives'!$A:$D</definedName>
    <definedName name="BaseData" localSheetId="10">'[5]13-14 - subjectives'!$A:$D</definedName>
    <definedName name="BaseData" localSheetId="12">'[5]13-14 - subjectives'!$A:$D</definedName>
    <definedName name="BaseData" localSheetId="13">'[5]13-14 - subjectives'!$A:$D</definedName>
    <definedName name="BaseData" localSheetId="15">'[5]13-14 - subjectives'!$A:$D</definedName>
    <definedName name="BaseData" localSheetId="11">'[5]13-14 - subjectives'!$A:$D</definedName>
    <definedName name="BaseData">'[6]13-14 - subjectives'!$A:$D</definedName>
    <definedName name="Capping_Scaling_YesNo" localSheetId="14">[1]Proforma!$J$61</definedName>
    <definedName name="Capping_Scaling_YesNo" localSheetId="10">[1]Proforma!$J$61</definedName>
    <definedName name="Capping_Scaling_YesNo" localSheetId="17">[2]Proforma!$J$71</definedName>
    <definedName name="Capping_Scaling_YesNo" localSheetId="12">[1]Proforma!$J$61</definedName>
    <definedName name="Capping_Scaling_YesNo" localSheetId="13">[1]Proforma!$J$61</definedName>
    <definedName name="Capping_Scaling_YesNo" localSheetId="15">[1]Proforma!$J$61</definedName>
    <definedName name="Capping_Scaling_YesNo" localSheetId="11">[1]Proforma!$J$61</definedName>
    <definedName name="Capping_Scaling_YesNo">[3]Proforma!$J$61</definedName>
    <definedName name="Ceiling" localSheetId="14">[1]Proforma!$D$62</definedName>
    <definedName name="Ceiling" localSheetId="10">[1]Proforma!$D$62</definedName>
    <definedName name="Ceiling" localSheetId="17">[2]Proforma!$D$72</definedName>
    <definedName name="Ceiling" localSheetId="12">[1]Proforma!$D$62</definedName>
    <definedName name="Ceiling" localSheetId="13">[1]Proforma!$D$62</definedName>
    <definedName name="Ceiling" localSheetId="15">[1]Proforma!$D$62</definedName>
    <definedName name="Ceiling" localSheetId="11">[1]Proforma!$D$62</definedName>
    <definedName name="Ceiling">[3]Proforma!$D$62</definedName>
    <definedName name="Data1">#REF!</definedName>
    <definedName name="Data2">'[7]Base Working'!$I:$I</definedName>
    <definedName name="DSGData" localSheetId="14">'[5]13-14 DSG'!$A:$D</definedName>
    <definedName name="DSGData" localSheetId="10">'[5]13-14 DSG'!$A:$D</definedName>
    <definedName name="DSGData" localSheetId="12">'[5]13-14 DSG'!$A:$D</definedName>
    <definedName name="DSGData" localSheetId="13">'[5]13-14 DSG'!$A:$D</definedName>
    <definedName name="DSGData" localSheetId="15">'[5]13-14 DSG'!$A:$D</definedName>
    <definedName name="DSGData" localSheetId="11">'[5]13-14 DSG'!$A:$D</definedName>
    <definedName name="DSGData">'[6]13-14 DSG'!$A:$D</definedName>
    <definedName name="EAL_Pri" localSheetId="14">[1]Proforma!$E$25</definedName>
    <definedName name="EAL_Pri" localSheetId="10">[1]Proforma!$E$25</definedName>
    <definedName name="EAL_Pri" localSheetId="17">[2]Proforma!$E$28</definedName>
    <definedName name="EAL_Pri" localSheetId="12">[1]Proforma!$E$25</definedName>
    <definedName name="EAL_Pri" localSheetId="13">[1]Proforma!$E$25</definedName>
    <definedName name="EAL_Pri" localSheetId="15">[1]Proforma!$E$25</definedName>
    <definedName name="EAL_Pri" localSheetId="11">[1]Proforma!$E$25</definedName>
    <definedName name="EAL_Pri">[3]Proforma!$E$25</definedName>
    <definedName name="EAL_Pri_DD_rate" localSheetId="14">'[1]De Delegation'!$X$21</definedName>
    <definedName name="EAL_Pri_DD_rate" localSheetId="10">'[1]De Delegation'!$X$21</definedName>
    <definedName name="EAL_Pri_DD_rate" localSheetId="17">'[2]De Delegation'!$X$21</definedName>
    <definedName name="EAL_Pri_DD_rate" localSheetId="12">'[1]De Delegation'!$X$21</definedName>
    <definedName name="EAL_Pri_DD_rate" localSheetId="13">'[1]De Delegation'!$X$21</definedName>
    <definedName name="EAL_Pri_DD_rate" localSheetId="15">'[1]De Delegation'!$X$21</definedName>
    <definedName name="EAL_Pri_DD_rate" localSheetId="11">'[1]De Delegation'!$X$21</definedName>
    <definedName name="EAL_Pri_DD_rate">'[3]De Delegation'!$X$21</definedName>
    <definedName name="EAL_Pri_Option" localSheetId="14">[1]Proforma!$D$25</definedName>
    <definedName name="EAL_Pri_Option" localSheetId="10">[1]Proforma!$D$25</definedName>
    <definedName name="EAL_Pri_Option" localSheetId="17">[2]Proforma!$D$28</definedName>
    <definedName name="EAL_Pri_Option" localSheetId="12">[1]Proforma!$D$25</definedName>
    <definedName name="EAL_Pri_Option" localSheetId="13">[1]Proforma!$D$25</definedName>
    <definedName name="EAL_Pri_Option" localSheetId="15">[1]Proforma!$D$25</definedName>
    <definedName name="EAL_Pri_Option" localSheetId="11">[1]Proforma!$D$25</definedName>
    <definedName name="EAL_Pri_Option">[3]Proforma!$D$25</definedName>
    <definedName name="EAL_Sec" localSheetId="14">[1]Proforma!$F$26</definedName>
    <definedName name="EAL_Sec" localSheetId="10">[1]Proforma!$F$26</definedName>
    <definedName name="EAL_Sec" localSheetId="17">[2]Proforma!$F$29</definedName>
    <definedName name="EAL_Sec" localSheetId="12">[1]Proforma!$F$26</definedName>
    <definedName name="EAL_Sec" localSheetId="13">[1]Proforma!$F$26</definedName>
    <definedName name="EAL_Sec" localSheetId="15">[1]Proforma!$F$26</definedName>
    <definedName name="EAL_Sec" localSheetId="11">[1]Proforma!$F$26</definedName>
    <definedName name="EAL_Sec">[3]Proforma!$F$26</definedName>
    <definedName name="EAL_Sec_DD_rate" localSheetId="14">'[1]De Delegation'!$Y$22</definedName>
    <definedName name="EAL_Sec_DD_rate" localSheetId="10">'[1]De Delegation'!$Y$22</definedName>
    <definedName name="EAL_Sec_DD_rate" localSheetId="17">'[2]De Delegation'!$Y$22</definedName>
    <definedName name="EAL_Sec_DD_rate" localSheetId="12">'[1]De Delegation'!$Y$22</definedName>
    <definedName name="EAL_Sec_DD_rate" localSheetId="13">'[1]De Delegation'!$Y$22</definedName>
    <definedName name="EAL_Sec_DD_rate" localSheetId="15">'[1]De Delegation'!$Y$22</definedName>
    <definedName name="EAL_Sec_DD_rate" localSheetId="11">'[1]De Delegation'!$Y$22</definedName>
    <definedName name="EAL_Sec_DD_rate">'[3]De Delegation'!$Y$22</definedName>
    <definedName name="EAL_Sec_Option" localSheetId="14">[1]Proforma!$D$26</definedName>
    <definedName name="EAL_Sec_Option" localSheetId="10">[1]Proforma!$D$26</definedName>
    <definedName name="EAL_Sec_Option" localSheetId="17">[2]Proforma!$D$29</definedName>
    <definedName name="EAL_Sec_Option" localSheetId="12">[1]Proforma!$D$26</definedName>
    <definedName name="EAL_Sec_Option" localSheetId="13">[1]Proforma!$D$26</definedName>
    <definedName name="EAL_Sec_Option" localSheetId="15">[1]Proforma!$D$26</definedName>
    <definedName name="EAL_Sec_Option" localSheetId="11">[1]Proforma!$D$26</definedName>
    <definedName name="EAL_Sec_Option">[3]Proforma!$D$26</definedName>
    <definedName name="Ever6_Pri_DD_Rate" localSheetId="17">'[2]De Delegation'!$X$11</definedName>
    <definedName name="Ever6_Pri_DD_Rate">'[8]De Delegation'!$X$11</definedName>
    <definedName name="Ever6_pri_rate" localSheetId="17">[2]Proforma!$E$19</definedName>
    <definedName name="Ever6_pri_rate">[8]Proforma!$E$19</definedName>
    <definedName name="Ever6_Sec_DD_Rate" localSheetId="17">'[2]De Delegation'!$Y$11</definedName>
    <definedName name="Ever6_Sec_DD_Rate">'[8]De Delegation'!$Y$11</definedName>
    <definedName name="Ever6_sec_rate" localSheetId="17">[2]Proforma!$F$19</definedName>
    <definedName name="Ever6_sec_rate">[8]Proforma!$F$19</definedName>
    <definedName name="Exc_Cir1_Total">'[2]New ISB'!$AN$5</definedName>
    <definedName name="Exc_Cir2_Total">'[2]New ISB'!$AO$5</definedName>
    <definedName name="Exc_Cir3_Total">'[2]New ISB'!$AP$5</definedName>
    <definedName name="Exc_Cir4_Total">'[2]New ISB'!$AQ$5</definedName>
    <definedName name="Exc_Cir5_Total">'[2]New ISB'!$AR$5</definedName>
    <definedName name="Exc_Cir6_Total">'[2]New ISB'!$AS$5</definedName>
    <definedName name="Exc_Cir7_Total" localSheetId="17">'[2]New ISB'!$AT$5</definedName>
    <definedName name="Exc_Cir7_Total">'[8]New ISB'!$AT$5</definedName>
    <definedName name="FORMULAGRANT" localSheetId="14">[9]Formula_grant_data!$A$3:$R$456</definedName>
    <definedName name="FORMULAGRANT" localSheetId="10">[9]Formula_grant_data!$A$3:$R$456</definedName>
    <definedName name="FORMULAGRANT" localSheetId="12">[9]Formula_grant_data!$A$3:$R$456</definedName>
    <definedName name="FORMULAGRANT" localSheetId="13">[9]Formula_grant_data!$A$3:$R$456</definedName>
    <definedName name="FORMULAGRANT" localSheetId="15">[9]Formula_grant_data!$A$3:$R$456</definedName>
    <definedName name="FORMULAGRANT" localSheetId="11">[9]Formula_grant_data!$A$3:$R$456</definedName>
    <definedName name="FORMULAGRANT">[10]Formula_grant_data!$A$3:$R$456</definedName>
    <definedName name="Fringe_Total">'[2]New ISB'!$AJ$5</definedName>
    <definedName name="FSM_Pri_DD_rate" localSheetId="14">'[1]De Delegation'!$X$10</definedName>
    <definedName name="FSM_Pri_DD_rate" localSheetId="10">'[1]De Delegation'!$X$10</definedName>
    <definedName name="FSM_Pri_DD_rate" localSheetId="17">'[2]De Delegation'!$X$10</definedName>
    <definedName name="FSM_Pri_DD_rate" localSheetId="12">'[1]De Delegation'!$X$10</definedName>
    <definedName name="FSM_Pri_DD_rate" localSheetId="13">'[1]De Delegation'!$X$10</definedName>
    <definedName name="FSM_Pri_DD_rate" localSheetId="15">'[1]De Delegation'!$X$10</definedName>
    <definedName name="FSM_Pri_DD_rate" localSheetId="11">'[1]De Delegation'!$X$10</definedName>
    <definedName name="FSM_Pri_DD_rate">'[3]De Delegation'!$X$10</definedName>
    <definedName name="FSM_Pri_Option" localSheetId="14">[1]Proforma!$D$15</definedName>
    <definedName name="FSM_Pri_Option" localSheetId="10">[1]Proforma!$D$15</definedName>
    <definedName name="FSM_Pri_Option" localSheetId="12">[1]Proforma!$D$15</definedName>
    <definedName name="FSM_Pri_Option" localSheetId="13">[1]Proforma!$D$15</definedName>
    <definedName name="FSM_Pri_Option" localSheetId="15">[1]Proforma!$D$15</definedName>
    <definedName name="FSM_Pri_Option" localSheetId="11">[1]Proforma!$D$15</definedName>
    <definedName name="FSM_Pri_Option">[3]Proforma!$D$15</definedName>
    <definedName name="FSM_Pri_Rate" localSheetId="14">[1]Proforma!$E$15</definedName>
    <definedName name="FSM_Pri_Rate" localSheetId="10">[1]Proforma!$E$15</definedName>
    <definedName name="FSM_Pri_Rate" localSheetId="17">[2]Proforma!$E$18</definedName>
    <definedName name="FSM_Pri_Rate" localSheetId="12">[1]Proforma!$E$15</definedName>
    <definedName name="FSM_Pri_Rate" localSheetId="13">[1]Proforma!$E$15</definedName>
    <definedName name="FSM_Pri_Rate" localSheetId="15">[1]Proforma!$E$15</definedName>
    <definedName name="FSM_Pri_Rate" localSheetId="11">[1]Proforma!$E$15</definedName>
    <definedName name="FSM_Pri_Rate">[3]Proforma!$E$15</definedName>
    <definedName name="FSM_Sec_DD_rate" localSheetId="14">'[1]De Delegation'!$Y$11</definedName>
    <definedName name="FSM_Sec_DD_rate" localSheetId="10">'[1]De Delegation'!$Y$11</definedName>
    <definedName name="FSM_Sec_DD_rate" localSheetId="17">'[2]De Delegation'!$Y$10</definedName>
    <definedName name="FSM_Sec_DD_rate" localSheetId="12">'[1]De Delegation'!$Y$11</definedName>
    <definedName name="FSM_Sec_DD_rate" localSheetId="13">'[1]De Delegation'!$Y$11</definedName>
    <definedName name="FSM_Sec_DD_rate" localSheetId="15">'[1]De Delegation'!$Y$11</definedName>
    <definedName name="FSM_Sec_DD_rate" localSheetId="11">'[1]De Delegation'!$Y$11</definedName>
    <definedName name="FSM_Sec_DD_rate">'[3]De Delegation'!$Y$11</definedName>
    <definedName name="FSM_Sec_Option" localSheetId="14">[1]Proforma!$D$16</definedName>
    <definedName name="FSM_Sec_Option" localSheetId="10">[1]Proforma!$D$16</definedName>
    <definedName name="FSM_Sec_Option" localSheetId="12">[1]Proforma!$D$16</definedName>
    <definedName name="FSM_Sec_Option" localSheetId="13">[1]Proforma!$D$16</definedName>
    <definedName name="FSM_Sec_Option" localSheetId="15">[1]Proforma!$D$16</definedName>
    <definedName name="FSM_Sec_Option" localSheetId="11">[1]Proforma!$D$16</definedName>
    <definedName name="FSM_Sec_Option">[3]Proforma!$D$16</definedName>
    <definedName name="FSM_Sec_Rate" localSheetId="14">[1]Proforma!$F$16</definedName>
    <definedName name="FSM_Sec_Rate" localSheetId="10">[1]Proforma!$F$16</definedName>
    <definedName name="FSM_Sec_Rate" localSheetId="17">[2]Proforma!$F$18</definedName>
    <definedName name="FSM_Sec_Rate" localSheetId="12">[1]Proforma!$F$16</definedName>
    <definedName name="FSM_Sec_Rate" localSheetId="13">[1]Proforma!$F$16</definedName>
    <definedName name="FSM_Sec_Rate" localSheetId="15">[1]Proforma!$F$16</definedName>
    <definedName name="FSM_Sec_Rate" localSheetId="11">[1]Proforma!$F$16</definedName>
    <definedName name="FSM_Sec_Rate">[3]Proforma!$F$16</definedName>
    <definedName name="FSM6_Pri_premium">[4]Parameters!$C$4</definedName>
    <definedName name="FSM6_Sec_premium">[4]Parameters!$C$5</definedName>
    <definedName name="IDACI_B1_Pri" localSheetId="14">[1]Proforma!$E$17</definedName>
    <definedName name="IDACI_B1_Pri" localSheetId="10">[1]Proforma!$E$17</definedName>
    <definedName name="IDACI_B1_Pri" localSheetId="17">[2]Proforma!$E$20</definedName>
    <definedName name="IDACI_B1_Pri" localSheetId="12">[1]Proforma!$E$17</definedName>
    <definedName name="IDACI_B1_Pri" localSheetId="13">[1]Proforma!$E$17</definedName>
    <definedName name="IDACI_B1_Pri" localSheetId="15">[1]Proforma!$E$17</definedName>
    <definedName name="IDACI_B1_Pri" localSheetId="11">[1]Proforma!$E$17</definedName>
    <definedName name="IDACI_B1_Pri">[3]Proforma!$E$17</definedName>
    <definedName name="IDACI_B1_Pri_DD_rate" localSheetId="14">'[1]De Delegation'!$X$12</definedName>
    <definedName name="IDACI_B1_Pri_DD_rate" localSheetId="10">'[1]De Delegation'!$X$12</definedName>
    <definedName name="IDACI_B1_Pri_DD_rate" localSheetId="17">'[2]De Delegation'!$X$12</definedName>
    <definedName name="IDACI_B1_Pri_DD_rate" localSheetId="12">'[1]De Delegation'!$X$12</definedName>
    <definedName name="IDACI_B1_Pri_DD_rate" localSheetId="13">'[1]De Delegation'!$X$12</definedName>
    <definedName name="IDACI_B1_Pri_DD_rate" localSheetId="15">'[1]De Delegation'!$X$12</definedName>
    <definedName name="IDACI_B1_Pri_DD_rate" localSheetId="11">'[1]De Delegation'!$X$12</definedName>
    <definedName name="IDACI_B1_Pri_DD_rate">'[3]De Delegation'!$X$12</definedName>
    <definedName name="IDACI_B1_Sec" localSheetId="14">[1]Proforma!$F$17</definedName>
    <definedName name="IDACI_B1_Sec" localSheetId="10">[1]Proforma!$F$17</definedName>
    <definedName name="IDACI_B1_Sec" localSheetId="17">[2]Proforma!$F$20</definedName>
    <definedName name="IDACI_B1_Sec" localSheetId="12">[1]Proforma!$F$17</definedName>
    <definedName name="IDACI_B1_Sec" localSheetId="13">[1]Proforma!$F$17</definedName>
    <definedName name="IDACI_B1_Sec" localSheetId="15">[1]Proforma!$F$17</definedName>
    <definedName name="IDACI_B1_Sec" localSheetId="11">[1]Proforma!$F$17</definedName>
    <definedName name="IDACI_B1_Sec">[3]Proforma!$F$17</definedName>
    <definedName name="IDACI_B1_Sec_DD_rate" localSheetId="14">'[1]De Delegation'!$Y$12</definedName>
    <definedName name="IDACI_B1_Sec_DD_rate" localSheetId="10">'[1]De Delegation'!$Y$12</definedName>
    <definedName name="IDACI_B1_Sec_DD_rate" localSheetId="17">'[2]De Delegation'!$Y$12</definedName>
    <definedName name="IDACI_B1_Sec_DD_rate" localSheetId="12">'[1]De Delegation'!$Y$12</definedName>
    <definedName name="IDACI_B1_Sec_DD_rate" localSheetId="13">'[1]De Delegation'!$Y$12</definedName>
    <definedName name="IDACI_B1_Sec_DD_rate" localSheetId="15">'[1]De Delegation'!$Y$12</definedName>
    <definedName name="IDACI_B1_Sec_DD_rate" localSheetId="11">'[1]De Delegation'!$Y$12</definedName>
    <definedName name="IDACI_B1_Sec_DD_rate">'[3]De Delegation'!$Y$12</definedName>
    <definedName name="IDACI_B2_Pri" localSheetId="14">[1]Proforma!$E$18</definedName>
    <definedName name="IDACI_B2_Pri" localSheetId="10">[1]Proforma!$E$18</definedName>
    <definedName name="IDACI_B2_Pri" localSheetId="17">[2]Proforma!$E$21</definedName>
    <definedName name="IDACI_B2_Pri" localSheetId="12">[1]Proforma!$E$18</definedName>
    <definedName name="IDACI_B2_Pri" localSheetId="13">[1]Proforma!$E$18</definedName>
    <definedName name="IDACI_B2_Pri" localSheetId="15">[1]Proforma!$E$18</definedName>
    <definedName name="IDACI_B2_Pri" localSheetId="11">[1]Proforma!$E$18</definedName>
    <definedName name="IDACI_B2_Pri">[3]Proforma!$E$18</definedName>
    <definedName name="IDACI_B2_Pri_DD_rate" localSheetId="14">'[1]De Delegation'!$X$13</definedName>
    <definedName name="IDACI_B2_Pri_DD_rate" localSheetId="10">'[1]De Delegation'!$X$13</definedName>
    <definedName name="IDACI_B2_Pri_DD_rate" localSheetId="17">'[2]De Delegation'!$X$13</definedName>
    <definedName name="IDACI_B2_Pri_DD_rate" localSheetId="12">'[1]De Delegation'!$X$13</definedName>
    <definedName name="IDACI_B2_Pri_DD_rate" localSheetId="13">'[1]De Delegation'!$X$13</definedName>
    <definedName name="IDACI_B2_Pri_DD_rate" localSheetId="15">'[1]De Delegation'!$X$13</definedName>
    <definedName name="IDACI_B2_Pri_DD_rate" localSheetId="11">'[1]De Delegation'!$X$13</definedName>
    <definedName name="IDACI_B2_Pri_DD_rate">'[3]De Delegation'!$X$13</definedName>
    <definedName name="IDACI_B2_Sec" localSheetId="14">[1]Proforma!$F$18</definedName>
    <definedName name="IDACI_B2_Sec" localSheetId="10">[1]Proforma!$F$18</definedName>
    <definedName name="IDACI_B2_Sec" localSheetId="17">[2]Proforma!$F$21</definedName>
    <definedName name="IDACI_B2_Sec" localSheetId="12">[1]Proforma!$F$18</definedName>
    <definedName name="IDACI_B2_Sec" localSheetId="13">[1]Proforma!$F$18</definedName>
    <definedName name="IDACI_B2_Sec" localSheetId="15">[1]Proforma!$F$18</definedName>
    <definedName name="IDACI_B2_Sec" localSheetId="11">[1]Proforma!$F$18</definedName>
    <definedName name="IDACI_B2_Sec">[3]Proforma!$F$18</definedName>
    <definedName name="IDACI_B2_Sec_DD_rate" localSheetId="14">'[1]De Delegation'!$Y$13</definedName>
    <definedName name="IDACI_B2_Sec_DD_rate" localSheetId="10">'[1]De Delegation'!$Y$13</definedName>
    <definedName name="IDACI_B2_Sec_DD_rate" localSheetId="17">'[2]De Delegation'!$Y$13</definedName>
    <definedName name="IDACI_B2_Sec_DD_rate" localSheetId="12">'[1]De Delegation'!$Y$13</definedName>
    <definedName name="IDACI_B2_Sec_DD_rate" localSheetId="13">'[1]De Delegation'!$Y$13</definedName>
    <definedName name="IDACI_B2_Sec_DD_rate" localSheetId="15">'[1]De Delegation'!$Y$13</definedName>
    <definedName name="IDACI_B2_Sec_DD_rate" localSheetId="11">'[1]De Delegation'!$Y$13</definedName>
    <definedName name="IDACI_B2_Sec_DD_rate">'[3]De Delegation'!$Y$13</definedName>
    <definedName name="IDACI_B3_Pri" localSheetId="14">[1]Proforma!$E$19</definedName>
    <definedName name="IDACI_B3_Pri" localSheetId="10">[1]Proforma!$E$19</definedName>
    <definedName name="IDACI_B3_Pri" localSheetId="17">[2]Proforma!$E$22</definedName>
    <definedName name="IDACI_B3_Pri" localSheetId="12">[1]Proforma!$E$19</definedName>
    <definedName name="IDACI_B3_Pri" localSheetId="13">[1]Proforma!$E$19</definedName>
    <definedName name="IDACI_B3_Pri" localSheetId="15">[1]Proforma!$E$19</definedName>
    <definedName name="IDACI_B3_Pri" localSheetId="11">[1]Proforma!$E$19</definedName>
    <definedName name="IDACI_B3_Pri">[3]Proforma!$E$19</definedName>
    <definedName name="IDACI_B3_Pri_DD_rate" localSheetId="14">'[1]De Delegation'!$X$14</definedName>
    <definedName name="IDACI_B3_Pri_DD_rate" localSheetId="10">'[1]De Delegation'!$X$14</definedName>
    <definedName name="IDACI_B3_Pri_DD_rate" localSheetId="17">'[2]De Delegation'!$X$14</definedName>
    <definedName name="IDACI_B3_Pri_DD_rate" localSheetId="12">'[1]De Delegation'!$X$14</definedName>
    <definedName name="IDACI_B3_Pri_DD_rate" localSheetId="13">'[1]De Delegation'!$X$14</definedName>
    <definedName name="IDACI_B3_Pri_DD_rate" localSheetId="15">'[1]De Delegation'!$X$14</definedName>
    <definedName name="IDACI_B3_Pri_DD_rate" localSheetId="11">'[1]De Delegation'!$X$14</definedName>
    <definedName name="IDACI_B3_Pri_DD_rate">'[3]De Delegation'!$X$14</definedName>
    <definedName name="IDACI_B3_Sec" localSheetId="14">[1]Proforma!$F$19</definedName>
    <definedName name="IDACI_B3_Sec" localSheetId="10">[1]Proforma!$F$19</definedName>
    <definedName name="IDACI_B3_Sec" localSheetId="17">[2]Proforma!$F$22</definedName>
    <definedName name="IDACI_B3_Sec" localSheetId="12">[1]Proforma!$F$19</definedName>
    <definedName name="IDACI_B3_Sec" localSheetId="13">[1]Proforma!$F$19</definedName>
    <definedName name="IDACI_B3_Sec" localSheetId="15">[1]Proforma!$F$19</definedName>
    <definedName name="IDACI_B3_Sec" localSheetId="11">[1]Proforma!$F$19</definedName>
    <definedName name="IDACI_B3_Sec">[3]Proforma!$F$19</definedName>
    <definedName name="IDACI_B3_Sec_DD_rate" localSheetId="14">'[1]De Delegation'!$Y$14</definedName>
    <definedName name="IDACI_B3_Sec_DD_rate" localSheetId="10">'[1]De Delegation'!$Y$14</definedName>
    <definedName name="IDACI_B3_Sec_DD_rate" localSheetId="17">'[2]De Delegation'!$Y$14</definedName>
    <definedName name="IDACI_B3_Sec_DD_rate" localSheetId="12">'[1]De Delegation'!$Y$14</definedName>
    <definedName name="IDACI_B3_Sec_DD_rate" localSheetId="13">'[1]De Delegation'!$Y$14</definedName>
    <definedName name="IDACI_B3_Sec_DD_rate" localSheetId="15">'[1]De Delegation'!$Y$14</definedName>
    <definedName name="IDACI_B3_Sec_DD_rate" localSheetId="11">'[1]De Delegation'!$Y$14</definedName>
    <definedName name="IDACI_B3_Sec_DD_rate">'[3]De Delegation'!$Y$14</definedName>
    <definedName name="IDACI_B4_Pri" localSheetId="14">[1]Proforma!$E$20</definedName>
    <definedName name="IDACI_B4_Pri" localSheetId="10">[1]Proforma!$E$20</definedName>
    <definedName name="IDACI_B4_Pri" localSheetId="17">[2]Proforma!$E$23</definedName>
    <definedName name="IDACI_B4_Pri" localSheetId="12">[1]Proforma!$E$20</definedName>
    <definedName name="IDACI_B4_Pri" localSheetId="13">[1]Proforma!$E$20</definedName>
    <definedName name="IDACI_B4_Pri" localSheetId="15">[1]Proforma!$E$20</definedName>
    <definedName name="IDACI_B4_Pri" localSheetId="11">[1]Proforma!$E$20</definedName>
    <definedName name="IDACI_B4_Pri">[3]Proforma!$E$20</definedName>
    <definedName name="IDACI_B4_Pri_DD_rate" localSheetId="14">'[1]De Delegation'!$X$15</definedName>
    <definedName name="IDACI_B4_Pri_DD_rate" localSheetId="10">'[1]De Delegation'!$X$15</definedName>
    <definedName name="IDACI_B4_Pri_DD_rate" localSheetId="17">'[2]De Delegation'!$X$15</definedName>
    <definedName name="IDACI_B4_Pri_DD_rate" localSheetId="12">'[1]De Delegation'!$X$15</definedName>
    <definedName name="IDACI_B4_Pri_DD_rate" localSheetId="13">'[1]De Delegation'!$X$15</definedName>
    <definedName name="IDACI_B4_Pri_DD_rate" localSheetId="15">'[1]De Delegation'!$X$15</definedName>
    <definedName name="IDACI_B4_Pri_DD_rate" localSheetId="11">'[1]De Delegation'!$X$15</definedName>
    <definedName name="IDACI_B4_Pri_DD_rate">'[3]De Delegation'!$X$15</definedName>
    <definedName name="IDACI_B4_Sec" localSheetId="14">[1]Proforma!$F$20</definedName>
    <definedName name="IDACI_B4_Sec" localSheetId="10">[1]Proforma!$F$20</definedName>
    <definedName name="IDACI_B4_Sec" localSheetId="17">[2]Proforma!$F$23</definedName>
    <definedName name="IDACI_B4_Sec" localSheetId="12">[1]Proforma!$F$20</definedName>
    <definedName name="IDACI_B4_Sec" localSheetId="13">[1]Proforma!$F$20</definedName>
    <definedName name="IDACI_B4_Sec" localSheetId="15">[1]Proforma!$F$20</definedName>
    <definedName name="IDACI_B4_Sec" localSheetId="11">[1]Proforma!$F$20</definedName>
    <definedName name="IDACI_B4_Sec">[3]Proforma!$F$20</definedName>
    <definedName name="IDACI_B4_Sec_DD_rate" localSheetId="14">'[1]De Delegation'!$Y$15</definedName>
    <definedName name="IDACI_B4_Sec_DD_rate" localSheetId="10">'[1]De Delegation'!$Y$15</definedName>
    <definedName name="IDACI_B4_Sec_DD_rate" localSheetId="17">'[2]De Delegation'!$Y$15</definedName>
    <definedName name="IDACI_B4_Sec_DD_rate" localSheetId="12">'[1]De Delegation'!$Y$15</definedName>
    <definedName name="IDACI_B4_Sec_DD_rate" localSheetId="13">'[1]De Delegation'!$Y$15</definedName>
    <definedName name="IDACI_B4_Sec_DD_rate" localSheetId="15">'[1]De Delegation'!$Y$15</definedName>
    <definedName name="IDACI_B4_Sec_DD_rate" localSheetId="11">'[1]De Delegation'!$Y$15</definedName>
    <definedName name="IDACI_B4_Sec_DD_rate">'[3]De Delegation'!$Y$15</definedName>
    <definedName name="IDACI_B5_Pri" localSheetId="14">[1]Proforma!$E$21</definedName>
    <definedName name="IDACI_B5_Pri" localSheetId="10">[1]Proforma!$E$21</definedName>
    <definedName name="IDACI_B5_Pri" localSheetId="17">[2]Proforma!$E$24</definedName>
    <definedName name="IDACI_B5_Pri" localSheetId="12">[1]Proforma!$E$21</definedName>
    <definedName name="IDACI_B5_Pri" localSheetId="13">[1]Proforma!$E$21</definedName>
    <definedName name="IDACI_B5_Pri" localSheetId="15">[1]Proforma!$E$21</definedName>
    <definedName name="IDACI_B5_Pri" localSheetId="11">[1]Proforma!$E$21</definedName>
    <definedName name="IDACI_B5_Pri">[3]Proforma!$E$21</definedName>
    <definedName name="IDACI_B5_Pri_DD_rate" localSheetId="14">'[1]De Delegation'!$X$16</definedName>
    <definedName name="IDACI_B5_Pri_DD_rate" localSheetId="10">'[1]De Delegation'!$X$16</definedName>
    <definedName name="IDACI_B5_Pri_DD_rate" localSheetId="17">'[2]De Delegation'!$X$16</definedName>
    <definedName name="IDACI_B5_Pri_DD_rate" localSheetId="12">'[1]De Delegation'!$X$16</definedName>
    <definedName name="IDACI_B5_Pri_DD_rate" localSheetId="13">'[1]De Delegation'!$X$16</definedName>
    <definedName name="IDACI_B5_Pri_DD_rate" localSheetId="15">'[1]De Delegation'!$X$16</definedName>
    <definedName name="IDACI_B5_Pri_DD_rate" localSheetId="11">'[1]De Delegation'!$X$16</definedName>
    <definedName name="IDACI_B5_Pri_DD_rate">'[3]De Delegation'!$X$16</definedName>
    <definedName name="IDACI_B5_Sec" localSheetId="14">[1]Proforma!$F$21</definedName>
    <definedName name="IDACI_B5_Sec" localSheetId="10">[1]Proforma!$F$21</definedName>
    <definedName name="IDACI_B5_Sec" localSheetId="17">[2]Proforma!$F$24</definedName>
    <definedName name="IDACI_B5_Sec" localSheetId="12">[1]Proforma!$F$21</definedName>
    <definedName name="IDACI_B5_Sec" localSheetId="13">[1]Proforma!$F$21</definedName>
    <definedName name="IDACI_B5_Sec" localSheetId="15">[1]Proforma!$F$21</definedName>
    <definedName name="IDACI_B5_Sec" localSheetId="11">[1]Proforma!$F$21</definedName>
    <definedName name="IDACI_B5_Sec">[3]Proforma!$F$21</definedName>
    <definedName name="IDACI_B5_Sec_DD_rate" localSheetId="14">'[1]De Delegation'!$Y$16</definedName>
    <definedName name="IDACI_B5_Sec_DD_rate" localSheetId="10">'[1]De Delegation'!$Y$16</definedName>
    <definedName name="IDACI_B5_Sec_DD_rate" localSheetId="17">'[2]De Delegation'!$Y$16</definedName>
    <definedName name="IDACI_B5_Sec_DD_rate" localSheetId="12">'[1]De Delegation'!$Y$16</definedName>
    <definedName name="IDACI_B5_Sec_DD_rate" localSheetId="13">'[1]De Delegation'!$Y$16</definedName>
    <definedName name="IDACI_B5_Sec_DD_rate" localSheetId="15">'[1]De Delegation'!$Y$16</definedName>
    <definedName name="IDACI_B5_Sec_DD_rate" localSheetId="11">'[1]De Delegation'!$Y$16</definedName>
    <definedName name="IDACI_B5_Sec_DD_rate">'[3]De Delegation'!$Y$16</definedName>
    <definedName name="IDACI_B6_Pri" localSheetId="14">[1]Proforma!$E$22</definedName>
    <definedName name="IDACI_B6_Pri" localSheetId="10">[1]Proforma!$E$22</definedName>
    <definedName name="IDACI_B6_Pri" localSheetId="17">[2]Proforma!$E$25</definedName>
    <definedName name="IDACI_B6_Pri" localSheetId="12">[1]Proforma!$E$22</definedName>
    <definedName name="IDACI_B6_Pri" localSheetId="13">[1]Proforma!$E$22</definedName>
    <definedName name="IDACI_B6_Pri" localSheetId="15">[1]Proforma!$E$22</definedName>
    <definedName name="IDACI_B6_Pri" localSheetId="11">[1]Proforma!$E$22</definedName>
    <definedName name="IDACI_B6_Pri">[3]Proforma!$E$22</definedName>
    <definedName name="IDACI_B6_Pri_DD_rate" localSheetId="14">'[1]De Delegation'!$X$17</definedName>
    <definedName name="IDACI_B6_Pri_DD_rate" localSheetId="10">'[1]De Delegation'!$X$17</definedName>
    <definedName name="IDACI_B6_Pri_DD_rate" localSheetId="17">'[2]De Delegation'!$X$17</definedName>
    <definedName name="IDACI_B6_Pri_DD_rate" localSheetId="12">'[1]De Delegation'!$X$17</definedName>
    <definedName name="IDACI_B6_Pri_DD_rate" localSheetId="13">'[1]De Delegation'!$X$17</definedName>
    <definedName name="IDACI_B6_Pri_DD_rate" localSheetId="15">'[1]De Delegation'!$X$17</definedName>
    <definedName name="IDACI_B6_Pri_DD_rate" localSheetId="11">'[1]De Delegation'!$X$17</definedName>
    <definedName name="IDACI_B6_Pri_DD_rate">'[3]De Delegation'!$X$17</definedName>
    <definedName name="IDACI_B6_Sec" localSheetId="14">[1]Proforma!$F$22</definedName>
    <definedName name="IDACI_B6_Sec" localSheetId="10">[1]Proforma!$F$22</definedName>
    <definedName name="IDACI_B6_Sec" localSheetId="17">[2]Proforma!$F$25</definedName>
    <definedName name="IDACI_B6_Sec" localSheetId="12">[1]Proforma!$F$22</definedName>
    <definedName name="IDACI_B6_Sec" localSheetId="13">[1]Proforma!$F$22</definedName>
    <definedName name="IDACI_B6_Sec" localSheetId="15">[1]Proforma!$F$22</definedName>
    <definedName name="IDACI_B6_Sec" localSheetId="11">[1]Proforma!$F$22</definedName>
    <definedName name="IDACI_B6_Sec">[3]Proforma!$F$22</definedName>
    <definedName name="IDACI_B6_Sec_DD_rate" localSheetId="14">'[1]De Delegation'!$Y$17</definedName>
    <definedName name="IDACI_B6_Sec_DD_rate" localSheetId="10">'[1]De Delegation'!$Y$17</definedName>
    <definedName name="IDACI_B6_Sec_DD_rate" localSheetId="17">'[2]De Delegation'!$Y$17</definedName>
    <definedName name="IDACI_B6_Sec_DD_rate" localSheetId="12">'[1]De Delegation'!$Y$17</definedName>
    <definedName name="IDACI_B6_Sec_DD_rate" localSheetId="13">'[1]De Delegation'!$Y$17</definedName>
    <definedName name="IDACI_B6_Sec_DD_rate" localSheetId="15">'[1]De Delegation'!$Y$17</definedName>
    <definedName name="IDACI_B6_Sec_DD_rate" localSheetId="11">'[1]De Delegation'!$Y$17</definedName>
    <definedName name="IDACI_B6_Sec_DD_rate">'[3]De Delegation'!$Y$17</definedName>
    <definedName name="Income">'[11]16-17 Income'!$A:$E</definedName>
    <definedName name="j" localSheetId="14">#REF!,#REF!,#REF!,#REF!,#REF!,#REF!,#REF!,#REF!,#REF!,#REF!,#REF!,#REF!,#REF!,#REF!,#REF!</definedName>
    <definedName name="j" localSheetId="10">#REF!,#REF!,#REF!,#REF!,#REF!,#REF!,#REF!,#REF!,#REF!,#REF!,#REF!,#REF!,#REF!,#REF!,#REF!</definedName>
    <definedName name="j" localSheetId="12">#REF!,#REF!,#REF!,#REF!,#REF!,#REF!,#REF!,#REF!,#REF!,#REF!,#REF!,#REF!,#REF!,#REF!,#REF!</definedName>
    <definedName name="j" localSheetId="13">#REF!,#REF!,#REF!,#REF!,#REF!,#REF!,#REF!,#REF!,#REF!,#REF!,#REF!,#REF!,#REF!,#REF!,#REF!</definedName>
    <definedName name="j" localSheetId="15">#REF!,#REF!,#REF!,#REF!,#REF!,#REF!,#REF!,#REF!,#REF!,#REF!,#REF!,#REF!,#REF!,#REF!,#REF!</definedName>
    <definedName name="j" localSheetId="11">#REF!,#REF!,#REF!,#REF!,#REF!,#REF!,#REF!,#REF!,#REF!,#REF!,#REF!,#REF!,#REF!,#REF!,#REF!</definedName>
    <definedName name="j">#REF!,#REF!,#REF!,#REF!,#REF!,#REF!,#REF!,#REF!,#REF!,#REF!,#REF!,#REF!,#REF!,#REF!,#REF!</definedName>
    <definedName name="LAC_premium">[4]Parameters!$C$6</definedName>
    <definedName name="LAC_Pri_DD_rate" localSheetId="14">'[1]De Delegation'!$X$18</definedName>
    <definedName name="LAC_Pri_DD_rate" localSheetId="10">'[1]De Delegation'!$X$18</definedName>
    <definedName name="LAC_Pri_DD_rate" localSheetId="17">'[2]De Delegation'!$X$18</definedName>
    <definedName name="LAC_Pri_DD_rate" localSheetId="12">'[1]De Delegation'!$X$18</definedName>
    <definedName name="LAC_Pri_DD_rate" localSheetId="13">'[1]De Delegation'!$X$18</definedName>
    <definedName name="LAC_Pri_DD_rate" localSheetId="15">'[1]De Delegation'!$X$18</definedName>
    <definedName name="LAC_Pri_DD_rate" localSheetId="11">'[1]De Delegation'!$X$18</definedName>
    <definedName name="LAC_Pri_DD_rate">'[3]De Delegation'!$X$18</definedName>
    <definedName name="LAC_Rate" localSheetId="14">[1]Proforma!$E$24</definedName>
    <definedName name="LAC_Rate" localSheetId="10">[1]Proforma!$E$24</definedName>
    <definedName name="LAC_Rate" localSheetId="17">[2]Proforma!$E$27</definedName>
    <definedName name="LAC_Rate" localSheetId="12">[1]Proforma!$E$24</definedName>
    <definedName name="LAC_Rate" localSheetId="13">[1]Proforma!$E$24</definedName>
    <definedName name="LAC_Rate" localSheetId="15">[1]Proforma!$E$24</definedName>
    <definedName name="LAC_Rate" localSheetId="11">[1]Proforma!$E$24</definedName>
    <definedName name="LAC_Rate">[3]Proforma!$E$24</definedName>
    <definedName name="LAC_Sec_DD_rate" localSheetId="14">'[1]De Delegation'!$Y$18</definedName>
    <definedName name="LAC_Sec_DD_rate" localSheetId="10">'[1]De Delegation'!$Y$18</definedName>
    <definedName name="LAC_Sec_DD_rate" localSheetId="17">'[2]De Delegation'!$Y$18</definedName>
    <definedName name="LAC_Sec_DD_rate" localSheetId="12">'[1]De Delegation'!$Y$18</definedName>
    <definedName name="LAC_Sec_DD_rate" localSheetId="13">'[1]De Delegation'!$Y$18</definedName>
    <definedName name="LAC_Sec_DD_rate" localSheetId="15">'[1]De Delegation'!$Y$18</definedName>
    <definedName name="LAC_Sec_DD_rate" localSheetId="11">'[1]De Delegation'!$Y$18</definedName>
    <definedName name="LAC_Sec_DD_rate">'[3]De Delegation'!$Y$18</definedName>
    <definedName name="LAECODE" localSheetId="14">[9]Title!$E$21</definedName>
    <definedName name="LAECODE" localSheetId="10">[9]Title!$E$21</definedName>
    <definedName name="LAECODE" localSheetId="12">[9]Title!$E$21</definedName>
    <definedName name="LAECODE" localSheetId="13">[9]Title!$E$21</definedName>
    <definedName name="LAECODE" localSheetId="15">[9]Title!$E$21</definedName>
    <definedName name="LAECODE" localSheetId="11">[9]Title!$E$21</definedName>
    <definedName name="LAECODE">[10]Title!$E$21</definedName>
    <definedName name="LALIST" localSheetId="14">[9]Title!$AD$319:$AJ$762</definedName>
    <definedName name="LALIST" localSheetId="10">[9]Title!$AD$319:$AJ$762</definedName>
    <definedName name="LALIST" localSheetId="12">[9]Title!$AD$319:$AJ$762</definedName>
    <definedName name="LALIST" localSheetId="13">[9]Title!$AD$319:$AJ$762</definedName>
    <definedName name="LALIST" localSheetId="15">[9]Title!$AD$319:$AJ$762</definedName>
    <definedName name="LALIST" localSheetId="11">[9]Title!$AD$319:$AJ$762</definedName>
    <definedName name="LALIST">[10]Title!$AD$319:$AJ$762</definedName>
    <definedName name="LCHI_Pri" localSheetId="14">[1]Proforma!$F$29</definedName>
    <definedName name="LCHI_Pri" localSheetId="10">[1]Proforma!$F$29</definedName>
    <definedName name="LCHI_Pri" localSheetId="17">[2]Proforma!$F$32</definedName>
    <definedName name="LCHI_Pri" localSheetId="12">[1]Proforma!$F$29</definedName>
    <definedName name="LCHI_Pri" localSheetId="13">[1]Proforma!$F$29</definedName>
    <definedName name="LCHI_Pri" localSheetId="15">[1]Proforma!$F$29</definedName>
    <definedName name="LCHI_Pri" localSheetId="11">[1]Proforma!$F$29</definedName>
    <definedName name="LCHI_Pri">[3]Proforma!$F$29</definedName>
    <definedName name="LCHI_Pri_DD_rate" localSheetId="14">'[1]De Delegation'!$X$19</definedName>
    <definedName name="LCHI_Pri_DD_rate" localSheetId="10">'[1]De Delegation'!$X$19</definedName>
    <definedName name="LCHI_Pri_DD_rate" localSheetId="17">'[2]De Delegation'!$X$19</definedName>
    <definedName name="LCHI_Pri_DD_rate" localSheetId="12">'[1]De Delegation'!$X$19</definedName>
    <definedName name="LCHI_Pri_DD_rate" localSheetId="13">'[1]De Delegation'!$X$19</definedName>
    <definedName name="LCHI_Pri_DD_rate" localSheetId="15">'[1]De Delegation'!$X$19</definedName>
    <definedName name="LCHI_Pri_DD_rate" localSheetId="11">'[1]De Delegation'!$X$19</definedName>
    <definedName name="LCHI_Pri_DD_rate">'[3]De Delegation'!$X$19</definedName>
    <definedName name="LCHI_Pri_Option" localSheetId="14">[1]Proforma!$D$30</definedName>
    <definedName name="LCHI_Pri_Option" localSheetId="10">[1]Proforma!$D$30</definedName>
    <definedName name="LCHI_Pri_Option" localSheetId="12">[1]Proforma!$D$30</definedName>
    <definedName name="LCHI_Pri_Option" localSheetId="13">[1]Proforma!$D$30</definedName>
    <definedName name="LCHI_Pri_Option" localSheetId="15">[1]Proforma!$D$30</definedName>
    <definedName name="LCHI_Pri_Option" localSheetId="11">[1]Proforma!$D$30</definedName>
    <definedName name="LCHI_Pri_Option">[3]Proforma!$D$30</definedName>
    <definedName name="LCHI_Sec" localSheetId="14">[1]Proforma!$F$31</definedName>
    <definedName name="LCHI_Sec" localSheetId="10">[1]Proforma!$F$31</definedName>
    <definedName name="LCHI_Sec" localSheetId="17">[2]Proforma!$F$33</definedName>
    <definedName name="LCHI_Sec" localSheetId="12">[1]Proforma!$F$31</definedName>
    <definedName name="LCHI_Sec" localSheetId="13">[1]Proforma!$F$31</definedName>
    <definedName name="LCHI_Sec" localSheetId="15">[1]Proforma!$F$31</definedName>
    <definedName name="LCHI_Sec" localSheetId="11">[1]Proforma!$F$31</definedName>
    <definedName name="LCHI_Sec">[3]Proforma!$F$31</definedName>
    <definedName name="LCHI_Sec_DD_rate" localSheetId="14">'[1]De Delegation'!$Y$20</definedName>
    <definedName name="LCHI_Sec_DD_rate" localSheetId="10">'[1]De Delegation'!$Y$20</definedName>
    <definedName name="LCHI_Sec_DD_rate" localSheetId="17">'[2]De Delegation'!$Y$20</definedName>
    <definedName name="LCHI_Sec_DD_rate" localSheetId="12">'[1]De Delegation'!$Y$20</definedName>
    <definedName name="LCHI_Sec_DD_rate" localSheetId="13">'[1]De Delegation'!$Y$20</definedName>
    <definedName name="LCHI_Sec_DD_rate" localSheetId="15">'[1]De Delegation'!$Y$20</definedName>
    <definedName name="LCHI_Sec_DD_rate" localSheetId="11">'[1]De Delegation'!$Y$20</definedName>
    <definedName name="LCHI_Sec_DD_rate">'[3]De Delegation'!$Y$20</definedName>
    <definedName name="Lump_sum_Pri_DD_rate" localSheetId="14">'[1]De Delegation'!$X$24</definedName>
    <definedName name="Lump_sum_Pri_DD_rate" localSheetId="10">'[1]De Delegation'!$X$24</definedName>
    <definedName name="Lump_sum_Pri_DD_rate" localSheetId="17">'[2]De Delegation'!$X$24</definedName>
    <definedName name="Lump_sum_Pri_DD_rate" localSheetId="12">'[1]De Delegation'!$X$24</definedName>
    <definedName name="Lump_sum_Pri_DD_rate" localSheetId="13">'[1]De Delegation'!$X$24</definedName>
    <definedName name="Lump_sum_Pri_DD_rate" localSheetId="15">'[1]De Delegation'!$X$24</definedName>
    <definedName name="Lump_sum_Pri_DD_rate" localSheetId="11">'[1]De Delegation'!$X$24</definedName>
    <definedName name="Lump_sum_Pri_DD_rate">'[3]De Delegation'!$X$24</definedName>
    <definedName name="Lump_sum_Sec_DD_rate" localSheetId="14">'[1]De Delegation'!$Y$24</definedName>
    <definedName name="Lump_sum_Sec_DD_rate" localSheetId="10">'[1]De Delegation'!$Y$24</definedName>
    <definedName name="Lump_sum_Sec_DD_rate" localSheetId="17">'[2]De Delegation'!$Y$24</definedName>
    <definedName name="Lump_sum_Sec_DD_rate" localSheetId="12">'[1]De Delegation'!$Y$24</definedName>
    <definedName name="Lump_sum_Sec_DD_rate" localSheetId="13">'[1]De Delegation'!$Y$24</definedName>
    <definedName name="Lump_sum_Sec_DD_rate" localSheetId="15">'[1]De Delegation'!$Y$24</definedName>
    <definedName name="Lump_sum_Sec_DD_rate" localSheetId="11">'[1]De Delegation'!$Y$24</definedName>
    <definedName name="Lump_sum_Sec_DD_rate">'[3]De Delegation'!$Y$24</definedName>
    <definedName name="Lump_Sum_total">'[2]New ISB'!$AH$5</definedName>
    <definedName name="MFG_Baselines">'20-21 submitted baselines'!$A$4:$J$660</definedName>
    <definedName name="MFG_Rate" localSheetId="17">[2]Proforma!$H$69</definedName>
    <definedName name="MFG_Rate">[8]Proforma!$H$69</definedName>
    <definedName name="MFG_Total">'[2]New ISB'!$BO$5</definedName>
    <definedName name="Mid_distance_threshold" localSheetId="14">[1]Proforma!$D$43</definedName>
    <definedName name="Mid_distance_threshold" localSheetId="10">[1]Proforma!$D$43</definedName>
    <definedName name="Mid_distance_threshold" localSheetId="17">[2]Proforma!$D$48</definedName>
    <definedName name="Mid_distance_threshold" localSheetId="12">[1]Proforma!$D$43</definedName>
    <definedName name="Mid_distance_threshold" localSheetId="13">[1]Proforma!$D$43</definedName>
    <definedName name="Mid_distance_threshold" localSheetId="15">[1]Proforma!$D$43</definedName>
    <definedName name="Mid_distance_threshold" localSheetId="11">[1]Proforma!$D$43</definedName>
    <definedName name="Mid_distance_threshold">[3]Proforma!$D$43</definedName>
    <definedName name="Mid_PupilNo_threshold" localSheetId="14">[1]Proforma!$G$43</definedName>
    <definedName name="Mid_PupilNo_threshold" localSheetId="10">[1]Proforma!$G$43</definedName>
    <definedName name="Mid_PupilNo_threshold" localSheetId="17">[2]Proforma!$G$48</definedName>
    <definedName name="Mid_PupilNo_threshold" localSheetId="12">[1]Proforma!$G$43</definedName>
    <definedName name="Mid_PupilNo_threshold" localSheetId="13">[1]Proforma!$G$43</definedName>
    <definedName name="Mid_PupilNo_threshold" localSheetId="15">[1]Proforma!$G$43</definedName>
    <definedName name="Mid_PupilNo_threshold" localSheetId="11">[1]Proforma!$G$43</definedName>
    <definedName name="Mid_PupilNo_threshold">[3]Proforma!$G$43</definedName>
    <definedName name="min_pupil_rate_KS3" localSheetId="17">[2]Proforma!$E$9</definedName>
    <definedName name="min_pupil_rate_KS3">[8]Proforma!$E$9</definedName>
    <definedName name="min_pupil_rate_KS4" localSheetId="17">[2]Proforma!$G$9</definedName>
    <definedName name="min_pupil_rate_KS4">[8]Proforma!$G$9</definedName>
    <definedName name="min_pupil_rate_pri" localSheetId="17">[2]Proforma!$D$9</definedName>
    <definedName name="min_pupil_rate_pri">[8]Proforma!$D$9</definedName>
    <definedName name="min_pupil_rate_sec" localSheetId="17">[2]Proforma!$I$9</definedName>
    <definedName name="min_pupil_rate_sec">[8]Proforma!$I$9</definedName>
    <definedName name="Mobility_Pri" localSheetId="14">[1]Proforma!$E$27</definedName>
    <definedName name="Mobility_Pri" localSheetId="10">[1]Proforma!$E$27</definedName>
    <definedName name="Mobility_Pri" localSheetId="17">[2]Proforma!$E$30</definedName>
    <definedName name="Mobility_Pri" localSheetId="12">[1]Proforma!$E$27</definedName>
    <definedName name="Mobility_Pri" localSheetId="13">[1]Proforma!$E$27</definedName>
    <definedName name="Mobility_Pri" localSheetId="15">[1]Proforma!$E$27</definedName>
    <definedName name="Mobility_Pri" localSheetId="11">[1]Proforma!$E$27</definedName>
    <definedName name="Mobility_Pri">[3]Proforma!$E$27</definedName>
    <definedName name="Mobility_Pri_DD_Rate" localSheetId="14">'[1]De Delegation'!$X$23</definedName>
    <definedName name="Mobility_Pri_DD_Rate" localSheetId="10">'[1]De Delegation'!$X$23</definedName>
    <definedName name="Mobility_Pri_DD_Rate" localSheetId="17">'[2]De Delegation'!$X$23</definedName>
    <definedName name="Mobility_Pri_DD_Rate" localSheetId="12">'[1]De Delegation'!$X$23</definedName>
    <definedName name="Mobility_Pri_DD_Rate" localSheetId="13">'[1]De Delegation'!$X$23</definedName>
    <definedName name="Mobility_Pri_DD_Rate" localSheetId="15">'[1]De Delegation'!$X$23</definedName>
    <definedName name="Mobility_Pri_DD_Rate" localSheetId="11">'[1]De Delegation'!$X$23</definedName>
    <definedName name="Mobility_Pri_DD_Rate">'[3]De Delegation'!$X$23</definedName>
    <definedName name="Mobility_Sec" localSheetId="14">[1]Proforma!$F$27</definedName>
    <definedName name="Mobility_Sec" localSheetId="10">[1]Proforma!$F$27</definedName>
    <definedName name="Mobility_Sec" localSheetId="17">[2]Proforma!$F$30</definedName>
    <definedName name="Mobility_Sec" localSheetId="12">[1]Proforma!$F$27</definedName>
    <definedName name="Mobility_Sec" localSheetId="13">[1]Proforma!$F$27</definedName>
    <definedName name="Mobility_Sec" localSheetId="15">[1]Proforma!$F$27</definedName>
    <definedName name="Mobility_Sec" localSheetId="11">[1]Proforma!$F$27</definedName>
    <definedName name="Mobility_Sec">[3]Proforma!$F$27</definedName>
    <definedName name="Mobility_Sec_DD_Rate" localSheetId="14">'[1]De Delegation'!$Y$23</definedName>
    <definedName name="Mobility_Sec_DD_Rate" localSheetId="10">'[1]De Delegation'!$Y$23</definedName>
    <definedName name="Mobility_Sec_DD_Rate" localSheetId="17">'[2]De Delegation'!$Y$23</definedName>
    <definedName name="Mobility_Sec_DD_Rate" localSheetId="12">'[1]De Delegation'!$Y$23</definedName>
    <definedName name="Mobility_Sec_DD_Rate" localSheetId="13">'[1]De Delegation'!$Y$23</definedName>
    <definedName name="Mobility_Sec_DD_Rate" localSheetId="15">'[1]De Delegation'!$Y$23</definedName>
    <definedName name="Mobility_Sec_DD_Rate" localSheetId="11">'[1]De Delegation'!$Y$23</definedName>
    <definedName name="Mobility_Sec_DD_Rate">'[3]De Delegation'!$Y$23</definedName>
    <definedName name="mppf_pri" localSheetId="17">'[2]New ISB'!$BC$5</definedName>
    <definedName name="mppf_pri">'[8]New ISB'!$BC$5</definedName>
    <definedName name="mppf_sec" localSheetId="17">'[2]New ISB'!$BD$5</definedName>
    <definedName name="mppf_sec">'[8]New ISB'!$BD$5</definedName>
    <definedName name="New_and_growing_prop">[4]Parameters!$F$11</definedName>
    <definedName name="non_prim" localSheetId="14">#REF!,#REF!</definedName>
    <definedName name="non_prim" localSheetId="10">#REF!,#REF!</definedName>
    <definedName name="non_prim" localSheetId="12">#REF!,#REF!</definedName>
    <definedName name="non_prim" localSheetId="13">#REF!,#REF!</definedName>
    <definedName name="non_prim" localSheetId="15">#REF!,#REF!</definedName>
    <definedName name="non_prim" localSheetId="11">#REF!,#REF!</definedName>
    <definedName name="non_prim">#REF!,#REF!</definedName>
    <definedName name="non_sec" localSheetId="14">#REF!,#REF!</definedName>
    <definedName name="non_sec" localSheetId="10">#REF!,#REF!</definedName>
    <definedName name="non_sec" localSheetId="12">#REF!,#REF!</definedName>
    <definedName name="non_sec" localSheetId="13">#REF!,#REF!</definedName>
    <definedName name="non_sec" localSheetId="15">#REF!,#REF!</definedName>
    <definedName name="non_sec" localSheetId="11">#REF!,#REF!</definedName>
    <definedName name="non_sec">#REF!,#REF!</definedName>
    <definedName name="non_spe" localSheetId="14">#REF!,#REF!</definedName>
    <definedName name="non_spe" localSheetId="10">#REF!,#REF!</definedName>
    <definedName name="non_spe" localSheetId="12">#REF!,#REF!</definedName>
    <definedName name="non_spe" localSheetId="13">#REF!,#REF!</definedName>
    <definedName name="non_spe" localSheetId="15">#REF!,#REF!</definedName>
    <definedName name="non_spe" localSheetId="11">#REF!,#REF!</definedName>
    <definedName name="non_spe">#REF!,#REF!</definedName>
    <definedName name="Notional_SEN_AWPU_KS3" localSheetId="14">[1]Proforma!$L$12</definedName>
    <definedName name="Notional_SEN_AWPU_KS3" localSheetId="10">[1]Proforma!$L$12</definedName>
    <definedName name="Notional_SEN_AWPU_KS3" localSheetId="17">[2]Proforma!$L$15</definedName>
    <definedName name="Notional_SEN_AWPU_KS3" localSheetId="12">[1]Proforma!$L$12</definedName>
    <definedName name="Notional_SEN_AWPU_KS3" localSheetId="13">[1]Proforma!$L$12</definedName>
    <definedName name="Notional_SEN_AWPU_KS3" localSheetId="15">[1]Proforma!$L$12</definedName>
    <definedName name="Notional_SEN_AWPU_KS3" localSheetId="11">[1]Proforma!$L$12</definedName>
    <definedName name="Notional_SEN_AWPU_KS3">[3]Proforma!$L$12</definedName>
    <definedName name="Notional_SEN_AWPU_KS4" localSheetId="14">[1]Proforma!$L$13</definedName>
    <definedName name="Notional_SEN_AWPU_KS4" localSheetId="10">[1]Proforma!$L$13</definedName>
    <definedName name="Notional_SEN_AWPU_KS4" localSheetId="17">[2]Proforma!$L$16</definedName>
    <definedName name="Notional_SEN_AWPU_KS4" localSheetId="12">[1]Proforma!$L$13</definedName>
    <definedName name="Notional_SEN_AWPU_KS4" localSheetId="13">[1]Proforma!$L$13</definedName>
    <definedName name="Notional_SEN_AWPU_KS4" localSheetId="15">[1]Proforma!$L$13</definedName>
    <definedName name="Notional_SEN_AWPU_KS4" localSheetId="11">[1]Proforma!$L$13</definedName>
    <definedName name="Notional_SEN_AWPU_KS4">[3]Proforma!$L$13</definedName>
    <definedName name="Notional_SEN_AWPU_Pri" localSheetId="14">[1]Proforma!$L$11</definedName>
    <definedName name="Notional_SEN_AWPU_Pri" localSheetId="10">[1]Proforma!$L$11</definedName>
    <definedName name="Notional_SEN_AWPU_Pri" localSheetId="17">[2]Proforma!$L$14</definedName>
    <definedName name="Notional_SEN_AWPU_Pri" localSheetId="12">[1]Proforma!$L$11</definedName>
    <definedName name="Notional_SEN_AWPU_Pri" localSheetId="13">[1]Proforma!$L$11</definedName>
    <definedName name="Notional_SEN_AWPU_Pri" localSheetId="15">[1]Proforma!$L$11</definedName>
    <definedName name="Notional_SEN_AWPU_Pri" localSheetId="11">[1]Proforma!$L$11</definedName>
    <definedName name="Notional_SEN_AWPU_Pri">[3]Proforma!$L$11</definedName>
    <definedName name="Notional_SEN_EAL_Pri" localSheetId="14">[1]Proforma!$L$25</definedName>
    <definedName name="Notional_SEN_EAL_Pri" localSheetId="10">[1]Proforma!$L$25</definedName>
    <definedName name="Notional_SEN_EAL_Pri" localSheetId="17">[2]Proforma!$L$28</definedName>
    <definedName name="Notional_SEN_EAL_Pri" localSheetId="12">[1]Proforma!$L$25</definedName>
    <definedName name="Notional_SEN_EAL_Pri" localSheetId="13">[1]Proforma!$L$25</definedName>
    <definedName name="Notional_SEN_EAL_Pri" localSheetId="15">[1]Proforma!$L$25</definedName>
    <definedName name="Notional_SEN_EAL_Pri" localSheetId="11">[1]Proforma!$L$25</definedName>
    <definedName name="Notional_SEN_EAL_Pri">[3]Proforma!$L$25</definedName>
    <definedName name="Notional_SEN_EAL_Sec" localSheetId="14">[1]Proforma!$M$26</definedName>
    <definedName name="Notional_SEN_EAL_Sec" localSheetId="10">[1]Proforma!$M$26</definedName>
    <definedName name="Notional_SEN_EAL_Sec" localSheetId="17">[2]Proforma!$M$29</definedName>
    <definedName name="Notional_SEN_EAL_Sec" localSheetId="12">[1]Proforma!$M$26</definedName>
    <definedName name="Notional_SEN_EAL_Sec" localSheetId="13">[1]Proforma!$M$26</definedName>
    <definedName name="Notional_SEN_EAL_Sec" localSheetId="15">[1]Proforma!$M$26</definedName>
    <definedName name="Notional_SEN_EAL_Sec" localSheetId="11">[1]Proforma!$M$26</definedName>
    <definedName name="Notional_SEN_EAL_Sec">[3]Proforma!$M$26</definedName>
    <definedName name="Notional_SEN_Ever6_Pri" localSheetId="17">[2]Proforma!$L$19</definedName>
    <definedName name="Notional_SEN_Ever6_Pri">[8]Proforma!$L$19</definedName>
    <definedName name="Notional_SEN_Ever6_Sec" localSheetId="17">[2]Proforma!$M$19</definedName>
    <definedName name="Notional_SEN_Ever6_Sec">[8]Proforma!$M$19</definedName>
    <definedName name="Notional_SEN_ExCir2" localSheetId="14">[1]Proforma!$L$52</definedName>
    <definedName name="Notional_SEN_ExCir2" localSheetId="10">[1]Proforma!$L$52</definedName>
    <definedName name="Notional_SEN_ExCir2" localSheetId="17">[2]Proforma!$L$57</definedName>
    <definedName name="Notional_SEN_ExCir2" localSheetId="12">[1]Proforma!$L$52</definedName>
    <definedName name="Notional_SEN_ExCir2" localSheetId="13">[1]Proforma!$L$52</definedName>
    <definedName name="Notional_SEN_ExCir2" localSheetId="15">[1]Proforma!$L$52</definedName>
    <definedName name="Notional_SEN_ExCir2" localSheetId="11">[1]Proforma!$L$52</definedName>
    <definedName name="Notional_SEN_ExCir2">[3]Proforma!$L$52</definedName>
    <definedName name="Notional_SEN_ExCir3" localSheetId="14">[1]Proforma!$L$53</definedName>
    <definedName name="Notional_SEN_ExCir3" localSheetId="10">[1]Proforma!$L$53</definedName>
    <definedName name="Notional_SEN_ExCir3" localSheetId="17">[2]Proforma!$L$58</definedName>
    <definedName name="Notional_SEN_ExCir3" localSheetId="12">[1]Proforma!$L$53</definedName>
    <definedName name="Notional_SEN_ExCir3" localSheetId="13">[1]Proforma!$L$53</definedName>
    <definedName name="Notional_SEN_ExCir3" localSheetId="15">[1]Proforma!$L$53</definedName>
    <definedName name="Notional_SEN_ExCir3" localSheetId="11">[1]Proforma!$L$53</definedName>
    <definedName name="Notional_SEN_ExCir3">[3]Proforma!$L$53</definedName>
    <definedName name="Notional_SEN_ExCir4" localSheetId="14">[1]Proforma!$L$54</definedName>
    <definedName name="Notional_SEN_ExCir4" localSheetId="10">[1]Proforma!$L$54</definedName>
    <definedName name="Notional_SEN_ExCir4" localSheetId="17">[2]Proforma!$L$59</definedName>
    <definedName name="Notional_SEN_ExCir4" localSheetId="12">[1]Proforma!$L$54</definedName>
    <definedName name="Notional_SEN_ExCir4" localSheetId="13">[1]Proforma!$L$54</definedName>
    <definedName name="Notional_SEN_ExCir4" localSheetId="15">[1]Proforma!$L$54</definedName>
    <definedName name="Notional_SEN_ExCir4" localSheetId="11">[1]Proforma!$L$54</definedName>
    <definedName name="Notional_SEN_ExCir4">[3]Proforma!$L$54</definedName>
    <definedName name="Notional_SEN_ExCir5" localSheetId="14">[1]Proforma!$L$55</definedName>
    <definedName name="Notional_SEN_ExCir5" localSheetId="10">[1]Proforma!$L$55</definedName>
    <definedName name="Notional_SEN_ExCir5" localSheetId="17">[2]Proforma!$L$60</definedName>
    <definedName name="Notional_SEN_ExCir5" localSheetId="12">[1]Proforma!$L$55</definedName>
    <definedName name="Notional_SEN_ExCir5" localSheetId="13">[1]Proforma!$L$55</definedName>
    <definedName name="Notional_SEN_ExCir5" localSheetId="15">[1]Proforma!$L$55</definedName>
    <definedName name="Notional_SEN_ExCir5" localSheetId="11">[1]Proforma!$L$55</definedName>
    <definedName name="Notional_SEN_ExCir5">[3]Proforma!$L$55</definedName>
    <definedName name="Notional_SEN_ExCir6" localSheetId="14">[1]Proforma!$L$56</definedName>
    <definedName name="Notional_SEN_ExCir6" localSheetId="10">[1]Proforma!$L$56</definedName>
    <definedName name="Notional_SEN_ExCir6" localSheetId="17">[2]Proforma!$L$61</definedName>
    <definedName name="Notional_SEN_ExCir6" localSheetId="12">[1]Proforma!$L$56</definedName>
    <definedName name="Notional_SEN_ExCir6" localSheetId="13">[1]Proforma!$L$56</definedName>
    <definedName name="Notional_SEN_ExCir6" localSheetId="15">[1]Proforma!$L$56</definedName>
    <definedName name="Notional_SEN_ExCir6" localSheetId="11">[1]Proforma!$L$56</definedName>
    <definedName name="Notional_SEN_ExCir6">[3]Proforma!$L$56</definedName>
    <definedName name="Notional_SEN_ExCir7" localSheetId="17">[2]Proforma!$L$62</definedName>
    <definedName name="Notional_SEN_ExCir7">[8]Proforma!$L$62</definedName>
    <definedName name="Notional_SEN_FSM_Pri" localSheetId="14">[1]Proforma!$L$15</definedName>
    <definedName name="Notional_SEN_FSM_Pri" localSheetId="10">[1]Proforma!$L$15</definedName>
    <definedName name="Notional_SEN_FSM_Pri" localSheetId="17">[2]Proforma!$L$18</definedName>
    <definedName name="Notional_SEN_FSM_Pri" localSheetId="12">[1]Proforma!$L$15</definedName>
    <definedName name="Notional_SEN_FSM_Pri" localSheetId="13">[1]Proforma!$L$15</definedName>
    <definedName name="Notional_SEN_FSM_Pri" localSheetId="15">[1]Proforma!$L$15</definedName>
    <definedName name="Notional_SEN_FSM_Pri" localSheetId="11">[1]Proforma!$L$15</definedName>
    <definedName name="Notional_SEN_FSM_Pri">[3]Proforma!$L$15</definedName>
    <definedName name="Notional_SEN_FSM_Sec" localSheetId="14">[1]Proforma!$M$16</definedName>
    <definedName name="Notional_SEN_FSM_Sec" localSheetId="10">[1]Proforma!$M$16</definedName>
    <definedName name="Notional_SEN_FSM_Sec" localSheetId="17">[2]Proforma!$M$18</definedName>
    <definedName name="Notional_SEN_FSM_Sec" localSheetId="12">[1]Proforma!$M$16</definedName>
    <definedName name="Notional_SEN_FSM_Sec" localSheetId="13">[1]Proforma!$M$16</definedName>
    <definedName name="Notional_SEN_FSM_Sec" localSheetId="15">[1]Proforma!$M$16</definedName>
    <definedName name="Notional_SEN_FSM_Sec" localSheetId="11">[1]Proforma!$M$16</definedName>
    <definedName name="Notional_SEN_FSM_Sec">[3]Proforma!$M$16</definedName>
    <definedName name="Notional_SEN_IDACI_B1_Pri" localSheetId="14">[1]Proforma!$L$17</definedName>
    <definedName name="Notional_SEN_IDACI_B1_Pri" localSheetId="10">[1]Proforma!$L$17</definedName>
    <definedName name="Notional_SEN_IDACI_B1_Pri" localSheetId="17">[2]Proforma!$L$20</definedName>
    <definedName name="Notional_SEN_IDACI_B1_Pri" localSheetId="12">[1]Proforma!$L$17</definedName>
    <definedName name="Notional_SEN_IDACI_B1_Pri" localSheetId="13">[1]Proforma!$L$17</definedName>
    <definedName name="Notional_SEN_IDACI_B1_Pri" localSheetId="15">[1]Proforma!$L$17</definedName>
    <definedName name="Notional_SEN_IDACI_B1_Pri" localSheetId="11">[1]Proforma!$L$17</definedName>
    <definedName name="Notional_SEN_IDACI_B1_Pri">[3]Proforma!$L$17</definedName>
    <definedName name="Notional_SEN_IDACI_B1_Sec" localSheetId="14">[1]Proforma!$M$17</definedName>
    <definedName name="Notional_SEN_IDACI_B1_Sec" localSheetId="10">[1]Proforma!$M$17</definedName>
    <definedName name="Notional_SEN_IDACI_B1_Sec" localSheetId="17">[2]Proforma!$M$20</definedName>
    <definedName name="Notional_SEN_IDACI_B1_Sec" localSheetId="12">[1]Proforma!$M$17</definedName>
    <definedName name="Notional_SEN_IDACI_B1_Sec" localSheetId="13">[1]Proforma!$M$17</definedName>
    <definedName name="Notional_SEN_IDACI_B1_Sec" localSheetId="15">[1]Proforma!$M$17</definedName>
    <definedName name="Notional_SEN_IDACI_B1_Sec" localSheetId="11">[1]Proforma!$M$17</definedName>
    <definedName name="Notional_SEN_IDACI_B1_Sec">[3]Proforma!$M$17</definedName>
    <definedName name="Notional_SEN_IDACI_B2_Pri" localSheetId="14">[1]Proforma!$L$18</definedName>
    <definedName name="Notional_SEN_IDACI_B2_Pri" localSheetId="10">[1]Proforma!$L$18</definedName>
    <definedName name="Notional_SEN_IDACI_B2_Pri" localSheetId="17">[2]Proforma!$L$21</definedName>
    <definedName name="Notional_SEN_IDACI_B2_Pri" localSheetId="12">[1]Proforma!$L$18</definedName>
    <definedName name="Notional_SEN_IDACI_B2_Pri" localSheetId="13">[1]Proforma!$L$18</definedName>
    <definedName name="Notional_SEN_IDACI_B2_Pri" localSheetId="15">[1]Proforma!$L$18</definedName>
    <definedName name="Notional_SEN_IDACI_B2_Pri" localSheetId="11">[1]Proforma!$L$18</definedName>
    <definedName name="Notional_SEN_IDACI_B2_Pri">[3]Proforma!$L$18</definedName>
    <definedName name="Notional_SEN_IDACI_B2_Sec" localSheetId="14">[1]Proforma!$M$18</definedName>
    <definedName name="Notional_SEN_IDACI_B2_Sec" localSheetId="10">[1]Proforma!$M$18</definedName>
    <definedName name="Notional_SEN_IDACI_B2_Sec" localSheetId="17">[2]Proforma!$M$21</definedName>
    <definedName name="Notional_SEN_IDACI_B2_Sec" localSheetId="12">[1]Proforma!$M$18</definedName>
    <definedName name="Notional_SEN_IDACI_B2_Sec" localSheetId="13">[1]Proforma!$M$18</definedName>
    <definedName name="Notional_SEN_IDACI_B2_Sec" localSheetId="15">[1]Proforma!$M$18</definedName>
    <definedName name="Notional_SEN_IDACI_B2_Sec" localSheetId="11">[1]Proforma!$M$18</definedName>
    <definedName name="Notional_SEN_IDACI_B2_Sec">[3]Proforma!$M$18</definedName>
    <definedName name="Notional_SEN_IDACI_B3_Pri" localSheetId="14">[1]Proforma!$L$19</definedName>
    <definedName name="Notional_SEN_IDACI_B3_Pri" localSheetId="10">[1]Proforma!$L$19</definedName>
    <definedName name="Notional_SEN_IDACI_B3_Pri" localSheetId="17">[2]Proforma!$L$22</definedName>
    <definedName name="Notional_SEN_IDACI_B3_Pri" localSheetId="12">[1]Proforma!$L$19</definedName>
    <definedName name="Notional_SEN_IDACI_B3_Pri" localSheetId="13">[1]Proforma!$L$19</definedName>
    <definedName name="Notional_SEN_IDACI_B3_Pri" localSheetId="15">[1]Proforma!$L$19</definedName>
    <definedName name="Notional_SEN_IDACI_B3_Pri" localSheetId="11">[1]Proforma!$L$19</definedName>
    <definedName name="Notional_SEN_IDACI_B3_Pri">[3]Proforma!$L$19</definedName>
    <definedName name="Notional_SEN_IDACI_B3_Sec" localSheetId="14">[1]Proforma!$M$19</definedName>
    <definedName name="Notional_SEN_IDACI_B3_Sec" localSheetId="10">[1]Proforma!$M$19</definedName>
    <definedName name="Notional_SEN_IDACI_B3_Sec" localSheetId="17">[2]Proforma!$M$22</definedName>
    <definedName name="Notional_SEN_IDACI_B3_Sec" localSheetId="12">[1]Proforma!$M$19</definedName>
    <definedName name="Notional_SEN_IDACI_B3_Sec" localSheetId="13">[1]Proforma!$M$19</definedName>
    <definedName name="Notional_SEN_IDACI_B3_Sec" localSheetId="15">[1]Proforma!$M$19</definedName>
    <definedName name="Notional_SEN_IDACI_B3_Sec" localSheetId="11">[1]Proforma!$M$19</definedName>
    <definedName name="Notional_SEN_IDACI_B3_Sec">[3]Proforma!$M$19</definedName>
    <definedName name="Notional_SEN_IDACI_B4_Pri" localSheetId="14">[1]Proforma!$L$20</definedName>
    <definedName name="Notional_SEN_IDACI_B4_Pri" localSheetId="10">[1]Proforma!$L$20</definedName>
    <definedName name="Notional_SEN_IDACI_B4_Pri" localSheetId="17">[2]Proforma!$L$23</definedName>
    <definedName name="Notional_SEN_IDACI_B4_Pri" localSheetId="12">[1]Proforma!$L$20</definedName>
    <definedName name="Notional_SEN_IDACI_B4_Pri" localSheetId="13">[1]Proforma!$L$20</definedName>
    <definedName name="Notional_SEN_IDACI_B4_Pri" localSheetId="15">[1]Proforma!$L$20</definedName>
    <definedName name="Notional_SEN_IDACI_B4_Pri" localSheetId="11">[1]Proforma!$L$20</definedName>
    <definedName name="Notional_SEN_IDACI_B4_Pri">[3]Proforma!$L$20</definedName>
    <definedName name="Notional_SEN_IDACI_B4_Sec" localSheetId="14">[1]Proforma!$M$20</definedName>
    <definedName name="Notional_SEN_IDACI_B4_Sec" localSheetId="10">[1]Proforma!$M$20</definedName>
    <definedName name="Notional_SEN_IDACI_B4_Sec" localSheetId="17">[2]Proforma!$M$23</definedName>
    <definedName name="Notional_SEN_IDACI_B4_Sec" localSheetId="12">[1]Proforma!$M$20</definedName>
    <definedName name="Notional_SEN_IDACI_B4_Sec" localSheetId="13">[1]Proforma!$M$20</definedName>
    <definedName name="Notional_SEN_IDACI_B4_Sec" localSheetId="15">[1]Proforma!$M$20</definedName>
    <definedName name="Notional_SEN_IDACI_B4_Sec" localSheetId="11">[1]Proforma!$M$20</definedName>
    <definedName name="Notional_SEN_IDACI_B4_Sec">[3]Proforma!$M$20</definedName>
    <definedName name="Notional_SEN_IDACI_B5_Pri" localSheetId="14">[1]Proforma!$L$21</definedName>
    <definedName name="Notional_SEN_IDACI_B5_Pri" localSheetId="10">[1]Proforma!$L$21</definedName>
    <definedName name="Notional_SEN_IDACI_B5_Pri" localSheetId="17">[2]Proforma!$L$24</definedName>
    <definedName name="Notional_SEN_IDACI_B5_Pri" localSheetId="12">[1]Proforma!$L$21</definedName>
    <definedName name="Notional_SEN_IDACI_B5_Pri" localSheetId="13">[1]Proforma!$L$21</definedName>
    <definedName name="Notional_SEN_IDACI_B5_Pri" localSheetId="15">[1]Proforma!$L$21</definedName>
    <definedName name="Notional_SEN_IDACI_B5_Pri" localSheetId="11">[1]Proforma!$L$21</definedName>
    <definedName name="Notional_SEN_IDACI_B5_Pri">[3]Proforma!$L$21</definedName>
    <definedName name="Notional_SEN_IDACI_B5_Sec" localSheetId="14">[1]Proforma!$M$21</definedName>
    <definedName name="Notional_SEN_IDACI_B5_Sec" localSheetId="10">[1]Proforma!$M$21</definedName>
    <definedName name="Notional_SEN_IDACI_B5_Sec" localSheetId="17">[2]Proforma!$M$24</definedName>
    <definedName name="Notional_SEN_IDACI_B5_Sec" localSheetId="12">[1]Proforma!$M$21</definedName>
    <definedName name="Notional_SEN_IDACI_B5_Sec" localSheetId="13">[1]Proforma!$M$21</definedName>
    <definedName name="Notional_SEN_IDACI_B5_Sec" localSheetId="15">[1]Proforma!$M$21</definedName>
    <definedName name="Notional_SEN_IDACI_B5_Sec" localSheetId="11">[1]Proforma!$M$21</definedName>
    <definedName name="Notional_SEN_IDACI_B5_Sec">[3]Proforma!$M$21</definedName>
    <definedName name="Notional_SEN_IDACI_B6_Pri" localSheetId="14">[1]Proforma!$L$22</definedName>
    <definedName name="Notional_SEN_IDACI_B6_Pri" localSheetId="10">[1]Proforma!$L$22</definedName>
    <definedName name="Notional_SEN_IDACI_B6_Pri" localSheetId="17">[2]Proforma!$L$25</definedName>
    <definedName name="Notional_SEN_IDACI_B6_Pri" localSheetId="12">[1]Proforma!$L$22</definedName>
    <definedName name="Notional_SEN_IDACI_B6_Pri" localSheetId="13">[1]Proforma!$L$22</definedName>
    <definedName name="Notional_SEN_IDACI_B6_Pri" localSheetId="15">[1]Proforma!$L$22</definedName>
    <definedName name="Notional_SEN_IDACI_B6_Pri" localSheetId="11">[1]Proforma!$L$22</definedName>
    <definedName name="Notional_SEN_IDACI_B6_Pri">[3]Proforma!$L$22</definedName>
    <definedName name="Notional_SEN_IDACI_B6_Sec" localSheetId="14">[1]Proforma!$M$22</definedName>
    <definedName name="Notional_SEN_IDACI_B6_Sec" localSheetId="10">[1]Proforma!$M$22</definedName>
    <definedName name="Notional_SEN_IDACI_B6_Sec" localSheetId="17">[2]Proforma!$M$25</definedName>
    <definedName name="Notional_SEN_IDACI_B6_Sec" localSheetId="12">[1]Proforma!$M$22</definedName>
    <definedName name="Notional_SEN_IDACI_B6_Sec" localSheetId="13">[1]Proforma!$M$22</definedName>
    <definedName name="Notional_SEN_IDACI_B6_Sec" localSheetId="15">[1]Proforma!$M$22</definedName>
    <definedName name="Notional_SEN_IDACI_B6_Sec" localSheetId="11">[1]Proforma!$M$22</definedName>
    <definedName name="Notional_SEN_IDACI_B6_Sec">[3]Proforma!$M$22</definedName>
    <definedName name="Notional_SEN_LAC" localSheetId="14">[1]Proforma!$L$24</definedName>
    <definedName name="Notional_SEN_LAC" localSheetId="10">[1]Proforma!$L$24</definedName>
    <definedName name="Notional_SEN_LAC" localSheetId="17">[2]Proforma!$L$27</definedName>
    <definedName name="Notional_SEN_LAC" localSheetId="12">[1]Proforma!$L$24</definedName>
    <definedName name="Notional_SEN_LAC" localSheetId="13">[1]Proforma!$L$24</definedName>
    <definedName name="Notional_SEN_LAC" localSheetId="15">[1]Proforma!$L$24</definedName>
    <definedName name="Notional_SEN_LAC" localSheetId="11">[1]Proforma!$L$24</definedName>
    <definedName name="Notional_SEN_LAC">[3]Proforma!$L$24</definedName>
    <definedName name="Notional_SEN_LCHI_Pri" localSheetId="14">[1]Proforma!$L$29</definedName>
    <definedName name="Notional_SEN_LCHI_Pri" localSheetId="10">[1]Proforma!$L$29</definedName>
    <definedName name="Notional_SEN_LCHI_Pri" localSheetId="17">[2]Proforma!$L$32</definedName>
    <definedName name="Notional_SEN_LCHI_Pri" localSheetId="12">[1]Proforma!$L$29</definedName>
    <definedName name="Notional_SEN_LCHI_Pri" localSheetId="13">[1]Proforma!$L$29</definedName>
    <definedName name="Notional_SEN_LCHI_Pri" localSheetId="15">[1]Proforma!$L$29</definedName>
    <definedName name="Notional_SEN_LCHI_Pri" localSheetId="11">[1]Proforma!$L$29</definedName>
    <definedName name="Notional_SEN_LCHI_Pri">[3]Proforma!$L$29</definedName>
    <definedName name="Notional_SEN_LCHI_Sec" localSheetId="14">[1]Proforma!$M$31</definedName>
    <definedName name="Notional_SEN_LCHI_Sec" localSheetId="10">[1]Proforma!$M$31</definedName>
    <definedName name="Notional_SEN_LCHI_Sec" localSheetId="17">[2]Proforma!$M$33</definedName>
    <definedName name="Notional_SEN_LCHI_Sec" localSheetId="12">[1]Proforma!$M$31</definedName>
    <definedName name="Notional_SEN_LCHI_Sec" localSheetId="13">[1]Proforma!$M$31</definedName>
    <definedName name="Notional_SEN_LCHI_Sec" localSheetId="15">[1]Proforma!$M$31</definedName>
    <definedName name="Notional_SEN_LCHI_Sec" localSheetId="11">[1]Proforma!$M$31</definedName>
    <definedName name="Notional_SEN_LCHI_Sec">[3]Proforma!$M$31</definedName>
    <definedName name="Notional_SEN_Lump_sum_Pri" localSheetId="14">[1]Proforma!$L$38</definedName>
    <definedName name="Notional_SEN_Lump_sum_Pri" localSheetId="10">[1]Proforma!$L$38</definedName>
    <definedName name="Notional_SEN_Lump_sum_Pri" localSheetId="17">[2]Proforma!$L$43</definedName>
    <definedName name="Notional_SEN_Lump_sum_Pri" localSheetId="12">[1]Proforma!$L$38</definedName>
    <definedName name="Notional_SEN_Lump_sum_Pri" localSheetId="13">[1]Proforma!$L$38</definedName>
    <definedName name="Notional_SEN_Lump_sum_Pri" localSheetId="15">[1]Proforma!$L$38</definedName>
    <definedName name="Notional_SEN_Lump_sum_Pri" localSheetId="11">[1]Proforma!$L$38</definedName>
    <definedName name="Notional_SEN_Lump_sum_Pri">[3]Proforma!$L$38</definedName>
    <definedName name="Notional_SEN_Lump_sum_Sec" localSheetId="14">[1]Proforma!$M$38</definedName>
    <definedName name="Notional_SEN_Lump_sum_Sec" localSheetId="10">[1]Proforma!$M$38</definedName>
    <definedName name="Notional_SEN_Lump_sum_Sec" localSheetId="17">[2]Proforma!$M$43</definedName>
    <definedName name="Notional_SEN_Lump_sum_Sec" localSheetId="12">[1]Proforma!$M$38</definedName>
    <definedName name="Notional_SEN_Lump_sum_Sec" localSheetId="13">[1]Proforma!$M$38</definedName>
    <definedName name="Notional_SEN_Lump_sum_Sec" localSheetId="15">[1]Proforma!$M$38</definedName>
    <definedName name="Notional_SEN_Lump_sum_Sec" localSheetId="11">[1]Proforma!$M$38</definedName>
    <definedName name="Notional_SEN_Lump_sum_Sec">[3]Proforma!$M$38</definedName>
    <definedName name="Notional_SEN_MFG" localSheetId="17">[2]Proforma!$L$76</definedName>
    <definedName name="Notional_SEN_MFG">[8]Proforma!$L$76</definedName>
    <definedName name="Notional_SEN_Mobility_Pri" localSheetId="14">[1]Proforma!$L$27</definedName>
    <definedName name="Notional_SEN_Mobility_Pri" localSheetId="10">[1]Proforma!$L$27</definedName>
    <definedName name="Notional_SEN_Mobility_Pri" localSheetId="17">[2]Proforma!$L$30</definedName>
    <definedName name="Notional_SEN_Mobility_Pri" localSheetId="12">[1]Proforma!$L$27</definedName>
    <definedName name="Notional_SEN_Mobility_Pri" localSheetId="13">[1]Proforma!$L$27</definedName>
    <definedName name="Notional_SEN_Mobility_Pri" localSheetId="15">[1]Proforma!$L$27</definedName>
    <definedName name="Notional_SEN_Mobility_Pri" localSheetId="11">[1]Proforma!$L$27</definedName>
    <definedName name="Notional_SEN_Mobility_Pri">[3]Proforma!$L$27</definedName>
    <definedName name="Notional_SEN_Mobility_Sec" localSheetId="14">[1]Proforma!$M$27</definedName>
    <definedName name="Notional_SEN_Mobility_Sec" localSheetId="10">[1]Proforma!$M$27</definedName>
    <definedName name="Notional_SEN_Mobility_Sec" localSheetId="17">[2]Proforma!$M$30</definedName>
    <definedName name="Notional_SEN_Mobility_Sec" localSheetId="12">[1]Proforma!$M$27</definedName>
    <definedName name="Notional_SEN_Mobility_Sec" localSheetId="13">[1]Proforma!$M$27</definedName>
    <definedName name="Notional_SEN_Mobility_Sec" localSheetId="15">[1]Proforma!$M$27</definedName>
    <definedName name="Notional_SEN_Mobility_Sec" localSheetId="11">[1]Proforma!$M$27</definedName>
    <definedName name="Notional_SEN_Mobility_Sec">[3]Proforma!$M$27</definedName>
    <definedName name="Notional_SEN_MPPF" localSheetId="17">[2]Proforma!$L$66</definedName>
    <definedName name="Notional_SEN_MPPF">[8]Proforma!$L$66</definedName>
    <definedName name="Notional_SEN_PFI" localSheetId="14">[1]Proforma!$L$48</definedName>
    <definedName name="Notional_SEN_PFI" localSheetId="10">[1]Proforma!$L$48</definedName>
    <definedName name="Notional_SEN_PFI" localSheetId="17">[2]Proforma!$L$53</definedName>
    <definedName name="Notional_SEN_PFI" localSheetId="12">[1]Proforma!$L$48</definedName>
    <definedName name="Notional_SEN_PFI" localSheetId="13">[1]Proforma!$L$48</definedName>
    <definedName name="Notional_SEN_PFI" localSheetId="15">[1]Proforma!$L$48</definedName>
    <definedName name="Notional_SEN_PFI" localSheetId="11">[1]Proforma!$L$48</definedName>
    <definedName name="Notional_SEN_PFI">[3]Proforma!$L$48</definedName>
    <definedName name="Notional_SEN_Rates" localSheetId="14">[1]Proforma!$L$47</definedName>
    <definedName name="Notional_SEN_Rates" localSheetId="10">[1]Proforma!$L$47</definedName>
    <definedName name="Notional_SEN_Rates" localSheetId="17">[2]Proforma!$L$52</definedName>
    <definedName name="Notional_SEN_Rates" localSheetId="12">[1]Proforma!$L$47</definedName>
    <definedName name="Notional_SEN_Rates" localSheetId="13">[1]Proforma!$L$47</definedName>
    <definedName name="Notional_SEN_Rates" localSheetId="15">[1]Proforma!$L$47</definedName>
    <definedName name="Notional_SEN_Rates" localSheetId="11">[1]Proforma!$L$47</definedName>
    <definedName name="Notional_SEN_Rates">[3]Proforma!$L$47</definedName>
    <definedName name="Notional_SEN_Sparsity_Pri" localSheetId="14">[1]Proforma!$L$39</definedName>
    <definedName name="Notional_SEN_Sparsity_Pri" localSheetId="10">[1]Proforma!$L$39</definedName>
    <definedName name="Notional_SEN_Sparsity_Pri" localSheetId="17">[2]Proforma!$L$44</definedName>
    <definedName name="Notional_SEN_Sparsity_Pri" localSheetId="12">[1]Proforma!$L$39</definedName>
    <definedName name="Notional_SEN_Sparsity_Pri" localSheetId="13">[1]Proforma!$L$39</definedName>
    <definedName name="Notional_SEN_Sparsity_Pri" localSheetId="15">[1]Proforma!$L$39</definedName>
    <definedName name="Notional_SEN_Sparsity_Pri" localSheetId="11">[1]Proforma!$L$39</definedName>
    <definedName name="Notional_SEN_Sparsity_Pri">[3]Proforma!$L$39</definedName>
    <definedName name="Notional_SEN_Sparsity_Sec" localSheetId="14">[1]Proforma!$M$39</definedName>
    <definedName name="Notional_SEN_Sparsity_Sec" localSheetId="10">[1]Proforma!$M$39</definedName>
    <definedName name="Notional_SEN_Sparsity_Sec" localSheetId="17">[2]Proforma!$M$44</definedName>
    <definedName name="Notional_SEN_Sparsity_Sec" localSheetId="12">[1]Proforma!$M$39</definedName>
    <definedName name="Notional_SEN_Sparsity_Sec" localSheetId="13">[1]Proforma!$M$39</definedName>
    <definedName name="Notional_SEN_Sparsity_Sec" localSheetId="15">[1]Proforma!$M$39</definedName>
    <definedName name="Notional_SEN_Sparsity_Sec" localSheetId="11">[1]Proforma!$M$39</definedName>
    <definedName name="Notional_SEN_Sparsity_Sec">[3]Proforma!$M$39</definedName>
    <definedName name="Notional_SEN_Split_sites" localSheetId="14">[1]Proforma!$L$46</definedName>
    <definedName name="Notional_SEN_Split_sites" localSheetId="10">[1]Proforma!$L$46</definedName>
    <definedName name="Notional_SEN_Split_sites" localSheetId="17">[2]Proforma!$L$51</definedName>
    <definedName name="Notional_SEN_Split_sites" localSheetId="12">[1]Proforma!$L$46</definedName>
    <definedName name="Notional_SEN_Split_sites" localSheetId="13">[1]Proforma!$L$46</definedName>
    <definedName name="Notional_SEN_Split_sites" localSheetId="15">[1]Proforma!$L$46</definedName>
    <definedName name="Notional_SEN_Split_sites" localSheetId="11">[1]Proforma!$L$46</definedName>
    <definedName name="Notional_SEN_Split_sites">[3]Proforma!$L$46</definedName>
    <definedName name="nursery" localSheetId="14">#REF!,#REF!,#REF!,#REF!,#REF!,#REF!,#REF!,#REF!,#REF!,#REF!,#REF!</definedName>
    <definedName name="nursery" localSheetId="10">#REF!,#REF!,#REF!,#REF!,#REF!,#REF!,#REF!,#REF!,#REF!,#REF!,#REF!</definedName>
    <definedName name="nursery" localSheetId="12">#REF!,#REF!,#REF!,#REF!,#REF!,#REF!,#REF!,#REF!,#REF!,#REF!,#REF!</definedName>
    <definedName name="nursery" localSheetId="13">#REF!,#REF!,#REF!,#REF!,#REF!,#REF!,#REF!,#REF!,#REF!,#REF!,#REF!</definedName>
    <definedName name="nursery" localSheetId="15">#REF!,#REF!,#REF!,#REF!,#REF!,#REF!,#REF!,#REF!,#REF!,#REF!,#REF!</definedName>
    <definedName name="nursery" localSheetId="11">#REF!,#REF!,#REF!,#REF!,#REF!,#REF!,#REF!,#REF!,#REF!,#REF!,#REF!</definedName>
    <definedName name="nursery">#REF!,#REF!,#REF!,#REF!,#REF!,#REF!,#REF!,#REF!,#REF!,#REF!,#REF!</definedName>
    <definedName name="PFI_Total">'[2]New ISB'!$AM$5</definedName>
    <definedName name="PhaseTot" localSheetId="14">#REF!,#REF!,#REF!,#REF!</definedName>
    <definedName name="PhaseTot" localSheetId="10">#REF!,#REF!,#REF!,#REF!</definedName>
    <definedName name="PhaseTot" localSheetId="12">#REF!,#REF!,#REF!,#REF!</definedName>
    <definedName name="PhaseTot" localSheetId="13">#REF!,#REF!,#REF!,#REF!</definedName>
    <definedName name="PhaseTot" localSheetId="15">#REF!,#REF!,#REF!,#REF!</definedName>
    <definedName name="PhaseTot" localSheetId="11">#REF!,#REF!,#REF!,#REF!</definedName>
    <definedName name="PhaseTot">#REF!,#REF!,#REF!,#REF!</definedName>
    <definedName name="Post_LAC_premium">[4]Parameters!$C$7</definedName>
    <definedName name="Pri_distance_threshold" localSheetId="14">[1]Proforma!$D$41</definedName>
    <definedName name="Pri_distance_threshold" localSheetId="10">[1]Proforma!$D$41</definedName>
    <definedName name="Pri_distance_threshold" localSheetId="17">[2]Proforma!$D$46</definedName>
    <definedName name="Pri_distance_threshold" localSheetId="12">[1]Proforma!$D$41</definedName>
    <definedName name="Pri_distance_threshold" localSheetId="13">[1]Proforma!$D$41</definedName>
    <definedName name="Pri_distance_threshold" localSheetId="15">[1]Proforma!$D$41</definedName>
    <definedName name="Pri_distance_threshold" localSheetId="11">[1]Proforma!$D$41</definedName>
    <definedName name="Pri_distance_threshold">[3]Proforma!$D$41</definedName>
    <definedName name="Pri_PupilNo_threshold" localSheetId="14">[1]Proforma!$G$41</definedName>
    <definedName name="Pri_PupilNo_threshold" localSheetId="10">[1]Proforma!$G$41</definedName>
    <definedName name="Pri_PupilNo_threshold" localSheetId="17">[2]Proforma!$G$46</definedName>
    <definedName name="Pri_PupilNo_threshold" localSheetId="12">[1]Proforma!$G$41</definedName>
    <definedName name="Pri_PupilNo_threshold" localSheetId="13">[1]Proforma!$G$41</definedName>
    <definedName name="Pri_PupilNo_threshold" localSheetId="15">[1]Proforma!$G$41</definedName>
    <definedName name="Pri_PupilNo_threshold" localSheetId="11">[1]Proforma!$G$41</definedName>
    <definedName name="Pri_PupilNo_threshold">[3]Proforma!$G$41</definedName>
    <definedName name="primary" localSheetId="14">#REF!,#REF!,#REF!,#REF!,#REF!</definedName>
    <definedName name="primary" localSheetId="10">#REF!,#REF!,#REF!,#REF!,#REF!</definedName>
    <definedName name="primary" localSheetId="12">#REF!,#REF!,#REF!,#REF!,#REF!</definedName>
    <definedName name="primary" localSheetId="13">#REF!,#REF!,#REF!,#REF!,#REF!</definedName>
    <definedName name="primary" localSheetId="15">#REF!,#REF!,#REF!,#REF!,#REF!</definedName>
    <definedName name="primary" localSheetId="11">#REF!,#REF!,#REF!,#REF!,#REF!</definedName>
    <definedName name="primary">#REF!,#REF!,#REF!,#REF!,#REF!</definedName>
    <definedName name="Primary_Lump_sum" localSheetId="14">[1]Proforma!$F$38</definedName>
    <definedName name="Primary_Lump_sum" localSheetId="10">[1]Proforma!$F$38</definedName>
    <definedName name="Primary_Lump_sum" localSheetId="17">[2]Proforma!$F$43</definedName>
    <definedName name="Primary_Lump_sum" localSheetId="12">[1]Proforma!$F$38</definedName>
    <definedName name="Primary_Lump_sum" localSheetId="13">[1]Proforma!$F$38</definedName>
    <definedName name="Primary_Lump_sum" localSheetId="15">[1]Proforma!$F$38</definedName>
    <definedName name="Primary_Lump_sum" localSheetId="11">[1]Proforma!$F$38</definedName>
    <definedName name="Primary_Lump_sum">[3]Proforma!$F$38</definedName>
    <definedName name="_xlnm.Print_Area" localSheetId="5">'2021-22 Budgets'!$C$1:$Q$358</definedName>
    <definedName name="_xlnm.Print_Area" localSheetId="3">'3 Year Schools Block'!$C$1:$AN$123</definedName>
    <definedName name="_xlnm.Print_Area" localSheetId="4">'Capping and Scaling'!$A$1:$J$41</definedName>
    <definedName name="_xlnm.Print_Area" localSheetId="2">'School Funding Summary'!$A$1:$E$65</definedName>
    <definedName name="_xlnm.Print_Titles" localSheetId="5">'2021-22 Budgets'!$1:$2</definedName>
    <definedName name="Rates_Total">'[2]New ISB'!$AL$5</definedName>
    <definedName name="Reasons_list" localSheetId="14">'[1]Inputs &amp; Adjustments'!$CO$6:$CO$13</definedName>
    <definedName name="Reasons_list" localSheetId="10">'[1]Inputs &amp; Adjustments'!$CO$6:$CO$13</definedName>
    <definedName name="Reasons_list" localSheetId="17">'[2]Inputs &amp; Adjustments'!$DC$6:$DC$13</definedName>
    <definedName name="Reasons_list" localSheetId="12">'[1]Inputs &amp; Adjustments'!$CO$6:$CO$13</definedName>
    <definedName name="Reasons_list" localSheetId="13">'[1]Inputs &amp; Adjustments'!$CO$6:$CO$13</definedName>
    <definedName name="Reasons_list" localSheetId="15">'[1]Inputs &amp; Adjustments'!$CO$6:$CO$13</definedName>
    <definedName name="Reasons_list" localSheetId="11">'[1]Inputs &amp; Adjustments'!$CO$6:$CO$13</definedName>
    <definedName name="Reasons_list">'[3]Inputs &amp; Adjustments'!$CO$6:$CO$13</definedName>
    <definedName name="Reception_Uplift_YesNo" localSheetId="14">[1]Proforma!$E$9</definedName>
    <definedName name="Reception_Uplift_YesNo" localSheetId="10">[1]Proforma!$E$9</definedName>
    <definedName name="Reception_Uplift_YesNo" localSheetId="17">[2]Proforma!$E$12</definedName>
    <definedName name="Reception_Uplift_YesNo" localSheetId="12">[1]Proforma!$E$9</definedName>
    <definedName name="Reception_Uplift_YesNo" localSheetId="13">[1]Proforma!$E$9</definedName>
    <definedName name="Reception_Uplift_YesNo" localSheetId="15">[1]Proforma!$E$9</definedName>
    <definedName name="Reception_Uplift_YesNo" localSheetId="11">[1]Proforma!$E$9</definedName>
    <definedName name="Reception_Uplift_YesNo">[3]Proforma!$E$9</definedName>
    <definedName name="Recover">[12]Macro1!$A$83</definedName>
    <definedName name="SC_premium">[4]Parameters!$C$8</definedName>
    <definedName name="Scaling_Factor" localSheetId="14">[1]Proforma!$G$62</definedName>
    <definedName name="Scaling_Factor" localSheetId="10">[1]Proforma!$G$62</definedName>
    <definedName name="Scaling_Factor" localSheetId="17">[2]Proforma!$G$72</definedName>
    <definedName name="Scaling_Factor" localSheetId="12">[1]Proforma!$G$62</definedName>
    <definedName name="Scaling_Factor" localSheetId="13">[1]Proforma!$G$62</definedName>
    <definedName name="Scaling_Factor" localSheetId="15">[1]Proforma!$G$62</definedName>
    <definedName name="Scaling_Factor" localSheetId="11">[1]Proforma!$G$62</definedName>
    <definedName name="Scaling_Factor">[3]Proforma!$G$62</definedName>
    <definedName name="School_list">'[2]New ISB'!$C$6:$C$661</definedName>
    <definedName name="Sec">[11]LATable_!$B:$S</definedName>
    <definedName name="Sec_distance_threshold" localSheetId="14">[1]Proforma!$D$42</definedName>
    <definedName name="Sec_distance_threshold" localSheetId="10">[1]Proforma!$D$42</definedName>
    <definedName name="Sec_distance_threshold" localSheetId="17">[2]Proforma!$D$47</definedName>
    <definedName name="Sec_distance_threshold" localSheetId="12">[1]Proforma!$D$42</definedName>
    <definedName name="Sec_distance_threshold" localSheetId="13">[1]Proforma!$D$42</definedName>
    <definedName name="Sec_distance_threshold" localSheetId="15">[1]Proforma!$D$42</definedName>
    <definedName name="Sec_distance_threshold" localSheetId="11">[1]Proforma!$D$42</definedName>
    <definedName name="Sec_distance_threshold">[3]Proforma!$D$42</definedName>
    <definedName name="Sec_PupilNo_threshold" localSheetId="14">[1]Proforma!$G$42</definedName>
    <definedName name="Sec_PupilNo_threshold" localSheetId="10">[1]Proforma!$G$42</definedName>
    <definedName name="Sec_PupilNo_threshold" localSheetId="17">[2]Proforma!$G$47</definedName>
    <definedName name="Sec_PupilNo_threshold" localSheetId="12">[1]Proforma!$G$42</definedName>
    <definedName name="Sec_PupilNo_threshold" localSheetId="13">[1]Proforma!$G$42</definedName>
    <definedName name="Sec_PupilNo_threshold" localSheetId="15">[1]Proforma!$G$42</definedName>
    <definedName name="Sec_PupilNo_threshold" localSheetId="11">[1]Proforma!$G$42</definedName>
    <definedName name="Sec_PupilNo_threshold">[3]Proforma!$G$42</definedName>
    <definedName name="secondary" localSheetId="14">#REF!,#REF!,#REF!</definedName>
    <definedName name="secondary" localSheetId="10">#REF!,#REF!,#REF!</definedName>
    <definedName name="secondary" localSheetId="12">#REF!,#REF!,#REF!</definedName>
    <definedName name="secondary" localSheetId="13">#REF!,#REF!,#REF!</definedName>
    <definedName name="secondary" localSheetId="15">#REF!,#REF!,#REF!</definedName>
    <definedName name="secondary" localSheetId="11">#REF!,#REF!,#REF!</definedName>
    <definedName name="secondary">#REF!,#REF!,#REF!</definedName>
    <definedName name="Secondary_Lump_Sum" localSheetId="14">[1]Proforma!$G$38</definedName>
    <definedName name="Secondary_Lump_Sum" localSheetId="10">[1]Proforma!$G$38</definedName>
    <definedName name="Secondary_Lump_Sum" localSheetId="17">[2]Proforma!$G$43</definedName>
    <definedName name="Secondary_Lump_Sum" localSheetId="12">[1]Proforma!$G$38</definedName>
    <definedName name="Secondary_Lump_Sum" localSheetId="13">[1]Proforma!$G$38</definedName>
    <definedName name="Secondary_Lump_Sum" localSheetId="15">[1]Proforma!$G$38</definedName>
    <definedName name="Secondary_Lump_Sum" localSheetId="11">[1]Proforma!$G$38</definedName>
    <definedName name="Secondary_Lump_Sum">[3]Proforma!$G$38</definedName>
    <definedName name="Sparsity_All_lump_sum" localSheetId="14">[1]Proforma!$I$39</definedName>
    <definedName name="Sparsity_All_lump_sum" localSheetId="10">[1]Proforma!$I$39</definedName>
    <definedName name="Sparsity_All_lump_sum" localSheetId="17">[2]Proforma!$I$44</definedName>
    <definedName name="Sparsity_All_lump_sum" localSheetId="12">[1]Proforma!$I$39</definedName>
    <definedName name="Sparsity_All_lump_sum" localSheetId="13">[1]Proforma!$I$39</definedName>
    <definedName name="Sparsity_All_lump_sum" localSheetId="15">[1]Proforma!$I$39</definedName>
    <definedName name="Sparsity_All_lump_sum" localSheetId="11">[1]Proforma!$I$39</definedName>
    <definedName name="Sparsity_All_lump_sum">[3]Proforma!$I$39</definedName>
    <definedName name="Sparsity_Mid_lump_sum" localSheetId="14">[1]Proforma!$H$39</definedName>
    <definedName name="Sparsity_Mid_lump_sum" localSheetId="10">[1]Proforma!$H$39</definedName>
    <definedName name="Sparsity_Mid_lump_sum" localSheetId="17">[2]Proforma!$H$44</definedName>
    <definedName name="Sparsity_Mid_lump_sum" localSheetId="12">[1]Proforma!$H$39</definedName>
    <definedName name="Sparsity_Mid_lump_sum" localSheetId="13">[1]Proforma!$H$39</definedName>
    <definedName name="Sparsity_Mid_lump_sum" localSheetId="15">[1]Proforma!$H$39</definedName>
    <definedName name="Sparsity_Mid_lump_sum" localSheetId="11">[1]Proforma!$H$39</definedName>
    <definedName name="Sparsity_Mid_lump_sum">[3]Proforma!$H$39</definedName>
    <definedName name="Sparsity_Pri_DD_percentage" localSheetId="14">'[1]De Delegation'!$X$26</definedName>
    <definedName name="Sparsity_Pri_DD_percentage" localSheetId="10">'[1]De Delegation'!$X$26</definedName>
    <definedName name="Sparsity_Pri_DD_percentage" localSheetId="17">'[2]De Delegation'!$X$26</definedName>
    <definedName name="Sparsity_Pri_DD_percentage" localSheetId="12">'[1]De Delegation'!$X$26</definedName>
    <definedName name="Sparsity_Pri_DD_percentage" localSheetId="13">'[1]De Delegation'!$X$26</definedName>
    <definedName name="Sparsity_Pri_DD_percentage" localSheetId="15">'[1]De Delegation'!$X$26</definedName>
    <definedName name="Sparsity_Pri_DD_percentage" localSheetId="11">'[1]De Delegation'!$X$26</definedName>
    <definedName name="Sparsity_Pri_DD_percentage">'[3]De Delegation'!$X$26</definedName>
    <definedName name="Sparsity_Pri_lump_sum" localSheetId="14">[1]Proforma!$F$39</definedName>
    <definedName name="Sparsity_Pri_lump_sum" localSheetId="10">[1]Proforma!$F$39</definedName>
    <definedName name="Sparsity_Pri_lump_sum" localSheetId="17">[2]Proforma!$F$44</definedName>
    <definedName name="Sparsity_Pri_lump_sum" localSheetId="12">[1]Proforma!$F$39</definedName>
    <definedName name="Sparsity_Pri_lump_sum" localSheetId="13">[1]Proforma!$F$39</definedName>
    <definedName name="Sparsity_Pri_lump_sum" localSheetId="15">[1]Proforma!$F$39</definedName>
    <definedName name="Sparsity_Pri_lump_sum" localSheetId="11">[1]Proforma!$F$39</definedName>
    <definedName name="Sparsity_Pri_lump_sum">[3]Proforma!$F$39</definedName>
    <definedName name="Sparsity_Sec_DD_percentage" localSheetId="14">'[1]De Delegation'!$Y$26</definedName>
    <definedName name="Sparsity_Sec_DD_percentage" localSheetId="10">'[1]De Delegation'!$Y$26</definedName>
    <definedName name="Sparsity_Sec_DD_percentage" localSheetId="17">'[2]De Delegation'!$Y$26</definedName>
    <definedName name="Sparsity_Sec_DD_percentage" localSheetId="12">'[1]De Delegation'!$Y$26</definedName>
    <definedName name="Sparsity_Sec_DD_percentage" localSheetId="13">'[1]De Delegation'!$Y$26</definedName>
    <definedName name="Sparsity_Sec_DD_percentage" localSheetId="15">'[1]De Delegation'!$Y$26</definedName>
    <definedName name="Sparsity_Sec_DD_percentage" localSheetId="11">'[1]De Delegation'!$Y$26</definedName>
    <definedName name="Sparsity_Sec_DD_percentage">'[3]De Delegation'!$Y$26</definedName>
    <definedName name="Sparsity_Sec_lump_sum" localSheetId="14">[1]Proforma!$G$39</definedName>
    <definedName name="Sparsity_Sec_lump_sum" localSheetId="10">[1]Proforma!$G$39</definedName>
    <definedName name="Sparsity_Sec_lump_sum" localSheetId="17">[2]Proforma!$G$44</definedName>
    <definedName name="Sparsity_Sec_lump_sum" localSheetId="12">[1]Proforma!$G$39</definedName>
    <definedName name="Sparsity_Sec_lump_sum" localSheetId="13">[1]Proforma!$G$39</definedName>
    <definedName name="Sparsity_Sec_lump_sum" localSheetId="15">[1]Proforma!$G$39</definedName>
    <definedName name="Sparsity_Sec_lump_sum" localSheetId="11">[1]Proforma!$G$39</definedName>
    <definedName name="Sparsity_Sec_lump_sum">[3]Proforma!$G$39</definedName>
    <definedName name="Sparsity_Total">'[2]New ISB'!$AI$5</definedName>
    <definedName name="special" localSheetId="14">#REF!,#REF!</definedName>
    <definedName name="special" localSheetId="10">#REF!,#REF!</definedName>
    <definedName name="special" localSheetId="12">#REF!,#REF!</definedName>
    <definedName name="special" localSheetId="13">#REF!,#REF!</definedName>
    <definedName name="special" localSheetId="15">#REF!,#REF!</definedName>
    <definedName name="special" localSheetId="11">#REF!,#REF!</definedName>
    <definedName name="special">#REF!,#REF!</definedName>
    <definedName name="spend">'[13]Schools Balances 15.04.16'!$A:$H</definedName>
    <definedName name="Split_Sites_Total">'[2]New ISB'!$AK$5</definedName>
    <definedName name="Spring_term_EFA_prop">[4]Parameters!$I$4</definedName>
    <definedName name="Start_of_autumn_term_2014">[4]Parameters!$H$5</definedName>
    <definedName name="Start_of_spring_term_2014">[4]Parameters!$H$4</definedName>
    <definedName name="Start_of_spring_term_2015">[4]Parameters!$H$6</definedName>
    <definedName name="Summer_term_EFA_prop">[4]Parameters!$I$5</definedName>
    <definedName name="Summer_term_LA_prop">[4]Parameters!$J$5</definedName>
    <definedName name="Table_2" localSheetId="14">#REF!,#REF!,#REF!,#REF!,#REF!,#REF!,#REF!,#REF!,#REF!,#REF!,#REF!</definedName>
    <definedName name="Table_2" localSheetId="10">#REF!,#REF!,#REF!,#REF!,#REF!,#REF!,#REF!,#REF!,#REF!,#REF!,#REF!</definedName>
    <definedName name="Table_2" localSheetId="12">#REF!,#REF!,#REF!,#REF!,#REF!,#REF!,#REF!,#REF!,#REF!,#REF!,#REF!</definedName>
    <definedName name="Table_2" localSheetId="13">#REF!,#REF!,#REF!,#REF!,#REF!,#REF!,#REF!,#REF!,#REF!,#REF!,#REF!</definedName>
    <definedName name="Table_2" localSheetId="15">#REF!,#REF!,#REF!,#REF!,#REF!,#REF!,#REF!,#REF!,#REF!,#REF!,#REF!</definedName>
    <definedName name="Table_2" localSheetId="11">#REF!,#REF!,#REF!,#REF!,#REF!,#REF!,#REF!,#REF!,#REF!,#REF!,#REF!</definedName>
    <definedName name="Table_2">#REF!,#REF!,#REF!,#REF!,#REF!,#REF!,#REF!,#REF!,#REF!,#REF!,#REF!</definedName>
    <definedName name="Table2" localSheetId="14">#REF!,#REF!,#REF!,#REF!,#REF!,#REF!,#REF!</definedName>
    <definedName name="Table2" localSheetId="10">#REF!,#REF!,#REF!,#REF!,#REF!,#REF!,#REF!</definedName>
    <definedName name="Table2" localSheetId="12">#REF!,#REF!,#REF!,#REF!,#REF!,#REF!,#REF!</definedName>
    <definedName name="Table2" localSheetId="13">#REF!,#REF!,#REF!,#REF!,#REF!,#REF!,#REF!</definedName>
    <definedName name="Table2" localSheetId="15">#REF!,#REF!,#REF!,#REF!,#REF!,#REF!,#REF!</definedName>
    <definedName name="Table2" localSheetId="11">#REF!,#REF!,#REF!,#REF!,#REF!,#REF!,#REF!</definedName>
    <definedName name="Table2">#REF!,#REF!,#REF!,#REF!,#REF!,#REF!,#REF!</definedName>
    <definedName name="Table2_2" localSheetId="14">#REF!,#REF!,#REF!,#REF!,#REF!,#REF!,#REF!</definedName>
    <definedName name="Table2_2" localSheetId="10">#REF!,#REF!,#REF!,#REF!,#REF!,#REF!,#REF!</definedName>
    <definedName name="Table2_2" localSheetId="12">#REF!,#REF!,#REF!,#REF!,#REF!,#REF!,#REF!</definedName>
    <definedName name="Table2_2" localSheetId="13">#REF!,#REF!,#REF!,#REF!,#REF!,#REF!,#REF!</definedName>
    <definedName name="Table2_2" localSheetId="15">#REF!,#REF!,#REF!,#REF!,#REF!,#REF!,#REF!</definedName>
    <definedName name="Table2_2" localSheetId="11">#REF!,#REF!,#REF!,#REF!,#REF!,#REF!,#REF!</definedName>
    <definedName name="Table2_2">#REF!,#REF!,#REF!,#REF!,#REF!,#REF!,#REF!</definedName>
    <definedName name="Table2_3" localSheetId="14">#REF!,#REF!,#REF!,#REF!,#REF!,#REF!,#REF!</definedName>
    <definedName name="Table2_3" localSheetId="10">#REF!,#REF!,#REF!,#REF!,#REF!,#REF!,#REF!</definedName>
    <definedName name="Table2_3" localSheetId="12">#REF!,#REF!,#REF!,#REF!,#REF!,#REF!,#REF!</definedName>
    <definedName name="Table2_3" localSheetId="13">#REF!,#REF!,#REF!,#REF!,#REF!,#REF!,#REF!</definedName>
    <definedName name="Table2_3" localSheetId="15">#REF!,#REF!,#REF!,#REF!,#REF!,#REF!,#REF!</definedName>
    <definedName name="Table2_3" localSheetId="11">#REF!,#REF!,#REF!,#REF!,#REF!,#REF!,#REF!</definedName>
    <definedName name="Table2_3">#REF!,#REF!,#REF!,#REF!,#REF!,#REF!,#REF!</definedName>
    <definedName name="Table2_5" localSheetId="14">#REF!,#REF!,#REF!,#REF!,#REF!,#REF!</definedName>
    <definedName name="Table2_5" localSheetId="10">#REF!,#REF!,#REF!,#REF!,#REF!,#REF!</definedName>
    <definedName name="Table2_5" localSheetId="12">#REF!,#REF!,#REF!,#REF!,#REF!,#REF!</definedName>
    <definedName name="Table2_5" localSheetId="13">#REF!,#REF!,#REF!,#REF!,#REF!,#REF!</definedName>
    <definedName name="Table2_5" localSheetId="15">#REF!,#REF!,#REF!,#REF!,#REF!,#REF!</definedName>
    <definedName name="Table2_5" localSheetId="11">#REF!,#REF!,#REF!,#REF!,#REF!,#REF!</definedName>
    <definedName name="Table2_5">#REF!,#REF!,#REF!,#REF!,#REF!,#REF!</definedName>
    <definedName name="TableName">"Dummy"</definedName>
    <definedName name="Tapered_all_lump_sum" localSheetId="14">[1]Proforma!$K$44</definedName>
    <definedName name="Tapered_all_lump_sum" localSheetId="10">[1]Proforma!$K$44</definedName>
    <definedName name="Tapered_all_lump_sum" localSheetId="17">[2]Proforma!$K$49</definedName>
    <definedName name="Tapered_all_lump_sum" localSheetId="12">[1]Proforma!$K$44</definedName>
    <definedName name="Tapered_all_lump_sum" localSheetId="13">[1]Proforma!$K$44</definedName>
    <definedName name="Tapered_all_lump_sum" localSheetId="15">[1]Proforma!$K$44</definedName>
    <definedName name="Tapered_all_lump_sum" localSheetId="11">[1]Proforma!$K$44</definedName>
    <definedName name="Tapered_all_lump_sum">[3]Proforma!$K$44</definedName>
    <definedName name="Tapered_mid_lump_sum" localSheetId="14">[1]Proforma!$K$43</definedName>
    <definedName name="Tapered_mid_lump_sum" localSheetId="10">[1]Proforma!$K$43</definedName>
    <definedName name="Tapered_mid_lump_sum" localSheetId="17">[2]Proforma!$K$48</definedName>
    <definedName name="Tapered_mid_lump_sum" localSheetId="12">[1]Proforma!$K$43</definedName>
    <definedName name="Tapered_mid_lump_sum" localSheetId="13">[1]Proforma!$K$43</definedName>
    <definedName name="Tapered_mid_lump_sum" localSheetId="15">[1]Proforma!$K$43</definedName>
    <definedName name="Tapered_mid_lump_sum" localSheetId="11">[1]Proforma!$K$43</definedName>
    <definedName name="Tapered_mid_lump_sum">[3]Proforma!$K$43</definedName>
    <definedName name="Tapered_primary_lump_sum" localSheetId="14">[1]Proforma!$K$41</definedName>
    <definedName name="Tapered_primary_lump_sum" localSheetId="10">[1]Proforma!$K$41</definedName>
    <definedName name="Tapered_primary_lump_sum" localSheetId="17">[2]Proforma!$K$46</definedName>
    <definedName name="Tapered_primary_lump_sum" localSheetId="12">[1]Proforma!$K$41</definedName>
    <definedName name="Tapered_primary_lump_sum" localSheetId="13">[1]Proforma!$K$41</definedName>
    <definedName name="Tapered_primary_lump_sum" localSheetId="15">[1]Proforma!$K$41</definedName>
    <definedName name="Tapered_primary_lump_sum" localSheetId="11">[1]Proforma!$K$41</definedName>
    <definedName name="Tapered_primary_lump_sum">[3]Proforma!$K$41</definedName>
    <definedName name="Tapered_secondary_lump_sum" localSheetId="14">[1]Proforma!$K$42</definedName>
    <definedName name="Tapered_secondary_lump_sum" localSheetId="10">[1]Proforma!$K$42</definedName>
    <definedName name="Tapered_secondary_lump_sum" localSheetId="17">[2]Proforma!$K$47</definedName>
    <definedName name="Tapered_secondary_lump_sum" localSheetId="12">[1]Proforma!$K$42</definedName>
    <definedName name="Tapered_secondary_lump_sum" localSheetId="13">[1]Proforma!$K$42</definedName>
    <definedName name="Tapered_secondary_lump_sum" localSheetId="15">[1]Proforma!$K$42</definedName>
    <definedName name="Tapered_secondary_lump_sum" localSheetId="11">[1]Proforma!$K$42</definedName>
    <definedName name="Tapered_secondary_lump_sum">[3]Proforma!$K$42</definedName>
    <definedName name="Total_Notional_SEN">'[2]New ISB'!$AX$5</definedName>
    <definedName name="Total_Primary_funding">'[2]New ISB'!$BF$5</definedName>
    <definedName name="Total_Secondary_Funding">'[2]New ISB'!$BG$5</definedName>
    <definedName name="Z_FE515C27_7F6F_4E3E_81A5_A4B63B533A75_.wvu.Cols" localSheetId="9" hidden="1">'20-21 Cfwds'!#REF!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63" i="2" l="1"/>
  <c r="D9" i="2" l="1"/>
  <c r="C9" i="2"/>
  <c r="B9" i="2"/>
  <c r="D63" i="2"/>
  <c r="T14" i="4"/>
  <c r="T13" i="4"/>
  <c r="T12" i="4"/>
  <c r="G5" i="45"/>
  <c r="H5" i="45"/>
  <c r="I5" i="45"/>
  <c r="J5" i="45"/>
  <c r="K5" i="45"/>
  <c r="L5" i="45"/>
  <c r="M5" i="45"/>
  <c r="N5" i="45"/>
  <c r="O5" i="45"/>
  <c r="P5" i="45"/>
  <c r="Q5" i="45"/>
  <c r="R5" i="45"/>
  <c r="S5" i="45"/>
  <c r="T5" i="45"/>
  <c r="U5" i="45"/>
  <c r="V5" i="45"/>
  <c r="W5" i="45"/>
  <c r="X5" i="45"/>
  <c r="Y5" i="45"/>
  <c r="Z5" i="45"/>
  <c r="AA5" i="45"/>
  <c r="AB5" i="45"/>
  <c r="AC5" i="45"/>
  <c r="AD5" i="45"/>
  <c r="AE5" i="45"/>
  <c r="AF5" i="45"/>
  <c r="AG5" i="45"/>
  <c r="AH5" i="45"/>
  <c r="AI5" i="45"/>
  <c r="AJ5" i="45"/>
  <c r="AK5" i="45"/>
  <c r="AL5" i="45"/>
  <c r="AM5" i="45"/>
  <c r="AN5" i="45"/>
  <c r="AO5" i="45"/>
  <c r="AP5" i="45"/>
  <c r="AQ5" i="45"/>
  <c r="AR5" i="45"/>
  <c r="AS5" i="45"/>
  <c r="AT5" i="45"/>
  <c r="AU5" i="45"/>
  <c r="AV5" i="45"/>
  <c r="AW5" i="45"/>
  <c r="AX5" i="45"/>
  <c r="AY5" i="45"/>
  <c r="AZ5" i="45"/>
  <c r="BA5" i="45"/>
  <c r="BB5" i="45"/>
  <c r="BC5" i="45"/>
  <c r="BD5" i="45"/>
  <c r="BE5" i="45"/>
  <c r="BF5" i="45"/>
  <c r="BG5" i="45"/>
  <c r="BH5" i="45"/>
  <c r="BI5" i="45"/>
  <c r="BJ5" i="45"/>
  <c r="BK5" i="45"/>
  <c r="BL5" i="45"/>
  <c r="BM5" i="45"/>
  <c r="BN5" i="45"/>
  <c r="BO5" i="45"/>
  <c r="BP5" i="45"/>
  <c r="BQ5" i="45"/>
  <c r="BR5" i="45"/>
  <c r="BS5" i="45"/>
  <c r="BT5" i="45"/>
  <c r="BU5" i="45"/>
  <c r="BV5" i="45"/>
  <c r="BW5" i="45"/>
  <c r="BX5" i="45"/>
  <c r="BY5" i="45"/>
  <c r="BZ5" i="45"/>
  <c r="CA5" i="45"/>
  <c r="F5" i="45"/>
  <c r="E51" i="4"/>
  <c r="E50" i="4"/>
  <c r="E49" i="4"/>
  <c r="A661" i="46"/>
  <c r="A660" i="46"/>
  <c r="A659" i="46"/>
  <c r="A658" i="46"/>
  <c r="A657" i="46"/>
  <c r="A656" i="46"/>
  <c r="A655" i="46"/>
  <c r="A654" i="46"/>
  <c r="A653" i="46"/>
  <c r="A652" i="46"/>
  <c r="A651" i="46"/>
  <c r="A650" i="46"/>
  <c r="A649" i="46"/>
  <c r="A648" i="46"/>
  <c r="A647" i="46"/>
  <c r="A646" i="46"/>
  <c r="A645" i="46"/>
  <c r="A644" i="46"/>
  <c r="A643" i="46"/>
  <c r="A642" i="46"/>
  <c r="A641" i="46"/>
  <c r="A640" i="46"/>
  <c r="A639" i="46"/>
  <c r="A638" i="46"/>
  <c r="A637" i="46"/>
  <c r="A636" i="46"/>
  <c r="A635" i="46"/>
  <c r="A634" i="46"/>
  <c r="A633" i="46"/>
  <c r="A632" i="46"/>
  <c r="A631" i="46"/>
  <c r="A630" i="46"/>
  <c r="A629" i="46"/>
  <c r="A628" i="46"/>
  <c r="A627" i="46"/>
  <c r="A626" i="46"/>
  <c r="A625" i="46"/>
  <c r="A624" i="46"/>
  <c r="A623" i="46"/>
  <c r="A622" i="46"/>
  <c r="A621" i="46"/>
  <c r="A620" i="46"/>
  <c r="A619" i="46"/>
  <c r="A618" i="46"/>
  <c r="A617" i="46"/>
  <c r="A616" i="46"/>
  <c r="A615" i="46"/>
  <c r="A614" i="46"/>
  <c r="A613" i="46"/>
  <c r="A612" i="46"/>
  <c r="A611" i="46"/>
  <c r="A610" i="46"/>
  <c r="A609" i="46"/>
  <c r="A608" i="46"/>
  <c r="A607" i="46"/>
  <c r="A606" i="46"/>
  <c r="A605" i="46"/>
  <c r="A604" i="46"/>
  <c r="A603" i="46"/>
  <c r="A602" i="46"/>
  <c r="A601" i="46"/>
  <c r="A600" i="46"/>
  <c r="A599" i="46"/>
  <c r="A598" i="46"/>
  <c r="A597" i="46"/>
  <c r="A596" i="46"/>
  <c r="A595" i="46"/>
  <c r="A594" i="46"/>
  <c r="A593" i="46"/>
  <c r="A592" i="46"/>
  <c r="A591" i="46"/>
  <c r="A590" i="46"/>
  <c r="A589" i="46"/>
  <c r="A588" i="46"/>
  <c r="A587" i="46"/>
  <c r="A586" i="46"/>
  <c r="A585" i="46"/>
  <c r="A584" i="46"/>
  <c r="A583" i="46"/>
  <c r="A582" i="46"/>
  <c r="A581" i="46"/>
  <c r="A580" i="46"/>
  <c r="A579" i="46"/>
  <c r="A578" i="46"/>
  <c r="A577" i="46"/>
  <c r="A576" i="46"/>
  <c r="A575" i="46"/>
  <c r="A574" i="46"/>
  <c r="A573" i="46"/>
  <c r="A572" i="46"/>
  <c r="A571" i="46"/>
  <c r="A570" i="46"/>
  <c r="A569" i="46"/>
  <c r="A568" i="46"/>
  <c r="A567" i="46"/>
  <c r="A566" i="46"/>
  <c r="A565" i="46"/>
  <c r="A564" i="46"/>
  <c r="A563" i="46"/>
  <c r="A562" i="46"/>
  <c r="A561" i="46"/>
  <c r="A560" i="46"/>
  <c r="A559" i="46"/>
  <c r="A558" i="46"/>
  <c r="A557" i="46"/>
  <c r="A556" i="46"/>
  <c r="A555" i="46"/>
  <c r="A554" i="46"/>
  <c r="A553" i="46"/>
  <c r="A552" i="46"/>
  <c r="A551" i="46"/>
  <c r="A550" i="46"/>
  <c r="A549" i="46"/>
  <c r="A548" i="46"/>
  <c r="A547" i="46"/>
  <c r="A546" i="46"/>
  <c r="A545" i="46"/>
  <c r="A544" i="46"/>
  <c r="A543" i="46"/>
  <c r="A542" i="46"/>
  <c r="A541" i="46"/>
  <c r="A540" i="46"/>
  <c r="A539" i="46"/>
  <c r="A538" i="46"/>
  <c r="A537" i="46"/>
  <c r="A536" i="46"/>
  <c r="A535" i="46"/>
  <c r="A534" i="46"/>
  <c r="A533" i="46"/>
  <c r="A532" i="46"/>
  <c r="A531" i="46"/>
  <c r="A530" i="46"/>
  <c r="A529" i="46"/>
  <c r="A528" i="46"/>
  <c r="A527" i="46"/>
  <c r="A526" i="46"/>
  <c r="A525" i="46"/>
  <c r="A524" i="46"/>
  <c r="A523" i="46"/>
  <c r="A522" i="46"/>
  <c r="A521" i="46"/>
  <c r="A520" i="46"/>
  <c r="A519" i="46"/>
  <c r="A518" i="46"/>
  <c r="A517" i="46"/>
  <c r="A516" i="46"/>
  <c r="A515" i="46"/>
  <c r="A514" i="46"/>
  <c r="A513" i="46"/>
  <c r="A512" i="46"/>
  <c r="A511" i="46"/>
  <c r="A510" i="46"/>
  <c r="A509" i="46"/>
  <c r="A508" i="46"/>
  <c r="A507" i="46"/>
  <c r="A506" i="46"/>
  <c r="A505" i="46"/>
  <c r="A504" i="46"/>
  <c r="A503" i="46"/>
  <c r="A502" i="46"/>
  <c r="A501" i="46"/>
  <c r="A500" i="46"/>
  <c r="A499" i="46"/>
  <c r="A498" i="46"/>
  <c r="A497" i="46"/>
  <c r="A496" i="46"/>
  <c r="A495" i="46"/>
  <c r="A494" i="46"/>
  <c r="A493" i="46"/>
  <c r="A492" i="46"/>
  <c r="A491" i="46"/>
  <c r="A490" i="46"/>
  <c r="A489" i="46"/>
  <c r="A488" i="46"/>
  <c r="A487" i="46"/>
  <c r="A486" i="46"/>
  <c r="A485" i="46"/>
  <c r="A484" i="46"/>
  <c r="A483" i="46"/>
  <c r="A482" i="46"/>
  <c r="A481" i="46"/>
  <c r="A480" i="46"/>
  <c r="A479" i="46"/>
  <c r="A478" i="46"/>
  <c r="A477" i="46"/>
  <c r="A476" i="46"/>
  <c r="A475" i="46"/>
  <c r="A474" i="46"/>
  <c r="A473" i="46"/>
  <c r="A472" i="46"/>
  <c r="A471" i="46"/>
  <c r="A470" i="46"/>
  <c r="A469" i="46"/>
  <c r="A468" i="46"/>
  <c r="A467" i="46"/>
  <c r="A466" i="46"/>
  <c r="A465" i="46"/>
  <c r="A464" i="46"/>
  <c r="A463" i="46"/>
  <c r="A462" i="46"/>
  <c r="A461" i="46"/>
  <c r="A460" i="46"/>
  <c r="A459" i="46"/>
  <c r="A458" i="46"/>
  <c r="A457" i="46"/>
  <c r="A456" i="46"/>
  <c r="A455" i="46"/>
  <c r="A454" i="46"/>
  <c r="A453" i="46"/>
  <c r="A452" i="46"/>
  <c r="A451" i="46"/>
  <c r="A450" i="46"/>
  <c r="A449" i="46"/>
  <c r="A448" i="46"/>
  <c r="A447" i="46"/>
  <c r="A446" i="46"/>
  <c r="A445" i="46"/>
  <c r="A444" i="46"/>
  <c r="A443" i="46"/>
  <c r="A442" i="46"/>
  <c r="A441" i="46"/>
  <c r="A440" i="46"/>
  <c r="A439" i="46"/>
  <c r="A438" i="46"/>
  <c r="A437" i="46"/>
  <c r="A436" i="46"/>
  <c r="A435" i="46"/>
  <c r="A434" i="46"/>
  <c r="A433" i="46"/>
  <c r="A432" i="46"/>
  <c r="A431" i="46"/>
  <c r="A430" i="46"/>
  <c r="A429" i="46"/>
  <c r="A428" i="46"/>
  <c r="A427" i="46"/>
  <c r="A426" i="46"/>
  <c r="A425" i="46"/>
  <c r="A424" i="46"/>
  <c r="A423" i="46"/>
  <c r="A422" i="46"/>
  <c r="A421" i="46"/>
  <c r="A420" i="46"/>
  <c r="A419" i="46"/>
  <c r="A418" i="46"/>
  <c r="A417" i="46"/>
  <c r="A416" i="46"/>
  <c r="A415" i="46"/>
  <c r="A414" i="46"/>
  <c r="A413" i="46"/>
  <c r="A412" i="46"/>
  <c r="A411" i="46"/>
  <c r="A410" i="46"/>
  <c r="A409" i="46"/>
  <c r="A408" i="46"/>
  <c r="A407" i="46"/>
  <c r="A406" i="46"/>
  <c r="A405" i="46"/>
  <c r="A404" i="46"/>
  <c r="A403" i="46"/>
  <c r="A402" i="46"/>
  <c r="A401" i="46"/>
  <c r="A400" i="46"/>
  <c r="A399" i="46"/>
  <c r="A398" i="46"/>
  <c r="A397" i="46"/>
  <c r="A396" i="46"/>
  <c r="A395" i="46"/>
  <c r="A394" i="46"/>
  <c r="A393" i="46"/>
  <c r="A392" i="46"/>
  <c r="A391" i="46"/>
  <c r="A390" i="46"/>
  <c r="A389" i="46"/>
  <c r="A388" i="46"/>
  <c r="A387" i="46"/>
  <c r="A386" i="46"/>
  <c r="A385" i="46"/>
  <c r="A384" i="46"/>
  <c r="A383" i="46"/>
  <c r="A382" i="46"/>
  <c r="A381" i="46"/>
  <c r="A380" i="46"/>
  <c r="A379" i="46"/>
  <c r="A378" i="46"/>
  <c r="A377" i="46"/>
  <c r="A376" i="46"/>
  <c r="A375" i="46"/>
  <c r="A374" i="46"/>
  <c r="A373" i="46"/>
  <c r="A372" i="46"/>
  <c r="A371" i="46"/>
  <c r="A370" i="46"/>
  <c r="A369" i="46"/>
  <c r="A368" i="46"/>
  <c r="A367" i="46"/>
  <c r="A366" i="46"/>
  <c r="A365" i="46"/>
  <c r="A364" i="46"/>
  <c r="A363" i="46"/>
  <c r="A362" i="46"/>
  <c r="A361" i="46"/>
  <c r="A360" i="46"/>
  <c r="A359" i="46"/>
  <c r="A358" i="46"/>
  <c r="A357" i="46"/>
  <c r="A356" i="46"/>
  <c r="A355" i="46"/>
  <c r="A354" i="46"/>
  <c r="A353" i="46"/>
  <c r="A352" i="46"/>
  <c r="A351" i="46"/>
  <c r="A350" i="46"/>
  <c r="A349" i="46"/>
  <c r="A348" i="46"/>
  <c r="A347" i="46"/>
  <c r="A346" i="46"/>
  <c r="A345" i="46"/>
  <c r="A344" i="46"/>
  <c r="A343" i="46"/>
  <c r="A342" i="46"/>
  <c r="A341" i="46"/>
  <c r="A340" i="46"/>
  <c r="A339" i="46"/>
  <c r="A338" i="46"/>
  <c r="A337" i="46"/>
  <c r="A336" i="46"/>
  <c r="A335" i="46"/>
  <c r="A334" i="46"/>
  <c r="A333" i="46"/>
  <c r="A332" i="46"/>
  <c r="A331" i="46"/>
  <c r="A330" i="46"/>
  <c r="A329" i="46"/>
  <c r="A328" i="46"/>
  <c r="A327" i="46"/>
  <c r="A326" i="46"/>
  <c r="A325" i="46"/>
  <c r="A324" i="46"/>
  <c r="A323" i="46"/>
  <c r="A322" i="46"/>
  <c r="A321" i="46"/>
  <c r="A320" i="46"/>
  <c r="A319" i="46"/>
  <c r="A318" i="46"/>
  <c r="A317" i="46"/>
  <c r="A316" i="46"/>
  <c r="A315" i="46"/>
  <c r="A314" i="46"/>
  <c r="A313" i="46"/>
  <c r="A312" i="46"/>
  <c r="A311" i="46"/>
  <c r="A310" i="46"/>
  <c r="A309" i="46"/>
  <c r="A308" i="46"/>
  <c r="A307" i="46"/>
  <c r="A306" i="46"/>
  <c r="A305" i="46"/>
  <c r="A304" i="46"/>
  <c r="A303" i="46"/>
  <c r="A302" i="46"/>
  <c r="A301" i="46"/>
  <c r="A300" i="46"/>
  <c r="A299" i="46"/>
  <c r="A298" i="46"/>
  <c r="A297" i="46"/>
  <c r="A296" i="46"/>
  <c r="A295" i="46"/>
  <c r="A294" i="46"/>
  <c r="A293" i="46"/>
  <c r="A292" i="46"/>
  <c r="A291" i="46"/>
  <c r="A290" i="46"/>
  <c r="A289" i="46"/>
  <c r="A288" i="46"/>
  <c r="A287" i="46"/>
  <c r="A286" i="46"/>
  <c r="A285" i="46"/>
  <c r="A284" i="46"/>
  <c r="A283" i="46"/>
  <c r="A282" i="46"/>
  <c r="A281" i="46"/>
  <c r="A280" i="46"/>
  <c r="A279" i="46"/>
  <c r="A278" i="46"/>
  <c r="A277" i="46"/>
  <c r="A276" i="46"/>
  <c r="A275" i="46"/>
  <c r="A274" i="46"/>
  <c r="A273" i="46"/>
  <c r="A272" i="46"/>
  <c r="A271" i="46"/>
  <c r="A270" i="46"/>
  <c r="A269" i="46"/>
  <c r="A268" i="46"/>
  <c r="A267" i="46"/>
  <c r="A266" i="46"/>
  <c r="A265" i="46"/>
  <c r="A264" i="46"/>
  <c r="A263" i="46"/>
  <c r="A262" i="46"/>
  <c r="A261" i="46"/>
  <c r="A260" i="46"/>
  <c r="A259" i="46"/>
  <c r="A258" i="46"/>
  <c r="A257" i="46"/>
  <c r="A256" i="46"/>
  <c r="A255" i="46"/>
  <c r="A254" i="46"/>
  <c r="A253" i="46"/>
  <c r="A252" i="46"/>
  <c r="A251" i="46"/>
  <c r="A250" i="46"/>
  <c r="A249" i="46"/>
  <c r="A248" i="46"/>
  <c r="A247" i="46"/>
  <c r="A246" i="46"/>
  <c r="A245" i="46"/>
  <c r="A244" i="46"/>
  <c r="A243" i="46"/>
  <c r="A242" i="46"/>
  <c r="A241" i="46"/>
  <c r="A240" i="46"/>
  <c r="A239" i="46"/>
  <c r="A238" i="46"/>
  <c r="A237" i="46"/>
  <c r="A236" i="46"/>
  <c r="A235" i="46"/>
  <c r="A234" i="46"/>
  <c r="A233" i="46"/>
  <c r="A232" i="46"/>
  <c r="A231" i="46"/>
  <c r="A230" i="46"/>
  <c r="A229" i="46"/>
  <c r="A228" i="46"/>
  <c r="A227" i="46"/>
  <c r="A226" i="46"/>
  <c r="A225" i="46"/>
  <c r="A224" i="46"/>
  <c r="A223" i="46"/>
  <c r="A222" i="46"/>
  <c r="A221" i="46"/>
  <c r="A220" i="46"/>
  <c r="A219" i="46"/>
  <c r="A218" i="46"/>
  <c r="A217" i="46"/>
  <c r="A216" i="46"/>
  <c r="A215" i="46"/>
  <c r="A214" i="46"/>
  <c r="A213" i="46"/>
  <c r="A212" i="46"/>
  <c r="A211" i="46"/>
  <c r="A210" i="46"/>
  <c r="A209" i="46"/>
  <c r="A208" i="46"/>
  <c r="A207" i="46"/>
  <c r="A206" i="46"/>
  <c r="A205" i="46"/>
  <c r="A204" i="46"/>
  <c r="A203" i="46"/>
  <c r="A202" i="46"/>
  <c r="A201" i="46"/>
  <c r="A200" i="46"/>
  <c r="A199" i="46"/>
  <c r="A198" i="46"/>
  <c r="A197" i="46"/>
  <c r="A196" i="46"/>
  <c r="A195" i="46"/>
  <c r="A194" i="46"/>
  <c r="A193" i="46"/>
  <c r="A192" i="46"/>
  <c r="A191" i="46"/>
  <c r="A190" i="46"/>
  <c r="A189" i="46"/>
  <c r="A188" i="46"/>
  <c r="A187" i="46"/>
  <c r="A186" i="46"/>
  <c r="A185" i="46"/>
  <c r="A184" i="46"/>
  <c r="A183" i="46"/>
  <c r="A182" i="46"/>
  <c r="A181" i="46"/>
  <c r="A180" i="46"/>
  <c r="A179" i="46"/>
  <c r="A178" i="46"/>
  <c r="A177" i="46"/>
  <c r="A176" i="46"/>
  <c r="A175" i="46"/>
  <c r="A174" i="46"/>
  <c r="A173" i="46"/>
  <c r="A172" i="46"/>
  <c r="A171" i="46"/>
  <c r="A170" i="46"/>
  <c r="A169" i="46"/>
  <c r="A168" i="46"/>
  <c r="A167" i="46"/>
  <c r="A166" i="46"/>
  <c r="A165" i="46"/>
  <c r="A164" i="46"/>
  <c r="A163" i="46"/>
  <c r="A162" i="46"/>
  <c r="A161" i="46"/>
  <c r="A160" i="46"/>
  <c r="A159" i="46"/>
  <c r="A158" i="46"/>
  <c r="A157" i="46"/>
  <c r="A156" i="46"/>
  <c r="A155" i="46"/>
  <c r="A154" i="46"/>
  <c r="A153" i="46"/>
  <c r="A152" i="46"/>
  <c r="A151" i="46"/>
  <c r="A150" i="46"/>
  <c r="A149" i="46"/>
  <c r="A148" i="46"/>
  <c r="A147" i="46"/>
  <c r="A146" i="46"/>
  <c r="A145" i="46"/>
  <c r="A144" i="46"/>
  <c r="A143" i="46"/>
  <c r="A142" i="46"/>
  <c r="A141" i="46"/>
  <c r="A140" i="46"/>
  <c r="A139" i="46"/>
  <c r="A138" i="46"/>
  <c r="A137" i="46"/>
  <c r="A136" i="46"/>
  <c r="A135" i="46"/>
  <c r="A134" i="46"/>
  <c r="A133" i="46"/>
  <c r="A132" i="46"/>
  <c r="A131" i="46"/>
  <c r="A130" i="46"/>
  <c r="A129" i="46"/>
  <c r="A128" i="46"/>
  <c r="A127" i="46"/>
  <c r="A126" i="46"/>
  <c r="A125" i="46"/>
  <c r="A124" i="46"/>
  <c r="A123" i="46"/>
  <c r="A122" i="46"/>
  <c r="A121" i="46"/>
  <c r="A120" i="46"/>
  <c r="A119" i="46"/>
  <c r="A118" i="46"/>
  <c r="A117" i="46"/>
  <c r="A116" i="46"/>
  <c r="A115" i="46"/>
  <c r="A114" i="46"/>
  <c r="A113" i="46"/>
  <c r="A112" i="46"/>
  <c r="A111" i="46"/>
  <c r="A110" i="46"/>
  <c r="A109" i="46"/>
  <c r="A108" i="46"/>
  <c r="A107" i="46"/>
  <c r="A106" i="46"/>
  <c r="A105" i="46"/>
  <c r="A104" i="46"/>
  <c r="A103" i="46"/>
  <c r="A102" i="46"/>
  <c r="A101" i="46"/>
  <c r="A100" i="46"/>
  <c r="A99" i="46"/>
  <c r="A98" i="46"/>
  <c r="A97" i="46"/>
  <c r="A96" i="46"/>
  <c r="A95" i="46"/>
  <c r="A94" i="46"/>
  <c r="A93" i="46"/>
  <c r="A92" i="46"/>
  <c r="A91" i="46"/>
  <c r="A90" i="46"/>
  <c r="A89" i="46"/>
  <c r="A88" i="46"/>
  <c r="A87" i="46"/>
  <c r="A86" i="46"/>
  <c r="A85" i="46"/>
  <c r="A84" i="46"/>
  <c r="A83" i="46"/>
  <c r="A82" i="46"/>
  <c r="A81" i="46"/>
  <c r="A80" i="46"/>
  <c r="A79" i="46"/>
  <c r="A78" i="46"/>
  <c r="A77" i="46"/>
  <c r="A76" i="46"/>
  <c r="A75" i="46"/>
  <c r="A74" i="46"/>
  <c r="A73" i="46"/>
  <c r="A72" i="46"/>
  <c r="A71" i="46"/>
  <c r="A70" i="46"/>
  <c r="A69" i="46"/>
  <c r="A68" i="46"/>
  <c r="A67" i="46"/>
  <c r="A66" i="46"/>
  <c r="A65" i="46"/>
  <c r="A64" i="46"/>
  <c r="A63" i="46"/>
  <c r="A62" i="46"/>
  <c r="A61" i="46"/>
  <c r="A60" i="46"/>
  <c r="A59" i="46"/>
  <c r="A58" i="46"/>
  <c r="A57" i="46"/>
  <c r="A56" i="46"/>
  <c r="A55" i="46"/>
  <c r="A54" i="46"/>
  <c r="A53" i="46"/>
  <c r="A52" i="46"/>
  <c r="A51" i="46"/>
  <c r="A50" i="46"/>
  <c r="A49" i="46"/>
  <c r="A48" i="46"/>
  <c r="A47" i="46"/>
  <c r="A46" i="46"/>
  <c r="A45" i="46"/>
  <c r="A44" i="46"/>
  <c r="A43" i="46"/>
  <c r="A42" i="46"/>
  <c r="A41" i="46"/>
  <c r="A40" i="46"/>
  <c r="A39" i="46"/>
  <c r="A38" i="46"/>
  <c r="A37" i="46"/>
  <c r="A36" i="46"/>
  <c r="A35" i="46"/>
  <c r="A34" i="46"/>
  <c r="A33" i="46"/>
  <c r="A32" i="46"/>
  <c r="A31" i="46"/>
  <c r="A30" i="46"/>
  <c r="A29" i="46"/>
  <c r="A28" i="46"/>
  <c r="A27" i="46"/>
  <c r="A26" i="46"/>
  <c r="A25" i="46"/>
  <c r="A24" i="46"/>
  <c r="A23" i="46"/>
  <c r="A22" i="46"/>
  <c r="A21" i="46"/>
  <c r="A20" i="46"/>
  <c r="A19" i="46"/>
  <c r="A18" i="46"/>
  <c r="A17" i="46"/>
  <c r="A16" i="46"/>
  <c r="A15" i="46"/>
  <c r="A14" i="46"/>
  <c r="A13" i="46"/>
  <c r="A12" i="46"/>
  <c r="A11" i="46"/>
  <c r="A10" i="46"/>
  <c r="A9" i="46"/>
  <c r="A8" i="46"/>
  <c r="A7" i="46"/>
  <c r="A6" i="46"/>
  <c r="CF305" i="45"/>
  <c r="CE305" i="45"/>
  <c r="CD305" i="45"/>
  <c r="B305" i="45"/>
  <c r="CC305" i="45" s="1"/>
  <c r="CD304" i="45"/>
  <c r="B304" i="45"/>
  <c r="CC304" i="45" s="1"/>
  <c r="A304" i="45"/>
  <c r="CF304" i="45" s="1"/>
  <c r="CD303" i="45"/>
  <c r="B303" i="45"/>
  <c r="A303" i="45"/>
  <c r="CD302" i="45"/>
  <c r="B302" i="45"/>
  <c r="CB302" i="45" s="1"/>
  <c r="A302" i="45"/>
  <c r="CE302" i="45" s="1"/>
  <c r="CD301" i="45"/>
  <c r="CC301" i="45"/>
  <c r="B301" i="45"/>
  <c r="CB301" i="45" s="1"/>
  <c r="A301" i="45"/>
  <c r="CE301" i="45" s="1"/>
  <c r="CE300" i="45"/>
  <c r="CD300" i="45"/>
  <c r="B300" i="45"/>
  <c r="A300" i="45"/>
  <c r="CF300" i="45" s="1"/>
  <c r="CD299" i="45"/>
  <c r="B299" i="45"/>
  <c r="CB299" i="45" s="1"/>
  <c r="A299" i="45"/>
  <c r="CD298" i="45"/>
  <c r="B298" i="45"/>
  <c r="CC298" i="45" s="1"/>
  <c r="A298" i="45"/>
  <c r="CD297" i="45"/>
  <c r="B297" i="45"/>
  <c r="A297" i="45"/>
  <c r="CF297" i="45" s="1"/>
  <c r="CD296" i="45"/>
  <c r="B296" i="45"/>
  <c r="CC296" i="45" s="1"/>
  <c r="A296" i="45"/>
  <c r="CF296" i="45" s="1"/>
  <c r="CD295" i="45"/>
  <c r="B295" i="45"/>
  <c r="A295" i="45"/>
  <c r="CF295" i="45" s="1"/>
  <c r="CD294" i="45"/>
  <c r="B294" i="45"/>
  <c r="CC294" i="45" s="1"/>
  <c r="A294" i="45"/>
  <c r="CE294" i="45" s="1"/>
  <c r="CD293" i="45"/>
  <c r="B293" i="45"/>
  <c r="CC293" i="45" s="1"/>
  <c r="A293" i="45"/>
  <c r="CF293" i="45" s="1"/>
  <c r="CD292" i="45"/>
  <c r="B292" i="45"/>
  <c r="A292" i="45"/>
  <c r="CE292" i="45" s="1"/>
  <c r="CD291" i="45"/>
  <c r="B291" i="45"/>
  <c r="A291" i="45"/>
  <c r="CF291" i="45" s="1"/>
  <c r="CD290" i="45"/>
  <c r="B290" i="45"/>
  <c r="CC290" i="45" s="1"/>
  <c r="A290" i="45"/>
  <c r="CE289" i="45"/>
  <c r="CD289" i="45"/>
  <c r="B289" i="45"/>
  <c r="CC289" i="45" s="1"/>
  <c r="A289" i="45"/>
  <c r="CF289" i="45" s="1"/>
  <c r="CD288" i="45"/>
  <c r="B288" i="45"/>
  <c r="CC288" i="45" s="1"/>
  <c r="A288" i="45"/>
  <c r="CE288" i="45" s="1"/>
  <c r="CD287" i="45"/>
  <c r="B287" i="45"/>
  <c r="A287" i="45"/>
  <c r="CF287" i="45" s="1"/>
  <c r="CD286" i="45"/>
  <c r="B286" i="45"/>
  <c r="CB286" i="45" s="1"/>
  <c r="A286" i="45"/>
  <c r="CE286" i="45" s="1"/>
  <c r="CF285" i="45"/>
  <c r="CD285" i="45"/>
  <c r="B285" i="45"/>
  <c r="CB285" i="45" s="1"/>
  <c r="A285" i="45"/>
  <c r="CE285" i="45" s="1"/>
  <c r="CD284" i="45"/>
  <c r="B284" i="45"/>
  <c r="CC284" i="45" s="1"/>
  <c r="A284" i="45"/>
  <c r="CF284" i="45" s="1"/>
  <c r="CD283" i="45"/>
  <c r="B283" i="45"/>
  <c r="A283" i="45"/>
  <c r="CF283" i="45" s="1"/>
  <c r="CD282" i="45"/>
  <c r="B282" i="45"/>
  <c r="CC282" i="45" s="1"/>
  <c r="A282" i="45"/>
  <c r="CD281" i="45"/>
  <c r="B281" i="45"/>
  <c r="CB281" i="45" s="1"/>
  <c r="A281" i="45"/>
  <c r="CF281" i="45" s="1"/>
  <c r="CD280" i="45"/>
  <c r="B280" i="45"/>
  <c r="A280" i="45"/>
  <c r="CE280" i="45" s="1"/>
  <c r="CD279" i="45"/>
  <c r="B279" i="45"/>
  <c r="A279" i="45"/>
  <c r="CF279" i="45" s="1"/>
  <c r="CD278" i="45"/>
  <c r="B278" i="45"/>
  <c r="CC278" i="45" s="1"/>
  <c r="A278" i="45"/>
  <c r="CE278" i="45" s="1"/>
  <c r="CD277" i="45"/>
  <c r="B277" i="45"/>
  <c r="CC277" i="45" s="1"/>
  <c r="A277" i="45"/>
  <c r="CF277" i="45" s="1"/>
  <c r="CD276" i="45"/>
  <c r="B276" i="45"/>
  <c r="CC276" i="45" s="1"/>
  <c r="A276" i="45"/>
  <c r="CF276" i="45" s="1"/>
  <c r="CD275" i="45"/>
  <c r="B275" i="45"/>
  <c r="CB275" i="45" s="1"/>
  <c r="A275" i="45"/>
  <c r="CF275" i="45" s="1"/>
  <c r="CD274" i="45"/>
  <c r="CC274" i="45"/>
  <c r="B274" i="45"/>
  <c r="CB274" i="45" s="1"/>
  <c r="A274" i="45"/>
  <c r="CD273" i="45"/>
  <c r="B273" i="45"/>
  <c r="CB273" i="45" s="1"/>
  <c r="A273" i="45"/>
  <c r="CF273" i="45" s="1"/>
  <c r="CE272" i="45"/>
  <c r="CD272" i="45"/>
  <c r="B272" i="45"/>
  <c r="A272" i="45"/>
  <c r="CF272" i="45" s="1"/>
  <c r="CD271" i="45"/>
  <c r="B271" i="45"/>
  <c r="CB271" i="45" s="1"/>
  <c r="A271" i="45"/>
  <c r="CF271" i="45" s="1"/>
  <c r="CD270" i="45"/>
  <c r="B270" i="45"/>
  <c r="A270" i="45"/>
  <c r="CD269" i="45"/>
  <c r="B269" i="45"/>
  <c r="CB269" i="45" s="1"/>
  <c r="A269" i="45"/>
  <c r="CF269" i="45" s="1"/>
  <c r="CE268" i="45"/>
  <c r="CD268" i="45"/>
  <c r="B268" i="45"/>
  <c r="A268" i="45"/>
  <c r="CF268" i="45" s="1"/>
  <c r="CD267" i="45"/>
  <c r="B267" i="45"/>
  <c r="CB267" i="45" s="1"/>
  <c r="A267" i="45"/>
  <c r="CF267" i="45" s="1"/>
  <c r="CD266" i="45"/>
  <c r="B266" i="45"/>
  <c r="CC266" i="45" s="1"/>
  <c r="A266" i="45"/>
  <c r="CF265" i="45"/>
  <c r="CD265" i="45"/>
  <c r="B265" i="45"/>
  <c r="A265" i="45"/>
  <c r="CE265" i="45" s="1"/>
  <c r="CD264" i="45"/>
  <c r="B264" i="45"/>
  <c r="A264" i="45"/>
  <c r="CF264" i="45" s="1"/>
  <c r="CD263" i="45"/>
  <c r="B263" i="45"/>
  <c r="CB263" i="45" s="1"/>
  <c r="A263" i="45"/>
  <c r="CF263" i="45" s="1"/>
  <c r="CD262" i="45"/>
  <c r="B262" i="45"/>
  <c r="CC262" i="45" s="1"/>
  <c r="A262" i="45"/>
  <c r="CD261" i="45"/>
  <c r="B261" i="45"/>
  <c r="CB261" i="45" s="1"/>
  <c r="A261" i="45"/>
  <c r="CF261" i="45" s="1"/>
  <c r="CD260" i="45"/>
  <c r="B260" i="45"/>
  <c r="A260" i="45"/>
  <c r="CD259" i="45"/>
  <c r="B259" i="45"/>
  <c r="CB259" i="45" s="1"/>
  <c r="A259" i="45"/>
  <c r="CF259" i="45" s="1"/>
  <c r="CD258" i="45"/>
  <c r="CC258" i="45"/>
  <c r="CB258" i="45"/>
  <c r="B258" i="45"/>
  <c r="A258" i="45"/>
  <c r="CD257" i="45"/>
  <c r="B257" i="45"/>
  <c r="CB257" i="45" s="1"/>
  <c r="A257" i="45"/>
  <c r="CF257" i="45" s="1"/>
  <c r="CF256" i="45"/>
  <c r="CD256" i="45"/>
  <c r="B256" i="45"/>
  <c r="A256" i="45"/>
  <c r="CE256" i="45" s="1"/>
  <c r="CD255" i="45"/>
  <c r="B255" i="45"/>
  <c r="CB255" i="45" s="1"/>
  <c r="A255" i="45"/>
  <c r="CF255" i="45" s="1"/>
  <c r="CD254" i="45"/>
  <c r="B254" i="45"/>
  <c r="CB254" i="45" s="1"/>
  <c r="A254" i="45"/>
  <c r="CD253" i="45"/>
  <c r="B253" i="45"/>
  <c r="A253" i="45"/>
  <c r="CF253" i="45" s="1"/>
  <c r="CD252" i="45"/>
  <c r="B252" i="45"/>
  <c r="A252" i="45"/>
  <c r="CF252" i="45" s="1"/>
  <c r="CD251" i="45"/>
  <c r="B251" i="45"/>
  <c r="CB251" i="45" s="1"/>
  <c r="A251" i="45"/>
  <c r="CF251" i="45" s="1"/>
  <c r="CD250" i="45"/>
  <c r="B250" i="45"/>
  <c r="CC250" i="45" s="1"/>
  <c r="A250" i="45"/>
  <c r="CD249" i="45"/>
  <c r="B249" i="45"/>
  <c r="CB249" i="45" s="1"/>
  <c r="A249" i="45"/>
  <c r="CE249" i="45" s="1"/>
  <c r="CD248" i="45"/>
  <c r="B248" i="45"/>
  <c r="A248" i="45"/>
  <c r="CE248" i="45" s="1"/>
  <c r="CD247" i="45"/>
  <c r="B247" i="45"/>
  <c r="A247" i="45"/>
  <c r="CF247" i="45" s="1"/>
  <c r="CD246" i="45"/>
  <c r="CC246" i="45"/>
  <c r="CB246" i="45"/>
  <c r="B246" i="45"/>
  <c r="A246" i="45"/>
  <c r="CD245" i="45"/>
  <c r="B245" i="45"/>
  <c r="CB245" i="45" s="1"/>
  <c r="A245" i="45"/>
  <c r="CD244" i="45"/>
  <c r="B244" i="45"/>
  <c r="A244" i="45"/>
  <c r="CF244" i="45" s="1"/>
  <c r="CD243" i="45"/>
  <c r="B243" i="45"/>
  <c r="CB243" i="45" s="1"/>
  <c r="A243" i="45"/>
  <c r="CF243" i="45" s="1"/>
  <c r="CD242" i="45"/>
  <c r="B242" i="45"/>
  <c r="CC242" i="45" s="1"/>
  <c r="A242" i="45"/>
  <c r="CE241" i="45"/>
  <c r="CD241" i="45"/>
  <c r="B241" i="45"/>
  <c r="A241" i="45"/>
  <c r="CF241" i="45" s="1"/>
  <c r="CD240" i="45"/>
  <c r="B240" i="45"/>
  <c r="A240" i="45"/>
  <c r="CD239" i="45"/>
  <c r="B239" i="45"/>
  <c r="CB239" i="45" s="1"/>
  <c r="A239" i="45"/>
  <c r="CF239" i="45" s="1"/>
  <c r="CD238" i="45"/>
  <c r="B238" i="45"/>
  <c r="A238" i="45"/>
  <c r="CD237" i="45"/>
  <c r="B237" i="45"/>
  <c r="CB237" i="45" s="1"/>
  <c r="A237" i="45"/>
  <c r="CF237" i="45" s="1"/>
  <c r="CD236" i="45"/>
  <c r="B236" i="45"/>
  <c r="A236" i="45"/>
  <c r="CF236" i="45" s="1"/>
  <c r="CD235" i="45"/>
  <c r="B235" i="45"/>
  <c r="CB235" i="45" s="1"/>
  <c r="A235" i="45"/>
  <c r="CD234" i="45"/>
  <c r="CC234" i="45"/>
  <c r="CB234" i="45"/>
  <c r="B234" i="45"/>
  <c r="A234" i="45"/>
  <c r="CD233" i="45"/>
  <c r="B233" i="45"/>
  <c r="CB233" i="45" s="1"/>
  <c r="A233" i="45"/>
  <c r="CD232" i="45"/>
  <c r="B232" i="45"/>
  <c r="A232" i="45"/>
  <c r="CF232" i="45" s="1"/>
  <c r="CD231" i="45"/>
  <c r="B231" i="45"/>
  <c r="A231" i="45"/>
  <c r="CF231" i="45" s="1"/>
  <c r="CD230" i="45"/>
  <c r="B230" i="45"/>
  <c r="CC230" i="45" s="1"/>
  <c r="A230" i="45"/>
  <c r="CD229" i="45"/>
  <c r="B229" i="45"/>
  <c r="CB229" i="45" s="1"/>
  <c r="A229" i="45"/>
  <c r="CF229" i="45" s="1"/>
  <c r="CD228" i="45"/>
  <c r="B228" i="45"/>
  <c r="A228" i="45"/>
  <c r="CD227" i="45"/>
  <c r="B227" i="45"/>
  <c r="CB227" i="45" s="1"/>
  <c r="A227" i="45"/>
  <c r="CF227" i="45" s="1"/>
  <c r="CD226" i="45"/>
  <c r="B226" i="45"/>
  <c r="A226" i="45"/>
  <c r="CF225" i="45"/>
  <c r="CE225" i="45"/>
  <c r="CD225" i="45"/>
  <c r="B225" i="45"/>
  <c r="CB225" i="45" s="1"/>
  <c r="A225" i="45"/>
  <c r="CD224" i="45"/>
  <c r="B224" i="45"/>
  <c r="A224" i="45"/>
  <c r="CF224" i="45" s="1"/>
  <c r="CD223" i="45"/>
  <c r="B223" i="45"/>
  <c r="A223" i="45"/>
  <c r="CF223" i="45" s="1"/>
  <c r="CD222" i="45"/>
  <c r="B222" i="45"/>
  <c r="CC222" i="45" s="1"/>
  <c r="A222" i="45"/>
  <c r="CD221" i="45"/>
  <c r="B221" i="45"/>
  <c r="CB221" i="45" s="1"/>
  <c r="A221" i="45"/>
  <c r="CF221" i="45" s="1"/>
  <c r="CD220" i="45"/>
  <c r="B220" i="45"/>
  <c r="A220" i="45"/>
  <c r="CF220" i="45" s="1"/>
  <c r="CD219" i="45"/>
  <c r="B219" i="45"/>
  <c r="A219" i="45"/>
  <c r="CF219" i="45" s="1"/>
  <c r="CD218" i="45"/>
  <c r="B218" i="45"/>
  <c r="CC218" i="45" s="1"/>
  <c r="A218" i="45"/>
  <c r="CD217" i="45"/>
  <c r="B217" i="45"/>
  <c r="CB217" i="45" s="1"/>
  <c r="A217" i="45"/>
  <c r="CD216" i="45"/>
  <c r="B216" i="45"/>
  <c r="A216" i="45"/>
  <c r="CF216" i="45" s="1"/>
  <c r="CD215" i="45"/>
  <c r="B215" i="45"/>
  <c r="A215" i="45"/>
  <c r="CF215" i="45" s="1"/>
  <c r="CD214" i="45"/>
  <c r="B214" i="45"/>
  <c r="CC214" i="45" s="1"/>
  <c r="A214" i="45"/>
  <c r="CD213" i="45"/>
  <c r="B213" i="45"/>
  <c r="A213" i="45"/>
  <c r="CF213" i="45" s="1"/>
  <c r="CD212" i="45"/>
  <c r="B212" i="45"/>
  <c r="A212" i="45"/>
  <c r="CD211" i="45"/>
  <c r="B211" i="45"/>
  <c r="CB211" i="45" s="1"/>
  <c r="A211" i="45"/>
  <c r="CF211" i="45" s="1"/>
  <c r="CD210" i="45"/>
  <c r="B210" i="45"/>
  <c r="A210" i="45"/>
  <c r="CD209" i="45"/>
  <c r="B209" i="45"/>
  <c r="A209" i="45"/>
  <c r="CF209" i="45" s="1"/>
  <c r="CD208" i="45"/>
  <c r="B208" i="45"/>
  <c r="A208" i="45"/>
  <c r="CF208" i="45" s="1"/>
  <c r="CD207" i="45"/>
  <c r="B207" i="45"/>
  <c r="CB207" i="45" s="1"/>
  <c r="A207" i="45"/>
  <c r="CD206" i="45"/>
  <c r="CC206" i="45"/>
  <c r="CB206" i="45"/>
  <c r="B206" i="45"/>
  <c r="A206" i="45"/>
  <c r="CD205" i="45"/>
  <c r="B205" i="45"/>
  <c r="A205" i="45"/>
  <c r="CD204" i="45"/>
  <c r="B204" i="45"/>
  <c r="A204" i="45"/>
  <c r="CF204" i="45" s="1"/>
  <c r="CD203" i="45"/>
  <c r="B203" i="45"/>
  <c r="A203" i="45"/>
  <c r="CD202" i="45"/>
  <c r="B202" i="45"/>
  <c r="CC202" i="45" s="1"/>
  <c r="A202" i="45"/>
  <c r="CD201" i="45"/>
  <c r="B201" i="45"/>
  <c r="CB201" i="45" s="1"/>
  <c r="A201" i="45"/>
  <c r="CF201" i="45" s="1"/>
  <c r="CD200" i="45"/>
  <c r="B200" i="45"/>
  <c r="A200" i="45"/>
  <c r="CF200" i="45" s="1"/>
  <c r="CD199" i="45"/>
  <c r="B199" i="45"/>
  <c r="CB199" i="45" s="1"/>
  <c r="A199" i="45"/>
  <c r="CD198" i="45"/>
  <c r="B198" i="45"/>
  <c r="CC198" i="45" s="1"/>
  <c r="A198" i="45"/>
  <c r="CF197" i="45"/>
  <c r="CD197" i="45"/>
  <c r="B197" i="45"/>
  <c r="CC197" i="45" s="1"/>
  <c r="A197" i="45"/>
  <c r="CE197" i="45" s="1"/>
  <c r="CD196" i="45"/>
  <c r="B196" i="45"/>
  <c r="A196" i="45"/>
  <c r="CF196" i="45" s="1"/>
  <c r="CD195" i="45"/>
  <c r="B195" i="45"/>
  <c r="CB195" i="45" s="1"/>
  <c r="A195" i="45"/>
  <c r="CF195" i="45" s="1"/>
  <c r="CD194" i="45"/>
  <c r="B194" i="45"/>
  <c r="CC194" i="45" s="1"/>
  <c r="A194" i="45"/>
  <c r="CF193" i="45"/>
  <c r="CD193" i="45"/>
  <c r="B193" i="45"/>
  <c r="A193" i="45"/>
  <c r="CE193" i="45" s="1"/>
  <c r="CD192" i="45"/>
  <c r="B192" i="45"/>
  <c r="A192" i="45"/>
  <c r="CE192" i="45" s="1"/>
  <c r="CD191" i="45"/>
  <c r="B191" i="45"/>
  <c r="CB191" i="45" s="1"/>
  <c r="A191" i="45"/>
  <c r="CF191" i="45" s="1"/>
  <c r="CD190" i="45"/>
  <c r="B190" i="45"/>
  <c r="CC190" i="45" s="1"/>
  <c r="A190" i="45"/>
  <c r="CD189" i="45"/>
  <c r="B189" i="45"/>
  <c r="CC189" i="45" s="1"/>
  <c r="A189" i="45"/>
  <c r="CE189" i="45" s="1"/>
  <c r="CD188" i="45"/>
  <c r="B188" i="45"/>
  <c r="A188" i="45"/>
  <c r="CF188" i="45" s="1"/>
  <c r="CD187" i="45"/>
  <c r="B187" i="45"/>
  <c r="CB187" i="45" s="1"/>
  <c r="A187" i="45"/>
  <c r="CF187" i="45" s="1"/>
  <c r="CD186" i="45"/>
  <c r="B186" i="45"/>
  <c r="CC186" i="45" s="1"/>
  <c r="A186" i="45"/>
  <c r="CD185" i="45"/>
  <c r="B185" i="45"/>
  <c r="CC185" i="45" s="1"/>
  <c r="A185" i="45"/>
  <c r="CF185" i="45" s="1"/>
  <c r="CD184" i="45"/>
  <c r="B184" i="45"/>
  <c r="A184" i="45"/>
  <c r="CF184" i="45" s="1"/>
  <c r="CD183" i="45"/>
  <c r="B183" i="45"/>
  <c r="CB183" i="45" s="1"/>
  <c r="A183" i="45"/>
  <c r="CF183" i="45" s="1"/>
  <c r="CD182" i="45"/>
  <c r="B182" i="45"/>
  <c r="CB182" i="45" s="1"/>
  <c r="A182" i="45"/>
  <c r="CD181" i="45"/>
  <c r="B181" i="45"/>
  <c r="CC181" i="45" s="1"/>
  <c r="A181" i="45"/>
  <c r="CD180" i="45"/>
  <c r="B180" i="45"/>
  <c r="A180" i="45"/>
  <c r="CF180" i="45" s="1"/>
  <c r="CD179" i="45"/>
  <c r="B179" i="45"/>
  <c r="CB179" i="45" s="1"/>
  <c r="A179" i="45"/>
  <c r="CD178" i="45"/>
  <c r="B178" i="45"/>
  <c r="CC178" i="45" s="1"/>
  <c r="A178" i="45"/>
  <c r="CD177" i="45"/>
  <c r="B177" i="45"/>
  <c r="CC177" i="45" s="1"/>
  <c r="A177" i="45"/>
  <c r="CE177" i="45" s="1"/>
  <c r="CE176" i="45"/>
  <c r="CD176" i="45"/>
  <c r="B176" i="45"/>
  <c r="A176" i="45"/>
  <c r="CF176" i="45" s="1"/>
  <c r="CD175" i="45"/>
  <c r="B175" i="45"/>
  <c r="CB175" i="45" s="1"/>
  <c r="A175" i="45"/>
  <c r="CF175" i="45" s="1"/>
  <c r="CD174" i="45"/>
  <c r="B174" i="45"/>
  <c r="A174" i="45"/>
  <c r="CF173" i="45"/>
  <c r="CD173" i="45"/>
  <c r="B173" i="45"/>
  <c r="CC173" i="45" s="1"/>
  <c r="A173" i="45"/>
  <c r="CE173" i="45" s="1"/>
  <c r="CD172" i="45"/>
  <c r="B172" i="45"/>
  <c r="A172" i="45"/>
  <c r="CE172" i="45" s="1"/>
  <c r="CD171" i="45"/>
  <c r="B171" i="45"/>
  <c r="CB171" i="45" s="1"/>
  <c r="A171" i="45"/>
  <c r="CD170" i="45"/>
  <c r="B170" i="45"/>
  <c r="CB170" i="45" s="1"/>
  <c r="A170" i="45"/>
  <c r="CF169" i="45"/>
  <c r="CD169" i="45"/>
  <c r="B169" i="45"/>
  <c r="CC169" i="45" s="1"/>
  <c r="A169" i="45"/>
  <c r="CE169" i="45" s="1"/>
  <c r="CD168" i="45"/>
  <c r="B168" i="45"/>
  <c r="A168" i="45"/>
  <c r="CD167" i="45"/>
  <c r="CC167" i="45"/>
  <c r="B167" i="45"/>
  <c r="CB167" i="45" s="1"/>
  <c r="A167" i="45"/>
  <c r="CF167" i="45" s="1"/>
  <c r="CD166" i="45"/>
  <c r="B166" i="45"/>
  <c r="CC166" i="45" s="1"/>
  <c r="A166" i="45"/>
  <c r="CD165" i="45"/>
  <c r="B165" i="45"/>
  <c r="A165" i="45"/>
  <c r="CE165" i="45" s="1"/>
  <c r="CD164" i="45"/>
  <c r="B164" i="45"/>
  <c r="A164" i="45"/>
  <c r="CF164" i="45" s="1"/>
  <c r="CD163" i="45"/>
  <c r="B163" i="45"/>
  <c r="A163" i="45"/>
  <c r="CF163" i="45" s="1"/>
  <c r="CD162" i="45"/>
  <c r="B162" i="45"/>
  <c r="CB162" i="45" s="1"/>
  <c r="A162" i="45"/>
  <c r="CD161" i="45"/>
  <c r="B161" i="45"/>
  <c r="CC161" i="45" s="1"/>
  <c r="A161" i="45"/>
  <c r="CF161" i="45" s="1"/>
  <c r="CD160" i="45"/>
  <c r="B160" i="45"/>
  <c r="A160" i="45"/>
  <c r="CF160" i="45" s="1"/>
  <c r="CD159" i="45"/>
  <c r="B159" i="45"/>
  <c r="CB159" i="45" s="1"/>
  <c r="A159" i="45"/>
  <c r="CF159" i="45" s="1"/>
  <c r="CD158" i="45"/>
  <c r="B158" i="45"/>
  <c r="A158" i="45"/>
  <c r="CF157" i="45"/>
  <c r="CD157" i="45"/>
  <c r="B157" i="45"/>
  <c r="CC157" i="45" s="1"/>
  <c r="A157" i="45"/>
  <c r="CE157" i="45" s="1"/>
  <c r="CD156" i="45"/>
  <c r="B156" i="45"/>
  <c r="A156" i="45"/>
  <c r="CF156" i="45" s="1"/>
  <c r="CD155" i="45"/>
  <c r="B155" i="45"/>
  <c r="CB155" i="45" s="1"/>
  <c r="A155" i="45"/>
  <c r="CD154" i="45"/>
  <c r="B154" i="45"/>
  <c r="CB154" i="45" s="1"/>
  <c r="A154" i="45"/>
  <c r="CD153" i="45"/>
  <c r="CB153" i="45"/>
  <c r="B153" i="45"/>
  <c r="CC153" i="45" s="1"/>
  <c r="A153" i="45"/>
  <c r="CF153" i="45" s="1"/>
  <c r="CE152" i="45"/>
  <c r="CD152" i="45"/>
  <c r="B152" i="45"/>
  <c r="A152" i="45"/>
  <c r="CF152" i="45" s="1"/>
  <c r="CD151" i="45"/>
  <c r="B151" i="45"/>
  <c r="CB151" i="45" s="1"/>
  <c r="A151" i="45"/>
  <c r="CF151" i="45" s="1"/>
  <c r="CD150" i="45"/>
  <c r="B150" i="45"/>
  <c r="A150" i="45"/>
  <c r="CD149" i="45"/>
  <c r="B149" i="45"/>
  <c r="CB149" i="45" s="1"/>
  <c r="A149" i="45"/>
  <c r="CE149" i="45" s="1"/>
  <c r="CD148" i="45"/>
  <c r="B148" i="45"/>
  <c r="A148" i="45"/>
  <c r="CF148" i="45" s="1"/>
  <c r="CD147" i="45"/>
  <c r="B147" i="45"/>
  <c r="CB147" i="45" s="1"/>
  <c r="A147" i="45"/>
  <c r="CF147" i="45" s="1"/>
  <c r="CD146" i="45"/>
  <c r="B146" i="45"/>
  <c r="CC146" i="45" s="1"/>
  <c r="A146" i="45"/>
  <c r="CD145" i="45"/>
  <c r="B145" i="45"/>
  <c r="CC145" i="45" s="1"/>
  <c r="A145" i="45"/>
  <c r="CD144" i="45"/>
  <c r="B144" i="45"/>
  <c r="A144" i="45"/>
  <c r="CF144" i="45" s="1"/>
  <c r="CD143" i="45"/>
  <c r="CC143" i="45"/>
  <c r="B143" i="45"/>
  <c r="CB143" i="45" s="1"/>
  <c r="A143" i="45"/>
  <c r="CD142" i="45"/>
  <c r="B142" i="45"/>
  <c r="CC142" i="45" s="1"/>
  <c r="A142" i="45"/>
  <c r="CF141" i="45"/>
  <c r="CD141" i="45"/>
  <c r="CB141" i="45"/>
  <c r="B141" i="45"/>
  <c r="CC141" i="45" s="1"/>
  <c r="A141" i="45"/>
  <c r="CE141" i="45" s="1"/>
  <c r="CD140" i="45"/>
  <c r="B140" i="45"/>
  <c r="A140" i="45"/>
  <c r="CD139" i="45"/>
  <c r="B139" i="45"/>
  <c r="CB139" i="45" s="1"/>
  <c r="A139" i="45"/>
  <c r="CF139" i="45" s="1"/>
  <c r="CD138" i="45"/>
  <c r="CC138" i="45"/>
  <c r="B138" i="45"/>
  <c r="CB138" i="45" s="1"/>
  <c r="A138" i="45"/>
  <c r="CD137" i="45"/>
  <c r="B137" i="45"/>
  <c r="CC137" i="45" s="1"/>
  <c r="A137" i="45"/>
  <c r="CD136" i="45"/>
  <c r="B136" i="45"/>
  <c r="A136" i="45"/>
  <c r="CF136" i="45" s="1"/>
  <c r="CD135" i="45"/>
  <c r="B135" i="45"/>
  <c r="CC135" i="45" s="1"/>
  <c r="A135" i="45"/>
  <c r="CE135" i="45" s="1"/>
  <c r="CD134" i="45"/>
  <c r="B134" i="45"/>
  <c r="CC134" i="45" s="1"/>
  <c r="A134" i="45"/>
  <c r="CF134" i="45" s="1"/>
  <c r="CE133" i="45"/>
  <c r="CD133" i="45"/>
  <c r="B133" i="45"/>
  <c r="CC133" i="45" s="1"/>
  <c r="A133" i="45"/>
  <c r="CF133" i="45" s="1"/>
  <c r="CD132" i="45"/>
  <c r="B132" i="45"/>
  <c r="A132" i="45"/>
  <c r="CF132" i="45" s="1"/>
  <c r="CD131" i="45"/>
  <c r="B131" i="45"/>
  <c r="CC131" i="45" s="1"/>
  <c r="A131" i="45"/>
  <c r="CE131" i="45" s="1"/>
  <c r="CD130" i="45"/>
  <c r="B130" i="45"/>
  <c r="A130" i="45"/>
  <c r="CF130" i="45" s="1"/>
  <c r="CD129" i="45"/>
  <c r="B129" i="45"/>
  <c r="CC129" i="45" s="1"/>
  <c r="A129" i="45"/>
  <c r="CE129" i="45" s="1"/>
  <c r="CD128" i="45"/>
  <c r="B128" i="45"/>
  <c r="A128" i="45"/>
  <c r="CF128" i="45" s="1"/>
  <c r="CD127" i="45"/>
  <c r="B127" i="45"/>
  <c r="CB127" i="45" s="1"/>
  <c r="A127" i="45"/>
  <c r="CF127" i="45" s="1"/>
  <c r="CF126" i="45"/>
  <c r="CD126" i="45"/>
  <c r="B126" i="45"/>
  <c r="CC126" i="45" s="1"/>
  <c r="A126" i="45"/>
  <c r="CE126" i="45" s="1"/>
  <c r="CD125" i="45"/>
  <c r="B125" i="45"/>
  <c r="CC125" i="45" s="1"/>
  <c r="A125" i="45"/>
  <c r="CF125" i="45" s="1"/>
  <c r="CD124" i="45"/>
  <c r="B124" i="45"/>
  <c r="A124" i="45"/>
  <c r="CD123" i="45"/>
  <c r="B123" i="45"/>
  <c r="CC123" i="45" s="1"/>
  <c r="A123" i="45"/>
  <c r="CE123" i="45" s="1"/>
  <c r="CD122" i="45"/>
  <c r="B122" i="45"/>
  <c r="CB122" i="45" s="1"/>
  <c r="A122" i="45"/>
  <c r="CE122" i="45" s="1"/>
  <c r="CD121" i="45"/>
  <c r="CB121" i="45"/>
  <c r="B121" i="45"/>
  <c r="CC121" i="45" s="1"/>
  <c r="A121" i="45"/>
  <c r="CF121" i="45" s="1"/>
  <c r="CD120" i="45"/>
  <c r="B120" i="45"/>
  <c r="A120" i="45"/>
  <c r="CE120" i="45" s="1"/>
  <c r="CD119" i="45"/>
  <c r="B119" i="45"/>
  <c r="A119" i="45"/>
  <c r="CE119" i="45" s="1"/>
  <c r="CF118" i="45"/>
  <c r="CD118" i="45"/>
  <c r="B118" i="45"/>
  <c r="CC118" i="45" s="1"/>
  <c r="A118" i="45"/>
  <c r="CE118" i="45" s="1"/>
  <c r="CD117" i="45"/>
  <c r="B117" i="45"/>
  <c r="CC117" i="45" s="1"/>
  <c r="A117" i="45"/>
  <c r="CE117" i="45" s="1"/>
  <c r="CD116" i="45"/>
  <c r="B116" i="45"/>
  <c r="CC116" i="45" s="1"/>
  <c r="A116" i="45"/>
  <c r="CF116" i="45" s="1"/>
  <c r="CD115" i="45"/>
  <c r="B115" i="45"/>
  <c r="CC115" i="45" s="1"/>
  <c r="A115" i="45"/>
  <c r="CE115" i="45" s="1"/>
  <c r="CD114" i="45"/>
  <c r="B114" i="45"/>
  <c r="CC114" i="45" s="1"/>
  <c r="A114" i="45"/>
  <c r="CF114" i="45" s="1"/>
  <c r="CD113" i="45"/>
  <c r="B113" i="45"/>
  <c r="CC113" i="45" s="1"/>
  <c r="A113" i="45"/>
  <c r="CE113" i="45" s="1"/>
  <c r="CD112" i="45"/>
  <c r="B112" i="45"/>
  <c r="A112" i="45"/>
  <c r="CE112" i="45" s="1"/>
  <c r="CF111" i="45"/>
  <c r="CD111" i="45"/>
  <c r="B111" i="45"/>
  <c r="CC111" i="45" s="1"/>
  <c r="A111" i="45"/>
  <c r="CE111" i="45" s="1"/>
  <c r="CD110" i="45"/>
  <c r="B110" i="45"/>
  <c r="A110" i="45"/>
  <c r="CD109" i="45"/>
  <c r="CC109" i="45"/>
  <c r="B109" i="45"/>
  <c r="CB109" i="45" s="1"/>
  <c r="A109" i="45"/>
  <c r="CF109" i="45" s="1"/>
  <c r="CD108" i="45"/>
  <c r="B108" i="45"/>
  <c r="CC108" i="45" s="1"/>
  <c r="A108" i="45"/>
  <c r="CF108" i="45" s="1"/>
  <c r="CD107" i="45"/>
  <c r="B107" i="45"/>
  <c r="CC107" i="45" s="1"/>
  <c r="A107" i="45"/>
  <c r="CF107" i="45" s="1"/>
  <c r="CD106" i="45"/>
  <c r="B106" i="45"/>
  <c r="A106" i="45"/>
  <c r="CF106" i="45" s="1"/>
  <c r="CD105" i="45"/>
  <c r="B105" i="45"/>
  <c r="A105" i="45"/>
  <c r="CE105" i="45" s="1"/>
  <c r="CD104" i="45"/>
  <c r="B104" i="45"/>
  <c r="A104" i="45"/>
  <c r="CD103" i="45"/>
  <c r="B103" i="45"/>
  <c r="A103" i="45"/>
  <c r="CE103" i="45" s="1"/>
  <c r="CD102" i="45"/>
  <c r="B102" i="45"/>
  <c r="A102" i="45"/>
  <c r="CF102" i="45" s="1"/>
  <c r="CD101" i="45"/>
  <c r="B101" i="45"/>
  <c r="A101" i="45"/>
  <c r="CE101" i="45" s="1"/>
  <c r="CD100" i="45"/>
  <c r="B100" i="45"/>
  <c r="A100" i="45"/>
  <c r="CF100" i="45" s="1"/>
  <c r="CD99" i="45"/>
  <c r="B99" i="45"/>
  <c r="A99" i="45"/>
  <c r="CF99" i="45" s="1"/>
  <c r="CD98" i="45"/>
  <c r="B98" i="45"/>
  <c r="A98" i="45"/>
  <c r="CF98" i="45" s="1"/>
  <c r="CD97" i="45"/>
  <c r="B97" i="45"/>
  <c r="A97" i="45"/>
  <c r="CE97" i="45" s="1"/>
  <c r="CB97" i="45" s="1"/>
  <c r="CD96" i="45"/>
  <c r="B96" i="45"/>
  <c r="A96" i="45"/>
  <c r="CD95" i="45"/>
  <c r="B95" i="45"/>
  <c r="A95" i="45"/>
  <c r="CD94" i="45"/>
  <c r="B94" i="45"/>
  <c r="A94" i="45"/>
  <c r="CD93" i="45"/>
  <c r="B93" i="45"/>
  <c r="A93" i="45"/>
  <c r="CF92" i="45"/>
  <c r="CE92" i="45"/>
  <c r="CD92" i="45"/>
  <c r="B92" i="45"/>
  <c r="A92" i="45"/>
  <c r="CD91" i="45"/>
  <c r="B91" i="45"/>
  <c r="A91" i="45"/>
  <c r="CD90" i="45"/>
  <c r="B90" i="45"/>
  <c r="A90" i="45"/>
  <c r="CF90" i="45" s="1"/>
  <c r="CC90" i="45" s="1"/>
  <c r="CD89" i="45"/>
  <c r="B89" i="45"/>
  <c r="A89" i="45"/>
  <c r="CD88" i="45"/>
  <c r="B88" i="45"/>
  <c r="A88" i="45"/>
  <c r="CD87" i="45"/>
  <c r="B87" i="45"/>
  <c r="A87" i="45"/>
  <c r="CD86" i="45"/>
  <c r="B86" i="45"/>
  <c r="A86" i="45"/>
  <c r="CF86" i="45" s="1"/>
  <c r="CD85" i="45"/>
  <c r="B85" i="45"/>
  <c r="A85" i="45"/>
  <c r="CF85" i="45" s="1"/>
  <c r="CC85" i="45" s="1"/>
  <c r="CD84" i="45"/>
  <c r="B84" i="45"/>
  <c r="A84" i="45"/>
  <c r="CE84" i="45" s="1"/>
  <c r="CD83" i="45"/>
  <c r="B83" i="45"/>
  <c r="A83" i="45"/>
  <c r="CD82" i="45"/>
  <c r="B82" i="45"/>
  <c r="A82" i="45"/>
  <c r="CF82" i="45" s="1"/>
  <c r="CD81" i="45"/>
  <c r="B81" i="45"/>
  <c r="A81" i="45"/>
  <c r="CE81" i="45" s="1"/>
  <c r="CB81" i="45" s="1"/>
  <c r="CD80" i="45"/>
  <c r="B80" i="45"/>
  <c r="A80" i="45"/>
  <c r="CD79" i="45"/>
  <c r="B79" i="45"/>
  <c r="A79" i="45"/>
  <c r="CD78" i="45"/>
  <c r="B78" i="45"/>
  <c r="A78" i="45"/>
  <c r="CD77" i="45"/>
  <c r="B77" i="45"/>
  <c r="A77" i="45"/>
  <c r="CF77" i="45" s="1"/>
  <c r="CC77" i="45" s="1"/>
  <c r="CF76" i="45"/>
  <c r="CD76" i="45"/>
  <c r="B76" i="45"/>
  <c r="A76" i="45"/>
  <c r="CE76" i="45" s="1"/>
  <c r="CD75" i="45"/>
  <c r="B75" i="45"/>
  <c r="A75" i="45"/>
  <c r="CF75" i="45" s="1"/>
  <c r="CD74" i="45"/>
  <c r="B74" i="45"/>
  <c r="A74" i="45"/>
  <c r="CD73" i="45"/>
  <c r="B73" i="45"/>
  <c r="A73" i="45"/>
  <c r="CD72" i="45"/>
  <c r="B72" i="45"/>
  <c r="A72" i="45"/>
  <c r="CD71" i="45"/>
  <c r="B71" i="45"/>
  <c r="A71" i="45"/>
  <c r="CE71" i="45" s="1"/>
  <c r="CD70" i="45"/>
  <c r="B70" i="45"/>
  <c r="A70" i="45"/>
  <c r="CF69" i="45"/>
  <c r="CD69" i="45"/>
  <c r="B69" i="45"/>
  <c r="A69" i="45"/>
  <c r="CE69" i="45" s="1"/>
  <c r="CD68" i="45"/>
  <c r="B68" i="45"/>
  <c r="A68" i="45"/>
  <c r="CF68" i="45" s="1"/>
  <c r="CD67" i="45"/>
  <c r="B67" i="45"/>
  <c r="A67" i="45"/>
  <c r="CD66" i="45"/>
  <c r="B66" i="45"/>
  <c r="A66" i="45"/>
  <c r="CF66" i="45" s="1"/>
  <c r="CD65" i="45"/>
  <c r="B65" i="45"/>
  <c r="A65" i="45"/>
  <c r="CE65" i="45" s="1"/>
  <c r="CD64" i="45"/>
  <c r="B64" i="45"/>
  <c r="A64" i="45"/>
  <c r="CF64" i="45" s="1"/>
  <c r="CF63" i="45"/>
  <c r="CE63" i="45"/>
  <c r="CD63" i="45"/>
  <c r="B63" i="45"/>
  <c r="A63" i="45"/>
  <c r="CD62" i="45"/>
  <c r="B62" i="45"/>
  <c r="A62" i="45"/>
  <c r="CD61" i="45"/>
  <c r="B61" i="45"/>
  <c r="A61" i="45"/>
  <c r="CE61" i="45" s="1"/>
  <c r="CD60" i="45"/>
  <c r="B60" i="45"/>
  <c r="A60" i="45"/>
  <c r="CF60" i="45" s="1"/>
  <c r="CD59" i="45"/>
  <c r="B59" i="45"/>
  <c r="A59" i="45"/>
  <c r="CF59" i="45" s="1"/>
  <c r="CC59" i="45" s="1"/>
  <c r="CD58" i="45"/>
  <c r="B58" i="45"/>
  <c r="A58" i="45"/>
  <c r="CF58" i="45" s="1"/>
  <c r="CD57" i="45"/>
  <c r="B57" i="45"/>
  <c r="A57" i="45"/>
  <c r="CD56" i="45"/>
  <c r="B56" i="45"/>
  <c r="A56" i="45"/>
  <c r="CF55" i="45"/>
  <c r="CD55" i="45"/>
  <c r="B55" i="45"/>
  <c r="A55" i="45"/>
  <c r="CE55" i="45" s="1"/>
  <c r="CD54" i="45"/>
  <c r="B54" i="45"/>
  <c r="A54" i="45"/>
  <c r="CE54" i="45" s="1"/>
  <c r="CF53" i="45"/>
  <c r="CC53" i="45" s="1"/>
  <c r="CD53" i="45"/>
  <c r="B53" i="45"/>
  <c r="A53" i="45"/>
  <c r="CE53" i="45" s="1"/>
  <c r="CD52" i="45"/>
  <c r="B52" i="45"/>
  <c r="A52" i="45"/>
  <c r="CF52" i="45" s="1"/>
  <c r="CD51" i="45"/>
  <c r="B51" i="45"/>
  <c r="A51" i="45"/>
  <c r="CD50" i="45"/>
  <c r="B50" i="45"/>
  <c r="A50" i="45"/>
  <c r="CF50" i="45" s="1"/>
  <c r="CD49" i="45"/>
  <c r="B49" i="45"/>
  <c r="A49" i="45"/>
  <c r="CF48" i="45"/>
  <c r="CD48" i="45"/>
  <c r="B48" i="45"/>
  <c r="A48" i="45"/>
  <c r="CE48" i="45" s="1"/>
  <c r="CD47" i="45"/>
  <c r="B47" i="45"/>
  <c r="A47" i="45"/>
  <c r="CF47" i="45" s="1"/>
  <c r="CD46" i="45"/>
  <c r="B46" i="45"/>
  <c r="A46" i="45"/>
  <c r="CD45" i="45"/>
  <c r="B45" i="45"/>
  <c r="A45" i="45"/>
  <c r="CE45" i="45" s="1"/>
  <c r="CD44" i="45"/>
  <c r="B44" i="45"/>
  <c r="A44" i="45"/>
  <c r="CD43" i="45"/>
  <c r="B43" i="45"/>
  <c r="A43" i="45"/>
  <c r="CF43" i="45" s="1"/>
  <c r="CD42" i="45"/>
  <c r="B42" i="45"/>
  <c r="A42" i="45"/>
  <c r="CD41" i="45"/>
  <c r="B41" i="45"/>
  <c r="A41" i="45"/>
  <c r="CD40" i="45"/>
  <c r="B40" i="45"/>
  <c r="A40" i="45"/>
  <c r="CF39" i="45"/>
  <c r="CD39" i="45"/>
  <c r="B39" i="45"/>
  <c r="A39" i="45"/>
  <c r="CE39" i="45" s="1"/>
  <c r="CD38" i="45"/>
  <c r="B38" i="45"/>
  <c r="A38" i="45"/>
  <c r="CF38" i="45" s="1"/>
  <c r="CD37" i="45"/>
  <c r="B37" i="45"/>
  <c r="A37" i="45"/>
  <c r="CF37" i="45" s="1"/>
  <c r="CC37" i="45" s="1"/>
  <c r="CD36" i="45"/>
  <c r="B36" i="45"/>
  <c r="A36" i="45"/>
  <c r="CF36" i="45" s="1"/>
  <c r="CD35" i="45"/>
  <c r="B35" i="45"/>
  <c r="A35" i="45"/>
  <c r="CD34" i="45"/>
  <c r="B34" i="45"/>
  <c r="A34" i="45"/>
  <c r="CF34" i="45" s="1"/>
  <c r="CD33" i="45"/>
  <c r="B33" i="45"/>
  <c r="A33" i="45"/>
  <c r="CE33" i="45" s="1"/>
  <c r="CD32" i="45"/>
  <c r="B32" i="45"/>
  <c r="A32" i="45"/>
  <c r="CF32" i="45" s="1"/>
  <c r="CD31" i="45"/>
  <c r="B31" i="45"/>
  <c r="A31" i="45"/>
  <c r="CE31" i="45" s="1"/>
  <c r="CB31" i="45" s="1"/>
  <c r="CD30" i="45"/>
  <c r="B30" i="45"/>
  <c r="A30" i="45"/>
  <c r="CD29" i="45"/>
  <c r="B29" i="45"/>
  <c r="A29" i="45"/>
  <c r="CD28" i="45"/>
  <c r="B28" i="45"/>
  <c r="A28" i="45"/>
  <c r="CF28" i="45" s="1"/>
  <c r="CD27" i="45"/>
  <c r="B27" i="45"/>
  <c r="A27" i="45"/>
  <c r="CF27" i="45" s="1"/>
  <c r="CD26" i="45"/>
  <c r="B26" i="45"/>
  <c r="A26" i="45"/>
  <c r="CD25" i="45"/>
  <c r="B25" i="45"/>
  <c r="A25" i="45"/>
  <c r="CD24" i="45"/>
  <c r="B24" i="45"/>
  <c r="A24" i="45"/>
  <c r="CD23" i="45"/>
  <c r="B23" i="45"/>
  <c r="A23" i="45"/>
  <c r="CE23" i="45" s="1"/>
  <c r="CD22" i="45"/>
  <c r="B22" i="45"/>
  <c r="A22" i="45"/>
  <c r="CD21" i="45"/>
  <c r="B21" i="45"/>
  <c r="A21" i="45"/>
  <c r="CE21" i="45" s="1"/>
  <c r="CE20" i="45"/>
  <c r="CD20" i="45"/>
  <c r="B20" i="45"/>
  <c r="A20" i="45"/>
  <c r="CF20" i="45" s="1"/>
  <c r="CD19" i="45"/>
  <c r="B19" i="45"/>
  <c r="A19" i="45"/>
  <c r="CD18" i="45"/>
  <c r="B18" i="45"/>
  <c r="A18" i="45"/>
  <c r="CF18" i="45" s="1"/>
  <c r="CD17" i="45"/>
  <c r="B17" i="45"/>
  <c r="A17" i="45"/>
  <c r="CE17" i="45" s="1"/>
  <c r="CD16" i="45"/>
  <c r="B16" i="45"/>
  <c r="A16" i="45"/>
  <c r="CF16" i="45" s="1"/>
  <c r="CC16" i="45" s="1"/>
  <c r="CD15" i="45"/>
  <c r="B15" i="45"/>
  <c r="A15" i="45"/>
  <c r="CF15" i="45" s="1"/>
  <c r="CD14" i="45"/>
  <c r="B14" i="45"/>
  <c r="A14" i="45"/>
  <c r="CD13" i="45"/>
  <c r="B13" i="45"/>
  <c r="A13" i="45"/>
  <c r="CE13" i="45" s="1"/>
  <c r="CF12" i="45"/>
  <c r="CD12" i="45"/>
  <c r="B12" i="45"/>
  <c r="A12" i="45"/>
  <c r="CE12" i="45" s="1"/>
  <c r="CD11" i="45"/>
  <c r="B11" i="45"/>
  <c r="A11" i="45"/>
  <c r="CD10" i="45"/>
  <c r="B10" i="45"/>
  <c r="A10" i="45"/>
  <c r="CF10" i="45" s="1"/>
  <c r="CD9" i="45"/>
  <c r="B9" i="45"/>
  <c r="A9" i="45"/>
  <c r="CD8" i="45"/>
  <c r="B8" i="45"/>
  <c r="A8" i="45"/>
  <c r="CD7" i="45"/>
  <c r="B7" i="45"/>
  <c r="A7" i="45"/>
  <c r="CD6" i="45"/>
  <c r="B6" i="45"/>
  <c r="A6" i="45"/>
  <c r="CF6" i="45" s="1"/>
  <c r="W365" i="44"/>
  <c r="K354" i="44"/>
  <c r="P351" i="44"/>
  <c r="N351" i="44"/>
  <c r="K351" i="44"/>
  <c r="J351" i="44"/>
  <c r="H351" i="44"/>
  <c r="G351" i="44"/>
  <c r="P350" i="44"/>
  <c r="L350" i="44"/>
  <c r="K350" i="44"/>
  <c r="G343" i="44"/>
  <c r="P337" i="44"/>
  <c r="N337" i="44"/>
  <c r="K337" i="44"/>
  <c r="J337" i="44"/>
  <c r="H337" i="44"/>
  <c r="G337" i="44"/>
  <c r="O333" i="44"/>
  <c r="J333" i="44"/>
  <c r="K328" i="44"/>
  <c r="I328" i="44"/>
  <c r="I356" i="44" s="1"/>
  <c r="I358" i="44" s="1"/>
  <c r="E328" i="44"/>
  <c r="A326" i="44"/>
  <c r="M325" i="44"/>
  <c r="M337" i="44" s="1"/>
  <c r="L325" i="44"/>
  <c r="L337" i="44" s="1"/>
  <c r="E325" i="44"/>
  <c r="D325" i="44" s="1"/>
  <c r="A325" i="44"/>
  <c r="M324" i="44"/>
  <c r="O324" i="44" s="1"/>
  <c r="Q324" i="44" s="1"/>
  <c r="L324" i="44"/>
  <c r="D324" i="44"/>
  <c r="A324" i="44"/>
  <c r="M323" i="44"/>
  <c r="L323" i="44"/>
  <c r="O323" i="44" s="1"/>
  <c r="Q323" i="44" s="1"/>
  <c r="E323" i="44"/>
  <c r="A323" i="44"/>
  <c r="M322" i="44"/>
  <c r="L322" i="44"/>
  <c r="D322" i="44"/>
  <c r="A322" i="44"/>
  <c r="M321" i="44"/>
  <c r="L321" i="44"/>
  <c r="O321" i="44" s="1"/>
  <c r="Q321" i="44" s="1"/>
  <c r="D321" i="44"/>
  <c r="A321" i="44"/>
  <c r="M320" i="44"/>
  <c r="O320" i="44" s="1"/>
  <c r="Q320" i="44" s="1"/>
  <c r="L320" i="44"/>
  <c r="E320" i="44"/>
  <c r="D320" i="44" s="1"/>
  <c r="A320" i="44"/>
  <c r="M319" i="44"/>
  <c r="L319" i="44"/>
  <c r="E319" i="44"/>
  <c r="D319" i="44"/>
  <c r="A319" i="44"/>
  <c r="M318" i="44"/>
  <c r="L318" i="44"/>
  <c r="E318" i="44"/>
  <c r="D318" i="44" s="1"/>
  <c r="A318" i="44"/>
  <c r="M317" i="44"/>
  <c r="M344" i="44" s="1"/>
  <c r="L317" i="44"/>
  <c r="E317" i="44"/>
  <c r="D317" i="44" s="1"/>
  <c r="A317" i="44"/>
  <c r="M316" i="44"/>
  <c r="L316" i="44"/>
  <c r="E316" i="44"/>
  <c r="D316" i="44"/>
  <c r="A316" i="44"/>
  <c r="E315" i="44"/>
  <c r="D315" i="44"/>
  <c r="M315" i="44" s="1"/>
  <c r="O315" i="44" s="1"/>
  <c r="Q315" i="44" s="1"/>
  <c r="A315" i="44"/>
  <c r="E314" i="44"/>
  <c r="D314" i="44" s="1"/>
  <c r="M314" i="44" s="1"/>
  <c r="O314" i="44" s="1"/>
  <c r="Q314" i="44" s="1"/>
  <c r="A314" i="44"/>
  <c r="M313" i="44"/>
  <c r="O313" i="44" s="1"/>
  <c r="Q313" i="44" s="1"/>
  <c r="E313" i="44"/>
  <c r="D313" i="44" s="1"/>
  <c r="A313" i="44"/>
  <c r="E312" i="44"/>
  <c r="D312" i="44"/>
  <c r="M312" i="44" s="1"/>
  <c r="O312" i="44" s="1"/>
  <c r="Q312" i="44" s="1"/>
  <c r="A312" i="44"/>
  <c r="P311" i="44"/>
  <c r="M311" i="44"/>
  <c r="L311" i="44"/>
  <c r="O311" i="44" s="1"/>
  <c r="Q311" i="44" s="1"/>
  <c r="E311" i="44"/>
  <c r="D311" i="44"/>
  <c r="A311" i="44"/>
  <c r="M310" i="44"/>
  <c r="L310" i="44"/>
  <c r="D310" i="44"/>
  <c r="A310" i="44"/>
  <c r="M309" i="44"/>
  <c r="M343" i="44" s="1"/>
  <c r="L309" i="44"/>
  <c r="O309" i="44" s="1"/>
  <c r="Q309" i="44" s="1"/>
  <c r="E309" i="44"/>
  <c r="D309" i="44"/>
  <c r="A309" i="44"/>
  <c r="M308" i="44"/>
  <c r="L308" i="44"/>
  <c r="O308" i="44" s="1"/>
  <c r="Q308" i="44" s="1"/>
  <c r="D308" i="44"/>
  <c r="A308" i="44"/>
  <c r="M307" i="44"/>
  <c r="L307" i="44"/>
  <c r="O307" i="44" s="1"/>
  <c r="Q307" i="44" s="1"/>
  <c r="E307" i="44"/>
  <c r="D307" i="44" s="1"/>
  <c r="A307" i="44"/>
  <c r="M306" i="44"/>
  <c r="L306" i="44"/>
  <c r="E306" i="44"/>
  <c r="D306" i="44" s="1"/>
  <c r="A306" i="44"/>
  <c r="M305" i="44"/>
  <c r="L305" i="44"/>
  <c r="O305" i="44" s="1"/>
  <c r="Q305" i="44" s="1"/>
  <c r="D305" i="44"/>
  <c r="A305" i="44"/>
  <c r="M304" i="44"/>
  <c r="L304" i="44"/>
  <c r="E304" i="44"/>
  <c r="D304" i="44"/>
  <c r="A304" i="44"/>
  <c r="Q303" i="44"/>
  <c r="M303" i="44"/>
  <c r="L303" i="44"/>
  <c r="O303" i="44" s="1"/>
  <c r="O351" i="44" s="1"/>
  <c r="A303" i="44"/>
  <c r="Q302" i="44"/>
  <c r="M302" i="44"/>
  <c r="M351" i="44" s="1"/>
  <c r="L302" i="44"/>
  <c r="L351" i="44" s="1"/>
  <c r="E302" i="44"/>
  <c r="D302" i="44" s="1"/>
  <c r="A302" i="44"/>
  <c r="AF301" i="44"/>
  <c r="AB301" i="44"/>
  <c r="N301" i="44"/>
  <c r="M301" i="44"/>
  <c r="O301" i="44" s="1"/>
  <c r="H301" i="44"/>
  <c r="G301" i="44"/>
  <c r="J301" i="44" s="1"/>
  <c r="Q301" i="44" s="1"/>
  <c r="E301" i="44"/>
  <c r="D301" i="44"/>
  <c r="A301" i="44"/>
  <c r="AF300" i="44"/>
  <c r="AB300" i="44"/>
  <c r="N300" i="44"/>
  <c r="O300" i="44" s="1"/>
  <c r="M300" i="44"/>
  <c r="H300" i="44"/>
  <c r="X300" i="44" s="1"/>
  <c r="G300" i="44"/>
  <c r="J300" i="44" s="1"/>
  <c r="E300" i="44"/>
  <c r="D300" i="44"/>
  <c r="A300" i="44"/>
  <c r="AF299" i="44"/>
  <c r="AB299" i="44"/>
  <c r="N299" i="44"/>
  <c r="O299" i="44" s="1"/>
  <c r="M299" i="44"/>
  <c r="H299" i="44"/>
  <c r="Y299" i="44" s="1"/>
  <c r="G299" i="44"/>
  <c r="J299" i="44" s="1"/>
  <c r="Q299" i="44" s="1"/>
  <c r="E299" i="44"/>
  <c r="D299" i="44" s="1"/>
  <c r="A299" i="44"/>
  <c r="AF298" i="44"/>
  <c r="AB298" i="44"/>
  <c r="N298" i="44"/>
  <c r="M298" i="44"/>
  <c r="O298" i="44" s="1"/>
  <c r="H298" i="44"/>
  <c r="G298" i="44"/>
  <c r="E298" i="44"/>
  <c r="D298" i="44" s="1"/>
  <c r="A298" i="44"/>
  <c r="AF297" i="44"/>
  <c r="AB297" i="44"/>
  <c r="N297" i="44"/>
  <c r="M297" i="44"/>
  <c r="H297" i="44"/>
  <c r="X297" i="44" s="1"/>
  <c r="G297" i="44"/>
  <c r="E297" i="44"/>
  <c r="D297" i="44" s="1"/>
  <c r="A297" i="44"/>
  <c r="AF296" i="44"/>
  <c r="AB296" i="44"/>
  <c r="N296" i="44"/>
  <c r="M296" i="44"/>
  <c r="O296" i="44" s="1"/>
  <c r="H296" i="44"/>
  <c r="Y296" i="44" s="1"/>
  <c r="G296" i="44"/>
  <c r="E296" i="44"/>
  <c r="D296" i="44" s="1"/>
  <c r="A296" i="44"/>
  <c r="AF295" i="44"/>
  <c r="AB295" i="44"/>
  <c r="V295" i="44"/>
  <c r="O295" i="44"/>
  <c r="N295" i="44"/>
  <c r="M295" i="44"/>
  <c r="H295" i="44"/>
  <c r="Y295" i="44" s="1"/>
  <c r="G295" i="44"/>
  <c r="J295" i="44" s="1"/>
  <c r="E295" i="44"/>
  <c r="D295" i="44" s="1"/>
  <c r="A295" i="44"/>
  <c r="AF294" i="44"/>
  <c r="AB294" i="44"/>
  <c r="V294" i="44"/>
  <c r="N294" i="44"/>
  <c r="M294" i="44"/>
  <c r="O294" i="44" s="1"/>
  <c r="H294" i="44"/>
  <c r="X294" i="44" s="1"/>
  <c r="G294" i="44"/>
  <c r="E294" i="44"/>
  <c r="D294" i="44" s="1"/>
  <c r="A294" i="44"/>
  <c r="AF293" i="44"/>
  <c r="AB293" i="44"/>
  <c r="Y293" i="44"/>
  <c r="X293" i="44"/>
  <c r="P293" i="44"/>
  <c r="N293" i="44"/>
  <c r="M293" i="44"/>
  <c r="H293" i="44"/>
  <c r="W293" i="44" s="1"/>
  <c r="G293" i="44"/>
  <c r="J293" i="44" s="1"/>
  <c r="E293" i="44"/>
  <c r="D293" i="44"/>
  <c r="A293" i="44"/>
  <c r="AF292" i="44"/>
  <c r="AB292" i="44"/>
  <c r="Y292" i="44"/>
  <c r="N292" i="44"/>
  <c r="M292" i="44"/>
  <c r="H292" i="44"/>
  <c r="X292" i="44" s="1"/>
  <c r="G292" i="44"/>
  <c r="J292" i="44" s="1"/>
  <c r="E292" i="44"/>
  <c r="D292" i="44"/>
  <c r="A292" i="44"/>
  <c r="AF291" i="44"/>
  <c r="AB291" i="44"/>
  <c r="Y291" i="44"/>
  <c r="V291" i="44"/>
  <c r="Q291" i="44"/>
  <c r="N291" i="44"/>
  <c r="O291" i="44" s="1"/>
  <c r="M291" i="44"/>
  <c r="H291" i="44"/>
  <c r="X291" i="44" s="1"/>
  <c r="G291" i="44"/>
  <c r="J291" i="44" s="1"/>
  <c r="D291" i="44"/>
  <c r="A291" i="44"/>
  <c r="AF290" i="44"/>
  <c r="AB290" i="44"/>
  <c r="V290" i="44"/>
  <c r="N290" i="44"/>
  <c r="M290" i="44"/>
  <c r="O290" i="44" s="1"/>
  <c r="H290" i="44"/>
  <c r="X290" i="44" s="1"/>
  <c r="G290" i="44"/>
  <c r="E290" i="44"/>
  <c r="D290" i="44" s="1"/>
  <c r="A290" i="44"/>
  <c r="AF289" i="44"/>
  <c r="AB289" i="44"/>
  <c r="N289" i="44"/>
  <c r="M289" i="44"/>
  <c r="O289" i="44" s="1"/>
  <c r="H289" i="44"/>
  <c r="G289" i="44"/>
  <c r="E289" i="44"/>
  <c r="D289" i="44" s="1"/>
  <c r="A289" i="44"/>
  <c r="AF288" i="44"/>
  <c r="AB288" i="44"/>
  <c r="N288" i="44"/>
  <c r="M288" i="44"/>
  <c r="O288" i="44" s="1"/>
  <c r="H288" i="44"/>
  <c r="Y288" i="44" s="1"/>
  <c r="G288" i="44"/>
  <c r="J288" i="44" s="1"/>
  <c r="E288" i="44"/>
  <c r="D288" i="44" s="1"/>
  <c r="A288" i="44"/>
  <c r="AF287" i="44"/>
  <c r="AB287" i="44"/>
  <c r="O287" i="44"/>
  <c r="N287" i="44"/>
  <c r="M287" i="44"/>
  <c r="H287" i="44"/>
  <c r="G287" i="44"/>
  <c r="E287" i="44"/>
  <c r="D287" i="44" s="1"/>
  <c r="A287" i="44"/>
  <c r="AF286" i="44"/>
  <c r="AB286" i="44"/>
  <c r="P286" i="44"/>
  <c r="N286" i="44"/>
  <c r="O286" i="44" s="1"/>
  <c r="M286" i="44"/>
  <c r="H286" i="44"/>
  <c r="W286" i="44" s="1"/>
  <c r="G286" i="44"/>
  <c r="J286" i="44" s="1"/>
  <c r="Q286" i="44" s="1"/>
  <c r="E286" i="44"/>
  <c r="D286" i="44"/>
  <c r="A286" i="44"/>
  <c r="AF285" i="44"/>
  <c r="AB285" i="44"/>
  <c r="N285" i="44"/>
  <c r="M285" i="44"/>
  <c r="H285" i="44"/>
  <c r="G285" i="44"/>
  <c r="E285" i="44"/>
  <c r="D285" i="44"/>
  <c r="A285" i="44"/>
  <c r="AF284" i="44"/>
  <c r="AB284" i="44"/>
  <c r="N284" i="44"/>
  <c r="M284" i="44"/>
  <c r="H284" i="44"/>
  <c r="X284" i="44" s="1"/>
  <c r="G284" i="44"/>
  <c r="J284" i="44" s="1"/>
  <c r="E284" i="44"/>
  <c r="D284" i="44"/>
  <c r="A284" i="44"/>
  <c r="AF283" i="44"/>
  <c r="AB283" i="44"/>
  <c r="W283" i="44"/>
  <c r="V283" i="44"/>
  <c r="N283" i="44"/>
  <c r="O283" i="44" s="1"/>
  <c r="M283" i="44"/>
  <c r="H283" i="44"/>
  <c r="X283" i="44" s="1"/>
  <c r="G283" i="44"/>
  <c r="J283" i="44" s="1"/>
  <c r="Q283" i="44" s="1"/>
  <c r="E283" i="44"/>
  <c r="D283" i="44"/>
  <c r="A283" i="44"/>
  <c r="AF282" i="44"/>
  <c r="AB282" i="44"/>
  <c r="N282" i="44"/>
  <c r="O282" i="44" s="1"/>
  <c r="M282" i="44"/>
  <c r="H282" i="44"/>
  <c r="X282" i="44" s="1"/>
  <c r="G282" i="44"/>
  <c r="J282" i="44" s="1"/>
  <c r="E282" i="44"/>
  <c r="L341" i="44" s="1"/>
  <c r="D282" i="44"/>
  <c r="A282" i="44"/>
  <c r="AF281" i="44"/>
  <c r="AB281" i="44"/>
  <c r="M281" i="44"/>
  <c r="O281" i="44" s="1"/>
  <c r="H281" i="44"/>
  <c r="G281" i="44"/>
  <c r="E281" i="44"/>
  <c r="D281" i="44" s="1"/>
  <c r="A281" i="44"/>
  <c r="AF280" i="44"/>
  <c r="AB280" i="44"/>
  <c r="N280" i="44"/>
  <c r="M280" i="44"/>
  <c r="O280" i="44" s="1"/>
  <c r="H280" i="44"/>
  <c r="Y280" i="44" s="1"/>
  <c r="G280" i="44"/>
  <c r="E280" i="44"/>
  <c r="D280" i="44" s="1"/>
  <c r="A280" i="44"/>
  <c r="AF279" i="44"/>
  <c r="AB279" i="44"/>
  <c r="O279" i="44"/>
  <c r="N279" i="44"/>
  <c r="M279" i="44"/>
  <c r="H279" i="44"/>
  <c r="G279" i="44"/>
  <c r="E279" i="44"/>
  <c r="D279" i="44" s="1"/>
  <c r="A279" i="44"/>
  <c r="AF278" i="44"/>
  <c r="AB278" i="44"/>
  <c r="N278" i="44"/>
  <c r="M278" i="44"/>
  <c r="O278" i="44" s="1"/>
  <c r="H278" i="44"/>
  <c r="G278" i="44"/>
  <c r="E278" i="44"/>
  <c r="D278" i="44" s="1"/>
  <c r="A278" i="44"/>
  <c r="AF277" i="44"/>
  <c r="AB277" i="44"/>
  <c r="N277" i="44"/>
  <c r="M277" i="44"/>
  <c r="H277" i="44"/>
  <c r="X277" i="44" s="1"/>
  <c r="G277" i="44"/>
  <c r="J277" i="44" s="1"/>
  <c r="E277" i="44"/>
  <c r="D277" i="44" s="1"/>
  <c r="A277" i="44"/>
  <c r="AF276" i="44"/>
  <c r="AB276" i="44"/>
  <c r="O276" i="44"/>
  <c r="N276" i="44"/>
  <c r="M276" i="44"/>
  <c r="H276" i="44"/>
  <c r="Y276" i="44" s="1"/>
  <c r="G276" i="44"/>
  <c r="E276" i="44"/>
  <c r="D276" i="44" s="1"/>
  <c r="A276" i="44"/>
  <c r="AF275" i="44"/>
  <c r="AB275" i="44"/>
  <c r="O275" i="44"/>
  <c r="Q275" i="44" s="1"/>
  <c r="N275" i="44"/>
  <c r="M275" i="44"/>
  <c r="J275" i="44"/>
  <c r="H275" i="44"/>
  <c r="G275" i="44"/>
  <c r="E275" i="44"/>
  <c r="D275" i="44" s="1"/>
  <c r="A275" i="44"/>
  <c r="AF274" i="44"/>
  <c r="AB274" i="44"/>
  <c r="U274" i="44"/>
  <c r="O274" i="44"/>
  <c r="N274" i="44"/>
  <c r="M274" i="44"/>
  <c r="H274" i="44"/>
  <c r="G274" i="44"/>
  <c r="J274" i="44" s="1"/>
  <c r="Q274" i="44" s="1"/>
  <c r="E274" i="44"/>
  <c r="D274" i="44" s="1"/>
  <c r="A274" i="44"/>
  <c r="AF273" i="44"/>
  <c r="AB273" i="44"/>
  <c r="N273" i="44"/>
  <c r="M273" i="44"/>
  <c r="O273" i="44" s="1"/>
  <c r="H273" i="44"/>
  <c r="X273" i="44" s="1"/>
  <c r="G273" i="44"/>
  <c r="E273" i="44"/>
  <c r="D273" i="44" s="1"/>
  <c r="A273" i="44"/>
  <c r="AF272" i="44"/>
  <c r="AB272" i="44"/>
  <c r="N272" i="44"/>
  <c r="M272" i="44"/>
  <c r="O272" i="44" s="1"/>
  <c r="H272" i="44"/>
  <c r="G272" i="44"/>
  <c r="E272" i="44"/>
  <c r="D272" i="44" s="1"/>
  <c r="A272" i="44"/>
  <c r="AF271" i="44"/>
  <c r="AB271" i="44"/>
  <c r="N271" i="44"/>
  <c r="M271" i="44"/>
  <c r="O271" i="44" s="1"/>
  <c r="H271" i="44"/>
  <c r="X271" i="44" s="1"/>
  <c r="G271" i="44"/>
  <c r="J271" i="44" s="1"/>
  <c r="E271" i="44"/>
  <c r="D271" i="44" s="1"/>
  <c r="A271" i="44"/>
  <c r="AF270" i="44"/>
  <c r="AB270" i="44"/>
  <c r="U270" i="44" s="1"/>
  <c r="N270" i="44"/>
  <c r="M270" i="44"/>
  <c r="O270" i="44" s="1"/>
  <c r="H270" i="44"/>
  <c r="G270" i="44"/>
  <c r="E270" i="44"/>
  <c r="D270" i="44" s="1"/>
  <c r="A270" i="44"/>
  <c r="AF269" i="44"/>
  <c r="AB269" i="44"/>
  <c r="N269" i="44"/>
  <c r="M269" i="44"/>
  <c r="H269" i="44"/>
  <c r="X269" i="44" s="1"/>
  <c r="G269" i="44"/>
  <c r="D269" i="44"/>
  <c r="A269" i="44"/>
  <c r="AF268" i="44"/>
  <c r="AB268" i="44"/>
  <c r="N268" i="44"/>
  <c r="M268" i="44"/>
  <c r="J268" i="44"/>
  <c r="H268" i="44"/>
  <c r="G268" i="44"/>
  <c r="E268" i="44"/>
  <c r="D268" i="44" s="1"/>
  <c r="A268" i="44"/>
  <c r="AF267" i="44"/>
  <c r="AB267" i="44"/>
  <c r="N267" i="44"/>
  <c r="O267" i="44" s="1"/>
  <c r="Q267" i="44" s="1"/>
  <c r="M267" i="44"/>
  <c r="H267" i="44"/>
  <c r="X267" i="44" s="1"/>
  <c r="G267" i="44"/>
  <c r="J267" i="44" s="1"/>
  <c r="E267" i="44"/>
  <c r="D267" i="44"/>
  <c r="A267" i="44"/>
  <c r="AF266" i="44"/>
  <c r="AB266" i="44"/>
  <c r="N266" i="44"/>
  <c r="O266" i="44" s="1"/>
  <c r="M266" i="44"/>
  <c r="H266" i="44"/>
  <c r="Y266" i="44" s="1"/>
  <c r="G266" i="44"/>
  <c r="D266" i="44"/>
  <c r="A266" i="44"/>
  <c r="AF265" i="44"/>
  <c r="AB265" i="44"/>
  <c r="N265" i="44"/>
  <c r="M265" i="44"/>
  <c r="O265" i="44" s="1"/>
  <c r="H265" i="44"/>
  <c r="G265" i="44"/>
  <c r="D265" i="44"/>
  <c r="A265" i="44"/>
  <c r="AF264" i="44"/>
  <c r="AB264" i="44"/>
  <c r="W264" i="44"/>
  <c r="O264" i="44"/>
  <c r="N264" i="44"/>
  <c r="M264" i="44"/>
  <c r="J264" i="44"/>
  <c r="H264" i="44"/>
  <c r="X264" i="44" s="1"/>
  <c r="G264" i="44"/>
  <c r="E264" i="44"/>
  <c r="D264" i="44"/>
  <c r="A264" i="44"/>
  <c r="AF263" i="44"/>
  <c r="AB263" i="44"/>
  <c r="N263" i="44"/>
  <c r="M263" i="44"/>
  <c r="H263" i="44"/>
  <c r="G263" i="44"/>
  <c r="E263" i="44"/>
  <c r="D263" i="44" s="1"/>
  <c r="A263" i="44"/>
  <c r="AF262" i="44"/>
  <c r="AB262" i="44"/>
  <c r="N262" i="44"/>
  <c r="M262" i="44"/>
  <c r="H262" i="44"/>
  <c r="X262" i="44" s="1"/>
  <c r="G262" i="44"/>
  <c r="J262" i="44" s="1"/>
  <c r="E262" i="44"/>
  <c r="D262" i="44"/>
  <c r="A262" i="44"/>
  <c r="AF261" i="44"/>
  <c r="AB261" i="44"/>
  <c r="U261" i="44" s="1"/>
  <c r="N261" i="44"/>
  <c r="O261" i="44" s="1"/>
  <c r="M261" i="44"/>
  <c r="H261" i="44"/>
  <c r="G261" i="44"/>
  <c r="J261" i="44" s="1"/>
  <c r="Q261" i="44" s="1"/>
  <c r="E261" i="44"/>
  <c r="D261" i="44"/>
  <c r="A261" i="44"/>
  <c r="AF260" i="44"/>
  <c r="AB260" i="44"/>
  <c r="Y260" i="44"/>
  <c r="O260" i="44"/>
  <c r="N260" i="44"/>
  <c r="M260" i="44"/>
  <c r="H260" i="44"/>
  <c r="X260" i="44" s="1"/>
  <c r="G260" i="44"/>
  <c r="J260" i="44" s="1"/>
  <c r="D260" i="44"/>
  <c r="A260" i="44"/>
  <c r="AF259" i="44"/>
  <c r="AB259" i="44"/>
  <c r="U259" i="44"/>
  <c r="N259" i="44"/>
  <c r="M259" i="44"/>
  <c r="O259" i="44" s="1"/>
  <c r="H259" i="44"/>
  <c r="X259" i="44" s="1"/>
  <c r="G259" i="44"/>
  <c r="E259" i="44"/>
  <c r="D259" i="44" s="1"/>
  <c r="A259" i="44"/>
  <c r="AF258" i="44"/>
  <c r="AB258" i="44"/>
  <c r="N258" i="44"/>
  <c r="M258" i="44"/>
  <c r="O258" i="44" s="1"/>
  <c r="H258" i="44"/>
  <c r="G258" i="44"/>
  <c r="E258" i="44"/>
  <c r="D258" i="44"/>
  <c r="A258" i="44"/>
  <c r="AF257" i="44"/>
  <c r="AB257" i="44"/>
  <c r="U257" i="44"/>
  <c r="N257" i="44"/>
  <c r="M257" i="44"/>
  <c r="H257" i="44"/>
  <c r="G257" i="44"/>
  <c r="J257" i="44" s="1"/>
  <c r="E257" i="44"/>
  <c r="D257" i="44" s="1"/>
  <c r="A257" i="44"/>
  <c r="AF256" i="44"/>
  <c r="AB256" i="44"/>
  <c r="O256" i="44"/>
  <c r="N256" i="44"/>
  <c r="M256" i="44"/>
  <c r="H256" i="44"/>
  <c r="G256" i="44"/>
  <c r="E256" i="44"/>
  <c r="D256" i="44" s="1"/>
  <c r="A256" i="44"/>
  <c r="AF255" i="44"/>
  <c r="AB255" i="44"/>
  <c r="N255" i="44"/>
  <c r="M255" i="44"/>
  <c r="O255" i="44" s="1"/>
  <c r="H255" i="44"/>
  <c r="Y255" i="44" s="1"/>
  <c r="G255" i="44"/>
  <c r="E255" i="44"/>
  <c r="D255" i="44" s="1"/>
  <c r="A255" i="44"/>
  <c r="AF254" i="44"/>
  <c r="AB254" i="44"/>
  <c r="X254" i="44"/>
  <c r="N254" i="44"/>
  <c r="M254" i="44"/>
  <c r="H254" i="44"/>
  <c r="G254" i="44"/>
  <c r="J254" i="44" s="1"/>
  <c r="E254" i="44"/>
  <c r="D254" i="44"/>
  <c r="A254" i="44"/>
  <c r="AF253" i="44"/>
  <c r="AB253" i="44"/>
  <c r="Y253" i="44"/>
  <c r="U253" i="44"/>
  <c r="N253" i="44"/>
  <c r="M253" i="44"/>
  <c r="H253" i="44"/>
  <c r="X253" i="44" s="1"/>
  <c r="G253" i="44"/>
  <c r="J253" i="44" s="1"/>
  <c r="E253" i="44"/>
  <c r="D253" i="44" s="1"/>
  <c r="A253" i="44"/>
  <c r="AF252" i="44"/>
  <c r="AB252" i="44"/>
  <c r="X252" i="44" s="1"/>
  <c r="N252" i="44"/>
  <c r="M252" i="44"/>
  <c r="O252" i="44" s="1"/>
  <c r="H252" i="44"/>
  <c r="U252" i="44" s="1"/>
  <c r="G252" i="44"/>
  <c r="J252" i="44" s="1"/>
  <c r="E252" i="44"/>
  <c r="D252" i="44" s="1"/>
  <c r="A252" i="44"/>
  <c r="AF251" i="44"/>
  <c r="AB251" i="44"/>
  <c r="Y251" i="44"/>
  <c r="X251" i="44"/>
  <c r="N251" i="44"/>
  <c r="M251" i="44"/>
  <c r="H251" i="44"/>
  <c r="W251" i="44" s="1"/>
  <c r="G251" i="44"/>
  <c r="J251" i="44" s="1"/>
  <c r="D251" i="44"/>
  <c r="A251" i="44"/>
  <c r="AF250" i="44"/>
  <c r="AB250" i="44"/>
  <c r="O250" i="44"/>
  <c r="N250" i="44"/>
  <c r="M250" i="44"/>
  <c r="H250" i="44"/>
  <c r="Y250" i="44" s="1"/>
  <c r="G250" i="44"/>
  <c r="J250" i="44" s="1"/>
  <c r="D250" i="44"/>
  <c r="A250" i="44"/>
  <c r="AF249" i="44"/>
  <c r="AB249" i="44"/>
  <c r="O249" i="44"/>
  <c r="N249" i="44"/>
  <c r="M249" i="44"/>
  <c r="H249" i="44"/>
  <c r="G249" i="44"/>
  <c r="E249" i="44"/>
  <c r="D249" i="44"/>
  <c r="A249" i="44"/>
  <c r="AF248" i="44"/>
  <c r="AB248" i="44"/>
  <c r="N248" i="44"/>
  <c r="M248" i="44"/>
  <c r="O248" i="44" s="1"/>
  <c r="H248" i="44"/>
  <c r="U248" i="44" s="1"/>
  <c r="G248" i="44"/>
  <c r="E248" i="44"/>
  <c r="D248" i="44" s="1"/>
  <c r="A248" i="44"/>
  <c r="AF247" i="44"/>
  <c r="AB247" i="44"/>
  <c r="W247" i="44"/>
  <c r="U247" i="44"/>
  <c r="N247" i="44"/>
  <c r="M247" i="44"/>
  <c r="O247" i="44" s="1"/>
  <c r="H247" i="44"/>
  <c r="Y247" i="44" s="1"/>
  <c r="G247" i="44"/>
  <c r="E247" i="44"/>
  <c r="D247" i="44" s="1"/>
  <c r="A247" i="44"/>
  <c r="AF246" i="44"/>
  <c r="AB246" i="44"/>
  <c r="X246" i="44"/>
  <c r="N246" i="44"/>
  <c r="M246" i="44"/>
  <c r="H246" i="44"/>
  <c r="Y246" i="44" s="1"/>
  <c r="G246" i="44"/>
  <c r="E246" i="44"/>
  <c r="D246" i="44" s="1"/>
  <c r="A246" i="44"/>
  <c r="AF245" i="44"/>
  <c r="AB245" i="44"/>
  <c r="N245" i="44"/>
  <c r="M245" i="44"/>
  <c r="H245" i="44"/>
  <c r="W245" i="44" s="1"/>
  <c r="G245" i="44"/>
  <c r="J245" i="44" s="1"/>
  <c r="E245" i="44"/>
  <c r="D245" i="44"/>
  <c r="A245" i="44"/>
  <c r="AF244" i="44"/>
  <c r="AB244" i="44"/>
  <c r="U244" i="44"/>
  <c r="O244" i="44"/>
  <c r="Q244" i="44" s="1"/>
  <c r="N244" i="44"/>
  <c r="M244" i="44"/>
  <c r="J244" i="44"/>
  <c r="H244" i="44"/>
  <c r="X244" i="44" s="1"/>
  <c r="G244" i="44"/>
  <c r="E244" i="44"/>
  <c r="D244" i="44"/>
  <c r="A244" i="44"/>
  <c r="AF243" i="44"/>
  <c r="AB243" i="44"/>
  <c r="N243" i="44"/>
  <c r="M243" i="44"/>
  <c r="O243" i="44" s="1"/>
  <c r="H243" i="44"/>
  <c r="G243" i="44"/>
  <c r="E243" i="44"/>
  <c r="D243" i="44" s="1"/>
  <c r="A243" i="44"/>
  <c r="AF242" i="44"/>
  <c r="AB242" i="44"/>
  <c r="X242" i="44"/>
  <c r="N242" i="44"/>
  <c r="M242" i="44"/>
  <c r="H242" i="44"/>
  <c r="Y242" i="44" s="1"/>
  <c r="G242" i="44"/>
  <c r="E242" i="44"/>
  <c r="D242" i="44" s="1"/>
  <c r="A242" i="44"/>
  <c r="AF241" i="44"/>
  <c r="AB241" i="44"/>
  <c r="N241" i="44"/>
  <c r="M241" i="44"/>
  <c r="H241" i="44"/>
  <c r="G241" i="44"/>
  <c r="J241" i="44" s="1"/>
  <c r="E241" i="44"/>
  <c r="D241" i="44"/>
  <c r="A241" i="44"/>
  <c r="AF240" i="44"/>
  <c r="AB240" i="44"/>
  <c r="N240" i="44"/>
  <c r="M240" i="44"/>
  <c r="O240" i="44" s="1"/>
  <c r="Q240" i="44" s="1"/>
  <c r="J240" i="44"/>
  <c r="H240" i="44"/>
  <c r="G240" i="44"/>
  <c r="E240" i="44"/>
  <c r="D240" i="44"/>
  <c r="A240" i="44"/>
  <c r="AF239" i="44"/>
  <c r="AB239" i="44"/>
  <c r="W239" i="44" s="1"/>
  <c r="N239" i="44"/>
  <c r="M239" i="44"/>
  <c r="H239" i="44"/>
  <c r="U239" i="44" s="1"/>
  <c r="G239" i="44"/>
  <c r="J239" i="44" s="1"/>
  <c r="E239" i="44"/>
  <c r="D239" i="44" s="1"/>
  <c r="A239" i="44"/>
  <c r="AF238" i="44"/>
  <c r="AB238" i="44"/>
  <c r="N238" i="44"/>
  <c r="M238" i="44"/>
  <c r="H238" i="44"/>
  <c r="G238" i="44"/>
  <c r="E238" i="44"/>
  <c r="D238" i="44" s="1"/>
  <c r="A238" i="44"/>
  <c r="AF237" i="44"/>
  <c r="AB237" i="44"/>
  <c r="N237" i="44"/>
  <c r="M237" i="44"/>
  <c r="H237" i="44"/>
  <c r="W237" i="44" s="1"/>
  <c r="G237" i="44"/>
  <c r="J237" i="44" s="1"/>
  <c r="E237" i="44"/>
  <c r="D237" i="44"/>
  <c r="A237" i="44"/>
  <c r="AF236" i="44"/>
  <c r="AB236" i="44"/>
  <c r="Q236" i="44"/>
  <c r="N236" i="44"/>
  <c r="M236" i="44"/>
  <c r="O236" i="44" s="1"/>
  <c r="J236" i="44"/>
  <c r="H236" i="44"/>
  <c r="G236" i="44"/>
  <c r="E236" i="44"/>
  <c r="D236" i="44"/>
  <c r="A236" i="44"/>
  <c r="AF235" i="44"/>
  <c r="AB235" i="44"/>
  <c r="W235" i="44" s="1"/>
  <c r="N235" i="44"/>
  <c r="M235" i="44"/>
  <c r="O235" i="44" s="1"/>
  <c r="H235" i="44"/>
  <c r="U235" i="44" s="1"/>
  <c r="G235" i="44"/>
  <c r="J235" i="44" s="1"/>
  <c r="E235" i="44"/>
  <c r="D235" i="44" s="1"/>
  <c r="A235" i="44"/>
  <c r="AF234" i="44"/>
  <c r="AB234" i="44"/>
  <c r="Y234" i="44"/>
  <c r="N234" i="44"/>
  <c r="M234" i="44"/>
  <c r="H234" i="44"/>
  <c r="G234" i="44"/>
  <c r="E234" i="44"/>
  <c r="D234" i="44" s="1"/>
  <c r="A234" i="44"/>
  <c r="AF233" i="44"/>
  <c r="AB233" i="44"/>
  <c r="N233" i="44"/>
  <c r="M233" i="44"/>
  <c r="H233" i="44"/>
  <c r="G233" i="44"/>
  <c r="J233" i="44" s="1"/>
  <c r="E233" i="44"/>
  <c r="D233" i="44"/>
  <c r="A233" i="44"/>
  <c r="AF232" i="44"/>
  <c r="AB232" i="44"/>
  <c r="U232" i="44"/>
  <c r="N232" i="44"/>
  <c r="M232" i="44"/>
  <c r="O232" i="44" s="1"/>
  <c r="J232" i="44"/>
  <c r="H232" i="44"/>
  <c r="X232" i="44" s="1"/>
  <c r="G232" i="44"/>
  <c r="E232" i="44"/>
  <c r="D232" i="44"/>
  <c r="A232" i="44"/>
  <c r="AF231" i="44"/>
  <c r="AB231" i="44"/>
  <c r="W231" i="44"/>
  <c r="U231" i="44"/>
  <c r="N231" i="44"/>
  <c r="M231" i="44"/>
  <c r="O231" i="44" s="1"/>
  <c r="H231" i="44"/>
  <c r="Y231" i="44" s="1"/>
  <c r="G231" i="44"/>
  <c r="J231" i="44" s="1"/>
  <c r="E231" i="44"/>
  <c r="D231" i="44" s="1"/>
  <c r="A231" i="44"/>
  <c r="AF230" i="44"/>
  <c r="AB230" i="44"/>
  <c r="Y230" i="44"/>
  <c r="N230" i="44"/>
  <c r="M230" i="44"/>
  <c r="H230" i="44"/>
  <c r="G230" i="44"/>
  <c r="E230" i="44"/>
  <c r="D230" i="44" s="1"/>
  <c r="A230" i="44"/>
  <c r="AF229" i="44"/>
  <c r="AB229" i="44"/>
  <c r="N229" i="44"/>
  <c r="M229" i="44"/>
  <c r="H229" i="44"/>
  <c r="W229" i="44" s="1"/>
  <c r="G229" i="44"/>
  <c r="J229" i="44" s="1"/>
  <c r="E229" i="44"/>
  <c r="D229" i="44"/>
  <c r="A229" i="44"/>
  <c r="AF228" i="44"/>
  <c r="AB228" i="44"/>
  <c r="N228" i="44"/>
  <c r="M228" i="44"/>
  <c r="H228" i="44"/>
  <c r="G228" i="44"/>
  <c r="J228" i="44" s="1"/>
  <c r="E228" i="44"/>
  <c r="D228" i="44"/>
  <c r="A228" i="44"/>
  <c r="AF227" i="44"/>
  <c r="AB227" i="44"/>
  <c r="O227" i="44"/>
  <c r="N227" i="44"/>
  <c r="M227" i="44"/>
  <c r="H227" i="44"/>
  <c r="Y227" i="44" s="1"/>
  <c r="G227" i="44"/>
  <c r="J227" i="44" s="1"/>
  <c r="Q227" i="44" s="1"/>
  <c r="E227" i="44"/>
  <c r="D227" i="44" s="1"/>
  <c r="A227" i="44"/>
  <c r="AF226" i="44"/>
  <c r="AB226" i="44"/>
  <c r="Y226" i="44"/>
  <c r="N226" i="44"/>
  <c r="M226" i="44"/>
  <c r="O226" i="44" s="1"/>
  <c r="J226" i="44"/>
  <c r="H226" i="44"/>
  <c r="X226" i="44" s="1"/>
  <c r="G226" i="44"/>
  <c r="D226" i="44"/>
  <c r="A226" i="44"/>
  <c r="AF225" i="44"/>
  <c r="AB225" i="44"/>
  <c r="Y225" i="44"/>
  <c r="N225" i="44"/>
  <c r="M225" i="44"/>
  <c r="H225" i="44"/>
  <c r="X225" i="44" s="1"/>
  <c r="G225" i="44"/>
  <c r="J225" i="44" s="1"/>
  <c r="E225" i="44"/>
  <c r="D225" i="44" s="1"/>
  <c r="A225" i="44"/>
  <c r="AF224" i="44"/>
  <c r="AB224" i="44"/>
  <c r="N224" i="44"/>
  <c r="M224" i="44"/>
  <c r="J224" i="44"/>
  <c r="H224" i="44"/>
  <c r="G224" i="44"/>
  <c r="E224" i="44"/>
  <c r="D224" i="44"/>
  <c r="A224" i="44"/>
  <c r="AF223" i="44"/>
  <c r="AB223" i="44"/>
  <c r="W223" i="44"/>
  <c r="U223" i="44"/>
  <c r="N223" i="44"/>
  <c r="M223" i="44"/>
  <c r="O223" i="44" s="1"/>
  <c r="H223" i="44"/>
  <c r="Y223" i="44" s="1"/>
  <c r="G223" i="44"/>
  <c r="D223" i="44"/>
  <c r="A223" i="44"/>
  <c r="AF222" i="44"/>
  <c r="AB222" i="44"/>
  <c r="O222" i="44"/>
  <c r="N222" i="44"/>
  <c r="M222" i="44"/>
  <c r="H222" i="44"/>
  <c r="G222" i="44"/>
  <c r="J222" i="44" s="1"/>
  <c r="Q222" i="44" s="1"/>
  <c r="E222" i="44"/>
  <c r="D222" i="44" s="1"/>
  <c r="A222" i="44"/>
  <c r="AF221" i="44"/>
  <c r="AB221" i="44"/>
  <c r="N221" i="44"/>
  <c r="M221" i="44"/>
  <c r="O221" i="44" s="1"/>
  <c r="H221" i="44"/>
  <c r="Y221" i="44" s="1"/>
  <c r="G221" i="44"/>
  <c r="E221" i="44"/>
  <c r="D221" i="44" s="1"/>
  <c r="A221" i="44"/>
  <c r="AF220" i="44"/>
  <c r="AB220" i="44"/>
  <c r="N220" i="44"/>
  <c r="M220" i="44"/>
  <c r="O220" i="44" s="1"/>
  <c r="H220" i="44"/>
  <c r="W220" i="44" s="1"/>
  <c r="G220" i="44"/>
  <c r="E220" i="44"/>
  <c r="D220" i="44"/>
  <c r="A220" i="44"/>
  <c r="AF219" i="44"/>
  <c r="AB219" i="44"/>
  <c r="W219" i="44"/>
  <c r="U219" i="44"/>
  <c r="N219" i="44"/>
  <c r="M219" i="44"/>
  <c r="O219" i="44" s="1"/>
  <c r="H219" i="44"/>
  <c r="X219" i="44" s="1"/>
  <c r="G219" i="44"/>
  <c r="J219" i="44" s="1"/>
  <c r="Q219" i="44" s="1"/>
  <c r="E219" i="44"/>
  <c r="D219" i="44"/>
  <c r="A219" i="44"/>
  <c r="AF218" i="44"/>
  <c r="AB218" i="44"/>
  <c r="U218" i="44"/>
  <c r="O218" i="44"/>
  <c r="N218" i="44"/>
  <c r="M218" i="44"/>
  <c r="H218" i="44"/>
  <c r="Y218" i="44" s="1"/>
  <c r="G218" i="44"/>
  <c r="J218" i="44" s="1"/>
  <c r="E218" i="44"/>
  <c r="D218" i="44" s="1"/>
  <c r="A218" i="44"/>
  <c r="AF217" i="44"/>
  <c r="AB217" i="44"/>
  <c r="Y217" i="44"/>
  <c r="N217" i="44"/>
  <c r="M217" i="44"/>
  <c r="O217" i="44" s="1"/>
  <c r="H217" i="44"/>
  <c r="G217" i="44"/>
  <c r="E217" i="44"/>
  <c r="D217" i="44" s="1"/>
  <c r="A217" i="44"/>
  <c r="AF216" i="44"/>
  <c r="AB216" i="44"/>
  <c r="N216" i="44"/>
  <c r="M216" i="44"/>
  <c r="O216" i="44" s="1"/>
  <c r="H216" i="44"/>
  <c r="W216" i="44" s="1"/>
  <c r="G216" i="44"/>
  <c r="E216" i="44"/>
  <c r="D216" i="44"/>
  <c r="A216" i="44"/>
  <c r="AF215" i="44"/>
  <c r="AB215" i="44"/>
  <c r="O215" i="44"/>
  <c r="N215" i="44"/>
  <c r="M215" i="44"/>
  <c r="H215" i="44"/>
  <c r="X215" i="44" s="1"/>
  <c r="G215" i="44"/>
  <c r="J215" i="44" s="1"/>
  <c r="Q215" i="44" s="1"/>
  <c r="E215" i="44"/>
  <c r="D215" i="44"/>
  <c r="A215" i="44"/>
  <c r="AF214" i="44"/>
  <c r="AB214" i="44"/>
  <c r="U214" i="44"/>
  <c r="O214" i="44"/>
  <c r="N214" i="44"/>
  <c r="M214" i="44"/>
  <c r="H214" i="44"/>
  <c r="Y214" i="44" s="1"/>
  <c r="G214" i="44"/>
  <c r="E214" i="44"/>
  <c r="D214" i="44" s="1"/>
  <c r="A214" i="44"/>
  <c r="AF213" i="44"/>
  <c r="AB213" i="44"/>
  <c r="N213" i="44"/>
  <c r="M213" i="44"/>
  <c r="H213" i="44"/>
  <c r="Y213" i="44" s="1"/>
  <c r="G213" i="44"/>
  <c r="J213" i="44" s="1"/>
  <c r="D213" i="44"/>
  <c r="A213" i="44"/>
  <c r="AF212" i="44"/>
  <c r="AB212" i="44"/>
  <c r="U212" i="44"/>
  <c r="N212" i="44"/>
  <c r="M212" i="44"/>
  <c r="H212" i="44"/>
  <c r="X212" i="44" s="1"/>
  <c r="G212" i="44"/>
  <c r="J212" i="44" s="1"/>
  <c r="E212" i="44"/>
  <c r="D212" i="44" s="1"/>
  <c r="A212" i="44"/>
  <c r="AF211" i="44"/>
  <c r="AB211" i="44"/>
  <c r="Y211" i="44"/>
  <c r="N211" i="44"/>
  <c r="M211" i="44"/>
  <c r="J211" i="44"/>
  <c r="H211" i="44"/>
  <c r="X211" i="44" s="1"/>
  <c r="G211" i="44"/>
  <c r="E211" i="44"/>
  <c r="D211" i="44"/>
  <c r="A211" i="44"/>
  <c r="AF210" i="44"/>
  <c r="AB210" i="44"/>
  <c r="N210" i="44"/>
  <c r="M210" i="44"/>
  <c r="O210" i="44" s="1"/>
  <c r="H210" i="44"/>
  <c r="G210" i="44"/>
  <c r="E210" i="44"/>
  <c r="D210" i="44" s="1"/>
  <c r="A210" i="44"/>
  <c r="AF209" i="44"/>
  <c r="AB209" i="44"/>
  <c r="X209" i="44"/>
  <c r="O209" i="44"/>
  <c r="N209" i="44"/>
  <c r="M209" i="44"/>
  <c r="H209" i="44"/>
  <c r="W209" i="44" s="1"/>
  <c r="G209" i="44"/>
  <c r="D209" i="44"/>
  <c r="A209" i="44"/>
  <c r="AF208" i="44"/>
  <c r="AB208" i="44"/>
  <c r="N208" i="44"/>
  <c r="M208" i="44"/>
  <c r="H208" i="44"/>
  <c r="G208" i="44"/>
  <c r="E208" i="44"/>
  <c r="D208" i="44" s="1"/>
  <c r="A208" i="44"/>
  <c r="AF207" i="44"/>
  <c r="AB207" i="44"/>
  <c r="N207" i="44"/>
  <c r="M207" i="44"/>
  <c r="H207" i="44"/>
  <c r="W207" i="44" s="1"/>
  <c r="G207" i="44"/>
  <c r="J207" i="44" s="1"/>
  <c r="E207" i="44"/>
  <c r="D207" i="44"/>
  <c r="A207" i="44"/>
  <c r="AF206" i="44"/>
  <c r="AB206" i="44"/>
  <c r="N206" i="44"/>
  <c r="M206" i="44"/>
  <c r="O206" i="44" s="1"/>
  <c r="Q206" i="44" s="1"/>
  <c r="J206" i="44"/>
  <c r="H206" i="44"/>
  <c r="G206" i="44"/>
  <c r="E206" i="44"/>
  <c r="D206" i="44"/>
  <c r="A206" i="44"/>
  <c r="AF205" i="44"/>
  <c r="AB205" i="44"/>
  <c r="W205" i="44" s="1"/>
  <c r="N205" i="44"/>
  <c r="M205" i="44"/>
  <c r="H205" i="44"/>
  <c r="U205" i="44" s="1"/>
  <c r="G205" i="44"/>
  <c r="J205" i="44" s="1"/>
  <c r="E205" i="44"/>
  <c r="D205" i="44" s="1"/>
  <c r="A205" i="44"/>
  <c r="AF204" i="44"/>
  <c r="AB204" i="44"/>
  <c r="Y204" i="44"/>
  <c r="N204" i="44"/>
  <c r="M204" i="44"/>
  <c r="H204" i="44"/>
  <c r="X204" i="44" s="1"/>
  <c r="G204" i="44"/>
  <c r="E204" i="44"/>
  <c r="D204" i="44" s="1"/>
  <c r="A204" i="44"/>
  <c r="AF203" i="44"/>
  <c r="AB203" i="44"/>
  <c r="N203" i="44"/>
  <c r="M203" i="44"/>
  <c r="H203" i="44"/>
  <c r="G203" i="44"/>
  <c r="J203" i="44" s="1"/>
  <c r="E203" i="44"/>
  <c r="D203" i="44"/>
  <c r="A203" i="44"/>
  <c r="AF202" i="44"/>
  <c r="AB202" i="44"/>
  <c r="N202" i="44"/>
  <c r="M202" i="44"/>
  <c r="O202" i="44" s="1"/>
  <c r="Q202" i="44" s="1"/>
  <c r="J202" i="44"/>
  <c r="H202" i="44"/>
  <c r="G202" i="44"/>
  <c r="D202" i="44"/>
  <c r="A202" i="44"/>
  <c r="AF201" i="44"/>
  <c r="AB201" i="44"/>
  <c r="Y201" i="44"/>
  <c r="X201" i="44"/>
  <c r="W201" i="44"/>
  <c r="U201" i="44"/>
  <c r="N201" i="44"/>
  <c r="M201" i="44"/>
  <c r="O201" i="44" s="1"/>
  <c r="Q201" i="44" s="1"/>
  <c r="G201" i="44"/>
  <c r="J201" i="44" s="1"/>
  <c r="D201" i="44"/>
  <c r="A201" i="44"/>
  <c r="AF200" i="44"/>
  <c r="AB200" i="44"/>
  <c r="N200" i="44"/>
  <c r="M200" i="44"/>
  <c r="H200" i="44"/>
  <c r="G200" i="44"/>
  <c r="J200" i="44" s="1"/>
  <c r="E200" i="44"/>
  <c r="D200" i="44"/>
  <c r="A200" i="44"/>
  <c r="AF199" i="44"/>
  <c r="AB199" i="44"/>
  <c r="N199" i="44"/>
  <c r="M199" i="44"/>
  <c r="O199" i="44" s="1"/>
  <c r="H199" i="44"/>
  <c r="W199" i="44" s="1"/>
  <c r="G199" i="44"/>
  <c r="J199" i="44" s="1"/>
  <c r="E199" i="44"/>
  <c r="D199" i="44"/>
  <c r="A199" i="44"/>
  <c r="AF198" i="44"/>
  <c r="AB198" i="44"/>
  <c r="N198" i="44"/>
  <c r="M198" i="44"/>
  <c r="H198" i="44"/>
  <c r="G198" i="44"/>
  <c r="E198" i="44"/>
  <c r="D198" i="44" s="1"/>
  <c r="A198" i="44"/>
  <c r="AF197" i="44"/>
  <c r="AB197" i="44"/>
  <c r="N197" i="44"/>
  <c r="M197" i="44"/>
  <c r="J197" i="44"/>
  <c r="H197" i="44"/>
  <c r="X197" i="44" s="1"/>
  <c r="G197" i="44"/>
  <c r="E197" i="44"/>
  <c r="D197" i="44"/>
  <c r="A197" i="44"/>
  <c r="AF196" i="44"/>
  <c r="AB196" i="44"/>
  <c r="W196" i="44"/>
  <c r="N196" i="44"/>
  <c r="M196" i="44"/>
  <c r="O196" i="44" s="1"/>
  <c r="H196" i="44"/>
  <c r="G196" i="44"/>
  <c r="E196" i="44"/>
  <c r="D196" i="44"/>
  <c r="A196" i="44"/>
  <c r="AF195" i="44"/>
  <c r="AB195" i="44"/>
  <c r="O195" i="44"/>
  <c r="N195" i="44"/>
  <c r="M195" i="44"/>
  <c r="H195" i="44"/>
  <c r="G195" i="44"/>
  <c r="E195" i="44"/>
  <c r="D195" i="44"/>
  <c r="A195" i="44"/>
  <c r="AF194" i="44"/>
  <c r="AB194" i="44"/>
  <c r="Y194" i="44"/>
  <c r="W194" i="44"/>
  <c r="U194" i="44"/>
  <c r="N194" i="44"/>
  <c r="M194" i="44"/>
  <c r="O194" i="44" s="1"/>
  <c r="J194" i="44"/>
  <c r="H194" i="44"/>
  <c r="X194" i="44" s="1"/>
  <c r="G194" i="44"/>
  <c r="E194" i="44"/>
  <c r="D194" i="44" s="1"/>
  <c r="A194" i="44"/>
  <c r="AF193" i="44"/>
  <c r="AB193" i="44"/>
  <c r="O193" i="44"/>
  <c r="N193" i="44"/>
  <c r="M193" i="44"/>
  <c r="H193" i="44"/>
  <c r="G193" i="44"/>
  <c r="E193" i="44"/>
  <c r="D193" i="44"/>
  <c r="A193" i="44"/>
  <c r="AF192" i="44"/>
  <c r="AB192" i="44"/>
  <c r="N192" i="44"/>
  <c r="M192" i="44"/>
  <c r="H192" i="44"/>
  <c r="Y192" i="44" s="1"/>
  <c r="G192" i="44"/>
  <c r="J192" i="44" s="1"/>
  <c r="E192" i="44"/>
  <c r="D192" i="44"/>
  <c r="A192" i="44"/>
  <c r="AF191" i="44"/>
  <c r="AB191" i="44"/>
  <c r="W191" i="44"/>
  <c r="N191" i="44"/>
  <c r="M191" i="44"/>
  <c r="O191" i="44" s="1"/>
  <c r="H191" i="44"/>
  <c r="X191" i="44" s="1"/>
  <c r="G191" i="44"/>
  <c r="E191" i="44"/>
  <c r="D191" i="44"/>
  <c r="A191" i="44"/>
  <c r="AF190" i="44"/>
  <c r="AB190" i="44"/>
  <c r="N190" i="44"/>
  <c r="M190" i="44"/>
  <c r="H190" i="44"/>
  <c r="X190" i="44" s="1"/>
  <c r="G190" i="44"/>
  <c r="J190" i="44" s="1"/>
  <c r="E190" i="44"/>
  <c r="D190" i="44" s="1"/>
  <c r="A190" i="44"/>
  <c r="AF189" i="44"/>
  <c r="AB189" i="44"/>
  <c r="O189" i="44"/>
  <c r="N189" i="44"/>
  <c r="M189" i="44"/>
  <c r="H189" i="44"/>
  <c r="X189" i="44" s="1"/>
  <c r="G189" i="44"/>
  <c r="E189" i="44"/>
  <c r="D189" i="44"/>
  <c r="A189" i="44"/>
  <c r="AF188" i="44"/>
  <c r="AB188" i="44"/>
  <c r="W188" i="44"/>
  <c r="V188" i="44"/>
  <c r="N188" i="44"/>
  <c r="M188" i="44"/>
  <c r="H188" i="44"/>
  <c r="Y188" i="44" s="1"/>
  <c r="G188" i="44"/>
  <c r="J188" i="44" s="1"/>
  <c r="E188" i="44"/>
  <c r="D188" i="44"/>
  <c r="A188" i="44"/>
  <c r="AF187" i="44"/>
  <c r="AB187" i="44"/>
  <c r="N187" i="44"/>
  <c r="M187" i="44"/>
  <c r="H187" i="44"/>
  <c r="X187" i="44" s="1"/>
  <c r="G187" i="44"/>
  <c r="E187" i="44"/>
  <c r="D187" i="44"/>
  <c r="A187" i="44"/>
  <c r="AF186" i="44"/>
  <c r="AB186" i="44"/>
  <c r="N186" i="44"/>
  <c r="M186" i="44"/>
  <c r="H186" i="44"/>
  <c r="G186" i="44"/>
  <c r="E186" i="44"/>
  <c r="D186" i="44" s="1"/>
  <c r="A186" i="44"/>
  <c r="AF185" i="44"/>
  <c r="AB185" i="44"/>
  <c r="N185" i="44"/>
  <c r="M185" i="44"/>
  <c r="O185" i="44" s="1"/>
  <c r="H185" i="44"/>
  <c r="X185" i="44" s="1"/>
  <c r="G185" i="44"/>
  <c r="E185" i="44"/>
  <c r="D185" i="44"/>
  <c r="A185" i="44"/>
  <c r="AF184" i="44"/>
  <c r="AB184" i="44"/>
  <c r="W184" i="44"/>
  <c r="V184" i="44"/>
  <c r="N184" i="44"/>
  <c r="M184" i="44"/>
  <c r="O184" i="44" s="1"/>
  <c r="H184" i="44"/>
  <c r="Y184" i="44" s="1"/>
  <c r="G184" i="44"/>
  <c r="E184" i="44"/>
  <c r="D184" i="44"/>
  <c r="A184" i="44"/>
  <c r="AF183" i="44"/>
  <c r="AB183" i="44"/>
  <c r="P183" i="44"/>
  <c r="P328" i="44" s="1"/>
  <c r="N183" i="44"/>
  <c r="M183" i="44"/>
  <c r="O183" i="44" s="1"/>
  <c r="H183" i="44"/>
  <c r="G183" i="44"/>
  <c r="E183" i="44"/>
  <c r="D183" i="44"/>
  <c r="A183" i="44"/>
  <c r="AF182" i="44"/>
  <c r="AB182" i="44"/>
  <c r="W182" i="44"/>
  <c r="N182" i="44"/>
  <c r="M182" i="44"/>
  <c r="H182" i="44"/>
  <c r="V182" i="44" s="1"/>
  <c r="G182" i="44"/>
  <c r="J182" i="44" s="1"/>
  <c r="E182" i="44"/>
  <c r="D182" i="44"/>
  <c r="A182" i="44"/>
  <c r="AF181" i="44"/>
  <c r="AB181" i="44"/>
  <c r="V181" i="44"/>
  <c r="N181" i="44"/>
  <c r="M181" i="44"/>
  <c r="O181" i="44" s="1"/>
  <c r="J181" i="44"/>
  <c r="Q181" i="44" s="1"/>
  <c r="H181" i="44"/>
  <c r="X181" i="44" s="1"/>
  <c r="G181" i="44"/>
  <c r="E181" i="44"/>
  <c r="D181" i="44"/>
  <c r="A181" i="44"/>
  <c r="AF180" i="44"/>
  <c r="AB180" i="44"/>
  <c r="W180" i="44"/>
  <c r="N180" i="44"/>
  <c r="M180" i="44"/>
  <c r="H180" i="44"/>
  <c r="Y180" i="44" s="1"/>
  <c r="G180" i="44"/>
  <c r="E180" i="44"/>
  <c r="D180" i="44" s="1"/>
  <c r="A180" i="44"/>
  <c r="AF179" i="44"/>
  <c r="AB179" i="44"/>
  <c r="Y179" i="44"/>
  <c r="X179" i="44"/>
  <c r="N179" i="44"/>
  <c r="M179" i="44"/>
  <c r="H179" i="44"/>
  <c r="G179" i="44"/>
  <c r="E179" i="44"/>
  <c r="D179" i="44"/>
  <c r="A179" i="44"/>
  <c r="AF178" i="44"/>
  <c r="AB178" i="44"/>
  <c r="N178" i="44"/>
  <c r="M178" i="44"/>
  <c r="O178" i="44" s="1"/>
  <c r="H178" i="44"/>
  <c r="G178" i="44"/>
  <c r="E178" i="44"/>
  <c r="D178" i="44"/>
  <c r="A178" i="44"/>
  <c r="AF177" i="44"/>
  <c r="AB177" i="44"/>
  <c r="Y177" i="44"/>
  <c r="W177" i="44"/>
  <c r="V177" i="44"/>
  <c r="N177" i="44"/>
  <c r="M177" i="44"/>
  <c r="O177" i="44" s="1"/>
  <c r="H177" i="44"/>
  <c r="X177" i="44" s="1"/>
  <c r="G177" i="44"/>
  <c r="J177" i="44" s="1"/>
  <c r="E177" i="44"/>
  <c r="D177" i="44" s="1"/>
  <c r="A177" i="44"/>
  <c r="AF176" i="44"/>
  <c r="AB176" i="44"/>
  <c r="N176" i="44"/>
  <c r="M176" i="44"/>
  <c r="H176" i="44"/>
  <c r="G176" i="44"/>
  <c r="E176" i="44"/>
  <c r="D176" i="44" s="1"/>
  <c r="A176" i="44"/>
  <c r="AF175" i="44"/>
  <c r="AB175" i="44"/>
  <c r="X175" i="44"/>
  <c r="N175" i="44"/>
  <c r="M175" i="44"/>
  <c r="H175" i="44"/>
  <c r="Y175" i="44" s="1"/>
  <c r="G175" i="44"/>
  <c r="J175" i="44" s="1"/>
  <c r="E175" i="44"/>
  <c r="D175" i="44"/>
  <c r="A175" i="44"/>
  <c r="AF174" i="44"/>
  <c r="AB174" i="44"/>
  <c r="W174" i="44"/>
  <c r="N174" i="44"/>
  <c r="M174" i="44"/>
  <c r="H174" i="44"/>
  <c r="V174" i="44" s="1"/>
  <c r="G174" i="44"/>
  <c r="J174" i="44" s="1"/>
  <c r="E174" i="44"/>
  <c r="D174" i="44"/>
  <c r="A174" i="44"/>
  <c r="AF173" i="44"/>
  <c r="AB173" i="44"/>
  <c r="W173" i="44" s="1"/>
  <c r="N173" i="44"/>
  <c r="M173" i="44"/>
  <c r="O173" i="44" s="1"/>
  <c r="Q173" i="44" s="1"/>
  <c r="H173" i="44"/>
  <c r="U173" i="44" s="1"/>
  <c r="G173" i="44"/>
  <c r="J173" i="44" s="1"/>
  <c r="E173" i="44"/>
  <c r="D173" i="44" s="1"/>
  <c r="A173" i="44"/>
  <c r="AF172" i="44"/>
  <c r="AB172" i="44"/>
  <c r="X172" i="44"/>
  <c r="N172" i="44"/>
  <c r="O172" i="44" s="1"/>
  <c r="M172" i="44"/>
  <c r="H172" i="44"/>
  <c r="G172" i="44"/>
  <c r="J172" i="44" s="1"/>
  <c r="E172" i="44"/>
  <c r="D172" i="44" s="1"/>
  <c r="A172" i="44"/>
  <c r="AF171" i="44"/>
  <c r="AB171" i="44"/>
  <c r="N171" i="44"/>
  <c r="M171" i="44"/>
  <c r="H171" i="44"/>
  <c r="G171" i="44"/>
  <c r="E171" i="44"/>
  <c r="D171" i="44"/>
  <c r="A171" i="44"/>
  <c r="AF170" i="44"/>
  <c r="AB170" i="44"/>
  <c r="N170" i="44"/>
  <c r="M170" i="44"/>
  <c r="H170" i="44"/>
  <c r="G170" i="44"/>
  <c r="E170" i="44"/>
  <c r="D170" i="44"/>
  <c r="A170" i="44"/>
  <c r="AF169" i="44"/>
  <c r="AB169" i="44"/>
  <c r="W169" i="44" s="1"/>
  <c r="N169" i="44"/>
  <c r="M169" i="44"/>
  <c r="O169" i="44" s="1"/>
  <c r="H169" i="44"/>
  <c r="Y169" i="44" s="1"/>
  <c r="G169" i="44"/>
  <c r="J169" i="44" s="1"/>
  <c r="E169" i="44"/>
  <c r="D169" i="44"/>
  <c r="A169" i="44"/>
  <c r="AF168" i="44"/>
  <c r="AB168" i="44"/>
  <c r="O168" i="44"/>
  <c r="N168" i="44"/>
  <c r="M168" i="44"/>
  <c r="H168" i="44"/>
  <c r="G168" i="44"/>
  <c r="E168" i="44"/>
  <c r="D168" i="44" s="1"/>
  <c r="A168" i="44"/>
  <c r="AF167" i="44"/>
  <c r="AB167" i="44"/>
  <c r="U167" i="44" s="1"/>
  <c r="N167" i="44"/>
  <c r="M167" i="44"/>
  <c r="O167" i="44" s="1"/>
  <c r="H167" i="44"/>
  <c r="X167" i="44" s="1"/>
  <c r="G167" i="44"/>
  <c r="J167" i="44" s="1"/>
  <c r="E167" i="44"/>
  <c r="D167" i="44" s="1"/>
  <c r="A167" i="44"/>
  <c r="AF166" i="44"/>
  <c r="AB166" i="44"/>
  <c r="N166" i="44"/>
  <c r="M166" i="44"/>
  <c r="H166" i="44"/>
  <c r="G166" i="44"/>
  <c r="J166" i="44" s="1"/>
  <c r="E166" i="44"/>
  <c r="D166" i="44"/>
  <c r="A166" i="44"/>
  <c r="AF165" i="44"/>
  <c r="AB165" i="44"/>
  <c r="N165" i="44"/>
  <c r="M165" i="44"/>
  <c r="H165" i="44"/>
  <c r="G165" i="44"/>
  <c r="J165" i="44" s="1"/>
  <c r="E165" i="44"/>
  <c r="D165" i="44" s="1"/>
  <c r="A165" i="44"/>
  <c r="AF164" i="44"/>
  <c r="AB164" i="44"/>
  <c r="X164" i="44"/>
  <c r="U164" i="44"/>
  <c r="N164" i="44"/>
  <c r="O164" i="44" s="1"/>
  <c r="M164" i="44"/>
  <c r="H164" i="44"/>
  <c r="Y164" i="44" s="1"/>
  <c r="G164" i="44"/>
  <c r="J164" i="44" s="1"/>
  <c r="D164" i="44"/>
  <c r="A164" i="44"/>
  <c r="AF163" i="44"/>
  <c r="AB163" i="44"/>
  <c r="W163" i="44" s="1"/>
  <c r="X163" i="44"/>
  <c r="N163" i="44"/>
  <c r="M163" i="44"/>
  <c r="O163" i="44" s="1"/>
  <c r="H163" i="44"/>
  <c r="G163" i="44"/>
  <c r="J163" i="44" s="1"/>
  <c r="E163" i="44"/>
  <c r="D163" i="44"/>
  <c r="A163" i="44"/>
  <c r="AF162" i="44"/>
  <c r="AB162" i="44"/>
  <c r="N162" i="44"/>
  <c r="M162" i="44"/>
  <c r="O162" i="44" s="1"/>
  <c r="H162" i="44"/>
  <c r="X162" i="44" s="1"/>
  <c r="G162" i="44"/>
  <c r="E162" i="44"/>
  <c r="D162" i="44" s="1"/>
  <c r="A162" i="44"/>
  <c r="AF161" i="44"/>
  <c r="AB161" i="44"/>
  <c r="U161" i="44" s="1"/>
  <c r="N161" i="44"/>
  <c r="M161" i="44"/>
  <c r="H161" i="44"/>
  <c r="G161" i="44"/>
  <c r="J161" i="44" s="1"/>
  <c r="E161" i="44"/>
  <c r="D161" i="44" s="1"/>
  <c r="A161" i="44"/>
  <c r="AF160" i="44"/>
  <c r="AB160" i="44"/>
  <c r="N160" i="44"/>
  <c r="M160" i="44"/>
  <c r="H160" i="44"/>
  <c r="G160" i="44"/>
  <c r="D160" i="44"/>
  <c r="A160" i="44"/>
  <c r="AF159" i="44"/>
  <c r="AB159" i="44"/>
  <c r="X159" i="44"/>
  <c r="N159" i="44"/>
  <c r="M159" i="44"/>
  <c r="O159" i="44" s="1"/>
  <c r="H159" i="44"/>
  <c r="W159" i="44" s="1"/>
  <c r="G159" i="44"/>
  <c r="D159" i="44"/>
  <c r="A159" i="44"/>
  <c r="AF158" i="44"/>
  <c r="AB158" i="44"/>
  <c r="X158" i="44" s="1"/>
  <c r="W158" i="44"/>
  <c r="N158" i="44"/>
  <c r="M158" i="44"/>
  <c r="H158" i="44"/>
  <c r="G158" i="44"/>
  <c r="J158" i="44" s="1"/>
  <c r="E158" i="44"/>
  <c r="D158" i="44"/>
  <c r="A158" i="44"/>
  <c r="AF157" i="44"/>
  <c r="AB157" i="44"/>
  <c r="N157" i="44"/>
  <c r="M157" i="44"/>
  <c r="H157" i="44"/>
  <c r="X157" i="44" s="1"/>
  <c r="G157" i="44"/>
  <c r="E157" i="44"/>
  <c r="D157" i="44" s="1"/>
  <c r="A157" i="44"/>
  <c r="AF156" i="44"/>
  <c r="AB156" i="44"/>
  <c r="X156" i="44"/>
  <c r="U156" i="44"/>
  <c r="N156" i="44"/>
  <c r="M156" i="44"/>
  <c r="O156" i="44" s="1"/>
  <c r="H156" i="44"/>
  <c r="W156" i="44" s="1"/>
  <c r="G156" i="44"/>
  <c r="E156" i="44"/>
  <c r="D156" i="44"/>
  <c r="A156" i="44"/>
  <c r="AF155" i="44"/>
  <c r="AB155" i="44"/>
  <c r="X155" i="44"/>
  <c r="N155" i="44"/>
  <c r="M155" i="44"/>
  <c r="H155" i="44"/>
  <c r="G155" i="44"/>
  <c r="J155" i="44" s="1"/>
  <c r="E155" i="44"/>
  <c r="D155" i="44" s="1"/>
  <c r="A155" i="44"/>
  <c r="AF154" i="44"/>
  <c r="AB154" i="44"/>
  <c r="N154" i="44"/>
  <c r="M154" i="44"/>
  <c r="O154" i="44" s="1"/>
  <c r="H154" i="44"/>
  <c r="G154" i="44"/>
  <c r="E154" i="44"/>
  <c r="D154" i="44"/>
  <c r="A154" i="44"/>
  <c r="AF153" i="44"/>
  <c r="AB153" i="44"/>
  <c r="Y153" i="44"/>
  <c r="W153" i="44"/>
  <c r="U153" i="44"/>
  <c r="N153" i="44"/>
  <c r="M153" i="44"/>
  <c r="O153" i="44" s="1"/>
  <c r="J153" i="44"/>
  <c r="H153" i="44"/>
  <c r="X153" i="44" s="1"/>
  <c r="G153" i="44"/>
  <c r="E153" i="44"/>
  <c r="D153" i="44"/>
  <c r="A153" i="44"/>
  <c r="AF152" i="44"/>
  <c r="AB152" i="44"/>
  <c r="Y152" i="44" s="1"/>
  <c r="N152" i="44"/>
  <c r="M152" i="44"/>
  <c r="H152" i="44"/>
  <c r="G152" i="44"/>
  <c r="J152" i="44" s="1"/>
  <c r="E152" i="44"/>
  <c r="D152" i="44"/>
  <c r="A152" i="44"/>
  <c r="AF151" i="44"/>
  <c r="AB151" i="44"/>
  <c r="N151" i="44"/>
  <c r="M151" i="44"/>
  <c r="O151" i="44" s="1"/>
  <c r="H151" i="44"/>
  <c r="X151" i="44" s="1"/>
  <c r="G151" i="44"/>
  <c r="E151" i="44"/>
  <c r="D151" i="44"/>
  <c r="A151" i="44"/>
  <c r="AF150" i="44"/>
  <c r="AB150" i="44"/>
  <c r="W150" i="44"/>
  <c r="N150" i="44"/>
  <c r="M150" i="44"/>
  <c r="H150" i="44"/>
  <c r="Y150" i="44" s="1"/>
  <c r="G150" i="44"/>
  <c r="E150" i="44"/>
  <c r="D150" i="44" s="1"/>
  <c r="A150" i="44"/>
  <c r="AF149" i="44"/>
  <c r="AB149" i="44"/>
  <c r="N149" i="44"/>
  <c r="M149" i="44"/>
  <c r="H149" i="44"/>
  <c r="X149" i="44" s="1"/>
  <c r="G149" i="44"/>
  <c r="D149" i="44"/>
  <c r="A149" i="44"/>
  <c r="AF148" i="44"/>
  <c r="AB148" i="44"/>
  <c r="N148" i="44"/>
  <c r="M148" i="44"/>
  <c r="O148" i="44" s="1"/>
  <c r="J148" i="44"/>
  <c r="H148" i="44"/>
  <c r="G148" i="44"/>
  <c r="E148" i="44"/>
  <c r="D148" i="44" s="1"/>
  <c r="A148" i="44"/>
  <c r="AF147" i="44"/>
  <c r="AB147" i="44"/>
  <c r="U147" i="44"/>
  <c r="N147" i="44"/>
  <c r="O147" i="44" s="1"/>
  <c r="M147" i="44"/>
  <c r="H147" i="44"/>
  <c r="Y147" i="44" s="1"/>
  <c r="G147" i="44"/>
  <c r="J147" i="44" s="1"/>
  <c r="E147" i="44"/>
  <c r="D147" i="44"/>
  <c r="A147" i="44"/>
  <c r="AF146" i="44"/>
  <c r="AB146" i="44"/>
  <c r="N146" i="44"/>
  <c r="M146" i="44"/>
  <c r="O146" i="44" s="1"/>
  <c r="H146" i="44"/>
  <c r="W146" i="44" s="1"/>
  <c r="G146" i="44"/>
  <c r="D146" i="44"/>
  <c r="A146" i="44"/>
  <c r="AF145" i="44"/>
  <c r="AB145" i="44"/>
  <c r="N145" i="44"/>
  <c r="M145" i="44"/>
  <c r="H145" i="44"/>
  <c r="Y145" i="44" s="1"/>
  <c r="G145" i="44"/>
  <c r="E145" i="44"/>
  <c r="D145" i="44" s="1"/>
  <c r="A145" i="44"/>
  <c r="AF144" i="44"/>
  <c r="AB144" i="44"/>
  <c r="N144" i="44"/>
  <c r="M144" i="44"/>
  <c r="H144" i="44"/>
  <c r="G144" i="44"/>
  <c r="D144" i="44"/>
  <c r="A144" i="44"/>
  <c r="AF143" i="44"/>
  <c r="AB143" i="44"/>
  <c r="Y143" i="44"/>
  <c r="U143" i="44"/>
  <c r="N143" i="44"/>
  <c r="M143" i="44"/>
  <c r="H143" i="44"/>
  <c r="X143" i="44" s="1"/>
  <c r="G143" i="44"/>
  <c r="J143" i="44" s="1"/>
  <c r="E143" i="44"/>
  <c r="D143" i="44" s="1"/>
  <c r="A143" i="44"/>
  <c r="AF142" i="44"/>
  <c r="AB142" i="44"/>
  <c r="N142" i="44"/>
  <c r="M142" i="44"/>
  <c r="H142" i="44"/>
  <c r="G142" i="44"/>
  <c r="J142" i="44" s="1"/>
  <c r="E142" i="44"/>
  <c r="D142" i="44"/>
  <c r="A142" i="44"/>
  <c r="AF141" i="44"/>
  <c r="AB141" i="44"/>
  <c r="N141" i="44"/>
  <c r="M141" i="44"/>
  <c r="H141" i="44"/>
  <c r="G141" i="44"/>
  <c r="J141" i="44" s="1"/>
  <c r="D141" i="44"/>
  <c r="A141" i="44"/>
  <c r="AF140" i="44"/>
  <c r="AB140" i="44"/>
  <c r="N140" i="44"/>
  <c r="M140" i="44"/>
  <c r="O140" i="44" s="1"/>
  <c r="H140" i="44"/>
  <c r="G140" i="44"/>
  <c r="E140" i="44"/>
  <c r="D140" i="44" s="1"/>
  <c r="A140" i="44"/>
  <c r="AF139" i="44"/>
  <c r="AB139" i="44"/>
  <c r="N139" i="44"/>
  <c r="M139" i="44"/>
  <c r="O139" i="44" s="1"/>
  <c r="H139" i="44"/>
  <c r="G139" i="44"/>
  <c r="D139" i="44"/>
  <c r="A139" i="44"/>
  <c r="AF138" i="44"/>
  <c r="AB138" i="44"/>
  <c r="U138" i="44" s="1"/>
  <c r="Y138" i="44"/>
  <c r="N138" i="44"/>
  <c r="M138" i="44"/>
  <c r="O138" i="44" s="1"/>
  <c r="H138" i="44"/>
  <c r="G138" i="44"/>
  <c r="J138" i="44" s="1"/>
  <c r="Q138" i="44" s="1"/>
  <c r="E138" i="44"/>
  <c r="D138" i="44" s="1"/>
  <c r="A138" i="44"/>
  <c r="AF137" i="44"/>
  <c r="AB137" i="44"/>
  <c r="U137" i="44" s="1"/>
  <c r="N137" i="44"/>
  <c r="O137" i="44" s="1"/>
  <c r="M137" i="44"/>
  <c r="H137" i="44"/>
  <c r="G137" i="44"/>
  <c r="J137" i="44" s="1"/>
  <c r="E137" i="44"/>
  <c r="D137" i="44"/>
  <c r="A137" i="44"/>
  <c r="AF136" i="44"/>
  <c r="AB136" i="44"/>
  <c r="N136" i="44"/>
  <c r="M136" i="44"/>
  <c r="O136" i="44" s="1"/>
  <c r="H136" i="44"/>
  <c r="G136" i="44"/>
  <c r="E136" i="44"/>
  <c r="D136" i="44"/>
  <c r="A136" i="44"/>
  <c r="AF135" i="44"/>
  <c r="AB135" i="44"/>
  <c r="Y135" i="44"/>
  <c r="W135" i="44"/>
  <c r="N135" i="44"/>
  <c r="M135" i="44"/>
  <c r="H135" i="44"/>
  <c r="U135" i="44" s="1"/>
  <c r="G135" i="44"/>
  <c r="E135" i="44"/>
  <c r="D135" i="44" s="1"/>
  <c r="A135" i="44"/>
  <c r="AF134" i="44"/>
  <c r="AB134" i="44"/>
  <c r="Y134" i="44"/>
  <c r="Z134" i="44" s="1"/>
  <c r="AA134" i="44" s="1"/>
  <c r="X134" i="44"/>
  <c r="W134" i="44"/>
  <c r="U134" i="44"/>
  <c r="N134" i="44"/>
  <c r="M134" i="44"/>
  <c r="O134" i="44" s="1"/>
  <c r="J134" i="44"/>
  <c r="G134" i="44"/>
  <c r="D134" i="44"/>
  <c r="A134" i="44"/>
  <c r="AF133" i="44"/>
  <c r="AB133" i="44"/>
  <c r="N133" i="44"/>
  <c r="M133" i="44"/>
  <c r="O133" i="44" s="1"/>
  <c r="J133" i="44"/>
  <c r="H133" i="44"/>
  <c r="U133" i="44" s="1"/>
  <c r="G133" i="44"/>
  <c r="E133" i="44"/>
  <c r="D133" i="44" s="1"/>
  <c r="A133" i="44"/>
  <c r="AF132" i="44"/>
  <c r="AB132" i="44"/>
  <c r="U132" i="44" s="1"/>
  <c r="N132" i="44"/>
  <c r="O132" i="44" s="1"/>
  <c r="M132" i="44"/>
  <c r="H132" i="44"/>
  <c r="G132" i="44"/>
  <c r="E132" i="44"/>
  <c r="D132" i="44"/>
  <c r="A132" i="44"/>
  <c r="AF131" i="44"/>
  <c r="AB131" i="44"/>
  <c r="W131" i="44"/>
  <c r="U131" i="44"/>
  <c r="N131" i="44"/>
  <c r="M131" i="44"/>
  <c r="O131" i="44" s="1"/>
  <c r="H131" i="44"/>
  <c r="Y131" i="44" s="1"/>
  <c r="G131" i="44"/>
  <c r="J131" i="44" s="1"/>
  <c r="Q131" i="44" s="1"/>
  <c r="E131" i="44"/>
  <c r="D131" i="44"/>
  <c r="A131" i="44"/>
  <c r="AF130" i="44"/>
  <c r="AB130" i="44"/>
  <c r="N130" i="44"/>
  <c r="M130" i="44"/>
  <c r="O130" i="44" s="1"/>
  <c r="H130" i="44"/>
  <c r="G130" i="44"/>
  <c r="E130" i="44"/>
  <c r="D130" i="44" s="1"/>
  <c r="A130" i="44"/>
  <c r="AF129" i="44"/>
  <c r="AB129" i="44"/>
  <c r="Y129" i="44"/>
  <c r="U129" i="44"/>
  <c r="N129" i="44"/>
  <c r="M129" i="44"/>
  <c r="J129" i="44"/>
  <c r="H129" i="44"/>
  <c r="X129" i="44" s="1"/>
  <c r="G129" i="44"/>
  <c r="E129" i="44"/>
  <c r="D129" i="44" s="1"/>
  <c r="A129" i="44"/>
  <c r="AF128" i="44"/>
  <c r="AB128" i="44"/>
  <c r="U128" i="44"/>
  <c r="N128" i="44"/>
  <c r="O128" i="44" s="1"/>
  <c r="M128" i="44"/>
  <c r="H128" i="44"/>
  <c r="Y128" i="44" s="1"/>
  <c r="G128" i="44"/>
  <c r="J128" i="44" s="1"/>
  <c r="D128" i="44"/>
  <c r="A128" i="44"/>
  <c r="AF127" i="44"/>
  <c r="AB127" i="44"/>
  <c r="N127" i="44"/>
  <c r="O127" i="44" s="1"/>
  <c r="M127" i="44"/>
  <c r="H127" i="44"/>
  <c r="G127" i="44"/>
  <c r="J127" i="44" s="1"/>
  <c r="E127" i="44"/>
  <c r="D127" i="44"/>
  <c r="A127" i="44"/>
  <c r="AF126" i="44"/>
  <c r="AB126" i="44"/>
  <c r="N126" i="44"/>
  <c r="M126" i="44"/>
  <c r="O126" i="44" s="1"/>
  <c r="H126" i="44"/>
  <c r="Y126" i="44" s="1"/>
  <c r="G126" i="44"/>
  <c r="E126" i="44"/>
  <c r="D126" i="44" s="1"/>
  <c r="A126" i="44"/>
  <c r="AF125" i="44"/>
  <c r="AB125" i="44"/>
  <c r="N125" i="44"/>
  <c r="M125" i="44"/>
  <c r="O125" i="44" s="1"/>
  <c r="H125" i="44"/>
  <c r="G125" i="44"/>
  <c r="E125" i="44"/>
  <c r="D125" i="44"/>
  <c r="A125" i="44"/>
  <c r="AF124" i="44"/>
  <c r="AB124" i="44"/>
  <c r="Y124" i="44"/>
  <c r="N124" i="44"/>
  <c r="M124" i="44"/>
  <c r="O124" i="44" s="1"/>
  <c r="H124" i="44"/>
  <c r="G124" i="44"/>
  <c r="E124" i="44"/>
  <c r="D124" i="44"/>
  <c r="A124" i="44"/>
  <c r="AF123" i="44"/>
  <c r="AB123" i="44"/>
  <c r="W123" i="44"/>
  <c r="N123" i="44"/>
  <c r="O123" i="44" s="1"/>
  <c r="M123" i="44"/>
  <c r="H123" i="44"/>
  <c r="X123" i="44" s="1"/>
  <c r="G123" i="44"/>
  <c r="E123" i="44"/>
  <c r="D123" i="44" s="1"/>
  <c r="A123" i="44"/>
  <c r="AF122" i="44"/>
  <c r="AB122" i="44"/>
  <c r="U122" i="44"/>
  <c r="N122" i="44"/>
  <c r="M122" i="44"/>
  <c r="O122" i="44" s="1"/>
  <c r="H122" i="44"/>
  <c r="G122" i="44"/>
  <c r="J122" i="44" s="1"/>
  <c r="E122" i="44"/>
  <c r="D122" i="44" s="1"/>
  <c r="A122" i="44"/>
  <c r="AF121" i="44"/>
  <c r="AB121" i="44"/>
  <c r="N121" i="44"/>
  <c r="M121" i="44"/>
  <c r="O121" i="44" s="1"/>
  <c r="H121" i="44"/>
  <c r="G121" i="44"/>
  <c r="E121" i="44"/>
  <c r="D121" i="44"/>
  <c r="A121" i="44"/>
  <c r="AF120" i="44"/>
  <c r="AB120" i="44"/>
  <c r="N120" i="44"/>
  <c r="M120" i="44"/>
  <c r="O120" i="44" s="1"/>
  <c r="H120" i="44"/>
  <c r="X120" i="44" s="1"/>
  <c r="G120" i="44"/>
  <c r="E120" i="44"/>
  <c r="D120" i="44"/>
  <c r="A120" i="44"/>
  <c r="AF119" i="44"/>
  <c r="AB119" i="44"/>
  <c r="Y119" i="44"/>
  <c r="W119" i="44"/>
  <c r="O119" i="44"/>
  <c r="Q119" i="44" s="1"/>
  <c r="N119" i="44"/>
  <c r="M119" i="44"/>
  <c r="H119" i="44"/>
  <c r="G119" i="44"/>
  <c r="J119" i="44" s="1"/>
  <c r="E119" i="44"/>
  <c r="D119" i="44"/>
  <c r="A119" i="44"/>
  <c r="AF118" i="44"/>
  <c r="AB118" i="44"/>
  <c r="N118" i="44"/>
  <c r="M118" i="44"/>
  <c r="H118" i="44"/>
  <c r="Y118" i="44" s="1"/>
  <c r="G118" i="44"/>
  <c r="J118" i="44" s="1"/>
  <c r="E118" i="44"/>
  <c r="D118" i="44" s="1"/>
  <c r="A118" i="44"/>
  <c r="AF117" i="44"/>
  <c r="AB117" i="44"/>
  <c r="Y117" i="44"/>
  <c r="N117" i="44"/>
  <c r="M117" i="44"/>
  <c r="O117" i="44" s="1"/>
  <c r="J117" i="44"/>
  <c r="H117" i="44"/>
  <c r="X117" i="44" s="1"/>
  <c r="G117" i="44"/>
  <c r="E117" i="44"/>
  <c r="D117" i="44"/>
  <c r="A117" i="44"/>
  <c r="AF116" i="44"/>
  <c r="AB116" i="44"/>
  <c r="Y116" i="44"/>
  <c r="W116" i="44"/>
  <c r="U116" i="44"/>
  <c r="N116" i="44"/>
  <c r="M116" i="44"/>
  <c r="H116" i="44"/>
  <c r="X116" i="44" s="1"/>
  <c r="G116" i="44"/>
  <c r="J116" i="44" s="1"/>
  <c r="D116" i="44"/>
  <c r="A116" i="44"/>
  <c r="AF115" i="44"/>
  <c r="AB115" i="44"/>
  <c r="N115" i="44"/>
  <c r="O115" i="44" s="1"/>
  <c r="M115" i="44"/>
  <c r="H115" i="44"/>
  <c r="Y115" i="44" s="1"/>
  <c r="G115" i="44"/>
  <c r="J115" i="44" s="1"/>
  <c r="D115" i="44"/>
  <c r="A115" i="44"/>
  <c r="AF114" i="44"/>
  <c r="AB114" i="44"/>
  <c r="N114" i="44"/>
  <c r="M114" i="44"/>
  <c r="O114" i="44" s="1"/>
  <c r="H114" i="44"/>
  <c r="G114" i="44"/>
  <c r="E114" i="44"/>
  <c r="D114" i="44"/>
  <c r="A114" i="44"/>
  <c r="AF113" i="44"/>
  <c r="AB113" i="44"/>
  <c r="W113" i="44"/>
  <c r="U113" i="44"/>
  <c r="N113" i="44"/>
  <c r="M113" i="44"/>
  <c r="H113" i="44"/>
  <c r="G113" i="44"/>
  <c r="J113" i="44" s="1"/>
  <c r="E113" i="44"/>
  <c r="D113" i="44" s="1"/>
  <c r="A113" i="44"/>
  <c r="AF112" i="44"/>
  <c r="AB112" i="44"/>
  <c r="N112" i="44"/>
  <c r="M112" i="44"/>
  <c r="H112" i="44"/>
  <c r="Y112" i="44" s="1"/>
  <c r="G112" i="44"/>
  <c r="E112" i="44"/>
  <c r="D112" i="44"/>
  <c r="A112" i="44"/>
  <c r="AF111" i="44"/>
  <c r="AB111" i="44"/>
  <c r="N111" i="44"/>
  <c r="M111" i="44"/>
  <c r="O111" i="44" s="1"/>
  <c r="H111" i="44"/>
  <c r="X111" i="44" s="1"/>
  <c r="G111" i="44"/>
  <c r="E111" i="44"/>
  <c r="D111" i="44"/>
  <c r="A111" i="44"/>
  <c r="AF110" i="44"/>
  <c r="AB110" i="44"/>
  <c r="Y110" i="44"/>
  <c r="W110" i="44"/>
  <c r="U110" i="44"/>
  <c r="O110" i="44"/>
  <c r="N110" i="44"/>
  <c r="M110" i="44"/>
  <c r="H110" i="44"/>
  <c r="X110" i="44" s="1"/>
  <c r="G110" i="44"/>
  <c r="E110" i="44"/>
  <c r="D110" i="44"/>
  <c r="A110" i="44"/>
  <c r="AF109" i="44"/>
  <c r="AB109" i="44"/>
  <c r="N109" i="44"/>
  <c r="M109" i="44"/>
  <c r="O109" i="44" s="1"/>
  <c r="H109" i="44"/>
  <c r="Y109" i="44" s="1"/>
  <c r="G109" i="44"/>
  <c r="E109" i="44"/>
  <c r="D109" i="44" s="1"/>
  <c r="A109" i="44"/>
  <c r="AF108" i="44"/>
  <c r="AB108" i="44"/>
  <c r="N108" i="44"/>
  <c r="M108" i="44"/>
  <c r="O108" i="44" s="1"/>
  <c r="J108" i="44"/>
  <c r="H108" i="44"/>
  <c r="Y108" i="44" s="1"/>
  <c r="G108" i="44"/>
  <c r="E108" i="44"/>
  <c r="D108" i="44"/>
  <c r="A108" i="44"/>
  <c r="AF107" i="44"/>
  <c r="AB107" i="44"/>
  <c r="N107" i="44"/>
  <c r="M107" i="44"/>
  <c r="H107" i="44"/>
  <c r="G107" i="44"/>
  <c r="J107" i="44" s="1"/>
  <c r="E107" i="44"/>
  <c r="D107" i="44"/>
  <c r="A107" i="44"/>
  <c r="AF106" i="44"/>
  <c r="AB106" i="44"/>
  <c r="N106" i="44"/>
  <c r="M106" i="44"/>
  <c r="O106" i="44" s="1"/>
  <c r="H106" i="44"/>
  <c r="X106" i="44" s="1"/>
  <c r="G106" i="44"/>
  <c r="D106" i="44"/>
  <c r="A106" i="44"/>
  <c r="AF105" i="44"/>
  <c r="AB105" i="44"/>
  <c r="U105" i="44"/>
  <c r="N105" i="44"/>
  <c r="M105" i="44"/>
  <c r="H105" i="44"/>
  <c r="Y105" i="44" s="1"/>
  <c r="G105" i="44"/>
  <c r="J105" i="44" s="1"/>
  <c r="E105" i="44"/>
  <c r="D105" i="44" s="1"/>
  <c r="A105" i="44"/>
  <c r="AF104" i="44"/>
  <c r="AB104" i="44"/>
  <c r="N104" i="44"/>
  <c r="M104" i="44"/>
  <c r="H104" i="44"/>
  <c r="G104" i="44"/>
  <c r="J104" i="44" s="1"/>
  <c r="E104" i="44"/>
  <c r="D104" i="44" s="1"/>
  <c r="A104" i="44"/>
  <c r="AF103" i="44"/>
  <c r="AB103" i="44"/>
  <c r="Y103" i="44"/>
  <c r="U103" i="44"/>
  <c r="N103" i="44"/>
  <c r="M103" i="44"/>
  <c r="O103" i="44" s="1"/>
  <c r="H103" i="44"/>
  <c r="X103" i="44" s="1"/>
  <c r="G103" i="44"/>
  <c r="J103" i="44" s="1"/>
  <c r="Q103" i="44" s="1"/>
  <c r="D103" i="44"/>
  <c r="A103" i="44"/>
  <c r="AF102" i="44"/>
  <c r="AB102" i="44"/>
  <c r="N102" i="44"/>
  <c r="O102" i="44" s="1"/>
  <c r="M102" i="44"/>
  <c r="H102" i="44"/>
  <c r="X102" i="44" s="1"/>
  <c r="G102" i="44"/>
  <c r="J102" i="44" s="1"/>
  <c r="E102" i="44"/>
  <c r="D102" i="44"/>
  <c r="A102" i="44"/>
  <c r="AF101" i="44"/>
  <c r="AB101" i="44"/>
  <c r="N101" i="44"/>
  <c r="M101" i="44"/>
  <c r="O101" i="44" s="1"/>
  <c r="H101" i="44"/>
  <c r="X101" i="44" s="1"/>
  <c r="G101" i="44"/>
  <c r="E101" i="44"/>
  <c r="D101" i="44" s="1"/>
  <c r="A101" i="44"/>
  <c r="AF100" i="44"/>
  <c r="AB100" i="44"/>
  <c r="N100" i="44"/>
  <c r="M100" i="44"/>
  <c r="O100" i="44" s="1"/>
  <c r="H100" i="44"/>
  <c r="Y100" i="44" s="1"/>
  <c r="G100" i="44"/>
  <c r="D100" i="44"/>
  <c r="A100" i="44"/>
  <c r="AF99" i="44"/>
  <c r="AB99" i="44"/>
  <c r="W99" i="44"/>
  <c r="N99" i="44"/>
  <c r="M99" i="44"/>
  <c r="H99" i="44"/>
  <c r="U99" i="44" s="1"/>
  <c r="G99" i="44"/>
  <c r="E99" i="44"/>
  <c r="D99" i="44" s="1"/>
  <c r="A99" i="44"/>
  <c r="AF98" i="44"/>
  <c r="AB98" i="44"/>
  <c r="U98" i="44" s="1"/>
  <c r="Y98" i="44"/>
  <c r="N98" i="44"/>
  <c r="M98" i="44"/>
  <c r="H98" i="44"/>
  <c r="G98" i="44"/>
  <c r="J98" i="44" s="1"/>
  <c r="D98" i="44"/>
  <c r="A98" i="44"/>
  <c r="AF97" i="44"/>
  <c r="AB97" i="44"/>
  <c r="O97" i="44"/>
  <c r="N97" i="44"/>
  <c r="M97" i="44"/>
  <c r="H97" i="44"/>
  <c r="G97" i="44"/>
  <c r="E97" i="44"/>
  <c r="D97" i="44"/>
  <c r="A97" i="44"/>
  <c r="AF96" i="44"/>
  <c r="AB96" i="44"/>
  <c r="U96" i="44"/>
  <c r="N96" i="44"/>
  <c r="M96" i="44"/>
  <c r="O96" i="44" s="1"/>
  <c r="H96" i="44"/>
  <c r="X96" i="44" s="1"/>
  <c r="G96" i="44"/>
  <c r="E96" i="44"/>
  <c r="D96" i="44"/>
  <c r="A96" i="44"/>
  <c r="AF95" i="44"/>
  <c r="AB95" i="44"/>
  <c r="Y95" i="44"/>
  <c r="X95" i="44"/>
  <c r="U95" i="44"/>
  <c r="N95" i="44"/>
  <c r="M95" i="44"/>
  <c r="O95" i="44" s="1"/>
  <c r="H95" i="44"/>
  <c r="W95" i="44" s="1"/>
  <c r="G95" i="44"/>
  <c r="J95" i="44" s="1"/>
  <c r="Q95" i="44" s="1"/>
  <c r="D95" i="44"/>
  <c r="A95" i="44"/>
  <c r="AF94" i="44"/>
  <c r="AB94" i="44"/>
  <c r="N94" i="44"/>
  <c r="M94" i="44"/>
  <c r="H94" i="44"/>
  <c r="U94" i="44" s="1"/>
  <c r="G94" i="44"/>
  <c r="E94" i="44"/>
  <c r="D94" i="44" s="1"/>
  <c r="A94" i="44"/>
  <c r="AF93" i="44"/>
  <c r="AB93" i="44"/>
  <c r="N93" i="44"/>
  <c r="M93" i="44"/>
  <c r="O93" i="44" s="1"/>
  <c r="J93" i="44"/>
  <c r="H93" i="44"/>
  <c r="G93" i="44"/>
  <c r="E93" i="44"/>
  <c r="D93" i="44" s="1"/>
  <c r="A93" i="44"/>
  <c r="AF92" i="44"/>
  <c r="AB92" i="44"/>
  <c r="U92" i="44"/>
  <c r="N92" i="44"/>
  <c r="O92" i="44" s="1"/>
  <c r="M92" i="44"/>
  <c r="H92" i="44"/>
  <c r="Y92" i="44" s="1"/>
  <c r="G92" i="44"/>
  <c r="E92" i="44"/>
  <c r="D92" i="44"/>
  <c r="A92" i="44"/>
  <c r="AF91" i="44"/>
  <c r="AB91" i="44"/>
  <c r="X91" i="44"/>
  <c r="N91" i="44"/>
  <c r="M91" i="44"/>
  <c r="H91" i="44"/>
  <c r="Y91" i="44" s="1"/>
  <c r="G91" i="44"/>
  <c r="D91" i="44"/>
  <c r="A91" i="44"/>
  <c r="AF90" i="44"/>
  <c r="AB90" i="44"/>
  <c r="N90" i="44"/>
  <c r="M90" i="44"/>
  <c r="O90" i="44" s="1"/>
  <c r="H90" i="44"/>
  <c r="Y90" i="44" s="1"/>
  <c r="G90" i="44"/>
  <c r="E90" i="44"/>
  <c r="D90" i="44" s="1"/>
  <c r="A90" i="44"/>
  <c r="AF89" i="44"/>
  <c r="AB89" i="44"/>
  <c r="X89" i="44"/>
  <c r="N89" i="44"/>
  <c r="M89" i="44"/>
  <c r="H89" i="44"/>
  <c r="Y89" i="44" s="1"/>
  <c r="G89" i="44"/>
  <c r="E89" i="44"/>
  <c r="D89" i="44"/>
  <c r="A89" i="44"/>
  <c r="AF88" i="44"/>
  <c r="AB88" i="44"/>
  <c r="N88" i="44"/>
  <c r="M88" i="44"/>
  <c r="H88" i="44"/>
  <c r="G88" i="44"/>
  <c r="J88" i="44" s="1"/>
  <c r="E88" i="44"/>
  <c r="D88" i="44"/>
  <c r="A88" i="44"/>
  <c r="AF87" i="44"/>
  <c r="AB87" i="44"/>
  <c r="U87" i="44"/>
  <c r="N87" i="44"/>
  <c r="M87" i="44"/>
  <c r="O87" i="44" s="1"/>
  <c r="H87" i="44"/>
  <c r="X87" i="44" s="1"/>
  <c r="G87" i="44"/>
  <c r="E87" i="44"/>
  <c r="D87" i="44"/>
  <c r="A87" i="44"/>
  <c r="AF86" i="44"/>
  <c r="AB86" i="44"/>
  <c r="N86" i="44"/>
  <c r="M86" i="44"/>
  <c r="H86" i="44"/>
  <c r="W86" i="44" s="1"/>
  <c r="G86" i="44"/>
  <c r="E86" i="44"/>
  <c r="D86" i="44" s="1"/>
  <c r="A86" i="44"/>
  <c r="AF85" i="44"/>
  <c r="AB85" i="44"/>
  <c r="N85" i="44"/>
  <c r="M85" i="44"/>
  <c r="H85" i="44"/>
  <c r="Y85" i="44" s="1"/>
  <c r="G85" i="44"/>
  <c r="J85" i="44" s="1"/>
  <c r="E85" i="44"/>
  <c r="D85" i="44"/>
  <c r="A85" i="44"/>
  <c r="AF84" i="44"/>
  <c r="AB84" i="44"/>
  <c r="W84" i="44"/>
  <c r="V84" i="44"/>
  <c r="N84" i="44"/>
  <c r="M84" i="44"/>
  <c r="H84" i="44"/>
  <c r="X84" i="44" s="1"/>
  <c r="G84" i="44"/>
  <c r="J84" i="44" s="1"/>
  <c r="E84" i="44"/>
  <c r="D84" i="44"/>
  <c r="A84" i="44"/>
  <c r="AF83" i="44"/>
  <c r="AB83" i="44"/>
  <c r="V83" i="44"/>
  <c r="N83" i="44"/>
  <c r="M83" i="44"/>
  <c r="O83" i="44" s="1"/>
  <c r="J83" i="44"/>
  <c r="H83" i="44"/>
  <c r="X83" i="44" s="1"/>
  <c r="G83" i="44"/>
  <c r="E83" i="44"/>
  <c r="D83" i="44"/>
  <c r="A83" i="44"/>
  <c r="AF82" i="44"/>
  <c r="AB82" i="44"/>
  <c r="Y82" i="44"/>
  <c r="N82" i="44"/>
  <c r="M82" i="44"/>
  <c r="H82" i="44"/>
  <c r="X82" i="44" s="1"/>
  <c r="G82" i="44"/>
  <c r="J82" i="44" s="1"/>
  <c r="E82" i="44"/>
  <c r="D82" i="44" s="1"/>
  <c r="A82" i="44"/>
  <c r="AF81" i="44"/>
  <c r="AB81" i="44"/>
  <c r="Y81" i="44"/>
  <c r="X81" i="44"/>
  <c r="N81" i="44"/>
  <c r="M81" i="44"/>
  <c r="O81" i="44" s="1"/>
  <c r="H81" i="44"/>
  <c r="G81" i="44"/>
  <c r="J81" i="44" s="1"/>
  <c r="E81" i="44"/>
  <c r="D81" i="44"/>
  <c r="A81" i="44"/>
  <c r="AF80" i="44"/>
  <c r="AB80" i="44"/>
  <c r="N80" i="44"/>
  <c r="M80" i="44"/>
  <c r="O80" i="44" s="1"/>
  <c r="H80" i="44"/>
  <c r="Y80" i="44" s="1"/>
  <c r="G80" i="44"/>
  <c r="E80" i="44"/>
  <c r="D80" i="44"/>
  <c r="A80" i="44"/>
  <c r="AF79" i="44"/>
  <c r="AB79" i="44"/>
  <c r="O79" i="44"/>
  <c r="N79" i="44"/>
  <c r="M79" i="44"/>
  <c r="H79" i="44"/>
  <c r="W79" i="44" s="1"/>
  <c r="G79" i="44"/>
  <c r="E79" i="44"/>
  <c r="D79" i="44"/>
  <c r="A79" i="44"/>
  <c r="AF78" i="44"/>
  <c r="AB78" i="44"/>
  <c r="N78" i="44"/>
  <c r="M78" i="44"/>
  <c r="H78" i="44"/>
  <c r="Y78" i="44" s="1"/>
  <c r="G78" i="44"/>
  <c r="D78" i="44"/>
  <c r="A78" i="44"/>
  <c r="AF77" i="44"/>
  <c r="AB77" i="44"/>
  <c r="Y77" i="44"/>
  <c r="N77" i="44"/>
  <c r="M77" i="44"/>
  <c r="O77" i="44" s="1"/>
  <c r="H77" i="44"/>
  <c r="V77" i="44" s="1"/>
  <c r="G77" i="44"/>
  <c r="J77" i="44" s="1"/>
  <c r="E77" i="44"/>
  <c r="D77" i="44"/>
  <c r="A77" i="44"/>
  <c r="AF76" i="44"/>
  <c r="AB76" i="44"/>
  <c r="O76" i="44"/>
  <c r="N76" i="44"/>
  <c r="M76" i="44"/>
  <c r="H76" i="44"/>
  <c r="X76" i="44" s="1"/>
  <c r="G76" i="44"/>
  <c r="J76" i="44" s="1"/>
  <c r="Q76" i="44" s="1"/>
  <c r="E76" i="44"/>
  <c r="D76" i="44"/>
  <c r="A76" i="44"/>
  <c r="AF75" i="44"/>
  <c r="AB75" i="44"/>
  <c r="O75" i="44"/>
  <c r="N75" i="44"/>
  <c r="M75" i="44"/>
  <c r="H75" i="44"/>
  <c r="Y75" i="44" s="1"/>
  <c r="G75" i="44"/>
  <c r="J75" i="44" s="1"/>
  <c r="E75" i="44"/>
  <c r="D75" i="44"/>
  <c r="A75" i="44"/>
  <c r="AF74" i="44"/>
  <c r="AB74" i="44"/>
  <c r="N74" i="44"/>
  <c r="M74" i="44"/>
  <c r="O74" i="44" s="1"/>
  <c r="H74" i="44"/>
  <c r="W74" i="44" s="1"/>
  <c r="G74" i="44"/>
  <c r="E74" i="44"/>
  <c r="D74" i="44"/>
  <c r="A74" i="44"/>
  <c r="AF73" i="44"/>
  <c r="AB73" i="44"/>
  <c r="N73" i="44"/>
  <c r="M73" i="44"/>
  <c r="H73" i="44"/>
  <c r="U73" i="44" s="1"/>
  <c r="G73" i="44"/>
  <c r="E73" i="44"/>
  <c r="D73" i="44"/>
  <c r="A73" i="44"/>
  <c r="AF72" i="44"/>
  <c r="AB72" i="44"/>
  <c r="Y72" i="44" s="1"/>
  <c r="N72" i="44"/>
  <c r="M72" i="44"/>
  <c r="O72" i="44" s="1"/>
  <c r="H72" i="44"/>
  <c r="G72" i="44"/>
  <c r="J72" i="44" s="1"/>
  <c r="E72" i="44"/>
  <c r="D72" i="44" s="1"/>
  <c r="A72" i="44"/>
  <c r="AF71" i="44"/>
  <c r="AB71" i="44"/>
  <c r="N71" i="44"/>
  <c r="O71" i="44" s="1"/>
  <c r="M71" i="44"/>
  <c r="H71" i="44"/>
  <c r="G71" i="44"/>
  <c r="E71" i="44"/>
  <c r="D71" i="44"/>
  <c r="A71" i="44"/>
  <c r="AF70" i="44"/>
  <c r="AB70" i="44"/>
  <c r="N70" i="44"/>
  <c r="M70" i="44"/>
  <c r="O70" i="44" s="1"/>
  <c r="H70" i="44"/>
  <c r="W70" i="44" s="1"/>
  <c r="G70" i="44"/>
  <c r="E70" i="44"/>
  <c r="D70" i="44"/>
  <c r="A70" i="44"/>
  <c r="AF69" i="44"/>
  <c r="AB69" i="44"/>
  <c r="O69" i="44"/>
  <c r="N69" i="44"/>
  <c r="M69" i="44"/>
  <c r="H69" i="44"/>
  <c r="U69" i="44" s="1"/>
  <c r="G69" i="44"/>
  <c r="E69" i="44"/>
  <c r="D69" i="44"/>
  <c r="A69" i="44"/>
  <c r="AF68" i="44"/>
  <c r="AB68" i="44"/>
  <c r="W68" i="44"/>
  <c r="N68" i="44"/>
  <c r="M68" i="44"/>
  <c r="O68" i="44" s="1"/>
  <c r="J68" i="44"/>
  <c r="Q68" i="44" s="1"/>
  <c r="H68" i="44"/>
  <c r="X68" i="44" s="1"/>
  <c r="G68" i="44"/>
  <c r="D68" i="44"/>
  <c r="A68" i="44"/>
  <c r="AF67" i="44"/>
  <c r="AB67" i="44"/>
  <c r="W67" i="44"/>
  <c r="N67" i="44"/>
  <c r="M67" i="44"/>
  <c r="H67" i="44"/>
  <c r="Y67" i="44" s="1"/>
  <c r="G67" i="44"/>
  <c r="E67" i="44"/>
  <c r="D67" i="44"/>
  <c r="A67" i="44"/>
  <c r="AF66" i="44"/>
  <c r="AB66" i="44"/>
  <c r="Y66" i="44" s="1"/>
  <c r="O66" i="44"/>
  <c r="N66" i="44"/>
  <c r="M66" i="44"/>
  <c r="J66" i="44"/>
  <c r="H66" i="44"/>
  <c r="G66" i="44"/>
  <c r="E66" i="44"/>
  <c r="D66" i="44"/>
  <c r="A66" i="44"/>
  <c r="AF65" i="44"/>
  <c r="AB65" i="44"/>
  <c r="W65" i="44"/>
  <c r="N65" i="44"/>
  <c r="M65" i="44"/>
  <c r="H65" i="44"/>
  <c r="Y65" i="44" s="1"/>
  <c r="G65" i="44"/>
  <c r="E65" i="44"/>
  <c r="D65" i="44" s="1"/>
  <c r="A65" i="44"/>
  <c r="AF64" i="44"/>
  <c r="AB64" i="44"/>
  <c r="N64" i="44"/>
  <c r="M64" i="44"/>
  <c r="O64" i="44" s="1"/>
  <c r="H64" i="44"/>
  <c r="W64" i="44" s="1"/>
  <c r="G64" i="44"/>
  <c r="E64" i="44"/>
  <c r="D64" i="44"/>
  <c r="A64" i="44"/>
  <c r="AF63" i="44"/>
  <c r="AB63" i="44"/>
  <c r="W63" i="44"/>
  <c r="N63" i="44"/>
  <c r="M63" i="44"/>
  <c r="H63" i="44"/>
  <c r="Y63" i="44" s="1"/>
  <c r="G63" i="44"/>
  <c r="E63" i="44"/>
  <c r="D63" i="44"/>
  <c r="A63" i="44"/>
  <c r="AF62" i="44"/>
  <c r="AB62" i="44"/>
  <c r="O62" i="44"/>
  <c r="N62" i="44"/>
  <c r="M62" i="44"/>
  <c r="H62" i="44"/>
  <c r="X62" i="44" s="1"/>
  <c r="G62" i="44"/>
  <c r="J62" i="44" s="1"/>
  <c r="D62" i="44"/>
  <c r="A62" i="44"/>
  <c r="AF61" i="44"/>
  <c r="AB61" i="44"/>
  <c r="U61" i="44"/>
  <c r="N61" i="44"/>
  <c r="M61" i="44"/>
  <c r="H61" i="44"/>
  <c r="Y61" i="44" s="1"/>
  <c r="G61" i="44"/>
  <c r="D61" i="44"/>
  <c r="A61" i="44"/>
  <c r="AF60" i="44"/>
  <c r="AB60" i="44"/>
  <c r="N60" i="44"/>
  <c r="O60" i="44" s="1"/>
  <c r="M60" i="44"/>
  <c r="H60" i="44"/>
  <c r="Y60" i="44" s="1"/>
  <c r="G60" i="44"/>
  <c r="D60" i="44"/>
  <c r="A60" i="44"/>
  <c r="AF59" i="44"/>
  <c r="AB59" i="44"/>
  <c r="W59" i="44"/>
  <c r="N59" i="44"/>
  <c r="M59" i="44"/>
  <c r="O59" i="44" s="1"/>
  <c r="H59" i="44"/>
  <c r="U59" i="44" s="1"/>
  <c r="G59" i="44"/>
  <c r="J59" i="44" s="1"/>
  <c r="E59" i="44"/>
  <c r="D59" i="44"/>
  <c r="A59" i="44"/>
  <c r="AF58" i="44"/>
  <c r="AB58" i="44"/>
  <c r="Y58" i="44"/>
  <c r="U58" i="44"/>
  <c r="N58" i="44"/>
  <c r="M58" i="44"/>
  <c r="H58" i="44"/>
  <c r="X58" i="44" s="1"/>
  <c r="G58" i="44"/>
  <c r="J58" i="44" s="1"/>
  <c r="E58" i="44"/>
  <c r="D58" i="44" s="1"/>
  <c r="A58" i="44"/>
  <c r="AF57" i="44"/>
  <c r="AB57" i="44"/>
  <c r="N57" i="44"/>
  <c r="O57" i="44" s="1"/>
  <c r="M57" i="44"/>
  <c r="H57" i="44"/>
  <c r="Y57" i="44" s="1"/>
  <c r="G57" i="44"/>
  <c r="E57" i="44"/>
  <c r="D57" i="44"/>
  <c r="A57" i="44"/>
  <c r="AF56" i="44"/>
  <c r="AB56" i="44"/>
  <c r="W56" i="44"/>
  <c r="U56" i="44"/>
  <c r="N56" i="44"/>
  <c r="M56" i="44"/>
  <c r="H56" i="44"/>
  <c r="Y56" i="44" s="1"/>
  <c r="G56" i="44"/>
  <c r="J56" i="44" s="1"/>
  <c r="D56" i="44"/>
  <c r="A56" i="44"/>
  <c r="AF55" i="44"/>
  <c r="AB55" i="44"/>
  <c r="W55" i="44"/>
  <c r="N55" i="44"/>
  <c r="M55" i="44"/>
  <c r="H55" i="44"/>
  <c r="Y55" i="44" s="1"/>
  <c r="G55" i="44"/>
  <c r="E55" i="44"/>
  <c r="D55" i="44" s="1"/>
  <c r="A55" i="44"/>
  <c r="AF54" i="44"/>
  <c r="AB54" i="44"/>
  <c r="N54" i="44"/>
  <c r="M54" i="44"/>
  <c r="O54" i="44" s="1"/>
  <c r="H54" i="44"/>
  <c r="W54" i="44" s="1"/>
  <c r="G54" i="44"/>
  <c r="E54" i="44"/>
  <c r="D54" i="44"/>
  <c r="A54" i="44"/>
  <c r="AF53" i="44"/>
  <c r="AB53" i="44"/>
  <c r="W53" i="44"/>
  <c r="N53" i="44"/>
  <c r="M53" i="44"/>
  <c r="H53" i="44"/>
  <c r="Y53" i="44" s="1"/>
  <c r="G53" i="44"/>
  <c r="E53" i="44"/>
  <c r="D53" i="44" s="1"/>
  <c r="A53" i="44"/>
  <c r="AF52" i="44"/>
  <c r="AB52" i="44"/>
  <c r="Y52" i="44"/>
  <c r="U52" i="44"/>
  <c r="N52" i="44"/>
  <c r="M52" i="44"/>
  <c r="O52" i="44" s="1"/>
  <c r="H52" i="44"/>
  <c r="X52" i="44" s="1"/>
  <c r="G52" i="44"/>
  <c r="J52" i="44" s="1"/>
  <c r="E52" i="44"/>
  <c r="D52" i="44"/>
  <c r="A52" i="44"/>
  <c r="AF51" i="44"/>
  <c r="AB51" i="44"/>
  <c r="N51" i="44"/>
  <c r="M51" i="44"/>
  <c r="H51" i="44"/>
  <c r="W51" i="44" s="1"/>
  <c r="G51" i="44"/>
  <c r="E51" i="44"/>
  <c r="D51" i="44" s="1"/>
  <c r="A51" i="44"/>
  <c r="AF50" i="44"/>
  <c r="AB50" i="44"/>
  <c r="N50" i="44"/>
  <c r="M50" i="44"/>
  <c r="O50" i="44" s="1"/>
  <c r="H50" i="44"/>
  <c r="W50" i="44" s="1"/>
  <c r="G50" i="44"/>
  <c r="D50" i="44"/>
  <c r="A50" i="44"/>
  <c r="AF49" i="44"/>
  <c r="AB49" i="44"/>
  <c r="Y49" i="44"/>
  <c r="W49" i="44"/>
  <c r="U49" i="44"/>
  <c r="N49" i="44"/>
  <c r="M49" i="44"/>
  <c r="J49" i="44"/>
  <c r="H49" i="44"/>
  <c r="X49" i="44" s="1"/>
  <c r="G49" i="44"/>
  <c r="E49" i="44"/>
  <c r="D49" i="44" s="1"/>
  <c r="A49" i="44"/>
  <c r="AF48" i="44"/>
  <c r="AB48" i="44"/>
  <c r="N48" i="44"/>
  <c r="M48" i="44"/>
  <c r="H48" i="44"/>
  <c r="Y48" i="44" s="1"/>
  <c r="G48" i="44"/>
  <c r="J48" i="44" s="1"/>
  <c r="E48" i="44"/>
  <c r="D48" i="44"/>
  <c r="A48" i="44"/>
  <c r="AF47" i="44"/>
  <c r="AB47" i="44"/>
  <c r="Y47" i="44"/>
  <c r="N47" i="44"/>
  <c r="M47" i="44"/>
  <c r="O47" i="44" s="1"/>
  <c r="H47" i="44"/>
  <c r="X47" i="44" s="1"/>
  <c r="G47" i="44"/>
  <c r="E47" i="44"/>
  <c r="D47" i="44"/>
  <c r="A47" i="44"/>
  <c r="AF46" i="44"/>
  <c r="AB46" i="44"/>
  <c r="O46" i="44"/>
  <c r="N46" i="44"/>
  <c r="M46" i="44"/>
  <c r="H46" i="44"/>
  <c r="U46" i="44" s="1"/>
  <c r="G46" i="44"/>
  <c r="E46" i="44"/>
  <c r="D46" i="44"/>
  <c r="A46" i="44"/>
  <c r="AF45" i="44"/>
  <c r="AB45" i="44"/>
  <c r="W45" i="44"/>
  <c r="N45" i="44"/>
  <c r="M45" i="44"/>
  <c r="O45" i="44" s="1"/>
  <c r="J45" i="44"/>
  <c r="Q45" i="44" s="1"/>
  <c r="H45" i="44"/>
  <c r="X45" i="44" s="1"/>
  <c r="G45" i="44"/>
  <c r="E45" i="44"/>
  <c r="D45" i="44" s="1"/>
  <c r="A45" i="44"/>
  <c r="AF44" i="44"/>
  <c r="AB44" i="44"/>
  <c r="N44" i="44"/>
  <c r="M44" i="44"/>
  <c r="H44" i="44"/>
  <c r="Y44" i="44" s="1"/>
  <c r="G44" i="44"/>
  <c r="E44" i="44"/>
  <c r="D44" i="44"/>
  <c r="A44" i="44"/>
  <c r="AF43" i="44"/>
  <c r="AB43" i="44"/>
  <c r="N43" i="44"/>
  <c r="M43" i="44"/>
  <c r="H43" i="44"/>
  <c r="Y43" i="44" s="1"/>
  <c r="G43" i="44"/>
  <c r="E43" i="44"/>
  <c r="D43" i="44"/>
  <c r="A43" i="44"/>
  <c r="AF42" i="44"/>
  <c r="AB42" i="44"/>
  <c r="O42" i="44"/>
  <c r="N42" i="44"/>
  <c r="M42" i="44"/>
  <c r="H42" i="44"/>
  <c r="U42" i="44" s="1"/>
  <c r="G42" i="44"/>
  <c r="J42" i="44" s="1"/>
  <c r="E42" i="44"/>
  <c r="D42" i="44" s="1"/>
  <c r="A42" i="44"/>
  <c r="AF41" i="44"/>
  <c r="AB41" i="44"/>
  <c r="N41" i="44"/>
  <c r="M41" i="44"/>
  <c r="O41" i="44" s="1"/>
  <c r="J41" i="44"/>
  <c r="H41" i="44"/>
  <c r="X41" i="44" s="1"/>
  <c r="G41" i="44"/>
  <c r="E41" i="44"/>
  <c r="D41" i="44" s="1"/>
  <c r="A41" i="44"/>
  <c r="AF40" i="44"/>
  <c r="AB40" i="44"/>
  <c r="N40" i="44"/>
  <c r="O40" i="44" s="1"/>
  <c r="M40" i="44"/>
  <c r="H40" i="44"/>
  <c r="Y40" i="44" s="1"/>
  <c r="G40" i="44"/>
  <c r="E40" i="44"/>
  <c r="D40" i="44"/>
  <c r="A40" i="44"/>
  <c r="AF39" i="44"/>
  <c r="AB39" i="44"/>
  <c r="W39" i="44"/>
  <c r="U39" i="44"/>
  <c r="N39" i="44"/>
  <c r="M39" i="44"/>
  <c r="O39" i="44" s="1"/>
  <c r="H39" i="44"/>
  <c r="Y39" i="44" s="1"/>
  <c r="G39" i="44"/>
  <c r="J39" i="44" s="1"/>
  <c r="E39" i="44"/>
  <c r="D39" i="44"/>
  <c r="A39" i="44"/>
  <c r="AF38" i="44"/>
  <c r="AB38" i="44"/>
  <c r="W38" i="44"/>
  <c r="N38" i="44"/>
  <c r="M38" i="44"/>
  <c r="O38" i="44" s="1"/>
  <c r="H38" i="44"/>
  <c r="U38" i="44" s="1"/>
  <c r="G38" i="44"/>
  <c r="E38" i="44"/>
  <c r="D38" i="44" s="1"/>
  <c r="A38" i="44"/>
  <c r="AF37" i="44"/>
  <c r="AB37" i="44"/>
  <c r="U37" i="44"/>
  <c r="N37" i="44"/>
  <c r="M37" i="44"/>
  <c r="H37" i="44"/>
  <c r="X37" i="44" s="1"/>
  <c r="G37" i="44"/>
  <c r="J37" i="44" s="1"/>
  <c r="E37" i="44"/>
  <c r="D37" i="44" s="1"/>
  <c r="A37" i="44"/>
  <c r="AF36" i="44"/>
  <c r="AB36" i="44"/>
  <c r="N36" i="44"/>
  <c r="O36" i="44" s="1"/>
  <c r="M36" i="44"/>
  <c r="H36" i="44"/>
  <c r="Y36" i="44" s="1"/>
  <c r="G36" i="44"/>
  <c r="J36" i="44" s="1"/>
  <c r="E36" i="44"/>
  <c r="D36" i="44"/>
  <c r="A36" i="44"/>
  <c r="AF35" i="44"/>
  <c r="AB35" i="44"/>
  <c r="U35" i="44"/>
  <c r="N35" i="44"/>
  <c r="M35" i="44"/>
  <c r="O35" i="44" s="1"/>
  <c r="H35" i="44"/>
  <c r="Y35" i="44" s="1"/>
  <c r="G35" i="44"/>
  <c r="J35" i="44" s="1"/>
  <c r="E35" i="44"/>
  <c r="D35" i="44"/>
  <c r="A35" i="44"/>
  <c r="AF34" i="44"/>
  <c r="AB34" i="44"/>
  <c r="W34" i="44"/>
  <c r="N34" i="44"/>
  <c r="M34" i="44"/>
  <c r="O34" i="44" s="1"/>
  <c r="H34" i="44"/>
  <c r="U34" i="44" s="1"/>
  <c r="G34" i="44"/>
  <c r="E34" i="44"/>
  <c r="D34" i="44" s="1"/>
  <c r="A34" i="44"/>
  <c r="AF33" i="44"/>
  <c r="AB33" i="44"/>
  <c r="U33" i="44"/>
  <c r="N33" i="44"/>
  <c r="M33" i="44"/>
  <c r="H33" i="44"/>
  <c r="X33" i="44" s="1"/>
  <c r="G33" i="44"/>
  <c r="J33" i="44" s="1"/>
  <c r="E33" i="44"/>
  <c r="D33" i="44" s="1"/>
  <c r="A33" i="44"/>
  <c r="AF32" i="44"/>
  <c r="AB32" i="44"/>
  <c r="N32" i="44"/>
  <c r="O32" i="44" s="1"/>
  <c r="M32" i="44"/>
  <c r="H32" i="44"/>
  <c r="X32" i="44" s="1"/>
  <c r="G32" i="44"/>
  <c r="J32" i="44" s="1"/>
  <c r="E32" i="44"/>
  <c r="D32" i="44" s="1"/>
  <c r="A32" i="44"/>
  <c r="AF31" i="44"/>
  <c r="AB31" i="44"/>
  <c r="N31" i="44"/>
  <c r="M31" i="44"/>
  <c r="H31" i="44"/>
  <c r="Y31" i="44" s="1"/>
  <c r="G31" i="44"/>
  <c r="E31" i="44"/>
  <c r="D31" i="44"/>
  <c r="A31" i="44"/>
  <c r="AF30" i="44"/>
  <c r="AB30" i="44"/>
  <c r="O30" i="44"/>
  <c r="N30" i="44"/>
  <c r="M30" i="44"/>
  <c r="H30" i="44"/>
  <c r="U30" i="44" s="1"/>
  <c r="G30" i="44"/>
  <c r="J30" i="44" s="1"/>
  <c r="D30" i="44"/>
  <c r="A30" i="44"/>
  <c r="AF29" i="44"/>
  <c r="AB29" i="44"/>
  <c r="N29" i="44"/>
  <c r="M29" i="44"/>
  <c r="O29" i="44" s="1"/>
  <c r="H29" i="44"/>
  <c r="W29" i="44" s="1"/>
  <c r="G29" i="44"/>
  <c r="E29" i="44"/>
  <c r="D29" i="44"/>
  <c r="A29" i="44"/>
  <c r="AF28" i="44"/>
  <c r="AB28" i="44"/>
  <c r="W28" i="44"/>
  <c r="U28" i="44"/>
  <c r="N28" i="44"/>
  <c r="M28" i="44"/>
  <c r="H28" i="44"/>
  <c r="X28" i="44" s="1"/>
  <c r="G28" i="44"/>
  <c r="J28" i="44" s="1"/>
  <c r="E28" i="44"/>
  <c r="D28" i="44"/>
  <c r="A28" i="44"/>
  <c r="AF27" i="44"/>
  <c r="AB27" i="44"/>
  <c r="U27" i="44"/>
  <c r="N27" i="44"/>
  <c r="M27" i="44"/>
  <c r="O27" i="44" s="1"/>
  <c r="Q27" i="44" s="1"/>
  <c r="J27" i="44"/>
  <c r="H27" i="44"/>
  <c r="X27" i="44" s="1"/>
  <c r="G27" i="44"/>
  <c r="E27" i="44"/>
  <c r="D27" i="44"/>
  <c r="A27" i="44"/>
  <c r="AF26" i="44"/>
  <c r="AB26" i="44"/>
  <c r="U26" i="44" s="1"/>
  <c r="Y26" i="44"/>
  <c r="W26" i="44"/>
  <c r="N26" i="44"/>
  <c r="M26" i="44"/>
  <c r="O26" i="44" s="1"/>
  <c r="H26" i="44"/>
  <c r="G26" i="44"/>
  <c r="J26" i="44" s="1"/>
  <c r="E26" i="44"/>
  <c r="D26" i="44" s="1"/>
  <c r="A26" i="44"/>
  <c r="AF25" i="44"/>
  <c r="AB25" i="44"/>
  <c r="N25" i="44"/>
  <c r="M25" i="44"/>
  <c r="O25" i="44" s="1"/>
  <c r="H25" i="44"/>
  <c r="W25" i="44" s="1"/>
  <c r="G25" i="44"/>
  <c r="E25" i="44"/>
  <c r="D25" i="44"/>
  <c r="A25" i="44"/>
  <c r="AF24" i="44"/>
  <c r="AB24" i="44"/>
  <c r="Y24" i="44"/>
  <c r="N24" i="44"/>
  <c r="M24" i="44"/>
  <c r="O24" i="44" s="1"/>
  <c r="H24" i="44"/>
  <c r="X24" i="44" s="1"/>
  <c r="G24" i="44"/>
  <c r="E24" i="44"/>
  <c r="D24" i="44"/>
  <c r="A24" i="44"/>
  <c r="AF23" i="44"/>
  <c r="AB23" i="44"/>
  <c r="O23" i="44"/>
  <c r="N23" i="44"/>
  <c r="M23" i="44"/>
  <c r="H23" i="44"/>
  <c r="X23" i="44" s="1"/>
  <c r="G23" i="44"/>
  <c r="E23" i="44"/>
  <c r="D23" i="44"/>
  <c r="A23" i="44"/>
  <c r="AF22" i="44"/>
  <c r="AB22" i="44"/>
  <c r="U22" i="44"/>
  <c r="N22" i="44"/>
  <c r="M22" i="44"/>
  <c r="H22" i="44"/>
  <c r="Y22" i="44" s="1"/>
  <c r="G22" i="44"/>
  <c r="J22" i="44" s="1"/>
  <c r="D22" i="44"/>
  <c r="A22" i="44"/>
  <c r="AF21" i="44"/>
  <c r="AB21" i="44"/>
  <c r="N21" i="44"/>
  <c r="M21" i="44"/>
  <c r="O21" i="44" s="1"/>
  <c r="H21" i="44"/>
  <c r="W21" i="44" s="1"/>
  <c r="G21" i="44"/>
  <c r="E21" i="44"/>
  <c r="D21" i="44" s="1"/>
  <c r="A21" i="44"/>
  <c r="AF20" i="44"/>
  <c r="AB20" i="44"/>
  <c r="N20" i="44"/>
  <c r="M20" i="44"/>
  <c r="H20" i="44"/>
  <c r="X20" i="44" s="1"/>
  <c r="G20" i="44"/>
  <c r="D20" i="44"/>
  <c r="A20" i="44"/>
  <c r="AF19" i="44"/>
  <c r="AB19" i="44"/>
  <c r="Y19" i="44" s="1"/>
  <c r="N19" i="44"/>
  <c r="M19" i="44"/>
  <c r="O19" i="44" s="1"/>
  <c r="H19" i="44"/>
  <c r="G19" i="44"/>
  <c r="J19" i="44" s="1"/>
  <c r="E19" i="44"/>
  <c r="D19" i="44"/>
  <c r="A19" i="44"/>
  <c r="AF18" i="44"/>
  <c r="AB18" i="44"/>
  <c r="Y18" i="44"/>
  <c r="N18" i="44"/>
  <c r="M18" i="44"/>
  <c r="O18" i="44" s="1"/>
  <c r="H18" i="44"/>
  <c r="X18" i="44" s="1"/>
  <c r="G18" i="44"/>
  <c r="J18" i="44" s="1"/>
  <c r="D18" i="44"/>
  <c r="A18" i="44"/>
  <c r="AF17" i="44"/>
  <c r="AB17" i="44"/>
  <c r="N17" i="44"/>
  <c r="M17" i="44"/>
  <c r="H17" i="44"/>
  <c r="Y17" i="44" s="1"/>
  <c r="G17" i="44"/>
  <c r="E17" i="44"/>
  <c r="D17" i="44"/>
  <c r="A17" i="44"/>
  <c r="AF16" i="44"/>
  <c r="AB16" i="44"/>
  <c r="O16" i="44"/>
  <c r="N16" i="44"/>
  <c r="M16" i="44"/>
  <c r="H16" i="44"/>
  <c r="G16" i="44"/>
  <c r="J16" i="44" s="1"/>
  <c r="E16" i="44"/>
  <c r="D16" i="44" s="1"/>
  <c r="A16" i="44"/>
  <c r="AF15" i="44"/>
  <c r="AB15" i="44"/>
  <c r="N15" i="44"/>
  <c r="M15" i="44"/>
  <c r="O15" i="44" s="1"/>
  <c r="J15" i="44"/>
  <c r="H15" i="44"/>
  <c r="X15" i="44" s="1"/>
  <c r="G15" i="44"/>
  <c r="E15" i="44"/>
  <c r="D15" i="44" s="1"/>
  <c r="A15" i="44"/>
  <c r="AF14" i="44"/>
  <c r="AB14" i="44"/>
  <c r="N14" i="44"/>
  <c r="O14" i="44" s="1"/>
  <c r="M14" i="44"/>
  <c r="H14" i="44"/>
  <c r="X14" i="44" s="1"/>
  <c r="G14" i="44"/>
  <c r="E14" i="44"/>
  <c r="D14" i="44" s="1"/>
  <c r="A14" i="44"/>
  <c r="AF13" i="44"/>
  <c r="AB13" i="44"/>
  <c r="U13" i="44"/>
  <c r="N13" i="44"/>
  <c r="M13" i="44"/>
  <c r="H13" i="44"/>
  <c r="Y13" i="44" s="1"/>
  <c r="G13" i="44"/>
  <c r="J13" i="44" s="1"/>
  <c r="E13" i="44"/>
  <c r="D13" i="44"/>
  <c r="A13" i="44"/>
  <c r="AF12" i="44"/>
  <c r="AB12" i="44"/>
  <c r="N12" i="44"/>
  <c r="M12" i="44"/>
  <c r="H12" i="44"/>
  <c r="W12" i="44" s="1"/>
  <c r="G12" i="44"/>
  <c r="E12" i="44"/>
  <c r="D12" i="44"/>
  <c r="A12" i="44"/>
  <c r="AF11" i="44"/>
  <c r="AB11" i="44"/>
  <c r="Y11" i="44" s="1"/>
  <c r="N11" i="44"/>
  <c r="M11" i="44"/>
  <c r="H11" i="44"/>
  <c r="G11" i="44"/>
  <c r="J11" i="44" s="1"/>
  <c r="E11" i="44"/>
  <c r="D11" i="44"/>
  <c r="A11" i="44"/>
  <c r="AF10" i="44"/>
  <c r="AB10" i="44"/>
  <c r="Y10" i="44" s="1"/>
  <c r="N10" i="44"/>
  <c r="M10" i="44"/>
  <c r="O10" i="44" s="1"/>
  <c r="Q10" i="44" s="1"/>
  <c r="J10" i="44"/>
  <c r="H10" i="44"/>
  <c r="G10" i="44"/>
  <c r="E10" i="44"/>
  <c r="D10" i="44"/>
  <c r="A10" i="44"/>
  <c r="AF9" i="44"/>
  <c r="AB9" i="44"/>
  <c r="Y9" i="44"/>
  <c r="W9" i="44"/>
  <c r="U9" i="44"/>
  <c r="N9" i="44"/>
  <c r="M9" i="44"/>
  <c r="O9" i="44" s="1"/>
  <c r="H9" i="44"/>
  <c r="G9" i="44"/>
  <c r="E9" i="44"/>
  <c r="D9" i="44" s="1"/>
  <c r="A9" i="44"/>
  <c r="AF8" i="44"/>
  <c r="AB8" i="44"/>
  <c r="N8" i="44"/>
  <c r="M8" i="44"/>
  <c r="O8" i="44" s="1"/>
  <c r="H8" i="44"/>
  <c r="W8" i="44" s="1"/>
  <c r="G8" i="44"/>
  <c r="E8" i="44"/>
  <c r="D8" i="44"/>
  <c r="A8" i="44"/>
  <c r="AF7" i="44"/>
  <c r="AB7" i="44"/>
  <c r="Y7" i="44"/>
  <c r="N7" i="44"/>
  <c r="M7" i="44"/>
  <c r="O7" i="44" s="1"/>
  <c r="H7" i="44"/>
  <c r="X7" i="44" s="1"/>
  <c r="G7" i="44"/>
  <c r="E7" i="44"/>
  <c r="D7" i="44"/>
  <c r="A7" i="44"/>
  <c r="AF6" i="44"/>
  <c r="AB6" i="44"/>
  <c r="Y6" i="44"/>
  <c r="W6" i="44"/>
  <c r="U6" i="44"/>
  <c r="N6" i="44"/>
  <c r="O6" i="44" s="1"/>
  <c r="M6" i="44"/>
  <c r="H6" i="44"/>
  <c r="X6" i="44" s="1"/>
  <c r="G6" i="44"/>
  <c r="J6" i="44" s="1"/>
  <c r="E6" i="44"/>
  <c r="D6" i="44"/>
  <c r="A6" i="44"/>
  <c r="AF5" i="44"/>
  <c r="AB5" i="44"/>
  <c r="U5" i="44"/>
  <c r="N5" i="44"/>
  <c r="M5" i="44"/>
  <c r="H5" i="44"/>
  <c r="X5" i="44" s="1"/>
  <c r="G5" i="44"/>
  <c r="J5" i="44" s="1"/>
  <c r="E5" i="44"/>
  <c r="D5" i="44" s="1"/>
  <c r="A5" i="44"/>
  <c r="AF4" i="44"/>
  <c r="AB4" i="44"/>
  <c r="N4" i="44"/>
  <c r="M4" i="44"/>
  <c r="H4" i="44"/>
  <c r="W4" i="44" s="1"/>
  <c r="G4" i="44"/>
  <c r="E4" i="44"/>
  <c r="D4" i="44"/>
  <c r="A4" i="44"/>
  <c r="AF3" i="44"/>
  <c r="AB3" i="44"/>
  <c r="Y3" i="44"/>
  <c r="W3" i="44"/>
  <c r="U3" i="44"/>
  <c r="N3" i="44"/>
  <c r="M3" i="44"/>
  <c r="H3" i="44"/>
  <c r="G3" i="44"/>
  <c r="E3" i="44"/>
  <c r="D3" i="44"/>
  <c r="A3" i="44"/>
  <c r="Q52" i="44" l="1"/>
  <c r="Q6" i="44"/>
  <c r="Q18" i="44"/>
  <c r="Q83" i="44"/>
  <c r="Q127" i="44"/>
  <c r="U130" i="44"/>
  <c r="Y130" i="44"/>
  <c r="X195" i="44"/>
  <c r="W195" i="44"/>
  <c r="X249" i="44"/>
  <c r="W249" i="44"/>
  <c r="X263" i="44"/>
  <c r="Y263" i="44"/>
  <c r="W263" i="44"/>
  <c r="U20" i="44"/>
  <c r="X86" i="44"/>
  <c r="Y23" i="44"/>
  <c r="O44" i="44"/>
  <c r="O51" i="44"/>
  <c r="Q59" i="44"/>
  <c r="V76" i="44"/>
  <c r="Z76" i="44" s="1"/>
  <c r="AA76" i="44" s="1"/>
  <c r="Q77" i="44"/>
  <c r="Y86" i="44"/>
  <c r="X127" i="44"/>
  <c r="W127" i="44"/>
  <c r="Y140" i="44"/>
  <c r="U140" i="44"/>
  <c r="Y141" i="44"/>
  <c r="W141" i="44"/>
  <c r="U145" i="44"/>
  <c r="Q167" i="44"/>
  <c r="X183" i="44"/>
  <c r="W183" i="44"/>
  <c r="Q251" i="44"/>
  <c r="J263" i="44"/>
  <c r="Q271" i="44"/>
  <c r="Q16" i="44"/>
  <c r="Q30" i="44"/>
  <c r="Q42" i="44"/>
  <c r="W43" i="44"/>
  <c r="W60" i="44"/>
  <c r="W69" i="44"/>
  <c r="Q75" i="44"/>
  <c r="Q93" i="44"/>
  <c r="Q102" i="44"/>
  <c r="U16" i="44"/>
  <c r="Y20" i="44"/>
  <c r="M328" i="44"/>
  <c r="Y5" i="44"/>
  <c r="U7" i="44"/>
  <c r="J9" i="44"/>
  <c r="X11" i="44"/>
  <c r="U15" i="44"/>
  <c r="U18" i="44"/>
  <c r="Z18" i="44" s="1"/>
  <c r="AA18" i="44" s="1"/>
  <c r="O22" i="44"/>
  <c r="Q22" i="44" s="1"/>
  <c r="U24" i="44"/>
  <c r="Y28" i="44"/>
  <c r="Z28" i="44" s="1"/>
  <c r="AA28" i="44" s="1"/>
  <c r="Y33" i="44"/>
  <c r="Y37" i="44"/>
  <c r="U41" i="44"/>
  <c r="U47" i="44"/>
  <c r="U51" i="44"/>
  <c r="O55" i="44"/>
  <c r="W58" i="44"/>
  <c r="Z58" i="44" s="1"/>
  <c r="AA58" i="44" s="1"/>
  <c r="W61" i="44"/>
  <c r="O65" i="44"/>
  <c r="U70" i="44"/>
  <c r="Y71" i="44"/>
  <c r="X74" i="44"/>
  <c r="W76" i="44"/>
  <c r="V80" i="44"/>
  <c r="Y84" i="44"/>
  <c r="Z84" i="44" s="1"/>
  <c r="AA84" i="44" s="1"/>
  <c r="U90" i="44"/>
  <c r="J91" i="44"/>
  <c r="O94" i="44"/>
  <c r="J97" i="44"/>
  <c r="W105" i="44"/>
  <c r="J110" i="44"/>
  <c r="Q110" i="44" s="1"/>
  <c r="Z116" i="44"/>
  <c r="AA116" i="44" s="1"/>
  <c r="O118" i="44"/>
  <c r="Q118" i="44" s="1"/>
  <c r="U123" i="44"/>
  <c r="J124" i="44"/>
  <c r="U126" i="44"/>
  <c r="W145" i="44"/>
  <c r="O157" i="44"/>
  <c r="Y168" i="44"/>
  <c r="X168" i="44"/>
  <c r="W168" i="44"/>
  <c r="U168" i="44"/>
  <c r="W172" i="44"/>
  <c r="U172" i="44"/>
  <c r="Q177" i="44"/>
  <c r="J183" i="44"/>
  <c r="O187" i="44"/>
  <c r="O192" i="44"/>
  <c r="J220" i="44"/>
  <c r="Q220" i="44" s="1"/>
  <c r="O262" i="44"/>
  <c r="Q262" i="44" s="1"/>
  <c r="W46" i="44"/>
  <c r="W5" i="44"/>
  <c r="Z5" i="44" s="1"/>
  <c r="AA5" i="44" s="1"/>
  <c r="W7" i="44"/>
  <c r="X9" i="44"/>
  <c r="Z9" i="44" s="1"/>
  <c r="AA9" i="44" s="1"/>
  <c r="O11" i="44"/>
  <c r="Y15" i="44"/>
  <c r="J17" i="44"/>
  <c r="W18" i="44"/>
  <c r="X19" i="44"/>
  <c r="W24" i="44"/>
  <c r="X26" i="44"/>
  <c r="Z26" i="44" s="1"/>
  <c r="AA26" i="44" s="1"/>
  <c r="J31" i="44"/>
  <c r="Q31" i="44" s="1"/>
  <c r="Y41" i="44"/>
  <c r="J43" i="44"/>
  <c r="U45" i="44"/>
  <c r="J46" i="44"/>
  <c r="Q46" i="44" s="1"/>
  <c r="W47" i="44"/>
  <c r="Z49" i="44"/>
  <c r="AA49" i="44" s="1"/>
  <c r="U55" i="44"/>
  <c r="O56" i="44"/>
  <c r="Q56" i="44" s="1"/>
  <c r="J60" i="44"/>
  <c r="U65" i="44"/>
  <c r="X66" i="44"/>
  <c r="U68" i="44"/>
  <c r="J69" i="44"/>
  <c r="Q69" i="44" s="1"/>
  <c r="Y76" i="44"/>
  <c r="W80" i="44"/>
  <c r="O85" i="44"/>
  <c r="Q85" i="44" s="1"/>
  <c r="J86" i="44"/>
  <c r="W90" i="44"/>
  <c r="X97" i="44"/>
  <c r="U101" i="44"/>
  <c r="U109" i="44"/>
  <c r="U111" i="44"/>
  <c r="Z111" i="44" s="1"/>
  <c r="AA111" i="44" s="1"/>
  <c r="U120" i="44"/>
  <c r="Z120" i="44" s="1"/>
  <c r="AA120" i="44" s="1"/>
  <c r="X124" i="44"/>
  <c r="W124" i="44"/>
  <c r="W130" i="44"/>
  <c r="Y176" i="44"/>
  <c r="X176" i="44"/>
  <c r="W176" i="44"/>
  <c r="X202" i="44"/>
  <c r="Y202" i="44"/>
  <c r="W202" i="44"/>
  <c r="U202" i="44"/>
  <c r="Y210" i="44"/>
  <c r="W210" i="44"/>
  <c r="U210" i="44"/>
  <c r="Q253" i="44"/>
  <c r="J285" i="44"/>
  <c r="X90" i="44"/>
  <c r="O91" i="44"/>
  <c r="U93" i="44"/>
  <c r="W94" i="44"/>
  <c r="W96" i="44"/>
  <c r="X98" i="44"/>
  <c r="Q104" i="44"/>
  <c r="U106" i="44"/>
  <c r="W109" i="44"/>
  <c r="W111" i="44"/>
  <c r="Y113" i="44"/>
  <c r="U115" i="44"/>
  <c r="U118" i="44"/>
  <c r="X119" i="44"/>
  <c r="U119" i="44"/>
  <c r="Z119" i="44" s="1"/>
  <c r="AA119" i="44" s="1"/>
  <c r="W120" i="44"/>
  <c r="Q122" i="44"/>
  <c r="Y123" i="44"/>
  <c r="Y142" i="44"/>
  <c r="U142" i="44"/>
  <c r="W165" i="44"/>
  <c r="Y165" i="44"/>
  <c r="J198" i="44"/>
  <c r="Q232" i="44"/>
  <c r="O238" i="44"/>
  <c r="O239" i="44"/>
  <c r="J279" i="44"/>
  <c r="X285" i="44"/>
  <c r="Y285" i="44"/>
  <c r="W285" i="44"/>
  <c r="Q82" i="44"/>
  <c r="W11" i="44"/>
  <c r="O12" i="44"/>
  <c r="J14" i="44"/>
  <c r="W16" i="44"/>
  <c r="O17" i="44"/>
  <c r="J20" i="44"/>
  <c r="W22" i="44"/>
  <c r="J23" i="44"/>
  <c r="Q23" i="44" s="1"/>
  <c r="W27" i="44"/>
  <c r="W30" i="44"/>
  <c r="O31" i="44"/>
  <c r="J40" i="44"/>
  <c r="W42" i="44"/>
  <c r="O43" i="44"/>
  <c r="Y45" i="44"/>
  <c r="Z45" i="44" s="1"/>
  <c r="AA45" i="44" s="1"/>
  <c r="O48" i="44"/>
  <c r="Q48" i="44" s="1"/>
  <c r="O49" i="44"/>
  <c r="J53" i="44"/>
  <c r="J61" i="44"/>
  <c r="U62" i="44"/>
  <c r="J63" i="44"/>
  <c r="J67" i="44"/>
  <c r="Q67" i="44" s="1"/>
  <c r="Y68" i="44"/>
  <c r="X75" i="44"/>
  <c r="O78" i="44"/>
  <c r="W83" i="44"/>
  <c r="W87" i="44"/>
  <c r="X88" i="44"/>
  <c r="J92" i="44"/>
  <c r="Q92" i="44" s="1"/>
  <c r="J96" i="44"/>
  <c r="Q96" i="44" s="1"/>
  <c r="Y96" i="44"/>
  <c r="U104" i="44"/>
  <c r="W106" i="44"/>
  <c r="Y111" i="44"/>
  <c r="O112" i="44"/>
  <c r="O113" i="44"/>
  <c r="Q113" i="44" s="1"/>
  <c r="W118" i="44"/>
  <c r="Y120" i="44"/>
  <c r="X121" i="44"/>
  <c r="Y122" i="44"/>
  <c r="J123" i="44"/>
  <c r="Q123" i="44" s="1"/>
  <c r="U127" i="44"/>
  <c r="J132" i="44"/>
  <c r="O135" i="44"/>
  <c r="U141" i="44"/>
  <c r="U154" i="44"/>
  <c r="X154" i="44"/>
  <c r="U155" i="44"/>
  <c r="W155" i="44"/>
  <c r="Q169" i="44"/>
  <c r="X198" i="44"/>
  <c r="Y198" i="44"/>
  <c r="W198" i="44"/>
  <c r="U198" i="44"/>
  <c r="X265" i="44"/>
  <c r="U265" i="44"/>
  <c r="X279" i="44"/>
  <c r="Y279" i="44"/>
  <c r="U279" i="44"/>
  <c r="Q282" i="44"/>
  <c r="O284" i="44"/>
  <c r="Q284" i="44" s="1"/>
  <c r="Q49" i="44"/>
  <c r="Q62" i="44"/>
  <c r="O4" i="44"/>
  <c r="O5" i="44"/>
  <c r="Z6" i="44"/>
  <c r="AA6" i="44" s="1"/>
  <c r="J7" i="44"/>
  <c r="Q7" i="44" s="1"/>
  <c r="O13" i="44"/>
  <c r="W19" i="44"/>
  <c r="O20" i="44"/>
  <c r="J21" i="44"/>
  <c r="Q21" i="44" s="1"/>
  <c r="J24" i="44"/>
  <c r="Q24" i="44" s="1"/>
  <c r="Y27" i="44"/>
  <c r="O28" i="44"/>
  <c r="J44" i="44"/>
  <c r="Q44" i="44" s="1"/>
  <c r="J47" i="44"/>
  <c r="Q47" i="44" s="1"/>
  <c r="J51" i="44"/>
  <c r="Q51" i="44" s="1"/>
  <c r="W62" i="44"/>
  <c r="J70" i="44"/>
  <c r="Q70" i="44" s="1"/>
  <c r="U72" i="44"/>
  <c r="J74" i="44"/>
  <c r="Q74" i="44" s="1"/>
  <c r="J80" i="44"/>
  <c r="Q80" i="44" s="1"/>
  <c r="O82" i="44"/>
  <c r="Y83" i="44"/>
  <c r="O84" i="44"/>
  <c r="Q84" i="44" s="1"/>
  <c r="X85" i="44"/>
  <c r="Y87" i="44"/>
  <c r="O88" i="44"/>
  <c r="Q88" i="44" s="1"/>
  <c r="J90" i="44"/>
  <c r="Q90" i="44" s="1"/>
  <c r="W91" i="44"/>
  <c r="Q97" i="44"/>
  <c r="J100" i="44"/>
  <c r="Q100" i="44" s="1"/>
  <c r="J101" i="44"/>
  <c r="Q101" i="44" s="1"/>
  <c r="O104" i="44"/>
  <c r="O105" i="44"/>
  <c r="Q105" i="44" s="1"/>
  <c r="Y106" i="44"/>
  <c r="O107" i="44"/>
  <c r="J114" i="44"/>
  <c r="Q114" i="44" s="1"/>
  <c r="U124" i="44"/>
  <c r="Z124" i="44" s="1"/>
  <c r="AA124" i="44" s="1"/>
  <c r="Y127" i="44"/>
  <c r="Q129" i="44"/>
  <c r="Y132" i="44"/>
  <c r="X133" i="44"/>
  <c r="Y133" i="44"/>
  <c r="J136" i="44"/>
  <c r="Q136" i="44" s="1"/>
  <c r="U148" i="44"/>
  <c r="Y148" i="44"/>
  <c r="U150" i="44"/>
  <c r="O161" i="44"/>
  <c r="Q161" i="44" s="1"/>
  <c r="J186" i="44"/>
  <c r="Q229" i="44"/>
  <c r="X268" i="44"/>
  <c r="Y268" i="44"/>
  <c r="W268" i="44"/>
  <c r="O277" i="44"/>
  <c r="Y287" i="44"/>
  <c r="V287" i="44"/>
  <c r="Z7" i="44"/>
  <c r="AA7" i="44" s="1"/>
  <c r="X10" i="44"/>
  <c r="U17" i="44"/>
  <c r="U21" i="44"/>
  <c r="Z24" i="44"/>
  <c r="AA24" i="44" s="1"/>
  <c r="U31" i="44"/>
  <c r="O33" i="44"/>
  <c r="Q33" i="44" s="1"/>
  <c r="J34" i="44"/>
  <c r="Q34" i="44" s="1"/>
  <c r="O37" i="44"/>
  <c r="Q37" i="44" s="1"/>
  <c r="J38" i="44"/>
  <c r="Q38" i="44" s="1"/>
  <c r="U43" i="44"/>
  <c r="Y51" i="44"/>
  <c r="O53" i="44"/>
  <c r="J55" i="44"/>
  <c r="Q55" i="44" s="1"/>
  <c r="O58" i="44"/>
  <c r="Q58" i="44" s="1"/>
  <c r="U60" i="44"/>
  <c r="O61" i="44"/>
  <c r="Q61" i="44" s="1"/>
  <c r="Y62" i="44"/>
  <c r="O63" i="44"/>
  <c r="J65" i="44"/>
  <c r="Q65" i="44" s="1"/>
  <c r="Q66" i="44"/>
  <c r="O67" i="44"/>
  <c r="Z68" i="44"/>
  <c r="AA68" i="44" s="1"/>
  <c r="Y70" i="44"/>
  <c r="W72" i="44"/>
  <c r="O73" i="44"/>
  <c r="V86" i="44"/>
  <c r="J87" i="44"/>
  <c r="Q87" i="44" s="1"/>
  <c r="O99" i="44"/>
  <c r="J106" i="44"/>
  <c r="Q106" i="44" s="1"/>
  <c r="J109" i="44"/>
  <c r="J111" i="44"/>
  <c r="Q117" i="44"/>
  <c r="O129" i="44"/>
  <c r="J130" i="44"/>
  <c r="Q133" i="44"/>
  <c r="Y136" i="44"/>
  <c r="W136" i="44"/>
  <c r="U136" i="44"/>
  <c r="V178" i="44"/>
  <c r="W178" i="44"/>
  <c r="X186" i="44"/>
  <c r="Y186" i="44"/>
  <c r="W186" i="44"/>
  <c r="V186" i="44"/>
  <c r="Z186" i="44" s="1"/>
  <c r="AA186" i="44" s="1"/>
  <c r="O190" i="44"/>
  <c r="Q190" i="44" s="1"/>
  <c r="Z194" i="44"/>
  <c r="AA194" i="44" s="1"/>
  <c r="Q200" i="44"/>
  <c r="O205" i="44"/>
  <c r="X224" i="44"/>
  <c r="Y224" i="44"/>
  <c r="O228" i="44"/>
  <c r="Q228" i="44" s="1"/>
  <c r="Y243" i="44"/>
  <c r="W243" i="44"/>
  <c r="U243" i="44"/>
  <c r="J249" i="44"/>
  <c r="O293" i="44"/>
  <c r="Q293" i="44" s="1"/>
  <c r="Y137" i="44"/>
  <c r="X138" i="44"/>
  <c r="U146" i="44"/>
  <c r="X152" i="44"/>
  <c r="W157" i="44"/>
  <c r="U158" i="44"/>
  <c r="U162" i="44"/>
  <c r="Q163" i="44"/>
  <c r="X165" i="44"/>
  <c r="U169" i="44"/>
  <c r="O176" i="44"/>
  <c r="U190" i="44"/>
  <c r="Z190" i="44" s="1"/>
  <c r="AA190" i="44" s="1"/>
  <c r="U192" i="44"/>
  <c r="X193" i="44"/>
  <c r="O197" i="44"/>
  <c r="Q197" i="44" s="1"/>
  <c r="Y200" i="44"/>
  <c r="W212" i="44"/>
  <c r="Z212" i="44" s="1"/>
  <c r="AA212" i="44" s="1"/>
  <c r="W214" i="44"/>
  <c r="Y219" i="44"/>
  <c r="Z219" i="44" s="1"/>
  <c r="AA219" i="44" s="1"/>
  <c r="Y222" i="44"/>
  <c r="Q231" i="44"/>
  <c r="W244" i="44"/>
  <c r="U250" i="44"/>
  <c r="X255" i="44"/>
  <c r="W260" i="44"/>
  <c r="Y261" i="44"/>
  <c r="Y262" i="44"/>
  <c r="Y264" i="44"/>
  <c r="J266" i="44"/>
  <c r="Y267" i="44"/>
  <c r="O268" i="44"/>
  <c r="Q268" i="44" s="1"/>
  <c r="W282" i="44"/>
  <c r="Y284" i="44"/>
  <c r="V286" i="44"/>
  <c r="Z291" i="44"/>
  <c r="AA291" i="44" s="1"/>
  <c r="Y300" i="44"/>
  <c r="J120" i="44"/>
  <c r="J126" i="44"/>
  <c r="J135" i="44"/>
  <c r="J140" i="44"/>
  <c r="Q140" i="44" s="1"/>
  <c r="O142" i="44"/>
  <c r="X148" i="44"/>
  <c r="O152" i="44"/>
  <c r="Y157" i="44"/>
  <c r="O158" i="44"/>
  <c r="J159" i="44"/>
  <c r="Q159" i="44" s="1"/>
  <c r="W162" i="44"/>
  <c r="W164" i="44"/>
  <c r="Z164" i="44" s="1"/>
  <c r="AA164" i="44" s="1"/>
  <c r="O170" i="44"/>
  <c r="Y172" i="44"/>
  <c r="O179" i="44"/>
  <c r="J180" i="44"/>
  <c r="Q180" i="44" s="1"/>
  <c r="O186" i="44"/>
  <c r="W187" i="44"/>
  <c r="O188" i="44"/>
  <c r="Q188" i="44" s="1"/>
  <c r="W190" i="44"/>
  <c r="W192" i="44"/>
  <c r="J196" i="44"/>
  <c r="Q196" i="44" s="1"/>
  <c r="Y197" i="44"/>
  <c r="O198" i="44"/>
  <c r="Q198" i="44" s="1"/>
  <c r="O200" i="44"/>
  <c r="Y212" i="44"/>
  <c r="W218" i="44"/>
  <c r="O224" i="44"/>
  <c r="Q224" i="44" s="1"/>
  <c r="O229" i="44"/>
  <c r="O230" i="44"/>
  <c r="Y244" i="44"/>
  <c r="O246" i="44"/>
  <c r="J247" i="44"/>
  <c r="Q247" i="44" s="1"/>
  <c r="Y248" i="44"/>
  <c r="W250" i="44"/>
  <c r="Y271" i="44"/>
  <c r="Y282" i="44"/>
  <c r="O285" i="44"/>
  <c r="X286" i="44"/>
  <c r="J290" i="44"/>
  <c r="Q290" i="44" s="1"/>
  <c r="W291" i="44"/>
  <c r="V293" i="44"/>
  <c r="O304" i="44"/>
  <c r="Q304" i="44" s="1"/>
  <c r="O316" i="44"/>
  <c r="Q316" i="44" s="1"/>
  <c r="O318" i="44"/>
  <c r="Q318" i="44" s="1"/>
  <c r="O325" i="44"/>
  <c r="O143" i="44"/>
  <c r="J145" i="44"/>
  <c r="Q148" i="44"/>
  <c r="J150" i="44"/>
  <c r="Q153" i="44"/>
  <c r="U157" i="44"/>
  <c r="Y162" i="44"/>
  <c r="O165" i="44"/>
  <c r="Q165" i="44" s="1"/>
  <c r="O171" i="44"/>
  <c r="Y173" i="44"/>
  <c r="O174" i="44"/>
  <c r="J184" i="44"/>
  <c r="Q184" i="44" s="1"/>
  <c r="Y190" i="44"/>
  <c r="Q194" i="44"/>
  <c r="Y196" i="44"/>
  <c r="O213" i="44"/>
  <c r="J214" i="44"/>
  <c r="Q214" i="44" s="1"/>
  <c r="J216" i="44"/>
  <c r="Q216" i="44" s="1"/>
  <c r="J223" i="44"/>
  <c r="Q223" i="44" s="1"/>
  <c r="O225" i="44"/>
  <c r="Q225" i="44" s="1"/>
  <c r="Z244" i="44"/>
  <c r="AA244" i="44" s="1"/>
  <c r="X250" i="44"/>
  <c r="O251" i="44"/>
  <c r="O253" i="44"/>
  <c r="O257" i="44"/>
  <c r="Q257" i="44" s="1"/>
  <c r="O269" i="44"/>
  <c r="X270" i="44"/>
  <c r="J281" i="44"/>
  <c r="Q281" i="44" s="1"/>
  <c r="Q164" i="44"/>
  <c r="Q218" i="44"/>
  <c r="Q249" i="44"/>
  <c r="Q260" i="44"/>
  <c r="Q264" i="44"/>
  <c r="Q279" i="44"/>
  <c r="O310" i="44"/>
  <c r="Q310" i="44" s="1"/>
  <c r="O322" i="44"/>
  <c r="Q322" i="44" s="1"/>
  <c r="O141" i="44"/>
  <c r="Q141" i="44" s="1"/>
  <c r="O144" i="44"/>
  <c r="O145" i="44"/>
  <c r="J146" i="44"/>
  <c r="Q146" i="44" s="1"/>
  <c r="O149" i="44"/>
  <c r="O150" i="44"/>
  <c r="J157" i="44"/>
  <c r="X161" i="44"/>
  <c r="J162" i="44"/>
  <c r="Q162" i="44" s="1"/>
  <c r="U165" i="44"/>
  <c r="Z165" i="44" s="1"/>
  <c r="AA165" i="44" s="1"/>
  <c r="W167" i="44"/>
  <c r="X169" i="44"/>
  <c r="X173" i="44"/>
  <c r="Z173" i="44" s="1"/>
  <c r="AA173" i="44" s="1"/>
  <c r="O180" i="44"/>
  <c r="W181" i="44"/>
  <c r="Z181" i="44" s="1"/>
  <c r="AA181" i="44" s="1"/>
  <c r="Q192" i="44"/>
  <c r="Q199" i="44"/>
  <c r="U200" i="44"/>
  <c r="W203" i="44"/>
  <c r="Q205" i="44"/>
  <c r="O211" i="44"/>
  <c r="Q211" i="44" s="1"/>
  <c r="X213" i="44"/>
  <c r="U222" i="44"/>
  <c r="U225" i="44"/>
  <c r="Z225" i="44" s="1"/>
  <c r="AA225" i="44" s="1"/>
  <c r="U227" i="44"/>
  <c r="X228" i="44"/>
  <c r="W232" i="44"/>
  <c r="Z232" i="44" s="1"/>
  <c r="AA232" i="44" s="1"/>
  <c r="W233" i="44"/>
  <c r="Q235" i="44"/>
  <c r="Q239" i="44"/>
  <c r="W241" i="44"/>
  <c r="J248" i="44"/>
  <c r="Q248" i="44" s="1"/>
  <c r="Q252" i="44"/>
  <c r="U266" i="44"/>
  <c r="O292" i="44"/>
  <c r="Q292" i="44" s="1"/>
  <c r="Z293" i="44"/>
  <c r="AA293" i="44" s="1"/>
  <c r="J296" i="44"/>
  <c r="V299" i="44"/>
  <c r="Y146" i="44"/>
  <c r="J151" i="44"/>
  <c r="J154" i="44"/>
  <c r="O166" i="44"/>
  <c r="O175" i="44"/>
  <c r="Q175" i="44" s="1"/>
  <c r="J176" i="44"/>
  <c r="Q176" i="44" s="1"/>
  <c r="J178" i="44"/>
  <c r="V180" i="44"/>
  <c r="Y181" i="44"/>
  <c r="O182" i="44"/>
  <c r="Q182" i="44" s="1"/>
  <c r="U196" i="44"/>
  <c r="W200" i="44"/>
  <c r="Z201" i="44"/>
  <c r="AA201" i="44" s="1"/>
  <c r="O204" i="44"/>
  <c r="Y205" i="44"/>
  <c r="O208" i="44"/>
  <c r="J210" i="44"/>
  <c r="Q210" i="44" s="1"/>
  <c r="O212" i="44"/>
  <c r="Q212" i="44" s="1"/>
  <c r="W222" i="44"/>
  <c r="W225" i="44"/>
  <c r="W227" i="44"/>
  <c r="Z227" i="44" s="1"/>
  <c r="AA227" i="44" s="1"/>
  <c r="Y232" i="44"/>
  <c r="O233" i="44"/>
  <c r="Q233" i="44" s="1"/>
  <c r="O234" i="44"/>
  <c r="Y235" i="44"/>
  <c r="Y239" i="44"/>
  <c r="O242" i="44"/>
  <c r="J243" i="44"/>
  <c r="Q243" i="44" s="1"/>
  <c r="U251" i="44"/>
  <c r="Z251" i="44" s="1"/>
  <c r="AA251" i="44" s="1"/>
  <c r="Y252" i="44"/>
  <c r="O254" i="44"/>
  <c r="W255" i="44"/>
  <c r="W261" i="44"/>
  <c r="J265" i="44"/>
  <c r="Q265" i="44" s="1"/>
  <c r="W266" i="44"/>
  <c r="J272" i="44"/>
  <c r="J278" i="44"/>
  <c r="Q278" i="44" s="1"/>
  <c r="Y283" i="44"/>
  <c r="CB114" i="45"/>
  <c r="CC187" i="45"/>
  <c r="CB197" i="45"/>
  <c r="CC249" i="45"/>
  <c r="CC32" i="45"/>
  <c r="CC75" i="45"/>
  <c r="CC154" i="45"/>
  <c r="CB276" i="45"/>
  <c r="CC281" i="45"/>
  <c r="CB290" i="45"/>
  <c r="CC182" i="45"/>
  <c r="CB282" i="45"/>
  <c r="CB185" i="45"/>
  <c r="CB161" i="45"/>
  <c r="CC302" i="45"/>
  <c r="CB65" i="45"/>
  <c r="CC170" i="45"/>
  <c r="CC199" i="45"/>
  <c r="CC254" i="45"/>
  <c r="CC273" i="45"/>
  <c r="CC285" i="45"/>
  <c r="CB17" i="45"/>
  <c r="CC18" i="45"/>
  <c r="CE82" i="45"/>
  <c r="CE102" i="45"/>
  <c r="CE28" i="45"/>
  <c r="CF54" i="45"/>
  <c r="CF117" i="45"/>
  <c r="CF33" i="45"/>
  <c r="CF45" i="45"/>
  <c r="CC45" i="45" s="1"/>
  <c r="CC50" i="45"/>
  <c r="CE66" i="45"/>
  <c r="CE132" i="45"/>
  <c r="CE6" i="45"/>
  <c r="CF21" i="45"/>
  <c r="CC21" i="45" s="1"/>
  <c r="CE38" i="45"/>
  <c r="CE64" i="45"/>
  <c r="CC34" i="45"/>
  <c r="CE36" i="45"/>
  <c r="CB63" i="45"/>
  <c r="CF71" i="45"/>
  <c r="CF101" i="45"/>
  <c r="CC101" i="45" s="1"/>
  <c r="CF189" i="45"/>
  <c r="CE221" i="45"/>
  <c r="CE273" i="45"/>
  <c r="CF278" i="45"/>
  <c r="CF249" i="45"/>
  <c r="CF165" i="45"/>
  <c r="CE261" i="45"/>
  <c r="CE279" i="45"/>
  <c r="CF149" i="45"/>
  <c r="CF172" i="45"/>
  <c r="CE213" i="45"/>
  <c r="CE271" i="45"/>
  <c r="CC43" i="45"/>
  <c r="CE60" i="45"/>
  <c r="CE68" i="45"/>
  <c r="CB68" i="45" s="1"/>
  <c r="CF84" i="45"/>
  <c r="CB116" i="45"/>
  <c r="CB123" i="45"/>
  <c r="CE125" i="45"/>
  <c r="CB146" i="45"/>
  <c r="CE156" i="45"/>
  <c r="CC162" i="45"/>
  <c r="CE164" i="45"/>
  <c r="CB166" i="45"/>
  <c r="CB186" i="45"/>
  <c r="CB194" i="45"/>
  <c r="CE201" i="45"/>
  <c r="CE208" i="45"/>
  <c r="CE215" i="45"/>
  <c r="CE239" i="45"/>
  <c r="CF248" i="45"/>
  <c r="CB250" i="45"/>
  <c r="CE275" i="45"/>
  <c r="CF294" i="45"/>
  <c r="CE296" i="45"/>
  <c r="CB305" i="45"/>
  <c r="CE284" i="45"/>
  <c r="CF292" i="45"/>
  <c r="CE47" i="45"/>
  <c r="CB47" i="45" s="1"/>
  <c r="CB66" i="45"/>
  <c r="CB82" i="45"/>
  <c r="CE121" i="45"/>
  <c r="CE16" i="45"/>
  <c r="CB16" i="45" s="1"/>
  <c r="CE32" i="45"/>
  <c r="CE43" i="45"/>
  <c r="CC102" i="45"/>
  <c r="CE106" i="45"/>
  <c r="CF112" i="45"/>
  <c r="CE116" i="45"/>
  <c r="CB118" i="45"/>
  <c r="CC127" i="45"/>
  <c r="CF129" i="45"/>
  <c r="CE188" i="45"/>
  <c r="CB198" i="45"/>
  <c r="CE211" i="45"/>
  <c r="CB218" i="45"/>
  <c r="CE220" i="45"/>
  <c r="CE224" i="45"/>
  <c r="CB266" i="45"/>
  <c r="CC286" i="45"/>
  <c r="CE253" i="45"/>
  <c r="CE153" i="45"/>
  <c r="CC10" i="45"/>
  <c r="CB53" i="45"/>
  <c r="CE59" i="45"/>
  <c r="CB59" i="45" s="1"/>
  <c r="CF61" i="45"/>
  <c r="CC61" i="45" s="1"/>
  <c r="CE85" i="45"/>
  <c r="CB85" i="45" s="1"/>
  <c r="CE90" i="45"/>
  <c r="CB90" i="45" s="1"/>
  <c r="CF97" i="45"/>
  <c r="CC97" i="45" s="1"/>
  <c r="CB111" i="45"/>
  <c r="CF120" i="45"/>
  <c r="CB126" i="45"/>
  <c r="CB145" i="45"/>
  <c r="CE161" i="45"/>
  <c r="CB169" i="45"/>
  <c r="CC179" i="45"/>
  <c r="CE185" i="45"/>
  <c r="CE200" i="45"/>
  <c r="CE295" i="45"/>
  <c r="CE297" i="45"/>
  <c r="CF301" i="45"/>
  <c r="CC20" i="45"/>
  <c r="CC47" i="45"/>
  <c r="CC60" i="45"/>
  <c r="CE107" i="45"/>
  <c r="CF113" i="45"/>
  <c r="CE130" i="45"/>
  <c r="CE134" i="45"/>
  <c r="CF177" i="45"/>
  <c r="CC217" i="45"/>
  <c r="CE223" i="45"/>
  <c r="CC225" i="45"/>
  <c r="CE229" i="45"/>
  <c r="CE236" i="45"/>
  <c r="CE243" i="45"/>
  <c r="CF23" i="45"/>
  <c r="CC23" i="45" s="1"/>
  <c r="CE37" i="45"/>
  <c r="CB37" i="45" s="1"/>
  <c r="CF42" i="45"/>
  <c r="CC42" i="45" s="1"/>
  <c r="CE42" i="45"/>
  <c r="CB42" i="45" s="1"/>
  <c r="CF44" i="45"/>
  <c r="CC44" i="45" s="1"/>
  <c r="CE44" i="45"/>
  <c r="CB44" i="45" s="1"/>
  <c r="CE52" i="45"/>
  <c r="CB52" i="45" s="1"/>
  <c r="CC58" i="45"/>
  <c r="CF65" i="45"/>
  <c r="CC65" i="45" s="1"/>
  <c r="CC69" i="45"/>
  <c r="CB69" i="45"/>
  <c r="CE75" i="45"/>
  <c r="CB75" i="45" s="1"/>
  <c r="CF81" i="45"/>
  <c r="CC81" i="45" s="1"/>
  <c r="CF103" i="45"/>
  <c r="CC106" i="45"/>
  <c r="CB106" i="45"/>
  <c r="CC119" i="45"/>
  <c r="CB119" i="45"/>
  <c r="CC158" i="45"/>
  <c r="CB158" i="45"/>
  <c r="CE168" i="45"/>
  <c r="CF168" i="45"/>
  <c r="CB64" i="45"/>
  <c r="CC64" i="45"/>
  <c r="CF74" i="45"/>
  <c r="CC74" i="45" s="1"/>
  <c r="CE74" i="45"/>
  <c r="CB74" i="45" s="1"/>
  <c r="CE80" i="45"/>
  <c r="CB80" i="45" s="1"/>
  <c r="CF80" i="45"/>
  <c r="CC80" i="45" s="1"/>
  <c r="CB110" i="45"/>
  <c r="CC110" i="45"/>
  <c r="CC112" i="45"/>
  <c r="CB112" i="45"/>
  <c r="CF140" i="45"/>
  <c r="CE140" i="45"/>
  <c r="CF228" i="45"/>
  <c r="CE228" i="45"/>
  <c r="CF233" i="45"/>
  <c r="CE233" i="45"/>
  <c r="CC270" i="45"/>
  <c r="CB270" i="45"/>
  <c r="CF17" i="45"/>
  <c r="CC17" i="45" s="1"/>
  <c r="CE10" i="45"/>
  <c r="CB10" i="45" s="1"/>
  <c r="CF22" i="45"/>
  <c r="CE22" i="45"/>
  <c r="CE58" i="45"/>
  <c r="CB58" i="45" s="1"/>
  <c r="CE77" i="45"/>
  <c r="CB77" i="45" s="1"/>
  <c r="CC82" i="45"/>
  <c r="CE98" i="45"/>
  <c r="CB98" i="45" s="1"/>
  <c r="CE100" i="45"/>
  <c r="CB100" i="45" s="1"/>
  <c r="CC174" i="45"/>
  <c r="CB174" i="45"/>
  <c r="CF181" i="45"/>
  <c r="CE181" i="45"/>
  <c r="CF240" i="45"/>
  <c r="CE240" i="45"/>
  <c r="CB253" i="45"/>
  <c r="CC253" i="45"/>
  <c r="CF11" i="45"/>
  <c r="CC11" i="45" s="1"/>
  <c r="CE11" i="45"/>
  <c r="CB11" i="45" s="1"/>
  <c r="CB13" i="45"/>
  <c r="CC15" i="45"/>
  <c r="CB45" i="45"/>
  <c r="CF95" i="45"/>
  <c r="CC95" i="45" s="1"/>
  <c r="CE95" i="45"/>
  <c r="CB95" i="45" s="1"/>
  <c r="CB120" i="45"/>
  <c r="CC120" i="45"/>
  <c r="CF145" i="45"/>
  <c r="CE145" i="45"/>
  <c r="CF155" i="45"/>
  <c r="CE155" i="45"/>
  <c r="CC165" i="45"/>
  <c r="CB165" i="45"/>
  <c r="CF179" i="45"/>
  <c r="CE179" i="45"/>
  <c r="CB193" i="45"/>
  <c r="CC193" i="45"/>
  <c r="CF205" i="45"/>
  <c r="CE205" i="45"/>
  <c r="CF245" i="45"/>
  <c r="CE245" i="45"/>
  <c r="CE7" i="45"/>
  <c r="CB7" i="45" s="1"/>
  <c r="CF7" i="45"/>
  <c r="CE29" i="45"/>
  <c r="CB29" i="45" s="1"/>
  <c r="CF29" i="45"/>
  <c r="CC29" i="45" s="1"/>
  <c r="CE49" i="45"/>
  <c r="CB49" i="45" s="1"/>
  <c r="CF49" i="45"/>
  <c r="CF70" i="45"/>
  <c r="CC70" i="45" s="1"/>
  <c r="CE70" i="45"/>
  <c r="CC124" i="45"/>
  <c r="CB124" i="45"/>
  <c r="CC132" i="45"/>
  <c r="CB132" i="45"/>
  <c r="CF143" i="45"/>
  <c r="CE143" i="45"/>
  <c r="CB163" i="45"/>
  <c r="CC163" i="45"/>
  <c r="CF212" i="45"/>
  <c r="CE212" i="45"/>
  <c r="CC226" i="45"/>
  <c r="CB226" i="45"/>
  <c r="CB231" i="45"/>
  <c r="CC231" i="45"/>
  <c r="CC238" i="45"/>
  <c r="CB238" i="45"/>
  <c r="CF260" i="45"/>
  <c r="CE260" i="45"/>
  <c r="CF91" i="45"/>
  <c r="CC91" i="45" s="1"/>
  <c r="CE91" i="45"/>
  <c r="CB91" i="45" s="1"/>
  <c r="CF93" i="45"/>
  <c r="CC93" i="45" s="1"/>
  <c r="CE93" i="45"/>
  <c r="CB93" i="45" s="1"/>
  <c r="CB101" i="45"/>
  <c r="CC130" i="45"/>
  <c r="CB130" i="45"/>
  <c r="CF217" i="45"/>
  <c r="CE217" i="45"/>
  <c r="CB223" i="45"/>
  <c r="CC223" i="45"/>
  <c r="CB265" i="45"/>
  <c r="CC265" i="45"/>
  <c r="CF13" i="45"/>
  <c r="CC13" i="45" s="1"/>
  <c r="CE15" i="45"/>
  <c r="CB15" i="45" s="1"/>
  <c r="CB21" i="45"/>
  <c r="CE27" i="45"/>
  <c r="CB27" i="45" s="1"/>
  <c r="CF31" i="45"/>
  <c r="CC31" i="45" s="1"/>
  <c r="CF79" i="45"/>
  <c r="CC79" i="45" s="1"/>
  <c r="CE79" i="45"/>
  <c r="CB79" i="45" s="1"/>
  <c r="CE86" i="45"/>
  <c r="CB86" i="45" s="1"/>
  <c r="CE96" i="45"/>
  <c r="CB96" i="45" s="1"/>
  <c r="CF96" i="45"/>
  <c r="CC96" i="45" s="1"/>
  <c r="CF137" i="45"/>
  <c r="CE137" i="45"/>
  <c r="CC150" i="45"/>
  <c r="CB150" i="45"/>
  <c r="CF171" i="45"/>
  <c r="CE171" i="45"/>
  <c r="CB203" i="45"/>
  <c r="CC203" i="45"/>
  <c r="CC210" i="45"/>
  <c r="CB210" i="45"/>
  <c r="CF26" i="45"/>
  <c r="CC26" i="45" s="1"/>
  <c r="CE26" i="45"/>
  <c r="CB26" i="45" s="1"/>
  <c r="CB43" i="45"/>
  <c r="CE87" i="45"/>
  <c r="CF87" i="45"/>
  <c r="CC98" i="45"/>
  <c r="CC100" i="45"/>
  <c r="CE109" i="45"/>
  <c r="CE277" i="45"/>
  <c r="CE293" i="45"/>
  <c r="CB33" i="45"/>
  <c r="CE159" i="45"/>
  <c r="CE167" i="45"/>
  <c r="CE251" i="45"/>
  <c r="CE276" i="45"/>
  <c r="CB284" i="45"/>
  <c r="CF286" i="45"/>
  <c r="CB298" i="45"/>
  <c r="CB48" i="45"/>
  <c r="CC52" i="45"/>
  <c r="CB32" i="45"/>
  <c r="CC36" i="45"/>
  <c r="CC48" i="45"/>
  <c r="CB61" i="45"/>
  <c r="CC63" i="45"/>
  <c r="CC66" i="45"/>
  <c r="CC68" i="45"/>
  <c r="CB135" i="45"/>
  <c r="CB137" i="45"/>
  <c r="CC155" i="45"/>
  <c r="CB202" i="45"/>
  <c r="CB214" i="45"/>
  <c r="CB222" i="45"/>
  <c r="CB230" i="45"/>
  <c r="CB242" i="45"/>
  <c r="CC255" i="45"/>
  <c r="CB262" i="45"/>
  <c r="CB278" i="45"/>
  <c r="CE281" i="45"/>
  <c r="CB294" i="45"/>
  <c r="CB142" i="45"/>
  <c r="CC147" i="45"/>
  <c r="CC149" i="45"/>
  <c r="CB173" i="45"/>
  <c r="CB178" i="45"/>
  <c r="CE183" i="45"/>
  <c r="CB190" i="45"/>
  <c r="CE195" i="45"/>
  <c r="CE209" i="45"/>
  <c r="CE237" i="45"/>
  <c r="CE247" i="45"/>
  <c r="CE252" i="45"/>
  <c r="CE264" i="45"/>
  <c r="CE269" i="45"/>
  <c r="CB277" i="45"/>
  <c r="CE287" i="45"/>
  <c r="CB293" i="45"/>
  <c r="CE108" i="45"/>
  <c r="CB129" i="45"/>
  <c r="CB134" i="45"/>
  <c r="CF192" i="45"/>
  <c r="CE204" i="45"/>
  <c r="CE216" i="45"/>
  <c r="CE219" i="45"/>
  <c r="CC221" i="45"/>
  <c r="CC227" i="45"/>
  <c r="CE232" i="45"/>
  <c r="CE244" i="45"/>
  <c r="CE257" i="45"/>
  <c r="CC271" i="45"/>
  <c r="CE283" i="45"/>
  <c r="CB296" i="45"/>
  <c r="CC299" i="45"/>
  <c r="CE114" i="45"/>
  <c r="CF122" i="45"/>
  <c r="CE147" i="45"/>
  <c r="CF280" i="45"/>
  <c r="Q15" i="44"/>
  <c r="Q41" i="44"/>
  <c r="Q11" i="44"/>
  <c r="Q9" i="44"/>
  <c r="Q19" i="44"/>
  <c r="Q26" i="44"/>
  <c r="Q35" i="44"/>
  <c r="Q39" i="44"/>
  <c r="Z47" i="44"/>
  <c r="AA47" i="44" s="1"/>
  <c r="Q60" i="44"/>
  <c r="Q72" i="44"/>
  <c r="Q81" i="44"/>
  <c r="Q5" i="44"/>
  <c r="Q13" i="44"/>
  <c r="Z27" i="44"/>
  <c r="AA27" i="44" s="1"/>
  <c r="Q36" i="44"/>
  <c r="Q28" i="44"/>
  <c r="Q32" i="44"/>
  <c r="Q14" i="44"/>
  <c r="Q20" i="44"/>
  <c r="Q40" i="44"/>
  <c r="Q53" i="44"/>
  <c r="Z62" i="44"/>
  <c r="AA62" i="44" s="1"/>
  <c r="Q63" i="44"/>
  <c r="X4" i="44"/>
  <c r="X12" i="44"/>
  <c r="X16" i="44"/>
  <c r="Y25" i="44"/>
  <c r="Y29" i="44"/>
  <c r="Y74" i="44"/>
  <c r="AB328" i="44"/>
  <c r="U10" i="44"/>
  <c r="W13" i="44"/>
  <c r="Z13" i="44" s="1"/>
  <c r="AA13" i="44" s="1"/>
  <c r="Y16" i="44"/>
  <c r="W17" i="44"/>
  <c r="Y21" i="44"/>
  <c r="X22" i="44"/>
  <c r="Z22" i="44" s="1"/>
  <c r="AA22" i="44" s="1"/>
  <c r="U23" i="44"/>
  <c r="Y30" i="44"/>
  <c r="W31" i="44"/>
  <c r="Y34" i="44"/>
  <c r="Z34" i="44" s="1"/>
  <c r="AA34" i="44" s="1"/>
  <c r="W35" i="44"/>
  <c r="Y38" i="44"/>
  <c r="Y42" i="44"/>
  <c r="Y46" i="44"/>
  <c r="X51" i="44"/>
  <c r="Z51" i="44" s="1"/>
  <c r="AA51" i="44" s="1"/>
  <c r="X55" i="44"/>
  <c r="Z55" i="44" s="1"/>
  <c r="AA55" i="44" s="1"/>
  <c r="Y59" i="44"/>
  <c r="X60" i="44"/>
  <c r="Z60" i="44" s="1"/>
  <c r="AA60" i="44" s="1"/>
  <c r="X65" i="44"/>
  <c r="Z65" i="44" s="1"/>
  <c r="AA65" i="44" s="1"/>
  <c r="U66" i="44"/>
  <c r="Y69" i="44"/>
  <c r="V82" i="44"/>
  <c r="X94" i="44"/>
  <c r="Q98" i="44"/>
  <c r="X99" i="44"/>
  <c r="X112" i="44"/>
  <c r="O116" i="44"/>
  <c r="Q116" i="44" s="1"/>
  <c r="Q120" i="44"/>
  <c r="Q128" i="44"/>
  <c r="Q143" i="44"/>
  <c r="Q147" i="44"/>
  <c r="Q151" i="44"/>
  <c r="Y4" i="44"/>
  <c r="X38" i="44"/>
  <c r="Z38" i="44" s="1"/>
  <c r="AA38" i="44" s="1"/>
  <c r="X46" i="44"/>
  <c r="Z46" i="44" s="1"/>
  <c r="AA46" i="44" s="1"/>
  <c r="J73" i="44"/>
  <c r="Q73" i="44" s="1"/>
  <c r="W10" i="44"/>
  <c r="X13" i="44"/>
  <c r="U14" i="44"/>
  <c r="X17" i="44"/>
  <c r="W23" i="44"/>
  <c r="X31" i="44"/>
  <c r="U32" i="44"/>
  <c r="X35" i="44"/>
  <c r="U36" i="44"/>
  <c r="X39" i="44"/>
  <c r="Z39" i="44" s="1"/>
  <c r="AA39" i="44" s="1"/>
  <c r="U40" i="44"/>
  <c r="X43" i="44"/>
  <c r="Z43" i="44" s="1"/>
  <c r="AA43" i="44" s="1"/>
  <c r="U44" i="44"/>
  <c r="U48" i="44"/>
  <c r="W52" i="44"/>
  <c r="Z52" i="44" s="1"/>
  <c r="AA52" i="44" s="1"/>
  <c r="X56" i="44"/>
  <c r="Z56" i="44" s="1"/>
  <c r="AA56" i="44" s="1"/>
  <c r="U57" i="44"/>
  <c r="X61" i="44"/>
  <c r="Z61" i="44" s="1"/>
  <c r="AA61" i="44" s="1"/>
  <c r="W66" i="44"/>
  <c r="X70" i="44"/>
  <c r="Z70" i="44" s="1"/>
  <c r="AA70" i="44" s="1"/>
  <c r="U71" i="44"/>
  <c r="W82" i="44"/>
  <c r="Z83" i="44"/>
  <c r="AA83" i="44" s="1"/>
  <c r="U91" i="44"/>
  <c r="Z91" i="44" s="1"/>
  <c r="AA91" i="44" s="1"/>
  <c r="Y94" i="44"/>
  <c r="O98" i="44"/>
  <c r="Y99" i="44"/>
  <c r="Y101" i="44"/>
  <c r="W101" i="44"/>
  <c r="W108" i="44"/>
  <c r="U108" i="44"/>
  <c r="Q134" i="44"/>
  <c r="Q154" i="44"/>
  <c r="Q157" i="44"/>
  <c r="Y160" i="44"/>
  <c r="X160" i="44"/>
  <c r="W160" i="44"/>
  <c r="U160" i="44"/>
  <c r="W238" i="44"/>
  <c r="U238" i="44"/>
  <c r="Y238" i="44"/>
  <c r="X238" i="44"/>
  <c r="J238" i="44"/>
  <c r="Q238" i="44" s="1"/>
  <c r="Y73" i="44"/>
  <c r="X93" i="44"/>
  <c r="Y12" i="44"/>
  <c r="X34" i="44"/>
  <c r="J50" i="44"/>
  <c r="Q50" i="44" s="1"/>
  <c r="Y50" i="44"/>
  <c r="X69" i="44"/>
  <c r="Y114" i="44"/>
  <c r="W114" i="44"/>
  <c r="U114" i="44"/>
  <c r="W139" i="44"/>
  <c r="U139" i="44"/>
  <c r="Y139" i="44"/>
  <c r="J139" i="44"/>
  <c r="Q139" i="44" s="1"/>
  <c r="O3" i="44"/>
  <c r="P332" i="44"/>
  <c r="G332" i="44"/>
  <c r="H340" i="44"/>
  <c r="P340" i="44"/>
  <c r="P346" i="44" s="1"/>
  <c r="G340" i="44"/>
  <c r="N332" i="44"/>
  <c r="N340" i="44"/>
  <c r="L340" i="44"/>
  <c r="K340" i="44"/>
  <c r="M332" i="44"/>
  <c r="L332" i="44"/>
  <c r="E329" i="44"/>
  <c r="E330" i="44" s="1"/>
  <c r="K332" i="44"/>
  <c r="M340" i="44"/>
  <c r="H332" i="44"/>
  <c r="U11" i="44"/>
  <c r="Z11" i="44" s="1"/>
  <c r="AA11" i="44" s="1"/>
  <c r="W14" i="44"/>
  <c r="U19" i="44"/>
  <c r="Z19" i="44" s="1"/>
  <c r="AA19" i="44" s="1"/>
  <c r="W32" i="44"/>
  <c r="W36" i="44"/>
  <c r="W40" i="44"/>
  <c r="W44" i="44"/>
  <c r="W48" i="44"/>
  <c r="U53" i="44"/>
  <c r="W57" i="44"/>
  <c r="U63" i="44"/>
  <c r="Z63" i="44" s="1"/>
  <c r="AA63" i="44" s="1"/>
  <c r="U67" i="44"/>
  <c r="W71" i="44"/>
  <c r="V78" i="44"/>
  <c r="W85" i="44"/>
  <c r="V85" i="44"/>
  <c r="O86" i="44"/>
  <c r="Q86" i="44" s="1"/>
  <c r="Y97" i="44"/>
  <c r="W97" i="44"/>
  <c r="U97" i="44"/>
  <c r="U100" i="44"/>
  <c r="Q108" i="44"/>
  <c r="X114" i="44"/>
  <c r="W125" i="44"/>
  <c r="U125" i="44"/>
  <c r="Y125" i="44"/>
  <c r="J125" i="44"/>
  <c r="Q125" i="44" s="1"/>
  <c r="Q126" i="44"/>
  <c r="X139" i="44"/>
  <c r="W144" i="44"/>
  <c r="U144" i="44"/>
  <c r="Y144" i="44"/>
  <c r="J144" i="44"/>
  <c r="Q144" i="44" s="1"/>
  <c r="Q145" i="44"/>
  <c r="Q152" i="44"/>
  <c r="Q166" i="44"/>
  <c r="X29" i="44"/>
  <c r="X50" i="44"/>
  <c r="X64" i="44"/>
  <c r="X79" i="44"/>
  <c r="W121" i="44"/>
  <c r="U121" i="44"/>
  <c r="Y121" i="44"/>
  <c r="J121" i="44"/>
  <c r="Q121" i="44" s="1"/>
  <c r="X21" i="44"/>
  <c r="Z21" i="44" s="1"/>
  <c r="AA21" i="44" s="1"/>
  <c r="J25" i="44"/>
  <c r="Q25" i="44" s="1"/>
  <c r="X42" i="44"/>
  <c r="Z42" i="44" s="1"/>
  <c r="AA42" i="44" s="1"/>
  <c r="X59" i="44"/>
  <c r="Z59" i="44" s="1"/>
  <c r="AA59" i="44" s="1"/>
  <c r="G328" i="44"/>
  <c r="G330" i="44" s="1"/>
  <c r="X40" i="44"/>
  <c r="X57" i="44"/>
  <c r="X71" i="44"/>
  <c r="W78" i="44"/>
  <c r="W89" i="44"/>
  <c r="U89" i="44"/>
  <c r="Y93" i="44"/>
  <c r="Z96" i="44"/>
  <c r="AA96" i="44" s="1"/>
  <c r="Z99" i="44"/>
  <c r="AA99" i="44" s="1"/>
  <c r="W100" i="44"/>
  <c r="W104" i="44"/>
  <c r="Y107" i="44"/>
  <c r="W107" i="44"/>
  <c r="U107" i="44"/>
  <c r="Q115" i="44"/>
  <c r="Q137" i="44"/>
  <c r="W171" i="44"/>
  <c r="Y171" i="44"/>
  <c r="X171" i="44"/>
  <c r="U171" i="44"/>
  <c r="J171" i="44"/>
  <c r="Q171" i="44" s="1"/>
  <c r="Y236" i="44"/>
  <c r="W236" i="44"/>
  <c r="U236" i="44"/>
  <c r="X25" i="44"/>
  <c r="X54" i="44"/>
  <c r="J8" i="44"/>
  <c r="Q8" i="44" s="1"/>
  <c r="J29" i="44"/>
  <c r="Q29" i="44" s="1"/>
  <c r="X30" i="44"/>
  <c r="Z30" i="44" s="1"/>
  <c r="AA30" i="44" s="1"/>
  <c r="J78" i="44"/>
  <c r="Q78" i="44" s="1"/>
  <c r="J79" i="44"/>
  <c r="Q79" i="44" s="1"/>
  <c r="Y79" i="44"/>
  <c r="X36" i="44"/>
  <c r="X44" i="44"/>
  <c r="X48" i="44"/>
  <c r="H328" i="44"/>
  <c r="H330" i="44" s="1"/>
  <c r="X3" i="44"/>
  <c r="U4" i="44"/>
  <c r="U8" i="44"/>
  <c r="U12" i="44"/>
  <c r="Z12" i="44" s="1"/>
  <c r="AA12" i="44" s="1"/>
  <c r="Y14" i="44"/>
  <c r="W15" i="44"/>
  <c r="Z15" i="44" s="1"/>
  <c r="AA15" i="44" s="1"/>
  <c r="W20" i="44"/>
  <c r="Z20" i="44" s="1"/>
  <c r="AA20" i="44" s="1"/>
  <c r="U25" i="44"/>
  <c r="Z25" i="44" s="1"/>
  <c r="AA25" i="44" s="1"/>
  <c r="U29" i="44"/>
  <c r="Z29" i="44" s="1"/>
  <c r="AA29" i="44" s="1"/>
  <c r="Y32" i="44"/>
  <c r="W33" i="44"/>
  <c r="Z33" i="44" s="1"/>
  <c r="AA33" i="44" s="1"/>
  <c r="W37" i="44"/>
  <c r="Z37" i="44" s="1"/>
  <c r="AA37" i="44" s="1"/>
  <c r="W41" i="44"/>
  <c r="Z41" i="44" s="1"/>
  <c r="AA41" i="44" s="1"/>
  <c r="U50" i="44"/>
  <c r="X53" i="44"/>
  <c r="U54" i="44"/>
  <c r="Z54" i="44" s="1"/>
  <c r="AA54" i="44" s="1"/>
  <c r="J57" i="44"/>
  <c r="Q57" i="44" s="1"/>
  <c r="X63" i="44"/>
  <c r="U64" i="44"/>
  <c r="X67" i="44"/>
  <c r="J71" i="44"/>
  <c r="Q71" i="44" s="1"/>
  <c r="W73" i="44"/>
  <c r="U74" i="44"/>
  <c r="Z74" i="44" s="1"/>
  <c r="AA74" i="44" s="1"/>
  <c r="U75" i="44"/>
  <c r="Z75" i="44" s="1"/>
  <c r="AA75" i="44" s="1"/>
  <c r="N342" i="44"/>
  <c r="L334" i="44"/>
  <c r="M342" i="44"/>
  <c r="K334" i="44"/>
  <c r="L342" i="44"/>
  <c r="J334" i="44"/>
  <c r="G342" i="44"/>
  <c r="O334" i="44"/>
  <c r="M334" i="44"/>
  <c r="P342" i="44"/>
  <c r="H334" i="44"/>
  <c r="G334" i="44"/>
  <c r="K342" i="44"/>
  <c r="H342" i="44"/>
  <c r="P334" i="44"/>
  <c r="N334" i="44"/>
  <c r="W77" i="44"/>
  <c r="X78" i="44"/>
  <c r="V79" i="44"/>
  <c r="Z79" i="44" s="1"/>
  <c r="AA79" i="44" s="1"/>
  <c r="Z86" i="44"/>
  <c r="AA86" i="44" s="1"/>
  <c r="J89" i="44"/>
  <c r="Z90" i="44"/>
  <c r="AA90" i="44" s="1"/>
  <c r="J94" i="44"/>
  <c r="Q94" i="44" s="1"/>
  <c r="Z95" i="44"/>
  <c r="AA95" i="44" s="1"/>
  <c r="J99" i="44"/>
  <c r="Q99" i="44" s="1"/>
  <c r="X100" i="44"/>
  <c r="X104" i="44"/>
  <c r="Z106" i="44"/>
  <c r="AA106" i="44" s="1"/>
  <c r="Q107" i="44"/>
  <c r="Q109" i="44"/>
  <c r="W112" i="44"/>
  <c r="U112" i="44"/>
  <c r="Q124" i="44"/>
  <c r="Q132" i="44"/>
  <c r="Q135" i="44"/>
  <c r="Q142" i="44"/>
  <c r="Q158" i="44"/>
  <c r="Z248" i="44"/>
  <c r="AA248" i="44" s="1"/>
  <c r="X8" i="44"/>
  <c r="N328" i="44"/>
  <c r="J4" i="44"/>
  <c r="Q4" i="44" s="1"/>
  <c r="Y8" i="44"/>
  <c r="J12" i="44"/>
  <c r="J54" i="44"/>
  <c r="Q54" i="44" s="1"/>
  <c r="Y54" i="44"/>
  <c r="J64" i="44"/>
  <c r="Q64" i="44" s="1"/>
  <c r="Y64" i="44"/>
  <c r="J3" i="44"/>
  <c r="X72" i="44"/>
  <c r="Z72" i="44" s="1"/>
  <c r="AA72" i="44" s="1"/>
  <c r="X73" i="44"/>
  <c r="Z73" i="44" s="1"/>
  <c r="AA73" i="44" s="1"/>
  <c r="W75" i="44"/>
  <c r="X77" i="44"/>
  <c r="W81" i="44"/>
  <c r="V81" i="44"/>
  <c r="Z87" i="44"/>
  <c r="AA87" i="44" s="1"/>
  <c r="Y88" i="44"/>
  <c r="W88" i="44"/>
  <c r="U88" i="44"/>
  <c r="O89" i="44"/>
  <c r="Y102" i="44"/>
  <c r="W102" i="44"/>
  <c r="U102" i="44"/>
  <c r="Y104" i="44"/>
  <c r="X107" i="44"/>
  <c r="X108" i="44"/>
  <c r="Z110" i="44"/>
  <c r="AA110" i="44" s="1"/>
  <c r="Q111" i="44"/>
  <c r="J112" i="44"/>
  <c r="Q112" i="44" s="1"/>
  <c r="W117" i="44"/>
  <c r="U117" i="44"/>
  <c r="X125" i="44"/>
  <c r="Q130" i="44"/>
  <c r="Z131" i="44"/>
  <c r="AA131" i="44" s="1"/>
  <c r="Z135" i="44"/>
  <c r="AA135" i="44" s="1"/>
  <c r="X144" i="44"/>
  <c r="W149" i="44"/>
  <c r="U149" i="44"/>
  <c r="Y149" i="44"/>
  <c r="J149" i="44"/>
  <c r="Q149" i="44" s="1"/>
  <c r="Q150" i="44"/>
  <c r="Y151" i="44"/>
  <c r="W151" i="44"/>
  <c r="U151" i="44"/>
  <c r="Z153" i="44"/>
  <c r="AA153" i="44" s="1"/>
  <c r="Z158" i="44"/>
  <c r="AA158" i="44" s="1"/>
  <c r="Z294" i="44"/>
  <c r="AA294" i="44" s="1"/>
  <c r="W122" i="44"/>
  <c r="W126" i="44"/>
  <c r="Z126" i="44" s="1"/>
  <c r="AA126" i="44" s="1"/>
  <c r="X130" i="44"/>
  <c r="Z130" i="44" s="1"/>
  <c r="AA130" i="44" s="1"/>
  <c r="X135" i="44"/>
  <c r="W140" i="44"/>
  <c r="Y154" i="44"/>
  <c r="Y159" i="44"/>
  <c r="O160" i="44"/>
  <c r="U166" i="44"/>
  <c r="Y166" i="44"/>
  <c r="Z168" i="44"/>
  <c r="AA168" i="44" s="1"/>
  <c r="J170" i="44"/>
  <c r="Q170" i="44" s="1"/>
  <c r="Q174" i="44"/>
  <c r="Y199" i="44"/>
  <c r="U199" i="44"/>
  <c r="Z199" i="44" s="1"/>
  <c r="AA199" i="44" s="1"/>
  <c r="O207" i="44"/>
  <c r="X109" i="44"/>
  <c r="Z109" i="44" s="1"/>
  <c r="AA109" i="44" s="1"/>
  <c r="X113" i="44"/>
  <c r="Z113" i="44" s="1"/>
  <c r="AA113" i="44" s="1"/>
  <c r="X118" i="44"/>
  <c r="Z118" i="44" s="1"/>
  <c r="AA118" i="44" s="1"/>
  <c r="X122" i="44"/>
  <c r="Z122" i="44" s="1"/>
  <c r="AA122" i="44" s="1"/>
  <c r="X126" i="44"/>
  <c r="X140" i="44"/>
  <c r="X145" i="44"/>
  <c r="Z145" i="44" s="1"/>
  <c r="AA145" i="44" s="1"/>
  <c r="X150" i="44"/>
  <c r="Z150" i="44" s="1"/>
  <c r="AA150" i="44" s="1"/>
  <c r="Y155" i="44"/>
  <c r="Z155" i="44" s="1"/>
  <c r="AA155" i="44" s="1"/>
  <c r="Y158" i="44"/>
  <c r="U170" i="44"/>
  <c r="Y170" i="44"/>
  <c r="Q203" i="44"/>
  <c r="Y206" i="44"/>
  <c r="W206" i="44"/>
  <c r="U206" i="44"/>
  <c r="W208" i="44"/>
  <c r="U208" i="44"/>
  <c r="Z235" i="44"/>
  <c r="AA235" i="44" s="1"/>
  <c r="X236" i="44"/>
  <c r="W256" i="44"/>
  <c r="Y256" i="44"/>
  <c r="X256" i="44"/>
  <c r="U256" i="44"/>
  <c r="CF56" i="45"/>
  <c r="CC56" i="45" s="1"/>
  <c r="CE56" i="45"/>
  <c r="CB56" i="45" s="1"/>
  <c r="CC84" i="45"/>
  <c r="CB84" i="45"/>
  <c r="X105" i="44"/>
  <c r="Z105" i="44" s="1"/>
  <c r="AA105" i="44" s="1"/>
  <c r="X131" i="44"/>
  <c r="X136" i="44"/>
  <c r="Z136" i="44" s="1"/>
  <c r="AA136" i="44" s="1"/>
  <c r="X141" i="44"/>
  <c r="Z141" i="44" s="1"/>
  <c r="AA141" i="44" s="1"/>
  <c r="X146" i="44"/>
  <c r="Z146" i="44" s="1"/>
  <c r="AA146" i="44" s="1"/>
  <c r="Y156" i="44"/>
  <c r="Z156" i="44" s="1"/>
  <c r="AA156" i="44" s="1"/>
  <c r="Z180" i="44"/>
  <c r="AA180" i="44" s="1"/>
  <c r="J208" i="44"/>
  <c r="Q208" i="44" s="1"/>
  <c r="Y215" i="44"/>
  <c r="W215" i="44"/>
  <c r="U215" i="44"/>
  <c r="Z215" i="44" s="1"/>
  <c r="AA215" i="44" s="1"/>
  <c r="W217" i="44"/>
  <c r="U217" i="44"/>
  <c r="W221" i="44"/>
  <c r="U221" i="44"/>
  <c r="Y228" i="44"/>
  <c r="W228" i="44"/>
  <c r="U228" i="44"/>
  <c r="W230" i="44"/>
  <c r="U230" i="44"/>
  <c r="W234" i="44"/>
  <c r="U234" i="44"/>
  <c r="Y301" i="44"/>
  <c r="W301" i="44"/>
  <c r="V301" i="44"/>
  <c r="X301" i="44"/>
  <c r="D323" i="44"/>
  <c r="J336" i="44"/>
  <c r="W92" i="44"/>
  <c r="W115" i="44"/>
  <c r="Z115" i="44" s="1"/>
  <c r="AA115" i="44" s="1"/>
  <c r="W128" i="44"/>
  <c r="Z128" i="44" s="1"/>
  <c r="AA128" i="44" s="1"/>
  <c r="W132" i="44"/>
  <c r="Z132" i="44" s="1"/>
  <c r="AA132" i="44" s="1"/>
  <c r="W137" i="44"/>
  <c r="W142" i="44"/>
  <c r="Z142" i="44" s="1"/>
  <c r="AA142" i="44" s="1"/>
  <c r="W147" i="44"/>
  <c r="Z147" i="44" s="1"/>
  <c r="AA147" i="44" s="1"/>
  <c r="U152" i="44"/>
  <c r="O155" i="44"/>
  <c r="Q155" i="44" s="1"/>
  <c r="J156" i="44"/>
  <c r="Q156" i="44" s="1"/>
  <c r="J168" i="44"/>
  <c r="Q168" i="44" s="1"/>
  <c r="O203" i="44"/>
  <c r="X206" i="44"/>
  <c r="J209" i="44"/>
  <c r="Q209" i="44" s="1"/>
  <c r="J217" i="44"/>
  <c r="Q217" i="44" s="1"/>
  <c r="J221" i="44"/>
  <c r="Q221" i="44" s="1"/>
  <c r="J230" i="44"/>
  <c r="Q230" i="44" s="1"/>
  <c r="J234" i="44"/>
  <c r="Q234" i="44" s="1"/>
  <c r="O241" i="44"/>
  <c r="Q241" i="44" s="1"/>
  <c r="O245" i="44"/>
  <c r="Q245" i="44" s="1"/>
  <c r="Y289" i="44"/>
  <c r="J289" i="44"/>
  <c r="Q289" i="44" s="1"/>
  <c r="W289" i="44"/>
  <c r="V289" i="44"/>
  <c r="X289" i="44"/>
  <c r="X92" i="44"/>
  <c r="X115" i="44"/>
  <c r="X128" i="44"/>
  <c r="X132" i="44"/>
  <c r="X137" i="44"/>
  <c r="X142" i="44"/>
  <c r="X147" i="44"/>
  <c r="W152" i="44"/>
  <c r="W166" i="44"/>
  <c r="Q172" i="44"/>
  <c r="W179" i="44"/>
  <c r="V179" i="44"/>
  <c r="Z179" i="44" s="1"/>
  <c r="AA179" i="44" s="1"/>
  <c r="W204" i="44"/>
  <c r="U204" i="44"/>
  <c r="Y209" i="44"/>
  <c r="U209" i="44"/>
  <c r="Z223" i="44"/>
  <c r="AA223" i="44" s="1"/>
  <c r="Y240" i="44"/>
  <c r="W240" i="44"/>
  <c r="U240" i="44"/>
  <c r="W242" i="44"/>
  <c r="U242" i="44"/>
  <c r="Z242" i="44" s="1"/>
  <c r="AA242" i="44" s="1"/>
  <c r="W246" i="44"/>
  <c r="U246" i="44"/>
  <c r="Q341" i="44"/>
  <c r="X80" i="44"/>
  <c r="Z80" i="44" s="1"/>
  <c r="AA80" i="44" s="1"/>
  <c r="W93" i="44"/>
  <c r="Z93" i="44" s="1"/>
  <c r="AA93" i="44" s="1"/>
  <c r="W98" i="44"/>
  <c r="Z98" i="44" s="1"/>
  <c r="AA98" i="44" s="1"/>
  <c r="W103" i="44"/>
  <c r="Z103" i="44" s="1"/>
  <c r="AA103" i="44" s="1"/>
  <c r="W129" i="44"/>
  <c r="Z129" i="44" s="1"/>
  <c r="AA129" i="44" s="1"/>
  <c r="W133" i="44"/>
  <c r="W138" i="44"/>
  <c r="Z138" i="44" s="1"/>
  <c r="AA138" i="44" s="1"/>
  <c r="W143" i="44"/>
  <c r="Z143" i="44" s="1"/>
  <c r="AA143" i="44" s="1"/>
  <c r="W148" i="44"/>
  <c r="Z148" i="44" s="1"/>
  <c r="AA148" i="44" s="1"/>
  <c r="U159" i="44"/>
  <c r="U163" i="44"/>
  <c r="Y163" i="44"/>
  <c r="X166" i="44"/>
  <c r="Y167" i="44"/>
  <c r="W170" i="44"/>
  <c r="J179" i="44"/>
  <c r="Q179" i="44" s="1"/>
  <c r="Y183" i="44"/>
  <c r="V183" i="44"/>
  <c r="J187" i="44"/>
  <c r="Q187" i="44" s="1"/>
  <c r="J191" i="44"/>
  <c r="Q191" i="44" s="1"/>
  <c r="J195" i="44"/>
  <c r="Q195" i="44" s="1"/>
  <c r="X199" i="44"/>
  <c r="J204" i="44"/>
  <c r="Q204" i="44" s="1"/>
  <c r="X208" i="44"/>
  <c r="W213" i="44"/>
  <c r="U213" i="44"/>
  <c r="W226" i="44"/>
  <c r="U226" i="44"/>
  <c r="Z226" i="44" s="1"/>
  <c r="AA226" i="44" s="1"/>
  <c r="J242" i="44"/>
  <c r="Q242" i="44" s="1"/>
  <c r="J246" i="44"/>
  <c r="Q266" i="44"/>
  <c r="W154" i="44"/>
  <c r="Z154" i="44" s="1"/>
  <c r="AA154" i="44" s="1"/>
  <c r="J160" i="44"/>
  <c r="W161" i="44"/>
  <c r="Y161" i="44"/>
  <c r="X170" i="44"/>
  <c r="W175" i="44"/>
  <c r="V175" i="44"/>
  <c r="V176" i="44"/>
  <c r="Z176" i="44" s="1"/>
  <c r="AA176" i="44" s="1"/>
  <c r="Z177" i="44"/>
  <c r="AA177" i="44" s="1"/>
  <c r="Q178" i="44"/>
  <c r="Q183" i="44"/>
  <c r="Y187" i="44"/>
  <c r="V187" i="44"/>
  <c r="Y191" i="44"/>
  <c r="U191" i="44"/>
  <c r="Y195" i="44"/>
  <c r="U195" i="44"/>
  <c r="Q207" i="44"/>
  <c r="Y208" i="44"/>
  <c r="Q213" i="44"/>
  <c r="X217" i="44"/>
  <c r="X221" i="44"/>
  <c r="Q226" i="44"/>
  <c r="X230" i="44"/>
  <c r="X234" i="44"/>
  <c r="O237" i="44"/>
  <c r="Q237" i="44" s="1"/>
  <c r="Z239" i="44"/>
  <c r="AA239" i="44" s="1"/>
  <c r="X240" i="44"/>
  <c r="Y258" i="44"/>
  <c r="W258" i="44"/>
  <c r="U258" i="44"/>
  <c r="X258" i="44"/>
  <c r="Y275" i="44"/>
  <c r="U275" i="44"/>
  <c r="W278" i="44"/>
  <c r="Y278" i="44"/>
  <c r="U278" i="44"/>
  <c r="X278" i="44"/>
  <c r="Q296" i="44"/>
  <c r="X174" i="44"/>
  <c r="Z174" i="44" s="1"/>
  <c r="AA174" i="44" s="1"/>
  <c r="X178" i="44"/>
  <c r="X182" i="44"/>
  <c r="Z182" i="44" s="1"/>
  <c r="AA182" i="44" s="1"/>
  <c r="J185" i="44"/>
  <c r="Q185" i="44" s="1"/>
  <c r="Y185" i="44"/>
  <c r="J189" i="44"/>
  <c r="Q189" i="44" s="1"/>
  <c r="Y189" i="44"/>
  <c r="J193" i="44"/>
  <c r="Q193" i="44" s="1"/>
  <c r="Y193" i="44"/>
  <c r="X203" i="44"/>
  <c r="X207" i="44"/>
  <c r="X216" i="44"/>
  <c r="X220" i="44"/>
  <c r="X229" i="44"/>
  <c r="X233" i="44"/>
  <c r="X237" i="44"/>
  <c r="X241" i="44"/>
  <c r="X245" i="44"/>
  <c r="Q254" i="44"/>
  <c r="Q277" i="44"/>
  <c r="W298" i="44"/>
  <c r="Y298" i="44"/>
  <c r="Y174" i="44"/>
  <c r="Y178" i="44"/>
  <c r="Y182" i="44"/>
  <c r="Y203" i="44"/>
  <c r="Y207" i="44"/>
  <c r="Y216" i="44"/>
  <c r="Y220" i="44"/>
  <c r="Y229" i="44"/>
  <c r="Y233" i="44"/>
  <c r="Y237" i="44"/>
  <c r="Y241" i="44"/>
  <c r="Y245" i="44"/>
  <c r="W252" i="44"/>
  <c r="Z252" i="44" s="1"/>
  <c r="AA252" i="44" s="1"/>
  <c r="Y254" i="44"/>
  <c r="W254" i="44"/>
  <c r="U254" i="44"/>
  <c r="U255" i="44"/>
  <c r="Z255" i="44" s="1"/>
  <c r="AA255" i="44" s="1"/>
  <c r="J256" i="44"/>
  <c r="Q256" i="44" s="1"/>
  <c r="J258" i="44"/>
  <c r="Q258" i="44" s="1"/>
  <c r="W274" i="44"/>
  <c r="Y274" i="44"/>
  <c r="Y277" i="44"/>
  <c r="W277" i="44"/>
  <c r="U277" i="44"/>
  <c r="Q295" i="44"/>
  <c r="O319" i="44"/>
  <c r="Q319" i="44" s="1"/>
  <c r="CF40" i="45"/>
  <c r="CC40" i="45" s="1"/>
  <c r="CE40" i="45"/>
  <c r="CB40" i="45" s="1"/>
  <c r="X180" i="44"/>
  <c r="X205" i="44"/>
  <c r="Z205" i="44" s="1"/>
  <c r="AA205" i="44" s="1"/>
  <c r="X214" i="44"/>
  <c r="Z214" i="44" s="1"/>
  <c r="AA214" i="44" s="1"/>
  <c r="X218" i="44"/>
  <c r="Z218" i="44" s="1"/>
  <c r="AA218" i="44" s="1"/>
  <c r="X222" i="44"/>
  <c r="X227" i="44"/>
  <c r="X231" i="44"/>
  <c r="Z231" i="44" s="1"/>
  <c r="AA231" i="44" s="1"/>
  <c r="X235" i="44"/>
  <c r="X239" i="44"/>
  <c r="X243" i="44"/>
  <c r="Z243" i="44" s="1"/>
  <c r="AA243" i="44" s="1"/>
  <c r="X247" i="44"/>
  <c r="Z247" i="44" s="1"/>
  <c r="AA247" i="44" s="1"/>
  <c r="W248" i="44"/>
  <c r="Y257" i="44"/>
  <c r="W257" i="44"/>
  <c r="Q272" i="44"/>
  <c r="X275" i="44"/>
  <c r="X281" i="44"/>
  <c r="W281" i="44"/>
  <c r="U281" i="44"/>
  <c r="W290" i="44"/>
  <c r="Y290" i="44"/>
  <c r="Z290" i="44" s="1"/>
  <c r="AA290" i="44" s="1"/>
  <c r="V298" i="44"/>
  <c r="L344" i="44"/>
  <c r="O335" i="44"/>
  <c r="CF24" i="45"/>
  <c r="CC24" i="45" s="1"/>
  <c r="CE24" i="45"/>
  <c r="CB24" i="45" s="1"/>
  <c r="X184" i="44"/>
  <c r="Z184" i="44" s="1"/>
  <c r="AA184" i="44" s="1"/>
  <c r="V185" i="44"/>
  <c r="X188" i="44"/>
  <c r="Z188" i="44" s="1"/>
  <c r="AA188" i="44" s="1"/>
  <c r="V189" i="44"/>
  <c r="X192" i="44"/>
  <c r="Z192" i="44" s="1"/>
  <c r="AA192" i="44" s="1"/>
  <c r="U193" i="44"/>
  <c r="X196" i="44"/>
  <c r="Z196" i="44" s="1"/>
  <c r="AA196" i="44" s="1"/>
  <c r="U197" i="44"/>
  <c r="X200" i="44"/>
  <c r="Z200" i="44" s="1"/>
  <c r="AA200" i="44" s="1"/>
  <c r="X210" i="44"/>
  <c r="Z210" i="44" s="1"/>
  <c r="AA210" i="44" s="1"/>
  <c r="U211" i="44"/>
  <c r="Z211" i="44" s="1"/>
  <c r="AA211" i="44" s="1"/>
  <c r="X223" i="44"/>
  <c r="U224" i="44"/>
  <c r="X248" i="44"/>
  <c r="X257" i="44"/>
  <c r="Y259" i="44"/>
  <c r="J259" i="44"/>
  <c r="Q259" i="44" s="1"/>
  <c r="W259" i="44"/>
  <c r="Y269" i="44"/>
  <c r="J269" i="44"/>
  <c r="Q269" i="44" s="1"/>
  <c r="W269" i="44"/>
  <c r="U269" i="44"/>
  <c r="Y272" i="44"/>
  <c r="Z274" i="44"/>
  <c r="AA274" i="44" s="1"/>
  <c r="X298" i="44"/>
  <c r="CF8" i="45"/>
  <c r="CC8" i="45" s="1"/>
  <c r="CE8" i="45"/>
  <c r="CB8" i="45" s="1"/>
  <c r="W185" i="44"/>
  <c r="W189" i="44"/>
  <c r="W193" i="44"/>
  <c r="W197" i="44"/>
  <c r="U203" i="44"/>
  <c r="U207" i="44"/>
  <c r="W211" i="44"/>
  <c r="U216" i="44"/>
  <c r="U220" i="44"/>
  <c r="Z220" i="44" s="1"/>
  <c r="AA220" i="44" s="1"/>
  <c r="W224" i="44"/>
  <c r="U229" i="44"/>
  <c r="U233" i="44"/>
  <c r="Z233" i="44" s="1"/>
  <c r="AA233" i="44" s="1"/>
  <c r="U237" i="44"/>
  <c r="U241" i="44"/>
  <c r="U245" i="44"/>
  <c r="U249" i="44"/>
  <c r="Y249" i="44"/>
  <c r="J255" i="44"/>
  <c r="Q255" i="44" s="1"/>
  <c r="W265" i="44"/>
  <c r="Y265" i="44"/>
  <c r="J270" i="44"/>
  <c r="Q270" i="44" s="1"/>
  <c r="X274" i="44"/>
  <c r="Y281" i="44"/>
  <c r="Q285" i="44"/>
  <c r="J294" i="44"/>
  <c r="Q294" i="44" s="1"/>
  <c r="Y297" i="44"/>
  <c r="J297" i="44"/>
  <c r="W297" i="44"/>
  <c r="V297" i="44"/>
  <c r="H350" i="44"/>
  <c r="H354" i="44" s="1"/>
  <c r="O306" i="44"/>
  <c r="Q306" i="44" s="1"/>
  <c r="Q343" i="44" s="1"/>
  <c r="Q325" i="44"/>
  <c r="Q337" i="44" s="1"/>
  <c r="O337" i="44"/>
  <c r="Q250" i="44"/>
  <c r="O263" i="44"/>
  <c r="Q263" i="44" s="1"/>
  <c r="W270" i="44"/>
  <c r="Z270" i="44" s="1"/>
  <c r="AA270" i="44" s="1"/>
  <c r="Y270" i="44"/>
  <c r="U271" i="44"/>
  <c r="Y273" i="44"/>
  <c r="J273" i="44"/>
  <c r="Q273" i="44" s="1"/>
  <c r="W273" i="44"/>
  <c r="U273" i="44"/>
  <c r="Z283" i="44"/>
  <c r="AA283" i="44" s="1"/>
  <c r="Q288" i="44"/>
  <c r="W294" i="44"/>
  <c r="Y294" i="44"/>
  <c r="M350" i="44"/>
  <c r="M354" i="44" s="1"/>
  <c r="O297" i="44"/>
  <c r="O350" i="44" s="1"/>
  <c r="O354" i="44" s="1"/>
  <c r="J298" i="44"/>
  <c r="Q298" i="44" s="1"/>
  <c r="Q300" i="44"/>
  <c r="O317" i="44"/>
  <c r="Q317" i="44" s="1"/>
  <c r="Q344" i="44" s="1"/>
  <c r="W253" i="44"/>
  <c r="Z253" i="44" s="1"/>
  <c r="AA253" i="44" s="1"/>
  <c r="X261" i="44"/>
  <c r="Z261" i="44" s="1"/>
  <c r="AA261" i="44" s="1"/>
  <c r="U262" i="44"/>
  <c r="X266" i="44"/>
  <c r="Z266" i="44" s="1"/>
  <c r="AA266" i="44" s="1"/>
  <c r="U267" i="44"/>
  <c r="W271" i="44"/>
  <c r="W275" i="44"/>
  <c r="W279" i="44"/>
  <c r="Z279" i="44" s="1"/>
  <c r="AA279" i="44" s="1"/>
  <c r="V284" i="44"/>
  <c r="Y286" i="44"/>
  <c r="Z286" i="44" s="1"/>
  <c r="AA286" i="44" s="1"/>
  <c r="W287" i="44"/>
  <c r="Z287" i="44" s="1"/>
  <c r="AA287" i="44" s="1"/>
  <c r="V292" i="44"/>
  <c r="W295" i="44"/>
  <c r="Z295" i="44" s="1"/>
  <c r="AA295" i="44" s="1"/>
  <c r="N350" i="44"/>
  <c r="W299" i="44"/>
  <c r="Q351" i="44"/>
  <c r="L343" i="44"/>
  <c r="J335" i="44"/>
  <c r="K343" i="44"/>
  <c r="Q335" i="44"/>
  <c r="H335" i="44"/>
  <c r="J343" i="44"/>
  <c r="P335" i="44"/>
  <c r="G335" i="44"/>
  <c r="P333" i="44"/>
  <c r="K336" i="44"/>
  <c r="H341" i="44"/>
  <c r="N343" i="44"/>
  <c r="G350" i="44"/>
  <c r="G354" i="44" s="1"/>
  <c r="CC12" i="45"/>
  <c r="CF14" i="45"/>
  <c r="CC14" i="45" s="1"/>
  <c r="CE14" i="45"/>
  <c r="CB14" i="45" s="1"/>
  <c r="CC28" i="45"/>
  <c r="CF30" i="45"/>
  <c r="CC30" i="45" s="1"/>
  <c r="CE30" i="45"/>
  <c r="CB30" i="45" s="1"/>
  <c r="CC33" i="45"/>
  <c r="CF46" i="45"/>
  <c r="CC46" i="45" s="1"/>
  <c r="CE46" i="45"/>
  <c r="CB46" i="45" s="1"/>
  <c r="CC49" i="45"/>
  <c r="CF62" i="45"/>
  <c r="CC62" i="45" s="1"/>
  <c r="CE62" i="45"/>
  <c r="CB62" i="45" s="1"/>
  <c r="CF67" i="45"/>
  <c r="CC67" i="45" s="1"/>
  <c r="CE67" i="45"/>
  <c r="CB67" i="45" s="1"/>
  <c r="W262" i="44"/>
  <c r="W267" i="44"/>
  <c r="U272" i="44"/>
  <c r="U276" i="44"/>
  <c r="U280" i="44"/>
  <c r="W284" i="44"/>
  <c r="X287" i="44"/>
  <c r="V288" i="44"/>
  <c r="W292" i="44"/>
  <c r="X295" i="44"/>
  <c r="V296" i="44"/>
  <c r="X299" i="44"/>
  <c r="Z299" i="44" s="1"/>
  <c r="AA299" i="44" s="1"/>
  <c r="V300" i="44"/>
  <c r="Q333" i="44"/>
  <c r="K335" i="44"/>
  <c r="L336" i="44"/>
  <c r="J341" i="44"/>
  <c r="CF72" i="45"/>
  <c r="CC72" i="45" s="1"/>
  <c r="CE72" i="45"/>
  <c r="CB72" i="45" s="1"/>
  <c r="CB105" i="45"/>
  <c r="CF110" i="45"/>
  <c r="CE110" i="45"/>
  <c r="U263" i="44"/>
  <c r="U268" i="44"/>
  <c r="Z268" i="44" s="1"/>
  <c r="AA268" i="44" s="1"/>
  <c r="W272" i="44"/>
  <c r="W276" i="44"/>
  <c r="W280" i="44"/>
  <c r="V285" i="44"/>
  <c r="Z285" i="44" s="1"/>
  <c r="AA285" i="44" s="1"/>
  <c r="J287" i="44"/>
  <c r="Q287" i="44" s="1"/>
  <c r="W288" i="44"/>
  <c r="W296" i="44"/>
  <c r="W300" i="44"/>
  <c r="L335" i="44"/>
  <c r="M336" i="44"/>
  <c r="K341" i="44"/>
  <c r="P343" i="44"/>
  <c r="CE9" i="45"/>
  <c r="CB9" i="45" s="1"/>
  <c r="CF9" i="45"/>
  <c r="CC9" i="45" s="1"/>
  <c r="CE25" i="45"/>
  <c r="CB25" i="45" s="1"/>
  <c r="CF25" i="45"/>
  <c r="CC25" i="45" s="1"/>
  <c r="CE41" i="45"/>
  <c r="CB41" i="45" s="1"/>
  <c r="CF41" i="45"/>
  <c r="CC41" i="45" s="1"/>
  <c r="CE57" i="45"/>
  <c r="CB57" i="45" s="1"/>
  <c r="CF57" i="45"/>
  <c r="CC57" i="45" s="1"/>
  <c r="CC76" i="45"/>
  <c r="X272" i="44"/>
  <c r="X276" i="44"/>
  <c r="X280" i="44"/>
  <c r="X288" i="44"/>
  <c r="X296" i="44"/>
  <c r="G333" i="44"/>
  <c r="M335" i="44"/>
  <c r="Q336" i="44"/>
  <c r="L354" i="44"/>
  <c r="CB20" i="45"/>
  <c r="CB36" i="45"/>
  <c r="CF83" i="45"/>
  <c r="CC83" i="45" s="1"/>
  <c r="CE83" i="45"/>
  <c r="CB83" i="45" s="1"/>
  <c r="CF88" i="45"/>
  <c r="CC88" i="45" s="1"/>
  <c r="CE88" i="45"/>
  <c r="CB88" i="45" s="1"/>
  <c r="U260" i="44"/>
  <c r="Z260" i="44" s="1"/>
  <c r="AA260" i="44" s="1"/>
  <c r="U264" i="44"/>
  <c r="Z264" i="44" s="1"/>
  <c r="AA264" i="44" s="1"/>
  <c r="J276" i="44"/>
  <c r="Q276" i="44" s="1"/>
  <c r="J280" i="44"/>
  <c r="Q280" i="44" s="1"/>
  <c r="P341" i="44"/>
  <c r="G341" i="44"/>
  <c r="N333" i="44"/>
  <c r="O341" i="44"/>
  <c r="M333" i="44"/>
  <c r="N341" i="44"/>
  <c r="L333" i="44"/>
  <c r="V282" i="44"/>
  <c r="Z282" i="44" s="1"/>
  <c r="AA282" i="44" s="1"/>
  <c r="H333" i="44"/>
  <c r="N335" i="44"/>
  <c r="M341" i="44"/>
  <c r="CC27" i="45"/>
  <c r="CE73" i="45"/>
  <c r="CB73" i="45" s="1"/>
  <c r="CF73" i="45"/>
  <c r="CC73" i="45" s="1"/>
  <c r="CF78" i="45"/>
  <c r="CC78" i="45" s="1"/>
  <c r="CE78" i="45"/>
  <c r="CB78" i="45" s="1"/>
  <c r="CC92" i="45"/>
  <c r="CF104" i="45"/>
  <c r="CC104" i="45" s="1"/>
  <c r="CE104" i="45"/>
  <c r="CB104" i="45" s="1"/>
  <c r="K344" i="44"/>
  <c r="J344" i="44"/>
  <c r="P336" i="44"/>
  <c r="G336" i="44"/>
  <c r="P352" i="44"/>
  <c r="P354" i="44" s="1"/>
  <c r="H344" i="44"/>
  <c r="O336" i="44"/>
  <c r="N352" i="44"/>
  <c r="P344" i="44"/>
  <c r="G344" i="44"/>
  <c r="N336" i="44"/>
  <c r="N344" i="44"/>
  <c r="L328" i="44"/>
  <c r="K333" i="44"/>
  <c r="H336" i="44"/>
  <c r="H343" i="44"/>
  <c r="CF19" i="45"/>
  <c r="CC19" i="45" s="1"/>
  <c r="CE19" i="45"/>
  <c r="CB19" i="45" s="1"/>
  <c r="CF35" i="45"/>
  <c r="CC35" i="45" s="1"/>
  <c r="CE35" i="45"/>
  <c r="CB35" i="45" s="1"/>
  <c r="CF51" i="45"/>
  <c r="CC51" i="45" s="1"/>
  <c r="CE51" i="45"/>
  <c r="CB51" i="45" s="1"/>
  <c r="CE89" i="45"/>
  <c r="CB89" i="45" s="1"/>
  <c r="CF89" i="45"/>
  <c r="CC89" i="45" s="1"/>
  <c r="CF94" i="45"/>
  <c r="CC94" i="45" s="1"/>
  <c r="CE94" i="45"/>
  <c r="CB94" i="45" s="1"/>
  <c r="CC99" i="45"/>
  <c r="CB128" i="45"/>
  <c r="CC128" i="45"/>
  <c r="CC148" i="45"/>
  <c r="CB148" i="45"/>
  <c r="CE154" i="45"/>
  <c r="CF154" i="45"/>
  <c r="CC160" i="45"/>
  <c r="CB160" i="45"/>
  <c r="CC191" i="45"/>
  <c r="CF199" i="45"/>
  <c r="CE199" i="45"/>
  <c r="CE206" i="45"/>
  <c r="CF206" i="45"/>
  <c r="CB115" i="45"/>
  <c r="CB131" i="45"/>
  <c r="CE136" i="45"/>
  <c r="CC139" i="45"/>
  <c r="CC151" i="45"/>
  <c r="CB157" i="45"/>
  <c r="CC172" i="45"/>
  <c r="CB172" i="45"/>
  <c r="CE178" i="45"/>
  <c r="CF178" i="45"/>
  <c r="CB181" i="45"/>
  <c r="CC184" i="45"/>
  <c r="CB184" i="45"/>
  <c r="CE190" i="45"/>
  <c r="CF190" i="45"/>
  <c r="CC196" i="45"/>
  <c r="CB196" i="45"/>
  <c r="CC208" i="45"/>
  <c r="CB208" i="45"/>
  <c r="CB213" i="45"/>
  <c r="CC213" i="45"/>
  <c r="CB241" i="45"/>
  <c r="CC241" i="45"/>
  <c r="CE128" i="45"/>
  <c r="CE138" i="45"/>
  <c r="CF138" i="45"/>
  <c r="CC144" i="45"/>
  <c r="CB144" i="45"/>
  <c r="CE148" i="45"/>
  <c r="CE160" i="45"/>
  <c r="CC175" i="45"/>
  <c r="CE191" i="45"/>
  <c r="CF203" i="45"/>
  <c r="CE203" i="45"/>
  <c r="CE210" i="45"/>
  <c r="CF210" i="45"/>
  <c r="CE238" i="45"/>
  <c r="CF238" i="45"/>
  <c r="CC7" i="45"/>
  <c r="CC39" i="45"/>
  <c r="CC55" i="45"/>
  <c r="CC71" i="45"/>
  <c r="CC87" i="45"/>
  <c r="CC103" i="45"/>
  <c r="CE139" i="45"/>
  <c r="CE151" i="45"/>
  <c r="CC156" i="45"/>
  <c r="CB156" i="45"/>
  <c r="CE162" i="45"/>
  <c r="CF162" i="45"/>
  <c r="CC168" i="45"/>
  <c r="CB168" i="45"/>
  <c r="CE174" i="45"/>
  <c r="CF174" i="45"/>
  <c r="CE184" i="45"/>
  <c r="CE196" i="45"/>
  <c r="CB215" i="45"/>
  <c r="CC215" i="45"/>
  <c r="CB12" i="45"/>
  <c r="CB23" i="45"/>
  <c r="CB28" i="45"/>
  <c r="CB39" i="45"/>
  <c r="CB55" i="45"/>
  <c r="CB60" i="45"/>
  <c r="CB71" i="45"/>
  <c r="CB76" i="45"/>
  <c r="CB87" i="45"/>
  <c r="CB92" i="45"/>
  <c r="CE99" i="45"/>
  <c r="CB99" i="45" s="1"/>
  <c r="CB103" i="45"/>
  <c r="CF105" i="45"/>
  <c r="CC105" i="45" s="1"/>
  <c r="CB108" i="45"/>
  <c r="CF115" i="45"/>
  <c r="CC122" i="45"/>
  <c r="CF123" i="45"/>
  <c r="CB125" i="45"/>
  <c r="CF131" i="45"/>
  <c r="CE144" i="45"/>
  <c r="CC159" i="45"/>
  <c r="CE163" i="45"/>
  <c r="CE175" i="45"/>
  <c r="CB177" i="45"/>
  <c r="CC180" i="45"/>
  <c r="CB180" i="45"/>
  <c r="CE186" i="45"/>
  <c r="CF186" i="45"/>
  <c r="CC192" i="45"/>
  <c r="CB192" i="45"/>
  <c r="CB205" i="45"/>
  <c r="CC205" i="45"/>
  <c r="CC212" i="45"/>
  <c r="CB212" i="45"/>
  <c r="CB6" i="45"/>
  <c r="CB22" i="45"/>
  <c r="CB38" i="45"/>
  <c r="CB54" i="45"/>
  <c r="CB70" i="45"/>
  <c r="CB102" i="45"/>
  <c r="CB107" i="45"/>
  <c r="CB113" i="45"/>
  <c r="CB117" i="45"/>
  <c r="CF119" i="45"/>
  <c r="CF124" i="45"/>
  <c r="CE124" i="45"/>
  <c r="CE127" i="45"/>
  <c r="CB133" i="45"/>
  <c r="CF135" i="45"/>
  <c r="CC140" i="45"/>
  <c r="CB140" i="45"/>
  <c r="CE146" i="45"/>
  <c r="CF146" i="45"/>
  <c r="CC152" i="45"/>
  <c r="CB152" i="45"/>
  <c r="CE158" i="45"/>
  <c r="CF158" i="45"/>
  <c r="CC171" i="45"/>
  <c r="CC183" i="45"/>
  <c r="CE187" i="45"/>
  <c r="CB189" i="45"/>
  <c r="CC200" i="45"/>
  <c r="CB200" i="45"/>
  <c r="CE202" i="45"/>
  <c r="CF202" i="45"/>
  <c r="CF207" i="45"/>
  <c r="CE207" i="45"/>
  <c r="CF235" i="45"/>
  <c r="CE235" i="45"/>
  <c r="CC6" i="45"/>
  <c r="CE18" i="45"/>
  <c r="CB18" i="45" s="1"/>
  <c r="CC22" i="45"/>
  <c r="CE34" i="45"/>
  <c r="CB34" i="45" s="1"/>
  <c r="CC38" i="45"/>
  <c r="CE50" i="45"/>
  <c r="CB50" i="45" s="1"/>
  <c r="CC54" i="45"/>
  <c r="CC86" i="45"/>
  <c r="CC164" i="45"/>
  <c r="CB164" i="45"/>
  <c r="CE170" i="45"/>
  <c r="CF170" i="45"/>
  <c r="CC176" i="45"/>
  <c r="CB176" i="45"/>
  <c r="CE180" i="45"/>
  <c r="CB209" i="45"/>
  <c r="CC209" i="45"/>
  <c r="CB247" i="45"/>
  <c r="CC247" i="45"/>
  <c r="CC136" i="45"/>
  <c r="CB136" i="45"/>
  <c r="CE142" i="45"/>
  <c r="CF142" i="45"/>
  <c r="CC188" i="45"/>
  <c r="CB188" i="45"/>
  <c r="CE194" i="45"/>
  <c r="CF194" i="45"/>
  <c r="CC216" i="45"/>
  <c r="CB216" i="45"/>
  <c r="CB219" i="45"/>
  <c r="CC219" i="45"/>
  <c r="CC244" i="45"/>
  <c r="CB244" i="45"/>
  <c r="CE226" i="45"/>
  <c r="CF226" i="45"/>
  <c r="CC232" i="45"/>
  <c r="CB232" i="45"/>
  <c r="CE258" i="45"/>
  <c r="CF258" i="45"/>
  <c r="CC264" i="45"/>
  <c r="CB264" i="45"/>
  <c r="CE214" i="45"/>
  <c r="CF214" i="45"/>
  <c r="CC220" i="45"/>
  <c r="CB220" i="45"/>
  <c r="CE227" i="45"/>
  <c r="CC229" i="45"/>
  <c r="CC235" i="45"/>
  <c r="CE246" i="45"/>
  <c r="CF246" i="45"/>
  <c r="CC252" i="45"/>
  <c r="CB252" i="45"/>
  <c r="CE259" i="45"/>
  <c r="CC261" i="45"/>
  <c r="CC267" i="45"/>
  <c r="CF290" i="45"/>
  <c r="CE290" i="45"/>
  <c r="CE234" i="45"/>
  <c r="CF234" i="45"/>
  <c r="CC240" i="45"/>
  <c r="CB240" i="45"/>
  <c r="CE266" i="45"/>
  <c r="CF266" i="45"/>
  <c r="CC272" i="45"/>
  <c r="CB272" i="45"/>
  <c r="CC279" i="45"/>
  <c r="CB279" i="45"/>
  <c r="CF288" i="45"/>
  <c r="CC292" i="45"/>
  <c r="CB292" i="45"/>
  <c r="CC211" i="45"/>
  <c r="CE222" i="45"/>
  <c r="CF222" i="45"/>
  <c r="CC228" i="45"/>
  <c r="CB228" i="45"/>
  <c r="CC237" i="45"/>
  <c r="CC243" i="45"/>
  <c r="CE254" i="45"/>
  <c r="CF254" i="45"/>
  <c r="CC260" i="45"/>
  <c r="CB260" i="45"/>
  <c r="CE267" i="45"/>
  <c r="CC269" i="45"/>
  <c r="CC275" i="45"/>
  <c r="CE242" i="45"/>
  <c r="CF242" i="45"/>
  <c r="CC248" i="45"/>
  <c r="CB248" i="45"/>
  <c r="CE255" i="45"/>
  <c r="CC257" i="45"/>
  <c r="CC263" i="45"/>
  <c r="CF274" i="45"/>
  <c r="CE274" i="45"/>
  <c r="CC287" i="45"/>
  <c r="CB287" i="45"/>
  <c r="CE150" i="45"/>
  <c r="CF150" i="45"/>
  <c r="CE166" i="45"/>
  <c r="CF166" i="45"/>
  <c r="CE182" i="45"/>
  <c r="CF182" i="45"/>
  <c r="CE198" i="45"/>
  <c r="CF198" i="45"/>
  <c r="CC204" i="45"/>
  <c r="CB204" i="45"/>
  <c r="CE230" i="45"/>
  <c r="CF230" i="45"/>
  <c r="CC236" i="45"/>
  <c r="CB236" i="45"/>
  <c r="CC245" i="45"/>
  <c r="CC251" i="45"/>
  <c r="CE262" i="45"/>
  <c r="CF262" i="45"/>
  <c r="CC268" i="45"/>
  <c r="CB268" i="45"/>
  <c r="CB283" i="45"/>
  <c r="CC283" i="45"/>
  <c r="CB289" i="45"/>
  <c r="CC195" i="45"/>
  <c r="CC201" i="45"/>
  <c r="CC207" i="45"/>
  <c r="CE218" i="45"/>
  <c r="CF218" i="45"/>
  <c r="CC224" i="45"/>
  <c r="CB224" i="45"/>
  <c r="CE231" i="45"/>
  <c r="CC233" i="45"/>
  <c r="CC239" i="45"/>
  <c r="CE250" i="45"/>
  <c r="CF250" i="45"/>
  <c r="CC256" i="45"/>
  <c r="CB256" i="45"/>
  <c r="CE263" i="45"/>
  <c r="CC280" i="45"/>
  <c r="CB280" i="45"/>
  <c r="CC297" i="45"/>
  <c r="CB297" i="45"/>
  <c r="CC259" i="45"/>
  <c r="CE270" i="45"/>
  <c r="CF270" i="45"/>
  <c r="CF282" i="45"/>
  <c r="CE282" i="45"/>
  <c r="CB291" i="45"/>
  <c r="CC291" i="45"/>
  <c r="CF299" i="45"/>
  <c r="CE299" i="45"/>
  <c r="CE291" i="45"/>
  <c r="CC300" i="45"/>
  <c r="CB300" i="45"/>
  <c r="CF302" i="45"/>
  <c r="CE304" i="45"/>
  <c r="CF303" i="45"/>
  <c r="CE303" i="45"/>
  <c r="CC303" i="45"/>
  <c r="CB303" i="45"/>
  <c r="CB288" i="45"/>
  <c r="CC295" i="45"/>
  <c r="CB295" i="45"/>
  <c r="CF298" i="45"/>
  <c r="CE298" i="45"/>
  <c r="CB304" i="45"/>
  <c r="Q334" i="44" l="1"/>
  <c r="Z229" i="44"/>
  <c r="AA229" i="44" s="1"/>
  <c r="Z269" i="44"/>
  <c r="AA269" i="44" s="1"/>
  <c r="Z178" i="44"/>
  <c r="AA178" i="44" s="1"/>
  <c r="Z195" i="44"/>
  <c r="AA195" i="44" s="1"/>
  <c r="Z161" i="44"/>
  <c r="AA161" i="44" s="1"/>
  <c r="Z213" i="44"/>
  <c r="AA213" i="44" s="1"/>
  <c r="Z183" i="44"/>
  <c r="AA183" i="44" s="1"/>
  <c r="Z92" i="44"/>
  <c r="AA92" i="44" s="1"/>
  <c r="Z217" i="44"/>
  <c r="AA217" i="44" s="1"/>
  <c r="J340" i="44"/>
  <c r="J346" i="44" s="1"/>
  <c r="Z77" i="44"/>
  <c r="AA77" i="44" s="1"/>
  <c r="U328" i="44"/>
  <c r="Z69" i="44"/>
  <c r="AA69" i="44" s="1"/>
  <c r="Z31" i="44"/>
  <c r="AA31" i="44" s="1"/>
  <c r="Q186" i="44"/>
  <c r="Q342" i="44" s="1"/>
  <c r="Z152" i="44"/>
  <c r="AA152" i="44" s="1"/>
  <c r="Z94" i="44"/>
  <c r="AA94" i="44" s="1"/>
  <c r="Z169" i="44"/>
  <c r="AA169" i="44" s="1"/>
  <c r="Z267" i="44"/>
  <c r="AA267" i="44" s="1"/>
  <c r="O340" i="44"/>
  <c r="Q332" i="44"/>
  <c r="Q338" i="44" s="1"/>
  <c r="Z127" i="44"/>
  <c r="AA127" i="44" s="1"/>
  <c r="Z262" i="44"/>
  <c r="AA262" i="44" s="1"/>
  <c r="Z157" i="44"/>
  <c r="AA157" i="44" s="1"/>
  <c r="Z265" i="44"/>
  <c r="AA265" i="44" s="1"/>
  <c r="Z292" i="44"/>
  <c r="AA292" i="44" s="1"/>
  <c r="Z222" i="44"/>
  <c r="AA222" i="44" s="1"/>
  <c r="Z263" i="44"/>
  <c r="AA263" i="44" s="1"/>
  <c r="Z259" i="44"/>
  <c r="AA259" i="44" s="1"/>
  <c r="Q246" i="44"/>
  <c r="Z167" i="44"/>
  <c r="AA167" i="44" s="1"/>
  <c r="Z133" i="44"/>
  <c r="AA133" i="44" s="1"/>
  <c r="Z137" i="44"/>
  <c r="AA137" i="44" s="1"/>
  <c r="Z140" i="44"/>
  <c r="AA140" i="44" s="1"/>
  <c r="Q89" i="44"/>
  <c r="Z104" i="44"/>
  <c r="AA104" i="44" s="1"/>
  <c r="Z160" i="44"/>
  <c r="AA160" i="44" s="1"/>
  <c r="Z250" i="44"/>
  <c r="AA250" i="44" s="1"/>
  <c r="Z202" i="44"/>
  <c r="AA202" i="44" s="1"/>
  <c r="Q17" i="44"/>
  <c r="Z172" i="44"/>
  <c r="AA172" i="44" s="1"/>
  <c r="Z281" i="44"/>
  <c r="AA281" i="44" s="1"/>
  <c r="Z246" i="44"/>
  <c r="AA246" i="44" s="1"/>
  <c r="O332" i="44"/>
  <c r="O338" i="44" s="1"/>
  <c r="Z67" i="44"/>
  <c r="AA67" i="44" s="1"/>
  <c r="Z101" i="44"/>
  <c r="AA101" i="44" s="1"/>
  <c r="Y328" i="44"/>
  <c r="Z66" i="44"/>
  <c r="AA66" i="44" s="1"/>
  <c r="Z17" i="44"/>
  <c r="AA17" i="44" s="1"/>
  <c r="Z16" i="44"/>
  <c r="AA16" i="44" s="1"/>
  <c r="Z162" i="44"/>
  <c r="AA162" i="44" s="1"/>
  <c r="Z198" i="44"/>
  <c r="AA198" i="44" s="1"/>
  <c r="Q43" i="44"/>
  <c r="Q91" i="44"/>
  <c r="Z35" i="44"/>
  <c r="AA35" i="44" s="1"/>
  <c r="Z123" i="44"/>
  <c r="AA123" i="44" s="1"/>
  <c r="Z159" i="44"/>
  <c r="AA159" i="44" s="1"/>
  <c r="W328" i="44"/>
  <c r="Z53" i="44"/>
  <c r="AA53" i="44" s="1"/>
  <c r="O344" i="44"/>
  <c r="Z296" i="44"/>
  <c r="AA296" i="44" s="1"/>
  <c r="Z272" i="44"/>
  <c r="AA272" i="44" s="1"/>
  <c r="Z284" i="44"/>
  <c r="AA284" i="44" s="1"/>
  <c r="Z271" i="44"/>
  <c r="AA271" i="44" s="1"/>
  <c r="Z249" i="44"/>
  <c r="AA249" i="44" s="1"/>
  <c r="Z216" i="44"/>
  <c r="AA216" i="44" s="1"/>
  <c r="Z193" i="44"/>
  <c r="AA193" i="44" s="1"/>
  <c r="Z278" i="44"/>
  <c r="AA278" i="44" s="1"/>
  <c r="Z191" i="44"/>
  <c r="AA191" i="44" s="1"/>
  <c r="Q160" i="44"/>
  <c r="Z228" i="44"/>
  <c r="AA228" i="44" s="1"/>
  <c r="Z170" i="44"/>
  <c r="AA170" i="44" s="1"/>
  <c r="Z151" i="44"/>
  <c r="AA151" i="44" s="1"/>
  <c r="Z50" i="44"/>
  <c r="AA50" i="44" s="1"/>
  <c r="Z171" i="44"/>
  <c r="AA171" i="44" s="1"/>
  <c r="Z121" i="44"/>
  <c r="AA121" i="44" s="1"/>
  <c r="Z85" i="44"/>
  <c r="AA85" i="44" s="1"/>
  <c r="Z238" i="44"/>
  <c r="AA238" i="44" s="1"/>
  <c r="Z40" i="44"/>
  <c r="AA40" i="44" s="1"/>
  <c r="Z14" i="44"/>
  <c r="AA14" i="44" s="1"/>
  <c r="M338" i="44"/>
  <c r="O343" i="44"/>
  <c r="Z297" i="44"/>
  <c r="AA297" i="44" s="1"/>
  <c r="Z245" i="44"/>
  <c r="AA245" i="44" s="1"/>
  <c r="Z224" i="44"/>
  <c r="AA224" i="44" s="1"/>
  <c r="Z240" i="44"/>
  <c r="AA240" i="44" s="1"/>
  <c r="Z209" i="44"/>
  <c r="AA209" i="44" s="1"/>
  <c r="Z301" i="44"/>
  <c r="AA301" i="44" s="1"/>
  <c r="Z208" i="44"/>
  <c r="AA208" i="44" s="1"/>
  <c r="Z112" i="44"/>
  <c r="AA112" i="44" s="1"/>
  <c r="V328" i="44"/>
  <c r="Z328" i="44" s="1"/>
  <c r="O342" i="44"/>
  <c r="O346" i="44" s="1"/>
  <c r="Z107" i="44"/>
  <c r="AA107" i="44" s="1"/>
  <c r="Z89" i="44"/>
  <c r="AA89" i="44" s="1"/>
  <c r="H338" i="44"/>
  <c r="K346" i="44"/>
  <c r="H346" i="44"/>
  <c r="H356" i="44" s="1"/>
  <c r="H358" i="44" s="1"/>
  <c r="Z139" i="44"/>
  <c r="AA139" i="44" s="1"/>
  <c r="Z10" i="44"/>
  <c r="AA10" i="44" s="1"/>
  <c r="Q350" i="44"/>
  <c r="Q354" i="44" s="1"/>
  <c r="Z276" i="44"/>
  <c r="AA276" i="44" s="1"/>
  <c r="Z241" i="44"/>
  <c r="AA241" i="44" s="1"/>
  <c r="Z207" i="44"/>
  <c r="AA207" i="44" s="1"/>
  <c r="Z189" i="44"/>
  <c r="AA189" i="44" s="1"/>
  <c r="Z277" i="44"/>
  <c r="AA277" i="44" s="1"/>
  <c r="Z289" i="44"/>
  <c r="AA289" i="44" s="1"/>
  <c r="Z88" i="44"/>
  <c r="AA88" i="44" s="1"/>
  <c r="AE12" i="44"/>
  <c r="Q12" i="44"/>
  <c r="Z78" i="44"/>
  <c r="AA78" i="44" s="1"/>
  <c r="M346" i="44"/>
  <c r="L346" i="44"/>
  <c r="Z57" i="44"/>
  <c r="AA57" i="44" s="1"/>
  <c r="Z36" i="44"/>
  <c r="AA36" i="44" s="1"/>
  <c r="Z288" i="44"/>
  <c r="AA288" i="44" s="1"/>
  <c r="N354" i="44"/>
  <c r="N356" i="44" s="1"/>
  <c r="N358" i="44" s="1"/>
  <c r="Q297" i="44"/>
  <c r="Z237" i="44"/>
  <c r="AA237" i="44" s="1"/>
  <c r="Z203" i="44"/>
  <c r="AA203" i="44" s="1"/>
  <c r="Z254" i="44"/>
  <c r="AA254" i="44" s="1"/>
  <c r="Z275" i="44"/>
  <c r="AA275" i="44" s="1"/>
  <c r="Z187" i="44"/>
  <c r="AA187" i="44" s="1"/>
  <c r="Z175" i="44"/>
  <c r="AA175" i="44" s="1"/>
  <c r="Z204" i="44"/>
  <c r="AA204" i="44" s="1"/>
  <c r="Z221" i="44"/>
  <c r="AA221" i="44" s="1"/>
  <c r="Z206" i="44"/>
  <c r="AA206" i="44" s="1"/>
  <c r="Z166" i="44"/>
  <c r="AA166" i="44" s="1"/>
  <c r="Z64" i="44"/>
  <c r="AA64" i="44" s="1"/>
  <c r="Z8" i="44"/>
  <c r="AA8" i="44" s="1"/>
  <c r="Z100" i="44"/>
  <c r="AA100" i="44" s="1"/>
  <c r="K338" i="44"/>
  <c r="J332" i="44"/>
  <c r="J338" i="44" s="1"/>
  <c r="G338" i="44"/>
  <c r="Z114" i="44"/>
  <c r="AA114" i="44" s="1"/>
  <c r="Z23" i="44"/>
  <c r="AA23" i="44" s="1"/>
  <c r="Z273" i="44"/>
  <c r="AA273" i="44" s="1"/>
  <c r="Z185" i="44"/>
  <c r="AA185" i="44" s="1"/>
  <c r="Z298" i="44"/>
  <c r="AA298" i="44" s="1"/>
  <c r="Z257" i="44"/>
  <c r="AA257" i="44" s="1"/>
  <c r="Z234" i="44"/>
  <c r="AA234" i="44" s="1"/>
  <c r="Z4" i="44"/>
  <c r="AA4" i="44" s="1"/>
  <c r="Z236" i="44"/>
  <c r="AA236" i="44" s="1"/>
  <c r="Z97" i="44"/>
  <c r="AA97" i="44" s="1"/>
  <c r="N346" i="44"/>
  <c r="P338" i="44"/>
  <c r="P356" i="44" s="1"/>
  <c r="P358" i="44" s="1"/>
  <c r="Z108" i="44"/>
  <c r="AA108" i="44" s="1"/>
  <c r="Z32" i="44"/>
  <c r="AA32" i="44" s="1"/>
  <c r="Z82" i="44"/>
  <c r="AA82" i="44" s="1"/>
  <c r="N338" i="44"/>
  <c r="Z48" i="44"/>
  <c r="AA48" i="44" s="1"/>
  <c r="J328" i="44"/>
  <c r="W366" i="44" s="1"/>
  <c r="Q3" i="44"/>
  <c r="X328" i="44"/>
  <c r="Z3" i="44"/>
  <c r="AA3" i="44" s="1"/>
  <c r="Z125" i="44"/>
  <c r="AA125" i="44" s="1"/>
  <c r="L330" i="44"/>
  <c r="Z300" i="44"/>
  <c r="AA300" i="44" s="1"/>
  <c r="Z280" i="44"/>
  <c r="AA280" i="44" s="1"/>
  <c r="M356" i="44"/>
  <c r="M358" i="44" s="1"/>
  <c r="Z197" i="44"/>
  <c r="AA197" i="44" s="1"/>
  <c r="J350" i="44"/>
  <c r="J354" i="44" s="1"/>
  <c r="Z258" i="44"/>
  <c r="AA258" i="44" s="1"/>
  <c r="Z163" i="44"/>
  <c r="AA163" i="44" s="1"/>
  <c r="Z230" i="44"/>
  <c r="AA230" i="44" s="1"/>
  <c r="Z256" i="44"/>
  <c r="AA256" i="44" s="1"/>
  <c r="Z149" i="44"/>
  <c r="AA149" i="44" s="1"/>
  <c r="Z117" i="44"/>
  <c r="AA117" i="44" s="1"/>
  <c r="Z102" i="44"/>
  <c r="AA102" i="44" s="1"/>
  <c r="Z81" i="44"/>
  <c r="AA81" i="44" s="1"/>
  <c r="J342" i="44"/>
  <c r="Z144" i="44"/>
  <c r="AA144" i="44" s="1"/>
  <c r="L338" i="44"/>
  <c r="G346" i="44"/>
  <c r="G356" i="44" s="1"/>
  <c r="G358" i="44" s="1"/>
  <c r="O328" i="44"/>
  <c r="Z71" i="44"/>
  <c r="AA71" i="44" s="1"/>
  <c r="Z44" i="44"/>
  <c r="AA44" i="44" s="1"/>
  <c r="O356" i="44" l="1"/>
  <c r="O358" i="44" s="1"/>
  <c r="L356" i="44"/>
  <c r="L358" i="44" s="1"/>
  <c r="J356" i="44"/>
  <c r="J358" i="44" s="1"/>
  <c r="Q328" i="44"/>
  <c r="Q329" i="44" s="1"/>
  <c r="Q340" i="44"/>
  <c r="Q346" i="44" s="1"/>
  <c r="Q356" i="44" s="1"/>
  <c r="Q358" i="44" s="1"/>
  <c r="K356" i="44"/>
  <c r="K358" i="44" s="1"/>
  <c r="AA328" i="44"/>
  <c r="V36" i="4" l="1"/>
  <c r="AH36" i="4" s="1"/>
  <c r="T36" i="4"/>
  <c r="AF36" i="4" s="1"/>
  <c r="V35" i="4"/>
  <c r="AH35" i="4" s="1"/>
  <c r="T35" i="4"/>
  <c r="AF35" i="4" s="1"/>
  <c r="T32" i="4"/>
  <c r="AF32" i="4" s="1"/>
  <c r="T31" i="4"/>
  <c r="AF31" i="4" s="1"/>
  <c r="T30" i="4"/>
  <c r="AF30" i="4" s="1"/>
  <c r="T29" i="4"/>
  <c r="AF29" i="4" s="1"/>
  <c r="T28" i="4"/>
  <c r="AF28" i="4" s="1"/>
  <c r="T27" i="4"/>
  <c r="AF27" i="4" s="1"/>
  <c r="U24" i="4"/>
  <c r="AG24" i="4" s="1"/>
  <c r="U23" i="4"/>
  <c r="AG23" i="4" s="1"/>
  <c r="U22" i="4"/>
  <c r="AG22" i="4" s="1"/>
  <c r="U21" i="4"/>
  <c r="AG21" i="4" s="1"/>
  <c r="U20" i="4"/>
  <c r="AG20" i="4" s="1"/>
  <c r="U19" i="4"/>
  <c r="AG19" i="4" s="1"/>
  <c r="U18" i="4"/>
  <c r="AG18" i="4" s="1"/>
  <c r="U17" i="4"/>
  <c r="AG17" i="4" s="1"/>
  <c r="T24" i="4"/>
  <c r="AF24" i="4" s="1"/>
  <c r="T23" i="4"/>
  <c r="AF23" i="4" s="1"/>
  <c r="T22" i="4"/>
  <c r="AF22" i="4" s="1"/>
  <c r="T21" i="4"/>
  <c r="AF21" i="4" s="1"/>
  <c r="T20" i="4"/>
  <c r="AF20" i="4" s="1"/>
  <c r="T19" i="4"/>
  <c r="AF19" i="4" s="1"/>
  <c r="T18" i="4"/>
  <c r="AF18" i="4" s="1"/>
  <c r="T17" i="4"/>
  <c r="AF17" i="4" s="1"/>
  <c r="AF14" i="4"/>
  <c r="AF13" i="4"/>
  <c r="AF12" i="4"/>
  <c r="F6" i="1" l="1"/>
  <c r="L660" i="43" l="1"/>
  <c r="L659" i="43"/>
  <c r="L658" i="43"/>
  <c r="L657" i="43"/>
  <c r="L656" i="43"/>
  <c r="L655" i="43"/>
  <c r="L654" i="43"/>
  <c r="L653" i="43"/>
  <c r="L652" i="43"/>
  <c r="L651" i="43"/>
  <c r="L650" i="43"/>
  <c r="L649" i="43"/>
  <c r="L648" i="43"/>
  <c r="L647" i="43"/>
  <c r="L646" i="43"/>
  <c r="L645" i="43"/>
  <c r="L644" i="43"/>
  <c r="L643" i="43"/>
  <c r="L642" i="43"/>
  <c r="L641" i="43"/>
  <c r="L640" i="43"/>
  <c r="L639" i="43"/>
  <c r="L638" i="43"/>
  <c r="L637" i="43"/>
  <c r="L636" i="43"/>
  <c r="L635" i="43"/>
  <c r="L634" i="43"/>
  <c r="L633" i="43"/>
  <c r="L632" i="43"/>
  <c r="L631" i="43"/>
  <c r="L630" i="43"/>
  <c r="L629" i="43"/>
  <c r="L628" i="43"/>
  <c r="L627" i="43"/>
  <c r="L626" i="43"/>
  <c r="L625" i="43"/>
  <c r="L624" i="43"/>
  <c r="L623" i="43"/>
  <c r="L622" i="43"/>
  <c r="L621" i="43"/>
  <c r="L620" i="43"/>
  <c r="L619" i="43"/>
  <c r="L618" i="43"/>
  <c r="L617" i="43"/>
  <c r="L616" i="43"/>
  <c r="L615" i="43"/>
  <c r="L614" i="43"/>
  <c r="L613" i="43"/>
  <c r="L612" i="43"/>
  <c r="L611" i="43"/>
  <c r="L610" i="43"/>
  <c r="L609" i="43"/>
  <c r="L608" i="43"/>
  <c r="L607" i="43"/>
  <c r="L606" i="43"/>
  <c r="L605" i="43"/>
  <c r="L604" i="43"/>
  <c r="L603" i="43"/>
  <c r="L602" i="43"/>
  <c r="L601" i="43"/>
  <c r="L600" i="43"/>
  <c r="L599" i="43"/>
  <c r="L598" i="43"/>
  <c r="L597" i="43"/>
  <c r="L596" i="43"/>
  <c r="L595" i="43"/>
  <c r="L594" i="43"/>
  <c r="L593" i="43"/>
  <c r="L592" i="43"/>
  <c r="L591" i="43"/>
  <c r="L590" i="43"/>
  <c r="L589" i="43"/>
  <c r="L588" i="43"/>
  <c r="L587" i="43"/>
  <c r="L586" i="43"/>
  <c r="L585" i="43"/>
  <c r="L584" i="43"/>
  <c r="L583" i="43"/>
  <c r="L582" i="43"/>
  <c r="L581" i="43"/>
  <c r="L580" i="43"/>
  <c r="L579" i="43"/>
  <c r="L578" i="43"/>
  <c r="L577" i="43"/>
  <c r="L576" i="43"/>
  <c r="L575" i="43"/>
  <c r="L574" i="43"/>
  <c r="L573" i="43"/>
  <c r="L572" i="43"/>
  <c r="L571" i="43"/>
  <c r="L570" i="43"/>
  <c r="L569" i="43"/>
  <c r="L568" i="43"/>
  <c r="L567" i="43"/>
  <c r="L566" i="43"/>
  <c r="L565" i="43"/>
  <c r="L564" i="43"/>
  <c r="L563" i="43"/>
  <c r="L562" i="43"/>
  <c r="L561" i="43"/>
  <c r="L560" i="43"/>
  <c r="L559" i="43"/>
  <c r="L558" i="43"/>
  <c r="L557" i="43"/>
  <c r="L556" i="43"/>
  <c r="L555" i="43"/>
  <c r="L554" i="43"/>
  <c r="L553" i="43"/>
  <c r="L552" i="43"/>
  <c r="L551" i="43"/>
  <c r="L550" i="43"/>
  <c r="L549" i="43"/>
  <c r="L548" i="43"/>
  <c r="L547" i="43"/>
  <c r="L546" i="43"/>
  <c r="L545" i="43"/>
  <c r="L544" i="43"/>
  <c r="L543" i="43"/>
  <c r="L542" i="43"/>
  <c r="L541" i="43"/>
  <c r="L540" i="43"/>
  <c r="L539" i="43"/>
  <c r="L538" i="43"/>
  <c r="L537" i="43"/>
  <c r="L536" i="43"/>
  <c r="L535" i="43"/>
  <c r="L534" i="43"/>
  <c r="L533" i="43"/>
  <c r="L532" i="43"/>
  <c r="L531" i="43"/>
  <c r="L530" i="43"/>
  <c r="L529" i="43"/>
  <c r="L528" i="43"/>
  <c r="L527" i="43"/>
  <c r="L526" i="43"/>
  <c r="L525" i="43"/>
  <c r="L524" i="43"/>
  <c r="L523" i="43"/>
  <c r="L522" i="43"/>
  <c r="L521" i="43"/>
  <c r="L520" i="43"/>
  <c r="L519" i="43"/>
  <c r="L518" i="43"/>
  <c r="L517" i="43"/>
  <c r="L516" i="43"/>
  <c r="L515" i="43"/>
  <c r="L514" i="43"/>
  <c r="L513" i="43"/>
  <c r="L512" i="43"/>
  <c r="L511" i="43"/>
  <c r="L510" i="43"/>
  <c r="L509" i="43"/>
  <c r="L508" i="43"/>
  <c r="L507" i="43"/>
  <c r="L506" i="43"/>
  <c r="L505" i="43"/>
  <c r="L504" i="43"/>
  <c r="L503" i="43"/>
  <c r="L502" i="43"/>
  <c r="L501" i="43"/>
  <c r="L500" i="43"/>
  <c r="L499" i="43"/>
  <c r="L498" i="43"/>
  <c r="L497" i="43"/>
  <c r="L496" i="43"/>
  <c r="L495" i="43"/>
  <c r="L494" i="43"/>
  <c r="L493" i="43"/>
  <c r="L492" i="43"/>
  <c r="L491" i="43"/>
  <c r="L490" i="43"/>
  <c r="L489" i="43"/>
  <c r="L488" i="43"/>
  <c r="L487" i="43"/>
  <c r="L486" i="43"/>
  <c r="L485" i="43"/>
  <c r="L484" i="43"/>
  <c r="L483" i="43"/>
  <c r="L482" i="43"/>
  <c r="L481" i="43"/>
  <c r="L480" i="43"/>
  <c r="L479" i="43"/>
  <c r="L478" i="43"/>
  <c r="L477" i="43"/>
  <c r="L476" i="43"/>
  <c r="L475" i="43"/>
  <c r="L474" i="43"/>
  <c r="L473" i="43"/>
  <c r="L472" i="43"/>
  <c r="L471" i="43"/>
  <c r="L470" i="43"/>
  <c r="L469" i="43"/>
  <c r="L468" i="43"/>
  <c r="L467" i="43"/>
  <c r="L466" i="43"/>
  <c r="L465" i="43"/>
  <c r="L464" i="43"/>
  <c r="L463" i="43"/>
  <c r="L462" i="43"/>
  <c r="L461" i="43"/>
  <c r="L460" i="43"/>
  <c r="L459" i="43"/>
  <c r="L458" i="43"/>
  <c r="L457" i="43"/>
  <c r="L456" i="43"/>
  <c r="L455" i="43"/>
  <c r="L454" i="43"/>
  <c r="L453" i="43"/>
  <c r="L452" i="43"/>
  <c r="L451" i="43"/>
  <c r="L450" i="43"/>
  <c r="L449" i="43"/>
  <c r="L448" i="43"/>
  <c r="L447" i="43"/>
  <c r="L446" i="43"/>
  <c r="L445" i="43"/>
  <c r="L444" i="43"/>
  <c r="L443" i="43"/>
  <c r="L442" i="43"/>
  <c r="L441" i="43"/>
  <c r="L440" i="43"/>
  <c r="L439" i="43"/>
  <c r="L438" i="43"/>
  <c r="L437" i="43"/>
  <c r="L436" i="43"/>
  <c r="L435" i="43"/>
  <c r="L434" i="43"/>
  <c r="L433" i="43"/>
  <c r="L432" i="43"/>
  <c r="L431" i="43"/>
  <c r="L430" i="43"/>
  <c r="L429" i="43"/>
  <c r="L428" i="43"/>
  <c r="L427" i="43"/>
  <c r="L426" i="43"/>
  <c r="L425" i="43"/>
  <c r="L424" i="43"/>
  <c r="L423" i="43"/>
  <c r="L422" i="43"/>
  <c r="L421" i="43"/>
  <c r="L420" i="43"/>
  <c r="L419" i="43"/>
  <c r="L418" i="43"/>
  <c r="L417" i="43"/>
  <c r="L416" i="43"/>
  <c r="L415" i="43"/>
  <c r="L414" i="43"/>
  <c r="L413" i="43"/>
  <c r="L412" i="43"/>
  <c r="L411" i="43"/>
  <c r="L410" i="43"/>
  <c r="L409" i="43"/>
  <c r="L408" i="43"/>
  <c r="L407" i="43"/>
  <c r="L406" i="43"/>
  <c r="L405" i="43"/>
  <c r="L404" i="43"/>
  <c r="L403" i="43"/>
  <c r="L402" i="43"/>
  <c r="L401" i="43"/>
  <c r="L400" i="43"/>
  <c r="L399" i="43"/>
  <c r="L398" i="43"/>
  <c r="L397" i="43"/>
  <c r="L396" i="43"/>
  <c r="L395" i="43"/>
  <c r="L394" i="43"/>
  <c r="L393" i="43"/>
  <c r="L392" i="43"/>
  <c r="L391" i="43"/>
  <c r="L390" i="43"/>
  <c r="L389" i="43"/>
  <c r="L388" i="43"/>
  <c r="L387" i="43"/>
  <c r="L386" i="43"/>
  <c r="L385" i="43"/>
  <c r="L384" i="43"/>
  <c r="L383" i="43"/>
  <c r="L382" i="43"/>
  <c r="L381" i="43"/>
  <c r="L380" i="43"/>
  <c r="L379" i="43"/>
  <c r="L378" i="43"/>
  <c r="L377" i="43"/>
  <c r="L376" i="43"/>
  <c r="L375" i="43"/>
  <c r="L374" i="43"/>
  <c r="L373" i="43"/>
  <c r="L372" i="43"/>
  <c r="L371" i="43"/>
  <c r="L370" i="43"/>
  <c r="L369" i="43"/>
  <c r="L368" i="43"/>
  <c r="L367" i="43"/>
  <c r="L366" i="43"/>
  <c r="L365" i="43"/>
  <c r="L364" i="43"/>
  <c r="L363" i="43"/>
  <c r="L362" i="43"/>
  <c r="L361" i="43"/>
  <c r="L360" i="43"/>
  <c r="L359" i="43"/>
  <c r="L358" i="43"/>
  <c r="L357" i="43"/>
  <c r="L356" i="43"/>
  <c r="L355" i="43"/>
  <c r="L354" i="43"/>
  <c r="L353" i="43"/>
  <c r="L352" i="43"/>
  <c r="L351" i="43"/>
  <c r="L350" i="43"/>
  <c r="L349" i="43"/>
  <c r="L348" i="43"/>
  <c r="L347" i="43"/>
  <c r="L346" i="43"/>
  <c r="L345" i="43"/>
  <c r="L344" i="43"/>
  <c r="L343" i="43"/>
  <c r="L342" i="43"/>
  <c r="L341" i="43"/>
  <c r="L340" i="43"/>
  <c r="L339" i="43"/>
  <c r="L338" i="43"/>
  <c r="L337" i="43"/>
  <c r="L336" i="43"/>
  <c r="L335" i="43"/>
  <c r="L334" i="43"/>
  <c r="L333" i="43"/>
  <c r="L332" i="43"/>
  <c r="L331" i="43"/>
  <c r="L330" i="43"/>
  <c r="L329" i="43"/>
  <c r="L328" i="43"/>
  <c r="L327" i="43"/>
  <c r="L326" i="43"/>
  <c r="L325" i="43"/>
  <c r="L324" i="43"/>
  <c r="L323" i="43"/>
  <c r="L322" i="43"/>
  <c r="L321" i="43"/>
  <c r="L320" i="43"/>
  <c r="L319" i="43"/>
  <c r="L318" i="43"/>
  <c r="L317" i="43"/>
  <c r="L316" i="43"/>
  <c r="L315" i="43"/>
  <c r="L314" i="43"/>
  <c r="L313" i="43"/>
  <c r="L312" i="43"/>
  <c r="L311" i="43"/>
  <c r="L310" i="43"/>
  <c r="L309" i="43"/>
  <c r="L308" i="43"/>
  <c r="L307" i="43"/>
  <c r="L306" i="43"/>
  <c r="L305" i="43"/>
  <c r="L304" i="43"/>
  <c r="L303" i="43"/>
  <c r="L302" i="43"/>
  <c r="L301" i="43"/>
  <c r="L300" i="43"/>
  <c r="L299" i="43"/>
  <c r="L298" i="43"/>
  <c r="L297" i="43"/>
  <c r="L296" i="43"/>
  <c r="L295" i="43"/>
  <c r="L294" i="43"/>
  <c r="L293" i="43"/>
  <c r="L292" i="43"/>
  <c r="L291" i="43"/>
  <c r="L290" i="43"/>
  <c r="L289" i="43"/>
  <c r="L288" i="43"/>
  <c r="L287" i="43"/>
  <c r="L286" i="43"/>
  <c r="L285" i="43"/>
  <c r="L284" i="43"/>
  <c r="L283" i="43"/>
  <c r="L282" i="43"/>
  <c r="L281" i="43"/>
  <c r="L280" i="43"/>
  <c r="L279" i="43"/>
  <c r="L278" i="43"/>
  <c r="L277" i="43"/>
  <c r="L276" i="43"/>
  <c r="L275" i="43"/>
  <c r="L274" i="43"/>
  <c r="L273" i="43"/>
  <c r="L272" i="43"/>
  <c r="L271" i="43"/>
  <c r="L270" i="43"/>
  <c r="L269" i="43"/>
  <c r="L268" i="43"/>
  <c r="L267" i="43"/>
  <c r="L266" i="43"/>
  <c r="L265" i="43"/>
  <c r="L264" i="43"/>
  <c r="L263" i="43"/>
  <c r="L262" i="43"/>
  <c r="L261" i="43"/>
  <c r="L260" i="43"/>
  <c r="L259" i="43"/>
  <c r="L258" i="43"/>
  <c r="L257" i="43"/>
  <c r="L256" i="43"/>
  <c r="L255" i="43"/>
  <c r="L254" i="43"/>
  <c r="L253" i="43"/>
  <c r="L252" i="43"/>
  <c r="L251" i="43"/>
  <c r="L250" i="43"/>
  <c r="L249" i="43"/>
  <c r="L248" i="43"/>
  <c r="L247" i="43"/>
  <c r="L246" i="43"/>
  <c r="L245" i="43"/>
  <c r="L244" i="43"/>
  <c r="L243" i="43"/>
  <c r="L242" i="43"/>
  <c r="L241" i="43"/>
  <c r="L240" i="43"/>
  <c r="L239" i="43"/>
  <c r="L238" i="43"/>
  <c r="L237" i="43"/>
  <c r="L236" i="43"/>
  <c r="L235" i="43"/>
  <c r="L234" i="43"/>
  <c r="L233" i="43"/>
  <c r="L232" i="43"/>
  <c r="L231" i="43"/>
  <c r="L230" i="43"/>
  <c r="L229" i="43"/>
  <c r="L228" i="43"/>
  <c r="L227" i="43"/>
  <c r="L226" i="43"/>
  <c r="L225" i="43"/>
  <c r="L224" i="43"/>
  <c r="L223" i="43"/>
  <c r="L222" i="43"/>
  <c r="L221" i="43"/>
  <c r="L220" i="43"/>
  <c r="L219" i="43"/>
  <c r="L218" i="43"/>
  <c r="L217" i="43"/>
  <c r="L216" i="43"/>
  <c r="L215" i="43"/>
  <c r="L214" i="43"/>
  <c r="L213" i="43"/>
  <c r="L212" i="43"/>
  <c r="L211" i="43"/>
  <c r="L210" i="43"/>
  <c r="L209" i="43"/>
  <c r="L208" i="43"/>
  <c r="L207" i="43"/>
  <c r="L206" i="43"/>
  <c r="L205" i="43"/>
  <c r="L204" i="43"/>
  <c r="L203" i="43"/>
  <c r="L202" i="43"/>
  <c r="L201" i="43"/>
  <c r="L200" i="43"/>
  <c r="L199" i="43"/>
  <c r="L198" i="43"/>
  <c r="L197" i="43"/>
  <c r="L196" i="43"/>
  <c r="L195" i="43"/>
  <c r="L194" i="43"/>
  <c r="L193" i="43"/>
  <c r="L192" i="43"/>
  <c r="L191" i="43"/>
  <c r="L190" i="43"/>
  <c r="L189" i="43"/>
  <c r="L188" i="43"/>
  <c r="L187" i="43"/>
  <c r="L186" i="43"/>
  <c r="L185" i="43"/>
  <c r="L184" i="43"/>
  <c r="L183" i="43"/>
  <c r="L182" i="43"/>
  <c r="L181" i="43"/>
  <c r="L180" i="43"/>
  <c r="L179" i="43"/>
  <c r="L178" i="43"/>
  <c r="L177" i="43"/>
  <c r="L176" i="43"/>
  <c r="L175" i="43"/>
  <c r="L174" i="43"/>
  <c r="L173" i="43"/>
  <c r="L172" i="43"/>
  <c r="L171" i="43"/>
  <c r="L170" i="43"/>
  <c r="L169" i="43"/>
  <c r="L168" i="43"/>
  <c r="L167" i="43"/>
  <c r="L166" i="43"/>
  <c r="L165" i="43"/>
  <c r="L164" i="43"/>
  <c r="L163" i="43"/>
  <c r="L162" i="43"/>
  <c r="L161" i="43"/>
  <c r="L160" i="43"/>
  <c r="L159" i="43"/>
  <c r="L158" i="43"/>
  <c r="L157" i="43"/>
  <c r="L156" i="43"/>
  <c r="L155" i="43"/>
  <c r="L154" i="43"/>
  <c r="L153" i="43"/>
  <c r="L152" i="43"/>
  <c r="L151" i="43"/>
  <c r="L150" i="43"/>
  <c r="L149" i="43"/>
  <c r="L148" i="43"/>
  <c r="L147" i="43"/>
  <c r="L146" i="43"/>
  <c r="L145" i="43"/>
  <c r="L144" i="43"/>
  <c r="L143" i="43"/>
  <c r="L142" i="43"/>
  <c r="L141" i="43"/>
  <c r="L140" i="43"/>
  <c r="L139" i="43"/>
  <c r="L138" i="43"/>
  <c r="L137" i="43"/>
  <c r="L136" i="43"/>
  <c r="L135" i="43"/>
  <c r="L134" i="43"/>
  <c r="L133" i="43"/>
  <c r="L132" i="43"/>
  <c r="L131" i="43"/>
  <c r="L130" i="43"/>
  <c r="L129" i="43"/>
  <c r="L128" i="43"/>
  <c r="L127" i="43"/>
  <c r="L126" i="43"/>
  <c r="L125" i="43"/>
  <c r="L124" i="43"/>
  <c r="L123" i="43"/>
  <c r="L122" i="43"/>
  <c r="L121" i="43"/>
  <c r="L120" i="43"/>
  <c r="L119" i="43"/>
  <c r="L118" i="43"/>
  <c r="L117" i="43"/>
  <c r="L116" i="43"/>
  <c r="L115" i="43"/>
  <c r="L114" i="43"/>
  <c r="L113" i="43"/>
  <c r="L112" i="43"/>
  <c r="L111" i="43"/>
  <c r="L110" i="43"/>
  <c r="L109" i="43"/>
  <c r="L108" i="43"/>
  <c r="L107" i="43"/>
  <c r="L106" i="43"/>
  <c r="L105" i="43"/>
  <c r="L104" i="43"/>
  <c r="L103" i="43"/>
  <c r="L102" i="43"/>
  <c r="L101" i="43"/>
  <c r="L100" i="43"/>
  <c r="L99" i="43"/>
  <c r="L98" i="43"/>
  <c r="L97" i="43"/>
  <c r="L96" i="43"/>
  <c r="L95" i="43"/>
  <c r="L94" i="43"/>
  <c r="L93" i="43"/>
  <c r="L92" i="43"/>
  <c r="L91" i="43"/>
  <c r="L90" i="43"/>
  <c r="L89" i="43"/>
  <c r="L88" i="43"/>
  <c r="L87" i="43"/>
  <c r="L86" i="43"/>
  <c r="L85" i="43"/>
  <c r="L84" i="43"/>
  <c r="L83" i="43"/>
  <c r="L82" i="43"/>
  <c r="L81" i="43"/>
  <c r="L80" i="43"/>
  <c r="L79" i="43"/>
  <c r="L78" i="43"/>
  <c r="L77" i="43"/>
  <c r="L76" i="43"/>
  <c r="L75" i="43"/>
  <c r="L74" i="43"/>
  <c r="L73" i="43"/>
  <c r="L72" i="43"/>
  <c r="L71" i="43"/>
  <c r="L70" i="43"/>
  <c r="L69" i="43"/>
  <c r="L68" i="43"/>
  <c r="L67" i="43"/>
  <c r="L66" i="43"/>
  <c r="L65" i="43"/>
  <c r="L64" i="43"/>
  <c r="L63" i="43"/>
  <c r="L62" i="43"/>
  <c r="L61" i="43"/>
  <c r="L60" i="43"/>
  <c r="L59" i="43"/>
  <c r="L58" i="43"/>
  <c r="L57" i="43"/>
  <c r="L56" i="43"/>
  <c r="L55" i="43"/>
  <c r="L54" i="43"/>
  <c r="L53" i="43"/>
  <c r="L52" i="43"/>
  <c r="L51" i="43"/>
  <c r="L50" i="43"/>
  <c r="L49" i="43"/>
  <c r="L48" i="43"/>
  <c r="L47" i="43"/>
  <c r="L46" i="43"/>
  <c r="L45" i="43"/>
  <c r="L44" i="43"/>
  <c r="L43" i="43"/>
  <c r="L42" i="43"/>
  <c r="L41" i="43"/>
  <c r="L40" i="43"/>
  <c r="L39" i="43"/>
  <c r="L38" i="43"/>
  <c r="L37" i="43"/>
  <c r="L36" i="43"/>
  <c r="L35" i="43"/>
  <c r="L34" i="43"/>
  <c r="L33" i="43"/>
  <c r="L32" i="43"/>
  <c r="L31" i="43"/>
  <c r="L30" i="43"/>
  <c r="L29" i="43"/>
  <c r="L28" i="43"/>
  <c r="L27" i="43"/>
  <c r="L26" i="43"/>
  <c r="L25" i="43"/>
  <c r="L24" i="43"/>
  <c r="L23" i="43"/>
  <c r="L22" i="43"/>
  <c r="L21" i="43"/>
  <c r="L20" i="43"/>
  <c r="L19" i="43"/>
  <c r="L18" i="43"/>
  <c r="L17" i="43"/>
  <c r="L16" i="43"/>
  <c r="L15" i="43"/>
  <c r="L14" i="43"/>
  <c r="L13" i="43"/>
  <c r="L12" i="43"/>
  <c r="L11" i="43"/>
  <c r="L10" i="43"/>
  <c r="L9" i="43"/>
  <c r="L8" i="43"/>
  <c r="L7" i="43"/>
  <c r="L6" i="43"/>
  <c r="L5" i="43"/>
  <c r="L4" i="43"/>
  <c r="J4" i="43"/>
  <c r="I4" i="43"/>
  <c r="H4" i="43"/>
  <c r="G4" i="43"/>
  <c r="F4" i="43"/>
  <c r="E4" i="43"/>
  <c r="D4" i="43"/>
  <c r="D121" i="41" l="1"/>
  <c r="C121" i="41"/>
  <c r="A301" i="39"/>
  <c r="A300" i="39"/>
  <c r="A299" i="39"/>
  <c r="A298" i="39"/>
  <c r="A297" i="39"/>
  <c r="A296" i="39"/>
  <c r="A295" i="39"/>
  <c r="A294" i="39"/>
  <c r="A293" i="39"/>
  <c r="A292" i="39"/>
  <c r="A291" i="39"/>
  <c r="A290" i="39"/>
  <c r="A289" i="39"/>
  <c r="A288" i="39"/>
  <c r="A287" i="39"/>
  <c r="A286" i="39"/>
  <c r="A285" i="39"/>
  <c r="A284" i="39"/>
  <c r="A283" i="39"/>
  <c r="A282" i="39"/>
  <c r="A281" i="39"/>
  <c r="A280" i="39"/>
  <c r="A279" i="39"/>
  <c r="A278" i="39"/>
  <c r="A277" i="39"/>
  <c r="A276" i="39"/>
  <c r="A275" i="39"/>
  <c r="A274" i="39"/>
  <c r="A273" i="39"/>
  <c r="A272" i="39"/>
  <c r="A271" i="39"/>
  <c r="A270" i="39"/>
  <c r="A269" i="39"/>
  <c r="A268" i="39"/>
  <c r="A267" i="39"/>
  <c r="A266" i="39"/>
  <c r="A265" i="39"/>
  <c r="A264" i="39"/>
  <c r="A263" i="39"/>
  <c r="A262" i="39"/>
  <c r="A261" i="39"/>
  <c r="A260" i="39"/>
  <c r="A259" i="39"/>
  <c r="A258" i="39"/>
  <c r="A257" i="39"/>
  <c r="A256" i="39"/>
  <c r="A255" i="39"/>
  <c r="A254" i="39"/>
  <c r="A253" i="39"/>
  <c r="A252" i="39"/>
  <c r="A251" i="39"/>
  <c r="A250" i="39"/>
  <c r="A249" i="39"/>
  <c r="A248" i="39"/>
  <c r="A247" i="39"/>
  <c r="A246" i="39"/>
  <c r="A245" i="39"/>
  <c r="A244" i="39"/>
  <c r="A243" i="39"/>
  <c r="A242" i="39"/>
  <c r="A241" i="39"/>
  <c r="A240" i="39"/>
  <c r="A239" i="39"/>
  <c r="A238" i="39"/>
  <c r="A237" i="39"/>
  <c r="A236" i="39"/>
  <c r="A235" i="39"/>
  <c r="A234" i="39"/>
  <c r="A233" i="39"/>
  <c r="A232" i="39"/>
  <c r="A231" i="39"/>
  <c r="A230" i="39"/>
  <c r="A229" i="39"/>
  <c r="A228" i="39"/>
  <c r="A227" i="39"/>
  <c r="A226" i="39"/>
  <c r="A225" i="39"/>
  <c r="A224" i="39"/>
  <c r="A223" i="39"/>
  <c r="A222" i="39"/>
  <c r="A221" i="39"/>
  <c r="A220" i="39"/>
  <c r="A219" i="39"/>
  <c r="A218" i="39"/>
  <c r="A217" i="39"/>
  <c r="A216" i="39"/>
  <c r="A215" i="39"/>
  <c r="A214" i="39"/>
  <c r="A213" i="39"/>
  <c r="A212" i="39"/>
  <c r="A211" i="39"/>
  <c r="A210" i="39"/>
  <c r="A209" i="39"/>
  <c r="A208" i="39"/>
  <c r="A207" i="39"/>
  <c r="A206" i="39"/>
  <c r="A205" i="39"/>
  <c r="A204" i="39"/>
  <c r="A203" i="39"/>
  <c r="A202" i="39"/>
  <c r="A201" i="39"/>
  <c r="A200" i="39"/>
  <c r="A199" i="39"/>
  <c r="A198" i="39"/>
  <c r="A197" i="39"/>
  <c r="A196" i="39"/>
  <c r="A195" i="39"/>
  <c r="A194" i="39"/>
  <c r="A193" i="39"/>
  <c r="A192" i="39"/>
  <c r="A191" i="39"/>
  <c r="A190" i="39"/>
  <c r="A189" i="39"/>
  <c r="A188" i="39"/>
  <c r="A187" i="39"/>
  <c r="A186" i="39"/>
  <c r="A185" i="39"/>
  <c r="A184" i="39"/>
  <c r="A183" i="39"/>
  <c r="A182" i="39"/>
  <c r="A181" i="39"/>
  <c r="A180" i="39"/>
  <c r="A179" i="39"/>
  <c r="A178" i="39"/>
  <c r="A177" i="39"/>
  <c r="A176" i="39"/>
  <c r="A175" i="39"/>
  <c r="A174" i="39"/>
  <c r="A173" i="39"/>
  <c r="A172" i="39"/>
  <c r="A171" i="39"/>
  <c r="A170" i="39"/>
  <c r="A169" i="39"/>
  <c r="A168" i="39"/>
  <c r="A167" i="39"/>
  <c r="A166" i="39"/>
  <c r="A165" i="39"/>
  <c r="A164" i="39"/>
  <c r="A163" i="39"/>
  <c r="A162" i="39"/>
  <c r="A161" i="39"/>
  <c r="A160" i="39"/>
  <c r="A159" i="39"/>
  <c r="A158" i="39"/>
  <c r="A157" i="39"/>
  <c r="A156" i="39"/>
  <c r="A155" i="39"/>
  <c r="A154" i="39"/>
  <c r="A153" i="39"/>
  <c r="A152" i="39"/>
  <c r="A151" i="39"/>
  <c r="A150" i="39"/>
  <c r="A149" i="39"/>
  <c r="A148" i="39"/>
  <c r="A147" i="39"/>
  <c r="A146" i="39"/>
  <c r="A145" i="39"/>
  <c r="A144" i="39"/>
  <c r="A143" i="39"/>
  <c r="A142" i="39"/>
  <c r="A141" i="39"/>
  <c r="A140" i="39"/>
  <c r="A139" i="39"/>
  <c r="A138" i="39"/>
  <c r="A137" i="39"/>
  <c r="A136" i="39"/>
  <c r="A135" i="39"/>
  <c r="A134" i="39"/>
  <c r="A133" i="39"/>
  <c r="A132" i="39"/>
  <c r="A131" i="39"/>
  <c r="A130" i="39"/>
  <c r="A129" i="39"/>
  <c r="A128" i="39"/>
  <c r="A127" i="39"/>
  <c r="A126" i="39"/>
  <c r="A125" i="39"/>
  <c r="A124" i="39"/>
  <c r="A123" i="39"/>
  <c r="A122" i="39"/>
  <c r="A121" i="39"/>
  <c r="A120" i="39"/>
  <c r="A119" i="39"/>
  <c r="A118" i="39"/>
  <c r="A117" i="39"/>
  <c r="A116" i="39"/>
  <c r="A115" i="39"/>
  <c r="A114" i="39"/>
  <c r="A113" i="39"/>
  <c r="A112" i="39"/>
  <c r="A111" i="39"/>
  <c r="A110" i="39"/>
  <c r="A109" i="39"/>
  <c r="A108" i="39"/>
  <c r="A107" i="39"/>
  <c r="A106" i="39"/>
  <c r="A105" i="39"/>
  <c r="A104" i="39"/>
  <c r="A103" i="39"/>
  <c r="A102" i="39"/>
  <c r="A101" i="39"/>
  <c r="A100" i="39"/>
  <c r="A99" i="39"/>
  <c r="A98" i="39"/>
  <c r="A97" i="39"/>
  <c r="A96" i="39"/>
  <c r="A95" i="39"/>
  <c r="A94" i="39"/>
  <c r="A93" i="39"/>
  <c r="A92" i="39"/>
  <c r="A91" i="39"/>
  <c r="A90" i="39"/>
  <c r="A89" i="39"/>
  <c r="A88" i="39"/>
  <c r="A87" i="39"/>
  <c r="A86" i="39"/>
  <c r="A85" i="39"/>
  <c r="A84" i="39"/>
  <c r="A83" i="39"/>
  <c r="A82" i="39"/>
  <c r="A81" i="39"/>
  <c r="A80" i="39"/>
  <c r="A79" i="39"/>
  <c r="A78" i="39"/>
  <c r="A77" i="39"/>
  <c r="A76" i="39"/>
  <c r="A75" i="39"/>
  <c r="A74" i="39"/>
  <c r="A73" i="39"/>
  <c r="A72" i="39"/>
  <c r="A71" i="39"/>
  <c r="A70" i="39"/>
  <c r="A69" i="39"/>
  <c r="A68" i="39"/>
  <c r="A67" i="39"/>
  <c r="A66" i="39"/>
  <c r="A65" i="39"/>
  <c r="A64" i="39"/>
  <c r="A63" i="39"/>
  <c r="A62" i="39"/>
  <c r="A61" i="39"/>
  <c r="A60" i="39"/>
  <c r="A59" i="39"/>
  <c r="A58" i="39"/>
  <c r="A57" i="39"/>
  <c r="A56" i="39"/>
  <c r="A55" i="39"/>
  <c r="A54" i="39"/>
  <c r="A53" i="39"/>
  <c r="A52" i="39"/>
  <c r="A51" i="39"/>
  <c r="A50" i="39"/>
  <c r="A49" i="39"/>
  <c r="A48" i="39"/>
  <c r="A47" i="39"/>
  <c r="A46" i="39"/>
  <c r="A45" i="39"/>
  <c r="A44" i="39"/>
  <c r="A43" i="39"/>
  <c r="A42" i="39"/>
  <c r="A41" i="39"/>
  <c r="A40" i="39"/>
  <c r="A39" i="39"/>
  <c r="A38" i="39"/>
  <c r="A37" i="39"/>
  <c r="A36" i="39"/>
  <c r="A35" i="39"/>
  <c r="A34" i="39"/>
  <c r="A33" i="39"/>
  <c r="A32" i="39"/>
  <c r="A31" i="39"/>
  <c r="A30" i="39"/>
  <c r="A29" i="39"/>
  <c r="A28" i="39"/>
  <c r="A27" i="39"/>
  <c r="A26" i="39"/>
  <c r="A25" i="39"/>
  <c r="A24" i="39"/>
  <c r="A23" i="39"/>
  <c r="A22" i="39"/>
  <c r="A21" i="39"/>
  <c r="A20" i="39"/>
  <c r="A19" i="39"/>
  <c r="A18" i="39"/>
  <c r="A17" i="39"/>
  <c r="A16" i="39"/>
  <c r="A15" i="39"/>
  <c r="A14" i="39"/>
  <c r="A13" i="39"/>
  <c r="A12" i="39"/>
  <c r="A11" i="39"/>
  <c r="A10" i="39"/>
  <c r="A9" i="39"/>
  <c r="A8" i="39"/>
  <c r="A7" i="39"/>
  <c r="A6" i="39"/>
  <c r="A5" i="39"/>
  <c r="A4" i="39"/>
  <c r="A3" i="39"/>
  <c r="CF301" i="38"/>
  <c r="CD301" i="38"/>
  <c r="CC301" i="38"/>
  <c r="CB301" i="38"/>
  <c r="B301" i="38"/>
  <c r="CA301" i="38" s="1"/>
  <c r="CF300" i="38"/>
  <c r="CD300" i="38"/>
  <c r="CC300" i="38"/>
  <c r="CB300" i="38"/>
  <c r="B300" i="38"/>
  <c r="BZ300" i="38" s="1"/>
  <c r="CF299" i="38"/>
  <c r="CD299" i="38"/>
  <c r="CC299" i="38"/>
  <c r="CB299" i="38"/>
  <c r="B299" i="38"/>
  <c r="CA299" i="38" s="1"/>
  <c r="CF298" i="38"/>
  <c r="CD298" i="38"/>
  <c r="CC298" i="38"/>
  <c r="CB298" i="38"/>
  <c r="B298" i="38"/>
  <c r="CA298" i="38" s="1"/>
  <c r="CF297" i="38"/>
  <c r="CD297" i="38"/>
  <c r="CC297" i="38"/>
  <c r="CB297" i="38"/>
  <c r="B297" i="38"/>
  <c r="CA297" i="38" s="1"/>
  <c r="CF296" i="38"/>
  <c r="CD296" i="38"/>
  <c r="CC296" i="38"/>
  <c r="CB296" i="38"/>
  <c r="B296" i="38"/>
  <c r="BZ296" i="38" s="1"/>
  <c r="CF295" i="38"/>
  <c r="CD295" i="38"/>
  <c r="CC295" i="38"/>
  <c r="CB295" i="38"/>
  <c r="B295" i="38"/>
  <c r="CA295" i="38" s="1"/>
  <c r="CF294" i="38"/>
  <c r="CD294" i="38"/>
  <c r="CC294" i="38"/>
  <c r="CB294" i="38"/>
  <c r="B294" i="38"/>
  <c r="CA294" i="38" s="1"/>
  <c r="CF293" i="38"/>
  <c r="CD293" i="38"/>
  <c r="CC293" i="38"/>
  <c r="CB293" i="38"/>
  <c r="B293" i="38"/>
  <c r="CA293" i="38" s="1"/>
  <c r="CF292" i="38"/>
  <c r="CD292" i="38"/>
  <c r="CC292" i="38"/>
  <c r="CB292" i="38"/>
  <c r="B292" i="38"/>
  <c r="BZ292" i="38" s="1"/>
  <c r="CF291" i="38"/>
  <c r="CD291" i="38"/>
  <c r="CC291" i="38"/>
  <c r="CB291" i="38"/>
  <c r="B291" i="38"/>
  <c r="CA291" i="38" s="1"/>
  <c r="CF290" i="38"/>
  <c r="CD290" i="38"/>
  <c r="CC290" i="38"/>
  <c r="CB290" i="38"/>
  <c r="B290" i="38"/>
  <c r="CA290" i="38" s="1"/>
  <c r="CF289" i="38"/>
  <c r="CD289" i="38"/>
  <c r="CC289" i="38"/>
  <c r="CB289" i="38"/>
  <c r="B289" i="38"/>
  <c r="CA289" i="38" s="1"/>
  <c r="CF288" i="38"/>
  <c r="CD288" i="38"/>
  <c r="CC288" i="38"/>
  <c r="CB288" i="38"/>
  <c r="B288" i="38"/>
  <c r="BZ288" i="38" s="1"/>
  <c r="CF287" i="38"/>
  <c r="CD287" i="38"/>
  <c r="CC287" i="38"/>
  <c r="CB287" i="38"/>
  <c r="B287" i="38"/>
  <c r="CA287" i="38" s="1"/>
  <c r="CF286" i="38"/>
  <c r="CD286" i="38"/>
  <c r="CC286" i="38"/>
  <c r="CB286" i="38"/>
  <c r="B286" i="38"/>
  <c r="CA286" i="38" s="1"/>
  <c r="CF285" i="38"/>
  <c r="CD285" i="38"/>
  <c r="CC285" i="38"/>
  <c r="CB285" i="38"/>
  <c r="B285" i="38"/>
  <c r="CA285" i="38" s="1"/>
  <c r="CF284" i="38"/>
  <c r="CD284" i="38"/>
  <c r="CC284" i="38"/>
  <c r="CB284" i="38"/>
  <c r="B284" i="38"/>
  <c r="BZ284" i="38" s="1"/>
  <c r="CF283" i="38"/>
  <c r="CD283" i="38"/>
  <c r="CC283" i="38"/>
  <c r="CB283" i="38"/>
  <c r="B283" i="38"/>
  <c r="CA283" i="38" s="1"/>
  <c r="CF282" i="38"/>
  <c r="CD282" i="38"/>
  <c r="CC282" i="38"/>
  <c r="CB282" i="38"/>
  <c r="B282" i="38"/>
  <c r="CA282" i="38" s="1"/>
  <c r="CF281" i="38"/>
  <c r="CD281" i="38"/>
  <c r="CC281" i="38"/>
  <c r="CB281" i="38"/>
  <c r="B281" i="38"/>
  <c r="CA281" i="38" s="1"/>
  <c r="CF280" i="38"/>
  <c r="CD280" i="38"/>
  <c r="CC280" i="38"/>
  <c r="CB280" i="38"/>
  <c r="B280" i="38"/>
  <c r="BZ280" i="38" s="1"/>
  <c r="CF279" i="38"/>
  <c r="CD279" i="38"/>
  <c r="CC279" i="38"/>
  <c r="CB279" i="38"/>
  <c r="B279" i="38"/>
  <c r="CA279" i="38" s="1"/>
  <c r="CF278" i="38"/>
  <c r="CD278" i="38"/>
  <c r="CC278" i="38"/>
  <c r="CB278" i="38"/>
  <c r="B278" i="38"/>
  <c r="CA278" i="38" s="1"/>
  <c r="CF277" i="38"/>
  <c r="CD277" i="38"/>
  <c r="CC277" i="38"/>
  <c r="CB277" i="38"/>
  <c r="B277" i="38"/>
  <c r="CA277" i="38" s="1"/>
  <c r="CF276" i="38"/>
  <c r="CD276" i="38"/>
  <c r="CC276" i="38"/>
  <c r="CB276" i="38"/>
  <c r="B276" i="38"/>
  <c r="BZ276" i="38" s="1"/>
  <c r="CF275" i="38"/>
  <c r="CD275" i="38"/>
  <c r="CC275" i="38"/>
  <c r="CB275" i="38"/>
  <c r="B275" i="38"/>
  <c r="CA275" i="38" s="1"/>
  <c r="CF274" i="38"/>
  <c r="CD274" i="38"/>
  <c r="CC274" i="38"/>
  <c r="CB274" i="38"/>
  <c r="B274" i="38"/>
  <c r="CA274" i="38" s="1"/>
  <c r="CF273" i="38"/>
  <c r="CD273" i="38"/>
  <c r="CC273" i="38"/>
  <c r="CB273" i="38"/>
  <c r="B273" i="38"/>
  <c r="CA273" i="38" s="1"/>
  <c r="CF272" i="38"/>
  <c r="CD272" i="38"/>
  <c r="CC272" i="38"/>
  <c r="CB272" i="38"/>
  <c r="B272" i="38"/>
  <c r="BZ272" i="38" s="1"/>
  <c r="CF271" i="38"/>
  <c r="CD271" i="38"/>
  <c r="CC271" i="38"/>
  <c r="CB271" i="38"/>
  <c r="B271" i="38"/>
  <c r="CF270" i="38"/>
  <c r="CD270" i="38"/>
  <c r="CC270" i="38"/>
  <c r="CB270" i="38"/>
  <c r="B270" i="38"/>
  <c r="CA270" i="38" s="1"/>
  <c r="CF269" i="38"/>
  <c r="CD269" i="38"/>
  <c r="CC269" i="38"/>
  <c r="CB269" i="38"/>
  <c r="B269" i="38"/>
  <c r="BZ269" i="38" s="1"/>
  <c r="CF268" i="38"/>
  <c r="CD268" i="38"/>
  <c r="CC268" i="38"/>
  <c r="CB268" i="38"/>
  <c r="B268" i="38"/>
  <c r="BZ268" i="38" s="1"/>
  <c r="CF267" i="38"/>
  <c r="CD267" i="38"/>
  <c r="CC267" i="38"/>
  <c r="CB267" i="38"/>
  <c r="B267" i="38"/>
  <c r="CA267" i="38" s="1"/>
  <c r="CF266" i="38"/>
  <c r="CD266" i="38"/>
  <c r="CC266" i="38"/>
  <c r="CB266" i="38"/>
  <c r="B266" i="38"/>
  <c r="CA266" i="38" s="1"/>
  <c r="CF265" i="38"/>
  <c r="CD265" i="38"/>
  <c r="CC265" i="38"/>
  <c r="CB265" i="38"/>
  <c r="B265" i="38"/>
  <c r="BZ265" i="38" s="1"/>
  <c r="CF264" i="38"/>
  <c r="CD264" i="38"/>
  <c r="CC264" i="38"/>
  <c r="CB264" i="38"/>
  <c r="B264" i="38"/>
  <c r="CF263" i="38"/>
  <c r="CD263" i="38"/>
  <c r="CC263" i="38"/>
  <c r="CB263" i="38"/>
  <c r="B263" i="38"/>
  <c r="CA263" i="38" s="1"/>
  <c r="CF262" i="38"/>
  <c r="CD262" i="38"/>
  <c r="CC262" i="38"/>
  <c r="CB262" i="38"/>
  <c r="B262" i="38"/>
  <c r="CA262" i="38" s="1"/>
  <c r="CF261" i="38"/>
  <c r="CD261" i="38"/>
  <c r="CC261" i="38"/>
  <c r="CB261" i="38"/>
  <c r="B261" i="38"/>
  <c r="BZ261" i="38" s="1"/>
  <c r="CF260" i="38"/>
  <c r="CD260" i="38"/>
  <c r="CC260" i="38"/>
  <c r="CB260" i="38"/>
  <c r="B260" i="38"/>
  <c r="BZ260" i="38" s="1"/>
  <c r="CF259" i="38"/>
  <c r="CD259" i="38"/>
  <c r="CC259" i="38"/>
  <c r="CB259" i="38"/>
  <c r="B259" i="38"/>
  <c r="CA259" i="38" s="1"/>
  <c r="CF258" i="38"/>
  <c r="CD258" i="38"/>
  <c r="CC258" i="38"/>
  <c r="CB258" i="38"/>
  <c r="B258" i="38"/>
  <c r="CA258" i="38" s="1"/>
  <c r="CF257" i="38"/>
  <c r="CD257" i="38"/>
  <c r="CC257" i="38"/>
  <c r="CB257" i="38"/>
  <c r="B257" i="38"/>
  <c r="BZ257" i="38" s="1"/>
  <c r="CF256" i="38"/>
  <c r="CD256" i="38"/>
  <c r="CC256" i="38"/>
  <c r="CB256" i="38"/>
  <c r="B256" i="38"/>
  <c r="CF255" i="38"/>
  <c r="CD255" i="38"/>
  <c r="CC255" i="38"/>
  <c r="CB255" i="38"/>
  <c r="B255" i="38"/>
  <c r="CA255" i="38" s="1"/>
  <c r="CF254" i="38"/>
  <c r="CD254" i="38"/>
  <c r="CC254" i="38"/>
  <c r="CB254" i="38"/>
  <c r="B254" i="38"/>
  <c r="CA254" i="38" s="1"/>
  <c r="CF253" i="38"/>
  <c r="CD253" i="38"/>
  <c r="CC253" i="38"/>
  <c r="CB253" i="38"/>
  <c r="B253" i="38"/>
  <c r="BZ253" i="38" s="1"/>
  <c r="CF252" i="38"/>
  <c r="CD252" i="38"/>
  <c r="CC252" i="38"/>
  <c r="CB252" i="38"/>
  <c r="B252" i="38"/>
  <c r="BZ252" i="38" s="1"/>
  <c r="CF251" i="38"/>
  <c r="CD251" i="38"/>
  <c r="CC251" i="38"/>
  <c r="CB251" i="38"/>
  <c r="B251" i="38"/>
  <c r="CA251" i="38" s="1"/>
  <c r="CF250" i="38"/>
  <c r="CD250" i="38"/>
  <c r="CC250" i="38"/>
  <c r="CB250" i="38"/>
  <c r="B250" i="38"/>
  <c r="CA250" i="38" s="1"/>
  <c r="CF249" i="38"/>
  <c r="CD249" i="38"/>
  <c r="CC249" i="38"/>
  <c r="CB249" i="38"/>
  <c r="B249" i="38"/>
  <c r="BZ249" i="38" s="1"/>
  <c r="CF248" i="38"/>
  <c r="CD248" i="38"/>
  <c r="CC248" i="38"/>
  <c r="CB248" i="38"/>
  <c r="B248" i="38"/>
  <c r="CF247" i="38"/>
  <c r="CD247" i="38"/>
  <c r="CC247" i="38"/>
  <c r="CB247" i="38"/>
  <c r="B247" i="38"/>
  <c r="CA247" i="38" s="1"/>
  <c r="CF246" i="38"/>
  <c r="CD246" i="38"/>
  <c r="CC246" i="38"/>
  <c r="CB246" i="38"/>
  <c r="B246" i="38"/>
  <c r="CA246" i="38" s="1"/>
  <c r="CF245" i="38"/>
  <c r="CD245" i="38"/>
  <c r="CC245" i="38"/>
  <c r="CB245" i="38"/>
  <c r="B245" i="38"/>
  <c r="BZ245" i="38" s="1"/>
  <c r="CF244" i="38"/>
  <c r="CD244" i="38"/>
  <c r="CC244" i="38"/>
  <c r="CB244" i="38"/>
  <c r="B244" i="38"/>
  <c r="BZ244" i="38" s="1"/>
  <c r="CF243" i="38"/>
  <c r="CD243" i="38"/>
  <c r="CC243" i="38"/>
  <c r="CB243" i="38"/>
  <c r="B243" i="38"/>
  <c r="CA243" i="38" s="1"/>
  <c r="CF242" i="38"/>
  <c r="CD242" i="38"/>
  <c r="CC242" i="38"/>
  <c r="CB242" i="38"/>
  <c r="B242" i="38"/>
  <c r="CA242" i="38" s="1"/>
  <c r="CF241" i="38"/>
  <c r="CD241" i="38"/>
  <c r="CC241" i="38"/>
  <c r="CB241" i="38"/>
  <c r="B241" i="38"/>
  <c r="BZ241" i="38" s="1"/>
  <c r="CF240" i="38"/>
  <c r="CD240" i="38"/>
  <c r="CC240" i="38"/>
  <c r="CB240" i="38"/>
  <c r="B240" i="38"/>
  <c r="CF239" i="38"/>
  <c r="CD239" i="38"/>
  <c r="CC239" i="38"/>
  <c r="CB239" i="38"/>
  <c r="B239" i="38"/>
  <c r="CA239" i="38" s="1"/>
  <c r="CF238" i="38"/>
  <c r="CD238" i="38"/>
  <c r="CC238" i="38"/>
  <c r="CB238" i="38"/>
  <c r="B238" i="38"/>
  <c r="CA238" i="38" s="1"/>
  <c r="CF237" i="38"/>
  <c r="CD237" i="38"/>
  <c r="CC237" i="38"/>
  <c r="CB237" i="38"/>
  <c r="B237" i="38"/>
  <c r="BZ237" i="38" s="1"/>
  <c r="CF236" i="38"/>
  <c r="CD236" i="38"/>
  <c r="CC236" i="38"/>
  <c r="CB236" i="38"/>
  <c r="B236" i="38"/>
  <c r="BZ236" i="38" s="1"/>
  <c r="CF235" i="38"/>
  <c r="CD235" i="38"/>
  <c r="CC235" i="38"/>
  <c r="CB235" i="38"/>
  <c r="B235" i="38"/>
  <c r="CA235" i="38" s="1"/>
  <c r="CF234" i="38"/>
  <c r="CD234" i="38"/>
  <c r="CC234" i="38"/>
  <c r="CB234" i="38"/>
  <c r="B234" i="38"/>
  <c r="CA234" i="38" s="1"/>
  <c r="CF233" i="38"/>
  <c r="CD233" i="38"/>
  <c r="CC233" i="38"/>
  <c r="CB233" i="38"/>
  <c r="B233" i="38"/>
  <c r="BZ233" i="38" s="1"/>
  <c r="CF232" i="38"/>
  <c r="CD232" i="38"/>
  <c r="CC232" i="38"/>
  <c r="CB232" i="38"/>
  <c r="B232" i="38"/>
  <c r="CF231" i="38"/>
  <c r="CD231" i="38"/>
  <c r="CC231" i="38"/>
  <c r="CB231" i="38"/>
  <c r="B231" i="38"/>
  <c r="CA231" i="38" s="1"/>
  <c r="CF230" i="38"/>
  <c r="CD230" i="38"/>
  <c r="CC230" i="38"/>
  <c r="CB230" i="38"/>
  <c r="B230" i="38"/>
  <c r="CA230" i="38" s="1"/>
  <c r="CF229" i="38"/>
  <c r="CD229" i="38"/>
  <c r="CC229" i="38"/>
  <c r="CB229" i="38"/>
  <c r="B229" i="38"/>
  <c r="BZ229" i="38" s="1"/>
  <c r="CF228" i="38"/>
  <c r="CD228" i="38"/>
  <c r="CC228" i="38"/>
  <c r="CB228" i="38"/>
  <c r="B228" i="38"/>
  <c r="BZ228" i="38" s="1"/>
  <c r="CF227" i="38"/>
  <c r="CD227" i="38"/>
  <c r="CC227" i="38"/>
  <c r="CB227" i="38"/>
  <c r="B227" i="38"/>
  <c r="CA227" i="38" s="1"/>
  <c r="CF226" i="38"/>
  <c r="CD226" i="38"/>
  <c r="CC226" i="38"/>
  <c r="CB226" i="38"/>
  <c r="B226" i="38"/>
  <c r="CA226" i="38" s="1"/>
  <c r="CF225" i="38"/>
  <c r="CD225" i="38"/>
  <c r="CC225" i="38"/>
  <c r="CB225" i="38"/>
  <c r="B225" i="38"/>
  <c r="BZ225" i="38" s="1"/>
  <c r="CF224" i="38"/>
  <c r="CD224" i="38"/>
  <c r="CC224" i="38"/>
  <c r="CB224" i="38"/>
  <c r="B224" i="38"/>
  <c r="CF223" i="38"/>
  <c r="CD223" i="38"/>
  <c r="CC223" i="38"/>
  <c r="CB223" i="38"/>
  <c r="B223" i="38"/>
  <c r="CA223" i="38" s="1"/>
  <c r="CF222" i="38"/>
  <c r="CD222" i="38"/>
  <c r="CC222" i="38"/>
  <c r="CB222" i="38"/>
  <c r="B222" i="38"/>
  <c r="CA222" i="38" s="1"/>
  <c r="CF221" i="38"/>
  <c r="CD221" i="38"/>
  <c r="CC221" i="38"/>
  <c r="CB221" i="38"/>
  <c r="B221" i="38"/>
  <c r="BZ221" i="38" s="1"/>
  <c r="CF220" i="38"/>
  <c r="CD220" i="38"/>
  <c r="CC220" i="38"/>
  <c r="CB220" i="38"/>
  <c r="B220" i="38"/>
  <c r="BZ220" i="38" s="1"/>
  <c r="CF219" i="38"/>
  <c r="CD219" i="38"/>
  <c r="CC219" i="38"/>
  <c r="CB219" i="38"/>
  <c r="B219" i="38"/>
  <c r="CA219" i="38" s="1"/>
  <c r="CF218" i="38"/>
  <c r="CD218" i="38"/>
  <c r="CC218" i="38"/>
  <c r="CB218" i="38"/>
  <c r="B218" i="38"/>
  <c r="CA218" i="38" s="1"/>
  <c r="CF217" i="38"/>
  <c r="CD217" i="38"/>
  <c r="CC217" i="38"/>
  <c r="CB217" i="38"/>
  <c r="B217" i="38"/>
  <c r="BZ217" i="38" s="1"/>
  <c r="CF216" i="38"/>
  <c r="CD216" i="38"/>
  <c r="CC216" i="38"/>
  <c r="CB216" i="38"/>
  <c r="B216" i="38"/>
  <c r="CF215" i="38"/>
  <c r="CD215" i="38"/>
  <c r="CC215" i="38"/>
  <c r="CB215" i="38"/>
  <c r="B215" i="38"/>
  <c r="CA215" i="38" s="1"/>
  <c r="CF214" i="38"/>
  <c r="CD214" i="38"/>
  <c r="CC214" i="38"/>
  <c r="CB214" i="38"/>
  <c r="B214" i="38"/>
  <c r="CA214" i="38" s="1"/>
  <c r="CF213" i="38"/>
  <c r="CD213" i="38"/>
  <c r="CC213" i="38"/>
  <c r="CB213" i="38"/>
  <c r="B213" i="38"/>
  <c r="BZ213" i="38" s="1"/>
  <c r="CF212" i="38"/>
  <c r="CD212" i="38"/>
  <c r="CC212" i="38"/>
  <c r="CB212" i="38"/>
  <c r="B212" i="38"/>
  <c r="BZ212" i="38" s="1"/>
  <c r="CF211" i="38"/>
  <c r="CD211" i="38"/>
  <c r="CC211" i="38"/>
  <c r="CB211" i="38"/>
  <c r="B211" i="38"/>
  <c r="CA211" i="38" s="1"/>
  <c r="CF210" i="38"/>
  <c r="CD210" i="38"/>
  <c r="CC210" i="38"/>
  <c r="CB210" i="38"/>
  <c r="B210" i="38"/>
  <c r="CA210" i="38" s="1"/>
  <c r="CF209" i="38"/>
  <c r="CD209" i="38"/>
  <c r="CC209" i="38"/>
  <c r="CB209" i="38"/>
  <c r="B209" i="38"/>
  <c r="BZ209" i="38" s="1"/>
  <c r="CF208" i="38"/>
  <c r="CD208" i="38"/>
  <c r="CC208" i="38"/>
  <c r="CB208" i="38"/>
  <c r="B208" i="38"/>
  <c r="CF207" i="38"/>
  <c r="CD207" i="38"/>
  <c r="CC207" i="38"/>
  <c r="CB207" i="38"/>
  <c r="B207" i="38"/>
  <c r="CA207" i="38" s="1"/>
  <c r="CF206" i="38"/>
  <c r="CD206" i="38"/>
  <c r="CC206" i="38"/>
  <c r="CB206" i="38"/>
  <c r="B206" i="38"/>
  <c r="CA206" i="38" s="1"/>
  <c r="CF205" i="38"/>
  <c r="CD205" i="38"/>
  <c r="CC205" i="38"/>
  <c r="CB205" i="38"/>
  <c r="B205" i="38"/>
  <c r="BZ205" i="38" s="1"/>
  <c r="CF204" i="38"/>
  <c r="CD204" i="38"/>
  <c r="CC204" i="38"/>
  <c r="CB204" i="38"/>
  <c r="B204" i="38"/>
  <c r="BZ204" i="38" s="1"/>
  <c r="CF203" i="38"/>
  <c r="CD203" i="38"/>
  <c r="CC203" i="38"/>
  <c r="CB203" i="38"/>
  <c r="B203" i="38"/>
  <c r="CA203" i="38" s="1"/>
  <c r="CF202" i="38"/>
  <c r="CD202" i="38"/>
  <c r="CC202" i="38"/>
  <c r="CB202" i="38"/>
  <c r="B202" i="38"/>
  <c r="CA202" i="38" s="1"/>
  <c r="CF201" i="38"/>
  <c r="CD201" i="38"/>
  <c r="CC201" i="38"/>
  <c r="CB201" i="38"/>
  <c r="B201" i="38"/>
  <c r="BZ201" i="38" s="1"/>
  <c r="CF200" i="38"/>
  <c r="CD200" i="38"/>
  <c r="CC200" i="38"/>
  <c r="CB200" i="38"/>
  <c r="B200" i="38"/>
  <c r="CF199" i="38"/>
  <c r="CD199" i="38"/>
  <c r="CC199" i="38"/>
  <c r="CB199" i="38"/>
  <c r="B199" i="38"/>
  <c r="BZ199" i="38" s="1"/>
  <c r="CF198" i="38"/>
  <c r="CD198" i="38"/>
  <c r="CC198" i="38"/>
  <c r="CB198" i="38"/>
  <c r="B198" i="38"/>
  <c r="CA198" i="38" s="1"/>
  <c r="CF197" i="38"/>
  <c r="CD197" i="38"/>
  <c r="CC197" i="38"/>
  <c r="CB197" i="38"/>
  <c r="B197" i="38"/>
  <c r="BZ197" i="38" s="1"/>
  <c r="CF196" i="38"/>
  <c r="CD196" i="38"/>
  <c r="CC196" i="38"/>
  <c r="CB196" i="38"/>
  <c r="B196" i="38"/>
  <c r="BZ196" i="38" s="1"/>
  <c r="CF195" i="38"/>
  <c r="CD195" i="38"/>
  <c r="CC195" i="38"/>
  <c r="CB195" i="38"/>
  <c r="B195" i="38"/>
  <c r="CA195" i="38" s="1"/>
  <c r="CF194" i="38"/>
  <c r="CD194" i="38"/>
  <c r="CC194" i="38"/>
  <c r="CB194" i="38"/>
  <c r="B194" i="38"/>
  <c r="CA194" i="38" s="1"/>
  <c r="CF193" i="38"/>
  <c r="CD193" i="38"/>
  <c r="CC193" i="38"/>
  <c r="CB193" i="38"/>
  <c r="B193" i="38"/>
  <c r="CF192" i="38"/>
  <c r="CD192" i="38"/>
  <c r="CC192" i="38"/>
  <c r="CB192" i="38"/>
  <c r="B192" i="38"/>
  <c r="CA192" i="38" s="1"/>
  <c r="CF191" i="38"/>
  <c r="CD191" i="38"/>
  <c r="CC191" i="38"/>
  <c r="CB191" i="38"/>
  <c r="B191" i="38"/>
  <c r="BZ191" i="38" s="1"/>
  <c r="CF190" i="38"/>
  <c r="CD190" i="38"/>
  <c r="CC190" i="38"/>
  <c r="CB190" i="38"/>
  <c r="B190" i="38"/>
  <c r="CF189" i="38"/>
  <c r="CD189" i="38"/>
  <c r="CC189" i="38"/>
  <c r="CB189" i="38"/>
  <c r="B189" i="38"/>
  <c r="BZ189" i="38" s="1"/>
  <c r="CF188" i="38"/>
  <c r="CD188" i="38"/>
  <c r="CC188" i="38"/>
  <c r="CB188" i="38"/>
  <c r="B188" i="38"/>
  <c r="CF187" i="38"/>
  <c r="CD187" i="38"/>
  <c r="CC187" i="38"/>
  <c r="CB187" i="38"/>
  <c r="B187" i="38"/>
  <c r="CF186" i="38"/>
  <c r="CD186" i="38"/>
  <c r="CC186" i="38"/>
  <c r="CB186" i="38"/>
  <c r="B186" i="38"/>
  <c r="CA186" i="38" s="1"/>
  <c r="CF185" i="38"/>
  <c r="CD185" i="38"/>
  <c r="CC185" i="38"/>
  <c r="CB185" i="38"/>
  <c r="B185" i="38"/>
  <c r="CF184" i="38"/>
  <c r="CD184" i="38"/>
  <c r="CC184" i="38"/>
  <c r="CB184" i="38"/>
  <c r="B184" i="38"/>
  <c r="BZ184" i="38" s="1"/>
  <c r="CF183" i="38"/>
  <c r="CD183" i="38"/>
  <c r="CC183" i="38"/>
  <c r="CB183" i="38"/>
  <c r="B183" i="38"/>
  <c r="BZ183" i="38" s="1"/>
  <c r="CF182" i="38"/>
  <c r="CD182" i="38"/>
  <c r="CC182" i="38"/>
  <c r="CB182" i="38"/>
  <c r="B182" i="38"/>
  <c r="CF181" i="38"/>
  <c r="CD181" i="38"/>
  <c r="CC181" i="38"/>
  <c r="CB181" i="38"/>
  <c r="B181" i="38"/>
  <c r="CF180" i="38"/>
  <c r="CD180" i="38"/>
  <c r="CC180" i="38"/>
  <c r="CB180" i="38"/>
  <c r="B180" i="38"/>
  <c r="CA180" i="38" s="1"/>
  <c r="CF179" i="38"/>
  <c r="CD179" i="38"/>
  <c r="CC179" i="38"/>
  <c r="CB179" i="38"/>
  <c r="B179" i="38"/>
  <c r="CF178" i="38"/>
  <c r="CD178" i="38"/>
  <c r="CC178" i="38"/>
  <c r="CB178" i="38"/>
  <c r="B178" i="38"/>
  <c r="CF177" i="38"/>
  <c r="CD177" i="38"/>
  <c r="CC177" i="38"/>
  <c r="CB177" i="38"/>
  <c r="B177" i="38"/>
  <c r="CF176" i="38"/>
  <c r="CD176" i="38"/>
  <c r="CC176" i="38"/>
  <c r="CB176" i="38"/>
  <c r="B176" i="38"/>
  <c r="CA176" i="38" s="1"/>
  <c r="CF175" i="38"/>
  <c r="CD175" i="38"/>
  <c r="CC175" i="38"/>
  <c r="CB175" i="38"/>
  <c r="B175" i="38"/>
  <c r="BZ175" i="38" s="1"/>
  <c r="CF174" i="38"/>
  <c r="CD174" i="38"/>
  <c r="CC174" i="38"/>
  <c r="CB174" i="38"/>
  <c r="B174" i="38"/>
  <c r="CF173" i="38"/>
  <c r="CD173" i="38"/>
  <c r="CC173" i="38"/>
  <c r="CB173" i="38"/>
  <c r="B173" i="38"/>
  <c r="CF172" i="38"/>
  <c r="CD172" i="38"/>
  <c r="CC172" i="38"/>
  <c r="CB172" i="38"/>
  <c r="B172" i="38"/>
  <c r="CF171" i="38"/>
  <c r="CD171" i="38"/>
  <c r="CC171" i="38"/>
  <c r="CB171" i="38"/>
  <c r="B171" i="38"/>
  <c r="BZ171" i="38" s="1"/>
  <c r="CF170" i="38"/>
  <c r="CD170" i="38"/>
  <c r="CC170" i="38"/>
  <c r="CB170" i="38"/>
  <c r="B170" i="38"/>
  <c r="CF169" i="38"/>
  <c r="CD169" i="38"/>
  <c r="CC169" i="38"/>
  <c r="CB169" i="38"/>
  <c r="B169" i="38"/>
  <c r="CF168" i="38"/>
  <c r="CD168" i="38"/>
  <c r="CC168" i="38"/>
  <c r="CB168" i="38"/>
  <c r="B168" i="38"/>
  <c r="BZ168" i="38" s="1"/>
  <c r="CF167" i="38"/>
  <c r="CD167" i="38"/>
  <c r="CC167" i="38"/>
  <c r="CB167" i="38"/>
  <c r="B167" i="38"/>
  <c r="BZ167" i="38" s="1"/>
  <c r="CF166" i="38"/>
  <c r="CD166" i="38"/>
  <c r="CC166" i="38"/>
  <c r="CB166" i="38"/>
  <c r="B166" i="38"/>
  <c r="CF165" i="38"/>
  <c r="CD165" i="38"/>
  <c r="CC165" i="38"/>
  <c r="CB165" i="38"/>
  <c r="B165" i="38"/>
  <c r="CF164" i="38"/>
  <c r="CD164" i="38"/>
  <c r="CC164" i="38"/>
  <c r="CB164" i="38"/>
  <c r="B164" i="38"/>
  <c r="CF163" i="38"/>
  <c r="CD163" i="38"/>
  <c r="CC163" i="38"/>
  <c r="CB163" i="38"/>
  <c r="B163" i="38"/>
  <c r="BZ163" i="38" s="1"/>
  <c r="CF162" i="38"/>
  <c r="CD162" i="38"/>
  <c r="CC162" i="38"/>
  <c r="CB162" i="38"/>
  <c r="B162" i="38"/>
  <c r="CF161" i="38"/>
  <c r="CD161" i="38"/>
  <c r="CC161" i="38"/>
  <c r="CB161" i="38"/>
  <c r="B161" i="38"/>
  <c r="CF160" i="38"/>
  <c r="CD160" i="38"/>
  <c r="CC160" i="38"/>
  <c r="CB160" i="38"/>
  <c r="B160" i="38"/>
  <c r="BZ160" i="38" s="1"/>
  <c r="CF159" i="38"/>
  <c r="CD159" i="38"/>
  <c r="CC159" i="38"/>
  <c r="CB159" i="38"/>
  <c r="B159" i="38"/>
  <c r="BZ159" i="38" s="1"/>
  <c r="CF158" i="38"/>
  <c r="CD158" i="38"/>
  <c r="CC158" i="38"/>
  <c r="CB158" i="38"/>
  <c r="B158" i="38"/>
  <c r="CF157" i="38"/>
  <c r="CD157" i="38"/>
  <c r="CC157" i="38"/>
  <c r="CB157" i="38"/>
  <c r="B157" i="38"/>
  <c r="CF156" i="38"/>
  <c r="CD156" i="38"/>
  <c r="CC156" i="38"/>
  <c r="CB156" i="38"/>
  <c r="B156" i="38"/>
  <c r="BZ156" i="38" s="1"/>
  <c r="CF155" i="38"/>
  <c r="CD155" i="38"/>
  <c r="CC155" i="38"/>
  <c r="CB155" i="38"/>
  <c r="B155" i="38"/>
  <c r="BZ155" i="38" s="1"/>
  <c r="CF154" i="38"/>
  <c r="CD154" i="38"/>
  <c r="CC154" i="38"/>
  <c r="CB154" i="38"/>
  <c r="B154" i="38"/>
  <c r="CF153" i="38"/>
  <c r="CD153" i="38"/>
  <c r="CC153" i="38"/>
  <c r="CB153" i="38"/>
  <c r="B153" i="38"/>
  <c r="CF152" i="38"/>
  <c r="CD152" i="38"/>
  <c r="CC152" i="38"/>
  <c r="CB152" i="38"/>
  <c r="B152" i="38"/>
  <c r="CF151" i="38"/>
  <c r="CD151" i="38"/>
  <c r="CC151" i="38"/>
  <c r="CB151" i="38"/>
  <c r="B151" i="38"/>
  <c r="BZ151" i="38" s="1"/>
  <c r="CF150" i="38"/>
  <c r="CD150" i="38"/>
  <c r="CC150" i="38"/>
  <c r="CB150" i="38"/>
  <c r="B150" i="38"/>
  <c r="CF149" i="38"/>
  <c r="CD149" i="38"/>
  <c r="CC149" i="38"/>
  <c r="CB149" i="38"/>
  <c r="B149" i="38"/>
  <c r="CF148" i="38"/>
  <c r="CD148" i="38"/>
  <c r="CC148" i="38"/>
  <c r="CB148" i="38"/>
  <c r="B148" i="38"/>
  <c r="CA148" i="38" s="1"/>
  <c r="CF147" i="38"/>
  <c r="CD147" i="38"/>
  <c r="CC147" i="38"/>
  <c r="CB147" i="38"/>
  <c r="B147" i="38"/>
  <c r="CF146" i="38"/>
  <c r="CD146" i="38"/>
  <c r="CC146" i="38"/>
  <c r="CB146" i="38"/>
  <c r="B146" i="38"/>
  <c r="CF145" i="38"/>
  <c r="CD145" i="38"/>
  <c r="CC145" i="38"/>
  <c r="CB145" i="38"/>
  <c r="B145" i="38"/>
  <c r="CF144" i="38"/>
  <c r="CD144" i="38"/>
  <c r="CC144" i="38"/>
  <c r="CB144" i="38"/>
  <c r="B144" i="38"/>
  <c r="CA144" i="38" s="1"/>
  <c r="CF143" i="38"/>
  <c r="CD143" i="38"/>
  <c r="CC143" i="38"/>
  <c r="CB143" i="38"/>
  <c r="B143" i="38"/>
  <c r="BZ143" i="38" s="1"/>
  <c r="CF142" i="38"/>
  <c r="CD142" i="38"/>
  <c r="CC142" i="38"/>
  <c r="CB142" i="38"/>
  <c r="B142" i="38"/>
  <c r="CF141" i="38"/>
  <c r="CD141" i="38"/>
  <c r="CC141" i="38"/>
  <c r="CB141" i="38"/>
  <c r="B141" i="38"/>
  <c r="CF140" i="38"/>
  <c r="CD140" i="38"/>
  <c r="CC140" i="38"/>
  <c r="CB140" i="38"/>
  <c r="B140" i="38"/>
  <c r="CF139" i="38"/>
  <c r="CD139" i="38"/>
  <c r="CC139" i="38"/>
  <c r="CB139" i="38"/>
  <c r="B139" i="38"/>
  <c r="BZ139" i="38" s="1"/>
  <c r="CF138" i="38"/>
  <c r="CD138" i="38"/>
  <c r="CC138" i="38"/>
  <c r="CB138" i="38"/>
  <c r="B138" i="38"/>
  <c r="CF137" i="38"/>
  <c r="CD137" i="38"/>
  <c r="CC137" i="38"/>
  <c r="CB137" i="38"/>
  <c r="B137" i="38"/>
  <c r="CF136" i="38"/>
  <c r="CD136" i="38"/>
  <c r="CC136" i="38"/>
  <c r="CB136" i="38"/>
  <c r="B136" i="38"/>
  <c r="BZ136" i="38" s="1"/>
  <c r="CF135" i="38"/>
  <c r="CD135" i="38"/>
  <c r="CC135" i="38"/>
  <c r="CB135" i="38"/>
  <c r="B135" i="38"/>
  <c r="BZ135" i="38" s="1"/>
  <c r="CF134" i="38"/>
  <c r="CD134" i="38"/>
  <c r="CC134" i="38"/>
  <c r="CB134" i="38"/>
  <c r="B134" i="38"/>
  <c r="CF133" i="38"/>
  <c r="CD133" i="38"/>
  <c r="CC133" i="38"/>
  <c r="CB133" i="38"/>
  <c r="B133" i="38"/>
  <c r="CF132" i="38"/>
  <c r="CD132" i="38"/>
  <c r="CC132" i="38"/>
  <c r="CB132" i="38"/>
  <c r="B132" i="38"/>
  <c r="CA132" i="38" s="1"/>
  <c r="CF131" i="38"/>
  <c r="CD131" i="38"/>
  <c r="CC131" i="38"/>
  <c r="CB131" i="38"/>
  <c r="B131" i="38"/>
  <c r="BZ131" i="38" s="1"/>
  <c r="CF130" i="38"/>
  <c r="CD130" i="38"/>
  <c r="CC130" i="38"/>
  <c r="CB130" i="38"/>
  <c r="B130" i="38"/>
  <c r="CF129" i="38"/>
  <c r="CD129" i="38"/>
  <c r="CC129" i="38"/>
  <c r="CB129" i="38"/>
  <c r="B129" i="38"/>
  <c r="BZ129" i="38" s="1"/>
  <c r="CF128" i="38"/>
  <c r="CD128" i="38"/>
  <c r="CC128" i="38"/>
  <c r="CB128" i="38"/>
  <c r="B128" i="38"/>
  <c r="CF127" i="38"/>
  <c r="CD127" i="38"/>
  <c r="CC127" i="38"/>
  <c r="CB127" i="38"/>
  <c r="B127" i="38"/>
  <c r="BZ127" i="38" s="1"/>
  <c r="CF126" i="38"/>
  <c r="CD126" i="38"/>
  <c r="CC126" i="38"/>
  <c r="CB126" i="38"/>
  <c r="B126" i="38"/>
  <c r="CA126" i="38" s="1"/>
  <c r="CF125" i="38"/>
  <c r="CD125" i="38"/>
  <c r="CC125" i="38"/>
  <c r="CB125" i="38"/>
  <c r="B125" i="38"/>
  <c r="BZ125" i="38" s="1"/>
  <c r="CF124" i="38"/>
  <c r="CD124" i="38"/>
  <c r="CC124" i="38"/>
  <c r="CB124" i="38"/>
  <c r="B124" i="38"/>
  <c r="CF123" i="38"/>
  <c r="CD123" i="38"/>
  <c r="CC123" i="38"/>
  <c r="CB123" i="38"/>
  <c r="B123" i="38"/>
  <c r="BZ123" i="38" s="1"/>
  <c r="CF122" i="38"/>
  <c r="CD122" i="38"/>
  <c r="CC122" i="38"/>
  <c r="CB122" i="38"/>
  <c r="B122" i="38"/>
  <c r="CF121" i="38"/>
  <c r="CD121" i="38"/>
  <c r="CC121" i="38"/>
  <c r="CB121" i="38"/>
  <c r="B121" i="38"/>
  <c r="BZ121" i="38" s="1"/>
  <c r="CF120" i="38"/>
  <c r="CD120" i="38"/>
  <c r="CC120" i="38"/>
  <c r="CB120" i="38"/>
  <c r="B120" i="38"/>
  <c r="CA120" i="38" s="1"/>
  <c r="CF119" i="38"/>
  <c r="CD119" i="38"/>
  <c r="CC119" i="38"/>
  <c r="CB119" i="38"/>
  <c r="B119" i="38"/>
  <c r="BZ119" i="38" s="1"/>
  <c r="CF118" i="38"/>
  <c r="CD118" i="38"/>
  <c r="CC118" i="38"/>
  <c r="CB118" i="38"/>
  <c r="B118" i="38"/>
  <c r="BZ118" i="38" s="1"/>
  <c r="CF117" i="38"/>
  <c r="CD117" i="38"/>
  <c r="CC117" i="38"/>
  <c r="CB117" i="38"/>
  <c r="B117" i="38"/>
  <c r="BZ117" i="38" s="1"/>
  <c r="CF116" i="38"/>
  <c r="CD116" i="38"/>
  <c r="CC116" i="38"/>
  <c r="CB116" i="38"/>
  <c r="B116" i="38"/>
  <c r="CA116" i="38" s="1"/>
  <c r="CF115" i="38"/>
  <c r="CD115" i="38"/>
  <c r="CC115" i="38"/>
  <c r="CB115" i="38"/>
  <c r="B115" i="38"/>
  <c r="BZ115" i="38" s="1"/>
  <c r="CF114" i="38"/>
  <c r="CD114" i="38"/>
  <c r="CC114" i="38"/>
  <c r="CB114" i="38"/>
  <c r="B114" i="38"/>
  <c r="CF113" i="38"/>
  <c r="CD113" i="38"/>
  <c r="CC113" i="38"/>
  <c r="CB113" i="38"/>
  <c r="B113" i="38"/>
  <c r="BZ113" i="38" s="1"/>
  <c r="CF112" i="38"/>
  <c r="CD112" i="38"/>
  <c r="CC112" i="38"/>
  <c r="CB112" i="38"/>
  <c r="B112" i="38"/>
  <c r="CF111" i="38"/>
  <c r="CD111" i="38"/>
  <c r="CC111" i="38"/>
  <c r="CB111" i="38"/>
  <c r="B111" i="38"/>
  <c r="BZ111" i="38" s="1"/>
  <c r="CH110" i="38"/>
  <c r="CG110" i="38"/>
  <c r="CF110" i="38"/>
  <c r="CD110" i="38"/>
  <c r="CC110" i="38"/>
  <c r="CB110" i="38"/>
  <c r="B110" i="38"/>
  <c r="CH109" i="38"/>
  <c r="CG109" i="38"/>
  <c r="CF109" i="38"/>
  <c r="CD109" i="38"/>
  <c r="CC109" i="38"/>
  <c r="CB109" i="38"/>
  <c r="B109" i="38"/>
  <c r="CH108" i="38"/>
  <c r="CG108" i="38"/>
  <c r="CF108" i="38"/>
  <c r="CD108" i="38"/>
  <c r="CC108" i="38"/>
  <c r="CB108" i="38"/>
  <c r="B108" i="38"/>
  <c r="CH107" i="38"/>
  <c r="CG107" i="38"/>
  <c r="CF107" i="38"/>
  <c r="CD107" i="38"/>
  <c r="CC107" i="38"/>
  <c r="CB107" i="38"/>
  <c r="B107" i="38"/>
  <c r="CH106" i="38"/>
  <c r="CG106" i="38"/>
  <c r="CF106" i="38"/>
  <c r="CD106" i="38"/>
  <c r="CC106" i="38"/>
  <c r="CB106" i="38"/>
  <c r="B106" i="38"/>
  <c r="CH105" i="38"/>
  <c r="CG105" i="38"/>
  <c r="CF105" i="38"/>
  <c r="CD105" i="38"/>
  <c r="CC105" i="38"/>
  <c r="CB105" i="38"/>
  <c r="B105" i="38"/>
  <c r="CH104" i="38"/>
  <c r="CG104" i="38"/>
  <c r="CF104" i="38"/>
  <c r="CD104" i="38"/>
  <c r="CC104" i="38"/>
  <c r="CB104" i="38"/>
  <c r="B104" i="38"/>
  <c r="CH103" i="38"/>
  <c r="CG103" i="38"/>
  <c r="CF103" i="38"/>
  <c r="CD103" i="38"/>
  <c r="CC103" i="38"/>
  <c r="CB103" i="38"/>
  <c r="B103" i="38"/>
  <c r="CH102" i="38"/>
  <c r="CG102" i="38"/>
  <c r="CF102" i="38"/>
  <c r="CD102" i="38"/>
  <c r="CC102" i="38"/>
  <c r="CB102" i="38"/>
  <c r="B102" i="38"/>
  <c r="CH101" i="38"/>
  <c r="CG101" i="38"/>
  <c r="CF101" i="38"/>
  <c r="CD101" i="38"/>
  <c r="CC101" i="38"/>
  <c r="CB101" i="38"/>
  <c r="B101" i="38"/>
  <c r="CH100" i="38"/>
  <c r="CG100" i="38"/>
  <c r="CF100" i="38"/>
  <c r="CD100" i="38"/>
  <c r="CC100" i="38"/>
  <c r="CB100" i="38"/>
  <c r="B100" i="38"/>
  <c r="CH99" i="38"/>
  <c r="CG99" i="38"/>
  <c r="CF99" i="38"/>
  <c r="CD99" i="38"/>
  <c r="CC99" i="38"/>
  <c r="CB99" i="38"/>
  <c r="B99" i="38"/>
  <c r="CH98" i="38"/>
  <c r="CG98" i="38"/>
  <c r="CF98" i="38"/>
  <c r="CD98" i="38"/>
  <c r="CC98" i="38"/>
  <c r="CB98" i="38"/>
  <c r="B98" i="38"/>
  <c r="CH97" i="38"/>
  <c r="CG97" i="38"/>
  <c r="CF97" i="38"/>
  <c r="CD97" i="38"/>
  <c r="CC97" i="38"/>
  <c r="CB97" i="38"/>
  <c r="B97" i="38"/>
  <c r="CH96" i="38"/>
  <c r="CG96" i="38"/>
  <c r="CF96" i="38"/>
  <c r="CD96" i="38"/>
  <c r="CC96" i="38"/>
  <c r="CB96" i="38"/>
  <c r="B96" i="38"/>
  <c r="CH95" i="38"/>
  <c r="CG95" i="38"/>
  <c r="CF95" i="38"/>
  <c r="CD95" i="38"/>
  <c r="CC95" i="38"/>
  <c r="CB95" i="38"/>
  <c r="B95" i="38"/>
  <c r="CH94" i="38"/>
  <c r="CG94" i="38"/>
  <c r="CF94" i="38"/>
  <c r="CD94" i="38"/>
  <c r="CC94" i="38"/>
  <c r="CB94" i="38"/>
  <c r="B94" i="38"/>
  <c r="CH93" i="38"/>
  <c r="CG93" i="38"/>
  <c r="CF93" i="38"/>
  <c r="CD93" i="38"/>
  <c r="CC93" i="38"/>
  <c r="CB93" i="38"/>
  <c r="B93" i="38"/>
  <c r="CH92" i="38"/>
  <c r="CG92" i="38"/>
  <c r="CF92" i="38"/>
  <c r="CD92" i="38"/>
  <c r="CC92" i="38"/>
  <c r="CB92" i="38"/>
  <c r="B92" i="38"/>
  <c r="CH91" i="38"/>
  <c r="CG91" i="38"/>
  <c r="CF91" i="38"/>
  <c r="CD91" i="38"/>
  <c r="CC91" i="38"/>
  <c r="CB91" i="38"/>
  <c r="B91" i="38"/>
  <c r="CH90" i="38"/>
  <c r="CG90" i="38"/>
  <c r="CF90" i="38"/>
  <c r="CD90" i="38"/>
  <c r="CC90" i="38"/>
  <c r="CB90" i="38"/>
  <c r="B90" i="38"/>
  <c r="CH89" i="38"/>
  <c r="CG89" i="38"/>
  <c r="CF89" i="38"/>
  <c r="CD89" i="38"/>
  <c r="CC89" i="38"/>
  <c r="CB89" i="38"/>
  <c r="B89" i="38"/>
  <c r="CH88" i="38"/>
  <c r="CG88" i="38"/>
  <c r="CF88" i="38"/>
  <c r="CD88" i="38"/>
  <c r="CC88" i="38"/>
  <c r="CB88" i="38"/>
  <c r="B88" i="38"/>
  <c r="CH87" i="38"/>
  <c r="CG87" i="38"/>
  <c r="CF87" i="38"/>
  <c r="CD87" i="38"/>
  <c r="CC87" i="38"/>
  <c r="CB87" i="38"/>
  <c r="B87" i="38"/>
  <c r="CH86" i="38"/>
  <c r="CG86" i="38"/>
  <c r="CF86" i="38"/>
  <c r="CD86" i="38"/>
  <c r="CC86" i="38"/>
  <c r="CB86" i="38"/>
  <c r="B86" i="38"/>
  <c r="CH85" i="38"/>
  <c r="CG85" i="38"/>
  <c r="CF85" i="38"/>
  <c r="CD85" i="38"/>
  <c r="CC85" i="38"/>
  <c r="CB85" i="38"/>
  <c r="B85" i="38"/>
  <c r="CH84" i="38"/>
  <c r="CG84" i="38"/>
  <c r="CF84" i="38"/>
  <c r="CD84" i="38"/>
  <c r="CC84" i="38"/>
  <c r="CB84" i="38"/>
  <c r="B84" i="38"/>
  <c r="CH83" i="38"/>
  <c r="CG83" i="38"/>
  <c r="CF83" i="38"/>
  <c r="CD83" i="38"/>
  <c r="CC83" i="38"/>
  <c r="CB83" i="38"/>
  <c r="B83" i="38"/>
  <c r="CH82" i="38"/>
  <c r="CG82" i="38"/>
  <c r="CF82" i="38"/>
  <c r="CD82" i="38"/>
  <c r="CC82" i="38"/>
  <c r="CB82" i="38"/>
  <c r="B82" i="38"/>
  <c r="CH81" i="38"/>
  <c r="CG81" i="38"/>
  <c r="CF81" i="38"/>
  <c r="CD81" i="38"/>
  <c r="CC81" i="38"/>
  <c r="CB81" i="38"/>
  <c r="B81" i="38"/>
  <c r="CH80" i="38"/>
  <c r="CG80" i="38"/>
  <c r="CF80" i="38"/>
  <c r="CD80" i="38"/>
  <c r="CC80" i="38"/>
  <c r="CB80" i="38"/>
  <c r="B80" i="38"/>
  <c r="CH79" i="38"/>
  <c r="CG79" i="38"/>
  <c r="CF79" i="38"/>
  <c r="CD79" i="38"/>
  <c r="CC79" i="38"/>
  <c r="CB79" i="38"/>
  <c r="B79" i="38"/>
  <c r="CH78" i="38"/>
  <c r="CG78" i="38"/>
  <c r="CF78" i="38"/>
  <c r="CD78" i="38"/>
  <c r="CC78" i="38"/>
  <c r="CB78" i="38"/>
  <c r="B78" i="38"/>
  <c r="CH77" i="38"/>
  <c r="CG77" i="38"/>
  <c r="CF77" i="38"/>
  <c r="CD77" i="38"/>
  <c r="CC77" i="38"/>
  <c r="CB77" i="38"/>
  <c r="B77" i="38"/>
  <c r="CH76" i="38"/>
  <c r="CG76" i="38"/>
  <c r="CF76" i="38"/>
  <c r="CD76" i="38"/>
  <c r="CC76" i="38"/>
  <c r="CB76" i="38"/>
  <c r="B76" i="38"/>
  <c r="CH75" i="38"/>
  <c r="CG75" i="38"/>
  <c r="CF75" i="38"/>
  <c r="CD75" i="38"/>
  <c r="CC75" i="38"/>
  <c r="CB75" i="38"/>
  <c r="B75" i="38"/>
  <c r="CH74" i="38"/>
  <c r="CG74" i="38"/>
  <c r="CF74" i="38"/>
  <c r="CD74" i="38"/>
  <c r="CC74" i="38"/>
  <c r="CB74" i="38"/>
  <c r="B74" i="38"/>
  <c r="CH73" i="38"/>
  <c r="CG73" i="38"/>
  <c r="CF73" i="38"/>
  <c r="CD73" i="38"/>
  <c r="CC73" i="38"/>
  <c r="CB73" i="38"/>
  <c r="B73" i="38"/>
  <c r="CH72" i="38"/>
  <c r="CG72" i="38"/>
  <c r="CF72" i="38"/>
  <c r="CD72" i="38"/>
  <c r="CC72" i="38"/>
  <c r="CB72" i="38"/>
  <c r="B72" i="38"/>
  <c r="CH71" i="38"/>
  <c r="CG71" i="38"/>
  <c r="CF71" i="38"/>
  <c r="CD71" i="38"/>
  <c r="CC71" i="38"/>
  <c r="CB71" i="38"/>
  <c r="B71" i="38"/>
  <c r="CH70" i="38"/>
  <c r="CG70" i="38"/>
  <c r="CF70" i="38"/>
  <c r="CD70" i="38"/>
  <c r="CC70" i="38"/>
  <c r="CB70" i="38"/>
  <c r="B70" i="38"/>
  <c r="CH69" i="38"/>
  <c r="CG69" i="38"/>
  <c r="CF69" i="38"/>
  <c r="CD69" i="38"/>
  <c r="CC69" i="38"/>
  <c r="CB69" i="38"/>
  <c r="B69" i="38"/>
  <c r="CH68" i="38"/>
  <c r="CG68" i="38"/>
  <c r="CF68" i="38"/>
  <c r="CD68" i="38"/>
  <c r="CC68" i="38"/>
  <c r="CB68" i="38"/>
  <c r="B68" i="38"/>
  <c r="CH67" i="38"/>
  <c r="CG67" i="38"/>
  <c r="CF67" i="38"/>
  <c r="CD67" i="38"/>
  <c r="CC67" i="38"/>
  <c r="CB67" i="38"/>
  <c r="B67" i="38"/>
  <c r="CH66" i="38"/>
  <c r="CG66" i="38"/>
  <c r="CF66" i="38"/>
  <c r="CD66" i="38"/>
  <c r="CC66" i="38"/>
  <c r="CB66" i="38"/>
  <c r="B66" i="38"/>
  <c r="CH65" i="38"/>
  <c r="CG65" i="38"/>
  <c r="CF65" i="38"/>
  <c r="CD65" i="38"/>
  <c r="CC65" i="38"/>
  <c r="CB65" i="38"/>
  <c r="B65" i="38"/>
  <c r="CH64" i="38"/>
  <c r="CG64" i="38"/>
  <c r="CF64" i="38"/>
  <c r="CD64" i="38"/>
  <c r="CC64" i="38"/>
  <c r="CB64" i="38"/>
  <c r="B64" i="38"/>
  <c r="CH63" i="38"/>
  <c r="CG63" i="38"/>
  <c r="CF63" i="38"/>
  <c r="CD63" i="38"/>
  <c r="CC63" i="38"/>
  <c r="CB63" i="38"/>
  <c r="B63" i="38"/>
  <c r="CH62" i="38"/>
  <c r="CG62" i="38"/>
  <c r="CF62" i="38"/>
  <c r="CD62" i="38"/>
  <c r="CC62" i="38"/>
  <c r="CB62" i="38"/>
  <c r="B62" i="38"/>
  <c r="CH61" i="38"/>
  <c r="CG61" i="38"/>
  <c r="CF61" i="38"/>
  <c r="CD61" i="38"/>
  <c r="CC61" i="38"/>
  <c r="CB61" i="38"/>
  <c r="B61" i="38"/>
  <c r="CH60" i="38"/>
  <c r="CG60" i="38"/>
  <c r="CF60" i="38"/>
  <c r="CD60" i="38"/>
  <c r="CC60" i="38"/>
  <c r="CB60" i="38"/>
  <c r="B60" i="38"/>
  <c r="CH59" i="38"/>
  <c r="CG59" i="38"/>
  <c r="CF59" i="38"/>
  <c r="CD59" i="38"/>
  <c r="CC59" i="38"/>
  <c r="CB59" i="38"/>
  <c r="B59" i="38"/>
  <c r="CH58" i="38"/>
  <c r="CG58" i="38"/>
  <c r="CF58" i="38"/>
  <c r="CD58" i="38"/>
  <c r="CC58" i="38"/>
  <c r="CB58" i="38"/>
  <c r="B58" i="38"/>
  <c r="CH57" i="38"/>
  <c r="CG57" i="38"/>
  <c r="CF57" i="38"/>
  <c r="CD57" i="38"/>
  <c r="CC57" i="38"/>
  <c r="CB57" i="38"/>
  <c r="B57" i="38"/>
  <c r="CH56" i="38"/>
  <c r="CG56" i="38"/>
  <c r="CF56" i="38"/>
  <c r="CD56" i="38"/>
  <c r="CC56" i="38"/>
  <c r="CB56" i="38"/>
  <c r="B56" i="38"/>
  <c r="CH55" i="38"/>
  <c r="CG55" i="38"/>
  <c r="CF55" i="38"/>
  <c r="CD55" i="38"/>
  <c r="CC55" i="38"/>
  <c r="CB55" i="38"/>
  <c r="B55" i="38"/>
  <c r="CH54" i="38"/>
  <c r="CG54" i="38"/>
  <c r="CF54" i="38"/>
  <c r="CD54" i="38"/>
  <c r="CC54" i="38"/>
  <c r="CB54" i="38"/>
  <c r="B54" i="38"/>
  <c r="CH53" i="38"/>
  <c r="CG53" i="38"/>
  <c r="CF53" i="38"/>
  <c r="CD53" i="38"/>
  <c r="CC53" i="38"/>
  <c r="CB53" i="38"/>
  <c r="B53" i="38"/>
  <c r="CH52" i="38"/>
  <c r="CG52" i="38"/>
  <c r="CF52" i="38"/>
  <c r="CD52" i="38"/>
  <c r="CC52" i="38"/>
  <c r="CB52" i="38"/>
  <c r="B52" i="38"/>
  <c r="CH51" i="38"/>
  <c r="CG51" i="38"/>
  <c r="CF51" i="38"/>
  <c r="CD51" i="38"/>
  <c r="CC51" i="38"/>
  <c r="CB51" i="38"/>
  <c r="B51" i="38"/>
  <c r="CH50" i="38"/>
  <c r="CG50" i="38"/>
  <c r="CF50" i="38"/>
  <c r="CD50" i="38"/>
  <c r="CC50" i="38"/>
  <c r="CB50" i="38"/>
  <c r="B50" i="38"/>
  <c r="CH49" i="38"/>
  <c r="CG49" i="38"/>
  <c r="CF49" i="38"/>
  <c r="CD49" i="38"/>
  <c r="CC49" i="38"/>
  <c r="CB49" i="38"/>
  <c r="B49" i="38"/>
  <c r="CH48" i="38"/>
  <c r="CG48" i="38"/>
  <c r="CF48" i="38"/>
  <c r="CD48" i="38"/>
  <c r="CC48" i="38"/>
  <c r="CB48" i="38"/>
  <c r="B48" i="38"/>
  <c r="CH47" i="38"/>
  <c r="CG47" i="38"/>
  <c r="CF47" i="38"/>
  <c r="CD47" i="38"/>
  <c r="CC47" i="38"/>
  <c r="CB47" i="38"/>
  <c r="B47" i="38"/>
  <c r="CH46" i="38"/>
  <c r="CG46" i="38"/>
  <c r="CF46" i="38"/>
  <c r="CD46" i="38"/>
  <c r="CC46" i="38"/>
  <c r="CB46" i="38"/>
  <c r="B46" i="38"/>
  <c r="CH45" i="38"/>
  <c r="CG45" i="38"/>
  <c r="CF45" i="38"/>
  <c r="CD45" i="38"/>
  <c r="CC45" i="38"/>
  <c r="CB45" i="38"/>
  <c r="B45" i="38"/>
  <c r="CH44" i="38"/>
  <c r="CG44" i="38"/>
  <c r="CF44" i="38"/>
  <c r="CD44" i="38"/>
  <c r="CC44" i="38"/>
  <c r="CB44" i="38"/>
  <c r="B44" i="38"/>
  <c r="CH43" i="38"/>
  <c r="CG43" i="38"/>
  <c r="CF43" i="38"/>
  <c r="CD43" i="38"/>
  <c r="CC43" i="38"/>
  <c r="CB43" i="38"/>
  <c r="B43" i="38"/>
  <c r="CH42" i="38"/>
  <c r="CG42" i="38"/>
  <c r="CF42" i="38"/>
  <c r="CD42" i="38"/>
  <c r="CC42" i="38"/>
  <c r="CB42" i="38"/>
  <c r="B42" i="38"/>
  <c r="CH41" i="38"/>
  <c r="CG41" i="38"/>
  <c r="CF41" i="38"/>
  <c r="CD41" i="38"/>
  <c r="CC41" i="38"/>
  <c r="CB41" i="38"/>
  <c r="B41" i="38"/>
  <c r="CH40" i="38"/>
  <c r="CG40" i="38"/>
  <c r="CF40" i="38"/>
  <c r="CD40" i="38"/>
  <c r="CC40" i="38"/>
  <c r="CB40" i="38"/>
  <c r="B40" i="38"/>
  <c r="CH39" i="38"/>
  <c r="CG39" i="38"/>
  <c r="CF39" i="38"/>
  <c r="CD39" i="38"/>
  <c r="CC39" i="38"/>
  <c r="CB39" i="38"/>
  <c r="B39" i="38"/>
  <c r="CH38" i="38"/>
  <c r="CG38" i="38"/>
  <c r="CF38" i="38"/>
  <c r="CD38" i="38"/>
  <c r="CC38" i="38"/>
  <c r="CB38" i="38"/>
  <c r="B38" i="38"/>
  <c r="CH37" i="38"/>
  <c r="CG37" i="38"/>
  <c r="CF37" i="38"/>
  <c r="CD37" i="38"/>
  <c r="CC37" i="38"/>
  <c r="CB37" i="38"/>
  <c r="B37" i="38"/>
  <c r="CH36" i="38"/>
  <c r="CG36" i="38"/>
  <c r="CF36" i="38"/>
  <c r="CD36" i="38"/>
  <c r="CC36" i="38"/>
  <c r="CB36" i="38"/>
  <c r="B36" i="38"/>
  <c r="CH35" i="38"/>
  <c r="CG35" i="38"/>
  <c r="CF35" i="38"/>
  <c r="CD35" i="38"/>
  <c r="CC35" i="38"/>
  <c r="CB35" i="38"/>
  <c r="B35" i="38"/>
  <c r="CH34" i="38"/>
  <c r="CG34" i="38"/>
  <c r="CF34" i="38"/>
  <c r="CD34" i="38"/>
  <c r="CC34" i="38"/>
  <c r="CB34" i="38"/>
  <c r="B34" i="38"/>
  <c r="CH33" i="38"/>
  <c r="CG33" i="38"/>
  <c r="CF33" i="38"/>
  <c r="CD33" i="38"/>
  <c r="CC33" i="38"/>
  <c r="CB33" i="38"/>
  <c r="B33" i="38"/>
  <c r="CH32" i="38"/>
  <c r="CG32" i="38"/>
  <c r="CF32" i="38"/>
  <c r="CD32" i="38"/>
  <c r="CC32" i="38"/>
  <c r="CB32" i="38"/>
  <c r="B32" i="38"/>
  <c r="CH31" i="38"/>
  <c r="CG31" i="38"/>
  <c r="CF31" i="38"/>
  <c r="CD31" i="38"/>
  <c r="CC31" i="38"/>
  <c r="CB31" i="38"/>
  <c r="B31" i="38"/>
  <c r="CH30" i="38"/>
  <c r="CG30" i="38"/>
  <c r="CF30" i="38"/>
  <c r="CD30" i="38"/>
  <c r="CC30" i="38"/>
  <c r="CB30" i="38"/>
  <c r="B30" i="38"/>
  <c r="CH29" i="38"/>
  <c r="CG29" i="38"/>
  <c r="CF29" i="38"/>
  <c r="CD29" i="38"/>
  <c r="CC29" i="38"/>
  <c r="CB29" i="38"/>
  <c r="B29" i="38"/>
  <c r="CH28" i="38"/>
  <c r="CG28" i="38"/>
  <c r="CF28" i="38"/>
  <c r="CD28" i="38"/>
  <c r="CC28" i="38"/>
  <c r="CB28" i="38"/>
  <c r="B28" i="38"/>
  <c r="CH27" i="38"/>
  <c r="CG27" i="38"/>
  <c r="CF27" i="38"/>
  <c r="CD27" i="38"/>
  <c r="CC27" i="38"/>
  <c r="CB27" i="38"/>
  <c r="B27" i="38"/>
  <c r="CH26" i="38"/>
  <c r="CG26" i="38"/>
  <c r="CF26" i="38"/>
  <c r="CD26" i="38"/>
  <c r="CC26" i="38"/>
  <c r="CB26" i="38"/>
  <c r="B26" i="38"/>
  <c r="CH25" i="38"/>
  <c r="CG25" i="38"/>
  <c r="CF25" i="38"/>
  <c r="CD25" i="38"/>
  <c r="CC25" i="38"/>
  <c r="CB25" i="38"/>
  <c r="B25" i="38"/>
  <c r="CH24" i="38"/>
  <c r="CG24" i="38"/>
  <c r="CF24" i="38"/>
  <c r="CD24" i="38"/>
  <c r="CC24" i="38"/>
  <c r="CB24" i="38"/>
  <c r="B24" i="38"/>
  <c r="CH23" i="38"/>
  <c r="CG23" i="38"/>
  <c r="CF23" i="38"/>
  <c r="CD23" i="38"/>
  <c r="CC23" i="38"/>
  <c r="CB23" i="38"/>
  <c r="B23" i="38"/>
  <c r="CH22" i="38"/>
  <c r="CG22" i="38"/>
  <c r="CF22" i="38"/>
  <c r="CD22" i="38"/>
  <c r="CC22" i="38"/>
  <c r="CB22" i="38"/>
  <c r="B22" i="38"/>
  <c r="CH21" i="38"/>
  <c r="CG21" i="38"/>
  <c r="CF21" i="38"/>
  <c r="CD21" i="38"/>
  <c r="CC21" i="38"/>
  <c r="CB21" i="38"/>
  <c r="B21" i="38"/>
  <c r="CH20" i="38"/>
  <c r="CG20" i="38"/>
  <c r="CF20" i="38"/>
  <c r="CD20" i="38"/>
  <c r="CC20" i="38"/>
  <c r="CB20" i="38"/>
  <c r="B20" i="38"/>
  <c r="CH19" i="38"/>
  <c r="CG19" i="38"/>
  <c r="CF19" i="38"/>
  <c r="CD19" i="38"/>
  <c r="CC19" i="38"/>
  <c r="CB19" i="38"/>
  <c r="B19" i="38"/>
  <c r="CH18" i="38"/>
  <c r="CG18" i="38"/>
  <c r="CF18" i="38"/>
  <c r="CD18" i="38"/>
  <c r="CC18" i="38"/>
  <c r="CB18" i="38"/>
  <c r="B18" i="38"/>
  <c r="CH17" i="38"/>
  <c r="CG17" i="38"/>
  <c r="CF17" i="38"/>
  <c r="CD17" i="38"/>
  <c r="CC17" i="38"/>
  <c r="CB17" i="38"/>
  <c r="B17" i="38"/>
  <c r="CH16" i="38"/>
  <c r="CG16" i="38"/>
  <c r="CF16" i="38"/>
  <c r="CD16" i="38"/>
  <c r="CC16" i="38"/>
  <c r="CB16" i="38"/>
  <c r="B16" i="38"/>
  <c r="CH15" i="38"/>
  <c r="CG15" i="38"/>
  <c r="CF15" i="38"/>
  <c r="CD15" i="38"/>
  <c r="CC15" i="38"/>
  <c r="CB15" i="38"/>
  <c r="B15" i="38"/>
  <c r="CH14" i="38"/>
  <c r="CG14" i="38"/>
  <c r="CF14" i="38"/>
  <c r="CD14" i="38"/>
  <c r="CC14" i="38"/>
  <c r="CB14" i="38"/>
  <c r="B14" i="38"/>
  <c r="CH13" i="38"/>
  <c r="CG13" i="38"/>
  <c r="CF13" i="38"/>
  <c r="CD13" i="38"/>
  <c r="CC13" i="38"/>
  <c r="CB13" i="38"/>
  <c r="B13" i="38"/>
  <c r="CH12" i="38"/>
  <c r="CG12" i="38"/>
  <c r="CF12" i="38"/>
  <c r="CD12" i="38"/>
  <c r="CC12" i="38"/>
  <c r="CB12" i="38"/>
  <c r="B12" i="38"/>
  <c r="CH11" i="38"/>
  <c r="CG11" i="38"/>
  <c r="CF11" i="38"/>
  <c r="CD11" i="38"/>
  <c r="CC11" i="38"/>
  <c r="CB11" i="38"/>
  <c r="B11" i="38"/>
  <c r="CH10" i="38"/>
  <c r="CG10" i="38"/>
  <c r="CF10" i="38"/>
  <c r="CD10" i="38"/>
  <c r="CC10" i="38"/>
  <c r="CB10" i="38"/>
  <c r="B10" i="38"/>
  <c r="CH9" i="38"/>
  <c r="CG9" i="38"/>
  <c r="CF9" i="38"/>
  <c r="CD9" i="38"/>
  <c r="CC9" i="38"/>
  <c r="CB9" i="38"/>
  <c r="B9" i="38"/>
  <c r="CH8" i="38"/>
  <c r="CG8" i="38"/>
  <c r="CF8" i="38"/>
  <c r="CD8" i="38"/>
  <c r="CC8" i="38"/>
  <c r="CB8" i="38"/>
  <c r="B8" i="38"/>
  <c r="CH7" i="38"/>
  <c r="CG7" i="38"/>
  <c r="CF7" i="38"/>
  <c r="CD7" i="38"/>
  <c r="CC7" i="38"/>
  <c r="CB7" i="38"/>
  <c r="B7" i="38"/>
  <c r="CH6" i="38"/>
  <c r="CG6" i="38"/>
  <c r="CF6" i="38"/>
  <c r="CD6" i="38"/>
  <c r="CC6" i="38"/>
  <c r="CB6" i="38"/>
  <c r="B6" i="38"/>
  <c r="CH5" i="38"/>
  <c r="CG5" i="38"/>
  <c r="CF5" i="38"/>
  <c r="CD5" i="38"/>
  <c r="CC5" i="38"/>
  <c r="CB5" i="38"/>
  <c r="B5" i="38"/>
  <c r="CH4" i="38"/>
  <c r="CG4" i="38"/>
  <c r="CF4" i="38"/>
  <c r="CD4" i="38"/>
  <c r="CC4" i="38"/>
  <c r="CB4" i="38"/>
  <c r="B4" i="38"/>
  <c r="CH3" i="38"/>
  <c r="CG3" i="38"/>
  <c r="CF3" i="38"/>
  <c r="CD3" i="38"/>
  <c r="CC3" i="38"/>
  <c r="CB3" i="38"/>
  <c r="B3" i="38"/>
  <c r="CB2" i="38"/>
  <c r="A326" i="37"/>
  <c r="A325" i="37"/>
  <c r="A324" i="37"/>
  <c r="A323" i="37"/>
  <c r="A322" i="37"/>
  <c r="A321" i="37"/>
  <c r="A320" i="37"/>
  <c r="A319" i="37"/>
  <c r="A318" i="37"/>
  <c r="A317" i="37"/>
  <c r="A316" i="37"/>
  <c r="A315" i="37"/>
  <c r="A314" i="37"/>
  <c r="A313" i="37"/>
  <c r="A312" i="37"/>
  <c r="A311" i="37"/>
  <c r="A310" i="37"/>
  <c r="A309" i="37"/>
  <c r="A308" i="37"/>
  <c r="A307" i="37"/>
  <c r="A306" i="37"/>
  <c r="A305" i="37"/>
  <c r="A304" i="37"/>
  <c r="A303" i="37"/>
  <c r="A302" i="37"/>
  <c r="A301" i="37"/>
  <c r="A300" i="37"/>
  <c r="A299" i="37"/>
  <c r="A298" i="37"/>
  <c r="A297" i="37"/>
  <c r="A296" i="37"/>
  <c r="A295" i="37"/>
  <c r="A294" i="37"/>
  <c r="A293" i="37"/>
  <c r="A292" i="37"/>
  <c r="A291" i="37"/>
  <c r="A290" i="37"/>
  <c r="A289" i="37"/>
  <c r="A288" i="37"/>
  <c r="A287" i="37"/>
  <c r="A286" i="37"/>
  <c r="A285" i="37"/>
  <c r="A284" i="37"/>
  <c r="A283" i="37"/>
  <c r="A282" i="37"/>
  <c r="A281" i="37"/>
  <c r="A280" i="37"/>
  <c r="A279" i="37"/>
  <c r="A278" i="37"/>
  <c r="A277" i="37"/>
  <c r="A276" i="37"/>
  <c r="A275" i="37"/>
  <c r="A274" i="37"/>
  <c r="A273" i="37"/>
  <c r="A272" i="37"/>
  <c r="A271" i="37"/>
  <c r="A270" i="37"/>
  <c r="A269" i="37"/>
  <c r="A268" i="37"/>
  <c r="A267" i="37"/>
  <c r="A266" i="37"/>
  <c r="A265" i="37"/>
  <c r="A264" i="37"/>
  <c r="A263" i="37"/>
  <c r="A262" i="37"/>
  <c r="A261" i="37"/>
  <c r="A260" i="37"/>
  <c r="A259" i="37"/>
  <c r="A258" i="37"/>
  <c r="A257" i="37"/>
  <c r="A256" i="37"/>
  <c r="A255" i="37"/>
  <c r="A254" i="37"/>
  <c r="A253" i="37"/>
  <c r="A252" i="37"/>
  <c r="A251" i="37"/>
  <c r="A250" i="37"/>
  <c r="A249" i="37"/>
  <c r="A248" i="37"/>
  <c r="A247" i="37"/>
  <c r="A246" i="37"/>
  <c r="A245" i="37"/>
  <c r="A244" i="37"/>
  <c r="A243" i="37"/>
  <c r="A242" i="37"/>
  <c r="A241" i="37"/>
  <c r="A240" i="37"/>
  <c r="A239" i="37"/>
  <c r="A238" i="37"/>
  <c r="A237" i="37"/>
  <c r="A236" i="37"/>
  <c r="A235" i="37"/>
  <c r="A234" i="37"/>
  <c r="A233" i="37"/>
  <c r="A232" i="37"/>
  <c r="A231" i="37"/>
  <c r="A230" i="37"/>
  <c r="A229" i="37"/>
  <c r="A228" i="37"/>
  <c r="A227" i="37"/>
  <c r="A226" i="37"/>
  <c r="A225" i="37"/>
  <c r="A224" i="37"/>
  <c r="A223" i="37"/>
  <c r="A222" i="37"/>
  <c r="A221" i="37"/>
  <c r="A220" i="37"/>
  <c r="A219" i="37"/>
  <c r="A218" i="37"/>
  <c r="A217" i="37"/>
  <c r="A216" i="37"/>
  <c r="A215" i="37"/>
  <c r="A214" i="37"/>
  <c r="A213" i="37"/>
  <c r="A212" i="37"/>
  <c r="A211" i="37"/>
  <c r="A210" i="37"/>
  <c r="A209" i="37"/>
  <c r="A208" i="37"/>
  <c r="A207" i="37"/>
  <c r="A206" i="37"/>
  <c r="A205" i="37"/>
  <c r="A204" i="37"/>
  <c r="A203" i="37"/>
  <c r="A202" i="37"/>
  <c r="A201" i="37"/>
  <c r="A200" i="37"/>
  <c r="A199" i="37"/>
  <c r="A198" i="37"/>
  <c r="A197" i="37"/>
  <c r="A196" i="37"/>
  <c r="A195" i="37"/>
  <c r="A194" i="37"/>
  <c r="A193" i="37"/>
  <c r="A192" i="37"/>
  <c r="A191" i="37"/>
  <c r="A190" i="37"/>
  <c r="A189" i="37"/>
  <c r="A188" i="37"/>
  <c r="A187" i="37"/>
  <c r="A186" i="37"/>
  <c r="A185" i="37"/>
  <c r="A184" i="37"/>
  <c r="A183" i="37"/>
  <c r="A182" i="37"/>
  <c r="A181" i="37"/>
  <c r="A180" i="37"/>
  <c r="A179" i="37"/>
  <c r="A178" i="37"/>
  <c r="A177" i="37"/>
  <c r="A176" i="37"/>
  <c r="A175" i="37"/>
  <c r="A174" i="37"/>
  <c r="A173" i="37"/>
  <c r="A172" i="37"/>
  <c r="A171" i="37"/>
  <c r="A170" i="37"/>
  <c r="A169" i="37"/>
  <c r="A168" i="37"/>
  <c r="A167" i="37"/>
  <c r="A166" i="37"/>
  <c r="A165" i="37"/>
  <c r="A164" i="37"/>
  <c r="A163" i="37"/>
  <c r="A162" i="37"/>
  <c r="A161" i="37"/>
  <c r="A160" i="37"/>
  <c r="A159" i="37"/>
  <c r="A158" i="37"/>
  <c r="A157" i="37"/>
  <c r="A156" i="37"/>
  <c r="A155" i="37"/>
  <c r="A154" i="37"/>
  <c r="A153" i="37"/>
  <c r="A152" i="37"/>
  <c r="A151" i="37"/>
  <c r="A150" i="37"/>
  <c r="A149" i="37"/>
  <c r="A148" i="37"/>
  <c r="A147" i="37"/>
  <c r="A146" i="37"/>
  <c r="A145" i="37"/>
  <c r="A144" i="37"/>
  <c r="A143" i="37"/>
  <c r="A142" i="37"/>
  <c r="A141" i="37"/>
  <c r="A140" i="37"/>
  <c r="A139" i="37"/>
  <c r="A138" i="37"/>
  <c r="A137" i="37"/>
  <c r="A136" i="37"/>
  <c r="A135" i="37"/>
  <c r="A134" i="37"/>
  <c r="A133" i="37"/>
  <c r="A132" i="37"/>
  <c r="A131" i="37"/>
  <c r="A130" i="37"/>
  <c r="A129" i="37"/>
  <c r="A128" i="37"/>
  <c r="A127" i="37"/>
  <c r="A126" i="37"/>
  <c r="A125" i="37"/>
  <c r="A124" i="37"/>
  <c r="A123" i="37"/>
  <c r="A122" i="37"/>
  <c r="A121" i="37"/>
  <c r="A120" i="37"/>
  <c r="A119" i="37"/>
  <c r="A118" i="37"/>
  <c r="A117" i="37"/>
  <c r="A116" i="37"/>
  <c r="A115" i="37"/>
  <c r="A114" i="37"/>
  <c r="A113" i="37"/>
  <c r="A112" i="37"/>
  <c r="A111" i="37"/>
  <c r="A110" i="37"/>
  <c r="A109" i="37"/>
  <c r="A108" i="37"/>
  <c r="A107" i="37"/>
  <c r="A106" i="37"/>
  <c r="A105" i="37"/>
  <c r="A104" i="37"/>
  <c r="A103" i="37"/>
  <c r="A102" i="37"/>
  <c r="A101" i="37"/>
  <c r="A100" i="37"/>
  <c r="A99" i="37"/>
  <c r="A98" i="37"/>
  <c r="A97" i="37"/>
  <c r="A96" i="37"/>
  <c r="A95" i="37"/>
  <c r="A94" i="37"/>
  <c r="A93" i="37"/>
  <c r="A92" i="37"/>
  <c r="A91" i="37"/>
  <c r="A90" i="37"/>
  <c r="A89" i="37"/>
  <c r="A88" i="37"/>
  <c r="A87" i="37"/>
  <c r="A86" i="37"/>
  <c r="A85" i="37"/>
  <c r="A84" i="37"/>
  <c r="A83" i="37"/>
  <c r="A82" i="37"/>
  <c r="A81" i="37"/>
  <c r="A80" i="37"/>
  <c r="A79" i="37"/>
  <c r="A78" i="37"/>
  <c r="A77" i="37"/>
  <c r="A76" i="37"/>
  <c r="A75" i="37"/>
  <c r="A74" i="37"/>
  <c r="A73" i="37"/>
  <c r="A72" i="37"/>
  <c r="A71" i="37"/>
  <c r="A70" i="37"/>
  <c r="A69" i="37"/>
  <c r="A68" i="37"/>
  <c r="A67" i="37"/>
  <c r="A66" i="37"/>
  <c r="A65" i="37"/>
  <c r="A64" i="37"/>
  <c r="A63" i="37"/>
  <c r="A62" i="37"/>
  <c r="A61" i="37"/>
  <c r="A60" i="37"/>
  <c r="A59" i="37"/>
  <c r="A58" i="37"/>
  <c r="A57" i="37"/>
  <c r="A56" i="37"/>
  <c r="A55" i="37"/>
  <c r="A54" i="37"/>
  <c r="A53" i="37"/>
  <c r="A52" i="37"/>
  <c r="A51" i="37"/>
  <c r="A50" i="37"/>
  <c r="A49" i="37"/>
  <c r="A48" i="37"/>
  <c r="A47" i="37"/>
  <c r="A46" i="37"/>
  <c r="A45" i="37"/>
  <c r="A44" i="37"/>
  <c r="A43" i="37"/>
  <c r="A42" i="37"/>
  <c r="A41" i="37"/>
  <c r="A40" i="37"/>
  <c r="A39" i="37"/>
  <c r="A38" i="37"/>
  <c r="A37" i="37"/>
  <c r="A36" i="37"/>
  <c r="A35" i="37"/>
  <c r="A34" i="37"/>
  <c r="A33" i="37"/>
  <c r="A32" i="37"/>
  <c r="A31" i="37"/>
  <c r="A30" i="37"/>
  <c r="A29" i="37"/>
  <c r="A28" i="37"/>
  <c r="A27" i="37"/>
  <c r="A26" i="37"/>
  <c r="A25" i="37"/>
  <c r="A24" i="37"/>
  <c r="A23" i="37"/>
  <c r="A22" i="37"/>
  <c r="A21" i="37"/>
  <c r="A20" i="37"/>
  <c r="A19" i="37"/>
  <c r="A18" i="37"/>
  <c r="A17" i="37"/>
  <c r="A16" i="37"/>
  <c r="A15" i="37"/>
  <c r="A14" i="37"/>
  <c r="A13" i="37"/>
  <c r="A12" i="37"/>
  <c r="A11" i="37"/>
  <c r="A10" i="37"/>
  <c r="A9" i="37"/>
  <c r="A8" i="37"/>
  <c r="A7" i="37"/>
  <c r="A6" i="37"/>
  <c r="A5" i="37"/>
  <c r="A4" i="37"/>
  <c r="A3" i="37"/>
  <c r="CA156" i="38" l="1"/>
  <c r="BZ40" i="38"/>
  <c r="BZ44" i="38"/>
  <c r="BZ100" i="38"/>
  <c r="BZ110" i="38"/>
  <c r="CA109" i="38"/>
  <c r="BZ52" i="38"/>
  <c r="BZ96" i="38"/>
  <c r="BZ108" i="38"/>
  <c r="BZ7" i="38"/>
  <c r="BZ23" i="38"/>
  <c r="BZ31" i="38"/>
  <c r="BZ39" i="38"/>
  <c r="CA15" i="38"/>
  <c r="CA6" i="38"/>
  <c r="CA184" i="38"/>
  <c r="CA38" i="38"/>
  <c r="CA43" i="38"/>
  <c r="CA51" i="38"/>
  <c r="CA55" i="38"/>
  <c r="BZ67" i="38"/>
  <c r="CA16" i="38"/>
  <c r="CA20" i="38"/>
  <c r="BZ60" i="38"/>
  <c r="CA78" i="38"/>
  <c r="BZ80" i="38"/>
  <c r="CA86" i="38"/>
  <c r="CA94" i="38"/>
  <c r="CA110" i="38"/>
  <c r="CA111" i="38"/>
  <c r="CA244" i="38"/>
  <c r="CA48" i="38"/>
  <c r="BZ21" i="38"/>
  <c r="BZ28" i="38"/>
  <c r="BZ3" i="38"/>
  <c r="CA7" i="38"/>
  <c r="BZ8" i="38"/>
  <c r="CA24" i="38"/>
  <c r="BZ56" i="38"/>
  <c r="CA69" i="38"/>
  <c r="BZ77" i="38"/>
  <c r="BZ85" i="38"/>
  <c r="CA102" i="38"/>
  <c r="CA136" i="38"/>
  <c r="CA212" i="38"/>
  <c r="BZ49" i="38"/>
  <c r="BZ59" i="38"/>
  <c r="BZ68" i="38"/>
  <c r="BZ76" i="38"/>
  <c r="BZ88" i="38"/>
  <c r="CA4" i="38"/>
  <c r="CA22" i="38"/>
  <c r="CA35" i="38"/>
  <c r="CA63" i="38"/>
  <c r="CA95" i="38"/>
  <c r="CA127" i="38"/>
  <c r="CA168" i="38"/>
  <c r="CA39" i="38"/>
  <c r="CA68" i="38"/>
  <c r="BZ295" i="38"/>
  <c r="CA5" i="38"/>
  <c r="CA67" i="38"/>
  <c r="BZ148" i="38"/>
  <c r="CA160" i="38"/>
  <c r="CA163" i="38"/>
  <c r="BZ176" i="38"/>
  <c r="BZ192" i="38"/>
  <c r="CA220" i="38"/>
  <c r="CA252" i="38"/>
  <c r="BZ4" i="38"/>
  <c r="BZ25" i="38"/>
  <c r="BZ37" i="38"/>
  <c r="BZ48" i="38"/>
  <c r="CA54" i="38"/>
  <c r="BZ55" i="38"/>
  <c r="CA62" i="38"/>
  <c r="CA66" i="38"/>
  <c r="BZ75" i="38"/>
  <c r="BZ84" i="38"/>
  <c r="BZ93" i="38"/>
  <c r="CA115" i="38"/>
  <c r="CA118" i="38"/>
  <c r="BZ180" i="38"/>
  <c r="CA228" i="38"/>
  <c r="CA260" i="38"/>
  <c r="CD2" i="38"/>
  <c r="BZ20" i="38"/>
  <c r="CF2" i="38"/>
  <c r="BZ12" i="38"/>
  <c r="CA14" i="38"/>
  <c r="BZ15" i="38"/>
  <c r="CA19" i="38"/>
  <c r="CA23" i="38"/>
  <c r="BZ24" i="38"/>
  <c r="BZ32" i="38"/>
  <c r="BZ36" i="38"/>
  <c r="CA40" i="38"/>
  <c r="BZ41" i="38"/>
  <c r="BZ47" i="38"/>
  <c r="BZ51" i="38"/>
  <c r="BZ53" i="38"/>
  <c r="BZ63" i="38"/>
  <c r="CA64" i="38"/>
  <c r="BZ65" i="38"/>
  <c r="CA70" i="38"/>
  <c r="BZ72" i="38"/>
  <c r="BZ87" i="38"/>
  <c r="BZ92" i="38"/>
  <c r="CA101" i="38"/>
  <c r="BZ102" i="38"/>
  <c r="CA113" i="38"/>
  <c r="CA129" i="38"/>
  <c r="CA204" i="38"/>
  <c r="CA236" i="38"/>
  <c r="CA268" i="38"/>
  <c r="BZ291" i="38"/>
  <c r="BZ130" i="38"/>
  <c r="CA130" i="38"/>
  <c r="BZ152" i="38"/>
  <c r="CA152" i="38"/>
  <c r="CA216" i="38"/>
  <c r="BZ216" i="38"/>
  <c r="CA248" i="38"/>
  <c r="BZ248" i="38"/>
  <c r="CA100" i="38"/>
  <c r="BZ11" i="38"/>
  <c r="CA30" i="38"/>
  <c r="CA59" i="38"/>
  <c r="BZ122" i="38"/>
  <c r="CA122" i="38"/>
  <c r="CA128" i="38"/>
  <c r="BZ128" i="38"/>
  <c r="BZ140" i="38"/>
  <c r="CA140" i="38"/>
  <c r="BZ147" i="38"/>
  <c r="CA147" i="38"/>
  <c r="BZ164" i="38"/>
  <c r="CA164" i="38"/>
  <c r="CA224" i="38"/>
  <c r="BZ224" i="38"/>
  <c r="CA256" i="38"/>
  <c r="BZ256" i="38"/>
  <c r="CA82" i="38"/>
  <c r="BZ82" i="38"/>
  <c r="CA188" i="38"/>
  <c r="BZ188" i="38"/>
  <c r="CA3" i="38"/>
  <c r="CG2" i="38"/>
  <c r="CA18" i="38"/>
  <c r="BZ19" i="38"/>
  <c r="BZ69" i="38"/>
  <c r="CA74" i="38"/>
  <c r="BZ74" i="38"/>
  <c r="CA92" i="38"/>
  <c r="BZ94" i="38"/>
  <c r="CA99" i="38"/>
  <c r="CA11" i="38"/>
  <c r="CA17" i="38"/>
  <c r="BZ27" i="38"/>
  <c r="CA34" i="38"/>
  <c r="BZ35" i="38"/>
  <c r="CA36" i="38"/>
  <c r="CA46" i="38"/>
  <c r="CA56" i="38"/>
  <c r="BZ57" i="38"/>
  <c r="BZ64" i="38"/>
  <c r="BZ79" i="38"/>
  <c r="CA84" i="38"/>
  <c r="BZ86" i="38"/>
  <c r="BZ91" i="38"/>
  <c r="CA98" i="38"/>
  <c r="BZ98" i="38"/>
  <c r="BZ104" i="38"/>
  <c r="CA108" i="38"/>
  <c r="BZ114" i="38"/>
  <c r="CA114" i="38"/>
  <c r="BZ126" i="38"/>
  <c r="CA131" i="38"/>
  <c r="BZ144" i="38"/>
  <c r="CA159" i="38"/>
  <c r="CA183" i="38"/>
  <c r="CA200" i="38"/>
  <c r="BZ200" i="38"/>
  <c r="CA232" i="38"/>
  <c r="BZ232" i="38"/>
  <c r="CA264" i="38"/>
  <c r="BZ264" i="38"/>
  <c r="CA31" i="38"/>
  <c r="CA106" i="38"/>
  <c r="BZ106" i="38"/>
  <c r="CA47" i="38"/>
  <c r="CA8" i="38"/>
  <c r="BZ9" i="38"/>
  <c r="BZ16" i="38"/>
  <c r="CA27" i="38"/>
  <c r="CA32" i="38"/>
  <c r="BZ33" i="38"/>
  <c r="BZ43" i="38"/>
  <c r="CA50" i="38"/>
  <c r="CA52" i="38"/>
  <c r="BZ71" i="38"/>
  <c r="CA76" i="38"/>
  <c r="BZ78" i="38"/>
  <c r="BZ83" i="38"/>
  <c r="CA90" i="38"/>
  <c r="BZ90" i="38"/>
  <c r="CA107" i="38"/>
  <c r="CA112" i="38"/>
  <c r="BZ112" i="38"/>
  <c r="CA117" i="38"/>
  <c r="CA124" i="38"/>
  <c r="BZ124" i="38"/>
  <c r="BZ172" i="38"/>
  <c r="CA172" i="38"/>
  <c r="BZ179" i="38"/>
  <c r="CA179" i="38"/>
  <c r="CA208" i="38"/>
  <c r="BZ208" i="38"/>
  <c r="CA240" i="38"/>
  <c r="BZ240" i="38"/>
  <c r="CA103" i="38"/>
  <c r="BZ116" i="38"/>
  <c r="BZ120" i="38"/>
  <c r="BZ132" i="38"/>
  <c r="CA143" i="38"/>
  <c r="CA175" i="38"/>
  <c r="CA196" i="38"/>
  <c r="CA199" i="38"/>
  <c r="BZ275" i="38"/>
  <c r="CA280" i="38"/>
  <c r="BZ283" i="38"/>
  <c r="CA288" i="38"/>
  <c r="CA300" i="38"/>
  <c r="CA296" i="38"/>
  <c r="BZ299" i="38"/>
  <c r="CC2" i="38"/>
  <c r="CH2" i="38"/>
  <c r="CA10" i="38"/>
  <c r="CA12" i="38"/>
  <c r="BZ13" i="38"/>
  <c r="CA26" i="38"/>
  <c r="CA28" i="38"/>
  <c r="BZ29" i="38"/>
  <c r="CA42" i="38"/>
  <c r="CA44" i="38"/>
  <c r="BZ45" i="38"/>
  <c r="CA58" i="38"/>
  <c r="CA60" i="38"/>
  <c r="BZ61" i="38"/>
  <c r="CA72" i="38"/>
  <c r="BZ73" i="38"/>
  <c r="CA80" i="38"/>
  <c r="BZ81" i="38"/>
  <c r="CA88" i="38"/>
  <c r="BZ89" i="38"/>
  <c r="CA96" i="38"/>
  <c r="CA97" i="38"/>
  <c r="CA104" i="38"/>
  <c r="CA105" i="38"/>
  <c r="CA191" i="38"/>
  <c r="CA276" i="38"/>
  <c r="BZ279" i="38"/>
  <c r="CA284" i="38"/>
  <c r="BZ287" i="38"/>
  <c r="CA292" i="38"/>
  <c r="BZ5" i="38"/>
  <c r="BZ17" i="38"/>
  <c r="BZ6" i="38"/>
  <c r="CA9" i="38"/>
  <c r="BZ10" i="38"/>
  <c r="CA13" i="38"/>
  <c r="BZ14" i="38"/>
  <c r="BZ18" i="38"/>
  <c r="CA21" i="38"/>
  <c r="BZ22" i="38"/>
  <c r="CA25" i="38"/>
  <c r="BZ26" i="38"/>
  <c r="CA29" i="38"/>
  <c r="BZ30" i="38"/>
  <c r="CA33" i="38"/>
  <c r="BZ34" i="38"/>
  <c r="CA37" i="38"/>
  <c r="BZ38" i="38"/>
  <c r="CA41" i="38"/>
  <c r="BZ42" i="38"/>
  <c r="CA45" i="38"/>
  <c r="BZ46" i="38"/>
  <c r="CA49" i="38"/>
  <c r="BZ50" i="38"/>
  <c r="CA53" i="38"/>
  <c r="BZ54" i="38"/>
  <c r="CA57" i="38"/>
  <c r="BZ58" i="38"/>
  <c r="CA61" i="38"/>
  <c r="BZ62" i="38"/>
  <c r="CA65" i="38"/>
  <c r="BZ66" i="38"/>
  <c r="BZ70" i="38"/>
  <c r="CA71" i="38"/>
  <c r="CA73" i="38"/>
  <c r="CA75" i="38"/>
  <c r="CA77" i="38"/>
  <c r="CA79" i="38"/>
  <c r="CA81" i="38"/>
  <c r="CA83" i="38"/>
  <c r="CA85" i="38"/>
  <c r="CA87" i="38"/>
  <c r="CA89" i="38"/>
  <c r="CA91" i="38"/>
  <c r="CA93" i="38"/>
  <c r="BZ133" i="38"/>
  <c r="CA133" i="38"/>
  <c r="CA138" i="38"/>
  <c r="BZ138" i="38"/>
  <c r="BZ149" i="38"/>
  <c r="CA149" i="38"/>
  <c r="CA154" i="38"/>
  <c r="BZ154" i="38"/>
  <c r="BZ165" i="38"/>
  <c r="CA165" i="38"/>
  <c r="CA170" i="38"/>
  <c r="BZ170" i="38"/>
  <c r="BZ181" i="38"/>
  <c r="CA181" i="38"/>
  <c r="BZ193" i="38"/>
  <c r="CA193" i="38"/>
  <c r="CA134" i="38"/>
  <c r="BZ134" i="38"/>
  <c r="BZ145" i="38"/>
  <c r="CA145" i="38"/>
  <c r="CA150" i="38"/>
  <c r="BZ150" i="38"/>
  <c r="BZ161" i="38"/>
  <c r="CA161" i="38"/>
  <c r="CA166" i="38"/>
  <c r="BZ166" i="38"/>
  <c r="BZ177" i="38"/>
  <c r="CA177" i="38"/>
  <c r="CA182" i="38"/>
  <c r="BZ182" i="38"/>
  <c r="CA187" i="38"/>
  <c r="BZ187" i="38"/>
  <c r="CA119" i="38"/>
  <c r="CA121" i="38"/>
  <c r="CA139" i="38"/>
  <c r="BZ141" i="38"/>
  <c r="CA141" i="38"/>
  <c r="CA146" i="38"/>
  <c r="BZ146" i="38"/>
  <c r="CA155" i="38"/>
  <c r="BZ157" i="38"/>
  <c r="CA157" i="38"/>
  <c r="CA162" i="38"/>
  <c r="BZ162" i="38"/>
  <c r="CA171" i="38"/>
  <c r="BZ173" i="38"/>
  <c r="CA173" i="38"/>
  <c r="CA178" i="38"/>
  <c r="BZ178" i="38"/>
  <c r="CA190" i="38"/>
  <c r="BZ190" i="38"/>
  <c r="BZ95" i="38"/>
  <c r="BZ97" i="38"/>
  <c r="BZ99" i="38"/>
  <c r="BZ101" i="38"/>
  <c r="BZ103" i="38"/>
  <c r="BZ105" i="38"/>
  <c r="BZ107" i="38"/>
  <c r="BZ109" i="38"/>
  <c r="CA123" i="38"/>
  <c r="CA125" i="38"/>
  <c r="CA135" i="38"/>
  <c r="BZ137" i="38"/>
  <c r="CA137" i="38"/>
  <c r="CA142" i="38"/>
  <c r="BZ142" i="38"/>
  <c r="CA151" i="38"/>
  <c r="BZ153" i="38"/>
  <c r="CA153" i="38"/>
  <c r="CA158" i="38"/>
  <c r="BZ158" i="38"/>
  <c r="CA167" i="38"/>
  <c r="BZ169" i="38"/>
  <c r="CA169" i="38"/>
  <c r="CA174" i="38"/>
  <c r="BZ174" i="38"/>
  <c r="BZ185" i="38"/>
  <c r="CA185" i="38"/>
  <c r="BZ195" i="38"/>
  <c r="BZ198" i="38"/>
  <c r="CA201" i="38"/>
  <c r="BZ203" i="38"/>
  <c r="BZ206" i="38"/>
  <c r="CA209" i="38"/>
  <c r="BZ211" i="38"/>
  <c r="BZ214" i="38"/>
  <c r="CA217" i="38"/>
  <c r="BZ219" i="38"/>
  <c r="BZ222" i="38"/>
  <c r="CA225" i="38"/>
  <c r="BZ227" i="38"/>
  <c r="BZ230" i="38"/>
  <c r="CA233" i="38"/>
  <c r="BZ235" i="38"/>
  <c r="BZ238" i="38"/>
  <c r="CA241" i="38"/>
  <c r="BZ243" i="38"/>
  <c r="BZ246" i="38"/>
  <c r="CA249" i="38"/>
  <c r="BZ251" i="38"/>
  <c r="BZ254" i="38"/>
  <c r="CA257" i="38"/>
  <c r="BZ259" i="38"/>
  <c r="BZ262" i="38"/>
  <c r="CA265" i="38"/>
  <c r="BZ267" i="38"/>
  <c r="BZ270" i="38"/>
  <c r="CA271" i="38"/>
  <c r="BZ271" i="38"/>
  <c r="BZ186" i="38"/>
  <c r="CA189" i="38"/>
  <c r="BZ194" i="38"/>
  <c r="CA197" i="38"/>
  <c r="BZ202" i="38"/>
  <c r="CA205" i="38"/>
  <c r="BZ207" i="38"/>
  <c r="BZ210" i="38"/>
  <c r="CA213" i="38"/>
  <c r="BZ215" i="38"/>
  <c r="BZ218" i="38"/>
  <c r="CA221" i="38"/>
  <c r="BZ223" i="38"/>
  <c r="BZ226" i="38"/>
  <c r="CA229" i="38"/>
  <c r="BZ231" i="38"/>
  <c r="BZ234" i="38"/>
  <c r="CA237" i="38"/>
  <c r="BZ239" i="38"/>
  <c r="BZ242" i="38"/>
  <c r="CA245" i="38"/>
  <c r="BZ247" i="38"/>
  <c r="BZ250" i="38"/>
  <c r="CA253" i="38"/>
  <c r="BZ255" i="38"/>
  <c r="BZ258" i="38"/>
  <c r="CA261" i="38"/>
  <c r="BZ263" i="38"/>
  <c r="BZ266" i="38"/>
  <c r="CA269" i="38"/>
  <c r="CA272" i="38"/>
  <c r="BZ274" i="38"/>
  <c r="BZ278" i="38"/>
  <c r="BZ282" i="38"/>
  <c r="BZ286" i="38"/>
  <c r="BZ290" i="38"/>
  <c r="BZ294" i="38"/>
  <c r="BZ298" i="38"/>
  <c r="BZ273" i="38"/>
  <c r="BZ277" i="38"/>
  <c r="BZ281" i="38"/>
  <c r="BZ285" i="38"/>
  <c r="BZ289" i="38"/>
  <c r="BZ293" i="38"/>
  <c r="BZ297" i="38"/>
  <c r="BZ301" i="38"/>
  <c r="BZ2" i="38" l="1"/>
  <c r="CA2" i="38"/>
  <c r="C40" i="4"/>
  <c r="AK35" i="4"/>
  <c r="Y35" i="4"/>
  <c r="A3" i="36" l="1"/>
  <c r="A4" i="36"/>
  <c r="A5" i="36"/>
  <c r="A6" i="36"/>
  <c r="A7" i="36"/>
  <c r="A8" i="36"/>
  <c r="A9"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A48" i="36"/>
  <c r="A49" i="36"/>
  <c r="A50" i="36"/>
  <c r="A51" i="36"/>
  <c r="A52" i="36"/>
  <c r="A53" i="36"/>
  <c r="A54" i="36"/>
  <c r="A55" i="36"/>
  <c r="A56" i="36"/>
  <c r="A57" i="36"/>
  <c r="A58" i="36"/>
  <c r="A59" i="36"/>
  <c r="A60" i="36"/>
  <c r="A61" i="36"/>
  <c r="A62" i="36"/>
  <c r="A63" i="36"/>
  <c r="A64" i="36"/>
  <c r="A65" i="36"/>
  <c r="A66" i="36"/>
  <c r="A67" i="36"/>
  <c r="A68" i="36"/>
  <c r="A69" i="36"/>
  <c r="A70" i="36"/>
  <c r="A71" i="36"/>
  <c r="A72" i="36"/>
  <c r="A73" i="36"/>
  <c r="A74" i="36"/>
  <c r="A75" i="36"/>
  <c r="A76" i="36"/>
  <c r="A77" i="36"/>
  <c r="A78" i="36"/>
  <c r="A79" i="36"/>
  <c r="A80" i="36"/>
  <c r="A81" i="36"/>
  <c r="A82" i="36"/>
  <c r="A83" i="36"/>
  <c r="A84" i="36"/>
  <c r="A85" i="36"/>
  <c r="A86" i="36"/>
  <c r="A87" i="36"/>
  <c r="A88" i="36"/>
  <c r="A89" i="36"/>
  <c r="A90" i="36"/>
  <c r="A91" i="36"/>
  <c r="A92" i="36"/>
  <c r="A93" i="36"/>
  <c r="A94" i="36"/>
  <c r="A95" i="36"/>
  <c r="A96" i="36"/>
  <c r="A97" i="36"/>
  <c r="A98" i="36"/>
  <c r="A99" i="36"/>
  <c r="A100" i="36"/>
  <c r="A101" i="36"/>
  <c r="A102" i="36"/>
  <c r="A103" i="36"/>
  <c r="A104" i="36"/>
  <c r="A105" i="36"/>
  <c r="A106" i="36"/>
  <c r="A107" i="36"/>
  <c r="A108" i="36"/>
  <c r="A109" i="36"/>
  <c r="A110" i="36"/>
  <c r="A111" i="36"/>
  <c r="A112" i="36"/>
  <c r="A113" i="36"/>
  <c r="A114" i="36"/>
  <c r="A115" i="36"/>
  <c r="A116" i="36"/>
  <c r="A117" i="36"/>
  <c r="A118" i="36"/>
  <c r="A119" i="36"/>
  <c r="A120" i="36"/>
  <c r="A121" i="36"/>
  <c r="A122" i="36"/>
  <c r="A123" i="36"/>
  <c r="A124" i="36"/>
  <c r="A125" i="36"/>
  <c r="A126" i="36"/>
  <c r="A127" i="36"/>
  <c r="A128" i="36"/>
  <c r="A129" i="36"/>
  <c r="A130" i="36"/>
  <c r="A131" i="36"/>
  <c r="A132" i="36"/>
  <c r="A133" i="36"/>
  <c r="A134" i="36"/>
  <c r="A135" i="36"/>
  <c r="A136" i="36"/>
  <c r="A137" i="36"/>
  <c r="A138" i="36"/>
  <c r="A139" i="36"/>
  <c r="A140" i="36"/>
  <c r="A141" i="36"/>
  <c r="A142" i="36"/>
  <c r="A143" i="36"/>
  <c r="A144" i="36"/>
  <c r="A145" i="36"/>
  <c r="A146" i="36"/>
  <c r="A147" i="36"/>
  <c r="A148" i="36"/>
  <c r="A149" i="36"/>
  <c r="A150" i="36"/>
  <c r="A151" i="36"/>
  <c r="A152" i="36"/>
  <c r="A153" i="36"/>
  <c r="A154" i="36"/>
  <c r="A155" i="36"/>
  <c r="A156" i="36"/>
  <c r="A157" i="36"/>
  <c r="A158" i="36"/>
  <c r="A159" i="36"/>
  <c r="A160" i="36"/>
  <c r="A161" i="36"/>
  <c r="A162" i="36"/>
  <c r="A163" i="36"/>
  <c r="A164" i="36"/>
  <c r="A165" i="36"/>
  <c r="A166" i="36"/>
  <c r="A167" i="36"/>
  <c r="A168" i="36"/>
  <c r="A169" i="36"/>
  <c r="A170" i="36"/>
  <c r="A171" i="36"/>
  <c r="A172" i="36"/>
  <c r="A173" i="36"/>
  <c r="A174" i="36"/>
  <c r="A175" i="36"/>
  <c r="A176" i="36"/>
  <c r="A177" i="36"/>
  <c r="A178" i="36"/>
  <c r="A179" i="36"/>
  <c r="A180" i="36"/>
  <c r="A181" i="36"/>
  <c r="A182" i="36"/>
  <c r="A183" i="36"/>
  <c r="A184" i="36"/>
  <c r="A185" i="36"/>
  <c r="A186" i="36"/>
  <c r="A187" i="36"/>
  <c r="A188" i="36"/>
  <c r="A189" i="36"/>
  <c r="A190" i="36"/>
  <c r="A191" i="36"/>
  <c r="A192" i="36"/>
  <c r="A193" i="36"/>
  <c r="A194" i="36"/>
  <c r="A195" i="36"/>
  <c r="A196" i="36"/>
  <c r="A197" i="36"/>
  <c r="A198" i="36"/>
  <c r="A199" i="36"/>
  <c r="A200" i="36"/>
  <c r="A201" i="36"/>
  <c r="A202" i="36"/>
  <c r="A203" i="36"/>
  <c r="A204" i="36"/>
  <c r="A205" i="36"/>
  <c r="A206" i="36"/>
  <c r="A207" i="36"/>
  <c r="A208" i="36"/>
  <c r="A209" i="36"/>
  <c r="A210" i="36"/>
  <c r="A211" i="36"/>
  <c r="A212" i="36"/>
  <c r="A213" i="36"/>
  <c r="A214" i="36"/>
  <c r="A215" i="36"/>
  <c r="A216" i="36"/>
  <c r="A217" i="36"/>
  <c r="A218" i="36"/>
  <c r="A219" i="36"/>
  <c r="A220" i="36"/>
  <c r="A221" i="36"/>
  <c r="A222" i="36"/>
  <c r="A223" i="36"/>
  <c r="A224" i="36"/>
  <c r="A225" i="36"/>
  <c r="A226" i="36"/>
  <c r="A227" i="36"/>
  <c r="A228" i="36"/>
  <c r="A229" i="36"/>
  <c r="A230" i="36"/>
  <c r="A231" i="36"/>
  <c r="A232" i="36"/>
  <c r="A233" i="36"/>
  <c r="A234" i="36"/>
  <c r="A235" i="36"/>
  <c r="A236" i="36"/>
  <c r="A237" i="36"/>
  <c r="A238" i="36"/>
  <c r="A239" i="36"/>
  <c r="A240" i="36"/>
  <c r="A241" i="36"/>
  <c r="A242" i="36"/>
  <c r="A243" i="36"/>
  <c r="A244" i="36"/>
  <c r="A245" i="36"/>
  <c r="A246" i="36"/>
  <c r="A247" i="36"/>
  <c r="A248" i="36"/>
  <c r="A249" i="36"/>
  <c r="A250" i="36"/>
  <c r="A251" i="36"/>
  <c r="A252" i="36"/>
  <c r="A253" i="36"/>
  <c r="A254" i="36"/>
  <c r="A255" i="36"/>
  <c r="A256" i="36"/>
  <c r="A257" i="36"/>
  <c r="A258" i="36"/>
  <c r="A259" i="36"/>
  <c r="A260" i="36"/>
  <c r="A261" i="36"/>
  <c r="A262" i="36"/>
  <c r="A263" i="36"/>
  <c r="A264" i="36"/>
  <c r="A265" i="36"/>
  <c r="A266" i="36"/>
  <c r="A267" i="36"/>
  <c r="A268" i="36"/>
  <c r="A269" i="36"/>
  <c r="A270" i="36"/>
  <c r="A271" i="36"/>
  <c r="A272" i="36"/>
  <c r="A273" i="36"/>
  <c r="A274" i="36"/>
  <c r="A275" i="36"/>
  <c r="A276" i="36"/>
  <c r="A277" i="36"/>
  <c r="A278" i="36"/>
  <c r="A279" i="36"/>
  <c r="A280" i="36"/>
  <c r="A281" i="36"/>
  <c r="A282" i="36"/>
  <c r="A283" i="36"/>
  <c r="A284" i="36"/>
  <c r="A285" i="36"/>
  <c r="A286" i="36"/>
  <c r="A287" i="36"/>
  <c r="A288" i="36"/>
  <c r="A289" i="36"/>
  <c r="A290" i="36"/>
  <c r="A291" i="36"/>
  <c r="A292" i="36"/>
  <c r="A293" i="36"/>
  <c r="A294" i="36"/>
  <c r="A295" i="36"/>
  <c r="A296" i="36"/>
  <c r="A297" i="36"/>
  <c r="A298" i="36"/>
  <c r="A299" i="36"/>
  <c r="A300" i="36"/>
  <c r="A2" i="36"/>
  <c r="V13" i="4" l="1"/>
  <c r="P14" i="7" l="1"/>
  <c r="P13" i="7"/>
  <c r="L26" i="7" l="1"/>
  <c r="D37" i="2" l="1"/>
  <c r="C37" i="2"/>
  <c r="C36" i="2" l="1"/>
  <c r="C39" i="2" s="1"/>
  <c r="U94" i="4" l="1"/>
  <c r="AG94" i="4" s="1"/>
  <c r="S59" i="4"/>
  <c r="AE59" i="4" s="1"/>
  <c r="AI62" i="4" s="1"/>
  <c r="AH14" i="4"/>
  <c r="V14" i="4"/>
  <c r="X14" i="4" s="1"/>
  <c r="AH13" i="4"/>
  <c r="AJ13" i="4" s="1"/>
  <c r="X13" i="4"/>
  <c r="AH12" i="4"/>
  <c r="AM38" i="4" s="1"/>
  <c r="V12" i="4"/>
  <c r="D55" i="2"/>
  <c r="C55" i="2"/>
  <c r="B55" i="2"/>
  <c r="D36" i="2"/>
  <c r="D39" i="2" s="1"/>
  <c r="A2" i="2"/>
  <c r="A3" i="2" s="1"/>
  <c r="H1" i="5" s="1"/>
  <c r="D10" i="5"/>
  <c r="C10" i="5"/>
  <c r="A1" i="5"/>
  <c r="J7" i="1"/>
  <c r="B21" i="5" l="1"/>
  <c r="B9" i="5"/>
  <c r="B8" i="5"/>
  <c r="B7" i="5"/>
  <c r="AA38" i="4"/>
  <c r="B19" i="5"/>
  <c r="B20" i="5"/>
  <c r="X12" i="4"/>
  <c r="AJ12" i="4"/>
  <c r="AH51" i="4"/>
  <c r="AJ14" i="4"/>
  <c r="D3" i="4"/>
  <c r="S3" i="4" s="1"/>
  <c r="AE3" i="4" s="1"/>
  <c r="D4" i="4"/>
  <c r="V50" i="4"/>
  <c r="V51" i="4"/>
  <c r="AH50" i="4"/>
  <c r="AH49" i="4"/>
  <c r="AE87" i="4"/>
  <c r="S87" i="4"/>
  <c r="V49" i="4"/>
  <c r="Y13" i="4" l="1"/>
  <c r="S4" i="4"/>
  <c r="AE4" i="4" s="1"/>
  <c r="AK13" i="4"/>
  <c r="B37" i="2"/>
  <c r="B4" i="4"/>
  <c r="AE103" i="4"/>
  <c r="D21" i="2"/>
  <c r="S103" i="4"/>
  <c r="AE73" i="4"/>
  <c r="C21" i="2"/>
  <c r="M3" i="4" l="1"/>
  <c r="K3" i="4" s="1"/>
  <c r="G32" i="4"/>
  <c r="P32" i="4" s="1"/>
  <c r="V32" i="4" s="1"/>
  <c r="X32" i="4" s="1"/>
  <c r="H23" i="4"/>
  <c r="H19" i="4"/>
  <c r="G12" i="4"/>
  <c r="H29" i="4"/>
  <c r="G31" i="4"/>
  <c r="P31" i="4" s="1"/>
  <c r="V31" i="4" s="1"/>
  <c r="X31" i="4" s="1"/>
  <c r="G23" i="4"/>
  <c r="G19" i="4"/>
  <c r="H28" i="4"/>
  <c r="G20" i="4"/>
  <c r="G30" i="4"/>
  <c r="I30" i="4" s="1"/>
  <c r="H22" i="4"/>
  <c r="H18" i="4"/>
  <c r="H27" i="4"/>
  <c r="H30" i="4"/>
  <c r="G29" i="4"/>
  <c r="I29" i="4" s="1"/>
  <c r="G22" i="4"/>
  <c r="G18" i="4"/>
  <c r="G28" i="4"/>
  <c r="I28" i="4" s="1"/>
  <c r="H21" i="4"/>
  <c r="H17" i="4"/>
  <c r="G13" i="4"/>
  <c r="I13" i="4" s="1"/>
  <c r="G27" i="4"/>
  <c r="I27" i="4" s="1"/>
  <c r="G21" i="4"/>
  <c r="G17" i="4"/>
  <c r="H32" i="4"/>
  <c r="H24" i="4"/>
  <c r="H20" i="4"/>
  <c r="G14" i="4"/>
  <c r="G51" i="4" s="1"/>
  <c r="H31" i="4"/>
  <c r="G24" i="4"/>
  <c r="B50" i="2"/>
  <c r="AK45" i="4"/>
  <c r="AE45" i="4" s="1"/>
  <c r="Y44" i="4"/>
  <c r="Y45" i="4"/>
  <c r="S45" i="4" s="1"/>
  <c r="AK44" i="4"/>
  <c r="AK43" i="4"/>
  <c r="Y43" i="4"/>
  <c r="B7" i="2"/>
  <c r="C7" i="2" s="1"/>
  <c r="C11" i="2" s="1"/>
  <c r="AI32" i="4"/>
  <c r="AH31" i="4"/>
  <c r="AJ31" i="4" s="1"/>
  <c r="AH32" i="4"/>
  <c r="AJ32" i="4" s="1"/>
  <c r="AI31" i="4"/>
  <c r="D16" i="2"/>
  <c r="D59" i="4"/>
  <c r="B10" i="5"/>
  <c r="B36" i="2"/>
  <c r="B39" i="2" s="1"/>
  <c r="C16" i="2"/>
  <c r="G50" i="4" l="1"/>
  <c r="P13" i="4"/>
  <c r="P17" i="4" s="1"/>
  <c r="G49" i="4"/>
  <c r="L38" i="4"/>
  <c r="I14" i="4"/>
  <c r="I32" i="4"/>
  <c r="I31" i="4"/>
  <c r="H62" i="4"/>
  <c r="F82" i="4"/>
  <c r="H63" i="4"/>
  <c r="F67" i="4"/>
  <c r="F65" i="4"/>
  <c r="D73" i="4"/>
  <c r="H78" i="4"/>
  <c r="H108" i="4" s="1"/>
  <c r="H114" i="4"/>
  <c r="I12" i="4"/>
  <c r="D7" i="2"/>
  <c r="D11" i="2" s="1"/>
  <c r="D87" i="4"/>
  <c r="B11" i="2"/>
  <c r="F81" i="4"/>
  <c r="U81" i="4" s="1"/>
  <c r="AG81" i="4" s="1"/>
  <c r="U66" i="4"/>
  <c r="AG66" i="4" s="1"/>
  <c r="F80" i="4"/>
  <c r="Y31" i="4"/>
  <c r="C20" i="2" s="1"/>
  <c r="AK31" i="4"/>
  <c r="D20" i="2" s="1"/>
  <c r="I51" i="4"/>
  <c r="W62" i="4"/>
  <c r="O13" i="4"/>
  <c r="O17" i="4" s="1"/>
  <c r="AH17" i="4" s="1"/>
  <c r="I49" i="4"/>
  <c r="N13" i="4"/>
  <c r="AJ51" i="4"/>
  <c r="AJ49" i="4"/>
  <c r="X51" i="4"/>
  <c r="X49" i="4"/>
  <c r="X50" i="4"/>
  <c r="AJ50" i="4"/>
  <c r="I50" i="4"/>
  <c r="Y49" i="4" l="1"/>
  <c r="J31" i="4"/>
  <c r="B20" i="2" s="1"/>
  <c r="J35" i="4"/>
  <c r="B21" i="2" s="1"/>
  <c r="B63" i="2" s="1"/>
  <c r="J13" i="4"/>
  <c r="J49" i="4"/>
  <c r="B28" i="2" s="1"/>
  <c r="H69" i="4"/>
  <c r="H71" i="4" s="1"/>
  <c r="H75" i="4" s="1"/>
  <c r="H103" i="4" s="1"/>
  <c r="D103" i="4"/>
  <c r="U67" i="4"/>
  <c r="H83" i="4"/>
  <c r="H85" i="4" s="1"/>
  <c r="H89" i="4" s="1"/>
  <c r="U65" i="4"/>
  <c r="U80" i="4" s="1"/>
  <c r="AG65" i="4" s="1"/>
  <c r="AG80" i="4" s="1"/>
  <c r="O18" i="4"/>
  <c r="O29" i="4"/>
  <c r="AH29" i="4" s="1"/>
  <c r="AJ29" i="4" s="1"/>
  <c r="O21" i="4"/>
  <c r="AH21" i="4" s="1"/>
  <c r="O24" i="4"/>
  <c r="AH24" i="4" s="1"/>
  <c r="J29" i="4"/>
  <c r="B19" i="2" s="1"/>
  <c r="P21" i="4"/>
  <c r="AI21" i="4" s="1"/>
  <c r="P24" i="4"/>
  <c r="W24" i="4" s="1"/>
  <c r="P30" i="4"/>
  <c r="AH30" i="4" s="1"/>
  <c r="AJ30" i="4" s="1"/>
  <c r="P19" i="4"/>
  <c r="AI19" i="4" s="1"/>
  <c r="J27" i="4"/>
  <c r="B18" i="2" s="1"/>
  <c r="B62" i="2" s="1"/>
  <c r="AK49" i="4"/>
  <c r="P20" i="4"/>
  <c r="AI20" i="4" s="1"/>
  <c r="P22" i="4"/>
  <c r="AI22" i="4" s="1"/>
  <c r="O22" i="4"/>
  <c r="V22" i="4" s="1"/>
  <c r="S73" i="4"/>
  <c r="I24" i="4"/>
  <c r="I20" i="4"/>
  <c r="I18" i="4"/>
  <c r="I23" i="4"/>
  <c r="I22" i="4"/>
  <c r="I21" i="4"/>
  <c r="I19" i="4"/>
  <c r="I17" i="4"/>
  <c r="P23" i="4"/>
  <c r="O23" i="4"/>
  <c r="P28" i="4"/>
  <c r="P18" i="4"/>
  <c r="O27" i="4"/>
  <c r="O20" i="4"/>
  <c r="O19" i="4"/>
  <c r="J39" i="4" l="1"/>
  <c r="J38" i="4"/>
  <c r="J53" i="4" s="1"/>
  <c r="J37" i="4"/>
  <c r="J36" i="4"/>
  <c r="J45" i="4"/>
  <c r="D45" i="4" s="1"/>
  <c r="J44" i="4"/>
  <c r="J43" i="4"/>
  <c r="F92" i="4" s="1"/>
  <c r="F97" i="4" s="1"/>
  <c r="J40" i="4"/>
  <c r="B16" i="2"/>
  <c r="O14" i="7"/>
  <c r="O13" i="7"/>
  <c r="W69" i="4"/>
  <c r="AG67" i="4"/>
  <c r="U82" i="4"/>
  <c r="W83" i="4" s="1"/>
  <c r="AI17" i="4"/>
  <c r="AJ17" i="4" s="1"/>
  <c r="W17" i="4"/>
  <c r="AH18" i="4"/>
  <c r="V18" i="4"/>
  <c r="V29" i="4"/>
  <c r="X29" i="4" s="1"/>
  <c r="D28" i="2"/>
  <c r="AI114" i="4"/>
  <c r="C28" i="2"/>
  <c r="W114" i="4"/>
  <c r="V17" i="4"/>
  <c r="V21" i="4"/>
  <c r="V24" i="4"/>
  <c r="X24" i="4" s="1"/>
  <c r="AI24" i="4"/>
  <c r="AJ24" i="4" s="1"/>
  <c r="W21" i="4"/>
  <c r="W20" i="4"/>
  <c r="W19" i="4"/>
  <c r="V30" i="4"/>
  <c r="X30" i="4" s="1"/>
  <c r="W22" i="4"/>
  <c r="X22" i="4" s="1"/>
  <c r="AH22" i="4"/>
  <c r="AJ22" i="4" s="1"/>
  <c r="AJ21" i="4"/>
  <c r="AK29" i="4"/>
  <c r="D19" i="2" s="1"/>
  <c r="D57" i="2" s="1"/>
  <c r="AH19" i="4"/>
  <c r="AJ19" i="4" s="1"/>
  <c r="V19" i="4"/>
  <c r="V28" i="4"/>
  <c r="X28" i="4" s="1"/>
  <c r="AH28" i="4"/>
  <c r="AJ28" i="4" s="1"/>
  <c r="V20" i="4"/>
  <c r="AH20" i="4"/>
  <c r="AJ20" i="4" s="1"/>
  <c r="V23" i="4"/>
  <c r="AH23" i="4"/>
  <c r="AH27" i="4"/>
  <c r="AJ27" i="4" s="1"/>
  <c r="V27" i="4"/>
  <c r="X27" i="4" s="1"/>
  <c r="J17" i="4"/>
  <c r="AI18" i="4"/>
  <c r="W18" i="4"/>
  <c r="AI23" i="4"/>
  <c r="W23" i="4"/>
  <c r="J42" i="4" l="1"/>
  <c r="J46" i="4" s="1"/>
  <c r="J54" i="4" s="1"/>
  <c r="B27" i="2"/>
  <c r="X17" i="4"/>
  <c r="AJ18" i="4"/>
  <c r="F103" i="4"/>
  <c r="B17" i="2"/>
  <c r="B61" i="2" s="1"/>
  <c r="O15" i="7"/>
  <c r="O16" i="7" s="1"/>
  <c r="O19" i="7" s="1"/>
  <c r="L40" i="4"/>
  <c r="L39" i="4" s="1"/>
  <c r="L37" i="4" s="1"/>
  <c r="L36" i="4" s="1"/>
  <c r="L35" i="4" s="1"/>
  <c r="X21" i="4"/>
  <c r="X19" i="4"/>
  <c r="X18" i="4"/>
  <c r="AG82" i="4"/>
  <c r="AI83" i="4" s="1"/>
  <c r="AI69" i="4"/>
  <c r="X20" i="4"/>
  <c r="Y29" i="4"/>
  <c r="C19" i="2" s="1"/>
  <c r="C57" i="2" s="1"/>
  <c r="X23" i="4"/>
  <c r="Y27" i="4"/>
  <c r="C18" i="2" s="1"/>
  <c r="C62" i="2" s="1"/>
  <c r="AJ23" i="4"/>
  <c r="AK27" i="4"/>
  <c r="D18" i="2" s="1"/>
  <c r="D62" i="2" s="1"/>
  <c r="B64" i="2" l="1"/>
  <c r="AK17" i="4"/>
  <c r="C56" i="2"/>
  <c r="D56" i="2"/>
  <c r="J103" i="4"/>
  <c r="G105" i="4" s="1"/>
  <c r="O17" i="7"/>
  <c r="O18" i="7" s="1"/>
  <c r="Y17" i="4"/>
  <c r="AM40" i="4" l="1"/>
  <c r="AM39" i="4" s="1"/>
  <c r="AM37" i="4" s="1"/>
  <c r="AM36" i="4" s="1"/>
  <c r="AM35" i="4" s="1"/>
  <c r="AK40" i="4" s="1"/>
  <c r="D26" i="2" s="1"/>
  <c r="AA40" i="4"/>
  <c r="AA39" i="4" s="1"/>
  <c r="AA37" i="4" s="1"/>
  <c r="AA36" i="4" s="1"/>
  <c r="AA35" i="4" s="1"/>
  <c r="Y40" i="4" s="1"/>
  <c r="D17" i="2"/>
  <c r="D61" i="2" s="1"/>
  <c r="C17" i="2"/>
  <c r="C61" i="2" s="1"/>
  <c r="C64" i="2" l="1"/>
  <c r="D64" i="2"/>
  <c r="C26" i="2"/>
  <c r="Y37" i="4" l="1"/>
  <c r="B22" i="2"/>
  <c r="B25" i="2"/>
  <c r="Y39" i="4"/>
  <c r="B24" i="2"/>
  <c r="Y36" i="4"/>
  <c r="Y38" i="4"/>
  <c r="Y53" i="4" s="1"/>
  <c r="B23" i="2"/>
  <c r="B29" i="2" s="1"/>
  <c r="B26" i="2"/>
  <c r="D92" i="4"/>
  <c r="B31" i="2" l="1"/>
  <c r="B42" i="2" s="1"/>
  <c r="B48" i="2" s="1"/>
  <c r="Y42" i="4"/>
  <c r="Y46" i="4" s="1"/>
  <c r="Y54" i="4" s="1"/>
  <c r="H110" i="4"/>
  <c r="AK38" i="4"/>
  <c r="C23" i="2"/>
  <c r="C29" i="2" s="1"/>
  <c r="AK36" i="4"/>
  <c r="D24" i="2" s="1"/>
  <c r="C24" i="2"/>
  <c r="L28" i="7"/>
  <c r="L29" i="7" s="1"/>
  <c r="AK39" i="4"/>
  <c r="C25" i="2"/>
  <c r="AK37" i="4"/>
  <c r="C22" i="2"/>
  <c r="D23" i="2" l="1"/>
  <c r="D29" i="2" s="1"/>
  <c r="AK53" i="4"/>
  <c r="W78" i="4"/>
  <c r="W108" i="4" s="1"/>
  <c r="D25" i="2"/>
  <c r="AK42" i="4"/>
  <c r="AK46" i="4" s="1"/>
  <c r="AK54" i="4" s="1"/>
  <c r="H112" i="4"/>
  <c r="H117" i="4" s="1"/>
  <c r="D22" i="2"/>
  <c r="H124" i="4" l="1"/>
  <c r="W63" i="4"/>
  <c r="W71" i="4" s="1"/>
  <c r="W75" i="4" s="1"/>
  <c r="W103" i="4" s="1"/>
  <c r="W85" i="4"/>
  <c r="W89" i="4" s="1"/>
  <c r="U92" i="4" s="1"/>
  <c r="U97" i="4" s="1"/>
  <c r="AI78" i="4"/>
  <c r="AI85" i="4" s="1"/>
  <c r="AI89" i="4" s="1"/>
  <c r="AI108" i="4" l="1"/>
  <c r="U98" i="4"/>
  <c r="U103" i="4" s="1"/>
  <c r="Y103" i="4" s="1"/>
  <c r="V105" i="4" s="1"/>
  <c r="C27" i="2" l="1"/>
  <c r="R103" i="4"/>
  <c r="W110" i="4"/>
  <c r="W112" i="4" s="1"/>
  <c r="W117" i="4" s="1"/>
  <c r="C31" i="2" l="1"/>
  <c r="C42" i="2" s="1"/>
  <c r="C48" i="2" s="1"/>
  <c r="S92" i="4"/>
  <c r="AI63" i="4"/>
  <c r="AI71" i="4" s="1"/>
  <c r="AI75" i="4" s="1"/>
  <c r="AI103" i="4" l="1"/>
  <c r="AG92" i="4"/>
  <c r="AG97" i="4" l="1"/>
  <c r="AG98" i="4"/>
  <c r="AG103" i="4" l="1"/>
  <c r="AK103" i="4" s="1"/>
  <c r="AH105" i="4" s="1"/>
  <c r="AD103" i="4" l="1"/>
  <c r="AI110" i="4"/>
  <c r="AI112" i="4" s="1"/>
  <c r="AI117" i="4" s="1"/>
  <c r="AE92" i="4" l="1"/>
  <c r="D27" i="2"/>
  <c r="D31" i="2" s="1"/>
  <c r="B54" i="2" l="1"/>
  <c r="B58" i="2" s="1"/>
  <c r="C54" i="2"/>
  <c r="C58" i="2" s="1"/>
  <c r="D42" i="2"/>
  <c r="D48" i="2" l="1"/>
  <c r="D54" i="2" s="1"/>
  <c r="D58"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Michael Quinton</author>
  </authors>
  <commentList>
    <comment ref="AF2" authorId="0" shapeId="0" xr:uid="{BCEA2F72-30C4-444D-A2D0-E4ABBF8E107B}">
      <text>
        <r>
          <rPr>
            <b/>
            <sz val="9"/>
            <color indexed="81"/>
            <rFont val="Tahoma"/>
            <family val="2"/>
          </rPr>
          <t>Michael Quinton:</t>
        </r>
        <r>
          <rPr>
            <sz val="9"/>
            <color indexed="81"/>
            <rFont val="Tahoma"/>
            <family val="2"/>
          </rPr>
          <t xml:space="preserve">
Check De-Delegation</t>
        </r>
      </text>
    </comment>
    <comment ref="AF25" authorId="0" shapeId="0" xr:uid="{28AF9661-54B3-4BA5-8BED-B7C8377CD0BC}">
      <text>
        <r>
          <rPr>
            <b/>
            <sz val="9"/>
            <color indexed="81"/>
            <rFont val="Tahoma"/>
            <family val="2"/>
          </rPr>
          <t>Michael Quinton:</t>
        </r>
        <r>
          <rPr>
            <sz val="9"/>
            <color indexed="81"/>
            <rFont val="Tahoma"/>
            <family val="2"/>
          </rPr>
          <t xml:space="preserve">
Remove De-delegation 01.04.18</t>
        </r>
      </text>
    </comment>
    <comment ref="AF27" authorId="0" shapeId="0" xr:uid="{E0417CCD-A81B-43AD-934E-9F1526E29E7B}">
      <text>
        <r>
          <rPr>
            <b/>
            <sz val="9"/>
            <color indexed="81"/>
            <rFont val="Tahoma"/>
            <family val="2"/>
          </rPr>
          <t>Michael Quinton:</t>
        </r>
        <r>
          <rPr>
            <sz val="9"/>
            <color indexed="81"/>
            <rFont val="Tahoma"/>
            <family val="2"/>
          </rPr>
          <t xml:space="preserve">
Remove De-delegation 01.04.18</t>
        </r>
      </text>
    </comment>
    <comment ref="AF36" authorId="0" shapeId="0" xr:uid="{8423837F-342D-4A59-8D39-6D12B59D761F}">
      <text>
        <r>
          <rPr>
            <b/>
            <sz val="9"/>
            <color indexed="81"/>
            <rFont val="Tahoma"/>
            <family val="2"/>
          </rPr>
          <t>Michael Quinton:</t>
        </r>
        <r>
          <rPr>
            <sz val="9"/>
            <color indexed="81"/>
            <rFont val="Tahoma"/>
            <family val="2"/>
          </rPr>
          <t xml:space="preserve">
Remove De-delegation 01.04.18</t>
        </r>
      </text>
    </comment>
    <comment ref="AF50" authorId="0" shapeId="0" xr:uid="{FE2C907E-C4DC-4E72-B70C-4B105A5983FB}">
      <text>
        <r>
          <rPr>
            <b/>
            <sz val="9"/>
            <color indexed="81"/>
            <rFont val="Tahoma"/>
            <family val="2"/>
          </rPr>
          <t>Michael Quinton:</t>
        </r>
        <r>
          <rPr>
            <sz val="9"/>
            <color indexed="81"/>
            <rFont val="Tahoma"/>
            <family val="2"/>
          </rPr>
          <t xml:space="preserve">
Remove De-delegation 01.04.18
</t>
        </r>
      </text>
    </comment>
    <comment ref="AF65" authorId="0" shapeId="0" xr:uid="{46B88666-B09F-4633-9EE8-93FE370B94F6}">
      <text>
        <r>
          <rPr>
            <b/>
            <sz val="9"/>
            <color indexed="81"/>
            <rFont val="Tahoma"/>
            <family val="2"/>
          </rPr>
          <t>Michael Quinton:</t>
        </r>
        <r>
          <rPr>
            <sz val="9"/>
            <color indexed="81"/>
            <rFont val="Tahoma"/>
            <family val="2"/>
          </rPr>
          <t xml:space="preserve">
Remove De-delgation - 01.04.18
</t>
        </r>
      </text>
    </comment>
    <comment ref="AF73" authorId="0" shapeId="0" xr:uid="{EB9CB9AC-B3B0-4E29-9AA3-C346C95D0A8F}">
      <text>
        <r>
          <rPr>
            <b/>
            <sz val="9"/>
            <color indexed="81"/>
            <rFont val="Tahoma"/>
            <family val="2"/>
          </rPr>
          <t>Michael Quinton:</t>
        </r>
        <r>
          <rPr>
            <sz val="9"/>
            <color indexed="81"/>
            <rFont val="Tahoma"/>
            <family val="2"/>
          </rPr>
          <t xml:space="preserve">
Remove De-delegation - 01.04.18
</t>
        </r>
      </text>
    </comment>
    <comment ref="AF209" authorId="0" shapeId="0" xr:uid="{5B3A1542-6D08-47DE-BC54-DC060CC1F88C}">
      <text>
        <r>
          <rPr>
            <b/>
            <sz val="9"/>
            <color indexed="81"/>
            <rFont val="Tahoma"/>
            <family val="2"/>
          </rPr>
          <t>Michael Quinton:</t>
        </r>
        <r>
          <rPr>
            <sz val="9"/>
            <color indexed="81"/>
            <rFont val="Tahoma"/>
            <family val="2"/>
          </rPr>
          <t xml:space="preserve">
Remove De-delegation - 01.04.18</t>
        </r>
      </text>
    </comment>
    <comment ref="Q328" authorId="0" shapeId="0" xr:uid="{ACBEB986-D069-4A8E-85C9-EE69025D683E}">
      <text>
        <r>
          <rPr>
            <b/>
            <sz val="9"/>
            <color indexed="81"/>
            <rFont val="Tahoma"/>
            <family val="2"/>
          </rPr>
          <t>Michael Quinton:</t>
        </r>
        <r>
          <rPr>
            <sz val="9"/>
            <color indexed="81"/>
            <rFont val="Tahoma"/>
            <family val="2"/>
          </rPr>
          <t xml:space="preserve">
Removing full year de-delegation from March &amp; April Conversions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Will Hope</author>
  </authors>
  <commentList>
    <comment ref="G1" authorId="0" shapeId="0" xr:uid="{CAAE3C4C-8BD1-4EE3-A4CE-E28C13B90BA2}">
      <text>
        <r>
          <rPr>
            <b/>
            <sz val="9"/>
            <color indexed="81"/>
            <rFont val="Tahoma"/>
            <family val="2"/>
          </rPr>
          <t>Will Hope:</t>
        </r>
        <r>
          <rPr>
            <sz val="9"/>
            <color indexed="81"/>
            <rFont val="Tahoma"/>
            <family val="2"/>
          </rPr>
          <t xml:space="preserve">
updated 17/04/2020</t>
        </r>
      </text>
    </comment>
    <comment ref="I1" authorId="0" shapeId="0" xr:uid="{D818924C-0624-46D3-B5EB-C027E3584EF8}">
      <text>
        <r>
          <rPr>
            <b/>
            <sz val="9"/>
            <color indexed="81"/>
            <rFont val="Tahoma"/>
            <family val="2"/>
          </rPr>
          <t>Will Hope:</t>
        </r>
        <r>
          <rPr>
            <sz val="9"/>
            <color indexed="81"/>
            <rFont val="Tahoma"/>
            <family val="2"/>
          </rPr>
          <t xml:space="preserve">
Oracle
2015/16
Carry Forward
Variance LM FY Budget
vs
YTD Actual
+
Schools Accountancy Team
2016/17
DSG Inc SEN &amp; 6th Form
</t>
        </r>
      </text>
    </comment>
    <comment ref="K1" authorId="0" shapeId="0" xr:uid="{48686AED-8178-4C94-BE7F-EC9B4D61A9E5}">
      <text>
        <r>
          <rPr>
            <b/>
            <sz val="9"/>
            <color indexed="81"/>
            <rFont val="Tahoma"/>
            <family val="2"/>
          </rPr>
          <t>Will Hope:
Column W</t>
        </r>
        <r>
          <rPr>
            <sz val="9"/>
            <color indexed="81"/>
            <rFont val="Tahoma"/>
            <family val="2"/>
          </rPr>
          <t xml:space="preserve">
2016/17
F01 Revenue
Allocation
=
DSG +
Revenue Cfwd
+ 
</t>
        </r>
        <r>
          <rPr>
            <b/>
            <sz val="9"/>
            <color indexed="81"/>
            <rFont val="Tahoma"/>
            <family val="2"/>
          </rPr>
          <t>Column X</t>
        </r>
        <r>
          <rPr>
            <sz val="9"/>
            <color indexed="81"/>
            <rFont val="Tahoma"/>
            <family val="2"/>
          </rPr>
          <t xml:space="preserve">
2016/17
F02 Capital
Allocation
=
Capital Cfwd Only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KONTIDOU, Fani</author>
  </authors>
  <commentList>
    <comment ref="D4" authorId="0" shapeId="0" xr:uid="{92234E7F-B7E5-4B94-94FB-71D7F299927C}">
      <text>
        <r>
          <rPr>
            <sz val="8"/>
            <color indexed="81"/>
            <rFont val="Tahoma"/>
            <family val="2"/>
          </rPr>
          <t>Fraction of funding year 
20-21 that the school was open for.</t>
        </r>
      </text>
    </comment>
    <comment ref="E4" authorId="0" shapeId="0" xr:uid="{514FD73D-C2D8-42BA-A308-0C473A3828D3}">
      <text>
        <r>
          <rPr>
            <sz val="8"/>
            <color indexed="81"/>
            <rFont val="Tahoma"/>
            <family val="2"/>
          </rPr>
          <t xml:space="preserve">1=Yes and 0=No
</t>
        </r>
      </text>
    </comment>
    <comment ref="G4" authorId="0" shapeId="0" xr:uid="{FC65A25E-347F-4B31-8F09-CC5BB41BA2CF}">
      <text>
        <r>
          <rPr>
            <sz val="8"/>
            <color indexed="81"/>
            <rFont val="Tahoma"/>
            <family val="2"/>
          </rPr>
          <t>Total Number of Funded Pupils  inclusive of reception uplift (if applicable)</t>
        </r>
      </text>
    </comment>
    <comment ref="L4" authorId="0" shapeId="0" xr:uid="{C1B91BC9-086C-4709-8B35-2F8C6671FA40}">
      <text>
        <r>
          <rPr>
            <sz val="8"/>
            <color indexed="81"/>
            <rFont val="Tahoma"/>
            <family val="2"/>
          </rPr>
          <t>Total Number of Funded Pupils  exclusive of reception uplift (if applicable) and High needs Places.</t>
        </r>
      </text>
    </comment>
  </commentList>
</comments>
</file>

<file path=xl/sharedStrings.xml><?xml version="1.0" encoding="utf-8"?>
<sst xmlns="http://schemas.openxmlformats.org/spreadsheetml/2006/main" count="62762" uniqueCount="1566">
  <si>
    <t>SCHOOL</t>
  </si>
  <si>
    <t>ACADEMY</t>
  </si>
  <si>
    <t>LAC</t>
  </si>
  <si>
    <t>EAL Primary</t>
  </si>
  <si>
    <t>EAL Secondary</t>
  </si>
  <si>
    <t>Lump Sum</t>
  </si>
  <si>
    <t>Rates</t>
  </si>
  <si>
    <t>PFI</t>
  </si>
  <si>
    <t>PRU Places</t>
  </si>
  <si>
    <t>Schools Block Allocation</t>
  </si>
  <si>
    <t>School Name:</t>
  </si>
  <si>
    <t>Prim or Sec</t>
  </si>
  <si>
    <t>School Number:</t>
  </si>
  <si>
    <t/>
  </si>
  <si>
    <t>Academy</t>
  </si>
  <si>
    <t>Pupil Led Factors</t>
  </si>
  <si>
    <t>1) Basic Entitlement Age Weighted Pupil Unit (AWPU)</t>
  </si>
  <si>
    <t>Number of Pupils</t>
  </si>
  <si>
    <t>Sub Total (£)</t>
  </si>
  <si>
    <t>Total (£)</t>
  </si>
  <si>
    <t>Reception Uplift</t>
  </si>
  <si>
    <t>Not Applied To Suffolk Formula</t>
  </si>
  <si>
    <t>Amount (£) Per Pupil</t>
  </si>
  <si>
    <t>Pupil Units</t>
  </si>
  <si>
    <t>Key Stage 3</t>
  </si>
  <si>
    <t>Key Stage 4</t>
  </si>
  <si>
    <t>2) Deprivation</t>
  </si>
  <si>
    <t>Primary Amount Per Pupil (£)</t>
  </si>
  <si>
    <t>Secondary Amount Per Pupil (£)</t>
  </si>
  <si>
    <t>Number of Eligible
Primary 
Pupils</t>
  </si>
  <si>
    <t>Number of Eligible Secondary Pupils</t>
  </si>
  <si>
    <t>5) English As An Additional Language (EAL)</t>
  </si>
  <si>
    <t>Other Factors</t>
  </si>
  <si>
    <t>Lump Sum Per Primary School (£)</t>
  </si>
  <si>
    <t>Lump Sum Per Secondary School (£)</t>
  </si>
  <si>
    <t>Tapered Sparsity Lump Sum (£)</t>
  </si>
  <si>
    <t xml:space="preserve">Total Funding for Schools Block Formula (excluding MFG Funding Total) (£) : </t>
  </si>
  <si>
    <t xml:space="preserve">Total Funding for Schools Block Formula (including MFG Funding Total) (£) : </t>
  </si>
  <si>
    <t>New Delegation Included In Basic Entitlement (1)</t>
  </si>
  <si>
    <t>De Delegation - Funding Back To Local Authority</t>
  </si>
  <si>
    <t>Primary</t>
  </si>
  <si>
    <t>ALL</t>
  </si>
  <si>
    <t>PRI</t>
  </si>
  <si>
    <t>SEC</t>
  </si>
  <si>
    <t>Total</t>
  </si>
  <si>
    <t>MFG Value</t>
  </si>
  <si>
    <t>Estimated Schools Block Allocation</t>
  </si>
  <si>
    <t>Percentages &amp; Count</t>
  </si>
  <si>
    <t>£'s</t>
  </si>
  <si>
    <t>School Number</t>
  </si>
  <si>
    <t>=</t>
  </si>
  <si>
    <t>FUNDING BLOCKS</t>
  </si>
  <si>
    <t>DETAILS</t>
  </si>
  <si>
    <t>Early Years Block</t>
  </si>
  <si>
    <t>Total Early Years Block</t>
  </si>
  <si>
    <t>Schools Block</t>
  </si>
  <si>
    <t>Basic Entitlement</t>
  </si>
  <si>
    <t>Deprivation</t>
  </si>
  <si>
    <t>English As An Additional Language (EAL)</t>
  </si>
  <si>
    <t>Mobility</t>
  </si>
  <si>
    <t>London Fringe</t>
  </si>
  <si>
    <t>Sparsity Factor</t>
  </si>
  <si>
    <t>Exceptional Factor - Rent</t>
  </si>
  <si>
    <t>Minimum Funding Guarantee (MFG)</t>
  </si>
  <si>
    <t>Total Schools Block</t>
  </si>
  <si>
    <t>High Needs Block</t>
  </si>
  <si>
    <t>Specialist Support / Special Units</t>
  </si>
  <si>
    <t>Total High Needs Block</t>
  </si>
  <si>
    <t>TOTAL DSG FUNDING</t>
  </si>
  <si>
    <t>EFA Sixth Form Funding</t>
  </si>
  <si>
    <t>Enter EFA - Financial Year Allocation</t>
  </si>
  <si>
    <t>TOTAL SCHOOL DELEGATED FUNDING</t>
  </si>
  <si>
    <t>Funding By CFR Heading</t>
  </si>
  <si>
    <t>I01 Funds delegated by the local authority (LA)</t>
  </si>
  <si>
    <t>All Formula Factors Excludes Sixth Form</t>
  </si>
  <si>
    <t>I02 Funding for sixth form students</t>
  </si>
  <si>
    <t>Sixth Form Funding</t>
  </si>
  <si>
    <t>I03 Special educational needs (SEN) and high needs funding</t>
  </si>
  <si>
    <t xml:space="preserve">I04 Funding for minority ethnic pupils </t>
  </si>
  <si>
    <t>Formula EAL comes under I01</t>
  </si>
  <si>
    <t>Notional SEN Budget</t>
  </si>
  <si>
    <t>Funding Through Deprivation</t>
  </si>
  <si>
    <t>Input School Estimated Pupil and Place Numbers</t>
  </si>
  <si>
    <t>Details</t>
  </si>
  <si>
    <r>
      <t xml:space="preserve">1.  Complete the </t>
    </r>
    <r>
      <rPr>
        <b/>
        <sz val="10"/>
        <color theme="1"/>
        <rFont val="Arial"/>
        <family val="2"/>
      </rPr>
      <t>Pupils / Place Data Entry</t>
    </r>
    <r>
      <rPr>
        <sz val="10"/>
        <color theme="1"/>
        <rFont val="Arial"/>
        <family val="2"/>
      </rPr>
      <t xml:space="preserve"> cells with your estimated pupil and place numbers for the next two years.</t>
    </r>
  </si>
  <si>
    <r>
      <t>3.  Review your data on the</t>
    </r>
    <r>
      <rPr>
        <b/>
        <sz val="10"/>
        <color theme="1"/>
        <rFont val="Arial"/>
        <family val="2"/>
      </rPr>
      <t xml:space="preserve"> School Funding Summary</t>
    </r>
    <r>
      <rPr>
        <sz val="10"/>
        <color theme="1"/>
        <rFont val="Arial"/>
        <family val="2"/>
      </rPr>
      <t>, if you have a sixth form, include the estimated funding on the summary.</t>
    </r>
  </si>
  <si>
    <r>
      <t>4.  Complete your Strategic Financial Plan using the budget shown on the</t>
    </r>
    <r>
      <rPr>
        <b/>
        <sz val="10"/>
        <color theme="1"/>
        <rFont val="Arial"/>
        <family val="2"/>
      </rPr>
      <t xml:space="preserve"> School Funding Summary</t>
    </r>
    <r>
      <rPr>
        <sz val="10"/>
        <color theme="1"/>
        <rFont val="Arial"/>
        <family val="2"/>
      </rPr>
      <t>.</t>
    </r>
  </si>
  <si>
    <t>2.  Do not change the MFG / Capping value for future years unless specifically advised to by the Schools Accountancy Team.</t>
  </si>
  <si>
    <t>001</t>
  </si>
  <si>
    <t xml:space="preserve">Aldeburgh Primary School </t>
  </si>
  <si>
    <t>P</t>
  </si>
  <si>
    <t>S</t>
  </si>
  <si>
    <t>005</t>
  </si>
  <si>
    <t>006</t>
  </si>
  <si>
    <t>The Albert Pye Community Primary School</t>
  </si>
  <si>
    <t>007</t>
  </si>
  <si>
    <t>Ravensmere Infant School</t>
  </si>
  <si>
    <t>008</t>
  </si>
  <si>
    <t>009</t>
  </si>
  <si>
    <t>St Benet's Catholic Primary School</t>
  </si>
  <si>
    <t>010</t>
  </si>
  <si>
    <t>Bedfield C of E VCP School</t>
  </si>
  <si>
    <t>011</t>
  </si>
  <si>
    <t>Benhall St Mary's C of E VCP School</t>
  </si>
  <si>
    <t>012</t>
  </si>
  <si>
    <t>Blundeston C of E VCP School</t>
  </si>
  <si>
    <t>013</t>
  </si>
  <si>
    <t>Bramfield C of E VCP School</t>
  </si>
  <si>
    <t>014</t>
  </si>
  <si>
    <t>Brampton C of E VCP School</t>
  </si>
  <si>
    <t>015</t>
  </si>
  <si>
    <t>Bungay Primary School</t>
  </si>
  <si>
    <t>016</t>
  </si>
  <si>
    <t>St Edmund's Catholic Primary School, Bungay</t>
  </si>
  <si>
    <t>017</t>
  </si>
  <si>
    <t>St Botolph's CEVCP School</t>
  </si>
  <si>
    <t>019</t>
  </si>
  <si>
    <t>Carlton Colville Primary School</t>
  </si>
  <si>
    <t>020</t>
  </si>
  <si>
    <t>Charsfield CEVCP School</t>
  </si>
  <si>
    <t>022</t>
  </si>
  <si>
    <t>023</t>
  </si>
  <si>
    <t>Coldfair Green CP School</t>
  </si>
  <si>
    <t>025</t>
  </si>
  <si>
    <t>Sir Robert Hitcham's CEVAP School, Debenham</t>
  </si>
  <si>
    <t>026</t>
  </si>
  <si>
    <t>Dennington CEVCP School</t>
  </si>
  <si>
    <t>029</t>
  </si>
  <si>
    <t>Earl Soham Community Primary School</t>
  </si>
  <si>
    <t>030</t>
  </si>
  <si>
    <t>Easton Community Primary School</t>
  </si>
  <si>
    <t>031</t>
  </si>
  <si>
    <t>St Peter and St Paul CEVAP School</t>
  </si>
  <si>
    <t>035</t>
  </si>
  <si>
    <t>Sir Robert Hitcham's CEVAP School, Framlingham</t>
  </si>
  <si>
    <t>036</t>
  </si>
  <si>
    <t>Fressingfield CEVCP School</t>
  </si>
  <si>
    <t>038</t>
  </si>
  <si>
    <t>Gislingham CEVCP School</t>
  </si>
  <si>
    <t>041</t>
  </si>
  <si>
    <t>Edgar Sewter Community Primary School</t>
  </si>
  <si>
    <t>042</t>
  </si>
  <si>
    <t>Helmingham Community Primary School</t>
  </si>
  <si>
    <t>044</t>
  </si>
  <si>
    <t>Holton St Peter Community Primary School</t>
  </si>
  <si>
    <t>045</t>
  </si>
  <si>
    <t>St Edmund's Primary School, Hoxne</t>
  </si>
  <si>
    <t>048</t>
  </si>
  <si>
    <t>Ilketshall St Lawrence School</t>
  </si>
  <si>
    <t>050</t>
  </si>
  <si>
    <t>Kelsale CEVCP School</t>
  </si>
  <si>
    <t>052</t>
  </si>
  <si>
    <t>Kessingland CEVCP School</t>
  </si>
  <si>
    <t>056</t>
  </si>
  <si>
    <t>All Saints CEVAP School, Laxfield</t>
  </si>
  <si>
    <t>057</t>
  </si>
  <si>
    <t>Leiston Primary School</t>
  </si>
  <si>
    <t>059</t>
  </si>
  <si>
    <t>Dell Primary School</t>
  </si>
  <si>
    <t>060</t>
  </si>
  <si>
    <t>Elm Tree Community Primary School</t>
  </si>
  <si>
    <t>061</t>
  </si>
  <si>
    <t>062</t>
  </si>
  <si>
    <t>Gunton Community Primary School</t>
  </si>
  <si>
    <t>063</t>
  </si>
  <si>
    <t>Meadow Community Primary School</t>
  </si>
  <si>
    <t>064</t>
  </si>
  <si>
    <t>Northfield St Nicholas Primary School</t>
  </si>
  <si>
    <t>065</t>
  </si>
  <si>
    <t>Poplars Community Primary School</t>
  </si>
  <si>
    <t>067</t>
  </si>
  <si>
    <t>Pakefield Primary School</t>
  </si>
  <si>
    <t>068</t>
  </si>
  <si>
    <t>Roman Hill Primary School</t>
  </si>
  <si>
    <t>070</t>
  </si>
  <si>
    <t>St Margaret's Community Primary School, Lowestoft</t>
  </si>
  <si>
    <t>072</t>
  </si>
  <si>
    <t>St Mary's RC Primary School, Lowestoft</t>
  </si>
  <si>
    <t>073</t>
  </si>
  <si>
    <t>074</t>
  </si>
  <si>
    <t>Woods Loke Community Primary School</t>
  </si>
  <si>
    <t>075</t>
  </si>
  <si>
    <t>Oulton Broad Primary School</t>
  </si>
  <si>
    <t>077</t>
  </si>
  <si>
    <t>Grove Primary School</t>
  </si>
  <si>
    <t>080</t>
  </si>
  <si>
    <t>Mellis CEVCP School</t>
  </si>
  <si>
    <t>081</t>
  </si>
  <si>
    <t>Mendham Primary School</t>
  </si>
  <si>
    <t>082</t>
  </si>
  <si>
    <t>Middleton Community Primary School</t>
  </si>
  <si>
    <t>084</t>
  </si>
  <si>
    <t>Occold Primary School</t>
  </si>
  <si>
    <t>086</t>
  </si>
  <si>
    <t>Palgrave CEVCP School</t>
  </si>
  <si>
    <t>092</t>
  </si>
  <si>
    <t>Reydon Primary School</t>
  </si>
  <si>
    <t>093</t>
  </si>
  <si>
    <t>Ringsfield CEVCP School</t>
  </si>
  <si>
    <t>096</t>
  </si>
  <si>
    <t>Saxmundham Primary School</t>
  </si>
  <si>
    <t>097</t>
  </si>
  <si>
    <t>Snape Community Primary School</t>
  </si>
  <si>
    <t>098</t>
  </si>
  <si>
    <t>Somerleyton Primary School</t>
  </si>
  <si>
    <t>099</t>
  </si>
  <si>
    <t>Southwold Primary School</t>
  </si>
  <si>
    <t>Stonham Aspal CEVAP School</t>
  </si>
  <si>
    <t>Stradbroke CEVCP School</t>
  </si>
  <si>
    <t>Thorndon CEVCP School</t>
  </si>
  <si>
    <t>Wenhaston Primary School</t>
  </si>
  <si>
    <t>Wetheringsett CEVCP School</t>
  </si>
  <si>
    <t>Wickham Market Community Primary School</t>
  </si>
  <si>
    <t>Wilby CEVCP School</t>
  </si>
  <si>
    <t>Worlingham CEVCP School</t>
  </si>
  <si>
    <t>Worlingworth CEVCP School</t>
  </si>
  <si>
    <t>Wortham Primary School</t>
  </si>
  <si>
    <t>Yoxford Primary School</t>
  </si>
  <si>
    <t>Sir John Leman High School</t>
  </si>
  <si>
    <t>Bungay High School</t>
  </si>
  <si>
    <t>Pakefield High School</t>
  </si>
  <si>
    <t>Debenham High School</t>
  </si>
  <si>
    <t>Thomas Mills High School</t>
  </si>
  <si>
    <t>Hartismere High School</t>
  </si>
  <si>
    <t>Alde Valley High School</t>
  </si>
  <si>
    <t>East Point Academy</t>
  </si>
  <si>
    <t>Benjamin Britten High School</t>
  </si>
  <si>
    <t xml:space="preserve">Bawdsey CEVCP School </t>
  </si>
  <si>
    <t>Bentley CEVCP School</t>
  </si>
  <si>
    <t>Bildeston Primary School</t>
  </si>
  <si>
    <t>Bramford CEVCP School</t>
  </si>
  <si>
    <t>Brooklands Primary School</t>
  </si>
  <si>
    <t>Bucklesham Primary School</t>
  </si>
  <si>
    <t>Capel St Mary CEVCP School</t>
  </si>
  <si>
    <t>Chelmondiston CEVCP School</t>
  </si>
  <si>
    <t>Claydon Primary School</t>
  </si>
  <si>
    <t>Copdock Primary School</t>
  </si>
  <si>
    <t>East Bergholt CEVCP School</t>
  </si>
  <si>
    <t>Elmsett CEVCP School</t>
  </si>
  <si>
    <t>Eyke CEVCP School</t>
  </si>
  <si>
    <t>Causton Junior School</t>
  </si>
  <si>
    <t>Colneis Junior School</t>
  </si>
  <si>
    <t>Fairfield Infant School</t>
  </si>
  <si>
    <t>Grange Community Primary School</t>
  </si>
  <si>
    <t>Kingsfleet Primary School</t>
  </si>
  <si>
    <t>Langer Primary School</t>
  </si>
  <si>
    <t>Maidstone Infant School</t>
  </si>
  <si>
    <t>Grundisburgh Primary School</t>
  </si>
  <si>
    <t>Beaumont Community Primary School</t>
  </si>
  <si>
    <t>Hadleigh Community Primary School</t>
  </si>
  <si>
    <t>St Mary's CEVAP School, Hadleigh</t>
  </si>
  <si>
    <t>Henley Primary School</t>
  </si>
  <si>
    <t>Hintlesham and Chattisham CEVCP School</t>
  </si>
  <si>
    <t>Holbrook Primary School</t>
  </si>
  <si>
    <t>Hollesley Primary School</t>
  </si>
  <si>
    <t>Broke Hall Community Primary School</t>
  </si>
  <si>
    <t>Britannia Primary School and Nursery</t>
  </si>
  <si>
    <t>Castle Hill Infant School</t>
  </si>
  <si>
    <t>Castle Hill Junior School</t>
  </si>
  <si>
    <t>The Oaks Community Primary School</t>
  </si>
  <si>
    <t>Cliff Lane Primary School</t>
  </si>
  <si>
    <t>Clifford Road Primary School</t>
  </si>
  <si>
    <t>Dale Hall Community Primary School</t>
  </si>
  <si>
    <t>The Willows Primary School</t>
  </si>
  <si>
    <t>Halifax Primary School</t>
  </si>
  <si>
    <t>Handford Hall Primary School</t>
  </si>
  <si>
    <t>Hillside Community Primary School</t>
  </si>
  <si>
    <t>Murrayfield Community Primary School</t>
  </si>
  <si>
    <t>Ravenswood Primary School</t>
  </si>
  <si>
    <t>Pipers Vale Community Primary School</t>
  </si>
  <si>
    <t>Ranelagh Primary School</t>
  </si>
  <si>
    <t>Rose Hill Primary School</t>
  </si>
  <si>
    <t>Rushmere Hall Primary School</t>
  </si>
  <si>
    <t>St Helen's Primary School</t>
  </si>
  <si>
    <t>St John's CEVAP School</t>
  </si>
  <si>
    <t>St Margaret's CEVAP School, Ipswich</t>
  </si>
  <si>
    <t>St Mark's Catholic Primary School</t>
  </si>
  <si>
    <t>St Matthew's CEVAP School</t>
  </si>
  <si>
    <t>St Mary's Catholic Primary School, Ipswich</t>
  </si>
  <si>
    <t>St Pancras Catholic Primary School</t>
  </si>
  <si>
    <t>Sidegate Primary School</t>
  </si>
  <si>
    <t>Springfield Infant and Nursery School</t>
  </si>
  <si>
    <t>Springfield Junior School</t>
  </si>
  <si>
    <t>Sprites Primary School</t>
  </si>
  <si>
    <t>Whitehouse Community Primary School</t>
  </si>
  <si>
    <t>Whitton Community Primary School</t>
  </si>
  <si>
    <t>Cedarwood Community Primary School</t>
  </si>
  <si>
    <t>Kersey CEVCP School</t>
  </si>
  <si>
    <t>Heath Primary School</t>
  </si>
  <si>
    <t>Bealings School</t>
  </si>
  <si>
    <t>Birchwood Primary School</t>
  </si>
  <si>
    <t>Gorseland Primary School</t>
  </si>
  <si>
    <t>Melton Primary School</t>
  </si>
  <si>
    <t>Nacton CEVCP School</t>
  </si>
  <si>
    <t>Orford CEVAP School</t>
  </si>
  <si>
    <t>Otley Primary School</t>
  </si>
  <si>
    <t>Rendlesham Community Primary School</t>
  </si>
  <si>
    <t>Shotley Community Primary School</t>
  </si>
  <si>
    <t>Somersham Primary School</t>
  </si>
  <si>
    <t>Sproughton CEVCP School</t>
  </si>
  <si>
    <t>Stratford St Mary Primary School</t>
  </si>
  <si>
    <t>Stutton CEVCP School</t>
  </si>
  <si>
    <t>Tattingstone CEVCP School</t>
  </si>
  <si>
    <t>Trimley St Martin Primary School</t>
  </si>
  <si>
    <t>Trimley St Mary Primary School</t>
  </si>
  <si>
    <t>Waldringfield Primary School</t>
  </si>
  <si>
    <t>Whatfield CEVCP School</t>
  </si>
  <si>
    <t>Witnesham Primary School</t>
  </si>
  <si>
    <t>Sandlings Primary School</t>
  </si>
  <si>
    <t>Woodbridge Primary School</t>
  </si>
  <si>
    <t>Kyson Primary School</t>
  </si>
  <si>
    <t>St Mary's CEVAP School, Woodbridge</t>
  </si>
  <si>
    <t>Felixstowe Academy</t>
  </si>
  <si>
    <t>Claydon High School</t>
  </si>
  <si>
    <t>East Bergholt High School</t>
  </si>
  <si>
    <t>Hadleigh High School</t>
  </si>
  <si>
    <t>Holbrook High School</t>
  </si>
  <si>
    <t>Copleston High School</t>
  </si>
  <si>
    <t>Ipswich Academy</t>
  </si>
  <si>
    <t>Northgate High School</t>
  </si>
  <si>
    <t>Stoke High School</t>
  </si>
  <si>
    <t>St Alban's Catholic High School</t>
  </si>
  <si>
    <t>Ormiston Endeavour Academy</t>
  </si>
  <si>
    <t>Westbourne Sports College</t>
  </si>
  <si>
    <t>Kesgrave High School</t>
  </si>
  <si>
    <t>Farlingaye High School</t>
  </si>
  <si>
    <t xml:space="preserve">Acton CEVCP School </t>
  </si>
  <si>
    <t xml:space="preserve">Bacton Community Primary School </t>
  </si>
  <si>
    <t>Bardwell CEVCP School</t>
  </si>
  <si>
    <t>Barnham CEVCP School</t>
  </si>
  <si>
    <t>Barningham CEVCP School</t>
  </si>
  <si>
    <t xml:space="preserve">Barrow CEVCP School </t>
  </si>
  <si>
    <t>Boxford CEVCP School</t>
  </si>
  <si>
    <t>Forest Academy</t>
  </si>
  <si>
    <t>Bures CEVCP School</t>
  </si>
  <si>
    <t>The Glade Community Primary School</t>
  </si>
  <si>
    <t>Guildhall Feoffment Community Primary School</t>
  </si>
  <si>
    <t>Hardwick Primary School</t>
  </si>
  <si>
    <t>Howard Community Primary School</t>
  </si>
  <si>
    <t>Sebert Wood Community Primary School</t>
  </si>
  <si>
    <t>St Edmund's Catholic Primary School, Bury St Edmunds</t>
  </si>
  <si>
    <t>St Edmundsbury CEVAP School</t>
  </si>
  <si>
    <t>Sextons Manor Community Primary School</t>
  </si>
  <si>
    <t>Tollgate Primary School</t>
  </si>
  <si>
    <t>Westgate Community Primary School</t>
  </si>
  <si>
    <t>Abbots Green Community Primary School</t>
  </si>
  <si>
    <t>Cavendish CEVCP School</t>
  </si>
  <si>
    <t>Clare Community Primary School</t>
  </si>
  <si>
    <t>Cockfield CEVCP School</t>
  </si>
  <si>
    <t>Combs Ford Primary School</t>
  </si>
  <si>
    <t>Creeting St Mary CEVAP School</t>
  </si>
  <si>
    <t>Elmswell Community Primary School</t>
  </si>
  <si>
    <t>Elveden CEVAP School</t>
  </si>
  <si>
    <t>Glemsford Community Primary School</t>
  </si>
  <si>
    <t>Great Barton CEVCP School</t>
  </si>
  <si>
    <t>Wells Hall Community Primary School</t>
  </si>
  <si>
    <t>Pot Kiln Primary School</t>
  </si>
  <si>
    <t>Great Finborough CEVCP School</t>
  </si>
  <si>
    <t>Great Waldingfield CEVCP School</t>
  </si>
  <si>
    <t>Great Whelnetham CEVCP School</t>
  </si>
  <si>
    <t>Coupals Community Primary School</t>
  </si>
  <si>
    <t>Hartest CEVCP School</t>
  </si>
  <si>
    <t>Crawfords CEVCP School</t>
  </si>
  <si>
    <t>Burton End Community Primary School</t>
  </si>
  <si>
    <t>New Cangle Community Primary School</t>
  </si>
  <si>
    <t>Clements Community Primary School</t>
  </si>
  <si>
    <t>Westfield Community Primary School</t>
  </si>
  <si>
    <t>St Felix Roman Catholic Primary School</t>
  </si>
  <si>
    <t>Honington CEVCP School</t>
  </si>
  <si>
    <t>Hopton CEVCP School</t>
  </si>
  <si>
    <t>Hundon Community Primary School</t>
  </si>
  <si>
    <t>Ickworth Park Primary School</t>
  </si>
  <si>
    <t>Ixworth CEVCP School</t>
  </si>
  <si>
    <t>Kedington Primary School</t>
  </si>
  <si>
    <t>Lakenheath Community Primary School</t>
  </si>
  <si>
    <t>Lavenham Community Primary School</t>
  </si>
  <si>
    <t>All Saints CEVCP School, Lawshall</t>
  </si>
  <si>
    <t>Long Melford CEVCP School</t>
  </si>
  <si>
    <t>Mendlesham Community Primary School</t>
  </si>
  <si>
    <t>St Mary's CEVAP School, Mildenhall</t>
  </si>
  <si>
    <t xml:space="preserve">Beck Row Primary School </t>
  </si>
  <si>
    <t>Great Heath Primary School</t>
  </si>
  <si>
    <t>West Row Community Primary School</t>
  </si>
  <si>
    <t>Moulton CEVCP School</t>
  </si>
  <si>
    <t>Nayland Primary School</t>
  </si>
  <si>
    <t>Bosmere Community Primary School</t>
  </si>
  <si>
    <t xml:space="preserve">All Saints CEVAP School, Newmarket </t>
  </si>
  <si>
    <t>Exning Primary School</t>
  </si>
  <si>
    <t>Houldsworth Valley Primary School</t>
  </si>
  <si>
    <t>Laureate Community Primary School and Nursery</t>
  </si>
  <si>
    <t>Paddocks Primary School</t>
  </si>
  <si>
    <t>St Louis Roman Catholic Primary School</t>
  </si>
  <si>
    <t>Norton CEVCP School</t>
  </si>
  <si>
    <t>Old Newton CEVCP School</t>
  </si>
  <si>
    <t>Rattlesden CEVCP School</t>
  </si>
  <si>
    <t>Ringshall School</t>
  </si>
  <si>
    <t>Risby CEVCP School</t>
  </si>
  <si>
    <t>Rougham CEVCP School</t>
  </si>
  <si>
    <t>Stanton Community Primary School</t>
  </si>
  <si>
    <t>Stoke-by-Nayland CEVCP School</t>
  </si>
  <si>
    <t>Chilton Community Primary School</t>
  </si>
  <si>
    <t>Abbots Hall Community Primary School</t>
  </si>
  <si>
    <t>Wood Ley Community Primary School</t>
  </si>
  <si>
    <t>Cedars Park Primary School</t>
  </si>
  <si>
    <t>The Freeman Community Primary School</t>
  </si>
  <si>
    <t>St Gregory CEVCP School</t>
  </si>
  <si>
    <t>Trinity CEVAP School</t>
  </si>
  <si>
    <t>St Joseph's Roman Catholic Primary School</t>
  </si>
  <si>
    <t>Tudor CEVCP School</t>
  </si>
  <si>
    <t>Woodhall Community Primary School</t>
  </si>
  <si>
    <t>Thurlow CEVCP School</t>
  </si>
  <si>
    <t>Thurston CEVCP School</t>
  </si>
  <si>
    <t>St Christopher's CEVCP School</t>
  </si>
  <si>
    <t>Walsham-le-Willows CEVCP School</t>
  </si>
  <si>
    <t>Wickhambrook Community Primary School</t>
  </si>
  <si>
    <t>Woolpit Community Primary School</t>
  </si>
  <si>
    <t>Horringer Court Middle School</t>
  </si>
  <si>
    <t>Westley Middle School</t>
  </si>
  <si>
    <t>County Upper School</t>
  </si>
  <si>
    <t>King Edward VI CEVC Upper School</t>
  </si>
  <si>
    <t>St Benedict's Catholic School</t>
  </si>
  <si>
    <t>Samuel Ward Academy</t>
  </si>
  <si>
    <t>Thomas Gainsborough School</t>
  </si>
  <si>
    <t>Castle Manor Academy</t>
  </si>
  <si>
    <t>Newmarket College</t>
  </si>
  <si>
    <t>Stowmarket High School</t>
  </si>
  <si>
    <t>Orminston Sudbury Academy</t>
  </si>
  <si>
    <t>Thurston Community College</t>
  </si>
  <si>
    <t>Stowupland High School</t>
  </si>
  <si>
    <t>Stour Valley Community School</t>
  </si>
  <si>
    <t>IES Breckland</t>
  </si>
  <si>
    <t>Saxmundham Free School</t>
  </si>
  <si>
    <t>Beccles Free School</t>
  </si>
  <si>
    <t>Ixworth Free School</t>
  </si>
  <si>
    <t>The Ashley School</t>
  </si>
  <si>
    <t>Warren School</t>
  </si>
  <si>
    <t>Thomas Wolsey School</t>
  </si>
  <si>
    <t>The Bridge School</t>
  </si>
  <si>
    <t>Priory School</t>
  </si>
  <si>
    <t>Riverwalk School</t>
  </si>
  <si>
    <t>Hillside Special School</t>
  </si>
  <si>
    <t>Old Warren House Pupil Referral Unit</t>
  </si>
  <si>
    <t>PRU</t>
  </si>
  <si>
    <t>First Base (Lowestoft) Pupil Referral Unit</t>
  </si>
  <si>
    <t>Harbour Pupil Referral Unit</t>
  </si>
  <si>
    <t>Alderwood Pupil Referral Unit</t>
  </si>
  <si>
    <t>First Base (Ipswich) Pupil Referral Unit</t>
  </si>
  <si>
    <t>St Christopher's Pupil Referral Unit</t>
  </si>
  <si>
    <t>Parkside Pupil Referral Unit</t>
  </si>
  <si>
    <t>Westbridge Pupil Referral Unit</t>
  </si>
  <si>
    <t>Hampden House Pupil Referral Unit</t>
  </si>
  <si>
    <t>The Albany Centre Pupil Referral Unit</t>
  </si>
  <si>
    <t>The Kingsfield Centre Pupil Referral Unit</t>
  </si>
  <si>
    <t>First Base (BSE) Pupil Referral Unit</t>
  </si>
  <si>
    <t>Highfield Nursery School</t>
  </si>
  <si>
    <t>Funded Financial Year</t>
  </si>
  <si>
    <t>Special Place Funding @ £10,000</t>
  </si>
  <si>
    <t>PRU Place Funding @ £10,000</t>
  </si>
  <si>
    <t>Suffolk County Council is the copyright owner of this document.  This document may not be published, distributed or reproduced in any permanent form except in accordance with permission from Suffolk County Council or as permitted by law.</t>
  </si>
  <si>
    <t>Schools Accountancy Team</t>
  </si>
  <si>
    <t>Email:   sat@suffolk.gov.uk</t>
  </si>
  <si>
    <t>Sybil Andrews Academy</t>
  </si>
  <si>
    <t>The Attic</t>
  </si>
  <si>
    <t>Stone Lodge Academy</t>
  </si>
  <si>
    <t>Churchill Free Special</t>
  </si>
  <si>
    <t>Mildenhall College Academy</t>
  </si>
  <si>
    <t xml:space="preserve">Place Farm Primary Academy </t>
  </si>
  <si>
    <t>Suffolk New Academy</t>
  </si>
  <si>
    <t>Morland Primary School</t>
  </si>
  <si>
    <t>Gusford Primary School</t>
  </si>
  <si>
    <t>Stradbroke High</t>
  </si>
  <si>
    <t>Ormiston Denes Academy</t>
  </si>
  <si>
    <t>Westwood Primary School</t>
  </si>
  <si>
    <t>Corton CEVCP School</t>
  </si>
  <si>
    <t>Beccles Primary Academy</t>
  </si>
  <si>
    <t xml:space="preserve">Barnby &amp; North Cover Community Primary </t>
  </si>
  <si>
    <t>000 - School</t>
  </si>
  <si>
    <t>VI FORM FORMULA FUNDING</t>
  </si>
  <si>
    <t>TOTAL SCHOOL BLOCK FUNDING</t>
  </si>
  <si>
    <t>DE DELEGATION</t>
  </si>
  <si>
    <t>SCHOOL BLOCK WITH MFG</t>
  </si>
  <si>
    <t>Middleton County Primary</t>
  </si>
  <si>
    <t>St Felix RCVA Primary School</t>
  </si>
  <si>
    <t>Eyke Church of England Voluntary Controlled Primary School</t>
  </si>
  <si>
    <t>Murrayfield Primary School</t>
  </si>
  <si>
    <t>Woodhall C.P. School</t>
  </si>
  <si>
    <t>Houldsworth Valley Primary</t>
  </si>
  <si>
    <t>Holbrook Academy</t>
  </si>
  <si>
    <t>Westbourne Academy</t>
  </si>
  <si>
    <t>Stradbroke High School</t>
  </si>
  <si>
    <t>Benjamin Britten Academy of Music and Mathematics</t>
  </si>
  <si>
    <t>Alde Valley Academy</t>
  </si>
  <si>
    <t>Newmarket Academy</t>
  </si>
  <si>
    <t>Hartismere School</t>
  </si>
  <si>
    <t>Stoke High School - Ormiston Academy</t>
  </si>
  <si>
    <t>Ormiston Sudbury Academy</t>
  </si>
  <si>
    <t>Chantry Academy</t>
  </si>
  <si>
    <t>Cedars Park Community Primary</t>
  </si>
  <si>
    <t>The Oaks Primary School</t>
  </si>
  <si>
    <t>St Mary's RC Primary Lowestoft</t>
  </si>
  <si>
    <t>St Mary's Church Of England Primary School Woodbridge</t>
  </si>
  <si>
    <t>St Louis RCVAP School</t>
  </si>
  <si>
    <t>St Mary's CofE Academy</t>
  </si>
  <si>
    <t>Elveden Primary</t>
  </si>
  <si>
    <t>St Mary's Church of England Primary School</t>
  </si>
  <si>
    <t>Gislingham CEVC Primary School</t>
  </si>
  <si>
    <t>Sproughton Church of England Primary School</t>
  </si>
  <si>
    <t>Nacton Church of England Primary School</t>
  </si>
  <si>
    <t>Thurston CE Primary Academy</t>
  </si>
  <si>
    <t>Rattlesden C of E Primary Academy</t>
  </si>
  <si>
    <t>Great Barton Church of England Primary Academy</t>
  </si>
  <si>
    <t>Bardwell CEVC Primary</t>
  </si>
  <si>
    <t>Cliff Lane Primary</t>
  </si>
  <si>
    <t>Long Melford Church of England Primary School</t>
  </si>
  <si>
    <t>Bramfield Church of England Primary School</t>
  </si>
  <si>
    <t>Wickham Market Primary School</t>
  </si>
  <si>
    <t>St Edmund's Catholic Primary School</t>
  </si>
  <si>
    <t>Elm Tree Primary School (Academy)</t>
  </si>
  <si>
    <t>Gunton Primary Academy</t>
  </si>
  <si>
    <t>Great Heath Academy</t>
  </si>
  <si>
    <t>Tudor Church of England Primary</t>
  </si>
  <si>
    <t>Mendlesham CP</t>
  </si>
  <si>
    <t>Mendham Primary School &amp; Nursery</t>
  </si>
  <si>
    <t>Martlesham Primary Academy</t>
  </si>
  <si>
    <t>St Edmund's Primary School</t>
  </si>
  <si>
    <t>Easton Primary School</t>
  </si>
  <si>
    <t>Northfield St Nicholas Primary Academy</t>
  </si>
  <si>
    <t>Ravensmere Infants School</t>
  </si>
  <si>
    <t>The Albert Pye CP School</t>
  </si>
  <si>
    <t>Bacton Community Primary School</t>
  </si>
  <si>
    <t>Sprites Primary Academy</t>
  </si>
  <si>
    <t>St. Margarets Primary Academy</t>
  </si>
  <si>
    <t>Phoenix St. Peter Academy</t>
  </si>
  <si>
    <t>Kedington Primary</t>
  </si>
  <si>
    <t>The Dell Primary School (Academy)</t>
  </si>
  <si>
    <t>Glemsford Primary Academy</t>
  </si>
  <si>
    <t>Castle Hill Junior</t>
  </si>
  <si>
    <t>Coupals Primary Academy</t>
  </si>
  <si>
    <t>Kessingland CofE Primary Academy</t>
  </si>
  <si>
    <t>Burton End Primary Academy</t>
  </si>
  <si>
    <t>Place Farm Primary Academy</t>
  </si>
  <si>
    <t>Woolpit Primary Academy</t>
  </si>
  <si>
    <t>Wickhambrook Community Primary</t>
  </si>
  <si>
    <t>Hillside Primary</t>
  </si>
  <si>
    <t>Laureate Community Academy</t>
  </si>
  <si>
    <t>Red Oak Primary School</t>
  </si>
  <si>
    <t>Westfield Academy</t>
  </si>
  <si>
    <t>Langer Primary Academy</t>
  </si>
  <si>
    <t>Pakefield School</t>
  </si>
  <si>
    <t>St Benedict's School</t>
  </si>
  <si>
    <t>King Edward VI School</t>
  </si>
  <si>
    <t>THURSTON COMMUNITY COLLEGE</t>
  </si>
  <si>
    <t>Rendlesham Community Primary</t>
  </si>
  <si>
    <t>Abbots Green Community Primary</t>
  </si>
  <si>
    <t>St Marks Catholic Primary Schl</t>
  </si>
  <si>
    <t>St. Pancras Catholic Primary</t>
  </si>
  <si>
    <t>St. Mary's Catholic Primary</t>
  </si>
  <si>
    <t>Saint Matthew's CEVAP School</t>
  </si>
  <si>
    <t>St Margaret's CEVAP School</t>
  </si>
  <si>
    <t>St. John's CEVAP School</t>
  </si>
  <si>
    <t>All Saints CEVAP. Laxfield</t>
  </si>
  <si>
    <t>Framlingham Sir Robert Hitcham's CEVAP School</t>
  </si>
  <si>
    <t>Sir Robert Hitcham CEVAP</t>
  </si>
  <si>
    <t>Stonham Aspal Church of England Aided Primary School</t>
  </si>
  <si>
    <t>St Peter &amp; St  Paul CEVAP</t>
  </si>
  <si>
    <t>Creeting St Mary CEVAP</t>
  </si>
  <si>
    <t>St Edmunds Catholic Primary</t>
  </si>
  <si>
    <t>St. Joseph's RC Primary School</t>
  </si>
  <si>
    <t>St.Edmundsbury CEVA Primary School</t>
  </si>
  <si>
    <t>All Saints CEVA Primary</t>
  </si>
  <si>
    <t>Botesdale</t>
  </si>
  <si>
    <t>Rougham Primary School</t>
  </si>
  <si>
    <t>Bentley CEVCP</t>
  </si>
  <si>
    <t>Blundeston CEVCP School</t>
  </si>
  <si>
    <t>Worlingworth</t>
  </si>
  <si>
    <t>Capel St Mary CE Primary</t>
  </si>
  <si>
    <t>Worlingham C of E Primary School</t>
  </si>
  <si>
    <t>Wilby V.C. Primary School</t>
  </si>
  <si>
    <t>Wetheringsett V.C. Primary</t>
  </si>
  <si>
    <t>Stutton Primary</t>
  </si>
  <si>
    <t>Stradbroke VCP School</t>
  </si>
  <si>
    <t>Kelsale CEVCP</t>
  </si>
  <si>
    <t>Hintlesham and Chattisham VC</t>
  </si>
  <si>
    <t>Haughley</t>
  </si>
  <si>
    <t>Great Finborough CEVCP</t>
  </si>
  <si>
    <t>Fressingfield Primary</t>
  </si>
  <si>
    <t>East Bergholt VCP School</t>
  </si>
  <si>
    <t>Dennington CEVCP</t>
  </si>
  <si>
    <t>Corton V.A. Primary</t>
  </si>
  <si>
    <t>Charsfield C.E.V.C.P. School</t>
  </si>
  <si>
    <t>Brampton CEVCP</t>
  </si>
  <si>
    <t>Benhall St.Mary's Primary</t>
  </si>
  <si>
    <t>Bedfield CEVCP School</t>
  </si>
  <si>
    <t>Bawdsey VCP School</t>
  </si>
  <si>
    <t>Whatfield CEVC Primary School</t>
  </si>
  <si>
    <t>Walsham-le-Willows</t>
  </si>
  <si>
    <t>Moulton Primary</t>
  </si>
  <si>
    <t>All Saints' CEVCP</t>
  </si>
  <si>
    <t>Hopton CEVC Primary School</t>
  </si>
  <si>
    <t>Honington CEVCP</t>
  </si>
  <si>
    <t>Hartest CEVC Primary</t>
  </si>
  <si>
    <t>Great Whelnetham Primary School</t>
  </si>
  <si>
    <t>Gt. Waldingfield CEVCP</t>
  </si>
  <si>
    <t>Elmsett C of E VCP</t>
  </si>
  <si>
    <t>Cockfield CEVCP</t>
  </si>
  <si>
    <t xml:space="preserve"> Bures C E V C Primary School</t>
  </si>
  <si>
    <t>Boxford CEVC Primary</t>
  </si>
  <si>
    <t>Barrow Primary School</t>
  </si>
  <si>
    <t>Barningham CEVCP</t>
  </si>
  <si>
    <t>Barnham CEVC Primary School</t>
  </si>
  <si>
    <t>Acton CEVCP School</t>
  </si>
  <si>
    <t>Beaumont Community Primary Sch</t>
  </si>
  <si>
    <t>Cedarwood CP School</t>
  </si>
  <si>
    <t>Sebert Wood Comm.Primary Schoo</t>
  </si>
  <si>
    <t>Wood Ley CP School</t>
  </si>
  <si>
    <t>Stratford St. Mary Primary</t>
  </si>
  <si>
    <t>Bosmere C. P. School</t>
  </si>
  <si>
    <t>Broke Hall Primary School</t>
  </si>
  <si>
    <t>Dale Hall Community Primary</t>
  </si>
  <si>
    <t>Springfield Infant School &amp; Nursery</t>
  </si>
  <si>
    <t>Woods Loke Primary School</t>
  </si>
  <si>
    <t>The Poplars Primary School</t>
  </si>
  <si>
    <t>Abbot's Hall Primary School</t>
  </si>
  <si>
    <t>Coldfair Green C.P. School</t>
  </si>
  <si>
    <t>Chilton Community Primary</t>
  </si>
  <si>
    <t>Trimley St Martin Primary</t>
  </si>
  <si>
    <t>The Freeman CP School</t>
  </si>
  <si>
    <t>Somersham Primary</t>
  </si>
  <si>
    <t>Snape Community Primary</t>
  </si>
  <si>
    <t>Shotley C P School</t>
  </si>
  <si>
    <t>Melton Community Primary</t>
  </si>
  <si>
    <t>Ilketshall St Lawrence</t>
  </si>
  <si>
    <t>Holton St.Peter CP School</t>
  </si>
  <si>
    <t>Helmingham Primary School</t>
  </si>
  <si>
    <t>Edgar Sewter Primary School</t>
  </si>
  <si>
    <t>Fairfield Infants School</t>
  </si>
  <si>
    <t>Maidstone Infants School</t>
  </si>
  <si>
    <t>Earl Soham Community Primary</t>
  </si>
  <si>
    <t>Combs Ford County Primary</t>
  </si>
  <si>
    <t>Carlton Colville Primary</t>
  </si>
  <si>
    <t>Barnby and North Cove CP School</t>
  </si>
  <si>
    <t>Aldeburgh P School</t>
  </si>
  <si>
    <t>Glade Community Primary School</t>
  </si>
  <si>
    <t>Wells Hall Community Primary</t>
  </si>
  <si>
    <t>Howard Primary School</t>
  </si>
  <si>
    <t>Morland CEVA Primary School</t>
  </si>
  <si>
    <t>Sexton's Manor CP School</t>
  </si>
  <si>
    <t>Westgate Community Primary</t>
  </si>
  <si>
    <t>Guildhall Feoffment CP School</t>
  </si>
  <si>
    <t>Stanton Community Primary</t>
  </si>
  <si>
    <t>West Row County Primary</t>
  </si>
  <si>
    <t>Beck Row Primary</t>
  </si>
  <si>
    <t>Trinity Church of England Voluntary Aided Primary School</t>
  </si>
  <si>
    <t>Lavenham Com Primary School</t>
  </si>
  <si>
    <t>Lakenheath Community Primary</t>
  </si>
  <si>
    <t>Hundon County Primary School</t>
  </si>
  <si>
    <t>Elmswell C P School</t>
  </si>
  <si>
    <t>Post De-delegation and Education functions budget</t>
  </si>
  <si>
    <t>Education functions for maintained schools</t>
  </si>
  <si>
    <t>Post De-delegation budget</t>
  </si>
  <si>
    <t>De-delegation</t>
  </si>
  <si>
    <t xml:space="preserve">Year on year % Change
</t>
  </si>
  <si>
    <t>MFG Value adjustment</t>
  </si>
  <si>
    <t>MFG % change</t>
  </si>
  <si>
    <t>Secondary Funding</t>
  </si>
  <si>
    <t>Primary Funding</t>
  </si>
  <si>
    <t>Total Allocation</t>
  </si>
  <si>
    <t>School Factors total</t>
  </si>
  <si>
    <t>AEN Total</t>
  </si>
  <si>
    <t>Basic Entitlement Total</t>
  </si>
  <si>
    <t>Split Sites</t>
  </si>
  <si>
    <t>Sparsity Funding</t>
  </si>
  <si>
    <t>Mobility (S)</t>
  </si>
  <si>
    <t>Mobility (P)</t>
  </si>
  <si>
    <t>EAL (S)</t>
  </si>
  <si>
    <t>EAL (P)</t>
  </si>
  <si>
    <t>IDACI (S A)</t>
  </si>
  <si>
    <t>IDACI (S B)</t>
  </si>
  <si>
    <t>IDACI (S C)</t>
  </si>
  <si>
    <t>IDACI (S D)</t>
  </si>
  <si>
    <t>IDACI (S E)</t>
  </si>
  <si>
    <t>IDACI (S F)</t>
  </si>
  <si>
    <t>IDACI (P A)</t>
  </si>
  <si>
    <t>IDACI (P B)</t>
  </si>
  <si>
    <t>IDACI (P C)</t>
  </si>
  <si>
    <t>IDACI (P D)</t>
  </si>
  <si>
    <t>IDACI (P E)</t>
  </si>
  <si>
    <t>IDACI (P F)</t>
  </si>
  <si>
    <t>Free School Meals
(Secondary)</t>
  </si>
  <si>
    <t>Free School Meals 
(Primary)</t>
  </si>
  <si>
    <t>Basic Entitlement (KS4)</t>
  </si>
  <si>
    <t>Basic Entitlement (KS3)</t>
  </si>
  <si>
    <t>Basic Entitlement (Primary)</t>
  </si>
  <si>
    <t>School Name</t>
  </si>
  <si>
    <t>LAESTAB</t>
  </si>
  <si>
    <t>URN</t>
  </si>
  <si>
    <t>Maintained Nursery</t>
  </si>
  <si>
    <t>Recoupment Academy</t>
  </si>
  <si>
    <t>Special</t>
  </si>
  <si>
    <t>Secondary</t>
  </si>
  <si>
    <t>Middle-deemed Secondary</t>
  </si>
  <si>
    <t>Special School Places</t>
  </si>
  <si>
    <t>High Needs Places (SSC, HIUs, SLUs)</t>
  </si>
  <si>
    <t>Proportion of total NOR in Secondary phase</t>
  </si>
  <si>
    <t>Proportion of total NOR in Primary phase</t>
  </si>
  <si>
    <t>Sparsity flag</t>
  </si>
  <si>
    <t>Secondary sparsity av. Distance to 2nd school
(miles)</t>
  </si>
  <si>
    <t>Primary sparsity av. Distance to 2nd school
(miles)</t>
  </si>
  <si>
    <t>Mobility Secondary Units</t>
  </si>
  <si>
    <t>Mobility Primary Units</t>
  </si>
  <si>
    <t>EAL 3 Secondary Units</t>
  </si>
  <si>
    <t>EAL 2 Secondary Units</t>
  </si>
  <si>
    <t>EAL 1 Secondary Units</t>
  </si>
  <si>
    <t>EAL 3 Primary Units</t>
  </si>
  <si>
    <t>EAL 2 Primary Units</t>
  </si>
  <si>
    <t>EAL 1 Primary Units</t>
  </si>
  <si>
    <t>IDACI Secondary Units Band A</t>
  </si>
  <si>
    <t>IDACI Secondary Units Band B</t>
  </si>
  <si>
    <t>IDACI Secondary Units Band C</t>
  </si>
  <si>
    <t>IDACI Secondary Units Band D</t>
  </si>
  <si>
    <t>IDACI Secondary Units Band E</t>
  </si>
  <si>
    <t>IDACI Secondary Units Band F</t>
  </si>
  <si>
    <t>IDACI Secondary Units Band G</t>
  </si>
  <si>
    <t>IDACI Primary Units Band A</t>
  </si>
  <si>
    <t>IDACI Primary Units Band B</t>
  </si>
  <si>
    <t>IDACI Primary Units Band C</t>
  </si>
  <si>
    <t>IDACI Primary Units Band D</t>
  </si>
  <si>
    <t>IDACI Primary Units Band E</t>
  </si>
  <si>
    <t>IDACI Primary Units Band F</t>
  </si>
  <si>
    <t>IDACI Primary Units Band G</t>
  </si>
  <si>
    <t>Secondary FSM Units</t>
  </si>
  <si>
    <t>Primary FSM Units</t>
  </si>
  <si>
    <t>Average Year Group Size</t>
  </si>
  <si>
    <t>Reception Difference</t>
  </si>
  <si>
    <t>NOR Y7 for calculation of the eligible pupils for the secondary prior attainment factor ONLY</t>
  </si>
  <si>
    <t>NOR KS4</t>
  </si>
  <si>
    <t>NOR KS3</t>
  </si>
  <si>
    <t>NOR Secondary</t>
  </si>
  <si>
    <t>NOR Reception</t>
  </si>
  <si>
    <t>NOR Primary</t>
  </si>
  <si>
    <t>NOR</t>
  </si>
  <si>
    <t>Number of Secondary year groups for all schools</t>
  </si>
  <si>
    <t>Number of Primary year groups for all schools</t>
  </si>
  <si>
    <t>Number of Secondary year groups for middle schools</t>
  </si>
  <si>
    <t>Number of Primary year groups for middle schools</t>
  </si>
  <si>
    <t>Academy Type</t>
  </si>
  <si>
    <t>Phase</t>
  </si>
  <si>
    <t>MS</t>
  </si>
  <si>
    <t>Fringe factor</t>
  </si>
  <si>
    <t>Sparsity lump sum</t>
  </si>
  <si>
    <t>Low Attainment</t>
  </si>
  <si>
    <t>IDACI Score 0.5-1</t>
  </si>
  <si>
    <t>IDACI Score 0.4-0.5</t>
  </si>
  <si>
    <t>IDACI Score 0.35-0.4</t>
  </si>
  <si>
    <t>IDACI Score 0.3- 0.35</t>
  </si>
  <si>
    <t>IDACI Score 0.25-0.3</t>
  </si>
  <si>
    <t>IDACI Score 0.2 - 0.25</t>
  </si>
  <si>
    <t>FSM</t>
  </si>
  <si>
    <t>School-level de-delegation table</t>
  </si>
  <si>
    <t>Sparsity funding</t>
  </si>
  <si>
    <t>Mobility %</t>
  </si>
  <si>
    <t>Secondary low prior attainment</t>
  </si>
  <si>
    <t>IDACI Band A</t>
  </si>
  <si>
    <t>IDACI Band B</t>
  </si>
  <si>
    <t>IDACI Band C</t>
  </si>
  <si>
    <t>IDACI Band D</t>
  </si>
  <si>
    <t>IDACI Band E</t>
  </si>
  <si>
    <t>IDACI Band F</t>
  </si>
  <si>
    <t>Secondary AWPU</t>
  </si>
  <si>
    <t>Primary AWPU</t>
  </si>
  <si>
    <t>Additional school improvement services</t>
  </si>
  <si>
    <t>Behaviour support services</t>
  </si>
  <si>
    <t>Support to underperforming ethnic minority groups and bilingual learners</t>
  </si>
  <si>
    <t xml:space="preserve">Licences/ subscriptions </t>
  </si>
  <si>
    <t>Insurance</t>
  </si>
  <si>
    <t>Contingencies</t>
  </si>
  <si>
    <t>De-delegation unit value input table</t>
  </si>
  <si>
    <t>Please enter primary and secondary unit rates against appropriate indicators. For the sparsity factor only please enter percentages.  Academies cannot de-delegate.</t>
  </si>
  <si>
    <t>011 - Benhall St Mary's C of E VCP School</t>
  </si>
  <si>
    <t>012 - Blundeston C of E VCP School</t>
  </si>
  <si>
    <t>017 - St Botolph's CEVCP School</t>
  </si>
  <si>
    <t>019 - Carlton Colville Primary School</t>
  </si>
  <si>
    <t>022 - Corton CEVCP School</t>
  </si>
  <si>
    <t>025 - Sir Robert Hitcham's CEVAP School, Debenham</t>
  </si>
  <si>
    <t>029 - Earl Soham Community Primary School</t>
  </si>
  <si>
    <t>035 - Sir Robert Hitcham's CEVAP School, Framlingham</t>
  </si>
  <si>
    <t>050 - Kelsale CEVCP School</t>
  </si>
  <si>
    <t>075 - Oulton Broad Primary School</t>
  </si>
  <si>
    <t>101 - Stonham Aspal CEVAP School</t>
  </si>
  <si>
    <t>106 - Thorndon CEVCP School</t>
  </si>
  <si>
    <t>112 - Wilby CEVCP School</t>
  </si>
  <si>
    <t>113 - Worlingham CEVCP School</t>
  </si>
  <si>
    <t>114 - Worlingworth CEVCP School</t>
  </si>
  <si>
    <t xml:space="preserve">202 - Bawdsey CEVCP School </t>
  </si>
  <si>
    <t>203 - Bentley CEVCP School</t>
  </si>
  <si>
    <t>205 - Bildeston Primary School</t>
  </si>
  <si>
    <t>206 - Bramford CEVCP School</t>
  </si>
  <si>
    <t>211 - Bucklesham Primary School</t>
  </si>
  <si>
    <t>216 - Capel St Mary CEVCP School</t>
  </si>
  <si>
    <t>220 - Copdock Primary School</t>
  </si>
  <si>
    <t>223 - East Bergholt CEVCP School</t>
  </si>
  <si>
    <t>229 - Colneis Junior School</t>
  </si>
  <si>
    <t>230 - Fairfield Infant School</t>
  </si>
  <si>
    <t>232 - Kingsfleet Primary School</t>
  </si>
  <si>
    <t>237 - Grundisburgh Primary School</t>
  </si>
  <si>
    <t>238 - Beaumont Community Primary School</t>
  </si>
  <si>
    <t>239 - Hadleigh Community Primary School</t>
  </si>
  <si>
    <t>245 - Holbrook Primary School</t>
  </si>
  <si>
    <t>246 - Hollesley Primary School</t>
  </si>
  <si>
    <t>258 - Clifford Road Primary School</t>
  </si>
  <si>
    <t>259 - Dale Hall Community Primary School</t>
  </si>
  <si>
    <t>273 - Ravenswood Primary School</t>
  </si>
  <si>
    <t>275 - Ranelagh Primary School</t>
  </si>
  <si>
    <t>284 - St John's CEVAP School</t>
  </si>
  <si>
    <t>285 - St Margaret's CEVAP School, Ipswich</t>
  </si>
  <si>
    <t>287 - St Mark's Catholic Primary School</t>
  </si>
  <si>
    <t>307 - Cedarwood Community Primary School</t>
  </si>
  <si>
    <t>309 - Heath Primary School</t>
  </si>
  <si>
    <t>310 - Bealings School</t>
  </si>
  <si>
    <t>311 - Birchwood Primary School</t>
  </si>
  <si>
    <t>313 - Gorseland Primary School</t>
  </si>
  <si>
    <t>314 - Melton Primary School</t>
  </si>
  <si>
    <t>317 - Orford CEVAP School</t>
  </si>
  <si>
    <t>318 - Otley Primary School</t>
  </si>
  <si>
    <t>324 - Somersham Primary School</t>
  </si>
  <si>
    <t>327 - Stratford St Mary Primary School</t>
  </si>
  <si>
    <t>331 - Tattingstone CEVCP School</t>
  </si>
  <si>
    <t>332 - Trimley St Martin Primary School</t>
  </si>
  <si>
    <t>333 - Trimley St Mary Primary School</t>
  </si>
  <si>
    <t>337 - Waldringfield Primary School</t>
  </si>
  <si>
    <t>338 - Whatfield CEVCP School</t>
  </si>
  <si>
    <t>339 - Witnesham Primary School</t>
  </si>
  <si>
    <t>341 - Sandlings Primary School</t>
  </si>
  <si>
    <t>342 - Woodbridge Primary School</t>
  </si>
  <si>
    <t>343 - Kyson Primary School</t>
  </si>
  <si>
    <t>370 - Northgate High School</t>
  </si>
  <si>
    <t xml:space="preserve">400 - Acton CEVCP School </t>
  </si>
  <si>
    <t>405 - Barnham CEVCP School</t>
  </si>
  <si>
    <t>406 - Barningham CEVCP School</t>
  </si>
  <si>
    <t xml:space="preserve">407 - Barrow CEVCP School </t>
  </si>
  <si>
    <t>409 - Boxford CEVCP School</t>
  </si>
  <si>
    <t>412 - Bures CEVCP School</t>
  </si>
  <si>
    <t>415 - Guildhall Feoffment Community Primary School</t>
  </si>
  <si>
    <t>418 - Sebert Wood Community Primary School</t>
  </si>
  <si>
    <t>420 - St Edmund's Catholic Primary School, Bury St Edmunds</t>
  </si>
  <si>
    <t>421 - St Edmundsbury CEVAP School</t>
  </si>
  <si>
    <t>422 - Sextons Manor Community Primary School</t>
  </si>
  <si>
    <t>424 - Westgate Community Primary School</t>
  </si>
  <si>
    <t>426 - Cavendish CEVCP School</t>
  </si>
  <si>
    <t>430 - Cockfield CEVCP School</t>
  </si>
  <si>
    <t>432 - Creeting St Mary CEVAP School</t>
  </si>
  <si>
    <t>436 - Elmswell Community Primary School</t>
  </si>
  <si>
    <t>443 - Pot Kiln Primary School</t>
  </si>
  <si>
    <t>444 - Great Finborough CEVCP School</t>
  </si>
  <si>
    <t>445 - Great Waldingfield CEVCP School</t>
  </si>
  <si>
    <t>451 - New Cangle Community Primary School</t>
  </si>
  <si>
    <t>457 - Honington CEVCP School</t>
  </si>
  <si>
    <t>458 - Hopton CEVCP School</t>
  </si>
  <si>
    <t>460 - Hundon Community Primary School</t>
  </si>
  <si>
    <t>461 - Ickworth Park Primary School</t>
  </si>
  <si>
    <t>466 - Lakenheath Community Primary School</t>
  </si>
  <si>
    <t>467 - Lavenham Community Primary School</t>
  </si>
  <si>
    <t>468 - All Saints CEVCP School, Lawshall</t>
  </si>
  <si>
    <t>478 - Moulton CEVCP School</t>
  </si>
  <si>
    <t>479 - Nayland Primary School</t>
  </si>
  <si>
    <t>482 - Exning Primary School</t>
  </si>
  <si>
    <t>486 - Paddocks Primary School</t>
  </si>
  <si>
    <t>488 - Norton CEVCP School</t>
  </si>
  <si>
    <t>495 - Risby CEVCP School</t>
  </si>
  <si>
    <t>499 - Stanton Community Primary School</t>
  </si>
  <si>
    <t>504 - Wood Ley Community Primary School</t>
  </si>
  <si>
    <t>507 - St Gregory CEVCP School</t>
  </si>
  <si>
    <t>508 - Trinity CEVAP School</t>
  </si>
  <si>
    <t>509 - St Joseph's Roman Catholic Primary School</t>
  </si>
  <si>
    <t>513 - Thurlow CEVCP School</t>
  </si>
  <si>
    <t>517 - Walsham-le-Willows CEVCP School</t>
  </si>
  <si>
    <t>552 - King Edward VI CEVC Upper School</t>
  </si>
  <si>
    <t>553 - St Benedict's Catholic School</t>
  </si>
  <si>
    <t>560 - Thurston Community College</t>
  </si>
  <si>
    <t>579 - Hillside Special School</t>
  </si>
  <si>
    <t>176 - Old Warren House Pupil Referral Unit</t>
  </si>
  <si>
    <t>187 - The Attic</t>
  </si>
  <si>
    <t>189 - First Base (Lowestoft) Pupil Referral Unit</t>
  </si>
  <si>
    <t>190 - Harbour Pupil Referral Unit</t>
  </si>
  <si>
    <t>266 - Highfield Nursery School</t>
  </si>
  <si>
    <t>Primary (Years R-6)</t>
  </si>
  <si>
    <t>Key Stage 3  (Years 7-9)</t>
  </si>
  <si>
    <t>Key Stage 4 (Years 10-11)</t>
  </si>
  <si>
    <t>IDACI Band  F</t>
  </si>
  <si>
    <t>IDACI Band  E</t>
  </si>
  <si>
    <t>IDACI Band  D</t>
  </si>
  <si>
    <t>IDACI Band  C</t>
  </si>
  <si>
    <t>IDACI Band  B</t>
  </si>
  <si>
    <t>IDACI Band  A</t>
  </si>
  <si>
    <t>4) Prior Attainment</t>
  </si>
  <si>
    <t>Choose School From Dropdown List</t>
  </si>
  <si>
    <t>% Change In MFG £ per pupil</t>
  </si>
  <si>
    <t>MFG Level set at</t>
  </si>
  <si>
    <t>Capping set at</t>
  </si>
  <si>
    <t>x</t>
  </si>
  <si>
    <t>+ MFG  / - Capping Adjustment</t>
  </si>
  <si>
    <t>Less De Delegation</t>
  </si>
  <si>
    <t>Please then select file and 'save as'</t>
  </si>
  <si>
    <t>Web:    Suffolk Learning - SAT</t>
  </si>
  <si>
    <t>Budget Estimate for:</t>
  </si>
  <si>
    <t>Schools Block Pupil Numbers (Mainstream Schools Only)</t>
  </si>
  <si>
    <t>High Needs Block (Place Numbers)</t>
  </si>
  <si>
    <t>Number On Roll (Oct 18)</t>
  </si>
  <si>
    <t>MFG Baseline Schools Block 2019-20</t>
  </si>
  <si>
    <t>MFG 2019-20 £ per pupil</t>
  </si>
  <si>
    <t>Early Years Places - Summer</t>
  </si>
  <si>
    <t>Early Years Places - Autumn</t>
  </si>
  <si>
    <t>Early Years Places - Spring</t>
  </si>
  <si>
    <t>Less 19-20 Rates</t>
  </si>
  <si>
    <t>% MFG To Apply To School £ Per Pupil</t>
  </si>
  <si>
    <t>% Capping To Apply To School £ Per Pupil</t>
  </si>
  <si>
    <t>EAL 3 Primary</t>
  </si>
  <si>
    <t>EAL 3 Secondary</t>
  </si>
  <si>
    <t>3) Prior Attainment</t>
  </si>
  <si>
    <t>4) English As An Additional Language (EAL)</t>
  </si>
  <si>
    <t>6) Sparsity Factor *Assume Remain unchanged</t>
  </si>
  <si>
    <t>7) Split Sites *Assume Remain unchanged</t>
  </si>
  <si>
    <t>8) Rates *Assume Remain unchanged</t>
  </si>
  <si>
    <t>5) Lump Sum *Assume Remain unchanged</t>
  </si>
  <si>
    <t>19-20 DELEGATED BUDGET</t>
  </si>
  <si>
    <t>Less 20-21 Lump Sum</t>
  </si>
  <si>
    <t>Less 20-21  Sparsity</t>
  </si>
  <si>
    <t>20-21 NEW FORMULA FUNDING SCHOOLS BLOCK</t>
  </si>
  <si>
    <t>Less 20-21 Rates</t>
  </si>
  <si>
    <t>Less 20-21 Sparsity</t>
  </si>
  <si>
    <t>MFG Baseline Schools Block 2020-21</t>
  </si>
  <si>
    <t>Number On Roll (Oct 19)</t>
  </si>
  <si>
    <t>MFG 2020-21 £ per pupil</t>
  </si>
  <si>
    <t>Revised Final 20-21 Schools Block</t>
  </si>
  <si>
    <t>SCHOOL No - Apr 1st</t>
  </si>
  <si>
    <t>TOTAL FUNDING</t>
  </si>
  <si>
    <t>Red Oak Primary</t>
  </si>
  <si>
    <t>Yoxford &amp; Peasenhall Primary School</t>
  </si>
  <si>
    <t>Martlesham Primary School</t>
  </si>
  <si>
    <t>FREE SCH</t>
  </si>
  <si>
    <t>Free School Meals Ever 6
(Primary)</t>
  </si>
  <si>
    <t>Free School Meals Ever 6
(Secondary)</t>
  </si>
  <si>
    <t>Minimum per pupil funding: minimum per pupil rate</t>
  </si>
  <si>
    <t>Minimum per pupil funding: minimum funding level</t>
  </si>
  <si>
    <t>Minimum per pupil funding: additional funding to meet the secondary minimum funding level</t>
  </si>
  <si>
    <t>Total allocation including minimum funding level adjustment</t>
  </si>
  <si>
    <t>Minimum per pupil funding: post MFG minimum funding per pupil rate</t>
  </si>
  <si>
    <t>Minimum per pupil funding: per pupil rate is greater than or equal to the minimum entered on the Proforma sheet?</t>
  </si>
  <si>
    <t>Y</t>
  </si>
  <si>
    <t>Sexton's Manor Community Primary School</t>
  </si>
  <si>
    <t>Heath Primary School, Kesgrave</t>
  </si>
  <si>
    <t>Freeman Community Primary School</t>
  </si>
  <si>
    <t>Coldfair Green Community Primary School</t>
  </si>
  <si>
    <t>Abbot's Hall Community Primary School</t>
  </si>
  <si>
    <t>Ravenswood Community Primary School</t>
  </si>
  <si>
    <t>Cedarwood Primary School</t>
  </si>
  <si>
    <t>Acton Church of England Voluntary Controlled Primary School</t>
  </si>
  <si>
    <t>Barnham Church of England Voluntary Controlled Primary School</t>
  </si>
  <si>
    <t>Barningham Church of England Voluntary Controlled Primary School</t>
  </si>
  <si>
    <t>Barrow Church of England Voluntary Controlled Primary School</t>
  </si>
  <si>
    <t>Boxford Church of England Voluntary Controlled Primary School</t>
  </si>
  <si>
    <t>Bures Church of England Voluntary Controlled Primary School</t>
  </si>
  <si>
    <t>Cavendish Church of England Primary School</t>
  </si>
  <si>
    <t>Cockfield Church of England Voluntary Controlled Primary School</t>
  </si>
  <si>
    <t>Elmsett Church of England VC Primary School</t>
  </si>
  <si>
    <t>Thurlow Voluntary Controlled Primary School</t>
  </si>
  <si>
    <t>Great Waldingfield Church of England Voluntary Controlled Primary School</t>
  </si>
  <si>
    <t>Great Whelnetham Church of England Voluntary Controlled Primary School</t>
  </si>
  <si>
    <t>Honington Church of England Voluntary Controlled Primary School</t>
  </si>
  <si>
    <t>Hopton Church of England Voluntary Controlled Primary School</t>
  </si>
  <si>
    <t>Kersey Church of England Voluntary Controlled Primary School</t>
  </si>
  <si>
    <t>All Saints' Church of England Voluntary Controlled Primary School, Lawshall</t>
  </si>
  <si>
    <t>Moulton Church of England Voluntary Controlled Primary School</t>
  </si>
  <si>
    <t>Norton CEVC Primary School</t>
  </si>
  <si>
    <t>Risby Church of England Voluntary Controlled Primary School</t>
  </si>
  <si>
    <t>Walsham-le-Willows Church of England Voluntary Controlled Primary School</t>
  </si>
  <si>
    <t>Whatfield Church of England Voluntary Controlled Primary School</t>
  </si>
  <si>
    <t>Bawdsey Church of England Voluntary Controlled Primary School</t>
  </si>
  <si>
    <t>Bedfield Church of England Voluntary Controlled Primary School</t>
  </si>
  <si>
    <t>Benhall St Mary's Church of England Voluntary Controlled Primary School</t>
  </si>
  <si>
    <t>Bramford Church of England Voluntary Controlled Primary School</t>
  </si>
  <si>
    <t>Corton Church of England Voluntary Aided Primary School</t>
  </si>
  <si>
    <t>East Bergholt Church of England Voluntary Controlled Primary School</t>
  </si>
  <si>
    <t>Great Finborough Church of England Voluntary Controlled Primary School</t>
  </si>
  <si>
    <t>Kelsale Church of England Voluntary Controlled Primary School</t>
  </si>
  <si>
    <t>Tattingstone Church of England Voluntary Controlled Primary School</t>
  </si>
  <si>
    <t>Thorndon Church of England Voluntary Controlled Primary School</t>
  </si>
  <si>
    <t>Wetheringsett Church of England Voluntary Controlled Primary School</t>
  </si>
  <si>
    <t>Wilby Church of England Voluntary Controlled Primary School</t>
  </si>
  <si>
    <t>Worlingham Church of England Voluntary Controlled Primary School</t>
  </si>
  <si>
    <t>Capel St Mary Church of England Voluntary Controlled Primary School</t>
  </si>
  <si>
    <t>Worlingworth Church of England Voluntary Controlled Primary School</t>
  </si>
  <si>
    <t>Blundeston Church of England Voluntary Controlled Primary School</t>
  </si>
  <si>
    <t>Bentley Church of England Voluntary Controlled Primary School</t>
  </si>
  <si>
    <t>St Gregory Church of England Voluntary Controlled Primary School</t>
  </si>
  <si>
    <t>St Botolph's Church of England Voluntary Controlled Primary School</t>
  </si>
  <si>
    <t>St Edmundsbury Church of England Voluntary Aided Primary School</t>
  </si>
  <si>
    <t>Creeting St Mary Church of England Voluntary Aided Primary School</t>
  </si>
  <si>
    <t>Stonham Aspal Church of England Voluntary Aided Primary School</t>
  </si>
  <si>
    <t>Sir Robert Hitcham Church of England Voluntary Aided School</t>
  </si>
  <si>
    <t>Orford Church of England Voluntary Aided Primary School</t>
  </si>
  <si>
    <t>St John's Church of England Voluntary Aided Primary School, Ipswich</t>
  </si>
  <si>
    <t>St Margaret's Church of England Voluntary Aided Primary School, Ipswich</t>
  </si>
  <si>
    <t>St Mark's Catholic Primary School, Ipswich</t>
  </si>
  <si>
    <t>King Edward VI Church of England Voluntary Controlled Upper School</t>
  </si>
  <si>
    <t>Gusford Community Primary School</t>
  </si>
  <si>
    <t>Westfield Primary Academy</t>
  </si>
  <si>
    <t>Hillside Primary School</t>
  </si>
  <si>
    <t>Kessingland Church of England Primary Academy</t>
  </si>
  <si>
    <t>Kedington Primary Academy</t>
  </si>
  <si>
    <t>Phoenix St Peter Academy</t>
  </si>
  <si>
    <t>St Margaret's Primary Academy</t>
  </si>
  <si>
    <t>Aldeburgh Primary School</t>
  </si>
  <si>
    <t>Bacton Primary School</t>
  </si>
  <si>
    <t>Mendlesham Primary School</t>
  </si>
  <si>
    <t>Tudor Church of England Primary School, Sudbury</t>
  </si>
  <si>
    <t>Elm Tree Primary School</t>
  </si>
  <si>
    <t>Springfield Infant School and Nursery</t>
  </si>
  <si>
    <t>Eyke Church of England Primary School</t>
  </si>
  <si>
    <t>Yoxford &amp; Peasenhall Primary Academy</t>
  </si>
  <si>
    <t>Woodhall Primary School</t>
  </si>
  <si>
    <t>Houldsworth Valley Primary Academy</t>
  </si>
  <si>
    <t>Clements Primary Academy</t>
  </si>
  <si>
    <t>Chelmondiston Church of England Primary School</t>
  </si>
  <si>
    <t>Hartest Church of England Primary School</t>
  </si>
  <si>
    <t>Stoke-by-Nayland Church of England Primary School</t>
  </si>
  <si>
    <t>Brampton Church of England Primary School</t>
  </si>
  <si>
    <t>Barnby and North Cove Community Primary School</t>
  </si>
  <si>
    <t>Wells Hall Primary School</t>
  </si>
  <si>
    <t>Piper's Vale Primary - A Paradigm Academy</t>
  </si>
  <si>
    <t>Rattlesden Church of England Primary Academy</t>
  </si>
  <si>
    <t>Thurston Church of England Primary Academy</t>
  </si>
  <si>
    <t>Ringsfield Church of England Primary School</t>
  </si>
  <si>
    <t>St Mary's Church of England Primary School, Hadleigh</t>
  </si>
  <si>
    <t>Elveden Church of England Primary Academy</t>
  </si>
  <si>
    <t>St Mary's Church of England Academy</t>
  </si>
  <si>
    <t>St Felix Roman Catholic Primary School, Haverhill</t>
  </si>
  <si>
    <t>St Mary's Church of England Primary School, Woodbridge</t>
  </si>
  <si>
    <t>St Mary's Roman Catholic Primary School</t>
  </si>
  <si>
    <t>Cedars Park Community Primary School</t>
  </si>
  <si>
    <t>Bury St Edmunds County Upper School</t>
  </si>
  <si>
    <t>REAch2 The Limes Primary Academy (Lowestoft) E3/previously Woods Meadow (Lowestoft) E3</t>
  </si>
  <si>
    <t>The Pines (formerly Red Lodge Primary School)</t>
  </si>
  <si>
    <t>NOR Y8 for calculation of the eligible pupils for the secondary prior attainment factor ONLY</t>
  </si>
  <si>
    <t>FSM Ever 6</t>
  </si>
  <si>
    <t>De Delegation</t>
  </si>
  <si>
    <t>-26.59</t>
  </si>
  <si>
    <t>-25.27</t>
  </si>
  <si>
    <t>9) Rent *Assume Remain unchanged</t>
  </si>
  <si>
    <t>Test</t>
  </si>
  <si>
    <t>10) Minimum Funding Level Adjustment</t>
  </si>
  <si>
    <t>School A’s funding has increased from £5,000 to £5,500 per pupil</t>
  </si>
  <si>
    <t>How capping and scaling works:</t>
  </si>
  <si>
    <t>School B’s funding has increased from £5,000 to £5,500 per pupil</t>
  </si>
  <si>
    <t>School C’s funding has increased from £5,000 to £5,500 per pupil</t>
  </si>
  <si>
    <t>The local authority has set a cap at 5% with 50% scaling</t>
  </si>
  <si>
    <t>Funding increase capped at 5% of £5,000 (previous years per pupil funding) = £250</t>
  </si>
  <si>
    <t>Total increase following scaling = £125</t>
  </si>
  <si>
    <t>Total funding per pupil = £5,125</t>
  </si>
  <si>
    <t>The local authority has set a cap at 4% with 0% scaling</t>
  </si>
  <si>
    <t>Funding increase capped at 4% of £5,000 (previous years per pupil funding) = £200</t>
  </si>
  <si>
    <t>Increase above 4% (£500) not scaled back = £0</t>
  </si>
  <si>
    <t>Total increase following scaling = £200</t>
  </si>
  <si>
    <t>Total funding per pupil = £5,200</t>
  </si>
  <si>
    <t>1)</t>
  </si>
  <si>
    <t>2)</t>
  </si>
  <si>
    <t>3)</t>
  </si>
  <si>
    <t>Capping and Scaling examples</t>
  </si>
  <si>
    <t>Funding increase not capped. 0% of £5,000 (previous years per pupil funding) = £0</t>
  </si>
  <si>
    <t>Remaining increase above 5% (£250) scaled back by 50% = £125</t>
  </si>
  <si>
    <t>Local Authorities can cap and scale to control costs and remain within their overall budget (Affordability Adjustment)</t>
  </si>
  <si>
    <r>
      <rPr>
        <b/>
        <sz val="16"/>
        <color theme="1"/>
        <rFont val="Calibri"/>
        <family val="2"/>
      </rPr>
      <t>* Scale</t>
    </r>
    <r>
      <rPr>
        <sz val="16"/>
        <color theme="1"/>
        <rFont val="Calibri"/>
        <family val="2"/>
        <scheme val="minor"/>
      </rPr>
      <t>-the degree to which gains above the cap will be scaled back</t>
    </r>
  </si>
  <si>
    <r>
      <rPr>
        <b/>
        <sz val="16"/>
        <color theme="1"/>
        <rFont val="Calibri"/>
        <family val="2"/>
      </rPr>
      <t>* Cap</t>
    </r>
    <r>
      <rPr>
        <sz val="16"/>
        <color theme="1"/>
        <rFont val="Calibri"/>
        <family val="2"/>
        <scheme val="minor"/>
      </rPr>
      <t xml:space="preserve"> -the limit to which any per pupil gains in the School Budget Share will be kept by the school or academy</t>
    </r>
  </si>
  <si>
    <t>Capping and Scaling</t>
  </si>
  <si>
    <t>Click on the following link for:-</t>
  </si>
  <si>
    <t>Please note that the scaling of gains calculation can also be capped if a school is in danger of falling below the Minimum Funding Level (MFL) thresholds</t>
  </si>
  <si>
    <t>Everitt Academy</t>
  </si>
  <si>
    <t>Scaling</t>
  </si>
  <si>
    <t>3072.35 x 327 = 1,004,632</t>
  </si>
  <si>
    <t>Estimated MFG Calculation 2021-22</t>
  </si>
  <si>
    <t>20-21 DELEGATED BUDGET</t>
  </si>
  <si>
    <t>Less 21-22 Lump Sum</t>
  </si>
  <si>
    <t>Less 21-22  Sparsity</t>
  </si>
  <si>
    <t>21-22 NEW FORMULA FUNDING SCHOOLS BLOCK</t>
  </si>
  <si>
    <t>Less 21-22 Rates</t>
  </si>
  <si>
    <t>Less 21-22 Sparsity</t>
  </si>
  <si>
    <t>MFG Baseline Schools Block 2021-22</t>
  </si>
  <si>
    <t>Number On Roll (Oct 20)</t>
  </si>
  <si>
    <t>MFG 2021-22 £ per pupil</t>
  </si>
  <si>
    <t>NOR x % Change Required x 20-21 MFG £ Per Pupil</t>
  </si>
  <si>
    <t>Revised Final 21-22 Schools Block</t>
  </si>
  <si>
    <t>Secondary pupils not achieving (KS2 English or Maths)</t>
  </si>
  <si>
    <t>Primary low prior attainment</t>
  </si>
  <si>
    <t>Contingency - Primary</t>
  </si>
  <si>
    <t>Contingency - Secondary</t>
  </si>
  <si>
    <t>Behaviour Support Service</t>
  </si>
  <si>
    <t>Ethnic Minority</t>
  </si>
  <si>
    <t>Staff Costs</t>
  </si>
  <si>
    <t>Total De-Delegation</t>
  </si>
  <si>
    <t>Check</t>
  </si>
  <si>
    <t>Adjustment to balance De-Delegation</t>
  </si>
  <si>
    <t>Total All Schools</t>
  </si>
  <si>
    <t>Maintained</t>
  </si>
  <si>
    <t>Rounding Diff</t>
  </si>
  <si>
    <t>Primary School</t>
  </si>
  <si>
    <t>Middle School</t>
  </si>
  <si>
    <t>High Upper School</t>
  </si>
  <si>
    <t>Special School</t>
  </si>
  <si>
    <t>Pupil Referral Unit</t>
  </si>
  <si>
    <t>Highfield Nursery</t>
  </si>
  <si>
    <t>Total Maintained Schools</t>
  </si>
  <si>
    <t>Total Academies</t>
  </si>
  <si>
    <t>Free Sch</t>
  </si>
  <si>
    <t>Total Free School</t>
  </si>
  <si>
    <t>Total Suffolk</t>
  </si>
  <si>
    <t>NOR
(from Adjusted Factors column O)</t>
  </si>
  <si>
    <t>NOR Primary
(from Adjusted Factors column P)</t>
  </si>
  <si>
    <t>NOR Secondary
(from Adjusted Factors column S)</t>
  </si>
  <si>
    <t>Minimum per pupil funding: additional funding to meet the primary minimum funding level</t>
  </si>
  <si>
    <t>Minimum allocation after capping/scaling</t>
  </si>
  <si>
    <t>Revenue C/Fwd (Maintained)</t>
  </si>
  <si>
    <t>Capital C/Fwd (Maintained)</t>
  </si>
  <si>
    <t>Minimum per pupil funding level</t>
  </si>
  <si>
    <t>Revenue C/Fwd</t>
  </si>
  <si>
    <t>Capital C/Fwd</t>
  </si>
  <si>
    <t>Wickhambrook Primary Academy</t>
  </si>
  <si>
    <t>Rose Hill Primary</t>
  </si>
  <si>
    <t>Murrayfield Primary - A Paradigm Academy</t>
  </si>
  <si>
    <t>The Limes Primary Academy</t>
  </si>
  <si>
    <t>Beck Row Primary Academy</t>
  </si>
  <si>
    <t>The Pines</t>
  </si>
  <si>
    <t>Ixworth Church of England Primary School</t>
  </si>
  <si>
    <t>Rougham Church of England Primary School</t>
  </si>
  <si>
    <t>Glade Academy</t>
  </si>
  <si>
    <t>West Row Academy</t>
  </si>
  <si>
    <t>Morland Church of England Primary School</t>
  </si>
  <si>
    <t>Abbots Green Primary Academy</t>
  </si>
  <si>
    <t>Stutton Church of England Primary School</t>
  </si>
  <si>
    <t>All Saints Church of England Primary School, Newmarket</t>
  </si>
  <si>
    <t>Bardwell Church of England Primary School</t>
  </si>
  <si>
    <t>Charsfield Church of England Primary School</t>
  </si>
  <si>
    <t>Dennington Church of England Primary School</t>
  </si>
  <si>
    <t>Fressingfield Church of England Primary School</t>
  </si>
  <si>
    <t>Hintlesham and Chattisham Church of England  Primary School</t>
  </si>
  <si>
    <t>Mellis Church of England Primary School</t>
  </si>
  <si>
    <t>Old Newton Church of England  Primary School</t>
  </si>
  <si>
    <t>Palgrave Church of England Primary School</t>
  </si>
  <si>
    <t>Stradbroke Church of England Primary School</t>
  </si>
  <si>
    <t>Gislingham Church of England Primary School</t>
  </si>
  <si>
    <t>St Louis Catholic Academy</t>
  </si>
  <si>
    <t>St Peter and St Paul Church of England Primary School, Eye</t>
  </si>
  <si>
    <t>All Saints Church of England Primary School, Laxfield</t>
  </si>
  <si>
    <t>Rendlesham Primary School</t>
  </si>
  <si>
    <t>Number of KS3 year groups for all schools</t>
  </si>
  <si>
    <t>Number of KS4 year groups for all schools</t>
  </si>
  <si>
    <t>NOR Y1-6 for calculation of the eligible pupils for the primary prior attainment factor ONLY</t>
  </si>
  <si>
    <t>NOR Y9 for calculation of the eligible pupils for the secondary prior attainment factor ONLY</t>
  </si>
  <si>
    <t>Units including fringe uplift</t>
  </si>
  <si>
    <t>Free school meals eligibility</t>
  </si>
  <si>
    <t>Staff costs supply cover</t>
  </si>
  <si>
    <t>Museum and library services</t>
  </si>
  <si>
    <t>Total unit value</t>
  </si>
  <si>
    <t>Total de delegation</t>
  </si>
  <si>
    <t>Cost Centre</t>
  </si>
  <si>
    <t>Cost Centre Description</t>
  </si>
  <si>
    <t>Benhall, St Marys C of E VCP</t>
  </si>
  <si>
    <t>St Botolphs CEVCP School</t>
  </si>
  <si>
    <t>Carlton Colville Primary Schoo</t>
  </si>
  <si>
    <t>Corton C of E VCP School</t>
  </si>
  <si>
    <t>Sir Robert Hitcham's C of E VAP School, Debenham</t>
  </si>
  <si>
    <t>Sir Robert Hitcham's C of E VAP School, Framlingham</t>
  </si>
  <si>
    <t>Kelsale C of E VCP School</t>
  </si>
  <si>
    <t>Stonham Aspal C of E VAP Schoo</t>
  </si>
  <si>
    <t>Thorndon C of E VCP School</t>
  </si>
  <si>
    <t>Wilby C of E VCP School</t>
  </si>
  <si>
    <t>Worlingham C of E VCP School</t>
  </si>
  <si>
    <t>Worlingworth C of E VCP School</t>
  </si>
  <si>
    <t>Old Warren House Special Unit</t>
  </si>
  <si>
    <t>The Attic Pupil Referral Unit</t>
  </si>
  <si>
    <t>First Base (Lowestoft)</t>
  </si>
  <si>
    <t>Harbour (Lowestoft KS2/3 Centre)</t>
  </si>
  <si>
    <t>Bawdsey CEVCP School</t>
  </si>
  <si>
    <t>Beaumont Primary School</t>
  </si>
  <si>
    <t>Hadleigh Community Primary Sch</t>
  </si>
  <si>
    <t>Dale Hall Community Primary Sc</t>
  </si>
  <si>
    <t>St Johns CEVAP School, Ipswic</t>
  </si>
  <si>
    <t>St Margarets CEVAP School, Ip</t>
  </si>
  <si>
    <t>St Marks Catholic Primary Sch</t>
  </si>
  <si>
    <t>White House Community Infant S</t>
  </si>
  <si>
    <t>Stratford St Mary Primary Scho</t>
  </si>
  <si>
    <t>Trimley St Martin Primary Scho</t>
  </si>
  <si>
    <t>Barnham C of E VCP School</t>
  </si>
  <si>
    <t>Barningham C of E VCP School</t>
  </si>
  <si>
    <t>Barrow C of E VCP School</t>
  </si>
  <si>
    <t>Boxford C of E VCP School</t>
  </si>
  <si>
    <t>Bures C of E VCP School</t>
  </si>
  <si>
    <t>Guildhall Feoffment Community</t>
  </si>
  <si>
    <t>Sebert Wood Community Primary</t>
  </si>
  <si>
    <t>St Edmunds Catholic Primary School</t>
  </si>
  <si>
    <t>Sextons Manor Community Prima</t>
  </si>
  <si>
    <t>Westgate Community Primary Sch</t>
  </si>
  <si>
    <t>Cavendish C of E VCP School</t>
  </si>
  <si>
    <t>Cockfield C of E VCP School</t>
  </si>
  <si>
    <t>Combs ford Primary School</t>
  </si>
  <si>
    <t>Creeting St Mary C of E VAP Sc</t>
  </si>
  <si>
    <t>Elmswell Community Primary Sch</t>
  </si>
  <si>
    <t>Great Finborough C of E VCP Sc</t>
  </si>
  <si>
    <t>Great Waldingfield C of E VCP</t>
  </si>
  <si>
    <t>New Cangle Community Primary S</t>
  </si>
  <si>
    <t>Honington C of E VCP School</t>
  </si>
  <si>
    <t>Hopton C of E VCP School</t>
  </si>
  <si>
    <t>Hundon Community Primary Schoo</t>
  </si>
  <si>
    <t>Lakenheath Community Primary S</t>
  </si>
  <si>
    <t>Lavenham Community Primary Sch</t>
  </si>
  <si>
    <t>All Saints C of E VCP School,</t>
  </si>
  <si>
    <t>Moulton C of E VCP School</t>
  </si>
  <si>
    <t>Bosmere Community Primary Scho</t>
  </si>
  <si>
    <t>Norton C of E VCP School</t>
  </si>
  <si>
    <t>Risby C of E VCP School</t>
  </si>
  <si>
    <t>Stanton Community Primary Scho</t>
  </si>
  <si>
    <t>Chilton Primary School</t>
  </si>
  <si>
    <t>Abbots Hall Community Primary</t>
  </si>
  <si>
    <t>Wood Ley Community Primary Sch</t>
  </si>
  <si>
    <t>Freeman Community Primary Scho</t>
  </si>
  <si>
    <t>St Gregory C of E VCP School</t>
  </si>
  <si>
    <t>St Josephs RCP School</t>
  </si>
  <si>
    <t>Thurlow C of E VCP School</t>
  </si>
  <si>
    <t>Walsham-Le-Willows C of E VCP</t>
  </si>
  <si>
    <t>King Edward VIC of EVC Upper S</t>
  </si>
  <si>
    <t>St Benedicts Catholic School</t>
  </si>
  <si>
    <t>Place Funding</t>
  </si>
  <si>
    <t>High Needs Targeted Support</t>
  </si>
  <si>
    <t>Estimated Termly Funding (From EY)</t>
  </si>
  <si>
    <t>Per Pupil</t>
  </si>
  <si>
    <t>Difference</t>
  </si>
  <si>
    <t>Difference x Pupils</t>
  </si>
  <si>
    <t>19-20 Post MFG Budget</t>
  </si>
  <si>
    <r>
      <t xml:space="preserve">The local authority has set a cap at 0% with 9.81373% scaling </t>
    </r>
    <r>
      <rPr>
        <b/>
        <sz val="16"/>
        <color theme="1"/>
        <rFont val="Calibri"/>
        <family val="2"/>
      </rPr>
      <t>(Suffolk NFF Formula)</t>
    </r>
  </si>
  <si>
    <t>Total increase following scaling = £451</t>
  </si>
  <si>
    <t>Total funding per pupil = £5,451</t>
  </si>
  <si>
    <t>NOR x % Change Required x 19-20 MFG £ Per Pupil</t>
  </si>
  <si>
    <t>Remaining increase above 0% (£500) scaled back by 9.81% = £49</t>
  </si>
  <si>
    <t>(Increase / -Decrease)</t>
  </si>
  <si>
    <t>Amount allowable to gain</t>
  </si>
  <si>
    <t>Scaling Cap total</t>
  </si>
  <si>
    <t>Scaling Cap / MFG per pupil</t>
  </si>
  <si>
    <t>Calculation of 2019 -20 MFG / Scaling</t>
  </si>
  <si>
    <t>Reference</t>
  </si>
  <si>
    <t>Cell: H76 3 Year Schools Block &amp; MFG</t>
  </si>
  <si>
    <t>Cell: H90 3 Year Schools Block &amp; MFG</t>
  </si>
  <si>
    <t>MFG 19-20 minus MFG 18-19</t>
  </si>
  <si>
    <t>Increase / Decrease x Scaling cap / MFG</t>
  </si>
  <si>
    <t>Pupil Led Funding</t>
  </si>
  <si>
    <t>Paid as additional income - termly by EY Team</t>
  </si>
  <si>
    <t>2022-2023</t>
  </si>
  <si>
    <t>2022-2023 AMOUNT £</t>
  </si>
  <si>
    <t>Estimated MFG Calculation 2022-23</t>
  </si>
  <si>
    <t>Add in Free School HNB element seperately</t>
  </si>
  <si>
    <t>Add in Academy HNB element seperately</t>
  </si>
  <si>
    <t>EARLY YEARS FUNDING (Paid termly by EY)</t>
  </si>
  <si>
    <t>Academy De-Delegation to be removed</t>
  </si>
  <si>
    <t>SCHOOL NAME</t>
  </si>
  <si>
    <t>Minimum per pupil funding: adjusted total allocation (excluding premises costs)</t>
  </si>
  <si>
    <t>20-21 MFG Unit Value</t>
  </si>
  <si>
    <t>Westgate Community Primary School and Nursery</t>
  </si>
  <si>
    <t>Framlingham Sir Robert Hitcham's Church of England Voluntary Aided Primary School</t>
  </si>
  <si>
    <t>SET Causton</t>
  </si>
  <si>
    <t>SET Maidstone</t>
  </si>
  <si>
    <t>Helmingham Primary School and Nursery</t>
  </si>
  <si>
    <t>Crawford's Church of England Primary School</t>
  </si>
  <si>
    <t>St Matthew's Church of England Primary School, Ipswich</t>
  </si>
  <si>
    <t>Set Saxmundham School</t>
  </si>
  <si>
    <t>Set Beccles School</t>
  </si>
  <si>
    <t>Set Ixworth School</t>
  </si>
  <si>
    <t>Great Whelnetham Church of England Primary School</t>
  </si>
  <si>
    <t>NOR Y10 for calculation of the eligible pupils for the secondary prior attainment factor ONLY</t>
  </si>
  <si>
    <t>NOR Y11 for calculation of the eligible pupils for the secondary prior attainment factor ONLY</t>
  </si>
  <si>
    <t>For the Sparsity factor only please enter a percentage and not a unit value</t>
  </si>
  <si>
    <t>LAC X March 19</t>
  </si>
  <si>
    <t>Capital
Carry Forward</t>
  </si>
  <si>
    <t>Rev Carry Forward</t>
  </si>
  <si>
    <t>101</t>
  </si>
  <si>
    <t>5) Mobility</t>
  </si>
  <si>
    <t xml:space="preserve">Primary  </t>
  </si>
  <si>
    <t xml:space="preserve">Secondary  </t>
  </si>
  <si>
    <t>Less 22-23 Lump Sum</t>
  </si>
  <si>
    <t>Less 22-23  Sparsity</t>
  </si>
  <si>
    <t>21-22 DELEGATED BUDGET</t>
  </si>
  <si>
    <t>22-23 NEW FORMULA FUNDING SCHOOLS BLOCK</t>
  </si>
  <si>
    <t>Less 22-23 Sparsity</t>
  </si>
  <si>
    <t>MFG Baseline Schools Block 2022-23</t>
  </si>
  <si>
    <t>Number On Roll (Oct 21)</t>
  </si>
  <si>
    <t>MFG 2022-23 £ per pupil</t>
  </si>
  <si>
    <t>NOR x % Change Required x 21-22 MFG £ Per Pupil</t>
  </si>
  <si>
    <t>Revised Final 22-23 Schools Block</t>
  </si>
  <si>
    <t>6) Lump Sum</t>
  </si>
  <si>
    <t>8) Split Sites</t>
  </si>
  <si>
    <t>9) Rates</t>
  </si>
  <si>
    <t>10) Rent</t>
  </si>
  <si>
    <t>Check this should not be nil also</t>
  </si>
  <si>
    <t xml:space="preserve">Total Funding for Schools Block Formula (including any MFG) (£) : </t>
  </si>
  <si>
    <t xml:space="preserve">Total Funding for Schools Block under the National Funding Formula (excluding any MFG): </t>
  </si>
  <si>
    <t>MFG %</t>
  </si>
  <si>
    <t>MFG % adjustment</t>
  </si>
  <si>
    <t>MFG Calculation</t>
  </si>
  <si>
    <t>19-20 Opening / Closing</t>
  </si>
  <si>
    <t>19-20 Reception Uplift flag</t>
  </si>
  <si>
    <t>19-20 Reception Difference</t>
  </si>
  <si>
    <t>19-20 NOR</t>
  </si>
  <si>
    <t>19-20 Rates</t>
  </si>
  <si>
    <t>Additional lump sum for schools amalgamated during FY18-19</t>
  </si>
  <si>
    <t>19-20 MFG NOR</t>
  </si>
  <si>
    <t>ESFA MPPF information</t>
  </si>
  <si>
    <t>ESFA MFG Guidance</t>
  </si>
  <si>
    <t>Less 22-23 Rates</t>
  </si>
  <si>
    <t>Specialist Support / Special Unit @ £6,000</t>
  </si>
  <si>
    <t>MPPF</t>
  </si>
  <si>
    <t>Low Prior Attainment</t>
  </si>
  <si>
    <t>Minimum Per Pupil Funding</t>
  </si>
  <si>
    <t>Re adjusted pupil led (Lump sum added)</t>
  </si>
  <si>
    <t>Additional SEN Funding from High Needs Block.</t>
  </si>
  <si>
    <t>High Needs Place funding</t>
  </si>
  <si>
    <t>7) Sparsity Factor (tapered for those schools eligible)</t>
  </si>
  <si>
    <t>Funding Through Lump Sum</t>
  </si>
  <si>
    <t>Formula Prior Attainment comes under I01</t>
  </si>
  <si>
    <t>EY + Schools Block + High Needs</t>
  </si>
  <si>
    <t xml:space="preserve"> - </t>
  </si>
  <si>
    <t>2020-2021 SCHOOL DELEGATED BUDGETS</t>
  </si>
  <si>
    <t>Spec Sch Place Funding (LA only)</t>
  </si>
  <si>
    <t>PRU Place Funding (LA only)</t>
  </si>
  <si>
    <t>SSC / SLU /HIU Place Funding (LA only)</t>
  </si>
  <si>
    <t>HIGH NEEDS BLOCK FUNDING (LA ONLY)</t>
  </si>
  <si>
    <t>Chalk Hill Academy</t>
  </si>
  <si>
    <t>Low Prior Attainment (P)</t>
  </si>
  <si>
    <t>Low Prior Attainment (S)</t>
  </si>
  <si>
    <t>21-22 Approved Exceptional  Circumstance 1:
Reserved for Additional lump sum for schools amalgamated during  FY20-21</t>
  </si>
  <si>
    <t>21-22 Approved Exceptional  Circumstance 2:
Reserved for additional sparsity lump sum</t>
  </si>
  <si>
    <t>21-22 Approved Exceptional  Circumstance 3</t>
  </si>
  <si>
    <t>21-22 Approved Exceptional  Circumstance 4</t>
  </si>
  <si>
    <t>21-22 Approved Exceptional  Circumstance 5</t>
  </si>
  <si>
    <t>21-22 Approved Exceptional  Circumstance 6</t>
  </si>
  <si>
    <t>21-22 Approved Exceptional  Circumstance 7</t>
  </si>
  <si>
    <t>21-22 MFG budget using minimum funding level</t>
  </si>
  <si>
    <t>21-22 MFG Budget</t>
  </si>
  <si>
    <t>21-22 MFG Unit Value</t>
  </si>
  <si>
    <t>21-22 MFG Adjustment</t>
  </si>
  <si>
    <t>21-22 Post MFG Budget</t>
  </si>
  <si>
    <t>21-22 Post MFG per pupil Budget</t>
  </si>
  <si>
    <t>Total Deprivation</t>
  </si>
  <si>
    <t>Teacher Pay</t>
  </si>
  <si>
    <t>Teacher Pension</t>
  </si>
  <si>
    <t>Clifford Road Primary School &amp; Nursery</t>
  </si>
  <si>
    <t>The Beeches Community Primary Schools (Formerly Whitton Community Primary School)</t>
  </si>
  <si>
    <t>Wetheringsett Church of England Primary School</t>
  </si>
  <si>
    <t>Felixstowe School</t>
  </si>
  <si>
    <t>21-22 Base NOR</t>
  </si>
  <si>
    <t>Primary FSM6 Units</t>
  </si>
  <si>
    <t>Secondary FSM6 Units</t>
  </si>
  <si>
    <t>LAC Units</t>
  </si>
  <si>
    <t>Low Prior Attainment under new EYFSP Proportion</t>
  </si>
  <si>
    <t>Low prior attainment total Primary Units</t>
  </si>
  <si>
    <t>Low Prior Attainment Secondary Units - Y7</t>
  </si>
  <si>
    <t>Low Prior Attainment Secondary Units - Y8</t>
  </si>
  <si>
    <t>Low Prior Attainment Secondary Units - Y9</t>
  </si>
  <si>
    <t>Low Prior Attainment Secondary Units - Y10</t>
  </si>
  <si>
    <t>Low Prior Attainment Secondary Units - Y11</t>
  </si>
  <si>
    <t>Low prior attainment total Secondary Units</t>
  </si>
  <si>
    <t>Updated 24/04/2020</t>
  </si>
  <si>
    <t>ACTON C OF E VC PRIMARY SCHOOL</t>
  </si>
  <si>
    <t>Unity Schools</t>
  </si>
  <si>
    <t>Total protected grants funding</t>
  </si>
  <si>
    <t xml:space="preserve"> </t>
  </si>
  <si>
    <t>Enter Estimated October 2022 Census</t>
  </si>
  <si>
    <t>2023-2024</t>
  </si>
  <si>
    <r>
      <t xml:space="preserve">Used In MFG Calculation
</t>
    </r>
    <r>
      <rPr>
        <sz val="11"/>
        <color theme="1"/>
        <rFont val="Arial"/>
        <family val="2"/>
      </rPr>
      <t xml:space="preserve">Assume MFG remains at +1.85%
</t>
    </r>
  </si>
  <si>
    <t>2023-2024 AMOUNT £</t>
  </si>
  <si>
    <t>MFG Calculation 2021-22</t>
  </si>
  <si>
    <t>12) Minimum Funding Guarantee total - set at +1.85%</t>
  </si>
  <si>
    <t>12) Minimum Funding Guarantee total - set at +1.85</t>
  </si>
  <si>
    <t>See pages 28 of the attached link for more information:-</t>
  </si>
  <si>
    <t>See pages 13 of the attached link for more information:-</t>
  </si>
  <si>
    <t>Notional SEN Budget (For Information)</t>
  </si>
  <si>
    <t>Budget Share Payment (Less EY funding)</t>
  </si>
  <si>
    <t>From Schools Block tab</t>
  </si>
  <si>
    <t>NOR (from Adjusted Factors column O)</t>
  </si>
  <si>
    <t>NOR Primary (from Adjusted Factors column P)</t>
  </si>
  <si>
    <t>NOR Secondary (from Adjusted Factors column S)</t>
  </si>
  <si>
    <t>Free School Meals (Primary)</t>
  </si>
  <si>
    <t>Free School Meals (Secondary)</t>
  </si>
  <si>
    <t>Free School Meals Ever 6 (Primary)</t>
  </si>
  <si>
    <t>Free School Meals Ever 6 (Secondary)</t>
  </si>
  <si>
    <t>22-23 Approved Exceptional Circumstance 1: Reserved for Additional lump sum for schools amalgamated during FY21-22</t>
  </si>
  <si>
    <t>22-23 Approved Exceptional Circumstance 2: Reserved for additional sparsity lump sum</t>
  </si>
  <si>
    <t>22-23 Approved Exceptional Circumstance 3</t>
  </si>
  <si>
    <t>22-23 Approved Exceptional Circumstance 4</t>
  </si>
  <si>
    <t>22-23 Approved Exceptional Circumstance 5</t>
  </si>
  <si>
    <t>22-23 Approved Exceptional Circumstance 6</t>
  </si>
  <si>
    <t>22-23 Approved Exceptional Circumstance 7</t>
  </si>
  <si>
    <t>22-23 MFG budget using minimum funding level</t>
  </si>
  <si>
    <t>22-23 MFG Budget</t>
  </si>
  <si>
    <t>22-23 MFG Unit Value</t>
  </si>
  <si>
    <t>22-23 MFG Adjustment</t>
  </si>
  <si>
    <t>22-23 Post MFG Budget</t>
  </si>
  <si>
    <t>22-23 Post MFG per pupil Budget</t>
  </si>
  <si>
    <t>Year on year % Change</t>
  </si>
  <si>
    <t>22-23 NFF NNDR allocation</t>
  </si>
  <si>
    <t>Post De-delegation and Education functions budget after deduction of 22-23 NFF NNDR allocation</t>
  </si>
  <si>
    <t>Howard Community Academy</t>
  </si>
  <si>
    <t>The Beeches Community Primary School</t>
  </si>
  <si>
    <t>Elmsett Church of England Primary School</t>
  </si>
  <si>
    <t>Breckland School</t>
  </si>
  <si>
    <t>Grace Cook Primary School</t>
  </si>
  <si>
    <t>22-23 Base NOR</t>
  </si>
  <si>
    <t>Primary sparsity av. Distance to 2nd school (miles)</t>
  </si>
  <si>
    <t>Secondary sparsity av. Distance to 2nd school (miles)</t>
  </si>
  <si>
    <t>Sparsity NOR taper</t>
  </si>
  <si>
    <t>Sparsity distance taper</t>
  </si>
  <si>
    <t>FSM6</t>
  </si>
  <si>
    <t>LAC March 19</t>
  </si>
  <si>
    <t>Low prior attainment</t>
  </si>
  <si>
    <t>Oracle
2020/21
Carry Forward
Variance LM FY Budget
vs
YTD Actual</t>
  </si>
  <si>
    <t>Oracle
2020/21
Carry Forward
F02 - Capital
Variance LM FY Budget
vs
YTD Actual</t>
  </si>
  <si>
    <t>Any Carryforward Difference
For Info Only</t>
  </si>
  <si>
    <t>Spare</t>
  </si>
  <si>
    <t>Schools Accountancy Team
2020/21
DSG Inc SEN &amp; 6th Form (Manual Entry from budget shares)</t>
  </si>
  <si>
    <t>2020/21
F01 Revenue
Allocation
=
DSG
+
Revenue Cfwd</t>
  </si>
  <si>
    <t>2020/21
F02 Capital
Allocation
=
Capital Cfwd Only</t>
  </si>
  <si>
    <t>Total LM Budget</t>
  </si>
  <si>
    <t>2016 list</t>
  </si>
  <si>
    <t>DSG + SEN + 6th Form</t>
  </si>
  <si>
    <t>School No.</t>
  </si>
  <si>
    <t>Full LM Budget
Oracle for 15/16</t>
  </si>
  <si>
    <t>Rev YTD Actuals</t>
  </si>
  <si>
    <t>Cap  YTD Actuals</t>
  </si>
  <si>
    <t>Rev Reserves</t>
  </si>
  <si>
    <t>Capital Reserves
Cfwd for 16/17 budgets</t>
  </si>
  <si>
    <t>2016/17
F01 Revenue
Allocation
=
DSG
+
Revenue Cfwd</t>
  </si>
  <si>
    <t>2016/17
F02 Capital
Allocation
=
Capital Cfwd Only</t>
  </si>
  <si>
    <t>BEDFIELD C OF E VCP SCHOOL</t>
  </si>
  <si>
    <t>ST MARY’S C OF E VCP SCHOOL, BENHALL</t>
  </si>
  <si>
    <t>BLUNDESTON C OF E VCP SCHOOL</t>
  </si>
  <si>
    <t>ST BOTOLPH’S CEVCP SCHOOL</t>
  </si>
  <si>
    <t>CARLTON COLVILLE PRIMARY SCHOOL</t>
  </si>
  <si>
    <t>CORTON CEVAP SCHOOL</t>
  </si>
  <si>
    <t>SIR ROBERT HITCHAM’S C OF E VAP SCHOOL, DEBENHAM</t>
  </si>
  <si>
    <t>EARL SOHAM COMMUNITY PRIMARY</t>
  </si>
  <si>
    <t>SIR ROBERT HITCHAM’S C OF E VAP SCHOOL, FRAMLINGHAM</t>
  </si>
  <si>
    <t>KELSALE C OF E VCP SCHOOL</t>
  </si>
  <si>
    <t>OULTON BROAD PRIMARY SCHOOL</t>
  </si>
  <si>
    <t>SNAPE COMMUNITY PRIMARY SCHOOL</t>
  </si>
  <si>
    <t>STONHAM ASPAL C OF E VAP SCHOOL</t>
  </si>
  <si>
    <t>THORNDON C OF E VCP SCHOOL</t>
  </si>
  <si>
    <t>WILBY C OF E VCP SCHOOL</t>
  </si>
  <si>
    <t>WORLINGHAM C OF E VCP SCHOOL</t>
  </si>
  <si>
    <t>WORLINGWORTH C OF E VCP SCHOOL</t>
  </si>
  <si>
    <t>OLD WARREN HOUSE</t>
  </si>
  <si>
    <t>THE ATTIC</t>
  </si>
  <si>
    <t>FIRST BASE, LOWESTOFT</t>
  </si>
  <si>
    <t>HARBOUR</t>
  </si>
  <si>
    <t>BAWDSEY CEVCP SCHOOL</t>
  </si>
  <si>
    <t>BENTLEY CEVCP SCHOOL</t>
  </si>
  <si>
    <t>BILDESTON PRIMARY SCHOOL</t>
  </si>
  <si>
    <t>BRAMFORD CEVCP SCHOOL</t>
  </si>
  <si>
    <t>BUCKLESHAM PRIMARY SCHOOL</t>
  </si>
  <si>
    <t>CAPEL ST MARY CEVCP SCHOOL</t>
  </si>
  <si>
    <t>COPDOCK PRIMARY SCHOOL</t>
  </si>
  <si>
    <t>EAST BERGHOLT CEVCP SCHOOL</t>
  </si>
  <si>
    <t>ELMSETT CEVCP SCHOOL</t>
  </si>
  <si>
    <t>COLNEIS JUNIOR SCHOOL</t>
  </si>
  <si>
    <t>FAIRFIELD INFANT SCHOOL</t>
  </si>
  <si>
    <t>KINGSFLEET PRIMARY SCHOOL</t>
  </si>
  <si>
    <t>GRUNDISBURGH PRIMARY SCHOOL</t>
  </si>
  <si>
    <t>BEAUMONT COMMUNITY PRIMARY SCHOOL</t>
  </si>
  <si>
    <t>HADLEIGH COMMUNITY PRIMARY SCHOOL</t>
  </si>
  <si>
    <t>HOLBROOK PRIMARY SCHOOL</t>
  </si>
  <si>
    <t>HOLLESLEY PRIMARY SCHOOL</t>
  </si>
  <si>
    <t>CLIFFORD ROAD PRIMARY SCHOOL</t>
  </si>
  <si>
    <t>DALE HALL CP SCHOOL</t>
  </si>
  <si>
    <t>HIGHFIELD NURSERY SCHOOL</t>
  </si>
  <si>
    <t>RAVENSWOOD COMMUNITY PRIMARY SCHOOL</t>
  </si>
  <si>
    <t>RANELAGH PRIMARY SCHOOL</t>
  </si>
  <si>
    <t>ST JOHN’S CEVAP SCHOOL, IPSWICH</t>
  </si>
  <si>
    <t>ST MARGARET’S CEVAP SCHOOL, IPSWICH</t>
  </si>
  <si>
    <t>ST MARK’S CATHOLIC PRIMARY SCHOOL</t>
  </si>
  <si>
    <t>WHITEHOUSE COMMUNITY PRIMARY</t>
  </si>
  <si>
    <t>CEDARWOOD PRIMARY SCHOOL</t>
  </si>
  <si>
    <t>KERSEY CEVCP SCHOOL</t>
  </si>
  <si>
    <t>HEATH PRIMARY SCHOOL</t>
  </si>
  <si>
    <t>BEALINGS SCHOOL</t>
  </si>
  <si>
    <t>BIRCHWOOD PRIMARY SCHOOL</t>
  </si>
  <si>
    <t>GORSELAND PRIMARY SCHOOL</t>
  </si>
  <si>
    <t>MELTON PRIMARY SCHOOL</t>
  </si>
  <si>
    <t>ORFORD CEVAP SCHOOL</t>
  </si>
  <si>
    <t>OTLEY PRIMARY SCHOOL</t>
  </si>
  <si>
    <t>SOMERSHAM PRIMARY SCHOOL</t>
  </si>
  <si>
    <t>STRATFORD ST MARY PRIMARY SCHOOL</t>
  </si>
  <si>
    <t>TATTINGSTONE CEVCP SCHOOL</t>
  </si>
  <si>
    <t>TRIMLEY ST MARTIN PRIMARY SCHOOL</t>
  </si>
  <si>
    <t>TRIMLEY ST MARY PRIMARY SCHOOL</t>
  </si>
  <si>
    <t>WALDRINGFIELD PRIMARY SCHOOL</t>
  </si>
  <si>
    <t>WITNESHAM PRIMARY SCHOOL</t>
  </si>
  <si>
    <t>SANDLINGS PRIMARY SCHOOL</t>
  </si>
  <si>
    <t>WOODBRIDGE PRIMARY SCHOOL</t>
  </si>
  <si>
    <t>KYSON PRIMARY SCHOOL</t>
  </si>
  <si>
    <t>NORTHGATE HIGH SCHOOL</t>
  </si>
  <si>
    <t>BARNHAM C OF E VCP SCHOOL</t>
  </si>
  <si>
    <t>BARNINGHAM C OF E VCP SCHOOL</t>
  </si>
  <si>
    <t>BARROW C OF E VCP SCHOOL</t>
  </si>
  <si>
    <t>BOXFORD C OF E VCP SCHOOL</t>
  </si>
  <si>
    <t>BURES C OF E VCP SCHOOL</t>
  </si>
  <si>
    <t>GUILDHALL FEOFFMENT COMMUNITY PRIMARY</t>
  </si>
  <si>
    <t>HARDWICK PRIMARY SCHOOL</t>
  </si>
  <si>
    <t>SEBERT WOOD COMMUNITY PRIMARY</t>
  </si>
  <si>
    <t>ST EDMUND’S CATHOLIC PRIMARY SCHOOL, BURY ST EDMUNDS</t>
  </si>
  <si>
    <t>ST EDMUNDSBURY C OF E VOLUNTARY AIDED SCHOOL</t>
  </si>
  <si>
    <t>SEXTON’S MANOR COMMUNITY PRIMARY</t>
  </si>
  <si>
    <t>WESTGATE COMMUNITY PRIMARY SCHOOL</t>
  </si>
  <si>
    <t>CAVENDISH C OF E VCP SCHOOL</t>
  </si>
  <si>
    <t>COCKFIELD C OF E VCP SCHOOL</t>
  </si>
  <si>
    <t>CREETING ST MARY C OF E VAP SCHOOL</t>
  </si>
  <si>
    <t>ELMSWELL COMMUNITY PRIMARY SCHOOL</t>
  </si>
  <si>
    <t>POT KILN PRIMARY SCHOOL</t>
  </si>
  <si>
    <t>GREAT FINBOROUGH C OF E VCP SCHOOL</t>
  </si>
  <si>
    <t>GREAT WALDINGFIELD C OF E VCP SCHOOL</t>
  </si>
  <si>
    <t>NEW CANGLE COMMUNITY PRIMARY</t>
  </si>
  <si>
    <t>HONINGTON C OF E VCP SCHOOL</t>
  </si>
  <si>
    <t>HOPTON C OF E VCP SCHOOL</t>
  </si>
  <si>
    <t>HUNDON COMMUNITY PRIMARY SCHOOL</t>
  </si>
  <si>
    <t>ICKWORTH PARK PRIMARY SCHOOL</t>
  </si>
  <si>
    <t>LAKENHEATH COMMUNITY PRIMARY SCHOOL</t>
  </si>
  <si>
    <t>LAVENHAM COMMUNITY PRIMARY SCHOOL</t>
  </si>
  <si>
    <t>ALL SAINTS C OF E VCP SCHOOL, LAWSHALL</t>
  </si>
  <si>
    <t>MOULTON C OF E VCP SCHOOL</t>
  </si>
  <si>
    <t>NAYLAND PRIMARY SCHOOL</t>
  </si>
  <si>
    <t>EXNING PRIMARY SCHOOL</t>
  </si>
  <si>
    <t>PADDOCKS PRIMARY SCHOOL</t>
  </si>
  <si>
    <t>NORTON C OF E VCP SCHOOL</t>
  </si>
  <si>
    <t>RISBY C OF E VCP SCHOOL</t>
  </si>
  <si>
    <t>STANTON COMMUNITY PRIMARY SCHOOL</t>
  </si>
  <si>
    <t>WOOD LEY COMMUNITY PRIMARY SCHOOL</t>
  </si>
  <si>
    <t>ST GREGORY C OF E VC PRIMARY SCHOOL</t>
  </si>
  <si>
    <t>TRINITY</t>
  </si>
  <si>
    <t>WALSHAM-LE-WILLOWS C OF E VCP SCHOOL</t>
  </si>
  <si>
    <t>KING EDWARD VI C OF EVC UPPER SCHOOL</t>
  </si>
  <si>
    <t>ST BENEDICT’S CATHOLIC SCHOOL</t>
  </si>
  <si>
    <t>HILLSIDE</t>
  </si>
  <si>
    <t>Crosscast Check</t>
  </si>
  <si>
    <t>2022-23</t>
  </si>
  <si>
    <t>Version 2.2</t>
  </si>
  <si>
    <t>The schools block calculation is based on the same data percentages and profiles that have been used to calculate your 2022-2023 Schools Block funding.  Please note this tool is intended only to use as a guide to calculating future years budget and changes to the budget are driven primarily by changes to your pupil and place numbers.  We cannot guarantee the value of funding that is calculated as funding arrangements can continue to change in relation to the NFF.</t>
  </si>
  <si>
    <t>Actual
 October 2021 Census</t>
  </si>
  <si>
    <t>Enter Estimated October 2023 Census</t>
  </si>
  <si>
    <t>2024-2025</t>
  </si>
  <si>
    <t>Summary of School Delegated Funding 2022-23, 2023-24 and 2024-25</t>
  </si>
  <si>
    <t>2024-2025 AMOUNT £</t>
  </si>
  <si>
    <t>Rates deduction</t>
  </si>
  <si>
    <t>Funding Through Low Prior Attainment</t>
  </si>
  <si>
    <t>50% of Deprivation allocation</t>
  </si>
  <si>
    <t>100% of Prior Attainment allocation</t>
  </si>
  <si>
    <t>8.24% of Lump Sum allocation</t>
  </si>
  <si>
    <t>Estimated School Block Funding Pro Forma  2022-23</t>
  </si>
  <si>
    <t>Estimated School Block Funding Pro Forma  2023-24</t>
  </si>
  <si>
    <t>School Block Funding Pro Forma  2024-25</t>
  </si>
  <si>
    <t>Indicative 22-23 Rates</t>
  </si>
  <si>
    <r>
      <rPr>
        <b/>
        <u/>
        <sz val="10"/>
        <rFont val="Calibri"/>
        <family val="2"/>
        <scheme val="minor"/>
      </rPr>
      <t>MPPF Calculation:</t>
    </r>
    <r>
      <rPr>
        <b/>
        <u/>
        <sz val="10"/>
        <color theme="10"/>
        <rFont val="Calibri"/>
        <family val="2"/>
        <scheme val="minor"/>
      </rPr>
      <t xml:space="preserve"> </t>
    </r>
    <r>
      <rPr>
        <u/>
        <sz val="10"/>
        <color theme="10"/>
        <rFont val="Calibri"/>
        <family val="2"/>
        <scheme val="minor"/>
      </rPr>
      <t>Click for more info</t>
    </r>
  </si>
  <si>
    <t>SCHOOL BUDGET ESTIMATION TOOL (OPTIONAL USE)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</si>
</sst>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quot;£&quot;#,##0"/>
    <numFmt numFmtId="6" formatCode="&quot;£&quot;#,##0;[Red]\-&quot;£&quot;#,##0"/>
    <numFmt numFmtId="7" formatCode="&quot;£&quot;#,##0.00;\-&quot;£&quot;#,##0.00"/>
    <numFmt numFmtId="44" formatCode="_-&quot;£&quot;* #,##0.00_-;\-&quot;£&quot;* #,##0.00_-;_-&quot;£&quot;* &quot;-&quot;??_-;_-@_-"/>
    <numFmt numFmtId="43" formatCode="_-* #,##0.00_-;\-* #,##0.00_-;_-* &quot;-&quot;??_-;_-@_-"/>
    <numFmt numFmtId="164" formatCode="#,##0.0"/>
    <numFmt numFmtId="165" formatCode="&quot;£&quot;#,##0.00"/>
    <numFmt numFmtId="166" formatCode="0.0"/>
    <numFmt numFmtId="167" formatCode="000"/>
    <numFmt numFmtId="168" formatCode="_(* #,##0.00_);_(* \(#,##0.00\);_(* &quot;-&quot;??_);_(@_)"/>
    <numFmt numFmtId="169" formatCode="_(&quot;£&quot;* #,##0.00_);_(&quot;£&quot;* \(#,##0.00\);_(&quot;£&quot;* &quot;-&quot;??_);_(@_)"/>
    <numFmt numFmtId="170" formatCode="&quot;£&quot;#,##0"/>
    <numFmt numFmtId="171" formatCode="&quot;£&quot;#,##0_);[Red]\(&quot;£&quot;#,##0\)"/>
    <numFmt numFmtId="172" formatCode="_-* #,##0_-;\-* #,##0_-;_-* &quot;-&quot;??_-;_-@_-"/>
    <numFmt numFmtId="173" formatCode="#,##0_ ;\-#,##0\ "/>
    <numFmt numFmtId="174" formatCode="&quot;£&quot;#,##0.00000"/>
    <numFmt numFmtId="175" formatCode="&quot;£&quot;#,##0.00_);[Red]\(&quot;£&quot;#,##0.00\)"/>
    <numFmt numFmtId="176" formatCode="&quot;£&quot;#,##0_);\(&quot;£&quot;#,##0\)"/>
    <numFmt numFmtId="177" formatCode="#,##0.0_ ;\-#,##0.0\ "/>
    <numFmt numFmtId="178" formatCode="#,##0.0000000000"/>
    <numFmt numFmtId="179" formatCode="&quot;£&quot;#,##0.0;\-&quot;£&quot;#,##0.0"/>
    <numFmt numFmtId="180" formatCode="#,##0.00_ ;\-#,##0.00\ "/>
    <numFmt numFmtId="181" formatCode="##,###,###,###,###,###,###,###,###,###,###,###,##0.00;[Color3]\-##,###,###,###,###,###,###,###,###,###,###,###,##0.00"/>
    <numFmt numFmtId="182" formatCode="_(&quot;$&quot;* #,##0.00_);_(&quot;$&quot;* \(#,##0.00\);_(&quot;$&quot;* &quot;-&quot;??_);_(@_)"/>
    <numFmt numFmtId="183" formatCode="_-&quot;£&quot;* #,##0.0000000_-;\-&quot;£&quot;* #,##0.0000000_-;_-&quot;£&quot;* &quot;-&quot;??_-;_-@_-"/>
    <numFmt numFmtId="184" formatCode="0.000"/>
  </numFmts>
  <fonts count="130">
    <font>
      <sz val="8"/>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Calibri"/>
      <family val="2"/>
      <scheme val="minor"/>
    </font>
    <font>
      <sz val="10"/>
      <name val="Arial"/>
      <family val="2"/>
    </font>
    <font>
      <sz val="8"/>
      <name val="Arial"/>
      <family val="2"/>
    </font>
    <font>
      <b/>
      <sz val="10"/>
      <name val="Arial"/>
      <family val="2"/>
    </font>
    <font>
      <b/>
      <sz val="16"/>
      <name val="Arial"/>
      <family val="2"/>
    </font>
    <font>
      <sz val="10"/>
      <name val="Arial"/>
      <family val="2"/>
    </font>
    <font>
      <b/>
      <sz val="16"/>
      <color indexed="8"/>
      <name val="Arial"/>
      <family val="2"/>
    </font>
    <font>
      <sz val="8"/>
      <name val="Arial"/>
      <family val="2"/>
    </font>
    <font>
      <b/>
      <sz val="9"/>
      <name val="Arial"/>
      <family val="2"/>
    </font>
    <font>
      <sz val="9"/>
      <name val="Arial"/>
      <family val="2"/>
    </font>
    <font>
      <b/>
      <sz val="13"/>
      <name val="Arial"/>
      <family val="2"/>
    </font>
    <font>
      <b/>
      <sz val="12"/>
      <name val="Arial"/>
      <family val="2"/>
    </font>
    <font>
      <sz val="9"/>
      <color theme="1"/>
      <name val="Calibri"/>
      <family val="2"/>
      <scheme val="minor"/>
    </font>
    <font>
      <sz val="9"/>
      <name val="Calibri"/>
      <family val="2"/>
      <scheme val="minor"/>
    </font>
    <font>
      <sz val="9"/>
      <color rgb="FFFFFF00"/>
      <name val="Calibri"/>
      <family val="2"/>
      <scheme val="minor"/>
    </font>
    <font>
      <sz val="20"/>
      <color theme="1"/>
      <name val="Arial"/>
      <family val="2"/>
    </font>
    <font>
      <sz val="8"/>
      <color theme="1"/>
      <name val="Arial"/>
      <family val="2"/>
    </font>
    <font>
      <sz val="14"/>
      <color theme="1"/>
      <name val="Arial"/>
      <family val="2"/>
    </font>
    <font>
      <sz val="9"/>
      <color theme="1"/>
      <name val="Arial"/>
      <family val="2"/>
    </font>
    <font>
      <sz val="10"/>
      <color theme="1"/>
      <name val="Arial"/>
      <family val="2"/>
    </font>
    <font>
      <b/>
      <sz val="10"/>
      <color theme="1"/>
      <name val="Arial"/>
      <family val="2"/>
    </font>
    <font>
      <b/>
      <sz val="8"/>
      <name val="Arial"/>
      <family val="2"/>
    </font>
    <font>
      <u/>
      <sz val="8"/>
      <color theme="10"/>
      <name val="Calibri"/>
      <family val="2"/>
      <scheme val="minor"/>
    </font>
    <font>
      <u/>
      <sz val="18"/>
      <color theme="10"/>
      <name val="Calibri"/>
      <family val="2"/>
      <scheme val="minor"/>
    </font>
    <font>
      <sz val="9"/>
      <color indexed="81"/>
      <name val="Tahoma"/>
      <family val="2"/>
    </font>
    <font>
      <b/>
      <sz val="9"/>
      <color indexed="81"/>
      <name val="Tahoma"/>
      <family val="2"/>
    </font>
    <font>
      <sz val="18"/>
      <color theme="1"/>
      <name val="Arial"/>
      <family val="2"/>
    </font>
    <font>
      <b/>
      <sz val="8"/>
      <color theme="3" tint="-0.499984740745262"/>
      <name val="Arial"/>
      <family val="2"/>
    </font>
    <font>
      <sz val="11"/>
      <color rgb="FFFF0000"/>
      <name val="Calibri"/>
      <family val="2"/>
      <scheme val="minor"/>
    </font>
    <font>
      <b/>
      <sz val="11"/>
      <color theme="1"/>
      <name val="Calibri"/>
      <family val="2"/>
      <scheme val="minor"/>
    </font>
    <font>
      <sz val="11"/>
      <color theme="0"/>
      <name val="Calibri"/>
      <family val="2"/>
      <scheme val="minor"/>
    </font>
    <font>
      <i/>
      <sz val="8"/>
      <color theme="1"/>
      <name val="Calibri"/>
      <family val="2"/>
      <scheme val="minor"/>
    </font>
    <font>
      <b/>
      <i/>
      <sz val="8"/>
      <name val="Arial"/>
      <family val="2"/>
    </font>
    <font>
      <sz val="11"/>
      <color indexed="8"/>
      <name val="Calibri"/>
      <family val="2"/>
    </font>
    <font>
      <sz val="11"/>
      <name val="Arial"/>
      <family val="2"/>
    </font>
    <font>
      <sz val="11"/>
      <name val="Calibri"/>
      <family val="2"/>
      <scheme val="minor"/>
    </font>
    <font>
      <b/>
      <sz val="11"/>
      <name val="Calibri"/>
      <family val="2"/>
      <scheme val="minor"/>
    </font>
    <font>
      <sz val="8"/>
      <color indexed="81"/>
      <name val="Tahoma"/>
      <family val="2"/>
    </font>
    <font>
      <b/>
      <u/>
      <sz val="11"/>
      <name val="Calibri"/>
      <family val="2"/>
      <scheme val="minor"/>
    </font>
    <font>
      <b/>
      <sz val="18"/>
      <name val="Arial"/>
      <family val="2"/>
    </font>
    <font>
      <b/>
      <sz val="11"/>
      <name val="Arial"/>
      <family val="2"/>
    </font>
    <font>
      <b/>
      <sz val="11"/>
      <color theme="0"/>
      <name val="Arial"/>
      <family val="2"/>
    </font>
    <font>
      <u/>
      <sz val="11"/>
      <color theme="10"/>
      <name val="Arial"/>
      <family val="2"/>
    </font>
    <font>
      <b/>
      <sz val="12"/>
      <color theme="3"/>
      <name val="Arial"/>
      <family val="2"/>
    </font>
    <font>
      <b/>
      <sz val="9"/>
      <color theme="3"/>
      <name val="Arial"/>
      <family val="2"/>
    </font>
    <font>
      <b/>
      <sz val="10"/>
      <color indexed="18"/>
      <name val="Arial"/>
      <family val="2"/>
    </font>
    <font>
      <b/>
      <sz val="16"/>
      <color indexed="18"/>
      <name val="Arial"/>
      <family val="2"/>
    </font>
    <font>
      <sz val="11"/>
      <color theme="0"/>
      <name val="Arial"/>
      <family val="2"/>
    </font>
    <font>
      <sz val="10"/>
      <color theme="0"/>
      <name val="Arial"/>
      <family val="2"/>
    </font>
    <font>
      <sz val="12"/>
      <color theme="0"/>
      <name val="Arial"/>
      <family val="2"/>
    </font>
    <font>
      <sz val="8"/>
      <color theme="0"/>
      <name val="Calibri"/>
      <family val="2"/>
      <scheme val="minor"/>
    </font>
    <font>
      <sz val="8"/>
      <color theme="0"/>
      <name val="Arial"/>
      <family val="2"/>
    </font>
    <font>
      <b/>
      <sz val="10"/>
      <color theme="0"/>
      <name val="Arial"/>
      <family val="2"/>
    </font>
    <font>
      <sz val="20"/>
      <color theme="0"/>
      <name val="Arial"/>
      <family val="2"/>
    </font>
    <font>
      <sz val="12"/>
      <color theme="1"/>
      <name val="Arial"/>
      <family val="2"/>
    </font>
    <font>
      <sz val="11"/>
      <color theme="1"/>
      <name val="Arial"/>
      <family val="2"/>
    </font>
    <font>
      <b/>
      <sz val="12"/>
      <color theme="1"/>
      <name val="Arial"/>
      <family val="2"/>
    </font>
    <font>
      <u/>
      <sz val="11"/>
      <color theme="10"/>
      <name val="Calibri"/>
      <family val="2"/>
      <scheme val="minor"/>
    </font>
    <font>
      <sz val="16"/>
      <color theme="1"/>
      <name val="Calibri"/>
      <family val="2"/>
      <scheme val="minor"/>
    </font>
    <font>
      <b/>
      <u/>
      <sz val="16"/>
      <color theme="1"/>
      <name val="Calibri"/>
      <family val="2"/>
      <scheme val="minor"/>
    </font>
    <font>
      <b/>
      <sz val="16"/>
      <color theme="1"/>
      <name val="Calibri"/>
      <family val="2"/>
    </font>
    <font>
      <sz val="24"/>
      <color theme="1"/>
      <name val="Calibri"/>
      <family val="2"/>
      <scheme val="minor"/>
    </font>
    <font>
      <b/>
      <u/>
      <sz val="18"/>
      <color theme="1"/>
      <name val="Calibri"/>
      <family val="2"/>
      <scheme val="minor"/>
    </font>
    <font>
      <i/>
      <sz val="11"/>
      <name val="Arial"/>
      <family val="2"/>
    </font>
    <font>
      <sz val="14"/>
      <color theme="1"/>
      <name val="Calibri"/>
      <family val="2"/>
      <scheme val="minor"/>
    </font>
    <font>
      <sz val="10"/>
      <color rgb="FF000000"/>
      <name val="Arial"/>
      <family val="2"/>
    </font>
    <font>
      <b/>
      <sz val="8"/>
      <color theme="1"/>
      <name val="Calibri"/>
      <family val="2"/>
      <scheme val="minor"/>
    </font>
    <font>
      <b/>
      <sz val="8"/>
      <name val="Cambria"/>
      <family val="1"/>
      <scheme val="major"/>
    </font>
    <font>
      <sz val="8"/>
      <name val="Cambria"/>
      <family val="1"/>
      <scheme val="major"/>
    </font>
    <font>
      <sz val="11"/>
      <color indexed="8"/>
      <name val="Arial"/>
      <family val="2"/>
    </font>
    <font>
      <sz val="1"/>
      <color indexed="8"/>
      <name val="Arial"/>
      <family val="2"/>
    </font>
    <font>
      <sz val="10"/>
      <color indexed="8"/>
      <name val="Arial"/>
      <family val="2"/>
    </font>
    <font>
      <b/>
      <sz val="10"/>
      <color indexed="8"/>
      <name val="Arial"/>
      <family val="2"/>
    </font>
    <font>
      <b/>
      <sz val="12"/>
      <color indexed="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b/>
      <u/>
      <sz val="10.7"/>
      <color indexed="8"/>
      <name val="Arial"/>
      <family val="2"/>
    </font>
    <font>
      <sz val="10"/>
      <color theme="1"/>
      <name val="Calibri"/>
      <family val="2"/>
      <scheme val="minor"/>
    </font>
    <font>
      <sz val="10"/>
      <color indexed="21"/>
      <name val="System"/>
      <family val="2"/>
    </font>
    <font>
      <i/>
      <sz val="11"/>
      <color indexed="23"/>
      <name val="Calibri"/>
      <family val="2"/>
    </font>
    <font>
      <sz val="9"/>
      <color indexed="18"/>
      <name val="Arial"/>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u/>
      <sz val="10"/>
      <color theme="10"/>
      <name val="Calibri"/>
      <family val="2"/>
      <scheme val="minor"/>
    </font>
    <font>
      <u/>
      <sz val="10"/>
      <color theme="10"/>
      <name val="Arial"/>
      <family val="2"/>
    </font>
    <font>
      <sz val="10"/>
      <color indexed="18"/>
      <name val="System"/>
      <family val="2"/>
    </font>
    <font>
      <sz val="9"/>
      <color indexed="12"/>
      <name val="Arial"/>
      <family val="2"/>
    </font>
    <font>
      <sz val="11"/>
      <color indexed="52"/>
      <name val="Calibri"/>
      <family val="2"/>
    </font>
    <font>
      <i/>
      <sz val="10"/>
      <color indexed="17"/>
      <name val="System"/>
      <family val="2"/>
    </font>
    <font>
      <sz val="11"/>
      <color indexed="60"/>
      <name val="Calibri"/>
      <family val="2"/>
    </font>
    <font>
      <sz val="11"/>
      <color rgb="FF000000"/>
      <name val="Calibri"/>
      <family val="2"/>
      <scheme val="minor"/>
    </font>
    <font>
      <sz val="10"/>
      <color indexed="8"/>
      <name val="MS Sans Serif"/>
      <family val="2"/>
    </font>
    <font>
      <b/>
      <sz val="11"/>
      <color indexed="63"/>
      <name val="Calibri"/>
      <family val="2"/>
    </font>
    <font>
      <sz val="10"/>
      <name val="Tahoma"/>
      <family val="2"/>
    </font>
    <font>
      <sz val="10"/>
      <color indexed="14"/>
      <name val="System"/>
      <family val="2"/>
    </font>
    <font>
      <b/>
      <sz val="18"/>
      <color indexed="56"/>
      <name val="Cambria"/>
      <family val="2"/>
    </font>
    <font>
      <b/>
      <sz val="11"/>
      <color indexed="8"/>
      <name val="Calibri"/>
      <family val="2"/>
    </font>
    <font>
      <sz val="10"/>
      <color indexed="17"/>
      <name val="System"/>
      <family val="2"/>
    </font>
    <font>
      <sz val="11"/>
      <color indexed="10"/>
      <name val="Calibri"/>
      <family val="2"/>
    </font>
    <font>
      <sz val="14"/>
      <name val="Arial"/>
      <family val="2"/>
    </font>
    <font>
      <sz val="12"/>
      <color theme="1"/>
      <name val="Calibri"/>
      <family val="2"/>
      <scheme val="minor"/>
    </font>
    <font>
      <b/>
      <sz val="11"/>
      <color rgb="FFFF0000"/>
      <name val="Arial"/>
      <family val="2"/>
    </font>
    <font>
      <b/>
      <sz val="20"/>
      <color theme="0"/>
      <name val="Arial"/>
      <family val="2"/>
    </font>
    <font>
      <sz val="18"/>
      <color theme="0"/>
      <name val="Arial"/>
      <family val="2"/>
    </font>
    <font>
      <sz val="18"/>
      <color theme="1"/>
      <name val="Calibri"/>
      <family val="2"/>
      <scheme val="minor"/>
    </font>
    <font>
      <sz val="12"/>
      <name val="Arial"/>
      <family val="2"/>
    </font>
    <font>
      <sz val="11"/>
      <color rgb="FFFF0000"/>
      <name val="Arial"/>
      <family val="2"/>
    </font>
    <font>
      <sz val="10"/>
      <color rgb="FFFF0000"/>
      <name val="Arial"/>
      <family val="2"/>
    </font>
    <font>
      <b/>
      <sz val="8"/>
      <color theme="1"/>
      <name val="Arial"/>
      <family val="2"/>
    </font>
    <font>
      <sz val="10"/>
      <name val="Arial"/>
      <family val="2"/>
    </font>
    <font>
      <sz val="8"/>
      <color rgb="FFFF0000"/>
      <name val="Calibri"/>
      <family val="2"/>
      <scheme val="minor"/>
    </font>
    <font>
      <sz val="11"/>
      <color indexed="9"/>
      <name val="Calibri"/>
      <family val="2"/>
      <scheme val="minor"/>
    </font>
    <font>
      <b/>
      <sz val="11"/>
      <color rgb="FFFF0000"/>
      <name val="Calibri"/>
      <family val="2"/>
      <scheme val="minor"/>
    </font>
    <font>
      <sz val="8"/>
      <color rgb="FFFF0000"/>
      <name val="Arial"/>
      <family val="2"/>
    </font>
    <font>
      <b/>
      <sz val="10"/>
      <name val="MS Sans Serif"/>
      <family val="2"/>
    </font>
    <font>
      <sz val="12"/>
      <color rgb="FF000000"/>
      <name val="Arial"/>
      <family val="2"/>
    </font>
    <font>
      <sz val="10"/>
      <name val="Arial Unicode MS"/>
      <family val="2"/>
    </font>
    <font>
      <b/>
      <u/>
      <sz val="10"/>
      <color theme="10"/>
      <name val="Calibri"/>
      <family val="2"/>
      <scheme val="minor"/>
    </font>
    <font>
      <b/>
      <u/>
      <sz val="10"/>
      <name val="Calibri"/>
      <family val="2"/>
      <scheme val="minor"/>
    </font>
    <font>
      <u/>
      <sz val="16"/>
      <color theme="3" tint="-0.249977111117893"/>
      <name val="Arial"/>
      <family val="2"/>
    </font>
  </fonts>
  <fills count="69">
    <fill>
      <patternFill patternType="none"/>
    </fill>
    <fill>
      <patternFill patternType="gray125"/>
    </fill>
    <fill>
      <patternFill patternType="solid">
        <fgColor indexed="31"/>
        <bgColor indexed="64"/>
      </patternFill>
    </fill>
    <fill>
      <patternFill patternType="solid">
        <fgColor indexed="43"/>
        <bgColor indexed="64"/>
      </patternFill>
    </fill>
    <fill>
      <patternFill patternType="solid">
        <fgColor theme="4" tint="0.59999389629810485"/>
        <bgColor indexed="64"/>
      </patternFill>
    </fill>
    <fill>
      <patternFill patternType="solid">
        <fgColor theme="4" tint="-0.499984740745262"/>
        <bgColor indexed="64"/>
      </patternFill>
    </fill>
    <fill>
      <patternFill patternType="solid">
        <fgColor rgb="FFCCFFFF"/>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rgb="FFFFFF00"/>
        <bgColor indexed="64"/>
      </patternFill>
    </fill>
    <fill>
      <patternFill patternType="solid">
        <fgColor theme="4" tint="-0.249977111117893"/>
        <bgColor indexed="64"/>
      </patternFill>
    </fill>
    <fill>
      <patternFill patternType="solid">
        <fgColor indexed="44"/>
        <bgColor indexed="64"/>
      </patternFill>
    </fill>
    <fill>
      <patternFill patternType="solid">
        <fgColor theme="0"/>
        <bgColor indexed="64"/>
      </patternFill>
    </fill>
    <fill>
      <patternFill patternType="solid">
        <fgColor rgb="FFCCCCFF"/>
        <bgColor indexed="64"/>
      </patternFill>
    </fill>
    <fill>
      <patternFill patternType="solid">
        <fgColor rgb="FF92D050"/>
        <bgColor indexed="64"/>
      </patternFill>
    </fill>
    <fill>
      <patternFill patternType="solid">
        <fgColor rgb="FF9999FF"/>
        <bgColor indexed="64"/>
      </patternFill>
    </fill>
    <fill>
      <patternFill patternType="solid">
        <fgColor theme="1"/>
        <bgColor indexed="64"/>
      </patternFill>
    </fill>
    <fill>
      <patternFill patternType="solid">
        <fgColor rgb="FFC0C0C0"/>
        <bgColor indexed="64"/>
      </patternFill>
    </fill>
    <fill>
      <patternFill patternType="solid">
        <fgColor theme="0" tint="-0.249977111117893"/>
        <bgColor indexed="64"/>
      </patternFill>
    </fill>
    <fill>
      <patternFill patternType="solid">
        <fgColor rgb="FFCCFFFF"/>
        <bgColor theme="3" tint="0.79998168889431442"/>
      </patternFill>
    </fill>
    <fill>
      <patternFill patternType="darkGray">
        <fgColor theme="1" tint="0.34998626667073579"/>
        <bgColor rgb="FFCCCCFF"/>
      </patternFill>
    </fill>
    <fill>
      <patternFill patternType="darkGray">
        <fgColor theme="1" tint="0.34998626667073579"/>
        <bgColor rgb="FFCCFFFF"/>
      </patternFill>
    </fill>
    <fill>
      <patternFill patternType="solid">
        <fgColor theme="3" tint="0.59999389629810485"/>
        <bgColor indexed="64"/>
      </patternFill>
    </fill>
    <fill>
      <patternFill patternType="gray125">
        <bgColor theme="0" tint="-4.9989318521683403E-2"/>
      </patternFill>
    </fill>
    <fill>
      <patternFill patternType="solid">
        <fgColor theme="1" tint="0.249977111117893"/>
        <bgColor indexed="64"/>
      </patternFill>
    </fill>
    <fill>
      <patternFill patternType="solid">
        <fgColor indexed="9"/>
        <bgColor indexed="64"/>
      </patternFill>
    </fill>
    <fill>
      <patternFill patternType="solid">
        <fgColor indexed="12"/>
        <bgColor indexed="64"/>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rgb="FFFFFF99"/>
        <bgColor rgb="FFFFFF99"/>
      </patternFill>
    </fill>
    <fill>
      <patternFill patternType="solid">
        <fgColor rgb="FFFF0000"/>
        <bgColor rgb="FFFF0000"/>
      </patternFill>
    </fill>
    <fill>
      <patternFill patternType="solid">
        <fgColor rgb="FFCCFFFF"/>
        <bgColor rgb="FFCCFFFF"/>
      </patternFill>
    </fill>
    <fill>
      <patternFill patternType="solid">
        <fgColor rgb="FFFFFF00"/>
        <bgColor rgb="FFFFFF00"/>
      </patternFill>
    </fill>
    <fill>
      <patternFill patternType="solid">
        <fgColor indexed="55"/>
      </patternFill>
    </fill>
    <fill>
      <patternFill patternType="solid">
        <fgColor indexed="43"/>
      </patternFill>
    </fill>
    <fill>
      <patternFill patternType="solid">
        <fgColor indexed="26"/>
      </patternFill>
    </fill>
    <fill>
      <patternFill patternType="solid">
        <fgColor theme="3" tint="-0.499984740745262"/>
        <bgColor indexed="64"/>
      </patternFill>
    </fill>
    <fill>
      <patternFill patternType="solid">
        <fgColor rgb="FFFFFF99"/>
        <bgColor indexed="64"/>
      </patternFill>
    </fill>
    <fill>
      <patternFill patternType="solid">
        <fgColor rgb="FFFFFFCC"/>
        <bgColor indexed="64"/>
      </patternFill>
    </fill>
    <fill>
      <patternFill patternType="solid">
        <fgColor rgb="FF00B050"/>
        <bgColor indexed="64"/>
      </patternFill>
    </fill>
    <fill>
      <patternFill patternType="solid">
        <fgColor rgb="FF00B0F0"/>
        <bgColor indexed="64"/>
      </patternFill>
    </fill>
    <fill>
      <patternFill patternType="solid">
        <fgColor indexed="46"/>
        <bgColor indexed="64"/>
      </patternFill>
    </fill>
    <fill>
      <patternFill patternType="solid">
        <fgColor indexed="42"/>
        <bgColor indexed="64"/>
      </patternFill>
    </fill>
    <fill>
      <patternFill patternType="solid">
        <fgColor rgb="FF99FFCC"/>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indexed="41"/>
        <bgColor indexed="64"/>
      </patternFill>
    </fill>
    <fill>
      <patternFill patternType="solid">
        <fgColor theme="6" tint="0.59999389629810485"/>
        <bgColor indexed="64"/>
      </patternFill>
    </fill>
    <fill>
      <patternFill patternType="solid">
        <fgColor rgb="FFFF0000"/>
        <bgColor indexed="64"/>
      </patternFill>
    </fill>
    <fill>
      <patternFill patternType="solid">
        <fgColor theme="8" tint="0.59999389629810485"/>
        <bgColor indexed="64"/>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right/>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style="thin">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thin">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13"/>
      </top>
      <bottom style="thin">
        <color indexed="1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medium">
        <color indexed="33"/>
      </right>
      <top/>
      <bottom/>
      <diagonal/>
    </border>
    <border>
      <left/>
      <right/>
      <top style="thin">
        <color indexed="62"/>
      </top>
      <bottom style="double">
        <color indexed="62"/>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top style="thin">
        <color indexed="64"/>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s>
  <cellStyleXfs count="158">
    <xf numFmtId="0" fontId="0" fillId="0" borderId="0"/>
    <xf numFmtId="9" fontId="5" fillId="0" borderId="0" applyFont="0" applyFill="0" applyBorder="0" applyAlignment="0" applyProtection="0"/>
    <xf numFmtId="0" fontId="6" fillId="0" borderId="0"/>
    <xf numFmtId="0" fontId="10" fillId="0" borderId="0"/>
    <xf numFmtId="43" fontId="7" fillId="0" borderId="0" applyFont="0" applyFill="0" applyBorder="0" applyAlignment="0" applyProtection="0"/>
    <xf numFmtId="43" fontId="10"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10" fillId="0" borderId="0"/>
    <xf numFmtId="43"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27" fillId="0" borderId="0" applyNumberFormat="0" applyFill="0" applyBorder="0" applyAlignment="0" applyProtection="0"/>
    <xf numFmtId="0" fontId="4" fillId="0" borderId="0"/>
    <xf numFmtId="0" fontId="6" fillId="0" borderId="0"/>
    <xf numFmtId="168"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0" fontId="38" fillId="0" borderId="0"/>
    <xf numFmtId="0" fontId="7" fillId="0" borderId="0"/>
    <xf numFmtId="0" fontId="38" fillId="0" borderId="0"/>
    <xf numFmtId="0" fontId="6" fillId="0" borderId="0"/>
    <xf numFmtId="0" fontId="7" fillId="0" borderId="0"/>
    <xf numFmtId="0" fontId="6" fillId="0" borderId="0"/>
    <xf numFmtId="0" fontId="6" fillId="0" borderId="0"/>
    <xf numFmtId="0" fontId="5" fillId="0" borderId="0"/>
    <xf numFmtId="0" fontId="4" fillId="0" borderId="0"/>
    <xf numFmtId="0" fontId="39" fillId="0" borderId="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0" fontId="59" fillId="0" borderId="0"/>
    <xf numFmtId="43" fontId="5" fillId="0" borderId="0" applyFont="0" applyFill="0" applyBorder="0" applyAlignment="0" applyProtection="0"/>
    <xf numFmtId="0" fontId="5" fillId="0" borderId="0"/>
    <xf numFmtId="0" fontId="7" fillId="0" borderId="0"/>
    <xf numFmtId="44" fontId="3" fillId="0" borderId="0" applyFont="0" applyFill="0" applyBorder="0" applyAlignment="0" applyProtection="0"/>
    <xf numFmtId="0" fontId="70" fillId="0" borderId="0"/>
    <xf numFmtId="43" fontId="3" fillId="0" borderId="0" applyFont="0" applyFill="0" applyBorder="0" applyAlignment="0" applyProtection="0"/>
    <xf numFmtId="9" fontId="70" fillId="0" borderId="0" applyFont="0" applyFill="0" applyBorder="0" applyAlignment="0" applyProtection="0"/>
    <xf numFmtId="0" fontId="5" fillId="0" borderId="0"/>
    <xf numFmtId="0" fontId="6" fillId="0" borderId="0"/>
    <xf numFmtId="0" fontId="6" fillId="0" borderId="0"/>
    <xf numFmtId="0" fontId="6" fillId="0" borderId="0"/>
    <xf numFmtId="3" fontId="78" fillId="28" borderId="0" applyFill="0" applyProtection="0">
      <alignment vertical="center" wrapText="1"/>
    </xf>
    <xf numFmtId="0" fontId="38" fillId="29" borderId="0" applyNumberFormat="0" applyBorder="0" applyAlignment="0" applyProtection="0"/>
    <xf numFmtId="0" fontId="38" fillId="30" borderId="0" applyNumberFormat="0" applyBorder="0" applyAlignment="0" applyProtection="0"/>
    <xf numFmtId="0" fontId="38" fillId="31" borderId="0" applyNumberFormat="0" applyBorder="0" applyAlignment="0" applyProtection="0"/>
    <xf numFmtId="0" fontId="38" fillId="32" borderId="0" applyNumberFormat="0" applyBorder="0" applyAlignment="0" applyProtection="0"/>
    <xf numFmtId="0" fontId="38" fillId="33" borderId="0" applyNumberFormat="0" applyBorder="0" applyAlignment="0" applyProtection="0"/>
    <xf numFmtId="0" fontId="38" fillId="34" borderId="0" applyNumberFormat="0" applyBorder="0" applyAlignment="0" applyProtection="0"/>
    <xf numFmtId="0" fontId="38" fillId="35" borderId="0" applyNumberFormat="0" applyBorder="0" applyAlignment="0" applyProtection="0"/>
    <xf numFmtId="0" fontId="38" fillId="36" borderId="0" applyNumberFormat="0" applyBorder="0" applyAlignment="0" applyProtection="0"/>
    <xf numFmtId="0" fontId="38" fillId="37" borderId="0" applyNumberFormat="0" applyBorder="0" applyAlignment="0" applyProtection="0"/>
    <xf numFmtId="0" fontId="38" fillId="32" borderId="0" applyNumberFormat="0" applyBorder="0" applyAlignment="0" applyProtection="0"/>
    <xf numFmtId="0" fontId="38" fillId="35" borderId="0" applyNumberFormat="0" applyBorder="0" applyAlignment="0" applyProtection="0"/>
    <xf numFmtId="0" fontId="38" fillId="38" borderId="0" applyNumberFormat="0" applyBorder="0" applyAlignment="0" applyProtection="0"/>
    <xf numFmtId="0" fontId="79" fillId="39" borderId="0" applyNumberFormat="0" applyBorder="0" applyAlignment="0" applyProtection="0"/>
    <xf numFmtId="0" fontId="79" fillId="36" borderId="0" applyNumberFormat="0" applyBorder="0" applyAlignment="0" applyProtection="0"/>
    <xf numFmtId="0" fontId="79" fillId="37" borderId="0" applyNumberFormat="0" applyBorder="0" applyAlignment="0" applyProtection="0"/>
    <xf numFmtId="0" fontId="79" fillId="40" borderId="0" applyNumberFormat="0" applyBorder="0" applyAlignment="0" applyProtection="0"/>
    <xf numFmtId="0" fontId="79" fillId="41" borderId="0" applyNumberFormat="0" applyBorder="0" applyAlignment="0" applyProtection="0"/>
    <xf numFmtId="0" fontId="79" fillId="42" borderId="0" applyNumberFormat="0" applyBorder="0" applyAlignment="0" applyProtection="0"/>
    <xf numFmtId="0" fontId="79" fillId="43" borderId="0" applyNumberFormat="0" applyBorder="0" applyAlignment="0" applyProtection="0"/>
    <xf numFmtId="0" fontId="79" fillId="44" borderId="0" applyNumberFormat="0" applyBorder="0" applyAlignment="0" applyProtection="0"/>
    <xf numFmtId="0" fontId="79" fillId="45" borderId="0" applyNumberFormat="0" applyBorder="0" applyAlignment="0" applyProtection="0"/>
    <xf numFmtId="0" fontId="79" fillId="40" borderId="0" applyNumberFormat="0" applyBorder="0" applyAlignment="0" applyProtection="0"/>
    <xf numFmtId="0" fontId="79" fillId="41" borderId="0" applyNumberFormat="0" applyBorder="0" applyAlignment="0" applyProtection="0"/>
    <xf numFmtId="0" fontId="79" fillId="46" borderId="0" applyNumberFormat="0" applyBorder="0" applyAlignment="0" applyProtection="0"/>
    <xf numFmtId="0" fontId="80" fillId="30" borderId="0" applyNumberFormat="0" applyBorder="0" applyAlignment="0" applyProtection="0"/>
    <xf numFmtId="0" fontId="81" fillId="47" borderId="42" applyNumberFormat="0" applyAlignment="0" applyProtection="0"/>
    <xf numFmtId="0" fontId="70" fillId="48" borderId="0" applyNumberFormat="0" applyFont="0" applyBorder="0" applyAlignment="0" applyProtection="0"/>
    <xf numFmtId="0" fontId="70" fillId="49" borderId="0" applyNumberFormat="0" applyFont="0" applyBorder="0" applyAlignment="0" applyProtection="0"/>
    <xf numFmtId="0" fontId="70" fillId="48" borderId="0" applyNumberFormat="0" applyFont="0" applyBorder="0" applyAlignment="0" applyProtection="0"/>
    <xf numFmtId="0" fontId="70" fillId="48" borderId="0" applyNumberFormat="0" applyFont="0" applyBorder="0" applyAlignment="0" applyProtection="0"/>
    <xf numFmtId="0" fontId="70" fillId="50" borderId="0" applyNumberFormat="0" applyFont="0" applyBorder="0" applyAlignment="0" applyProtection="0"/>
    <xf numFmtId="0" fontId="70" fillId="51" borderId="0" applyNumberFormat="0" applyFont="0" applyBorder="0" applyAlignment="0" applyProtection="0"/>
    <xf numFmtId="0" fontId="82" fillId="52" borderId="43" applyNumberFormat="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8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84" fillId="0" borderId="0" applyFont="0" applyFill="0" applyBorder="0" applyAlignment="0" applyProtection="0"/>
    <xf numFmtId="0" fontId="85" fillId="0" borderId="0" applyNumberFormat="0" applyFill="0" applyBorder="0" applyAlignment="0" applyProtection="0">
      <protection locked="0"/>
    </xf>
    <xf numFmtId="0" fontId="86" fillId="0" borderId="0" applyNumberFormat="0" applyFill="0" applyBorder="0" applyAlignment="0" applyProtection="0"/>
    <xf numFmtId="1" fontId="87" fillId="0" borderId="0" applyNumberFormat="0" applyFill="0" applyBorder="0" applyAlignment="0" applyProtection="0"/>
    <xf numFmtId="0" fontId="88" fillId="31" borderId="0" applyNumberFormat="0" applyBorder="0" applyAlignment="0" applyProtection="0"/>
    <xf numFmtId="0" fontId="26" fillId="0" borderId="0">
      <alignment horizontal="center" vertical="center" wrapText="1"/>
    </xf>
    <xf numFmtId="0" fontId="7" fillId="0" borderId="9">
      <alignment horizontal="center" vertical="center" wrapText="1"/>
    </xf>
    <xf numFmtId="0" fontId="26" fillId="0" borderId="0">
      <alignment horizontal="left" wrapText="1"/>
    </xf>
    <xf numFmtId="0" fontId="89" fillId="0" borderId="44" applyNumberFormat="0" applyFill="0" applyAlignment="0" applyProtection="0"/>
    <xf numFmtId="0" fontId="90" fillId="0" borderId="45" applyNumberFormat="0" applyFill="0" applyAlignment="0" applyProtection="0"/>
    <xf numFmtId="0" fontId="91" fillId="0" borderId="46" applyNumberFormat="0" applyFill="0" applyAlignment="0" applyProtection="0"/>
    <xf numFmtId="0" fontId="91" fillId="0" borderId="0" applyNumberFormat="0" applyFill="0" applyBorder="0" applyAlignment="0" applyProtection="0"/>
    <xf numFmtId="0" fontId="92" fillId="0" borderId="0" applyNumberFormat="0" applyFill="0" applyBorder="0" applyAlignment="0" applyProtection="0">
      <alignment vertical="top"/>
      <protection locked="0"/>
    </xf>
    <xf numFmtId="0" fontId="93" fillId="0" borderId="0" applyNumberFormat="0" applyFill="0" applyBorder="0" applyAlignment="0" applyProtection="0"/>
    <xf numFmtId="0" fontId="94" fillId="0" borderId="0" applyNumberFormat="0" applyFill="0" applyBorder="0" applyAlignment="0" applyProtection="0"/>
    <xf numFmtId="0" fontId="92" fillId="0" borderId="0" applyNumberFormat="0" applyFill="0" applyBorder="0" applyAlignment="0" applyProtection="0">
      <alignment vertical="top"/>
      <protection locked="0"/>
    </xf>
    <xf numFmtId="1" fontId="95" fillId="0" borderId="0" applyNumberFormat="0" applyFill="0" applyBorder="0" applyAlignment="0" applyProtection="0"/>
    <xf numFmtId="1" fontId="96" fillId="27" borderId="0" applyNumberFormat="0" applyFill="0" applyBorder="0" applyAlignment="0" applyProtection="0"/>
    <xf numFmtId="0" fontId="7" fillId="0" borderId="0">
      <alignment horizontal="left" vertical="center"/>
    </xf>
    <xf numFmtId="0" fontId="7" fillId="0" borderId="0">
      <alignment horizontal="center" vertical="center"/>
    </xf>
    <xf numFmtId="0" fontId="97" fillId="0" borderId="47" applyNumberFormat="0" applyFill="0" applyAlignment="0" applyProtection="0"/>
    <xf numFmtId="10" fontId="98" fillId="0" borderId="48" applyFill="0" applyAlignment="0" applyProtection="0">
      <protection locked="0"/>
    </xf>
    <xf numFmtId="3" fontId="78" fillId="28" borderId="0" applyNumberFormat="0" applyFont="0" applyFill="0" applyBorder="0" applyAlignment="0">
      <alignment vertical="center" wrapText="1"/>
    </xf>
    <xf numFmtId="0" fontId="99" fillId="53" borderId="0" applyNumberFormat="0" applyBorder="0" applyAlignment="0" applyProtection="0"/>
    <xf numFmtId="0" fontId="3" fillId="0" borderId="0"/>
    <xf numFmtId="0" fontId="7" fillId="0" borderId="0"/>
    <xf numFmtId="0" fontId="100" fillId="0" borderId="0"/>
    <xf numFmtId="0" fontId="70" fillId="0" borderId="0" applyNumberFormat="0" applyFont="0" applyBorder="0" applyProtection="0"/>
    <xf numFmtId="0" fontId="3" fillId="0" borderId="0"/>
    <xf numFmtId="0" fontId="3" fillId="0" borderId="0"/>
    <xf numFmtId="0" fontId="3" fillId="0" borderId="0"/>
    <xf numFmtId="0" fontId="3" fillId="0" borderId="0"/>
    <xf numFmtId="0" fontId="6" fillId="0" borderId="0"/>
    <xf numFmtId="0" fontId="101" fillId="0" borderId="0"/>
    <xf numFmtId="0" fontId="59" fillId="0" borderId="0"/>
    <xf numFmtId="0" fontId="5" fillId="0" borderId="0"/>
    <xf numFmtId="0" fontId="3" fillId="0" borderId="0"/>
    <xf numFmtId="0" fontId="6" fillId="0" borderId="0"/>
    <xf numFmtId="0" fontId="6" fillId="54" borderId="49" applyNumberFormat="0" applyFont="0" applyAlignment="0" applyProtection="0"/>
    <xf numFmtId="0" fontId="6" fillId="54" borderId="49" applyNumberFormat="0" applyFont="0" applyAlignment="0" applyProtection="0"/>
    <xf numFmtId="3" fontId="7" fillId="0" borderId="0">
      <alignment horizontal="right"/>
    </xf>
    <xf numFmtId="0" fontId="102" fillId="47" borderId="50"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03" fillId="0" borderId="0" applyFont="0" applyFill="0" applyBorder="0" applyAlignment="0" applyProtection="0"/>
    <xf numFmtId="9" fontId="3" fillId="0" borderId="0" applyFont="0" applyFill="0" applyBorder="0" applyAlignment="0" applyProtection="0"/>
    <xf numFmtId="1" fontId="104" fillId="0" borderId="51" applyNumberFormat="0" applyFill="0" applyBorder="0" applyAlignment="0" applyProtection="0"/>
    <xf numFmtId="0" fontId="70" fillId="0" borderId="0" applyNumberFormat="0" applyBorder="0" applyProtection="0"/>
    <xf numFmtId="0" fontId="6" fillId="0" borderId="0"/>
    <xf numFmtId="0" fontId="7" fillId="0" borderId="3" applyBorder="0">
      <alignment horizontal="right"/>
    </xf>
    <xf numFmtId="0" fontId="7" fillId="0" borderId="3" applyBorder="0">
      <alignment horizontal="right"/>
    </xf>
    <xf numFmtId="182" fontId="6" fillId="0" borderId="0"/>
    <xf numFmtId="182" fontId="6" fillId="0" borderId="0"/>
    <xf numFmtId="182" fontId="6" fillId="0" borderId="0"/>
    <xf numFmtId="182" fontId="6" fillId="0" borderId="0"/>
    <xf numFmtId="182" fontId="6" fillId="0" borderId="0"/>
    <xf numFmtId="182" fontId="6" fillId="0" borderId="0"/>
    <xf numFmtId="0" fontId="105" fillId="0" borderId="0" applyNumberFormat="0" applyFill="0" applyBorder="0" applyAlignment="0" applyProtection="0"/>
    <xf numFmtId="0" fontId="106" fillId="0" borderId="52" applyNumberFormat="0" applyFill="0" applyAlignment="0" applyProtection="0"/>
    <xf numFmtId="0" fontId="14"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9" fontId="6" fillId="0" borderId="0" applyFont="0" applyFill="0" applyBorder="0" applyAlignment="0" applyProtection="0"/>
    <xf numFmtId="0" fontId="119" fillId="0" borderId="0"/>
    <xf numFmtId="44" fontId="1" fillId="0" borderId="0" applyFont="0" applyFill="0" applyBorder="0" applyAlignment="0" applyProtection="0"/>
    <xf numFmtId="43" fontId="1" fillId="0" borderId="0" applyFont="0" applyFill="0" applyBorder="0" applyAlignment="0" applyProtection="0"/>
    <xf numFmtId="0" fontId="76" fillId="0" borderId="0"/>
  </cellStyleXfs>
  <cellXfs count="951">
    <xf numFmtId="0" fontId="0" fillId="0" borderId="0" xfId="0"/>
    <xf numFmtId="0" fontId="10" fillId="0" borderId="0" xfId="8" applyAlignment="1">
      <alignment vertical="center"/>
    </xf>
    <xf numFmtId="0" fontId="10" fillId="0" borderId="0" xfId="3" applyFont="1" applyFill="1" applyAlignment="1" applyProtection="1">
      <alignment vertical="center"/>
    </xf>
    <xf numFmtId="0" fontId="10" fillId="0" borderId="0" xfId="3" applyFont="1" applyFill="1" applyBorder="1" applyAlignment="1" applyProtection="1"/>
    <xf numFmtId="0" fontId="17" fillId="0" borderId="0" xfId="0" applyFont="1"/>
    <xf numFmtId="166" fontId="17" fillId="0" borderId="0" xfId="0" applyNumberFormat="1" applyFont="1"/>
    <xf numFmtId="0" fontId="18" fillId="0" borderId="0" xfId="3" applyFont="1" applyFill="1" applyAlignment="1" applyProtection="1">
      <alignment vertical="center"/>
    </xf>
    <xf numFmtId="0" fontId="5" fillId="5" borderId="1" xfId="0" applyFont="1" applyFill="1" applyBorder="1" applyAlignment="1">
      <alignment horizontal="right" vertical="center"/>
    </xf>
    <xf numFmtId="0" fontId="18" fillId="5" borderId="1" xfId="3" applyFont="1" applyFill="1" applyBorder="1" applyAlignment="1" applyProtection="1">
      <alignment horizontal="right" vertical="center"/>
    </xf>
    <xf numFmtId="2" fontId="19" fillId="5" borderId="1" xfId="3" applyNumberFormat="1" applyFont="1" applyFill="1" applyBorder="1" applyAlignment="1" applyProtection="1">
      <alignment horizontal="center" vertical="center"/>
    </xf>
    <xf numFmtId="2" fontId="19" fillId="5" borderId="1" xfId="0" applyNumberFormat="1" applyFont="1" applyFill="1" applyBorder="1" applyAlignment="1">
      <alignment horizontal="center" vertical="center"/>
    </xf>
    <xf numFmtId="166" fontId="18" fillId="4" borderId="1" xfId="3" applyNumberFormat="1" applyFont="1" applyFill="1" applyBorder="1" applyAlignment="1" applyProtection="1">
      <alignment vertical="center"/>
    </xf>
    <xf numFmtId="10" fontId="18" fillId="4" borderId="1" xfId="1" applyNumberFormat="1" applyFont="1" applyFill="1" applyBorder="1" applyAlignment="1" applyProtection="1">
      <alignment horizontal="right" vertical="center"/>
    </xf>
    <xf numFmtId="0" fontId="20" fillId="0" borderId="0" xfId="0" applyFont="1"/>
    <xf numFmtId="0" fontId="20" fillId="0" borderId="0" xfId="0" applyFont="1" applyBorder="1" applyAlignment="1">
      <alignment horizontal="center"/>
    </xf>
    <xf numFmtId="0" fontId="21" fillId="0" borderId="0" xfId="0" applyFont="1"/>
    <xf numFmtId="0" fontId="22" fillId="0" borderId="0" xfId="0" applyFont="1"/>
    <xf numFmtId="0" fontId="23" fillId="0" borderId="0" xfId="0" applyFont="1"/>
    <xf numFmtId="4" fontId="23" fillId="0" borderId="0" xfId="0" applyNumberFormat="1" applyFont="1"/>
    <xf numFmtId="0" fontId="14" fillId="0" borderId="1" xfId="3" applyFont="1" applyBorder="1" applyAlignment="1" applyProtection="1">
      <alignment horizontal="center" vertical="center" wrapText="1"/>
    </xf>
    <xf numFmtId="0" fontId="13" fillId="0" borderId="1" xfId="3" applyFont="1" applyBorder="1" applyAlignment="1" applyProtection="1">
      <alignment horizontal="center" vertical="center" wrapText="1"/>
    </xf>
    <xf numFmtId="0" fontId="14" fillId="0" borderId="1" xfId="3" applyFont="1" applyBorder="1" applyAlignment="1" applyProtection="1">
      <alignment horizontal="center" vertical="center"/>
    </xf>
    <xf numFmtId="0" fontId="14" fillId="0" borderId="1" xfId="3" applyFont="1" applyBorder="1" applyAlignment="1" applyProtection="1">
      <alignment vertical="center"/>
    </xf>
    <xf numFmtId="0" fontId="14" fillId="0" borderId="10" xfId="3" applyFont="1" applyBorder="1" applyAlignment="1" applyProtection="1">
      <alignment horizontal="center" vertical="center" wrapText="1"/>
    </xf>
    <xf numFmtId="0" fontId="14" fillId="0" borderId="25" xfId="3" applyFont="1" applyBorder="1" applyAlignment="1" applyProtection="1">
      <alignment horizontal="center" vertical="center"/>
    </xf>
    <xf numFmtId="0" fontId="14" fillId="0" borderId="10" xfId="3" applyFont="1" applyBorder="1" applyAlignment="1" applyProtection="1">
      <alignment horizontal="center" vertical="center"/>
    </xf>
    <xf numFmtId="0" fontId="14" fillId="0" borderId="2" xfId="3" applyFont="1" applyBorder="1" applyAlignment="1" applyProtection="1">
      <alignment vertical="center"/>
    </xf>
    <xf numFmtId="0" fontId="13" fillId="0" borderId="2" xfId="3" applyFont="1" applyBorder="1" applyAlignment="1" applyProtection="1">
      <alignment horizontal="center" vertical="center" wrapText="1"/>
    </xf>
    <xf numFmtId="0" fontId="14" fillId="0" borderId="22" xfId="3" applyFont="1" applyBorder="1" applyAlignment="1" applyProtection="1">
      <alignment horizontal="center" vertical="center"/>
    </xf>
    <xf numFmtId="0" fontId="14" fillId="0" borderId="2" xfId="3" applyFont="1" applyBorder="1" applyAlignment="1" applyProtection="1">
      <alignment horizontal="center" vertical="center"/>
    </xf>
    <xf numFmtId="0" fontId="14" fillId="0" borderId="21" xfId="3" applyFont="1" applyBorder="1" applyAlignment="1" applyProtection="1">
      <alignment horizontal="center" vertical="center"/>
    </xf>
    <xf numFmtId="0" fontId="14" fillId="0" borderId="2" xfId="3" applyFont="1" applyBorder="1" applyAlignment="1" applyProtection="1">
      <alignment horizontal="center" vertical="center" wrapText="1"/>
    </xf>
    <xf numFmtId="0" fontId="14" fillId="0" borderId="14" xfId="3" applyFont="1" applyBorder="1" applyAlignment="1" applyProtection="1">
      <alignment horizontal="center" vertical="center"/>
    </xf>
    <xf numFmtId="0" fontId="13" fillId="0" borderId="9" xfId="3" applyFont="1" applyBorder="1" applyAlignment="1" applyProtection="1">
      <alignment horizontal="center" vertical="center" wrapText="1"/>
    </xf>
    <xf numFmtId="0" fontId="8" fillId="0" borderId="20" xfId="3" applyFont="1" applyBorder="1" applyAlignment="1" applyProtection="1">
      <alignment vertical="center"/>
    </xf>
    <xf numFmtId="2" fontId="8" fillId="0" borderId="0" xfId="3" applyNumberFormat="1" applyFont="1" applyBorder="1" applyAlignment="1" applyProtection="1">
      <alignment vertical="center"/>
    </xf>
    <xf numFmtId="2" fontId="8" fillId="0" borderId="18" xfId="3" applyNumberFormat="1" applyFont="1" applyBorder="1" applyAlignment="1" applyProtection="1">
      <alignment vertical="center"/>
    </xf>
    <xf numFmtId="0" fontId="10" fillId="0" borderId="20" xfId="8" applyBorder="1" applyAlignment="1">
      <alignment vertical="center"/>
    </xf>
    <xf numFmtId="0" fontId="10" fillId="0" borderId="0" xfId="8" applyBorder="1" applyAlignment="1">
      <alignment vertical="center"/>
    </xf>
    <xf numFmtId="0" fontId="10" fillId="0" borderId="18" xfId="8" applyBorder="1" applyAlignment="1">
      <alignment vertical="center"/>
    </xf>
    <xf numFmtId="0" fontId="14" fillId="0" borderId="0" xfId="3" applyFont="1" applyBorder="1" applyAlignment="1" applyProtection="1">
      <alignment vertical="center"/>
    </xf>
    <xf numFmtId="0" fontId="10" fillId="0" borderId="0" xfId="3" applyFont="1" applyBorder="1" applyAlignment="1" applyProtection="1"/>
    <xf numFmtId="0" fontId="8" fillId="0" borderId="1" xfId="3" applyFont="1" applyBorder="1" applyAlignment="1" applyProtection="1">
      <alignment horizontal="center" vertical="center"/>
    </xf>
    <xf numFmtId="0" fontId="8" fillId="0" borderId="22" xfId="3" applyFont="1" applyBorder="1" applyAlignment="1" applyProtection="1">
      <alignment vertical="center"/>
    </xf>
    <xf numFmtId="0" fontId="8" fillId="0" borderId="10" xfId="3" applyFont="1" applyBorder="1" applyAlignment="1" applyProtection="1">
      <alignment vertical="center"/>
    </xf>
    <xf numFmtId="0" fontId="26" fillId="0" borderId="6" xfId="3" applyFont="1" applyBorder="1" applyAlignment="1" applyProtection="1">
      <alignment vertical="center"/>
    </xf>
    <xf numFmtId="0" fontId="21" fillId="0" borderId="10" xfId="3" applyFont="1" applyBorder="1" applyAlignment="1" applyProtection="1">
      <alignment vertical="center"/>
    </xf>
    <xf numFmtId="0" fontId="21" fillId="0" borderId="0" xfId="3" applyFont="1" applyBorder="1" applyAlignment="1" applyProtection="1">
      <alignment vertical="center"/>
    </xf>
    <xf numFmtId="0" fontId="21" fillId="0" borderId="11" xfId="3" applyFont="1" applyBorder="1" applyAlignment="1" applyProtection="1">
      <alignment vertical="center"/>
    </xf>
    <xf numFmtId="0" fontId="21" fillId="0" borderId="0" xfId="3" applyFont="1" applyAlignment="1" applyProtection="1">
      <alignment vertical="center"/>
    </xf>
    <xf numFmtId="0" fontId="21" fillId="0" borderId="14" xfId="3" applyFont="1" applyBorder="1" applyAlignment="1" applyProtection="1">
      <alignment vertical="center"/>
    </xf>
    <xf numFmtId="0" fontId="21" fillId="0" borderId="5" xfId="3" applyFont="1" applyBorder="1" applyAlignment="1" applyProtection="1">
      <alignment vertical="center"/>
    </xf>
    <xf numFmtId="0" fontId="21" fillId="0" borderId="22" xfId="3" applyFont="1" applyBorder="1" applyAlignment="1" applyProtection="1">
      <alignment horizontal="center" vertical="center" wrapText="1"/>
    </xf>
    <xf numFmtId="0" fontId="21" fillId="0" borderId="11" xfId="3" applyFont="1" applyBorder="1" applyAlignment="1" applyProtection="1">
      <alignment horizontal="center" vertical="center" wrapText="1"/>
    </xf>
    <xf numFmtId="0" fontId="21" fillId="0" borderId="0" xfId="3" applyFont="1" applyAlignment="1" applyProtection="1">
      <alignment horizontal="center" vertical="center" wrapText="1"/>
    </xf>
    <xf numFmtId="0" fontId="21" fillId="0" borderId="22" xfId="3" applyFont="1" applyBorder="1" applyAlignment="1" applyProtection="1">
      <alignment vertical="center"/>
    </xf>
    <xf numFmtId="0" fontId="12" fillId="0" borderId="11" xfId="3" applyFont="1" applyBorder="1" applyAlignment="1" applyProtection="1">
      <alignment horizontal="center" vertical="center"/>
    </xf>
    <xf numFmtId="0" fontId="21" fillId="0" borderId="2" xfId="3" applyFont="1" applyBorder="1" applyAlignment="1" applyProtection="1">
      <alignment vertical="center"/>
    </xf>
    <xf numFmtId="0" fontId="21" fillId="0" borderId="7" xfId="3" applyFont="1" applyBorder="1" applyAlignment="1" applyProtection="1">
      <alignment vertical="center"/>
    </xf>
    <xf numFmtId="4" fontId="21" fillId="0" borderId="2" xfId="3" applyNumberFormat="1" applyFont="1" applyBorder="1" applyAlignment="1" applyProtection="1">
      <alignment vertical="center"/>
    </xf>
    <xf numFmtId="0" fontId="21" fillId="0" borderId="8" xfId="3" applyFont="1" applyBorder="1" applyAlignment="1" applyProtection="1">
      <alignment vertical="center"/>
    </xf>
    <xf numFmtId="0" fontId="21" fillId="0" borderId="6" xfId="3" applyFont="1" applyBorder="1" applyAlignment="1" applyProtection="1">
      <alignment vertical="center"/>
    </xf>
    <xf numFmtId="4" fontId="21" fillId="0" borderId="0" xfId="3" applyNumberFormat="1" applyFont="1" applyAlignment="1" applyProtection="1">
      <alignment vertical="center"/>
    </xf>
    <xf numFmtId="0" fontId="12" fillId="0" borderId="10" xfId="3" applyFont="1" applyBorder="1" applyAlignment="1" applyProtection="1">
      <alignment vertical="center"/>
    </xf>
    <xf numFmtId="0" fontId="12" fillId="0" borderId="7" xfId="3" applyFont="1" applyBorder="1" applyAlignment="1" applyProtection="1">
      <alignment vertical="center"/>
    </xf>
    <xf numFmtId="4" fontId="21" fillId="0" borderId="7" xfId="3" applyNumberFormat="1" applyFont="1" applyBorder="1" applyAlignment="1" applyProtection="1">
      <alignment vertical="center"/>
    </xf>
    <xf numFmtId="0" fontId="8" fillId="0" borderId="1" xfId="3" applyFont="1" applyBorder="1" applyAlignment="1" applyProtection="1">
      <alignment horizontal="center" vertical="center" wrapText="1"/>
    </xf>
    <xf numFmtId="0" fontId="12" fillId="0" borderId="0" xfId="3" applyFont="1" applyBorder="1" applyAlignment="1" applyProtection="1">
      <alignment horizontal="center" vertical="center"/>
    </xf>
    <xf numFmtId="0" fontId="12" fillId="0" borderId="0" xfId="3" applyFont="1" applyBorder="1" applyAlignment="1" applyProtection="1">
      <alignment vertical="center"/>
    </xf>
    <xf numFmtId="6" fontId="12" fillId="0" borderId="0" xfId="3" applyNumberFormat="1" applyFont="1" applyBorder="1" applyAlignment="1" applyProtection="1">
      <alignment horizontal="center" vertical="center"/>
    </xf>
    <xf numFmtId="0" fontId="24" fillId="0" borderId="22" xfId="3" applyFont="1" applyBorder="1" applyAlignment="1" applyProtection="1">
      <alignment vertical="center"/>
    </xf>
    <xf numFmtId="49" fontId="10" fillId="0" borderId="0" xfId="3" applyNumberFormat="1" applyFont="1" applyFill="1" applyBorder="1" applyAlignment="1" applyProtection="1"/>
    <xf numFmtId="0" fontId="22" fillId="8" borderId="0" xfId="0" applyFont="1" applyFill="1" applyBorder="1"/>
    <xf numFmtId="0" fontId="22" fillId="9" borderId="4" xfId="0" applyFont="1" applyFill="1" applyBorder="1"/>
    <xf numFmtId="0" fontId="22" fillId="9" borderId="5" xfId="0" applyFont="1" applyFill="1" applyBorder="1"/>
    <xf numFmtId="0" fontId="22" fillId="9" borderId="0" xfId="0" applyFont="1" applyFill="1" applyBorder="1"/>
    <xf numFmtId="0" fontId="22" fillId="9" borderId="11" xfId="0" applyFont="1" applyFill="1" applyBorder="1"/>
    <xf numFmtId="0" fontId="24" fillId="9" borderId="8" xfId="0" applyFont="1" applyFill="1" applyBorder="1" applyAlignment="1">
      <alignment vertical="center"/>
    </xf>
    <xf numFmtId="0" fontId="24" fillId="9" borderId="10" xfId="0" applyFont="1" applyFill="1" applyBorder="1" applyAlignment="1">
      <alignment vertical="center"/>
    </xf>
    <xf numFmtId="1" fontId="9" fillId="0" borderId="0" xfId="3" applyNumberFormat="1" applyFont="1" applyBorder="1" applyAlignment="1" applyProtection="1">
      <alignment horizontal="center" vertical="center"/>
    </xf>
    <xf numFmtId="0" fontId="17" fillId="0" borderId="0" xfId="0" applyFont="1" applyAlignment="1">
      <alignment horizontal="center" vertical="center"/>
    </xf>
    <xf numFmtId="2" fontId="18" fillId="0" borderId="0" xfId="3" applyNumberFormat="1" applyFont="1" applyFill="1" applyAlignment="1" applyProtection="1">
      <alignment vertical="center"/>
    </xf>
    <xf numFmtId="0" fontId="9" fillId="0" borderId="0" xfId="3" applyFont="1" applyBorder="1" applyAlignment="1" applyProtection="1">
      <alignment horizontal="center" vertical="center"/>
    </xf>
    <xf numFmtId="0" fontId="13" fillId="0" borderId="0" xfId="3" applyFont="1" applyBorder="1" applyAlignment="1" applyProtection="1">
      <alignment horizontal="center" vertical="center" wrapText="1"/>
    </xf>
    <xf numFmtId="7" fontId="14" fillId="0" borderId="0" xfId="10" applyNumberFormat="1" applyFont="1" applyBorder="1" applyAlignment="1" applyProtection="1">
      <alignment vertical="center"/>
    </xf>
    <xf numFmtId="7" fontId="14" fillId="0" borderId="0" xfId="3" applyNumberFormat="1" applyFont="1" applyBorder="1" applyAlignment="1" applyProtection="1">
      <alignment vertical="center"/>
    </xf>
    <xf numFmtId="7" fontId="13" fillId="0" borderId="0" xfId="3" applyNumberFormat="1" applyFont="1" applyBorder="1" applyAlignment="1" applyProtection="1">
      <alignment vertical="center"/>
    </xf>
    <xf numFmtId="0" fontId="10" fillId="0" borderId="0" xfId="3" applyFont="1" applyBorder="1" applyAlignment="1" applyProtection="1">
      <alignment vertical="center"/>
    </xf>
    <xf numFmtId="0" fontId="13" fillId="0" borderId="0" xfId="3" applyFont="1" applyBorder="1" applyAlignment="1" applyProtection="1">
      <alignment vertical="center"/>
    </xf>
    <xf numFmtId="0" fontId="16" fillId="0" borderId="0" xfId="3" applyFont="1" applyFill="1" applyBorder="1" applyAlignment="1" applyProtection="1">
      <alignment horizontal="center" vertical="center"/>
    </xf>
    <xf numFmtId="7" fontId="13" fillId="0" borderId="0" xfId="3" applyNumberFormat="1" applyFont="1" applyFill="1" applyBorder="1" applyAlignment="1" applyProtection="1">
      <alignment vertical="center"/>
    </xf>
    <xf numFmtId="0" fontId="10" fillId="0" borderId="0" xfId="8" applyFill="1" applyBorder="1" applyAlignment="1">
      <alignment vertical="center"/>
    </xf>
    <xf numFmtId="0" fontId="14" fillId="0" borderId="0" xfId="3" applyFont="1" applyFill="1" applyBorder="1" applyAlignment="1" applyProtection="1">
      <alignment vertical="center"/>
    </xf>
    <xf numFmtId="0" fontId="13" fillId="0" borderId="0" xfId="3" applyFont="1" applyFill="1" applyBorder="1" applyAlignment="1" applyProtection="1">
      <alignment horizontal="center" vertical="center" wrapText="1"/>
    </xf>
    <xf numFmtId="7" fontId="15" fillId="0" borderId="0" xfId="3" applyNumberFormat="1" applyFont="1" applyFill="1" applyBorder="1" applyAlignment="1" applyProtection="1">
      <alignment vertical="center"/>
    </xf>
    <xf numFmtId="0" fontId="0" fillId="0" borderId="0" xfId="0" applyFill="1"/>
    <xf numFmtId="0" fontId="24" fillId="0" borderId="0" xfId="0" applyFont="1" applyFill="1" applyBorder="1" applyAlignment="1">
      <alignment horizontal="center"/>
    </xf>
    <xf numFmtId="0" fontId="24" fillId="0" borderId="0" xfId="0" applyFont="1" applyFill="1" applyBorder="1"/>
    <xf numFmtId="4" fontId="24" fillId="0" borderId="0" xfId="0" applyNumberFormat="1" applyFont="1" applyFill="1" applyBorder="1" applyAlignment="1">
      <alignment horizontal="center"/>
    </xf>
    <xf numFmtId="0" fontId="0" fillId="0" borderId="0" xfId="0" applyFill="1" applyBorder="1"/>
    <xf numFmtId="0" fontId="0" fillId="11" borderId="0" xfId="0" applyFill="1"/>
    <xf numFmtId="0" fontId="21" fillId="11" borderId="0" xfId="0" applyFont="1" applyFill="1"/>
    <xf numFmtId="0" fontId="23" fillId="11" borderId="0" xfId="0" applyFont="1" applyFill="1"/>
    <xf numFmtId="0" fontId="17" fillId="11" borderId="0" xfId="0" applyFont="1" applyFill="1"/>
    <xf numFmtId="0" fontId="22" fillId="8" borderId="8" xfId="0" applyFont="1" applyFill="1" applyBorder="1"/>
    <xf numFmtId="0" fontId="22" fillId="8" borderId="4" xfId="0" applyFont="1" applyFill="1" applyBorder="1"/>
    <xf numFmtId="0" fontId="22" fillId="8" borderId="5" xfId="0" applyFont="1" applyFill="1" applyBorder="1"/>
    <xf numFmtId="0" fontId="22" fillId="8" borderId="10" xfId="0" applyFont="1" applyFill="1" applyBorder="1"/>
    <xf numFmtId="0" fontId="22" fillId="8" borderId="11" xfId="0" applyFont="1" applyFill="1" applyBorder="1"/>
    <xf numFmtId="0" fontId="22" fillId="8" borderId="6" xfId="0" applyFont="1" applyFill="1" applyBorder="1"/>
    <xf numFmtId="0" fontId="22" fillId="8" borderId="3" xfId="0" applyFont="1" applyFill="1" applyBorder="1"/>
    <xf numFmtId="0" fontId="22" fillId="8" borderId="3" xfId="0" applyFont="1" applyFill="1" applyBorder="1" applyAlignment="1">
      <alignment vertical="center"/>
    </xf>
    <xf numFmtId="0" fontId="28" fillId="8" borderId="3" xfId="12" applyFont="1" applyFill="1" applyBorder="1" applyAlignment="1">
      <alignment vertical="center"/>
    </xf>
    <xf numFmtId="0" fontId="24" fillId="8" borderId="3" xfId="0" applyFont="1" applyFill="1" applyBorder="1" applyAlignment="1">
      <alignment vertical="center"/>
    </xf>
    <xf numFmtId="0" fontId="22" fillId="8" borderId="7" xfId="0" applyFont="1" applyFill="1" applyBorder="1" applyAlignment="1">
      <alignment vertical="center"/>
    </xf>
    <xf numFmtId="49" fontId="20" fillId="0" borderId="0" xfId="0" applyNumberFormat="1" applyFont="1"/>
    <xf numFmtId="0" fontId="22" fillId="0" borderId="0" xfId="0" applyFont="1" applyFill="1"/>
    <xf numFmtId="0" fontId="31" fillId="0" borderId="14" xfId="0" applyFont="1" applyBorder="1" applyAlignment="1">
      <alignment horizontal="center" vertical="center" wrapText="1"/>
    </xf>
    <xf numFmtId="0" fontId="31" fillId="0" borderId="1" xfId="0" applyFont="1" applyBorder="1" applyAlignment="1">
      <alignment horizontal="center"/>
    </xf>
    <xf numFmtId="0" fontId="31" fillId="0" borderId="1" xfId="0" applyFont="1" applyBorder="1"/>
    <xf numFmtId="0" fontId="31" fillId="0" borderId="0" xfId="0" applyFont="1"/>
    <xf numFmtId="164" fontId="31" fillId="0" borderId="2" xfId="0" applyNumberFormat="1" applyFont="1" applyBorder="1" applyAlignment="1">
      <alignment vertical="center"/>
    </xf>
    <xf numFmtId="164" fontId="31" fillId="0" borderId="1" xfId="0" applyNumberFormat="1" applyFont="1" applyBorder="1" applyAlignment="1">
      <alignment vertical="center"/>
    </xf>
    <xf numFmtId="10" fontId="31" fillId="0" borderId="1" xfId="0" applyNumberFormat="1" applyFont="1" applyBorder="1"/>
    <xf numFmtId="0" fontId="32" fillId="8" borderId="3" xfId="0" applyFont="1" applyFill="1" applyBorder="1" applyAlignment="1">
      <alignment horizontal="left" vertical="center"/>
    </xf>
    <xf numFmtId="165" fontId="40" fillId="14" borderId="1" xfId="30" applyNumberFormat="1" applyFont="1" applyFill="1" applyBorder="1" applyAlignment="1" applyProtection="1">
      <alignment horizontal="right"/>
    </xf>
    <xf numFmtId="10" fontId="40" fillId="14" borderId="1" xfId="30" applyNumberFormat="1" applyFont="1" applyFill="1" applyBorder="1" applyAlignment="1" applyProtection="1">
      <alignment horizontal="right"/>
    </xf>
    <xf numFmtId="0" fontId="40" fillId="14" borderId="1" xfId="2" applyFont="1" applyFill="1" applyBorder="1" applyAlignment="1" applyProtection="1">
      <alignment horizontal="left"/>
    </xf>
    <xf numFmtId="1" fontId="40" fillId="14" borderId="1" xfId="2" applyNumberFormat="1" applyFont="1" applyFill="1" applyBorder="1" applyAlignment="1" applyProtection="1">
      <alignment horizontal="left"/>
    </xf>
    <xf numFmtId="0" fontId="6" fillId="0" borderId="0" xfId="2"/>
    <xf numFmtId="10" fontId="40" fillId="18" borderId="1" xfId="30" applyNumberFormat="1" applyFont="1" applyFill="1" applyBorder="1" applyAlignment="1" applyProtection="1">
      <alignment horizontal="center" vertical="center" wrapText="1"/>
    </xf>
    <xf numFmtId="171" fontId="40" fillId="18" borderId="1" xfId="33" applyNumberFormat="1" applyFont="1" applyFill="1" applyBorder="1" applyAlignment="1" applyProtection="1">
      <alignment horizontal="center" vertical="center" wrapText="1"/>
    </xf>
    <xf numFmtId="171" fontId="40" fillId="18" borderId="13" xfId="33" applyNumberFormat="1" applyFont="1" applyFill="1" applyBorder="1" applyAlignment="1" applyProtection="1">
      <alignment horizontal="center" vertical="center" wrapText="1"/>
    </xf>
    <xf numFmtId="0" fontId="40" fillId="18" borderId="1" xfId="2" applyFont="1" applyFill="1" applyBorder="1" applyAlignment="1" applyProtection="1">
      <alignment horizontal="center" vertical="center" wrapText="1"/>
    </xf>
    <xf numFmtId="173" fontId="41" fillId="16" borderId="1" xfId="15" applyNumberFormat="1" applyFont="1" applyFill="1" applyBorder="1" applyAlignment="1" applyProtection="1">
      <alignment horizontal="right" vertical="center" wrapText="1"/>
    </xf>
    <xf numFmtId="10" fontId="40" fillId="6" borderId="1" xfId="15" applyNumberFormat="1" applyFont="1" applyFill="1" applyBorder="1" applyAlignment="1" applyProtection="1">
      <alignment vertical="center"/>
      <protection locked="0"/>
    </xf>
    <xf numFmtId="165" fontId="40" fillId="6" borderId="1" xfId="15" applyNumberFormat="1" applyFont="1" applyFill="1" applyBorder="1" applyAlignment="1" applyProtection="1">
      <alignment vertical="center"/>
      <protection locked="0"/>
    </xf>
    <xf numFmtId="165" fontId="40" fillId="6" borderId="1" xfId="2" applyNumberFormat="1" applyFont="1" applyFill="1" applyBorder="1" applyAlignment="1" applyProtection="1">
      <alignment vertical="center"/>
      <protection locked="0"/>
    </xf>
    <xf numFmtId="165" fontId="40" fillId="20" borderId="1" xfId="15" applyNumberFormat="1" applyFont="1" applyFill="1" applyBorder="1" applyAlignment="1" applyProtection="1">
      <alignment vertical="center"/>
      <protection locked="0"/>
    </xf>
    <xf numFmtId="165" fontId="40" fillId="22" borderId="1" xfId="2" applyNumberFormat="1" applyFont="1" applyFill="1" applyBorder="1" applyAlignment="1" applyProtection="1">
      <alignment vertical="center"/>
      <protection locked="0"/>
    </xf>
    <xf numFmtId="0" fontId="7" fillId="0" borderId="0" xfId="24"/>
    <xf numFmtId="5" fontId="14" fillId="0" borderId="21" xfId="6" applyNumberFormat="1" applyFont="1" applyBorder="1" applyAlignment="1" applyProtection="1">
      <alignment horizontal="center" vertical="center"/>
    </xf>
    <xf numFmtId="7" fontId="14" fillId="0" borderId="22" xfId="6" applyNumberFormat="1" applyFont="1" applyBorder="1" applyAlignment="1" applyProtection="1">
      <alignment vertical="center"/>
    </xf>
    <xf numFmtId="5" fontId="14" fillId="0" borderId="22" xfId="3" applyNumberFormat="1" applyFont="1" applyBorder="1" applyAlignment="1" applyProtection="1">
      <alignment horizontal="center" vertical="center"/>
    </xf>
    <xf numFmtId="5" fontId="14" fillId="0" borderId="23" xfId="3" applyNumberFormat="1" applyFont="1" applyBorder="1" applyAlignment="1" applyProtection="1">
      <alignment horizontal="center" vertical="center"/>
    </xf>
    <xf numFmtId="5" fontId="14" fillId="0" borderId="25" xfId="3" applyNumberFormat="1" applyFont="1" applyBorder="1" applyAlignment="1" applyProtection="1">
      <alignment horizontal="center" vertical="center"/>
    </xf>
    <xf numFmtId="0" fontId="0" fillId="0" borderId="13" xfId="3" applyFont="1" applyBorder="1" applyAlignment="1" applyProtection="1">
      <alignment horizontal="center" vertical="center" wrapText="1"/>
    </xf>
    <xf numFmtId="0" fontId="0" fillId="0" borderId="9" xfId="3" applyFont="1" applyBorder="1" applyAlignment="1" applyProtection="1">
      <alignment vertical="center"/>
    </xf>
    <xf numFmtId="5" fontId="14" fillId="0" borderId="14" xfId="3" applyNumberFormat="1" applyFont="1" applyBorder="1" applyAlignment="1" applyProtection="1">
      <alignment horizontal="center" vertical="center"/>
    </xf>
    <xf numFmtId="166" fontId="14" fillId="3" borderId="25" xfId="3" applyNumberFormat="1" applyFont="1" applyFill="1" applyBorder="1" applyAlignment="1" applyProtection="1">
      <alignment horizontal="center" vertical="center"/>
    </xf>
    <xf numFmtId="166" fontId="14" fillId="3" borderId="22" xfId="3" applyNumberFormat="1" applyFont="1" applyFill="1" applyBorder="1" applyAlignment="1" applyProtection="1">
      <alignment horizontal="center" vertical="center"/>
    </xf>
    <xf numFmtId="5" fontId="14" fillId="0" borderId="2" xfId="3" applyNumberFormat="1" applyFont="1" applyBorder="1" applyAlignment="1" applyProtection="1">
      <alignment horizontal="center" vertical="center"/>
    </xf>
    <xf numFmtId="166" fontId="14" fillId="3" borderId="2" xfId="3" applyNumberFormat="1" applyFont="1" applyFill="1" applyBorder="1" applyAlignment="1" applyProtection="1">
      <alignment horizontal="center" vertical="center"/>
    </xf>
    <xf numFmtId="0" fontId="0" fillId="0" borderId="13" xfId="3" applyFont="1" applyBorder="1" applyAlignment="1" applyProtection="1">
      <alignment vertical="center"/>
    </xf>
    <xf numFmtId="5" fontId="14" fillId="0" borderId="21" xfId="3" applyNumberFormat="1" applyFont="1" applyBorder="1" applyAlignment="1" applyProtection="1">
      <alignment horizontal="center" vertical="center"/>
    </xf>
    <xf numFmtId="0" fontId="14" fillId="0" borderId="13" xfId="3" applyFont="1" applyBorder="1" applyAlignment="1" applyProtection="1">
      <alignment vertical="center"/>
    </xf>
    <xf numFmtId="5" fontId="13" fillId="3" borderId="12" xfId="3" applyNumberFormat="1" applyFont="1" applyFill="1" applyBorder="1" applyAlignment="1" applyProtection="1">
      <alignment horizontal="center" vertical="center"/>
    </xf>
    <xf numFmtId="0" fontId="0" fillId="0" borderId="0" xfId="3" applyFont="1" applyAlignment="1" applyProtection="1">
      <alignment vertical="center"/>
    </xf>
    <xf numFmtId="5" fontId="0" fillId="0" borderId="0" xfId="3" applyNumberFormat="1" applyFont="1" applyAlignment="1" applyProtection="1">
      <alignment vertical="center"/>
    </xf>
    <xf numFmtId="5" fontId="14" fillId="0" borderId="0" xfId="3" applyNumberFormat="1" applyFont="1" applyAlignment="1" applyProtection="1">
      <alignment vertical="center"/>
    </xf>
    <xf numFmtId="5" fontId="13" fillId="3" borderId="1" xfId="3" applyNumberFormat="1" applyFont="1" applyFill="1" applyBorder="1" applyAlignment="1" applyProtection="1">
      <alignment horizontal="center" vertical="center"/>
    </xf>
    <xf numFmtId="0" fontId="14" fillId="0" borderId="0" xfId="3" applyFont="1" applyAlignment="1" applyProtection="1">
      <alignment vertical="center"/>
    </xf>
    <xf numFmtId="5" fontId="13" fillId="0" borderId="1" xfId="3" applyNumberFormat="1" applyFont="1" applyBorder="1" applyAlignment="1" applyProtection="1">
      <alignment horizontal="center" vertical="center" wrapText="1"/>
    </xf>
    <xf numFmtId="0" fontId="6" fillId="0" borderId="0" xfId="0" applyFont="1"/>
    <xf numFmtId="4" fontId="6" fillId="0" borderId="0" xfId="0" applyNumberFormat="1" applyFont="1"/>
    <xf numFmtId="0" fontId="39" fillId="0" borderId="0" xfId="0" applyFont="1"/>
    <xf numFmtId="4" fontId="39" fillId="0" borderId="0" xfId="0" applyNumberFormat="1" applyFont="1"/>
    <xf numFmtId="4" fontId="39" fillId="0" borderId="1" xfId="0" applyNumberFormat="1" applyFont="1" applyBorder="1" applyAlignment="1">
      <alignment horizontal="center"/>
    </xf>
    <xf numFmtId="4" fontId="39" fillId="0" borderId="0" xfId="0" applyNumberFormat="1" applyFont="1" applyBorder="1" applyAlignment="1">
      <alignment horizontal="center"/>
    </xf>
    <xf numFmtId="0" fontId="39" fillId="0" borderId="8" xfId="0" applyFont="1" applyBorder="1"/>
    <xf numFmtId="3" fontId="39" fillId="0" borderId="4" xfId="0" applyNumberFormat="1" applyFont="1" applyBorder="1"/>
    <xf numFmtId="3" fontId="39" fillId="0" borderId="4" xfId="0" applyNumberFormat="1" applyFont="1" applyBorder="1" applyAlignment="1">
      <alignment horizontal="center"/>
    </xf>
    <xf numFmtId="4" fontId="39" fillId="0" borderId="4" xfId="0" applyNumberFormat="1" applyFont="1" applyBorder="1"/>
    <xf numFmtId="0" fontId="39" fillId="0" borderId="5" xfId="0" applyFont="1" applyBorder="1"/>
    <xf numFmtId="0" fontId="39" fillId="0" borderId="10" xfId="0" applyFont="1" applyBorder="1"/>
    <xf numFmtId="3" fontId="39" fillId="0" borderId="0" xfId="0" applyNumberFormat="1" applyFont="1" applyBorder="1"/>
    <xf numFmtId="3" fontId="39" fillId="0" borderId="0" xfId="0" applyNumberFormat="1" applyFont="1" applyBorder="1" applyAlignment="1">
      <alignment horizontal="center"/>
    </xf>
    <xf numFmtId="4" fontId="39" fillId="0" borderId="0" xfId="0" applyNumberFormat="1" applyFont="1" applyBorder="1"/>
    <xf numFmtId="0" fontId="39" fillId="0" borderId="11" xfId="0" applyFont="1" applyBorder="1"/>
    <xf numFmtId="3" fontId="39" fillId="0" borderId="3" xfId="0" applyNumberFormat="1" applyFont="1" applyBorder="1" applyAlignment="1">
      <alignment horizontal="center"/>
    </xf>
    <xf numFmtId="3" fontId="45" fillId="0" borderId="1" xfId="0" applyNumberFormat="1" applyFont="1" applyBorder="1" applyAlignment="1">
      <alignment horizontal="center"/>
    </xf>
    <xf numFmtId="4" fontId="45" fillId="0" borderId="0" xfId="0" applyNumberFormat="1" applyFont="1" applyBorder="1"/>
    <xf numFmtId="0" fontId="39" fillId="0" borderId="6" xfId="0" applyFont="1" applyBorder="1"/>
    <xf numFmtId="0" fontId="39" fillId="0" borderId="3" xfId="0" applyFont="1" applyBorder="1"/>
    <xf numFmtId="4" fontId="39" fillId="0" borderId="3" xfId="0" applyNumberFormat="1" applyFont="1" applyBorder="1"/>
    <xf numFmtId="0" fontId="39" fillId="0" borderId="7" xfId="0" applyFont="1" applyBorder="1"/>
    <xf numFmtId="0" fontId="39" fillId="0" borderId="4" xfId="0" applyFont="1" applyBorder="1"/>
    <xf numFmtId="3" fontId="39" fillId="0" borderId="0" xfId="0" applyNumberFormat="1" applyFont="1"/>
    <xf numFmtId="0" fontId="39" fillId="0" borderId="0" xfId="0" applyFont="1" applyBorder="1"/>
    <xf numFmtId="10" fontId="45" fillId="0" borderId="1" xfId="7" applyNumberFormat="1" applyFont="1" applyBorder="1" applyAlignment="1">
      <alignment horizontal="center"/>
    </xf>
    <xf numFmtId="10" fontId="39" fillId="0" borderId="0" xfId="0" applyNumberFormat="1" applyFont="1" applyBorder="1" applyAlignment="1">
      <alignment horizontal="center"/>
    </xf>
    <xf numFmtId="10" fontId="39" fillId="12" borderId="1" xfId="0" applyNumberFormat="1" applyFont="1" applyFill="1" applyBorder="1" applyAlignment="1" applyProtection="1">
      <alignment horizontal="center"/>
    </xf>
    <xf numFmtId="10" fontId="39" fillId="3" borderId="1" xfId="0" applyNumberFormat="1" applyFont="1" applyFill="1" applyBorder="1" applyAlignment="1" applyProtection="1">
      <alignment horizontal="center"/>
    </xf>
    <xf numFmtId="10" fontId="39" fillId="0" borderId="0" xfId="7" applyNumberFormat="1" applyFont="1" applyBorder="1" applyAlignment="1">
      <alignment horizontal="center"/>
    </xf>
    <xf numFmtId="4" fontId="39" fillId="0" borderId="0" xfId="0" quotePrefix="1" applyNumberFormat="1" applyFont="1" applyBorder="1"/>
    <xf numFmtId="3" fontId="39" fillId="0" borderId="11" xfId="0" applyNumberFormat="1" applyFont="1" applyBorder="1"/>
    <xf numFmtId="4" fontId="39" fillId="0" borderId="5" xfId="0" applyNumberFormat="1" applyFont="1" applyBorder="1"/>
    <xf numFmtId="0" fontId="45" fillId="0" borderId="10" xfId="0" applyFont="1" applyBorder="1"/>
    <xf numFmtId="0" fontId="45" fillId="0" borderId="0" xfId="0" applyFont="1" applyBorder="1"/>
    <xf numFmtId="3" fontId="45" fillId="0" borderId="0" xfId="0" applyNumberFormat="1" applyFont="1" applyBorder="1"/>
    <xf numFmtId="0" fontId="45" fillId="0" borderId="10" xfId="0" quotePrefix="1" applyFont="1" applyBorder="1"/>
    <xf numFmtId="0" fontId="45" fillId="0" borderId="6" xfId="0" applyFont="1" applyBorder="1"/>
    <xf numFmtId="0" fontId="45" fillId="0" borderId="3" xfId="0" applyFont="1" applyBorder="1"/>
    <xf numFmtId="4" fontId="45" fillId="0" borderId="3" xfId="0" applyNumberFormat="1" applyFont="1" applyBorder="1"/>
    <xf numFmtId="3" fontId="45" fillId="0" borderId="3" xfId="0" applyNumberFormat="1" applyFont="1" applyBorder="1"/>
    <xf numFmtId="0" fontId="39" fillId="0" borderId="13" xfId="0" applyFont="1" applyBorder="1" applyAlignment="1">
      <alignment vertical="center"/>
    </xf>
    <xf numFmtId="0" fontId="47" fillId="0" borderId="9" xfId="12" applyFont="1" applyBorder="1" applyAlignment="1">
      <alignment vertical="center"/>
    </xf>
    <xf numFmtId="0" fontId="39" fillId="0" borderId="9" xfId="0" applyFont="1" applyBorder="1"/>
    <xf numFmtId="4" fontId="39" fillId="0" borderId="9" xfId="0" applyNumberFormat="1" applyFont="1" applyBorder="1"/>
    <xf numFmtId="0" fontId="39" fillId="0" borderId="12" xfId="0" applyFont="1" applyBorder="1"/>
    <xf numFmtId="0" fontId="0" fillId="8" borderId="0" xfId="3" applyFont="1" applyFill="1" applyAlignment="1" applyProtection="1">
      <alignment vertical="center"/>
    </xf>
    <xf numFmtId="0" fontId="0" fillId="8" borderId="13" xfId="3" applyFont="1" applyFill="1" applyBorder="1" applyAlignment="1" applyProtection="1">
      <alignment vertical="center"/>
    </xf>
    <xf numFmtId="0" fontId="0" fillId="8" borderId="12" xfId="3" applyFont="1" applyFill="1" applyBorder="1" applyAlignment="1" applyProtection="1">
      <alignment vertical="center"/>
    </xf>
    <xf numFmtId="0" fontId="0" fillId="0" borderId="0" xfId="3" applyFont="1" applyBorder="1" applyAlignment="1" applyProtection="1">
      <alignment vertical="center"/>
    </xf>
    <xf numFmtId="0" fontId="49" fillId="8" borderId="0" xfId="3" applyFont="1" applyFill="1" applyBorder="1" applyAlignment="1" applyProtection="1"/>
    <xf numFmtId="0" fontId="48" fillId="8" borderId="0" xfId="3" applyFont="1" applyFill="1" applyBorder="1" applyAlignment="1" applyProtection="1">
      <alignment vertical="center"/>
    </xf>
    <xf numFmtId="167" fontId="50" fillId="8" borderId="0" xfId="3" quotePrefix="1" applyNumberFormat="1" applyFont="1" applyFill="1" applyBorder="1" applyAlignment="1" applyProtection="1">
      <alignment horizontal="left" vertical="center"/>
    </xf>
    <xf numFmtId="0" fontId="49" fillId="8" borderId="0" xfId="3" applyFont="1" applyFill="1" applyBorder="1" applyAlignment="1" applyProtection="1">
      <alignment horizontal="left"/>
    </xf>
    <xf numFmtId="0" fontId="0" fillId="8" borderId="0" xfId="3" applyFont="1" applyFill="1" applyBorder="1" applyAlignment="1" applyProtection="1">
      <alignment horizontal="center"/>
    </xf>
    <xf numFmtId="0" fontId="0" fillId="8" borderId="0" xfId="3" applyFont="1" applyFill="1" applyAlignment="1" applyProtection="1"/>
    <xf numFmtId="0" fontId="0" fillId="8" borderId="11" xfId="3" applyFont="1" applyFill="1" applyBorder="1" applyAlignment="1" applyProtection="1">
      <alignment vertical="center"/>
    </xf>
    <xf numFmtId="167" fontId="51" fillId="8" borderId="0" xfId="3" quotePrefix="1" applyNumberFormat="1" applyFont="1" applyFill="1" applyBorder="1" applyAlignment="1" applyProtection="1">
      <alignment horizontal="center" vertical="center"/>
    </xf>
    <xf numFmtId="0" fontId="52" fillId="13" borderId="0" xfId="0" applyFont="1" applyFill="1" applyBorder="1"/>
    <xf numFmtId="0" fontId="39" fillId="0" borderId="0" xfId="0" applyFont="1" applyBorder="1" applyAlignment="1">
      <alignment vertical="center"/>
    </xf>
    <xf numFmtId="0" fontId="47" fillId="0" borderId="0" xfId="12" applyFont="1" applyBorder="1" applyAlignment="1">
      <alignment vertical="center"/>
    </xf>
    <xf numFmtId="0" fontId="47" fillId="0" borderId="0" xfId="12" applyFont="1" applyBorder="1" applyAlignment="1">
      <alignment horizontal="left" vertical="center"/>
    </xf>
    <xf numFmtId="0" fontId="0" fillId="0" borderId="0" xfId="0" applyBorder="1"/>
    <xf numFmtId="0" fontId="6" fillId="0" borderId="0" xfId="0" applyFont="1" applyBorder="1"/>
    <xf numFmtId="4" fontId="6" fillId="0" borderId="0" xfId="0" applyNumberFormat="1" applyFont="1" applyBorder="1"/>
    <xf numFmtId="0" fontId="53" fillId="0" borderId="0" xfId="0" applyFont="1"/>
    <xf numFmtId="2" fontId="53" fillId="0" borderId="0" xfId="0" applyNumberFormat="1" applyFont="1"/>
    <xf numFmtId="4" fontId="53" fillId="0" borderId="0" xfId="0" applyNumberFormat="1" applyFont="1"/>
    <xf numFmtId="0" fontId="54" fillId="0" borderId="0" xfId="3" applyFont="1" applyFill="1" applyBorder="1" applyAlignment="1" applyProtection="1">
      <alignment vertical="center"/>
    </xf>
    <xf numFmtId="0" fontId="53" fillId="0" borderId="0" xfId="8" applyFont="1" applyAlignment="1">
      <alignment vertical="center"/>
    </xf>
    <xf numFmtId="0" fontId="55" fillId="0" borderId="0" xfId="0" applyFont="1"/>
    <xf numFmtId="0" fontId="56" fillId="0" borderId="0" xfId="0" applyFont="1"/>
    <xf numFmtId="3" fontId="24" fillId="0" borderId="22" xfId="3" applyNumberFormat="1" applyFont="1" applyBorder="1" applyAlignment="1" applyProtection="1">
      <alignment horizontal="center" vertical="center"/>
    </xf>
    <xf numFmtId="3" fontId="21" fillId="0" borderId="22" xfId="3" applyNumberFormat="1" applyFont="1" applyBorder="1" applyAlignment="1" applyProtection="1">
      <alignment horizontal="center" vertical="center"/>
    </xf>
    <xf numFmtId="3" fontId="21" fillId="0" borderId="11" xfId="3" applyNumberFormat="1" applyFont="1" applyBorder="1" applyAlignment="1" applyProtection="1">
      <alignment horizontal="center" vertical="center"/>
    </xf>
    <xf numFmtId="3" fontId="8" fillId="0" borderId="22" xfId="3" applyNumberFormat="1" applyFont="1" applyBorder="1" applyAlignment="1" applyProtection="1">
      <alignment horizontal="center" vertical="center"/>
    </xf>
    <xf numFmtId="3" fontId="21" fillId="0" borderId="2" xfId="3" applyNumberFormat="1" applyFont="1" applyBorder="1" applyAlignment="1" applyProtection="1">
      <alignment horizontal="center" vertical="center"/>
    </xf>
    <xf numFmtId="3" fontId="21" fillId="0" borderId="7" xfId="3" applyNumberFormat="1" applyFont="1" applyBorder="1" applyAlignment="1" applyProtection="1">
      <alignment horizontal="center" vertical="center"/>
    </xf>
    <xf numFmtId="3" fontId="21" fillId="0" borderId="14" xfId="3" applyNumberFormat="1" applyFont="1" applyBorder="1" applyAlignment="1" applyProtection="1">
      <alignment horizontal="center" vertical="center"/>
    </xf>
    <xf numFmtId="3" fontId="21" fillId="0" borderId="5" xfId="3" applyNumberFormat="1" applyFont="1" applyBorder="1" applyAlignment="1" applyProtection="1">
      <alignment horizontal="center" vertical="center"/>
    </xf>
    <xf numFmtId="3" fontId="24" fillId="0" borderId="22" xfId="3" applyNumberFormat="1" applyFont="1" applyFill="1" applyBorder="1" applyAlignment="1" applyProtection="1">
      <alignment horizontal="center" vertical="center"/>
    </xf>
    <xf numFmtId="4" fontId="12" fillId="0" borderId="0" xfId="3" applyNumberFormat="1" applyFont="1" applyAlignment="1" applyProtection="1">
      <alignment horizontal="center" vertical="center"/>
    </xf>
    <xf numFmtId="4" fontId="12" fillId="0" borderId="4" xfId="3" applyNumberFormat="1" applyFont="1" applyBorder="1" applyAlignment="1" applyProtection="1">
      <alignment horizontal="center" vertical="center"/>
    </xf>
    <xf numFmtId="0" fontId="0" fillId="8" borderId="0" xfId="3" applyFont="1" applyFill="1" applyBorder="1" applyAlignment="1" applyProtection="1"/>
    <xf numFmtId="0" fontId="31" fillId="0" borderId="0" xfId="0" applyFont="1" applyBorder="1" applyAlignment="1">
      <alignment horizontal="center" vertical="center"/>
    </xf>
    <xf numFmtId="0" fontId="58" fillId="0" borderId="0" xfId="0" applyFont="1"/>
    <xf numFmtId="3" fontId="12" fillId="0" borderId="0" xfId="3" applyNumberFormat="1" applyFont="1" applyBorder="1" applyAlignment="1" applyProtection="1">
      <alignment horizontal="center" vertical="center"/>
    </xf>
    <xf numFmtId="3" fontId="26" fillId="0" borderId="3" xfId="3" applyNumberFormat="1" applyFont="1" applyBorder="1" applyAlignment="1" applyProtection="1">
      <alignment horizontal="center" vertical="center"/>
    </xf>
    <xf numFmtId="3" fontId="12" fillId="0" borderId="3" xfId="3" applyNumberFormat="1" applyFont="1" applyBorder="1" applyAlignment="1" applyProtection="1">
      <alignment horizontal="center" vertical="center"/>
    </xf>
    <xf numFmtId="0" fontId="24" fillId="0" borderId="0" xfId="0" applyFont="1" applyBorder="1"/>
    <xf numFmtId="10" fontId="24" fillId="0" borderId="0" xfId="1" applyNumberFormat="1" applyFont="1" applyFill="1" applyBorder="1"/>
    <xf numFmtId="178" fontId="39" fillId="0" borderId="11" xfId="0" applyNumberFormat="1" applyFont="1" applyBorder="1"/>
    <xf numFmtId="0" fontId="13" fillId="0" borderId="2" xfId="3" applyFont="1" applyBorder="1" applyAlignment="1" applyProtection="1">
      <alignment horizontal="center" vertical="center" wrapText="1"/>
    </xf>
    <xf numFmtId="7" fontId="14" fillId="0" borderId="0" xfId="3" applyNumberFormat="1" applyFont="1" applyAlignment="1" applyProtection="1">
      <alignment vertical="center"/>
    </xf>
    <xf numFmtId="7" fontId="13" fillId="0" borderId="1" xfId="3" applyNumberFormat="1" applyFont="1" applyBorder="1" applyAlignment="1" applyProtection="1">
      <alignment horizontal="center" vertical="center" wrapText="1"/>
    </xf>
    <xf numFmtId="0" fontId="31" fillId="0" borderId="1" xfId="0" applyFont="1" applyBorder="1" applyAlignment="1">
      <alignment horizontal="left" vertical="center"/>
    </xf>
    <xf numFmtId="0" fontId="61" fillId="0" borderId="0" xfId="0" applyFont="1" applyBorder="1" applyAlignment="1">
      <alignment vertical="center"/>
    </xf>
    <xf numFmtId="0" fontId="59" fillId="0" borderId="0" xfId="0" applyFont="1" applyBorder="1" applyAlignment="1">
      <alignment vertical="center"/>
    </xf>
    <xf numFmtId="0" fontId="13" fillId="0" borderId="1" xfId="3" applyFont="1" applyBorder="1" applyAlignment="1" applyProtection="1">
      <alignment horizontal="left" vertical="center"/>
    </xf>
    <xf numFmtId="0" fontId="13" fillId="0" borderId="1" xfId="3" applyFont="1" applyBorder="1" applyAlignment="1" applyProtection="1">
      <alignment horizontal="left" vertical="center" wrapText="1"/>
    </xf>
    <xf numFmtId="0" fontId="13" fillId="7" borderId="1" xfId="3" applyFont="1" applyFill="1" applyBorder="1" applyAlignment="1" applyProtection="1">
      <alignment horizontal="left" vertical="center" wrapText="1"/>
    </xf>
    <xf numFmtId="0" fontId="62" fillId="0" borderId="9" xfId="12" applyFont="1" applyBorder="1" applyAlignment="1">
      <alignment horizontal="left" vertical="center"/>
    </xf>
    <xf numFmtId="0" fontId="13" fillId="24" borderId="13" xfId="3" applyFont="1" applyFill="1" applyBorder="1" applyAlignment="1" applyProtection="1">
      <alignment horizontal="center" vertical="center"/>
    </xf>
    <xf numFmtId="0" fontId="14" fillId="24" borderId="13" xfId="3" applyFont="1" applyFill="1" applyBorder="1" applyAlignment="1" applyProtection="1">
      <alignment horizontal="right" vertical="center"/>
    </xf>
    <xf numFmtId="0" fontId="63" fillId="13" borderId="0" xfId="0" applyFont="1" applyFill="1"/>
    <xf numFmtId="0" fontId="0" fillId="13" borderId="0" xfId="0" applyFill="1"/>
    <xf numFmtId="0" fontId="0" fillId="13" borderId="8" xfId="0" applyFill="1" applyBorder="1"/>
    <xf numFmtId="0" fontId="0" fillId="13" borderId="4" xfId="0" applyFill="1" applyBorder="1"/>
    <xf numFmtId="0" fontId="0" fillId="13" borderId="5" xfId="0" applyFill="1" applyBorder="1"/>
    <xf numFmtId="0" fontId="0" fillId="13" borderId="10" xfId="0" applyFill="1" applyBorder="1"/>
    <xf numFmtId="0" fontId="63" fillId="13" borderId="0" xfId="0" applyFont="1" applyFill="1" applyBorder="1" applyAlignment="1">
      <alignment horizontal="left" vertical="center" wrapText="1"/>
    </xf>
    <xf numFmtId="0" fontId="0" fillId="13" borderId="11" xfId="0" applyFill="1" applyBorder="1"/>
    <xf numFmtId="0" fontId="64" fillId="13" borderId="0" xfId="0" applyFont="1" applyFill="1" applyBorder="1"/>
    <xf numFmtId="0" fontId="63" fillId="13" borderId="0" xfId="0" applyFont="1" applyFill="1" applyBorder="1"/>
    <xf numFmtId="0" fontId="0" fillId="13" borderId="0" xfId="0" applyFill="1" applyBorder="1"/>
    <xf numFmtId="0" fontId="0" fillId="13" borderId="6" xfId="0" applyFill="1" applyBorder="1"/>
    <xf numFmtId="0" fontId="0" fillId="13" borderId="3" xfId="0" applyFill="1" applyBorder="1"/>
    <xf numFmtId="0" fontId="0" fillId="13" borderId="7" xfId="0" applyFill="1" applyBorder="1"/>
    <xf numFmtId="0" fontId="63" fillId="13" borderId="0" xfId="0" applyFont="1" applyFill="1" applyAlignment="1">
      <alignment horizontal="left" indent="2"/>
    </xf>
    <xf numFmtId="0" fontId="67" fillId="13" borderId="0" xfId="0" applyFont="1" applyFill="1" applyBorder="1"/>
    <xf numFmtId="3" fontId="0" fillId="0" borderId="0" xfId="0" applyNumberFormat="1"/>
    <xf numFmtId="3" fontId="68" fillId="0" borderId="11" xfId="0" applyNumberFormat="1" applyFont="1" applyBorder="1" applyAlignment="1">
      <alignment horizontal="right"/>
    </xf>
    <xf numFmtId="0" fontId="35" fillId="0" borderId="0" xfId="0" applyFont="1"/>
    <xf numFmtId="179" fontId="35" fillId="0" borderId="0" xfId="0" applyNumberFormat="1" applyFont="1"/>
    <xf numFmtId="0" fontId="69" fillId="13" borderId="0" xfId="0" applyFont="1" applyFill="1"/>
    <xf numFmtId="43" fontId="69" fillId="13" borderId="0" xfId="0" applyNumberFormat="1" applyFont="1" applyFill="1"/>
    <xf numFmtId="4" fontId="39" fillId="0" borderId="11" xfId="0" applyNumberFormat="1" applyFont="1" applyBorder="1"/>
    <xf numFmtId="0" fontId="63" fillId="13" borderId="10" xfId="0" applyFont="1" applyFill="1" applyBorder="1" applyAlignment="1">
      <alignment horizontal="left" vertical="center" wrapText="1"/>
    </xf>
    <xf numFmtId="0" fontId="63" fillId="13" borderId="10" xfId="0" applyFont="1" applyFill="1" applyBorder="1"/>
    <xf numFmtId="43" fontId="63" fillId="13" borderId="0" xfId="36" applyFont="1" applyFill="1"/>
    <xf numFmtId="172" fontId="63" fillId="13" borderId="0" xfId="36" applyNumberFormat="1" applyFont="1" applyFill="1"/>
    <xf numFmtId="43" fontId="63" fillId="13" borderId="0" xfId="0" applyNumberFormat="1" applyFont="1" applyFill="1"/>
    <xf numFmtId="5" fontId="63" fillId="13" borderId="0" xfId="0" applyNumberFormat="1" applyFont="1" applyFill="1"/>
    <xf numFmtId="173" fontId="63" fillId="13" borderId="0" xfId="36" applyNumberFormat="1" applyFont="1" applyFill="1"/>
    <xf numFmtId="1" fontId="9" fillId="0" borderId="0" xfId="3" applyNumberFormat="1" applyFont="1" applyBorder="1" applyAlignment="1" applyProtection="1">
      <alignment horizontal="left" vertical="center"/>
    </xf>
    <xf numFmtId="1" fontId="9" fillId="0" borderId="0" xfId="3" applyNumberFormat="1" applyFont="1" applyBorder="1" applyAlignment="1" applyProtection="1">
      <alignment horizontal="center" vertical="center"/>
    </xf>
    <xf numFmtId="0" fontId="7" fillId="0" borderId="0" xfId="38"/>
    <xf numFmtId="0" fontId="26" fillId="0" borderId="1" xfId="38" applyFont="1" applyBorder="1" applyAlignment="1">
      <alignment horizontal="center" vertical="center" wrapText="1"/>
    </xf>
    <xf numFmtId="0" fontId="5" fillId="0" borderId="0" xfId="37"/>
    <xf numFmtId="49" fontId="26" fillId="0" borderId="1" xfId="38" applyNumberFormat="1" applyFont="1" applyBorder="1" applyAlignment="1">
      <alignment horizontal="center" vertical="center" wrapText="1"/>
    </xf>
    <xf numFmtId="4" fontId="26" fillId="0" borderId="1" xfId="38" applyNumberFormat="1" applyFont="1" applyBorder="1" applyAlignment="1">
      <alignment horizontal="center" vertical="center" wrapText="1"/>
    </xf>
    <xf numFmtId="3" fontId="26" fillId="0" borderId="1" xfId="38" applyNumberFormat="1" applyFont="1" applyBorder="1" applyAlignment="1">
      <alignment horizontal="center" vertical="center" wrapText="1"/>
    </xf>
    <xf numFmtId="0" fontId="26" fillId="0" borderId="0" xfId="38" applyFont="1" applyAlignment="1">
      <alignment horizontal="center" vertical="center" wrapText="1"/>
    </xf>
    <xf numFmtId="0" fontId="7" fillId="15" borderId="0" xfId="40" applyFont="1" applyFill="1" applyAlignment="1">
      <alignment horizontal="center" vertical="center" wrapText="1"/>
    </xf>
    <xf numFmtId="167" fontId="5" fillId="0" borderId="0" xfId="37" applyNumberFormat="1" applyAlignment="1">
      <alignment horizontal="center"/>
    </xf>
    <xf numFmtId="0" fontId="36" fillId="0" borderId="0" xfId="37" applyFont="1" applyAlignment="1">
      <alignment horizontal="center"/>
    </xf>
    <xf numFmtId="4" fontId="5" fillId="0" borderId="0" xfId="37" applyNumberFormat="1" applyAlignment="1">
      <alignment horizontal="center"/>
    </xf>
    <xf numFmtId="3" fontId="5" fillId="0" borderId="0" xfId="37" applyNumberFormat="1" applyAlignment="1">
      <alignment horizontal="center"/>
    </xf>
    <xf numFmtId="4" fontId="5" fillId="0" borderId="0" xfId="37" applyNumberFormat="1"/>
    <xf numFmtId="0" fontId="36" fillId="0" borderId="0" xfId="37" applyFont="1"/>
    <xf numFmtId="0" fontId="5" fillId="0" borderId="0" xfId="37" applyAlignment="1">
      <alignment horizontal="center"/>
    </xf>
    <xf numFmtId="44" fontId="5" fillId="0" borderId="0" xfId="37" applyNumberFormat="1"/>
    <xf numFmtId="167" fontId="5" fillId="0" borderId="8" xfId="37" applyNumberFormat="1" applyBorder="1" applyAlignment="1">
      <alignment horizontal="center"/>
    </xf>
    <xf numFmtId="0" fontId="36" fillId="0" borderId="5" xfId="37" applyFont="1" applyBorder="1" applyAlignment="1">
      <alignment horizontal="center"/>
    </xf>
    <xf numFmtId="44" fontId="5" fillId="0" borderId="37" xfId="37" applyNumberFormat="1" applyBorder="1"/>
    <xf numFmtId="167" fontId="5" fillId="0" borderId="10" xfId="37" applyNumberFormat="1" applyBorder="1" applyAlignment="1">
      <alignment horizontal="center"/>
    </xf>
    <xf numFmtId="0" fontId="36" fillId="0" borderId="11" xfId="37" applyFont="1" applyBorder="1" applyAlignment="1">
      <alignment horizontal="center"/>
    </xf>
    <xf numFmtId="0" fontId="5" fillId="0" borderId="0" xfId="37" applyAlignment="1">
      <alignment horizontal="right"/>
    </xf>
    <xf numFmtId="0" fontId="5" fillId="0" borderId="6" xfId="37" applyBorder="1" applyAlignment="1">
      <alignment horizontal="center"/>
    </xf>
    <xf numFmtId="0" fontId="36" fillId="0" borderId="7" xfId="37" applyFont="1" applyBorder="1" applyAlignment="1">
      <alignment horizontal="center"/>
    </xf>
    <xf numFmtId="0" fontId="71" fillId="0" borderId="0" xfId="37" applyFont="1"/>
    <xf numFmtId="10" fontId="5" fillId="0" borderId="0" xfId="42" applyNumberFormat="1" applyFont="1"/>
    <xf numFmtId="4" fontId="71" fillId="0" borderId="0" xfId="37" applyNumberFormat="1" applyFont="1" applyAlignment="1">
      <alignment horizontal="center"/>
    </xf>
    <xf numFmtId="3" fontId="71" fillId="0" borderId="0" xfId="37" applyNumberFormat="1" applyFont="1" applyAlignment="1">
      <alignment horizontal="center"/>
    </xf>
    <xf numFmtId="3" fontId="36" fillId="0" borderId="0" xfId="37" applyNumberFormat="1" applyFont="1" applyAlignment="1">
      <alignment horizontal="center"/>
    </xf>
    <xf numFmtId="3" fontId="5" fillId="0" borderId="0" xfId="37" applyNumberFormat="1"/>
    <xf numFmtId="43" fontId="5" fillId="0" borderId="0" xfId="37" applyNumberFormat="1"/>
    <xf numFmtId="10" fontId="40" fillId="19" borderId="1" xfId="30" applyNumberFormat="1" applyFont="1" applyFill="1" applyBorder="1" applyAlignment="1" applyProtection="1">
      <alignment horizontal="center" vertical="center" wrapText="1"/>
    </xf>
    <xf numFmtId="4" fontId="40" fillId="14" borderId="1" xfId="30" applyNumberFormat="1" applyFont="1" applyFill="1" applyBorder="1" applyAlignment="1" applyProtection="1">
      <alignment horizontal="right"/>
    </xf>
    <xf numFmtId="180" fontId="41" fillId="16" borderId="1" xfId="15" applyNumberFormat="1" applyFont="1" applyFill="1" applyBorder="1" applyAlignment="1" applyProtection="1">
      <alignment horizontal="right" vertical="center" wrapText="1"/>
    </xf>
    <xf numFmtId="1" fontId="40" fillId="14" borderId="12" xfId="2" applyNumberFormat="1" applyFont="1" applyFill="1" applyBorder="1" applyAlignment="1" applyProtection="1">
      <alignment horizontal="left"/>
    </xf>
    <xf numFmtId="0" fontId="40" fillId="14" borderId="12" xfId="2" applyNumberFormat="1" applyFont="1" applyFill="1" applyBorder="1" applyAlignment="1" applyProtection="1">
      <alignment horizontal="left"/>
    </xf>
    <xf numFmtId="0" fontId="109" fillId="0" borderId="0" xfId="0" applyFont="1"/>
    <xf numFmtId="0" fontId="110" fillId="13" borderId="0" xfId="0" applyFont="1" applyFill="1"/>
    <xf numFmtId="4" fontId="45" fillId="0" borderId="1" xfId="0" applyNumberFormat="1" applyFont="1" applyBorder="1" applyAlignment="1">
      <alignment horizontal="center"/>
    </xf>
    <xf numFmtId="4" fontId="111" fillId="0" borderId="0" xfId="0" quotePrefix="1" applyNumberFormat="1" applyFont="1" applyBorder="1"/>
    <xf numFmtId="0" fontId="0" fillId="0" borderId="0" xfId="0" applyBorder="1" applyAlignment="1">
      <alignment horizontal="center"/>
    </xf>
    <xf numFmtId="49" fontId="9" fillId="0" borderId="0" xfId="3" applyNumberFormat="1" applyFont="1" applyBorder="1" applyAlignment="1" applyProtection="1">
      <alignment horizontal="left" vertical="center"/>
    </xf>
    <xf numFmtId="7" fontId="14" fillId="0" borderId="0" xfId="6" applyNumberFormat="1" applyFont="1" applyBorder="1" applyAlignment="1" applyProtection="1">
      <alignment vertical="center"/>
    </xf>
    <xf numFmtId="5" fontId="13" fillId="0" borderId="0" xfId="3" applyNumberFormat="1" applyFont="1" applyBorder="1" applyAlignment="1" applyProtection="1">
      <alignment horizontal="center" vertical="center"/>
    </xf>
    <xf numFmtId="0" fontId="44" fillId="23" borderId="0" xfId="0" applyFont="1" applyFill="1" applyBorder="1" applyAlignment="1">
      <alignment horizontal="center"/>
    </xf>
    <xf numFmtId="0" fontId="18" fillId="5" borderId="12" xfId="3" applyFont="1" applyFill="1" applyBorder="1" applyAlignment="1" applyProtection="1">
      <alignment horizontal="right" vertical="center"/>
    </xf>
    <xf numFmtId="164" fontId="113" fillId="55" borderId="2" xfId="0" applyNumberFormat="1" applyFont="1" applyFill="1" applyBorder="1" applyAlignment="1" applyProtection="1">
      <alignment vertical="center"/>
      <protection locked="0"/>
    </xf>
    <xf numFmtId="10" fontId="113" fillId="55" borderId="1" xfId="0" applyNumberFormat="1" applyFont="1" applyFill="1" applyBorder="1" applyProtection="1">
      <protection locked="0"/>
    </xf>
    <xf numFmtId="164" fontId="113" fillId="55" borderId="1" xfId="0" applyNumberFormat="1" applyFont="1" applyFill="1" applyBorder="1" applyAlignment="1" applyProtection="1">
      <alignment vertical="center"/>
      <protection locked="0"/>
    </xf>
    <xf numFmtId="3" fontId="57" fillId="55" borderId="1" xfId="3" applyNumberFormat="1" applyFont="1" applyFill="1" applyBorder="1" applyAlignment="1" applyProtection="1">
      <alignment horizontal="center" vertical="center"/>
      <protection locked="0"/>
    </xf>
    <xf numFmtId="0" fontId="0" fillId="13" borderId="0" xfId="0" applyFill="1" applyBorder="1" applyAlignment="1">
      <alignment horizontal="center"/>
    </xf>
    <xf numFmtId="0" fontId="11" fillId="13" borderId="0" xfId="3" applyFont="1" applyFill="1" applyBorder="1" applyAlignment="1" applyProtection="1">
      <alignment horizontal="center" vertical="center"/>
    </xf>
    <xf numFmtId="49" fontId="9" fillId="13" borderId="0" xfId="3" applyNumberFormat="1" applyFont="1" applyFill="1" applyBorder="1" applyAlignment="1" applyProtection="1">
      <alignment horizontal="left" vertical="center"/>
    </xf>
    <xf numFmtId="1" fontId="9" fillId="13" borderId="0" xfId="3" applyNumberFormat="1" applyFont="1" applyFill="1" applyBorder="1" applyAlignment="1" applyProtection="1">
      <alignment horizontal="left" vertical="center"/>
    </xf>
    <xf numFmtId="2" fontId="8" fillId="13" borderId="0" xfId="3" applyNumberFormat="1" applyFont="1" applyFill="1" applyBorder="1" applyAlignment="1" applyProtection="1">
      <alignment vertical="center"/>
    </xf>
    <xf numFmtId="0" fontId="9" fillId="13" borderId="0" xfId="3" applyFont="1" applyFill="1" applyBorder="1" applyAlignment="1" applyProtection="1">
      <alignment horizontal="center" vertical="center"/>
    </xf>
    <xf numFmtId="0" fontId="10" fillId="13" borderId="0" xfId="8" applyFill="1" applyBorder="1" applyAlignment="1">
      <alignment vertical="center"/>
    </xf>
    <xf numFmtId="0" fontId="13" fillId="13" borderId="0" xfId="3" applyFont="1" applyFill="1" applyBorder="1" applyAlignment="1" applyProtection="1">
      <alignment horizontal="center" vertical="center" wrapText="1"/>
    </xf>
    <xf numFmtId="7" fontId="14" fillId="13" borderId="0" xfId="6" applyNumberFormat="1" applyFont="1" applyFill="1" applyBorder="1" applyAlignment="1" applyProtection="1">
      <alignment vertical="center"/>
    </xf>
    <xf numFmtId="5" fontId="13" fillId="13" borderId="0" xfId="3" applyNumberFormat="1" applyFont="1" applyFill="1" applyBorder="1" applyAlignment="1" applyProtection="1">
      <alignment horizontal="center" vertical="center"/>
    </xf>
    <xf numFmtId="0" fontId="0" fillId="13" borderId="0" xfId="3" applyFont="1" applyFill="1" applyBorder="1" applyAlignment="1" applyProtection="1">
      <alignment vertical="center"/>
    </xf>
    <xf numFmtId="5" fontId="0" fillId="13" borderId="0" xfId="3" applyNumberFormat="1" applyFont="1" applyFill="1" applyAlignment="1" applyProtection="1">
      <alignment vertical="center"/>
    </xf>
    <xf numFmtId="5" fontId="14" fillId="13" borderId="0" xfId="3" applyNumberFormat="1" applyFont="1" applyFill="1" applyAlignment="1" applyProtection="1">
      <alignment vertical="center"/>
    </xf>
    <xf numFmtId="5" fontId="13" fillId="13" borderId="0" xfId="3" applyNumberFormat="1" applyFont="1" applyFill="1" applyBorder="1" applyAlignment="1" applyProtection="1">
      <alignment horizontal="center" vertical="center" wrapText="1"/>
    </xf>
    <xf numFmtId="5" fontId="15" fillId="13" borderId="0" xfId="3" applyNumberFormat="1" applyFont="1" applyFill="1" applyBorder="1" applyAlignment="1" applyProtection="1">
      <alignment horizontal="center" vertical="center"/>
    </xf>
    <xf numFmtId="0" fontId="44" fillId="13" borderId="0" xfId="0" applyFont="1" applyFill="1" applyBorder="1" applyAlignment="1">
      <alignment horizontal="center"/>
    </xf>
    <xf numFmtId="0" fontId="53" fillId="13" borderId="0" xfId="0" applyFont="1" applyFill="1"/>
    <xf numFmtId="0" fontId="39" fillId="13" borderId="0" xfId="0" applyFont="1" applyFill="1"/>
    <xf numFmtId="4" fontId="39" fillId="13" borderId="0" xfId="0" applyNumberFormat="1" applyFont="1" applyFill="1" applyBorder="1" applyAlignment="1">
      <alignment horizontal="center"/>
    </xf>
    <xf numFmtId="0" fontId="39" fillId="13" borderId="0" xfId="0" applyFont="1" applyFill="1" applyBorder="1"/>
    <xf numFmtId="3" fontId="39" fillId="13" borderId="0" xfId="0" applyNumberFormat="1" applyFont="1" applyFill="1" applyBorder="1"/>
    <xf numFmtId="4" fontId="39" fillId="13" borderId="0" xfId="0" applyNumberFormat="1" applyFont="1" applyFill="1" applyBorder="1"/>
    <xf numFmtId="0" fontId="6" fillId="13" borderId="0" xfId="0" applyFont="1" applyFill="1" applyBorder="1"/>
    <xf numFmtId="0" fontId="114" fillId="13" borderId="0" xfId="0" applyFont="1" applyFill="1"/>
    <xf numFmtId="4" fontId="63" fillId="13" borderId="1" xfId="0" applyNumberFormat="1" applyFont="1" applyFill="1" applyBorder="1"/>
    <xf numFmtId="2" fontId="63" fillId="13" borderId="1" xfId="0" applyNumberFormat="1" applyFont="1" applyFill="1" applyBorder="1"/>
    <xf numFmtId="0" fontId="63" fillId="13" borderId="1" xfId="0" applyFont="1" applyFill="1" applyBorder="1"/>
    <xf numFmtId="3" fontId="63" fillId="13" borderId="1" xfId="0" applyNumberFormat="1" applyFont="1" applyFill="1" applyBorder="1"/>
    <xf numFmtId="0" fontId="18" fillId="5" borderId="13" xfId="3" applyFont="1" applyFill="1" applyBorder="1" applyAlignment="1" applyProtection="1">
      <alignment horizontal="right" vertical="center"/>
    </xf>
    <xf numFmtId="2" fontId="19" fillId="0" borderId="0" xfId="3" applyNumberFormat="1" applyFont="1" applyFill="1" applyBorder="1" applyAlignment="1" applyProtection="1">
      <alignment horizontal="center" vertical="center"/>
    </xf>
    <xf numFmtId="0" fontId="17" fillId="0" borderId="0" xfId="0" applyFont="1" applyFill="1"/>
    <xf numFmtId="0" fontId="17" fillId="0" borderId="0" xfId="0" applyFont="1" applyFill="1" applyAlignment="1">
      <alignment horizontal="center" vertical="center"/>
    </xf>
    <xf numFmtId="2" fontId="19" fillId="5" borderId="13" xfId="0" applyNumberFormat="1" applyFont="1" applyFill="1" applyBorder="1" applyAlignment="1">
      <alignment horizontal="center" vertical="center"/>
    </xf>
    <xf numFmtId="166" fontId="18" fillId="4" borderId="13" xfId="3" applyNumberFormat="1" applyFont="1" applyFill="1" applyBorder="1" applyAlignment="1" applyProtection="1">
      <alignment vertical="center"/>
    </xf>
    <xf numFmtId="10" fontId="18" fillId="4" borderId="13" xfId="1" applyNumberFormat="1" applyFont="1" applyFill="1" applyBorder="1" applyAlignment="1" applyProtection="1">
      <alignment horizontal="right" vertical="center"/>
    </xf>
    <xf numFmtId="0" fontId="8" fillId="0" borderId="0" xfId="3" applyFont="1" applyBorder="1" applyAlignment="1" applyProtection="1">
      <alignment vertical="center"/>
    </xf>
    <xf numFmtId="0" fontId="0" fillId="0" borderId="9" xfId="3" applyFont="1" applyBorder="1" applyAlignment="1" applyProtection="1">
      <alignment horizontal="center" vertical="center" wrapText="1"/>
    </xf>
    <xf numFmtId="0" fontId="14" fillId="0" borderId="9" xfId="3" applyFont="1" applyBorder="1" applyAlignment="1" applyProtection="1">
      <alignment vertical="center"/>
    </xf>
    <xf numFmtId="0" fontId="0" fillId="0" borderId="11" xfId="0" applyFill="1" applyBorder="1"/>
    <xf numFmtId="2" fontId="19" fillId="0" borderId="11" xfId="3" applyNumberFormat="1" applyFont="1" applyFill="1" applyBorder="1" applyAlignment="1" applyProtection="1">
      <alignment horizontal="center" vertical="center"/>
    </xf>
    <xf numFmtId="2" fontId="19" fillId="0" borderId="11" xfId="0" applyNumberFormat="1" applyFont="1" applyFill="1" applyBorder="1" applyAlignment="1">
      <alignment horizontal="center" vertical="center"/>
    </xf>
    <xf numFmtId="0" fontId="17" fillId="0" borderId="11" xfId="0" applyFont="1" applyFill="1" applyBorder="1"/>
    <xf numFmtId="166" fontId="18" fillId="0" borderId="11" xfId="3" applyNumberFormat="1" applyFont="1" applyFill="1" applyBorder="1" applyAlignment="1" applyProtection="1">
      <alignment vertical="center"/>
    </xf>
    <xf numFmtId="166" fontId="17" fillId="0" borderId="11" xfId="0" applyNumberFormat="1" applyFont="1" applyFill="1" applyBorder="1"/>
    <xf numFmtId="10" fontId="18" fillId="0" borderId="11" xfId="1" applyNumberFormat="1" applyFont="1" applyFill="1" applyBorder="1" applyAlignment="1" applyProtection="1">
      <alignment horizontal="right" vertical="center"/>
    </xf>
    <xf numFmtId="0" fontId="18" fillId="0" borderId="11" xfId="3" applyFont="1" applyFill="1" applyBorder="1" applyAlignment="1" applyProtection="1">
      <alignment horizontal="right" vertical="center"/>
    </xf>
    <xf numFmtId="0" fontId="14" fillId="13" borderId="54" xfId="0" applyFont="1" applyFill="1" applyBorder="1" applyAlignment="1">
      <alignment horizontal="left" vertical="center"/>
    </xf>
    <xf numFmtId="5" fontId="14" fillId="56" borderId="55" xfId="0" applyNumberFormat="1" applyFont="1" applyFill="1" applyBorder="1" applyAlignment="1">
      <alignment vertical="center"/>
    </xf>
    <xf numFmtId="0" fontId="14" fillId="13" borderId="56" xfId="0" applyFont="1" applyFill="1" applyBorder="1" applyAlignment="1">
      <alignment horizontal="left" vertical="center"/>
    </xf>
    <xf numFmtId="5" fontId="14" fillId="56" borderId="55" xfId="36" applyNumberFormat="1" applyFont="1" applyFill="1" applyBorder="1" applyAlignment="1" applyProtection="1">
      <alignment vertical="center"/>
    </xf>
    <xf numFmtId="5" fontId="14" fillId="56" borderId="55" xfId="3" applyNumberFormat="1" applyFont="1" applyFill="1" applyBorder="1" applyAlignment="1" applyProtection="1">
      <alignment vertical="center"/>
    </xf>
    <xf numFmtId="5" fontId="14" fillId="56" borderId="57" xfId="3" applyNumberFormat="1" applyFont="1" applyFill="1" applyBorder="1" applyAlignment="1" applyProtection="1">
      <alignment vertical="center"/>
    </xf>
    <xf numFmtId="0" fontId="14" fillId="13" borderId="58" xfId="0" applyFont="1" applyFill="1" applyBorder="1" applyAlignment="1">
      <alignment horizontal="left" vertical="center"/>
    </xf>
    <xf numFmtId="3" fontId="8" fillId="0" borderId="11" xfId="3" applyNumberFormat="1" applyFont="1" applyBorder="1" applyAlignment="1" applyProtection="1">
      <alignment horizontal="center" vertical="center" wrapText="1"/>
    </xf>
    <xf numFmtId="3" fontId="25" fillId="0" borderId="22" xfId="3" applyNumberFormat="1" applyFont="1" applyBorder="1" applyAlignment="1" applyProtection="1">
      <alignment horizontal="center" vertical="center"/>
    </xf>
    <xf numFmtId="0" fontId="24" fillId="0" borderId="1" xfId="3" applyFont="1" applyBorder="1" applyAlignment="1" applyProtection="1">
      <alignment vertical="center"/>
    </xf>
    <xf numFmtId="3" fontId="24" fillId="0" borderId="1" xfId="3" applyNumberFormat="1" applyFont="1" applyBorder="1" applyAlignment="1" applyProtection="1">
      <alignment horizontal="center" vertical="center"/>
    </xf>
    <xf numFmtId="0" fontId="21" fillId="0" borderId="12" xfId="3" applyFont="1" applyBorder="1" applyAlignment="1" applyProtection="1">
      <alignment horizontal="center" vertical="center"/>
    </xf>
    <xf numFmtId="0" fontId="73" fillId="0" borderId="0" xfId="38" applyFont="1" applyAlignment="1">
      <alignment horizontal="center" vertical="center"/>
    </xf>
    <xf numFmtId="4" fontId="71" fillId="9" borderId="0" xfId="37" applyNumberFormat="1" applyFont="1" applyFill="1" applyAlignment="1">
      <alignment horizontal="center"/>
    </xf>
    <xf numFmtId="0" fontId="72" fillId="0" borderId="0" xfId="38" applyFont="1" applyAlignment="1">
      <alignment horizontal="center" vertical="center"/>
    </xf>
    <xf numFmtId="0" fontId="5" fillId="9" borderId="0" xfId="37" applyFill="1" applyAlignment="1">
      <alignment horizontal="center"/>
    </xf>
    <xf numFmtId="4" fontId="5" fillId="9" borderId="0" xfId="37" applyNumberFormat="1" applyFill="1" applyAlignment="1">
      <alignment horizontal="center"/>
    </xf>
    <xf numFmtId="3" fontId="5" fillId="7" borderId="0" xfId="37" applyNumberFormat="1" applyFill="1" applyAlignment="1">
      <alignment horizontal="center"/>
    </xf>
    <xf numFmtId="4" fontId="5" fillId="7" borderId="0" xfId="37" applyNumberFormat="1" applyFill="1" applyAlignment="1">
      <alignment horizontal="center"/>
    </xf>
    <xf numFmtId="0" fontId="5" fillId="7" borderId="0" xfId="37" applyFill="1"/>
    <xf numFmtId="3" fontId="5" fillId="0" borderId="0" xfId="37" applyNumberFormat="1" applyAlignment="1">
      <alignment horizontal="left"/>
    </xf>
    <xf numFmtId="3" fontId="26" fillId="0" borderId="0" xfId="38" applyNumberFormat="1" applyFont="1" applyAlignment="1">
      <alignment horizontal="center" vertical="center" wrapText="1"/>
    </xf>
    <xf numFmtId="0" fontId="37" fillId="0" borderId="1" xfId="38" applyFont="1" applyBorder="1" applyAlignment="1">
      <alignment horizontal="center" vertical="center" wrapText="1"/>
    </xf>
    <xf numFmtId="0" fontId="8" fillId="12" borderId="0" xfId="38" applyFont="1" applyFill="1" applyAlignment="1">
      <alignment horizontal="center" vertical="center"/>
    </xf>
    <xf numFmtId="1" fontId="40" fillId="18" borderId="1" xfId="2" applyNumberFormat="1" applyFont="1" applyFill="1" applyBorder="1" applyAlignment="1">
      <alignment horizontal="center" vertical="center" wrapText="1"/>
    </xf>
    <xf numFmtId="171" fontId="40" fillId="18" borderId="1" xfId="2" applyNumberFormat="1" applyFont="1" applyFill="1" applyBorder="1" applyAlignment="1">
      <alignment horizontal="center" vertical="center" wrapText="1"/>
    </xf>
    <xf numFmtId="1" fontId="40" fillId="14" borderId="12" xfId="2" applyNumberFormat="1" applyFont="1" applyFill="1" applyBorder="1" applyAlignment="1">
      <alignment horizontal="left"/>
    </xf>
    <xf numFmtId="165" fontId="40" fillId="14" borderId="1" xfId="2" applyNumberFormat="1" applyFont="1" applyFill="1" applyBorder="1" applyAlignment="1">
      <alignment horizontal="right" vertical="center"/>
    </xf>
    <xf numFmtId="165" fontId="41" fillId="16" borderId="14" xfId="2" applyNumberFormat="1" applyFont="1" applyFill="1" applyBorder="1" applyAlignment="1">
      <alignment horizontal="right" vertical="center" wrapText="1"/>
    </xf>
    <xf numFmtId="0" fontId="40" fillId="19" borderId="14" xfId="2" applyFont="1" applyFill="1" applyBorder="1" applyAlignment="1">
      <alignment horizontal="center" vertical="center" wrapText="1"/>
    </xf>
    <xf numFmtId="0" fontId="40" fillId="18" borderId="14" xfId="2" applyFont="1" applyFill="1" applyBorder="1" applyAlignment="1">
      <alignment horizontal="center" vertical="center" wrapText="1"/>
    </xf>
    <xf numFmtId="165" fontId="40" fillId="13" borderId="0" xfId="2" applyNumberFormat="1" applyFont="1" applyFill="1" applyAlignment="1">
      <alignment horizontal="left" vertical="center"/>
    </xf>
    <xf numFmtId="165" fontId="41" fillId="16" borderId="1" xfId="2" applyNumberFormat="1" applyFont="1" applyFill="1" applyBorder="1" applyAlignment="1">
      <alignment horizontal="right" vertical="center" wrapText="1"/>
    </xf>
    <xf numFmtId="168" fontId="40" fillId="13" borderId="0" xfId="15" applyFont="1" applyFill="1" applyAlignment="1">
      <alignment horizontal="left" vertical="center"/>
    </xf>
    <xf numFmtId="176" fontId="40" fillId="14" borderId="1" xfId="15" applyNumberFormat="1" applyFont="1" applyFill="1" applyBorder="1" applyAlignment="1">
      <alignment horizontal="right" vertical="center"/>
    </xf>
    <xf numFmtId="10" fontId="40" fillId="14" borderId="1" xfId="2" applyNumberFormat="1" applyFont="1" applyFill="1" applyBorder="1" applyAlignment="1">
      <alignment horizontal="right" vertical="center"/>
    </xf>
    <xf numFmtId="168" fontId="40" fillId="14" borderId="1" xfId="15" applyFont="1" applyFill="1" applyBorder="1" applyAlignment="1">
      <alignment horizontal="left" vertical="center"/>
    </xf>
    <xf numFmtId="170" fontId="40" fillId="14" borderId="1" xfId="2" applyNumberFormat="1" applyFont="1" applyFill="1" applyBorder="1" applyAlignment="1">
      <alignment horizontal="right" vertical="center"/>
    </xf>
    <xf numFmtId="165" fontId="40" fillId="6" borderId="1" xfId="2" applyNumberFormat="1" applyFont="1" applyFill="1" applyBorder="1" applyProtection="1">
      <protection locked="0"/>
    </xf>
    <xf numFmtId="170" fontId="40" fillId="21" borderId="1" xfId="2" applyNumberFormat="1" applyFont="1" applyFill="1" applyBorder="1" applyAlignment="1">
      <alignment horizontal="right" vertical="center"/>
    </xf>
    <xf numFmtId="165" fontId="40" fillId="21" borderId="1" xfId="2" applyNumberFormat="1" applyFont="1" applyFill="1" applyBorder="1" applyAlignment="1">
      <alignment horizontal="right" vertical="center"/>
    </xf>
    <xf numFmtId="165" fontId="40" fillId="22" borderId="1" xfId="2" applyNumberFormat="1" applyFont="1" applyFill="1" applyBorder="1" applyProtection="1">
      <protection locked="0"/>
    </xf>
    <xf numFmtId="175" fontId="40" fillId="21" borderId="1" xfId="2" applyNumberFormat="1" applyFont="1" applyFill="1" applyBorder="1" applyAlignment="1">
      <alignment horizontal="left"/>
    </xf>
    <xf numFmtId="0" fontId="40" fillId="21" borderId="1" xfId="2" applyFont="1" applyFill="1" applyBorder="1" applyAlignment="1">
      <alignment horizontal="left" vertical="center"/>
    </xf>
    <xf numFmtId="5" fontId="14" fillId="0" borderId="2" xfId="44" applyNumberFormat="1" applyFont="1" applyBorder="1" applyAlignment="1">
      <alignment horizontal="center" vertical="center"/>
    </xf>
    <xf numFmtId="0" fontId="14" fillId="0" borderId="21" xfId="44" applyFont="1" applyBorder="1" applyAlignment="1">
      <alignment horizontal="center" vertical="center"/>
    </xf>
    <xf numFmtId="0" fontId="14" fillId="0" borderId="2" xfId="44" applyFont="1" applyBorder="1" applyAlignment="1">
      <alignment horizontal="center" vertical="center" wrapText="1"/>
    </xf>
    <xf numFmtId="0" fontId="116" fillId="0" borderId="10" xfId="0" applyFont="1" applyBorder="1"/>
    <xf numFmtId="5" fontId="13" fillId="0" borderId="14" xfId="44" applyNumberFormat="1" applyFont="1" applyBorder="1" applyAlignment="1">
      <alignment horizontal="center" vertical="center"/>
    </xf>
    <xf numFmtId="10" fontId="117" fillId="0" borderId="0" xfId="1" applyNumberFormat="1" applyFont="1" applyFill="1" applyBorder="1"/>
    <xf numFmtId="4" fontId="116" fillId="0" borderId="0" xfId="0" applyNumberFormat="1" applyFont="1" applyBorder="1" applyAlignment="1">
      <alignment horizontal="left"/>
    </xf>
    <xf numFmtId="0" fontId="13" fillId="0" borderId="1" xfId="44" applyFont="1" applyBorder="1" applyAlignment="1">
      <alignment horizontal="left" vertical="center" wrapText="1" indent="2"/>
    </xf>
    <xf numFmtId="10" fontId="13" fillId="9" borderId="1" xfId="7" applyNumberFormat="1" applyFont="1" applyFill="1" applyBorder="1" applyAlignment="1" applyProtection="1">
      <alignment horizontal="center" vertical="center"/>
    </xf>
    <xf numFmtId="0" fontId="13" fillId="0" borderId="1" xfId="44" applyFont="1" applyBorder="1" applyAlignment="1">
      <alignment horizontal="left" vertical="center" indent="2"/>
    </xf>
    <xf numFmtId="0" fontId="13" fillId="0" borderId="1" xfId="44" applyFont="1" applyBorder="1" applyAlignment="1">
      <alignment horizontal="left" vertical="center" wrapText="1"/>
    </xf>
    <xf numFmtId="5" fontId="13" fillId="3" borderId="1" xfId="44" applyNumberFormat="1" applyFont="1" applyFill="1" applyBorder="1" applyAlignment="1">
      <alignment horizontal="center" vertical="center"/>
    </xf>
    <xf numFmtId="5" fontId="13" fillId="0" borderId="1" xfId="44" applyNumberFormat="1" applyFont="1" applyBorder="1" applyAlignment="1">
      <alignment horizontal="center" vertical="center"/>
    </xf>
    <xf numFmtId="4" fontId="46" fillId="13" borderId="0" xfId="0" applyNumberFormat="1" applyFont="1" applyFill="1" applyBorder="1" applyAlignment="1">
      <alignment horizontal="center"/>
    </xf>
    <xf numFmtId="0" fontId="40" fillId="18" borderId="1" xfId="14" applyFont="1" applyFill="1" applyBorder="1" applyAlignment="1">
      <alignment horizontal="center" vertical="center" wrapText="1"/>
    </xf>
    <xf numFmtId="171" fontId="40" fillId="18" borderId="1" xfId="153" applyNumberFormat="1" applyFont="1" applyFill="1" applyBorder="1" applyAlignment="1" applyProtection="1">
      <alignment horizontal="center" vertical="center" wrapText="1"/>
    </xf>
    <xf numFmtId="4" fontId="40" fillId="57" borderId="1" xfId="2" applyNumberFormat="1" applyFont="1" applyFill="1" applyBorder="1" applyAlignment="1">
      <alignment horizontal="right"/>
    </xf>
    <xf numFmtId="165" fontId="40" fillId="57" borderId="1" xfId="15" applyNumberFormat="1" applyFont="1" applyFill="1" applyBorder="1" applyAlignment="1" applyProtection="1">
      <alignment horizontal="right"/>
    </xf>
    <xf numFmtId="4" fontId="40" fillId="14" borderId="1" xfId="15" applyNumberFormat="1" applyFont="1" applyFill="1" applyBorder="1" applyAlignment="1" applyProtection="1">
      <alignment horizontal="right"/>
    </xf>
    <xf numFmtId="0" fontId="40" fillId="18" borderId="12" xfId="0" applyFont="1" applyFill="1" applyBorder="1" applyAlignment="1">
      <alignment horizontal="center" vertical="center" wrapText="1"/>
    </xf>
    <xf numFmtId="0" fontId="40" fillId="18" borderId="1" xfId="0" applyFont="1" applyFill="1" applyBorder="1" applyAlignment="1">
      <alignment horizontal="center" vertical="center" wrapText="1"/>
    </xf>
    <xf numFmtId="1" fontId="40" fillId="57" borderId="1" xfId="0" applyNumberFormat="1" applyFont="1" applyFill="1" applyBorder="1" applyAlignment="1">
      <alignment horizontal="left"/>
    </xf>
    <xf numFmtId="0" fontId="40" fillId="57" borderId="1" xfId="0" applyFont="1" applyFill="1" applyBorder="1" applyAlignment="1">
      <alignment horizontal="left"/>
    </xf>
    <xf numFmtId="4" fontId="40" fillId="57" borderId="1" xfId="0" applyNumberFormat="1" applyFont="1" applyFill="1" applyBorder="1" applyAlignment="1">
      <alignment horizontal="right"/>
    </xf>
    <xf numFmtId="165" fontId="40" fillId="57" borderId="1" xfId="0" applyNumberFormat="1" applyFont="1" applyFill="1" applyBorder="1" applyAlignment="1">
      <alignment horizontal="right"/>
    </xf>
    <xf numFmtId="0" fontId="31" fillId="0" borderId="1" xfId="0" applyFont="1" applyBorder="1" applyAlignment="1">
      <alignment horizontal="left" vertical="center" wrapText="1"/>
    </xf>
    <xf numFmtId="0" fontId="7" fillId="0" borderId="10" xfId="3" applyFont="1" applyBorder="1" applyAlignment="1" applyProtection="1">
      <alignment vertical="center"/>
    </xf>
    <xf numFmtId="0" fontId="6" fillId="0" borderId="22" xfId="3" applyFont="1" applyBorder="1" applyAlignment="1" applyProtection="1">
      <alignment vertical="center"/>
    </xf>
    <xf numFmtId="0" fontId="31" fillId="0" borderId="1" xfId="0" applyFont="1" applyBorder="1" applyAlignment="1"/>
    <xf numFmtId="3" fontId="7" fillId="0" borderId="0" xfId="3" applyNumberFormat="1" applyFont="1" applyBorder="1" applyAlignment="1" applyProtection="1">
      <alignment horizontal="center" vertical="center"/>
    </xf>
    <xf numFmtId="0" fontId="52" fillId="0" borderId="0" xfId="0" applyFont="1" applyFill="1" applyBorder="1"/>
    <xf numFmtId="0" fontId="14" fillId="13" borderId="56" xfId="0" applyFont="1" applyFill="1" applyBorder="1" applyAlignment="1">
      <alignment horizontal="left" vertical="center" wrapText="1"/>
    </xf>
    <xf numFmtId="0" fontId="21" fillId="0" borderId="11" xfId="3" applyFont="1" applyBorder="1" applyAlignment="1" applyProtection="1">
      <alignment horizontal="center" vertical="center"/>
    </xf>
    <xf numFmtId="0" fontId="27" fillId="0" borderId="9" xfId="12" applyBorder="1" applyAlignment="1">
      <alignment horizontal="left" vertical="center"/>
    </xf>
    <xf numFmtId="0" fontId="109" fillId="13" borderId="0" xfId="0" applyFont="1" applyFill="1"/>
    <xf numFmtId="0" fontId="118" fillId="0" borderId="11" xfId="3" applyFont="1" applyBorder="1" applyAlignment="1" applyProtection="1">
      <alignment horizontal="center" vertical="center"/>
    </xf>
    <xf numFmtId="44" fontId="26" fillId="0" borderId="1" xfId="6" applyFont="1" applyBorder="1" applyAlignment="1">
      <alignment horizontal="center" vertical="center" wrapText="1"/>
    </xf>
    <xf numFmtId="0" fontId="7" fillId="15" borderId="0" xfId="154" applyFont="1" applyFill="1" applyAlignment="1">
      <alignment horizontal="center" vertical="center" wrapText="1"/>
    </xf>
    <xf numFmtId="43" fontId="5" fillId="0" borderId="0" xfId="4" applyFont="1" applyFill="1"/>
    <xf numFmtId="43" fontId="5" fillId="0" borderId="0" xfId="4" applyFont="1" applyAlignment="1">
      <alignment horizontal="center"/>
    </xf>
    <xf numFmtId="43" fontId="5" fillId="0" borderId="0" xfId="4" applyFont="1"/>
    <xf numFmtId="0" fontId="40" fillId="18" borderId="1" xfId="154" applyFont="1" applyFill="1" applyBorder="1" applyAlignment="1">
      <alignment horizontal="center" vertical="center" wrapText="1"/>
    </xf>
    <xf numFmtId="1" fontId="40" fillId="18" borderId="1" xfId="154" applyNumberFormat="1" applyFont="1" applyFill="1" applyBorder="1" applyAlignment="1">
      <alignment horizontal="center" vertical="center" wrapText="1"/>
    </xf>
    <xf numFmtId="171" fontId="40" fillId="19" borderId="1" xfId="154" applyNumberFormat="1" applyFont="1" applyFill="1" applyBorder="1" applyAlignment="1">
      <alignment horizontal="center" vertical="center" wrapText="1"/>
    </xf>
    <xf numFmtId="171" fontId="40" fillId="18" borderId="1" xfId="154" applyNumberFormat="1" applyFont="1" applyFill="1" applyBorder="1" applyAlignment="1">
      <alignment horizontal="center" vertical="center" wrapText="1"/>
    </xf>
    <xf numFmtId="171" fontId="35" fillId="25" borderId="1" xfId="154" applyNumberFormat="1" applyFont="1" applyFill="1" applyBorder="1" applyAlignment="1">
      <alignment horizontal="center" vertical="center" wrapText="1"/>
    </xf>
    <xf numFmtId="0" fontId="119" fillId="0" borderId="0" xfId="154" applyAlignment="1">
      <alignment vertical="center"/>
    </xf>
    <xf numFmtId="3" fontId="41" fillId="16" borderId="1" xfId="154" applyNumberFormat="1" applyFont="1" applyFill="1" applyBorder="1" applyAlignment="1">
      <alignment horizontal="right" wrapText="1"/>
    </xf>
    <xf numFmtId="170" fontId="41" fillId="16" borderId="1" xfId="154" applyNumberFormat="1" applyFont="1" applyFill="1" applyBorder="1" applyAlignment="1">
      <alignment horizontal="right" wrapText="1"/>
    </xf>
    <xf numFmtId="170" fontId="41" fillId="17" borderId="1" xfId="154" applyNumberFormat="1" applyFont="1" applyFill="1" applyBorder="1" applyAlignment="1">
      <alignment horizontal="right" wrapText="1"/>
    </xf>
    <xf numFmtId="171" fontId="40" fillId="0" borderId="1" xfId="154" applyNumberFormat="1" applyFont="1" applyBorder="1" applyAlignment="1">
      <alignment horizontal="center" vertical="center" wrapText="1"/>
    </xf>
    <xf numFmtId="1" fontId="40" fillId="14" borderId="1" xfId="154" applyNumberFormat="1" applyFont="1" applyFill="1" applyBorder="1" applyAlignment="1">
      <alignment horizontal="left"/>
    </xf>
    <xf numFmtId="0" fontId="40" fillId="14" borderId="1" xfId="154" applyFont="1" applyFill="1" applyBorder="1" applyAlignment="1">
      <alignment horizontal="left"/>
    </xf>
    <xf numFmtId="165" fontId="40" fillId="14" borderId="1" xfId="154" applyNumberFormat="1" applyFont="1" applyFill="1" applyBorder="1" applyAlignment="1">
      <alignment horizontal="right"/>
    </xf>
    <xf numFmtId="1" fontId="40" fillId="18" borderId="12" xfId="154" applyNumberFormat="1" applyFont="1" applyFill="1" applyBorder="1" applyAlignment="1">
      <alignment horizontal="center" vertical="center" wrapText="1"/>
    </xf>
    <xf numFmtId="2" fontId="40" fillId="18" borderId="1" xfId="154" applyNumberFormat="1" applyFont="1" applyFill="1" applyBorder="1" applyAlignment="1">
      <alignment horizontal="center" vertical="center" wrapText="1"/>
    </xf>
    <xf numFmtId="1" fontId="40" fillId="19" borderId="1" xfId="154" applyNumberFormat="1" applyFont="1" applyFill="1" applyBorder="1" applyAlignment="1">
      <alignment horizontal="center" vertical="center" wrapText="1"/>
    </xf>
    <xf numFmtId="2" fontId="40" fillId="19" borderId="1" xfId="154" applyNumberFormat="1" applyFont="1" applyFill="1" applyBorder="1" applyAlignment="1">
      <alignment horizontal="center" vertical="center" wrapText="1"/>
    </xf>
    <xf numFmtId="1" fontId="41" fillId="17" borderId="9" xfId="154" applyNumberFormat="1" applyFont="1" applyFill="1" applyBorder="1" applyAlignment="1">
      <alignment vertical="center" wrapText="1"/>
    </xf>
    <xf numFmtId="1" fontId="41" fillId="17" borderId="12" xfId="154" applyNumberFormat="1" applyFont="1" applyFill="1" applyBorder="1" applyAlignment="1">
      <alignment vertical="center" wrapText="1"/>
    </xf>
    <xf numFmtId="172" fontId="34" fillId="17" borderId="1" xfId="154" applyNumberFormat="1" applyFont="1" applyFill="1" applyBorder="1" applyAlignment="1">
      <alignment horizontal="right" vertical="center" wrapText="1"/>
    </xf>
    <xf numFmtId="172" fontId="7" fillId="17" borderId="1" xfId="154" applyNumberFormat="1" applyFont="1" applyFill="1" applyBorder="1" applyAlignment="1">
      <alignment horizontal="center" vertical="center" wrapText="1"/>
    </xf>
    <xf numFmtId="1" fontId="40" fillId="14" borderId="12" xfId="154" applyNumberFormat="1" applyFont="1" applyFill="1" applyBorder="1" applyAlignment="1">
      <alignment horizontal="left"/>
    </xf>
    <xf numFmtId="0" fontId="40" fillId="14" borderId="12" xfId="154" applyFont="1" applyFill="1" applyBorder="1" applyAlignment="1">
      <alignment horizontal="left"/>
    </xf>
    <xf numFmtId="4" fontId="40" fillId="14" borderId="1" xfId="154" applyNumberFormat="1" applyFont="1" applyFill="1" applyBorder="1" applyAlignment="1">
      <alignment horizontal="left"/>
    </xf>
    <xf numFmtId="4" fontId="40" fillId="14" borderId="1" xfId="154" applyNumberFormat="1" applyFont="1" applyFill="1" applyBorder="1" applyAlignment="1">
      <alignment horizontal="right"/>
    </xf>
    <xf numFmtId="0" fontId="40" fillId="13" borderId="0" xfId="154" applyFont="1" applyFill="1"/>
    <xf numFmtId="0" fontId="35" fillId="13" borderId="0" xfId="154" applyFont="1" applyFill="1"/>
    <xf numFmtId="0" fontId="43" fillId="13" borderId="0" xfId="154" applyFont="1" applyFill="1"/>
    <xf numFmtId="0" fontId="33" fillId="13" borderId="0" xfId="154" applyFont="1" applyFill="1" applyAlignment="1">
      <alignment wrapText="1"/>
    </xf>
    <xf numFmtId="0" fontId="40" fillId="13" borderId="0" xfId="154" applyFont="1" applyFill="1" applyAlignment="1">
      <alignment horizontal="center" vertical="center"/>
    </xf>
    <xf numFmtId="0" fontId="40" fillId="18" borderId="1" xfId="154" applyFont="1" applyFill="1" applyBorder="1" applyAlignment="1">
      <alignment horizontal="center" vertical="center"/>
    </xf>
    <xf numFmtId="0" fontId="40" fillId="18" borderId="12" xfId="154" applyFont="1" applyFill="1" applyBorder="1" applyAlignment="1">
      <alignment horizontal="center" vertical="center"/>
    </xf>
    <xf numFmtId="165" fontId="40" fillId="6" borderId="1" xfId="154" applyNumberFormat="1" applyFont="1" applyFill="1" applyBorder="1" applyProtection="1">
      <protection locked="0"/>
    </xf>
    <xf numFmtId="0" fontId="40" fillId="13" borderId="13" xfId="154" applyFont="1" applyFill="1" applyBorder="1"/>
    <xf numFmtId="0" fontId="40" fillId="13" borderId="9" xfId="154" applyFont="1" applyFill="1" applyBorder="1"/>
    <xf numFmtId="10" fontId="40" fillId="6" borderId="1" xfId="154" applyNumberFormat="1" applyFont="1" applyFill="1" applyBorder="1" applyProtection="1">
      <protection locked="0"/>
    </xf>
    <xf numFmtId="0" fontId="40" fillId="13" borderId="0" xfId="154" applyFont="1" applyFill="1" applyAlignment="1">
      <alignment horizontal="left"/>
    </xf>
    <xf numFmtId="165" fontId="40" fillId="13" borderId="0" xfId="154" applyNumberFormat="1" applyFont="1" applyFill="1"/>
    <xf numFmtId="175" fontId="40" fillId="13" borderId="0" xfId="154" applyNumberFormat="1" applyFont="1" applyFill="1"/>
    <xf numFmtId="165" fontId="35" fillId="13" borderId="0" xfId="154" applyNumberFormat="1" applyFont="1" applyFill="1"/>
    <xf numFmtId="175" fontId="35" fillId="13" borderId="0" xfId="154" applyNumberFormat="1" applyFont="1" applyFill="1"/>
    <xf numFmtId="174" fontId="35" fillId="13" borderId="0" xfId="154" applyNumberFormat="1" applyFont="1" applyFill="1"/>
    <xf numFmtId="0" fontId="40" fillId="18" borderId="14" xfId="154" applyFont="1" applyFill="1" applyBorder="1" applyAlignment="1">
      <alignment horizontal="center" vertical="center" wrapText="1"/>
    </xf>
    <xf numFmtId="0" fontId="41" fillId="17" borderId="5" xfId="154" applyFont="1" applyFill="1" applyBorder="1" applyAlignment="1">
      <alignment horizontal="left" vertical="center" wrapText="1"/>
    </xf>
    <xf numFmtId="0" fontId="40" fillId="13" borderId="0" xfId="154" applyFont="1" applyFill="1" applyAlignment="1">
      <alignment horizontal="right"/>
    </xf>
    <xf numFmtId="165" fontId="40" fillId="13" borderId="0" xfId="154" applyNumberFormat="1" applyFont="1" applyFill="1" applyAlignment="1">
      <alignment horizontal="right"/>
    </xf>
    <xf numFmtId="0" fontId="75" fillId="27" borderId="39" xfId="154" applyFont="1" applyFill="1" applyBorder="1" applyAlignment="1">
      <alignment horizontal="right" vertical="top"/>
    </xf>
    <xf numFmtId="0" fontId="75" fillId="27" borderId="40" xfId="154" applyFont="1" applyFill="1" applyBorder="1" applyAlignment="1">
      <alignment horizontal="right" vertical="top"/>
    </xf>
    <xf numFmtId="0" fontId="76" fillId="27" borderId="41" xfId="154" applyFont="1" applyFill="1" applyBorder="1" applyAlignment="1">
      <alignment horizontal="left" vertical="top" wrapText="1"/>
    </xf>
    <xf numFmtId="0" fontId="76" fillId="27" borderId="41" xfId="154" applyFont="1" applyFill="1" applyBorder="1" applyAlignment="1">
      <alignment horizontal="left" vertical="top"/>
    </xf>
    <xf numFmtId="0" fontId="119" fillId="0" borderId="0" xfId="154"/>
    <xf numFmtId="0" fontId="74" fillId="27" borderId="38" xfId="154" applyFont="1" applyFill="1" applyBorder="1" applyAlignment="1">
      <alignment horizontal="left" vertical="top"/>
    </xf>
    <xf numFmtId="0" fontId="75" fillId="27" borderId="38" xfId="154" applyFont="1" applyFill="1" applyBorder="1" applyAlignment="1">
      <alignment horizontal="right" vertical="top"/>
    </xf>
    <xf numFmtId="181" fontId="76" fillId="26" borderId="38" xfId="154" applyNumberFormat="1" applyFont="1" applyFill="1" applyBorder="1" applyAlignment="1">
      <alignment horizontal="right" vertical="top"/>
    </xf>
    <xf numFmtId="0" fontId="74" fillId="10" borderId="38" xfId="154" applyFont="1" applyFill="1" applyBorder="1" applyAlignment="1">
      <alignment horizontal="left" vertical="top"/>
    </xf>
    <xf numFmtId="0" fontId="77" fillId="27" borderId="39" xfId="154" applyFont="1" applyFill="1" applyBorder="1" applyAlignment="1">
      <alignment horizontal="left" vertical="top" wrapText="1"/>
    </xf>
    <xf numFmtId="0" fontId="77" fillId="27" borderId="40" xfId="154" applyFont="1" applyFill="1" applyBorder="1" applyAlignment="1">
      <alignment horizontal="left" vertical="top" wrapText="1"/>
    </xf>
    <xf numFmtId="181" fontId="76" fillId="27" borderId="38" xfId="154" applyNumberFormat="1" applyFont="1" applyFill="1" applyBorder="1" applyAlignment="1">
      <alignment horizontal="right" vertical="top"/>
    </xf>
    <xf numFmtId="1" fontId="40" fillId="14" borderId="2" xfId="154" applyNumberFormat="1" applyFont="1" applyFill="1" applyBorder="1" applyAlignment="1">
      <alignment horizontal="left"/>
    </xf>
    <xf numFmtId="0" fontId="40" fillId="14" borderId="2" xfId="154" applyFont="1" applyFill="1" applyBorder="1" applyAlignment="1">
      <alignment horizontal="left"/>
    </xf>
    <xf numFmtId="0" fontId="40" fillId="18" borderId="12" xfId="154" applyFont="1" applyFill="1" applyBorder="1" applyAlignment="1">
      <alignment horizontal="center" vertical="center" wrapText="1"/>
    </xf>
    <xf numFmtId="1" fontId="40" fillId="57" borderId="1" xfId="154" applyNumberFormat="1" applyFont="1" applyFill="1" applyBorder="1" applyAlignment="1">
      <alignment horizontal="left"/>
    </xf>
    <xf numFmtId="0" fontId="40" fillId="57" borderId="1" xfId="154" applyFont="1" applyFill="1" applyBorder="1" applyAlignment="1">
      <alignment horizontal="left"/>
    </xf>
    <xf numFmtId="4" fontId="40" fillId="57" borderId="1" xfId="154" applyNumberFormat="1" applyFont="1" applyFill="1" applyBorder="1" applyAlignment="1">
      <alignment horizontal="right"/>
    </xf>
    <xf numFmtId="165" fontId="40" fillId="57" borderId="1" xfId="154" applyNumberFormat="1" applyFont="1" applyFill="1" applyBorder="1" applyAlignment="1">
      <alignment horizontal="right"/>
    </xf>
    <xf numFmtId="1" fontId="40" fillId="13" borderId="0" xfId="154" applyNumberFormat="1" applyFont="1" applyFill="1" applyAlignment="1">
      <alignment horizontal="left"/>
    </xf>
    <xf numFmtId="4" fontId="40" fillId="13" borderId="0" xfId="154" applyNumberFormat="1" applyFont="1" applyFill="1" applyAlignment="1">
      <alignment horizontal="right"/>
    </xf>
    <xf numFmtId="170" fontId="40" fillId="13" borderId="0" xfId="154" applyNumberFormat="1" applyFont="1" applyFill="1" applyAlignment="1">
      <alignment horizontal="right"/>
    </xf>
    <xf numFmtId="5" fontId="14" fillId="0" borderId="14" xfId="44" applyNumberFormat="1" applyFont="1" applyBorder="1" applyAlignment="1">
      <alignment horizontal="center" vertical="center"/>
    </xf>
    <xf numFmtId="5" fontId="14" fillId="0" borderId="25" xfId="44" applyNumberFormat="1" applyFont="1" applyBorder="1" applyAlignment="1">
      <alignment horizontal="center" vertical="center"/>
    </xf>
    <xf numFmtId="5" fontId="14" fillId="0" borderId="22" xfId="44" applyNumberFormat="1" applyFont="1" applyBorder="1" applyAlignment="1">
      <alignment horizontal="center" vertical="center"/>
    </xf>
    <xf numFmtId="0" fontId="120" fillId="0" borderId="0" xfId="0" applyFont="1"/>
    <xf numFmtId="2" fontId="40" fillId="15" borderId="1" xfId="0" applyNumberFormat="1" applyFont="1" applyFill="1" applyBorder="1" applyAlignment="1">
      <alignment horizontal="center" vertical="center" wrapText="1"/>
    </xf>
    <xf numFmtId="172" fontId="7" fillId="17" borderId="1" xfId="0" applyNumberFormat="1" applyFont="1" applyFill="1" applyBorder="1" applyAlignment="1">
      <alignment horizontal="center" vertical="center" wrapText="1"/>
    </xf>
    <xf numFmtId="4" fontId="40" fillId="14" borderId="1" xfId="0" applyNumberFormat="1" applyFont="1" applyFill="1" applyBorder="1" applyAlignment="1">
      <alignment horizontal="right"/>
    </xf>
    <xf numFmtId="0" fontId="0" fillId="0" borderId="0" xfId="0" applyAlignment="1">
      <alignment vertical="center"/>
    </xf>
    <xf numFmtId="1" fontId="40" fillId="15" borderId="12" xfId="0" applyNumberFormat="1" applyFont="1" applyFill="1" applyBorder="1" applyAlignment="1">
      <alignment horizontal="left"/>
    </xf>
    <xf numFmtId="0" fontId="40" fillId="15" borderId="12" xfId="0" applyFont="1" applyFill="1" applyBorder="1" applyAlignment="1">
      <alignment horizontal="left"/>
    </xf>
    <xf numFmtId="0" fontId="40" fillId="15" borderId="1" xfId="0" applyFont="1" applyFill="1" applyBorder="1" applyAlignment="1">
      <alignment horizontal="left"/>
    </xf>
    <xf numFmtId="0" fontId="40" fillId="13" borderId="0" xfId="0" applyFont="1" applyFill="1"/>
    <xf numFmtId="2" fontId="57" fillId="0" borderId="0" xfId="3" applyNumberFormat="1" applyFont="1" applyBorder="1" applyAlignment="1" applyProtection="1">
      <alignment vertical="center"/>
    </xf>
    <xf numFmtId="5" fontId="13" fillId="56" borderId="53" xfId="0" applyNumberFormat="1" applyFont="1" applyFill="1" applyBorder="1" applyAlignment="1">
      <alignment vertical="center"/>
    </xf>
    <xf numFmtId="5" fontId="13" fillId="0" borderId="14" xfId="44" applyNumberFormat="1" applyFont="1" applyBorder="1" applyAlignment="1">
      <alignment horizontal="center" vertical="center"/>
    </xf>
    <xf numFmtId="5" fontId="13" fillId="0" borderId="22" xfId="3" applyNumberFormat="1" applyFont="1" applyBorder="1" applyAlignment="1" applyProtection="1">
      <alignment horizontal="center" vertical="center"/>
    </xf>
    <xf numFmtId="0" fontId="40" fillId="18" borderId="1" xfId="154" applyFont="1" applyFill="1" applyBorder="1" applyAlignment="1">
      <alignment horizontal="center" vertical="center" wrapText="1"/>
    </xf>
    <xf numFmtId="0" fontId="40" fillId="18" borderId="12" xfId="154" applyFont="1" applyFill="1" applyBorder="1" applyAlignment="1">
      <alignment horizontal="center" vertical="center"/>
    </xf>
    <xf numFmtId="0" fontId="26" fillId="0" borderId="8" xfId="44" applyFont="1" applyBorder="1" applyAlignment="1">
      <alignment vertical="center"/>
    </xf>
    <xf numFmtId="0" fontId="7" fillId="0" borderId="10" xfId="44" applyFont="1" applyBorder="1" applyAlignment="1">
      <alignment vertical="center"/>
    </xf>
    <xf numFmtId="0" fontId="26" fillId="0" borderId="6" xfId="44" applyFont="1" applyBorder="1" applyAlignment="1">
      <alignment vertical="center"/>
    </xf>
    <xf numFmtId="0" fontId="7" fillId="0" borderId="11" xfId="44" applyFont="1" applyBorder="1" applyAlignment="1">
      <alignment horizontal="left" vertical="center"/>
    </xf>
    <xf numFmtId="6" fontId="7" fillId="0" borderId="11" xfId="44" applyNumberFormat="1" applyFont="1" applyBorder="1" applyAlignment="1">
      <alignment horizontal="left" vertical="center"/>
    </xf>
    <xf numFmtId="2" fontId="53" fillId="13" borderId="0" xfId="44" applyNumberFormat="1" applyFont="1" applyFill="1" applyAlignment="1">
      <alignment horizontal="center" vertical="center"/>
    </xf>
    <xf numFmtId="0" fontId="53" fillId="13" borderId="0" xfId="44" applyFont="1" applyFill="1" applyAlignment="1">
      <alignment vertical="center"/>
    </xf>
    <xf numFmtId="0" fontId="53" fillId="13" borderId="0" xfId="44" applyFont="1" applyFill="1" applyAlignment="1">
      <alignment horizontal="left" vertical="center"/>
    </xf>
    <xf numFmtId="44" fontId="26" fillId="0" borderId="1" xfId="155" applyFont="1" applyBorder="1" applyAlignment="1">
      <alignment horizontal="center" vertical="center" wrapText="1"/>
    </xf>
    <xf numFmtId="43" fontId="5" fillId="0" borderId="0" xfId="156" applyFont="1" applyFill="1"/>
    <xf numFmtId="43" fontId="5" fillId="0" borderId="0" xfId="156" applyFont="1" applyAlignment="1">
      <alignment horizontal="center"/>
    </xf>
    <xf numFmtId="43" fontId="5" fillId="0" borderId="0" xfId="156" applyFont="1"/>
    <xf numFmtId="169" fontId="40" fillId="13" borderId="0" xfId="33" applyFont="1" applyFill="1" applyBorder="1" applyAlignment="1" applyProtection="1">
      <alignment horizontal="right"/>
    </xf>
    <xf numFmtId="169" fontId="40" fillId="13" borderId="0" xfId="33" applyFont="1" applyFill="1" applyAlignment="1" applyProtection="1">
      <alignment horizontal="right"/>
    </xf>
    <xf numFmtId="183" fontId="40" fillId="13" borderId="0" xfId="33" applyNumberFormat="1" applyFont="1" applyFill="1" applyAlignment="1" applyProtection="1">
      <alignment horizontal="right"/>
    </xf>
    <xf numFmtId="169" fontId="121" fillId="13" borderId="0" xfId="33" applyFont="1" applyFill="1" applyAlignment="1" applyProtection="1">
      <alignment horizontal="right"/>
    </xf>
    <xf numFmtId="170" fontId="41" fillId="13" borderId="0" xfId="33" applyNumberFormat="1" applyFont="1" applyFill="1" applyAlignment="1" applyProtection="1">
      <alignment horizontal="right"/>
    </xf>
    <xf numFmtId="0" fontId="40" fillId="13" borderId="0" xfId="154" applyFont="1" applyFill="1" applyAlignment="1">
      <alignment wrapText="1"/>
    </xf>
    <xf numFmtId="10" fontId="40" fillId="13" borderId="0" xfId="30" applyNumberFormat="1" applyFont="1" applyFill="1" applyAlignment="1" applyProtection="1">
      <alignment horizontal="right"/>
    </xf>
    <xf numFmtId="170" fontId="40" fillId="13" borderId="0" xfId="33" applyNumberFormat="1" applyFont="1" applyFill="1" applyAlignment="1" applyProtection="1">
      <alignment horizontal="right"/>
    </xf>
    <xf numFmtId="169" fontId="1" fillId="13" borderId="0" xfId="33" applyFont="1" applyFill="1" applyAlignment="1" applyProtection="1">
      <alignment horizontal="right"/>
    </xf>
    <xf numFmtId="169" fontId="41" fillId="13" borderId="0" xfId="33" applyFont="1" applyFill="1" applyAlignment="1" applyProtection="1">
      <alignment horizontal="right"/>
    </xf>
    <xf numFmtId="165" fontId="40" fillId="0" borderId="0" xfId="154" applyNumberFormat="1" applyFont="1"/>
    <xf numFmtId="0" fontId="122" fillId="0" borderId="3" xfId="154" applyFont="1" applyBorder="1"/>
    <xf numFmtId="0" fontId="122" fillId="13" borderId="3" xfId="154" applyFont="1" applyFill="1" applyBorder="1"/>
    <xf numFmtId="10" fontId="122" fillId="13" borderId="0" xfId="30" applyNumberFormat="1" applyFont="1" applyFill="1" applyAlignment="1" applyProtection="1">
      <alignment horizontal="right"/>
    </xf>
    <xf numFmtId="0" fontId="40" fillId="0" borderId="0" xfId="154" applyFont="1" applyAlignment="1">
      <alignment horizontal="right"/>
    </xf>
    <xf numFmtId="0" fontId="122" fillId="13" borderId="0" xfId="154" applyFont="1" applyFill="1" applyAlignment="1">
      <alignment horizontal="right"/>
    </xf>
    <xf numFmtId="0" fontId="40" fillId="13" borderId="0" xfId="154" applyFont="1" applyFill="1" applyAlignment="1">
      <alignment horizontal="center" vertical="center" wrapText="1"/>
    </xf>
    <xf numFmtId="0" fontId="6" fillId="0" borderId="0" xfId="154" applyFont="1"/>
    <xf numFmtId="0" fontId="119" fillId="10" borderId="0" xfId="154" applyFill="1" applyAlignment="1">
      <alignment vertical="center"/>
    </xf>
    <xf numFmtId="1" fontId="40" fillId="10" borderId="1" xfId="154" applyNumberFormat="1" applyFont="1" applyFill="1" applyBorder="1" applyAlignment="1">
      <alignment horizontal="left"/>
    </xf>
    <xf numFmtId="0" fontId="40" fillId="10" borderId="1" xfId="154" applyFont="1" applyFill="1" applyBorder="1" applyAlignment="1">
      <alignment horizontal="left"/>
    </xf>
    <xf numFmtId="4" fontId="40" fillId="10" borderId="1" xfId="30" applyNumberFormat="1" applyFont="1" applyFill="1" applyBorder="1" applyAlignment="1" applyProtection="1">
      <alignment horizontal="right"/>
    </xf>
    <xf numFmtId="165" fontId="40" fillId="10" borderId="1" xfId="30" applyNumberFormat="1" applyFont="1" applyFill="1" applyBorder="1" applyAlignment="1" applyProtection="1">
      <alignment horizontal="right"/>
    </xf>
    <xf numFmtId="165" fontId="40" fillId="10" borderId="1" xfId="154" applyNumberFormat="1" applyFont="1" applyFill="1" applyBorder="1" applyAlignment="1">
      <alignment horizontal="right"/>
    </xf>
    <xf numFmtId="10" fontId="40" fillId="10" borderId="1" xfId="30" applyNumberFormat="1" applyFont="1" applyFill="1" applyBorder="1" applyAlignment="1" applyProtection="1">
      <alignment horizontal="right"/>
    </xf>
    <xf numFmtId="171" fontId="40" fillId="10" borderId="1" xfId="154" applyNumberFormat="1" applyFont="1" applyFill="1" applyBorder="1" applyAlignment="1">
      <alignment horizontal="center" vertical="center" wrapText="1"/>
    </xf>
    <xf numFmtId="0" fontId="119" fillId="10" borderId="0" xfId="154" applyFill="1"/>
    <xf numFmtId="0" fontId="40" fillId="10" borderId="0" xfId="154" applyFont="1" applyFill="1"/>
    <xf numFmtId="165" fontId="40" fillId="13" borderId="0" xfId="33" applyNumberFormat="1" applyFont="1" applyFill="1" applyBorder="1" applyAlignment="1" applyProtection="1">
      <alignment horizontal="right"/>
    </xf>
    <xf numFmtId="165" fontId="40" fillId="13" borderId="0" xfId="33" applyNumberFormat="1" applyFont="1" applyFill="1" applyAlignment="1" applyProtection="1">
      <alignment horizontal="right"/>
    </xf>
    <xf numFmtId="165" fontId="121" fillId="13" borderId="0" xfId="33" applyNumberFormat="1" applyFont="1" applyFill="1" applyAlignment="1" applyProtection="1">
      <alignment horizontal="right"/>
    </xf>
    <xf numFmtId="165" fontId="41" fillId="13" borderId="0" xfId="33" applyNumberFormat="1" applyFont="1" applyFill="1" applyAlignment="1" applyProtection="1">
      <alignment horizontal="right"/>
    </xf>
    <xf numFmtId="0" fontId="7" fillId="13" borderId="0" xfId="154" applyFont="1" applyFill="1" applyAlignment="1">
      <alignment horizontal="left"/>
    </xf>
    <xf numFmtId="1" fontId="7" fillId="13" borderId="0" xfId="154" applyNumberFormat="1" applyFont="1" applyFill="1" applyAlignment="1">
      <alignment horizontal="left"/>
    </xf>
    <xf numFmtId="2" fontId="7" fillId="13" borderId="0" xfId="154" applyNumberFormat="1" applyFont="1" applyFill="1" applyAlignment="1">
      <alignment horizontal="left"/>
    </xf>
    <xf numFmtId="2" fontId="123" fillId="13" borderId="0" xfId="154" applyNumberFormat="1" applyFont="1" applyFill="1" applyAlignment="1">
      <alignment horizontal="left"/>
    </xf>
    <xf numFmtId="2" fontId="7" fillId="13" borderId="0" xfId="154" applyNumberFormat="1" applyFont="1" applyFill="1" applyAlignment="1">
      <alignment horizontal="right"/>
    </xf>
    <xf numFmtId="1" fontId="7" fillId="13" borderId="0" xfId="154" applyNumberFormat="1" applyFont="1" applyFill="1" applyAlignment="1">
      <alignment horizontal="right"/>
    </xf>
    <xf numFmtId="1" fontId="123" fillId="13" borderId="0" xfId="154" applyNumberFormat="1" applyFont="1" applyFill="1" applyAlignment="1">
      <alignment horizontal="right"/>
    </xf>
    <xf numFmtId="184" fontId="7" fillId="13" borderId="0" xfId="154" applyNumberFormat="1" applyFont="1" applyFill="1" applyAlignment="1">
      <alignment horizontal="right"/>
    </xf>
    <xf numFmtId="2" fontId="40" fillId="58" borderId="1" xfId="154" applyNumberFormat="1" applyFont="1" applyFill="1" applyBorder="1" applyAlignment="1">
      <alignment horizontal="center" vertical="center" wrapText="1"/>
    </xf>
    <xf numFmtId="0" fontId="7" fillId="13" borderId="0" xfId="154" applyFont="1" applyFill="1" applyAlignment="1">
      <alignment horizontal="center" vertical="center" wrapText="1"/>
    </xf>
    <xf numFmtId="172" fontId="7" fillId="13" borderId="0" xfId="154" applyNumberFormat="1" applyFont="1" applyFill="1" applyAlignment="1">
      <alignment horizontal="center" vertical="center" wrapText="1"/>
    </xf>
    <xf numFmtId="4" fontId="40" fillId="14" borderId="1" xfId="154" applyNumberFormat="1" applyFont="1" applyFill="1" applyBorder="1" applyAlignment="1">
      <alignment horizontal="right" wrapText="1"/>
    </xf>
    <xf numFmtId="4" fontId="7" fillId="13" borderId="0" xfId="154" applyNumberFormat="1" applyFont="1" applyFill="1" applyAlignment="1">
      <alignment horizontal="left"/>
    </xf>
    <xf numFmtId="4" fontId="7" fillId="13" borderId="0" xfId="154" applyNumberFormat="1" applyFont="1" applyFill="1" applyAlignment="1">
      <alignment horizontal="right"/>
    </xf>
    <xf numFmtId="168" fontId="40" fillId="14" borderId="1" xfId="15" applyFont="1" applyFill="1" applyBorder="1" applyAlignment="1" applyProtection="1">
      <alignment horizontal="left" vertical="center"/>
    </xf>
    <xf numFmtId="176" fontId="40" fillId="14" borderId="1" xfId="15" applyNumberFormat="1" applyFont="1" applyFill="1" applyBorder="1" applyAlignment="1" applyProtection="1">
      <alignment horizontal="right" vertical="center"/>
    </xf>
    <xf numFmtId="168" fontId="40" fillId="13" borderId="0" xfId="15" applyFont="1" applyFill="1" applyBorder="1" applyAlignment="1" applyProtection="1">
      <alignment horizontal="left" vertical="center"/>
    </xf>
    <xf numFmtId="0" fontId="8" fillId="28" borderId="61" xfId="154" applyFont="1" applyFill="1" applyBorder="1" applyAlignment="1" applyProtection="1">
      <alignment horizontal="center" vertical="center"/>
      <protection locked="0"/>
    </xf>
    <xf numFmtId="0" fontId="16" fillId="28" borderId="62" xfId="154" applyFont="1" applyFill="1" applyBorder="1" applyAlignment="1">
      <alignment horizontal="center" vertical="center" wrapText="1"/>
    </xf>
    <xf numFmtId="0" fontId="77" fillId="10" borderId="63" xfId="154" applyFont="1" applyFill="1" applyBorder="1" applyAlignment="1">
      <alignment horizontal="center" vertical="center" wrapText="1"/>
    </xf>
    <xf numFmtId="0" fontId="77" fillId="10" borderId="61" xfId="154" applyFont="1" applyFill="1" applyBorder="1" applyAlignment="1">
      <alignment horizontal="center" vertical="center" wrapText="1"/>
    </xf>
    <xf numFmtId="0" fontId="77" fillId="59" borderId="61" xfId="154" applyFont="1" applyFill="1" applyBorder="1" applyAlignment="1">
      <alignment horizontal="center" vertical="center" wrapText="1"/>
    </xf>
    <xf numFmtId="0" fontId="124" fillId="60" borderId="17" xfId="154" applyFont="1" applyFill="1" applyBorder="1" applyAlignment="1">
      <alignment horizontal="center" vertical="center" wrapText="1"/>
    </xf>
    <xf numFmtId="4" fontId="8" fillId="10" borderId="61" xfId="154" applyNumberFormat="1" applyFont="1" applyFill="1" applyBorder="1" applyAlignment="1">
      <alignment horizontal="center" vertical="center" wrapText="1"/>
    </xf>
    <xf numFmtId="0" fontId="8" fillId="60" borderId="17" xfId="154" applyFont="1" applyFill="1" applyBorder="1" applyAlignment="1">
      <alignment horizontal="center" vertical="center" wrapText="1"/>
    </xf>
    <xf numFmtId="0" fontId="8" fillId="61" borderId="61" xfId="154" applyFont="1" applyFill="1" applyBorder="1" applyAlignment="1">
      <alignment horizontal="center" vertical="center" wrapText="1"/>
    </xf>
    <xf numFmtId="0" fontId="8" fillId="62" borderId="61" xfId="154" applyFont="1" applyFill="1" applyBorder="1" applyAlignment="1">
      <alignment horizontal="center" vertical="center" wrapText="1"/>
    </xf>
    <xf numFmtId="0" fontId="6" fillId="0" borderId="0" xfId="154" applyFont="1" applyAlignment="1">
      <alignment vertical="center"/>
    </xf>
    <xf numFmtId="0" fontId="115" fillId="0" borderId="0" xfId="154" applyFont="1" applyAlignment="1">
      <alignment vertical="center"/>
    </xf>
    <xf numFmtId="0" fontId="115" fillId="0" borderId="0" xfId="154" applyFont="1" applyAlignment="1">
      <alignment horizontal="center" vertical="center" wrapText="1"/>
    </xf>
    <xf numFmtId="0" fontId="6" fillId="15" borderId="62" xfId="154" applyFont="1" applyFill="1" applyBorder="1" applyAlignment="1">
      <alignment vertical="center"/>
    </xf>
    <xf numFmtId="0" fontId="6" fillId="15" borderId="64" xfId="154" applyFont="1" applyFill="1" applyBorder="1" applyAlignment="1">
      <alignment horizontal="center" vertical="center" wrapText="1"/>
    </xf>
    <xf numFmtId="0" fontId="6" fillId="63" borderId="59" xfId="154" applyFont="1" applyFill="1" applyBorder="1" applyAlignment="1">
      <alignment vertical="center"/>
    </xf>
    <xf numFmtId="0" fontId="6" fillId="63" borderId="65" xfId="154" applyFont="1" applyFill="1" applyBorder="1" applyAlignment="1">
      <alignment horizontal="center" vertical="center" wrapText="1"/>
    </xf>
    <xf numFmtId="0" fontId="6" fillId="63" borderId="66" xfId="154" applyFont="1" applyFill="1" applyBorder="1" applyAlignment="1">
      <alignment horizontal="center" vertical="center" wrapText="1"/>
    </xf>
    <xf numFmtId="167" fontId="6" fillId="28" borderId="54" xfId="157" applyNumberFormat="1" applyFont="1" applyFill="1" applyBorder="1" applyAlignment="1">
      <alignment horizontal="center" vertical="center" wrapText="1"/>
    </xf>
    <xf numFmtId="0" fontId="6" fillId="28" borderId="55" xfId="154" applyFont="1" applyFill="1" applyBorder="1" applyAlignment="1">
      <alignment vertical="center" wrapText="1"/>
    </xf>
    <xf numFmtId="4" fontId="8" fillId="10" borderId="67" xfId="154" applyNumberFormat="1" applyFont="1" applyFill="1" applyBorder="1" applyAlignment="1">
      <alignment horizontal="right" vertical="center"/>
    </xf>
    <xf numFmtId="4" fontId="8" fillId="61" borderId="67" xfId="154" applyNumberFormat="1" applyFont="1" applyFill="1" applyBorder="1" applyAlignment="1">
      <alignment horizontal="right" vertical="center"/>
    </xf>
    <xf numFmtId="4" fontId="8" fillId="0" borderId="9" xfId="154" applyNumberFormat="1" applyFont="1" applyBorder="1" applyAlignment="1">
      <alignment horizontal="right" vertical="center"/>
    </xf>
    <xf numFmtId="4" fontId="6" fillId="64" borderId="67" xfId="154" applyNumberFormat="1" applyFont="1" applyFill="1" applyBorder="1" applyAlignment="1">
      <alignment horizontal="right" vertical="center"/>
    </xf>
    <xf numFmtId="4" fontId="8" fillId="0" borderId="27" xfId="154" applyNumberFormat="1" applyFont="1" applyBorder="1" applyAlignment="1">
      <alignment horizontal="right" vertical="center"/>
    </xf>
    <xf numFmtId="4" fontId="8" fillId="0" borderId="68" xfId="154" applyNumberFormat="1" applyFont="1" applyBorder="1" applyAlignment="1">
      <alignment horizontal="right" vertical="center"/>
    </xf>
    <xf numFmtId="4" fontId="8" fillId="0" borderId="67" xfId="154" applyNumberFormat="1" applyFont="1" applyBorder="1" applyAlignment="1">
      <alignment vertical="center"/>
    </xf>
    <xf numFmtId="167" fontId="115" fillId="0" borderId="0" xfId="154" applyNumberFormat="1" applyFont="1" applyAlignment="1">
      <alignment horizontal="center" vertical="center"/>
    </xf>
    <xf numFmtId="43" fontId="125" fillId="0" borderId="0" xfId="154" applyNumberFormat="1" applyFont="1"/>
    <xf numFmtId="0" fontId="115" fillId="0" borderId="0" xfId="154" applyFont="1" applyAlignment="1">
      <alignment horizontal="center" vertical="center"/>
    </xf>
    <xf numFmtId="167" fontId="110" fillId="0" borderId="0" xfId="37" applyNumberFormat="1" applyFont="1" applyAlignment="1">
      <alignment horizontal="center"/>
    </xf>
    <xf numFmtId="167" fontId="110" fillId="9" borderId="55" xfId="37" applyNumberFormat="1" applyFont="1" applyFill="1" applyBorder="1" applyAlignment="1">
      <alignment horizontal="center"/>
    </xf>
    <xf numFmtId="4" fontId="6" fillId="9" borderId="56" xfId="154" applyNumberFormat="1" applyFont="1" applyFill="1" applyBorder="1" applyAlignment="1">
      <alignment horizontal="right" vertical="center"/>
    </xf>
    <xf numFmtId="167" fontId="6" fillId="63" borderId="55" xfId="157" applyNumberFormat="1" applyFont="1" applyFill="1" applyBorder="1" applyAlignment="1">
      <alignment horizontal="center" vertical="center" wrapText="1"/>
    </xf>
    <xf numFmtId="0" fontId="6" fillId="63" borderId="1" xfId="154" applyFont="1" applyFill="1" applyBorder="1" applyAlignment="1">
      <alignment horizontal="center" vertical="center" wrapText="1"/>
    </xf>
    <xf numFmtId="0" fontId="6" fillId="63" borderId="56" xfId="154" applyFont="1" applyFill="1" applyBorder="1" applyAlignment="1">
      <alignment horizontal="center" vertical="center" wrapText="1"/>
    </xf>
    <xf numFmtId="167" fontId="6" fillId="28" borderId="56" xfId="157" applyNumberFormat="1" applyFont="1" applyFill="1" applyBorder="1" applyAlignment="1">
      <alignment horizontal="center" vertical="center" wrapText="1"/>
    </xf>
    <xf numFmtId="4" fontId="6" fillId="65" borderId="67" xfId="154" applyNumberFormat="1" applyFont="1" applyFill="1" applyBorder="1" applyAlignment="1">
      <alignment horizontal="right" vertical="center"/>
    </xf>
    <xf numFmtId="0" fontId="6" fillId="63" borderId="55" xfId="154" applyFont="1" applyFill="1" applyBorder="1" applyAlignment="1">
      <alignment vertical="center" wrapText="1"/>
    </xf>
    <xf numFmtId="0" fontId="115" fillId="10" borderId="0" xfId="154" applyFont="1" applyFill="1" applyAlignment="1">
      <alignment horizontal="center" vertical="center"/>
    </xf>
    <xf numFmtId="0" fontId="6" fillId="10" borderId="0" xfId="154" applyFont="1" applyFill="1" applyAlignment="1">
      <alignment vertical="center"/>
    </xf>
    <xf numFmtId="0" fontId="6" fillId="28" borderId="55" xfId="154" applyFont="1" applyFill="1" applyBorder="1" applyAlignment="1" applyProtection="1">
      <alignment horizontal="left" vertical="center" wrapText="1"/>
      <protection locked="0"/>
    </xf>
    <xf numFmtId="0" fontId="115" fillId="10" borderId="0" xfId="154" applyFont="1" applyFill="1" applyAlignment="1">
      <alignment vertical="center"/>
    </xf>
    <xf numFmtId="0" fontId="115" fillId="0" borderId="0" xfId="154" applyFont="1" applyAlignment="1">
      <alignment horizontal="center"/>
    </xf>
    <xf numFmtId="0" fontId="110" fillId="0" borderId="0" xfId="37" applyFont="1" applyAlignment="1">
      <alignment horizontal="center"/>
    </xf>
    <xf numFmtId="0" fontId="110" fillId="9" borderId="55" xfId="37" applyFont="1" applyFill="1" applyBorder="1" applyAlignment="1">
      <alignment horizontal="center"/>
    </xf>
    <xf numFmtId="167" fontId="6" fillId="63" borderId="56" xfId="157" applyNumberFormat="1" applyFont="1" applyFill="1" applyBorder="1" applyAlignment="1">
      <alignment horizontal="center" vertical="center" wrapText="1"/>
    </xf>
    <xf numFmtId="4" fontId="8" fillId="10" borderId="9" xfId="154" applyNumberFormat="1" applyFont="1" applyFill="1" applyBorder="1" applyAlignment="1">
      <alignment horizontal="right" vertical="center"/>
    </xf>
    <xf numFmtId="4" fontId="6" fillId="10" borderId="67" xfId="154" applyNumberFormat="1" applyFont="1" applyFill="1" applyBorder="1" applyAlignment="1">
      <alignment horizontal="right" vertical="center"/>
    </xf>
    <xf numFmtId="4" fontId="8" fillId="10" borderId="27" xfId="154" applyNumberFormat="1" applyFont="1" applyFill="1" applyBorder="1" applyAlignment="1">
      <alignment horizontal="right" vertical="center"/>
    </xf>
    <xf numFmtId="167" fontId="115" fillId="10" borderId="0" xfId="154" applyNumberFormat="1" applyFont="1" applyFill="1" applyAlignment="1">
      <alignment horizontal="center" vertical="center"/>
    </xf>
    <xf numFmtId="167" fontId="6" fillId="10" borderId="56" xfId="157" applyNumberFormat="1" applyFont="1" applyFill="1" applyBorder="1" applyAlignment="1">
      <alignment horizontal="center" vertical="center" wrapText="1"/>
    </xf>
    <xf numFmtId="0" fontId="6" fillId="10" borderId="55" xfId="154" applyFont="1" applyFill="1" applyBorder="1" applyAlignment="1">
      <alignment vertical="center" wrapText="1"/>
    </xf>
    <xf numFmtId="167" fontId="6" fillId="66" borderId="56" xfId="157" applyNumberFormat="1" applyFont="1" applyFill="1" applyBorder="1" applyAlignment="1">
      <alignment horizontal="center" vertical="center" wrapText="1"/>
    </xf>
    <xf numFmtId="0" fontId="6" fillId="66" borderId="55" xfId="154" applyFont="1" applyFill="1" applyBorder="1" applyAlignment="1">
      <alignment vertical="center" wrapText="1"/>
    </xf>
    <xf numFmtId="0" fontId="6" fillId="67" borderId="0" xfId="154" applyFont="1" applyFill="1" applyAlignment="1">
      <alignment vertical="center"/>
    </xf>
    <xf numFmtId="0" fontId="115" fillId="0" borderId="0" xfId="154" applyFont="1"/>
    <xf numFmtId="167" fontId="6" fillId="68" borderId="56" xfId="157" applyNumberFormat="1" applyFont="1" applyFill="1" applyBorder="1" applyAlignment="1">
      <alignment horizontal="center" vertical="center" wrapText="1"/>
    </xf>
    <xf numFmtId="0" fontId="6" fillId="68" borderId="55" xfId="154" applyFont="1" applyFill="1" applyBorder="1" applyAlignment="1" applyProtection="1">
      <alignment horizontal="left" vertical="center" wrapText="1"/>
      <protection locked="0"/>
    </xf>
    <xf numFmtId="0" fontId="6" fillId="68" borderId="55" xfId="154" applyFont="1" applyFill="1" applyBorder="1" applyAlignment="1">
      <alignment vertical="center" wrapText="1"/>
    </xf>
    <xf numFmtId="0" fontId="6" fillId="63" borderId="1" xfId="154" applyFont="1" applyFill="1" applyBorder="1" applyAlignment="1">
      <alignment horizontal="center" wrapText="1"/>
    </xf>
    <xf numFmtId="0" fontId="6" fillId="63" borderId="56" xfId="154" applyFont="1" applyFill="1" applyBorder="1" applyAlignment="1">
      <alignment horizontal="center" wrapText="1"/>
    </xf>
    <xf numFmtId="4" fontId="115" fillId="0" borderId="0" xfId="154" applyNumberFormat="1" applyFont="1"/>
    <xf numFmtId="0" fontId="6" fillId="9" borderId="55" xfId="154" applyFont="1" applyFill="1" applyBorder="1" applyAlignment="1">
      <alignment vertical="center"/>
    </xf>
    <xf numFmtId="0" fontId="6" fillId="9" borderId="56" xfId="154" applyFont="1" applyFill="1" applyBorder="1" applyAlignment="1">
      <alignment horizontal="center"/>
    </xf>
    <xf numFmtId="0" fontId="6" fillId="0" borderId="0" xfId="154" applyFont="1" applyAlignment="1">
      <alignment horizontal="center" wrapText="1"/>
    </xf>
    <xf numFmtId="0" fontId="6" fillId="9" borderId="57" xfId="154" applyFont="1" applyFill="1" applyBorder="1" applyAlignment="1">
      <alignment vertical="center"/>
    </xf>
    <xf numFmtId="4" fontId="6" fillId="9" borderId="58" xfId="154" applyNumberFormat="1" applyFont="1" applyFill="1" applyBorder="1" applyAlignment="1">
      <alignment horizontal="center"/>
    </xf>
    <xf numFmtId="0" fontId="6" fillId="0" borderId="0" xfId="154" applyFont="1" applyAlignment="1">
      <alignment horizontal="center"/>
    </xf>
    <xf numFmtId="167" fontId="6" fillId="28" borderId="69" xfId="157" applyNumberFormat="1" applyFont="1" applyFill="1" applyBorder="1" applyAlignment="1">
      <alignment horizontal="center" vertical="center" wrapText="1"/>
    </xf>
    <xf numFmtId="0" fontId="6" fillId="28" borderId="57" xfId="154" applyFont="1" applyFill="1" applyBorder="1" applyAlignment="1">
      <alignment vertical="center" wrapText="1"/>
    </xf>
    <xf numFmtId="4" fontId="8" fillId="10" borderId="70" xfId="154" applyNumberFormat="1" applyFont="1" applyFill="1" applyBorder="1" applyAlignment="1">
      <alignment horizontal="right" vertical="center"/>
    </xf>
    <xf numFmtId="4" fontId="8" fillId="61" borderId="70" xfId="154" applyNumberFormat="1" applyFont="1" applyFill="1" applyBorder="1" applyAlignment="1">
      <alignment horizontal="right" vertical="center"/>
    </xf>
    <xf numFmtId="4" fontId="8" fillId="0" borderId="37" xfId="154" applyNumberFormat="1" applyFont="1" applyBorder="1" applyAlignment="1">
      <alignment horizontal="right" vertical="center"/>
    </xf>
    <xf numFmtId="4" fontId="6" fillId="65" borderId="70" xfId="154" applyNumberFormat="1" applyFont="1" applyFill="1" applyBorder="1" applyAlignment="1">
      <alignment horizontal="right" vertical="center"/>
    </xf>
    <xf numFmtId="4" fontId="8" fillId="0" borderId="71" xfId="154" applyNumberFormat="1" applyFont="1" applyBorder="1" applyAlignment="1">
      <alignment horizontal="right" vertical="center"/>
    </xf>
    <xf numFmtId="4" fontId="8" fillId="0" borderId="72" xfId="154" applyNumberFormat="1" applyFont="1" applyBorder="1" applyAlignment="1">
      <alignment vertical="center"/>
    </xf>
    <xf numFmtId="167" fontId="6" fillId="0" borderId="0" xfId="154" applyNumberFormat="1" applyFont="1" applyAlignment="1">
      <alignment horizontal="left"/>
    </xf>
    <xf numFmtId="4" fontId="8" fillId="10" borderId="61" xfId="154" applyNumberFormat="1" applyFont="1" applyFill="1" applyBorder="1" applyAlignment="1">
      <alignment horizontal="right" vertical="center"/>
    </xf>
    <xf numFmtId="4" fontId="8" fillId="10" borderId="73" xfId="154" applyNumberFormat="1" applyFont="1" applyFill="1" applyBorder="1" applyAlignment="1">
      <alignment horizontal="right" vertical="center"/>
    </xf>
    <xf numFmtId="4" fontId="8" fillId="0" borderId="73" xfId="154" applyNumberFormat="1" applyFont="1" applyBorder="1" applyAlignment="1">
      <alignment horizontal="right" vertical="center"/>
    </xf>
    <xf numFmtId="4" fontId="8" fillId="0" borderId="74" xfId="154" applyNumberFormat="1" applyFont="1" applyBorder="1" applyAlignment="1">
      <alignment horizontal="right" vertical="center"/>
    </xf>
    <xf numFmtId="4" fontId="8" fillId="60" borderId="64" xfId="154" applyNumberFormat="1" applyFont="1" applyFill="1" applyBorder="1" applyAlignment="1">
      <alignment horizontal="right" vertical="center"/>
    </xf>
    <xf numFmtId="4" fontId="8" fillId="0" borderId="75" xfId="154" applyNumberFormat="1" applyFont="1" applyBorder="1" applyAlignment="1">
      <alignment horizontal="right" vertical="center"/>
    </xf>
    <xf numFmtId="4" fontId="8" fillId="0" borderId="76" xfId="154" applyNumberFormat="1" applyFont="1" applyBorder="1" applyAlignment="1">
      <alignment horizontal="right" vertical="center"/>
    </xf>
    <xf numFmtId="4" fontId="8" fillId="0" borderId="61" xfId="154" applyNumberFormat="1" applyFont="1" applyBorder="1" applyAlignment="1">
      <alignment vertical="center"/>
    </xf>
    <xf numFmtId="0" fontId="8" fillId="10" borderId="0" xfId="154" applyFont="1" applyFill="1"/>
    <xf numFmtId="0" fontId="6" fillId="10" borderId="0" xfId="154" applyFont="1" applyFill="1"/>
    <xf numFmtId="0" fontId="8" fillId="0" borderId="0" xfId="154" applyFont="1"/>
    <xf numFmtId="0" fontId="8" fillId="60" borderId="61" xfId="154" applyFont="1" applyFill="1" applyBorder="1"/>
    <xf numFmtId="4" fontId="8" fillId="60" borderId="61" xfId="154" applyNumberFormat="1" applyFont="1" applyFill="1" applyBorder="1"/>
    <xf numFmtId="0" fontId="126" fillId="0" borderId="0" xfId="154" applyFont="1" applyAlignment="1">
      <alignment horizontal="left"/>
    </xf>
    <xf numFmtId="0" fontId="6" fillId="0" borderId="0" xfId="154" applyFont="1" applyAlignment="1">
      <alignment horizontal="left"/>
    </xf>
    <xf numFmtId="0" fontId="50" fillId="8" borderId="9" xfId="3" applyFont="1" applyFill="1" applyBorder="1" applyAlignment="1" applyProtection="1">
      <alignment vertical="center"/>
    </xf>
    <xf numFmtId="0" fontId="84" fillId="8" borderId="9" xfId="3" applyFont="1" applyFill="1" applyBorder="1" applyAlignment="1" applyProtection="1">
      <alignment vertical="center"/>
    </xf>
    <xf numFmtId="0" fontId="14" fillId="0" borderId="0" xfId="3" applyFont="1" applyBorder="1" applyAlignment="1" applyProtection="1">
      <alignment horizontal="center" vertical="center"/>
    </xf>
    <xf numFmtId="7" fontId="14" fillId="0" borderId="0" xfId="6" applyNumberFormat="1" applyFont="1" applyBorder="1" applyAlignment="1" applyProtection="1">
      <alignment horizontal="center" vertical="center"/>
    </xf>
    <xf numFmtId="5" fontId="14" fillId="0" borderId="0" xfId="3" applyNumberFormat="1" applyFont="1" applyBorder="1" applyAlignment="1" applyProtection="1">
      <alignment horizontal="center" vertical="center"/>
    </xf>
    <xf numFmtId="166" fontId="14" fillId="0" borderId="0" xfId="3" applyNumberFormat="1" applyFont="1" applyFill="1" applyBorder="1" applyAlignment="1" applyProtection="1">
      <alignment horizontal="center" vertical="center"/>
    </xf>
    <xf numFmtId="0" fontId="14" fillId="0" borderId="10" xfId="44" applyFont="1" applyBorder="1" applyAlignment="1">
      <alignment horizontal="left" vertical="center" wrapText="1"/>
    </xf>
    <xf numFmtId="0" fontId="14" fillId="0" borderId="25" xfId="44" applyFont="1" applyBorder="1" applyAlignment="1">
      <alignment horizontal="left" vertical="center"/>
    </xf>
    <xf numFmtId="0" fontId="14" fillId="0" borderId="10" xfId="44" applyFont="1" applyBorder="1" applyAlignment="1">
      <alignment horizontal="left" vertical="center"/>
    </xf>
    <xf numFmtId="5" fontId="14" fillId="0" borderId="14" xfId="44" applyNumberFormat="1" applyFont="1" applyBorder="1" applyAlignment="1">
      <alignment horizontal="left" vertical="center"/>
    </xf>
    <xf numFmtId="5" fontId="14" fillId="0" borderId="25" xfId="44" applyNumberFormat="1" applyFont="1" applyBorder="1" applyAlignment="1">
      <alignment horizontal="left" vertical="center"/>
    </xf>
    <xf numFmtId="5" fontId="14" fillId="0" borderId="22" xfId="44" applyNumberFormat="1" applyFont="1" applyBorder="1" applyAlignment="1">
      <alignment horizontal="left" vertical="center"/>
    </xf>
    <xf numFmtId="5" fontId="14" fillId="0" borderId="2" xfId="44" applyNumberFormat="1" applyFont="1" applyBorder="1" applyAlignment="1">
      <alignment horizontal="left" vertical="center"/>
    </xf>
    <xf numFmtId="0" fontId="14" fillId="0" borderId="21" xfId="44" applyFont="1" applyBorder="1" applyAlignment="1">
      <alignment horizontal="left" vertical="center"/>
    </xf>
    <xf numFmtId="0" fontId="14" fillId="0" borderId="2" xfId="44" applyFont="1" applyBorder="1" applyAlignment="1">
      <alignment horizontal="left" vertical="center" wrapText="1"/>
    </xf>
    <xf numFmtId="5" fontId="13" fillId="3" borderId="12" xfId="44" applyNumberFormat="1" applyFont="1" applyFill="1" applyBorder="1" applyAlignment="1">
      <alignment horizontal="center" vertical="center"/>
    </xf>
    <xf numFmtId="2" fontId="14" fillId="3" borderId="14" xfId="44" applyNumberFormat="1" applyFont="1" applyFill="1" applyBorder="1" applyAlignment="1">
      <alignment horizontal="center" vertical="center"/>
    </xf>
    <xf numFmtId="2" fontId="14" fillId="3" borderId="25" xfId="44" applyNumberFormat="1" applyFont="1" applyFill="1" applyBorder="1" applyAlignment="1">
      <alignment horizontal="center" vertical="center"/>
    </xf>
    <xf numFmtId="2" fontId="14" fillId="3" borderId="22" xfId="44" applyNumberFormat="1" applyFont="1" applyFill="1" applyBorder="1" applyAlignment="1">
      <alignment horizontal="center" vertical="center"/>
    </xf>
    <xf numFmtId="2" fontId="14" fillId="3" borderId="2" xfId="44" applyNumberFormat="1" applyFont="1" applyFill="1" applyBorder="1" applyAlignment="1">
      <alignment horizontal="center" vertical="center"/>
    </xf>
    <xf numFmtId="5" fontId="15" fillId="3" borderId="1" xfId="44" applyNumberFormat="1" applyFont="1" applyFill="1" applyBorder="1" applyAlignment="1">
      <alignment horizontal="center" vertical="center"/>
    </xf>
    <xf numFmtId="5" fontId="13" fillId="0" borderId="22" xfId="3" applyNumberFormat="1" applyFont="1" applyBorder="1" applyAlignment="1" applyProtection="1">
      <alignment vertical="center"/>
    </xf>
    <xf numFmtId="5" fontId="13" fillId="0" borderId="2" xfId="3" applyNumberFormat="1" applyFont="1" applyBorder="1" applyAlignment="1" applyProtection="1">
      <alignment vertical="center"/>
    </xf>
    <xf numFmtId="0" fontId="14" fillId="0" borderId="10" xfId="3" applyFont="1" applyBorder="1" applyAlignment="1" applyProtection="1">
      <alignment vertical="center"/>
    </xf>
    <xf numFmtId="5" fontId="14" fillId="0" borderId="1" xfId="44" applyNumberFormat="1" applyFont="1" applyBorder="1" applyAlignment="1">
      <alignment horizontal="center" vertical="center"/>
    </xf>
    <xf numFmtId="5" fontId="14" fillId="0" borderId="13" xfId="44" applyNumberFormat="1" applyFont="1" applyBorder="1" applyAlignment="1">
      <alignment horizontal="center" vertical="center"/>
    </xf>
    <xf numFmtId="5" fontId="14" fillId="0" borderId="10" xfId="3" applyNumberFormat="1" applyFont="1" applyBorder="1" applyAlignment="1" applyProtection="1">
      <alignment horizontal="center" vertical="center"/>
    </xf>
    <xf numFmtId="0" fontId="0" fillId="0" borderId="1" xfId="0" applyBorder="1"/>
    <xf numFmtId="3" fontId="41" fillId="16" borderId="1" xfId="0" applyNumberFormat="1" applyFont="1" applyFill="1" applyBorder="1" applyAlignment="1">
      <alignment horizontal="right" wrapText="1"/>
    </xf>
    <xf numFmtId="3" fontId="7" fillId="0" borderId="0" xfId="44" applyNumberFormat="1" applyFont="1" applyAlignment="1">
      <alignment horizontal="center" vertical="center"/>
    </xf>
    <xf numFmtId="0" fontId="55" fillId="0" borderId="0" xfId="44" applyFont="1" applyAlignment="1">
      <alignment vertical="center"/>
    </xf>
    <xf numFmtId="0" fontId="50" fillId="8" borderId="9" xfId="3" applyFont="1" applyFill="1" applyBorder="1" applyAlignment="1" applyProtection="1">
      <alignment horizontal="center" vertical="center"/>
    </xf>
    <xf numFmtId="0" fontId="50" fillId="8" borderId="9" xfId="3" applyFont="1" applyFill="1" applyBorder="1" applyAlignment="1" applyProtection="1">
      <alignment horizontal="right" vertical="center"/>
    </xf>
    <xf numFmtId="167" fontId="51" fillId="8" borderId="0" xfId="3" quotePrefix="1" applyNumberFormat="1" applyFont="1" applyFill="1" applyBorder="1" applyAlignment="1" applyProtection="1">
      <alignment horizontal="center" vertical="center"/>
    </xf>
    <xf numFmtId="0" fontId="129" fillId="0" borderId="13" xfId="0" applyFont="1" applyFill="1" applyBorder="1" applyAlignment="1">
      <alignment horizontal="center" vertical="center"/>
    </xf>
    <xf numFmtId="0" fontId="129" fillId="0" borderId="9" xfId="0" applyFont="1" applyFill="1" applyBorder="1" applyAlignment="1">
      <alignment horizontal="center" vertical="center"/>
    </xf>
    <xf numFmtId="0" fontId="129" fillId="0" borderId="12" xfId="0" applyFont="1" applyFill="1" applyBorder="1" applyAlignment="1">
      <alignment horizontal="center" vertical="center"/>
    </xf>
    <xf numFmtId="0" fontId="24" fillId="9" borderId="6" xfId="0" applyFont="1" applyFill="1" applyBorder="1" applyAlignment="1">
      <alignment horizontal="left" vertical="center" wrapText="1"/>
    </xf>
    <xf numFmtId="0" fontId="24" fillId="9" borderId="3" xfId="0" applyFont="1" applyFill="1" applyBorder="1" applyAlignment="1">
      <alignment horizontal="left" vertical="center" wrapText="1"/>
    </xf>
    <xf numFmtId="0" fontId="24" fillId="9" borderId="7" xfId="0" applyFont="1" applyFill="1" applyBorder="1" applyAlignment="1">
      <alignment horizontal="left" vertical="center" wrapText="1"/>
    </xf>
    <xf numFmtId="0" fontId="24" fillId="0" borderId="13" xfId="0" applyFont="1" applyFill="1" applyBorder="1" applyAlignment="1">
      <alignment horizontal="left" vertical="center" wrapText="1"/>
    </xf>
    <xf numFmtId="0" fontId="24" fillId="0" borderId="9" xfId="0" applyFont="1" applyFill="1" applyBorder="1" applyAlignment="1">
      <alignment horizontal="left" vertical="center" wrapText="1"/>
    </xf>
    <xf numFmtId="0" fontId="24" fillId="0" borderId="12" xfId="0" applyFont="1" applyFill="1" applyBorder="1" applyAlignment="1">
      <alignment horizontal="left" vertical="center" wrapText="1"/>
    </xf>
    <xf numFmtId="0" fontId="60" fillId="9" borderId="13" xfId="0" applyFont="1" applyFill="1" applyBorder="1" applyAlignment="1">
      <alignment horizontal="left" vertical="center" wrapText="1"/>
    </xf>
    <xf numFmtId="0" fontId="60" fillId="9" borderId="9" xfId="0" applyFont="1" applyFill="1" applyBorder="1" applyAlignment="1">
      <alignment horizontal="left" vertical="center" wrapText="1"/>
    </xf>
    <xf numFmtId="0" fontId="60" fillId="9" borderId="12" xfId="0" applyFont="1" applyFill="1" applyBorder="1" applyAlignment="1">
      <alignment horizontal="left" vertical="center" wrapText="1"/>
    </xf>
    <xf numFmtId="167" fontId="50" fillId="0" borderId="26" xfId="3" quotePrefix="1" applyNumberFormat="1" applyFont="1" applyFill="1" applyBorder="1" applyAlignment="1" applyProtection="1">
      <alignment horizontal="left" vertical="center"/>
    </xf>
    <xf numFmtId="167" fontId="50" fillId="0" borderId="15" xfId="3" quotePrefix="1" applyNumberFormat="1" applyFont="1" applyFill="1" applyBorder="1" applyAlignment="1" applyProtection="1">
      <alignment horizontal="left" vertical="center"/>
    </xf>
    <xf numFmtId="167" fontId="50" fillId="0" borderId="17" xfId="3" quotePrefix="1" applyNumberFormat="1" applyFont="1" applyFill="1" applyBorder="1" applyAlignment="1" applyProtection="1">
      <alignment horizontal="left" vertical="center"/>
    </xf>
    <xf numFmtId="0" fontId="112" fillId="55" borderId="1" xfId="0" applyFont="1" applyFill="1" applyBorder="1" applyAlignment="1">
      <alignment horizontal="center"/>
    </xf>
    <xf numFmtId="0" fontId="31" fillId="0" borderId="14" xfId="0" applyFont="1" applyBorder="1" applyAlignment="1">
      <alignment horizontal="left" vertical="center" wrapText="1"/>
    </xf>
    <xf numFmtId="0" fontId="31" fillId="0" borderId="22" xfId="0" applyFont="1" applyBorder="1" applyAlignment="1">
      <alignment horizontal="left" vertical="center" wrapText="1"/>
    </xf>
    <xf numFmtId="0" fontId="31" fillId="0" borderId="2" xfId="0" applyFont="1" applyBorder="1" applyAlignment="1">
      <alignment horizontal="left" vertical="center" wrapText="1"/>
    </xf>
    <xf numFmtId="0" fontId="20" fillId="7" borderId="13" xfId="0" applyFont="1" applyFill="1" applyBorder="1" applyAlignment="1">
      <alignment horizontal="center"/>
    </xf>
    <xf numFmtId="0" fontId="20" fillId="7" borderId="9" xfId="0" applyFont="1" applyFill="1" applyBorder="1" applyAlignment="1">
      <alignment horizontal="center"/>
    </xf>
    <xf numFmtId="0" fontId="20" fillId="7" borderId="12" xfId="0" applyFont="1" applyFill="1" applyBorder="1" applyAlignment="1">
      <alignment horizontal="center"/>
    </xf>
    <xf numFmtId="2" fontId="11" fillId="0" borderId="13" xfId="3" applyNumberFormat="1" applyFont="1" applyFill="1" applyBorder="1" applyAlignment="1" applyProtection="1">
      <alignment horizontal="center" vertical="center"/>
    </xf>
    <xf numFmtId="2" fontId="11" fillId="0" borderId="9" xfId="3" applyNumberFormat="1" applyFont="1" applyFill="1" applyBorder="1" applyAlignment="1" applyProtection="1">
      <alignment horizontal="center" vertical="center"/>
    </xf>
    <xf numFmtId="2" fontId="11" fillId="0" borderId="12" xfId="3" applyNumberFormat="1" applyFont="1" applyFill="1" applyBorder="1" applyAlignment="1" applyProtection="1">
      <alignment horizontal="center" vertical="center"/>
    </xf>
    <xf numFmtId="1" fontId="11" fillId="0" borderId="13" xfId="3" applyNumberFormat="1" applyFont="1" applyFill="1" applyBorder="1" applyAlignment="1" applyProtection="1">
      <alignment horizontal="center" vertical="center"/>
    </xf>
    <xf numFmtId="0" fontId="11" fillId="0" borderId="9" xfId="3" applyFont="1" applyFill="1" applyBorder="1" applyAlignment="1" applyProtection="1">
      <alignment horizontal="center" vertical="center"/>
    </xf>
    <xf numFmtId="0" fontId="11" fillId="0" borderId="12" xfId="3" applyFont="1" applyFill="1" applyBorder="1" applyAlignment="1" applyProtection="1">
      <alignment horizontal="center" vertical="center"/>
    </xf>
    <xf numFmtId="0" fontId="26" fillId="0" borderId="8" xfId="3" applyFont="1" applyBorder="1" applyAlignment="1" applyProtection="1">
      <alignment vertical="center"/>
    </xf>
    <xf numFmtId="0" fontId="26" fillId="0" borderId="4" xfId="3" applyFont="1" applyBorder="1" applyAlignment="1" applyProtection="1">
      <alignment vertical="center"/>
    </xf>
    <xf numFmtId="0" fontId="26" fillId="0" borderId="5" xfId="3" applyFont="1" applyBorder="1" applyAlignment="1" applyProtection="1">
      <alignment vertical="center"/>
    </xf>
    <xf numFmtId="0" fontId="11" fillId="7" borderId="13" xfId="3" applyFont="1" applyFill="1" applyBorder="1" applyAlignment="1" applyProtection="1">
      <alignment horizontal="center" vertical="center"/>
    </xf>
    <xf numFmtId="0" fontId="11" fillId="7" borderId="9" xfId="3" applyFont="1" applyFill="1" applyBorder="1" applyAlignment="1" applyProtection="1">
      <alignment horizontal="center" vertical="center"/>
    </xf>
    <xf numFmtId="0" fontId="11" fillId="7" borderId="12" xfId="3" applyFont="1" applyFill="1" applyBorder="1" applyAlignment="1" applyProtection="1">
      <alignment horizontal="center" vertical="center"/>
    </xf>
    <xf numFmtId="0" fontId="21" fillId="0" borderId="22" xfId="3" applyFont="1" applyBorder="1" applyAlignment="1" applyProtection="1">
      <alignment horizontal="center" vertical="center"/>
    </xf>
    <xf numFmtId="5" fontId="13" fillId="0" borderId="14" xfId="44" applyNumberFormat="1" applyFont="1" applyBorder="1" applyAlignment="1">
      <alignment horizontal="center" vertical="center"/>
    </xf>
    <xf numFmtId="5" fontId="13" fillId="0" borderId="2" xfId="44" applyNumberFormat="1" applyFont="1" applyBorder="1" applyAlignment="1">
      <alignment horizontal="center" vertical="center"/>
    </xf>
    <xf numFmtId="5" fontId="14" fillId="0" borderId="3" xfId="6" applyNumberFormat="1" applyFont="1" applyBorder="1" applyAlignment="1" applyProtection="1">
      <alignment horizontal="center" vertical="center"/>
    </xf>
    <xf numFmtId="177" fontId="14" fillId="3" borderId="6" xfId="44" applyNumberFormat="1" applyFont="1" applyFill="1" applyBorder="1" applyAlignment="1">
      <alignment horizontal="center" vertical="center"/>
    </xf>
    <xf numFmtId="177" fontId="14" fillId="3" borderId="7" xfId="44" applyNumberFormat="1" applyFont="1" applyFill="1" applyBorder="1" applyAlignment="1">
      <alignment horizontal="center" vertical="center"/>
    </xf>
    <xf numFmtId="0" fontId="13" fillId="0" borderId="14" xfId="44" applyFont="1" applyBorder="1" applyAlignment="1">
      <alignment horizontal="left" vertical="center" wrapText="1"/>
    </xf>
    <xf numFmtId="0" fontId="13" fillId="0" borderId="2" xfId="44" applyFont="1" applyBorder="1" applyAlignment="1">
      <alignment horizontal="left" vertical="center" wrapText="1"/>
    </xf>
    <xf numFmtId="5" fontId="14" fillId="0" borderId="29" xfId="6" applyNumberFormat="1" applyFont="1" applyBorder="1" applyAlignment="1" applyProtection="1">
      <alignment horizontal="center" vertical="center"/>
    </xf>
    <xf numFmtId="5" fontId="14" fillId="0" borderId="60" xfId="6" applyNumberFormat="1" applyFont="1" applyBorder="1" applyAlignment="1" applyProtection="1">
      <alignment horizontal="center" vertical="center"/>
    </xf>
    <xf numFmtId="177" fontId="14" fillId="3" borderId="29" xfId="44" applyNumberFormat="1" applyFont="1" applyFill="1" applyBorder="1" applyAlignment="1">
      <alignment horizontal="center" vertical="center"/>
    </xf>
    <xf numFmtId="177" fontId="14" fillId="3" borderId="30" xfId="44" applyNumberFormat="1" applyFont="1" applyFill="1" applyBorder="1" applyAlignment="1">
      <alignment horizontal="center" vertical="center"/>
    </xf>
    <xf numFmtId="177" fontId="14" fillId="3" borderId="35" xfId="3" applyNumberFormat="1" applyFont="1" applyFill="1" applyBorder="1" applyAlignment="1" applyProtection="1">
      <alignment horizontal="center" vertical="center"/>
    </xf>
    <xf numFmtId="177" fontId="14" fillId="3" borderId="36" xfId="3" applyNumberFormat="1" applyFont="1" applyFill="1" applyBorder="1" applyAlignment="1" applyProtection="1">
      <alignment horizontal="center" vertical="center"/>
    </xf>
    <xf numFmtId="0" fontId="13" fillId="0" borderId="13" xfId="44" applyFont="1" applyBorder="1" applyAlignment="1">
      <alignment horizontal="left" vertical="center"/>
    </xf>
    <xf numFmtId="0" fontId="13" fillId="0" borderId="9" xfId="44" applyFont="1" applyBorder="1" applyAlignment="1">
      <alignment horizontal="left" vertical="center"/>
    </xf>
    <xf numFmtId="0" fontId="13" fillId="0" borderId="12" xfId="44" applyFont="1" applyBorder="1" applyAlignment="1">
      <alignment horizontal="left" vertical="center"/>
    </xf>
    <xf numFmtId="0" fontId="13" fillId="0" borderId="14" xfId="3" applyFont="1" applyBorder="1" applyAlignment="1" applyProtection="1">
      <alignment horizontal="left" vertical="center" wrapText="1"/>
    </xf>
    <xf numFmtId="0" fontId="13" fillId="0" borderId="2" xfId="3" applyFont="1" applyBorder="1" applyAlignment="1" applyProtection="1">
      <alignment horizontal="left" vertical="center" wrapText="1"/>
    </xf>
    <xf numFmtId="5" fontId="14" fillId="0" borderId="30" xfId="6" applyNumberFormat="1" applyFont="1" applyBorder="1" applyAlignment="1" applyProtection="1">
      <alignment horizontal="center" vertical="center"/>
    </xf>
    <xf numFmtId="177" fontId="14" fillId="3" borderId="29" xfId="3" applyNumberFormat="1" applyFont="1" applyFill="1" applyBorder="1" applyAlignment="1" applyProtection="1">
      <alignment horizontal="center" vertical="center"/>
    </xf>
    <xf numFmtId="177" fontId="14" fillId="3" borderId="30" xfId="3" applyNumberFormat="1" applyFont="1" applyFill="1" applyBorder="1" applyAlignment="1" applyProtection="1">
      <alignment horizontal="center" vertical="center"/>
    </xf>
    <xf numFmtId="170" fontId="14" fillId="0" borderId="13" xfId="3" applyNumberFormat="1" applyFont="1" applyBorder="1" applyAlignment="1" applyProtection="1">
      <alignment horizontal="center" vertical="center"/>
    </xf>
    <xf numFmtId="170" fontId="14" fillId="0" borderId="12" xfId="3" applyNumberFormat="1" applyFont="1" applyBorder="1" applyAlignment="1" applyProtection="1">
      <alignment horizontal="center" vertical="center"/>
    </xf>
    <xf numFmtId="0" fontId="9" fillId="0" borderId="13" xfId="3" applyFont="1" applyBorder="1" applyAlignment="1" applyProtection="1">
      <alignment horizontal="center" vertical="center"/>
    </xf>
    <xf numFmtId="0" fontId="9" fillId="0" borderId="9" xfId="3" applyFont="1" applyBorder="1" applyAlignment="1" applyProtection="1">
      <alignment horizontal="center" vertical="center"/>
    </xf>
    <xf numFmtId="0" fontId="9" fillId="0" borderId="12" xfId="3" applyFont="1" applyBorder="1" applyAlignment="1" applyProtection="1">
      <alignment horizontal="center" vertical="center"/>
    </xf>
    <xf numFmtId="0" fontId="13" fillId="0" borderId="5" xfId="3" applyFont="1" applyBorder="1" applyAlignment="1" applyProtection="1">
      <alignment horizontal="left" vertical="center"/>
    </xf>
    <xf numFmtId="0" fontId="13" fillId="0" borderId="11" xfId="3" applyFont="1" applyBorder="1" applyAlignment="1" applyProtection="1">
      <alignment horizontal="left" vertical="center"/>
    </xf>
    <xf numFmtId="0" fontId="13" fillId="0" borderId="7" xfId="3" applyFont="1" applyBorder="1" applyAlignment="1" applyProtection="1">
      <alignment horizontal="left" vertical="center"/>
    </xf>
    <xf numFmtId="0" fontId="13" fillId="0" borderId="13" xfId="3" applyFont="1" applyBorder="1" applyAlignment="1" applyProtection="1">
      <alignment horizontal="center" vertical="center" wrapText="1"/>
    </xf>
    <xf numFmtId="0" fontId="13" fillId="0" borderId="12" xfId="3" applyFont="1" applyBorder="1" applyAlignment="1" applyProtection="1">
      <alignment horizontal="center" vertical="center" wrapText="1"/>
    </xf>
    <xf numFmtId="0" fontId="13" fillId="0" borderId="5" xfId="3" applyFont="1" applyBorder="1" applyAlignment="1" applyProtection="1">
      <alignment horizontal="left" vertical="center" wrapText="1"/>
    </xf>
    <xf numFmtId="0" fontId="13" fillId="0" borderId="7" xfId="3" applyFont="1" applyBorder="1" applyAlignment="1" applyProtection="1">
      <alignment horizontal="left" vertical="center" wrapText="1"/>
    </xf>
    <xf numFmtId="0" fontId="14" fillId="24" borderId="13" xfId="3" applyFont="1" applyFill="1" applyBorder="1" applyAlignment="1" applyProtection="1">
      <alignment horizontal="center" vertical="center"/>
    </xf>
    <xf numFmtId="0" fontId="14" fillId="24" borderId="9" xfId="3" applyFont="1" applyFill="1" applyBorder="1" applyAlignment="1" applyProtection="1">
      <alignment horizontal="center" vertical="center"/>
    </xf>
    <xf numFmtId="0" fontId="14" fillId="24" borderId="12" xfId="3" applyFont="1" applyFill="1" applyBorder="1" applyAlignment="1" applyProtection="1">
      <alignment horizontal="center" vertical="center"/>
    </xf>
    <xf numFmtId="5" fontId="14" fillId="0" borderId="35" xfId="6" applyNumberFormat="1" applyFont="1" applyBorder="1" applyAlignment="1" applyProtection="1">
      <alignment horizontal="center" vertical="center"/>
    </xf>
    <xf numFmtId="5" fontId="14" fillId="0" borderId="36" xfId="6" applyNumberFormat="1" applyFont="1" applyBorder="1" applyAlignment="1" applyProtection="1">
      <alignment horizontal="center" vertical="center"/>
    </xf>
    <xf numFmtId="0" fontId="13" fillId="0" borderId="13" xfId="3" applyFont="1" applyBorder="1" applyAlignment="1" applyProtection="1">
      <alignment horizontal="center" vertical="center"/>
    </xf>
    <xf numFmtId="0" fontId="13" fillId="0" borderId="12" xfId="3" applyFont="1" applyBorder="1" applyAlignment="1" applyProtection="1">
      <alignment horizontal="center" vertical="center"/>
    </xf>
    <xf numFmtId="0" fontId="13" fillId="0" borderId="4" xfId="44" applyFont="1" applyBorder="1" applyAlignment="1">
      <alignment horizontal="left" vertical="center"/>
    </xf>
    <xf numFmtId="0" fontId="13" fillId="0" borderId="5" xfId="44" applyFont="1" applyBorder="1" applyAlignment="1">
      <alignment horizontal="left" vertical="center"/>
    </xf>
    <xf numFmtId="0" fontId="14" fillId="24" borderId="13" xfId="44" applyFont="1" applyFill="1" applyBorder="1" applyAlignment="1">
      <alignment horizontal="center" vertical="center"/>
    </xf>
    <xf numFmtId="0" fontId="14" fillId="24" borderId="9" xfId="44" applyFont="1" applyFill="1" applyBorder="1" applyAlignment="1">
      <alignment horizontal="center" vertical="center"/>
    </xf>
    <xf numFmtId="0" fontId="14" fillId="24" borderId="12" xfId="44" applyFont="1" applyFill="1" applyBorder="1" applyAlignment="1">
      <alignment horizontal="center" vertical="center"/>
    </xf>
    <xf numFmtId="170" fontId="14" fillId="0" borderId="13" xfId="44" applyNumberFormat="1" applyFont="1" applyBorder="1" applyAlignment="1">
      <alignment horizontal="center" vertical="center"/>
    </xf>
    <xf numFmtId="170" fontId="14" fillId="0" borderId="12" xfId="44" applyNumberFormat="1" applyFont="1" applyBorder="1" applyAlignment="1">
      <alignment horizontal="center" vertical="center"/>
    </xf>
    <xf numFmtId="0" fontId="0" fillId="0" borderId="26" xfId="0" applyBorder="1" applyAlignment="1">
      <alignment horizontal="center"/>
    </xf>
    <xf numFmtId="0" fontId="0" fillId="0" borderId="15" xfId="0" applyBorder="1" applyAlignment="1">
      <alignment horizontal="center"/>
    </xf>
    <xf numFmtId="0" fontId="0" fillId="0" borderId="17" xfId="0" applyBorder="1" applyAlignment="1">
      <alignment horizontal="center"/>
    </xf>
    <xf numFmtId="5" fontId="13" fillId="0" borderId="14" xfId="3" applyNumberFormat="1" applyFont="1" applyBorder="1" applyAlignment="1" applyProtection="1">
      <alignment horizontal="center" vertical="center"/>
    </xf>
    <xf numFmtId="5" fontId="13" fillId="0" borderId="2" xfId="3" applyNumberFormat="1" applyFont="1" applyBorder="1" applyAlignment="1" applyProtection="1">
      <alignment horizontal="center" vertical="center"/>
    </xf>
    <xf numFmtId="2" fontId="19" fillId="5" borderId="13" xfId="3" applyNumberFormat="1" applyFont="1" applyFill="1" applyBorder="1" applyAlignment="1" applyProtection="1">
      <alignment horizontal="center" vertical="center"/>
    </xf>
    <xf numFmtId="2" fontId="19" fillId="5" borderId="9" xfId="3" applyNumberFormat="1" applyFont="1" applyFill="1" applyBorder="1" applyAlignment="1" applyProtection="1">
      <alignment horizontal="center" vertical="center"/>
    </xf>
    <xf numFmtId="5" fontId="14" fillId="0" borderId="23" xfId="6" applyNumberFormat="1" applyFont="1" applyBorder="1" applyAlignment="1" applyProtection="1">
      <alignment horizontal="center" vertical="center"/>
    </xf>
    <xf numFmtId="5" fontId="14" fillId="0" borderId="24" xfId="6" applyNumberFormat="1" applyFont="1" applyBorder="1" applyAlignment="1" applyProtection="1">
      <alignment horizontal="center" vertical="center"/>
    </xf>
    <xf numFmtId="166" fontId="14" fillId="3" borderId="23" xfId="3" applyNumberFormat="1" applyFont="1" applyFill="1" applyBorder="1" applyAlignment="1" applyProtection="1">
      <alignment horizontal="center" vertical="center"/>
    </xf>
    <xf numFmtId="166" fontId="14" fillId="3" borderId="24" xfId="3" applyNumberFormat="1" applyFont="1" applyFill="1" applyBorder="1" applyAlignment="1" applyProtection="1">
      <alignment horizontal="center" vertical="center"/>
    </xf>
    <xf numFmtId="0" fontId="14" fillId="0" borderId="13" xfId="3" applyFont="1" applyBorder="1" applyAlignment="1" applyProtection="1">
      <alignment horizontal="center" vertical="center"/>
    </xf>
    <xf numFmtId="0" fontId="14" fillId="0" borderId="12" xfId="3" applyFont="1" applyBorder="1" applyAlignment="1" applyProtection="1">
      <alignment horizontal="center" vertical="center"/>
    </xf>
    <xf numFmtId="166" fontId="14" fillId="3" borderId="35" xfId="3" applyNumberFormat="1" applyFont="1" applyFill="1" applyBorder="1" applyAlignment="1" applyProtection="1">
      <alignment horizontal="center" vertical="center"/>
    </xf>
    <xf numFmtId="166" fontId="14" fillId="3" borderId="36" xfId="3" applyNumberFormat="1" applyFont="1" applyFill="1" applyBorder="1" applyAlignment="1" applyProtection="1">
      <alignment horizontal="center" vertical="center"/>
    </xf>
    <xf numFmtId="0" fontId="14" fillId="0" borderId="9" xfId="3" applyFont="1" applyBorder="1" applyAlignment="1" applyProtection="1">
      <alignment horizontal="center" vertical="center"/>
    </xf>
    <xf numFmtId="5" fontId="13" fillId="0" borderId="22" xfId="3" applyNumberFormat="1" applyFont="1" applyBorder="1" applyAlignment="1" applyProtection="1">
      <alignment horizontal="center" vertical="center"/>
    </xf>
    <xf numFmtId="0" fontId="11" fillId="2" borderId="26" xfId="3" applyFont="1" applyFill="1" applyBorder="1" applyAlignment="1" applyProtection="1">
      <alignment horizontal="center" vertical="center"/>
    </xf>
    <xf numFmtId="0" fontId="11" fillId="2" borderId="15" xfId="3" applyFont="1" applyFill="1" applyBorder="1" applyAlignment="1" applyProtection="1">
      <alignment horizontal="center" vertical="center"/>
    </xf>
    <xf numFmtId="0" fontId="11" fillId="2" borderId="17" xfId="3" applyFont="1" applyFill="1" applyBorder="1" applyAlignment="1" applyProtection="1">
      <alignment horizontal="center" vertical="center"/>
    </xf>
    <xf numFmtId="2" fontId="9" fillId="0" borderId="0" xfId="3" applyNumberFormat="1" applyFont="1" applyBorder="1" applyAlignment="1" applyProtection="1">
      <alignment horizontal="left" vertical="center"/>
    </xf>
    <xf numFmtId="2" fontId="9" fillId="0" borderId="18" xfId="3" applyNumberFormat="1" applyFont="1" applyBorder="1" applyAlignment="1" applyProtection="1">
      <alignment horizontal="left" vertical="center"/>
    </xf>
    <xf numFmtId="166" fontId="14" fillId="3" borderId="29" xfId="44" applyNumberFormat="1" applyFont="1" applyFill="1" applyBorder="1" applyAlignment="1">
      <alignment horizontal="center" vertical="center"/>
    </xf>
    <xf numFmtId="166" fontId="14" fillId="3" borderId="30" xfId="44" applyNumberFormat="1" applyFont="1" applyFill="1" applyBorder="1" applyAlignment="1">
      <alignment horizontal="center" vertical="center"/>
    </xf>
    <xf numFmtId="0" fontId="9" fillId="0" borderId="27" xfId="3" applyFont="1" applyBorder="1" applyAlignment="1" applyProtection="1">
      <alignment horizontal="center" vertical="center"/>
    </xf>
    <xf numFmtId="0" fontId="9" fillId="0" borderId="31" xfId="3" applyFont="1" applyBorder="1" applyAlignment="1" applyProtection="1">
      <alignment horizontal="center" vertical="center"/>
    </xf>
    <xf numFmtId="0" fontId="13" fillId="0" borderId="22" xfId="3" applyFont="1" applyBorder="1" applyAlignment="1" applyProtection="1">
      <alignment horizontal="left" vertical="center" wrapText="1"/>
    </xf>
    <xf numFmtId="0" fontId="14" fillId="0" borderId="13" xfId="3" applyFont="1" applyBorder="1" applyAlignment="1" applyProtection="1">
      <alignment horizontal="center" vertical="center" wrapText="1"/>
    </xf>
    <xf numFmtId="0" fontId="14" fillId="0" borderId="12" xfId="3" applyFont="1" applyBorder="1" applyAlignment="1" applyProtection="1">
      <alignment horizontal="center" vertical="center" wrapText="1"/>
    </xf>
    <xf numFmtId="0" fontId="44" fillId="23" borderId="13" xfId="0" applyFont="1" applyFill="1" applyBorder="1" applyAlignment="1">
      <alignment horizontal="center"/>
    </xf>
    <xf numFmtId="0" fontId="44" fillId="23" borderId="9" xfId="0" applyFont="1" applyFill="1" applyBorder="1" applyAlignment="1">
      <alignment horizontal="center"/>
    </xf>
    <xf numFmtId="0" fontId="44" fillId="23" borderId="12" xfId="0" applyFont="1" applyFill="1" applyBorder="1" applyAlignment="1">
      <alignment horizontal="center"/>
    </xf>
    <xf numFmtId="0" fontId="15" fillId="3" borderId="1" xfId="3" applyFont="1" applyFill="1" applyBorder="1" applyAlignment="1" applyProtection="1">
      <alignment horizontal="left" vertical="center"/>
    </xf>
    <xf numFmtId="0" fontId="13" fillId="0" borderId="14" xfId="3" applyFont="1" applyBorder="1" applyAlignment="1" applyProtection="1">
      <alignment horizontal="center" vertical="center" wrapText="1"/>
    </xf>
    <xf numFmtId="0" fontId="13" fillId="0" borderId="22" xfId="3" applyFont="1" applyBorder="1" applyAlignment="1" applyProtection="1">
      <alignment horizontal="center" vertical="center" wrapText="1"/>
    </xf>
    <xf numFmtId="0" fontId="13" fillId="0" borderId="2" xfId="3" applyFont="1" applyBorder="1" applyAlignment="1" applyProtection="1">
      <alignment horizontal="center" vertical="center" wrapText="1"/>
    </xf>
    <xf numFmtId="0" fontId="13" fillId="0" borderId="1" xfId="3" applyFont="1" applyBorder="1" applyAlignment="1" applyProtection="1">
      <alignment horizontal="center" vertical="center"/>
    </xf>
    <xf numFmtId="7" fontId="14" fillId="0" borderId="8" xfId="6" applyNumberFormat="1" applyFont="1" applyBorder="1" applyAlignment="1" applyProtection="1">
      <alignment horizontal="center" vertical="center"/>
    </xf>
    <xf numFmtId="7" fontId="14" fillId="0" borderId="5" xfId="6" applyNumberFormat="1" applyFont="1" applyBorder="1" applyAlignment="1" applyProtection="1">
      <alignment horizontal="center" vertical="center"/>
    </xf>
    <xf numFmtId="166" fontId="14" fillId="3" borderId="23" xfId="44" applyNumberFormat="1" applyFont="1" applyFill="1" applyBorder="1" applyAlignment="1">
      <alignment horizontal="center" vertical="center"/>
    </xf>
    <xf numFmtId="166" fontId="14" fillId="3" borderId="24" xfId="44" applyNumberFormat="1" applyFont="1" applyFill="1" applyBorder="1" applyAlignment="1">
      <alignment horizontal="center" vertical="center"/>
    </xf>
    <xf numFmtId="0" fontId="13" fillId="0" borderId="14" xfId="3" applyFont="1" applyBorder="1" applyAlignment="1" applyProtection="1">
      <alignment horizontal="left" vertical="center"/>
    </xf>
    <xf numFmtId="0" fontId="13" fillId="0" borderId="22" xfId="3" applyFont="1" applyBorder="1" applyAlignment="1" applyProtection="1">
      <alignment horizontal="left" vertical="center"/>
    </xf>
    <xf numFmtId="0" fontId="13" fillId="0" borderId="2" xfId="3" applyFont="1" applyBorder="1" applyAlignment="1" applyProtection="1">
      <alignment horizontal="left" vertical="center"/>
    </xf>
    <xf numFmtId="7" fontId="14" fillId="0" borderId="13" xfId="6" applyNumberFormat="1" applyFont="1" applyBorder="1" applyAlignment="1" applyProtection="1">
      <alignment horizontal="center" vertical="center"/>
    </xf>
    <xf numFmtId="7" fontId="14" fillId="0" borderId="12" xfId="6" applyNumberFormat="1" applyFont="1" applyBorder="1" applyAlignment="1" applyProtection="1">
      <alignment horizontal="center" vertical="center"/>
    </xf>
    <xf numFmtId="166" fontId="14" fillId="3" borderId="35" xfId="44" applyNumberFormat="1" applyFont="1" applyFill="1" applyBorder="1" applyAlignment="1">
      <alignment horizontal="center" vertical="center"/>
    </xf>
    <xf numFmtId="166" fontId="14" fillId="3" borderId="36" xfId="44" applyNumberFormat="1" applyFont="1" applyFill="1" applyBorder="1" applyAlignment="1">
      <alignment horizontal="center" vertical="center"/>
    </xf>
    <xf numFmtId="7" fontId="14" fillId="0" borderId="29" xfId="6" applyNumberFormat="1" applyFont="1" applyBorder="1" applyAlignment="1" applyProtection="1">
      <alignment horizontal="center" vertical="center"/>
    </xf>
    <xf numFmtId="7" fontId="14" fillId="0" borderId="30" xfId="6" applyNumberFormat="1" applyFont="1" applyBorder="1" applyAlignment="1" applyProtection="1">
      <alignment horizontal="center" vertical="center"/>
    </xf>
    <xf numFmtId="166" fontId="14" fillId="3" borderId="29" xfId="3" applyNumberFormat="1" applyFont="1" applyFill="1" applyBorder="1" applyAlignment="1" applyProtection="1">
      <alignment horizontal="center" vertical="center"/>
    </xf>
    <xf numFmtId="166" fontId="14" fillId="3" borderId="30" xfId="3" applyNumberFormat="1" applyFont="1" applyFill="1" applyBorder="1" applyAlignment="1" applyProtection="1">
      <alignment horizontal="center" vertical="center"/>
    </xf>
    <xf numFmtId="7" fontId="14" fillId="0" borderId="23" xfId="6" applyNumberFormat="1" applyFont="1" applyBorder="1" applyAlignment="1" applyProtection="1">
      <alignment horizontal="center" vertical="center"/>
    </xf>
    <xf numFmtId="7" fontId="14" fillId="0" borderId="24" xfId="6" applyNumberFormat="1" applyFont="1" applyBorder="1" applyAlignment="1" applyProtection="1">
      <alignment horizontal="center" vertical="center"/>
    </xf>
    <xf numFmtId="0" fontId="15" fillId="3" borderId="13" xfId="3" applyFont="1" applyFill="1" applyBorder="1" applyAlignment="1" applyProtection="1">
      <alignment horizontal="left" vertical="center"/>
    </xf>
    <xf numFmtId="0" fontId="15" fillId="3" borderId="9" xfId="3" applyFont="1" applyFill="1" applyBorder="1" applyAlignment="1" applyProtection="1">
      <alignment horizontal="left" vertical="center"/>
    </xf>
    <xf numFmtId="0" fontId="15" fillId="3" borderId="12" xfId="3" applyFont="1" applyFill="1" applyBorder="1" applyAlignment="1" applyProtection="1">
      <alignment horizontal="left" vertical="center"/>
    </xf>
    <xf numFmtId="7" fontId="14" fillId="0" borderId="35" xfId="6" applyNumberFormat="1" applyFont="1" applyBorder="1" applyAlignment="1" applyProtection="1">
      <alignment horizontal="center" vertical="center"/>
    </xf>
    <xf numFmtId="7" fontId="14" fillId="0" borderId="36" xfId="6" applyNumberFormat="1" applyFont="1" applyBorder="1" applyAlignment="1" applyProtection="1">
      <alignment horizontal="center" vertical="center"/>
    </xf>
    <xf numFmtId="49" fontId="9" fillId="0" borderId="33" xfId="3" applyNumberFormat="1" applyFont="1" applyBorder="1" applyAlignment="1" applyProtection="1">
      <alignment horizontal="left" vertical="center"/>
    </xf>
    <xf numFmtId="49" fontId="9" fillId="0" borderId="32" xfId="3" applyNumberFormat="1" applyFont="1" applyBorder="1" applyAlignment="1" applyProtection="1">
      <alignment horizontal="left" vertical="center"/>
    </xf>
    <xf numFmtId="1" fontId="9" fillId="0" borderId="0" xfId="3" applyNumberFormat="1" applyFont="1" applyBorder="1" applyAlignment="1" applyProtection="1">
      <alignment horizontal="left" vertical="center"/>
    </xf>
    <xf numFmtId="1" fontId="9" fillId="0" borderId="18" xfId="3" applyNumberFormat="1" applyFont="1" applyBorder="1" applyAlignment="1" applyProtection="1">
      <alignment horizontal="left" vertical="center"/>
    </xf>
    <xf numFmtId="0" fontId="13" fillId="0" borderId="11" xfId="3" applyFont="1" applyBorder="1" applyAlignment="1" applyProtection="1">
      <alignment horizontal="left" vertical="center" wrapText="1"/>
    </xf>
    <xf numFmtId="5" fontId="14" fillId="0" borderId="8" xfId="6" applyNumberFormat="1" applyFont="1" applyBorder="1" applyAlignment="1" applyProtection="1">
      <alignment horizontal="center" vertical="center"/>
    </xf>
    <xf numFmtId="5" fontId="14" fillId="0" borderId="5" xfId="6" applyNumberFormat="1" applyFont="1" applyBorder="1" applyAlignment="1" applyProtection="1">
      <alignment horizontal="center" vertical="center"/>
    </xf>
    <xf numFmtId="5" fontId="14" fillId="0" borderId="10" xfId="6" applyNumberFormat="1" applyFont="1" applyBorder="1" applyAlignment="1" applyProtection="1">
      <alignment horizontal="center" vertical="center"/>
    </xf>
    <xf numFmtId="5" fontId="14" fillId="0" borderId="11" xfId="6" applyNumberFormat="1" applyFont="1" applyBorder="1" applyAlignment="1" applyProtection="1">
      <alignment horizontal="center" vertical="center"/>
    </xf>
    <xf numFmtId="0" fontId="93" fillId="0" borderId="26" xfId="12" applyFont="1" applyBorder="1" applyAlignment="1" applyProtection="1">
      <alignment horizontal="center" vertical="center" wrapText="1"/>
    </xf>
    <xf numFmtId="0" fontId="93" fillId="0" borderId="17" xfId="12" applyFont="1" applyBorder="1" applyAlignment="1" applyProtection="1">
      <alignment horizontal="center" vertical="center" wrapText="1"/>
    </xf>
    <xf numFmtId="0" fontId="14" fillId="0" borderId="13" xfId="44" applyFont="1" applyBorder="1" applyAlignment="1">
      <alignment horizontal="center" vertical="center"/>
    </xf>
    <xf numFmtId="0" fontId="14" fillId="0" borderId="9" xfId="44" applyFont="1" applyBorder="1" applyAlignment="1">
      <alignment horizontal="center" vertical="center"/>
    </xf>
    <xf numFmtId="0" fontId="14" fillId="0" borderId="12" xfId="44" applyFont="1" applyBorder="1" applyAlignment="1">
      <alignment horizontal="center" vertical="center"/>
    </xf>
    <xf numFmtId="49" fontId="9" fillId="0" borderId="33" xfId="3" applyNumberFormat="1" applyFont="1" applyBorder="1" applyAlignment="1" applyProtection="1">
      <alignment horizontal="center" vertical="center"/>
    </xf>
    <xf numFmtId="49" fontId="9" fillId="0" borderId="32" xfId="3" applyNumberFormat="1" applyFont="1" applyBorder="1" applyAlignment="1" applyProtection="1">
      <alignment horizontal="center" vertical="center"/>
    </xf>
    <xf numFmtId="1" fontId="9" fillId="0" borderId="0" xfId="3" applyNumberFormat="1" applyFont="1" applyBorder="1" applyAlignment="1" applyProtection="1">
      <alignment horizontal="center" vertical="center"/>
    </xf>
    <xf numFmtId="1" fontId="9" fillId="0" borderId="18" xfId="3" applyNumberFormat="1" applyFont="1" applyBorder="1" applyAlignment="1" applyProtection="1">
      <alignment horizontal="center" vertical="center"/>
    </xf>
    <xf numFmtId="0" fontId="10" fillId="0" borderId="0" xfId="3" applyFont="1" applyFill="1" applyAlignment="1" applyProtection="1">
      <alignment horizontal="center" vertical="center"/>
    </xf>
    <xf numFmtId="0" fontId="66" fillId="13" borderId="14" xfId="0" applyFont="1" applyFill="1" applyBorder="1" applyAlignment="1">
      <alignment horizontal="center" vertical="center"/>
    </xf>
    <xf numFmtId="0" fontId="66" fillId="13" borderId="22" xfId="0" applyFont="1" applyFill="1" applyBorder="1" applyAlignment="1">
      <alignment horizontal="center" vertical="center"/>
    </xf>
    <xf numFmtId="0" fontId="66" fillId="13" borderId="2" xfId="0" applyFont="1" applyFill="1" applyBorder="1" applyAlignment="1">
      <alignment horizontal="center" vertical="center"/>
    </xf>
    <xf numFmtId="0" fontId="63" fillId="7" borderId="14" xfId="0" applyFont="1" applyFill="1" applyBorder="1" applyAlignment="1">
      <alignment horizontal="center" vertical="center" wrapText="1"/>
    </xf>
    <xf numFmtId="0" fontId="63" fillId="7" borderId="2" xfId="0" applyFont="1" applyFill="1" applyBorder="1" applyAlignment="1">
      <alignment horizontal="center" vertical="center" wrapText="1"/>
    </xf>
    <xf numFmtId="0" fontId="63" fillId="13" borderId="13" xfId="0" applyFont="1" applyFill="1" applyBorder="1" applyAlignment="1">
      <alignment horizontal="center" vertical="center"/>
    </xf>
    <xf numFmtId="0" fontId="63" fillId="13" borderId="12" xfId="0" applyFont="1" applyFill="1" applyBorder="1" applyAlignment="1">
      <alignment horizontal="center" vertical="center"/>
    </xf>
    <xf numFmtId="0" fontId="8" fillId="12" borderId="13" xfId="38" applyFont="1" applyFill="1" applyBorder="1" applyAlignment="1">
      <alignment horizontal="center" vertical="center"/>
    </xf>
    <xf numFmtId="0" fontId="8" fillId="12" borderId="9" xfId="38" applyFont="1" applyFill="1" applyBorder="1" applyAlignment="1">
      <alignment horizontal="center" vertical="center"/>
    </xf>
    <xf numFmtId="0" fontId="8" fillId="12" borderId="12" xfId="38" applyFont="1" applyFill="1" applyBorder="1" applyAlignment="1">
      <alignment horizontal="center" vertical="center"/>
    </xf>
    <xf numFmtId="0" fontId="41" fillId="16" borderId="13" xfId="154" applyFont="1" applyFill="1" applyBorder="1" applyAlignment="1">
      <alignment horizontal="left" wrapText="1"/>
    </xf>
    <xf numFmtId="0" fontId="41" fillId="16" borderId="9" xfId="154" applyFont="1" applyFill="1" applyBorder="1" applyAlignment="1">
      <alignment horizontal="left" wrapText="1"/>
    </xf>
    <xf numFmtId="0" fontId="41" fillId="16" borderId="12" xfId="154" applyFont="1" applyFill="1" applyBorder="1" applyAlignment="1">
      <alignment horizontal="left" wrapText="1"/>
    </xf>
    <xf numFmtId="1" fontId="41" fillId="16" borderId="9" xfId="154" applyNumberFormat="1" applyFont="1" applyFill="1" applyBorder="1" applyAlignment="1">
      <alignment horizontal="left" vertical="center" wrapText="1"/>
    </xf>
    <xf numFmtId="165" fontId="41" fillId="16" borderId="1" xfId="2" applyNumberFormat="1" applyFont="1" applyFill="1" applyBorder="1" applyAlignment="1">
      <alignment vertical="center" wrapText="1"/>
    </xf>
    <xf numFmtId="0" fontId="41" fillId="16" borderId="13" xfId="154" applyFont="1" applyFill="1" applyBorder="1" applyAlignment="1">
      <alignment horizontal="left" vertical="center" wrapText="1"/>
    </xf>
    <xf numFmtId="0" fontId="41" fillId="16" borderId="12" xfId="154" applyFont="1" applyFill="1" applyBorder="1" applyAlignment="1">
      <alignment horizontal="left" vertical="center" wrapText="1"/>
    </xf>
    <xf numFmtId="175" fontId="40" fillId="0" borderId="1" xfId="2" applyNumberFormat="1" applyFont="1" applyBorder="1" applyAlignment="1">
      <alignment horizontal="left"/>
    </xf>
    <xf numFmtId="0" fontId="40" fillId="13" borderId="1" xfId="2" applyFont="1" applyFill="1" applyBorder="1" applyAlignment="1">
      <alignment horizontal="left" vertical="center"/>
    </xf>
    <xf numFmtId="175" fontId="40" fillId="14" borderId="1" xfId="2" applyNumberFormat="1" applyFont="1" applyFill="1" applyBorder="1" applyAlignment="1">
      <alignment horizontal="left"/>
    </xf>
    <xf numFmtId="0" fontId="40" fillId="0" borderId="1" xfId="154" applyFont="1" applyBorder="1" applyAlignment="1">
      <alignment horizontal="left"/>
    </xf>
    <xf numFmtId="0" fontId="40" fillId="13" borderId="9" xfId="154" applyFont="1" applyFill="1" applyBorder="1" applyAlignment="1">
      <alignment horizontal="center"/>
    </xf>
    <xf numFmtId="0" fontId="40" fillId="13" borderId="12" xfId="154" applyFont="1" applyFill="1" applyBorder="1" applyAlignment="1">
      <alignment horizontal="center"/>
    </xf>
    <xf numFmtId="0" fontId="40" fillId="18" borderId="13" xfId="154" applyFont="1" applyFill="1" applyBorder="1" applyAlignment="1">
      <alignment horizontal="center" vertical="center"/>
    </xf>
    <xf numFmtId="0" fontId="40" fillId="18" borderId="12" xfId="154" applyFont="1" applyFill="1" applyBorder="1" applyAlignment="1">
      <alignment horizontal="center" vertical="center"/>
    </xf>
    <xf numFmtId="0" fontId="40" fillId="18" borderId="13" xfId="29" applyFont="1" applyFill="1" applyBorder="1" applyAlignment="1">
      <alignment horizontal="center" vertical="center" wrapText="1"/>
    </xf>
    <xf numFmtId="0" fontId="40" fillId="18" borderId="12" xfId="29" applyFont="1" applyFill="1" applyBorder="1" applyAlignment="1">
      <alignment horizontal="center" vertical="center" wrapText="1"/>
    </xf>
    <xf numFmtId="0" fontId="40" fillId="18" borderId="1" xfId="29" applyFont="1" applyFill="1" applyBorder="1" applyAlignment="1">
      <alignment horizontal="center" vertical="center" wrapText="1"/>
    </xf>
    <xf numFmtId="0" fontId="41" fillId="13" borderId="34" xfId="154" applyFont="1" applyFill="1" applyBorder="1" applyAlignment="1">
      <alignment horizontal="left" wrapText="1"/>
    </xf>
    <xf numFmtId="0" fontId="41" fillId="13" borderId="33" xfId="154" applyFont="1" applyFill="1" applyBorder="1" applyAlignment="1">
      <alignment horizontal="left" wrapText="1"/>
    </xf>
    <xf numFmtId="0" fontId="41" fillId="13" borderId="32" xfId="154" applyFont="1" applyFill="1" applyBorder="1" applyAlignment="1">
      <alignment horizontal="left" wrapText="1"/>
    </xf>
    <xf numFmtId="0" fontId="41" fillId="13" borderId="28" xfId="154" applyFont="1" applyFill="1" applyBorder="1" applyAlignment="1">
      <alignment horizontal="left" wrapText="1"/>
    </xf>
    <xf numFmtId="0" fontId="41" fillId="13" borderId="16" xfId="154" applyFont="1" applyFill="1" applyBorder="1" applyAlignment="1">
      <alignment horizontal="left" wrapText="1"/>
    </xf>
    <xf numFmtId="0" fontId="41" fillId="13" borderId="19" xfId="154" applyFont="1" applyFill="1" applyBorder="1" applyAlignment="1">
      <alignment horizontal="left" wrapText="1"/>
    </xf>
    <xf numFmtId="0" fontId="40" fillId="18" borderId="1" xfId="154" applyFont="1" applyFill="1" applyBorder="1" applyAlignment="1">
      <alignment horizontal="center" vertical="center" wrapText="1"/>
    </xf>
    <xf numFmtId="0" fontId="40" fillId="0" borderId="1" xfId="2" applyFont="1" applyBorder="1" applyAlignment="1">
      <alignment horizontal="left" vertical="center"/>
    </xf>
  </cellXfs>
  <cellStyles count="158">
    <cellStyle name="%" xfId="3" xr:uid="{00000000-0005-0000-0000-000000000000}"/>
    <cellStyle name="% 2" xfId="44" xr:uid="{00000000-0005-0000-0000-000001000000}"/>
    <cellStyle name="]_x000d__x000a_Zoomed=1_x000d__x000a_Row=0_x000d__x000a_Column=0_x000d__x000a_Height=0_x000d__x000a_Width=0_x000d__x000a_FontName=FoxFont_x000d__x000a_FontStyle=0_x000d__x000a_FontSize=9_x000d__x000a_PrtFontName=FoxPrin" xfId="45" xr:uid="{00000000-0005-0000-0000-000002000000}"/>
    <cellStyle name="]_x000d__x000a_Zoomed=1_x000d__x000a_Row=0_x000d__x000a_Column=0_x000d__x000a_Height=0_x000d__x000a_Width=0_x000d__x000a_FontName=FoxFont_x000d__x000a_FontStyle=0_x000d__x000a_FontSize=9_x000d__x000a_PrtFontName=FoxPrin 2" xfId="46" xr:uid="{00000000-0005-0000-0000-000003000000}"/>
    <cellStyle name="=mtpl" xfId="47" xr:uid="{00000000-0005-0000-0000-000004000000}"/>
    <cellStyle name="20% - Accent1 2" xfId="48" xr:uid="{00000000-0005-0000-0000-000005000000}"/>
    <cellStyle name="20% - Accent2 2" xfId="49" xr:uid="{00000000-0005-0000-0000-000006000000}"/>
    <cellStyle name="20% - Accent3 2" xfId="50" xr:uid="{00000000-0005-0000-0000-000007000000}"/>
    <cellStyle name="20% - Accent4 2" xfId="51" xr:uid="{00000000-0005-0000-0000-000008000000}"/>
    <cellStyle name="20% - Accent5 2" xfId="52" xr:uid="{00000000-0005-0000-0000-000009000000}"/>
    <cellStyle name="20% - Accent6 2" xfId="53" xr:uid="{00000000-0005-0000-0000-00000A000000}"/>
    <cellStyle name="40% - Accent1 2" xfId="54" xr:uid="{00000000-0005-0000-0000-00000B000000}"/>
    <cellStyle name="40% - Accent2 2" xfId="55" xr:uid="{00000000-0005-0000-0000-00000C000000}"/>
    <cellStyle name="40% - Accent3 2" xfId="56" xr:uid="{00000000-0005-0000-0000-00000D000000}"/>
    <cellStyle name="40% - Accent4 2" xfId="57" xr:uid="{00000000-0005-0000-0000-00000E000000}"/>
    <cellStyle name="40% - Accent5 2" xfId="58" xr:uid="{00000000-0005-0000-0000-00000F000000}"/>
    <cellStyle name="40% - Accent6 2" xfId="59" xr:uid="{00000000-0005-0000-0000-000010000000}"/>
    <cellStyle name="60% - Accent1 2" xfId="60" xr:uid="{00000000-0005-0000-0000-000011000000}"/>
    <cellStyle name="60% - Accent2 2" xfId="61" xr:uid="{00000000-0005-0000-0000-000012000000}"/>
    <cellStyle name="60% - Accent3 2" xfId="62" xr:uid="{00000000-0005-0000-0000-000013000000}"/>
    <cellStyle name="60% - Accent4 2" xfId="63" xr:uid="{00000000-0005-0000-0000-000014000000}"/>
    <cellStyle name="60% - Accent5 2" xfId="64" xr:uid="{00000000-0005-0000-0000-000015000000}"/>
    <cellStyle name="60% - Accent6 2" xfId="65" xr:uid="{00000000-0005-0000-0000-000016000000}"/>
    <cellStyle name="Accent1 2" xfId="66" xr:uid="{00000000-0005-0000-0000-000017000000}"/>
    <cellStyle name="Accent2 2" xfId="67" xr:uid="{00000000-0005-0000-0000-000018000000}"/>
    <cellStyle name="Accent3 2" xfId="68" xr:uid="{00000000-0005-0000-0000-000019000000}"/>
    <cellStyle name="Accent4 2" xfId="69" xr:uid="{00000000-0005-0000-0000-00001A000000}"/>
    <cellStyle name="Accent5 2" xfId="70" xr:uid="{00000000-0005-0000-0000-00001B000000}"/>
    <cellStyle name="Accent6 2" xfId="71" xr:uid="{00000000-0005-0000-0000-00001C000000}"/>
    <cellStyle name="Bad 2" xfId="72" xr:uid="{00000000-0005-0000-0000-00001D000000}"/>
    <cellStyle name="Calculation 2" xfId="73" xr:uid="{00000000-0005-0000-0000-00001E000000}"/>
    <cellStyle name="cf1" xfId="74" xr:uid="{00000000-0005-0000-0000-00001F000000}"/>
    <cellStyle name="cf2" xfId="75" xr:uid="{00000000-0005-0000-0000-000020000000}"/>
    <cellStyle name="cf3" xfId="76" xr:uid="{00000000-0005-0000-0000-000021000000}"/>
    <cellStyle name="cf4" xfId="77" xr:uid="{00000000-0005-0000-0000-000022000000}"/>
    <cellStyle name="cf5" xfId="78" xr:uid="{00000000-0005-0000-0000-000023000000}"/>
    <cellStyle name="cf6" xfId="79" xr:uid="{00000000-0005-0000-0000-000024000000}"/>
    <cellStyle name="Check Cell 2" xfId="80" xr:uid="{00000000-0005-0000-0000-000025000000}"/>
    <cellStyle name="Comma" xfId="36" builtinId="3"/>
    <cellStyle name="Comma 10" xfId="81" xr:uid="{00000000-0005-0000-0000-000027000000}"/>
    <cellStyle name="Comma 11" xfId="151" xr:uid="{14E91E0D-2FE5-4882-991A-7162D2AA6B95}"/>
    <cellStyle name="Comma 12" xfId="156" xr:uid="{2D7A5F48-B26E-41FF-9E3A-901BB5B59364}"/>
    <cellStyle name="Comma 2" xfId="5" xr:uid="{00000000-0005-0000-0000-000028000000}"/>
    <cellStyle name="Comma 2 2" xfId="15" xr:uid="{00000000-0005-0000-0000-000029000000}"/>
    <cellStyle name="Comma 3" xfId="4" xr:uid="{00000000-0005-0000-0000-00002A000000}"/>
    <cellStyle name="Comma 3 2" xfId="82" xr:uid="{00000000-0005-0000-0000-00002B000000}"/>
    <cellStyle name="Comma 3 3" xfId="83" xr:uid="{00000000-0005-0000-0000-00002C000000}"/>
    <cellStyle name="Comma 4" xfId="9" xr:uid="{00000000-0005-0000-0000-00002D000000}"/>
    <cellStyle name="Comma 4 2" xfId="84" xr:uid="{00000000-0005-0000-0000-00002E000000}"/>
    <cellStyle name="Comma 5" xfId="16" xr:uid="{00000000-0005-0000-0000-00002F000000}"/>
    <cellStyle name="Comma 6" xfId="17" xr:uid="{00000000-0005-0000-0000-000030000000}"/>
    <cellStyle name="Comma 7" xfId="41" xr:uid="{00000000-0005-0000-0000-000031000000}"/>
    <cellStyle name="Comma 8" xfId="85" xr:uid="{00000000-0005-0000-0000-000032000000}"/>
    <cellStyle name="Comma 9" xfId="86" xr:uid="{00000000-0005-0000-0000-000033000000}"/>
    <cellStyle name="Currency 2" xfId="6" xr:uid="{00000000-0005-0000-0000-000034000000}"/>
    <cellStyle name="Currency 2 2" xfId="87" xr:uid="{00000000-0005-0000-0000-000035000000}"/>
    <cellStyle name="Currency 2 3" xfId="88" xr:uid="{00000000-0005-0000-0000-000036000000}"/>
    <cellStyle name="Currency 2 4" xfId="153" xr:uid="{74EA4F25-D521-4BBA-8DAD-49EC4581C2FD}"/>
    <cellStyle name="Currency 3" xfId="10" xr:uid="{00000000-0005-0000-0000-000037000000}"/>
    <cellStyle name="Currency 3 2" xfId="33" xr:uid="{00000000-0005-0000-0000-000038000000}"/>
    <cellStyle name="Currency 3 3" xfId="34" xr:uid="{00000000-0005-0000-0000-000039000000}"/>
    <cellStyle name="Currency 4" xfId="18" xr:uid="{00000000-0005-0000-0000-00003A000000}"/>
    <cellStyle name="Currency 5" xfId="19" xr:uid="{00000000-0005-0000-0000-00003B000000}"/>
    <cellStyle name="Currency 6" xfId="39" xr:uid="{00000000-0005-0000-0000-00003C000000}"/>
    <cellStyle name="Currency 7" xfId="152" xr:uid="{B436DAE7-C310-4F8A-9BBA-9958953DAB89}"/>
    <cellStyle name="Currency 8" xfId="155" xr:uid="{6BCF539F-A7B9-4AD6-B482-43356B85D580}"/>
    <cellStyle name="Estimated" xfId="89" xr:uid="{00000000-0005-0000-0000-00003D000000}"/>
    <cellStyle name="Explanatory Text 2" xfId="90" xr:uid="{00000000-0005-0000-0000-00003E000000}"/>
    <cellStyle name="external input" xfId="91" xr:uid="{00000000-0005-0000-0000-00003F000000}"/>
    <cellStyle name="Good 2" xfId="92" xr:uid="{00000000-0005-0000-0000-000040000000}"/>
    <cellStyle name="Header" xfId="93" xr:uid="{00000000-0005-0000-0000-000041000000}"/>
    <cellStyle name="HeaderGrant" xfId="94" xr:uid="{00000000-0005-0000-0000-000042000000}"/>
    <cellStyle name="HeaderLEA" xfId="95" xr:uid="{00000000-0005-0000-0000-000043000000}"/>
    <cellStyle name="Heading 1 2" xfId="96" xr:uid="{00000000-0005-0000-0000-000044000000}"/>
    <cellStyle name="Heading 2 2" xfId="97" xr:uid="{00000000-0005-0000-0000-000045000000}"/>
    <cellStyle name="Heading 3 2" xfId="98" xr:uid="{00000000-0005-0000-0000-000046000000}"/>
    <cellStyle name="Heading 4 2" xfId="99" xr:uid="{00000000-0005-0000-0000-000047000000}"/>
    <cellStyle name="Hyperlink" xfId="12" builtinId="8"/>
    <cellStyle name="Hyperlink 2" xfId="100" xr:uid="{00000000-0005-0000-0000-000049000000}"/>
    <cellStyle name="Hyperlink 2 2" xfId="101" xr:uid="{00000000-0005-0000-0000-00004A000000}"/>
    <cellStyle name="Hyperlink 3" xfId="102" xr:uid="{00000000-0005-0000-0000-00004B000000}"/>
    <cellStyle name="Hyperlink 4" xfId="103" xr:uid="{00000000-0005-0000-0000-00004C000000}"/>
    <cellStyle name="Imported" xfId="104" xr:uid="{00000000-0005-0000-0000-00004D000000}"/>
    <cellStyle name="input 2" xfId="105" xr:uid="{00000000-0005-0000-0000-00004E000000}"/>
    <cellStyle name="LEAName" xfId="106" xr:uid="{00000000-0005-0000-0000-00004F000000}"/>
    <cellStyle name="LEANumber" xfId="107" xr:uid="{00000000-0005-0000-0000-000050000000}"/>
    <cellStyle name="Linked Cell 2" xfId="108" xr:uid="{00000000-0005-0000-0000-000051000000}"/>
    <cellStyle name="log projection" xfId="109" xr:uid="{00000000-0005-0000-0000-000052000000}"/>
    <cellStyle name="mtpl" xfId="110" xr:uid="{00000000-0005-0000-0000-000053000000}"/>
    <cellStyle name="Neutral 2" xfId="111" xr:uid="{00000000-0005-0000-0000-000054000000}"/>
    <cellStyle name="Normal" xfId="0" builtinId="0"/>
    <cellStyle name="Normal 10" xfId="40" xr:uid="{00000000-0005-0000-0000-000056000000}"/>
    <cellStyle name="Normal 11" xfId="112" xr:uid="{00000000-0005-0000-0000-000057000000}"/>
    <cellStyle name="Normal 12" xfId="113" xr:uid="{00000000-0005-0000-0000-000058000000}"/>
    <cellStyle name="Normal 13" xfId="114" xr:uid="{00000000-0005-0000-0000-000059000000}"/>
    <cellStyle name="Normal 14" xfId="115" xr:uid="{00000000-0005-0000-0000-00005A000000}"/>
    <cellStyle name="Normal 15" xfId="116" xr:uid="{00000000-0005-0000-0000-00005B000000}"/>
    <cellStyle name="Normal 16" xfId="154" xr:uid="{A87D5904-276E-48E3-A486-FFE0A2276224}"/>
    <cellStyle name="Normal 2" xfId="2" xr:uid="{00000000-0005-0000-0000-00005C000000}"/>
    <cellStyle name="Normal 2 2" xfId="20" xr:uid="{00000000-0005-0000-0000-00005D000000}"/>
    <cellStyle name="Normal 2 2 2" xfId="21" xr:uid="{00000000-0005-0000-0000-00005E000000}"/>
    <cellStyle name="Normal 2 2 3" xfId="22" xr:uid="{00000000-0005-0000-0000-00005F000000}"/>
    <cellStyle name="Normal 2 3" xfId="35" xr:uid="{00000000-0005-0000-0000-000060000000}"/>
    <cellStyle name="Normal 2 4" xfId="117" xr:uid="{00000000-0005-0000-0000-000061000000}"/>
    <cellStyle name="Normal 2 5" xfId="118" xr:uid="{00000000-0005-0000-0000-000062000000}"/>
    <cellStyle name="Normal 3" xfId="8" xr:uid="{00000000-0005-0000-0000-000063000000}"/>
    <cellStyle name="Normal 3 2" xfId="14" xr:uid="{00000000-0005-0000-0000-000064000000}"/>
    <cellStyle name="Normal 3 2 2" xfId="43" xr:uid="{00000000-0005-0000-0000-000065000000}"/>
    <cellStyle name="Normal 3 2 7" xfId="119" xr:uid="{00000000-0005-0000-0000-000066000000}"/>
    <cellStyle name="Normal 3 3" xfId="23" xr:uid="{00000000-0005-0000-0000-000067000000}"/>
    <cellStyle name="Normal 3 3 2" xfId="120" xr:uid="{00000000-0005-0000-0000-000068000000}"/>
    <cellStyle name="Normal 3 4" xfId="38" xr:uid="{00000000-0005-0000-0000-000069000000}"/>
    <cellStyle name="Normal 4" xfId="13" xr:uid="{00000000-0005-0000-0000-00006A000000}"/>
    <cellStyle name="Normal 4 2" xfId="37" xr:uid="{00000000-0005-0000-0000-00006B000000}"/>
    <cellStyle name="Normal 4 3" xfId="121" xr:uid="{00000000-0005-0000-0000-00006C000000}"/>
    <cellStyle name="Normal 5" xfId="24" xr:uid="{00000000-0005-0000-0000-00006D000000}"/>
    <cellStyle name="Normal 5 2" xfId="122" xr:uid="{00000000-0005-0000-0000-00006E000000}"/>
    <cellStyle name="Normal 5 3" xfId="123" xr:uid="{00000000-0005-0000-0000-00006F000000}"/>
    <cellStyle name="Normal 6" xfId="25" xr:uid="{00000000-0005-0000-0000-000070000000}"/>
    <cellStyle name="Normal 7" xfId="26" xr:uid="{00000000-0005-0000-0000-000071000000}"/>
    <cellStyle name="Normal 8" xfId="27" xr:uid="{00000000-0005-0000-0000-000072000000}"/>
    <cellStyle name="Normal 8 2" xfId="124" xr:uid="{00000000-0005-0000-0000-000073000000}"/>
    <cellStyle name="Normal 8 3" xfId="125" xr:uid="{00000000-0005-0000-0000-000074000000}"/>
    <cellStyle name="Normal 9" xfId="28" xr:uid="{00000000-0005-0000-0000-000075000000}"/>
    <cellStyle name="Normal_Sheet1" xfId="29" xr:uid="{00000000-0005-0000-0000-000076000000}"/>
    <cellStyle name="Normal_Sheet1 2" xfId="157" xr:uid="{636FE34A-79F9-4FA2-AD35-511F7E77B6B6}"/>
    <cellStyle name="Note 2" xfId="126" xr:uid="{00000000-0005-0000-0000-000077000000}"/>
    <cellStyle name="Note 3" xfId="127" xr:uid="{00000000-0005-0000-0000-000078000000}"/>
    <cellStyle name="Number" xfId="128" xr:uid="{00000000-0005-0000-0000-000079000000}"/>
    <cellStyle name="Output 2" xfId="129" xr:uid="{00000000-0005-0000-0000-00007A000000}"/>
    <cellStyle name="Percent" xfId="1" builtinId="5"/>
    <cellStyle name="Percent 2" xfId="7" xr:uid="{00000000-0005-0000-0000-00007C000000}"/>
    <cellStyle name="Percent 2 2" xfId="30" xr:uid="{00000000-0005-0000-0000-00007D000000}"/>
    <cellStyle name="Percent 2 3" xfId="31" xr:uid="{00000000-0005-0000-0000-00007E000000}"/>
    <cellStyle name="Percent 3" xfId="11" xr:uid="{00000000-0005-0000-0000-00007F000000}"/>
    <cellStyle name="Percent 3 2" xfId="130" xr:uid="{00000000-0005-0000-0000-000080000000}"/>
    <cellStyle name="Percent 4" xfId="32" xr:uid="{00000000-0005-0000-0000-000081000000}"/>
    <cellStyle name="Percent 4 2" xfId="131" xr:uid="{00000000-0005-0000-0000-000082000000}"/>
    <cellStyle name="Percent 5" xfId="42" xr:uid="{00000000-0005-0000-0000-000083000000}"/>
    <cellStyle name="Percent 6" xfId="132" xr:uid="{00000000-0005-0000-0000-000084000000}"/>
    <cellStyle name="Percent 7" xfId="133" xr:uid="{00000000-0005-0000-0000-000085000000}"/>
    <cellStyle name="Percent 8" xfId="134" xr:uid="{00000000-0005-0000-0000-000086000000}"/>
    <cellStyle name="provisional PN158/97" xfId="135" xr:uid="{00000000-0005-0000-0000-000087000000}"/>
    <cellStyle name="Style 1" xfId="136" xr:uid="{00000000-0005-0000-0000-000088000000}"/>
    <cellStyle name="Style 1 2" xfId="137" xr:uid="{00000000-0005-0000-0000-000089000000}"/>
    <cellStyle name="sub" xfId="138" xr:uid="{00000000-0005-0000-0000-00008A000000}"/>
    <cellStyle name="sub 2" xfId="139" xr:uid="{00000000-0005-0000-0000-00008B000000}"/>
    <cellStyle name="table imported" xfId="140" xr:uid="{00000000-0005-0000-0000-00008C000000}"/>
    <cellStyle name="table imported 2" xfId="141" xr:uid="{00000000-0005-0000-0000-00008D000000}"/>
    <cellStyle name="table sum" xfId="142" xr:uid="{00000000-0005-0000-0000-00008E000000}"/>
    <cellStyle name="table sum 2" xfId="143" xr:uid="{00000000-0005-0000-0000-00008F000000}"/>
    <cellStyle name="table values" xfId="144" xr:uid="{00000000-0005-0000-0000-000090000000}"/>
    <cellStyle name="table values 2" xfId="145" xr:uid="{00000000-0005-0000-0000-000091000000}"/>
    <cellStyle name="Title 2" xfId="146" xr:uid="{00000000-0005-0000-0000-000092000000}"/>
    <cellStyle name="Total 2" xfId="147" xr:uid="{00000000-0005-0000-0000-000093000000}"/>
    <cellStyle name="u5shares" xfId="148" xr:uid="{00000000-0005-0000-0000-000094000000}"/>
    <cellStyle name="Variable assumptions" xfId="149" xr:uid="{00000000-0005-0000-0000-000095000000}"/>
    <cellStyle name="Warning Text 2" xfId="150" xr:uid="{00000000-0005-0000-0000-000096000000}"/>
  </cellStyles>
  <dxfs count="7">
    <dxf>
      <font>
        <b/>
        <i val="0"/>
        <color rgb="FFFF0000"/>
      </font>
    </dxf>
    <dxf>
      <font>
        <b/>
        <i val="0"/>
        <condense val="0"/>
        <extend val="0"/>
        <color indexed="10"/>
      </font>
      <fill>
        <patternFill>
          <bgColor indexed="45"/>
        </patternFill>
      </fill>
    </dxf>
    <dxf>
      <font>
        <b/>
        <i val="0"/>
        <condense val="0"/>
        <extend val="0"/>
        <color indexed="10"/>
      </font>
      <fill>
        <patternFill>
          <bgColor indexed="45"/>
        </patternFill>
      </fill>
    </dxf>
    <dxf>
      <font>
        <b/>
        <i val="0"/>
        <condense val="0"/>
        <extend val="0"/>
        <color indexed="10"/>
      </font>
      <fill>
        <patternFill>
          <bgColor indexed="45"/>
        </patternFill>
      </fill>
    </dxf>
    <dxf>
      <font>
        <b/>
        <i val="0"/>
        <color rgb="FFFF0000"/>
      </font>
    </dxf>
    <dxf>
      <font>
        <color theme="0"/>
      </font>
      <fill>
        <patternFill>
          <bgColor theme="1" tint="0.24994659260841701"/>
        </patternFill>
      </fill>
    </dxf>
    <dxf>
      <font>
        <color theme="0"/>
      </font>
      <fill>
        <patternFill>
          <bgColor theme="1" tint="0.24994659260841701"/>
        </patternFill>
      </fill>
    </dxf>
  </dxfs>
  <tableStyles count="0" defaultTableStyle="TableStyleMedium2" defaultPivotStyle="PivotStyleLight16"/>
  <colors>
    <mruColors>
      <color rgb="FF0000FF"/>
      <color rgb="FFFFFF99"/>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9" Type="http://schemas.openxmlformats.org/officeDocument/2006/relationships/theme" Target="theme/theme1.xml"/><Relationship Id="rId21" Type="http://schemas.openxmlformats.org/officeDocument/2006/relationships/externalLink" Target="externalLinks/externalLink2.xml"/><Relationship Id="rId34" Type="http://schemas.openxmlformats.org/officeDocument/2006/relationships/externalLink" Target="externalLinks/externalLink15.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externalLink" Target="externalLinks/externalLink10.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externalLink" Target="externalLinks/externalLink13.xml"/><Relationship Id="rId37" Type="http://schemas.openxmlformats.org/officeDocument/2006/relationships/externalLink" Target="externalLinks/externalLink18.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36" Type="http://schemas.openxmlformats.org/officeDocument/2006/relationships/externalLink" Target="externalLinks/externalLink1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externalLink" Target="externalLinks/externalLink11.xml"/><Relationship Id="rId35" Type="http://schemas.openxmlformats.org/officeDocument/2006/relationships/externalLink" Target="externalLinks/externalLink16.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externalLink" Target="externalLinks/externalLink14.xml"/><Relationship Id="rId38" Type="http://schemas.openxmlformats.org/officeDocument/2006/relationships/externalLink" Target="externalLinks/externalLink19.xml"/></Relationships>
</file>

<file path=xl/drawings/_rels/drawing1.xml.rels><?xml version="1.0" encoding="UTF-8" standalone="yes"?>
<Relationships xmlns="http://schemas.openxmlformats.org/package/2006/relationships"><Relationship Id="rId3" Type="http://schemas.openxmlformats.org/officeDocument/2006/relationships/hyperlink" Target="#'Data Input'!A1"/><Relationship Id="rId2" Type="http://schemas.openxmlformats.org/officeDocument/2006/relationships/hyperlink" Target="#'School Funding Summary'!A1"/><Relationship Id="rId1" Type="http://schemas.openxmlformats.org/officeDocument/2006/relationships/hyperlink" Target="#'3 Year Schools Block &amp; MFG'!A1"/><Relationship Id="rId4"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hyperlink" Target="#'3 Year Schools Block &amp; MFG'!A1"/><Relationship Id="rId1" Type="http://schemas.openxmlformats.org/officeDocument/2006/relationships/hyperlink" Target="#'School Funding Summary'!A1"/></Relationships>
</file>

<file path=xl/drawings/_rels/drawing3.xml.rels><?xml version="1.0" encoding="UTF-8" standalone="yes"?>
<Relationships xmlns="http://schemas.openxmlformats.org/package/2006/relationships"><Relationship Id="rId1" Type="http://schemas.openxmlformats.org/officeDocument/2006/relationships/hyperlink" Target="#'Main Menu'!A1"/></Relationships>
</file>

<file path=xl/drawings/_rels/drawing4.xml.rels><?xml version="1.0" encoding="UTF-8" standalone="yes"?>
<Relationships xmlns="http://schemas.openxmlformats.org/package/2006/relationships"><Relationship Id="rId1" Type="http://schemas.openxmlformats.org/officeDocument/2006/relationships/hyperlink" Target="#'Main Menu'!A1"/></Relationships>
</file>

<file path=xl/drawings/drawing1.xml><?xml version="1.0" encoding="utf-8"?>
<xdr:wsDr xmlns:xdr="http://schemas.openxmlformats.org/drawingml/2006/spreadsheetDrawing" xmlns:a="http://schemas.openxmlformats.org/drawingml/2006/main">
  <xdr:twoCellAnchor>
    <xdr:from>
      <xdr:col>12</xdr:col>
      <xdr:colOff>219074</xdr:colOff>
      <xdr:row>16</xdr:row>
      <xdr:rowOff>19050</xdr:rowOff>
    </xdr:from>
    <xdr:to>
      <xdr:col>16</xdr:col>
      <xdr:colOff>245474</xdr:colOff>
      <xdr:row>22</xdr:row>
      <xdr:rowOff>87450</xdr:rowOff>
    </xdr:to>
    <xdr:sp macro="" textlink="">
      <xdr:nvSpPr>
        <xdr:cNvPr id="3" name="Flowchart: Alternate Process 2">
          <a:hlinkClick xmlns:r="http://schemas.openxmlformats.org/officeDocument/2006/relationships" r:id="rId1" tooltip="Click for Detailed Schools Block and MFG Calculation "/>
          <a:extLst>
            <a:ext uri="{FF2B5EF4-FFF2-40B4-BE49-F238E27FC236}">
              <a16:creationId xmlns:a16="http://schemas.microsoft.com/office/drawing/2014/main" id="{00000000-0008-0000-0000-000003000000}"/>
            </a:ext>
          </a:extLst>
        </xdr:cNvPr>
        <xdr:cNvSpPr/>
      </xdr:nvSpPr>
      <xdr:spPr>
        <a:xfrm>
          <a:off x="6452657" y="4178300"/>
          <a:ext cx="2143067" cy="1465400"/>
        </a:xfrm>
        <a:prstGeom prst="flowChartAlternateProcess">
          <a:avLst/>
        </a:prstGeom>
        <a:solidFill>
          <a:schemeClr val="tx2">
            <a:lumMod val="50000"/>
          </a:schemeClr>
        </a:solidFill>
        <a:scene3d>
          <a:camera prst="orthographicFront"/>
          <a:lightRig rig="threePt" dir="t"/>
        </a:scene3d>
        <a:sp3d prstMaterial="meta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000" baseline="0">
              <a:solidFill>
                <a:schemeClr val="bg1"/>
              </a:solidFill>
              <a:latin typeface="Arial" panose="020B0604020202020204" pitchFamily="34" charset="0"/>
              <a:cs typeface="Arial" panose="020B0604020202020204" pitchFamily="34" charset="0"/>
            </a:rPr>
            <a:t> Schools Block Detail</a:t>
          </a:r>
          <a:endParaRPr lang="en-GB" sz="20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104775</xdr:colOff>
      <xdr:row>16</xdr:row>
      <xdr:rowOff>19050</xdr:rowOff>
    </xdr:from>
    <xdr:to>
      <xdr:col>11</xdr:col>
      <xdr:colOff>131175</xdr:colOff>
      <xdr:row>22</xdr:row>
      <xdr:rowOff>87450</xdr:rowOff>
    </xdr:to>
    <xdr:sp macro="" textlink="">
      <xdr:nvSpPr>
        <xdr:cNvPr id="4" name="Flowchart: Alternate Process 3">
          <a:hlinkClick xmlns:r="http://schemas.openxmlformats.org/officeDocument/2006/relationships" r:id="rId2" tooltip="Click for School Funding Summary"/>
          <a:extLst>
            <a:ext uri="{FF2B5EF4-FFF2-40B4-BE49-F238E27FC236}">
              <a16:creationId xmlns:a16="http://schemas.microsoft.com/office/drawing/2014/main" id="{00000000-0008-0000-0000-000004000000}"/>
            </a:ext>
          </a:extLst>
        </xdr:cNvPr>
        <xdr:cNvSpPr/>
      </xdr:nvSpPr>
      <xdr:spPr>
        <a:xfrm>
          <a:off x="3838575" y="3314700"/>
          <a:ext cx="2160000" cy="1440000"/>
        </a:xfrm>
        <a:prstGeom prst="flowChartAlternateProcess">
          <a:avLst/>
        </a:prstGeom>
        <a:solidFill>
          <a:schemeClr val="tx2">
            <a:lumMod val="50000"/>
          </a:schemeClr>
        </a:solidFill>
        <a:scene3d>
          <a:camera prst="orthographicFront"/>
          <a:lightRig rig="threePt" dir="t"/>
        </a:scene3d>
        <a:sp3d prstMaterial="meta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000">
              <a:solidFill>
                <a:schemeClr val="bg1"/>
              </a:solidFill>
              <a:latin typeface="Arial" panose="020B0604020202020204" pitchFamily="34" charset="0"/>
              <a:cs typeface="Arial" panose="020B0604020202020204" pitchFamily="34" charset="0"/>
            </a:rPr>
            <a:t>School Funding</a:t>
          </a:r>
          <a:r>
            <a:rPr lang="en-GB" sz="2000" baseline="0">
              <a:solidFill>
                <a:schemeClr val="bg1"/>
              </a:solidFill>
              <a:latin typeface="Arial" panose="020B0604020202020204" pitchFamily="34" charset="0"/>
              <a:cs typeface="Arial" panose="020B0604020202020204" pitchFamily="34" charset="0"/>
            </a:rPr>
            <a:t> Summary</a:t>
          </a:r>
          <a:endParaRPr lang="en-GB" sz="20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466725</xdr:colOff>
      <xdr:row>16</xdr:row>
      <xdr:rowOff>28574</xdr:rowOff>
    </xdr:from>
    <xdr:to>
      <xdr:col>5</xdr:col>
      <xdr:colOff>493125</xdr:colOff>
      <xdr:row>22</xdr:row>
      <xdr:rowOff>96974</xdr:rowOff>
    </xdr:to>
    <xdr:sp macro="" textlink="">
      <xdr:nvSpPr>
        <xdr:cNvPr id="6" name="Flowchart: Alternate Process 5">
          <a:hlinkClick xmlns:r="http://schemas.openxmlformats.org/officeDocument/2006/relationships" r:id="rId3" tooltip="Click for Data Input"/>
          <a:extLst>
            <a:ext uri="{FF2B5EF4-FFF2-40B4-BE49-F238E27FC236}">
              <a16:creationId xmlns:a16="http://schemas.microsoft.com/office/drawing/2014/main" id="{00000000-0008-0000-0000-000006000000}"/>
            </a:ext>
          </a:extLst>
        </xdr:cNvPr>
        <xdr:cNvSpPr/>
      </xdr:nvSpPr>
      <xdr:spPr>
        <a:xfrm>
          <a:off x="1000125" y="3324224"/>
          <a:ext cx="2160000" cy="1440000"/>
        </a:xfrm>
        <a:prstGeom prst="flowChartAlternateProcess">
          <a:avLst/>
        </a:prstGeom>
        <a:solidFill>
          <a:schemeClr val="tx2">
            <a:lumMod val="50000"/>
          </a:schemeClr>
        </a:solidFill>
        <a:scene3d>
          <a:camera prst="orthographicFront"/>
          <a:lightRig rig="threePt" dir="t"/>
        </a:scene3d>
        <a:sp3d prstMaterial="meta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000">
              <a:solidFill>
                <a:schemeClr val="bg1"/>
              </a:solidFill>
              <a:latin typeface="Arial" panose="020B0604020202020204" pitchFamily="34" charset="0"/>
              <a:cs typeface="Arial" panose="020B0604020202020204" pitchFamily="34" charset="0"/>
            </a:rPr>
            <a:t>Pupils / Place Data</a:t>
          </a:r>
          <a:r>
            <a:rPr lang="en-GB" sz="2000" baseline="0">
              <a:solidFill>
                <a:schemeClr val="bg1"/>
              </a:solidFill>
              <a:latin typeface="Arial" panose="020B0604020202020204" pitchFamily="34" charset="0"/>
              <a:cs typeface="Arial" panose="020B0604020202020204" pitchFamily="34" charset="0"/>
            </a:rPr>
            <a:t> Entry</a:t>
          </a:r>
          <a:endParaRPr lang="en-GB" sz="2000">
            <a:solidFill>
              <a:schemeClr val="bg1"/>
            </a:solidFill>
            <a:latin typeface="Arial" panose="020B0604020202020204" pitchFamily="34" charset="0"/>
            <a:cs typeface="Arial" panose="020B0604020202020204" pitchFamily="34" charset="0"/>
          </a:endParaRPr>
        </a:p>
      </xdr:txBody>
    </xdr:sp>
    <xdr:clientData/>
  </xdr:twoCellAnchor>
  <xdr:twoCellAnchor>
    <xdr:from>
      <xdr:col>5</xdr:col>
      <xdr:colOff>104775</xdr:colOff>
      <xdr:row>2</xdr:row>
      <xdr:rowOff>123825</xdr:rowOff>
    </xdr:from>
    <xdr:to>
      <xdr:col>5</xdr:col>
      <xdr:colOff>485775</xdr:colOff>
      <xdr:row>2</xdr:row>
      <xdr:rowOff>123826</xdr:rowOff>
    </xdr:to>
    <xdr:cxnSp macro="">
      <xdr:nvCxnSpPr>
        <xdr:cNvPr id="7" name="Straight Arrow Connector 6">
          <a:extLst>
            <a:ext uri="{FF2B5EF4-FFF2-40B4-BE49-F238E27FC236}">
              <a16:creationId xmlns:a16="http://schemas.microsoft.com/office/drawing/2014/main" id="{00000000-0008-0000-0000-000007000000}"/>
            </a:ext>
          </a:extLst>
        </xdr:cNvPr>
        <xdr:cNvCxnSpPr/>
      </xdr:nvCxnSpPr>
      <xdr:spPr bwMode="auto">
        <a:xfrm flipV="1">
          <a:off x="3152775" y="819150"/>
          <a:ext cx="381000" cy="1"/>
        </a:xfrm>
        <a:prstGeom prst="straightConnector1">
          <a:avLst/>
        </a:prstGeom>
        <a:ln>
          <a:solidFill>
            <a:schemeClr val="accent1"/>
          </a:solidFill>
          <a:headEnd type="none" w="med" len="me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15</xdr:col>
      <xdr:colOff>8466</xdr:colOff>
      <xdr:row>0</xdr:row>
      <xdr:rowOff>25400</xdr:rowOff>
    </xdr:from>
    <xdr:to>
      <xdr:col>18</xdr:col>
      <xdr:colOff>361300</xdr:colOff>
      <xdr:row>0</xdr:row>
      <xdr:rowOff>587304</xdr:rowOff>
    </xdr:to>
    <xdr:pic>
      <xdr:nvPicPr>
        <xdr:cNvPr id="12" name="Picture 11">
          <a:extLst>
            <a:ext uri="{FF2B5EF4-FFF2-40B4-BE49-F238E27FC236}">
              <a16:creationId xmlns:a16="http://schemas.microsoft.com/office/drawing/2014/main" id="{C11719C9-1679-4582-AA8B-EB0CDCA0BCD8}"/>
            </a:ext>
          </a:extLst>
        </xdr:cNvPr>
        <xdr:cNvPicPr>
          <a:picLocks noChangeAspect="1"/>
        </xdr:cNvPicPr>
      </xdr:nvPicPr>
      <xdr:blipFill>
        <a:blip xmlns:r="http://schemas.openxmlformats.org/officeDocument/2006/relationships" r:embed="rId4"/>
        <a:stretch>
          <a:fillRect/>
        </a:stretch>
      </xdr:blipFill>
      <xdr:spPr>
        <a:xfrm>
          <a:off x="7382933" y="25400"/>
          <a:ext cx="1855244" cy="5580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1041400</xdr:colOff>
      <xdr:row>22</xdr:row>
      <xdr:rowOff>25400</xdr:rowOff>
    </xdr:from>
    <xdr:to>
      <xdr:col>2</xdr:col>
      <xdr:colOff>1385300</xdr:colOff>
      <xdr:row>26</xdr:row>
      <xdr:rowOff>144600</xdr:rowOff>
    </xdr:to>
    <xdr:sp macro="" textlink="">
      <xdr:nvSpPr>
        <xdr:cNvPr id="2" name="Flowchart: Alternate Process 1">
          <a:hlinkClick xmlns:r="http://schemas.openxmlformats.org/officeDocument/2006/relationships" r:id="rId1" tooltip="Click for School Funding Summary"/>
          <a:extLst>
            <a:ext uri="{FF2B5EF4-FFF2-40B4-BE49-F238E27FC236}">
              <a16:creationId xmlns:a16="http://schemas.microsoft.com/office/drawing/2014/main" id="{00000000-0008-0000-0100-000002000000}"/>
            </a:ext>
          </a:extLst>
        </xdr:cNvPr>
        <xdr:cNvSpPr/>
      </xdr:nvSpPr>
      <xdr:spPr>
        <a:xfrm>
          <a:off x="4991100" y="7950200"/>
          <a:ext cx="2160000" cy="1440000"/>
        </a:xfrm>
        <a:prstGeom prst="flowChartAlternateProcess">
          <a:avLst/>
        </a:prstGeom>
        <a:solidFill>
          <a:schemeClr val="tx2">
            <a:lumMod val="50000"/>
          </a:schemeClr>
        </a:solidFill>
        <a:scene3d>
          <a:camera prst="orthographicFront"/>
          <a:lightRig rig="threePt" dir="t"/>
        </a:scene3d>
        <a:sp3d prstMaterial="meta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000">
              <a:solidFill>
                <a:schemeClr val="bg1"/>
              </a:solidFill>
              <a:latin typeface="Arial" panose="020B0604020202020204" pitchFamily="34" charset="0"/>
              <a:cs typeface="Arial" panose="020B0604020202020204" pitchFamily="34" charset="0"/>
            </a:rPr>
            <a:t>School Funding</a:t>
          </a:r>
          <a:r>
            <a:rPr lang="en-GB" sz="2000" baseline="0">
              <a:solidFill>
                <a:schemeClr val="bg1"/>
              </a:solidFill>
              <a:latin typeface="Arial" panose="020B0604020202020204" pitchFamily="34" charset="0"/>
              <a:cs typeface="Arial" panose="020B0604020202020204" pitchFamily="34" charset="0"/>
            </a:rPr>
            <a:t> Summary</a:t>
          </a:r>
          <a:endParaRPr lang="en-GB" sz="2000">
            <a:solidFill>
              <a:schemeClr val="bg1"/>
            </a:solidFill>
            <a:latin typeface="Arial" panose="020B0604020202020204" pitchFamily="34" charset="0"/>
            <a:cs typeface="Arial" panose="020B0604020202020204" pitchFamily="34" charset="0"/>
          </a:endParaRPr>
        </a:p>
      </xdr:txBody>
    </xdr:sp>
    <xdr:clientData/>
  </xdr:twoCellAnchor>
  <xdr:twoCellAnchor>
    <xdr:from>
      <xdr:col>2</xdr:col>
      <xdr:colOff>1511300</xdr:colOff>
      <xdr:row>22</xdr:row>
      <xdr:rowOff>0</xdr:rowOff>
    </xdr:from>
    <xdr:to>
      <xdr:col>4</xdr:col>
      <xdr:colOff>39100</xdr:colOff>
      <xdr:row>26</xdr:row>
      <xdr:rowOff>119200</xdr:rowOff>
    </xdr:to>
    <xdr:sp macro="" textlink="">
      <xdr:nvSpPr>
        <xdr:cNvPr id="3" name="Flowchart: Alternate Process 2">
          <a:hlinkClick xmlns:r="http://schemas.openxmlformats.org/officeDocument/2006/relationships" r:id="rId2" tooltip="Click for Detailed Schools Block and MFG Calculation "/>
          <a:extLst>
            <a:ext uri="{FF2B5EF4-FFF2-40B4-BE49-F238E27FC236}">
              <a16:creationId xmlns:a16="http://schemas.microsoft.com/office/drawing/2014/main" id="{00000000-0008-0000-0100-000003000000}"/>
            </a:ext>
          </a:extLst>
        </xdr:cNvPr>
        <xdr:cNvSpPr/>
      </xdr:nvSpPr>
      <xdr:spPr>
        <a:xfrm>
          <a:off x="7277100" y="7924800"/>
          <a:ext cx="2160000" cy="1440000"/>
        </a:xfrm>
        <a:prstGeom prst="flowChartAlternateProcess">
          <a:avLst/>
        </a:prstGeom>
        <a:solidFill>
          <a:schemeClr val="tx2">
            <a:lumMod val="50000"/>
          </a:schemeClr>
        </a:solidFill>
        <a:scene3d>
          <a:camera prst="orthographicFront"/>
          <a:lightRig rig="threePt" dir="t"/>
        </a:scene3d>
        <a:sp3d prstMaterial="meta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000">
              <a:solidFill>
                <a:schemeClr val="bg1"/>
              </a:solidFill>
              <a:latin typeface="Arial" panose="020B0604020202020204" pitchFamily="34" charset="0"/>
              <a:cs typeface="Arial" panose="020B0604020202020204" pitchFamily="34" charset="0"/>
            </a:rPr>
            <a:t>Detailed</a:t>
          </a:r>
          <a:r>
            <a:rPr lang="en-GB" sz="2000" baseline="0">
              <a:solidFill>
                <a:schemeClr val="bg1"/>
              </a:solidFill>
              <a:latin typeface="Arial" panose="020B0604020202020204" pitchFamily="34" charset="0"/>
              <a:cs typeface="Arial" panose="020B0604020202020204" pitchFamily="34" charset="0"/>
            </a:rPr>
            <a:t> Schools Block </a:t>
          </a:r>
          <a:endParaRPr lang="en-GB" sz="2000">
            <a:solidFill>
              <a:schemeClr val="bg1"/>
            </a:solidFill>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0</xdr:colOff>
      <xdr:row>0</xdr:row>
      <xdr:rowOff>180975</xdr:rowOff>
    </xdr:from>
    <xdr:to>
      <xdr:col>10</xdr:col>
      <xdr:colOff>26400</xdr:colOff>
      <xdr:row>4</xdr:row>
      <xdr:rowOff>306525</xdr:rowOff>
    </xdr:to>
    <xdr:sp macro="" textlink="">
      <xdr:nvSpPr>
        <xdr:cNvPr id="5" name="Flowchart: Alternate Process 4">
          <a:hlinkClick xmlns:r="http://schemas.openxmlformats.org/officeDocument/2006/relationships" r:id="rId1" tooltip="Click for Main Menu"/>
          <a:extLst>
            <a:ext uri="{FF2B5EF4-FFF2-40B4-BE49-F238E27FC236}">
              <a16:creationId xmlns:a16="http://schemas.microsoft.com/office/drawing/2014/main" id="{00000000-0008-0000-0200-000005000000}"/>
            </a:ext>
          </a:extLst>
        </xdr:cNvPr>
        <xdr:cNvSpPr/>
      </xdr:nvSpPr>
      <xdr:spPr>
        <a:xfrm>
          <a:off x="9105900" y="180975"/>
          <a:ext cx="2160000" cy="1440000"/>
        </a:xfrm>
        <a:prstGeom prst="flowChartAlternateProcess">
          <a:avLst/>
        </a:prstGeom>
        <a:solidFill>
          <a:schemeClr val="tx2">
            <a:lumMod val="50000"/>
          </a:schemeClr>
        </a:solidFill>
        <a:scene3d>
          <a:camera prst="orthographicFront"/>
          <a:lightRig rig="threePt" dir="t"/>
        </a:scene3d>
        <a:sp3d prstMaterial="meta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000">
              <a:solidFill>
                <a:schemeClr val="bg1"/>
              </a:solidFill>
              <a:latin typeface="Arial" panose="020B0604020202020204" pitchFamily="34" charset="0"/>
              <a:cs typeface="Arial" panose="020B0604020202020204" pitchFamily="34" charset="0"/>
            </a:rPr>
            <a:t>Return</a:t>
          </a:r>
          <a:r>
            <a:rPr lang="en-GB" sz="2000" baseline="0">
              <a:solidFill>
                <a:schemeClr val="bg1"/>
              </a:solidFill>
              <a:latin typeface="Arial" panose="020B0604020202020204" pitchFamily="34" charset="0"/>
              <a:cs typeface="Arial" panose="020B0604020202020204" pitchFamily="34" charset="0"/>
            </a:rPr>
            <a:t> To </a:t>
          </a:r>
        </a:p>
        <a:p>
          <a:pPr algn="ctr"/>
          <a:r>
            <a:rPr lang="en-GB" sz="2000" baseline="0">
              <a:solidFill>
                <a:schemeClr val="bg1"/>
              </a:solidFill>
              <a:latin typeface="Arial" panose="020B0604020202020204" pitchFamily="34" charset="0"/>
              <a:cs typeface="Arial" panose="020B0604020202020204" pitchFamily="34" charset="0"/>
            </a:rPr>
            <a:t>Main Menu</a:t>
          </a:r>
          <a:endParaRPr lang="en-GB" sz="2000">
            <a:solidFill>
              <a:schemeClr val="bg1"/>
            </a:solidFill>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179917</xdr:rowOff>
    </xdr:from>
    <xdr:to>
      <xdr:col>0</xdr:col>
      <xdr:colOff>931333</xdr:colOff>
      <xdr:row>0</xdr:row>
      <xdr:rowOff>941917</xdr:rowOff>
    </xdr:to>
    <xdr:sp macro="" textlink="">
      <xdr:nvSpPr>
        <xdr:cNvPr id="6" name="Flowchart: Alternate Process 5">
          <a:hlinkClick xmlns:r="http://schemas.openxmlformats.org/officeDocument/2006/relationships" r:id="rId1" tooltip="Click for Main Menu"/>
          <a:extLst>
            <a:ext uri="{FF2B5EF4-FFF2-40B4-BE49-F238E27FC236}">
              <a16:creationId xmlns:a16="http://schemas.microsoft.com/office/drawing/2014/main" id="{00000000-0008-0000-0300-000006000000}"/>
            </a:ext>
          </a:extLst>
        </xdr:cNvPr>
        <xdr:cNvSpPr/>
      </xdr:nvSpPr>
      <xdr:spPr>
        <a:xfrm>
          <a:off x="0" y="179917"/>
          <a:ext cx="931333" cy="762000"/>
        </a:xfrm>
        <a:prstGeom prst="flowChartAlternateProcess">
          <a:avLst/>
        </a:prstGeom>
        <a:solidFill>
          <a:schemeClr val="tx2">
            <a:lumMod val="50000"/>
          </a:schemeClr>
        </a:solidFill>
        <a:scene3d>
          <a:camera prst="orthographicFront"/>
          <a:lightRig rig="threePt" dir="t"/>
        </a:scene3d>
        <a:sp3d prstMaterial="meta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a:solidFill>
                <a:schemeClr val="bg1"/>
              </a:solidFill>
              <a:latin typeface="Arial" panose="020B0604020202020204" pitchFamily="34" charset="0"/>
              <a:cs typeface="Arial" panose="020B0604020202020204" pitchFamily="34" charset="0"/>
            </a:rPr>
            <a:t>Return</a:t>
          </a:r>
          <a:r>
            <a:rPr lang="en-GB" sz="1050" baseline="0">
              <a:solidFill>
                <a:schemeClr val="bg1"/>
              </a:solidFill>
              <a:latin typeface="Arial" panose="020B0604020202020204" pitchFamily="34" charset="0"/>
              <a:cs typeface="Arial" panose="020B0604020202020204" pitchFamily="34" charset="0"/>
            </a:rPr>
            <a:t> To </a:t>
          </a:r>
        </a:p>
        <a:p>
          <a:pPr algn="ctr"/>
          <a:r>
            <a:rPr lang="en-GB" sz="1050" baseline="0">
              <a:solidFill>
                <a:schemeClr val="bg1"/>
              </a:solidFill>
              <a:latin typeface="Arial" panose="020B0604020202020204" pitchFamily="34" charset="0"/>
              <a:cs typeface="Arial" panose="020B0604020202020204" pitchFamily="34" charset="0"/>
            </a:rPr>
            <a:t>Main Menu</a:t>
          </a:r>
          <a:endParaRPr lang="en-GB" sz="1050">
            <a:solidFill>
              <a:schemeClr val="bg1"/>
            </a:solidFill>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csd\Finance\Accounting%20Services\Schools%20Accountancy%20Team\Funding\2017-18\APT%20Final%20December%20Issue\Scenarios\2017-18%20APT%20MFG%20Disapplication.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Finance%20General\RA%20Returns\2016-17\Form\RA%202016-17%20Form.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nance/Accounting%20Services/Schools%20Accountancy%20Team/Funding/2016-17/S.251/16-17%20Budget/s251%20Budget%2016-17%20tables.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user\csd\Data\Finance\Financial%20Mangement\FM%20Teams%20CYP%20Districts\CYP\2015-16\RA%202016-17\210316%20RA%20Row%20allocation%20Cost%20Centre%20Total%20Service%20Summary%20Expanded.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nance/Financial%20Mangement/FM%20Teams%20CYP%20Districts/CYP/2015-16/2015-16%20Closing/Copy%20of%20School%20Carryforward%202015-16.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Z:\Accounting%20Services\Schools%20Accountancy%20Team\Funding\2020-21\Toolkits\All%20Toolkit%202020-21%20v1.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nance/Accounting%20Services/Schools%20Accountancy%20Team/Funding/2020-21/Toolkits/All%20Toolkit%202020-21%20v2.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nance/Accounting%20Services/Schools%20Accountancy%20Team/Banking/2021-22/Budget%20Shares%20-%2021-2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nance/Accounting%20Services/Schools%20Accountancy%20Team/Funding/2021-22/Grants/6th%20Form/Sixth%20Form%20Formula%20Funding%2021-2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All%20Toolkit%202022-23.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Suffolk%20LA%20Toolkit%202021-2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nance/Accounting%20Services/Schools%20Accountancy%20Team/Funding/2021-22/APT%20&amp;%20Supporting%20info/202122_P1_APT_935_Suffolk.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nance/Accounting%20Services/Schools%20Accountancy%20Team/Funding/2017-18/APT%20Final%20December%20Issue/Scenarios/2017-18%20APT%20MFG%20Disapplicati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Dedicated%20Schools%20Grant\2017-18%20Allocations\Pupil%20Premium\Outputs\June%2017\Models\Primary\201415_Pupil_Premium_allocations_Fani_v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user\csd\Accounting%20Services\Schools%20Accountancy%20Team\Funding\2014-15\S251\s251%20Budget%2014-15%20final%2021.2.14mr.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Accounting%20Services/Schools%20Accountancy%20Team/Funding/2014-15/S251/s251%20Budget%2014-15%20final%2021.2.14mr.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nance/Accounting%20Services/Schools%20Accountancy%20Team/Funding/2015-16/S251/Budget/S251%20MDQ%2015-1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nance/Accounting%20Services/Schools%20Accountancy%20Team/Funding/2020-21/APT%20&amp;%20Supporting%20info/202021_P2_APT_935_Suffolk%20(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user\csd\Finance%20General\RA%20Returns\2016-17\Form\RA%202016-17%20For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6-17 submitted baselines"/>
      <sheetName val="16-17 submitted HN places"/>
      <sheetName val="Proposed Free Schools"/>
      <sheetName val="Inputs &amp; Adjustments"/>
      <sheetName val="Local Factors"/>
      <sheetName val="Adjusted Factors"/>
      <sheetName val="16-17 final baselines"/>
      <sheetName val="Commentary"/>
      <sheetName val="Proforma"/>
      <sheetName val="De Delegation"/>
      <sheetName val="Education Functions"/>
      <sheetName val="New ISB"/>
      <sheetName val="School level SB"/>
      <sheetName val="Recoupment"/>
      <sheetName val="Validation sheet"/>
    </sheetNames>
    <sheetDataSet>
      <sheetData sheetId="0"/>
      <sheetData sheetId="1">
        <row r="6">
          <cell r="T6" t="str">
            <v>Current year</v>
          </cell>
        </row>
      </sheetData>
      <sheetData sheetId="2"/>
      <sheetData sheetId="3"/>
      <sheetData sheetId="4"/>
      <sheetData sheetId="5"/>
      <sheetData sheetId="6">
        <row r="6">
          <cell r="CO6" t="str">
            <v>School closed prior to 1 April 2017</v>
          </cell>
        </row>
        <row r="7">
          <cell r="CO7" t="str">
            <v>New School opening prior to 1 April 2017</v>
          </cell>
        </row>
        <row r="8">
          <cell r="CO8" t="str">
            <v>New School opening after 1 April 2017</v>
          </cell>
        </row>
        <row r="9">
          <cell r="CO9" t="str">
            <v>Amalgamation of schools by 1 April 2017</v>
          </cell>
        </row>
        <row r="10">
          <cell r="CO10" t="str">
            <v>Change in pupil numbers/factors</v>
          </cell>
        </row>
        <row r="11">
          <cell r="CO11" t="str">
            <v>Conversion to academy status prior to 9 January 2017</v>
          </cell>
        </row>
        <row r="12">
          <cell r="CO12" t="str">
            <v>New Academy/Free School</v>
          </cell>
        </row>
        <row r="13">
          <cell r="CO13" t="str">
            <v>Other</v>
          </cell>
        </row>
      </sheetData>
      <sheetData sheetId="7">
        <row r="5">
          <cell r="AA5">
            <v>0</v>
          </cell>
        </row>
      </sheetData>
      <sheetData sheetId="8"/>
      <sheetData sheetId="9"/>
      <sheetData sheetId="10"/>
      <sheetData sheetId="11">
        <row r="9">
          <cell r="E9" t="str">
            <v>No</v>
          </cell>
        </row>
        <row r="11">
          <cell r="E11">
            <v>2727</v>
          </cell>
        </row>
        <row r="12">
          <cell r="E12">
            <v>3931</v>
          </cell>
        </row>
        <row r="13">
          <cell r="E13">
            <v>4335</v>
          </cell>
        </row>
        <row r="15">
          <cell r="D15" t="str">
            <v>FSM % Primary</v>
          </cell>
          <cell r="E15">
            <v>400</v>
          </cell>
          <cell r="L15">
            <v>0.5</v>
          </cell>
        </row>
        <row r="16">
          <cell r="D16" t="str">
            <v>FSM % Secondary</v>
          </cell>
          <cell r="F16">
            <v>400</v>
          </cell>
          <cell r="M16">
            <v>0.5</v>
          </cell>
        </row>
        <row r="17">
          <cell r="E17">
            <v>155</v>
          </cell>
          <cell r="F17">
            <v>155</v>
          </cell>
          <cell r="L17">
            <v>0.5</v>
          </cell>
          <cell r="M17">
            <v>0.5</v>
          </cell>
        </row>
        <row r="18">
          <cell r="E18">
            <v>508</v>
          </cell>
          <cell r="F18">
            <v>508</v>
          </cell>
          <cell r="L18">
            <v>0.5</v>
          </cell>
          <cell r="M18">
            <v>0.5</v>
          </cell>
        </row>
        <row r="19">
          <cell r="E19">
            <v>1156</v>
          </cell>
          <cell r="F19">
            <v>1156</v>
          </cell>
          <cell r="L19">
            <v>0.5</v>
          </cell>
          <cell r="M19">
            <v>0.5</v>
          </cell>
        </row>
        <row r="20">
          <cell r="E20">
            <v>1203</v>
          </cell>
          <cell r="F20">
            <v>1203</v>
          </cell>
          <cell r="L20">
            <v>0.5</v>
          </cell>
          <cell r="M20">
            <v>0.5</v>
          </cell>
        </row>
        <row r="21">
          <cell r="E21">
            <v>1283</v>
          </cell>
          <cell r="F21">
            <v>1283</v>
          </cell>
          <cell r="L21">
            <v>0.5</v>
          </cell>
          <cell r="M21">
            <v>0.5</v>
          </cell>
        </row>
        <row r="22">
          <cell r="E22">
            <v>1509</v>
          </cell>
          <cell r="F22">
            <v>1509</v>
          </cell>
          <cell r="L22">
            <v>0.5</v>
          </cell>
          <cell r="M22">
            <v>0.5</v>
          </cell>
        </row>
        <row r="24">
          <cell r="E24">
            <v>925</v>
          </cell>
          <cell r="L24">
            <v>0</v>
          </cell>
        </row>
        <row r="25">
          <cell r="D25" t="str">
            <v>EAL 1 Primary</v>
          </cell>
          <cell r="E25">
            <v>1500</v>
          </cell>
          <cell r="L25">
            <v>0</v>
          </cell>
        </row>
        <row r="26">
          <cell r="D26" t="str">
            <v>EAL 1 Secondary</v>
          </cell>
          <cell r="F26">
            <v>1500</v>
          </cell>
        </row>
        <row r="27">
          <cell r="L27">
            <v>0</v>
          </cell>
        </row>
        <row r="29">
          <cell r="F29">
            <v>885</v>
          </cell>
          <cell r="L29">
            <v>1</v>
          </cell>
        </row>
        <row r="30">
          <cell r="D30" t="str">
            <v>Low Attainment % old FSP 78</v>
          </cell>
        </row>
        <row r="31">
          <cell r="F31">
            <v>1110</v>
          </cell>
          <cell r="M31">
            <v>1</v>
          </cell>
        </row>
        <row r="38">
          <cell r="F38">
            <v>114000</v>
          </cell>
          <cell r="G38">
            <v>114000</v>
          </cell>
          <cell r="L38">
            <v>8.77E-2</v>
          </cell>
          <cell r="M38">
            <v>8.77E-2</v>
          </cell>
        </row>
        <row r="39">
          <cell r="F39">
            <v>100000</v>
          </cell>
          <cell r="G39">
            <v>100000</v>
          </cell>
          <cell r="H39">
            <v>100000</v>
          </cell>
          <cell r="I39">
            <v>100000</v>
          </cell>
        </row>
        <row r="41">
          <cell r="D41">
            <v>2</v>
          </cell>
          <cell r="G41">
            <v>21.4</v>
          </cell>
          <cell r="K41" t="str">
            <v>Tapered</v>
          </cell>
        </row>
        <row r="42">
          <cell r="D42">
            <v>3</v>
          </cell>
          <cell r="G42">
            <v>120</v>
          </cell>
          <cell r="K42" t="str">
            <v>Tapered</v>
          </cell>
        </row>
        <row r="43">
          <cell r="D43">
            <v>2</v>
          </cell>
          <cell r="G43">
            <v>69.2</v>
          </cell>
          <cell r="K43" t="str">
            <v>Tapered</v>
          </cell>
        </row>
        <row r="44">
          <cell r="D44">
            <v>2</v>
          </cell>
          <cell r="G44">
            <v>62.5</v>
          </cell>
          <cell r="K44" t="str">
            <v>Tapered</v>
          </cell>
        </row>
        <row r="61">
          <cell r="J61" t="str">
            <v>Yes</v>
          </cell>
        </row>
        <row r="62">
          <cell r="D62">
            <v>1.0686899999999999E-2</v>
          </cell>
          <cell r="G62">
            <v>1</v>
          </cell>
        </row>
      </sheetData>
      <sheetData sheetId="12">
        <row r="8">
          <cell r="X8">
            <v>30.259999999999998</v>
          </cell>
        </row>
        <row r="9">
          <cell r="Y9">
            <v>30.259999999999998</v>
          </cell>
        </row>
        <row r="10">
          <cell r="X10">
            <v>0</v>
          </cell>
        </row>
        <row r="11">
          <cell r="Y11">
            <v>0</v>
          </cell>
        </row>
        <row r="12">
          <cell r="X12">
            <v>0</v>
          </cell>
          <cell r="Y12">
            <v>0</v>
          </cell>
        </row>
        <row r="13">
          <cell r="X13">
            <v>0</v>
          </cell>
          <cell r="Y13">
            <v>0</v>
          </cell>
        </row>
        <row r="14">
          <cell r="X14">
            <v>0</v>
          </cell>
          <cell r="Y14">
            <v>0</v>
          </cell>
        </row>
        <row r="15">
          <cell r="X15">
            <v>0</v>
          </cell>
          <cell r="Y15">
            <v>0</v>
          </cell>
        </row>
        <row r="16">
          <cell r="X16">
            <v>0</v>
          </cell>
          <cell r="Y16">
            <v>0</v>
          </cell>
        </row>
        <row r="17">
          <cell r="X17">
            <v>0</v>
          </cell>
          <cell r="Y17">
            <v>0</v>
          </cell>
        </row>
        <row r="18">
          <cell r="X18">
            <v>0</v>
          </cell>
          <cell r="Y18">
            <v>0</v>
          </cell>
        </row>
        <row r="19">
          <cell r="X19">
            <v>0</v>
          </cell>
        </row>
        <row r="20">
          <cell r="Y20">
            <v>0</v>
          </cell>
        </row>
        <row r="21">
          <cell r="X21">
            <v>0</v>
          </cell>
        </row>
        <row r="22">
          <cell r="Y22">
            <v>0</v>
          </cell>
        </row>
        <row r="23">
          <cell r="X23">
            <v>0</v>
          </cell>
          <cell r="Y23">
            <v>0</v>
          </cell>
        </row>
        <row r="24">
          <cell r="X24">
            <v>0</v>
          </cell>
          <cell r="Y24">
            <v>0</v>
          </cell>
        </row>
        <row r="26">
          <cell r="X26">
            <v>0</v>
          </cell>
          <cell r="Y26">
            <v>0</v>
          </cell>
        </row>
      </sheetData>
      <sheetData sheetId="13"/>
      <sheetData sheetId="14"/>
      <sheetData sheetId="15"/>
      <sheetData sheetId="16"/>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RA"/>
      <sheetName val="SG"/>
      <sheetName val="RA_validations"/>
      <sheetName val="Memo"/>
      <sheetName val="Access_RA"/>
      <sheetName val="Access_Val"/>
      <sheetName val="LA_info"/>
      <sheetName val="Last_Year"/>
      <sheetName val="Formula_grant_data"/>
      <sheetName val="LCTS"/>
      <sheetName val="RA validations"/>
      <sheetName val="Last Year"/>
      <sheetName val="Formula grant data"/>
    </sheetNames>
    <sheetDataSet>
      <sheetData sheetId="0">
        <row r="21">
          <cell r="E21" t="str">
            <v>Your Authority E-code will appear here!</v>
          </cell>
        </row>
        <row r="319">
          <cell r="AD319" t="str">
            <v>Please click here to select your authority name ==&gt;</v>
          </cell>
          <cell r="AE319" t="str">
            <v>Please select your authority name on Title page</v>
          </cell>
          <cell r="AF319" t="str">
            <v>Your Authority E-code will appear here!</v>
          </cell>
          <cell r="AG319" t="str">
            <v>AA</v>
          </cell>
          <cell r="AH319">
            <v>0</v>
          </cell>
          <cell r="AI319">
            <v>0</v>
          </cell>
          <cell r="AJ319">
            <v>0</v>
          </cell>
        </row>
        <row r="320">
          <cell r="AD320" t="str">
            <v>Adur</v>
          </cell>
          <cell r="AE320" t="str">
            <v>Adur</v>
          </cell>
          <cell r="AF320" t="str">
            <v>E3831</v>
          </cell>
          <cell r="AG320" t="str">
            <v>SD</v>
          </cell>
          <cell r="AH320" t="str">
            <v>Billing</v>
          </cell>
          <cell r="AI320">
            <v>0</v>
          </cell>
          <cell r="AJ320">
            <v>0</v>
          </cell>
        </row>
        <row r="321">
          <cell r="AD321" t="str">
            <v>Allerdale</v>
          </cell>
          <cell r="AE321" t="str">
            <v>Allerdale</v>
          </cell>
          <cell r="AF321" t="str">
            <v>E0931</v>
          </cell>
          <cell r="AG321" t="str">
            <v>SD</v>
          </cell>
          <cell r="AH321" t="str">
            <v>Billing</v>
          </cell>
          <cell r="AI321">
            <v>0</v>
          </cell>
          <cell r="AJ321">
            <v>0</v>
          </cell>
        </row>
        <row r="322">
          <cell r="AD322" t="str">
            <v>Amber Valley</v>
          </cell>
          <cell r="AE322" t="str">
            <v>Amber Valley</v>
          </cell>
          <cell r="AF322" t="str">
            <v>E1031</v>
          </cell>
          <cell r="AG322" t="str">
            <v>SD</v>
          </cell>
          <cell r="AH322" t="str">
            <v>Billing</v>
          </cell>
          <cell r="AI322">
            <v>0</v>
          </cell>
          <cell r="AJ322">
            <v>0</v>
          </cell>
        </row>
        <row r="323">
          <cell r="AD323" t="str">
            <v>Arun</v>
          </cell>
          <cell r="AE323" t="str">
            <v>Arun</v>
          </cell>
          <cell r="AF323" t="str">
            <v>E3832</v>
          </cell>
          <cell r="AG323" t="str">
            <v>SD</v>
          </cell>
          <cell r="AH323" t="str">
            <v>Billing</v>
          </cell>
          <cell r="AI323">
            <v>0</v>
          </cell>
          <cell r="AJ323">
            <v>0</v>
          </cell>
        </row>
        <row r="324">
          <cell r="AD324" t="str">
            <v>Ashfield</v>
          </cell>
          <cell r="AE324" t="str">
            <v>Ashfield</v>
          </cell>
          <cell r="AF324" t="str">
            <v>E3031</v>
          </cell>
          <cell r="AG324" t="str">
            <v>SD</v>
          </cell>
          <cell r="AH324" t="str">
            <v>Billing</v>
          </cell>
          <cell r="AI324">
            <v>0</v>
          </cell>
          <cell r="AJ324">
            <v>0</v>
          </cell>
        </row>
        <row r="325">
          <cell r="AD325" t="str">
            <v>Ashford</v>
          </cell>
          <cell r="AE325" t="str">
            <v>Ashford</v>
          </cell>
          <cell r="AF325" t="str">
            <v>E2231</v>
          </cell>
          <cell r="AG325" t="str">
            <v>SD</v>
          </cell>
          <cell r="AH325" t="str">
            <v>Billing</v>
          </cell>
          <cell r="AI325">
            <v>0</v>
          </cell>
          <cell r="AJ325">
            <v>0</v>
          </cell>
        </row>
        <row r="326">
          <cell r="AD326" t="str">
            <v>Avon &amp; Somerset Police and Crime Commissioner and Chief Constable</v>
          </cell>
          <cell r="AE326" t="str">
            <v>Avon &amp; Somerset Police and Crime Commissioner and Chief Constable</v>
          </cell>
          <cell r="AF326" t="str">
            <v>E7050</v>
          </cell>
          <cell r="AG326" t="str">
            <v>POL</v>
          </cell>
          <cell r="AH326">
            <v>0</v>
          </cell>
          <cell r="AI326">
            <v>0</v>
          </cell>
          <cell r="AJ326">
            <v>0</v>
          </cell>
        </row>
        <row r="327">
          <cell r="AD327" t="str">
            <v>Avon Combined Fire and Rescue Authority</v>
          </cell>
          <cell r="AE327" t="str">
            <v>Avon Combined Fire and Rescue Authority</v>
          </cell>
          <cell r="AF327" t="str">
            <v>E6101</v>
          </cell>
          <cell r="AG327" t="str">
            <v>CFA</v>
          </cell>
          <cell r="AH327">
            <v>0</v>
          </cell>
          <cell r="AI327">
            <v>0</v>
          </cell>
          <cell r="AJ327">
            <v>0</v>
          </cell>
        </row>
        <row r="328">
          <cell r="AD328" t="str">
            <v>Aylesbury Vale DC</v>
          </cell>
          <cell r="AE328" t="str">
            <v>Aylesbury Vale DC</v>
          </cell>
          <cell r="AF328" t="str">
            <v>E0431</v>
          </cell>
          <cell r="AG328" t="str">
            <v>SD</v>
          </cell>
          <cell r="AH328" t="str">
            <v>Billing</v>
          </cell>
          <cell r="AI328">
            <v>0</v>
          </cell>
          <cell r="AJ328">
            <v>0</v>
          </cell>
        </row>
        <row r="329">
          <cell r="AD329" t="str">
            <v>Babergh</v>
          </cell>
          <cell r="AE329" t="str">
            <v>Babergh</v>
          </cell>
          <cell r="AF329" t="str">
            <v>E3531</v>
          </cell>
          <cell r="AG329" t="str">
            <v>SD</v>
          </cell>
          <cell r="AH329" t="str">
            <v>Billing</v>
          </cell>
          <cell r="AI329">
            <v>0</v>
          </cell>
          <cell r="AJ329">
            <v>0</v>
          </cell>
        </row>
        <row r="330">
          <cell r="AD330" t="str">
            <v>Barking &amp; Dagenham</v>
          </cell>
          <cell r="AE330" t="str">
            <v>Barking &amp; Dagenham</v>
          </cell>
          <cell r="AF330" t="str">
            <v>E5030</v>
          </cell>
          <cell r="AG330" t="str">
            <v>OLB</v>
          </cell>
          <cell r="AH330" t="str">
            <v>Billing</v>
          </cell>
          <cell r="AI330">
            <v>0</v>
          </cell>
          <cell r="AJ330">
            <v>1</v>
          </cell>
        </row>
        <row r="331">
          <cell r="AD331" t="str">
            <v>Barnet</v>
          </cell>
          <cell r="AE331" t="str">
            <v>Barnet</v>
          </cell>
          <cell r="AF331" t="str">
            <v>E5031</v>
          </cell>
          <cell r="AG331" t="str">
            <v>OLB</v>
          </cell>
          <cell r="AH331" t="str">
            <v>Billing</v>
          </cell>
          <cell r="AI331">
            <v>0</v>
          </cell>
          <cell r="AJ331">
            <v>1</v>
          </cell>
        </row>
        <row r="332">
          <cell r="AD332" t="str">
            <v>Barnsley</v>
          </cell>
          <cell r="AE332" t="str">
            <v>Barnsley</v>
          </cell>
          <cell r="AF332" t="str">
            <v>E4401</v>
          </cell>
          <cell r="AG332" t="str">
            <v>MD</v>
          </cell>
          <cell r="AH332" t="str">
            <v>Billing</v>
          </cell>
          <cell r="AI332">
            <v>1</v>
          </cell>
          <cell r="AJ332">
            <v>0</v>
          </cell>
        </row>
        <row r="333">
          <cell r="AD333" t="str">
            <v>Barrow in Furness</v>
          </cell>
          <cell r="AE333" t="str">
            <v>Barrow in Furness</v>
          </cell>
          <cell r="AF333" t="str">
            <v>E0932</v>
          </cell>
          <cell r="AG333" t="str">
            <v>SD</v>
          </cell>
          <cell r="AH333" t="str">
            <v>Billing</v>
          </cell>
          <cell r="AI333">
            <v>0</v>
          </cell>
          <cell r="AJ333">
            <v>0</v>
          </cell>
        </row>
        <row r="334">
          <cell r="AD334" t="str">
            <v>Basildon</v>
          </cell>
          <cell r="AE334" t="str">
            <v>Basildon</v>
          </cell>
          <cell r="AF334" t="str">
            <v>E1531</v>
          </cell>
          <cell r="AG334" t="str">
            <v>SD</v>
          </cell>
          <cell r="AH334" t="str">
            <v>Billing</v>
          </cell>
          <cell r="AI334">
            <v>0</v>
          </cell>
          <cell r="AJ334">
            <v>0</v>
          </cell>
        </row>
        <row r="335">
          <cell r="AD335" t="str">
            <v>Basingstoke &amp; Deane</v>
          </cell>
          <cell r="AE335" t="str">
            <v>Basingstoke &amp; Deane</v>
          </cell>
          <cell r="AF335" t="str">
            <v>E1731</v>
          </cell>
          <cell r="AG335" t="str">
            <v>SD</v>
          </cell>
          <cell r="AH335" t="str">
            <v>Billing</v>
          </cell>
          <cell r="AI335">
            <v>0</v>
          </cell>
          <cell r="AJ335">
            <v>0</v>
          </cell>
        </row>
        <row r="336">
          <cell r="AD336" t="str">
            <v>Bassetlaw</v>
          </cell>
          <cell r="AE336" t="str">
            <v>Bassetlaw</v>
          </cell>
          <cell r="AF336" t="str">
            <v>E3032</v>
          </cell>
          <cell r="AG336" t="str">
            <v>SD</v>
          </cell>
          <cell r="AH336" t="str">
            <v>Billing</v>
          </cell>
          <cell r="AI336">
            <v>0</v>
          </cell>
          <cell r="AJ336">
            <v>0</v>
          </cell>
        </row>
        <row r="337">
          <cell r="AD337" t="str">
            <v>Bath &amp; North East Somerset UA</v>
          </cell>
          <cell r="AE337" t="str">
            <v>Bath &amp; North East Somerset UA</v>
          </cell>
          <cell r="AF337" t="str">
            <v>E0101</v>
          </cell>
          <cell r="AG337" t="str">
            <v>UA</v>
          </cell>
          <cell r="AH337" t="str">
            <v>Billing</v>
          </cell>
          <cell r="AI337">
            <v>0</v>
          </cell>
          <cell r="AJ337">
            <v>0</v>
          </cell>
        </row>
        <row r="338">
          <cell r="AD338" t="str">
            <v>Bedford UA</v>
          </cell>
          <cell r="AE338" t="str">
            <v>Bedford UA</v>
          </cell>
          <cell r="AF338" t="str">
            <v>E0202</v>
          </cell>
          <cell r="AG338" t="str">
            <v>UA</v>
          </cell>
          <cell r="AH338" t="str">
            <v>Billing</v>
          </cell>
          <cell r="AI338">
            <v>0</v>
          </cell>
          <cell r="AJ338">
            <v>0</v>
          </cell>
        </row>
        <row r="339">
          <cell r="AD339" t="str">
            <v>Bedfordshire Combined Fire and Rescue Authority</v>
          </cell>
          <cell r="AE339" t="str">
            <v>Bedfordshire Combined Fire and Rescue Authority</v>
          </cell>
          <cell r="AF339" t="str">
            <v>E6102</v>
          </cell>
          <cell r="AG339" t="str">
            <v>CFA</v>
          </cell>
          <cell r="AH339">
            <v>0</v>
          </cell>
          <cell r="AI339">
            <v>0</v>
          </cell>
          <cell r="AJ339">
            <v>0</v>
          </cell>
        </row>
        <row r="340">
          <cell r="AD340" t="str">
            <v>Bedfordshire Police and Crime Commissioner and Chief Constable</v>
          </cell>
          <cell r="AE340" t="str">
            <v>Bedfordshire Police and Crime Commissioner and Chief Constable</v>
          </cell>
          <cell r="AF340" t="str">
            <v>E7002</v>
          </cell>
          <cell r="AG340" t="str">
            <v>POL</v>
          </cell>
          <cell r="AH340">
            <v>0</v>
          </cell>
          <cell r="AI340">
            <v>0</v>
          </cell>
          <cell r="AJ340">
            <v>0</v>
          </cell>
        </row>
        <row r="341">
          <cell r="AD341" t="str">
            <v>Berkshire Combined Fire and Rescue Authority</v>
          </cell>
          <cell r="AE341" t="str">
            <v>Berkshire Combined Fire and Rescue Authority</v>
          </cell>
          <cell r="AF341" t="str">
            <v>E6103</v>
          </cell>
          <cell r="AG341" t="str">
            <v>CFA</v>
          </cell>
          <cell r="AH341">
            <v>0</v>
          </cell>
          <cell r="AI341">
            <v>0</v>
          </cell>
          <cell r="AJ341">
            <v>0</v>
          </cell>
        </row>
        <row r="342">
          <cell r="AD342" t="str">
            <v>Bexley</v>
          </cell>
          <cell r="AE342" t="str">
            <v>Bexley</v>
          </cell>
          <cell r="AF342" t="str">
            <v>E5032</v>
          </cell>
          <cell r="AG342" t="str">
            <v>OLB</v>
          </cell>
          <cell r="AH342" t="str">
            <v>Billing</v>
          </cell>
          <cell r="AI342">
            <v>0</v>
          </cell>
          <cell r="AJ342">
            <v>0</v>
          </cell>
        </row>
        <row r="343">
          <cell r="AD343" t="str">
            <v>Birmingham</v>
          </cell>
          <cell r="AE343" t="str">
            <v>Birmingham</v>
          </cell>
          <cell r="AF343" t="str">
            <v>E4601</v>
          </cell>
          <cell r="AG343" t="str">
            <v>MD</v>
          </cell>
          <cell r="AH343" t="str">
            <v>Billing</v>
          </cell>
          <cell r="AI343">
            <v>1</v>
          </cell>
          <cell r="AJ343">
            <v>0</v>
          </cell>
        </row>
        <row r="344">
          <cell r="AD344" t="str">
            <v>Blaby</v>
          </cell>
          <cell r="AE344" t="str">
            <v>Blaby</v>
          </cell>
          <cell r="AF344" t="str">
            <v>E2431</v>
          </cell>
          <cell r="AG344" t="str">
            <v>SD</v>
          </cell>
          <cell r="AH344" t="str">
            <v>Billing</v>
          </cell>
          <cell r="AI344">
            <v>0</v>
          </cell>
          <cell r="AJ344">
            <v>0</v>
          </cell>
        </row>
        <row r="345">
          <cell r="AD345" t="str">
            <v>Blackburn with Darwen UA</v>
          </cell>
          <cell r="AE345" t="str">
            <v>Blackburn with Darwen UA</v>
          </cell>
          <cell r="AF345" t="str">
            <v>E2301</v>
          </cell>
          <cell r="AG345" t="str">
            <v>UA</v>
          </cell>
          <cell r="AH345" t="str">
            <v>Billing</v>
          </cell>
          <cell r="AI345">
            <v>0</v>
          </cell>
          <cell r="AJ345">
            <v>0</v>
          </cell>
        </row>
        <row r="346">
          <cell r="AD346" t="str">
            <v>Blackpool UA</v>
          </cell>
          <cell r="AE346" t="str">
            <v>Blackpool UA</v>
          </cell>
          <cell r="AF346" t="str">
            <v>E2302</v>
          </cell>
          <cell r="AG346" t="str">
            <v>UA</v>
          </cell>
          <cell r="AH346" t="str">
            <v>Billing</v>
          </cell>
          <cell r="AI346">
            <v>0</v>
          </cell>
          <cell r="AJ346">
            <v>0</v>
          </cell>
        </row>
        <row r="347">
          <cell r="AD347" t="str">
            <v>Bolsover</v>
          </cell>
          <cell r="AE347" t="str">
            <v>Bolsover</v>
          </cell>
          <cell r="AF347" t="str">
            <v>E1032</v>
          </cell>
          <cell r="AG347" t="str">
            <v>SD</v>
          </cell>
          <cell r="AH347" t="str">
            <v>Billing</v>
          </cell>
          <cell r="AI347">
            <v>0</v>
          </cell>
          <cell r="AJ347">
            <v>0</v>
          </cell>
        </row>
        <row r="348">
          <cell r="AD348" t="str">
            <v>Bolton</v>
          </cell>
          <cell r="AE348" t="str">
            <v>Bolton</v>
          </cell>
          <cell r="AF348" t="str">
            <v>E4201</v>
          </cell>
          <cell r="AG348" t="str">
            <v>MD</v>
          </cell>
          <cell r="AH348" t="str">
            <v>Billing</v>
          </cell>
          <cell r="AI348">
            <v>1</v>
          </cell>
          <cell r="AJ348">
            <v>1</v>
          </cell>
        </row>
        <row r="349">
          <cell r="AD349" t="str">
            <v>Boston BC</v>
          </cell>
          <cell r="AE349" t="str">
            <v>Boston BC</v>
          </cell>
          <cell r="AF349" t="str">
            <v>E2531</v>
          </cell>
          <cell r="AG349" t="str">
            <v>SD</v>
          </cell>
          <cell r="AH349" t="str">
            <v>Billing</v>
          </cell>
          <cell r="AI349">
            <v>0</v>
          </cell>
          <cell r="AJ349">
            <v>0</v>
          </cell>
        </row>
        <row r="350">
          <cell r="AD350" t="str">
            <v>Bournemouth UA</v>
          </cell>
          <cell r="AE350" t="str">
            <v>Bournemouth UA</v>
          </cell>
          <cell r="AF350" t="str">
            <v>E1202</v>
          </cell>
          <cell r="AG350" t="str">
            <v>UA</v>
          </cell>
          <cell r="AH350" t="str">
            <v>Billing</v>
          </cell>
          <cell r="AI350">
            <v>0</v>
          </cell>
          <cell r="AJ350">
            <v>0</v>
          </cell>
        </row>
        <row r="351">
          <cell r="AD351" t="str">
            <v>Bracknell Forest UA</v>
          </cell>
          <cell r="AE351" t="str">
            <v>Bracknell Forest UA</v>
          </cell>
          <cell r="AF351" t="str">
            <v>E0301</v>
          </cell>
          <cell r="AG351" t="str">
            <v>UA</v>
          </cell>
          <cell r="AH351" t="str">
            <v>Billing</v>
          </cell>
          <cell r="AI351">
            <v>0</v>
          </cell>
          <cell r="AJ351">
            <v>0</v>
          </cell>
        </row>
        <row r="352">
          <cell r="AD352" t="str">
            <v>Bradford</v>
          </cell>
          <cell r="AE352" t="str">
            <v>Bradford</v>
          </cell>
          <cell r="AF352" t="str">
            <v>E4701</v>
          </cell>
          <cell r="AG352" t="str">
            <v>MD</v>
          </cell>
          <cell r="AH352" t="str">
            <v>Billing</v>
          </cell>
          <cell r="AI352">
            <v>1</v>
          </cell>
          <cell r="AJ352">
            <v>0</v>
          </cell>
        </row>
        <row r="353">
          <cell r="AD353" t="str">
            <v>Braintree</v>
          </cell>
          <cell r="AE353" t="str">
            <v>Braintree</v>
          </cell>
          <cell r="AF353" t="str">
            <v>E1532</v>
          </cell>
          <cell r="AG353" t="str">
            <v>SD</v>
          </cell>
          <cell r="AH353" t="str">
            <v>Billing</v>
          </cell>
          <cell r="AI353">
            <v>0</v>
          </cell>
          <cell r="AJ353">
            <v>0</v>
          </cell>
        </row>
        <row r="354">
          <cell r="AD354" t="str">
            <v>Breckland</v>
          </cell>
          <cell r="AE354" t="str">
            <v>Breckland</v>
          </cell>
          <cell r="AF354" t="str">
            <v>E2631</v>
          </cell>
          <cell r="AG354" t="str">
            <v>SD</v>
          </cell>
          <cell r="AH354" t="str">
            <v>Billing</v>
          </cell>
          <cell r="AI354">
            <v>0</v>
          </cell>
          <cell r="AJ354">
            <v>0</v>
          </cell>
        </row>
        <row r="355">
          <cell r="AD355" t="str">
            <v>Brent</v>
          </cell>
          <cell r="AE355" t="str">
            <v>Brent</v>
          </cell>
          <cell r="AF355" t="str">
            <v>E5033</v>
          </cell>
          <cell r="AG355" t="str">
            <v>OLB</v>
          </cell>
          <cell r="AH355" t="str">
            <v>Billing</v>
          </cell>
          <cell r="AI355">
            <v>0</v>
          </cell>
          <cell r="AJ355">
            <v>1</v>
          </cell>
        </row>
        <row r="356">
          <cell r="AD356" t="str">
            <v>Brentwood</v>
          </cell>
          <cell r="AE356" t="str">
            <v>Brentwood</v>
          </cell>
          <cell r="AF356" t="str">
            <v>E1533</v>
          </cell>
          <cell r="AG356" t="str">
            <v>SD</v>
          </cell>
          <cell r="AH356" t="str">
            <v>Billing</v>
          </cell>
          <cell r="AI356">
            <v>0</v>
          </cell>
          <cell r="AJ356">
            <v>0</v>
          </cell>
        </row>
        <row r="357">
          <cell r="AD357" t="str">
            <v>Brighton &amp; Hove UA</v>
          </cell>
          <cell r="AE357" t="str">
            <v>Brighton &amp; Hove UA</v>
          </cell>
          <cell r="AF357" t="str">
            <v>E1401</v>
          </cell>
          <cell r="AG357" t="str">
            <v>UA</v>
          </cell>
          <cell r="AH357" t="str">
            <v>Billing</v>
          </cell>
          <cell r="AI357">
            <v>0</v>
          </cell>
          <cell r="AJ357">
            <v>0</v>
          </cell>
        </row>
        <row r="358">
          <cell r="AD358" t="str">
            <v>Bristol UA</v>
          </cell>
          <cell r="AE358" t="str">
            <v>Bristol UA</v>
          </cell>
          <cell r="AF358" t="str">
            <v>E0102</v>
          </cell>
          <cell r="AG358" t="str">
            <v>UA</v>
          </cell>
          <cell r="AH358" t="str">
            <v>Billing</v>
          </cell>
          <cell r="AI358">
            <v>0</v>
          </cell>
          <cell r="AJ358">
            <v>0</v>
          </cell>
        </row>
        <row r="359">
          <cell r="AD359" t="str">
            <v>Broadland</v>
          </cell>
          <cell r="AE359" t="str">
            <v>Broadland</v>
          </cell>
          <cell r="AF359" t="str">
            <v>E2632</v>
          </cell>
          <cell r="AG359" t="str">
            <v>SD</v>
          </cell>
          <cell r="AH359" t="str">
            <v>Billing</v>
          </cell>
          <cell r="AI359">
            <v>0</v>
          </cell>
          <cell r="AJ359">
            <v>0</v>
          </cell>
        </row>
        <row r="360">
          <cell r="AD360" t="str">
            <v>Broads, The</v>
          </cell>
          <cell r="AE360" t="str">
            <v>Broads, The</v>
          </cell>
          <cell r="AF360" t="str">
            <v>E6408</v>
          </cell>
          <cell r="AG360" t="str">
            <v>PARK</v>
          </cell>
          <cell r="AH360">
            <v>0</v>
          </cell>
          <cell r="AI360">
            <v>0</v>
          </cell>
          <cell r="AJ360">
            <v>0</v>
          </cell>
        </row>
        <row r="361">
          <cell r="AD361" t="str">
            <v>Bromley</v>
          </cell>
          <cell r="AE361" t="str">
            <v>Bromley</v>
          </cell>
          <cell r="AF361" t="str">
            <v>E5034</v>
          </cell>
          <cell r="AG361" t="str">
            <v>OLB</v>
          </cell>
          <cell r="AH361" t="str">
            <v>Billing</v>
          </cell>
          <cell r="AI361">
            <v>0</v>
          </cell>
          <cell r="AJ361">
            <v>0</v>
          </cell>
        </row>
        <row r="362">
          <cell r="AD362" t="str">
            <v>Bromsgrove</v>
          </cell>
          <cell r="AE362" t="str">
            <v>Bromsgrove</v>
          </cell>
          <cell r="AF362" t="str">
            <v>E1831</v>
          </cell>
          <cell r="AG362" t="str">
            <v>SD</v>
          </cell>
          <cell r="AH362" t="str">
            <v>Billing</v>
          </cell>
          <cell r="AI362">
            <v>0</v>
          </cell>
          <cell r="AJ362">
            <v>0</v>
          </cell>
        </row>
        <row r="363">
          <cell r="AD363" t="str">
            <v>Broxbourne</v>
          </cell>
          <cell r="AE363" t="str">
            <v>Broxbourne</v>
          </cell>
          <cell r="AF363" t="str">
            <v>E1931</v>
          </cell>
          <cell r="AG363" t="str">
            <v>SD</v>
          </cell>
          <cell r="AH363" t="str">
            <v>Billing</v>
          </cell>
          <cell r="AI363">
            <v>0</v>
          </cell>
          <cell r="AJ363">
            <v>0</v>
          </cell>
        </row>
        <row r="364">
          <cell r="AD364" t="str">
            <v>Broxtowe</v>
          </cell>
          <cell r="AE364" t="str">
            <v>Broxtowe</v>
          </cell>
          <cell r="AF364" t="str">
            <v>E3033</v>
          </cell>
          <cell r="AG364" t="str">
            <v>SD</v>
          </cell>
          <cell r="AH364" t="str">
            <v>Billing</v>
          </cell>
          <cell r="AI364">
            <v>0</v>
          </cell>
          <cell r="AJ364">
            <v>0</v>
          </cell>
        </row>
        <row r="365">
          <cell r="AD365" t="str">
            <v>Buckinghamshire CC</v>
          </cell>
          <cell r="AE365" t="str">
            <v>Buckinghamshire CC</v>
          </cell>
          <cell r="AF365" t="str">
            <v>E0421</v>
          </cell>
          <cell r="AG365" t="str">
            <v>COUNTY</v>
          </cell>
          <cell r="AH365">
            <v>0</v>
          </cell>
          <cell r="AI365">
            <v>0</v>
          </cell>
          <cell r="AJ365">
            <v>0</v>
          </cell>
        </row>
        <row r="366">
          <cell r="AD366" t="str">
            <v>Buckinghamshire Combined Fire and Rescue Authority</v>
          </cell>
          <cell r="AE366" t="str">
            <v>Buckinghamshire Combined Fire and Rescue Authority</v>
          </cell>
          <cell r="AF366" t="str">
            <v>E6104</v>
          </cell>
          <cell r="AG366" t="str">
            <v>CFA</v>
          </cell>
          <cell r="AH366">
            <v>0</v>
          </cell>
          <cell r="AI366">
            <v>0</v>
          </cell>
          <cell r="AJ366">
            <v>0</v>
          </cell>
        </row>
        <row r="367">
          <cell r="AD367" t="str">
            <v>Burnley</v>
          </cell>
          <cell r="AE367" t="str">
            <v>Burnley</v>
          </cell>
          <cell r="AF367" t="str">
            <v>E2333</v>
          </cell>
          <cell r="AG367" t="str">
            <v>SD</v>
          </cell>
          <cell r="AH367" t="str">
            <v>Billing</v>
          </cell>
          <cell r="AI367">
            <v>0</v>
          </cell>
          <cell r="AJ367">
            <v>0</v>
          </cell>
        </row>
        <row r="368">
          <cell r="AD368" t="str">
            <v>Bury MBC</v>
          </cell>
          <cell r="AE368" t="str">
            <v>Bury MBC</v>
          </cell>
          <cell r="AF368" t="str">
            <v>E4202</v>
          </cell>
          <cell r="AG368" t="str">
            <v>MD</v>
          </cell>
          <cell r="AH368" t="str">
            <v>Billing</v>
          </cell>
          <cell r="AI368">
            <v>1</v>
          </cell>
          <cell r="AJ368">
            <v>1</v>
          </cell>
        </row>
        <row r="369">
          <cell r="AD369" t="str">
            <v>Calderdale</v>
          </cell>
          <cell r="AE369" t="str">
            <v>Calderdale</v>
          </cell>
          <cell r="AF369" t="str">
            <v>E4702</v>
          </cell>
          <cell r="AG369" t="str">
            <v>MD</v>
          </cell>
          <cell r="AH369" t="str">
            <v>Billing</v>
          </cell>
          <cell r="AI369">
            <v>1</v>
          </cell>
          <cell r="AJ369">
            <v>0</v>
          </cell>
        </row>
        <row r="370">
          <cell r="AD370" t="str">
            <v>Cambridge</v>
          </cell>
          <cell r="AE370" t="str">
            <v>Cambridge</v>
          </cell>
          <cell r="AF370" t="str">
            <v>E0531</v>
          </cell>
          <cell r="AG370" t="str">
            <v>SD</v>
          </cell>
          <cell r="AH370" t="str">
            <v>Billing</v>
          </cell>
          <cell r="AI370">
            <v>0</v>
          </cell>
          <cell r="AJ370">
            <v>0</v>
          </cell>
        </row>
        <row r="371">
          <cell r="AD371" t="str">
            <v>Cambridgeshire CC</v>
          </cell>
          <cell r="AE371" t="str">
            <v>Cambridgeshire CC</v>
          </cell>
          <cell r="AF371" t="str">
            <v>E0521</v>
          </cell>
          <cell r="AG371" t="str">
            <v>COUNTY</v>
          </cell>
          <cell r="AH371">
            <v>0</v>
          </cell>
          <cell r="AI371">
            <v>0</v>
          </cell>
          <cell r="AJ371">
            <v>0</v>
          </cell>
        </row>
        <row r="372">
          <cell r="AD372" t="str">
            <v>Cambridgeshire Combined Fire and Rescue Authority</v>
          </cell>
          <cell r="AE372" t="str">
            <v>Cambridgeshire Combined Fire and Rescue Authority</v>
          </cell>
          <cell r="AF372" t="str">
            <v>E6105</v>
          </cell>
          <cell r="AG372" t="str">
            <v>CFA</v>
          </cell>
          <cell r="AH372">
            <v>0</v>
          </cell>
          <cell r="AI372">
            <v>0</v>
          </cell>
          <cell r="AJ372">
            <v>0</v>
          </cell>
        </row>
        <row r="373">
          <cell r="AD373" t="str">
            <v>Cambridgeshire Police and Crime Commissioner and Chief Constable</v>
          </cell>
          <cell r="AE373" t="str">
            <v>Cambridgeshire Police and Crime Commissioner and Chief Constable</v>
          </cell>
          <cell r="AF373" t="str">
            <v>E7005</v>
          </cell>
          <cell r="AG373" t="str">
            <v>POL</v>
          </cell>
          <cell r="AH373">
            <v>0</v>
          </cell>
          <cell r="AI373">
            <v>0</v>
          </cell>
          <cell r="AJ373">
            <v>0</v>
          </cell>
        </row>
        <row r="374">
          <cell r="AD374" t="str">
            <v>Camden</v>
          </cell>
          <cell r="AE374" t="str">
            <v>Camden</v>
          </cell>
          <cell r="AF374" t="str">
            <v>E5011</v>
          </cell>
          <cell r="AG374" t="str">
            <v>ILB</v>
          </cell>
          <cell r="AH374" t="str">
            <v>Billing</v>
          </cell>
          <cell r="AI374">
            <v>0</v>
          </cell>
          <cell r="AJ374">
            <v>1</v>
          </cell>
        </row>
        <row r="375">
          <cell r="AD375" t="str">
            <v>Cannock Chase</v>
          </cell>
          <cell r="AE375" t="str">
            <v>Cannock Chase</v>
          </cell>
          <cell r="AF375" t="str">
            <v>E3431</v>
          </cell>
          <cell r="AG375" t="str">
            <v>SD</v>
          </cell>
          <cell r="AH375" t="str">
            <v>Billing</v>
          </cell>
          <cell r="AI375">
            <v>0</v>
          </cell>
          <cell r="AJ375">
            <v>0</v>
          </cell>
        </row>
        <row r="376">
          <cell r="AD376" t="str">
            <v>Canterbury</v>
          </cell>
          <cell r="AE376" t="str">
            <v>Canterbury</v>
          </cell>
          <cell r="AF376" t="str">
            <v>E2232</v>
          </cell>
          <cell r="AG376" t="str">
            <v>SD</v>
          </cell>
          <cell r="AH376" t="str">
            <v>Billing</v>
          </cell>
          <cell r="AI376">
            <v>0</v>
          </cell>
          <cell r="AJ376">
            <v>0</v>
          </cell>
        </row>
        <row r="377">
          <cell r="AD377" t="str">
            <v>Carlisle</v>
          </cell>
          <cell r="AE377" t="str">
            <v>Carlisle</v>
          </cell>
          <cell r="AF377" t="str">
            <v>E0933</v>
          </cell>
          <cell r="AG377" t="str">
            <v>SD</v>
          </cell>
          <cell r="AH377" t="str">
            <v>Billing</v>
          </cell>
          <cell r="AI377">
            <v>0</v>
          </cell>
          <cell r="AJ377">
            <v>0</v>
          </cell>
        </row>
        <row r="378">
          <cell r="AD378" t="str">
            <v>Castle Point</v>
          </cell>
          <cell r="AE378" t="str">
            <v>Castle Point</v>
          </cell>
          <cell r="AF378" t="str">
            <v>E1534</v>
          </cell>
          <cell r="AG378" t="str">
            <v>SD</v>
          </cell>
          <cell r="AH378" t="str">
            <v>Billing</v>
          </cell>
          <cell r="AI378">
            <v>0</v>
          </cell>
          <cell r="AJ378">
            <v>0</v>
          </cell>
        </row>
        <row r="379">
          <cell r="AD379" t="str">
            <v>Central Bedfordshire UA</v>
          </cell>
          <cell r="AE379" t="str">
            <v>Central Bedfordshire UA</v>
          </cell>
          <cell r="AF379" t="str">
            <v>E0203</v>
          </cell>
          <cell r="AG379" t="str">
            <v>UA</v>
          </cell>
          <cell r="AH379" t="str">
            <v>Billing</v>
          </cell>
          <cell r="AI379">
            <v>0</v>
          </cell>
          <cell r="AJ379">
            <v>0</v>
          </cell>
        </row>
        <row r="380">
          <cell r="AD380" t="str">
            <v>Charnwood BC</v>
          </cell>
          <cell r="AE380" t="str">
            <v>Charnwood BC</v>
          </cell>
          <cell r="AF380" t="str">
            <v>E2432</v>
          </cell>
          <cell r="AG380" t="str">
            <v>SD</v>
          </cell>
          <cell r="AH380" t="str">
            <v>Billing</v>
          </cell>
          <cell r="AI380">
            <v>0</v>
          </cell>
          <cell r="AJ380">
            <v>0</v>
          </cell>
        </row>
        <row r="381">
          <cell r="AD381" t="str">
            <v>Chelmsford</v>
          </cell>
          <cell r="AE381" t="str">
            <v>Chelmsford</v>
          </cell>
          <cell r="AF381" t="str">
            <v>E1535</v>
          </cell>
          <cell r="AG381" t="str">
            <v>SD</v>
          </cell>
          <cell r="AH381" t="str">
            <v>Billing</v>
          </cell>
          <cell r="AI381">
            <v>0</v>
          </cell>
          <cell r="AJ381">
            <v>0</v>
          </cell>
        </row>
        <row r="382">
          <cell r="AD382" t="str">
            <v>Cheltenham</v>
          </cell>
          <cell r="AE382" t="str">
            <v>Cheltenham</v>
          </cell>
          <cell r="AF382" t="str">
            <v>E1631</v>
          </cell>
          <cell r="AG382" t="str">
            <v>SD</v>
          </cell>
          <cell r="AH382" t="str">
            <v>Billing</v>
          </cell>
          <cell r="AI382">
            <v>0</v>
          </cell>
          <cell r="AJ382">
            <v>0</v>
          </cell>
        </row>
        <row r="383">
          <cell r="AD383" t="str">
            <v>Cherwell</v>
          </cell>
          <cell r="AE383" t="str">
            <v>Cherwell</v>
          </cell>
          <cell r="AF383" t="str">
            <v>E3131</v>
          </cell>
          <cell r="AG383" t="str">
            <v>SD</v>
          </cell>
          <cell r="AH383" t="str">
            <v>Billing</v>
          </cell>
          <cell r="AI383">
            <v>0</v>
          </cell>
          <cell r="AJ383">
            <v>0</v>
          </cell>
        </row>
        <row r="384">
          <cell r="AD384" t="str">
            <v>Cheshire Combined Fire and Rescue Authority</v>
          </cell>
          <cell r="AE384" t="str">
            <v>Cheshire Combined Fire and Rescue Authority</v>
          </cell>
          <cell r="AF384" t="str">
            <v>E6106</v>
          </cell>
          <cell r="AG384" t="str">
            <v>CFA</v>
          </cell>
          <cell r="AH384">
            <v>0</v>
          </cell>
          <cell r="AI384">
            <v>0</v>
          </cell>
          <cell r="AJ384">
            <v>0</v>
          </cell>
        </row>
        <row r="385">
          <cell r="AD385" t="str">
            <v>Cheshire East UA</v>
          </cell>
          <cell r="AE385" t="str">
            <v>Cheshire East UA</v>
          </cell>
          <cell r="AF385" t="str">
            <v>E0603</v>
          </cell>
          <cell r="AG385" t="str">
            <v>UA</v>
          </cell>
          <cell r="AH385" t="str">
            <v>Billing</v>
          </cell>
          <cell r="AI385">
            <v>0</v>
          </cell>
          <cell r="AJ385">
            <v>0</v>
          </cell>
        </row>
        <row r="386">
          <cell r="AD386" t="str">
            <v>Cheshire Police and Crime Commissioner and Chief Constable</v>
          </cell>
          <cell r="AE386" t="str">
            <v>Cheshire Police and Crime Commissioner and Chief Constable</v>
          </cell>
          <cell r="AF386" t="str">
            <v>E7006</v>
          </cell>
          <cell r="AG386" t="str">
            <v>POL</v>
          </cell>
          <cell r="AH386">
            <v>0</v>
          </cell>
          <cell r="AI386">
            <v>0</v>
          </cell>
          <cell r="AJ386">
            <v>0</v>
          </cell>
        </row>
        <row r="387">
          <cell r="AD387" t="str">
            <v>Cheshire West and Chester UA</v>
          </cell>
          <cell r="AE387" t="str">
            <v>Cheshire West and Chester UA</v>
          </cell>
          <cell r="AF387" t="str">
            <v>E0604</v>
          </cell>
          <cell r="AG387" t="str">
            <v>UA</v>
          </cell>
          <cell r="AH387" t="str">
            <v>Billing</v>
          </cell>
          <cell r="AI387">
            <v>0</v>
          </cell>
          <cell r="AJ387">
            <v>0</v>
          </cell>
        </row>
        <row r="388">
          <cell r="AD388" t="str">
            <v>Chesterfield</v>
          </cell>
          <cell r="AE388" t="str">
            <v>Chesterfield</v>
          </cell>
          <cell r="AF388" t="str">
            <v>E1033</v>
          </cell>
          <cell r="AG388" t="str">
            <v>SD</v>
          </cell>
          <cell r="AH388" t="str">
            <v>Billing</v>
          </cell>
          <cell r="AI388">
            <v>0</v>
          </cell>
          <cell r="AJ388">
            <v>0</v>
          </cell>
        </row>
        <row r="389">
          <cell r="AD389" t="str">
            <v>Chichester</v>
          </cell>
          <cell r="AE389" t="str">
            <v>Chichester</v>
          </cell>
          <cell r="AF389" t="str">
            <v>E3833</v>
          </cell>
          <cell r="AG389" t="str">
            <v>SD</v>
          </cell>
          <cell r="AH389" t="str">
            <v>Billing</v>
          </cell>
          <cell r="AI389">
            <v>0</v>
          </cell>
          <cell r="AJ389">
            <v>0</v>
          </cell>
        </row>
        <row r="390">
          <cell r="AD390" t="str">
            <v>Chiltern</v>
          </cell>
          <cell r="AE390" t="str">
            <v>Chiltern</v>
          </cell>
          <cell r="AF390" t="str">
            <v>E0432</v>
          </cell>
          <cell r="AG390" t="str">
            <v>SD</v>
          </cell>
          <cell r="AH390" t="str">
            <v>Billing</v>
          </cell>
          <cell r="AI390">
            <v>0</v>
          </cell>
          <cell r="AJ390">
            <v>0</v>
          </cell>
        </row>
        <row r="391">
          <cell r="AD391" t="str">
            <v>Chorley</v>
          </cell>
          <cell r="AE391" t="str">
            <v>Chorley</v>
          </cell>
          <cell r="AF391" t="str">
            <v>E2334</v>
          </cell>
          <cell r="AG391" t="str">
            <v>SD</v>
          </cell>
          <cell r="AH391" t="str">
            <v>Billing</v>
          </cell>
          <cell r="AI391">
            <v>0</v>
          </cell>
          <cell r="AJ391">
            <v>0</v>
          </cell>
        </row>
        <row r="392">
          <cell r="AD392" t="str">
            <v>Christchurch</v>
          </cell>
          <cell r="AE392" t="str">
            <v>Christchurch</v>
          </cell>
          <cell r="AF392" t="str">
            <v>E1232</v>
          </cell>
          <cell r="AG392" t="str">
            <v>SD</v>
          </cell>
          <cell r="AH392" t="str">
            <v>Billing</v>
          </cell>
          <cell r="AI392">
            <v>0</v>
          </cell>
          <cell r="AJ392">
            <v>0</v>
          </cell>
        </row>
        <row r="393">
          <cell r="AD393" t="str">
            <v>City of London</v>
          </cell>
          <cell r="AE393" t="str">
            <v>City of London</v>
          </cell>
          <cell r="AF393" t="str">
            <v>E5010</v>
          </cell>
          <cell r="AG393" t="str">
            <v>CITY</v>
          </cell>
          <cell r="AH393" t="str">
            <v>Billing</v>
          </cell>
          <cell r="AI393">
            <v>0</v>
          </cell>
          <cell r="AJ393">
            <v>0</v>
          </cell>
        </row>
        <row r="394">
          <cell r="AD394" t="str">
            <v>Cleveland Combined Fire and Rescue Authority</v>
          </cell>
          <cell r="AE394" t="str">
            <v>Cleveland Combined Fire and Rescue Authority</v>
          </cell>
          <cell r="AF394" t="str">
            <v>E6107</v>
          </cell>
          <cell r="AG394" t="str">
            <v>CFA</v>
          </cell>
          <cell r="AH394">
            <v>0</v>
          </cell>
          <cell r="AI394">
            <v>0</v>
          </cell>
          <cell r="AJ394">
            <v>0</v>
          </cell>
        </row>
        <row r="395">
          <cell r="AD395" t="str">
            <v>Cleveland Police and Crime Commissioner and Chief Constable</v>
          </cell>
          <cell r="AE395" t="str">
            <v>Cleveland Police and Crime Commissioner and Chief Constable</v>
          </cell>
          <cell r="AF395" t="str">
            <v>E7007</v>
          </cell>
          <cell r="AG395" t="str">
            <v>POL</v>
          </cell>
          <cell r="AH395">
            <v>0</v>
          </cell>
          <cell r="AI395">
            <v>0</v>
          </cell>
          <cell r="AJ395">
            <v>0</v>
          </cell>
        </row>
        <row r="396">
          <cell r="AD396" t="str">
            <v>Colchester</v>
          </cell>
          <cell r="AE396" t="str">
            <v>Colchester</v>
          </cell>
          <cell r="AF396" t="str">
            <v>E1536</v>
          </cell>
          <cell r="AG396" t="str">
            <v>SD</v>
          </cell>
          <cell r="AH396" t="str">
            <v>Billing</v>
          </cell>
          <cell r="AI396">
            <v>0</v>
          </cell>
          <cell r="AJ396">
            <v>0</v>
          </cell>
        </row>
        <row r="397">
          <cell r="AD397" t="str">
            <v>Copeland</v>
          </cell>
          <cell r="AE397" t="str">
            <v>Copeland</v>
          </cell>
          <cell r="AF397" t="str">
            <v>E0934</v>
          </cell>
          <cell r="AG397" t="str">
            <v>SD</v>
          </cell>
          <cell r="AH397" t="str">
            <v>Billing</v>
          </cell>
          <cell r="AI397">
            <v>0</v>
          </cell>
          <cell r="AJ397">
            <v>0</v>
          </cell>
        </row>
        <row r="398">
          <cell r="AD398" t="str">
            <v>Corby</v>
          </cell>
          <cell r="AE398" t="str">
            <v>Corby</v>
          </cell>
          <cell r="AF398" t="str">
            <v>E2831</v>
          </cell>
          <cell r="AG398" t="str">
            <v>SD</v>
          </cell>
          <cell r="AH398" t="str">
            <v>Billing</v>
          </cell>
          <cell r="AI398">
            <v>0</v>
          </cell>
          <cell r="AJ398">
            <v>0</v>
          </cell>
        </row>
        <row r="399">
          <cell r="AD399" t="str">
            <v>Cornwall UA</v>
          </cell>
          <cell r="AE399" t="str">
            <v>Cornwall UA</v>
          </cell>
          <cell r="AF399" t="str">
            <v>E0801</v>
          </cell>
          <cell r="AG399" t="str">
            <v>UA</v>
          </cell>
          <cell r="AH399" t="str">
            <v>Billing</v>
          </cell>
          <cell r="AI399">
            <v>0</v>
          </cell>
          <cell r="AJ399">
            <v>0</v>
          </cell>
        </row>
        <row r="400">
          <cell r="AD400" t="str">
            <v>Cotswold</v>
          </cell>
          <cell r="AE400" t="str">
            <v>Cotswold</v>
          </cell>
          <cell r="AF400" t="str">
            <v>E1632</v>
          </cell>
          <cell r="AG400" t="str">
            <v>SD</v>
          </cell>
          <cell r="AH400" t="str">
            <v>Billing</v>
          </cell>
          <cell r="AI400">
            <v>0</v>
          </cell>
          <cell r="AJ400">
            <v>0</v>
          </cell>
        </row>
        <row r="401">
          <cell r="AD401" t="str">
            <v>County Durham UA</v>
          </cell>
          <cell r="AE401" t="str">
            <v>County Durham UA</v>
          </cell>
          <cell r="AF401" t="str">
            <v>E1302</v>
          </cell>
          <cell r="AG401" t="str">
            <v>UA</v>
          </cell>
          <cell r="AH401" t="str">
            <v>Billing</v>
          </cell>
          <cell r="AI401">
            <v>1</v>
          </cell>
          <cell r="AJ401">
            <v>0</v>
          </cell>
        </row>
        <row r="402">
          <cell r="AD402" t="str">
            <v>Coventry</v>
          </cell>
          <cell r="AE402" t="str">
            <v>Coventry</v>
          </cell>
          <cell r="AF402" t="str">
            <v>E4602</v>
          </cell>
          <cell r="AG402" t="str">
            <v>MD</v>
          </cell>
          <cell r="AH402" t="str">
            <v>Billing</v>
          </cell>
          <cell r="AI402">
            <v>1</v>
          </cell>
          <cell r="AJ402">
            <v>0</v>
          </cell>
        </row>
        <row r="403">
          <cell r="AD403" t="str">
            <v>Craven</v>
          </cell>
          <cell r="AE403" t="str">
            <v>Craven</v>
          </cell>
          <cell r="AF403" t="str">
            <v>E2731</v>
          </cell>
          <cell r="AG403" t="str">
            <v>SD</v>
          </cell>
          <cell r="AH403" t="str">
            <v>Billing</v>
          </cell>
          <cell r="AI403">
            <v>0</v>
          </cell>
          <cell r="AJ403">
            <v>0</v>
          </cell>
        </row>
        <row r="404">
          <cell r="AD404" t="str">
            <v>Crawley</v>
          </cell>
          <cell r="AE404" t="str">
            <v>Crawley</v>
          </cell>
          <cell r="AF404" t="str">
            <v>E3834</v>
          </cell>
          <cell r="AG404" t="str">
            <v>SD</v>
          </cell>
          <cell r="AH404" t="str">
            <v>Billing</v>
          </cell>
          <cell r="AI404">
            <v>0</v>
          </cell>
          <cell r="AJ404">
            <v>0</v>
          </cell>
        </row>
        <row r="405">
          <cell r="AD405" t="str">
            <v>Croydon</v>
          </cell>
          <cell r="AE405" t="str">
            <v>Croydon</v>
          </cell>
          <cell r="AF405" t="str">
            <v>E5035</v>
          </cell>
          <cell r="AG405" t="str">
            <v>OLB</v>
          </cell>
          <cell r="AH405" t="str">
            <v>Billing</v>
          </cell>
          <cell r="AI405">
            <v>0</v>
          </cell>
          <cell r="AJ405">
            <v>0</v>
          </cell>
        </row>
        <row r="406">
          <cell r="AD406" t="str">
            <v>Cumbria CC</v>
          </cell>
          <cell r="AE406" t="str">
            <v>Cumbria CC</v>
          </cell>
          <cell r="AF406" t="str">
            <v>E0920</v>
          </cell>
          <cell r="AG406" t="str">
            <v>COUNTY</v>
          </cell>
          <cell r="AH406">
            <v>0</v>
          </cell>
          <cell r="AI406">
            <v>0</v>
          </cell>
          <cell r="AJ406">
            <v>0</v>
          </cell>
        </row>
        <row r="407">
          <cell r="AD407" t="str">
            <v>Cumbria Police and Crime Commissioner and Chief Constable</v>
          </cell>
          <cell r="AE407" t="str">
            <v>Cumbria Police and Crime Commissioner and Chief Constable</v>
          </cell>
          <cell r="AF407" t="str">
            <v>E7009</v>
          </cell>
          <cell r="AG407" t="str">
            <v>POL</v>
          </cell>
          <cell r="AH407">
            <v>0</v>
          </cell>
          <cell r="AI407">
            <v>0</v>
          </cell>
          <cell r="AJ407">
            <v>0</v>
          </cell>
        </row>
        <row r="408">
          <cell r="AD408" t="str">
            <v>Dacorum</v>
          </cell>
          <cell r="AE408" t="str">
            <v>Dacorum</v>
          </cell>
          <cell r="AF408" t="str">
            <v>E1932</v>
          </cell>
          <cell r="AG408" t="str">
            <v>SD</v>
          </cell>
          <cell r="AH408" t="str">
            <v>Billing</v>
          </cell>
          <cell r="AI408">
            <v>0</v>
          </cell>
          <cell r="AJ408">
            <v>0</v>
          </cell>
        </row>
        <row r="409">
          <cell r="AD409" t="str">
            <v>Darlington UA</v>
          </cell>
          <cell r="AE409" t="str">
            <v>Darlington UA</v>
          </cell>
          <cell r="AF409" t="str">
            <v>E1301</v>
          </cell>
          <cell r="AG409" t="str">
            <v>UA</v>
          </cell>
          <cell r="AH409" t="str">
            <v>Billing</v>
          </cell>
          <cell r="AI409">
            <v>0</v>
          </cell>
          <cell r="AJ409">
            <v>0</v>
          </cell>
        </row>
        <row r="410">
          <cell r="AD410" t="str">
            <v>Dartford</v>
          </cell>
          <cell r="AE410" t="str">
            <v>Dartford</v>
          </cell>
          <cell r="AF410" t="str">
            <v>E2233</v>
          </cell>
          <cell r="AG410" t="str">
            <v>SD</v>
          </cell>
          <cell r="AH410" t="str">
            <v>Billing</v>
          </cell>
          <cell r="AI410">
            <v>0</v>
          </cell>
          <cell r="AJ410">
            <v>0</v>
          </cell>
        </row>
        <row r="411">
          <cell r="AD411" t="str">
            <v>Dartmoor National Park Authority</v>
          </cell>
          <cell r="AE411" t="str">
            <v>Dartmoor National Park Authority</v>
          </cell>
          <cell r="AF411" t="str">
            <v>E6401</v>
          </cell>
          <cell r="AG411" t="str">
            <v>PARK</v>
          </cell>
          <cell r="AH411">
            <v>0</v>
          </cell>
          <cell r="AI411">
            <v>0</v>
          </cell>
          <cell r="AJ411">
            <v>0</v>
          </cell>
        </row>
        <row r="412">
          <cell r="AD412" t="str">
            <v>Daventry DC</v>
          </cell>
          <cell r="AE412" t="str">
            <v>Daventry DC</v>
          </cell>
          <cell r="AF412" t="str">
            <v>E2832</v>
          </cell>
          <cell r="AG412" t="str">
            <v>SD</v>
          </cell>
          <cell r="AH412" t="str">
            <v>Billing</v>
          </cell>
          <cell r="AI412">
            <v>0</v>
          </cell>
          <cell r="AJ412">
            <v>0</v>
          </cell>
        </row>
        <row r="413">
          <cell r="AD413" t="str">
            <v>Derby City UA</v>
          </cell>
          <cell r="AE413" t="str">
            <v>Derby City UA</v>
          </cell>
          <cell r="AF413" t="str">
            <v>E1001</v>
          </cell>
          <cell r="AG413" t="str">
            <v>UA</v>
          </cell>
          <cell r="AH413" t="str">
            <v>Billing</v>
          </cell>
          <cell r="AI413">
            <v>0</v>
          </cell>
          <cell r="AJ413">
            <v>0</v>
          </cell>
        </row>
        <row r="414">
          <cell r="AD414" t="str">
            <v>Derbyshire CC</v>
          </cell>
          <cell r="AE414" t="str">
            <v>Derbyshire CC</v>
          </cell>
          <cell r="AF414" t="str">
            <v>E1021</v>
          </cell>
          <cell r="AG414" t="str">
            <v>COUNTY</v>
          </cell>
          <cell r="AH414">
            <v>0</v>
          </cell>
          <cell r="AI414">
            <v>0</v>
          </cell>
          <cell r="AJ414">
            <v>0</v>
          </cell>
        </row>
        <row r="415">
          <cell r="AD415" t="str">
            <v>Derbyshire Combined Fire and Rescue Authority</v>
          </cell>
          <cell r="AE415" t="str">
            <v>Derbyshire Combined Fire and Rescue Authority</v>
          </cell>
          <cell r="AF415" t="str">
            <v>E6110</v>
          </cell>
          <cell r="AG415" t="str">
            <v>CFA</v>
          </cell>
          <cell r="AH415">
            <v>0</v>
          </cell>
          <cell r="AI415">
            <v>0</v>
          </cell>
          <cell r="AJ415">
            <v>0</v>
          </cell>
        </row>
        <row r="416">
          <cell r="AD416" t="str">
            <v>Derbyshire Dales</v>
          </cell>
          <cell r="AE416" t="str">
            <v>Derbyshire Dales</v>
          </cell>
          <cell r="AF416" t="str">
            <v>E1035</v>
          </cell>
          <cell r="AG416" t="str">
            <v>SD</v>
          </cell>
          <cell r="AH416" t="str">
            <v>Billing</v>
          </cell>
          <cell r="AI416">
            <v>0</v>
          </cell>
          <cell r="AJ416">
            <v>0</v>
          </cell>
        </row>
        <row r="417">
          <cell r="AD417" t="str">
            <v>Derbyshire Police and Crime Commissioner and Chief Constable</v>
          </cell>
          <cell r="AE417" t="str">
            <v>Derbyshire Police and Crime Commissioner and Chief Constable</v>
          </cell>
          <cell r="AF417" t="str">
            <v>E7010</v>
          </cell>
          <cell r="AG417" t="str">
            <v>POL</v>
          </cell>
          <cell r="AH417">
            <v>0</v>
          </cell>
          <cell r="AI417">
            <v>0</v>
          </cell>
          <cell r="AJ417">
            <v>0</v>
          </cell>
        </row>
        <row r="418">
          <cell r="AD418" t="str">
            <v>Devon &amp; Cornwall Police and Crime Commissioner and Chief Constable</v>
          </cell>
          <cell r="AE418" t="str">
            <v>Devon &amp; Cornwall Police and Crime Commissioner and Chief Constable</v>
          </cell>
          <cell r="AF418" t="str">
            <v>E7051</v>
          </cell>
          <cell r="AG418" t="str">
            <v>POL</v>
          </cell>
          <cell r="AH418">
            <v>0</v>
          </cell>
          <cell r="AI418">
            <v>0</v>
          </cell>
          <cell r="AJ418">
            <v>0</v>
          </cell>
        </row>
        <row r="419">
          <cell r="AD419" t="str">
            <v>Devon and Somerset Combined Fire and Rescue Authority</v>
          </cell>
          <cell r="AE419" t="str">
            <v>Devon and Somerset Combined Fire and Rescue Authority</v>
          </cell>
          <cell r="AF419" t="str">
            <v>E6161</v>
          </cell>
          <cell r="AG419" t="str">
            <v>CFA</v>
          </cell>
          <cell r="AH419">
            <v>0</v>
          </cell>
          <cell r="AI419">
            <v>0</v>
          </cell>
          <cell r="AJ419">
            <v>0</v>
          </cell>
        </row>
        <row r="420">
          <cell r="AD420" t="str">
            <v>Devon CC</v>
          </cell>
          <cell r="AE420" t="str">
            <v>Devon CC</v>
          </cell>
          <cell r="AF420" t="str">
            <v>E1121</v>
          </cell>
          <cell r="AG420" t="str">
            <v>COUNTY</v>
          </cell>
          <cell r="AH420">
            <v>0</v>
          </cell>
          <cell r="AI420">
            <v>0</v>
          </cell>
          <cell r="AJ420">
            <v>0</v>
          </cell>
        </row>
        <row r="421">
          <cell r="AD421" t="str">
            <v>Doncaster</v>
          </cell>
          <cell r="AE421" t="str">
            <v>Doncaster</v>
          </cell>
          <cell r="AF421" t="str">
            <v>E4402</v>
          </cell>
          <cell r="AG421" t="str">
            <v>MD</v>
          </cell>
          <cell r="AH421" t="str">
            <v>Billing</v>
          </cell>
          <cell r="AI421">
            <v>1</v>
          </cell>
          <cell r="AJ421">
            <v>0</v>
          </cell>
        </row>
        <row r="422">
          <cell r="AD422" t="str">
            <v>Dorset and Wiltshire Fire and Rescue Authority</v>
          </cell>
          <cell r="AE422" t="str">
            <v>Dorset and Wiltshire Fire and Rescue Authority</v>
          </cell>
          <cell r="AF422" t="str">
            <v>E6162</v>
          </cell>
          <cell r="AG422" t="str">
            <v>CFA</v>
          </cell>
          <cell r="AH422">
            <v>0</v>
          </cell>
          <cell r="AI422">
            <v>0</v>
          </cell>
          <cell r="AJ422">
            <v>0</v>
          </cell>
        </row>
        <row r="423">
          <cell r="AD423" t="str">
            <v>Dorset CC</v>
          </cell>
          <cell r="AE423" t="str">
            <v>Dorset CC</v>
          </cell>
          <cell r="AF423" t="str">
            <v>E1221</v>
          </cell>
          <cell r="AG423" t="str">
            <v>COUNTY</v>
          </cell>
          <cell r="AH423">
            <v>0</v>
          </cell>
          <cell r="AI423">
            <v>0</v>
          </cell>
          <cell r="AJ423">
            <v>0</v>
          </cell>
        </row>
        <row r="424">
          <cell r="AD424" t="str">
            <v>Dorset Police and Crime Commissioner and Chief Constable</v>
          </cell>
          <cell r="AE424" t="str">
            <v>Dorset Police and Crime Commissioner and Chief Constable</v>
          </cell>
          <cell r="AF424" t="str">
            <v>E7012</v>
          </cell>
          <cell r="AG424" t="str">
            <v>POL</v>
          </cell>
          <cell r="AH424">
            <v>0</v>
          </cell>
          <cell r="AI424">
            <v>0</v>
          </cell>
          <cell r="AJ424">
            <v>0</v>
          </cell>
        </row>
        <row r="425">
          <cell r="AD425" t="str">
            <v>Dover</v>
          </cell>
          <cell r="AE425" t="str">
            <v>Dover</v>
          </cell>
          <cell r="AF425" t="str">
            <v>E2234</v>
          </cell>
          <cell r="AG425" t="str">
            <v>SD</v>
          </cell>
          <cell r="AH425" t="str">
            <v>Billing</v>
          </cell>
          <cell r="AI425">
            <v>0</v>
          </cell>
          <cell r="AJ425">
            <v>0</v>
          </cell>
        </row>
        <row r="426">
          <cell r="AD426" t="str">
            <v>Dudley</v>
          </cell>
          <cell r="AE426" t="str">
            <v>Dudley</v>
          </cell>
          <cell r="AF426" t="str">
            <v>E4603</v>
          </cell>
          <cell r="AG426" t="str">
            <v>MD</v>
          </cell>
          <cell r="AH426" t="str">
            <v>Billing</v>
          </cell>
          <cell r="AI426">
            <v>1</v>
          </cell>
          <cell r="AJ426">
            <v>0</v>
          </cell>
        </row>
        <row r="427">
          <cell r="AD427" t="str">
            <v>Durham Combined Fire and Rescue Authority</v>
          </cell>
          <cell r="AE427" t="str">
            <v>Durham Combined Fire and Rescue Authority</v>
          </cell>
          <cell r="AF427" t="str">
            <v>E6113</v>
          </cell>
          <cell r="AG427" t="str">
            <v>CFA</v>
          </cell>
          <cell r="AH427">
            <v>0</v>
          </cell>
          <cell r="AI427">
            <v>0</v>
          </cell>
          <cell r="AJ427">
            <v>0</v>
          </cell>
        </row>
        <row r="428">
          <cell r="AD428" t="str">
            <v>Durham Police and Crime Commissioner and Chief Constable</v>
          </cell>
          <cell r="AE428" t="str">
            <v>Durham Police and Crime Commissioner and Chief Constable</v>
          </cell>
          <cell r="AF428" t="str">
            <v>E7013</v>
          </cell>
          <cell r="AG428" t="str">
            <v>POL</v>
          </cell>
          <cell r="AH428">
            <v>0</v>
          </cell>
          <cell r="AI428">
            <v>0</v>
          </cell>
          <cell r="AJ428">
            <v>0</v>
          </cell>
        </row>
        <row r="429">
          <cell r="AD429" t="str">
            <v>Ealing</v>
          </cell>
          <cell r="AE429" t="str">
            <v>Ealing</v>
          </cell>
          <cell r="AF429" t="str">
            <v>E5036</v>
          </cell>
          <cell r="AG429" t="str">
            <v>OLB</v>
          </cell>
          <cell r="AH429" t="str">
            <v>Billing</v>
          </cell>
          <cell r="AI429">
            <v>0</v>
          </cell>
          <cell r="AJ429">
            <v>1</v>
          </cell>
        </row>
        <row r="430">
          <cell r="AD430" t="str">
            <v>East Cambridgeshire</v>
          </cell>
          <cell r="AE430" t="str">
            <v>East Cambridgeshire</v>
          </cell>
          <cell r="AF430" t="str">
            <v>E0532</v>
          </cell>
          <cell r="AG430" t="str">
            <v>SD</v>
          </cell>
          <cell r="AH430" t="str">
            <v>Billing</v>
          </cell>
          <cell r="AI430">
            <v>0</v>
          </cell>
          <cell r="AJ430">
            <v>0</v>
          </cell>
        </row>
        <row r="431">
          <cell r="AD431" t="str">
            <v>East Devon</v>
          </cell>
          <cell r="AE431" t="str">
            <v>East Devon</v>
          </cell>
          <cell r="AF431" t="str">
            <v>E1131</v>
          </cell>
          <cell r="AG431" t="str">
            <v>SD</v>
          </cell>
          <cell r="AH431" t="str">
            <v>Billing</v>
          </cell>
          <cell r="AI431">
            <v>0</v>
          </cell>
          <cell r="AJ431">
            <v>0</v>
          </cell>
        </row>
        <row r="432">
          <cell r="AD432" t="str">
            <v>East Dorset</v>
          </cell>
          <cell r="AE432" t="str">
            <v>East Dorset</v>
          </cell>
          <cell r="AF432" t="str">
            <v>E1233</v>
          </cell>
          <cell r="AG432" t="str">
            <v>SD</v>
          </cell>
          <cell r="AH432" t="str">
            <v>Billing</v>
          </cell>
          <cell r="AI432">
            <v>0</v>
          </cell>
          <cell r="AJ432">
            <v>0</v>
          </cell>
        </row>
        <row r="433">
          <cell r="AD433" t="str">
            <v>East Hampshire</v>
          </cell>
          <cell r="AE433" t="str">
            <v>East Hampshire</v>
          </cell>
          <cell r="AF433" t="str">
            <v>E1732</v>
          </cell>
          <cell r="AG433" t="str">
            <v>SD</v>
          </cell>
          <cell r="AH433" t="str">
            <v>Billing</v>
          </cell>
          <cell r="AI433">
            <v>0</v>
          </cell>
          <cell r="AJ433">
            <v>0</v>
          </cell>
        </row>
        <row r="434">
          <cell r="AD434" t="str">
            <v>East Hertfordshire</v>
          </cell>
          <cell r="AE434" t="str">
            <v>East Hertfordshire</v>
          </cell>
          <cell r="AF434" t="str">
            <v>E1933</v>
          </cell>
          <cell r="AG434" t="str">
            <v>SD</v>
          </cell>
          <cell r="AH434" t="str">
            <v>Billing</v>
          </cell>
          <cell r="AI434">
            <v>0</v>
          </cell>
          <cell r="AJ434">
            <v>0</v>
          </cell>
        </row>
        <row r="435">
          <cell r="AD435" t="str">
            <v>East Lindsey</v>
          </cell>
          <cell r="AE435" t="str">
            <v>East Lindsey</v>
          </cell>
          <cell r="AF435" t="str">
            <v>E2532</v>
          </cell>
          <cell r="AG435" t="str">
            <v>SD</v>
          </cell>
          <cell r="AH435" t="str">
            <v>Billing</v>
          </cell>
          <cell r="AI435">
            <v>0</v>
          </cell>
          <cell r="AJ435">
            <v>0</v>
          </cell>
        </row>
        <row r="436">
          <cell r="AD436" t="str">
            <v>East London Waste Authority</v>
          </cell>
          <cell r="AE436" t="str">
            <v>East London Waste Authority</v>
          </cell>
          <cell r="AF436" t="str">
            <v>E6201</v>
          </cell>
          <cell r="AG436" t="str">
            <v>WASTE</v>
          </cell>
          <cell r="AH436">
            <v>0</v>
          </cell>
          <cell r="AI436">
            <v>0</v>
          </cell>
          <cell r="AJ436">
            <v>1</v>
          </cell>
        </row>
        <row r="437">
          <cell r="AD437" t="str">
            <v>East Northamptonshire</v>
          </cell>
          <cell r="AE437" t="str">
            <v>East Northamptonshire</v>
          </cell>
          <cell r="AF437" t="str">
            <v>E2833</v>
          </cell>
          <cell r="AG437" t="str">
            <v>SD</v>
          </cell>
          <cell r="AH437" t="str">
            <v>Billing</v>
          </cell>
          <cell r="AI437">
            <v>0</v>
          </cell>
          <cell r="AJ437">
            <v>0</v>
          </cell>
        </row>
        <row r="438">
          <cell r="AD438" t="str">
            <v>East Riding of Yorkshire UA</v>
          </cell>
          <cell r="AE438" t="str">
            <v>East Riding of Yorkshire UA</v>
          </cell>
          <cell r="AF438" t="str">
            <v>E2001</v>
          </cell>
          <cell r="AG438" t="str">
            <v>UA</v>
          </cell>
          <cell r="AH438" t="str">
            <v>Billing</v>
          </cell>
          <cell r="AI438">
            <v>0</v>
          </cell>
          <cell r="AJ438">
            <v>0</v>
          </cell>
        </row>
        <row r="439">
          <cell r="AD439" t="str">
            <v>East Staffordshire</v>
          </cell>
          <cell r="AE439" t="str">
            <v>East Staffordshire</v>
          </cell>
          <cell r="AF439" t="str">
            <v>E3432</v>
          </cell>
          <cell r="AG439" t="str">
            <v>SD</v>
          </cell>
          <cell r="AH439" t="str">
            <v>Billing</v>
          </cell>
          <cell r="AI439">
            <v>0</v>
          </cell>
          <cell r="AJ439">
            <v>0</v>
          </cell>
        </row>
        <row r="440">
          <cell r="AD440" t="str">
            <v>East Sussex CC</v>
          </cell>
          <cell r="AE440" t="str">
            <v>East Sussex CC</v>
          </cell>
          <cell r="AF440" t="str">
            <v>E1421</v>
          </cell>
          <cell r="AG440" t="str">
            <v>COUNTY</v>
          </cell>
          <cell r="AH440">
            <v>0</v>
          </cell>
          <cell r="AI440">
            <v>0</v>
          </cell>
          <cell r="AJ440">
            <v>0</v>
          </cell>
        </row>
        <row r="441">
          <cell r="AD441" t="str">
            <v>East Sussex Combined Fire and Rescue Authority</v>
          </cell>
          <cell r="AE441" t="str">
            <v>East Sussex Combined Fire and Rescue Authority</v>
          </cell>
          <cell r="AF441" t="str">
            <v>E6114</v>
          </cell>
          <cell r="AG441" t="str">
            <v>CFA</v>
          </cell>
          <cell r="AH441">
            <v>0</v>
          </cell>
          <cell r="AI441">
            <v>0</v>
          </cell>
          <cell r="AJ441">
            <v>0</v>
          </cell>
        </row>
        <row r="442">
          <cell r="AD442" t="str">
            <v>Eastbourne</v>
          </cell>
          <cell r="AE442" t="str">
            <v>Eastbourne</v>
          </cell>
          <cell r="AF442" t="str">
            <v>E1432</v>
          </cell>
          <cell r="AG442" t="str">
            <v>SD</v>
          </cell>
          <cell r="AH442" t="str">
            <v>Billing</v>
          </cell>
          <cell r="AI442">
            <v>0</v>
          </cell>
          <cell r="AJ442">
            <v>0</v>
          </cell>
        </row>
        <row r="443">
          <cell r="AD443" t="str">
            <v>Eastleigh</v>
          </cell>
          <cell r="AE443" t="str">
            <v>Eastleigh</v>
          </cell>
          <cell r="AF443" t="str">
            <v>E1733</v>
          </cell>
          <cell r="AG443" t="str">
            <v>SD</v>
          </cell>
          <cell r="AH443" t="str">
            <v>Billing</v>
          </cell>
          <cell r="AI443">
            <v>0</v>
          </cell>
          <cell r="AJ443">
            <v>0</v>
          </cell>
        </row>
        <row r="444">
          <cell r="AD444" t="str">
            <v>Eden</v>
          </cell>
          <cell r="AE444" t="str">
            <v>Eden</v>
          </cell>
          <cell r="AF444" t="str">
            <v>E0935</v>
          </cell>
          <cell r="AG444" t="str">
            <v>SD</v>
          </cell>
          <cell r="AH444" t="str">
            <v>Billing</v>
          </cell>
          <cell r="AI444">
            <v>0</v>
          </cell>
          <cell r="AJ444">
            <v>0</v>
          </cell>
        </row>
        <row r="445">
          <cell r="AD445" t="str">
            <v>Elmbridge</v>
          </cell>
          <cell r="AE445" t="str">
            <v>Elmbridge</v>
          </cell>
          <cell r="AF445" t="str">
            <v>E3631</v>
          </cell>
          <cell r="AG445" t="str">
            <v>SD</v>
          </cell>
          <cell r="AH445" t="str">
            <v>Billing</v>
          </cell>
          <cell r="AI445">
            <v>0</v>
          </cell>
          <cell r="AJ445">
            <v>0</v>
          </cell>
        </row>
        <row r="446">
          <cell r="AD446" t="str">
            <v>Enfield</v>
          </cell>
          <cell r="AE446" t="str">
            <v>Enfield</v>
          </cell>
          <cell r="AF446" t="str">
            <v>E5037</v>
          </cell>
          <cell r="AG446" t="str">
            <v>OLB</v>
          </cell>
          <cell r="AH446" t="str">
            <v>Billing</v>
          </cell>
          <cell r="AI446">
            <v>0</v>
          </cell>
          <cell r="AJ446">
            <v>1</v>
          </cell>
        </row>
        <row r="447">
          <cell r="AD447" t="str">
            <v>Epping Forest</v>
          </cell>
          <cell r="AE447" t="str">
            <v>Epping Forest</v>
          </cell>
          <cell r="AF447" t="str">
            <v>E1537</v>
          </cell>
          <cell r="AG447" t="str">
            <v>SD</v>
          </cell>
          <cell r="AH447" t="str">
            <v>Billing</v>
          </cell>
          <cell r="AI447">
            <v>0</v>
          </cell>
          <cell r="AJ447">
            <v>0</v>
          </cell>
        </row>
        <row r="448">
          <cell r="AD448" t="str">
            <v>Epsom &amp; Ewell</v>
          </cell>
          <cell r="AE448" t="str">
            <v>Epsom &amp; Ewell</v>
          </cell>
          <cell r="AF448" t="str">
            <v>E3632</v>
          </cell>
          <cell r="AG448" t="str">
            <v>SD</v>
          </cell>
          <cell r="AH448" t="str">
            <v>Billing</v>
          </cell>
          <cell r="AI448">
            <v>0</v>
          </cell>
          <cell r="AJ448">
            <v>0</v>
          </cell>
        </row>
        <row r="449">
          <cell r="AD449" t="str">
            <v>Erewash</v>
          </cell>
          <cell r="AE449" t="str">
            <v>Erewash</v>
          </cell>
          <cell r="AF449" t="str">
            <v>E1036</v>
          </cell>
          <cell r="AG449" t="str">
            <v>SD</v>
          </cell>
          <cell r="AH449" t="str">
            <v>Billing</v>
          </cell>
          <cell r="AI449">
            <v>0</v>
          </cell>
          <cell r="AJ449">
            <v>0</v>
          </cell>
        </row>
        <row r="450">
          <cell r="AD450" t="str">
            <v>Essex CC</v>
          </cell>
          <cell r="AE450" t="str">
            <v>Essex CC</v>
          </cell>
          <cell r="AF450" t="str">
            <v>E1521</v>
          </cell>
          <cell r="AG450" t="str">
            <v>COUNTY</v>
          </cell>
          <cell r="AH450">
            <v>0</v>
          </cell>
          <cell r="AI450">
            <v>0</v>
          </cell>
          <cell r="AJ450">
            <v>0</v>
          </cell>
        </row>
        <row r="451">
          <cell r="AD451" t="str">
            <v>Essex Combined Fire and Rescue Authority</v>
          </cell>
          <cell r="AE451" t="str">
            <v>Essex Combined Fire and Rescue Authority</v>
          </cell>
          <cell r="AF451" t="str">
            <v>E6115</v>
          </cell>
          <cell r="AG451" t="str">
            <v>CFA</v>
          </cell>
          <cell r="AH451">
            <v>0</v>
          </cell>
          <cell r="AI451">
            <v>0</v>
          </cell>
          <cell r="AJ451">
            <v>0</v>
          </cell>
        </row>
        <row r="452">
          <cell r="AD452" t="str">
            <v>Essex Police and Crime Commissioner and Chief Constable</v>
          </cell>
          <cell r="AE452" t="str">
            <v>Essex Police and Crime Commissioner and Chief Constable</v>
          </cell>
          <cell r="AF452" t="str">
            <v>E7015</v>
          </cell>
          <cell r="AG452" t="str">
            <v>POL</v>
          </cell>
          <cell r="AH452">
            <v>0</v>
          </cell>
          <cell r="AI452">
            <v>0</v>
          </cell>
          <cell r="AJ452">
            <v>0</v>
          </cell>
        </row>
        <row r="453">
          <cell r="AD453" t="str">
            <v>Exeter</v>
          </cell>
          <cell r="AE453" t="str">
            <v>Exeter</v>
          </cell>
          <cell r="AF453" t="str">
            <v>E1132</v>
          </cell>
          <cell r="AG453" t="str">
            <v>SD</v>
          </cell>
          <cell r="AH453" t="str">
            <v>Billing</v>
          </cell>
          <cell r="AI453">
            <v>0</v>
          </cell>
          <cell r="AJ453">
            <v>0</v>
          </cell>
        </row>
        <row r="454">
          <cell r="AD454" t="str">
            <v>Exmoor National Park Authority</v>
          </cell>
          <cell r="AE454" t="str">
            <v>Exmoor National Park Authority</v>
          </cell>
          <cell r="AF454" t="str">
            <v>E6402</v>
          </cell>
          <cell r="AG454" t="str">
            <v>PARK</v>
          </cell>
          <cell r="AH454">
            <v>0</v>
          </cell>
          <cell r="AI454">
            <v>0</v>
          </cell>
          <cell r="AJ454">
            <v>0</v>
          </cell>
        </row>
        <row r="455">
          <cell r="AD455" t="str">
            <v>Fareham</v>
          </cell>
          <cell r="AE455" t="str">
            <v>Fareham</v>
          </cell>
          <cell r="AF455" t="str">
            <v>E1734</v>
          </cell>
          <cell r="AG455" t="str">
            <v>SD</v>
          </cell>
          <cell r="AH455" t="str">
            <v>Billing</v>
          </cell>
          <cell r="AI455">
            <v>0</v>
          </cell>
          <cell r="AJ455">
            <v>0</v>
          </cell>
        </row>
        <row r="456">
          <cell r="AD456" t="str">
            <v>Fenland</v>
          </cell>
          <cell r="AE456" t="str">
            <v>Fenland</v>
          </cell>
          <cell r="AF456" t="str">
            <v>E0533</v>
          </cell>
          <cell r="AG456" t="str">
            <v>SD</v>
          </cell>
          <cell r="AH456" t="str">
            <v>Billing</v>
          </cell>
          <cell r="AI456">
            <v>0</v>
          </cell>
          <cell r="AJ456">
            <v>0</v>
          </cell>
        </row>
        <row r="457">
          <cell r="AD457" t="str">
            <v>Forest Heath</v>
          </cell>
          <cell r="AE457" t="str">
            <v>Forest Heath</v>
          </cell>
          <cell r="AF457" t="str">
            <v>E3532</v>
          </cell>
          <cell r="AG457" t="str">
            <v>SD</v>
          </cell>
          <cell r="AH457" t="str">
            <v>Billing</v>
          </cell>
          <cell r="AI457">
            <v>0</v>
          </cell>
          <cell r="AJ457">
            <v>0</v>
          </cell>
        </row>
        <row r="458">
          <cell r="AD458" t="str">
            <v>Forest of Dean</v>
          </cell>
          <cell r="AE458" t="str">
            <v>Forest of Dean</v>
          </cell>
          <cell r="AF458" t="str">
            <v>E1633</v>
          </cell>
          <cell r="AG458" t="str">
            <v>SD</v>
          </cell>
          <cell r="AH458" t="str">
            <v>Billing</v>
          </cell>
          <cell r="AI458">
            <v>0</v>
          </cell>
          <cell r="AJ458">
            <v>0</v>
          </cell>
        </row>
        <row r="459">
          <cell r="AD459" t="str">
            <v>Fylde</v>
          </cell>
          <cell r="AE459" t="str">
            <v>Fylde</v>
          </cell>
          <cell r="AF459" t="str">
            <v>E2335</v>
          </cell>
          <cell r="AG459" t="str">
            <v>SD</v>
          </cell>
          <cell r="AH459" t="str">
            <v>Billing</v>
          </cell>
          <cell r="AI459">
            <v>0</v>
          </cell>
          <cell r="AJ459">
            <v>0</v>
          </cell>
        </row>
        <row r="460">
          <cell r="AD460" t="str">
            <v>Gateshead</v>
          </cell>
          <cell r="AE460" t="str">
            <v>Gateshead</v>
          </cell>
          <cell r="AF460" t="str">
            <v>E4501</v>
          </cell>
          <cell r="AG460" t="str">
            <v>MD</v>
          </cell>
          <cell r="AH460" t="str">
            <v>Billing</v>
          </cell>
          <cell r="AI460">
            <v>1</v>
          </cell>
          <cell r="AJ460">
            <v>0</v>
          </cell>
        </row>
        <row r="461">
          <cell r="AD461" t="str">
            <v>Gedling</v>
          </cell>
          <cell r="AE461" t="str">
            <v>Gedling</v>
          </cell>
          <cell r="AF461" t="str">
            <v>E3034</v>
          </cell>
          <cell r="AG461" t="str">
            <v>SD</v>
          </cell>
          <cell r="AH461" t="str">
            <v>Billing</v>
          </cell>
          <cell r="AI461">
            <v>0</v>
          </cell>
          <cell r="AJ461">
            <v>0</v>
          </cell>
        </row>
        <row r="462">
          <cell r="AD462" t="str">
            <v>Gloucester</v>
          </cell>
          <cell r="AE462" t="str">
            <v>Gloucester</v>
          </cell>
          <cell r="AF462" t="str">
            <v>E1634</v>
          </cell>
          <cell r="AG462" t="str">
            <v>SD</v>
          </cell>
          <cell r="AH462" t="str">
            <v>Billing</v>
          </cell>
          <cell r="AI462">
            <v>0</v>
          </cell>
          <cell r="AJ462">
            <v>0</v>
          </cell>
        </row>
        <row r="463">
          <cell r="AD463" t="str">
            <v>Gloucestershire CC</v>
          </cell>
          <cell r="AE463" t="str">
            <v>Gloucestershire CC</v>
          </cell>
          <cell r="AF463" t="str">
            <v>E1620</v>
          </cell>
          <cell r="AG463" t="str">
            <v>COUNTY</v>
          </cell>
          <cell r="AH463">
            <v>0</v>
          </cell>
          <cell r="AI463">
            <v>0</v>
          </cell>
          <cell r="AJ463">
            <v>0</v>
          </cell>
        </row>
        <row r="464">
          <cell r="AD464" t="str">
            <v>Gloucestershire Police and Crime Commissioner and Chief Constable</v>
          </cell>
          <cell r="AE464" t="str">
            <v>Gloucestershire Police and Crime Commissioner and Chief Constable</v>
          </cell>
          <cell r="AF464" t="str">
            <v>E7016</v>
          </cell>
          <cell r="AG464" t="str">
            <v>POL</v>
          </cell>
          <cell r="AH464">
            <v>0</v>
          </cell>
          <cell r="AI464">
            <v>0</v>
          </cell>
          <cell r="AJ464">
            <v>0</v>
          </cell>
        </row>
        <row r="465">
          <cell r="AD465" t="str">
            <v>Gosport</v>
          </cell>
          <cell r="AE465" t="str">
            <v>Gosport</v>
          </cell>
          <cell r="AF465" t="str">
            <v>E1735</v>
          </cell>
          <cell r="AG465" t="str">
            <v>SD</v>
          </cell>
          <cell r="AH465" t="str">
            <v>Billing</v>
          </cell>
          <cell r="AI465">
            <v>0</v>
          </cell>
          <cell r="AJ465">
            <v>0</v>
          </cell>
        </row>
        <row r="466">
          <cell r="AD466" t="str">
            <v>Gravesham</v>
          </cell>
          <cell r="AE466" t="str">
            <v>Gravesham</v>
          </cell>
          <cell r="AF466" t="str">
            <v>E2236</v>
          </cell>
          <cell r="AG466" t="str">
            <v>SD</v>
          </cell>
          <cell r="AH466" t="str">
            <v>Billing</v>
          </cell>
          <cell r="AI466">
            <v>0</v>
          </cell>
          <cell r="AJ466">
            <v>0</v>
          </cell>
        </row>
        <row r="467">
          <cell r="AD467" t="str">
            <v>Great Yarmouth</v>
          </cell>
          <cell r="AE467" t="str">
            <v>Great Yarmouth</v>
          </cell>
          <cell r="AF467" t="str">
            <v>E2633</v>
          </cell>
          <cell r="AG467" t="str">
            <v>SD</v>
          </cell>
          <cell r="AH467" t="str">
            <v>Billing</v>
          </cell>
          <cell r="AI467">
            <v>0</v>
          </cell>
          <cell r="AJ467">
            <v>0</v>
          </cell>
        </row>
        <row r="468">
          <cell r="AD468" t="str">
            <v>Greater London Authority</v>
          </cell>
          <cell r="AE468" t="str">
            <v>Greater London Authority</v>
          </cell>
          <cell r="AF468" t="str">
            <v>E5100</v>
          </cell>
          <cell r="AG468" t="str">
            <v>GLA</v>
          </cell>
          <cell r="AH468">
            <v>0</v>
          </cell>
          <cell r="AI468">
            <v>0</v>
          </cell>
          <cell r="AJ468">
            <v>0</v>
          </cell>
        </row>
        <row r="469">
          <cell r="AD469" t="str">
            <v>Greater Manchester Combined Authority</v>
          </cell>
          <cell r="AE469" t="str">
            <v>Greater Manchester Combined Authority</v>
          </cell>
          <cell r="AF469" t="str">
            <v>E6348</v>
          </cell>
          <cell r="AG469" t="str">
            <v>ITA</v>
          </cell>
          <cell r="AH469">
            <v>0</v>
          </cell>
          <cell r="AI469">
            <v>1</v>
          </cell>
          <cell r="AJ469">
            <v>0</v>
          </cell>
        </row>
        <row r="470">
          <cell r="AD470" t="str">
            <v>Greater Manchester Fire and Rescue Authority</v>
          </cell>
          <cell r="AE470" t="str">
            <v>Greater Manchester Fire and Rescue Authority</v>
          </cell>
          <cell r="AF470" t="str">
            <v>E6142</v>
          </cell>
          <cell r="AG470" t="str">
            <v>FIRE</v>
          </cell>
          <cell r="AH470">
            <v>0</v>
          </cell>
          <cell r="AI470">
            <v>0</v>
          </cell>
          <cell r="AJ470">
            <v>0</v>
          </cell>
        </row>
        <row r="471">
          <cell r="AD471" t="str">
            <v>Greater Manchester Police and Crime Commissioner and Chief Constable</v>
          </cell>
          <cell r="AE471" t="str">
            <v>Greater Manchester Police and Crime Commissioner and Chief Constable</v>
          </cell>
          <cell r="AF471" t="str">
            <v>E7042</v>
          </cell>
          <cell r="AG471" t="str">
            <v>POL</v>
          </cell>
          <cell r="AH471">
            <v>0</v>
          </cell>
          <cell r="AI471">
            <v>0</v>
          </cell>
          <cell r="AJ471">
            <v>0</v>
          </cell>
        </row>
        <row r="472">
          <cell r="AD472" t="str">
            <v>Greater Manchester Waste Disposal Authority</v>
          </cell>
          <cell r="AE472" t="str">
            <v>Greater Manchester Waste Disposal Authority</v>
          </cell>
          <cell r="AF472" t="str">
            <v>E6202</v>
          </cell>
          <cell r="AG472" t="str">
            <v>WASTE</v>
          </cell>
          <cell r="AH472">
            <v>0</v>
          </cell>
          <cell r="AI472">
            <v>0</v>
          </cell>
          <cell r="AJ472">
            <v>1</v>
          </cell>
        </row>
        <row r="473">
          <cell r="AD473" t="str">
            <v>Greenwich</v>
          </cell>
          <cell r="AE473" t="str">
            <v>Greenwich</v>
          </cell>
          <cell r="AF473" t="str">
            <v>E5012</v>
          </cell>
          <cell r="AG473" t="str">
            <v>ILB</v>
          </cell>
          <cell r="AH473" t="str">
            <v>Billing</v>
          </cell>
          <cell r="AI473">
            <v>0</v>
          </cell>
          <cell r="AJ473">
            <v>0</v>
          </cell>
        </row>
        <row r="474">
          <cell r="AD474" t="str">
            <v>Guildford</v>
          </cell>
          <cell r="AE474" t="str">
            <v>Guildford</v>
          </cell>
          <cell r="AF474" t="str">
            <v>E3633</v>
          </cell>
          <cell r="AG474" t="str">
            <v>SD</v>
          </cell>
          <cell r="AH474" t="str">
            <v>Billing</v>
          </cell>
          <cell r="AI474">
            <v>0</v>
          </cell>
          <cell r="AJ474">
            <v>0</v>
          </cell>
        </row>
        <row r="475">
          <cell r="AD475" t="str">
            <v>Hackney</v>
          </cell>
          <cell r="AE475" t="str">
            <v>Hackney</v>
          </cell>
          <cell r="AF475" t="str">
            <v>E5013</v>
          </cell>
          <cell r="AG475" t="str">
            <v>ILB</v>
          </cell>
          <cell r="AH475" t="str">
            <v>Billing</v>
          </cell>
          <cell r="AI475">
            <v>0</v>
          </cell>
          <cell r="AJ475">
            <v>1</v>
          </cell>
        </row>
        <row r="476">
          <cell r="AD476" t="str">
            <v>Halton UA</v>
          </cell>
          <cell r="AE476" t="str">
            <v>Halton UA</v>
          </cell>
          <cell r="AF476" t="str">
            <v>E0601</v>
          </cell>
          <cell r="AG476" t="str">
            <v>UA</v>
          </cell>
          <cell r="AH476" t="str">
            <v>Billing</v>
          </cell>
          <cell r="AI476">
            <v>1</v>
          </cell>
          <cell r="AJ476">
            <v>0</v>
          </cell>
        </row>
        <row r="477">
          <cell r="AD477" t="str">
            <v>Hambleton</v>
          </cell>
          <cell r="AE477" t="str">
            <v>Hambleton</v>
          </cell>
          <cell r="AF477" t="str">
            <v>E2732</v>
          </cell>
          <cell r="AG477" t="str">
            <v>SD</v>
          </cell>
          <cell r="AH477" t="str">
            <v>Billing</v>
          </cell>
          <cell r="AI477">
            <v>0</v>
          </cell>
          <cell r="AJ477">
            <v>0</v>
          </cell>
        </row>
        <row r="478">
          <cell r="AD478" t="str">
            <v>Hammersmith &amp; Fulham</v>
          </cell>
          <cell r="AE478" t="str">
            <v>Hammersmith &amp; Fulham</v>
          </cell>
          <cell r="AF478" t="str">
            <v>E5014</v>
          </cell>
          <cell r="AG478" t="str">
            <v>ILB</v>
          </cell>
          <cell r="AH478" t="str">
            <v>Billing</v>
          </cell>
          <cell r="AI478">
            <v>0</v>
          </cell>
          <cell r="AJ478">
            <v>1</v>
          </cell>
        </row>
        <row r="479">
          <cell r="AD479" t="str">
            <v>Hampshire CC</v>
          </cell>
          <cell r="AE479" t="str">
            <v>Hampshire CC</v>
          </cell>
          <cell r="AF479" t="str">
            <v>E1721</v>
          </cell>
          <cell r="AG479" t="str">
            <v>COUNTY</v>
          </cell>
          <cell r="AH479">
            <v>0</v>
          </cell>
          <cell r="AI479">
            <v>0</v>
          </cell>
          <cell r="AJ479">
            <v>0</v>
          </cell>
        </row>
        <row r="480">
          <cell r="AD480" t="str">
            <v>Hampshire Combined Fire and Rescue Authority</v>
          </cell>
          <cell r="AE480" t="str">
            <v>Hampshire Combined Fire and Rescue Authority</v>
          </cell>
          <cell r="AF480" t="str">
            <v>E6117</v>
          </cell>
          <cell r="AG480" t="str">
            <v>CFA</v>
          </cell>
          <cell r="AH480">
            <v>0</v>
          </cell>
          <cell r="AI480">
            <v>0</v>
          </cell>
          <cell r="AJ480">
            <v>0</v>
          </cell>
        </row>
        <row r="481">
          <cell r="AD481" t="str">
            <v>Hampshire Police and Crime Commissioner and Chief Constable</v>
          </cell>
          <cell r="AE481" t="str">
            <v>Hampshire Police and Crime Commissioner and Chief Constable</v>
          </cell>
          <cell r="AF481" t="str">
            <v>E7052</v>
          </cell>
          <cell r="AG481" t="str">
            <v>POL</v>
          </cell>
          <cell r="AH481">
            <v>0</v>
          </cell>
          <cell r="AI481">
            <v>0</v>
          </cell>
          <cell r="AJ481">
            <v>0</v>
          </cell>
        </row>
        <row r="482">
          <cell r="AD482" t="str">
            <v>Harborough</v>
          </cell>
          <cell r="AE482" t="str">
            <v>Harborough</v>
          </cell>
          <cell r="AF482" t="str">
            <v>E2433</v>
          </cell>
          <cell r="AG482" t="str">
            <v>SD</v>
          </cell>
          <cell r="AH482" t="str">
            <v>Billing</v>
          </cell>
          <cell r="AI482">
            <v>0</v>
          </cell>
          <cell r="AJ482">
            <v>0</v>
          </cell>
        </row>
        <row r="483">
          <cell r="AD483" t="str">
            <v>Haringey</v>
          </cell>
          <cell r="AE483" t="str">
            <v>Haringey</v>
          </cell>
          <cell r="AF483" t="str">
            <v>E5038</v>
          </cell>
          <cell r="AG483" t="str">
            <v>OLB</v>
          </cell>
          <cell r="AH483" t="str">
            <v>Billing</v>
          </cell>
          <cell r="AI483">
            <v>0</v>
          </cell>
          <cell r="AJ483">
            <v>1</v>
          </cell>
        </row>
        <row r="484">
          <cell r="AD484" t="str">
            <v>Harlow</v>
          </cell>
          <cell r="AE484" t="str">
            <v>Harlow</v>
          </cell>
          <cell r="AF484" t="str">
            <v>E1538</v>
          </cell>
          <cell r="AG484" t="str">
            <v>SD</v>
          </cell>
          <cell r="AH484" t="str">
            <v>Billing</v>
          </cell>
          <cell r="AI484">
            <v>0</v>
          </cell>
          <cell r="AJ484">
            <v>0</v>
          </cell>
        </row>
        <row r="485">
          <cell r="AD485" t="str">
            <v>Harrogate</v>
          </cell>
          <cell r="AE485" t="str">
            <v>Harrogate</v>
          </cell>
          <cell r="AF485" t="str">
            <v>E2753</v>
          </cell>
          <cell r="AG485" t="str">
            <v>SD</v>
          </cell>
          <cell r="AH485" t="str">
            <v>Billing</v>
          </cell>
          <cell r="AI485">
            <v>0</v>
          </cell>
          <cell r="AJ485">
            <v>0</v>
          </cell>
        </row>
        <row r="486">
          <cell r="AD486" t="str">
            <v>Harrow</v>
          </cell>
          <cell r="AE486" t="str">
            <v>Harrow</v>
          </cell>
          <cell r="AF486" t="str">
            <v>E5039</v>
          </cell>
          <cell r="AG486" t="str">
            <v>OLB</v>
          </cell>
          <cell r="AH486" t="str">
            <v>Billing</v>
          </cell>
          <cell r="AI486">
            <v>0</v>
          </cell>
          <cell r="AJ486">
            <v>1</v>
          </cell>
        </row>
        <row r="487">
          <cell r="AD487" t="str">
            <v>Hart DC</v>
          </cell>
          <cell r="AE487" t="str">
            <v>Hart DC</v>
          </cell>
          <cell r="AF487" t="str">
            <v>E1736</v>
          </cell>
          <cell r="AG487" t="str">
            <v>SD</v>
          </cell>
          <cell r="AH487" t="str">
            <v>Billing</v>
          </cell>
          <cell r="AI487">
            <v>0</v>
          </cell>
          <cell r="AJ487">
            <v>0</v>
          </cell>
        </row>
        <row r="488">
          <cell r="AD488" t="str">
            <v>Hartlepool UA</v>
          </cell>
          <cell r="AE488" t="str">
            <v>Hartlepool UA</v>
          </cell>
          <cell r="AF488" t="str">
            <v>E0701</v>
          </cell>
          <cell r="AG488" t="str">
            <v>UA</v>
          </cell>
          <cell r="AH488" t="str">
            <v>Billing</v>
          </cell>
          <cell r="AI488">
            <v>0</v>
          </cell>
          <cell r="AJ488">
            <v>0</v>
          </cell>
        </row>
        <row r="489">
          <cell r="AD489" t="str">
            <v>Hastings</v>
          </cell>
          <cell r="AE489" t="str">
            <v>Hastings</v>
          </cell>
          <cell r="AF489" t="str">
            <v>E1433</v>
          </cell>
          <cell r="AG489" t="str">
            <v>SD</v>
          </cell>
          <cell r="AH489" t="str">
            <v>Billing</v>
          </cell>
          <cell r="AI489">
            <v>0</v>
          </cell>
          <cell r="AJ489">
            <v>0</v>
          </cell>
        </row>
        <row r="490">
          <cell r="AD490" t="str">
            <v>Havant</v>
          </cell>
          <cell r="AE490" t="str">
            <v>Havant</v>
          </cell>
          <cell r="AF490" t="str">
            <v>E1737</v>
          </cell>
          <cell r="AG490" t="str">
            <v>SD</v>
          </cell>
          <cell r="AH490" t="str">
            <v>Billing</v>
          </cell>
          <cell r="AI490">
            <v>0</v>
          </cell>
          <cell r="AJ490">
            <v>0</v>
          </cell>
        </row>
        <row r="491">
          <cell r="AD491" t="str">
            <v>Havering</v>
          </cell>
          <cell r="AE491" t="str">
            <v>Havering</v>
          </cell>
          <cell r="AF491" t="str">
            <v>E5040</v>
          </cell>
          <cell r="AG491" t="str">
            <v>OLB</v>
          </cell>
          <cell r="AH491" t="str">
            <v>Billing</v>
          </cell>
          <cell r="AI491">
            <v>0</v>
          </cell>
          <cell r="AJ491">
            <v>1</v>
          </cell>
        </row>
        <row r="492">
          <cell r="AD492" t="str">
            <v>Hereford &amp; Worcester Combined Fire and Rescue Authority</v>
          </cell>
          <cell r="AE492" t="str">
            <v>Hereford &amp; Worcester Combined Fire and Rescue Authority</v>
          </cell>
          <cell r="AF492" t="str">
            <v>E6118</v>
          </cell>
          <cell r="AG492" t="str">
            <v>CFA</v>
          </cell>
          <cell r="AH492">
            <v>0</v>
          </cell>
          <cell r="AI492">
            <v>0</v>
          </cell>
          <cell r="AJ492">
            <v>0</v>
          </cell>
        </row>
        <row r="493">
          <cell r="AD493" t="str">
            <v>Herefordshire UA</v>
          </cell>
          <cell r="AE493" t="str">
            <v>Herefordshire UA</v>
          </cell>
          <cell r="AF493" t="str">
            <v>E1801</v>
          </cell>
          <cell r="AG493" t="str">
            <v>UA</v>
          </cell>
          <cell r="AH493" t="str">
            <v>Billing</v>
          </cell>
          <cell r="AI493">
            <v>0</v>
          </cell>
          <cell r="AJ493">
            <v>0</v>
          </cell>
        </row>
        <row r="494">
          <cell r="AD494" t="str">
            <v>Hertfordshire CC</v>
          </cell>
          <cell r="AE494" t="str">
            <v>Hertfordshire CC</v>
          </cell>
          <cell r="AF494" t="str">
            <v>E1920</v>
          </cell>
          <cell r="AG494" t="str">
            <v>COUNTY</v>
          </cell>
          <cell r="AH494">
            <v>0</v>
          </cell>
          <cell r="AI494">
            <v>0</v>
          </cell>
          <cell r="AJ494">
            <v>0</v>
          </cell>
        </row>
        <row r="495">
          <cell r="AD495" t="str">
            <v>Hertfordshire Police and Crime Commissioner and Chief Constable</v>
          </cell>
          <cell r="AE495" t="str">
            <v>Hertfordshire Police and Crime Commissioner and Chief Constable</v>
          </cell>
          <cell r="AF495" t="str">
            <v>E7019</v>
          </cell>
          <cell r="AG495" t="str">
            <v>POL</v>
          </cell>
          <cell r="AH495">
            <v>0</v>
          </cell>
          <cell r="AI495">
            <v>0</v>
          </cell>
          <cell r="AJ495">
            <v>0</v>
          </cell>
        </row>
        <row r="496">
          <cell r="AD496" t="str">
            <v>Hertsmere</v>
          </cell>
          <cell r="AE496" t="str">
            <v>Hertsmere</v>
          </cell>
          <cell r="AF496" t="str">
            <v>E1934</v>
          </cell>
          <cell r="AG496" t="str">
            <v>SD</v>
          </cell>
          <cell r="AH496" t="str">
            <v>Billing</v>
          </cell>
          <cell r="AI496">
            <v>0</v>
          </cell>
          <cell r="AJ496">
            <v>0</v>
          </cell>
        </row>
        <row r="497">
          <cell r="AD497" t="str">
            <v>High Peak</v>
          </cell>
          <cell r="AE497" t="str">
            <v>High Peak</v>
          </cell>
          <cell r="AF497" t="str">
            <v>E1037</v>
          </cell>
          <cell r="AG497" t="str">
            <v>SD</v>
          </cell>
          <cell r="AH497" t="str">
            <v>Billing</v>
          </cell>
          <cell r="AI497">
            <v>0</v>
          </cell>
          <cell r="AJ497">
            <v>0</v>
          </cell>
        </row>
        <row r="498">
          <cell r="AD498" t="str">
            <v>Hillingdon</v>
          </cell>
          <cell r="AE498" t="str">
            <v>Hillingdon</v>
          </cell>
          <cell r="AF498" t="str">
            <v>E5041</v>
          </cell>
          <cell r="AG498" t="str">
            <v>OLB</v>
          </cell>
          <cell r="AH498" t="str">
            <v>Billing</v>
          </cell>
          <cell r="AI498">
            <v>0</v>
          </cell>
          <cell r="AJ498">
            <v>1</v>
          </cell>
        </row>
        <row r="499">
          <cell r="AD499" t="str">
            <v>Hinckley &amp; Bosworth</v>
          </cell>
          <cell r="AE499" t="str">
            <v>Hinckley &amp; Bosworth</v>
          </cell>
          <cell r="AF499" t="str">
            <v>E2434</v>
          </cell>
          <cell r="AG499" t="str">
            <v>SD</v>
          </cell>
          <cell r="AH499" t="str">
            <v>Billing</v>
          </cell>
          <cell r="AI499">
            <v>0</v>
          </cell>
          <cell r="AJ499">
            <v>0</v>
          </cell>
        </row>
        <row r="500">
          <cell r="AD500" t="str">
            <v>Horsham</v>
          </cell>
          <cell r="AE500" t="str">
            <v>Horsham</v>
          </cell>
          <cell r="AF500" t="str">
            <v>E3835</v>
          </cell>
          <cell r="AG500" t="str">
            <v>SD</v>
          </cell>
          <cell r="AH500" t="str">
            <v>Billing</v>
          </cell>
          <cell r="AI500">
            <v>0</v>
          </cell>
          <cell r="AJ500">
            <v>0</v>
          </cell>
        </row>
        <row r="501">
          <cell r="AD501" t="str">
            <v>Hounslow</v>
          </cell>
          <cell r="AE501" t="str">
            <v>Hounslow</v>
          </cell>
          <cell r="AF501" t="str">
            <v>E5042</v>
          </cell>
          <cell r="AG501" t="str">
            <v>OLB</v>
          </cell>
          <cell r="AH501" t="str">
            <v>Billing</v>
          </cell>
          <cell r="AI501">
            <v>0</v>
          </cell>
          <cell r="AJ501">
            <v>1</v>
          </cell>
        </row>
        <row r="502">
          <cell r="AD502" t="str">
            <v>Humberside Combined Fire and Rescue Authority</v>
          </cell>
          <cell r="AE502" t="str">
            <v>Humberside Combined Fire and Rescue Authority</v>
          </cell>
          <cell r="AF502" t="str">
            <v>E6120</v>
          </cell>
          <cell r="AG502" t="str">
            <v>CFA</v>
          </cell>
          <cell r="AH502">
            <v>0</v>
          </cell>
          <cell r="AI502">
            <v>0</v>
          </cell>
          <cell r="AJ502">
            <v>0</v>
          </cell>
        </row>
        <row r="503">
          <cell r="AD503" t="str">
            <v>Humberside Police and Crime Commissioner and Chief Constable</v>
          </cell>
          <cell r="AE503" t="str">
            <v>Humberside Police and Crime Commissioner and Chief Constable</v>
          </cell>
          <cell r="AF503" t="str">
            <v>E7020</v>
          </cell>
          <cell r="AG503" t="str">
            <v>POL</v>
          </cell>
          <cell r="AH503">
            <v>0</v>
          </cell>
          <cell r="AI503">
            <v>0</v>
          </cell>
          <cell r="AJ503">
            <v>0</v>
          </cell>
        </row>
        <row r="504">
          <cell r="AD504" t="str">
            <v>Huntingdonshire</v>
          </cell>
          <cell r="AE504" t="str">
            <v>Huntingdonshire</v>
          </cell>
          <cell r="AF504" t="str">
            <v>E0551</v>
          </cell>
          <cell r="AG504" t="str">
            <v>SD</v>
          </cell>
          <cell r="AH504" t="str">
            <v>Billing</v>
          </cell>
          <cell r="AI504">
            <v>0</v>
          </cell>
          <cell r="AJ504">
            <v>0</v>
          </cell>
        </row>
        <row r="505">
          <cell r="AD505" t="str">
            <v>Hyndburn B C</v>
          </cell>
          <cell r="AE505" t="str">
            <v>Hyndburn B C</v>
          </cell>
          <cell r="AF505" t="str">
            <v>E2336</v>
          </cell>
          <cell r="AG505" t="str">
            <v>SD</v>
          </cell>
          <cell r="AH505" t="str">
            <v>Billing</v>
          </cell>
          <cell r="AI505">
            <v>0</v>
          </cell>
          <cell r="AJ505">
            <v>0</v>
          </cell>
        </row>
        <row r="506">
          <cell r="AD506" t="str">
            <v>Ipswich</v>
          </cell>
          <cell r="AE506" t="str">
            <v>Ipswich</v>
          </cell>
          <cell r="AF506" t="str">
            <v>E3533</v>
          </cell>
          <cell r="AG506" t="str">
            <v>SD</v>
          </cell>
          <cell r="AH506" t="str">
            <v>Billing</v>
          </cell>
          <cell r="AI506">
            <v>0</v>
          </cell>
          <cell r="AJ506">
            <v>0</v>
          </cell>
        </row>
        <row r="507">
          <cell r="AD507" t="str">
            <v>Isle of Wight UA</v>
          </cell>
          <cell r="AE507" t="str">
            <v>Isle of Wight UA</v>
          </cell>
          <cell r="AF507" t="str">
            <v>E2101</v>
          </cell>
          <cell r="AG507" t="str">
            <v>UA</v>
          </cell>
          <cell r="AH507" t="str">
            <v>Billing</v>
          </cell>
          <cell r="AI507">
            <v>0</v>
          </cell>
          <cell r="AJ507">
            <v>0</v>
          </cell>
        </row>
        <row r="508">
          <cell r="AD508" t="str">
            <v>Isles of Scilly</v>
          </cell>
          <cell r="AE508" t="str">
            <v>Isles of Scilly</v>
          </cell>
          <cell r="AF508" t="str">
            <v>E4001</v>
          </cell>
          <cell r="AG508" t="str">
            <v>SCILLY</v>
          </cell>
          <cell r="AH508" t="str">
            <v>Billing</v>
          </cell>
          <cell r="AI508">
            <v>0</v>
          </cell>
          <cell r="AJ508">
            <v>0</v>
          </cell>
        </row>
        <row r="509">
          <cell r="AD509" t="str">
            <v>Islington</v>
          </cell>
          <cell r="AE509" t="str">
            <v>Islington</v>
          </cell>
          <cell r="AF509" t="str">
            <v>E5015</v>
          </cell>
          <cell r="AG509" t="str">
            <v>ILB</v>
          </cell>
          <cell r="AH509" t="str">
            <v>Billing</v>
          </cell>
          <cell r="AI509">
            <v>0</v>
          </cell>
          <cell r="AJ509">
            <v>1</v>
          </cell>
        </row>
        <row r="510">
          <cell r="AD510" t="str">
            <v>Kensington &amp; Chelsea</v>
          </cell>
          <cell r="AE510" t="str">
            <v>Kensington &amp; Chelsea</v>
          </cell>
          <cell r="AF510" t="str">
            <v>E5016</v>
          </cell>
          <cell r="AG510" t="str">
            <v>ILB</v>
          </cell>
          <cell r="AH510" t="str">
            <v>Billing</v>
          </cell>
          <cell r="AI510">
            <v>0</v>
          </cell>
          <cell r="AJ510">
            <v>1</v>
          </cell>
        </row>
        <row r="511">
          <cell r="AD511" t="str">
            <v>Kent CC</v>
          </cell>
          <cell r="AE511" t="str">
            <v>Kent CC</v>
          </cell>
          <cell r="AF511" t="str">
            <v>E2221</v>
          </cell>
          <cell r="AG511" t="str">
            <v>COUNTY</v>
          </cell>
          <cell r="AH511">
            <v>0</v>
          </cell>
          <cell r="AI511">
            <v>0</v>
          </cell>
          <cell r="AJ511">
            <v>0</v>
          </cell>
        </row>
        <row r="512">
          <cell r="AD512" t="str">
            <v>Kent Combined Fire and Rescue Authority</v>
          </cell>
          <cell r="AE512" t="str">
            <v>Kent Combined Fire and Rescue Authority</v>
          </cell>
          <cell r="AF512" t="str">
            <v>E6122</v>
          </cell>
          <cell r="AG512" t="str">
            <v>CFA</v>
          </cell>
          <cell r="AH512">
            <v>0</v>
          </cell>
          <cell r="AI512">
            <v>0</v>
          </cell>
          <cell r="AJ512">
            <v>0</v>
          </cell>
        </row>
        <row r="513">
          <cell r="AD513" t="str">
            <v>Kent Police and Crime Commissioner and Chief Constable</v>
          </cell>
          <cell r="AE513" t="str">
            <v>Kent Police and Crime Commissioner and Chief Constable</v>
          </cell>
          <cell r="AF513" t="str">
            <v>E7022</v>
          </cell>
          <cell r="AG513" t="str">
            <v>POL</v>
          </cell>
          <cell r="AH513">
            <v>0</v>
          </cell>
          <cell r="AI513">
            <v>0</v>
          </cell>
          <cell r="AJ513">
            <v>0</v>
          </cell>
        </row>
        <row r="514">
          <cell r="AD514" t="str">
            <v>Kettering</v>
          </cell>
          <cell r="AE514" t="str">
            <v>Kettering</v>
          </cell>
          <cell r="AF514" t="str">
            <v>E2834</v>
          </cell>
          <cell r="AG514" t="str">
            <v>SD</v>
          </cell>
          <cell r="AH514" t="str">
            <v>Billing</v>
          </cell>
          <cell r="AI514">
            <v>0</v>
          </cell>
          <cell r="AJ514">
            <v>0</v>
          </cell>
        </row>
        <row r="515">
          <cell r="AD515" t="str">
            <v>King's Lynn &amp; West Norfolk</v>
          </cell>
          <cell r="AE515" t="str">
            <v>King's Lynn &amp; West Norfolk</v>
          </cell>
          <cell r="AF515" t="str">
            <v>E2634</v>
          </cell>
          <cell r="AG515" t="str">
            <v>SD</v>
          </cell>
          <cell r="AH515" t="str">
            <v>Billing</v>
          </cell>
          <cell r="AI515">
            <v>0</v>
          </cell>
          <cell r="AJ515">
            <v>0</v>
          </cell>
        </row>
        <row r="516">
          <cell r="AD516" t="str">
            <v>Kingston Upon Thames</v>
          </cell>
          <cell r="AE516" t="str">
            <v>Kingston Upon Thames</v>
          </cell>
          <cell r="AF516" t="str">
            <v>E5043</v>
          </cell>
          <cell r="AG516" t="str">
            <v>OLB</v>
          </cell>
          <cell r="AH516" t="str">
            <v>Billing</v>
          </cell>
          <cell r="AI516">
            <v>0</v>
          </cell>
          <cell r="AJ516">
            <v>0</v>
          </cell>
        </row>
        <row r="517">
          <cell r="AD517" t="str">
            <v>Kingston-upon-Hull UA</v>
          </cell>
          <cell r="AE517" t="str">
            <v>Kingston-upon-Hull UA</v>
          </cell>
          <cell r="AF517" t="str">
            <v>E2002</v>
          </cell>
          <cell r="AG517" t="str">
            <v>UA</v>
          </cell>
          <cell r="AH517" t="str">
            <v>Billing</v>
          </cell>
          <cell r="AI517">
            <v>0</v>
          </cell>
          <cell r="AJ517">
            <v>0</v>
          </cell>
        </row>
        <row r="518">
          <cell r="AD518" t="str">
            <v>Kirklees</v>
          </cell>
          <cell r="AE518" t="str">
            <v>Kirklees</v>
          </cell>
          <cell r="AF518" t="str">
            <v>E4703</v>
          </cell>
          <cell r="AG518" t="str">
            <v>MD</v>
          </cell>
          <cell r="AH518" t="str">
            <v>Billing</v>
          </cell>
          <cell r="AI518">
            <v>1</v>
          </cell>
          <cell r="AJ518">
            <v>0</v>
          </cell>
        </row>
        <row r="519">
          <cell r="AD519" t="str">
            <v>Knowsley</v>
          </cell>
          <cell r="AE519" t="str">
            <v>Knowsley</v>
          </cell>
          <cell r="AF519" t="str">
            <v>E4301</v>
          </cell>
          <cell r="AG519" t="str">
            <v>MD</v>
          </cell>
          <cell r="AH519" t="str">
            <v>Billing</v>
          </cell>
          <cell r="AI519">
            <v>1</v>
          </cell>
          <cell r="AJ519">
            <v>1</v>
          </cell>
        </row>
        <row r="520">
          <cell r="AD520" t="str">
            <v>Lake District National Park Authority</v>
          </cell>
          <cell r="AE520" t="str">
            <v>Lake District National Park Authority</v>
          </cell>
          <cell r="AF520" t="str">
            <v>E6403</v>
          </cell>
          <cell r="AG520" t="str">
            <v>PARK</v>
          </cell>
          <cell r="AH520">
            <v>0</v>
          </cell>
          <cell r="AI520">
            <v>0</v>
          </cell>
          <cell r="AJ520">
            <v>0</v>
          </cell>
        </row>
        <row r="521">
          <cell r="AD521" t="str">
            <v>Lambeth</v>
          </cell>
          <cell r="AE521" t="str">
            <v>Lambeth</v>
          </cell>
          <cell r="AF521" t="str">
            <v>E5017</v>
          </cell>
          <cell r="AG521" t="str">
            <v>ILB</v>
          </cell>
          <cell r="AH521" t="str">
            <v>Billing</v>
          </cell>
          <cell r="AI521">
            <v>0</v>
          </cell>
          <cell r="AJ521">
            <v>1</v>
          </cell>
        </row>
        <row r="522">
          <cell r="AD522" t="str">
            <v>Lancashire CC</v>
          </cell>
          <cell r="AE522" t="str">
            <v>Lancashire CC</v>
          </cell>
          <cell r="AF522" t="str">
            <v>E2321</v>
          </cell>
          <cell r="AG522" t="str">
            <v>COUNTY</v>
          </cell>
          <cell r="AH522">
            <v>0</v>
          </cell>
          <cell r="AI522">
            <v>0</v>
          </cell>
          <cell r="AJ522">
            <v>0</v>
          </cell>
        </row>
        <row r="523">
          <cell r="AD523" t="str">
            <v>Lancashire Combined Fire and Rescue Authority</v>
          </cell>
          <cell r="AE523" t="str">
            <v>Lancashire Combined Fire and Rescue Authority</v>
          </cell>
          <cell r="AF523" t="str">
            <v>E6123</v>
          </cell>
          <cell r="AG523" t="str">
            <v>CFA</v>
          </cell>
          <cell r="AH523">
            <v>0</v>
          </cell>
          <cell r="AI523">
            <v>0</v>
          </cell>
          <cell r="AJ523">
            <v>0</v>
          </cell>
        </row>
        <row r="524">
          <cell r="AD524" t="str">
            <v>Lancashire Police and Crime Commissioner and Chief Constable</v>
          </cell>
          <cell r="AE524" t="str">
            <v>Lancashire Police and Crime Commissioner and Chief Constable</v>
          </cell>
          <cell r="AF524" t="str">
            <v>E7023</v>
          </cell>
          <cell r="AG524" t="str">
            <v>POL</v>
          </cell>
          <cell r="AH524">
            <v>0</v>
          </cell>
          <cell r="AI524">
            <v>0</v>
          </cell>
          <cell r="AJ524">
            <v>0</v>
          </cell>
        </row>
        <row r="525">
          <cell r="AD525" t="str">
            <v>Lancaster</v>
          </cell>
          <cell r="AE525" t="str">
            <v>Lancaster</v>
          </cell>
          <cell r="AF525" t="str">
            <v>E2337</v>
          </cell>
          <cell r="AG525" t="str">
            <v>SD</v>
          </cell>
          <cell r="AH525" t="str">
            <v>Billing</v>
          </cell>
          <cell r="AI525">
            <v>0</v>
          </cell>
          <cell r="AJ525">
            <v>0</v>
          </cell>
        </row>
        <row r="526">
          <cell r="AD526" t="str">
            <v>Lee Valley Regional Park Authority</v>
          </cell>
          <cell r="AE526" t="str">
            <v>Lee Valley Regional Park Authority</v>
          </cell>
          <cell r="AF526" t="str">
            <v>E6803</v>
          </cell>
          <cell r="AG526" t="str">
            <v>PARK</v>
          </cell>
          <cell r="AH526">
            <v>0</v>
          </cell>
          <cell r="AI526">
            <v>0</v>
          </cell>
          <cell r="AJ526">
            <v>0</v>
          </cell>
        </row>
        <row r="527">
          <cell r="AD527" t="str">
            <v>Leeds</v>
          </cell>
          <cell r="AE527" t="str">
            <v>Leeds</v>
          </cell>
          <cell r="AF527" t="str">
            <v>E4704</v>
          </cell>
          <cell r="AG527" t="str">
            <v>MD</v>
          </cell>
          <cell r="AH527" t="str">
            <v>Billing</v>
          </cell>
          <cell r="AI527">
            <v>1</v>
          </cell>
          <cell r="AJ527">
            <v>0</v>
          </cell>
        </row>
        <row r="528">
          <cell r="AD528" t="str">
            <v>Leicester City UA</v>
          </cell>
          <cell r="AE528" t="str">
            <v>Leicester City UA</v>
          </cell>
          <cell r="AF528" t="str">
            <v>E2401</v>
          </cell>
          <cell r="AG528" t="str">
            <v>UA</v>
          </cell>
          <cell r="AH528" t="str">
            <v>Billing</v>
          </cell>
          <cell r="AI528">
            <v>0</v>
          </cell>
          <cell r="AJ528">
            <v>0</v>
          </cell>
        </row>
        <row r="529">
          <cell r="AD529" t="str">
            <v>Leicestershire CC</v>
          </cell>
          <cell r="AE529" t="str">
            <v>Leicestershire CC</v>
          </cell>
          <cell r="AF529" t="str">
            <v>E2421</v>
          </cell>
          <cell r="AG529" t="str">
            <v>COUNTY</v>
          </cell>
          <cell r="AH529">
            <v>0</v>
          </cell>
          <cell r="AI529">
            <v>0</v>
          </cell>
          <cell r="AJ529">
            <v>0</v>
          </cell>
        </row>
        <row r="530">
          <cell r="AD530" t="str">
            <v>Leicestershire Combined Fire and Rescue Authority</v>
          </cell>
          <cell r="AE530" t="str">
            <v>Leicestershire Combined Fire and Rescue Authority</v>
          </cell>
          <cell r="AF530" t="str">
            <v>E6124</v>
          </cell>
          <cell r="AG530" t="str">
            <v>CFA</v>
          </cell>
          <cell r="AH530">
            <v>0</v>
          </cell>
          <cell r="AI530">
            <v>0</v>
          </cell>
          <cell r="AJ530">
            <v>0</v>
          </cell>
        </row>
        <row r="531">
          <cell r="AD531" t="str">
            <v>Leicestershire Police and Crime Commissioner and Chief Constable</v>
          </cell>
          <cell r="AE531" t="str">
            <v>Leicestershire Police and Crime Commissioner and Chief Constable</v>
          </cell>
          <cell r="AF531" t="str">
            <v>E7024</v>
          </cell>
          <cell r="AG531" t="str">
            <v>POL</v>
          </cell>
          <cell r="AH531">
            <v>0</v>
          </cell>
          <cell r="AI531">
            <v>0</v>
          </cell>
          <cell r="AJ531">
            <v>0</v>
          </cell>
        </row>
        <row r="532">
          <cell r="AD532" t="str">
            <v>Lewes</v>
          </cell>
          <cell r="AE532" t="str">
            <v>Lewes</v>
          </cell>
          <cell r="AF532" t="str">
            <v>E1435</v>
          </cell>
          <cell r="AG532" t="str">
            <v>SD</v>
          </cell>
          <cell r="AH532" t="str">
            <v>Billing</v>
          </cell>
          <cell r="AI532">
            <v>0</v>
          </cell>
          <cell r="AJ532">
            <v>0</v>
          </cell>
        </row>
        <row r="533">
          <cell r="AD533" t="str">
            <v>Lewisham</v>
          </cell>
          <cell r="AE533" t="str">
            <v>Lewisham</v>
          </cell>
          <cell r="AF533" t="str">
            <v>E5018</v>
          </cell>
          <cell r="AG533" t="str">
            <v>ILB</v>
          </cell>
          <cell r="AH533" t="str">
            <v>Billing</v>
          </cell>
          <cell r="AI533">
            <v>0</v>
          </cell>
          <cell r="AJ533">
            <v>0</v>
          </cell>
        </row>
        <row r="534">
          <cell r="AD534" t="str">
            <v>Lichfield</v>
          </cell>
          <cell r="AE534" t="str">
            <v>Lichfield</v>
          </cell>
          <cell r="AF534" t="str">
            <v>E3433</v>
          </cell>
          <cell r="AG534" t="str">
            <v>SD</v>
          </cell>
          <cell r="AH534" t="str">
            <v>Billing</v>
          </cell>
          <cell r="AI534">
            <v>0</v>
          </cell>
          <cell r="AJ534">
            <v>0</v>
          </cell>
        </row>
        <row r="535">
          <cell r="AD535" t="str">
            <v>Lincoln City</v>
          </cell>
          <cell r="AE535" t="str">
            <v>Lincoln City</v>
          </cell>
          <cell r="AF535" t="str">
            <v>E2533</v>
          </cell>
          <cell r="AG535" t="str">
            <v>SD</v>
          </cell>
          <cell r="AH535" t="str">
            <v>Billing</v>
          </cell>
          <cell r="AI535">
            <v>0</v>
          </cell>
          <cell r="AJ535">
            <v>0</v>
          </cell>
        </row>
        <row r="536">
          <cell r="AD536" t="str">
            <v>Lincolnshire CC</v>
          </cell>
          <cell r="AE536" t="str">
            <v>Lincolnshire CC</v>
          </cell>
          <cell r="AF536" t="str">
            <v>E2520</v>
          </cell>
          <cell r="AG536" t="str">
            <v>COUNTY</v>
          </cell>
          <cell r="AH536">
            <v>0</v>
          </cell>
          <cell r="AI536">
            <v>0</v>
          </cell>
          <cell r="AJ536">
            <v>0</v>
          </cell>
        </row>
        <row r="537">
          <cell r="AD537" t="str">
            <v>Lincolnshire Police and Crime Commissioner and Chief Constable</v>
          </cell>
          <cell r="AE537" t="str">
            <v>Lincolnshire Police and Crime Commissioner and Chief Constable</v>
          </cell>
          <cell r="AF537" t="str">
            <v>E7025</v>
          </cell>
          <cell r="AG537" t="str">
            <v>POL</v>
          </cell>
          <cell r="AH537">
            <v>0</v>
          </cell>
          <cell r="AI537">
            <v>0</v>
          </cell>
          <cell r="AJ537">
            <v>0</v>
          </cell>
        </row>
        <row r="538">
          <cell r="AD538" t="str">
            <v>Liverpool</v>
          </cell>
          <cell r="AE538" t="str">
            <v>Liverpool</v>
          </cell>
          <cell r="AF538" t="str">
            <v>E4302</v>
          </cell>
          <cell r="AG538" t="str">
            <v>MD</v>
          </cell>
          <cell r="AH538" t="str">
            <v>Billing</v>
          </cell>
          <cell r="AI538">
            <v>1</v>
          </cell>
          <cell r="AJ538">
            <v>1</v>
          </cell>
        </row>
        <row r="539">
          <cell r="AD539" t="str">
            <v>Luton UA</v>
          </cell>
          <cell r="AE539" t="str">
            <v>Luton UA</v>
          </cell>
          <cell r="AF539" t="str">
            <v>E0201</v>
          </cell>
          <cell r="AG539" t="str">
            <v>UA</v>
          </cell>
          <cell r="AH539" t="str">
            <v>Billing</v>
          </cell>
          <cell r="AI539">
            <v>0</v>
          </cell>
          <cell r="AJ539">
            <v>0</v>
          </cell>
        </row>
        <row r="540">
          <cell r="AD540" t="str">
            <v>MaIdon DC</v>
          </cell>
          <cell r="AE540" t="str">
            <v>MaIdon DC</v>
          </cell>
          <cell r="AF540" t="str">
            <v>E1539</v>
          </cell>
          <cell r="AG540" t="str">
            <v>SD</v>
          </cell>
          <cell r="AH540" t="str">
            <v>Billing</v>
          </cell>
          <cell r="AI540">
            <v>0</v>
          </cell>
          <cell r="AJ540">
            <v>0</v>
          </cell>
        </row>
        <row r="541">
          <cell r="AD541" t="str">
            <v>Maidstone</v>
          </cell>
          <cell r="AE541" t="str">
            <v>Maidstone</v>
          </cell>
          <cell r="AF541" t="str">
            <v>E2237</v>
          </cell>
          <cell r="AG541" t="str">
            <v>SD</v>
          </cell>
          <cell r="AH541" t="str">
            <v>Billing</v>
          </cell>
          <cell r="AI541">
            <v>0</v>
          </cell>
          <cell r="AJ541">
            <v>0</v>
          </cell>
        </row>
        <row r="542">
          <cell r="AD542" t="str">
            <v>Malvern Hills</v>
          </cell>
          <cell r="AE542" t="str">
            <v>Malvern Hills</v>
          </cell>
          <cell r="AF542" t="str">
            <v>E1851</v>
          </cell>
          <cell r="AG542" t="str">
            <v>SD</v>
          </cell>
          <cell r="AH542" t="str">
            <v>Billing</v>
          </cell>
          <cell r="AI542">
            <v>0</v>
          </cell>
          <cell r="AJ542">
            <v>0</v>
          </cell>
        </row>
        <row r="543">
          <cell r="AD543" t="str">
            <v>Manchester</v>
          </cell>
          <cell r="AE543" t="str">
            <v>Manchester</v>
          </cell>
          <cell r="AF543" t="str">
            <v>E4203</v>
          </cell>
          <cell r="AG543" t="str">
            <v>MD</v>
          </cell>
          <cell r="AH543" t="str">
            <v>Billing</v>
          </cell>
          <cell r="AI543">
            <v>1</v>
          </cell>
          <cell r="AJ543">
            <v>1</v>
          </cell>
        </row>
        <row r="544">
          <cell r="AD544" t="str">
            <v>Mansfield</v>
          </cell>
          <cell r="AE544" t="str">
            <v>Mansfield</v>
          </cell>
          <cell r="AF544" t="str">
            <v>E3035</v>
          </cell>
          <cell r="AG544" t="str">
            <v>SD</v>
          </cell>
          <cell r="AH544" t="str">
            <v>Billing</v>
          </cell>
          <cell r="AI544">
            <v>0</v>
          </cell>
          <cell r="AJ544">
            <v>0</v>
          </cell>
        </row>
        <row r="545">
          <cell r="AD545" t="str">
            <v>Medway Towns UA</v>
          </cell>
          <cell r="AE545" t="str">
            <v>Medway Towns UA</v>
          </cell>
          <cell r="AF545" t="str">
            <v>E2201</v>
          </cell>
          <cell r="AG545" t="str">
            <v>UA</v>
          </cell>
          <cell r="AH545" t="str">
            <v>Billing</v>
          </cell>
          <cell r="AI545">
            <v>0</v>
          </cell>
          <cell r="AJ545">
            <v>0</v>
          </cell>
        </row>
        <row r="546">
          <cell r="AD546" t="str">
            <v>Melton</v>
          </cell>
          <cell r="AE546" t="str">
            <v>Melton</v>
          </cell>
          <cell r="AF546" t="str">
            <v>E2436</v>
          </cell>
          <cell r="AG546" t="str">
            <v>SD</v>
          </cell>
          <cell r="AH546" t="str">
            <v>Billing</v>
          </cell>
          <cell r="AI546">
            <v>0</v>
          </cell>
          <cell r="AJ546">
            <v>0</v>
          </cell>
        </row>
        <row r="547">
          <cell r="AD547" t="str">
            <v>Mendip</v>
          </cell>
          <cell r="AE547" t="str">
            <v>Mendip</v>
          </cell>
          <cell r="AF547" t="str">
            <v>E3331</v>
          </cell>
          <cell r="AG547" t="str">
            <v>SD</v>
          </cell>
          <cell r="AH547" t="str">
            <v>Billing</v>
          </cell>
          <cell r="AI547">
            <v>0</v>
          </cell>
          <cell r="AJ547">
            <v>0</v>
          </cell>
        </row>
        <row r="548">
          <cell r="AD548" t="str">
            <v>Merseyside Fire and Rescue Authority</v>
          </cell>
          <cell r="AE548" t="str">
            <v>Merseyside Fire and Rescue Authority</v>
          </cell>
          <cell r="AF548" t="str">
            <v>E6143</v>
          </cell>
          <cell r="AG548" t="str">
            <v>FIRE</v>
          </cell>
          <cell r="AH548">
            <v>0</v>
          </cell>
          <cell r="AI548">
            <v>0</v>
          </cell>
          <cell r="AJ548">
            <v>0</v>
          </cell>
        </row>
        <row r="549">
          <cell r="AD549" t="str">
            <v>Merseyside Police and Crime Commissioner and Chief Constable</v>
          </cell>
          <cell r="AE549" t="str">
            <v>Merseyside Police and Crime Commissioner and Chief Constable</v>
          </cell>
          <cell r="AF549" t="str">
            <v>E7043</v>
          </cell>
          <cell r="AG549" t="str">
            <v>POL</v>
          </cell>
          <cell r="AH549">
            <v>0</v>
          </cell>
          <cell r="AI549">
            <v>0</v>
          </cell>
          <cell r="AJ549">
            <v>0</v>
          </cell>
        </row>
        <row r="550">
          <cell r="AD550" t="str">
            <v>Merseyside Waste Disposal Authority</v>
          </cell>
          <cell r="AE550" t="str">
            <v>Merseyside Waste Disposal Authority</v>
          </cell>
          <cell r="AF550" t="str">
            <v>E6204</v>
          </cell>
          <cell r="AG550" t="str">
            <v>WASTE</v>
          </cell>
          <cell r="AH550">
            <v>0</v>
          </cell>
          <cell r="AI550">
            <v>0</v>
          </cell>
          <cell r="AJ550">
            <v>1</v>
          </cell>
        </row>
        <row r="551">
          <cell r="AD551" t="str">
            <v>Merton</v>
          </cell>
          <cell r="AE551" t="str">
            <v>Merton</v>
          </cell>
          <cell r="AF551" t="str">
            <v>E5044</v>
          </cell>
          <cell r="AG551" t="str">
            <v>OLB</v>
          </cell>
          <cell r="AH551" t="str">
            <v>Billing</v>
          </cell>
          <cell r="AI551">
            <v>0</v>
          </cell>
          <cell r="AJ551">
            <v>0</v>
          </cell>
        </row>
        <row r="552">
          <cell r="AD552" t="str">
            <v>Mid Devon</v>
          </cell>
          <cell r="AE552" t="str">
            <v>Mid Devon</v>
          </cell>
          <cell r="AF552" t="str">
            <v>E1133</v>
          </cell>
          <cell r="AG552" t="str">
            <v>SD</v>
          </cell>
          <cell r="AH552" t="str">
            <v>Billing</v>
          </cell>
          <cell r="AI552">
            <v>0</v>
          </cell>
          <cell r="AJ552">
            <v>0</v>
          </cell>
        </row>
        <row r="553">
          <cell r="AD553" t="str">
            <v>Mid Suffolk</v>
          </cell>
          <cell r="AE553" t="str">
            <v>Mid Suffolk</v>
          </cell>
          <cell r="AF553" t="str">
            <v>E3534</v>
          </cell>
          <cell r="AG553" t="str">
            <v>SD</v>
          </cell>
          <cell r="AH553" t="str">
            <v>Billing</v>
          </cell>
          <cell r="AI553">
            <v>0</v>
          </cell>
          <cell r="AJ553">
            <v>0</v>
          </cell>
        </row>
        <row r="554">
          <cell r="AD554" t="str">
            <v>Mid Sussex</v>
          </cell>
          <cell r="AE554" t="str">
            <v>Mid Sussex</v>
          </cell>
          <cell r="AF554" t="str">
            <v>E3836</v>
          </cell>
          <cell r="AG554" t="str">
            <v>SD</v>
          </cell>
          <cell r="AH554" t="str">
            <v>Billing</v>
          </cell>
          <cell r="AI554">
            <v>0</v>
          </cell>
          <cell r="AJ554">
            <v>0</v>
          </cell>
        </row>
        <row r="555">
          <cell r="AD555" t="str">
            <v>Middlesbrough UA</v>
          </cell>
          <cell r="AE555" t="str">
            <v>Middlesbrough UA</v>
          </cell>
          <cell r="AF555" t="str">
            <v>E0702</v>
          </cell>
          <cell r="AG555" t="str">
            <v>UA</v>
          </cell>
          <cell r="AH555" t="str">
            <v>Billing</v>
          </cell>
          <cell r="AI555">
            <v>0</v>
          </cell>
          <cell r="AJ555">
            <v>0</v>
          </cell>
        </row>
        <row r="556">
          <cell r="AD556" t="str">
            <v>Milton Keynes UA</v>
          </cell>
          <cell r="AE556" t="str">
            <v>Milton Keynes UA</v>
          </cell>
          <cell r="AF556" t="str">
            <v>E0401</v>
          </cell>
          <cell r="AG556" t="str">
            <v>UA</v>
          </cell>
          <cell r="AH556" t="str">
            <v>Billing</v>
          </cell>
          <cell r="AI556">
            <v>0</v>
          </cell>
          <cell r="AJ556">
            <v>0</v>
          </cell>
        </row>
        <row r="557">
          <cell r="AD557" t="str">
            <v>Mole Valley</v>
          </cell>
          <cell r="AE557" t="str">
            <v>Mole Valley</v>
          </cell>
          <cell r="AF557" t="str">
            <v>E3634</v>
          </cell>
          <cell r="AG557" t="str">
            <v>SD</v>
          </cell>
          <cell r="AH557" t="str">
            <v>Billing</v>
          </cell>
          <cell r="AI557">
            <v>0</v>
          </cell>
          <cell r="AJ557">
            <v>0</v>
          </cell>
        </row>
        <row r="558">
          <cell r="AD558" t="str">
            <v>New Forest</v>
          </cell>
          <cell r="AE558" t="str">
            <v>New Forest</v>
          </cell>
          <cell r="AF558" t="str">
            <v>E1738</v>
          </cell>
          <cell r="AG558" t="str">
            <v>SD</v>
          </cell>
          <cell r="AH558" t="str">
            <v>Billing</v>
          </cell>
          <cell r="AI558">
            <v>0</v>
          </cell>
          <cell r="AJ558">
            <v>0</v>
          </cell>
        </row>
        <row r="559">
          <cell r="AD559" t="str">
            <v>New Forest National Park Authority</v>
          </cell>
          <cell r="AE559" t="str">
            <v>New Forest National Park Authority</v>
          </cell>
          <cell r="AF559" t="str">
            <v>E6409</v>
          </cell>
          <cell r="AG559" t="str">
            <v>PARK</v>
          </cell>
          <cell r="AH559">
            <v>0</v>
          </cell>
          <cell r="AI559">
            <v>0</v>
          </cell>
          <cell r="AJ559">
            <v>0</v>
          </cell>
        </row>
        <row r="560">
          <cell r="AD560" t="str">
            <v>Newark &amp; Sherwood</v>
          </cell>
          <cell r="AE560" t="str">
            <v>Newark &amp; Sherwood</v>
          </cell>
          <cell r="AF560" t="str">
            <v>E3036</v>
          </cell>
          <cell r="AG560" t="str">
            <v>SD</v>
          </cell>
          <cell r="AH560" t="str">
            <v>Billing</v>
          </cell>
          <cell r="AI560">
            <v>0</v>
          </cell>
          <cell r="AJ560">
            <v>0</v>
          </cell>
        </row>
        <row r="561">
          <cell r="AD561" t="str">
            <v>Newcastle</v>
          </cell>
          <cell r="AE561" t="str">
            <v>Newcastle</v>
          </cell>
          <cell r="AF561" t="str">
            <v>E4502</v>
          </cell>
          <cell r="AG561" t="str">
            <v>MD</v>
          </cell>
          <cell r="AH561" t="str">
            <v>Billing</v>
          </cell>
          <cell r="AI561">
            <v>1</v>
          </cell>
          <cell r="AJ561">
            <v>0</v>
          </cell>
        </row>
        <row r="562">
          <cell r="AD562" t="str">
            <v>Newcastle-under-Lyme</v>
          </cell>
          <cell r="AE562" t="str">
            <v>Newcastle-under-Lyme</v>
          </cell>
          <cell r="AF562" t="str">
            <v>E3434</v>
          </cell>
          <cell r="AG562" t="str">
            <v>SD</v>
          </cell>
          <cell r="AH562" t="str">
            <v>Billing</v>
          </cell>
          <cell r="AI562">
            <v>0</v>
          </cell>
          <cell r="AJ562">
            <v>0</v>
          </cell>
        </row>
        <row r="563">
          <cell r="AD563" t="str">
            <v>Newham</v>
          </cell>
          <cell r="AE563" t="str">
            <v>Newham</v>
          </cell>
          <cell r="AF563" t="str">
            <v>E5045</v>
          </cell>
          <cell r="AG563" t="str">
            <v>OLB</v>
          </cell>
          <cell r="AH563" t="str">
            <v>Billing</v>
          </cell>
          <cell r="AI563">
            <v>0</v>
          </cell>
          <cell r="AJ563">
            <v>1</v>
          </cell>
        </row>
        <row r="564">
          <cell r="AD564" t="str">
            <v>Norfolk CC</v>
          </cell>
          <cell r="AE564" t="str">
            <v>Norfolk CC</v>
          </cell>
          <cell r="AF564" t="str">
            <v>E2620</v>
          </cell>
          <cell r="AG564" t="str">
            <v>COUNTY</v>
          </cell>
          <cell r="AH564">
            <v>0</v>
          </cell>
          <cell r="AI564">
            <v>0</v>
          </cell>
          <cell r="AJ564">
            <v>0</v>
          </cell>
        </row>
        <row r="565">
          <cell r="AD565" t="str">
            <v>Norfolk Police and Crime Commissioner and Chief Constable</v>
          </cell>
          <cell r="AE565" t="str">
            <v>Norfolk Police and Crime Commissioner and Chief Constable</v>
          </cell>
          <cell r="AF565" t="str">
            <v>E7026</v>
          </cell>
          <cell r="AG565" t="str">
            <v>POL</v>
          </cell>
          <cell r="AH565">
            <v>0</v>
          </cell>
          <cell r="AI565">
            <v>0</v>
          </cell>
          <cell r="AJ565">
            <v>0</v>
          </cell>
        </row>
        <row r="566">
          <cell r="AD566" t="str">
            <v>North Devon</v>
          </cell>
          <cell r="AE566" t="str">
            <v>North Devon</v>
          </cell>
          <cell r="AF566" t="str">
            <v>E1134</v>
          </cell>
          <cell r="AG566" t="str">
            <v>SD</v>
          </cell>
          <cell r="AH566" t="str">
            <v>Billing</v>
          </cell>
          <cell r="AI566">
            <v>0</v>
          </cell>
          <cell r="AJ566">
            <v>0</v>
          </cell>
        </row>
        <row r="567">
          <cell r="AD567" t="str">
            <v>North Dorset</v>
          </cell>
          <cell r="AE567" t="str">
            <v>North Dorset</v>
          </cell>
          <cell r="AF567" t="str">
            <v>E1234</v>
          </cell>
          <cell r="AG567" t="str">
            <v>SD</v>
          </cell>
          <cell r="AH567" t="str">
            <v>Billing</v>
          </cell>
          <cell r="AI567">
            <v>0</v>
          </cell>
          <cell r="AJ567">
            <v>0</v>
          </cell>
        </row>
        <row r="568">
          <cell r="AD568" t="str">
            <v>North East Derbyshire</v>
          </cell>
          <cell r="AE568" t="str">
            <v>North East Derbyshire</v>
          </cell>
          <cell r="AF568" t="str">
            <v>E1038</v>
          </cell>
          <cell r="AG568" t="str">
            <v>SD</v>
          </cell>
          <cell r="AH568" t="str">
            <v>Billing</v>
          </cell>
          <cell r="AI568">
            <v>0</v>
          </cell>
          <cell r="AJ568">
            <v>0</v>
          </cell>
        </row>
        <row r="569">
          <cell r="AD569" t="str">
            <v>North East Lincolnshire UA</v>
          </cell>
          <cell r="AE569" t="str">
            <v>North East Lincolnshire UA</v>
          </cell>
          <cell r="AF569" t="str">
            <v>E2003</v>
          </cell>
          <cell r="AG569" t="str">
            <v>UA</v>
          </cell>
          <cell r="AH569" t="str">
            <v>Billing</v>
          </cell>
          <cell r="AI569">
            <v>0</v>
          </cell>
          <cell r="AJ569">
            <v>0</v>
          </cell>
        </row>
        <row r="570">
          <cell r="AD570" t="str">
            <v>North Hertfordshire</v>
          </cell>
          <cell r="AE570" t="str">
            <v>North Hertfordshire</v>
          </cell>
          <cell r="AF570" t="str">
            <v>E1935</v>
          </cell>
          <cell r="AG570" t="str">
            <v>SD</v>
          </cell>
          <cell r="AH570" t="str">
            <v>Billing</v>
          </cell>
          <cell r="AI570">
            <v>0</v>
          </cell>
          <cell r="AJ570">
            <v>0</v>
          </cell>
        </row>
        <row r="571">
          <cell r="AD571" t="str">
            <v>North Kesteven</v>
          </cell>
          <cell r="AE571" t="str">
            <v>North Kesteven</v>
          </cell>
          <cell r="AF571" t="str">
            <v>E2534</v>
          </cell>
          <cell r="AG571" t="str">
            <v>SD</v>
          </cell>
          <cell r="AH571" t="str">
            <v>Billing</v>
          </cell>
          <cell r="AI571">
            <v>0</v>
          </cell>
          <cell r="AJ571">
            <v>0</v>
          </cell>
        </row>
        <row r="572">
          <cell r="AD572" t="str">
            <v>North Lincolnshire UA</v>
          </cell>
          <cell r="AE572" t="str">
            <v>North Lincolnshire UA</v>
          </cell>
          <cell r="AF572" t="str">
            <v>E2004</v>
          </cell>
          <cell r="AG572" t="str">
            <v>UA</v>
          </cell>
          <cell r="AH572" t="str">
            <v>Billing</v>
          </cell>
          <cell r="AI572">
            <v>0</v>
          </cell>
          <cell r="AJ572">
            <v>0</v>
          </cell>
        </row>
        <row r="573">
          <cell r="AD573" t="str">
            <v>North London Waste Authority</v>
          </cell>
          <cell r="AE573" t="str">
            <v>North London Waste Authority</v>
          </cell>
          <cell r="AF573" t="str">
            <v>E6205</v>
          </cell>
          <cell r="AG573" t="str">
            <v>WASTE</v>
          </cell>
          <cell r="AH573">
            <v>0</v>
          </cell>
          <cell r="AI573">
            <v>0</v>
          </cell>
          <cell r="AJ573">
            <v>1</v>
          </cell>
        </row>
        <row r="574">
          <cell r="AD574" t="str">
            <v>North Norfolk</v>
          </cell>
          <cell r="AE574" t="str">
            <v>North Norfolk</v>
          </cell>
          <cell r="AF574" t="str">
            <v>E2635</v>
          </cell>
          <cell r="AG574" t="str">
            <v>SD</v>
          </cell>
          <cell r="AH574" t="str">
            <v>Billing</v>
          </cell>
          <cell r="AI574">
            <v>0</v>
          </cell>
          <cell r="AJ574">
            <v>0</v>
          </cell>
        </row>
        <row r="575">
          <cell r="AD575" t="str">
            <v>North Somerset UA</v>
          </cell>
          <cell r="AE575" t="str">
            <v>North Somerset UA</v>
          </cell>
          <cell r="AF575" t="str">
            <v>E0104</v>
          </cell>
          <cell r="AG575" t="str">
            <v>UA</v>
          </cell>
          <cell r="AH575" t="str">
            <v>Billing</v>
          </cell>
          <cell r="AI575">
            <v>0</v>
          </cell>
          <cell r="AJ575">
            <v>0</v>
          </cell>
        </row>
        <row r="576">
          <cell r="AD576" t="str">
            <v>North Tyneside</v>
          </cell>
          <cell r="AE576" t="str">
            <v>North Tyneside</v>
          </cell>
          <cell r="AF576" t="str">
            <v>E4503</v>
          </cell>
          <cell r="AG576" t="str">
            <v>MD</v>
          </cell>
          <cell r="AH576" t="str">
            <v>Billing</v>
          </cell>
          <cell r="AI576">
            <v>1</v>
          </cell>
          <cell r="AJ576">
            <v>0</v>
          </cell>
        </row>
        <row r="577">
          <cell r="AD577" t="str">
            <v>North Warwickshire</v>
          </cell>
          <cell r="AE577" t="str">
            <v>North Warwickshire</v>
          </cell>
          <cell r="AF577" t="str">
            <v>E3731</v>
          </cell>
          <cell r="AG577" t="str">
            <v>SD</v>
          </cell>
          <cell r="AH577" t="str">
            <v>Billing</v>
          </cell>
          <cell r="AI577">
            <v>0</v>
          </cell>
          <cell r="AJ577">
            <v>0</v>
          </cell>
        </row>
        <row r="578">
          <cell r="AD578" t="str">
            <v>North West Leicestershire</v>
          </cell>
          <cell r="AE578" t="str">
            <v>North West Leicestershire</v>
          </cell>
          <cell r="AF578" t="str">
            <v>E2437</v>
          </cell>
          <cell r="AG578" t="str">
            <v>SD</v>
          </cell>
          <cell r="AH578" t="str">
            <v>Billing</v>
          </cell>
          <cell r="AI578">
            <v>0</v>
          </cell>
          <cell r="AJ578">
            <v>0</v>
          </cell>
        </row>
        <row r="579">
          <cell r="AD579" t="str">
            <v>North York Moors National Park Authority</v>
          </cell>
          <cell r="AE579" t="str">
            <v>North York Moors National Park Authority</v>
          </cell>
          <cell r="AF579" t="str">
            <v>E6404</v>
          </cell>
          <cell r="AG579" t="str">
            <v>PARK</v>
          </cell>
          <cell r="AH579">
            <v>0</v>
          </cell>
          <cell r="AI579">
            <v>0</v>
          </cell>
          <cell r="AJ579">
            <v>0</v>
          </cell>
        </row>
        <row r="580">
          <cell r="AD580" t="str">
            <v>North Yorkshire CC</v>
          </cell>
          <cell r="AE580" t="str">
            <v>North Yorkshire CC</v>
          </cell>
          <cell r="AF580" t="str">
            <v>E2721</v>
          </cell>
          <cell r="AG580" t="str">
            <v>COUNTY</v>
          </cell>
          <cell r="AH580">
            <v>0</v>
          </cell>
          <cell r="AI580">
            <v>0</v>
          </cell>
          <cell r="AJ580">
            <v>0</v>
          </cell>
        </row>
        <row r="581">
          <cell r="AD581" t="str">
            <v>North Yorkshire Combined Fire and Rescue Authority</v>
          </cell>
          <cell r="AE581" t="str">
            <v>North Yorkshire Combined Fire and Rescue Authority</v>
          </cell>
          <cell r="AF581" t="str">
            <v>E6127</v>
          </cell>
          <cell r="AG581" t="str">
            <v>CFA</v>
          </cell>
          <cell r="AH581">
            <v>0</v>
          </cell>
          <cell r="AI581">
            <v>0</v>
          </cell>
          <cell r="AJ581">
            <v>0</v>
          </cell>
        </row>
        <row r="582">
          <cell r="AD582" t="str">
            <v>North Yorkshire Police and Crime Commissioner and Chief Constable</v>
          </cell>
          <cell r="AE582" t="str">
            <v>North Yorkshire Police and Crime Commissioner and Chief Constable</v>
          </cell>
          <cell r="AF582" t="str">
            <v>E7027</v>
          </cell>
          <cell r="AG582" t="str">
            <v>POL</v>
          </cell>
          <cell r="AH582">
            <v>0</v>
          </cell>
          <cell r="AI582">
            <v>0</v>
          </cell>
          <cell r="AJ582">
            <v>0</v>
          </cell>
        </row>
        <row r="583">
          <cell r="AD583" t="str">
            <v>Northampton</v>
          </cell>
          <cell r="AE583" t="str">
            <v>Northampton</v>
          </cell>
          <cell r="AF583" t="str">
            <v>E2835</v>
          </cell>
          <cell r="AG583" t="str">
            <v>SD</v>
          </cell>
          <cell r="AH583" t="str">
            <v>Billing</v>
          </cell>
          <cell r="AI583">
            <v>0</v>
          </cell>
          <cell r="AJ583">
            <v>0</v>
          </cell>
        </row>
        <row r="584">
          <cell r="AD584" t="str">
            <v>Northamptonshire CC</v>
          </cell>
          <cell r="AE584" t="str">
            <v>Northamptonshire CC</v>
          </cell>
          <cell r="AF584" t="str">
            <v>E2820</v>
          </cell>
          <cell r="AG584" t="str">
            <v>COUNTY</v>
          </cell>
          <cell r="AH584">
            <v>0</v>
          </cell>
          <cell r="AI584">
            <v>0</v>
          </cell>
          <cell r="AJ584">
            <v>0</v>
          </cell>
        </row>
        <row r="585">
          <cell r="AD585" t="str">
            <v>Northamptonshire Police and Crime Commissioner and Chief Constable</v>
          </cell>
          <cell r="AE585" t="str">
            <v>Northamptonshire Police and Crime Commissioner and Chief Constable</v>
          </cell>
          <cell r="AF585" t="str">
            <v>E7028</v>
          </cell>
          <cell r="AG585" t="str">
            <v>POL</v>
          </cell>
          <cell r="AH585">
            <v>0</v>
          </cell>
          <cell r="AI585">
            <v>0</v>
          </cell>
          <cell r="AJ585">
            <v>0</v>
          </cell>
        </row>
        <row r="586">
          <cell r="AD586" t="str">
            <v>Northumberland National Park Authority</v>
          </cell>
          <cell r="AE586" t="str">
            <v>Northumberland National Park Authority</v>
          </cell>
          <cell r="AF586" t="str">
            <v>E6405</v>
          </cell>
          <cell r="AG586" t="str">
            <v>PARK</v>
          </cell>
          <cell r="AH586">
            <v>0</v>
          </cell>
          <cell r="AI586">
            <v>0</v>
          </cell>
          <cell r="AJ586">
            <v>0</v>
          </cell>
        </row>
        <row r="587">
          <cell r="AD587" t="str">
            <v>Northumberland UA</v>
          </cell>
          <cell r="AE587" t="str">
            <v>Northumberland UA</v>
          </cell>
          <cell r="AF587" t="str">
            <v>E2901</v>
          </cell>
          <cell r="AG587" t="str">
            <v>UA</v>
          </cell>
          <cell r="AH587" t="str">
            <v>Billing</v>
          </cell>
          <cell r="AI587">
            <v>1</v>
          </cell>
          <cell r="AJ587">
            <v>0</v>
          </cell>
        </row>
        <row r="588">
          <cell r="AD588" t="str">
            <v>Northumbria Police and Crime Commissioner and Chief Constable</v>
          </cell>
          <cell r="AE588" t="str">
            <v>Northumbria Police and Crime Commissioner and Chief Constable</v>
          </cell>
          <cell r="AF588" t="str">
            <v>E7045</v>
          </cell>
          <cell r="AG588" t="str">
            <v>POL</v>
          </cell>
          <cell r="AH588">
            <v>0</v>
          </cell>
          <cell r="AI588">
            <v>0</v>
          </cell>
          <cell r="AJ588">
            <v>0</v>
          </cell>
        </row>
        <row r="589">
          <cell r="AD589" t="str">
            <v>Norwich City</v>
          </cell>
          <cell r="AE589" t="str">
            <v>Norwich City</v>
          </cell>
          <cell r="AF589" t="str">
            <v>E2636</v>
          </cell>
          <cell r="AG589" t="str">
            <v>SD</v>
          </cell>
          <cell r="AH589" t="str">
            <v>Billing</v>
          </cell>
          <cell r="AI589">
            <v>0</v>
          </cell>
          <cell r="AJ589">
            <v>0</v>
          </cell>
        </row>
        <row r="590">
          <cell r="AD590" t="str">
            <v>Nottingham City UA</v>
          </cell>
          <cell r="AE590" t="str">
            <v>Nottingham City UA</v>
          </cell>
          <cell r="AF590" t="str">
            <v>E3001</v>
          </cell>
          <cell r="AG590" t="str">
            <v>UA</v>
          </cell>
          <cell r="AH590" t="str">
            <v>Billing</v>
          </cell>
          <cell r="AI590">
            <v>0</v>
          </cell>
          <cell r="AJ590">
            <v>0</v>
          </cell>
        </row>
        <row r="591">
          <cell r="AD591" t="str">
            <v>Nottinghamshire CC</v>
          </cell>
          <cell r="AE591" t="str">
            <v>Nottinghamshire CC</v>
          </cell>
          <cell r="AF591" t="str">
            <v>E3021</v>
          </cell>
          <cell r="AG591" t="str">
            <v>COUNTY</v>
          </cell>
          <cell r="AH591">
            <v>0</v>
          </cell>
          <cell r="AI591">
            <v>0</v>
          </cell>
          <cell r="AJ591">
            <v>0</v>
          </cell>
        </row>
        <row r="592">
          <cell r="AD592" t="str">
            <v>Nottinghamshire Combined Fire and Rescue Authority</v>
          </cell>
          <cell r="AE592" t="str">
            <v>Nottinghamshire Combined Fire and Rescue Authority</v>
          </cell>
          <cell r="AF592" t="str">
            <v>E6130</v>
          </cell>
          <cell r="AG592" t="str">
            <v>CFA</v>
          </cell>
          <cell r="AH592">
            <v>0</v>
          </cell>
          <cell r="AI592">
            <v>0</v>
          </cell>
          <cell r="AJ592">
            <v>0</v>
          </cell>
        </row>
        <row r="593">
          <cell r="AD593" t="str">
            <v>Nottinghamshire Police and Crime Commissioner and Chief Constable</v>
          </cell>
          <cell r="AE593" t="str">
            <v>Nottinghamshire Police and Crime Commissioner and Chief Constable</v>
          </cell>
          <cell r="AF593" t="str">
            <v>E7030</v>
          </cell>
          <cell r="AG593" t="str">
            <v>POL</v>
          </cell>
          <cell r="AH593">
            <v>0</v>
          </cell>
          <cell r="AI593">
            <v>0</v>
          </cell>
          <cell r="AJ593">
            <v>0</v>
          </cell>
        </row>
        <row r="594">
          <cell r="AD594" t="str">
            <v>Nuneaton &amp; Bedworth</v>
          </cell>
          <cell r="AE594" t="str">
            <v>Nuneaton &amp; Bedworth</v>
          </cell>
          <cell r="AF594" t="str">
            <v>E3732</v>
          </cell>
          <cell r="AG594" t="str">
            <v>SD</v>
          </cell>
          <cell r="AH594" t="str">
            <v>Billing</v>
          </cell>
          <cell r="AI594">
            <v>0</v>
          </cell>
          <cell r="AJ594">
            <v>0</v>
          </cell>
        </row>
        <row r="595">
          <cell r="AD595" t="str">
            <v>Oadby &amp; Wigston</v>
          </cell>
          <cell r="AE595" t="str">
            <v>Oadby &amp; Wigston</v>
          </cell>
          <cell r="AF595" t="str">
            <v>E2438</v>
          </cell>
          <cell r="AG595" t="str">
            <v>SD</v>
          </cell>
          <cell r="AH595" t="str">
            <v>Billing</v>
          </cell>
          <cell r="AI595">
            <v>0</v>
          </cell>
          <cell r="AJ595">
            <v>0</v>
          </cell>
        </row>
        <row r="596">
          <cell r="AD596" t="str">
            <v>Oldham</v>
          </cell>
          <cell r="AE596" t="str">
            <v>Oldham</v>
          </cell>
          <cell r="AF596" t="str">
            <v>E4204</v>
          </cell>
          <cell r="AG596" t="str">
            <v>MD</v>
          </cell>
          <cell r="AH596" t="str">
            <v>Billing</v>
          </cell>
          <cell r="AI596">
            <v>1</v>
          </cell>
          <cell r="AJ596">
            <v>1</v>
          </cell>
        </row>
        <row r="597">
          <cell r="AD597" t="str">
            <v>Oxford</v>
          </cell>
          <cell r="AE597" t="str">
            <v>Oxford</v>
          </cell>
          <cell r="AF597" t="str">
            <v>E3132</v>
          </cell>
          <cell r="AG597" t="str">
            <v>SD</v>
          </cell>
          <cell r="AH597" t="str">
            <v>Billing</v>
          </cell>
          <cell r="AI597">
            <v>0</v>
          </cell>
          <cell r="AJ597">
            <v>0</v>
          </cell>
        </row>
        <row r="598">
          <cell r="AD598" t="str">
            <v>Oxfordshire CC</v>
          </cell>
          <cell r="AE598" t="str">
            <v>Oxfordshire CC</v>
          </cell>
          <cell r="AF598" t="str">
            <v>E3120</v>
          </cell>
          <cell r="AG598" t="str">
            <v>COUNTY</v>
          </cell>
          <cell r="AH598">
            <v>0</v>
          </cell>
          <cell r="AI598">
            <v>0</v>
          </cell>
          <cell r="AJ598">
            <v>0</v>
          </cell>
        </row>
        <row r="599">
          <cell r="AD599" t="str">
            <v>Peak District National Park Authority</v>
          </cell>
          <cell r="AE599" t="str">
            <v>Peak District National Park Authority</v>
          </cell>
          <cell r="AF599" t="str">
            <v>E6406</v>
          </cell>
          <cell r="AG599" t="str">
            <v>PARK</v>
          </cell>
          <cell r="AH599">
            <v>0</v>
          </cell>
          <cell r="AI599">
            <v>0</v>
          </cell>
          <cell r="AJ599">
            <v>0</v>
          </cell>
        </row>
        <row r="600">
          <cell r="AD600" t="str">
            <v>Pendle</v>
          </cell>
          <cell r="AE600" t="str">
            <v>Pendle</v>
          </cell>
          <cell r="AF600" t="str">
            <v>E2338</v>
          </cell>
          <cell r="AG600" t="str">
            <v>SD</v>
          </cell>
          <cell r="AH600" t="str">
            <v>Billing</v>
          </cell>
          <cell r="AI600">
            <v>0</v>
          </cell>
          <cell r="AJ600">
            <v>0</v>
          </cell>
        </row>
        <row r="601">
          <cell r="AD601" t="str">
            <v>Peterborough UA</v>
          </cell>
          <cell r="AE601" t="str">
            <v>Peterborough UA</v>
          </cell>
          <cell r="AF601" t="str">
            <v>E0501</v>
          </cell>
          <cell r="AG601" t="str">
            <v>UA</v>
          </cell>
          <cell r="AH601" t="str">
            <v>Billing</v>
          </cell>
          <cell r="AI601">
            <v>0</v>
          </cell>
          <cell r="AJ601">
            <v>0</v>
          </cell>
        </row>
        <row r="602">
          <cell r="AD602" t="str">
            <v>Plymouth UA</v>
          </cell>
          <cell r="AE602" t="str">
            <v>Plymouth UA</v>
          </cell>
          <cell r="AF602" t="str">
            <v>E1101</v>
          </cell>
          <cell r="AG602" t="str">
            <v>UA</v>
          </cell>
          <cell r="AH602" t="str">
            <v>Billing</v>
          </cell>
          <cell r="AI602">
            <v>0</v>
          </cell>
          <cell r="AJ602">
            <v>0</v>
          </cell>
        </row>
        <row r="603">
          <cell r="AD603" t="str">
            <v>Poole UA</v>
          </cell>
          <cell r="AE603" t="str">
            <v>Poole UA</v>
          </cell>
          <cell r="AF603" t="str">
            <v>E1201</v>
          </cell>
          <cell r="AG603" t="str">
            <v>UA</v>
          </cell>
          <cell r="AH603" t="str">
            <v>Billing</v>
          </cell>
          <cell r="AI603">
            <v>0</v>
          </cell>
          <cell r="AJ603">
            <v>0</v>
          </cell>
        </row>
        <row r="604">
          <cell r="AD604" t="str">
            <v>Portsmouth UA</v>
          </cell>
          <cell r="AE604" t="str">
            <v>Portsmouth UA</v>
          </cell>
          <cell r="AF604" t="str">
            <v>E1701</v>
          </cell>
          <cell r="AG604" t="str">
            <v>UA</v>
          </cell>
          <cell r="AH604" t="str">
            <v>Billing</v>
          </cell>
          <cell r="AI604">
            <v>0</v>
          </cell>
          <cell r="AJ604">
            <v>0</v>
          </cell>
        </row>
        <row r="605">
          <cell r="AD605" t="str">
            <v>Preston</v>
          </cell>
          <cell r="AE605" t="str">
            <v>Preston</v>
          </cell>
          <cell r="AF605" t="str">
            <v>E2339</v>
          </cell>
          <cell r="AG605" t="str">
            <v>SD</v>
          </cell>
          <cell r="AH605" t="str">
            <v>Billing</v>
          </cell>
          <cell r="AI605">
            <v>0</v>
          </cell>
          <cell r="AJ605">
            <v>0</v>
          </cell>
        </row>
        <row r="606">
          <cell r="AD606" t="str">
            <v>Purbeck</v>
          </cell>
          <cell r="AE606" t="str">
            <v>Purbeck</v>
          </cell>
          <cell r="AF606" t="str">
            <v>E1236</v>
          </cell>
          <cell r="AG606" t="str">
            <v>SD</v>
          </cell>
          <cell r="AH606" t="str">
            <v>Billing</v>
          </cell>
          <cell r="AI606">
            <v>0</v>
          </cell>
          <cell r="AJ606">
            <v>0</v>
          </cell>
        </row>
        <row r="607">
          <cell r="AD607" t="str">
            <v>Reading UA</v>
          </cell>
          <cell r="AE607" t="str">
            <v>Reading UA</v>
          </cell>
          <cell r="AF607" t="str">
            <v>E0303</v>
          </cell>
          <cell r="AG607" t="str">
            <v>UA</v>
          </cell>
          <cell r="AH607" t="str">
            <v>Billing</v>
          </cell>
          <cell r="AI607">
            <v>0</v>
          </cell>
          <cell r="AJ607">
            <v>0</v>
          </cell>
        </row>
        <row r="608">
          <cell r="AD608" t="str">
            <v>Redbridge</v>
          </cell>
          <cell r="AE608" t="str">
            <v>Redbridge</v>
          </cell>
          <cell r="AF608" t="str">
            <v>E5046</v>
          </cell>
          <cell r="AG608" t="str">
            <v>OLB</v>
          </cell>
          <cell r="AH608" t="str">
            <v>Billing</v>
          </cell>
          <cell r="AI608">
            <v>0</v>
          </cell>
          <cell r="AJ608">
            <v>1</v>
          </cell>
        </row>
        <row r="609">
          <cell r="AD609" t="str">
            <v>Redcar &amp; Cleveland UA</v>
          </cell>
          <cell r="AE609" t="str">
            <v>Redcar &amp; Cleveland UA</v>
          </cell>
          <cell r="AF609" t="str">
            <v>E0703</v>
          </cell>
          <cell r="AG609" t="str">
            <v>UA</v>
          </cell>
          <cell r="AH609" t="str">
            <v>Billing</v>
          </cell>
          <cell r="AI609">
            <v>0</v>
          </cell>
          <cell r="AJ609">
            <v>0</v>
          </cell>
        </row>
        <row r="610">
          <cell r="AD610" t="str">
            <v>Redditch BC</v>
          </cell>
          <cell r="AE610" t="str">
            <v>Redditch BC</v>
          </cell>
          <cell r="AF610" t="str">
            <v>E1835</v>
          </cell>
          <cell r="AG610" t="str">
            <v>SD</v>
          </cell>
          <cell r="AH610" t="str">
            <v>Billing</v>
          </cell>
          <cell r="AI610">
            <v>0</v>
          </cell>
          <cell r="AJ610">
            <v>0</v>
          </cell>
        </row>
        <row r="611">
          <cell r="AD611" t="str">
            <v>Reigate and Banstead</v>
          </cell>
          <cell r="AE611" t="str">
            <v>Reigate and Banstead</v>
          </cell>
          <cell r="AF611" t="str">
            <v>E3635</v>
          </cell>
          <cell r="AG611" t="str">
            <v>SD</v>
          </cell>
          <cell r="AH611" t="str">
            <v>Billing</v>
          </cell>
          <cell r="AI611">
            <v>0</v>
          </cell>
          <cell r="AJ611">
            <v>0</v>
          </cell>
        </row>
        <row r="612">
          <cell r="AD612" t="str">
            <v>Ribble Valley</v>
          </cell>
          <cell r="AE612" t="str">
            <v>Ribble Valley</v>
          </cell>
          <cell r="AF612" t="str">
            <v>E2340</v>
          </cell>
          <cell r="AG612" t="str">
            <v>SD</v>
          </cell>
          <cell r="AH612" t="str">
            <v>Billing</v>
          </cell>
          <cell r="AI612">
            <v>0</v>
          </cell>
          <cell r="AJ612">
            <v>0</v>
          </cell>
        </row>
        <row r="613">
          <cell r="AD613" t="str">
            <v>Richmond upon Thames</v>
          </cell>
          <cell r="AE613" t="str">
            <v>Richmond upon Thames</v>
          </cell>
          <cell r="AF613" t="str">
            <v>E5047</v>
          </cell>
          <cell r="AG613" t="str">
            <v>OLB</v>
          </cell>
          <cell r="AH613" t="str">
            <v>Billing</v>
          </cell>
          <cell r="AI613">
            <v>0</v>
          </cell>
          <cell r="AJ613">
            <v>1</v>
          </cell>
        </row>
        <row r="614">
          <cell r="AD614" t="str">
            <v>Richmondshire DC</v>
          </cell>
          <cell r="AE614" t="str">
            <v>Richmondshire DC</v>
          </cell>
          <cell r="AF614" t="str">
            <v>E2734</v>
          </cell>
          <cell r="AG614" t="str">
            <v>SD</v>
          </cell>
          <cell r="AH614" t="str">
            <v>Billing</v>
          </cell>
          <cell r="AI614">
            <v>0</v>
          </cell>
          <cell r="AJ614">
            <v>0</v>
          </cell>
        </row>
        <row r="615">
          <cell r="AD615" t="str">
            <v>Rochdale</v>
          </cell>
          <cell r="AE615" t="str">
            <v>Rochdale</v>
          </cell>
          <cell r="AF615" t="str">
            <v>E4205</v>
          </cell>
          <cell r="AG615" t="str">
            <v>MD</v>
          </cell>
          <cell r="AH615" t="str">
            <v>Billing</v>
          </cell>
          <cell r="AI615">
            <v>1</v>
          </cell>
          <cell r="AJ615">
            <v>1</v>
          </cell>
        </row>
        <row r="616">
          <cell r="AD616" t="str">
            <v>Rochford</v>
          </cell>
          <cell r="AE616" t="str">
            <v>Rochford</v>
          </cell>
          <cell r="AF616" t="str">
            <v>E1540</v>
          </cell>
          <cell r="AG616" t="str">
            <v>SD</v>
          </cell>
          <cell r="AH616" t="str">
            <v>Billing</v>
          </cell>
          <cell r="AI616">
            <v>0</v>
          </cell>
          <cell r="AJ616">
            <v>0</v>
          </cell>
        </row>
        <row r="617">
          <cell r="AD617" t="str">
            <v>Rossendale</v>
          </cell>
          <cell r="AE617" t="str">
            <v>Rossendale</v>
          </cell>
          <cell r="AF617" t="str">
            <v>E2341</v>
          </cell>
          <cell r="AG617" t="str">
            <v>SD</v>
          </cell>
          <cell r="AH617" t="str">
            <v>Billing</v>
          </cell>
          <cell r="AI617">
            <v>0</v>
          </cell>
          <cell r="AJ617">
            <v>0</v>
          </cell>
        </row>
        <row r="618">
          <cell r="AD618" t="str">
            <v>Rother</v>
          </cell>
          <cell r="AE618" t="str">
            <v>Rother</v>
          </cell>
          <cell r="AF618" t="str">
            <v>E1436</v>
          </cell>
          <cell r="AG618" t="str">
            <v>SD</v>
          </cell>
          <cell r="AH618" t="str">
            <v>Billing</v>
          </cell>
          <cell r="AI618">
            <v>0</v>
          </cell>
          <cell r="AJ618">
            <v>0</v>
          </cell>
        </row>
        <row r="619">
          <cell r="AD619" t="str">
            <v>Rotherham</v>
          </cell>
          <cell r="AE619" t="str">
            <v>Rotherham</v>
          </cell>
          <cell r="AF619" t="str">
            <v>E4403</v>
          </cell>
          <cell r="AG619" t="str">
            <v>MD</v>
          </cell>
          <cell r="AH619" t="str">
            <v>Billing</v>
          </cell>
          <cell r="AI619">
            <v>1</v>
          </cell>
          <cell r="AJ619">
            <v>0</v>
          </cell>
        </row>
        <row r="620">
          <cell r="AD620" t="str">
            <v>Rugby</v>
          </cell>
          <cell r="AE620" t="str">
            <v>Rugby</v>
          </cell>
          <cell r="AF620" t="str">
            <v>E3733</v>
          </cell>
          <cell r="AG620" t="str">
            <v>SD</v>
          </cell>
          <cell r="AH620" t="str">
            <v>Billing</v>
          </cell>
          <cell r="AI620">
            <v>0</v>
          </cell>
          <cell r="AJ620">
            <v>0</v>
          </cell>
        </row>
        <row r="621">
          <cell r="AD621" t="str">
            <v>Runnymede</v>
          </cell>
          <cell r="AE621" t="str">
            <v>Runnymede</v>
          </cell>
          <cell r="AF621" t="str">
            <v>E3636</v>
          </cell>
          <cell r="AG621" t="str">
            <v>SD</v>
          </cell>
          <cell r="AH621" t="str">
            <v>Billing</v>
          </cell>
          <cell r="AI621">
            <v>0</v>
          </cell>
          <cell r="AJ621">
            <v>0</v>
          </cell>
        </row>
        <row r="622">
          <cell r="AD622" t="str">
            <v>Rushcliffe</v>
          </cell>
          <cell r="AE622" t="str">
            <v>Rushcliffe</v>
          </cell>
          <cell r="AF622" t="str">
            <v>E3038</v>
          </cell>
          <cell r="AG622" t="str">
            <v>SD</v>
          </cell>
          <cell r="AH622" t="str">
            <v>Billing</v>
          </cell>
          <cell r="AI622">
            <v>0</v>
          </cell>
          <cell r="AJ622">
            <v>0</v>
          </cell>
        </row>
        <row r="623">
          <cell r="AD623" t="str">
            <v>Rushmoor</v>
          </cell>
          <cell r="AE623" t="str">
            <v>Rushmoor</v>
          </cell>
          <cell r="AF623" t="str">
            <v>E1740</v>
          </cell>
          <cell r="AG623" t="str">
            <v>SD</v>
          </cell>
          <cell r="AH623" t="str">
            <v>Billing</v>
          </cell>
          <cell r="AI623">
            <v>0</v>
          </cell>
          <cell r="AJ623">
            <v>0</v>
          </cell>
        </row>
        <row r="624">
          <cell r="AD624" t="str">
            <v>Rutland UA</v>
          </cell>
          <cell r="AE624" t="str">
            <v>Rutland UA</v>
          </cell>
          <cell r="AF624" t="str">
            <v>E2402</v>
          </cell>
          <cell r="AG624" t="str">
            <v>UA</v>
          </cell>
          <cell r="AH624" t="str">
            <v>Billing</v>
          </cell>
          <cell r="AI624">
            <v>0</v>
          </cell>
          <cell r="AJ624">
            <v>0</v>
          </cell>
        </row>
        <row r="625">
          <cell r="AD625" t="str">
            <v>Ryedale DC</v>
          </cell>
          <cell r="AE625" t="str">
            <v>Ryedale DC</v>
          </cell>
          <cell r="AF625" t="str">
            <v>E2755</v>
          </cell>
          <cell r="AG625" t="str">
            <v>SD</v>
          </cell>
          <cell r="AH625" t="str">
            <v>Billing</v>
          </cell>
          <cell r="AI625">
            <v>0</v>
          </cell>
          <cell r="AJ625">
            <v>0</v>
          </cell>
        </row>
        <row r="626">
          <cell r="AD626" t="str">
            <v>Salford</v>
          </cell>
          <cell r="AE626" t="str">
            <v>Salford</v>
          </cell>
          <cell r="AF626" t="str">
            <v>E4206</v>
          </cell>
          <cell r="AG626" t="str">
            <v>MD</v>
          </cell>
          <cell r="AH626" t="str">
            <v>Billing</v>
          </cell>
          <cell r="AI626">
            <v>1</v>
          </cell>
          <cell r="AJ626">
            <v>1</v>
          </cell>
        </row>
        <row r="627">
          <cell r="AD627" t="str">
            <v>Sandwell</v>
          </cell>
          <cell r="AE627" t="str">
            <v>Sandwell</v>
          </cell>
          <cell r="AF627" t="str">
            <v>E4604</v>
          </cell>
          <cell r="AG627" t="str">
            <v>MD</v>
          </cell>
          <cell r="AH627" t="str">
            <v>Billing</v>
          </cell>
          <cell r="AI627">
            <v>1</v>
          </cell>
          <cell r="AJ627">
            <v>0</v>
          </cell>
        </row>
        <row r="628">
          <cell r="AD628" t="str">
            <v>Scarborough</v>
          </cell>
          <cell r="AE628" t="str">
            <v>Scarborough</v>
          </cell>
          <cell r="AF628" t="str">
            <v>E2736</v>
          </cell>
          <cell r="AG628" t="str">
            <v>SD</v>
          </cell>
          <cell r="AH628" t="str">
            <v>Billing</v>
          </cell>
          <cell r="AI628">
            <v>0</v>
          </cell>
          <cell r="AJ628">
            <v>0</v>
          </cell>
        </row>
        <row r="629">
          <cell r="AD629" t="str">
            <v>Sedgemoor</v>
          </cell>
          <cell r="AE629" t="str">
            <v>Sedgemoor</v>
          </cell>
          <cell r="AF629" t="str">
            <v>E3332</v>
          </cell>
          <cell r="AG629" t="str">
            <v>SD</v>
          </cell>
          <cell r="AH629" t="str">
            <v>Billing</v>
          </cell>
          <cell r="AI629">
            <v>0</v>
          </cell>
          <cell r="AJ629">
            <v>0</v>
          </cell>
        </row>
        <row r="630">
          <cell r="AD630" t="str">
            <v>Sefton</v>
          </cell>
          <cell r="AE630" t="str">
            <v>Sefton</v>
          </cell>
          <cell r="AF630" t="str">
            <v>E4304</v>
          </cell>
          <cell r="AG630" t="str">
            <v>MD</v>
          </cell>
          <cell r="AH630" t="str">
            <v>Billing</v>
          </cell>
          <cell r="AI630">
            <v>1</v>
          </cell>
          <cell r="AJ630">
            <v>1</v>
          </cell>
        </row>
        <row r="631">
          <cell r="AD631" t="str">
            <v>Selby DC</v>
          </cell>
          <cell r="AE631" t="str">
            <v>Selby DC</v>
          </cell>
          <cell r="AF631" t="str">
            <v>E2757</v>
          </cell>
          <cell r="AG631" t="str">
            <v>SD</v>
          </cell>
          <cell r="AH631" t="str">
            <v>Billing</v>
          </cell>
          <cell r="AI631">
            <v>0</v>
          </cell>
          <cell r="AJ631">
            <v>0</v>
          </cell>
        </row>
        <row r="632">
          <cell r="AD632" t="str">
            <v>Sevenoaks</v>
          </cell>
          <cell r="AE632" t="str">
            <v>Sevenoaks</v>
          </cell>
          <cell r="AF632" t="str">
            <v>E2239</v>
          </cell>
          <cell r="AG632" t="str">
            <v>SD</v>
          </cell>
          <cell r="AH632" t="str">
            <v>Billing</v>
          </cell>
          <cell r="AI632">
            <v>0</v>
          </cell>
          <cell r="AJ632">
            <v>0</v>
          </cell>
        </row>
        <row r="633">
          <cell r="AD633" t="str">
            <v>Sheffield</v>
          </cell>
          <cell r="AE633" t="str">
            <v>Sheffield</v>
          </cell>
          <cell r="AF633" t="str">
            <v>E4404</v>
          </cell>
          <cell r="AG633" t="str">
            <v>MD</v>
          </cell>
          <cell r="AH633" t="str">
            <v>Billing</v>
          </cell>
          <cell r="AI633">
            <v>1</v>
          </cell>
          <cell r="AJ633">
            <v>0</v>
          </cell>
        </row>
        <row r="634">
          <cell r="AD634" t="str">
            <v>Shepway DC</v>
          </cell>
          <cell r="AE634" t="str">
            <v>Shepway DC</v>
          </cell>
          <cell r="AF634" t="str">
            <v>E2240</v>
          </cell>
          <cell r="AG634" t="str">
            <v>SD</v>
          </cell>
          <cell r="AH634" t="str">
            <v>Billing</v>
          </cell>
          <cell r="AI634">
            <v>0</v>
          </cell>
          <cell r="AJ634">
            <v>0</v>
          </cell>
        </row>
        <row r="635">
          <cell r="AD635" t="str">
            <v>Shropshire Combined Fire and Rescue Authority</v>
          </cell>
          <cell r="AE635" t="str">
            <v>Shropshire Combined Fire and Rescue Authority</v>
          </cell>
          <cell r="AF635" t="str">
            <v>E6132</v>
          </cell>
          <cell r="AG635" t="str">
            <v>CFA</v>
          </cell>
          <cell r="AH635">
            <v>0</v>
          </cell>
          <cell r="AI635">
            <v>0</v>
          </cell>
          <cell r="AJ635">
            <v>0</v>
          </cell>
        </row>
        <row r="636">
          <cell r="AD636" t="str">
            <v>Shropshire UA</v>
          </cell>
          <cell r="AE636" t="str">
            <v>Shropshire UA</v>
          </cell>
          <cell r="AF636" t="str">
            <v>E3202</v>
          </cell>
          <cell r="AG636" t="str">
            <v>UA</v>
          </cell>
          <cell r="AH636" t="str">
            <v>Billing</v>
          </cell>
          <cell r="AI636">
            <v>0</v>
          </cell>
          <cell r="AJ636">
            <v>0</v>
          </cell>
        </row>
        <row r="637">
          <cell r="AD637" t="str">
            <v>Slough UA</v>
          </cell>
          <cell r="AE637" t="str">
            <v>Slough UA</v>
          </cell>
          <cell r="AF637" t="str">
            <v>E0304</v>
          </cell>
          <cell r="AG637" t="str">
            <v>UA</v>
          </cell>
          <cell r="AH637" t="str">
            <v>Billing</v>
          </cell>
          <cell r="AI637">
            <v>0</v>
          </cell>
          <cell r="AJ637">
            <v>0</v>
          </cell>
        </row>
        <row r="638">
          <cell r="AD638" t="str">
            <v>Solihull</v>
          </cell>
          <cell r="AE638" t="str">
            <v>Solihull</v>
          </cell>
          <cell r="AF638" t="str">
            <v>E4605</v>
          </cell>
          <cell r="AG638" t="str">
            <v>MD</v>
          </cell>
          <cell r="AH638" t="str">
            <v>Billing</v>
          </cell>
          <cell r="AI638">
            <v>1</v>
          </cell>
          <cell r="AJ638">
            <v>0</v>
          </cell>
        </row>
        <row r="639">
          <cell r="AD639" t="str">
            <v>Somerset CC</v>
          </cell>
          <cell r="AE639" t="str">
            <v>Somerset CC</v>
          </cell>
          <cell r="AF639" t="str">
            <v>E3320</v>
          </cell>
          <cell r="AG639" t="str">
            <v>COUNTY</v>
          </cell>
          <cell r="AH639">
            <v>0</v>
          </cell>
          <cell r="AI639">
            <v>0</v>
          </cell>
          <cell r="AJ639">
            <v>0</v>
          </cell>
        </row>
        <row r="640">
          <cell r="AD640" t="str">
            <v>South Buckinghamshire</v>
          </cell>
          <cell r="AE640" t="str">
            <v>South Buckinghamshire</v>
          </cell>
          <cell r="AF640" t="str">
            <v>E0434</v>
          </cell>
          <cell r="AG640" t="str">
            <v>SD</v>
          </cell>
          <cell r="AH640" t="str">
            <v>Billing</v>
          </cell>
          <cell r="AI640">
            <v>0</v>
          </cell>
          <cell r="AJ640">
            <v>0</v>
          </cell>
        </row>
        <row r="641">
          <cell r="AD641" t="str">
            <v>South Cambridgeshire</v>
          </cell>
          <cell r="AE641" t="str">
            <v>South Cambridgeshire</v>
          </cell>
          <cell r="AF641" t="str">
            <v>E0536</v>
          </cell>
          <cell r="AG641" t="str">
            <v>SD</v>
          </cell>
          <cell r="AH641" t="str">
            <v>Billing</v>
          </cell>
          <cell r="AI641">
            <v>0</v>
          </cell>
          <cell r="AJ641">
            <v>0</v>
          </cell>
        </row>
        <row r="642">
          <cell r="AD642" t="str">
            <v>South Derbyshire</v>
          </cell>
          <cell r="AE642" t="str">
            <v>South Derbyshire</v>
          </cell>
          <cell r="AF642" t="str">
            <v>E1039</v>
          </cell>
          <cell r="AG642" t="str">
            <v>SD</v>
          </cell>
          <cell r="AH642" t="str">
            <v>Billing</v>
          </cell>
          <cell r="AI642">
            <v>0</v>
          </cell>
          <cell r="AJ642">
            <v>0</v>
          </cell>
        </row>
        <row r="643">
          <cell r="AD643" t="str">
            <v>South Downs National Park</v>
          </cell>
          <cell r="AE643" t="str">
            <v>South Downs National Park</v>
          </cell>
          <cell r="AF643" t="str">
            <v>E6410</v>
          </cell>
          <cell r="AG643" t="str">
            <v>PARK</v>
          </cell>
          <cell r="AH643">
            <v>0</v>
          </cell>
          <cell r="AI643">
            <v>0</v>
          </cell>
          <cell r="AJ643">
            <v>0</v>
          </cell>
        </row>
        <row r="644">
          <cell r="AD644" t="str">
            <v>South Gloucestershire UA</v>
          </cell>
          <cell r="AE644" t="str">
            <v>South Gloucestershire UA</v>
          </cell>
          <cell r="AF644" t="str">
            <v>E0103</v>
          </cell>
          <cell r="AG644" t="str">
            <v>UA</v>
          </cell>
          <cell r="AH644" t="str">
            <v>Billing</v>
          </cell>
          <cell r="AI644">
            <v>0</v>
          </cell>
          <cell r="AJ644">
            <v>0</v>
          </cell>
        </row>
        <row r="645">
          <cell r="AD645" t="str">
            <v>South Hams</v>
          </cell>
          <cell r="AE645" t="str">
            <v>South Hams</v>
          </cell>
          <cell r="AF645" t="str">
            <v>E1136</v>
          </cell>
          <cell r="AG645" t="str">
            <v>SD</v>
          </cell>
          <cell r="AH645" t="str">
            <v>Billing</v>
          </cell>
          <cell r="AI645">
            <v>0</v>
          </cell>
          <cell r="AJ645">
            <v>0</v>
          </cell>
        </row>
        <row r="646">
          <cell r="AD646" t="str">
            <v>South Holland</v>
          </cell>
          <cell r="AE646" t="str">
            <v>South Holland</v>
          </cell>
          <cell r="AF646" t="str">
            <v>E2535</v>
          </cell>
          <cell r="AG646" t="str">
            <v>SD</v>
          </cell>
          <cell r="AH646" t="str">
            <v>Billing</v>
          </cell>
          <cell r="AI646">
            <v>0</v>
          </cell>
          <cell r="AJ646">
            <v>0</v>
          </cell>
        </row>
        <row r="647">
          <cell r="AD647" t="str">
            <v>South Kesteven</v>
          </cell>
          <cell r="AE647" t="str">
            <v>South Kesteven</v>
          </cell>
          <cell r="AF647" t="str">
            <v>E2536</v>
          </cell>
          <cell r="AG647" t="str">
            <v>SD</v>
          </cell>
          <cell r="AH647" t="str">
            <v>Billing</v>
          </cell>
          <cell r="AI647">
            <v>0</v>
          </cell>
          <cell r="AJ647">
            <v>0</v>
          </cell>
        </row>
        <row r="648">
          <cell r="AD648" t="str">
            <v>South Lakeland</v>
          </cell>
          <cell r="AE648" t="str">
            <v>South Lakeland</v>
          </cell>
          <cell r="AF648" t="str">
            <v>E0936</v>
          </cell>
          <cell r="AG648" t="str">
            <v>SD</v>
          </cell>
          <cell r="AH648" t="str">
            <v>Billing</v>
          </cell>
          <cell r="AI648">
            <v>0</v>
          </cell>
          <cell r="AJ648">
            <v>0</v>
          </cell>
        </row>
        <row r="649">
          <cell r="AD649" t="str">
            <v>South Norfolk</v>
          </cell>
          <cell r="AE649" t="str">
            <v>South Norfolk</v>
          </cell>
          <cell r="AF649" t="str">
            <v>E2637</v>
          </cell>
          <cell r="AG649" t="str">
            <v>SD</v>
          </cell>
          <cell r="AH649" t="str">
            <v>Billing</v>
          </cell>
          <cell r="AI649">
            <v>0</v>
          </cell>
          <cell r="AJ649">
            <v>0</v>
          </cell>
        </row>
        <row r="650">
          <cell r="AD650" t="str">
            <v>South Northamptonshire</v>
          </cell>
          <cell r="AE650" t="str">
            <v>South Northamptonshire</v>
          </cell>
          <cell r="AF650" t="str">
            <v>E2836</v>
          </cell>
          <cell r="AG650" t="str">
            <v>SD</v>
          </cell>
          <cell r="AH650" t="str">
            <v>Billing</v>
          </cell>
          <cell r="AI650">
            <v>0</v>
          </cell>
          <cell r="AJ650">
            <v>0</v>
          </cell>
        </row>
        <row r="651">
          <cell r="AD651" t="str">
            <v>South Oxfordshire</v>
          </cell>
          <cell r="AE651" t="str">
            <v>South Oxfordshire</v>
          </cell>
          <cell r="AF651" t="str">
            <v>E3133</v>
          </cell>
          <cell r="AG651" t="str">
            <v>SD</v>
          </cell>
          <cell r="AH651" t="str">
            <v>Billing</v>
          </cell>
          <cell r="AI651">
            <v>0</v>
          </cell>
          <cell r="AJ651">
            <v>0</v>
          </cell>
        </row>
        <row r="652">
          <cell r="AD652" t="str">
            <v>South Ribble</v>
          </cell>
          <cell r="AE652" t="str">
            <v>South Ribble</v>
          </cell>
          <cell r="AF652" t="str">
            <v>E2342</v>
          </cell>
          <cell r="AG652" t="str">
            <v>SD</v>
          </cell>
          <cell r="AH652" t="str">
            <v>Billing</v>
          </cell>
          <cell r="AI652">
            <v>0</v>
          </cell>
          <cell r="AJ652">
            <v>0</v>
          </cell>
        </row>
        <row r="653">
          <cell r="AD653" t="str">
            <v>South Somerset</v>
          </cell>
          <cell r="AE653" t="str">
            <v>South Somerset</v>
          </cell>
          <cell r="AF653" t="str">
            <v>E3334</v>
          </cell>
          <cell r="AG653" t="str">
            <v>SD</v>
          </cell>
          <cell r="AH653" t="str">
            <v>Billing</v>
          </cell>
          <cell r="AI653">
            <v>0</v>
          </cell>
          <cell r="AJ653">
            <v>0</v>
          </cell>
        </row>
        <row r="654">
          <cell r="AD654" t="str">
            <v>South Staffordshire</v>
          </cell>
          <cell r="AE654" t="str">
            <v>South Staffordshire</v>
          </cell>
          <cell r="AF654" t="str">
            <v>E3435</v>
          </cell>
          <cell r="AG654" t="str">
            <v>SD</v>
          </cell>
          <cell r="AH654" t="str">
            <v>Billing</v>
          </cell>
          <cell r="AI654">
            <v>0</v>
          </cell>
          <cell r="AJ654">
            <v>0</v>
          </cell>
        </row>
        <row r="655">
          <cell r="AD655" t="str">
            <v>South Tyneside</v>
          </cell>
          <cell r="AE655" t="str">
            <v>South Tyneside</v>
          </cell>
          <cell r="AF655" t="str">
            <v>E4504</v>
          </cell>
          <cell r="AG655" t="str">
            <v>MD</v>
          </cell>
          <cell r="AH655" t="str">
            <v>Billing</v>
          </cell>
          <cell r="AI655">
            <v>1</v>
          </cell>
          <cell r="AJ655">
            <v>0</v>
          </cell>
        </row>
        <row r="656">
          <cell r="AD656" t="str">
            <v>South Yorkshire Fire and Rescue Authority</v>
          </cell>
          <cell r="AE656" t="str">
            <v>South Yorkshire Fire and Rescue Authority</v>
          </cell>
          <cell r="AF656" t="str">
            <v>E6144</v>
          </cell>
          <cell r="AG656" t="str">
            <v>FIRE</v>
          </cell>
          <cell r="AH656">
            <v>0</v>
          </cell>
          <cell r="AI656">
            <v>0</v>
          </cell>
          <cell r="AJ656">
            <v>0</v>
          </cell>
        </row>
        <row r="657">
          <cell r="AD657" t="str">
            <v>South Yorkshire Police and Crime Commissioner and Chief Constable</v>
          </cell>
          <cell r="AE657" t="str">
            <v>South Yorkshire Police and Crime Commissioner and Chief Constable</v>
          </cell>
          <cell r="AF657" t="str">
            <v>E7044</v>
          </cell>
          <cell r="AG657" t="str">
            <v>POL</v>
          </cell>
          <cell r="AH657">
            <v>0</v>
          </cell>
          <cell r="AI657">
            <v>0</v>
          </cell>
          <cell r="AJ657">
            <v>0</v>
          </cell>
        </row>
        <row r="658">
          <cell r="AD658" t="str">
            <v>Southampton UA</v>
          </cell>
          <cell r="AE658" t="str">
            <v>Southampton UA</v>
          </cell>
          <cell r="AF658" t="str">
            <v>E1702</v>
          </cell>
          <cell r="AG658" t="str">
            <v>UA</v>
          </cell>
          <cell r="AH658" t="str">
            <v>Billing</v>
          </cell>
          <cell r="AI658">
            <v>0</v>
          </cell>
          <cell r="AJ658">
            <v>0</v>
          </cell>
        </row>
        <row r="659">
          <cell r="AD659" t="str">
            <v>Southend-on-Sea UA</v>
          </cell>
          <cell r="AE659" t="str">
            <v>Southend-on-Sea UA</v>
          </cell>
          <cell r="AF659" t="str">
            <v>E1501</v>
          </cell>
          <cell r="AG659" t="str">
            <v>UA</v>
          </cell>
          <cell r="AH659" t="str">
            <v>Billing</v>
          </cell>
          <cell r="AI659">
            <v>0</v>
          </cell>
          <cell r="AJ659">
            <v>0</v>
          </cell>
        </row>
        <row r="660">
          <cell r="AD660" t="str">
            <v>Southwark</v>
          </cell>
          <cell r="AE660" t="str">
            <v>Southwark</v>
          </cell>
          <cell r="AF660" t="str">
            <v>E5019</v>
          </cell>
          <cell r="AG660" t="str">
            <v>ILB</v>
          </cell>
          <cell r="AH660" t="str">
            <v>Billing</v>
          </cell>
          <cell r="AI660">
            <v>0</v>
          </cell>
          <cell r="AJ660">
            <v>0</v>
          </cell>
        </row>
        <row r="661">
          <cell r="AD661" t="str">
            <v>Spelthorne</v>
          </cell>
          <cell r="AE661" t="str">
            <v>Spelthorne</v>
          </cell>
          <cell r="AF661" t="str">
            <v>E3637</v>
          </cell>
          <cell r="AG661" t="str">
            <v>SD</v>
          </cell>
          <cell r="AH661" t="str">
            <v>Billing</v>
          </cell>
          <cell r="AI661">
            <v>0</v>
          </cell>
          <cell r="AJ661">
            <v>0</v>
          </cell>
        </row>
        <row r="662">
          <cell r="AD662" t="str">
            <v>St Albans</v>
          </cell>
          <cell r="AE662" t="str">
            <v>St Albans</v>
          </cell>
          <cell r="AF662" t="str">
            <v>E1936</v>
          </cell>
          <cell r="AG662" t="str">
            <v>SD</v>
          </cell>
          <cell r="AH662" t="str">
            <v>Billing</v>
          </cell>
          <cell r="AI662">
            <v>0</v>
          </cell>
          <cell r="AJ662">
            <v>0</v>
          </cell>
        </row>
        <row r="663">
          <cell r="AD663" t="str">
            <v>St Edmundsbury</v>
          </cell>
          <cell r="AE663" t="str">
            <v>St Edmundsbury</v>
          </cell>
          <cell r="AF663" t="str">
            <v>E3535</v>
          </cell>
          <cell r="AG663" t="str">
            <v>SD</v>
          </cell>
          <cell r="AH663" t="str">
            <v>Billing</v>
          </cell>
          <cell r="AI663">
            <v>0</v>
          </cell>
          <cell r="AJ663">
            <v>0</v>
          </cell>
        </row>
        <row r="664">
          <cell r="AD664" t="str">
            <v>St Helens MBC</v>
          </cell>
          <cell r="AE664" t="str">
            <v>St Helens MBC</v>
          </cell>
          <cell r="AF664" t="str">
            <v>E4303</v>
          </cell>
          <cell r="AG664" t="str">
            <v>MD</v>
          </cell>
          <cell r="AH664" t="str">
            <v>Billing</v>
          </cell>
          <cell r="AI664">
            <v>1</v>
          </cell>
          <cell r="AJ664">
            <v>1</v>
          </cell>
        </row>
        <row r="665">
          <cell r="AD665" t="str">
            <v>Stafford BC</v>
          </cell>
          <cell r="AE665" t="str">
            <v>Stafford BC</v>
          </cell>
          <cell r="AF665" t="str">
            <v>E3436</v>
          </cell>
          <cell r="AG665" t="str">
            <v>SD</v>
          </cell>
          <cell r="AH665" t="str">
            <v>Billing</v>
          </cell>
          <cell r="AI665">
            <v>0</v>
          </cell>
          <cell r="AJ665">
            <v>0</v>
          </cell>
        </row>
        <row r="666">
          <cell r="AD666" t="str">
            <v>Staffordshire CC</v>
          </cell>
          <cell r="AE666" t="str">
            <v>Staffordshire CC</v>
          </cell>
          <cell r="AF666" t="str">
            <v>E3421</v>
          </cell>
          <cell r="AG666" t="str">
            <v>COUNTY</v>
          </cell>
          <cell r="AH666">
            <v>0</v>
          </cell>
          <cell r="AI666">
            <v>0</v>
          </cell>
          <cell r="AJ666">
            <v>0</v>
          </cell>
        </row>
        <row r="667">
          <cell r="AD667" t="str">
            <v>Staffordshire Combined Fire and Rescue Authority</v>
          </cell>
          <cell r="AE667" t="str">
            <v>Staffordshire Combined Fire and Rescue Authority</v>
          </cell>
          <cell r="AF667" t="str">
            <v>E6134</v>
          </cell>
          <cell r="AG667" t="str">
            <v>CFA</v>
          </cell>
          <cell r="AH667">
            <v>0</v>
          </cell>
          <cell r="AI667">
            <v>0</v>
          </cell>
          <cell r="AJ667">
            <v>0</v>
          </cell>
        </row>
        <row r="668">
          <cell r="AD668" t="str">
            <v>Staffordshire Moorlands</v>
          </cell>
          <cell r="AE668" t="str">
            <v>Staffordshire Moorlands</v>
          </cell>
          <cell r="AF668" t="str">
            <v>E3437</v>
          </cell>
          <cell r="AG668" t="str">
            <v>SD</v>
          </cell>
          <cell r="AH668" t="str">
            <v>Billing</v>
          </cell>
          <cell r="AI668">
            <v>0</v>
          </cell>
          <cell r="AJ668">
            <v>0</v>
          </cell>
        </row>
        <row r="669">
          <cell r="AD669" t="str">
            <v>Staffordshire Police and Crime Commissioner and Chief Constable</v>
          </cell>
          <cell r="AE669" t="str">
            <v>Staffordshire Police and Crime Commissioner and Chief Constable</v>
          </cell>
          <cell r="AF669" t="str">
            <v>E7034</v>
          </cell>
          <cell r="AG669" t="str">
            <v>POL</v>
          </cell>
          <cell r="AH669">
            <v>0</v>
          </cell>
          <cell r="AI669">
            <v>0</v>
          </cell>
          <cell r="AJ669">
            <v>0</v>
          </cell>
        </row>
        <row r="670">
          <cell r="AD670" t="str">
            <v>Stevenage</v>
          </cell>
          <cell r="AE670" t="str">
            <v>Stevenage</v>
          </cell>
          <cell r="AF670" t="str">
            <v>E1937</v>
          </cell>
          <cell r="AG670" t="str">
            <v>SD</v>
          </cell>
          <cell r="AH670" t="str">
            <v>Billing</v>
          </cell>
          <cell r="AI670">
            <v>0</v>
          </cell>
          <cell r="AJ670">
            <v>0</v>
          </cell>
        </row>
        <row r="671">
          <cell r="AD671" t="str">
            <v>Stockport MBC</v>
          </cell>
          <cell r="AE671" t="str">
            <v>Stockport MBC</v>
          </cell>
          <cell r="AF671" t="str">
            <v>E4207</v>
          </cell>
          <cell r="AG671" t="str">
            <v>MD</v>
          </cell>
          <cell r="AH671" t="str">
            <v>Billing</v>
          </cell>
          <cell r="AI671">
            <v>1</v>
          </cell>
          <cell r="AJ671">
            <v>1</v>
          </cell>
        </row>
        <row r="672">
          <cell r="AD672" t="str">
            <v>Stockton on Tees UA</v>
          </cell>
          <cell r="AE672" t="str">
            <v>Stockton on Tees UA</v>
          </cell>
          <cell r="AF672" t="str">
            <v>E0704</v>
          </cell>
          <cell r="AG672" t="str">
            <v>UA</v>
          </cell>
          <cell r="AH672" t="str">
            <v>Billing</v>
          </cell>
          <cell r="AI672">
            <v>0</v>
          </cell>
          <cell r="AJ672">
            <v>0</v>
          </cell>
        </row>
        <row r="673">
          <cell r="AD673" t="str">
            <v>Stoke-on-Trent UA</v>
          </cell>
          <cell r="AE673" t="str">
            <v>Stoke-on-Trent UA</v>
          </cell>
          <cell r="AF673" t="str">
            <v>E3401</v>
          </cell>
          <cell r="AG673" t="str">
            <v>UA</v>
          </cell>
          <cell r="AH673" t="str">
            <v>Billing</v>
          </cell>
          <cell r="AI673">
            <v>0</v>
          </cell>
          <cell r="AJ673">
            <v>0</v>
          </cell>
        </row>
        <row r="674">
          <cell r="AD674" t="str">
            <v>Stratford-on-Avon</v>
          </cell>
          <cell r="AE674" t="str">
            <v>Stratford-on-Avon</v>
          </cell>
          <cell r="AF674" t="str">
            <v>E3734</v>
          </cell>
          <cell r="AG674" t="str">
            <v>SD</v>
          </cell>
          <cell r="AH674" t="str">
            <v>Billing</v>
          </cell>
          <cell r="AI674">
            <v>0</v>
          </cell>
          <cell r="AJ674">
            <v>0</v>
          </cell>
        </row>
        <row r="675">
          <cell r="AD675" t="str">
            <v>Stroud</v>
          </cell>
          <cell r="AE675" t="str">
            <v>Stroud</v>
          </cell>
          <cell r="AF675" t="str">
            <v>E1635</v>
          </cell>
          <cell r="AG675" t="str">
            <v>SD</v>
          </cell>
          <cell r="AH675" t="str">
            <v>Billing</v>
          </cell>
          <cell r="AI675">
            <v>0</v>
          </cell>
          <cell r="AJ675">
            <v>0</v>
          </cell>
        </row>
        <row r="676">
          <cell r="AD676" t="str">
            <v>Suffolk CC</v>
          </cell>
          <cell r="AE676" t="str">
            <v>Suffolk CC</v>
          </cell>
          <cell r="AF676" t="str">
            <v>E3520</v>
          </cell>
          <cell r="AG676" t="str">
            <v>COUNTY</v>
          </cell>
          <cell r="AH676">
            <v>0</v>
          </cell>
          <cell r="AI676">
            <v>0</v>
          </cell>
          <cell r="AJ676">
            <v>0</v>
          </cell>
        </row>
        <row r="677">
          <cell r="AD677" t="str">
            <v>Suffolk Coastal</v>
          </cell>
          <cell r="AE677" t="str">
            <v>Suffolk Coastal</v>
          </cell>
          <cell r="AF677" t="str">
            <v>E3536</v>
          </cell>
          <cell r="AG677" t="str">
            <v>SD</v>
          </cell>
          <cell r="AH677" t="str">
            <v>Billing</v>
          </cell>
          <cell r="AI677">
            <v>0</v>
          </cell>
          <cell r="AJ677">
            <v>0</v>
          </cell>
        </row>
        <row r="678">
          <cell r="AD678" t="str">
            <v>Suffolk Police and Crime Commissioner and Chief Constable</v>
          </cell>
          <cell r="AE678" t="str">
            <v>Suffolk Police and Crime Commissioner and Chief Constable</v>
          </cell>
          <cell r="AF678" t="str">
            <v>E7035</v>
          </cell>
          <cell r="AG678" t="str">
            <v>POL</v>
          </cell>
          <cell r="AH678">
            <v>0</v>
          </cell>
          <cell r="AI678">
            <v>0</v>
          </cell>
          <cell r="AJ678">
            <v>0</v>
          </cell>
        </row>
        <row r="679">
          <cell r="AD679" t="str">
            <v>Sunderland</v>
          </cell>
          <cell r="AE679" t="str">
            <v>Sunderland</v>
          </cell>
          <cell r="AF679" t="str">
            <v>E4505</v>
          </cell>
          <cell r="AG679" t="str">
            <v>MD</v>
          </cell>
          <cell r="AH679" t="str">
            <v>Billing</v>
          </cell>
          <cell r="AI679">
            <v>1</v>
          </cell>
          <cell r="AJ679">
            <v>0</v>
          </cell>
        </row>
        <row r="680">
          <cell r="AD680" t="str">
            <v>Surrey CC</v>
          </cell>
          <cell r="AE680" t="str">
            <v>Surrey CC</v>
          </cell>
          <cell r="AF680" t="str">
            <v>E3620</v>
          </cell>
          <cell r="AG680" t="str">
            <v>COUNTY</v>
          </cell>
          <cell r="AH680">
            <v>0</v>
          </cell>
          <cell r="AI680">
            <v>0</v>
          </cell>
          <cell r="AJ680">
            <v>0</v>
          </cell>
        </row>
        <row r="681">
          <cell r="AD681" t="str">
            <v>Surrey Heath</v>
          </cell>
          <cell r="AE681" t="str">
            <v>Surrey Heath</v>
          </cell>
          <cell r="AF681" t="str">
            <v>E3638</v>
          </cell>
          <cell r="AG681" t="str">
            <v>SD</v>
          </cell>
          <cell r="AH681" t="str">
            <v>Billing</v>
          </cell>
          <cell r="AI681">
            <v>0</v>
          </cell>
          <cell r="AJ681">
            <v>0</v>
          </cell>
        </row>
        <row r="682">
          <cell r="AD682" t="str">
            <v>Surrey Police and Crime Commissioner and Chief Constable</v>
          </cell>
          <cell r="AE682" t="str">
            <v>Surrey Police and Crime Commissioner and Chief Constable</v>
          </cell>
          <cell r="AF682" t="str">
            <v>E7036</v>
          </cell>
          <cell r="AG682" t="str">
            <v>POL</v>
          </cell>
          <cell r="AH682">
            <v>0</v>
          </cell>
          <cell r="AI682">
            <v>0</v>
          </cell>
          <cell r="AJ682">
            <v>0</v>
          </cell>
        </row>
        <row r="683">
          <cell r="AD683" t="str">
            <v>Sussex Police and Crime Commissioner and Chief Constable</v>
          </cell>
          <cell r="AE683" t="str">
            <v>Sussex Police and Crime Commissioner and Chief Constable</v>
          </cell>
          <cell r="AF683" t="str">
            <v>E7053</v>
          </cell>
          <cell r="AG683" t="str">
            <v>POL</v>
          </cell>
          <cell r="AH683">
            <v>0</v>
          </cell>
          <cell r="AI683">
            <v>0</v>
          </cell>
          <cell r="AJ683">
            <v>0</v>
          </cell>
        </row>
        <row r="684">
          <cell r="AD684" t="str">
            <v>Sutton</v>
          </cell>
          <cell r="AE684" t="str">
            <v>Sutton</v>
          </cell>
          <cell r="AF684" t="str">
            <v>E5048</v>
          </cell>
          <cell r="AG684" t="str">
            <v>OLB</v>
          </cell>
          <cell r="AH684" t="str">
            <v>Billing</v>
          </cell>
          <cell r="AI684">
            <v>0</v>
          </cell>
          <cell r="AJ684">
            <v>0</v>
          </cell>
        </row>
        <row r="685">
          <cell r="AD685" t="str">
            <v>Swale</v>
          </cell>
          <cell r="AE685" t="str">
            <v>Swale</v>
          </cell>
          <cell r="AF685" t="str">
            <v>E2241</v>
          </cell>
          <cell r="AG685" t="str">
            <v>SD</v>
          </cell>
          <cell r="AH685" t="str">
            <v>Billing</v>
          </cell>
          <cell r="AI685">
            <v>0</v>
          </cell>
          <cell r="AJ685">
            <v>0</v>
          </cell>
        </row>
        <row r="686">
          <cell r="AD686" t="str">
            <v>Swindon UA</v>
          </cell>
          <cell r="AE686" t="str">
            <v>Swindon UA</v>
          </cell>
          <cell r="AF686" t="str">
            <v>E3901</v>
          </cell>
          <cell r="AG686" t="str">
            <v>UA</v>
          </cell>
          <cell r="AH686" t="str">
            <v>Billing</v>
          </cell>
          <cell r="AI686">
            <v>0</v>
          </cell>
          <cell r="AJ686">
            <v>0</v>
          </cell>
        </row>
        <row r="687">
          <cell r="AD687" t="str">
            <v>Tameside</v>
          </cell>
          <cell r="AE687" t="str">
            <v>Tameside</v>
          </cell>
          <cell r="AF687" t="str">
            <v>E4208</v>
          </cell>
          <cell r="AG687" t="str">
            <v>MD</v>
          </cell>
          <cell r="AH687" t="str">
            <v>Billing</v>
          </cell>
          <cell r="AI687">
            <v>1</v>
          </cell>
          <cell r="AJ687">
            <v>1</v>
          </cell>
        </row>
        <row r="688">
          <cell r="AD688" t="str">
            <v>Tamworth</v>
          </cell>
          <cell r="AE688" t="str">
            <v>Tamworth</v>
          </cell>
          <cell r="AF688" t="str">
            <v>E3439</v>
          </cell>
          <cell r="AG688" t="str">
            <v>SD</v>
          </cell>
          <cell r="AH688" t="str">
            <v>Billing</v>
          </cell>
          <cell r="AI688">
            <v>0</v>
          </cell>
          <cell r="AJ688">
            <v>0</v>
          </cell>
        </row>
        <row r="689">
          <cell r="AD689" t="str">
            <v>Tandridge</v>
          </cell>
          <cell r="AE689" t="str">
            <v>Tandridge</v>
          </cell>
          <cell r="AF689" t="str">
            <v>E3639</v>
          </cell>
          <cell r="AG689" t="str">
            <v>SD</v>
          </cell>
          <cell r="AH689" t="str">
            <v>Billing</v>
          </cell>
          <cell r="AI689">
            <v>0</v>
          </cell>
          <cell r="AJ689">
            <v>0</v>
          </cell>
        </row>
        <row r="690">
          <cell r="AD690" t="str">
            <v>Taunton Deane</v>
          </cell>
          <cell r="AE690" t="str">
            <v>Taunton Deane</v>
          </cell>
          <cell r="AF690" t="str">
            <v>E3333</v>
          </cell>
          <cell r="AG690" t="str">
            <v>SD</v>
          </cell>
          <cell r="AH690" t="str">
            <v>Billing</v>
          </cell>
          <cell r="AI690">
            <v>0</v>
          </cell>
          <cell r="AJ690">
            <v>0</v>
          </cell>
        </row>
        <row r="691">
          <cell r="AD691" t="str">
            <v>Teignbridge</v>
          </cell>
          <cell r="AE691" t="str">
            <v>Teignbridge</v>
          </cell>
          <cell r="AF691" t="str">
            <v>E1137</v>
          </cell>
          <cell r="AG691" t="str">
            <v>SD</v>
          </cell>
          <cell r="AH691" t="str">
            <v>Billing</v>
          </cell>
          <cell r="AI691">
            <v>0</v>
          </cell>
          <cell r="AJ691">
            <v>0</v>
          </cell>
        </row>
        <row r="692">
          <cell r="AD692" t="str">
            <v>Telford &amp; the Wrekin UA</v>
          </cell>
          <cell r="AE692" t="str">
            <v>Telford &amp; the Wrekin UA</v>
          </cell>
          <cell r="AF692" t="str">
            <v>E3201</v>
          </cell>
          <cell r="AG692" t="str">
            <v>UA</v>
          </cell>
          <cell r="AH692" t="str">
            <v>Billing</v>
          </cell>
          <cell r="AI692">
            <v>0</v>
          </cell>
          <cell r="AJ692">
            <v>0</v>
          </cell>
        </row>
        <row r="693">
          <cell r="AD693" t="str">
            <v>Tendring DC</v>
          </cell>
          <cell r="AE693" t="str">
            <v>Tendring DC</v>
          </cell>
          <cell r="AF693" t="str">
            <v>E1542</v>
          </cell>
          <cell r="AG693" t="str">
            <v>SD</v>
          </cell>
          <cell r="AH693" t="str">
            <v>Billing</v>
          </cell>
          <cell r="AI693">
            <v>0</v>
          </cell>
          <cell r="AJ693">
            <v>0</v>
          </cell>
        </row>
        <row r="694">
          <cell r="AD694" t="str">
            <v>Test Valley</v>
          </cell>
          <cell r="AE694" t="str">
            <v>Test Valley</v>
          </cell>
          <cell r="AF694" t="str">
            <v>E1742</v>
          </cell>
          <cell r="AG694" t="str">
            <v>SD</v>
          </cell>
          <cell r="AH694" t="str">
            <v>Billing</v>
          </cell>
          <cell r="AI694">
            <v>0</v>
          </cell>
          <cell r="AJ694">
            <v>0</v>
          </cell>
        </row>
        <row r="695">
          <cell r="AD695" t="str">
            <v>Tewkesbury</v>
          </cell>
          <cell r="AE695" t="str">
            <v>Tewkesbury</v>
          </cell>
          <cell r="AF695" t="str">
            <v>E1636</v>
          </cell>
          <cell r="AG695" t="str">
            <v>SD</v>
          </cell>
          <cell r="AH695" t="str">
            <v>Billing</v>
          </cell>
          <cell r="AI695">
            <v>0</v>
          </cell>
          <cell r="AJ695">
            <v>0</v>
          </cell>
        </row>
        <row r="696">
          <cell r="AD696" t="str">
            <v>Thames Valley Police and Crime Commissioner and Chief Constable</v>
          </cell>
          <cell r="AE696" t="str">
            <v>Thames Valley Police and Crime Commissioner and Chief Constable</v>
          </cell>
          <cell r="AF696" t="str">
            <v>E7054</v>
          </cell>
          <cell r="AG696" t="str">
            <v>POL</v>
          </cell>
          <cell r="AH696">
            <v>0</v>
          </cell>
          <cell r="AI696">
            <v>0</v>
          </cell>
          <cell r="AJ696">
            <v>0</v>
          </cell>
        </row>
        <row r="697">
          <cell r="AD697" t="str">
            <v>Thanet</v>
          </cell>
          <cell r="AE697" t="str">
            <v>Thanet</v>
          </cell>
          <cell r="AF697" t="str">
            <v>E2242</v>
          </cell>
          <cell r="AG697" t="str">
            <v>SD</v>
          </cell>
          <cell r="AH697" t="str">
            <v>Billing</v>
          </cell>
          <cell r="AI697">
            <v>0</v>
          </cell>
          <cell r="AJ697">
            <v>0</v>
          </cell>
        </row>
        <row r="698">
          <cell r="AD698" t="str">
            <v>The Barnsley, Doncaster, Rotherham and Sheffield Combined Authority</v>
          </cell>
          <cell r="AE698" t="str">
            <v>The Barnsley, Doncaster, Rotherham and Sheffield Combined Authority</v>
          </cell>
          <cell r="AF698" t="str">
            <v>E6350</v>
          </cell>
          <cell r="AG698" t="str">
            <v>ITA</v>
          </cell>
          <cell r="AH698">
            <v>0</v>
          </cell>
          <cell r="AI698">
            <v>1</v>
          </cell>
          <cell r="AJ698">
            <v>0</v>
          </cell>
        </row>
        <row r="699">
          <cell r="AD699" t="str">
            <v>The Durham, Gateshead, Newcastle, North Tyneside, Northumberland, South Tyneside and Sunderland Combined Authority</v>
          </cell>
          <cell r="AE699" t="str">
            <v>The Durham, Gateshead, Newcastle, North Tyneside, Northumberland, South Tyneside and Sunderland Combined Authority</v>
          </cell>
          <cell r="AF699" t="str">
            <v>E6351</v>
          </cell>
          <cell r="AG699" t="str">
            <v>ITA</v>
          </cell>
          <cell r="AH699">
            <v>0</v>
          </cell>
          <cell r="AI699">
            <v>1</v>
          </cell>
          <cell r="AJ699">
            <v>0</v>
          </cell>
        </row>
        <row r="700">
          <cell r="AD700" t="str">
            <v>The Halton, Knowsley, Liverpool, St Helens, Sefton and Wirral Combined Authority</v>
          </cell>
          <cell r="AE700" t="str">
            <v>The Halton, Knowsley, Liverpool, St Helens, Sefton and Wirral Combined Authority</v>
          </cell>
          <cell r="AF700" t="str">
            <v>E6349</v>
          </cell>
          <cell r="AG700" t="str">
            <v>ITA</v>
          </cell>
          <cell r="AH700">
            <v>0</v>
          </cell>
          <cell r="AI700">
            <v>1</v>
          </cell>
          <cell r="AJ700">
            <v>0</v>
          </cell>
        </row>
        <row r="701">
          <cell r="AD701" t="str">
            <v>The West Yorkshire Combined Authority</v>
          </cell>
          <cell r="AE701" t="str">
            <v>The West Yorkshire Combined Authority</v>
          </cell>
          <cell r="AF701" t="str">
            <v>E6353</v>
          </cell>
          <cell r="AG701" t="str">
            <v>ITA</v>
          </cell>
          <cell r="AH701">
            <v>0</v>
          </cell>
          <cell r="AI701">
            <v>1</v>
          </cell>
          <cell r="AJ701">
            <v>0</v>
          </cell>
        </row>
        <row r="702">
          <cell r="AD702" t="str">
            <v>Three Rivers</v>
          </cell>
          <cell r="AE702" t="str">
            <v>Three Rivers</v>
          </cell>
          <cell r="AF702" t="str">
            <v>E1938</v>
          </cell>
          <cell r="AG702" t="str">
            <v>SD</v>
          </cell>
          <cell r="AH702" t="str">
            <v>Billing</v>
          </cell>
          <cell r="AI702">
            <v>0</v>
          </cell>
          <cell r="AJ702">
            <v>0</v>
          </cell>
        </row>
        <row r="703">
          <cell r="AD703" t="str">
            <v>Thurrock UA</v>
          </cell>
          <cell r="AE703" t="str">
            <v>Thurrock UA</v>
          </cell>
          <cell r="AF703" t="str">
            <v>E1502</v>
          </cell>
          <cell r="AG703" t="str">
            <v>UA</v>
          </cell>
          <cell r="AH703" t="str">
            <v>Billing</v>
          </cell>
          <cell r="AI703">
            <v>0</v>
          </cell>
          <cell r="AJ703">
            <v>0</v>
          </cell>
        </row>
        <row r="704">
          <cell r="AD704" t="str">
            <v>Tonbridge &amp; Malling</v>
          </cell>
          <cell r="AE704" t="str">
            <v>Tonbridge &amp; Malling</v>
          </cell>
          <cell r="AF704" t="str">
            <v>E2243</v>
          </cell>
          <cell r="AG704" t="str">
            <v>SD</v>
          </cell>
          <cell r="AH704" t="str">
            <v>Billing</v>
          </cell>
          <cell r="AI704">
            <v>0</v>
          </cell>
          <cell r="AJ704">
            <v>0</v>
          </cell>
        </row>
        <row r="705">
          <cell r="AD705" t="str">
            <v>Torbay UA</v>
          </cell>
          <cell r="AE705" t="str">
            <v>Torbay UA</v>
          </cell>
          <cell r="AF705" t="str">
            <v>E1102</v>
          </cell>
          <cell r="AG705" t="str">
            <v>UA</v>
          </cell>
          <cell r="AH705" t="str">
            <v>Billing</v>
          </cell>
          <cell r="AI705">
            <v>0</v>
          </cell>
          <cell r="AJ705">
            <v>0</v>
          </cell>
        </row>
        <row r="706">
          <cell r="AD706" t="str">
            <v>Torridge</v>
          </cell>
          <cell r="AE706" t="str">
            <v>Torridge</v>
          </cell>
          <cell r="AF706" t="str">
            <v>E1139</v>
          </cell>
          <cell r="AG706" t="str">
            <v>SD</v>
          </cell>
          <cell r="AH706" t="str">
            <v>Billing</v>
          </cell>
          <cell r="AI706">
            <v>0</v>
          </cell>
          <cell r="AJ706">
            <v>0</v>
          </cell>
        </row>
        <row r="707">
          <cell r="AD707" t="str">
            <v>Tower Hamlets</v>
          </cell>
          <cell r="AE707" t="str">
            <v>Tower Hamlets</v>
          </cell>
          <cell r="AF707" t="str">
            <v>E5020</v>
          </cell>
          <cell r="AG707" t="str">
            <v>ILB</v>
          </cell>
          <cell r="AH707" t="str">
            <v>Billing</v>
          </cell>
          <cell r="AI707">
            <v>0</v>
          </cell>
          <cell r="AJ707">
            <v>0</v>
          </cell>
        </row>
        <row r="708">
          <cell r="AD708" t="str">
            <v>Trafford</v>
          </cell>
          <cell r="AE708" t="str">
            <v>Trafford</v>
          </cell>
          <cell r="AF708" t="str">
            <v>E4209</v>
          </cell>
          <cell r="AG708" t="str">
            <v>MD</v>
          </cell>
          <cell r="AH708" t="str">
            <v>Billing</v>
          </cell>
          <cell r="AI708">
            <v>1</v>
          </cell>
          <cell r="AJ708">
            <v>1</v>
          </cell>
        </row>
        <row r="709">
          <cell r="AD709" t="str">
            <v>Tunbridge Wells</v>
          </cell>
          <cell r="AE709" t="str">
            <v>Tunbridge Wells</v>
          </cell>
          <cell r="AF709" t="str">
            <v>E2244</v>
          </cell>
          <cell r="AG709" t="str">
            <v>SD</v>
          </cell>
          <cell r="AH709" t="str">
            <v>Billing</v>
          </cell>
          <cell r="AI709">
            <v>0</v>
          </cell>
          <cell r="AJ709">
            <v>0</v>
          </cell>
        </row>
        <row r="710">
          <cell r="AD710" t="str">
            <v>Tyne and Wear Fire and Rescue Authority</v>
          </cell>
          <cell r="AE710" t="str">
            <v>Tyne and Wear Fire and Rescue Authority</v>
          </cell>
          <cell r="AF710" t="str">
            <v>E6145</v>
          </cell>
          <cell r="AG710" t="str">
            <v>FIRE</v>
          </cell>
          <cell r="AH710">
            <v>0</v>
          </cell>
          <cell r="AI710">
            <v>0</v>
          </cell>
          <cell r="AJ710">
            <v>0</v>
          </cell>
        </row>
        <row r="711">
          <cell r="AD711" t="str">
            <v>Uttlesford</v>
          </cell>
          <cell r="AE711" t="str">
            <v>Uttlesford</v>
          </cell>
          <cell r="AF711" t="str">
            <v>E1544</v>
          </cell>
          <cell r="AG711" t="str">
            <v>SD</v>
          </cell>
          <cell r="AH711" t="str">
            <v>Billing</v>
          </cell>
          <cell r="AI711">
            <v>0</v>
          </cell>
          <cell r="AJ711">
            <v>0</v>
          </cell>
        </row>
        <row r="712">
          <cell r="AD712" t="str">
            <v>Vale of White Horse DC</v>
          </cell>
          <cell r="AE712" t="str">
            <v>Vale of White Horse DC</v>
          </cell>
          <cell r="AF712" t="str">
            <v>E3134</v>
          </cell>
          <cell r="AG712" t="str">
            <v>SD</v>
          </cell>
          <cell r="AH712" t="str">
            <v>Billing</v>
          </cell>
          <cell r="AI712">
            <v>0</v>
          </cell>
          <cell r="AJ712">
            <v>0</v>
          </cell>
        </row>
        <row r="713">
          <cell r="AD713" t="str">
            <v>Wakefield</v>
          </cell>
          <cell r="AE713" t="str">
            <v>Wakefield</v>
          </cell>
          <cell r="AF713" t="str">
            <v>E4705</v>
          </cell>
          <cell r="AG713" t="str">
            <v>MD</v>
          </cell>
          <cell r="AH713" t="str">
            <v>Billing</v>
          </cell>
          <cell r="AI713">
            <v>1</v>
          </cell>
          <cell r="AJ713">
            <v>0</v>
          </cell>
        </row>
        <row r="714">
          <cell r="AD714" t="str">
            <v>Walsall</v>
          </cell>
          <cell r="AE714" t="str">
            <v>Walsall</v>
          </cell>
          <cell r="AF714" t="str">
            <v>E4606</v>
          </cell>
          <cell r="AG714" t="str">
            <v>MD</v>
          </cell>
          <cell r="AH714" t="str">
            <v>Billing</v>
          </cell>
          <cell r="AI714">
            <v>1</v>
          </cell>
          <cell r="AJ714">
            <v>0</v>
          </cell>
        </row>
        <row r="715">
          <cell r="AD715" t="str">
            <v>Waltham Forest</v>
          </cell>
          <cell r="AE715" t="str">
            <v>Waltham Forest</v>
          </cell>
          <cell r="AF715" t="str">
            <v>E5049</v>
          </cell>
          <cell r="AG715" t="str">
            <v>OLB</v>
          </cell>
          <cell r="AH715" t="str">
            <v>Billing</v>
          </cell>
          <cell r="AI715">
            <v>0</v>
          </cell>
          <cell r="AJ715">
            <v>1</v>
          </cell>
        </row>
        <row r="716">
          <cell r="AD716" t="str">
            <v>Wandsworth</v>
          </cell>
          <cell r="AE716" t="str">
            <v>Wandsworth</v>
          </cell>
          <cell r="AF716" t="str">
            <v>E5021</v>
          </cell>
          <cell r="AG716" t="str">
            <v>ILB</v>
          </cell>
          <cell r="AH716" t="str">
            <v>Billing</v>
          </cell>
          <cell r="AI716">
            <v>0</v>
          </cell>
          <cell r="AJ716">
            <v>1</v>
          </cell>
        </row>
        <row r="717">
          <cell r="AD717" t="str">
            <v>Warrington UA</v>
          </cell>
          <cell r="AE717" t="str">
            <v>Warrington UA</v>
          </cell>
          <cell r="AF717" t="str">
            <v>E0602</v>
          </cell>
          <cell r="AG717" t="str">
            <v>UA</v>
          </cell>
          <cell r="AH717" t="str">
            <v>Billing</v>
          </cell>
          <cell r="AI717">
            <v>0</v>
          </cell>
          <cell r="AJ717">
            <v>0</v>
          </cell>
        </row>
        <row r="718">
          <cell r="AD718" t="str">
            <v>Warwick</v>
          </cell>
          <cell r="AE718" t="str">
            <v>Warwick</v>
          </cell>
          <cell r="AF718" t="str">
            <v>E3735</v>
          </cell>
          <cell r="AG718" t="str">
            <v>SD</v>
          </cell>
          <cell r="AH718" t="str">
            <v>Billing</v>
          </cell>
          <cell r="AI718">
            <v>0</v>
          </cell>
          <cell r="AJ718">
            <v>0</v>
          </cell>
        </row>
        <row r="719">
          <cell r="AD719" t="str">
            <v>Warwickshire CC</v>
          </cell>
          <cell r="AE719" t="str">
            <v>Warwickshire CC</v>
          </cell>
          <cell r="AF719" t="str">
            <v>E3720</v>
          </cell>
          <cell r="AG719" t="str">
            <v>COUNTY</v>
          </cell>
          <cell r="AH719">
            <v>0</v>
          </cell>
          <cell r="AI719">
            <v>0</v>
          </cell>
          <cell r="AJ719">
            <v>0</v>
          </cell>
        </row>
        <row r="720">
          <cell r="AD720" t="str">
            <v>Warwickshire Police and Crime Commissioner and Chief Constable</v>
          </cell>
          <cell r="AE720" t="str">
            <v>Warwickshire Police and Crime Commissioner and Chief Constable</v>
          </cell>
          <cell r="AF720" t="str">
            <v>E7037</v>
          </cell>
          <cell r="AG720" t="str">
            <v>POL</v>
          </cell>
          <cell r="AH720">
            <v>0</v>
          </cell>
          <cell r="AI720">
            <v>0</v>
          </cell>
          <cell r="AJ720">
            <v>0</v>
          </cell>
        </row>
        <row r="721">
          <cell r="AD721" t="str">
            <v>Watford</v>
          </cell>
          <cell r="AE721" t="str">
            <v>Watford</v>
          </cell>
          <cell r="AF721" t="str">
            <v>E1939</v>
          </cell>
          <cell r="AG721" t="str">
            <v>SD</v>
          </cell>
          <cell r="AH721" t="str">
            <v>Billing</v>
          </cell>
          <cell r="AI721">
            <v>0</v>
          </cell>
          <cell r="AJ721">
            <v>0</v>
          </cell>
        </row>
        <row r="722">
          <cell r="AD722" t="str">
            <v>Waveney</v>
          </cell>
          <cell r="AE722" t="str">
            <v>Waveney</v>
          </cell>
          <cell r="AF722" t="str">
            <v>E3537</v>
          </cell>
          <cell r="AG722" t="str">
            <v>SD</v>
          </cell>
          <cell r="AH722" t="str">
            <v>Billing</v>
          </cell>
          <cell r="AI722">
            <v>0</v>
          </cell>
          <cell r="AJ722">
            <v>0</v>
          </cell>
        </row>
        <row r="723">
          <cell r="AD723" t="str">
            <v>Waverley</v>
          </cell>
          <cell r="AE723" t="str">
            <v>Waverley</v>
          </cell>
          <cell r="AF723" t="str">
            <v>E3640</v>
          </cell>
          <cell r="AG723" t="str">
            <v>SD</v>
          </cell>
          <cell r="AH723" t="str">
            <v>Billing</v>
          </cell>
          <cell r="AI723">
            <v>0</v>
          </cell>
          <cell r="AJ723">
            <v>0</v>
          </cell>
        </row>
        <row r="724">
          <cell r="AD724" t="str">
            <v>Wealden</v>
          </cell>
          <cell r="AE724" t="str">
            <v>Wealden</v>
          </cell>
          <cell r="AF724" t="str">
            <v>E1437</v>
          </cell>
          <cell r="AG724" t="str">
            <v>SD</v>
          </cell>
          <cell r="AH724" t="str">
            <v>Billing</v>
          </cell>
          <cell r="AI724">
            <v>0</v>
          </cell>
          <cell r="AJ724">
            <v>0</v>
          </cell>
        </row>
        <row r="725">
          <cell r="AD725" t="str">
            <v>Wellingborough</v>
          </cell>
          <cell r="AE725" t="str">
            <v>Wellingborough</v>
          </cell>
          <cell r="AF725" t="str">
            <v>E2837</v>
          </cell>
          <cell r="AG725" t="str">
            <v>SD</v>
          </cell>
          <cell r="AH725" t="str">
            <v>Billing</v>
          </cell>
          <cell r="AI725">
            <v>0</v>
          </cell>
          <cell r="AJ725">
            <v>0</v>
          </cell>
        </row>
        <row r="726">
          <cell r="AD726" t="str">
            <v>Welwyn Hatfield</v>
          </cell>
          <cell r="AE726" t="str">
            <v>Welwyn Hatfield</v>
          </cell>
          <cell r="AF726" t="str">
            <v>E1940</v>
          </cell>
          <cell r="AG726" t="str">
            <v>SD</v>
          </cell>
          <cell r="AH726" t="str">
            <v>Billing</v>
          </cell>
          <cell r="AI726">
            <v>0</v>
          </cell>
          <cell r="AJ726">
            <v>0</v>
          </cell>
        </row>
        <row r="727">
          <cell r="AD727" t="str">
            <v>West Berkshire UA</v>
          </cell>
          <cell r="AE727" t="str">
            <v>West Berkshire UA</v>
          </cell>
          <cell r="AF727" t="str">
            <v>E0302</v>
          </cell>
          <cell r="AG727" t="str">
            <v>UA</v>
          </cell>
          <cell r="AH727" t="str">
            <v>Billing</v>
          </cell>
          <cell r="AI727">
            <v>0</v>
          </cell>
          <cell r="AJ727">
            <v>0</v>
          </cell>
        </row>
        <row r="728">
          <cell r="AD728" t="str">
            <v>West Devon</v>
          </cell>
          <cell r="AE728" t="str">
            <v>West Devon</v>
          </cell>
          <cell r="AF728" t="str">
            <v>E1140</v>
          </cell>
          <cell r="AG728" t="str">
            <v>SD</v>
          </cell>
          <cell r="AH728" t="str">
            <v>Billing</v>
          </cell>
          <cell r="AI728">
            <v>0</v>
          </cell>
          <cell r="AJ728">
            <v>0</v>
          </cell>
        </row>
        <row r="729">
          <cell r="AD729" t="str">
            <v>West Dorset DC</v>
          </cell>
          <cell r="AE729" t="str">
            <v>West Dorset DC</v>
          </cell>
          <cell r="AF729" t="str">
            <v>E1237</v>
          </cell>
          <cell r="AG729" t="str">
            <v>SD</v>
          </cell>
          <cell r="AH729" t="str">
            <v>Billing</v>
          </cell>
          <cell r="AI729">
            <v>0</v>
          </cell>
          <cell r="AJ729">
            <v>0</v>
          </cell>
        </row>
        <row r="730">
          <cell r="AD730" t="str">
            <v>West Lancashire</v>
          </cell>
          <cell r="AE730" t="str">
            <v>West Lancashire</v>
          </cell>
          <cell r="AF730" t="str">
            <v>E2343</v>
          </cell>
          <cell r="AG730" t="str">
            <v>SD</v>
          </cell>
          <cell r="AH730" t="str">
            <v>Billing</v>
          </cell>
          <cell r="AI730">
            <v>0</v>
          </cell>
          <cell r="AJ730">
            <v>0</v>
          </cell>
        </row>
        <row r="731">
          <cell r="AD731" t="str">
            <v>West Lindsey</v>
          </cell>
          <cell r="AE731" t="str">
            <v>West Lindsey</v>
          </cell>
          <cell r="AF731" t="str">
            <v>E2537</v>
          </cell>
          <cell r="AG731" t="str">
            <v>SD</v>
          </cell>
          <cell r="AH731" t="str">
            <v>Billing</v>
          </cell>
          <cell r="AI731">
            <v>0</v>
          </cell>
          <cell r="AJ731">
            <v>0</v>
          </cell>
        </row>
        <row r="732">
          <cell r="AD732" t="str">
            <v>West London Waste Authority</v>
          </cell>
          <cell r="AE732" t="str">
            <v>West London Waste Authority</v>
          </cell>
          <cell r="AF732" t="str">
            <v>E6207</v>
          </cell>
          <cell r="AG732" t="str">
            <v>WASTE</v>
          </cell>
          <cell r="AH732">
            <v>0</v>
          </cell>
          <cell r="AI732">
            <v>0</v>
          </cell>
          <cell r="AJ732">
            <v>1</v>
          </cell>
        </row>
        <row r="733">
          <cell r="AD733" t="str">
            <v>West Mercia Police and Crime Commissioner and Chief Constable</v>
          </cell>
          <cell r="AE733" t="str">
            <v>West Mercia Police and Crime Commissioner and Chief Constable</v>
          </cell>
          <cell r="AF733" t="str">
            <v>E7055</v>
          </cell>
          <cell r="AG733" t="str">
            <v>POL</v>
          </cell>
          <cell r="AH733">
            <v>0</v>
          </cell>
          <cell r="AI733">
            <v>0</v>
          </cell>
          <cell r="AJ733">
            <v>0</v>
          </cell>
        </row>
        <row r="734">
          <cell r="AD734" t="str">
            <v>West Midlands Fire and Rescue Authority</v>
          </cell>
          <cell r="AE734" t="str">
            <v>West Midlands Fire and Rescue Authority</v>
          </cell>
          <cell r="AF734" t="str">
            <v>E6146</v>
          </cell>
          <cell r="AG734" t="str">
            <v>FIRE</v>
          </cell>
          <cell r="AH734">
            <v>0</v>
          </cell>
          <cell r="AI734">
            <v>0</v>
          </cell>
          <cell r="AJ734">
            <v>0</v>
          </cell>
        </row>
        <row r="735">
          <cell r="AD735" t="str">
            <v>West Midlands Integrated Transport Authority</v>
          </cell>
          <cell r="AE735" t="str">
            <v>West Midlands Integrated Transport Authority</v>
          </cell>
          <cell r="AF735" t="str">
            <v>E6346</v>
          </cell>
          <cell r="AG735" t="str">
            <v>ITA</v>
          </cell>
          <cell r="AH735">
            <v>0</v>
          </cell>
          <cell r="AI735">
            <v>1</v>
          </cell>
          <cell r="AJ735">
            <v>0</v>
          </cell>
        </row>
        <row r="736">
          <cell r="AD736" t="str">
            <v>West Midlands Police and Crime Commissioner and Chief Constable</v>
          </cell>
          <cell r="AE736" t="str">
            <v>West Midlands Police and Crime Commissioner and Chief Constable</v>
          </cell>
          <cell r="AF736" t="str">
            <v>E7046</v>
          </cell>
          <cell r="AG736" t="str">
            <v>POL</v>
          </cell>
          <cell r="AH736">
            <v>0</v>
          </cell>
          <cell r="AI736">
            <v>0</v>
          </cell>
          <cell r="AJ736">
            <v>0</v>
          </cell>
        </row>
        <row r="737">
          <cell r="AD737" t="str">
            <v>West Oxfordshire</v>
          </cell>
          <cell r="AE737" t="str">
            <v>West Oxfordshire</v>
          </cell>
          <cell r="AF737" t="str">
            <v>E3135</v>
          </cell>
          <cell r="AG737" t="str">
            <v>SD</v>
          </cell>
          <cell r="AH737" t="str">
            <v>Billing</v>
          </cell>
          <cell r="AI737">
            <v>0</v>
          </cell>
          <cell r="AJ737">
            <v>0</v>
          </cell>
        </row>
        <row r="738">
          <cell r="AD738" t="str">
            <v>West Somerset DC</v>
          </cell>
          <cell r="AE738" t="str">
            <v>West Somerset DC</v>
          </cell>
          <cell r="AF738" t="str">
            <v>E3335</v>
          </cell>
          <cell r="AG738" t="str">
            <v>SD</v>
          </cell>
          <cell r="AH738" t="str">
            <v>Billing</v>
          </cell>
          <cell r="AI738">
            <v>0</v>
          </cell>
          <cell r="AJ738">
            <v>0</v>
          </cell>
        </row>
        <row r="739">
          <cell r="AD739" t="str">
            <v>West Sussex CC</v>
          </cell>
          <cell r="AE739" t="str">
            <v>West Sussex CC</v>
          </cell>
          <cell r="AF739" t="str">
            <v>E3820</v>
          </cell>
          <cell r="AG739" t="str">
            <v>COUNTY</v>
          </cell>
          <cell r="AH739">
            <v>0</v>
          </cell>
          <cell r="AI739">
            <v>0</v>
          </cell>
          <cell r="AJ739">
            <v>0</v>
          </cell>
        </row>
        <row r="740">
          <cell r="AD740" t="str">
            <v>West Yorkshire Fire and Rescue Authority</v>
          </cell>
          <cell r="AE740" t="str">
            <v>West Yorkshire Fire and Rescue Authority</v>
          </cell>
          <cell r="AF740" t="str">
            <v>E6147</v>
          </cell>
          <cell r="AG740" t="str">
            <v>FIRE</v>
          </cell>
          <cell r="AH740">
            <v>0</v>
          </cell>
          <cell r="AI740">
            <v>0</v>
          </cell>
          <cell r="AJ740">
            <v>0</v>
          </cell>
        </row>
        <row r="741">
          <cell r="AD741" t="str">
            <v>West Yorkshire Police and Crime Commissioner and Chief Constable</v>
          </cell>
          <cell r="AE741" t="str">
            <v>West Yorkshire Police and Crime Commissioner and Chief Constable</v>
          </cell>
          <cell r="AF741" t="str">
            <v>E7047</v>
          </cell>
          <cell r="AG741" t="str">
            <v>POL</v>
          </cell>
          <cell r="AH741">
            <v>0</v>
          </cell>
          <cell r="AI741">
            <v>0</v>
          </cell>
          <cell r="AJ741">
            <v>0</v>
          </cell>
        </row>
        <row r="742">
          <cell r="AD742" t="str">
            <v>Western Riverside Waste Authority</v>
          </cell>
          <cell r="AE742" t="str">
            <v>Western Riverside Waste Authority</v>
          </cell>
          <cell r="AF742" t="str">
            <v>E6206</v>
          </cell>
          <cell r="AG742" t="str">
            <v>WASTE</v>
          </cell>
          <cell r="AH742">
            <v>0</v>
          </cell>
          <cell r="AI742">
            <v>0</v>
          </cell>
          <cell r="AJ742">
            <v>1</v>
          </cell>
        </row>
        <row r="743">
          <cell r="AD743" t="str">
            <v>Westminster</v>
          </cell>
          <cell r="AE743" t="str">
            <v>Westminster</v>
          </cell>
          <cell r="AF743" t="str">
            <v>E5022</v>
          </cell>
          <cell r="AG743" t="str">
            <v>ILB</v>
          </cell>
          <cell r="AH743" t="str">
            <v>Billing</v>
          </cell>
          <cell r="AI743">
            <v>0</v>
          </cell>
          <cell r="AJ743">
            <v>0</v>
          </cell>
        </row>
        <row r="744">
          <cell r="AD744" t="str">
            <v>Weymouth &amp; Portland</v>
          </cell>
          <cell r="AE744" t="str">
            <v>Weymouth &amp; Portland</v>
          </cell>
          <cell r="AF744" t="str">
            <v>E1238</v>
          </cell>
          <cell r="AG744" t="str">
            <v>SD</v>
          </cell>
          <cell r="AH744" t="str">
            <v>Billing</v>
          </cell>
          <cell r="AI744">
            <v>0</v>
          </cell>
          <cell r="AJ744">
            <v>0</v>
          </cell>
        </row>
        <row r="745">
          <cell r="AD745" t="str">
            <v>Wigan MBC</v>
          </cell>
          <cell r="AE745" t="str">
            <v>Wigan MBC</v>
          </cell>
          <cell r="AF745" t="str">
            <v>E4210</v>
          </cell>
          <cell r="AG745" t="str">
            <v>MD</v>
          </cell>
          <cell r="AH745" t="str">
            <v>Billing</v>
          </cell>
          <cell r="AI745">
            <v>1</v>
          </cell>
          <cell r="AJ745">
            <v>1</v>
          </cell>
        </row>
        <row r="746">
          <cell r="AD746" t="str">
            <v>Wiltshire Police and Crime Commissioner and Chief Constable</v>
          </cell>
          <cell r="AE746" t="str">
            <v>Wiltshire Police and Crime Commissioner and Chief Constable</v>
          </cell>
          <cell r="AF746" t="str">
            <v>E7039</v>
          </cell>
          <cell r="AG746" t="str">
            <v>POL</v>
          </cell>
          <cell r="AH746">
            <v>0</v>
          </cell>
          <cell r="AI746">
            <v>0</v>
          </cell>
          <cell r="AJ746">
            <v>0</v>
          </cell>
        </row>
        <row r="747">
          <cell r="AD747" t="str">
            <v>Wiltshire UA</v>
          </cell>
          <cell r="AE747" t="str">
            <v>Wiltshire UA</v>
          </cell>
          <cell r="AF747" t="str">
            <v>E3902</v>
          </cell>
          <cell r="AG747" t="str">
            <v>UA</v>
          </cell>
          <cell r="AH747" t="str">
            <v>Billing</v>
          </cell>
          <cell r="AI747">
            <v>0</v>
          </cell>
          <cell r="AJ747">
            <v>0</v>
          </cell>
        </row>
        <row r="748">
          <cell r="AD748" t="str">
            <v>Winchester</v>
          </cell>
          <cell r="AE748" t="str">
            <v>Winchester</v>
          </cell>
          <cell r="AF748" t="str">
            <v>E1743</v>
          </cell>
          <cell r="AG748" t="str">
            <v>SD</v>
          </cell>
          <cell r="AH748" t="str">
            <v>Billing</v>
          </cell>
          <cell r="AI748">
            <v>0</v>
          </cell>
          <cell r="AJ748">
            <v>0</v>
          </cell>
        </row>
        <row r="749">
          <cell r="AD749" t="str">
            <v>Windsor &amp; Maidenhead UA</v>
          </cell>
          <cell r="AE749" t="str">
            <v>Windsor &amp; Maidenhead UA</v>
          </cell>
          <cell r="AF749" t="str">
            <v>E0305</v>
          </cell>
          <cell r="AG749" t="str">
            <v>UA</v>
          </cell>
          <cell r="AH749" t="str">
            <v>Billing</v>
          </cell>
          <cell r="AI749">
            <v>0</v>
          </cell>
          <cell r="AJ749">
            <v>0</v>
          </cell>
        </row>
        <row r="750">
          <cell r="AD750" t="str">
            <v>Wirral</v>
          </cell>
          <cell r="AE750" t="str">
            <v>Wirral</v>
          </cell>
          <cell r="AF750" t="str">
            <v>E4305</v>
          </cell>
          <cell r="AG750" t="str">
            <v>MD</v>
          </cell>
          <cell r="AH750" t="str">
            <v>Billing</v>
          </cell>
          <cell r="AI750">
            <v>1</v>
          </cell>
          <cell r="AJ750">
            <v>1</v>
          </cell>
        </row>
        <row r="751">
          <cell r="AD751" t="str">
            <v>Woking BC</v>
          </cell>
          <cell r="AE751" t="str">
            <v>Woking BC</v>
          </cell>
          <cell r="AF751" t="str">
            <v>E3641</v>
          </cell>
          <cell r="AG751" t="str">
            <v>SD</v>
          </cell>
          <cell r="AH751" t="str">
            <v>Billing</v>
          </cell>
          <cell r="AI751">
            <v>0</v>
          </cell>
          <cell r="AJ751">
            <v>0</v>
          </cell>
        </row>
        <row r="752">
          <cell r="AD752" t="str">
            <v>Wokingham UA</v>
          </cell>
          <cell r="AE752" t="str">
            <v>Wokingham UA</v>
          </cell>
          <cell r="AF752" t="str">
            <v>E0306</v>
          </cell>
          <cell r="AG752" t="str">
            <v>UA</v>
          </cell>
          <cell r="AH752" t="str">
            <v>Billing</v>
          </cell>
          <cell r="AI752">
            <v>0</v>
          </cell>
          <cell r="AJ752">
            <v>0</v>
          </cell>
        </row>
        <row r="753">
          <cell r="AD753" t="str">
            <v>Wolverhampton</v>
          </cell>
          <cell r="AE753" t="str">
            <v>Wolverhampton</v>
          </cell>
          <cell r="AF753" t="str">
            <v>E4607</v>
          </cell>
          <cell r="AG753" t="str">
            <v>MD</v>
          </cell>
          <cell r="AH753" t="str">
            <v>Billing</v>
          </cell>
          <cell r="AI753">
            <v>1</v>
          </cell>
          <cell r="AJ753">
            <v>0</v>
          </cell>
        </row>
        <row r="754">
          <cell r="AD754" t="str">
            <v>Worcester</v>
          </cell>
          <cell r="AE754" t="str">
            <v>Worcester</v>
          </cell>
          <cell r="AF754" t="str">
            <v>E1837</v>
          </cell>
          <cell r="AG754" t="str">
            <v>SD</v>
          </cell>
          <cell r="AH754" t="str">
            <v>Billing</v>
          </cell>
          <cell r="AI754">
            <v>0</v>
          </cell>
          <cell r="AJ754">
            <v>0</v>
          </cell>
        </row>
        <row r="755">
          <cell r="AD755" t="str">
            <v>Worcestershire CC</v>
          </cell>
          <cell r="AE755" t="str">
            <v>Worcestershire CC</v>
          </cell>
          <cell r="AF755" t="str">
            <v>E1821</v>
          </cell>
          <cell r="AG755" t="str">
            <v>COUNTY</v>
          </cell>
          <cell r="AH755">
            <v>0</v>
          </cell>
          <cell r="AI755">
            <v>0</v>
          </cell>
          <cell r="AJ755">
            <v>0</v>
          </cell>
        </row>
        <row r="756">
          <cell r="AD756" t="str">
            <v>Worthing</v>
          </cell>
          <cell r="AE756" t="str">
            <v>Worthing</v>
          </cell>
          <cell r="AF756" t="str">
            <v>E3837</v>
          </cell>
          <cell r="AG756" t="str">
            <v>SD</v>
          </cell>
          <cell r="AH756" t="str">
            <v>Billing</v>
          </cell>
          <cell r="AI756">
            <v>0</v>
          </cell>
          <cell r="AJ756">
            <v>0</v>
          </cell>
        </row>
        <row r="757">
          <cell r="AD757" t="str">
            <v>Wychavon</v>
          </cell>
          <cell r="AE757" t="str">
            <v>Wychavon</v>
          </cell>
          <cell r="AF757" t="str">
            <v>E1838</v>
          </cell>
          <cell r="AG757" t="str">
            <v>SD</v>
          </cell>
          <cell r="AH757" t="str">
            <v>Billing</v>
          </cell>
          <cell r="AI757">
            <v>0</v>
          </cell>
          <cell r="AJ757">
            <v>0</v>
          </cell>
        </row>
        <row r="758">
          <cell r="AD758" t="str">
            <v>Wycombe</v>
          </cell>
          <cell r="AE758" t="str">
            <v>Wycombe</v>
          </cell>
          <cell r="AF758" t="str">
            <v>E0435</v>
          </cell>
          <cell r="AG758" t="str">
            <v>SD</v>
          </cell>
          <cell r="AH758" t="str">
            <v>Billing</v>
          </cell>
          <cell r="AI758">
            <v>0</v>
          </cell>
          <cell r="AJ758">
            <v>0</v>
          </cell>
        </row>
        <row r="759">
          <cell r="AD759" t="str">
            <v>Wyre</v>
          </cell>
          <cell r="AE759" t="str">
            <v>Wyre</v>
          </cell>
          <cell r="AF759" t="str">
            <v>E2344</v>
          </cell>
          <cell r="AG759" t="str">
            <v>SD</v>
          </cell>
          <cell r="AH759" t="str">
            <v>Billing</v>
          </cell>
          <cell r="AI759">
            <v>0</v>
          </cell>
          <cell r="AJ759">
            <v>0</v>
          </cell>
        </row>
        <row r="760">
          <cell r="AD760" t="str">
            <v>Wyre Forest</v>
          </cell>
          <cell r="AE760" t="str">
            <v>Wyre Forest</v>
          </cell>
          <cell r="AF760" t="str">
            <v>E1839</v>
          </cell>
          <cell r="AG760" t="str">
            <v>SD</v>
          </cell>
          <cell r="AH760" t="str">
            <v>Billing</v>
          </cell>
          <cell r="AI760">
            <v>0</v>
          </cell>
          <cell r="AJ760">
            <v>0</v>
          </cell>
        </row>
        <row r="761">
          <cell r="AD761" t="str">
            <v>York UA</v>
          </cell>
          <cell r="AE761" t="str">
            <v>York UA</v>
          </cell>
          <cell r="AF761" t="str">
            <v>E2701</v>
          </cell>
          <cell r="AG761" t="str">
            <v>UA</v>
          </cell>
          <cell r="AH761" t="str">
            <v>Billing</v>
          </cell>
          <cell r="AI761">
            <v>0</v>
          </cell>
          <cell r="AJ761">
            <v>0</v>
          </cell>
        </row>
        <row r="762">
          <cell r="AD762" t="str">
            <v>Yorkshire Dales National Park Authority</v>
          </cell>
          <cell r="AE762" t="str">
            <v>Yorkshire Dales National Park Authority</v>
          </cell>
          <cell r="AF762" t="str">
            <v>E6407</v>
          </cell>
          <cell r="AG762" t="str">
            <v>PARK</v>
          </cell>
          <cell r="AH762">
            <v>0</v>
          </cell>
          <cell r="AI762">
            <v>0</v>
          </cell>
          <cell r="AJ762">
            <v>0</v>
          </cell>
        </row>
      </sheetData>
      <sheetData sheetId="1"/>
      <sheetData sheetId="2"/>
      <sheetData sheetId="3"/>
      <sheetData sheetId="4"/>
      <sheetData sheetId="5"/>
      <sheetData sheetId="6"/>
      <sheetData sheetId="7"/>
      <sheetData sheetId="8"/>
      <sheetData sheetId="9">
        <row r="3">
          <cell r="E3" t="str">
            <v>£ 000s</v>
          </cell>
          <cell r="F3" t="str">
            <v>£ 000s</v>
          </cell>
          <cell r="G3" t="str">
            <v>£ 000s</v>
          </cell>
          <cell r="I3" t="str">
            <v>£ 000s</v>
          </cell>
          <cell r="K3" t="str">
            <v>£ 000s</v>
          </cell>
        </row>
        <row r="4">
          <cell r="A4" t="str">
            <v>E3831</v>
          </cell>
          <cell r="B4" t="str">
            <v>Adur</v>
          </cell>
          <cell r="C4" t="str">
            <v>SD</v>
          </cell>
          <cell r="D4" t="str">
            <v>Billing</v>
          </cell>
          <cell r="E4">
            <v>-773.93475819900004</v>
          </cell>
          <cell r="F4">
            <v>-3028.818390094284</v>
          </cell>
          <cell r="I4">
            <v>0</v>
          </cell>
          <cell r="J4">
            <v>0</v>
          </cell>
          <cell r="K4" t="str">
            <v/>
          </cell>
        </row>
        <row r="5">
          <cell r="A5" t="str">
            <v>E0931</v>
          </cell>
          <cell r="B5" t="str">
            <v>Allerdale</v>
          </cell>
          <cell r="C5" t="str">
            <v>SD</v>
          </cell>
          <cell r="D5" t="str">
            <v>Billing</v>
          </cell>
          <cell r="E5">
            <v>-1700.465955244</v>
          </cell>
          <cell r="F5">
            <v>-4718.9053025706107</v>
          </cell>
          <cell r="I5">
            <v>0</v>
          </cell>
          <cell r="J5">
            <v>0</v>
          </cell>
          <cell r="K5" t="str">
            <v/>
          </cell>
        </row>
        <row r="6">
          <cell r="A6" t="str">
            <v>E1031</v>
          </cell>
          <cell r="B6" t="str">
            <v>Amber Valley</v>
          </cell>
          <cell r="C6" t="str">
            <v>SD</v>
          </cell>
          <cell r="D6" t="str">
            <v>Billing</v>
          </cell>
          <cell r="E6">
            <v>-1547.731790052</v>
          </cell>
          <cell r="F6">
            <v>-3738.2852950419174</v>
          </cell>
          <cell r="I6">
            <v>0</v>
          </cell>
          <cell r="J6">
            <v>0</v>
          </cell>
          <cell r="K6" t="str">
            <v/>
          </cell>
        </row>
        <row r="7">
          <cell r="A7" t="str">
            <v>E3832</v>
          </cell>
          <cell r="B7" t="str">
            <v>Arun</v>
          </cell>
          <cell r="C7" t="str">
            <v>SD</v>
          </cell>
          <cell r="D7" t="str">
            <v>Billing</v>
          </cell>
          <cell r="E7">
            <v>-1665.6132391780002</v>
          </cell>
          <cell r="F7">
            <v>-4429.0173078687476</v>
          </cell>
          <cell r="I7">
            <v>0</v>
          </cell>
          <cell r="J7">
            <v>0</v>
          </cell>
          <cell r="K7" t="str">
            <v/>
          </cell>
        </row>
        <row r="8">
          <cell r="A8" t="str">
            <v>E3031</v>
          </cell>
          <cell r="B8" t="str">
            <v>Ashfield</v>
          </cell>
          <cell r="C8" t="str">
            <v>SD</v>
          </cell>
          <cell r="D8" t="str">
            <v>Billing</v>
          </cell>
          <cell r="E8">
            <v>-1859.3919607299999</v>
          </cell>
          <cell r="F8">
            <v>-5135.0994394871495</v>
          </cell>
          <cell r="I8">
            <v>0</v>
          </cell>
          <cell r="J8">
            <v>0</v>
          </cell>
          <cell r="K8" t="str">
            <v/>
          </cell>
        </row>
        <row r="9">
          <cell r="A9" t="str">
            <v>E2231</v>
          </cell>
          <cell r="B9" t="str">
            <v>Ashford</v>
          </cell>
          <cell r="C9" t="str">
            <v>SD</v>
          </cell>
          <cell r="D9" t="str">
            <v>Billing</v>
          </cell>
          <cell r="E9">
            <v>-1269.9146600500001</v>
          </cell>
          <cell r="F9">
            <v>-3894.9118631878309</v>
          </cell>
          <cell r="I9">
            <v>0</v>
          </cell>
          <cell r="J9">
            <v>0</v>
          </cell>
          <cell r="K9" t="str">
            <v/>
          </cell>
        </row>
        <row r="10">
          <cell r="A10" t="str">
            <v>E7050</v>
          </cell>
          <cell r="B10" t="str">
            <v>Avon &amp; Somerset Police and Crime Commissioner and Chief Constable</v>
          </cell>
          <cell r="C10" t="str">
            <v>POL</v>
          </cell>
          <cell r="F10">
            <v>0</v>
          </cell>
          <cell r="G10">
            <v>-176221.84400000001</v>
          </cell>
          <cell r="I10">
            <v>0</v>
          </cell>
          <cell r="J10">
            <v>0</v>
          </cell>
          <cell r="K10" t="str">
            <v/>
          </cell>
        </row>
        <row r="11">
          <cell r="A11" t="str">
            <v>E6101</v>
          </cell>
          <cell r="B11" t="str">
            <v>Avon Combined Fire and Rescue Authority</v>
          </cell>
          <cell r="C11" t="str">
            <v>CFA</v>
          </cell>
          <cell r="E11">
            <v>-8647.2696397559994</v>
          </cell>
          <cell r="F11">
            <v>-10223.951100343516</v>
          </cell>
          <cell r="I11">
            <v>0</v>
          </cell>
          <cell r="J11">
            <v>0</v>
          </cell>
          <cell r="K11" t="str">
            <v/>
          </cell>
        </row>
        <row r="12">
          <cell r="A12" t="str">
            <v>E0431</v>
          </cell>
          <cell r="B12" t="str">
            <v>Aylesbury Vale DC</v>
          </cell>
          <cell r="C12" t="str">
            <v>SD</v>
          </cell>
          <cell r="D12" t="str">
            <v>Billing</v>
          </cell>
          <cell r="E12">
            <v>-1569.420678257</v>
          </cell>
          <cell r="F12">
            <v>-4923.7154744431318</v>
          </cell>
          <cell r="I12">
            <v>0</v>
          </cell>
          <cell r="J12">
            <v>0</v>
          </cell>
          <cell r="K12" t="str">
            <v/>
          </cell>
        </row>
        <row r="13">
          <cell r="A13" t="str">
            <v>E3531</v>
          </cell>
          <cell r="B13" t="str">
            <v>Babergh</v>
          </cell>
          <cell r="C13" t="str">
            <v>SD</v>
          </cell>
          <cell r="D13" t="str">
            <v>Billing</v>
          </cell>
          <cell r="E13">
            <v>-991.54643834300009</v>
          </cell>
          <cell r="F13">
            <v>-2451.6193386418904</v>
          </cell>
          <cell r="I13">
            <v>0</v>
          </cell>
          <cell r="J13">
            <v>0</v>
          </cell>
          <cell r="K13" t="str">
            <v/>
          </cell>
        </row>
        <row r="14">
          <cell r="A14" t="str">
            <v>E5030</v>
          </cell>
          <cell r="B14" t="str">
            <v>Barking &amp; Dagenham</v>
          </cell>
          <cell r="C14" t="str">
            <v>OLB</v>
          </cell>
          <cell r="D14" t="str">
            <v>Billing</v>
          </cell>
          <cell r="E14">
            <v>-36689.333686960999</v>
          </cell>
          <cell r="F14">
            <v>-53147.446562163306</v>
          </cell>
          <cell r="I14">
            <v>240263</v>
          </cell>
          <cell r="J14">
            <v>3440.2370000000001</v>
          </cell>
          <cell r="K14">
            <v>17791</v>
          </cell>
          <cell r="M14">
            <v>1</v>
          </cell>
        </row>
        <row r="15">
          <cell r="A15" t="str">
            <v>E5031</v>
          </cell>
          <cell r="B15" t="str">
            <v>Barnet</v>
          </cell>
          <cell r="C15" t="str">
            <v>OLB</v>
          </cell>
          <cell r="D15" t="str">
            <v>Billing</v>
          </cell>
          <cell r="E15">
            <v>-36848.834525683</v>
          </cell>
          <cell r="F15">
            <v>-48127.043425036616</v>
          </cell>
          <cell r="I15">
            <v>299185</v>
          </cell>
          <cell r="J15">
            <v>3624.07</v>
          </cell>
          <cell r="K15">
            <v>18054</v>
          </cell>
          <cell r="M15">
            <v>1</v>
          </cell>
        </row>
        <row r="16">
          <cell r="A16" t="str">
            <v>E4401</v>
          </cell>
          <cell r="B16" t="str">
            <v>Barnsley</v>
          </cell>
          <cell r="C16" t="str">
            <v>MD</v>
          </cell>
          <cell r="D16" t="str">
            <v>Billing</v>
          </cell>
          <cell r="E16">
            <v>-34559.848904090002</v>
          </cell>
          <cell r="F16">
            <v>-54063.817590702303</v>
          </cell>
          <cell r="I16">
            <v>159244</v>
          </cell>
          <cell r="J16">
            <v>2070.7130000000002</v>
          </cell>
          <cell r="K16">
            <v>17888</v>
          </cell>
          <cell r="M16">
            <v>1</v>
          </cell>
        </row>
        <row r="17">
          <cell r="A17" t="str">
            <v>E0932</v>
          </cell>
          <cell r="B17" t="str">
            <v>Barrow in Furness</v>
          </cell>
          <cell r="C17" t="str">
            <v>SD</v>
          </cell>
          <cell r="D17" t="str">
            <v>Billing</v>
          </cell>
          <cell r="E17">
            <v>-2703.5841103339999</v>
          </cell>
          <cell r="F17">
            <v>-2509.9736685600228</v>
          </cell>
          <cell r="I17">
            <v>0</v>
          </cell>
          <cell r="J17">
            <v>0</v>
          </cell>
          <cell r="K17" t="str">
            <v/>
          </cell>
        </row>
        <row r="18">
          <cell r="A18" t="str">
            <v>E1531</v>
          </cell>
          <cell r="B18" t="str">
            <v>Basildon</v>
          </cell>
          <cell r="C18" t="str">
            <v>SD</v>
          </cell>
          <cell r="D18" t="str">
            <v>Billing</v>
          </cell>
          <cell r="E18">
            <v>-2594.9904822600001</v>
          </cell>
          <cell r="F18">
            <v>-4421.6437870411628</v>
          </cell>
          <cell r="I18">
            <v>0</v>
          </cell>
          <cell r="J18">
            <v>0</v>
          </cell>
          <cell r="K18" t="str">
            <v/>
          </cell>
        </row>
        <row r="19">
          <cell r="A19" t="str">
            <v>E1731</v>
          </cell>
          <cell r="B19" t="str">
            <v>Basingstoke &amp; Deane</v>
          </cell>
          <cell r="C19" t="str">
            <v>SD</v>
          </cell>
          <cell r="D19" t="str">
            <v>Billing</v>
          </cell>
          <cell r="E19">
            <v>-1423.875511016</v>
          </cell>
          <cell r="F19">
            <v>-1923.6243819488132</v>
          </cell>
          <cell r="I19">
            <v>0</v>
          </cell>
          <cell r="J19">
            <v>0</v>
          </cell>
          <cell r="K19" t="str">
            <v/>
          </cell>
        </row>
        <row r="20">
          <cell r="A20" t="str">
            <v>E3032</v>
          </cell>
          <cell r="B20" t="str">
            <v>Bassetlaw</v>
          </cell>
          <cell r="C20" t="str">
            <v>SD</v>
          </cell>
          <cell r="D20" t="str">
            <v>Billing</v>
          </cell>
          <cell r="E20">
            <v>-1907.0598746160001</v>
          </cell>
          <cell r="F20">
            <v>-7809.9591694497085</v>
          </cell>
          <cell r="I20">
            <v>0</v>
          </cell>
          <cell r="J20">
            <v>0</v>
          </cell>
          <cell r="K20" t="str">
            <v/>
          </cell>
        </row>
        <row r="21">
          <cell r="A21" t="str">
            <v>E0101</v>
          </cell>
          <cell r="B21" t="str">
            <v>Bath &amp; North East Somerset UA</v>
          </cell>
          <cell r="C21" t="str">
            <v>UA</v>
          </cell>
          <cell r="D21" t="str">
            <v>Billing</v>
          </cell>
          <cell r="E21">
            <v>-14422.624077981998</v>
          </cell>
          <cell r="F21">
            <v>-22754.239596936128</v>
          </cell>
          <cell r="I21">
            <v>119061</v>
          </cell>
          <cell r="J21">
            <v>1462.742</v>
          </cell>
          <cell r="K21">
            <v>9398</v>
          </cell>
          <cell r="M21">
            <v>1</v>
          </cell>
        </row>
        <row r="22">
          <cell r="A22" t="str">
            <v>E0202</v>
          </cell>
          <cell r="B22" t="str">
            <v>Bedford UA</v>
          </cell>
          <cell r="C22" t="str">
            <v>UA</v>
          </cell>
          <cell r="D22" t="str">
            <v>Billing</v>
          </cell>
          <cell r="E22">
            <v>-21418.701036456998</v>
          </cell>
          <cell r="F22">
            <v>-29618.636970342068</v>
          </cell>
          <cell r="I22">
            <v>129680</v>
          </cell>
          <cell r="J22">
            <v>1326.614</v>
          </cell>
          <cell r="K22">
            <v>9179</v>
          </cell>
          <cell r="M22">
            <v>1</v>
          </cell>
        </row>
        <row r="23">
          <cell r="A23" t="str">
            <v>E6102</v>
          </cell>
          <cell r="B23" t="str">
            <v>Bedfordshire Combined Fire and Rescue Authority</v>
          </cell>
          <cell r="C23" t="str">
            <v>CFA</v>
          </cell>
          <cell r="E23">
            <v>-4769.8633128789997</v>
          </cell>
          <cell r="F23">
            <v>-5572.7938943278568</v>
          </cell>
          <cell r="I23">
            <v>0</v>
          </cell>
          <cell r="J23">
            <v>0</v>
          </cell>
          <cell r="K23" t="str">
            <v/>
          </cell>
        </row>
        <row r="24">
          <cell r="A24" t="str">
            <v>E7002</v>
          </cell>
          <cell r="B24" t="str">
            <v>Bedfordshire Police and Crime Commissioner and Chief Constable</v>
          </cell>
          <cell r="C24" t="str">
            <v>POL</v>
          </cell>
          <cell r="F24">
            <v>0</v>
          </cell>
          <cell r="G24">
            <v>-68299.592000000004</v>
          </cell>
          <cell r="I24">
            <v>0</v>
          </cell>
          <cell r="J24">
            <v>0</v>
          </cell>
          <cell r="K24" t="str">
            <v/>
          </cell>
        </row>
        <row r="25">
          <cell r="A25" t="str">
            <v>E6103</v>
          </cell>
          <cell r="B25" t="str">
            <v>Berkshire Combined Fire and Rescue Authority</v>
          </cell>
          <cell r="C25" t="str">
            <v>CFA</v>
          </cell>
          <cell r="E25">
            <v>-5706.2293253159996</v>
          </cell>
          <cell r="F25">
            <v>-6724.1366183370683</v>
          </cell>
          <cell r="I25">
            <v>0</v>
          </cell>
          <cell r="J25">
            <v>0</v>
          </cell>
          <cell r="K25" t="str">
            <v/>
          </cell>
        </row>
        <row r="26">
          <cell r="A26" t="str">
            <v>E5032</v>
          </cell>
          <cell r="B26" t="str">
            <v>Bexley</v>
          </cell>
          <cell r="C26" t="str">
            <v>OLB</v>
          </cell>
          <cell r="D26" t="str">
            <v>Billing</v>
          </cell>
          <cell r="E26">
            <v>-21917.997072050002</v>
          </cell>
          <cell r="F26">
            <v>-36637.594164779606</v>
          </cell>
          <cell r="I26">
            <v>212226</v>
          </cell>
          <cell r="J26">
            <v>1765.413</v>
          </cell>
          <cell r="K26">
            <v>10203</v>
          </cell>
          <cell r="M26">
            <v>1</v>
          </cell>
        </row>
        <row r="27">
          <cell r="A27" t="str">
            <v>E4601</v>
          </cell>
          <cell r="B27" t="str">
            <v>Birmingham</v>
          </cell>
          <cell r="C27" t="str">
            <v>MD</v>
          </cell>
          <cell r="D27" t="str">
            <v>Billing</v>
          </cell>
          <cell r="E27">
            <v>-226586.89488920799</v>
          </cell>
          <cell r="F27">
            <v>-326273.97132324363</v>
          </cell>
          <cell r="I27">
            <v>1076175</v>
          </cell>
          <cell r="J27">
            <v>12539.718000000001</v>
          </cell>
          <cell r="K27">
            <v>95571</v>
          </cell>
          <cell r="M27">
            <v>1</v>
          </cell>
        </row>
        <row r="28">
          <cell r="A28" t="str">
            <v>E2431</v>
          </cell>
          <cell r="B28" t="str">
            <v>Blaby</v>
          </cell>
          <cell r="C28" t="str">
            <v>SD</v>
          </cell>
          <cell r="D28" t="str">
            <v>Billing</v>
          </cell>
          <cell r="E28">
            <v>-952.28376320799998</v>
          </cell>
          <cell r="F28">
            <v>-2329.1436330869574</v>
          </cell>
          <cell r="I28">
            <v>0</v>
          </cell>
          <cell r="J28">
            <v>0</v>
          </cell>
          <cell r="K28" t="str">
            <v/>
          </cell>
        </row>
        <row r="29">
          <cell r="A29" t="str">
            <v>E2301</v>
          </cell>
          <cell r="B29" t="str">
            <v>Blackburn with Darwen UA</v>
          </cell>
          <cell r="C29" t="str">
            <v>UA</v>
          </cell>
          <cell r="D29" t="str">
            <v>Billing</v>
          </cell>
          <cell r="E29">
            <v>-28853.590784790998</v>
          </cell>
          <cell r="F29">
            <v>-43418.086225175204</v>
          </cell>
          <cell r="I29">
            <v>144809</v>
          </cell>
          <cell r="J29">
            <v>1832.9860000000001</v>
          </cell>
          <cell r="K29">
            <v>15603</v>
          </cell>
          <cell r="M29">
            <v>1</v>
          </cell>
        </row>
        <row r="30">
          <cell r="A30" t="str">
            <v>E2302</v>
          </cell>
          <cell r="B30" t="str">
            <v>Blackpool UA</v>
          </cell>
          <cell r="C30" t="str">
            <v>UA</v>
          </cell>
          <cell r="D30" t="str">
            <v>Billing</v>
          </cell>
          <cell r="E30">
            <v>-31635.711623328996</v>
          </cell>
          <cell r="F30">
            <v>-43897.614162356054</v>
          </cell>
          <cell r="I30">
            <v>102091</v>
          </cell>
          <cell r="J30">
            <v>873.54600000000005</v>
          </cell>
          <cell r="K30">
            <v>19392</v>
          </cell>
          <cell r="M30">
            <v>1</v>
          </cell>
        </row>
        <row r="31">
          <cell r="A31" t="str">
            <v>E1032</v>
          </cell>
          <cell r="B31" t="str">
            <v>Bolsover</v>
          </cell>
          <cell r="C31" t="str">
            <v>SD</v>
          </cell>
          <cell r="D31" t="str">
            <v>Billing</v>
          </cell>
          <cell r="E31">
            <v>-2456.9909775320002</v>
          </cell>
          <cell r="F31">
            <v>-3509.5611867023326</v>
          </cell>
          <cell r="I31">
            <v>0</v>
          </cell>
          <cell r="J31">
            <v>0</v>
          </cell>
          <cell r="K31" t="str">
            <v/>
          </cell>
        </row>
        <row r="32">
          <cell r="A32" t="str">
            <v>E4201</v>
          </cell>
          <cell r="B32" t="str">
            <v>Bolton</v>
          </cell>
          <cell r="C32" t="str">
            <v>MD</v>
          </cell>
          <cell r="D32" t="str">
            <v>Billing</v>
          </cell>
          <cell r="E32">
            <v>-42007.616376060003</v>
          </cell>
          <cell r="F32">
            <v>-62260.857166777212</v>
          </cell>
          <cell r="I32">
            <v>238648</v>
          </cell>
          <cell r="J32">
            <v>3889.6129999999998</v>
          </cell>
          <cell r="K32">
            <v>22599</v>
          </cell>
          <cell r="M32">
            <v>1</v>
          </cell>
        </row>
        <row r="33">
          <cell r="A33" t="str">
            <v>E2531</v>
          </cell>
          <cell r="B33" t="str">
            <v>Boston BC</v>
          </cell>
          <cell r="C33" t="str">
            <v>SD</v>
          </cell>
          <cell r="D33" t="str">
            <v>Billing</v>
          </cell>
          <cell r="E33">
            <v>-1430.58875756</v>
          </cell>
          <cell r="F33">
            <v>-2605.376108182094</v>
          </cell>
          <cell r="I33">
            <v>0</v>
          </cell>
          <cell r="J33">
            <v>0</v>
          </cell>
          <cell r="K33" t="str">
            <v/>
          </cell>
        </row>
        <row r="34">
          <cell r="A34" t="str">
            <v>E1202</v>
          </cell>
          <cell r="B34" t="str">
            <v>Bournemouth UA</v>
          </cell>
          <cell r="C34" t="str">
            <v>UA</v>
          </cell>
          <cell r="D34" t="str">
            <v>Billing</v>
          </cell>
          <cell r="E34">
            <v>-18736.375580805001</v>
          </cell>
          <cell r="F34">
            <v>-32014.666233971268</v>
          </cell>
          <cell r="I34">
            <v>107239</v>
          </cell>
          <cell r="J34">
            <v>867.14800000000002</v>
          </cell>
          <cell r="K34">
            <v>11051</v>
          </cell>
          <cell r="M34">
            <v>1</v>
          </cell>
        </row>
        <row r="35">
          <cell r="A35" t="str">
            <v>E0301</v>
          </cell>
          <cell r="B35" t="str">
            <v>Bracknell Forest UA</v>
          </cell>
          <cell r="C35" t="str">
            <v>UA</v>
          </cell>
          <cell r="D35" t="str">
            <v>Billing</v>
          </cell>
          <cell r="E35">
            <v>-11282.666366407</v>
          </cell>
          <cell r="F35">
            <v>-6295.5019458460129</v>
          </cell>
          <cell r="I35">
            <v>83631</v>
          </cell>
          <cell r="J35">
            <v>1562.6189999999999</v>
          </cell>
          <cell r="K35">
            <v>4262</v>
          </cell>
          <cell r="M35">
            <v>1</v>
          </cell>
        </row>
        <row r="36">
          <cell r="A36" t="str">
            <v>E4701</v>
          </cell>
          <cell r="B36" t="str">
            <v>Bradford</v>
          </cell>
          <cell r="C36" t="str">
            <v>MD</v>
          </cell>
          <cell r="D36" t="str">
            <v>Billing</v>
          </cell>
          <cell r="E36">
            <v>-83947.060731550999</v>
          </cell>
          <cell r="F36">
            <v>-126053.81115695147</v>
          </cell>
          <cell r="I36">
            <v>500922</v>
          </cell>
          <cell r="J36">
            <v>7053.915</v>
          </cell>
          <cell r="K36">
            <v>44015</v>
          </cell>
          <cell r="M36">
            <v>1</v>
          </cell>
        </row>
        <row r="37">
          <cell r="A37" t="str">
            <v>E1532</v>
          </cell>
          <cell r="B37" t="str">
            <v>Braintree</v>
          </cell>
          <cell r="C37" t="str">
            <v>SD</v>
          </cell>
          <cell r="D37" t="str">
            <v>Billing</v>
          </cell>
          <cell r="E37">
            <v>-1602.495382006</v>
          </cell>
          <cell r="F37">
            <v>-4313.6700534206702</v>
          </cell>
          <cell r="I37">
            <v>0</v>
          </cell>
          <cell r="J37">
            <v>0</v>
          </cell>
          <cell r="K37" t="str">
            <v/>
          </cell>
        </row>
        <row r="38">
          <cell r="A38" t="str">
            <v>E2631</v>
          </cell>
          <cell r="B38" t="str">
            <v>Breckland</v>
          </cell>
          <cell r="C38" t="str">
            <v>SD</v>
          </cell>
          <cell r="D38" t="str">
            <v>Billing</v>
          </cell>
          <cell r="E38">
            <v>-2028.2429298459999</v>
          </cell>
          <cell r="F38">
            <v>-3617.9603383448339</v>
          </cell>
          <cell r="I38">
            <v>0</v>
          </cell>
          <cell r="J38">
            <v>0</v>
          </cell>
          <cell r="K38" t="str">
            <v/>
          </cell>
        </row>
        <row r="39">
          <cell r="A39" t="str">
            <v>E5033</v>
          </cell>
          <cell r="B39" t="str">
            <v>Brent</v>
          </cell>
          <cell r="C39" t="str">
            <v>OLB</v>
          </cell>
          <cell r="D39" t="str">
            <v>Billing</v>
          </cell>
          <cell r="E39">
            <v>-56000.116782096004</v>
          </cell>
          <cell r="F39">
            <v>-86098.473715616739</v>
          </cell>
          <cell r="I39">
            <v>298848</v>
          </cell>
          <cell r="J39">
            <v>3066.9119999999998</v>
          </cell>
          <cell r="K39">
            <v>22516</v>
          </cell>
          <cell r="M39">
            <v>1</v>
          </cell>
        </row>
        <row r="40">
          <cell r="A40" t="str">
            <v>E1533</v>
          </cell>
          <cell r="B40" t="str">
            <v>Brentwood</v>
          </cell>
          <cell r="C40" t="str">
            <v>SD</v>
          </cell>
          <cell r="D40" t="str">
            <v>Billing</v>
          </cell>
          <cell r="E40">
            <v>-710.1523442460001</v>
          </cell>
          <cell r="F40">
            <v>-2014.6042566985595</v>
          </cell>
          <cell r="I40">
            <v>0</v>
          </cell>
          <cell r="J40">
            <v>0</v>
          </cell>
          <cell r="K40" t="str">
            <v/>
          </cell>
        </row>
        <row r="41">
          <cell r="A41" t="str">
            <v>E1401</v>
          </cell>
          <cell r="B41" t="str">
            <v>Brighton &amp; Hove UA</v>
          </cell>
          <cell r="C41" t="str">
            <v>UA</v>
          </cell>
          <cell r="D41" t="str">
            <v>Billing</v>
          </cell>
          <cell r="E41">
            <v>-33125.677983116999</v>
          </cell>
          <cell r="F41">
            <v>-57050.072657680073</v>
          </cell>
          <cell r="I41">
            <v>168209</v>
          </cell>
          <cell r="J41">
            <v>2895.127</v>
          </cell>
          <cell r="K41">
            <v>21140</v>
          </cell>
          <cell r="M41">
            <v>1</v>
          </cell>
        </row>
        <row r="42">
          <cell r="A42" t="str">
            <v>E0102</v>
          </cell>
          <cell r="B42" t="str">
            <v>Bristol UA</v>
          </cell>
          <cell r="C42" t="str">
            <v>UA</v>
          </cell>
          <cell r="D42" t="str">
            <v>Billing</v>
          </cell>
          <cell r="E42">
            <v>-60367.545965879006</v>
          </cell>
          <cell r="F42">
            <v>-91383.753255367512</v>
          </cell>
          <cell r="I42">
            <v>309691</v>
          </cell>
          <cell r="J42">
            <v>3127.5819999999999</v>
          </cell>
          <cell r="K42">
            <v>34186</v>
          </cell>
          <cell r="M42">
            <v>1</v>
          </cell>
        </row>
        <row r="43">
          <cell r="A43" t="str">
            <v>E2632</v>
          </cell>
          <cell r="B43" t="str">
            <v>Broadland</v>
          </cell>
          <cell r="C43" t="str">
            <v>SD</v>
          </cell>
          <cell r="D43" t="str">
            <v>Billing</v>
          </cell>
          <cell r="E43">
            <v>-1389.4086724609999</v>
          </cell>
          <cell r="F43">
            <v>-2375.0914047893411</v>
          </cell>
          <cell r="I43">
            <v>0</v>
          </cell>
          <cell r="J43">
            <v>0</v>
          </cell>
          <cell r="K43" t="str">
            <v/>
          </cell>
        </row>
        <row r="44">
          <cell r="A44" t="str">
            <v>E6408</v>
          </cell>
          <cell r="B44" t="str">
            <v>Broads, The</v>
          </cell>
          <cell r="C44" t="str">
            <v>PARK</v>
          </cell>
          <cell r="F44">
            <v>0</v>
          </cell>
          <cell r="I44">
            <v>0</v>
          </cell>
          <cell r="J44">
            <v>0</v>
          </cell>
          <cell r="K44" t="str">
            <v/>
          </cell>
        </row>
        <row r="45">
          <cell r="A45" t="str">
            <v>E5034</v>
          </cell>
          <cell r="B45" t="str">
            <v>Bromley</v>
          </cell>
          <cell r="C45" t="str">
            <v>OLB</v>
          </cell>
          <cell r="D45" t="str">
            <v>Billing</v>
          </cell>
          <cell r="E45">
            <v>-21292.461236219002</v>
          </cell>
          <cell r="F45">
            <v>-35879.577395376058</v>
          </cell>
          <cell r="I45">
            <v>251368</v>
          </cell>
          <cell r="J45">
            <v>1487.7329999999999</v>
          </cell>
          <cell r="K45">
            <v>15478</v>
          </cell>
          <cell r="M45">
            <v>1</v>
          </cell>
        </row>
        <row r="46">
          <cell r="A46" t="str">
            <v>E1831</v>
          </cell>
          <cell r="B46" t="str">
            <v>Bromsgrove</v>
          </cell>
          <cell r="C46" t="str">
            <v>SD</v>
          </cell>
          <cell r="D46" t="str">
            <v>Billing</v>
          </cell>
          <cell r="E46">
            <v>-563.82895509800005</v>
          </cell>
          <cell r="F46">
            <v>-1608.3454225596477</v>
          </cell>
          <cell r="I46">
            <v>0</v>
          </cell>
          <cell r="J46">
            <v>0</v>
          </cell>
          <cell r="K46" t="str">
            <v/>
          </cell>
        </row>
        <row r="47">
          <cell r="A47" t="str">
            <v>E1931</v>
          </cell>
          <cell r="B47" t="str">
            <v>Broxbourne</v>
          </cell>
          <cell r="C47" t="str">
            <v>SD</v>
          </cell>
          <cell r="D47" t="str">
            <v>Billing</v>
          </cell>
          <cell r="E47">
            <v>-1142.7027797789999</v>
          </cell>
          <cell r="F47">
            <v>-2971.4302742594577</v>
          </cell>
          <cell r="I47">
            <v>0</v>
          </cell>
          <cell r="J47">
            <v>0</v>
          </cell>
          <cell r="K47" t="str">
            <v/>
          </cell>
        </row>
        <row r="48">
          <cell r="A48" t="str">
            <v>E3033</v>
          </cell>
          <cell r="B48" t="str">
            <v>Broxtowe</v>
          </cell>
          <cell r="C48" t="str">
            <v>SD</v>
          </cell>
          <cell r="D48" t="str">
            <v>Billing</v>
          </cell>
          <cell r="E48">
            <v>-1413.4610396449998</v>
          </cell>
          <cell r="F48">
            <v>-3414.7485246638585</v>
          </cell>
          <cell r="I48">
            <v>0</v>
          </cell>
          <cell r="J48">
            <v>0</v>
          </cell>
          <cell r="K48" t="str">
            <v/>
          </cell>
        </row>
        <row r="49">
          <cell r="A49" t="str">
            <v>E0421</v>
          </cell>
          <cell r="B49" t="str">
            <v>Buckinghamshire CC</v>
          </cell>
          <cell r="C49" t="str">
            <v>COUNTY</v>
          </cell>
          <cell r="E49">
            <v>-23712.526999330999</v>
          </cell>
          <cell r="F49">
            <v>-41364.124506684777</v>
          </cell>
          <cell r="I49">
            <v>393288</v>
          </cell>
          <cell r="J49">
            <v>5153.4369999999999</v>
          </cell>
          <cell r="K49">
            <v>21614</v>
          </cell>
          <cell r="M49">
            <v>1</v>
          </cell>
        </row>
        <row r="50">
          <cell r="A50" t="str">
            <v>E6104</v>
          </cell>
          <cell r="B50" t="str">
            <v>Buckinghamshire Combined Fire and Rescue Authority</v>
          </cell>
          <cell r="C50" t="str">
            <v>CFA</v>
          </cell>
          <cell r="E50">
            <v>-4418.2238789449993</v>
          </cell>
          <cell r="F50">
            <v>-4827.9573224443729</v>
          </cell>
          <cell r="I50">
            <v>0</v>
          </cell>
          <cell r="J50">
            <v>0</v>
          </cell>
          <cell r="K50" t="str">
            <v/>
          </cell>
        </row>
        <row r="51">
          <cell r="A51" t="str">
            <v>E2333</v>
          </cell>
          <cell r="B51" t="str">
            <v>Burnley</v>
          </cell>
          <cell r="C51" t="str">
            <v>SD</v>
          </cell>
          <cell r="D51" t="str">
            <v>Billing</v>
          </cell>
          <cell r="E51">
            <v>-3660.2098312610001</v>
          </cell>
          <cell r="F51">
            <v>-2391.9381023598198</v>
          </cell>
          <cell r="I51">
            <v>0</v>
          </cell>
          <cell r="J51">
            <v>0</v>
          </cell>
          <cell r="K51" t="str">
            <v/>
          </cell>
        </row>
        <row r="52">
          <cell r="A52" t="str">
            <v>E4202</v>
          </cell>
          <cell r="B52" t="str">
            <v>Bury MBC</v>
          </cell>
          <cell r="C52" t="str">
            <v>MD</v>
          </cell>
          <cell r="D52" t="str">
            <v>Billing</v>
          </cell>
          <cell r="E52">
            <v>-22247.626615944999</v>
          </cell>
          <cell r="F52">
            <v>-31946.28400699301</v>
          </cell>
          <cell r="I52">
            <v>151819</v>
          </cell>
          <cell r="J52">
            <v>2611.4920000000002</v>
          </cell>
          <cell r="K52">
            <v>12241</v>
          </cell>
          <cell r="M52">
            <v>1</v>
          </cell>
        </row>
        <row r="53">
          <cell r="A53" t="str">
            <v>E4702</v>
          </cell>
          <cell r="B53" t="str">
            <v>Calderdale</v>
          </cell>
          <cell r="C53" t="str">
            <v>MD</v>
          </cell>
          <cell r="D53" t="str">
            <v>Billing</v>
          </cell>
          <cell r="E53">
            <v>-25303.401389651</v>
          </cell>
          <cell r="F53">
            <v>-39271.277245049729</v>
          </cell>
          <cell r="I53">
            <v>171176</v>
          </cell>
          <cell r="J53">
            <v>1973.395</v>
          </cell>
          <cell r="K53">
            <v>13940</v>
          </cell>
          <cell r="M53">
            <v>1</v>
          </cell>
        </row>
        <row r="54">
          <cell r="A54" t="str">
            <v>E0531</v>
          </cell>
          <cell r="B54" t="str">
            <v>Cambridge</v>
          </cell>
          <cell r="C54" t="str">
            <v>SD</v>
          </cell>
          <cell r="D54" t="str">
            <v>Billing</v>
          </cell>
          <cell r="E54">
            <v>-1954.4313192519999</v>
          </cell>
          <cell r="F54">
            <v>-3900.3927850533614</v>
          </cell>
          <cell r="I54">
            <v>0</v>
          </cell>
          <cell r="J54">
            <v>0</v>
          </cell>
          <cell r="K54" t="str">
            <v/>
          </cell>
        </row>
        <row r="55">
          <cell r="A55" t="str">
            <v>E0521</v>
          </cell>
          <cell r="B55" t="str">
            <v>Cambridgeshire CC</v>
          </cell>
          <cell r="C55" t="str">
            <v>COUNTY</v>
          </cell>
          <cell r="E55">
            <v>-33346.70119557</v>
          </cell>
          <cell r="F55">
            <v>-61612.334671172066</v>
          </cell>
          <cell r="I55">
            <v>415145</v>
          </cell>
          <cell r="J55">
            <v>4778.3159999999998</v>
          </cell>
          <cell r="K55">
            <v>27627</v>
          </cell>
          <cell r="M55">
            <v>1</v>
          </cell>
        </row>
        <row r="56">
          <cell r="A56" t="str">
            <v>E6105</v>
          </cell>
          <cell r="B56" t="str">
            <v>Cambridgeshire Combined Fire and Rescue Authority</v>
          </cell>
          <cell r="C56" t="str">
            <v>CFA</v>
          </cell>
          <cell r="E56">
            <v>-5079.452844165</v>
          </cell>
          <cell r="F56">
            <v>-5840.5853619675108</v>
          </cell>
          <cell r="I56">
            <v>0</v>
          </cell>
          <cell r="J56">
            <v>0</v>
          </cell>
          <cell r="K56" t="str">
            <v/>
          </cell>
        </row>
        <row r="57">
          <cell r="A57" t="str">
            <v>E7005</v>
          </cell>
          <cell r="B57" t="str">
            <v>Cambridgeshire Police and Crime Commissioner and Chief Constable</v>
          </cell>
          <cell r="C57" t="str">
            <v>POL</v>
          </cell>
          <cell r="F57">
            <v>0</v>
          </cell>
          <cell r="G57">
            <v>-79430.960000000006</v>
          </cell>
          <cell r="I57">
            <v>0</v>
          </cell>
          <cell r="J57">
            <v>0</v>
          </cell>
          <cell r="K57" t="str">
            <v/>
          </cell>
        </row>
        <row r="58">
          <cell r="A58" t="str">
            <v>E5011</v>
          </cell>
          <cell r="B58" t="str">
            <v>Camden</v>
          </cell>
          <cell r="C58" t="str">
            <v>ILB</v>
          </cell>
          <cell r="D58" t="str">
            <v>Billing</v>
          </cell>
          <cell r="E58">
            <v>-54813.513797714004</v>
          </cell>
          <cell r="F58">
            <v>-75731.530536361897</v>
          </cell>
          <cell r="I58">
            <v>166091</v>
          </cell>
          <cell r="J58">
            <v>2121.8760000000002</v>
          </cell>
          <cell r="K58">
            <v>28194</v>
          </cell>
          <cell r="M58">
            <v>1</v>
          </cell>
        </row>
        <row r="59">
          <cell r="A59" t="str">
            <v>E3431</v>
          </cell>
          <cell r="B59" t="str">
            <v>Cannock Chase</v>
          </cell>
          <cell r="C59" t="str">
            <v>SD</v>
          </cell>
          <cell r="D59" t="str">
            <v>Billing</v>
          </cell>
          <cell r="E59">
            <v>-1405.767022</v>
          </cell>
          <cell r="F59">
            <v>-2171.61135946389</v>
          </cell>
          <cell r="I59">
            <v>0</v>
          </cell>
          <cell r="J59">
            <v>0</v>
          </cell>
          <cell r="K59" t="str">
            <v/>
          </cell>
        </row>
        <row r="60">
          <cell r="A60" t="str">
            <v>E2232</v>
          </cell>
          <cell r="B60" t="str">
            <v>Canterbury</v>
          </cell>
          <cell r="C60" t="str">
            <v>SD</v>
          </cell>
          <cell r="D60" t="str">
            <v>Billing</v>
          </cell>
          <cell r="E60">
            <v>-1994.181204067</v>
          </cell>
          <cell r="F60">
            <v>-2043.7673098208152</v>
          </cell>
          <cell r="I60">
            <v>0</v>
          </cell>
          <cell r="J60">
            <v>0</v>
          </cell>
          <cell r="K60" t="str">
            <v/>
          </cell>
        </row>
        <row r="61">
          <cell r="A61" t="str">
            <v>E0933</v>
          </cell>
          <cell r="B61" t="str">
            <v>Carlisle</v>
          </cell>
          <cell r="C61" t="str">
            <v>SD</v>
          </cell>
          <cell r="D61" t="str">
            <v>Billing</v>
          </cell>
          <cell r="E61">
            <v>-1589.5302339920001</v>
          </cell>
          <cell r="F61">
            <v>-4573.8037213364805</v>
          </cell>
          <cell r="I61">
            <v>0</v>
          </cell>
          <cell r="J61">
            <v>0</v>
          </cell>
          <cell r="K61" t="str">
            <v/>
          </cell>
        </row>
        <row r="62">
          <cell r="A62" t="str">
            <v>E1534</v>
          </cell>
          <cell r="B62" t="str">
            <v>Castle Point</v>
          </cell>
          <cell r="C62" t="str">
            <v>SD</v>
          </cell>
          <cell r="D62" t="str">
            <v>Billing</v>
          </cell>
          <cell r="E62">
            <v>-917.52527378899993</v>
          </cell>
          <cell r="F62">
            <v>-1431.6339166146452</v>
          </cell>
          <cell r="I62">
            <v>0</v>
          </cell>
          <cell r="J62">
            <v>0</v>
          </cell>
          <cell r="K62" t="str">
            <v/>
          </cell>
        </row>
        <row r="63">
          <cell r="A63" t="str">
            <v>E0203</v>
          </cell>
          <cell r="B63" t="str">
            <v>Central Bedfordshire UA</v>
          </cell>
          <cell r="C63" t="str">
            <v>UA</v>
          </cell>
          <cell r="D63" t="str">
            <v>Billing</v>
          </cell>
          <cell r="E63">
            <v>-20151.864695689001</v>
          </cell>
          <cell r="F63">
            <v>-30454.80294682569</v>
          </cell>
          <cell r="I63">
            <v>192278</v>
          </cell>
          <cell r="J63">
            <v>2079.3980000000001</v>
          </cell>
          <cell r="K63">
            <v>12909</v>
          </cell>
          <cell r="M63">
            <v>1</v>
          </cell>
        </row>
        <row r="64">
          <cell r="A64" t="str">
            <v>E2432</v>
          </cell>
          <cell r="B64" t="str">
            <v>Charnwood BC</v>
          </cell>
          <cell r="C64" t="str">
            <v>SD</v>
          </cell>
          <cell r="D64" t="str">
            <v>Billing</v>
          </cell>
          <cell r="E64">
            <v>-2090.2584159969997</v>
          </cell>
          <cell r="F64">
            <v>-4297.8789987953587</v>
          </cell>
          <cell r="I64">
            <v>0</v>
          </cell>
          <cell r="J64">
            <v>0</v>
          </cell>
          <cell r="K64" t="str">
            <v/>
          </cell>
        </row>
        <row r="65">
          <cell r="A65" t="str">
            <v>E1535</v>
          </cell>
          <cell r="B65" t="str">
            <v>Chelmsford</v>
          </cell>
          <cell r="C65" t="str">
            <v>SD</v>
          </cell>
          <cell r="D65" t="str">
            <v>Billing</v>
          </cell>
          <cell r="E65">
            <v>-1220.702960583</v>
          </cell>
          <cell r="F65">
            <v>1516.0079197632376</v>
          </cell>
          <cell r="I65">
            <v>0</v>
          </cell>
          <cell r="J65">
            <v>0</v>
          </cell>
          <cell r="K65" t="str">
            <v/>
          </cell>
        </row>
        <row r="66">
          <cell r="A66" t="str">
            <v>E1631</v>
          </cell>
          <cell r="B66" t="str">
            <v>Cheltenham</v>
          </cell>
          <cell r="C66" t="str">
            <v>SD</v>
          </cell>
          <cell r="D66" t="str">
            <v>Billing</v>
          </cell>
          <cell r="E66">
            <v>-1272.9616679580001</v>
          </cell>
          <cell r="F66">
            <v>-2593.7637815295957</v>
          </cell>
          <cell r="I66">
            <v>0</v>
          </cell>
          <cell r="J66">
            <v>0</v>
          </cell>
          <cell r="K66" t="str">
            <v/>
          </cell>
        </row>
        <row r="67">
          <cell r="A67" t="str">
            <v>E3131</v>
          </cell>
          <cell r="B67" t="str">
            <v>Cherwell</v>
          </cell>
          <cell r="C67" t="str">
            <v>SD</v>
          </cell>
          <cell r="D67" t="str">
            <v>Billing</v>
          </cell>
          <cell r="E67">
            <v>-1851.1831558809999</v>
          </cell>
          <cell r="F67">
            <v>-6276.9442467611325</v>
          </cell>
          <cell r="I67">
            <v>0</v>
          </cell>
          <cell r="J67">
            <v>0</v>
          </cell>
          <cell r="K67" t="str">
            <v/>
          </cell>
        </row>
        <row r="68">
          <cell r="A68" t="str">
            <v>E6106</v>
          </cell>
          <cell r="B68" t="str">
            <v>Cheshire Combined Fire and Rescue Authority</v>
          </cell>
          <cell r="C68" t="str">
            <v>CFA</v>
          </cell>
          <cell r="E68">
            <v>-7369.9702878190001</v>
          </cell>
          <cell r="F68">
            <v>-8897.8541413211551</v>
          </cell>
          <cell r="I68">
            <v>0</v>
          </cell>
          <cell r="J68">
            <v>0</v>
          </cell>
          <cell r="K68" t="str">
            <v/>
          </cell>
        </row>
        <row r="69">
          <cell r="A69" t="str">
            <v>E0603</v>
          </cell>
          <cell r="B69" t="str">
            <v>Cheshire East UA</v>
          </cell>
          <cell r="C69" t="str">
            <v>UA</v>
          </cell>
          <cell r="D69" t="str">
            <v>Billing</v>
          </cell>
          <cell r="E69">
            <v>-26339.527767241001</v>
          </cell>
          <cell r="F69">
            <v>-38950.892859202533</v>
          </cell>
          <cell r="I69">
            <v>246241</v>
          </cell>
          <cell r="J69">
            <v>2919.7220000000002</v>
          </cell>
          <cell r="K69">
            <v>17258</v>
          </cell>
          <cell r="M69">
            <v>1</v>
          </cell>
        </row>
        <row r="70">
          <cell r="A70" t="str">
            <v>E7006</v>
          </cell>
          <cell r="B70" t="str">
            <v>Cheshire Police and Crime Commissioner and Chief Constable</v>
          </cell>
          <cell r="C70" t="str">
            <v>POL</v>
          </cell>
          <cell r="F70">
            <v>0</v>
          </cell>
          <cell r="G70">
            <v>-114504.825</v>
          </cell>
          <cell r="I70">
            <v>0</v>
          </cell>
          <cell r="J70">
            <v>0</v>
          </cell>
          <cell r="K70" t="str">
            <v/>
          </cell>
        </row>
        <row r="71">
          <cell r="A71" t="str">
            <v>E0604</v>
          </cell>
          <cell r="B71" t="str">
            <v>Cheshire West and Chester UA</v>
          </cell>
          <cell r="C71" t="str">
            <v>UA</v>
          </cell>
          <cell r="D71" t="str">
            <v>Billing</v>
          </cell>
          <cell r="E71">
            <v>-31747.399048177998</v>
          </cell>
          <cell r="F71">
            <v>-53383.402288170357</v>
          </cell>
          <cell r="I71">
            <v>241955</v>
          </cell>
          <cell r="J71">
            <v>3665.69</v>
          </cell>
          <cell r="K71">
            <v>17105</v>
          </cell>
          <cell r="M71">
            <v>1</v>
          </cell>
        </row>
        <row r="72">
          <cell r="A72" t="str">
            <v>E1033</v>
          </cell>
          <cell r="B72" t="str">
            <v>Chesterfield</v>
          </cell>
          <cell r="C72" t="str">
            <v>SD</v>
          </cell>
          <cell r="D72" t="str">
            <v>Billing</v>
          </cell>
          <cell r="E72">
            <v>-1836.074641467</v>
          </cell>
          <cell r="F72">
            <v>-2493.3173459536883</v>
          </cell>
          <cell r="I72">
            <v>0</v>
          </cell>
          <cell r="J72">
            <v>0</v>
          </cell>
          <cell r="K72" t="str">
            <v/>
          </cell>
        </row>
        <row r="73">
          <cell r="A73" t="str">
            <v>E3833</v>
          </cell>
          <cell r="B73" t="str">
            <v>Chichester</v>
          </cell>
          <cell r="C73" t="str">
            <v>SD</v>
          </cell>
          <cell r="D73" t="str">
            <v>Billing</v>
          </cell>
          <cell r="E73">
            <v>-829.05725664299985</v>
          </cell>
          <cell r="F73">
            <v>-3671.8040248391439</v>
          </cell>
          <cell r="I73">
            <v>0</v>
          </cell>
          <cell r="J73">
            <v>0</v>
          </cell>
          <cell r="K73" t="str">
            <v/>
          </cell>
        </row>
        <row r="74">
          <cell r="A74" t="str">
            <v>E0432</v>
          </cell>
          <cell r="B74" t="str">
            <v>Chiltern</v>
          </cell>
          <cell r="C74" t="str">
            <v>SD</v>
          </cell>
          <cell r="D74" t="str">
            <v>Billing</v>
          </cell>
          <cell r="E74">
            <v>-406.58882446500002</v>
          </cell>
          <cell r="F74">
            <v>-688.14842526050586</v>
          </cell>
          <cell r="I74">
            <v>0</v>
          </cell>
          <cell r="J74">
            <v>0</v>
          </cell>
          <cell r="K74" t="str">
            <v/>
          </cell>
        </row>
        <row r="75">
          <cell r="A75" t="str">
            <v>E2334</v>
          </cell>
          <cell r="B75" t="str">
            <v>Chorley</v>
          </cell>
          <cell r="C75" t="str">
            <v>SD</v>
          </cell>
          <cell r="D75" t="str">
            <v>Billing</v>
          </cell>
          <cell r="E75">
            <v>-1370.1905897080001</v>
          </cell>
          <cell r="F75">
            <v>-4415.0797525065436</v>
          </cell>
          <cell r="I75">
            <v>0</v>
          </cell>
          <cell r="J75">
            <v>0</v>
          </cell>
          <cell r="K75" t="str">
            <v/>
          </cell>
        </row>
        <row r="76">
          <cell r="A76" t="str">
            <v>E1232</v>
          </cell>
          <cell r="B76" t="str">
            <v>Christchurch</v>
          </cell>
          <cell r="C76" t="str">
            <v>SD</v>
          </cell>
          <cell r="D76" t="str">
            <v>Billing</v>
          </cell>
          <cell r="E76">
            <v>-312.87040274099996</v>
          </cell>
          <cell r="F76">
            <v>-1208.7570299215261</v>
          </cell>
          <cell r="I76">
            <v>0</v>
          </cell>
          <cell r="J76">
            <v>0</v>
          </cell>
          <cell r="K76" t="str">
            <v/>
          </cell>
        </row>
        <row r="77">
          <cell r="A77" t="str">
            <v>E5010</v>
          </cell>
          <cell r="B77" t="str">
            <v>City of London (Including Police)</v>
          </cell>
          <cell r="C77" t="str">
            <v>CITY</v>
          </cell>
          <cell r="D77" t="str">
            <v>Billing</v>
          </cell>
          <cell r="E77">
            <v>-10637.763997522001</v>
          </cell>
          <cell r="F77">
            <v>-41445.37746986725</v>
          </cell>
          <cell r="G77">
            <v>-52108.286999999997</v>
          </cell>
          <cell r="I77">
            <v>2445</v>
          </cell>
          <cell r="J77">
            <v>20.736999999999998</v>
          </cell>
          <cell r="K77">
            <v>1699</v>
          </cell>
          <cell r="M77">
            <v>1</v>
          </cell>
        </row>
        <row r="78">
          <cell r="A78" t="str">
            <v>E6107</v>
          </cell>
          <cell r="B78" t="str">
            <v>Cleveland Combined Fire and Rescue Authority</v>
          </cell>
          <cell r="C78" t="str">
            <v>CFA</v>
          </cell>
          <cell r="E78">
            <v>-7719.5225641249999</v>
          </cell>
          <cell r="F78">
            <v>-7961.4876633781005</v>
          </cell>
          <cell r="I78">
            <v>0</v>
          </cell>
          <cell r="J78">
            <v>0</v>
          </cell>
          <cell r="K78" t="str">
            <v/>
          </cell>
        </row>
        <row r="79">
          <cell r="A79" t="str">
            <v>E7007</v>
          </cell>
          <cell r="B79" t="str">
            <v>Cleveland Police and Crime Commissioner and Chief Constable</v>
          </cell>
          <cell r="C79" t="str">
            <v>POL</v>
          </cell>
          <cell r="F79">
            <v>0</v>
          </cell>
          <cell r="G79">
            <v>-92352.319000000003</v>
          </cell>
          <cell r="I79">
            <v>0</v>
          </cell>
          <cell r="J79">
            <v>0</v>
          </cell>
          <cell r="K79" t="str">
            <v/>
          </cell>
        </row>
        <row r="80">
          <cell r="A80" t="str">
            <v>E1536</v>
          </cell>
          <cell r="B80" t="str">
            <v>Colchester</v>
          </cell>
          <cell r="C80" t="str">
            <v>SD</v>
          </cell>
          <cell r="D80" t="str">
            <v>Billing</v>
          </cell>
          <cell r="E80">
            <v>-1978.4721714689999</v>
          </cell>
          <cell r="F80">
            <v>-4264.5542319104807</v>
          </cell>
          <cell r="I80">
            <v>0</v>
          </cell>
          <cell r="J80">
            <v>0</v>
          </cell>
          <cell r="K80" t="str">
            <v/>
          </cell>
        </row>
        <row r="81">
          <cell r="A81" t="str">
            <v>E0934</v>
          </cell>
          <cell r="B81" t="str">
            <v>Copeland</v>
          </cell>
          <cell r="C81" t="str">
            <v>SD</v>
          </cell>
          <cell r="D81" t="str">
            <v>Billing</v>
          </cell>
          <cell r="E81">
            <v>-1159.2255341549999</v>
          </cell>
          <cell r="F81">
            <v>-5364.9020187003935</v>
          </cell>
          <cell r="I81">
            <v>0</v>
          </cell>
          <cell r="J81">
            <v>0</v>
          </cell>
          <cell r="K81" t="str">
            <v/>
          </cell>
        </row>
        <row r="82">
          <cell r="A82" t="str">
            <v>E2831</v>
          </cell>
          <cell r="B82" t="str">
            <v>Corby</v>
          </cell>
          <cell r="C82" t="str">
            <v>SD</v>
          </cell>
          <cell r="D82" t="str">
            <v>Billing</v>
          </cell>
          <cell r="E82">
            <v>-1042.258504117</v>
          </cell>
          <cell r="F82">
            <v>-2608.8791777431252</v>
          </cell>
          <cell r="I82">
            <v>0</v>
          </cell>
          <cell r="J82">
            <v>0</v>
          </cell>
          <cell r="K82" t="str">
            <v/>
          </cell>
        </row>
        <row r="83">
          <cell r="A83" t="str">
            <v>E0801</v>
          </cell>
          <cell r="B83" t="str">
            <v>Cornwall UA</v>
          </cell>
          <cell r="C83" t="str">
            <v>UA</v>
          </cell>
          <cell r="D83" t="str">
            <v>Billing</v>
          </cell>
          <cell r="E83">
            <v>-65296.940207590989</v>
          </cell>
          <cell r="F83">
            <v>-104673.32568259203</v>
          </cell>
          <cell r="I83">
            <v>341928</v>
          </cell>
          <cell r="J83">
            <v>3631.239</v>
          </cell>
          <cell r="K83">
            <v>26793</v>
          </cell>
          <cell r="M83">
            <v>1</v>
          </cell>
        </row>
        <row r="84">
          <cell r="A84" t="str">
            <v>E1632</v>
          </cell>
          <cell r="B84" t="str">
            <v>Cotswold</v>
          </cell>
          <cell r="C84" t="str">
            <v>SD</v>
          </cell>
          <cell r="D84" t="str">
            <v>Billing</v>
          </cell>
          <cell r="E84">
            <v>-856.35332444100004</v>
          </cell>
          <cell r="F84">
            <v>-1498.6952724370378</v>
          </cell>
          <cell r="I84">
            <v>0</v>
          </cell>
          <cell r="J84">
            <v>0</v>
          </cell>
          <cell r="K84" t="str">
            <v/>
          </cell>
        </row>
        <row r="85">
          <cell r="A85" t="str">
            <v>E1302</v>
          </cell>
          <cell r="B85" t="str">
            <v>County Durham UA</v>
          </cell>
          <cell r="C85" t="str">
            <v>UA</v>
          </cell>
          <cell r="D85" t="str">
            <v>Billing</v>
          </cell>
          <cell r="E85">
            <v>-77143.474192477996</v>
          </cell>
          <cell r="F85">
            <v>-116652.66174186984</v>
          </cell>
          <cell r="I85">
            <v>355554</v>
          </cell>
          <cell r="J85">
            <v>5407.125</v>
          </cell>
          <cell r="K85">
            <v>51246</v>
          </cell>
          <cell r="M85">
            <v>1</v>
          </cell>
        </row>
        <row r="86">
          <cell r="A86" t="str">
            <v>E4602</v>
          </cell>
          <cell r="B86" t="str">
            <v>Coventry</v>
          </cell>
          <cell r="C86" t="str">
            <v>MD</v>
          </cell>
          <cell r="D86" t="str">
            <v>Billing</v>
          </cell>
          <cell r="E86">
            <v>-47625.770099177003</v>
          </cell>
          <cell r="F86">
            <v>-76707.174994534216</v>
          </cell>
          <cell r="I86">
            <v>272208</v>
          </cell>
          <cell r="J86">
            <v>3393.0059999999999</v>
          </cell>
          <cell r="K86">
            <v>23119</v>
          </cell>
          <cell r="M86">
            <v>1</v>
          </cell>
        </row>
        <row r="87">
          <cell r="A87" t="str">
            <v>E2731</v>
          </cell>
          <cell r="B87" t="str">
            <v>Craven</v>
          </cell>
          <cell r="C87" t="str">
            <v>SD</v>
          </cell>
          <cell r="D87" t="str">
            <v>Billing</v>
          </cell>
          <cell r="E87">
            <v>-697.34884017499996</v>
          </cell>
          <cell r="F87">
            <v>-1664.8384271857274</v>
          </cell>
          <cell r="I87">
            <v>0</v>
          </cell>
          <cell r="J87">
            <v>0</v>
          </cell>
          <cell r="K87" t="str">
            <v/>
          </cell>
        </row>
        <row r="88">
          <cell r="A88" t="str">
            <v>E3834</v>
          </cell>
          <cell r="B88" t="str">
            <v>Crawley</v>
          </cell>
          <cell r="C88" t="str">
            <v>SD</v>
          </cell>
          <cell r="D88" t="str">
            <v>Billing</v>
          </cell>
          <cell r="E88">
            <v>-1775.7336820980001</v>
          </cell>
          <cell r="F88">
            <v>-6796.170358823535</v>
          </cell>
          <cell r="I88">
            <v>0</v>
          </cell>
          <cell r="J88">
            <v>0</v>
          </cell>
          <cell r="K88" t="str">
            <v/>
          </cell>
        </row>
        <row r="89">
          <cell r="A89" t="str">
            <v>E5035</v>
          </cell>
          <cell r="B89" t="str">
            <v>Croydon</v>
          </cell>
          <cell r="C89" t="str">
            <v>OLB</v>
          </cell>
          <cell r="D89" t="str">
            <v>Billing</v>
          </cell>
          <cell r="E89">
            <v>-46800.518633671003</v>
          </cell>
          <cell r="F89">
            <v>-63031.191043482526</v>
          </cell>
          <cell r="I89">
            <v>312578</v>
          </cell>
          <cell r="J89">
            <v>3201.2289999999998</v>
          </cell>
          <cell r="K89">
            <v>22466</v>
          </cell>
          <cell r="M89">
            <v>1</v>
          </cell>
        </row>
        <row r="90">
          <cell r="A90" t="str">
            <v>E0920</v>
          </cell>
          <cell r="B90" t="str">
            <v>Cumbria CC</v>
          </cell>
          <cell r="C90" t="str">
            <v>COUNTY</v>
          </cell>
          <cell r="E90">
            <v>-58558.054603670993</v>
          </cell>
          <cell r="F90">
            <v>-84002.829292379742</v>
          </cell>
          <cell r="I90">
            <v>332537</v>
          </cell>
          <cell r="J90">
            <v>4496.0569999999998</v>
          </cell>
          <cell r="K90">
            <v>19363</v>
          </cell>
          <cell r="M90">
            <v>1</v>
          </cell>
        </row>
        <row r="91">
          <cell r="A91" t="str">
            <v>E7009</v>
          </cell>
          <cell r="B91" t="str">
            <v>Cumbria Police and Crime Commissioner and Chief Constable</v>
          </cell>
          <cell r="C91" t="str">
            <v>POL</v>
          </cell>
          <cell r="F91">
            <v>0</v>
          </cell>
          <cell r="G91">
            <v>-64392.553999999996</v>
          </cell>
          <cell r="I91">
            <v>0</v>
          </cell>
          <cell r="J91">
            <v>0</v>
          </cell>
          <cell r="K91" t="str">
            <v/>
          </cell>
        </row>
        <row r="92">
          <cell r="A92" t="str">
            <v>E1932</v>
          </cell>
          <cell r="B92" t="str">
            <v>Dacorum</v>
          </cell>
          <cell r="C92" t="str">
            <v>SD</v>
          </cell>
          <cell r="D92" t="str">
            <v>Billing</v>
          </cell>
          <cell r="E92">
            <v>-970.73209793700005</v>
          </cell>
          <cell r="F92">
            <v>-2024.713672220141</v>
          </cell>
          <cell r="I92">
            <v>0</v>
          </cell>
          <cell r="J92">
            <v>0</v>
          </cell>
          <cell r="K92" t="str">
            <v/>
          </cell>
        </row>
        <row r="93">
          <cell r="A93" t="str">
            <v>E1301</v>
          </cell>
          <cell r="B93" t="str">
            <v>Darlington UA</v>
          </cell>
          <cell r="C93" t="str">
            <v>UA</v>
          </cell>
          <cell r="D93" t="str">
            <v>Billing</v>
          </cell>
          <cell r="E93">
            <v>-13285.599872376</v>
          </cell>
          <cell r="F93">
            <v>-21151.700773999168</v>
          </cell>
          <cell r="I93">
            <v>77500</v>
          </cell>
          <cell r="J93">
            <v>486.27</v>
          </cell>
          <cell r="K93">
            <v>8889</v>
          </cell>
          <cell r="M93">
            <v>1</v>
          </cell>
        </row>
        <row r="94">
          <cell r="A94" t="str">
            <v>E2233</v>
          </cell>
          <cell r="B94" t="str">
            <v>Dartford</v>
          </cell>
          <cell r="C94" t="str">
            <v>SD</v>
          </cell>
          <cell r="D94" t="str">
            <v>Billing</v>
          </cell>
          <cell r="E94">
            <v>-1283.2085731680002</v>
          </cell>
          <cell r="F94">
            <v>-3261.5990784172482</v>
          </cell>
          <cell r="I94">
            <v>0</v>
          </cell>
          <cell r="J94">
            <v>0</v>
          </cell>
          <cell r="K94" t="str">
            <v/>
          </cell>
        </row>
        <row r="95">
          <cell r="A95" t="str">
            <v>E6401</v>
          </cell>
          <cell r="B95" t="str">
            <v>Dartmoor National Park Authority</v>
          </cell>
          <cell r="C95" t="str">
            <v>PARK</v>
          </cell>
          <cell r="F95">
            <v>0</v>
          </cell>
          <cell r="I95">
            <v>0</v>
          </cell>
          <cell r="J95">
            <v>0</v>
          </cell>
          <cell r="K95" t="str">
            <v/>
          </cell>
        </row>
        <row r="96">
          <cell r="A96" t="str">
            <v>E2832</v>
          </cell>
          <cell r="B96" t="str">
            <v>Daventry DC</v>
          </cell>
          <cell r="C96" t="str">
            <v>SD</v>
          </cell>
          <cell r="D96" t="str">
            <v>Billing</v>
          </cell>
          <cell r="E96">
            <v>-880.48323895899989</v>
          </cell>
          <cell r="F96">
            <v>-5497.5522771333199</v>
          </cell>
          <cell r="I96">
            <v>0</v>
          </cell>
          <cell r="J96">
            <v>0</v>
          </cell>
          <cell r="K96" t="str">
            <v/>
          </cell>
        </row>
        <row r="97">
          <cell r="A97" t="str">
            <v>E1001</v>
          </cell>
          <cell r="B97" t="str">
            <v>Derby City UA</v>
          </cell>
          <cell r="C97" t="str">
            <v>UA</v>
          </cell>
          <cell r="D97" t="str">
            <v>Billing</v>
          </cell>
          <cell r="E97">
            <v>-34615.850213237005</v>
          </cell>
          <cell r="F97">
            <v>-59529.215716652499</v>
          </cell>
          <cell r="I97">
            <v>205464</v>
          </cell>
          <cell r="J97">
            <v>3039.643</v>
          </cell>
          <cell r="K97">
            <v>20266</v>
          </cell>
          <cell r="M97">
            <v>1</v>
          </cell>
        </row>
        <row r="98">
          <cell r="A98" t="str">
            <v>E1021</v>
          </cell>
          <cell r="B98" t="str">
            <v>Derbyshire CC</v>
          </cell>
          <cell r="C98" t="str">
            <v>COUNTY</v>
          </cell>
          <cell r="E98">
            <v>-67722.17789018499</v>
          </cell>
          <cell r="F98">
            <v>-106022.98841221412</v>
          </cell>
          <cell r="I98">
            <v>515885</v>
          </cell>
          <cell r="J98">
            <v>8247.49</v>
          </cell>
          <cell r="K98">
            <v>42670</v>
          </cell>
          <cell r="M98">
            <v>1</v>
          </cell>
        </row>
        <row r="99">
          <cell r="A99" t="str">
            <v>E6110</v>
          </cell>
          <cell r="B99" t="str">
            <v>Derbyshire Combined Fire and Rescue Authority</v>
          </cell>
          <cell r="C99" t="str">
            <v>CFA</v>
          </cell>
          <cell r="E99">
            <v>-7289.4594228490005</v>
          </cell>
          <cell r="F99">
            <v>-8597.5946677491029</v>
          </cell>
          <cell r="I99">
            <v>0</v>
          </cell>
          <cell r="J99">
            <v>0</v>
          </cell>
          <cell r="K99" t="str">
            <v/>
          </cell>
        </row>
        <row r="100">
          <cell r="A100" t="str">
            <v>E1035</v>
          </cell>
          <cell r="B100" t="str">
            <v>Derbyshire Dales</v>
          </cell>
          <cell r="C100" t="str">
            <v>SD</v>
          </cell>
          <cell r="D100" t="str">
            <v>Billing</v>
          </cell>
          <cell r="E100">
            <v>-736.44802033400003</v>
          </cell>
          <cell r="F100">
            <v>-1912.4830459789948</v>
          </cell>
          <cell r="I100">
            <v>0</v>
          </cell>
          <cell r="J100">
            <v>0</v>
          </cell>
          <cell r="K100" t="str">
            <v/>
          </cell>
        </row>
        <row r="101">
          <cell r="A101" t="str">
            <v>E7010</v>
          </cell>
          <cell r="B101" t="str">
            <v>Derbyshire Police and Crime Commissioner and Chief Constable</v>
          </cell>
          <cell r="C101" t="str">
            <v>POL</v>
          </cell>
          <cell r="F101">
            <v>0</v>
          </cell>
          <cell r="G101">
            <v>-108532.961</v>
          </cell>
          <cell r="I101">
            <v>0</v>
          </cell>
          <cell r="J101">
            <v>0</v>
          </cell>
          <cell r="K101" t="str">
            <v/>
          </cell>
        </row>
        <row r="102">
          <cell r="A102" t="str">
            <v>E7051</v>
          </cell>
          <cell r="B102" t="str">
            <v>Devon &amp; Cornwall Police and Crime Commissioner and Chief Constable</v>
          </cell>
          <cell r="C102" t="str">
            <v>POL</v>
          </cell>
          <cell r="F102">
            <v>0</v>
          </cell>
          <cell r="G102">
            <v>-181309.74299999999</v>
          </cell>
          <cell r="I102">
            <v>0</v>
          </cell>
          <cell r="J102">
            <v>0</v>
          </cell>
          <cell r="K102" t="str">
            <v/>
          </cell>
        </row>
        <row r="103">
          <cell r="A103" t="str">
            <v>E6161</v>
          </cell>
          <cell r="B103" t="str">
            <v>Devon and Somerset Combined Fire and Rescue Authority</v>
          </cell>
          <cell r="C103" t="str">
            <v>CFA</v>
          </cell>
          <cell r="E103">
            <v>-12294.178850618</v>
          </cell>
          <cell r="F103">
            <v>-14865.794072868293</v>
          </cell>
          <cell r="I103">
            <v>0</v>
          </cell>
          <cell r="J103">
            <v>0</v>
          </cell>
          <cell r="K103" t="str">
            <v/>
          </cell>
        </row>
        <row r="104">
          <cell r="A104" t="str">
            <v>E1121</v>
          </cell>
          <cell r="B104" t="str">
            <v>Devon CC</v>
          </cell>
          <cell r="C104" t="str">
            <v>COUNTY</v>
          </cell>
          <cell r="E104">
            <v>-57699.963364575997</v>
          </cell>
          <cell r="F104">
            <v>-95981.858640778548</v>
          </cell>
          <cell r="I104">
            <v>465639</v>
          </cell>
          <cell r="J104">
            <v>6291.2290000000003</v>
          </cell>
          <cell r="K104">
            <v>28952</v>
          </cell>
          <cell r="M104">
            <v>1</v>
          </cell>
        </row>
        <row r="105">
          <cell r="A105" t="str">
            <v>E4402</v>
          </cell>
          <cell r="B105" t="str">
            <v>Doncaster</v>
          </cell>
          <cell r="C105" t="str">
            <v>MD</v>
          </cell>
          <cell r="D105" t="str">
            <v>Billing</v>
          </cell>
          <cell r="E105">
            <v>-48011.336793736009</v>
          </cell>
          <cell r="F105">
            <v>-76955.965192625605</v>
          </cell>
          <cell r="I105">
            <v>226642</v>
          </cell>
          <cell r="J105">
            <v>2565.0709999999999</v>
          </cell>
          <cell r="K105">
            <v>25055</v>
          </cell>
          <cell r="M105">
            <v>1</v>
          </cell>
        </row>
        <row r="106">
          <cell r="A106" t="str">
            <v>E6162</v>
          </cell>
          <cell r="B106" t="str">
            <v>Dorset and Wiltshire Fire and Rescue Authority</v>
          </cell>
          <cell r="C106" t="str">
            <v>CFA</v>
          </cell>
          <cell r="E106">
            <v>-8068.9135666669999</v>
          </cell>
          <cell r="F106">
            <v>-9710.0027345672079</v>
          </cell>
          <cell r="K106" t="str">
            <v/>
          </cell>
        </row>
        <row r="107">
          <cell r="A107" t="str">
            <v>E1221</v>
          </cell>
          <cell r="B107" t="str">
            <v>Dorset CC</v>
          </cell>
          <cell r="C107" t="str">
            <v>COUNTY</v>
          </cell>
          <cell r="E107">
            <v>-19446.216200457999</v>
          </cell>
          <cell r="F107">
            <v>-36802.513373730748</v>
          </cell>
          <cell r="I107">
            <v>255577</v>
          </cell>
          <cell r="J107">
            <v>3707.4290000000001</v>
          </cell>
          <cell r="K107">
            <v>16112</v>
          </cell>
          <cell r="M107">
            <v>1</v>
          </cell>
        </row>
        <row r="108">
          <cell r="A108" t="str">
            <v>E7012</v>
          </cell>
          <cell r="B108" t="str">
            <v>Dorset Police and Crime Commissioner and Chief Constable</v>
          </cell>
          <cell r="C108" t="str">
            <v>POL</v>
          </cell>
          <cell r="F108">
            <v>0</v>
          </cell>
          <cell r="G108">
            <v>-66486.813999999998</v>
          </cell>
          <cell r="I108">
            <v>0</v>
          </cell>
          <cell r="J108">
            <v>0</v>
          </cell>
          <cell r="K108" t="str">
            <v/>
          </cell>
        </row>
        <row r="109">
          <cell r="A109" t="str">
            <v>E2234</v>
          </cell>
          <cell r="B109" t="str">
            <v>Dover</v>
          </cell>
          <cell r="C109" t="str">
            <v>SD</v>
          </cell>
          <cell r="D109" t="str">
            <v>Billing</v>
          </cell>
          <cell r="E109">
            <v>-1757.945881609</v>
          </cell>
          <cell r="F109">
            <v>-2896.8165270306304</v>
          </cell>
          <cell r="I109">
            <v>0</v>
          </cell>
          <cell r="J109">
            <v>0</v>
          </cell>
          <cell r="K109" t="str">
            <v/>
          </cell>
        </row>
        <row r="110">
          <cell r="A110" t="str">
            <v>E4603</v>
          </cell>
          <cell r="B110" t="str">
            <v>Dudley</v>
          </cell>
          <cell r="C110" t="str">
            <v>MD</v>
          </cell>
          <cell r="D110" t="str">
            <v>Billing</v>
          </cell>
          <cell r="E110">
            <v>-44915.198367683995</v>
          </cell>
          <cell r="F110">
            <v>-62090.999668564269</v>
          </cell>
          <cell r="I110">
            <v>235810</v>
          </cell>
          <cell r="J110">
            <v>3562.2910000000002</v>
          </cell>
          <cell r="K110">
            <v>21780</v>
          </cell>
          <cell r="M110">
            <v>1</v>
          </cell>
        </row>
        <row r="111">
          <cell r="A111" t="str">
            <v>E6113</v>
          </cell>
          <cell r="B111" t="str">
            <v>Durham Combined Fire and Rescue Authority</v>
          </cell>
          <cell r="C111" t="str">
            <v>CFA</v>
          </cell>
          <cell r="E111">
            <v>-5813.3193386779994</v>
          </cell>
          <cell r="F111">
            <v>-6579.3487755243686</v>
          </cell>
          <cell r="I111">
            <v>0</v>
          </cell>
          <cell r="J111">
            <v>0</v>
          </cell>
          <cell r="K111" t="str">
            <v/>
          </cell>
        </row>
        <row r="112">
          <cell r="A112" t="str">
            <v>E7013</v>
          </cell>
          <cell r="B112" t="str">
            <v>Durham Police and Crime Commissioner and Chief Constable</v>
          </cell>
          <cell r="C112" t="str">
            <v>POL</v>
          </cell>
          <cell r="F112">
            <v>0</v>
          </cell>
          <cell r="G112">
            <v>-85782.39</v>
          </cell>
          <cell r="I112">
            <v>0</v>
          </cell>
          <cell r="J112">
            <v>0</v>
          </cell>
          <cell r="K112" t="str">
            <v/>
          </cell>
        </row>
        <row r="113">
          <cell r="A113" t="str">
            <v>E5036</v>
          </cell>
          <cell r="B113" t="str">
            <v>Ealing</v>
          </cell>
          <cell r="C113" t="str">
            <v>OLB</v>
          </cell>
          <cell r="D113" t="str">
            <v>Billing</v>
          </cell>
          <cell r="E113">
            <v>-48371.072928998998</v>
          </cell>
          <cell r="F113">
            <v>-83818.338391964746</v>
          </cell>
          <cell r="I113">
            <v>304895</v>
          </cell>
          <cell r="J113">
            <v>4343.7569999999996</v>
          </cell>
          <cell r="K113">
            <v>25571</v>
          </cell>
          <cell r="M113">
            <v>1</v>
          </cell>
        </row>
        <row r="114">
          <cell r="A114" t="str">
            <v>E0532</v>
          </cell>
          <cell r="B114" t="str">
            <v>East Cambridgeshire</v>
          </cell>
          <cell r="C114" t="str">
            <v>SD</v>
          </cell>
          <cell r="D114" t="str">
            <v>Billing</v>
          </cell>
          <cell r="E114">
            <v>-1148.9163400469999</v>
          </cell>
          <cell r="F114">
            <v>-3067.311884085067</v>
          </cell>
          <cell r="I114">
            <v>0</v>
          </cell>
          <cell r="J114">
            <v>0</v>
          </cell>
          <cell r="K114" t="str">
            <v/>
          </cell>
        </row>
        <row r="115">
          <cell r="A115" t="str">
            <v>E1131</v>
          </cell>
          <cell r="B115" t="str">
            <v>East Devon</v>
          </cell>
          <cell r="C115" t="str">
            <v>SD</v>
          </cell>
          <cell r="D115" t="str">
            <v>Billing</v>
          </cell>
          <cell r="E115">
            <v>-1202.7907657669998</v>
          </cell>
          <cell r="F115">
            <v>-3314.5016170884533</v>
          </cell>
          <cell r="I115">
            <v>0</v>
          </cell>
          <cell r="J115">
            <v>0</v>
          </cell>
          <cell r="K115" t="str">
            <v/>
          </cell>
        </row>
        <row r="116">
          <cell r="A116" t="str">
            <v>E1233</v>
          </cell>
          <cell r="B116" t="str">
            <v>East Dorset</v>
          </cell>
          <cell r="C116" t="str">
            <v>SD</v>
          </cell>
          <cell r="D116" t="str">
            <v>Billing</v>
          </cell>
          <cell r="E116">
            <v>-262.86367194999997</v>
          </cell>
          <cell r="F116">
            <v>-1401.2116448316463</v>
          </cell>
          <cell r="I116">
            <v>0</v>
          </cell>
          <cell r="J116">
            <v>0</v>
          </cell>
          <cell r="K116" t="str">
            <v/>
          </cell>
        </row>
        <row r="117">
          <cell r="A117" t="str">
            <v>E1732</v>
          </cell>
          <cell r="B117" t="str">
            <v>East Hampshire</v>
          </cell>
          <cell r="C117" t="str">
            <v>SD</v>
          </cell>
          <cell r="D117" t="str">
            <v>Billing</v>
          </cell>
          <cell r="E117">
            <v>-733.67209117799996</v>
          </cell>
          <cell r="F117">
            <v>-1537.7597893927357</v>
          </cell>
          <cell r="I117">
            <v>0</v>
          </cell>
          <cell r="J117">
            <v>0</v>
          </cell>
          <cell r="K117" t="str">
            <v/>
          </cell>
        </row>
        <row r="118">
          <cell r="A118" t="str">
            <v>E1933</v>
          </cell>
          <cell r="B118" t="str">
            <v>East Hertfordshire</v>
          </cell>
          <cell r="C118" t="str">
            <v>SD</v>
          </cell>
          <cell r="D118" t="str">
            <v>Billing</v>
          </cell>
          <cell r="E118">
            <v>-1144.559217791</v>
          </cell>
          <cell r="F118">
            <v>-470.68705843374812</v>
          </cell>
          <cell r="I118">
            <v>0</v>
          </cell>
          <cell r="J118">
            <v>0</v>
          </cell>
          <cell r="K118" t="str">
            <v/>
          </cell>
        </row>
        <row r="119">
          <cell r="A119" t="str">
            <v>E2532</v>
          </cell>
          <cell r="B119" t="str">
            <v>East Lindsey</v>
          </cell>
          <cell r="C119" t="str">
            <v>SD</v>
          </cell>
          <cell r="D119" t="str">
            <v>Billing</v>
          </cell>
          <cell r="E119">
            <v>-3150.637087433</v>
          </cell>
          <cell r="F119">
            <v>-5733.7865662637787</v>
          </cell>
          <cell r="I119">
            <v>0</v>
          </cell>
          <cell r="J119">
            <v>0</v>
          </cell>
          <cell r="K119" t="str">
            <v/>
          </cell>
        </row>
        <row r="120">
          <cell r="A120" t="str">
            <v>E6201</v>
          </cell>
          <cell r="B120" t="str">
            <v>East London Waste Authority</v>
          </cell>
          <cell r="C120" t="str">
            <v>WASTE</v>
          </cell>
          <cell r="F120">
            <v>0</v>
          </cell>
          <cell r="I120">
            <v>0</v>
          </cell>
          <cell r="J120">
            <v>0</v>
          </cell>
          <cell r="K120" t="str">
            <v/>
          </cell>
        </row>
        <row r="121">
          <cell r="A121" t="str">
            <v>E2833</v>
          </cell>
          <cell r="B121" t="str">
            <v>East Northamptonshire</v>
          </cell>
          <cell r="C121" t="str">
            <v>SD</v>
          </cell>
          <cell r="D121" t="str">
            <v>Billing</v>
          </cell>
          <cell r="E121">
            <v>-1168.4782696669999</v>
          </cell>
          <cell r="F121">
            <v>-3529.0870636282002</v>
          </cell>
          <cell r="I121">
            <v>0</v>
          </cell>
          <cell r="J121">
            <v>0</v>
          </cell>
          <cell r="K121" t="str">
            <v/>
          </cell>
        </row>
        <row r="122">
          <cell r="A122" t="str">
            <v>E2001</v>
          </cell>
          <cell r="B122" t="str">
            <v>East Riding of Yorkshire UA</v>
          </cell>
          <cell r="C122" t="str">
            <v>UA</v>
          </cell>
          <cell r="D122" t="str">
            <v>Billing</v>
          </cell>
          <cell r="E122">
            <v>-32173.041519471</v>
          </cell>
          <cell r="F122">
            <v>-62631.373788692006</v>
          </cell>
          <cell r="I122">
            <v>209172</v>
          </cell>
          <cell r="J122">
            <v>3542.5450000000001</v>
          </cell>
          <cell r="K122">
            <v>11322</v>
          </cell>
          <cell r="M122">
            <v>1</v>
          </cell>
        </row>
        <row r="123">
          <cell r="A123" t="str">
            <v>E3432</v>
          </cell>
          <cell r="B123" t="str">
            <v>East Staffordshire</v>
          </cell>
          <cell r="C123" t="str">
            <v>SD</v>
          </cell>
          <cell r="D123" t="str">
            <v>Billing</v>
          </cell>
          <cell r="E123">
            <v>-1507.687542652</v>
          </cell>
          <cell r="F123">
            <v>-2982.5009967690585</v>
          </cell>
          <cell r="I123">
            <v>0</v>
          </cell>
          <cell r="J123">
            <v>0</v>
          </cell>
          <cell r="K123" t="str">
            <v/>
          </cell>
        </row>
        <row r="124">
          <cell r="A124" t="str">
            <v>E1421</v>
          </cell>
          <cell r="B124" t="str">
            <v>East Sussex CC</v>
          </cell>
          <cell r="C124" t="str">
            <v>COUNTY</v>
          </cell>
          <cell r="E124">
            <v>-45106.901688940008</v>
          </cell>
          <cell r="F124">
            <v>-70223.66008643723</v>
          </cell>
          <cell r="I124">
            <v>327789</v>
          </cell>
          <cell r="J124">
            <v>4436.2719999999999</v>
          </cell>
          <cell r="K124">
            <v>28697</v>
          </cell>
          <cell r="M124">
            <v>1</v>
          </cell>
        </row>
        <row r="125">
          <cell r="A125" t="str">
            <v>E6114</v>
          </cell>
          <cell r="B125" t="str">
            <v>East Sussex Combined Fire and Rescue Authority</v>
          </cell>
          <cell r="C125" t="str">
            <v>CFA</v>
          </cell>
          <cell r="E125">
            <v>-6195.5741068120005</v>
          </cell>
          <cell r="F125">
            <v>-7310.8543775779735</v>
          </cell>
          <cell r="I125">
            <v>0</v>
          </cell>
          <cell r="J125">
            <v>0</v>
          </cell>
          <cell r="K125" t="str">
            <v/>
          </cell>
        </row>
        <row r="126">
          <cell r="A126" t="str">
            <v>E1432</v>
          </cell>
          <cell r="B126" t="str">
            <v>Eastbourne</v>
          </cell>
          <cell r="C126" t="str">
            <v>SD</v>
          </cell>
          <cell r="D126" t="str">
            <v>Billing</v>
          </cell>
          <cell r="E126">
            <v>-1751.9759070379998</v>
          </cell>
          <cell r="F126">
            <v>-3671.9268503090525</v>
          </cell>
          <cell r="I126">
            <v>0</v>
          </cell>
          <cell r="J126">
            <v>0</v>
          </cell>
          <cell r="K126" t="str">
            <v/>
          </cell>
        </row>
        <row r="127">
          <cell r="A127" t="str">
            <v>E1733</v>
          </cell>
          <cell r="B127" t="str">
            <v>Eastleigh</v>
          </cell>
          <cell r="C127" t="str">
            <v>SD</v>
          </cell>
          <cell r="D127" t="str">
            <v>Billing</v>
          </cell>
          <cell r="E127">
            <v>-1195.5960381799998</v>
          </cell>
          <cell r="F127">
            <v>-3548.254465552182</v>
          </cell>
          <cell r="I127">
            <v>0</v>
          </cell>
          <cell r="J127">
            <v>0</v>
          </cell>
          <cell r="K127" t="str">
            <v/>
          </cell>
        </row>
        <row r="128">
          <cell r="A128" t="str">
            <v>E0935</v>
          </cell>
          <cell r="B128" t="str">
            <v>Eden</v>
          </cell>
          <cell r="C128" t="str">
            <v>SD</v>
          </cell>
          <cell r="D128" t="str">
            <v>Billing</v>
          </cell>
          <cell r="E128">
            <v>-707.93747650099999</v>
          </cell>
          <cell r="F128">
            <v>-1784.137882717002</v>
          </cell>
          <cell r="I128">
            <v>0</v>
          </cell>
          <cell r="J128">
            <v>0</v>
          </cell>
          <cell r="K128" t="str">
            <v/>
          </cell>
        </row>
        <row r="129">
          <cell r="A129" t="str">
            <v>E3631</v>
          </cell>
          <cell r="B129" t="str">
            <v>Elmbridge</v>
          </cell>
          <cell r="C129" t="str">
            <v>SD</v>
          </cell>
          <cell r="D129" t="str">
            <v>Billing</v>
          </cell>
          <cell r="E129">
            <v>-667.30462313500004</v>
          </cell>
          <cell r="F129">
            <v>-2704.226546758262</v>
          </cell>
          <cell r="I129">
            <v>0</v>
          </cell>
          <cell r="J129">
            <v>0</v>
          </cell>
          <cell r="K129" t="str">
            <v/>
          </cell>
        </row>
        <row r="130">
          <cell r="A130" t="str">
            <v>E5037</v>
          </cell>
          <cell r="B130" t="str">
            <v>Enfield</v>
          </cell>
          <cell r="C130" t="str">
            <v>OLB</v>
          </cell>
          <cell r="D130" t="str">
            <v>Billing</v>
          </cell>
          <cell r="E130">
            <v>-46553.553587779003</v>
          </cell>
          <cell r="F130">
            <v>-68914.338058019697</v>
          </cell>
          <cell r="I130">
            <v>307142</v>
          </cell>
          <cell r="J130">
            <v>4574.067</v>
          </cell>
          <cell r="K130">
            <v>17708</v>
          </cell>
          <cell r="M130">
            <v>1</v>
          </cell>
        </row>
        <row r="131">
          <cell r="A131" t="str">
            <v>E1537</v>
          </cell>
          <cell r="B131" t="str">
            <v>Epping Forest</v>
          </cell>
          <cell r="C131" t="str">
            <v>SD</v>
          </cell>
          <cell r="D131" t="str">
            <v>Billing</v>
          </cell>
          <cell r="E131">
            <v>-1534.3116978589999</v>
          </cell>
          <cell r="F131">
            <v>-4037.993775655375</v>
          </cell>
          <cell r="I131">
            <v>0</v>
          </cell>
          <cell r="J131">
            <v>0</v>
          </cell>
          <cell r="K131" t="str">
            <v/>
          </cell>
        </row>
        <row r="132">
          <cell r="A132" t="str">
            <v>E3632</v>
          </cell>
          <cell r="B132" t="str">
            <v>Epsom &amp; Ewell</v>
          </cell>
          <cell r="C132" t="str">
            <v>SD</v>
          </cell>
          <cell r="D132" t="str">
            <v>Billing</v>
          </cell>
          <cell r="E132">
            <v>-416.85023175500004</v>
          </cell>
          <cell r="F132">
            <v>-1337.1576782568893</v>
          </cell>
          <cell r="I132">
            <v>0</v>
          </cell>
          <cell r="J132">
            <v>0</v>
          </cell>
          <cell r="K132" t="str">
            <v/>
          </cell>
        </row>
        <row r="133">
          <cell r="A133" t="str">
            <v>E1036</v>
          </cell>
          <cell r="B133" t="str">
            <v>Erewash</v>
          </cell>
          <cell r="C133" t="str">
            <v>SD</v>
          </cell>
          <cell r="D133" t="str">
            <v>Billing</v>
          </cell>
          <cell r="E133">
            <v>-1625.9500647410002</v>
          </cell>
          <cell r="F133">
            <v>-4425.8629572342143</v>
          </cell>
          <cell r="I133">
            <v>0</v>
          </cell>
          <cell r="J133">
            <v>0</v>
          </cell>
          <cell r="K133" t="str">
            <v/>
          </cell>
        </row>
        <row r="134">
          <cell r="A134" t="str">
            <v>E1521</v>
          </cell>
          <cell r="B134" t="str">
            <v>Essex  CC</v>
          </cell>
          <cell r="C134" t="str">
            <v>COUNTY</v>
          </cell>
          <cell r="E134">
            <v>-117938.17475188</v>
          </cell>
          <cell r="F134">
            <v>-164315.01013446931</v>
          </cell>
          <cell r="I134">
            <v>976670</v>
          </cell>
          <cell r="J134">
            <v>10682.691999999999</v>
          </cell>
          <cell r="K134">
            <v>65749</v>
          </cell>
          <cell r="M134">
            <v>1</v>
          </cell>
        </row>
        <row r="135">
          <cell r="A135" t="str">
            <v>E6115</v>
          </cell>
          <cell r="B135" t="str">
            <v>Essex Combined Fire and Rescue Authority</v>
          </cell>
          <cell r="C135" t="str">
            <v>CFA</v>
          </cell>
          <cell r="E135">
            <v>-14233.622478731</v>
          </cell>
          <cell r="F135">
            <v>-15377.186084229528</v>
          </cell>
          <cell r="I135">
            <v>0</v>
          </cell>
          <cell r="J135">
            <v>0</v>
          </cell>
          <cell r="K135" t="str">
            <v/>
          </cell>
        </row>
        <row r="136">
          <cell r="A136" t="str">
            <v>E7015</v>
          </cell>
          <cell r="B136" t="str">
            <v>Essex Police and Crime Commissioner and Chief Constable</v>
          </cell>
          <cell r="C136" t="str">
            <v>POL</v>
          </cell>
          <cell r="F136">
            <v>0</v>
          </cell>
          <cell r="G136">
            <v>-171840.19099999999</v>
          </cell>
          <cell r="I136">
            <v>0</v>
          </cell>
          <cell r="J136">
            <v>0</v>
          </cell>
          <cell r="K136" t="str">
            <v/>
          </cell>
        </row>
        <row r="137">
          <cell r="A137" t="str">
            <v>E1132</v>
          </cell>
          <cell r="B137" t="str">
            <v>Exeter</v>
          </cell>
          <cell r="C137" t="str">
            <v>SD</v>
          </cell>
          <cell r="D137" t="str">
            <v>Billing</v>
          </cell>
          <cell r="E137">
            <v>-2022.4894870470002</v>
          </cell>
          <cell r="F137">
            <v>-5301.2474628317177</v>
          </cell>
          <cell r="I137">
            <v>0</v>
          </cell>
          <cell r="J137">
            <v>0</v>
          </cell>
          <cell r="K137" t="str">
            <v/>
          </cell>
        </row>
        <row r="138">
          <cell r="A138" t="str">
            <v>E6402</v>
          </cell>
          <cell r="B138" t="str">
            <v>Exmoor National Park Authority</v>
          </cell>
          <cell r="C138" t="str">
            <v>PARK</v>
          </cell>
          <cell r="F138">
            <v>0</v>
          </cell>
          <cell r="I138">
            <v>0</v>
          </cell>
          <cell r="J138">
            <v>0</v>
          </cell>
          <cell r="K138" t="str">
            <v/>
          </cell>
        </row>
        <row r="139">
          <cell r="A139" t="str">
            <v>E1734</v>
          </cell>
          <cell r="B139" t="str">
            <v>Fareham</v>
          </cell>
          <cell r="C139" t="str">
            <v>SD</v>
          </cell>
          <cell r="D139" t="str">
            <v>Billing</v>
          </cell>
          <cell r="E139">
            <v>-827.82603239499997</v>
          </cell>
          <cell r="F139">
            <v>-163.41787279893171</v>
          </cell>
          <cell r="I139">
            <v>0</v>
          </cell>
          <cell r="J139">
            <v>0</v>
          </cell>
          <cell r="K139" t="str">
            <v/>
          </cell>
        </row>
        <row r="140">
          <cell r="A140" t="str">
            <v>E0533</v>
          </cell>
          <cell r="B140" t="str">
            <v>Fenland</v>
          </cell>
          <cell r="C140" t="str">
            <v>SD</v>
          </cell>
          <cell r="D140" t="str">
            <v>Billing</v>
          </cell>
          <cell r="E140">
            <v>-1698.7311746420003</v>
          </cell>
          <cell r="F140">
            <v>-3687.2031631660757</v>
          </cell>
          <cell r="I140">
            <v>0</v>
          </cell>
          <cell r="J140">
            <v>0</v>
          </cell>
          <cell r="K140" t="str">
            <v/>
          </cell>
        </row>
        <row r="141">
          <cell r="A141" t="str">
            <v>E3532</v>
          </cell>
          <cell r="B141" t="str">
            <v>Forest Heath</v>
          </cell>
          <cell r="C141" t="str">
            <v>SD</v>
          </cell>
          <cell r="D141" t="str">
            <v>Billing</v>
          </cell>
          <cell r="E141">
            <v>-1004.2151790280001</v>
          </cell>
          <cell r="F141">
            <v>-2024.3037317916244</v>
          </cell>
          <cell r="I141">
            <v>0</v>
          </cell>
          <cell r="J141">
            <v>0</v>
          </cell>
          <cell r="K141" t="str">
            <v/>
          </cell>
        </row>
        <row r="142">
          <cell r="A142" t="str">
            <v>E1633</v>
          </cell>
          <cell r="B142" t="str">
            <v>Forest of Dean</v>
          </cell>
          <cell r="C142" t="str">
            <v>SD</v>
          </cell>
          <cell r="D142" t="str">
            <v>Billing</v>
          </cell>
          <cell r="E142">
            <v>-1247.1867768530001</v>
          </cell>
          <cell r="F142">
            <v>-2425.3386881107303</v>
          </cell>
          <cell r="I142">
            <v>0</v>
          </cell>
          <cell r="J142">
            <v>0</v>
          </cell>
          <cell r="K142" t="str">
            <v/>
          </cell>
        </row>
        <row r="143">
          <cell r="A143" t="str">
            <v>E2335</v>
          </cell>
          <cell r="B143" t="str">
            <v>Fylde</v>
          </cell>
          <cell r="C143" t="str">
            <v>SD</v>
          </cell>
          <cell r="D143" t="str">
            <v>Billing</v>
          </cell>
          <cell r="E143">
            <v>-860.64816519199996</v>
          </cell>
          <cell r="F143">
            <v>-1141.7581755909428</v>
          </cell>
          <cell r="I143">
            <v>0</v>
          </cell>
          <cell r="J143">
            <v>0</v>
          </cell>
          <cell r="K143" t="str">
            <v/>
          </cell>
        </row>
        <row r="144">
          <cell r="A144" t="str">
            <v>E4501</v>
          </cell>
          <cell r="B144" t="str">
            <v>Gateshead</v>
          </cell>
          <cell r="C144" t="str">
            <v>MD</v>
          </cell>
          <cell r="D144" t="str">
            <v>Billing</v>
          </cell>
          <cell r="E144">
            <v>-37257.601685348003</v>
          </cell>
          <cell r="F144">
            <v>-55377.339167394712</v>
          </cell>
          <cell r="I144">
            <v>134101</v>
          </cell>
          <cell r="J144">
            <v>1831.453</v>
          </cell>
          <cell r="K144">
            <v>17380</v>
          </cell>
          <cell r="M144">
            <v>1</v>
          </cell>
        </row>
        <row r="145">
          <cell r="A145" t="str">
            <v>E3034</v>
          </cell>
          <cell r="B145" t="str">
            <v>Gedling</v>
          </cell>
          <cell r="C145" t="str">
            <v>SD</v>
          </cell>
          <cell r="D145" t="str">
            <v>Billing</v>
          </cell>
          <cell r="E145">
            <v>-1415.714289771</v>
          </cell>
          <cell r="F145">
            <v>-3164.663487968774</v>
          </cell>
          <cell r="I145">
            <v>0</v>
          </cell>
          <cell r="J145">
            <v>0</v>
          </cell>
          <cell r="K145" t="str">
            <v/>
          </cell>
        </row>
        <row r="146">
          <cell r="A146" t="str">
            <v>E1634</v>
          </cell>
          <cell r="B146" t="str">
            <v>Gloucester</v>
          </cell>
          <cell r="C146" t="str">
            <v>SD</v>
          </cell>
          <cell r="D146" t="str">
            <v>Billing</v>
          </cell>
          <cell r="E146">
            <v>-1856.4628599290002</v>
          </cell>
          <cell r="F146">
            <v>-5119.1640930420381</v>
          </cell>
          <cell r="I146">
            <v>0</v>
          </cell>
          <cell r="J146">
            <v>0</v>
          </cell>
          <cell r="K146" t="str">
            <v/>
          </cell>
        </row>
        <row r="147">
          <cell r="A147" t="str">
            <v>E1620</v>
          </cell>
          <cell r="B147" t="str">
            <v>Gloucestershire CC</v>
          </cell>
          <cell r="C147" t="str">
            <v>COUNTY</v>
          </cell>
          <cell r="E147">
            <v>-49905.403869552007</v>
          </cell>
          <cell r="F147">
            <v>-70098.797292283823</v>
          </cell>
          <cell r="I147">
            <v>410128</v>
          </cell>
          <cell r="J147">
            <v>4867.7240000000002</v>
          </cell>
          <cell r="K147">
            <v>25542</v>
          </cell>
          <cell r="M147">
            <v>1</v>
          </cell>
        </row>
        <row r="148">
          <cell r="A148" t="str">
            <v>E7016</v>
          </cell>
          <cell r="B148" t="str">
            <v>Gloucestershire Police and Crime Commissioner and Chief Constable</v>
          </cell>
          <cell r="C148" t="str">
            <v>POL</v>
          </cell>
          <cell r="F148">
            <v>0</v>
          </cell>
          <cell r="G148">
            <v>-60004.296999999999</v>
          </cell>
          <cell r="I148">
            <v>0</v>
          </cell>
          <cell r="J148">
            <v>0</v>
          </cell>
          <cell r="K148" t="str">
            <v/>
          </cell>
        </row>
        <row r="149">
          <cell r="A149" t="str">
            <v>E1735</v>
          </cell>
          <cell r="B149" t="str">
            <v>Gosport</v>
          </cell>
          <cell r="C149" t="str">
            <v>SD</v>
          </cell>
          <cell r="D149" t="str">
            <v>Billing</v>
          </cell>
          <cell r="E149">
            <v>-1175.8885774539999</v>
          </cell>
          <cell r="F149">
            <v>-2611.8279230363073</v>
          </cell>
          <cell r="I149">
            <v>0</v>
          </cell>
          <cell r="J149">
            <v>0</v>
          </cell>
          <cell r="K149" t="str">
            <v/>
          </cell>
        </row>
        <row r="150">
          <cell r="A150" t="str">
            <v>E2236</v>
          </cell>
          <cell r="B150" t="str">
            <v>Gravesham</v>
          </cell>
          <cell r="C150" t="str">
            <v>SD</v>
          </cell>
          <cell r="D150" t="str">
            <v>Billing</v>
          </cell>
          <cell r="E150">
            <v>-1225.771210201</v>
          </cell>
          <cell r="F150">
            <v>-3367.8585776488667</v>
          </cell>
          <cell r="I150">
            <v>0</v>
          </cell>
          <cell r="J150">
            <v>0</v>
          </cell>
          <cell r="K150" t="str">
            <v/>
          </cell>
        </row>
        <row r="151">
          <cell r="A151" t="str">
            <v>E2633</v>
          </cell>
          <cell r="B151" t="str">
            <v>Great Yarmouth</v>
          </cell>
          <cell r="C151" t="str">
            <v>SD</v>
          </cell>
          <cell r="D151" t="str">
            <v>Billing</v>
          </cell>
          <cell r="E151">
            <v>-3739.6674825260002</v>
          </cell>
          <cell r="F151">
            <v>-3701.6673053635341</v>
          </cell>
          <cell r="I151">
            <v>0</v>
          </cell>
          <cell r="J151">
            <v>0</v>
          </cell>
          <cell r="K151" t="str">
            <v/>
          </cell>
        </row>
        <row r="152">
          <cell r="A152" t="str">
            <v>E5100</v>
          </cell>
          <cell r="B152" t="str">
            <v>Greater London Authority ALL (including Police, Fire)</v>
          </cell>
          <cell r="C152" t="str">
            <v>GLA</v>
          </cell>
          <cell r="E152">
            <v>-168120.098360884</v>
          </cell>
          <cell r="F152">
            <v>-958748.5363236008</v>
          </cell>
          <cell r="G152">
            <v>-1730954.0660000001</v>
          </cell>
          <cell r="I152">
            <v>0</v>
          </cell>
          <cell r="J152">
            <v>0</v>
          </cell>
          <cell r="K152" t="str">
            <v/>
          </cell>
        </row>
        <row r="153">
          <cell r="A153" t="str">
            <v>E6348</v>
          </cell>
          <cell r="B153" t="str">
            <v>Greater Manchester Combined Authority</v>
          </cell>
          <cell r="C153" t="str">
            <v>ITA</v>
          </cell>
          <cell r="F153">
            <v>0</v>
          </cell>
          <cell r="I153">
            <v>0</v>
          </cell>
          <cell r="J153">
            <v>0</v>
          </cell>
          <cell r="K153" t="str">
            <v/>
          </cell>
        </row>
        <row r="154">
          <cell r="A154" t="str">
            <v>E6142</v>
          </cell>
          <cell r="B154" t="str">
            <v>Greater Manchester Fire and Rescue Authority</v>
          </cell>
          <cell r="C154" t="str">
            <v>FIRE</v>
          </cell>
          <cell r="E154">
            <v>-27156.423513413996</v>
          </cell>
          <cell r="F154">
            <v>-29981.93443575552</v>
          </cell>
          <cell r="I154">
            <v>0</v>
          </cell>
          <cell r="J154">
            <v>0</v>
          </cell>
          <cell r="K154" t="str">
            <v/>
          </cell>
        </row>
        <row r="155">
          <cell r="A155" t="str">
            <v>E7042</v>
          </cell>
          <cell r="B155" t="str">
            <v>Greater Manchester Police and Crime Commissioner and Chief Constable</v>
          </cell>
          <cell r="C155" t="str">
            <v>POL</v>
          </cell>
          <cell r="F155">
            <v>0</v>
          </cell>
          <cell r="G155">
            <v>-433725.60200000001</v>
          </cell>
          <cell r="I155">
            <v>0</v>
          </cell>
          <cell r="J155">
            <v>0</v>
          </cell>
          <cell r="K155" t="str">
            <v/>
          </cell>
        </row>
        <row r="156">
          <cell r="A156" t="str">
            <v>E6202</v>
          </cell>
          <cell r="B156" t="str">
            <v>Greater Manchester Waste Disposal Authority</v>
          </cell>
          <cell r="C156" t="str">
            <v>WASTE</v>
          </cell>
          <cell r="F156">
            <v>0</v>
          </cell>
          <cell r="I156">
            <v>0</v>
          </cell>
          <cell r="J156">
            <v>0</v>
          </cell>
          <cell r="K156" t="str">
            <v/>
          </cell>
        </row>
        <row r="157">
          <cell r="A157" t="str">
            <v>E5012</v>
          </cell>
          <cell r="B157" t="str">
            <v>Greenwich</v>
          </cell>
          <cell r="C157" t="str">
            <v>ILB</v>
          </cell>
          <cell r="D157" t="str">
            <v>Billing</v>
          </cell>
          <cell r="E157">
            <v>-53121.671035571999</v>
          </cell>
          <cell r="F157">
            <v>-79103.234464506211</v>
          </cell>
          <cell r="I157">
            <v>265507</v>
          </cell>
          <cell r="J157">
            <v>3138.92</v>
          </cell>
          <cell r="K157">
            <v>24247</v>
          </cell>
          <cell r="M157">
            <v>1</v>
          </cell>
        </row>
        <row r="158">
          <cell r="A158" t="str">
            <v>E3633</v>
          </cell>
          <cell r="B158" t="str">
            <v>Guildford</v>
          </cell>
          <cell r="C158" t="str">
            <v>SD</v>
          </cell>
          <cell r="D158" t="str">
            <v>Billing</v>
          </cell>
          <cell r="E158">
            <v>-1096.74900619</v>
          </cell>
          <cell r="F158">
            <v>-3759.3238304944912</v>
          </cell>
          <cell r="I158">
            <v>0</v>
          </cell>
          <cell r="J158">
            <v>0</v>
          </cell>
          <cell r="K158" t="str">
            <v/>
          </cell>
        </row>
        <row r="159">
          <cell r="A159" t="str">
            <v>E5013</v>
          </cell>
          <cell r="B159" t="str">
            <v>Hackney</v>
          </cell>
          <cell r="C159" t="str">
            <v>ILB</v>
          </cell>
          <cell r="D159" t="str">
            <v>Billing</v>
          </cell>
          <cell r="E159">
            <v>-69140.457949137999</v>
          </cell>
          <cell r="F159">
            <v>-102035.61971419404</v>
          </cell>
          <cell r="I159">
            <v>264898</v>
          </cell>
          <cell r="J159">
            <v>2559.5569999999998</v>
          </cell>
          <cell r="K159">
            <v>34934</v>
          </cell>
          <cell r="M159">
            <v>1</v>
          </cell>
        </row>
        <row r="160">
          <cell r="A160" t="str">
            <v>E0601</v>
          </cell>
          <cell r="B160" t="str">
            <v>Halton UA</v>
          </cell>
          <cell r="C160" t="str">
            <v>UA</v>
          </cell>
          <cell r="D160" t="str">
            <v>Billing</v>
          </cell>
          <cell r="E160">
            <v>-22250.579822232001</v>
          </cell>
          <cell r="F160">
            <v>-34188.250221933493</v>
          </cell>
          <cell r="I160">
            <v>103304</v>
          </cell>
          <cell r="J160">
            <v>1406.9829999999999</v>
          </cell>
          <cell r="K160">
            <v>10718</v>
          </cell>
          <cell r="M160">
            <v>1</v>
          </cell>
        </row>
        <row r="161">
          <cell r="A161" t="str">
            <v>E2732</v>
          </cell>
          <cell r="B161" t="str">
            <v>Hambleton</v>
          </cell>
          <cell r="C161" t="str">
            <v>SD</v>
          </cell>
          <cell r="D161" t="str">
            <v>Billing</v>
          </cell>
          <cell r="E161">
            <v>-1020.747896086</v>
          </cell>
          <cell r="F161">
            <v>-2582.1660827498436</v>
          </cell>
          <cell r="I161">
            <v>0</v>
          </cell>
          <cell r="J161">
            <v>0</v>
          </cell>
          <cell r="K161" t="str">
            <v/>
          </cell>
        </row>
        <row r="162">
          <cell r="A162" t="str">
            <v>E5014</v>
          </cell>
          <cell r="B162" t="str">
            <v>Hammersmith &amp; Fulham</v>
          </cell>
          <cell r="C162" t="str">
            <v>ILB</v>
          </cell>
          <cell r="D162" t="str">
            <v>Billing</v>
          </cell>
          <cell r="E162">
            <v>-38452.810995483007</v>
          </cell>
          <cell r="F162">
            <v>-57225.50394160545</v>
          </cell>
          <cell r="I162">
            <v>132354</v>
          </cell>
          <cell r="J162">
            <v>1232.538</v>
          </cell>
          <cell r="K162">
            <v>22903</v>
          </cell>
          <cell r="M162">
            <v>1</v>
          </cell>
        </row>
        <row r="163">
          <cell r="A163" t="str">
            <v>E1721</v>
          </cell>
          <cell r="B163" t="str">
            <v>Hampshire CC</v>
          </cell>
          <cell r="C163" t="str">
            <v>COUNTY</v>
          </cell>
          <cell r="E163">
            <v>-80764.214714432994</v>
          </cell>
          <cell r="F163">
            <v>-113241.58307474523</v>
          </cell>
          <cell r="I163">
            <v>856126</v>
          </cell>
          <cell r="J163">
            <v>13749.38</v>
          </cell>
          <cell r="K163">
            <v>53492</v>
          </cell>
          <cell r="M163">
            <v>1</v>
          </cell>
        </row>
        <row r="164">
          <cell r="A164" t="str">
            <v>E6117</v>
          </cell>
          <cell r="B164" t="str">
            <v>Hampshire Combined Fire and Rescue Authority</v>
          </cell>
          <cell r="C164" t="str">
            <v>CFA</v>
          </cell>
          <cell r="E164">
            <v>-12525.961517015001</v>
          </cell>
          <cell r="F164">
            <v>-13762.225582145547</v>
          </cell>
          <cell r="I164">
            <v>0</v>
          </cell>
          <cell r="J164">
            <v>0</v>
          </cell>
          <cell r="K164" t="str">
            <v/>
          </cell>
        </row>
        <row r="165">
          <cell r="A165" t="str">
            <v>E7052</v>
          </cell>
          <cell r="B165" t="str">
            <v>Hampshire Police and Crime Commissioner and Chief Constable</v>
          </cell>
          <cell r="C165" t="str">
            <v>POL</v>
          </cell>
          <cell r="F165">
            <v>0</v>
          </cell>
          <cell r="G165">
            <v>-196095.94500000001</v>
          </cell>
          <cell r="I165">
            <v>0</v>
          </cell>
          <cell r="J165">
            <v>0</v>
          </cell>
          <cell r="K165" t="str">
            <v/>
          </cell>
        </row>
        <row r="166">
          <cell r="A166" t="str">
            <v>E2433</v>
          </cell>
          <cell r="B166" t="str">
            <v>Harborough</v>
          </cell>
          <cell r="C166" t="str">
            <v>SD</v>
          </cell>
          <cell r="D166" t="str">
            <v>Billing</v>
          </cell>
          <cell r="E166">
            <v>-785.267795697</v>
          </cell>
          <cell r="F166">
            <v>-2529.2090485990075</v>
          </cell>
          <cell r="I166">
            <v>0</v>
          </cell>
          <cell r="J166">
            <v>0</v>
          </cell>
          <cell r="K166" t="str">
            <v/>
          </cell>
        </row>
        <row r="167">
          <cell r="A167" t="str">
            <v>E5038</v>
          </cell>
          <cell r="B167" t="str">
            <v>Haringey</v>
          </cell>
          <cell r="C167" t="str">
            <v>OLB</v>
          </cell>
          <cell r="D167" t="str">
            <v>Billing</v>
          </cell>
          <cell r="E167">
            <v>-50988.373449685998</v>
          </cell>
          <cell r="F167">
            <v>-74046.822254829924</v>
          </cell>
          <cell r="I167">
            <v>241257</v>
          </cell>
          <cell r="J167">
            <v>2784.3440000000001</v>
          </cell>
          <cell r="K167">
            <v>21266</v>
          </cell>
          <cell r="M167">
            <v>1</v>
          </cell>
        </row>
        <row r="168">
          <cell r="A168" t="str">
            <v>E1538</v>
          </cell>
          <cell r="B168" t="str">
            <v>Harlow</v>
          </cell>
          <cell r="C168" t="str">
            <v>SD</v>
          </cell>
          <cell r="D168" t="str">
            <v>Billing</v>
          </cell>
          <cell r="E168">
            <v>-1289.2663676039999</v>
          </cell>
          <cell r="F168">
            <v>-4294.7239165627352</v>
          </cell>
          <cell r="I168">
            <v>0</v>
          </cell>
          <cell r="J168">
            <v>0</v>
          </cell>
          <cell r="K168" t="str">
            <v/>
          </cell>
        </row>
        <row r="169">
          <cell r="A169" t="str">
            <v>E2753</v>
          </cell>
          <cell r="B169" t="str">
            <v>Harrogate</v>
          </cell>
          <cell r="C169" t="str">
            <v>SD</v>
          </cell>
          <cell r="D169" t="str">
            <v>Billing</v>
          </cell>
          <cell r="E169">
            <v>-1543.344019466</v>
          </cell>
          <cell r="F169">
            <v>-4138.5804149010992</v>
          </cell>
          <cell r="I169">
            <v>0</v>
          </cell>
          <cell r="J169">
            <v>0</v>
          </cell>
          <cell r="K169" t="str">
            <v/>
          </cell>
        </row>
        <row r="170">
          <cell r="A170" t="str">
            <v>E5039</v>
          </cell>
          <cell r="B170" t="str">
            <v>Harrow</v>
          </cell>
          <cell r="C170" t="str">
            <v>OLB</v>
          </cell>
          <cell r="D170" t="str">
            <v>Billing</v>
          </cell>
          <cell r="E170">
            <v>-21935.452091192001</v>
          </cell>
          <cell r="F170">
            <v>-34668.938058578839</v>
          </cell>
          <cell r="I170">
            <v>190739</v>
          </cell>
          <cell r="J170">
            <v>2337.3359999999998</v>
          </cell>
          <cell r="K170">
            <v>11373</v>
          </cell>
          <cell r="M170">
            <v>1</v>
          </cell>
        </row>
        <row r="171">
          <cell r="A171" t="str">
            <v>E1736</v>
          </cell>
          <cell r="B171" t="str">
            <v>Hart DC</v>
          </cell>
          <cell r="C171" t="str">
            <v>SD</v>
          </cell>
          <cell r="D171" t="str">
            <v>Billing</v>
          </cell>
          <cell r="E171">
            <v>-561.75858918300003</v>
          </cell>
          <cell r="F171">
            <v>-1115.6760490844915</v>
          </cell>
          <cell r="I171">
            <v>0</v>
          </cell>
          <cell r="J171">
            <v>0</v>
          </cell>
          <cell r="K171" t="str">
            <v/>
          </cell>
        </row>
        <row r="172">
          <cell r="A172" t="str">
            <v>E0701</v>
          </cell>
          <cell r="B172" t="str">
            <v>Hartlepool UA</v>
          </cell>
          <cell r="C172" t="str">
            <v>UA</v>
          </cell>
          <cell r="D172" t="str">
            <v>Billing</v>
          </cell>
          <cell r="E172">
            <v>-18206.183537517998</v>
          </cell>
          <cell r="F172">
            <v>-3966.1069519205316</v>
          </cell>
          <cell r="I172">
            <v>74694</v>
          </cell>
          <cell r="J172">
            <v>912.351</v>
          </cell>
          <cell r="K172">
            <v>9222</v>
          </cell>
          <cell r="M172">
            <v>1</v>
          </cell>
        </row>
        <row r="173">
          <cell r="A173" t="str">
            <v>E1433</v>
          </cell>
          <cell r="B173" t="str">
            <v>Hastings</v>
          </cell>
          <cell r="C173" t="str">
            <v>SD</v>
          </cell>
          <cell r="D173" t="str">
            <v>Billing</v>
          </cell>
          <cell r="E173">
            <v>-2835.3025212510001</v>
          </cell>
          <cell r="F173">
            <v>-3143.3138854258304</v>
          </cell>
          <cell r="I173">
            <v>0</v>
          </cell>
          <cell r="J173">
            <v>0</v>
          </cell>
          <cell r="K173" t="str">
            <v/>
          </cell>
        </row>
        <row r="174">
          <cell r="A174" t="str">
            <v>E1737</v>
          </cell>
          <cell r="B174" t="str">
            <v>Havant</v>
          </cell>
          <cell r="C174" t="str">
            <v>SD</v>
          </cell>
          <cell r="D174" t="str">
            <v>Billing</v>
          </cell>
          <cell r="E174">
            <v>-1556.482502355</v>
          </cell>
          <cell r="F174">
            <v>-4004.4309462104034</v>
          </cell>
          <cell r="I174">
            <v>0</v>
          </cell>
          <cell r="J174">
            <v>0</v>
          </cell>
          <cell r="K174" t="str">
            <v/>
          </cell>
        </row>
        <row r="175">
          <cell r="A175" t="str">
            <v>E5040</v>
          </cell>
          <cell r="B175" t="str">
            <v>Havering</v>
          </cell>
          <cell r="C175" t="str">
            <v>OLB</v>
          </cell>
          <cell r="D175" t="str">
            <v>Billing</v>
          </cell>
          <cell r="E175">
            <v>-20889.741457986001</v>
          </cell>
          <cell r="F175">
            <v>-31137.945008446364</v>
          </cell>
          <cell r="I175">
            <v>196885</v>
          </cell>
          <cell r="J175">
            <v>2336.2429999999999</v>
          </cell>
          <cell r="K175">
            <v>11508</v>
          </cell>
          <cell r="M175">
            <v>1</v>
          </cell>
        </row>
        <row r="176">
          <cell r="A176" t="str">
            <v>E6118</v>
          </cell>
          <cell r="B176" t="str">
            <v>Hereford &amp; Worcester Combined Fire and Rescue Authority</v>
          </cell>
          <cell r="C176" t="str">
            <v>CFA</v>
          </cell>
          <cell r="E176">
            <v>-4464.2698763600001</v>
          </cell>
          <cell r="F176">
            <v>-5127.2915429799305</v>
          </cell>
          <cell r="I176">
            <v>0</v>
          </cell>
          <cell r="J176">
            <v>0</v>
          </cell>
          <cell r="K176" t="str">
            <v/>
          </cell>
        </row>
        <row r="177">
          <cell r="A177" t="str">
            <v>E1801</v>
          </cell>
          <cell r="B177" t="str">
            <v>Herefordshire UA</v>
          </cell>
          <cell r="C177" t="str">
            <v>UA</v>
          </cell>
          <cell r="D177" t="str">
            <v>Billing</v>
          </cell>
          <cell r="E177">
            <v>-17474.970496916998</v>
          </cell>
          <cell r="F177">
            <v>-29695.755732241923</v>
          </cell>
          <cell r="I177">
            <v>114379</v>
          </cell>
          <cell r="J177">
            <v>1412.06</v>
          </cell>
          <cell r="K177">
            <v>9706</v>
          </cell>
          <cell r="M177">
            <v>1</v>
          </cell>
        </row>
        <row r="178">
          <cell r="A178" t="str">
            <v>E1920</v>
          </cell>
          <cell r="B178" t="str">
            <v>Hertfordshire CC</v>
          </cell>
          <cell r="C178" t="str">
            <v>COUNTY</v>
          </cell>
          <cell r="E178">
            <v>-79991.697383519</v>
          </cell>
          <cell r="F178">
            <v>-114575.64441624553</v>
          </cell>
          <cell r="I178">
            <v>863211</v>
          </cell>
          <cell r="J178">
            <v>12008.704</v>
          </cell>
          <cell r="K178">
            <v>50047</v>
          </cell>
          <cell r="M178">
            <v>1</v>
          </cell>
        </row>
        <row r="179">
          <cell r="A179" t="str">
            <v>E7019</v>
          </cell>
          <cell r="B179" t="str">
            <v>Hertfordshire Police and Crime Commissioner and Chief Constable</v>
          </cell>
          <cell r="C179" t="str">
            <v>POL</v>
          </cell>
          <cell r="F179">
            <v>0</v>
          </cell>
          <cell r="G179">
            <v>-117992.05</v>
          </cell>
          <cell r="I179">
            <v>0</v>
          </cell>
          <cell r="J179">
            <v>0</v>
          </cell>
          <cell r="K179" t="str">
            <v/>
          </cell>
        </row>
        <row r="180">
          <cell r="A180" t="str">
            <v>E1934</v>
          </cell>
          <cell r="B180" t="str">
            <v>Hertsmere</v>
          </cell>
          <cell r="C180" t="str">
            <v>SD</v>
          </cell>
          <cell r="D180" t="str">
            <v>Billing</v>
          </cell>
          <cell r="E180">
            <v>-1253.4786469410001</v>
          </cell>
          <cell r="F180">
            <v>-4101.8107514424946</v>
          </cell>
          <cell r="I180">
            <v>0</v>
          </cell>
          <cell r="J180">
            <v>0</v>
          </cell>
          <cell r="K180" t="str">
            <v/>
          </cell>
        </row>
        <row r="181">
          <cell r="A181" t="str">
            <v>E1037</v>
          </cell>
          <cell r="B181" t="str">
            <v>High Peak</v>
          </cell>
          <cell r="C181" t="str">
            <v>SD</v>
          </cell>
          <cell r="D181" t="str">
            <v>Billing</v>
          </cell>
          <cell r="E181">
            <v>-1124.574225327</v>
          </cell>
          <cell r="F181">
            <v>-2504.6369975618409</v>
          </cell>
          <cell r="I181">
            <v>0</v>
          </cell>
          <cell r="J181">
            <v>0</v>
          </cell>
          <cell r="K181" t="str">
            <v/>
          </cell>
        </row>
        <row r="182">
          <cell r="A182" t="str">
            <v>E5041</v>
          </cell>
          <cell r="B182" t="str">
            <v>Hillingdon</v>
          </cell>
          <cell r="C182" t="str">
            <v>OLB</v>
          </cell>
          <cell r="D182" t="str">
            <v>Billing</v>
          </cell>
          <cell r="E182">
            <v>-29431.260748929999</v>
          </cell>
          <cell r="F182">
            <v>-46248.299561312211</v>
          </cell>
          <cell r="I182">
            <v>255681</v>
          </cell>
          <cell r="J182">
            <v>2561.7179999999998</v>
          </cell>
          <cell r="K182">
            <v>18452</v>
          </cell>
          <cell r="M182">
            <v>1</v>
          </cell>
        </row>
        <row r="183">
          <cell r="A183" t="str">
            <v>E2434</v>
          </cell>
          <cell r="B183" t="str">
            <v>Hinckley &amp; Bosworth</v>
          </cell>
          <cell r="C183" t="str">
            <v>SD</v>
          </cell>
          <cell r="D183" t="str">
            <v>Billing</v>
          </cell>
          <cell r="E183">
            <v>-1257.3863293939999</v>
          </cell>
          <cell r="F183">
            <v>-4282.7666197387689</v>
          </cell>
          <cell r="I183">
            <v>0</v>
          </cell>
          <cell r="J183">
            <v>0</v>
          </cell>
          <cell r="K183" t="str">
            <v/>
          </cell>
        </row>
        <row r="184">
          <cell r="A184" t="str">
            <v>E3835</v>
          </cell>
          <cell r="B184" t="str">
            <v>Horsham</v>
          </cell>
          <cell r="C184" t="str">
            <v>SD</v>
          </cell>
          <cell r="D184" t="str">
            <v>Billing</v>
          </cell>
          <cell r="E184">
            <v>-824.64612878299999</v>
          </cell>
          <cell r="F184">
            <v>-1891.1319207213987</v>
          </cell>
          <cell r="I184">
            <v>0</v>
          </cell>
          <cell r="J184">
            <v>0</v>
          </cell>
          <cell r="K184" t="str">
            <v/>
          </cell>
        </row>
        <row r="185">
          <cell r="A185" t="str">
            <v>E5042</v>
          </cell>
          <cell r="B185" t="str">
            <v>Hounslow</v>
          </cell>
          <cell r="C185" t="str">
            <v>OLB</v>
          </cell>
          <cell r="D185" t="str">
            <v>Billing</v>
          </cell>
          <cell r="E185">
            <v>-31081.899884843002</v>
          </cell>
          <cell r="F185">
            <v>-47005.022469882191</v>
          </cell>
          <cell r="I185">
            <v>227956</v>
          </cell>
          <cell r="J185">
            <v>2711.096</v>
          </cell>
          <cell r="K185">
            <v>16579</v>
          </cell>
          <cell r="M185">
            <v>1</v>
          </cell>
        </row>
        <row r="186">
          <cell r="A186" t="str">
            <v>E6120</v>
          </cell>
          <cell r="B186" t="str">
            <v>Humberside Combined Fire and Rescue Authority</v>
          </cell>
          <cell r="C186" t="str">
            <v>CFA</v>
          </cell>
          <cell r="E186">
            <v>-11020.968659801001</v>
          </cell>
          <cell r="F186">
            <v>-12302.049395864742</v>
          </cell>
          <cell r="I186">
            <v>0</v>
          </cell>
          <cell r="J186">
            <v>0</v>
          </cell>
          <cell r="K186" t="str">
            <v/>
          </cell>
        </row>
        <row r="187">
          <cell r="A187" t="str">
            <v>E7020</v>
          </cell>
          <cell r="B187" t="str">
            <v>Humberside Police and Crime Commissioner and Chief Constable</v>
          </cell>
          <cell r="C187" t="str">
            <v>POL</v>
          </cell>
          <cell r="F187">
            <v>0</v>
          </cell>
          <cell r="G187">
            <v>-123855.545</v>
          </cell>
          <cell r="I187">
            <v>0</v>
          </cell>
          <cell r="J187">
            <v>0</v>
          </cell>
          <cell r="K187" t="str">
            <v/>
          </cell>
        </row>
        <row r="188">
          <cell r="A188" t="str">
            <v>E0551</v>
          </cell>
          <cell r="B188" t="str">
            <v>Huntingdonshire</v>
          </cell>
          <cell r="C188" t="str">
            <v>SD</v>
          </cell>
          <cell r="D188" t="str">
            <v>Billing</v>
          </cell>
          <cell r="E188">
            <v>-2106.9192611970002</v>
          </cell>
          <cell r="F188">
            <v>-1635.3722249641121</v>
          </cell>
          <cell r="I188">
            <v>0</v>
          </cell>
          <cell r="J188">
            <v>0</v>
          </cell>
          <cell r="K188" t="str">
            <v/>
          </cell>
        </row>
        <row r="189">
          <cell r="A189" t="str">
            <v>E2336</v>
          </cell>
          <cell r="B189" t="str">
            <v>Hyndburn B C</v>
          </cell>
          <cell r="C189" t="str">
            <v>SD</v>
          </cell>
          <cell r="D189" t="str">
            <v>Billing</v>
          </cell>
          <cell r="E189">
            <v>-3194.6879871570004</v>
          </cell>
          <cell r="F189">
            <v>-3277.5893309373691</v>
          </cell>
          <cell r="I189">
            <v>0</v>
          </cell>
          <cell r="J189">
            <v>0</v>
          </cell>
          <cell r="K189" t="str">
            <v/>
          </cell>
        </row>
        <row r="190">
          <cell r="A190" t="str">
            <v>E3533</v>
          </cell>
          <cell r="B190" t="str">
            <v>Ipswich</v>
          </cell>
          <cell r="C190" t="str">
            <v>SD</v>
          </cell>
          <cell r="D190" t="str">
            <v>Billing</v>
          </cell>
          <cell r="E190">
            <v>-1568.5750088079999</v>
          </cell>
          <cell r="F190">
            <v>-5128.899137222309</v>
          </cell>
          <cell r="I190">
            <v>0</v>
          </cell>
          <cell r="J190">
            <v>0</v>
          </cell>
          <cell r="K190" t="str">
            <v/>
          </cell>
        </row>
        <row r="191">
          <cell r="A191" t="str">
            <v>E2101</v>
          </cell>
          <cell r="B191" t="str">
            <v>Isle of Wight UA</v>
          </cell>
          <cell r="C191" t="str">
            <v>UA</v>
          </cell>
          <cell r="D191" t="str">
            <v>Billing</v>
          </cell>
          <cell r="E191">
            <v>-19169.992767150001</v>
          </cell>
          <cell r="F191">
            <v>-30090.911367009106</v>
          </cell>
          <cell r="I191">
            <v>86371</v>
          </cell>
          <cell r="J191">
            <v>1291.396</v>
          </cell>
          <cell r="K191">
            <v>7904</v>
          </cell>
          <cell r="M191">
            <v>1</v>
          </cell>
        </row>
        <row r="192">
          <cell r="A192" t="str">
            <v>E4001</v>
          </cell>
          <cell r="B192" t="str">
            <v>Isles of Scilly</v>
          </cell>
          <cell r="C192" t="str">
            <v>SCILLY</v>
          </cell>
          <cell r="D192" t="str">
            <v>Billing</v>
          </cell>
          <cell r="E192">
            <v>-1889.8866415270002</v>
          </cell>
          <cell r="F192">
            <v>-1420.3563488438917</v>
          </cell>
          <cell r="I192">
            <v>0</v>
          </cell>
          <cell r="J192">
            <v>0</v>
          </cell>
          <cell r="K192">
            <v>137</v>
          </cell>
          <cell r="M192">
            <v>1</v>
          </cell>
        </row>
        <row r="193">
          <cell r="A193" t="str">
            <v>E5015</v>
          </cell>
          <cell r="B193" t="str">
            <v>Islington</v>
          </cell>
          <cell r="C193" t="str">
            <v>ILB</v>
          </cell>
          <cell r="D193" t="str">
            <v>Billing</v>
          </cell>
          <cell r="E193">
            <v>-52918.000187963997</v>
          </cell>
          <cell r="F193">
            <v>-80156.743877627741</v>
          </cell>
          <cell r="I193">
            <v>173539</v>
          </cell>
          <cell r="J193">
            <v>2109.7379999999998</v>
          </cell>
          <cell r="K193">
            <v>27279</v>
          </cell>
          <cell r="M193">
            <v>1</v>
          </cell>
        </row>
        <row r="194">
          <cell r="A194" t="str">
            <v>E5016</v>
          </cell>
          <cell r="B194" t="str">
            <v>Kensington &amp; Chelsea</v>
          </cell>
          <cell r="C194" t="str">
            <v>ILB</v>
          </cell>
          <cell r="D194" t="str">
            <v>Billing</v>
          </cell>
          <cell r="E194">
            <v>-31548.026225752998</v>
          </cell>
          <cell r="F194">
            <v>-47127.709813660389</v>
          </cell>
          <cell r="I194">
            <v>89307</v>
          </cell>
          <cell r="J194">
            <v>822.17499999999995</v>
          </cell>
          <cell r="K194">
            <v>21993</v>
          </cell>
          <cell r="M194">
            <v>1</v>
          </cell>
        </row>
        <row r="195">
          <cell r="A195" t="str">
            <v>E2221</v>
          </cell>
          <cell r="B195" t="str">
            <v>Kent CC</v>
          </cell>
          <cell r="C195" t="str">
            <v>COUNTY</v>
          </cell>
          <cell r="E195">
            <v>-111424.59019758301</v>
          </cell>
          <cell r="F195">
            <v>-175215.00230405989</v>
          </cell>
          <cell r="I195">
            <v>1076381</v>
          </cell>
          <cell r="J195">
            <v>13345.764999999999</v>
          </cell>
          <cell r="K195">
            <v>71121</v>
          </cell>
          <cell r="M195">
            <v>1</v>
          </cell>
        </row>
        <row r="196">
          <cell r="A196" t="str">
            <v>E6122</v>
          </cell>
          <cell r="B196" t="str">
            <v>Kent Combined Fire and Rescue Authority</v>
          </cell>
          <cell r="C196" t="str">
            <v>CFA</v>
          </cell>
          <cell r="E196">
            <v>-11939.511486269001</v>
          </cell>
          <cell r="F196">
            <v>-13878.502409113909</v>
          </cell>
          <cell r="I196">
            <v>0</v>
          </cell>
          <cell r="J196">
            <v>0</v>
          </cell>
          <cell r="K196" t="str">
            <v/>
          </cell>
        </row>
        <row r="197">
          <cell r="A197" t="str">
            <v>E7022</v>
          </cell>
          <cell r="B197" t="str">
            <v>Kent Police and Crime Commissioner and Chief Constable</v>
          </cell>
          <cell r="C197" t="str">
            <v>POL</v>
          </cell>
          <cell r="F197">
            <v>0</v>
          </cell>
          <cell r="G197">
            <v>-186179.72099999999</v>
          </cell>
          <cell r="I197">
            <v>0</v>
          </cell>
          <cell r="J197">
            <v>0</v>
          </cell>
          <cell r="K197" t="str">
            <v/>
          </cell>
        </row>
        <row r="198">
          <cell r="A198" t="str">
            <v>E2834</v>
          </cell>
          <cell r="B198" t="str">
            <v>Kettering</v>
          </cell>
          <cell r="C198" t="str">
            <v>SD</v>
          </cell>
          <cell r="D198" t="str">
            <v>Billing</v>
          </cell>
          <cell r="E198">
            <v>-1160.4179389259998</v>
          </cell>
          <cell r="F198">
            <v>-3926.3825811059332</v>
          </cell>
          <cell r="I198">
            <v>0</v>
          </cell>
          <cell r="J198">
            <v>0</v>
          </cell>
          <cell r="K198" t="str">
            <v/>
          </cell>
        </row>
        <row r="199">
          <cell r="A199" t="str">
            <v>E2634</v>
          </cell>
          <cell r="B199" t="str">
            <v>King's Lynn &amp; West Norfolk</v>
          </cell>
          <cell r="C199" t="str">
            <v>SD</v>
          </cell>
          <cell r="D199" t="str">
            <v>Billing</v>
          </cell>
          <cell r="E199">
            <v>-2770.2620595369999</v>
          </cell>
          <cell r="F199">
            <v>-5353.5408649264436</v>
          </cell>
          <cell r="I199">
            <v>0</v>
          </cell>
          <cell r="J199">
            <v>0</v>
          </cell>
          <cell r="K199" t="str">
            <v/>
          </cell>
        </row>
        <row r="200">
          <cell r="A200" t="str">
            <v>E5043</v>
          </cell>
          <cell r="B200" t="str">
            <v xml:space="preserve">Kingston Upon Thames  </v>
          </cell>
          <cell r="C200" t="str">
            <v>OLB</v>
          </cell>
          <cell r="D200" t="str">
            <v>Billing</v>
          </cell>
          <cell r="E200">
            <v>-11959.129935001998</v>
          </cell>
          <cell r="F200">
            <v>-19340.7101771038</v>
          </cell>
          <cell r="I200">
            <v>120098</v>
          </cell>
          <cell r="J200">
            <v>1425.172</v>
          </cell>
          <cell r="K200">
            <v>10636</v>
          </cell>
          <cell r="M200">
            <v>1</v>
          </cell>
        </row>
        <row r="201">
          <cell r="A201" t="str">
            <v>E2002</v>
          </cell>
          <cell r="B201" t="str">
            <v>Kingston-upon-Hull UA</v>
          </cell>
          <cell r="C201" t="str">
            <v>UA</v>
          </cell>
          <cell r="D201" t="str">
            <v>Billing</v>
          </cell>
          <cell r="E201">
            <v>-50725.295585346998</v>
          </cell>
          <cell r="F201">
            <v>-80937.291795451252</v>
          </cell>
          <cell r="I201">
            <v>198295</v>
          </cell>
          <cell r="J201">
            <v>1728.5360000000001</v>
          </cell>
          <cell r="K201">
            <v>25765</v>
          </cell>
          <cell r="M201">
            <v>1</v>
          </cell>
        </row>
        <row r="202">
          <cell r="A202" t="str">
            <v>E4703</v>
          </cell>
          <cell r="B202" t="str">
            <v>Kirklees</v>
          </cell>
          <cell r="C202" t="str">
            <v>MD</v>
          </cell>
          <cell r="D202" t="str">
            <v>Billing</v>
          </cell>
          <cell r="E202">
            <v>-47846.265758929003</v>
          </cell>
          <cell r="F202">
            <v>-73224.521014543294</v>
          </cell>
          <cell r="I202">
            <v>334674</v>
          </cell>
          <cell r="J202">
            <v>4726.0889999999999</v>
          </cell>
          <cell r="K202">
            <v>27347</v>
          </cell>
          <cell r="M202">
            <v>1</v>
          </cell>
        </row>
        <row r="203">
          <cell r="A203" t="str">
            <v>E4301</v>
          </cell>
          <cell r="B203" t="str">
            <v>Knowsley</v>
          </cell>
          <cell r="C203" t="str">
            <v>MD</v>
          </cell>
          <cell r="D203" t="str">
            <v>Billing</v>
          </cell>
          <cell r="E203">
            <v>-41043.127314121994</v>
          </cell>
          <cell r="F203">
            <v>-53193.698303508841</v>
          </cell>
          <cell r="I203">
            <v>113040</v>
          </cell>
          <cell r="J203">
            <v>1687.364</v>
          </cell>
          <cell r="K203">
            <v>18072</v>
          </cell>
          <cell r="M203">
            <v>1</v>
          </cell>
        </row>
        <row r="204">
          <cell r="A204" t="str">
            <v>E6403</v>
          </cell>
          <cell r="B204" t="str">
            <v>Lake District National Park Authority</v>
          </cell>
          <cell r="C204" t="str">
            <v>PARK</v>
          </cell>
          <cell r="F204">
            <v>0</v>
          </cell>
          <cell r="I204">
            <v>0</v>
          </cell>
          <cell r="J204">
            <v>0</v>
          </cell>
          <cell r="K204" t="str">
            <v/>
          </cell>
        </row>
        <row r="205">
          <cell r="A205" t="str">
            <v>E5017</v>
          </cell>
          <cell r="B205" t="str">
            <v>Lambeth</v>
          </cell>
          <cell r="C205" t="str">
            <v>ILB</v>
          </cell>
          <cell r="D205" t="str">
            <v>Billing</v>
          </cell>
          <cell r="E205">
            <v>-69344.571530663001</v>
          </cell>
          <cell r="F205">
            <v>-101050.4009853014</v>
          </cell>
          <cell r="I205">
            <v>267548</v>
          </cell>
          <cell r="J205">
            <v>2869.1680000000001</v>
          </cell>
          <cell r="K205">
            <v>33053</v>
          </cell>
          <cell r="M205">
            <v>1</v>
          </cell>
        </row>
        <row r="206">
          <cell r="A206" t="str">
            <v>E2321</v>
          </cell>
          <cell r="B206" t="str">
            <v>Lancashire CC</v>
          </cell>
          <cell r="C206" t="str">
            <v>COUNTY</v>
          </cell>
          <cell r="E206">
            <v>-118841.60334193299</v>
          </cell>
          <cell r="F206">
            <v>-175570.65811222274</v>
          </cell>
          <cell r="I206">
            <v>855441</v>
          </cell>
          <cell r="J206">
            <v>14588.91</v>
          </cell>
          <cell r="K206">
            <v>71944</v>
          </cell>
          <cell r="M206">
            <v>1</v>
          </cell>
        </row>
        <row r="207">
          <cell r="A207" t="str">
            <v>E6123</v>
          </cell>
          <cell r="B207" t="str">
            <v>Lancashire Combined Fire and Rescue Authority</v>
          </cell>
          <cell r="C207" t="str">
            <v>CFA</v>
          </cell>
          <cell r="E207">
            <v>-13218.223729952999</v>
          </cell>
          <cell r="F207">
            <v>-14542.928912692574</v>
          </cell>
          <cell r="I207">
            <v>0</v>
          </cell>
          <cell r="J207">
            <v>0</v>
          </cell>
          <cell r="K207" t="str">
            <v/>
          </cell>
        </row>
        <row r="208">
          <cell r="A208" t="str">
            <v>E7023</v>
          </cell>
          <cell r="B208" t="str">
            <v>Lancashire Police and Crime Commissioner and Chief Constable</v>
          </cell>
          <cell r="C208" t="str">
            <v>POL</v>
          </cell>
          <cell r="F208">
            <v>0</v>
          </cell>
          <cell r="G208">
            <v>-192537.098</v>
          </cell>
          <cell r="I208">
            <v>0</v>
          </cell>
          <cell r="J208">
            <v>0</v>
          </cell>
          <cell r="K208" t="str">
            <v/>
          </cell>
        </row>
        <row r="209">
          <cell r="A209" t="str">
            <v>E2337</v>
          </cell>
          <cell r="B209" t="str">
            <v>Lancaster</v>
          </cell>
          <cell r="C209" t="str">
            <v>SD</v>
          </cell>
          <cell r="D209" t="str">
            <v>Billing</v>
          </cell>
          <cell r="E209">
            <v>-2651.907374937</v>
          </cell>
          <cell r="F209">
            <v>790.7360542096917</v>
          </cell>
          <cell r="I209">
            <v>0</v>
          </cell>
          <cell r="J209">
            <v>0</v>
          </cell>
          <cell r="K209" t="str">
            <v/>
          </cell>
        </row>
        <row r="210">
          <cell r="A210" t="str">
            <v>E6803</v>
          </cell>
          <cell r="B210" t="str">
            <v>Lee Valley Regional Park Authority</v>
          </cell>
          <cell r="C210" t="str">
            <v>PARK</v>
          </cell>
          <cell r="F210">
            <v>0</v>
          </cell>
          <cell r="I210">
            <v>0</v>
          </cell>
          <cell r="J210">
            <v>0</v>
          </cell>
          <cell r="K210" t="str">
            <v/>
          </cell>
        </row>
        <row r="211">
          <cell r="A211" t="str">
            <v>E4704</v>
          </cell>
          <cell r="B211" t="str">
            <v>Leeds</v>
          </cell>
          <cell r="C211" t="str">
            <v>MD</v>
          </cell>
          <cell r="D211" t="str">
            <v>Billing</v>
          </cell>
          <cell r="E211">
            <v>-93047.867430290993</v>
          </cell>
          <cell r="F211">
            <v>-142845.94015165066</v>
          </cell>
          <cell r="I211">
            <v>561509</v>
          </cell>
          <cell r="J211">
            <v>8507.7569999999996</v>
          </cell>
          <cell r="K211">
            <v>46630</v>
          </cell>
          <cell r="M211">
            <v>1</v>
          </cell>
        </row>
        <row r="212">
          <cell r="A212" t="str">
            <v>E2401</v>
          </cell>
          <cell r="B212" t="str">
            <v>Leicester City UA</v>
          </cell>
          <cell r="C212" t="str">
            <v>UA</v>
          </cell>
          <cell r="D212" t="str">
            <v>Billing</v>
          </cell>
          <cell r="E212">
            <v>-62398.395715706996</v>
          </cell>
          <cell r="F212">
            <v>-93718.198916045571</v>
          </cell>
          <cell r="I212">
            <v>283842</v>
          </cell>
          <cell r="J212">
            <v>4606.4250000000002</v>
          </cell>
          <cell r="K212">
            <v>28214</v>
          </cell>
          <cell r="M212">
            <v>1</v>
          </cell>
        </row>
        <row r="213">
          <cell r="A213" t="str">
            <v>E2421</v>
          </cell>
          <cell r="B213" t="str">
            <v>Leicestershire CC</v>
          </cell>
          <cell r="C213" t="str">
            <v>COUNTY</v>
          </cell>
          <cell r="E213">
            <v>-36991.880540422004</v>
          </cell>
          <cell r="F213">
            <v>-58527.57691832487</v>
          </cell>
          <cell r="I213">
            <v>436693</v>
          </cell>
          <cell r="J213">
            <v>3675.9740000000002</v>
          </cell>
          <cell r="K213">
            <v>26173</v>
          </cell>
          <cell r="M213">
            <v>1</v>
          </cell>
        </row>
        <row r="214">
          <cell r="A214" t="str">
            <v>E6124</v>
          </cell>
          <cell r="B214" t="str">
            <v>Leicestershire Combined Fire and Rescue Authority</v>
          </cell>
          <cell r="C214" t="str">
            <v>CFA</v>
          </cell>
          <cell r="E214">
            <v>-7168.8203863769995</v>
          </cell>
          <cell r="F214">
            <v>-8489.2496893149382</v>
          </cell>
          <cell r="I214">
            <v>0</v>
          </cell>
          <cell r="J214">
            <v>0</v>
          </cell>
          <cell r="K214" t="str">
            <v/>
          </cell>
        </row>
        <row r="215">
          <cell r="A215" t="str">
            <v>E7024</v>
          </cell>
          <cell r="B215" t="str">
            <v>Leicestershire Police and Crime Commissioner and Chief Constable</v>
          </cell>
          <cell r="C215" t="str">
            <v>POL</v>
          </cell>
          <cell r="F215">
            <v>0</v>
          </cell>
          <cell r="G215">
            <v>-113925.1</v>
          </cell>
          <cell r="I215">
            <v>0</v>
          </cell>
          <cell r="J215">
            <v>0</v>
          </cell>
          <cell r="K215" t="str">
            <v/>
          </cell>
        </row>
        <row r="216">
          <cell r="A216" t="str">
            <v>E1435</v>
          </cell>
          <cell r="B216" t="str">
            <v>Lewes</v>
          </cell>
          <cell r="C216" t="str">
            <v>SD</v>
          </cell>
          <cell r="D216" t="str">
            <v>Billing</v>
          </cell>
          <cell r="E216">
            <v>-995.01471812800003</v>
          </cell>
          <cell r="F216">
            <v>-2838.4107809358543</v>
          </cell>
          <cell r="I216">
            <v>0</v>
          </cell>
          <cell r="J216">
            <v>0</v>
          </cell>
          <cell r="K216" t="str">
            <v/>
          </cell>
        </row>
        <row r="217">
          <cell r="A217" t="str">
            <v>E5018</v>
          </cell>
          <cell r="B217" t="str">
            <v>Lewisham</v>
          </cell>
          <cell r="C217" t="str">
            <v>ILB</v>
          </cell>
          <cell r="D217" t="str">
            <v>Billing</v>
          </cell>
          <cell r="E217">
            <v>-59608.092950838</v>
          </cell>
          <cell r="F217">
            <v>-89214.504711763162</v>
          </cell>
          <cell r="I217">
            <v>282643</v>
          </cell>
          <cell r="J217">
            <v>3569.9140000000002</v>
          </cell>
          <cell r="K217">
            <v>25598</v>
          </cell>
          <cell r="M217">
            <v>1</v>
          </cell>
        </row>
        <row r="218">
          <cell r="A218" t="str">
            <v>E3433</v>
          </cell>
          <cell r="B218" t="str">
            <v>Lichfield</v>
          </cell>
          <cell r="C218" t="str">
            <v>SD</v>
          </cell>
          <cell r="D218" t="str">
            <v>Billing</v>
          </cell>
          <cell r="E218">
            <v>-773.44424165999999</v>
          </cell>
          <cell r="F218">
            <v>-2063.1313819033712</v>
          </cell>
          <cell r="I218">
            <v>0</v>
          </cell>
          <cell r="J218">
            <v>0</v>
          </cell>
          <cell r="K218" t="str">
            <v/>
          </cell>
        </row>
        <row r="219">
          <cell r="A219" t="str">
            <v>E2533</v>
          </cell>
          <cell r="B219" t="str">
            <v>Lincoln City</v>
          </cell>
          <cell r="C219" t="str">
            <v>SD</v>
          </cell>
          <cell r="D219" t="str">
            <v>Billing</v>
          </cell>
          <cell r="E219">
            <v>-1697.505306517</v>
          </cell>
          <cell r="F219">
            <v>-3542.868592988073</v>
          </cell>
          <cell r="I219">
            <v>0</v>
          </cell>
          <cell r="J219">
            <v>0</v>
          </cell>
          <cell r="K219" t="str">
            <v/>
          </cell>
        </row>
        <row r="220">
          <cell r="A220" t="str">
            <v>E2520</v>
          </cell>
          <cell r="B220" t="str">
            <v>Lincolnshire CC</v>
          </cell>
          <cell r="C220" t="str">
            <v>COUNTY</v>
          </cell>
          <cell r="E220">
            <v>-70350.697798972993</v>
          </cell>
          <cell r="F220">
            <v>-103528.19729520849</v>
          </cell>
          <cell r="I220">
            <v>488661</v>
          </cell>
          <cell r="J220">
            <v>5037.0860000000002</v>
          </cell>
          <cell r="K220">
            <v>34371</v>
          </cell>
          <cell r="M220">
            <v>1</v>
          </cell>
        </row>
        <row r="221">
          <cell r="A221" t="str">
            <v>E7025</v>
          </cell>
          <cell r="B221" t="str">
            <v>Lincolnshire Police and Crime Commissioner and Chief Constable</v>
          </cell>
          <cell r="C221" t="str">
            <v>POL</v>
          </cell>
          <cell r="F221">
            <v>0</v>
          </cell>
          <cell r="G221">
            <v>-65561.535000000003</v>
          </cell>
          <cell r="I221">
            <v>0</v>
          </cell>
          <cell r="J221">
            <v>0</v>
          </cell>
          <cell r="K221" t="str">
            <v/>
          </cell>
        </row>
        <row r="222">
          <cell r="A222" t="str">
            <v>E4302</v>
          </cell>
          <cell r="B222" t="str">
            <v>Liverpool</v>
          </cell>
          <cell r="C222" t="str">
            <v>MD</v>
          </cell>
          <cell r="D222" t="str">
            <v>Billing</v>
          </cell>
          <cell r="E222">
            <v>-109430.902063516</v>
          </cell>
          <cell r="F222">
            <v>-156338.47083450842</v>
          </cell>
          <cell r="I222">
            <v>361507</v>
          </cell>
          <cell r="J222">
            <v>5500.4669999999996</v>
          </cell>
          <cell r="K222">
            <v>47171</v>
          </cell>
          <cell r="M222">
            <v>1</v>
          </cell>
        </row>
        <row r="223">
          <cell r="A223" t="str">
            <v>E0201</v>
          </cell>
          <cell r="B223" t="str">
            <v>Luton UA</v>
          </cell>
          <cell r="C223" t="str">
            <v>UA</v>
          </cell>
          <cell r="D223" t="str">
            <v>Billing</v>
          </cell>
          <cell r="E223">
            <v>-28769.021449041004</v>
          </cell>
          <cell r="F223">
            <v>-46518.061604378774</v>
          </cell>
          <cell r="I223">
            <v>207858</v>
          </cell>
          <cell r="J223">
            <v>2636.777</v>
          </cell>
          <cell r="K223">
            <v>16187</v>
          </cell>
          <cell r="M223">
            <v>1</v>
          </cell>
        </row>
        <row r="224">
          <cell r="A224" t="str">
            <v>E1539</v>
          </cell>
          <cell r="B224" t="str">
            <v>MaIdon DC</v>
          </cell>
          <cell r="C224" t="str">
            <v>SD</v>
          </cell>
          <cell r="D224" t="str">
            <v>Billing</v>
          </cell>
          <cell r="E224">
            <v>-561.442761464</v>
          </cell>
          <cell r="F224">
            <v>-2356.9063428666195</v>
          </cell>
          <cell r="I224">
            <v>0</v>
          </cell>
          <cell r="J224">
            <v>0</v>
          </cell>
          <cell r="K224" t="str">
            <v/>
          </cell>
        </row>
        <row r="225">
          <cell r="A225" t="str">
            <v>E2237</v>
          </cell>
          <cell r="B225" t="str">
            <v>Maidstone</v>
          </cell>
          <cell r="C225" t="str">
            <v>SD</v>
          </cell>
          <cell r="D225" t="str">
            <v>Billing</v>
          </cell>
          <cell r="E225">
            <v>-870.1794170820001</v>
          </cell>
          <cell r="F225">
            <v>-6007.4388798666942</v>
          </cell>
          <cell r="I225">
            <v>0</v>
          </cell>
          <cell r="J225">
            <v>0</v>
          </cell>
          <cell r="K225" t="str">
            <v/>
          </cell>
        </row>
        <row r="226">
          <cell r="A226" t="str">
            <v>E1851</v>
          </cell>
          <cell r="B226" t="str">
            <v>Malvern Hills</v>
          </cell>
          <cell r="C226" t="str">
            <v>SD</v>
          </cell>
          <cell r="D226" t="str">
            <v>Billing</v>
          </cell>
          <cell r="E226">
            <v>-778.78830573000005</v>
          </cell>
          <cell r="F226">
            <v>689.38633228103186</v>
          </cell>
          <cell r="I226">
            <v>0</v>
          </cell>
          <cell r="J226">
            <v>0</v>
          </cell>
          <cell r="K226" t="str">
            <v/>
          </cell>
        </row>
        <row r="227">
          <cell r="A227" t="str">
            <v>E4203</v>
          </cell>
          <cell r="B227" t="str">
            <v>Manchester</v>
          </cell>
          <cell r="C227" t="str">
            <v>MD</v>
          </cell>
          <cell r="D227" t="str">
            <v>Billing</v>
          </cell>
          <cell r="E227">
            <v>-113767.71094947</v>
          </cell>
          <cell r="F227">
            <v>-164147.2879143139</v>
          </cell>
          <cell r="I227">
            <v>467013</v>
          </cell>
          <cell r="J227">
            <v>5300.5249999999996</v>
          </cell>
          <cell r="K227">
            <v>54596</v>
          </cell>
          <cell r="M227">
            <v>1</v>
          </cell>
        </row>
        <row r="228">
          <cell r="A228" t="str">
            <v>E3035</v>
          </cell>
          <cell r="B228" t="str">
            <v>Mansfield</v>
          </cell>
          <cell r="C228" t="str">
            <v>SD</v>
          </cell>
          <cell r="D228" t="str">
            <v>Billing</v>
          </cell>
          <cell r="E228">
            <v>-1858.759408766</v>
          </cell>
          <cell r="F228">
            <v>-3029.8995063251841</v>
          </cell>
          <cell r="I228">
            <v>0</v>
          </cell>
          <cell r="J228">
            <v>0</v>
          </cell>
          <cell r="K228" t="str">
            <v/>
          </cell>
        </row>
        <row r="229">
          <cell r="A229" t="str">
            <v>E2201</v>
          </cell>
          <cell r="B229" t="str">
            <v>Medway Towns UA</v>
          </cell>
          <cell r="C229" t="str">
            <v>UA</v>
          </cell>
          <cell r="D229" t="str">
            <v>Billing</v>
          </cell>
          <cell r="E229">
            <v>-28031.371083615002</v>
          </cell>
          <cell r="F229">
            <v>-42715.563086897841</v>
          </cell>
          <cell r="I229">
            <v>207056</v>
          </cell>
          <cell r="J229">
            <v>2124.1849999999999</v>
          </cell>
          <cell r="K229">
            <v>18118</v>
          </cell>
          <cell r="M229">
            <v>1</v>
          </cell>
        </row>
        <row r="230">
          <cell r="A230" t="str">
            <v>E2436</v>
          </cell>
          <cell r="B230" t="str">
            <v>Melton</v>
          </cell>
          <cell r="C230" t="str">
            <v>SD</v>
          </cell>
          <cell r="D230" t="str">
            <v>Billing</v>
          </cell>
          <cell r="E230">
            <v>-575.86328359100003</v>
          </cell>
          <cell r="F230">
            <v>-1689.8373191098144</v>
          </cell>
          <cell r="I230">
            <v>0</v>
          </cell>
          <cell r="J230">
            <v>0</v>
          </cell>
          <cell r="K230" t="str">
            <v/>
          </cell>
        </row>
        <row r="231">
          <cell r="A231" t="str">
            <v>E3331</v>
          </cell>
          <cell r="B231" t="str">
            <v>Mendip</v>
          </cell>
          <cell r="C231" t="str">
            <v>SD</v>
          </cell>
          <cell r="D231" t="str">
            <v>Billing</v>
          </cell>
          <cell r="E231">
            <v>-1403.3429331469999</v>
          </cell>
          <cell r="F231">
            <v>-2850.4015393630107</v>
          </cell>
          <cell r="I231">
            <v>0</v>
          </cell>
          <cell r="J231">
            <v>0</v>
          </cell>
          <cell r="K231" t="str">
            <v/>
          </cell>
        </row>
        <row r="232">
          <cell r="A232" t="str">
            <v>E6143</v>
          </cell>
          <cell r="B232" t="str">
            <v>Merseyside Fire and Rescue Authority</v>
          </cell>
          <cell r="C232" t="str">
            <v>FIRE</v>
          </cell>
          <cell r="E232">
            <v>-16522.860822251001</v>
          </cell>
          <cell r="F232">
            <v>-18494.379483370878</v>
          </cell>
          <cell r="I232">
            <v>0</v>
          </cell>
          <cell r="J232">
            <v>0</v>
          </cell>
          <cell r="K232" t="str">
            <v/>
          </cell>
        </row>
        <row r="233">
          <cell r="A233" t="str">
            <v>E7043</v>
          </cell>
          <cell r="B233" t="str">
            <v>Merseyside Police and Crime Commissioner and Chief Constable</v>
          </cell>
          <cell r="C233" t="str">
            <v>POL</v>
          </cell>
          <cell r="F233">
            <v>0</v>
          </cell>
          <cell r="G233">
            <v>-250951.49299999999</v>
          </cell>
          <cell r="I233">
            <v>0</v>
          </cell>
          <cell r="J233">
            <v>0</v>
          </cell>
          <cell r="K233" t="str">
            <v/>
          </cell>
        </row>
        <row r="234">
          <cell r="A234" t="str">
            <v>E6204</v>
          </cell>
          <cell r="B234" t="str">
            <v>Merseyside Waste Disposal Authority</v>
          </cell>
          <cell r="C234" t="str">
            <v>WASTE</v>
          </cell>
          <cell r="F234">
            <v>0</v>
          </cell>
          <cell r="I234">
            <v>0</v>
          </cell>
          <cell r="J234">
            <v>0</v>
          </cell>
          <cell r="K234" t="str">
            <v/>
          </cell>
        </row>
        <row r="235">
          <cell r="A235" t="str">
            <v>E5044</v>
          </cell>
          <cell r="B235" t="str">
            <v>Merton</v>
          </cell>
          <cell r="C235" t="str">
            <v>OLB</v>
          </cell>
          <cell r="D235" t="str">
            <v>Billing</v>
          </cell>
          <cell r="E235">
            <v>-22589.463526764004</v>
          </cell>
          <cell r="F235">
            <v>-33445.433325244529</v>
          </cell>
          <cell r="I235">
            <v>156981</v>
          </cell>
          <cell r="J235">
            <v>2360.4609999999998</v>
          </cell>
          <cell r="K235">
            <v>10998</v>
          </cell>
          <cell r="M235">
            <v>1</v>
          </cell>
        </row>
        <row r="236">
          <cell r="A236" t="str">
            <v>E1133</v>
          </cell>
          <cell r="B236" t="str">
            <v>Mid Devon</v>
          </cell>
          <cell r="C236" t="str">
            <v>SD</v>
          </cell>
          <cell r="D236" t="str">
            <v>Billing</v>
          </cell>
          <cell r="E236">
            <v>-1017.26634902</v>
          </cell>
          <cell r="F236">
            <v>-1982.0648465690258</v>
          </cell>
          <cell r="I236">
            <v>0</v>
          </cell>
          <cell r="J236">
            <v>0</v>
          </cell>
          <cell r="K236" t="str">
            <v/>
          </cell>
        </row>
        <row r="237">
          <cell r="A237" t="str">
            <v>E3534</v>
          </cell>
          <cell r="B237" t="str">
            <v>Mid Suffolk</v>
          </cell>
          <cell r="C237" t="str">
            <v>SD</v>
          </cell>
          <cell r="D237" t="str">
            <v>Billing</v>
          </cell>
          <cell r="E237">
            <v>-917.89230999599999</v>
          </cell>
          <cell r="F237">
            <v>-2510.9740399020702</v>
          </cell>
          <cell r="I237">
            <v>0</v>
          </cell>
          <cell r="J237">
            <v>0</v>
          </cell>
          <cell r="K237" t="str">
            <v/>
          </cell>
        </row>
        <row r="238">
          <cell r="A238" t="str">
            <v>E3836</v>
          </cell>
          <cell r="B238" t="str">
            <v>Mid Sussex</v>
          </cell>
          <cell r="C238" t="str">
            <v>SD</v>
          </cell>
          <cell r="D238" t="str">
            <v>Billing</v>
          </cell>
          <cell r="E238">
            <v>-845.25062160199991</v>
          </cell>
          <cell r="F238">
            <v>-1912.5478403036625</v>
          </cell>
          <cell r="I238">
            <v>0</v>
          </cell>
          <cell r="J238">
            <v>0</v>
          </cell>
          <cell r="K238" t="str">
            <v/>
          </cell>
        </row>
        <row r="239">
          <cell r="A239" t="str">
            <v>E0702</v>
          </cell>
          <cell r="B239" t="str">
            <v>Middlesbrough UA</v>
          </cell>
          <cell r="C239" t="str">
            <v>UA</v>
          </cell>
          <cell r="D239" t="str">
            <v>Billing</v>
          </cell>
          <cell r="E239">
            <v>-27644.535732117998</v>
          </cell>
          <cell r="F239">
            <v>-42360.172586623929</v>
          </cell>
          <cell r="I239">
            <v>120930</v>
          </cell>
          <cell r="J239">
            <v>1229.8009999999999</v>
          </cell>
          <cell r="K239">
            <v>17665</v>
          </cell>
          <cell r="M239">
            <v>1</v>
          </cell>
        </row>
        <row r="240">
          <cell r="A240" t="str">
            <v>E0401</v>
          </cell>
          <cell r="B240" t="str">
            <v>Milton Keynes UA</v>
          </cell>
          <cell r="C240" t="str">
            <v>UA</v>
          </cell>
          <cell r="D240" t="str">
            <v>Billing</v>
          </cell>
          <cell r="E240">
            <v>-26504.505517772999</v>
          </cell>
          <cell r="F240">
            <v>-42261.173186131462</v>
          </cell>
          <cell r="I240">
            <v>219676</v>
          </cell>
          <cell r="J240">
            <v>2980.93</v>
          </cell>
          <cell r="K240">
            <v>11996</v>
          </cell>
          <cell r="M240">
            <v>1</v>
          </cell>
        </row>
        <row r="241">
          <cell r="A241" t="str">
            <v>E3634</v>
          </cell>
          <cell r="B241" t="str">
            <v>Mole Valley</v>
          </cell>
          <cell r="C241" t="str">
            <v>SD</v>
          </cell>
          <cell r="D241" t="str">
            <v>Billing</v>
          </cell>
          <cell r="E241">
            <v>-273.53574585600001</v>
          </cell>
          <cell r="F241">
            <v>-1276.9209567806197</v>
          </cell>
          <cell r="I241">
            <v>0</v>
          </cell>
          <cell r="J241">
            <v>0</v>
          </cell>
          <cell r="K241" t="str">
            <v/>
          </cell>
        </row>
        <row r="242">
          <cell r="A242" t="str">
            <v>E1738</v>
          </cell>
          <cell r="B242" t="str">
            <v>New Forest</v>
          </cell>
          <cell r="C242" t="str">
            <v>SD</v>
          </cell>
          <cell r="D242" t="str">
            <v>Billing</v>
          </cell>
          <cell r="E242">
            <v>-1764.860503801</v>
          </cell>
          <cell r="F242">
            <v>-3919.7156624182162</v>
          </cell>
          <cell r="I242">
            <v>0</v>
          </cell>
          <cell r="J242">
            <v>0</v>
          </cell>
          <cell r="K242" t="str">
            <v/>
          </cell>
        </row>
        <row r="243">
          <cell r="A243" t="str">
            <v>E6409</v>
          </cell>
          <cell r="B243" t="str">
            <v>New Forest National Park Authority</v>
          </cell>
          <cell r="C243" t="str">
            <v>PARK</v>
          </cell>
          <cell r="F243">
            <v>0</v>
          </cell>
          <cell r="I243">
            <v>0</v>
          </cell>
          <cell r="J243">
            <v>0</v>
          </cell>
          <cell r="K243" t="str">
            <v/>
          </cell>
        </row>
        <row r="244">
          <cell r="A244" t="str">
            <v>E3036</v>
          </cell>
          <cell r="B244" t="str">
            <v xml:space="preserve">Newark &amp; Sherwood </v>
          </cell>
          <cell r="C244" t="str">
            <v>SD</v>
          </cell>
          <cell r="D244" t="str">
            <v>Billing</v>
          </cell>
          <cell r="E244">
            <v>-1776.6682786200001</v>
          </cell>
          <cell r="F244">
            <v>-3616.3283924617281</v>
          </cell>
          <cell r="I244">
            <v>0</v>
          </cell>
          <cell r="J244">
            <v>0</v>
          </cell>
          <cell r="K244" t="str">
            <v/>
          </cell>
        </row>
        <row r="245">
          <cell r="A245" t="str">
            <v>E4502</v>
          </cell>
          <cell r="B245" t="str">
            <v>Newcastle</v>
          </cell>
          <cell r="C245" t="str">
            <v>MD</v>
          </cell>
          <cell r="D245" t="str">
            <v>Billing</v>
          </cell>
          <cell r="E245">
            <v>-57763.289101673006</v>
          </cell>
          <cell r="F245">
            <v>-76905.983379939993</v>
          </cell>
          <cell r="I245">
            <v>196722</v>
          </cell>
          <cell r="J245">
            <v>2851.53</v>
          </cell>
          <cell r="K245">
            <v>24739</v>
          </cell>
          <cell r="M245">
            <v>1</v>
          </cell>
        </row>
        <row r="246">
          <cell r="A246" t="str">
            <v>E3434</v>
          </cell>
          <cell r="B246" t="str">
            <v>Newcastle-under-Lyme</v>
          </cell>
          <cell r="C246" t="str">
            <v>SD</v>
          </cell>
          <cell r="D246" t="str">
            <v>Billing</v>
          </cell>
          <cell r="E246">
            <v>-1813.9837468630001</v>
          </cell>
          <cell r="F246">
            <v>-4232.3787482790822</v>
          </cell>
          <cell r="I246">
            <v>0</v>
          </cell>
          <cell r="J246">
            <v>0</v>
          </cell>
          <cell r="K246" t="str">
            <v/>
          </cell>
        </row>
        <row r="247">
          <cell r="A247" t="str">
            <v>E5045</v>
          </cell>
          <cell r="B247" t="str">
            <v>Newham</v>
          </cell>
          <cell r="C247" t="str">
            <v>OLB</v>
          </cell>
          <cell r="D247" t="str">
            <v>Billing</v>
          </cell>
          <cell r="E247">
            <v>-70661.153775769984</v>
          </cell>
          <cell r="F247">
            <v>-110290.64358741498</v>
          </cell>
          <cell r="I247">
            <v>384183</v>
          </cell>
          <cell r="J247">
            <v>4525.125</v>
          </cell>
          <cell r="K247">
            <v>32739</v>
          </cell>
          <cell r="M247">
            <v>1</v>
          </cell>
        </row>
        <row r="248">
          <cell r="A248" t="str">
            <v>E2620</v>
          </cell>
          <cell r="B248" t="str">
            <v>Norfolk CC</v>
          </cell>
          <cell r="C248" t="str">
            <v>COUNTY</v>
          </cell>
          <cell r="E248">
            <v>-108511.18319785599</v>
          </cell>
          <cell r="F248">
            <v>-144237.55282695717</v>
          </cell>
          <cell r="I248">
            <v>553675</v>
          </cell>
          <cell r="J248">
            <v>6855.3109999999997</v>
          </cell>
          <cell r="K248">
            <v>41106</v>
          </cell>
          <cell r="M248">
            <v>1</v>
          </cell>
        </row>
        <row r="249">
          <cell r="A249" t="str">
            <v>E7026</v>
          </cell>
          <cell r="B249" t="str">
            <v>Norfolk Police and Crime Commissioner and Chief Constable</v>
          </cell>
          <cell r="C249" t="str">
            <v>POL</v>
          </cell>
          <cell r="F249">
            <v>0</v>
          </cell>
          <cell r="G249">
            <v>-88297.577000000005</v>
          </cell>
          <cell r="I249">
            <v>0</v>
          </cell>
          <cell r="J249">
            <v>0</v>
          </cell>
          <cell r="K249" t="str">
            <v/>
          </cell>
        </row>
        <row r="250">
          <cell r="A250" t="str">
            <v>E1134</v>
          </cell>
          <cell r="B250" t="str">
            <v>North Devon</v>
          </cell>
          <cell r="C250" t="str">
            <v>SD</v>
          </cell>
          <cell r="D250" t="str">
            <v>Billing</v>
          </cell>
          <cell r="E250">
            <v>-1446.3324259409999</v>
          </cell>
          <cell r="F250">
            <v>-3351.7130156986177</v>
          </cell>
          <cell r="I250">
            <v>0</v>
          </cell>
          <cell r="J250">
            <v>0</v>
          </cell>
          <cell r="K250" t="str">
            <v/>
          </cell>
        </row>
        <row r="251">
          <cell r="A251" t="str">
            <v>E1234</v>
          </cell>
          <cell r="B251" t="str">
            <v>North Dorset</v>
          </cell>
          <cell r="C251" t="str">
            <v>SD</v>
          </cell>
          <cell r="D251" t="str">
            <v>Billing</v>
          </cell>
          <cell r="E251">
            <v>-734.81298094399995</v>
          </cell>
          <cell r="F251">
            <v>-1177.9241539350901</v>
          </cell>
          <cell r="I251">
            <v>0</v>
          </cell>
          <cell r="J251">
            <v>0</v>
          </cell>
          <cell r="K251" t="str">
            <v/>
          </cell>
        </row>
        <row r="252">
          <cell r="A252" t="str">
            <v>E1038</v>
          </cell>
          <cell r="B252" t="str">
            <v>North East Derbyshire</v>
          </cell>
          <cell r="C252" t="str">
            <v>SD</v>
          </cell>
          <cell r="D252" t="str">
            <v>Billing</v>
          </cell>
          <cell r="E252">
            <v>-1294.9464725779999</v>
          </cell>
          <cell r="F252">
            <v>-3782.9055881950562</v>
          </cell>
          <cell r="I252">
            <v>0</v>
          </cell>
          <cell r="J252">
            <v>0</v>
          </cell>
          <cell r="K252" t="str">
            <v/>
          </cell>
        </row>
        <row r="253">
          <cell r="A253" t="str">
            <v>E2003</v>
          </cell>
          <cell r="B253" t="str">
            <v>North East Lincolnshire UA</v>
          </cell>
          <cell r="C253" t="str">
            <v>UA</v>
          </cell>
          <cell r="D253" t="str">
            <v>Billing</v>
          </cell>
          <cell r="E253">
            <v>-24264.905166745</v>
          </cell>
          <cell r="F253">
            <v>-36888.548096748855</v>
          </cell>
          <cell r="I253">
            <v>119221</v>
          </cell>
          <cell r="J253">
            <v>638.03300000000002</v>
          </cell>
          <cell r="K253">
            <v>11603</v>
          </cell>
          <cell r="M253">
            <v>1</v>
          </cell>
        </row>
        <row r="254">
          <cell r="A254" t="str">
            <v>E1935</v>
          </cell>
          <cell r="B254" t="str">
            <v>North Hertfordshire</v>
          </cell>
          <cell r="C254" t="str">
            <v>SD</v>
          </cell>
          <cell r="D254" t="str">
            <v>Billing</v>
          </cell>
          <cell r="E254">
            <v>-821.27996586400002</v>
          </cell>
          <cell r="F254">
            <v>-3259.6681665962724</v>
          </cell>
          <cell r="I254">
            <v>0</v>
          </cell>
          <cell r="J254">
            <v>0</v>
          </cell>
          <cell r="K254" t="str">
            <v/>
          </cell>
        </row>
        <row r="255">
          <cell r="A255" t="str">
            <v>E2534</v>
          </cell>
          <cell r="B255" t="str">
            <v>North Kesteven</v>
          </cell>
          <cell r="C255" t="str">
            <v>SD</v>
          </cell>
          <cell r="D255" t="str">
            <v>Billing</v>
          </cell>
          <cell r="E255">
            <v>-1342.1479707390001</v>
          </cell>
          <cell r="F255">
            <v>-2282.9348627783579</v>
          </cell>
          <cell r="I255">
            <v>0</v>
          </cell>
          <cell r="J255">
            <v>0</v>
          </cell>
          <cell r="K255" t="str">
            <v/>
          </cell>
        </row>
        <row r="256">
          <cell r="A256" t="str">
            <v>E2004</v>
          </cell>
          <cell r="B256" t="str">
            <v>North Lincolnshire UA</v>
          </cell>
          <cell r="C256" t="str">
            <v>UA</v>
          </cell>
          <cell r="D256" t="str">
            <v>Billing</v>
          </cell>
          <cell r="E256">
            <v>-20511.009160726</v>
          </cell>
          <cell r="F256">
            <v>-32615.895610917974</v>
          </cell>
          <cell r="I256">
            <v>122469</v>
          </cell>
          <cell r="J256">
            <v>1457.2750000000001</v>
          </cell>
          <cell r="K256">
            <v>9803</v>
          </cell>
          <cell r="M256">
            <v>1</v>
          </cell>
        </row>
        <row r="257">
          <cell r="A257" t="str">
            <v>E6205</v>
          </cell>
          <cell r="B257" t="str">
            <v>North London Waste Authority</v>
          </cell>
          <cell r="C257" t="str">
            <v>WASTE</v>
          </cell>
          <cell r="F257">
            <v>0</v>
          </cell>
          <cell r="I257">
            <v>0</v>
          </cell>
          <cell r="J257">
            <v>0</v>
          </cell>
          <cell r="K257" t="str">
            <v/>
          </cell>
        </row>
        <row r="258">
          <cell r="A258" t="str">
            <v>E2635</v>
          </cell>
          <cell r="B258" t="str">
            <v>North Norfolk</v>
          </cell>
          <cell r="C258" t="str">
            <v>SD</v>
          </cell>
          <cell r="D258" t="str">
            <v>Billing</v>
          </cell>
          <cell r="E258">
            <v>-1575.146514603</v>
          </cell>
          <cell r="F258">
            <v>-3380.8719671056569</v>
          </cell>
          <cell r="I258">
            <v>0</v>
          </cell>
          <cell r="J258">
            <v>0</v>
          </cell>
          <cell r="K258" t="str">
            <v/>
          </cell>
        </row>
        <row r="259">
          <cell r="A259" t="str">
            <v>E0104</v>
          </cell>
          <cell r="B259" t="str">
            <v>North Somerset UA</v>
          </cell>
          <cell r="C259" t="str">
            <v>UA</v>
          </cell>
          <cell r="D259" t="str">
            <v>Billing</v>
          </cell>
          <cell r="E259">
            <v>-19199.046115166002</v>
          </cell>
          <cell r="F259">
            <v>-36765.177488334652</v>
          </cell>
          <cell r="I259">
            <v>142031</v>
          </cell>
          <cell r="J259">
            <v>1919.079</v>
          </cell>
          <cell r="K259">
            <v>10061</v>
          </cell>
          <cell r="M259">
            <v>1</v>
          </cell>
        </row>
        <row r="260">
          <cell r="A260" t="str">
            <v>E4503</v>
          </cell>
          <cell r="B260" t="str">
            <v>North Tyneside</v>
          </cell>
          <cell r="C260" t="str">
            <v>MD</v>
          </cell>
          <cell r="D260" t="str">
            <v>Billing</v>
          </cell>
          <cell r="E260">
            <v>-31183.719072423999</v>
          </cell>
          <cell r="F260">
            <v>-45679.185119707392</v>
          </cell>
          <cell r="I260">
            <v>140465</v>
          </cell>
          <cell r="J260">
            <v>2620.4850000000001</v>
          </cell>
          <cell r="K260">
            <v>13080</v>
          </cell>
          <cell r="M260">
            <v>1</v>
          </cell>
        </row>
        <row r="261">
          <cell r="A261" t="str">
            <v>E3731</v>
          </cell>
          <cell r="B261" t="str">
            <v>North Warwickshire</v>
          </cell>
          <cell r="C261" t="str">
            <v>SD</v>
          </cell>
          <cell r="D261" t="str">
            <v>Billing</v>
          </cell>
          <cell r="E261">
            <v>-898.91576004299998</v>
          </cell>
          <cell r="F261">
            <v>-1718.2043670313369</v>
          </cell>
          <cell r="I261">
            <v>0</v>
          </cell>
          <cell r="J261">
            <v>0</v>
          </cell>
          <cell r="K261" t="str">
            <v/>
          </cell>
        </row>
        <row r="262">
          <cell r="A262" t="str">
            <v>E2437</v>
          </cell>
          <cell r="B262" t="str">
            <v>North West Leicestershire</v>
          </cell>
          <cell r="C262" t="str">
            <v>SD</v>
          </cell>
          <cell r="D262" t="str">
            <v>Billing</v>
          </cell>
          <cell r="E262">
            <v>-1121.5666240999999</v>
          </cell>
          <cell r="F262">
            <v>-3386.0231287687625</v>
          </cell>
          <cell r="I262">
            <v>0</v>
          </cell>
          <cell r="J262">
            <v>0</v>
          </cell>
          <cell r="K262" t="str">
            <v/>
          </cell>
        </row>
        <row r="263">
          <cell r="A263" t="str">
            <v>E6404</v>
          </cell>
          <cell r="B263" t="str">
            <v>North York Moors National Park Authority</v>
          </cell>
          <cell r="C263" t="str">
            <v>PARK</v>
          </cell>
          <cell r="F263">
            <v>0</v>
          </cell>
          <cell r="I263">
            <v>0</v>
          </cell>
          <cell r="J263">
            <v>0</v>
          </cell>
          <cell r="K263" t="str">
            <v/>
          </cell>
        </row>
        <row r="264">
          <cell r="A264" t="str">
            <v>E2721</v>
          </cell>
          <cell r="B264" t="str">
            <v>North Yorkshire CC</v>
          </cell>
          <cell r="C264" t="str">
            <v>COUNTY</v>
          </cell>
          <cell r="E264">
            <v>-37372.412963226001</v>
          </cell>
          <cell r="F264">
            <v>-62130.085287880327</v>
          </cell>
          <cell r="I264">
            <v>392732</v>
          </cell>
          <cell r="J264">
            <v>6493.6049999999996</v>
          </cell>
          <cell r="K264">
            <v>22895</v>
          </cell>
          <cell r="M264">
            <v>1</v>
          </cell>
        </row>
        <row r="265">
          <cell r="A265" t="str">
            <v>E6127</v>
          </cell>
          <cell r="B265" t="str">
            <v>North Yorkshire Combined Fire and Rescue Authority</v>
          </cell>
          <cell r="C265" t="str">
            <v>CFA</v>
          </cell>
          <cell r="E265">
            <v>-4897.9176611050007</v>
          </cell>
          <cell r="F265">
            <v>-5715.7411113854942</v>
          </cell>
          <cell r="I265">
            <v>0</v>
          </cell>
          <cell r="J265">
            <v>0</v>
          </cell>
          <cell r="K265" t="str">
            <v/>
          </cell>
        </row>
        <row r="266">
          <cell r="A266" t="str">
            <v>E7027</v>
          </cell>
          <cell r="B266" t="str">
            <v>North Yorkshire Police and Crime Commissioner and Chief Constable</v>
          </cell>
          <cell r="C266" t="str">
            <v>POL</v>
          </cell>
          <cell r="F266">
            <v>0</v>
          </cell>
          <cell r="G266">
            <v>-76620.872000000003</v>
          </cell>
          <cell r="I266">
            <v>0</v>
          </cell>
          <cell r="J266">
            <v>0</v>
          </cell>
          <cell r="K266" t="str">
            <v/>
          </cell>
        </row>
        <row r="267">
          <cell r="A267" t="str">
            <v>E2835</v>
          </cell>
          <cell r="B267" t="str">
            <v>Northampton</v>
          </cell>
          <cell r="C267" t="str">
            <v>SD</v>
          </cell>
          <cell r="D267" t="str">
            <v>Billing</v>
          </cell>
          <cell r="E267">
            <v>-3256.382132621</v>
          </cell>
          <cell r="F267">
            <v>-7756.8734862209776</v>
          </cell>
          <cell r="I267">
            <v>0</v>
          </cell>
          <cell r="J267">
            <v>0</v>
          </cell>
          <cell r="K267" t="str">
            <v/>
          </cell>
        </row>
        <row r="268">
          <cell r="A268" t="str">
            <v>E2820</v>
          </cell>
          <cell r="B268" t="str">
            <v>Northamptonshire CC</v>
          </cell>
          <cell r="C268" t="str">
            <v>COUNTY</v>
          </cell>
          <cell r="E268">
            <v>-55865.442796541</v>
          </cell>
          <cell r="F268">
            <v>-88163.200797231679</v>
          </cell>
          <cell r="I268">
            <v>520905.99999999994</v>
          </cell>
          <cell r="J268">
            <v>4836.277</v>
          </cell>
          <cell r="K268">
            <v>36604</v>
          </cell>
          <cell r="M268">
            <v>1</v>
          </cell>
        </row>
        <row r="269">
          <cell r="A269" t="str">
            <v>E7028</v>
          </cell>
          <cell r="B269" t="str">
            <v>Northamptonshire Police and Crime Commissioner and Chief Constable</v>
          </cell>
          <cell r="C269" t="str">
            <v>POL</v>
          </cell>
          <cell r="F269">
            <v>0</v>
          </cell>
          <cell r="G269">
            <v>-73994.813999999998</v>
          </cell>
          <cell r="I269">
            <v>0</v>
          </cell>
          <cell r="J269">
            <v>0</v>
          </cell>
          <cell r="K269" t="str">
            <v/>
          </cell>
        </row>
        <row r="270">
          <cell r="A270" t="str">
            <v>E6405</v>
          </cell>
          <cell r="B270" t="str">
            <v>Northumberland National Park Authority</v>
          </cell>
          <cell r="C270" t="str">
            <v>PARK</v>
          </cell>
          <cell r="F270">
            <v>0</v>
          </cell>
          <cell r="I270">
            <v>0</v>
          </cell>
          <cell r="J270">
            <v>0</v>
          </cell>
          <cell r="K270" t="str">
            <v/>
          </cell>
        </row>
        <row r="271">
          <cell r="A271" t="str">
            <v>E2901</v>
          </cell>
          <cell r="B271" t="str">
            <v>Northumberland UA</v>
          </cell>
          <cell r="C271" t="str">
            <v>UA</v>
          </cell>
          <cell r="D271" t="str">
            <v>Billing</v>
          </cell>
          <cell r="E271">
            <v>-41459.483576659004</v>
          </cell>
          <cell r="F271">
            <v>-64178.742893242328</v>
          </cell>
          <cell r="I271">
            <v>216258</v>
          </cell>
          <cell r="J271">
            <v>3230.5949999999998</v>
          </cell>
          <cell r="K271">
            <v>17075</v>
          </cell>
          <cell r="M271">
            <v>1</v>
          </cell>
        </row>
        <row r="272">
          <cell r="A272" t="str">
            <v>E7045</v>
          </cell>
          <cell r="B272" t="str">
            <v>Northumbria Police and Crime Commissioner and Chief Constable</v>
          </cell>
          <cell r="C272" t="str">
            <v>POL</v>
          </cell>
          <cell r="F272">
            <v>0</v>
          </cell>
          <cell r="G272">
            <v>-225666.133</v>
          </cell>
          <cell r="I272">
            <v>0</v>
          </cell>
          <cell r="J272">
            <v>0</v>
          </cell>
          <cell r="K272" t="str">
            <v/>
          </cell>
        </row>
        <row r="273">
          <cell r="A273" t="str">
            <v>E2636</v>
          </cell>
          <cell r="B273" t="str">
            <v>Norwich City</v>
          </cell>
          <cell r="C273" t="str">
            <v>SD</v>
          </cell>
          <cell r="D273" t="str">
            <v>Billing</v>
          </cell>
          <cell r="E273">
            <v>-2755.7142209029998</v>
          </cell>
          <cell r="F273">
            <v>-4761.6583625112162</v>
          </cell>
          <cell r="I273">
            <v>0</v>
          </cell>
          <cell r="J273">
            <v>0</v>
          </cell>
          <cell r="K273" t="str">
            <v/>
          </cell>
        </row>
        <row r="274">
          <cell r="A274" t="str">
            <v>E3001</v>
          </cell>
          <cell r="B274" t="str">
            <v>Nottingham City UA</v>
          </cell>
          <cell r="C274" t="str">
            <v>UA</v>
          </cell>
          <cell r="D274" t="str">
            <v>Billing</v>
          </cell>
          <cell r="E274">
            <v>-58378.953366939</v>
          </cell>
          <cell r="F274">
            <v>-90153.917538978698</v>
          </cell>
          <cell r="I274">
            <v>243437</v>
          </cell>
          <cell r="J274">
            <v>1978.76</v>
          </cell>
          <cell r="K274">
            <v>35601</v>
          </cell>
          <cell r="M274">
            <v>1</v>
          </cell>
        </row>
        <row r="275">
          <cell r="A275" t="str">
            <v>E3021</v>
          </cell>
          <cell r="B275" t="str">
            <v>Nottinghamshire CC</v>
          </cell>
          <cell r="C275" t="str">
            <v>COUNTY</v>
          </cell>
          <cell r="E275">
            <v>-63234.072113618</v>
          </cell>
          <cell r="F275">
            <v>-102477.41906490737</v>
          </cell>
          <cell r="I275">
            <v>535605</v>
          </cell>
          <cell r="J275">
            <v>6540.027</v>
          </cell>
          <cell r="K275">
            <v>43260</v>
          </cell>
          <cell r="M275">
            <v>1</v>
          </cell>
        </row>
        <row r="276">
          <cell r="A276" t="str">
            <v>E6130</v>
          </cell>
          <cell r="B276" t="str">
            <v>Nottinghamshire Combined Fire and Rescue Authority</v>
          </cell>
          <cell r="C276" t="str">
            <v>CFA</v>
          </cell>
          <cell r="E276">
            <v>-8867.3361351250005</v>
          </cell>
          <cell r="F276">
            <v>-10228.496579612742</v>
          </cell>
          <cell r="I276">
            <v>0</v>
          </cell>
          <cell r="J276">
            <v>0</v>
          </cell>
          <cell r="K276" t="str">
            <v/>
          </cell>
        </row>
        <row r="277">
          <cell r="A277" t="str">
            <v>E7030</v>
          </cell>
          <cell r="B277" t="str">
            <v>Nottinghamshire Police and Crime Commissioner and Chief Constable</v>
          </cell>
          <cell r="C277" t="str">
            <v>POL</v>
          </cell>
          <cell r="F277">
            <v>0</v>
          </cell>
          <cell r="G277">
            <v>-135780.47899999999</v>
          </cell>
          <cell r="I277">
            <v>0</v>
          </cell>
          <cell r="J277">
            <v>0</v>
          </cell>
          <cell r="K277" t="str">
            <v/>
          </cell>
        </row>
        <row r="278">
          <cell r="A278" t="str">
            <v>E3732</v>
          </cell>
          <cell r="B278" t="str">
            <v>Nuneaton &amp; Bedworth</v>
          </cell>
          <cell r="C278" t="str">
            <v>SD</v>
          </cell>
          <cell r="D278" t="str">
            <v>Billing</v>
          </cell>
          <cell r="E278">
            <v>-1576.7547766140001</v>
          </cell>
          <cell r="F278">
            <v>-3612.6593284781484</v>
          </cell>
          <cell r="I278">
            <v>0</v>
          </cell>
          <cell r="J278">
            <v>0</v>
          </cell>
          <cell r="K278" t="str">
            <v/>
          </cell>
        </row>
        <row r="279">
          <cell r="A279" t="str">
            <v>E2438</v>
          </cell>
          <cell r="B279" t="str">
            <v>Oadby &amp; Wigston</v>
          </cell>
          <cell r="C279" t="str">
            <v>SD</v>
          </cell>
          <cell r="D279" t="str">
            <v>Billing</v>
          </cell>
          <cell r="E279">
            <v>-718.27511370900015</v>
          </cell>
          <cell r="F279">
            <v>-1311.3811034261521</v>
          </cell>
          <cell r="I279">
            <v>0</v>
          </cell>
          <cell r="J279">
            <v>0</v>
          </cell>
          <cell r="K279" t="str">
            <v/>
          </cell>
        </row>
        <row r="280">
          <cell r="A280" t="str">
            <v>E4204</v>
          </cell>
          <cell r="B280" t="str">
            <v>Oldham</v>
          </cell>
          <cell r="C280" t="str">
            <v>MD</v>
          </cell>
          <cell r="D280" t="str">
            <v>Billing</v>
          </cell>
          <cell r="E280">
            <v>-40543.401740736001</v>
          </cell>
          <cell r="F280">
            <v>-58924.794155513096</v>
          </cell>
          <cell r="I280">
            <v>220094</v>
          </cell>
          <cell r="J280">
            <v>2828.96</v>
          </cell>
          <cell r="K280">
            <v>17775</v>
          </cell>
          <cell r="M280">
            <v>1</v>
          </cell>
        </row>
        <row r="281">
          <cell r="A281" t="str">
            <v>E3132</v>
          </cell>
          <cell r="B281" t="str">
            <v>Oxford</v>
          </cell>
          <cell r="C281" t="str">
            <v>SD</v>
          </cell>
          <cell r="D281" t="str">
            <v>Billing</v>
          </cell>
          <cell r="E281">
            <v>-2793.8277990690003</v>
          </cell>
          <cell r="F281">
            <v>-3026.7872926376481</v>
          </cell>
          <cell r="I281">
            <v>0</v>
          </cell>
          <cell r="J281">
            <v>0</v>
          </cell>
          <cell r="K281" t="str">
            <v/>
          </cell>
        </row>
        <row r="282">
          <cell r="A282" t="str">
            <v>E3120</v>
          </cell>
          <cell r="B282" t="str">
            <v>Oxfordshire CC</v>
          </cell>
          <cell r="C282" t="str">
            <v>COUNTY</v>
          </cell>
          <cell r="E282">
            <v>-39330.916020657001</v>
          </cell>
          <cell r="F282">
            <v>-66449.102565473644</v>
          </cell>
          <cell r="I282">
            <v>429636</v>
          </cell>
          <cell r="J282">
            <v>4740.3900000000003</v>
          </cell>
          <cell r="K282">
            <v>32126</v>
          </cell>
          <cell r="M282">
            <v>1</v>
          </cell>
        </row>
        <row r="283">
          <cell r="A283" t="str">
            <v>E6406</v>
          </cell>
          <cell r="B283" t="str">
            <v>Peak District National Park Authority</v>
          </cell>
          <cell r="C283" t="str">
            <v>PARK</v>
          </cell>
          <cell r="F283">
            <v>0</v>
          </cell>
          <cell r="I283">
            <v>0</v>
          </cell>
          <cell r="J283">
            <v>0</v>
          </cell>
          <cell r="K283" t="str">
            <v/>
          </cell>
        </row>
        <row r="284">
          <cell r="A284" t="str">
            <v>E2338</v>
          </cell>
          <cell r="B284" t="str">
            <v>Pendle</v>
          </cell>
          <cell r="C284" t="str">
            <v>SD</v>
          </cell>
          <cell r="D284" t="str">
            <v>Billing</v>
          </cell>
          <cell r="E284">
            <v>-3012.792383725</v>
          </cell>
          <cell r="F284">
            <v>-3704.8320756741273</v>
          </cell>
          <cell r="I284">
            <v>0</v>
          </cell>
          <cell r="J284">
            <v>0</v>
          </cell>
          <cell r="K284" t="str">
            <v/>
          </cell>
        </row>
        <row r="285">
          <cell r="A285" t="str">
            <v>E0501</v>
          </cell>
          <cell r="B285" t="str">
            <v>Peterborough UA</v>
          </cell>
          <cell r="C285" t="str">
            <v>UA</v>
          </cell>
          <cell r="D285" t="str">
            <v>Billing</v>
          </cell>
          <cell r="E285">
            <v>-26982.560772309</v>
          </cell>
          <cell r="F285">
            <v>-41599.234976814245</v>
          </cell>
          <cell r="I285">
            <v>183375</v>
          </cell>
          <cell r="J285">
            <v>2242.7350000000001</v>
          </cell>
          <cell r="K285">
            <v>11479</v>
          </cell>
          <cell r="M285">
            <v>1</v>
          </cell>
        </row>
        <row r="286">
          <cell r="A286" t="str">
            <v>E1101</v>
          </cell>
          <cell r="B286" t="str">
            <v>Plymouth UA</v>
          </cell>
          <cell r="C286" t="str">
            <v>UA</v>
          </cell>
          <cell r="D286" t="str">
            <v>Billing</v>
          </cell>
          <cell r="E286">
            <v>-33211.475570508002</v>
          </cell>
          <cell r="F286">
            <v>-57509.855960606816</v>
          </cell>
          <cell r="I286">
            <v>182990</v>
          </cell>
          <cell r="J286">
            <v>2257.634</v>
          </cell>
          <cell r="K286">
            <v>16133</v>
          </cell>
          <cell r="M286">
            <v>1</v>
          </cell>
        </row>
        <row r="287">
          <cell r="A287" t="str">
            <v>E1201</v>
          </cell>
          <cell r="B287" t="str">
            <v>Poole UA</v>
          </cell>
          <cell r="C287" t="str">
            <v>UA</v>
          </cell>
          <cell r="D287" t="str">
            <v>Billing</v>
          </cell>
          <cell r="E287">
            <v>-9942.4072472830012</v>
          </cell>
          <cell r="F287">
            <v>-15879.039521442017</v>
          </cell>
          <cell r="I287">
            <v>88736</v>
          </cell>
          <cell r="J287">
            <v>1091.4639999999999</v>
          </cell>
          <cell r="K287">
            <v>7991</v>
          </cell>
          <cell r="M287">
            <v>1</v>
          </cell>
        </row>
        <row r="288">
          <cell r="A288" t="str">
            <v>E1701</v>
          </cell>
          <cell r="B288" t="str">
            <v>Portsmouth UA</v>
          </cell>
          <cell r="C288" t="str">
            <v>UA</v>
          </cell>
          <cell r="D288" t="str">
            <v>Billing</v>
          </cell>
          <cell r="E288">
            <v>-30363.225494037</v>
          </cell>
          <cell r="F288">
            <v>-45685.648799603252</v>
          </cell>
          <cell r="I288">
            <v>133273</v>
          </cell>
          <cell r="J288">
            <v>1727.9960000000001</v>
          </cell>
          <cell r="K288">
            <v>18647</v>
          </cell>
          <cell r="M288">
            <v>1</v>
          </cell>
        </row>
        <row r="289">
          <cell r="A289" t="str">
            <v>E2339</v>
          </cell>
          <cell r="B289" t="str">
            <v xml:space="preserve">Preston </v>
          </cell>
          <cell r="C289" t="str">
            <v>SD</v>
          </cell>
          <cell r="D289" t="str">
            <v>Billing</v>
          </cell>
          <cell r="E289">
            <v>-2527.1312359349999</v>
          </cell>
          <cell r="F289">
            <v>-6391.0581779919867</v>
          </cell>
          <cell r="I289">
            <v>0</v>
          </cell>
          <cell r="J289">
            <v>0</v>
          </cell>
          <cell r="K289" t="str">
            <v/>
          </cell>
        </row>
        <row r="290">
          <cell r="A290" t="str">
            <v>E1236</v>
          </cell>
          <cell r="B290" t="str">
            <v>Purbeck</v>
          </cell>
          <cell r="C290" t="str">
            <v>SD</v>
          </cell>
          <cell r="D290" t="str">
            <v>Billing</v>
          </cell>
          <cell r="E290">
            <v>-418.91124103099997</v>
          </cell>
          <cell r="F290">
            <v>1550.710572451593</v>
          </cell>
          <cell r="I290">
            <v>0</v>
          </cell>
          <cell r="J290">
            <v>0</v>
          </cell>
          <cell r="K290" t="str">
            <v/>
          </cell>
        </row>
        <row r="291">
          <cell r="A291" t="str">
            <v>E0303</v>
          </cell>
          <cell r="B291" t="str">
            <v>Reading UA</v>
          </cell>
          <cell r="C291" t="str">
            <v>UA</v>
          </cell>
          <cell r="D291" t="str">
            <v>Billing</v>
          </cell>
          <cell r="E291">
            <v>-16825.552671073001</v>
          </cell>
          <cell r="F291">
            <v>-31020.239982639847</v>
          </cell>
          <cell r="I291">
            <v>106722</v>
          </cell>
          <cell r="J291">
            <v>1370.135</v>
          </cell>
          <cell r="K291">
            <v>10269</v>
          </cell>
          <cell r="M291">
            <v>1</v>
          </cell>
        </row>
        <row r="292">
          <cell r="A292" t="str">
            <v>E5046</v>
          </cell>
          <cell r="B292" t="str">
            <v>Redbridge</v>
          </cell>
          <cell r="C292" t="str">
            <v>OLB</v>
          </cell>
          <cell r="D292" t="str">
            <v>Billing</v>
          </cell>
          <cell r="E292">
            <v>-33047.937837329999</v>
          </cell>
          <cell r="F292">
            <v>-49584.041376592038</v>
          </cell>
          <cell r="I292">
            <v>274316</v>
          </cell>
          <cell r="J292">
            <v>4316.42</v>
          </cell>
          <cell r="K292">
            <v>14464</v>
          </cell>
          <cell r="M292">
            <v>1</v>
          </cell>
        </row>
        <row r="293">
          <cell r="A293" t="str">
            <v>E0703</v>
          </cell>
          <cell r="B293" t="str">
            <v>Redcar &amp; Cleveland UA</v>
          </cell>
          <cell r="C293" t="str">
            <v>UA</v>
          </cell>
          <cell r="D293" t="str">
            <v>Billing</v>
          </cell>
          <cell r="E293">
            <v>-21550.556575250997</v>
          </cell>
          <cell r="F293">
            <v>-26585.190242565215</v>
          </cell>
          <cell r="I293">
            <v>106799</v>
          </cell>
          <cell r="J293">
            <v>1268.925</v>
          </cell>
          <cell r="K293">
            <v>12126</v>
          </cell>
          <cell r="M293">
            <v>1</v>
          </cell>
        </row>
        <row r="294">
          <cell r="A294" t="str">
            <v>E1835</v>
          </cell>
          <cell r="B294" t="str">
            <v>Redditch BC</v>
          </cell>
          <cell r="C294" t="str">
            <v>SD</v>
          </cell>
          <cell r="D294" t="str">
            <v>Billing</v>
          </cell>
          <cell r="E294">
            <v>-901.08995063300006</v>
          </cell>
          <cell r="F294">
            <v>-1965.6551499962839</v>
          </cell>
          <cell r="I294">
            <v>0</v>
          </cell>
          <cell r="J294">
            <v>0</v>
          </cell>
          <cell r="K294" t="str">
            <v/>
          </cell>
        </row>
        <row r="295">
          <cell r="A295" t="str">
            <v>E3635</v>
          </cell>
          <cell r="B295" t="str">
            <v>Reigate and Banstead</v>
          </cell>
          <cell r="C295" t="str">
            <v>SD</v>
          </cell>
          <cell r="D295" t="str">
            <v>Billing</v>
          </cell>
          <cell r="E295">
            <v>-495.10465097399998</v>
          </cell>
          <cell r="F295">
            <v>-669.9949899812525</v>
          </cell>
          <cell r="I295">
            <v>0</v>
          </cell>
          <cell r="J295">
            <v>0</v>
          </cell>
          <cell r="K295" t="str">
            <v/>
          </cell>
        </row>
        <row r="296">
          <cell r="A296" t="str">
            <v>E2340</v>
          </cell>
          <cell r="B296" t="str">
            <v>Ribble Valley</v>
          </cell>
          <cell r="C296" t="str">
            <v>SD</v>
          </cell>
          <cell r="D296" t="str">
            <v>Billing</v>
          </cell>
          <cell r="E296">
            <v>-623.08749706800006</v>
          </cell>
          <cell r="F296">
            <v>-1623.9227372785106</v>
          </cell>
          <cell r="I296">
            <v>0</v>
          </cell>
          <cell r="J296">
            <v>0</v>
          </cell>
          <cell r="K296" t="str">
            <v/>
          </cell>
        </row>
        <row r="297">
          <cell r="A297" t="str">
            <v>E5047</v>
          </cell>
          <cell r="B297" t="str">
            <v>Richmond upon Thames</v>
          </cell>
          <cell r="C297" t="str">
            <v>OLB</v>
          </cell>
          <cell r="D297" t="str">
            <v>Billing</v>
          </cell>
          <cell r="E297">
            <v>-12333.793662011998</v>
          </cell>
          <cell r="F297">
            <v>-21094.531527765885</v>
          </cell>
          <cell r="I297">
            <v>136041</v>
          </cell>
          <cell r="J297">
            <v>1794.271</v>
          </cell>
          <cell r="K297">
            <v>9762</v>
          </cell>
          <cell r="M297">
            <v>1</v>
          </cell>
        </row>
        <row r="298">
          <cell r="A298" t="str">
            <v>E2734</v>
          </cell>
          <cell r="B298" t="str">
            <v>Richmondshire DC</v>
          </cell>
          <cell r="C298" t="str">
            <v>SD</v>
          </cell>
          <cell r="D298" t="str">
            <v>Billing</v>
          </cell>
          <cell r="E298">
            <v>-610.93234839800004</v>
          </cell>
          <cell r="F298">
            <v>-1293.7215153664515</v>
          </cell>
          <cell r="I298">
            <v>0</v>
          </cell>
          <cell r="J298">
            <v>0</v>
          </cell>
          <cell r="K298" t="str">
            <v/>
          </cell>
        </row>
        <row r="299">
          <cell r="A299" t="str">
            <v>E4205</v>
          </cell>
          <cell r="B299" t="str">
            <v>Rochdale</v>
          </cell>
          <cell r="C299" t="str">
            <v>MD</v>
          </cell>
          <cell r="D299" t="str">
            <v>Billing</v>
          </cell>
          <cell r="E299">
            <v>-39272.577461802997</v>
          </cell>
          <cell r="F299">
            <v>-57795.761629996348</v>
          </cell>
          <cell r="I299">
            <v>183898</v>
          </cell>
          <cell r="J299">
            <v>2918.201</v>
          </cell>
          <cell r="K299">
            <v>17608</v>
          </cell>
          <cell r="M299">
            <v>1</v>
          </cell>
        </row>
        <row r="300">
          <cell r="A300" t="str">
            <v>E1540</v>
          </cell>
          <cell r="B300" t="str">
            <v>Rochford</v>
          </cell>
          <cell r="C300" t="str">
            <v>SD</v>
          </cell>
          <cell r="D300" t="str">
            <v>Billing</v>
          </cell>
          <cell r="E300">
            <v>-583.46610371000008</v>
          </cell>
          <cell r="F300">
            <v>-1281.4984926913189</v>
          </cell>
          <cell r="I300">
            <v>0</v>
          </cell>
          <cell r="J300">
            <v>0</v>
          </cell>
          <cell r="K300" t="str">
            <v/>
          </cell>
        </row>
        <row r="301">
          <cell r="A301" t="str">
            <v>E2341</v>
          </cell>
          <cell r="B301" t="str">
            <v>Rossendale</v>
          </cell>
          <cell r="C301" t="str">
            <v>SD</v>
          </cell>
          <cell r="D301" t="str">
            <v>Billing</v>
          </cell>
          <cell r="E301">
            <v>-1015.6714751119999</v>
          </cell>
          <cell r="F301">
            <v>-2122.0558913802543</v>
          </cell>
          <cell r="I301">
            <v>0</v>
          </cell>
          <cell r="J301">
            <v>0</v>
          </cell>
          <cell r="K301" t="str">
            <v/>
          </cell>
        </row>
        <row r="302">
          <cell r="A302" t="str">
            <v>E1436</v>
          </cell>
          <cell r="B302" t="str">
            <v>Rother</v>
          </cell>
          <cell r="C302" t="str">
            <v>SD</v>
          </cell>
          <cell r="D302" t="str">
            <v>Billing</v>
          </cell>
          <cell r="E302">
            <v>-1073.470547416</v>
          </cell>
          <cell r="F302">
            <v>-2693.0652623536816</v>
          </cell>
          <cell r="I302">
            <v>0</v>
          </cell>
          <cell r="J302">
            <v>0</v>
          </cell>
          <cell r="K302" t="str">
            <v/>
          </cell>
        </row>
        <row r="303">
          <cell r="A303" t="str">
            <v>E4403</v>
          </cell>
          <cell r="B303" t="str">
            <v>Rotherham</v>
          </cell>
          <cell r="C303" t="str">
            <v>MD</v>
          </cell>
          <cell r="D303" t="str">
            <v>Billing</v>
          </cell>
          <cell r="E303">
            <v>-39404.609931713996</v>
          </cell>
          <cell r="F303">
            <v>-60461.549547578172</v>
          </cell>
          <cell r="I303">
            <v>220045</v>
          </cell>
          <cell r="J303">
            <v>2523.357</v>
          </cell>
          <cell r="K303">
            <v>17157</v>
          </cell>
          <cell r="M303">
            <v>1</v>
          </cell>
        </row>
        <row r="304">
          <cell r="A304" t="str">
            <v>E3733</v>
          </cell>
          <cell r="B304" t="str">
            <v>Rugby</v>
          </cell>
          <cell r="C304" t="str">
            <v>SD</v>
          </cell>
          <cell r="D304" t="str">
            <v>Billing</v>
          </cell>
          <cell r="E304">
            <v>-1098.45473019</v>
          </cell>
          <cell r="F304">
            <v>-4284.5493161775303</v>
          </cell>
          <cell r="I304">
            <v>0</v>
          </cell>
          <cell r="J304">
            <v>0</v>
          </cell>
          <cell r="K304" t="str">
            <v/>
          </cell>
        </row>
        <row r="305">
          <cell r="A305" t="str">
            <v>E3636</v>
          </cell>
          <cell r="B305" t="str">
            <v>Runnymede</v>
          </cell>
          <cell r="C305" t="str">
            <v>SD</v>
          </cell>
          <cell r="D305" t="str">
            <v>Billing</v>
          </cell>
          <cell r="E305">
            <v>-746.22846223299996</v>
          </cell>
          <cell r="F305">
            <v>-461.79188681961489</v>
          </cell>
          <cell r="I305">
            <v>0</v>
          </cell>
          <cell r="J305">
            <v>0</v>
          </cell>
          <cell r="K305" t="str">
            <v/>
          </cell>
        </row>
        <row r="306">
          <cell r="A306" t="str">
            <v>E3038</v>
          </cell>
          <cell r="B306" t="str">
            <v>Rushcliffe</v>
          </cell>
          <cell r="C306" t="str">
            <v>SD</v>
          </cell>
          <cell r="D306" t="str">
            <v>Billing</v>
          </cell>
          <cell r="E306">
            <v>-1033.7426431409999</v>
          </cell>
          <cell r="F306">
            <v>-1961.9674347894911</v>
          </cell>
          <cell r="I306">
            <v>0</v>
          </cell>
          <cell r="J306">
            <v>0</v>
          </cell>
          <cell r="K306" t="str">
            <v/>
          </cell>
        </row>
        <row r="307">
          <cell r="A307" t="str">
            <v>E1740</v>
          </cell>
          <cell r="B307" t="str">
            <v>Rushmoor</v>
          </cell>
          <cell r="C307" t="str">
            <v>SD</v>
          </cell>
          <cell r="D307" t="str">
            <v>Billing</v>
          </cell>
          <cell r="E307">
            <v>-1103.8303962699999</v>
          </cell>
          <cell r="F307">
            <v>-2781.0863809479729</v>
          </cell>
          <cell r="I307">
            <v>0</v>
          </cell>
          <cell r="J307">
            <v>0</v>
          </cell>
          <cell r="K307" t="str">
            <v/>
          </cell>
        </row>
        <row r="308">
          <cell r="A308" t="str">
            <v>E2402</v>
          </cell>
          <cell r="B308" t="str">
            <v>Rutland UA</v>
          </cell>
          <cell r="C308" t="str">
            <v>UA</v>
          </cell>
          <cell r="D308" t="str">
            <v>Billing</v>
          </cell>
          <cell r="E308">
            <v>-2391.9190416870001</v>
          </cell>
          <cell r="F308">
            <v>-4701.5308280634881</v>
          </cell>
          <cell r="I308">
            <v>27532</v>
          </cell>
          <cell r="J308">
            <v>177.98099999999999</v>
          </cell>
          <cell r="K308">
            <v>1359</v>
          </cell>
          <cell r="M308">
            <v>1</v>
          </cell>
        </row>
        <row r="309">
          <cell r="A309" t="str">
            <v>E2755</v>
          </cell>
          <cell r="B309" t="str">
            <v>Ryedale DC</v>
          </cell>
          <cell r="C309" t="str">
            <v>SD</v>
          </cell>
          <cell r="D309" t="str">
            <v>Billing</v>
          </cell>
          <cell r="E309">
            <v>-762.91488192400004</v>
          </cell>
          <cell r="F309">
            <v>-2076.9748545443099</v>
          </cell>
          <cell r="I309">
            <v>0</v>
          </cell>
          <cell r="J309">
            <v>0</v>
          </cell>
          <cell r="K309" t="str">
            <v/>
          </cell>
        </row>
        <row r="310">
          <cell r="A310" t="str">
            <v>E4206</v>
          </cell>
          <cell r="B310" t="str">
            <v>Salford</v>
          </cell>
          <cell r="C310" t="str">
            <v>MD</v>
          </cell>
          <cell r="D310" t="str">
            <v>Billing</v>
          </cell>
          <cell r="E310">
            <v>-46755.436936157996</v>
          </cell>
          <cell r="F310">
            <v>-71112.097920380562</v>
          </cell>
          <cell r="I310">
            <v>193120</v>
          </cell>
          <cell r="J310">
            <v>2866.221</v>
          </cell>
          <cell r="K310">
            <v>21846</v>
          </cell>
          <cell r="M310">
            <v>1</v>
          </cell>
        </row>
        <row r="311">
          <cell r="A311" t="str">
            <v>E4604</v>
          </cell>
          <cell r="B311" t="str">
            <v>Sandwell</v>
          </cell>
          <cell r="C311" t="str">
            <v>MD</v>
          </cell>
          <cell r="D311" t="str">
            <v>Billing</v>
          </cell>
          <cell r="E311">
            <v>-67424.828316076004</v>
          </cell>
          <cell r="F311">
            <v>-98533.704787616924</v>
          </cell>
          <cell r="I311">
            <v>289907</v>
          </cell>
          <cell r="J311">
            <v>3699.7289999999998</v>
          </cell>
          <cell r="K311">
            <v>26007</v>
          </cell>
          <cell r="M311">
            <v>1</v>
          </cell>
        </row>
        <row r="312">
          <cell r="A312" t="str">
            <v>E2736</v>
          </cell>
          <cell r="B312" t="str">
            <v>Scarborough</v>
          </cell>
          <cell r="C312" t="str">
            <v>SD</v>
          </cell>
          <cell r="D312" t="str">
            <v>Billing</v>
          </cell>
          <cell r="E312">
            <v>-2128.505371665</v>
          </cell>
          <cell r="F312">
            <v>-5345.1889085442999</v>
          </cell>
          <cell r="I312">
            <v>0</v>
          </cell>
          <cell r="J312">
            <v>0</v>
          </cell>
          <cell r="K312" t="str">
            <v/>
          </cell>
        </row>
        <row r="313">
          <cell r="A313" t="str">
            <v>E3332</v>
          </cell>
          <cell r="B313" t="str">
            <v>Sedgemoor</v>
          </cell>
          <cell r="C313" t="str">
            <v>SD</v>
          </cell>
          <cell r="D313" t="str">
            <v>Billing</v>
          </cell>
          <cell r="E313">
            <v>-1581.0426317480001</v>
          </cell>
          <cell r="F313">
            <v>-5282.8854134968387</v>
          </cell>
          <cell r="I313">
            <v>0</v>
          </cell>
          <cell r="J313">
            <v>0</v>
          </cell>
          <cell r="K313" t="str">
            <v/>
          </cell>
        </row>
        <row r="314">
          <cell r="A314" t="str">
            <v>E4304</v>
          </cell>
          <cell r="B314" t="str">
            <v>Sefton</v>
          </cell>
          <cell r="C314" t="str">
            <v>MD</v>
          </cell>
          <cell r="D314" t="str">
            <v>Billing</v>
          </cell>
          <cell r="E314">
            <v>-38576.743378040999</v>
          </cell>
          <cell r="F314">
            <v>-61218.999765695087</v>
          </cell>
          <cell r="I314">
            <v>193178</v>
          </cell>
          <cell r="J314">
            <v>3036.2260000000001</v>
          </cell>
          <cell r="K314">
            <v>22492</v>
          </cell>
          <cell r="M314">
            <v>1</v>
          </cell>
        </row>
        <row r="315">
          <cell r="A315" t="str">
            <v>E2757</v>
          </cell>
          <cell r="B315" t="str">
            <v>Selby DC</v>
          </cell>
          <cell r="C315" t="str">
            <v>SD</v>
          </cell>
          <cell r="D315" t="str">
            <v>Billing</v>
          </cell>
          <cell r="E315">
            <v>-1121.2975333890001</v>
          </cell>
          <cell r="F315">
            <v>797.20359788788642</v>
          </cell>
          <cell r="I315">
            <v>0</v>
          </cell>
          <cell r="J315">
            <v>0</v>
          </cell>
          <cell r="K315" t="str">
            <v/>
          </cell>
        </row>
        <row r="316">
          <cell r="A316" t="str">
            <v>E2239</v>
          </cell>
          <cell r="B316" t="str">
            <v>Sevenoaks</v>
          </cell>
          <cell r="C316" t="str">
            <v>SD</v>
          </cell>
          <cell r="D316" t="str">
            <v>Billing</v>
          </cell>
          <cell r="E316">
            <v>-632.79128287700007</v>
          </cell>
          <cell r="F316">
            <v>-1271.4739811701688</v>
          </cell>
          <cell r="I316">
            <v>0</v>
          </cell>
          <cell r="J316">
            <v>0</v>
          </cell>
          <cell r="K316" t="str">
            <v/>
          </cell>
        </row>
        <row r="317">
          <cell r="A317" t="str">
            <v>E4404</v>
          </cell>
          <cell r="B317" t="str">
            <v>Sheffield</v>
          </cell>
          <cell r="C317" t="str">
            <v>MD</v>
          </cell>
          <cell r="D317" t="str">
            <v>Billing</v>
          </cell>
          <cell r="E317">
            <v>-90592.46232861701</v>
          </cell>
          <cell r="F317">
            <v>-134567.1152783627</v>
          </cell>
          <cell r="I317">
            <v>386101</v>
          </cell>
          <cell r="J317">
            <v>4625.2839999999997</v>
          </cell>
          <cell r="K317">
            <v>35100</v>
          </cell>
          <cell r="M317">
            <v>1</v>
          </cell>
        </row>
        <row r="318">
          <cell r="A318" t="str">
            <v>E2240</v>
          </cell>
          <cell r="B318" t="str">
            <v>Shepway DC</v>
          </cell>
          <cell r="C318" t="str">
            <v>SD</v>
          </cell>
          <cell r="D318" t="str">
            <v>Billing</v>
          </cell>
          <cell r="E318">
            <v>-1736.22119269</v>
          </cell>
          <cell r="F318">
            <v>-5575.5247620634373</v>
          </cell>
          <cell r="I318">
            <v>0</v>
          </cell>
          <cell r="J318">
            <v>0</v>
          </cell>
          <cell r="K318" t="str">
            <v/>
          </cell>
        </row>
        <row r="319">
          <cell r="A319" t="str">
            <v>E6132</v>
          </cell>
          <cell r="B319" t="str">
            <v>Shropshire Combined Fire and Rescue Authority</v>
          </cell>
          <cell r="C319" t="str">
            <v>CFA</v>
          </cell>
          <cell r="E319">
            <v>-2944.349999815</v>
          </cell>
          <cell r="F319">
            <v>-3587.6046319908419</v>
          </cell>
          <cell r="I319">
            <v>0</v>
          </cell>
          <cell r="J319">
            <v>0</v>
          </cell>
          <cell r="K319" t="str">
            <v/>
          </cell>
        </row>
        <row r="320">
          <cell r="A320" t="str">
            <v>E3202</v>
          </cell>
          <cell r="B320" t="str">
            <v>Shropshire UA</v>
          </cell>
          <cell r="C320" t="str">
            <v>UA</v>
          </cell>
          <cell r="D320" t="str">
            <v>Billing</v>
          </cell>
          <cell r="E320">
            <v>-31565.931388937999</v>
          </cell>
          <cell r="F320">
            <v>-42345.45398467304</v>
          </cell>
          <cell r="I320">
            <v>184571</v>
          </cell>
          <cell r="J320">
            <v>2547.357</v>
          </cell>
          <cell r="K320">
            <v>12628</v>
          </cell>
          <cell r="M320">
            <v>1</v>
          </cell>
        </row>
        <row r="321">
          <cell r="A321" t="str">
            <v>E0304</v>
          </cell>
          <cell r="B321" t="str">
            <v>Slough UA</v>
          </cell>
          <cell r="C321" t="str">
            <v>UA</v>
          </cell>
          <cell r="D321" t="str">
            <v>Billing</v>
          </cell>
          <cell r="E321">
            <v>-18476.595917975999</v>
          </cell>
          <cell r="F321">
            <v>-29558.583928845655</v>
          </cell>
          <cell r="I321">
            <v>147383</v>
          </cell>
          <cell r="J321">
            <v>1369.2339999999999</v>
          </cell>
          <cell r="K321">
            <v>7959</v>
          </cell>
          <cell r="M321">
            <v>1</v>
          </cell>
        </row>
        <row r="322">
          <cell r="A322" t="str">
            <v>E4605</v>
          </cell>
          <cell r="B322" t="str">
            <v>Solihull</v>
          </cell>
          <cell r="C322" t="str">
            <v>MD</v>
          </cell>
          <cell r="D322" t="str">
            <v>Billing</v>
          </cell>
          <cell r="E322">
            <v>-19199.702162679005</v>
          </cell>
          <cell r="F322">
            <v>-30845.933180340573</v>
          </cell>
          <cell r="I322">
            <v>173864</v>
          </cell>
          <cell r="J322">
            <v>2265.9029999999998</v>
          </cell>
          <cell r="K322">
            <v>11508</v>
          </cell>
          <cell r="M322">
            <v>1</v>
          </cell>
        </row>
        <row r="323">
          <cell r="A323" t="str">
            <v>E3320</v>
          </cell>
          <cell r="B323" t="str">
            <v>Somerset CC</v>
          </cell>
          <cell r="C323" t="str">
            <v>COUNTY</v>
          </cell>
          <cell r="E323">
            <v>-42241.058992144004</v>
          </cell>
          <cell r="F323">
            <v>-62889.035378168555</v>
          </cell>
          <cell r="I323">
            <v>342509</v>
          </cell>
          <cell r="J323">
            <v>4097.1379999999999</v>
          </cell>
          <cell r="K323">
            <v>21808</v>
          </cell>
          <cell r="M323">
            <v>1</v>
          </cell>
        </row>
        <row r="324">
          <cell r="A324" t="str">
            <v>E0434</v>
          </cell>
          <cell r="B324" t="str">
            <v>South Buckinghamshire</v>
          </cell>
          <cell r="C324" t="str">
            <v>SD</v>
          </cell>
          <cell r="D324" t="str">
            <v>Billing</v>
          </cell>
          <cell r="E324">
            <v>-435.81344555999999</v>
          </cell>
          <cell r="F324">
            <v>-568.62617968054963</v>
          </cell>
          <cell r="I324">
            <v>0</v>
          </cell>
          <cell r="J324">
            <v>0</v>
          </cell>
          <cell r="K324" t="str">
            <v/>
          </cell>
        </row>
        <row r="325">
          <cell r="A325" t="str">
            <v>E0536</v>
          </cell>
          <cell r="B325" t="str">
            <v>South Cambridgeshire</v>
          </cell>
          <cell r="C325" t="str">
            <v>SD</v>
          </cell>
          <cell r="D325" t="str">
            <v>Billing</v>
          </cell>
          <cell r="E325">
            <v>-925.75385468100001</v>
          </cell>
          <cell r="F325">
            <v>-3808.4603173002229</v>
          </cell>
          <cell r="I325">
            <v>0</v>
          </cell>
          <cell r="J325">
            <v>0</v>
          </cell>
          <cell r="K325" t="str">
            <v/>
          </cell>
        </row>
        <row r="326">
          <cell r="A326" t="str">
            <v>E1039</v>
          </cell>
          <cell r="B326" t="str">
            <v>South Derbyshire</v>
          </cell>
          <cell r="C326" t="str">
            <v>SD</v>
          </cell>
          <cell r="D326" t="str">
            <v>Billing</v>
          </cell>
          <cell r="E326">
            <v>-1199.194207988</v>
          </cell>
          <cell r="F326">
            <v>-3734.8398581582733</v>
          </cell>
          <cell r="I326">
            <v>0</v>
          </cell>
          <cell r="J326">
            <v>0</v>
          </cell>
          <cell r="K326" t="str">
            <v/>
          </cell>
        </row>
        <row r="327">
          <cell r="A327" t="str">
            <v>E6410</v>
          </cell>
          <cell r="B327" t="str">
            <v>South Downs National Park</v>
          </cell>
          <cell r="C327" t="str">
            <v>PARK</v>
          </cell>
          <cell r="F327">
            <v>0</v>
          </cell>
          <cell r="I327">
            <v>0</v>
          </cell>
          <cell r="J327">
            <v>0</v>
          </cell>
          <cell r="K327" t="str">
            <v/>
          </cell>
        </row>
        <row r="328">
          <cell r="A328" t="str">
            <v>E0103</v>
          </cell>
          <cell r="B328" t="str">
            <v>South Gloucestershire UA</v>
          </cell>
          <cell r="C328" t="str">
            <v>UA</v>
          </cell>
          <cell r="D328" t="str">
            <v>Billing</v>
          </cell>
          <cell r="E328">
            <v>-25283.959800736</v>
          </cell>
          <cell r="F328">
            <v>-32117.897016708335</v>
          </cell>
          <cell r="I328">
            <v>187538</v>
          </cell>
          <cell r="J328">
            <v>2447</v>
          </cell>
          <cell r="K328">
            <v>9870</v>
          </cell>
          <cell r="M328">
            <v>1</v>
          </cell>
        </row>
        <row r="329">
          <cell r="A329" t="str">
            <v>E1136</v>
          </cell>
          <cell r="B329" t="str">
            <v>South Hams</v>
          </cell>
          <cell r="C329" t="str">
            <v>SD</v>
          </cell>
          <cell r="D329" t="str">
            <v>Billing</v>
          </cell>
          <cell r="E329">
            <v>-749.45187869799997</v>
          </cell>
          <cell r="F329">
            <v>-1618.2868463330351</v>
          </cell>
          <cell r="I329">
            <v>0</v>
          </cell>
          <cell r="J329">
            <v>0</v>
          </cell>
          <cell r="K329" t="str">
            <v/>
          </cell>
        </row>
        <row r="330">
          <cell r="A330" t="str">
            <v>E2535</v>
          </cell>
          <cell r="B330" t="str">
            <v>South Holland</v>
          </cell>
          <cell r="C330" t="str">
            <v>SD</v>
          </cell>
          <cell r="D330" t="str">
            <v>Billing</v>
          </cell>
          <cell r="E330">
            <v>-1665.5577582090002</v>
          </cell>
          <cell r="F330">
            <v>-2555.2904871253572</v>
          </cell>
          <cell r="I330">
            <v>0</v>
          </cell>
          <cell r="J330">
            <v>0</v>
          </cell>
          <cell r="K330" t="str">
            <v/>
          </cell>
        </row>
        <row r="331">
          <cell r="A331" t="str">
            <v>E2536</v>
          </cell>
          <cell r="B331" t="str">
            <v>South Kesteven</v>
          </cell>
          <cell r="C331" t="str">
            <v>SD</v>
          </cell>
          <cell r="D331" t="str">
            <v>Billing</v>
          </cell>
          <cell r="E331">
            <v>-1699.697494112</v>
          </cell>
          <cell r="F331">
            <v>-3583.880133122163</v>
          </cell>
          <cell r="I331">
            <v>0</v>
          </cell>
          <cell r="J331">
            <v>0</v>
          </cell>
          <cell r="K331" t="str">
            <v/>
          </cell>
        </row>
        <row r="332">
          <cell r="A332" t="str">
            <v>E0936</v>
          </cell>
          <cell r="B332" t="str">
            <v>South Lakeland</v>
          </cell>
          <cell r="C332" t="str">
            <v>SD</v>
          </cell>
          <cell r="D332" t="str">
            <v>Billing</v>
          </cell>
          <cell r="E332">
            <v>-933.99565310600008</v>
          </cell>
          <cell r="F332">
            <v>-3013.8064843695406</v>
          </cell>
          <cell r="I332">
            <v>0</v>
          </cell>
          <cell r="J332">
            <v>0</v>
          </cell>
          <cell r="K332" t="str">
            <v/>
          </cell>
        </row>
        <row r="333">
          <cell r="A333" t="str">
            <v>E2637</v>
          </cell>
          <cell r="B333" t="str">
            <v>South Norfolk</v>
          </cell>
          <cell r="C333" t="str">
            <v>SD</v>
          </cell>
          <cell r="D333" t="str">
            <v>Billing</v>
          </cell>
          <cell r="E333">
            <v>-1502.0464274650001</v>
          </cell>
          <cell r="F333">
            <v>-4171.2025365635627</v>
          </cell>
          <cell r="I333">
            <v>0</v>
          </cell>
          <cell r="J333">
            <v>0</v>
          </cell>
          <cell r="K333" t="str">
            <v/>
          </cell>
        </row>
        <row r="334">
          <cell r="A334" t="str">
            <v>E2836</v>
          </cell>
          <cell r="B334" t="str">
            <v>South Northamptonshire</v>
          </cell>
          <cell r="C334" t="str">
            <v>SD</v>
          </cell>
          <cell r="D334" t="str">
            <v>Billing</v>
          </cell>
          <cell r="E334">
            <v>-811.66743204299996</v>
          </cell>
          <cell r="F334">
            <v>-2437.7842339643748</v>
          </cell>
          <cell r="I334">
            <v>0</v>
          </cell>
          <cell r="J334">
            <v>0</v>
          </cell>
          <cell r="K334" t="str">
            <v/>
          </cell>
        </row>
        <row r="335">
          <cell r="A335" t="str">
            <v>E3133</v>
          </cell>
          <cell r="B335" t="str">
            <v>South Oxfordshire</v>
          </cell>
          <cell r="C335" t="str">
            <v>SD</v>
          </cell>
          <cell r="D335" t="str">
            <v>Billing</v>
          </cell>
          <cell r="E335">
            <v>-1194.8647260990001</v>
          </cell>
          <cell r="F335">
            <v>-1447.2325524307896</v>
          </cell>
          <cell r="I335">
            <v>0</v>
          </cell>
          <cell r="J335">
            <v>0</v>
          </cell>
          <cell r="K335" t="str">
            <v/>
          </cell>
        </row>
        <row r="336">
          <cell r="A336" t="str">
            <v>E2342</v>
          </cell>
          <cell r="B336" t="str">
            <v>South Ribble</v>
          </cell>
          <cell r="C336" t="str">
            <v>SD</v>
          </cell>
          <cell r="D336" t="str">
            <v>Billing</v>
          </cell>
          <cell r="E336">
            <v>-1006.651293438</v>
          </cell>
          <cell r="F336">
            <v>-4437.0079110748029</v>
          </cell>
          <cell r="I336">
            <v>0</v>
          </cell>
          <cell r="J336">
            <v>0</v>
          </cell>
          <cell r="K336" t="str">
            <v/>
          </cell>
        </row>
        <row r="337">
          <cell r="A337" t="str">
            <v>E3334</v>
          </cell>
          <cell r="B337" t="str">
            <v>South Somerset</v>
          </cell>
          <cell r="C337" t="str">
            <v>SD</v>
          </cell>
          <cell r="D337" t="str">
            <v>Billing</v>
          </cell>
          <cell r="E337">
            <v>-1675.549558789</v>
          </cell>
          <cell r="F337">
            <v>-840.64783803460409</v>
          </cell>
          <cell r="I337">
            <v>0</v>
          </cell>
          <cell r="J337">
            <v>0</v>
          </cell>
          <cell r="K337" t="str">
            <v/>
          </cell>
        </row>
        <row r="338">
          <cell r="A338" t="str">
            <v>E3435</v>
          </cell>
          <cell r="B338" t="str">
            <v>South Staffordshire</v>
          </cell>
          <cell r="C338" t="str">
            <v>SD</v>
          </cell>
          <cell r="D338" t="str">
            <v>Billing</v>
          </cell>
          <cell r="E338">
            <v>-1143.5124128759999</v>
          </cell>
          <cell r="F338">
            <v>-2174.0847492092375</v>
          </cell>
          <cell r="I338">
            <v>0</v>
          </cell>
          <cell r="J338">
            <v>0</v>
          </cell>
          <cell r="K338" t="str">
            <v/>
          </cell>
        </row>
        <row r="339">
          <cell r="A339" t="str">
            <v>E4504</v>
          </cell>
          <cell r="B339" t="str">
            <v>South Tyneside</v>
          </cell>
          <cell r="C339" t="str">
            <v>MD</v>
          </cell>
          <cell r="D339" t="str">
            <v>Billing</v>
          </cell>
          <cell r="E339">
            <v>-31980.637744235002</v>
          </cell>
          <cell r="F339">
            <v>-46802.388515124963</v>
          </cell>
          <cell r="I339">
            <v>110729</v>
          </cell>
          <cell r="J339">
            <v>1750.268</v>
          </cell>
          <cell r="K339">
            <v>14481</v>
          </cell>
          <cell r="M339">
            <v>1</v>
          </cell>
        </row>
        <row r="340">
          <cell r="A340" t="str">
            <v>E6144</v>
          </cell>
          <cell r="B340" t="str">
            <v>South Yorkshire Fire and Rescue Authority</v>
          </cell>
          <cell r="C340" t="str">
            <v>FIRE</v>
          </cell>
          <cell r="E340">
            <v>-12766.507600100998</v>
          </cell>
          <cell r="F340">
            <v>-14719.807130818946</v>
          </cell>
          <cell r="I340">
            <v>0</v>
          </cell>
          <cell r="J340">
            <v>0</v>
          </cell>
          <cell r="K340" t="str">
            <v/>
          </cell>
        </row>
        <row r="341">
          <cell r="A341" t="str">
            <v>E7044</v>
          </cell>
          <cell r="B341" t="str">
            <v>South Yorkshire Police and Crime Commissioner and Chief Constable</v>
          </cell>
          <cell r="C341" t="str">
            <v>POL</v>
          </cell>
          <cell r="F341">
            <v>0</v>
          </cell>
          <cell r="G341">
            <v>-188922.14600000001</v>
          </cell>
          <cell r="I341">
            <v>0</v>
          </cell>
          <cell r="J341">
            <v>0</v>
          </cell>
          <cell r="K341" t="str">
            <v/>
          </cell>
        </row>
        <row r="342">
          <cell r="A342" t="str">
            <v>E1702</v>
          </cell>
          <cell r="B342" t="str">
            <v>Southampton UA</v>
          </cell>
          <cell r="C342" t="str">
            <v>UA</v>
          </cell>
          <cell r="D342" t="str">
            <v>Billing</v>
          </cell>
          <cell r="E342">
            <v>-32538.934737850999</v>
          </cell>
          <cell r="F342">
            <v>-53737.847941497537</v>
          </cell>
          <cell r="I342">
            <v>167594</v>
          </cell>
          <cell r="J342">
            <v>2201.0650000000001</v>
          </cell>
          <cell r="K342">
            <v>17782</v>
          </cell>
          <cell r="M342">
            <v>1</v>
          </cell>
        </row>
        <row r="343">
          <cell r="A343" t="str">
            <v>E1501</v>
          </cell>
          <cell r="B343" t="str">
            <v>Southend-on-Sea UA</v>
          </cell>
          <cell r="C343" t="str">
            <v>UA</v>
          </cell>
          <cell r="D343" t="str">
            <v>Billing</v>
          </cell>
          <cell r="E343">
            <v>-21337.974987927999</v>
          </cell>
          <cell r="F343">
            <v>-34698.32268489078</v>
          </cell>
          <cell r="I343">
            <v>136016</v>
          </cell>
          <cell r="J343">
            <v>1618.63</v>
          </cell>
          <cell r="K343">
            <v>9957</v>
          </cell>
          <cell r="M343">
            <v>1</v>
          </cell>
        </row>
        <row r="344">
          <cell r="A344" t="str">
            <v>E5019</v>
          </cell>
          <cell r="B344" t="str">
            <v>Southwark</v>
          </cell>
          <cell r="C344" t="str">
            <v>ILB</v>
          </cell>
          <cell r="D344" t="str">
            <v>Billing</v>
          </cell>
          <cell r="E344">
            <v>-73479.778812674005</v>
          </cell>
          <cell r="F344">
            <v>-112595.90978039455</v>
          </cell>
          <cell r="I344">
            <v>296234</v>
          </cell>
          <cell r="J344">
            <v>2608.0250000000001</v>
          </cell>
          <cell r="K344">
            <v>28907</v>
          </cell>
          <cell r="M344">
            <v>1</v>
          </cell>
        </row>
        <row r="345">
          <cell r="A345" t="str">
            <v>E3637</v>
          </cell>
          <cell r="B345" t="str">
            <v>Spelthorne</v>
          </cell>
          <cell r="C345" t="str">
            <v>SD</v>
          </cell>
          <cell r="D345" t="str">
            <v>Billing</v>
          </cell>
          <cell r="E345">
            <v>-580.24775055200007</v>
          </cell>
          <cell r="F345">
            <v>-789.19139636482248</v>
          </cell>
          <cell r="I345">
            <v>0</v>
          </cell>
          <cell r="J345">
            <v>0</v>
          </cell>
          <cell r="K345" t="str">
            <v/>
          </cell>
        </row>
        <row r="346">
          <cell r="A346" t="str">
            <v>E1936</v>
          </cell>
          <cell r="B346" t="str">
            <v>St Albans</v>
          </cell>
          <cell r="C346" t="str">
            <v>SD</v>
          </cell>
          <cell r="D346" t="str">
            <v>Billing</v>
          </cell>
          <cell r="E346">
            <v>-998.36975539700006</v>
          </cell>
          <cell r="F346">
            <v>-704.13778445944786</v>
          </cell>
          <cell r="I346">
            <v>0</v>
          </cell>
          <cell r="J346">
            <v>0</v>
          </cell>
          <cell r="K346" t="str">
            <v/>
          </cell>
        </row>
        <row r="347">
          <cell r="A347" t="str">
            <v>E3535</v>
          </cell>
          <cell r="B347" t="str">
            <v>St Edmundsbury</v>
          </cell>
          <cell r="C347" t="str">
            <v>SD</v>
          </cell>
          <cell r="D347" t="str">
            <v>Billing</v>
          </cell>
          <cell r="E347">
            <v>-1140.7434197780001</v>
          </cell>
          <cell r="F347">
            <v>-2999.5933930162055</v>
          </cell>
          <cell r="I347">
            <v>0</v>
          </cell>
          <cell r="J347">
            <v>0</v>
          </cell>
          <cell r="K347" t="str">
            <v/>
          </cell>
        </row>
        <row r="348">
          <cell r="A348" t="str">
            <v>E4303</v>
          </cell>
          <cell r="B348" t="str">
            <v>St Helens MBC</v>
          </cell>
          <cell r="C348" t="str">
            <v>MD</v>
          </cell>
          <cell r="D348" t="str">
            <v>Billing</v>
          </cell>
          <cell r="E348">
            <v>-28057.49915571</v>
          </cell>
          <cell r="F348">
            <v>-43980.889504067774</v>
          </cell>
          <cell r="I348">
            <v>128639.00000000001</v>
          </cell>
          <cell r="J348">
            <v>2219.0160000000001</v>
          </cell>
          <cell r="K348">
            <v>15008</v>
          </cell>
          <cell r="M348">
            <v>1</v>
          </cell>
        </row>
        <row r="349">
          <cell r="A349" t="str">
            <v>E3436</v>
          </cell>
          <cell r="B349" t="str">
            <v>Stafford BC</v>
          </cell>
          <cell r="C349" t="str">
            <v>SD</v>
          </cell>
          <cell r="D349" t="str">
            <v>Billing</v>
          </cell>
          <cell r="E349">
            <v>-1288.4093631999999</v>
          </cell>
          <cell r="F349">
            <v>-2567.5650770093412</v>
          </cell>
          <cell r="I349">
            <v>0</v>
          </cell>
          <cell r="J349">
            <v>0</v>
          </cell>
          <cell r="K349" t="str">
            <v/>
          </cell>
        </row>
        <row r="350">
          <cell r="A350" t="str">
            <v>E3421</v>
          </cell>
          <cell r="B350" t="str">
            <v>Staffordshire CC</v>
          </cell>
          <cell r="C350" t="str">
            <v>COUNTY</v>
          </cell>
          <cell r="E350">
            <v>-64266.804040891999</v>
          </cell>
          <cell r="F350">
            <v>-94128.392361057733</v>
          </cell>
          <cell r="I350">
            <v>551686</v>
          </cell>
          <cell r="J350">
            <v>8619.3189999999995</v>
          </cell>
          <cell r="K350">
            <v>40191</v>
          </cell>
          <cell r="M350">
            <v>1</v>
          </cell>
        </row>
        <row r="351">
          <cell r="A351" t="str">
            <v>E6134</v>
          </cell>
          <cell r="B351" t="str">
            <v>Staffordshire Combined Fire and Rescue Authority</v>
          </cell>
          <cell r="C351" t="str">
            <v>CFA</v>
          </cell>
          <cell r="E351">
            <v>-8042.6510731949993</v>
          </cell>
          <cell r="F351">
            <v>-9023.9815942623318</v>
          </cell>
          <cell r="I351">
            <v>0</v>
          </cell>
          <cell r="J351">
            <v>0</v>
          </cell>
          <cell r="K351" t="str">
            <v/>
          </cell>
        </row>
        <row r="352">
          <cell r="A352" t="str">
            <v>E3437</v>
          </cell>
          <cell r="B352" t="str">
            <v>Staffordshire Moorlands</v>
          </cell>
          <cell r="C352" t="str">
            <v>SD</v>
          </cell>
          <cell r="D352" t="str">
            <v>Billing</v>
          </cell>
          <cell r="E352">
            <v>-1246.2905062980001</v>
          </cell>
          <cell r="F352">
            <v>-2904.2962506362792</v>
          </cell>
          <cell r="I352">
            <v>0</v>
          </cell>
          <cell r="J352">
            <v>0</v>
          </cell>
          <cell r="K352" t="str">
            <v/>
          </cell>
        </row>
        <row r="353">
          <cell r="A353" t="str">
            <v>E7034</v>
          </cell>
          <cell r="B353" t="str">
            <v>Staffordshire Police and Crime Commissioner and Chief Constable</v>
          </cell>
          <cell r="C353" t="str">
            <v>POL</v>
          </cell>
          <cell r="F353">
            <v>0</v>
          </cell>
          <cell r="G353">
            <v>-118388.508</v>
          </cell>
          <cell r="I353">
            <v>0</v>
          </cell>
          <cell r="J353">
            <v>0</v>
          </cell>
          <cell r="K353" t="str">
            <v/>
          </cell>
        </row>
        <row r="354">
          <cell r="A354" t="str">
            <v>E1937</v>
          </cell>
          <cell r="B354" t="str">
            <v>Stevenage</v>
          </cell>
          <cell r="C354" t="str">
            <v>SD</v>
          </cell>
          <cell r="D354" t="str">
            <v>Billing</v>
          </cell>
          <cell r="E354">
            <v>-1235.8359841509998</v>
          </cell>
          <cell r="F354">
            <v>-1439.963518515241</v>
          </cell>
          <cell r="I354">
            <v>0</v>
          </cell>
          <cell r="J354">
            <v>0</v>
          </cell>
          <cell r="K354" t="str">
            <v/>
          </cell>
        </row>
        <row r="355">
          <cell r="A355" t="str">
            <v>E4207</v>
          </cell>
          <cell r="B355" t="str">
            <v>Stockport MBC</v>
          </cell>
          <cell r="C355" t="str">
            <v>MD</v>
          </cell>
          <cell r="D355" t="str">
            <v>Billing</v>
          </cell>
          <cell r="E355">
            <v>-28289.482959901001</v>
          </cell>
          <cell r="F355">
            <v>-46550.258157068711</v>
          </cell>
          <cell r="I355">
            <v>198891</v>
          </cell>
          <cell r="J355">
            <v>3356.8310000000001</v>
          </cell>
          <cell r="K355">
            <v>16487</v>
          </cell>
          <cell r="M355">
            <v>1</v>
          </cell>
        </row>
        <row r="356">
          <cell r="A356" t="str">
            <v>E0704</v>
          </cell>
          <cell r="B356" t="str">
            <v>Stockton on Tees UA</v>
          </cell>
          <cell r="C356" t="str">
            <v>UA</v>
          </cell>
          <cell r="D356" t="str">
            <v>Billing</v>
          </cell>
          <cell r="E356">
            <v>-21959.902066307</v>
          </cell>
          <cell r="F356">
            <v>-34875.530319797414</v>
          </cell>
          <cell r="I356">
            <v>142070</v>
          </cell>
          <cell r="J356">
            <v>1865.47</v>
          </cell>
          <cell r="K356">
            <v>14639</v>
          </cell>
          <cell r="M356">
            <v>1</v>
          </cell>
        </row>
        <row r="357">
          <cell r="A357" t="str">
            <v>E3401</v>
          </cell>
          <cell r="B357" t="str">
            <v>Stoke-on-Trent UA</v>
          </cell>
          <cell r="C357" t="str">
            <v>UA</v>
          </cell>
          <cell r="D357" t="str">
            <v>Billing</v>
          </cell>
          <cell r="E357">
            <v>-48544.935325113998</v>
          </cell>
          <cell r="F357">
            <v>-71282.827329127293</v>
          </cell>
          <cell r="I357">
            <v>199152</v>
          </cell>
          <cell r="J357">
            <v>2138.5329999999999</v>
          </cell>
          <cell r="K357">
            <v>23771</v>
          </cell>
          <cell r="M357">
            <v>1</v>
          </cell>
        </row>
        <row r="358">
          <cell r="A358" t="str">
            <v>E3734</v>
          </cell>
          <cell r="B358" t="str">
            <v>Stratford-on-Avon</v>
          </cell>
          <cell r="C358" t="str">
            <v>SD</v>
          </cell>
          <cell r="D358" t="str">
            <v>Billing</v>
          </cell>
          <cell r="E358">
            <v>-1117.3336217000001</v>
          </cell>
          <cell r="F358">
            <v>-3401.6171264892314</v>
          </cell>
          <cell r="I358">
            <v>0</v>
          </cell>
          <cell r="J358">
            <v>0</v>
          </cell>
          <cell r="K358" t="str">
            <v/>
          </cell>
        </row>
        <row r="359">
          <cell r="A359" t="str">
            <v>E1635</v>
          </cell>
          <cell r="B359" t="str">
            <v>Stroud</v>
          </cell>
          <cell r="C359" t="str">
            <v>SD</v>
          </cell>
          <cell r="D359" t="str">
            <v>Billing</v>
          </cell>
          <cell r="E359">
            <v>-1053.2850199670002</v>
          </cell>
          <cell r="F359">
            <v>-3407.1625408995228</v>
          </cell>
          <cell r="I359">
            <v>0</v>
          </cell>
          <cell r="J359">
            <v>0</v>
          </cell>
          <cell r="K359" t="str">
            <v/>
          </cell>
        </row>
        <row r="360">
          <cell r="A360" t="str">
            <v>E3520</v>
          </cell>
          <cell r="B360" t="str">
            <v>Suffolk CC</v>
          </cell>
          <cell r="C360" t="str">
            <v>COUNTY</v>
          </cell>
          <cell r="E360">
            <v>-68230.297971726992</v>
          </cell>
          <cell r="F360">
            <v>-98919.264838598858</v>
          </cell>
          <cell r="I360">
            <v>470334</v>
          </cell>
          <cell r="J360">
            <v>5881.38</v>
          </cell>
          <cell r="K360">
            <v>31571</v>
          </cell>
          <cell r="M360">
            <v>1</v>
          </cell>
        </row>
        <row r="361">
          <cell r="A361" t="str">
            <v>E3536</v>
          </cell>
          <cell r="B361" t="str">
            <v>Suffolk Coastal</v>
          </cell>
          <cell r="C361" t="str">
            <v>SD</v>
          </cell>
          <cell r="D361" t="str">
            <v>Billing</v>
          </cell>
          <cell r="E361">
            <v>-1304.0781424639999</v>
          </cell>
          <cell r="F361">
            <v>-14187.895319037676</v>
          </cell>
          <cell r="I361">
            <v>0</v>
          </cell>
          <cell r="J361">
            <v>0</v>
          </cell>
          <cell r="K361" t="str">
            <v/>
          </cell>
        </row>
        <row r="362">
          <cell r="A362" t="str">
            <v>E7035</v>
          </cell>
          <cell r="B362" t="str">
            <v>Suffolk Police and Crime Commissioner and Chief Constable</v>
          </cell>
          <cell r="C362" t="str">
            <v>POL</v>
          </cell>
          <cell r="F362">
            <v>0</v>
          </cell>
          <cell r="G362">
            <v>-70376.466</v>
          </cell>
          <cell r="I362">
            <v>0</v>
          </cell>
          <cell r="J362">
            <v>0</v>
          </cell>
          <cell r="K362" t="str">
            <v/>
          </cell>
        </row>
        <row r="363">
          <cell r="A363" t="str">
            <v>E4505</v>
          </cell>
          <cell r="B363" t="str">
            <v>Sunderland</v>
          </cell>
          <cell r="C363" t="str">
            <v>MD</v>
          </cell>
          <cell r="D363" t="str">
            <v>Billing</v>
          </cell>
          <cell r="E363">
            <v>-57230.930348793998</v>
          </cell>
          <cell r="F363">
            <v>-82163.691540364627</v>
          </cell>
          <cell r="I363">
            <v>193197</v>
          </cell>
          <cell r="J363">
            <v>2303.3220000000001</v>
          </cell>
          <cell r="K363">
            <v>24610</v>
          </cell>
          <cell r="M363">
            <v>1</v>
          </cell>
        </row>
        <row r="364">
          <cell r="A364" t="str">
            <v>E3620</v>
          </cell>
          <cell r="B364" t="str">
            <v>Surrey CC</v>
          </cell>
          <cell r="C364" t="str">
            <v>COUNTY</v>
          </cell>
          <cell r="E364">
            <v>-67078.24819398699</v>
          </cell>
          <cell r="F364">
            <v>-107442.44187841011</v>
          </cell>
          <cell r="I364">
            <v>758100</v>
          </cell>
          <cell r="J364">
            <v>9980.3130000000001</v>
          </cell>
          <cell r="K364">
            <v>38452</v>
          </cell>
          <cell r="M364">
            <v>1</v>
          </cell>
        </row>
        <row r="365">
          <cell r="A365" t="str">
            <v>E3638</v>
          </cell>
          <cell r="B365" t="str">
            <v>Surrey Heath</v>
          </cell>
          <cell r="C365" t="str">
            <v>SD</v>
          </cell>
          <cell r="D365" t="str">
            <v>Billing</v>
          </cell>
          <cell r="E365">
            <v>-356.816506559</v>
          </cell>
          <cell r="F365">
            <v>-1441.8153433292675</v>
          </cell>
          <cell r="I365">
            <v>0</v>
          </cell>
          <cell r="J365">
            <v>0</v>
          </cell>
          <cell r="K365" t="str">
            <v/>
          </cell>
        </row>
        <row r="366">
          <cell r="A366" t="str">
            <v>E7036</v>
          </cell>
          <cell r="B366" t="str">
            <v>Surrey Police and Crime Commissioner and Chief Constable</v>
          </cell>
          <cell r="C366" t="str">
            <v>POL</v>
          </cell>
          <cell r="F366">
            <v>0</v>
          </cell>
          <cell r="G366">
            <v>-100602.448</v>
          </cell>
          <cell r="I366">
            <v>0</v>
          </cell>
          <cell r="J366">
            <v>0</v>
          </cell>
          <cell r="K366" t="str">
            <v/>
          </cell>
        </row>
        <row r="367">
          <cell r="A367" t="str">
            <v>E7053</v>
          </cell>
          <cell r="B367" t="str">
            <v>Sussex Police and Crime Commissioner and Chief Constable</v>
          </cell>
          <cell r="C367" t="str">
            <v>POL</v>
          </cell>
          <cell r="F367">
            <v>0</v>
          </cell>
          <cell r="G367">
            <v>-164921.834</v>
          </cell>
          <cell r="I367">
            <v>0</v>
          </cell>
          <cell r="J367">
            <v>0</v>
          </cell>
          <cell r="K367" t="str">
            <v/>
          </cell>
        </row>
        <row r="368">
          <cell r="A368" t="str">
            <v>E5048</v>
          </cell>
          <cell r="B368" t="str">
            <v>Sutton</v>
          </cell>
          <cell r="C368" t="str">
            <v>OLB</v>
          </cell>
          <cell r="D368" t="str">
            <v>Billing</v>
          </cell>
          <cell r="E368">
            <v>-24750.720197902003</v>
          </cell>
          <cell r="F368">
            <v>-34438.869068546977</v>
          </cell>
          <cell r="I368">
            <v>177441</v>
          </cell>
          <cell r="J368">
            <v>1986.741</v>
          </cell>
          <cell r="K368">
            <v>10328</v>
          </cell>
          <cell r="M368">
            <v>1</v>
          </cell>
        </row>
        <row r="369">
          <cell r="A369" t="str">
            <v>E2241</v>
          </cell>
          <cell r="B369" t="str">
            <v>Swale</v>
          </cell>
          <cell r="C369" t="str">
            <v>SD</v>
          </cell>
          <cell r="D369" t="str">
            <v>Billing</v>
          </cell>
          <cell r="E369">
            <v>-2085.9506428609998</v>
          </cell>
          <cell r="F369">
            <v>-5533.0237377867761</v>
          </cell>
          <cell r="I369">
            <v>0</v>
          </cell>
          <cell r="J369">
            <v>0</v>
          </cell>
          <cell r="K369" t="str">
            <v/>
          </cell>
        </row>
        <row r="370">
          <cell r="A370" t="str">
            <v>E3901</v>
          </cell>
          <cell r="B370" t="str">
            <v>Swindon UA</v>
          </cell>
          <cell r="C370" t="str">
            <v>UA</v>
          </cell>
          <cell r="D370" t="str">
            <v>Billing</v>
          </cell>
          <cell r="E370">
            <v>-20823.024517092002</v>
          </cell>
          <cell r="F370">
            <v>-30587.709079613014</v>
          </cell>
          <cell r="I370">
            <v>159731</v>
          </cell>
          <cell r="J370">
            <v>1643.934</v>
          </cell>
          <cell r="K370">
            <v>10635</v>
          </cell>
          <cell r="M370">
            <v>1</v>
          </cell>
        </row>
        <row r="371">
          <cell r="A371" t="str">
            <v>E4208</v>
          </cell>
          <cell r="B371" t="str">
            <v>Tameside</v>
          </cell>
          <cell r="C371" t="str">
            <v>MD</v>
          </cell>
          <cell r="D371" t="str">
            <v>Billing</v>
          </cell>
          <cell r="E371">
            <v>-34492.916026683008</v>
          </cell>
          <cell r="F371">
            <v>-55555.258677431906</v>
          </cell>
          <cell r="I371">
            <v>178066</v>
          </cell>
          <cell r="J371">
            <v>2608.491</v>
          </cell>
          <cell r="K371">
            <v>15699</v>
          </cell>
          <cell r="M371">
            <v>1</v>
          </cell>
        </row>
        <row r="372">
          <cell r="A372" t="str">
            <v>E3439</v>
          </cell>
          <cell r="B372" t="str">
            <v>Tamworth</v>
          </cell>
          <cell r="C372" t="str">
            <v>SD</v>
          </cell>
          <cell r="D372" t="str">
            <v>Billing</v>
          </cell>
          <cell r="E372">
            <v>-1209.6032946099999</v>
          </cell>
          <cell r="F372">
            <v>-2369.8232203612565</v>
          </cell>
          <cell r="I372">
            <v>0</v>
          </cell>
          <cell r="J372">
            <v>0</v>
          </cell>
          <cell r="K372" t="str">
            <v/>
          </cell>
        </row>
        <row r="373">
          <cell r="A373" t="str">
            <v>E3639</v>
          </cell>
          <cell r="B373" t="str">
            <v>Tandridge</v>
          </cell>
          <cell r="C373" t="str">
            <v>SD</v>
          </cell>
          <cell r="D373" t="str">
            <v>Billing</v>
          </cell>
          <cell r="E373">
            <v>-528.75613493899994</v>
          </cell>
          <cell r="F373">
            <v>-1495.6703141244452</v>
          </cell>
          <cell r="I373">
            <v>0</v>
          </cell>
          <cell r="J373">
            <v>0</v>
          </cell>
          <cell r="K373" t="str">
            <v/>
          </cell>
        </row>
        <row r="374">
          <cell r="A374" t="str">
            <v>E3333</v>
          </cell>
          <cell r="B374" t="str">
            <v>Taunton Deane</v>
          </cell>
          <cell r="C374" t="str">
            <v>SD</v>
          </cell>
          <cell r="D374" t="str">
            <v>Billing</v>
          </cell>
          <cell r="E374">
            <v>-1235.13671034</v>
          </cell>
          <cell r="F374">
            <v>-2844.5875742389931</v>
          </cell>
          <cell r="I374">
            <v>0</v>
          </cell>
          <cell r="J374">
            <v>0</v>
          </cell>
          <cell r="K374" t="str">
            <v/>
          </cell>
        </row>
        <row r="375">
          <cell r="A375" t="str">
            <v>E1137</v>
          </cell>
          <cell r="B375" t="str">
            <v>Teignbridge</v>
          </cell>
          <cell r="C375" t="str">
            <v>SD</v>
          </cell>
          <cell r="D375" t="str">
            <v>Billing</v>
          </cell>
          <cell r="E375">
            <v>-1601.4057353840001</v>
          </cell>
          <cell r="F375">
            <v>-4359.6773183024115</v>
          </cell>
          <cell r="I375">
            <v>0</v>
          </cell>
          <cell r="J375">
            <v>0</v>
          </cell>
          <cell r="K375" t="str">
            <v/>
          </cell>
        </row>
        <row r="376">
          <cell r="A376" t="str">
            <v>E3201</v>
          </cell>
          <cell r="B376" t="str">
            <v>Telford &amp; the Wrekin UA</v>
          </cell>
          <cell r="C376" t="str">
            <v>UA</v>
          </cell>
          <cell r="D376" t="str">
            <v>Billing</v>
          </cell>
          <cell r="E376">
            <v>-24899.499394612001</v>
          </cell>
          <cell r="F376">
            <v>-38443.90345257517</v>
          </cell>
          <cell r="I376">
            <v>132349</v>
          </cell>
          <cell r="J376">
            <v>2077.9319999999998</v>
          </cell>
          <cell r="K376">
            <v>12984</v>
          </cell>
          <cell r="M376">
            <v>1</v>
          </cell>
        </row>
        <row r="377">
          <cell r="A377" t="str">
            <v>E1542</v>
          </cell>
          <cell r="B377" t="str">
            <v>Tendring DC</v>
          </cell>
          <cell r="C377" t="str">
            <v>SD</v>
          </cell>
          <cell r="D377" t="str">
            <v>Billing</v>
          </cell>
          <cell r="E377">
            <v>-2563.8416146079999</v>
          </cell>
          <cell r="F377">
            <v>-5651.8570927245855</v>
          </cell>
          <cell r="I377">
            <v>0</v>
          </cell>
          <cell r="J377">
            <v>0</v>
          </cell>
          <cell r="K377" t="str">
            <v/>
          </cell>
        </row>
        <row r="378">
          <cell r="A378" t="str">
            <v>E1742</v>
          </cell>
          <cell r="B378" t="str">
            <v>Test Valley</v>
          </cell>
          <cell r="C378" t="str">
            <v>SD</v>
          </cell>
          <cell r="D378" t="str">
            <v>Billing</v>
          </cell>
          <cell r="E378">
            <v>-1012.196434954</v>
          </cell>
          <cell r="F378">
            <v>-4309.0232635968823</v>
          </cell>
          <cell r="I378">
            <v>0</v>
          </cell>
          <cell r="J378">
            <v>0</v>
          </cell>
          <cell r="K378" t="str">
            <v/>
          </cell>
        </row>
        <row r="379">
          <cell r="A379" t="str">
            <v>E1636</v>
          </cell>
          <cell r="B379" t="str">
            <v>Tewkesbury</v>
          </cell>
          <cell r="C379" t="str">
            <v>SD</v>
          </cell>
          <cell r="D379" t="str">
            <v>Billing</v>
          </cell>
          <cell r="E379">
            <v>-887.46698453199997</v>
          </cell>
          <cell r="F379">
            <v>1792.5923259323504</v>
          </cell>
          <cell r="I379">
            <v>0</v>
          </cell>
          <cell r="J379">
            <v>0</v>
          </cell>
          <cell r="K379" t="str">
            <v/>
          </cell>
        </row>
        <row r="380">
          <cell r="A380" t="str">
            <v>E7054</v>
          </cell>
          <cell r="B380" t="str">
            <v>Thames Valley Police and Crime Commissioner and Chief Constable</v>
          </cell>
          <cell r="C380" t="str">
            <v>POL</v>
          </cell>
          <cell r="F380">
            <v>0</v>
          </cell>
          <cell r="G380">
            <v>-230390.14</v>
          </cell>
          <cell r="I380">
            <v>0</v>
          </cell>
          <cell r="J380">
            <v>0</v>
          </cell>
          <cell r="K380" t="str">
            <v/>
          </cell>
        </row>
        <row r="381">
          <cell r="A381" t="str">
            <v>E2242</v>
          </cell>
          <cell r="B381" t="str">
            <v>Thanet</v>
          </cell>
          <cell r="C381" t="str">
            <v>SD</v>
          </cell>
          <cell r="D381" t="str">
            <v>Billing</v>
          </cell>
          <cell r="E381">
            <v>-2464.891521859</v>
          </cell>
          <cell r="F381">
            <v>-3066.6816717266042</v>
          </cell>
          <cell r="I381">
            <v>0</v>
          </cell>
          <cell r="J381">
            <v>0</v>
          </cell>
          <cell r="K381" t="str">
            <v/>
          </cell>
        </row>
        <row r="382">
          <cell r="A382" t="str">
            <v>E6349</v>
          </cell>
          <cell r="B382" t="str">
            <v>The Halton, Knowsley, Liverpool, St Helens, Sefton and Wirral Combined Authority</v>
          </cell>
          <cell r="C382" t="str">
            <v>ITA</v>
          </cell>
          <cell r="F382">
            <v>0</v>
          </cell>
          <cell r="K382" t="str">
            <v/>
          </cell>
        </row>
        <row r="383">
          <cell r="A383" t="str">
            <v>E6350</v>
          </cell>
          <cell r="B383" t="str">
            <v>The Barnsley, Doncaster, Rotherham and Sheffield Combined Authority</v>
          </cell>
          <cell r="C383" t="str">
            <v>ITA</v>
          </cell>
          <cell r="F383">
            <v>0</v>
          </cell>
          <cell r="K383" t="str">
            <v/>
          </cell>
        </row>
        <row r="384">
          <cell r="A384" t="str">
            <v>E6351</v>
          </cell>
          <cell r="B384" t="str">
            <v>The Durham, Gateshead, Newcastle, North Tyneside, Northumberland, South Tyneside and Sunderland Combined Authority</v>
          </cell>
          <cell r="C384" t="str">
            <v>ITA</v>
          </cell>
          <cell r="F384">
            <v>0</v>
          </cell>
          <cell r="K384" t="str">
            <v/>
          </cell>
        </row>
        <row r="385">
          <cell r="A385" t="str">
            <v>E6353</v>
          </cell>
          <cell r="B385" t="str">
            <v>The West Yorkshire Combined Authority</v>
          </cell>
          <cell r="C385" t="str">
            <v>ITA</v>
          </cell>
          <cell r="F385">
            <v>0</v>
          </cell>
          <cell r="K385" t="str">
            <v/>
          </cell>
        </row>
        <row r="386">
          <cell r="A386" t="str">
            <v>E1938</v>
          </cell>
          <cell r="B386" t="str">
            <v>Three Rivers</v>
          </cell>
          <cell r="C386" t="str">
            <v>SD</v>
          </cell>
          <cell r="D386" t="str">
            <v>Billing</v>
          </cell>
          <cell r="E386">
            <v>-874.19491477799988</v>
          </cell>
          <cell r="F386">
            <v>-6138.694729097303</v>
          </cell>
          <cell r="I386">
            <v>0</v>
          </cell>
          <cell r="J386">
            <v>0</v>
          </cell>
          <cell r="K386" t="str">
            <v/>
          </cell>
        </row>
        <row r="387">
          <cell r="A387" t="str">
            <v>E1502</v>
          </cell>
          <cell r="B387" t="str">
            <v>Thurrock UA</v>
          </cell>
          <cell r="C387" t="str">
            <v>UA</v>
          </cell>
          <cell r="D387" t="str">
            <v>Billing</v>
          </cell>
          <cell r="E387">
            <v>-20672.72762568</v>
          </cell>
          <cell r="F387">
            <v>-29125.444998873249</v>
          </cell>
          <cell r="I387">
            <v>135597</v>
          </cell>
          <cell r="J387">
            <v>898.15700000000004</v>
          </cell>
          <cell r="K387">
            <v>11619</v>
          </cell>
          <cell r="M387">
            <v>1</v>
          </cell>
        </row>
        <row r="388">
          <cell r="A388" t="str">
            <v>E2243</v>
          </cell>
          <cell r="B388" t="str">
            <v>Tonbridge &amp; Malling</v>
          </cell>
          <cell r="C388" t="str">
            <v>SD</v>
          </cell>
          <cell r="D388" t="str">
            <v>Billing</v>
          </cell>
          <cell r="E388">
            <v>-655.04218889800006</v>
          </cell>
          <cell r="F388">
            <v>307.69930837126583</v>
          </cell>
          <cell r="I388">
            <v>0</v>
          </cell>
          <cell r="J388">
            <v>0</v>
          </cell>
          <cell r="K388" t="str">
            <v/>
          </cell>
        </row>
        <row r="389">
          <cell r="A389" t="str">
            <v>E1102</v>
          </cell>
          <cell r="B389" t="str">
            <v>Torbay UA</v>
          </cell>
          <cell r="C389" t="str">
            <v>UA</v>
          </cell>
          <cell r="D389" t="str">
            <v>Billing</v>
          </cell>
          <cell r="E389">
            <v>-20055.301564879996</v>
          </cell>
          <cell r="F389">
            <v>-29753.017002958761</v>
          </cell>
          <cell r="I389">
            <v>88988</v>
          </cell>
          <cell r="J389">
            <v>720.71799999999996</v>
          </cell>
          <cell r="K389">
            <v>9802</v>
          </cell>
          <cell r="M389">
            <v>1</v>
          </cell>
        </row>
        <row r="390">
          <cell r="A390" t="str">
            <v>E1139</v>
          </cell>
          <cell r="B390" t="str">
            <v>Torridge</v>
          </cell>
          <cell r="C390" t="str">
            <v>SD</v>
          </cell>
          <cell r="D390" t="str">
            <v>Billing</v>
          </cell>
          <cell r="E390">
            <v>-1152.325671003</v>
          </cell>
          <cell r="F390">
            <v>-1802.983952485599</v>
          </cell>
          <cell r="I390">
            <v>0</v>
          </cell>
          <cell r="J390">
            <v>0</v>
          </cell>
          <cell r="K390" t="str">
            <v/>
          </cell>
        </row>
        <row r="391">
          <cell r="A391" t="str">
            <v>E5020</v>
          </cell>
          <cell r="B391" t="str">
            <v>Tower Hamlets</v>
          </cell>
          <cell r="C391" t="str">
            <v>ILB</v>
          </cell>
          <cell r="D391" t="str">
            <v>Billing</v>
          </cell>
          <cell r="E391">
            <v>-68664.724367064991</v>
          </cell>
          <cell r="F391">
            <v>-126010.93380217931</v>
          </cell>
          <cell r="I391">
            <v>323859</v>
          </cell>
          <cell r="J391">
            <v>3799.5590000000002</v>
          </cell>
          <cell r="K391">
            <v>36883</v>
          </cell>
          <cell r="M391">
            <v>1</v>
          </cell>
        </row>
        <row r="392">
          <cell r="A392" t="str">
            <v>E4209</v>
          </cell>
          <cell r="B392" t="str">
            <v>Trafford</v>
          </cell>
          <cell r="C392" t="str">
            <v>MD</v>
          </cell>
          <cell r="D392" t="str">
            <v>Billing</v>
          </cell>
          <cell r="E392">
            <v>-22989.082269874001</v>
          </cell>
          <cell r="F392">
            <v>-40548.705080599619</v>
          </cell>
          <cell r="I392">
            <v>179299</v>
          </cell>
          <cell r="J392">
            <v>2574.5340000000001</v>
          </cell>
          <cell r="K392">
            <v>13039</v>
          </cell>
          <cell r="M392">
            <v>1</v>
          </cell>
        </row>
        <row r="393">
          <cell r="A393" t="str">
            <v>E2244</v>
          </cell>
          <cell r="B393" t="str">
            <v>Tunbridge Wells</v>
          </cell>
          <cell r="C393" t="str">
            <v>SD</v>
          </cell>
          <cell r="D393" t="str">
            <v>Billing</v>
          </cell>
          <cell r="E393">
            <v>-833.82294813700003</v>
          </cell>
          <cell r="F393">
            <v>-3504.8465330136055</v>
          </cell>
          <cell r="I393">
            <v>0</v>
          </cell>
          <cell r="J393">
            <v>0</v>
          </cell>
          <cell r="K393" t="str">
            <v/>
          </cell>
        </row>
        <row r="394">
          <cell r="A394" t="str">
            <v>E6145</v>
          </cell>
          <cell r="B394" t="str">
            <v>Tyne and Wear Fire and Rescue Authority</v>
          </cell>
          <cell r="C394" t="str">
            <v>FIRE</v>
          </cell>
          <cell r="E394">
            <v>-13180.057690710999</v>
          </cell>
          <cell r="F394">
            <v>-14389.039241134302</v>
          </cell>
          <cell r="I394">
            <v>0</v>
          </cell>
          <cell r="J394">
            <v>0</v>
          </cell>
          <cell r="K394" t="str">
            <v/>
          </cell>
        </row>
        <row r="395">
          <cell r="A395" t="str">
            <v>E1544</v>
          </cell>
          <cell r="B395" t="str">
            <v>Uttlesford</v>
          </cell>
          <cell r="C395" t="str">
            <v>SD</v>
          </cell>
          <cell r="D395" t="str">
            <v>Billing</v>
          </cell>
          <cell r="E395">
            <v>-684.17630511799996</v>
          </cell>
          <cell r="F395">
            <v>-3085.3023236725362</v>
          </cell>
          <cell r="I395">
            <v>0</v>
          </cell>
          <cell r="J395">
            <v>0</v>
          </cell>
          <cell r="K395" t="str">
            <v/>
          </cell>
        </row>
        <row r="396">
          <cell r="A396" t="str">
            <v>E3134</v>
          </cell>
          <cell r="B396" t="str">
            <v>Vale of White Horse DC</v>
          </cell>
          <cell r="C396" t="str">
            <v>SD</v>
          </cell>
          <cell r="D396" t="str">
            <v>Billing</v>
          </cell>
          <cell r="E396">
            <v>-1082.453932395</v>
          </cell>
          <cell r="F396">
            <v>-820.10391311408478</v>
          </cell>
          <cell r="I396">
            <v>0</v>
          </cell>
          <cell r="J396">
            <v>0</v>
          </cell>
          <cell r="K396" t="str">
            <v/>
          </cell>
        </row>
        <row r="397">
          <cell r="A397" t="str">
            <v>E4705</v>
          </cell>
          <cell r="B397" t="str">
            <v>Wakefield</v>
          </cell>
          <cell r="C397" t="str">
            <v>MD</v>
          </cell>
          <cell r="D397" t="str">
            <v>Billing</v>
          </cell>
          <cell r="E397">
            <v>-42915.374530686997</v>
          </cell>
          <cell r="F397">
            <v>-68428.322250270488</v>
          </cell>
          <cell r="I397">
            <v>245230</v>
          </cell>
          <cell r="J397">
            <v>2313.7640000000001</v>
          </cell>
          <cell r="K397">
            <v>25577</v>
          </cell>
          <cell r="M397">
            <v>1</v>
          </cell>
        </row>
        <row r="398">
          <cell r="A398" t="str">
            <v>E4606</v>
          </cell>
          <cell r="B398" t="str">
            <v>Walsall</v>
          </cell>
          <cell r="C398" t="str">
            <v>MD</v>
          </cell>
          <cell r="D398" t="str">
            <v>Billing</v>
          </cell>
          <cell r="E398">
            <v>-45759.081738851004</v>
          </cell>
          <cell r="F398">
            <v>-65852.838115007195</v>
          </cell>
          <cell r="I398">
            <v>237360</v>
          </cell>
          <cell r="J398">
            <v>3006.6289999999999</v>
          </cell>
          <cell r="K398">
            <v>18577</v>
          </cell>
          <cell r="M398">
            <v>1</v>
          </cell>
        </row>
        <row r="399">
          <cell r="A399" t="str">
            <v>E5049</v>
          </cell>
          <cell r="B399" t="str">
            <v>Waltham Forest</v>
          </cell>
          <cell r="C399" t="str">
            <v>OLB</v>
          </cell>
          <cell r="D399" t="str">
            <v>Billing</v>
          </cell>
          <cell r="E399">
            <v>-44483.622482156003</v>
          </cell>
          <cell r="F399">
            <v>-64590.31941049514</v>
          </cell>
          <cell r="I399">
            <v>239849</v>
          </cell>
          <cell r="J399">
            <v>2809.3560000000002</v>
          </cell>
          <cell r="K399">
            <v>16765</v>
          </cell>
          <cell r="M399">
            <v>1</v>
          </cell>
        </row>
        <row r="400">
          <cell r="A400" t="str">
            <v>E5021</v>
          </cell>
          <cell r="B400" t="str">
            <v>Wandsworth</v>
          </cell>
          <cell r="C400" t="str">
            <v>ILB</v>
          </cell>
          <cell r="D400" t="str">
            <v>Billing</v>
          </cell>
          <cell r="E400">
            <v>-46957.013015635996</v>
          </cell>
          <cell r="F400">
            <v>-66328.58998575958</v>
          </cell>
          <cell r="I400">
            <v>208324</v>
          </cell>
          <cell r="J400">
            <v>2258.9319999999998</v>
          </cell>
          <cell r="K400">
            <v>28756</v>
          </cell>
          <cell r="M400">
            <v>1</v>
          </cell>
        </row>
        <row r="401">
          <cell r="A401" t="str">
            <v>E0602</v>
          </cell>
          <cell r="B401" t="str">
            <v>Warrington UA</v>
          </cell>
          <cell r="C401" t="str">
            <v>UA</v>
          </cell>
          <cell r="D401" t="str">
            <v>Billing</v>
          </cell>
          <cell r="E401">
            <v>-17192.251333487002</v>
          </cell>
          <cell r="F401">
            <v>-30008.291732910955</v>
          </cell>
          <cell r="I401">
            <v>151888</v>
          </cell>
          <cell r="J401">
            <v>2255.5079999999998</v>
          </cell>
          <cell r="K401">
            <v>12901</v>
          </cell>
          <cell r="M401">
            <v>1</v>
          </cell>
        </row>
        <row r="402">
          <cell r="A402" t="str">
            <v>E3735</v>
          </cell>
          <cell r="B402" t="str">
            <v>Warwick</v>
          </cell>
          <cell r="C402" t="str">
            <v>SD</v>
          </cell>
          <cell r="D402" t="str">
            <v>Billing</v>
          </cell>
          <cell r="E402">
            <v>-1586.730675605</v>
          </cell>
          <cell r="F402">
            <v>-734.83937097508442</v>
          </cell>
          <cell r="I402">
            <v>0</v>
          </cell>
          <cell r="J402">
            <v>0</v>
          </cell>
          <cell r="K402" t="str">
            <v/>
          </cell>
        </row>
        <row r="403">
          <cell r="A403" t="str">
            <v>E3720</v>
          </cell>
          <cell r="B403" t="str">
            <v>Warwickshire CC</v>
          </cell>
          <cell r="C403" t="str">
            <v>COUNTY</v>
          </cell>
          <cell r="E403">
            <v>-37502.515909340997</v>
          </cell>
          <cell r="F403">
            <v>-59708.980963868453</v>
          </cell>
          <cell r="I403">
            <v>380779</v>
          </cell>
          <cell r="J403">
            <v>4808.6540000000005</v>
          </cell>
          <cell r="K403">
            <v>24159</v>
          </cell>
          <cell r="M403">
            <v>1</v>
          </cell>
        </row>
        <row r="404">
          <cell r="A404" t="str">
            <v>E7037</v>
          </cell>
          <cell r="B404" t="str">
            <v>Warwickshire Police and Crime Commissioner and Chief Constable</v>
          </cell>
          <cell r="C404" t="str">
            <v>POL</v>
          </cell>
          <cell r="F404">
            <v>0</v>
          </cell>
          <cell r="G404">
            <v>-53614.749000000003</v>
          </cell>
          <cell r="I404">
            <v>0</v>
          </cell>
          <cell r="J404">
            <v>0</v>
          </cell>
          <cell r="K404" t="str">
            <v/>
          </cell>
        </row>
        <row r="405">
          <cell r="A405" t="str">
            <v>E1939</v>
          </cell>
          <cell r="B405" t="str">
            <v>Watford</v>
          </cell>
          <cell r="C405" t="str">
            <v>SD</v>
          </cell>
          <cell r="D405" t="str">
            <v>Billing</v>
          </cell>
          <cell r="E405">
            <v>-1311.304252894</v>
          </cell>
          <cell r="F405">
            <v>2922.5620742683354</v>
          </cell>
          <cell r="I405">
            <v>0</v>
          </cell>
          <cell r="J405">
            <v>0</v>
          </cell>
          <cell r="K405" t="str">
            <v/>
          </cell>
        </row>
        <row r="406">
          <cell r="A406" t="str">
            <v>E3537</v>
          </cell>
          <cell r="B406" t="str">
            <v>Waveney</v>
          </cell>
          <cell r="C406" t="str">
            <v>SD</v>
          </cell>
          <cell r="D406" t="str">
            <v>Billing</v>
          </cell>
          <cell r="E406">
            <v>-2018.1774981519998</v>
          </cell>
          <cell r="F406">
            <v>-3739.1231263864311</v>
          </cell>
          <cell r="I406">
            <v>0</v>
          </cell>
          <cell r="J406">
            <v>0</v>
          </cell>
          <cell r="K406" t="str">
            <v/>
          </cell>
        </row>
        <row r="407">
          <cell r="A407" t="str">
            <v>E3640</v>
          </cell>
          <cell r="B407" t="str">
            <v>Waverley</v>
          </cell>
          <cell r="C407" t="str">
            <v>SD</v>
          </cell>
          <cell r="D407" t="str">
            <v>Billing</v>
          </cell>
          <cell r="E407">
            <v>-764.74891622899997</v>
          </cell>
          <cell r="F407">
            <v>-2053.4044903889903</v>
          </cell>
          <cell r="I407">
            <v>0</v>
          </cell>
          <cell r="J407">
            <v>0</v>
          </cell>
          <cell r="K407" t="str">
            <v/>
          </cell>
        </row>
        <row r="408">
          <cell r="A408" t="str">
            <v>E1437</v>
          </cell>
          <cell r="B408" t="str">
            <v>Wealden</v>
          </cell>
          <cell r="C408" t="str">
            <v>SD</v>
          </cell>
          <cell r="D408" t="str">
            <v>Billing</v>
          </cell>
          <cell r="E408">
            <v>-1213.322225761</v>
          </cell>
          <cell r="F408">
            <v>-3987.9246101890935</v>
          </cell>
          <cell r="I408">
            <v>0</v>
          </cell>
          <cell r="J408">
            <v>0</v>
          </cell>
          <cell r="K408" t="str">
            <v/>
          </cell>
        </row>
        <row r="409">
          <cell r="A409" t="str">
            <v>E2837</v>
          </cell>
          <cell r="B409" t="str">
            <v>Wellingborough</v>
          </cell>
          <cell r="C409" t="str">
            <v>SD</v>
          </cell>
          <cell r="D409" t="str">
            <v>Billing</v>
          </cell>
          <cell r="E409">
            <v>-1238.6761741359999</v>
          </cell>
          <cell r="F409">
            <v>-3189.5741606013903</v>
          </cell>
          <cell r="I409">
            <v>0</v>
          </cell>
          <cell r="J409">
            <v>0</v>
          </cell>
          <cell r="K409" t="str">
            <v/>
          </cell>
        </row>
        <row r="410">
          <cell r="A410" t="str">
            <v>E1940</v>
          </cell>
          <cell r="B410" t="str">
            <v>Welwyn Hatfield</v>
          </cell>
          <cell r="C410" t="str">
            <v>SD</v>
          </cell>
          <cell r="D410" t="str">
            <v>Billing</v>
          </cell>
          <cell r="E410">
            <v>-1306.989508399</v>
          </cell>
          <cell r="F410">
            <v>-4990.9016668128779</v>
          </cell>
          <cell r="I410">
            <v>0</v>
          </cell>
          <cell r="J410">
            <v>0</v>
          </cell>
          <cell r="K410" t="str">
            <v/>
          </cell>
        </row>
        <row r="411">
          <cell r="A411" t="str">
            <v>E0302</v>
          </cell>
          <cell r="B411" t="str">
            <v xml:space="preserve">West Berkshire UA  </v>
          </cell>
          <cell r="C411" t="str">
            <v>UA</v>
          </cell>
          <cell r="D411" t="str">
            <v>Billing</v>
          </cell>
          <cell r="E411">
            <v>-9529.1613013730002</v>
          </cell>
          <cell r="F411">
            <v>-17387.923890089263</v>
          </cell>
          <cell r="I411">
            <v>119937</v>
          </cell>
          <cell r="J411">
            <v>1854.46</v>
          </cell>
          <cell r="K411">
            <v>6159</v>
          </cell>
          <cell r="M411">
            <v>1</v>
          </cell>
        </row>
        <row r="412">
          <cell r="A412" t="str">
            <v>E1140</v>
          </cell>
          <cell r="B412" t="str">
            <v>West Devon</v>
          </cell>
          <cell r="C412" t="str">
            <v>SD</v>
          </cell>
          <cell r="D412" t="str">
            <v>Billing</v>
          </cell>
          <cell r="E412">
            <v>-623.40353304999996</v>
          </cell>
          <cell r="F412">
            <v>-1066.9171216538418</v>
          </cell>
          <cell r="I412">
            <v>0</v>
          </cell>
          <cell r="J412">
            <v>0</v>
          </cell>
          <cell r="K412" t="str">
            <v/>
          </cell>
        </row>
        <row r="413">
          <cell r="A413" t="str">
            <v>E1237</v>
          </cell>
          <cell r="B413" t="str">
            <v>West Dorset DC</v>
          </cell>
          <cell r="C413" t="str">
            <v>SD</v>
          </cell>
          <cell r="D413" t="str">
            <v>Billing</v>
          </cell>
          <cell r="E413">
            <v>-1289.0426869330001</v>
          </cell>
          <cell r="F413">
            <v>-2862.4963256365359</v>
          </cell>
          <cell r="I413">
            <v>0</v>
          </cell>
          <cell r="J413">
            <v>0</v>
          </cell>
          <cell r="K413" t="str">
            <v/>
          </cell>
        </row>
        <row r="414">
          <cell r="A414" t="str">
            <v>E2343</v>
          </cell>
          <cell r="B414" t="str">
            <v>West Lancashire</v>
          </cell>
          <cell r="C414" t="str">
            <v>SD</v>
          </cell>
          <cell r="D414" t="str">
            <v>Billing</v>
          </cell>
          <cell r="E414">
            <v>-1575.6259656350001</v>
          </cell>
          <cell r="F414">
            <v>-3230.3896148596482</v>
          </cell>
          <cell r="I414">
            <v>0</v>
          </cell>
          <cell r="J414">
            <v>0</v>
          </cell>
          <cell r="K414" t="str">
            <v/>
          </cell>
        </row>
        <row r="415">
          <cell r="A415" t="str">
            <v>E2537</v>
          </cell>
          <cell r="B415" t="str">
            <v>West Lindsey</v>
          </cell>
          <cell r="C415" t="str">
            <v>SD</v>
          </cell>
          <cell r="D415" t="str">
            <v>Billing</v>
          </cell>
          <cell r="E415">
            <v>-1387.3454922249998</v>
          </cell>
          <cell r="F415">
            <v>-3454.2103555807321</v>
          </cell>
          <cell r="I415">
            <v>0</v>
          </cell>
          <cell r="J415">
            <v>0</v>
          </cell>
          <cell r="K415" t="str">
            <v/>
          </cell>
        </row>
        <row r="416">
          <cell r="A416" t="str">
            <v>E6207</v>
          </cell>
          <cell r="B416" t="str">
            <v>West London Waste Authority</v>
          </cell>
          <cell r="C416" t="str">
            <v>WASTE</v>
          </cell>
          <cell r="F416">
            <v>0</v>
          </cell>
          <cell r="I416">
            <v>0</v>
          </cell>
          <cell r="J416">
            <v>0</v>
          </cell>
          <cell r="K416" t="str">
            <v/>
          </cell>
        </row>
        <row r="417">
          <cell r="A417" t="str">
            <v>E7055</v>
          </cell>
          <cell r="B417" t="str">
            <v>West Mercia Police and Crime Commissioner and Chief Constable</v>
          </cell>
          <cell r="C417" t="str">
            <v>POL</v>
          </cell>
          <cell r="F417">
            <v>0</v>
          </cell>
          <cell r="G417">
            <v>-121711.518</v>
          </cell>
          <cell r="I417">
            <v>0</v>
          </cell>
          <cell r="J417">
            <v>0</v>
          </cell>
          <cell r="K417" t="str">
            <v/>
          </cell>
        </row>
        <row r="418">
          <cell r="A418" t="str">
            <v>E6146</v>
          </cell>
          <cell r="B418" t="str">
            <v>West Midlands Fire and Rescue Authority</v>
          </cell>
          <cell r="C418" t="str">
            <v>FIRE</v>
          </cell>
          <cell r="E418">
            <v>-27794.503648063001</v>
          </cell>
          <cell r="F418">
            <v>-31204.798749657552</v>
          </cell>
          <cell r="I418">
            <v>0</v>
          </cell>
          <cell r="J418">
            <v>0</v>
          </cell>
          <cell r="K418" t="str">
            <v/>
          </cell>
        </row>
        <row r="419">
          <cell r="A419" t="str">
            <v>E6346</v>
          </cell>
          <cell r="B419" t="str">
            <v>West Midlands Integrated Transport Authority</v>
          </cell>
          <cell r="C419" t="str">
            <v>ITA</v>
          </cell>
          <cell r="F419">
            <v>0</v>
          </cell>
          <cell r="I419">
            <v>0</v>
          </cell>
          <cell r="J419">
            <v>0</v>
          </cell>
          <cell r="K419" t="str">
            <v/>
          </cell>
        </row>
        <row r="420">
          <cell r="A420" t="str">
            <v>E7046</v>
          </cell>
          <cell r="B420" t="str">
            <v>West Midlands Police and Crime Commissioner and Chief Constable</v>
          </cell>
          <cell r="C420" t="str">
            <v>POL</v>
          </cell>
          <cell r="F420">
            <v>0</v>
          </cell>
          <cell r="G420">
            <v>-450125.54300000001</v>
          </cell>
          <cell r="I420">
            <v>0</v>
          </cell>
          <cell r="J420">
            <v>0</v>
          </cell>
          <cell r="K420" t="str">
            <v/>
          </cell>
        </row>
        <row r="421">
          <cell r="A421" t="str">
            <v>E3135</v>
          </cell>
          <cell r="B421" t="str">
            <v>West Oxfordshire</v>
          </cell>
          <cell r="C421" t="str">
            <v>SD</v>
          </cell>
          <cell r="D421" t="str">
            <v>Billing</v>
          </cell>
          <cell r="E421">
            <v>-1057.4462792639999</v>
          </cell>
          <cell r="F421">
            <v>-2520.9971033279467</v>
          </cell>
          <cell r="I421">
            <v>0</v>
          </cell>
          <cell r="J421">
            <v>0</v>
          </cell>
          <cell r="K421" t="str">
            <v/>
          </cell>
        </row>
        <row r="422">
          <cell r="A422" t="str">
            <v>E3335</v>
          </cell>
          <cell r="B422" t="str">
            <v>West Somerset DC</v>
          </cell>
          <cell r="C422" t="str">
            <v>SD</v>
          </cell>
          <cell r="D422" t="str">
            <v>Billing</v>
          </cell>
          <cell r="E422">
            <v>-550.31971465200002</v>
          </cell>
          <cell r="F422">
            <v>1361.4239729492983</v>
          </cell>
          <cell r="I422">
            <v>0</v>
          </cell>
          <cell r="J422">
            <v>0</v>
          </cell>
          <cell r="K422" t="str">
            <v/>
          </cell>
        </row>
        <row r="423">
          <cell r="A423" t="str">
            <v>E3820</v>
          </cell>
          <cell r="B423" t="str">
            <v>West Sussex CC</v>
          </cell>
          <cell r="C423" t="str">
            <v>COUNTY</v>
          </cell>
          <cell r="E423">
            <v>-53079.886907227999</v>
          </cell>
          <cell r="F423">
            <v>-76236.289449804099</v>
          </cell>
          <cell r="I423">
            <v>528760</v>
          </cell>
          <cell r="J423">
            <v>8072.3869999999997</v>
          </cell>
          <cell r="K423">
            <v>35739</v>
          </cell>
          <cell r="M423">
            <v>1</v>
          </cell>
        </row>
        <row r="424">
          <cell r="A424" t="str">
            <v>E6147</v>
          </cell>
          <cell r="B424" t="str">
            <v>West Yorkshire Fire and Rescue Authority</v>
          </cell>
          <cell r="C424" t="str">
            <v>FIRE</v>
          </cell>
          <cell r="E424">
            <v>-20496.934067724003</v>
          </cell>
          <cell r="F424">
            <v>-22771.132047183368</v>
          </cell>
          <cell r="I424">
            <v>0</v>
          </cell>
          <cell r="J424">
            <v>0</v>
          </cell>
          <cell r="K424" t="str">
            <v/>
          </cell>
        </row>
        <row r="425">
          <cell r="A425" t="str">
            <v>E7047</v>
          </cell>
          <cell r="B425" t="str">
            <v>West Yorkshire Police and Crime Commissioner and Chief Constable</v>
          </cell>
          <cell r="C425" t="str">
            <v>POL</v>
          </cell>
          <cell r="F425">
            <v>0</v>
          </cell>
          <cell r="G425">
            <v>-317530.58899999998</v>
          </cell>
          <cell r="I425">
            <v>0</v>
          </cell>
          <cell r="J425">
            <v>0</v>
          </cell>
          <cell r="K425" t="str">
            <v/>
          </cell>
        </row>
        <row r="426">
          <cell r="A426" t="str">
            <v>E6206</v>
          </cell>
          <cell r="B426" t="str">
            <v>Western Riverside Waste Authority</v>
          </cell>
          <cell r="C426" t="str">
            <v>WASTE</v>
          </cell>
          <cell r="F426">
            <v>0</v>
          </cell>
          <cell r="I426">
            <v>0</v>
          </cell>
          <cell r="J426">
            <v>0</v>
          </cell>
          <cell r="K426" t="str">
            <v/>
          </cell>
        </row>
        <row r="427">
          <cell r="A427" t="str">
            <v>E5022</v>
          </cell>
          <cell r="B427" t="str">
            <v>Westminster</v>
          </cell>
          <cell r="C427" t="str">
            <v>ILB</v>
          </cell>
          <cell r="D427" t="str">
            <v>Billing</v>
          </cell>
          <cell r="E427">
            <v>-57851.443866965004</v>
          </cell>
          <cell r="F427">
            <v>11676.32620263339</v>
          </cell>
          <cell r="I427">
            <v>147578</v>
          </cell>
          <cell r="J427">
            <v>1139.357</v>
          </cell>
          <cell r="K427">
            <v>32886</v>
          </cell>
          <cell r="M427">
            <v>1</v>
          </cell>
        </row>
        <row r="428">
          <cell r="A428" t="str">
            <v>E1238</v>
          </cell>
          <cell r="B428" t="str">
            <v>Weymouth &amp; Portland</v>
          </cell>
          <cell r="C428" t="str">
            <v>SD</v>
          </cell>
          <cell r="D428" t="str">
            <v>Billing</v>
          </cell>
          <cell r="E428">
            <v>-742.382371466</v>
          </cell>
          <cell r="F428">
            <v>-2090.5867895726951</v>
          </cell>
          <cell r="I428">
            <v>0</v>
          </cell>
          <cell r="J428">
            <v>0</v>
          </cell>
          <cell r="K428" t="str">
            <v/>
          </cell>
        </row>
        <row r="429">
          <cell r="A429" t="str">
            <v>E4210</v>
          </cell>
          <cell r="B429" t="str">
            <v>Wigan MBC</v>
          </cell>
          <cell r="C429" t="str">
            <v>MD</v>
          </cell>
          <cell r="D429" t="str">
            <v>Billing</v>
          </cell>
          <cell r="E429">
            <v>-43987.371115212001</v>
          </cell>
          <cell r="F429">
            <v>-66263.866426471635</v>
          </cell>
          <cell r="I429">
            <v>230749</v>
          </cell>
          <cell r="J429">
            <v>3714.5479999999998</v>
          </cell>
          <cell r="K429">
            <v>26929</v>
          </cell>
          <cell r="M429">
            <v>1</v>
          </cell>
        </row>
        <row r="430">
          <cell r="A430" t="str">
            <v>E7039</v>
          </cell>
          <cell r="B430" t="str">
            <v>Wiltshire Police and Crime Commissioner and Chief Constable</v>
          </cell>
          <cell r="C430" t="str">
            <v>POL</v>
          </cell>
          <cell r="F430">
            <v>0</v>
          </cell>
          <cell r="G430">
            <v>-63402.529000000002</v>
          </cell>
          <cell r="I430">
            <v>0</v>
          </cell>
          <cell r="J430">
            <v>0</v>
          </cell>
          <cell r="K430" t="str">
            <v/>
          </cell>
        </row>
        <row r="431">
          <cell r="A431" t="str">
            <v>E3902</v>
          </cell>
          <cell r="B431" t="str">
            <v>Wiltshire UA</v>
          </cell>
          <cell r="C431" t="str">
            <v>UA</v>
          </cell>
          <cell r="D431" t="str">
            <v>Billing</v>
          </cell>
          <cell r="E431">
            <v>-34725.573744717003</v>
          </cell>
          <cell r="F431">
            <v>-51793.746901621591</v>
          </cell>
          <cell r="I431">
            <v>311246</v>
          </cell>
          <cell r="J431">
            <v>3592.6950000000002</v>
          </cell>
          <cell r="K431">
            <v>18269</v>
          </cell>
          <cell r="M431">
            <v>1</v>
          </cell>
        </row>
        <row r="432">
          <cell r="A432" t="str">
            <v>E1743</v>
          </cell>
          <cell r="B432" t="str">
            <v>Winchester</v>
          </cell>
          <cell r="C432" t="str">
            <v>SD</v>
          </cell>
          <cell r="D432" t="str">
            <v>Billing</v>
          </cell>
          <cell r="E432">
            <v>-1003.01527702</v>
          </cell>
          <cell r="F432">
            <v>-846.64456217926795</v>
          </cell>
          <cell r="I432">
            <v>0</v>
          </cell>
          <cell r="J432">
            <v>0</v>
          </cell>
          <cell r="K432" t="str">
            <v/>
          </cell>
        </row>
        <row r="433">
          <cell r="A433" t="str">
            <v>E0305</v>
          </cell>
          <cell r="B433" t="str">
            <v>Windsor &amp; Maidenhead UA</v>
          </cell>
          <cell r="C433" t="str">
            <v>UA</v>
          </cell>
          <cell r="D433" t="str">
            <v>Billing</v>
          </cell>
          <cell r="E433">
            <v>-7621.2351694279996</v>
          </cell>
          <cell r="F433">
            <v>-13950.717931906907</v>
          </cell>
          <cell r="I433">
            <v>104833</v>
          </cell>
          <cell r="J433">
            <v>1207.0840000000001</v>
          </cell>
          <cell r="K433">
            <v>5032</v>
          </cell>
          <cell r="M433">
            <v>1</v>
          </cell>
        </row>
        <row r="434">
          <cell r="A434" t="str">
            <v>E4305</v>
          </cell>
          <cell r="B434" t="str">
            <v>Wirral</v>
          </cell>
          <cell r="C434" t="str">
            <v>MD</v>
          </cell>
          <cell r="D434" t="str">
            <v>Billing</v>
          </cell>
          <cell r="E434">
            <v>-50712.455335127001</v>
          </cell>
          <cell r="F434">
            <v>-76656.338729784577</v>
          </cell>
          <cell r="I434">
            <v>238630</v>
          </cell>
          <cell r="J434">
            <v>3461.3969999999999</v>
          </cell>
          <cell r="K434">
            <v>30601</v>
          </cell>
          <cell r="M434">
            <v>1</v>
          </cell>
        </row>
        <row r="435">
          <cell r="A435" t="str">
            <v>E3641</v>
          </cell>
          <cell r="B435" t="str">
            <v>Woking BC</v>
          </cell>
          <cell r="C435" t="str">
            <v>SD</v>
          </cell>
          <cell r="D435" t="str">
            <v>Billing</v>
          </cell>
          <cell r="E435">
            <v>-587.62208807600007</v>
          </cell>
          <cell r="F435">
            <v>-3703.0153903113892</v>
          </cell>
          <cell r="I435">
            <v>0</v>
          </cell>
          <cell r="J435">
            <v>0</v>
          </cell>
          <cell r="K435" t="str">
            <v/>
          </cell>
        </row>
        <row r="436">
          <cell r="A436" t="str">
            <v>E0306</v>
          </cell>
          <cell r="B436" t="str">
            <v>Wokingham UA</v>
          </cell>
          <cell r="C436" t="str">
            <v>UA</v>
          </cell>
          <cell r="D436" t="str">
            <v>Billing</v>
          </cell>
          <cell r="E436">
            <v>-6145.4106965380006</v>
          </cell>
          <cell r="F436">
            <v>-12734.117546421743</v>
          </cell>
          <cell r="I436">
            <v>116820</v>
          </cell>
          <cell r="J436">
            <v>1805.7149999999999</v>
          </cell>
          <cell r="K436">
            <v>5634</v>
          </cell>
          <cell r="M436">
            <v>1</v>
          </cell>
        </row>
        <row r="437">
          <cell r="A437" t="str">
            <v>E4607</v>
          </cell>
          <cell r="B437" t="str">
            <v>Wolverhampton</v>
          </cell>
          <cell r="C437" t="str">
            <v>MD</v>
          </cell>
          <cell r="D437" t="str">
            <v>Billing</v>
          </cell>
          <cell r="E437">
            <v>-50283.656586263001</v>
          </cell>
          <cell r="F437">
            <v>-71967.139672591526</v>
          </cell>
          <cell r="I437">
            <v>208845</v>
          </cell>
          <cell r="J437">
            <v>2806.6990000000001</v>
          </cell>
          <cell r="K437">
            <v>21856</v>
          </cell>
          <cell r="M437">
            <v>1</v>
          </cell>
        </row>
        <row r="438">
          <cell r="A438" t="str">
            <v>E1837</v>
          </cell>
          <cell r="B438" t="str">
            <v>Worcester</v>
          </cell>
          <cell r="C438" t="str">
            <v>SD</v>
          </cell>
          <cell r="D438" t="str">
            <v>Billing</v>
          </cell>
          <cell r="E438">
            <v>-1213.2622821059999</v>
          </cell>
          <cell r="F438">
            <v>-1300.5456394450282</v>
          </cell>
          <cell r="I438">
            <v>0</v>
          </cell>
          <cell r="J438">
            <v>0</v>
          </cell>
          <cell r="K438" t="str">
            <v/>
          </cell>
        </row>
        <row r="439">
          <cell r="A439" t="str">
            <v>E1821</v>
          </cell>
          <cell r="B439" t="str">
            <v>Worcestershire CC</v>
          </cell>
          <cell r="C439" t="str">
            <v>COUNTY</v>
          </cell>
          <cell r="E439">
            <v>-36346.546471814996</v>
          </cell>
          <cell r="F439">
            <v>-57683.269721582081</v>
          </cell>
          <cell r="I439">
            <v>361663</v>
          </cell>
          <cell r="J439">
            <v>4644.7139999999999</v>
          </cell>
          <cell r="K439">
            <v>30654</v>
          </cell>
          <cell r="M439">
            <v>1</v>
          </cell>
        </row>
        <row r="440">
          <cell r="A440" t="str">
            <v>E3837</v>
          </cell>
          <cell r="B440" t="str">
            <v>Worthing</v>
          </cell>
          <cell r="C440" t="str">
            <v>SD</v>
          </cell>
          <cell r="D440" t="str">
            <v>Billing</v>
          </cell>
          <cell r="E440">
            <v>-1193.3773824710001</v>
          </cell>
          <cell r="F440">
            <v>-3241.0513956470677</v>
          </cell>
          <cell r="I440">
            <v>0</v>
          </cell>
          <cell r="J440">
            <v>0</v>
          </cell>
          <cell r="K440" t="str">
            <v/>
          </cell>
        </row>
        <row r="441">
          <cell r="A441" t="str">
            <v>E1838</v>
          </cell>
          <cell r="B441" t="str">
            <v>Wychavon</v>
          </cell>
          <cell r="C441" t="str">
            <v>SD</v>
          </cell>
          <cell r="D441" t="str">
            <v>Billing</v>
          </cell>
          <cell r="E441">
            <v>-1141.3625959630001</v>
          </cell>
          <cell r="F441">
            <v>-1647.4586122457656</v>
          </cell>
          <cell r="I441">
            <v>0</v>
          </cell>
          <cell r="J441">
            <v>0</v>
          </cell>
          <cell r="K441" t="str">
            <v/>
          </cell>
        </row>
        <row r="442">
          <cell r="A442" t="str">
            <v>E0435</v>
          </cell>
          <cell r="B442" t="str">
            <v>Wycombe</v>
          </cell>
          <cell r="C442" t="str">
            <v>SD</v>
          </cell>
          <cell r="D442" t="str">
            <v>Billing</v>
          </cell>
          <cell r="E442">
            <v>-1490.2458284960001</v>
          </cell>
          <cell r="F442">
            <v>-2229.211249634986</v>
          </cell>
          <cell r="I442">
            <v>0</v>
          </cell>
          <cell r="J442">
            <v>0</v>
          </cell>
          <cell r="K442" t="str">
            <v/>
          </cell>
        </row>
        <row r="443">
          <cell r="A443" t="str">
            <v>E2344</v>
          </cell>
          <cell r="B443" t="str">
            <v>Wyre</v>
          </cell>
          <cell r="C443" t="str">
            <v>SD</v>
          </cell>
          <cell r="D443" t="str">
            <v>Billing</v>
          </cell>
          <cell r="E443">
            <v>-1631.265629489</v>
          </cell>
          <cell r="F443">
            <v>-3725.0707815934429</v>
          </cell>
          <cell r="I443">
            <v>0</v>
          </cell>
          <cell r="J443">
            <v>0</v>
          </cell>
          <cell r="K443" t="str">
            <v/>
          </cell>
        </row>
        <row r="444">
          <cell r="A444" t="str">
            <v>E1839</v>
          </cell>
          <cell r="B444" t="str">
            <v>Wyre Forest</v>
          </cell>
          <cell r="C444" t="str">
            <v>SD</v>
          </cell>
          <cell r="D444" t="str">
            <v>Billing</v>
          </cell>
          <cell r="E444">
            <v>-1179.0655871389999</v>
          </cell>
          <cell r="F444">
            <v>-1461.9562814443441</v>
          </cell>
          <cell r="I444">
            <v>0</v>
          </cell>
          <cell r="J444">
            <v>0</v>
          </cell>
          <cell r="K444" t="str">
            <v/>
          </cell>
        </row>
        <row r="445">
          <cell r="A445" t="str">
            <v>E2701</v>
          </cell>
          <cell r="B445" t="str">
            <v>York UA</v>
          </cell>
          <cell r="C445" t="str">
            <v>UA</v>
          </cell>
          <cell r="D445" t="str">
            <v>Billing</v>
          </cell>
          <cell r="E445">
            <v>-14892.063979095001</v>
          </cell>
          <cell r="F445">
            <v>-28756.09062816486</v>
          </cell>
          <cell r="I445">
            <v>113338</v>
          </cell>
          <cell r="J445">
            <v>2037.48</v>
          </cell>
          <cell r="K445">
            <v>8433</v>
          </cell>
          <cell r="M445">
            <v>1</v>
          </cell>
        </row>
        <row r="446">
          <cell r="A446" t="str">
            <v>E6407</v>
          </cell>
          <cell r="B446" t="str">
            <v>Yorkshire Dales National Park Authority</v>
          </cell>
          <cell r="C446" t="str">
            <v>PARK</v>
          </cell>
          <cell r="F446">
            <v>0</v>
          </cell>
          <cell r="I446">
            <v>0</v>
          </cell>
          <cell r="J446">
            <v>0</v>
          </cell>
          <cell r="K446" t="str">
            <v/>
          </cell>
        </row>
        <row r="447">
          <cell r="B447" t="str">
            <v>TOTAL ENGLAND</v>
          </cell>
          <cell r="E447">
            <v>-7183928.9715156518</v>
          </cell>
          <cell r="F447">
            <v>-11569550.143189004</v>
          </cell>
          <cell r="G447">
            <v>-7213391.2769999988</v>
          </cell>
          <cell r="I447">
            <v>40218134</v>
          </cell>
          <cell r="J447">
            <v>514593.46500000003</v>
          </cell>
          <cell r="K447">
            <v>3387460</v>
          </cell>
          <cell r="M447">
            <v>152</v>
          </cell>
        </row>
      </sheetData>
      <sheetData sheetId="10"/>
      <sheetData sheetId="11"/>
      <sheetData sheetId="12"/>
      <sheetData sheetId="13">
        <row r="3">
          <cell r="A3">
            <v>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able_"/>
      <sheetName val="SchTble-_high_needs_&amp;_AP_setti_"/>
      <sheetName val="Early_Years_Proforma"/>
      <sheetName val="DSG Reconciliation"/>
      <sheetName val="Reconcilation &amp; Check"/>
      <sheetName val="Cost_Centre_Total_USE"/>
      <sheetName val="2016-17 Delegated Budget Alloca"/>
      <sheetName val="Sch Summary 01 Mar 2016"/>
      <sheetName val="16-17 Income"/>
      <sheetName val="PP Detail"/>
      <sheetName val="Capital"/>
      <sheetName val="Non Controllables"/>
      <sheetName val="FY15-16 Mar 20 2015"/>
    </sheetNames>
    <sheetDataSet>
      <sheetData sheetId="0">
        <row r="1">
          <cell r="B1"/>
          <cell r="C1"/>
          <cell r="D1"/>
          <cell r="E1"/>
          <cell r="F1"/>
          <cell r="G1"/>
          <cell r="H1"/>
          <cell r="I1"/>
          <cell r="J1"/>
          <cell r="K1"/>
          <cell r="L1"/>
          <cell r="M1"/>
          <cell r="N1"/>
          <cell r="O1"/>
          <cell r="P1"/>
          <cell r="Q1"/>
          <cell r="R1"/>
          <cell r="S1"/>
        </row>
        <row r="2">
          <cell r="B2"/>
          <cell r="C2" t="str">
            <v>S251 Budget 2016 - 17</v>
          </cell>
          <cell r="D2"/>
          <cell r="E2"/>
          <cell r="F2"/>
          <cell r="G2"/>
          <cell r="H2"/>
          <cell r="I2"/>
          <cell r="J2"/>
          <cell r="K2"/>
          <cell r="L2"/>
          <cell r="M2"/>
          <cell r="N2"/>
          <cell r="O2"/>
          <cell r="P2"/>
          <cell r="Q2"/>
          <cell r="R2"/>
          <cell r="S2"/>
        </row>
        <row r="3">
          <cell r="B3"/>
          <cell r="C3"/>
          <cell r="D3"/>
          <cell r="E3"/>
          <cell r="F3"/>
          <cell r="G3"/>
          <cell r="H3"/>
          <cell r="I3"/>
          <cell r="J3"/>
          <cell r="K3"/>
          <cell r="L3"/>
          <cell r="M3"/>
          <cell r="N3"/>
          <cell r="O3"/>
          <cell r="P3"/>
          <cell r="Q3"/>
          <cell r="R3"/>
          <cell r="S3"/>
        </row>
        <row r="4">
          <cell r="B4"/>
          <cell r="C4" t="str">
            <v>LA Table:  Local Authority Information</v>
          </cell>
          <cell r="D4"/>
          <cell r="E4"/>
          <cell r="F4"/>
          <cell r="G4"/>
          <cell r="H4"/>
          <cell r="I4"/>
          <cell r="J4"/>
          <cell r="K4"/>
          <cell r="L4"/>
          <cell r="M4"/>
          <cell r="N4"/>
          <cell r="O4"/>
          <cell r="P4"/>
          <cell r="Q4"/>
          <cell r="R4"/>
          <cell r="S4"/>
        </row>
        <row r="5">
          <cell r="B5"/>
          <cell r="C5"/>
          <cell r="D5"/>
          <cell r="E5"/>
          <cell r="F5"/>
          <cell r="G5"/>
          <cell r="H5"/>
          <cell r="I5"/>
          <cell r="J5"/>
          <cell r="K5"/>
          <cell r="L5"/>
          <cell r="M5"/>
          <cell r="N5"/>
          <cell r="O5"/>
          <cell r="P5"/>
          <cell r="Q5"/>
          <cell r="R5"/>
          <cell r="S5"/>
        </row>
        <row r="6">
          <cell r="B6"/>
          <cell r="C6" t="str">
            <v>LA Name</v>
          </cell>
          <cell r="D6"/>
          <cell r="E6"/>
          <cell r="F6"/>
          <cell r="G6"/>
          <cell r="H6"/>
          <cell r="I6" t="str">
            <v>LA Number</v>
          </cell>
          <cell r="J6"/>
          <cell r="K6"/>
          <cell r="L6"/>
          <cell r="M6"/>
          <cell r="N6"/>
          <cell r="O6"/>
          <cell r="P6"/>
          <cell r="Q6"/>
          <cell r="R6"/>
          <cell r="S6"/>
        </row>
        <row r="7">
          <cell r="B7"/>
          <cell r="C7"/>
          <cell r="D7"/>
          <cell r="E7"/>
          <cell r="F7"/>
          <cell r="G7"/>
          <cell r="H7"/>
          <cell r="I7"/>
          <cell r="J7"/>
          <cell r="K7"/>
          <cell r="L7"/>
          <cell r="M7"/>
          <cell r="N7"/>
          <cell r="O7"/>
          <cell r="P7"/>
          <cell r="Q7"/>
          <cell r="R7"/>
          <cell r="S7"/>
        </row>
        <row r="8">
          <cell r="B8"/>
          <cell r="C8" t="str">
            <v>Description</v>
          </cell>
          <cell r="D8"/>
          <cell r="E8" t="str">
            <v>Early Years</v>
          </cell>
          <cell r="F8"/>
          <cell r="G8" t="str">
            <v>Primary</v>
          </cell>
          <cell r="H8"/>
          <cell r="I8" t="str">
            <v>Secondary</v>
          </cell>
          <cell r="J8"/>
          <cell r="K8" t="str">
            <v>SEN/    Special schools</v>
          </cell>
          <cell r="L8"/>
          <cell r="M8" t="str">
            <v>AP/    PRUs</v>
          </cell>
          <cell r="N8"/>
          <cell r="O8" t="str">
            <v xml:space="preserve">Post school </v>
          </cell>
          <cell r="P8"/>
          <cell r="Q8" t="str">
            <v>Gross</v>
          </cell>
          <cell r="R8"/>
          <cell r="S8" t="str">
            <v>Income</v>
          </cell>
        </row>
        <row r="9">
          <cell r="B9"/>
          <cell r="C9"/>
          <cell r="D9"/>
          <cell r="E9"/>
          <cell r="F9"/>
          <cell r="G9"/>
          <cell r="H9"/>
          <cell r="I9"/>
          <cell r="J9"/>
          <cell r="K9"/>
          <cell r="L9"/>
          <cell r="M9"/>
          <cell r="N9"/>
          <cell r="O9"/>
          <cell r="P9"/>
          <cell r="Q9"/>
          <cell r="R9"/>
          <cell r="S9"/>
        </row>
        <row r="10">
          <cell r="B10"/>
          <cell r="C10"/>
          <cell r="D10"/>
          <cell r="E10"/>
          <cell r="F10"/>
          <cell r="G10"/>
          <cell r="H10"/>
          <cell r="I10"/>
          <cell r="J10"/>
          <cell r="K10"/>
          <cell r="L10"/>
          <cell r="M10"/>
          <cell r="N10"/>
          <cell r="O10"/>
          <cell r="P10"/>
          <cell r="Q10"/>
          <cell r="R10">
            <v>14</v>
          </cell>
          <cell r="S10"/>
        </row>
        <row r="11">
          <cell r="B11">
            <v>1</v>
          </cell>
          <cell r="C11" t="str">
            <v>SCHOOLS BUDGET</v>
          </cell>
          <cell r="D11"/>
          <cell r="E11"/>
          <cell r="F11"/>
          <cell r="G11"/>
          <cell r="H11"/>
          <cell r="I11"/>
          <cell r="J11"/>
          <cell r="K11"/>
          <cell r="L11"/>
          <cell r="M11"/>
          <cell r="N11"/>
          <cell r="O11"/>
          <cell r="P11"/>
          <cell r="Q11"/>
          <cell r="R11"/>
          <cell r="S11"/>
        </row>
        <row r="12">
          <cell r="B12"/>
          <cell r="C12"/>
          <cell r="D12"/>
          <cell r="E12" t="str">
            <v>Check</v>
          </cell>
          <cell r="F12"/>
          <cell r="G12">
            <v>206612079.53855839</v>
          </cell>
          <cell r="H12"/>
          <cell r="I12">
            <v>175703134.65593946</v>
          </cell>
          <cell r="J12"/>
          <cell r="K12"/>
          <cell r="L12"/>
          <cell r="M12"/>
          <cell r="N12"/>
          <cell r="O12"/>
          <cell r="P12"/>
          <cell r="Q12"/>
          <cell r="R12"/>
          <cell r="S12"/>
        </row>
        <row r="13">
          <cell r="B13"/>
          <cell r="C13"/>
          <cell r="D13"/>
          <cell r="E13"/>
          <cell r="F13"/>
          <cell r="G13"/>
          <cell r="H13"/>
          <cell r="I13"/>
          <cell r="J13"/>
          <cell r="K13"/>
          <cell r="L13"/>
          <cell r="M13"/>
          <cell r="N13"/>
          <cell r="O13"/>
          <cell r="P13"/>
          <cell r="Q13"/>
          <cell r="R13"/>
          <cell r="S13"/>
        </row>
        <row r="14">
          <cell r="B14" t="str">
            <v>1.0.1</v>
          </cell>
          <cell r="C14" t="str">
            <v xml:space="preserve">Individual Schools Budget (before Academy recoupment)  </v>
          </cell>
          <cell r="D14"/>
          <cell r="E14">
            <v>31172518.059999999</v>
          </cell>
          <cell r="F14"/>
          <cell r="G14">
            <v>208091279.53855839</v>
          </cell>
          <cell r="H14"/>
          <cell r="I14">
            <v>175773134.65593946</v>
          </cell>
          <cell r="J14"/>
          <cell r="K14">
            <v>9620000</v>
          </cell>
          <cell r="L14"/>
          <cell r="M14">
            <v>4310000</v>
          </cell>
          <cell r="N14"/>
          <cell r="O14"/>
          <cell r="P14"/>
          <cell r="Q14">
            <v>428966932.25449789</v>
          </cell>
          <cell r="R14"/>
          <cell r="S14"/>
        </row>
        <row r="15">
          <cell r="B15"/>
          <cell r="C15"/>
          <cell r="D15"/>
          <cell r="E15"/>
          <cell r="F15"/>
          <cell r="G15"/>
          <cell r="H15"/>
          <cell r="I15"/>
          <cell r="J15"/>
          <cell r="K15"/>
          <cell r="L15"/>
          <cell r="M15"/>
          <cell r="N15"/>
          <cell r="O15"/>
          <cell r="P15"/>
          <cell r="Q15"/>
          <cell r="R15"/>
          <cell r="S15"/>
        </row>
        <row r="16">
          <cell r="B16"/>
          <cell r="C16" t="str">
            <v xml:space="preserve">DEDELEGATED ITEMS      </v>
          </cell>
          <cell r="D16"/>
          <cell r="E16"/>
          <cell r="F16"/>
          <cell r="G16"/>
          <cell r="H16"/>
          <cell r="I16"/>
          <cell r="J16"/>
          <cell r="K16"/>
          <cell r="L16"/>
          <cell r="M16"/>
          <cell r="N16"/>
          <cell r="O16"/>
          <cell r="P16"/>
          <cell r="Q16"/>
          <cell r="R16"/>
          <cell r="S16"/>
        </row>
        <row r="17">
          <cell r="B17" t="str">
            <v xml:space="preserve">1.1.1   </v>
          </cell>
          <cell r="C17" t="str">
            <v xml:space="preserve">Contingencies      </v>
          </cell>
          <cell r="D17"/>
          <cell r="E17"/>
          <cell r="F17"/>
          <cell r="G17">
            <v>694194.05623429082</v>
          </cell>
          <cell r="H17"/>
          <cell r="I17">
            <v>44022.062102662341</v>
          </cell>
          <cell r="J17"/>
          <cell r="K17"/>
          <cell r="L17"/>
          <cell r="M17"/>
          <cell r="N17"/>
          <cell r="O17"/>
          <cell r="P17"/>
          <cell r="Q17">
            <v>738216.11833695322</v>
          </cell>
          <cell r="R17"/>
          <cell r="S17"/>
        </row>
        <row r="18">
          <cell r="B18" t="str">
            <v xml:space="preserve">1.1.2   </v>
          </cell>
          <cell r="C18" t="str">
            <v>Behaviour support services</v>
          </cell>
          <cell r="D18"/>
          <cell r="E18"/>
          <cell r="F18"/>
          <cell r="G18">
            <v>576365.61724155862</v>
          </cell>
          <cell r="H18"/>
          <cell r="I18">
            <v>36550.01475190372</v>
          </cell>
          <cell r="J18"/>
          <cell r="K18"/>
          <cell r="L18"/>
          <cell r="M18"/>
          <cell r="N18"/>
          <cell r="O18"/>
          <cell r="P18"/>
          <cell r="Q18">
            <v>612915.63199346233</v>
          </cell>
          <cell r="R18"/>
          <cell r="S18"/>
        </row>
        <row r="19">
          <cell r="B19" t="str">
            <v xml:space="preserve">1.1.3   </v>
          </cell>
          <cell r="C19" t="str">
            <v xml:space="preserve">Support to UPEG and bilingual learners  </v>
          </cell>
          <cell r="D19"/>
          <cell r="E19"/>
          <cell r="F19"/>
          <cell r="G19">
            <v>90382.457219324817</v>
          </cell>
          <cell r="H19"/>
          <cell r="I19">
            <v>5731.5704578108425</v>
          </cell>
          <cell r="J19"/>
          <cell r="K19"/>
          <cell r="L19"/>
          <cell r="M19"/>
          <cell r="N19"/>
          <cell r="O19"/>
          <cell r="P19"/>
          <cell r="Q19">
            <v>96114.027677135658</v>
          </cell>
          <cell r="R19"/>
          <cell r="S19"/>
        </row>
        <row r="20">
          <cell r="B20" t="str">
            <v xml:space="preserve">1.1.4 </v>
          </cell>
          <cell r="C20" t="str">
            <v>Free school meals eligibility</v>
          </cell>
          <cell r="D20"/>
          <cell r="E20"/>
          <cell r="F20"/>
          <cell r="G20"/>
          <cell r="H20"/>
          <cell r="I20"/>
          <cell r="J20"/>
          <cell r="K20"/>
          <cell r="L20"/>
          <cell r="M20"/>
          <cell r="N20"/>
          <cell r="O20"/>
          <cell r="P20"/>
          <cell r="Q20">
            <v>0</v>
          </cell>
          <cell r="R20"/>
          <cell r="S20"/>
        </row>
        <row r="21">
          <cell r="B21" t="str">
            <v xml:space="preserve">1.1.5 </v>
          </cell>
          <cell r="C21" t="str">
            <v>Insurance</v>
          </cell>
          <cell r="D21"/>
          <cell r="E21"/>
          <cell r="F21"/>
          <cell r="G21"/>
          <cell r="H21"/>
          <cell r="I21"/>
          <cell r="J21"/>
          <cell r="K21"/>
          <cell r="L21"/>
          <cell r="M21" t="str">
            <v>Based on Pupil numbers and De-Delegation £</v>
          </cell>
          <cell r="N21"/>
          <cell r="O21"/>
          <cell r="P21"/>
          <cell r="Q21">
            <v>0</v>
          </cell>
          <cell r="R21"/>
          <cell r="S21"/>
        </row>
        <row r="22">
          <cell r="B22" t="str">
            <v xml:space="preserve">1.1.6   </v>
          </cell>
          <cell r="C22" t="str">
            <v>Museum and Library services</v>
          </cell>
          <cell r="D22"/>
          <cell r="E22"/>
          <cell r="F22"/>
          <cell r="G22"/>
          <cell r="H22"/>
          <cell r="I22"/>
          <cell r="J22"/>
          <cell r="K22"/>
          <cell r="L22"/>
          <cell r="M22"/>
          <cell r="N22"/>
          <cell r="O22"/>
          <cell r="P22"/>
          <cell r="Q22">
            <v>0</v>
          </cell>
          <cell r="R22"/>
          <cell r="S22"/>
        </row>
        <row r="23">
          <cell r="B23" t="str">
            <v xml:space="preserve">1.1.7   </v>
          </cell>
          <cell r="C23" t="str">
            <v xml:space="preserve">Licences/subscriptions </v>
          </cell>
          <cell r="D23"/>
          <cell r="E23"/>
          <cell r="F23"/>
          <cell r="G23"/>
          <cell r="H23"/>
          <cell r="I23"/>
          <cell r="J23"/>
          <cell r="K23"/>
          <cell r="L23"/>
          <cell r="M23"/>
          <cell r="N23"/>
          <cell r="O23"/>
          <cell r="P23"/>
          <cell r="Q23">
            <v>0</v>
          </cell>
          <cell r="R23"/>
          <cell r="S23"/>
        </row>
        <row r="24">
          <cell r="B24" t="str">
            <v xml:space="preserve">1.1.8    </v>
          </cell>
          <cell r="C24" t="str">
            <v>Staff costs – supply cover excluding cover for facility time</v>
          </cell>
          <cell r="D24"/>
          <cell r="E24"/>
          <cell r="F24"/>
          <cell r="G24"/>
          <cell r="H24"/>
          <cell r="I24"/>
          <cell r="J24"/>
          <cell r="K24"/>
          <cell r="L24"/>
          <cell r="M24"/>
          <cell r="N24"/>
          <cell r="O24"/>
          <cell r="P24"/>
          <cell r="Q24">
            <v>0</v>
          </cell>
          <cell r="R24"/>
          <cell r="S24"/>
        </row>
        <row r="25">
          <cell r="B25" t="str">
            <v xml:space="preserve">1.1.9   </v>
          </cell>
          <cell r="C25" t="str">
            <v>Staff costs – supply cover for facility time</v>
          </cell>
          <cell r="D25"/>
          <cell r="E25"/>
          <cell r="F25"/>
          <cell r="G25">
            <v>70980.987345019486</v>
          </cell>
          <cell r="H25"/>
          <cell r="I25">
            <v>4501.2333438305041</v>
          </cell>
          <cell r="J25"/>
          <cell r="K25"/>
          <cell r="L25"/>
          <cell r="M25"/>
          <cell r="N25"/>
          <cell r="O25"/>
          <cell r="P25"/>
          <cell r="Q25">
            <v>75482.220688849993</v>
          </cell>
          <cell r="R25"/>
          <cell r="S25"/>
        </row>
        <row r="26">
          <cell r="B26"/>
          <cell r="C26"/>
          <cell r="D26"/>
          <cell r="E26"/>
          <cell r="F26"/>
          <cell r="G26"/>
          <cell r="H26"/>
          <cell r="I26"/>
          <cell r="J26"/>
          <cell r="K26"/>
          <cell r="L26"/>
          <cell r="M26"/>
          <cell r="N26"/>
          <cell r="O26"/>
          <cell r="P26"/>
          <cell r="Q26"/>
          <cell r="R26"/>
          <cell r="S26"/>
        </row>
        <row r="27">
          <cell r="B27"/>
          <cell r="C27" t="str">
            <v xml:space="preserve">HIGH NEEDS BUDGET </v>
          </cell>
          <cell r="D27"/>
          <cell r="E27"/>
          <cell r="F27"/>
          <cell r="G27"/>
          <cell r="H27"/>
          <cell r="I27"/>
          <cell r="J27"/>
          <cell r="K27"/>
          <cell r="L27"/>
          <cell r="M27"/>
          <cell r="N27"/>
          <cell r="O27"/>
          <cell r="P27"/>
          <cell r="Q27"/>
          <cell r="R27"/>
          <cell r="S27"/>
        </row>
        <row r="28">
          <cell r="B28" t="str">
            <v>1.2.1</v>
          </cell>
          <cell r="C28" t="str">
            <v>Top-up funding – maintained schools</v>
          </cell>
          <cell r="D28"/>
          <cell r="E28"/>
          <cell r="F28"/>
          <cell r="G28">
            <v>2609377.0158857214</v>
          </cell>
          <cell r="H28"/>
          <cell r="I28">
            <v>302375.51431562094</v>
          </cell>
          <cell r="J28"/>
          <cell r="K28">
            <v>4709769</v>
          </cell>
          <cell r="L28"/>
          <cell r="M28">
            <v>5906434</v>
          </cell>
          <cell r="N28"/>
          <cell r="O28"/>
          <cell r="P28"/>
          <cell r="Q28">
            <v>13527955.530201342</v>
          </cell>
          <cell r="R28"/>
          <cell r="S28"/>
        </row>
        <row r="29">
          <cell r="B29" t="str">
            <v>1.2.2</v>
          </cell>
          <cell r="C29" t="str">
            <v>Top-up funding – academies, free schools and colleges</v>
          </cell>
          <cell r="D29"/>
          <cell r="E29"/>
          <cell r="F29"/>
          <cell r="G29">
            <v>277574.48548657721</v>
          </cell>
          <cell r="H29"/>
          <cell r="I29">
            <v>291015.98431208055</v>
          </cell>
          <cell r="J29"/>
          <cell r="K29">
            <v>3345434</v>
          </cell>
          <cell r="L29"/>
          <cell r="M29">
            <v>0</v>
          </cell>
          <cell r="N29"/>
          <cell r="O29">
            <v>2100000</v>
          </cell>
          <cell r="P29"/>
          <cell r="Q29">
            <v>6014024.469798658</v>
          </cell>
          <cell r="R29"/>
          <cell r="S29"/>
        </row>
        <row r="30">
          <cell r="B30" t="str">
            <v>1.2.3</v>
          </cell>
          <cell r="C30" t="str">
            <v>Top-up and other funding – non-maintained and independent providers</v>
          </cell>
          <cell r="D30"/>
          <cell r="E30"/>
          <cell r="F30"/>
          <cell r="G30"/>
          <cell r="H30"/>
          <cell r="I30"/>
          <cell r="J30"/>
          <cell r="K30"/>
          <cell r="L30"/>
          <cell r="M30"/>
          <cell r="N30"/>
          <cell r="O30"/>
          <cell r="P30"/>
          <cell r="Q30">
            <v>0</v>
          </cell>
          <cell r="R30"/>
          <cell r="S30"/>
        </row>
        <row r="31">
          <cell r="B31" t="str">
            <v>1.2.4</v>
          </cell>
          <cell r="C31" t="str">
            <v>Additional high needs targeted funding for mainstream schools and academies</v>
          </cell>
          <cell r="D31"/>
          <cell r="E31"/>
          <cell r="F31"/>
          <cell r="G31">
            <v>249632.21476510068</v>
          </cell>
          <cell r="H31"/>
          <cell r="I31">
            <v>45567.785234899326</v>
          </cell>
          <cell r="J31"/>
          <cell r="K31"/>
          <cell r="L31"/>
          <cell r="M31"/>
          <cell r="N31"/>
          <cell r="O31"/>
          <cell r="P31"/>
          <cell r="Q31">
            <v>295200</v>
          </cell>
          <cell r="R31"/>
          <cell r="S31"/>
        </row>
        <row r="32">
          <cell r="B32" t="str">
            <v>1.2.5</v>
          </cell>
          <cell r="C32" t="str">
            <v xml:space="preserve">SEN support services  </v>
          </cell>
          <cell r="D32"/>
          <cell r="E32"/>
          <cell r="F32"/>
          <cell r="G32">
            <v>12490248.419306325</v>
          </cell>
          <cell r="H32"/>
          <cell r="I32">
            <v>2226029.5562499999</v>
          </cell>
          <cell r="J32"/>
          <cell r="K32">
            <v>387135.57500000001</v>
          </cell>
          <cell r="L32"/>
          <cell r="M32">
            <v>677487.25624999998</v>
          </cell>
          <cell r="N32"/>
          <cell r="O32"/>
          <cell r="P32"/>
          <cell r="Q32">
            <v>15780900.806806324</v>
          </cell>
          <cell r="R32"/>
          <cell r="S32">
            <v>512960</v>
          </cell>
        </row>
        <row r="33">
          <cell r="B33" t="str">
            <v>1.2.6</v>
          </cell>
          <cell r="C33" t="str">
            <v>Hospital education services</v>
          </cell>
          <cell r="D33"/>
          <cell r="E33"/>
          <cell r="F33"/>
          <cell r="G33"/>
          <cell r="H33"/>
          <cell r="I33"/>
          <cell r="J33"/>
          <cell r="K33"/>
          <cell r="L33"/>
          <cell r="M33"/>
          <cell r="N33"/>
          <cell r="O33"/>
          <cell r="P33"/>
          <cell r="Q33">
            <v>0</v>
          </cell>
          <cell r="R33"/>
          <cell r="S33"/>
        </row>
        <row r="34">
          <cell r="B34" t="str">
            <v>1.2.7</v>
          </cell>
          <cell r="C34" t="str">
            <v>Other alternative provision services</v>
          </cell>
          <cell r="D34"/>
          <cell r="E34"/>
          <cell r="F34"/>
          <cell r="G34">
            <v>895960.79999999993</v>
          </cell>
          <cell r="H34"/>
          <cell r="I34">
            <v>163548.4</v>
          </cell>
          <cell r="J34"/>
          <cell r="K34">
            <v>28443.200000000001</v>
          </cell>
          <cell r="L34"/>
          <cell r="M34">
            <v>49775.6</v>
          </cell>
          <cell r="N34"/>
          <cell r="O34"/>
          <cell r="P34"/>
          <cell r="Q34">
            <v>1137728</v>
          </cell>
          <cell r="R34"/>
          <cell r="S34">
            <v>550000</v>
          </cell>
        </row>
        <row r="35">
          <cell r="B35" t="str">
            <v>1.2.8</v>
          </cell>
          <cell r="C35" t="str">
            <v xml:space="preserve">Support for inclusion  </v>
          </cell>
          <cell r="D35"/>
          <cell r="E35"/>
          <cell r="F35"/>
          <cell r="G35"/>
          <cell r="H35"/>
          <cell r="I35"/>
          <cell r="J35"/>
          <cell r="K35"/>
          <cell r="L35"/>
          <cell r="M35"/>
          <cell r="N35"/>
          <cell r="O35"/>
          <cell r="P35"/>
          <cell r="Q35">
            <v>0</v>
          </cell>
          <cell r="R35"/>
          <cell r="S35"/>
        </row>
        <row r="36">
          <cell r="B36" t="str">
            <v>1.2.9</v>
          </cell>
          <cell r="C36" t="str">
            <v>Special schools and PRUs in financial difficulty</v>
          </cell>
          <cell r="D36"/>
          <cell r="E36"/>
          <cell r="F36"/>
          <cell r="G36"/>
          <cell r="H36"/>
          <cell r="I36"/>
          <cell r="J36"/>
          <cell r="K36"/>
          <cell r="L36"/>
          <cell r="M36"/>
          <cell r="N36"/>
          <cell r="O36"/>
          <cell r="P36"/>
          <cell r="Q36">
            <v>0</v>
          </cell>
          <cell r="R36"/>
          <cell r="S36"/>
        </row>
        <row r="37">
          <cell r="B37" t="str">
            <v>1.2.10</v>
          </cell>
          <cell r="C37" t="str">
            <v>PFI/ BSF costs at special schools and AP/ PRUs</v>
          </cell>
          <cell r="D37"/>
          <cell r="E37"/>
          <cell r="F37"/>
          <cell r="G37"/>
          <cell r="H37"/>
          <cell r="I37"/>
          <cell r="J37"/>
          <cell r="K37"/>
          <cell r="L37"/>
          <cell r="M37"/>
          <cell r="N37"/>
          <cell r="O37"/>
          <cell r="P37"/>
          <cell r="Q37">
            <v>0</v>
          </cell>
          <cell r="R37"/>
          <cell r="S37"/>
        </row>
        <row r="38">
          <cell r="B38" t="str">
            <v>1.2.11</v>
          </cell>
          <cell r="C38" t="str">
            <v>Direct payments (SEN and disability)</v>
          </cell>
          <cell r="D38"/>
          <cell r="E38"/>
          <cell r="F38"/>
          <cell r="G38"/>
          <cell r="H38"/>
          <cell r="I38"/>
          <cell r="J38"/>
          <cell r="K38"/>
          <cell r="L38"/>
          <cell r="M38"/>
          <cell r="N38"/>
          <cell r="O38"/>
          <cell r="P38"/>
          <cell r="Q38">
            <v>0</v>
          </cell>
          <cell r="R38"/>
          <cell r="S38"/>
        </row>
        <row r="39">
          <cell r="B39" t="str">
            <v>1.2.12</v>
          </cell>
          <cell r="C39" t="str">
            <v>Carbon reduction commitment allowances (PRUs)</v>
          </cell>
          <cell r="D39"/>
          <cell r="E39"/>
          <cell r="F39"/>
          <cell r="G39"/>
          <cell r="H39"/>
          <cell r="I39"/>
          <cell r="J39"/>
          <cell r="K39"/>
          <cell r="L39"/>
          <cell r="M39"/>
          <cell r="N39"/>
          <cell r="O39"/>
          <cell r="P39"/>
          <cell r="Q39">
            <v>0</v>
          </cell>
          <cell r="R39"/>
          <cell r="S39"/>
        </row>
        <row r="40">
          <cell r="B40"/>
          <cell r="C40"/>
          <cell r="D40"/>
          <cell r="E40"/>
          <cell r="F40"/>
          <cell r="G40"/>
          <cell r="H40"/>
          <cell r="I40"/>
          <cell r="J40"/>
          <cell r="K40"/>
          <cell r="L40"/>
          <cell r="M40"/>
          <cell r="N40"/>
          <cell r="O40"/>
          <cell r="P40"/>
          <cell r="Q40"/>
          <cell r="R40"/>
          <cell r="S40"/>
        </row>
        <row r="41">
          <cell r="B41"/>
          <cell r="C41" t="str">
            <v xml:space="preserve">EARLY YEARS BUDGET  </v>
          </cell>
          <cell r="D41"/>
          <cell r="E41"/>
          <cell r="F41"/>
          <cell r="G41"/>
          <cell r="H41"/>
          <cell r="I41"/>
          <cell r="J41"/>
          <cell r="K41"/>
          <cell r="L41"/>
          <cell r="M41"/>
          <cell r="N41"/>
          <cell r="O41"/>
          <cell r="P41"/>
          <cell r="Q41"/>
          <cell r="R41"/>
          <cell r="S41"/>
        </row>
        <row r="42">
          <cell r="B42" t="str">
            <v>1.3.1</v>
          </cell>
          <cell r="C42" t="str">
            <v>Central expenditure on children under 5</v>
          </cell>
          <cell r="D42"/>
          <cell r="E42">
            <v>2374762.94</v>
          </cell>
          <cell r="F42"/>
          <cell r="G42" t="str">
            <v>Links to EY Proforma</v>
          </cell>
          <cell r="H42"/>
          <cell r="I42"/>
          <cell r="J42"/>
          <cell r="K42"/>
          <cell r="L42"/>
          <cell r="M42"/>
          <cell r="N42"/>
          <cell r="O42"/>
          <cell r="P42"/>
          <cell r="Q42">
            <v>2374762.94</v>
          </cell>
          <cell r="R42"/>
          <cell r="S42"/>
        </row>
        <row r="43">
          <cell r="B43"/>
          <cell r="C43"/>
          <cell r="D43"/>
          <cell r="E43"/>
          <cell r="F43"/>
          <cell r="G43"/>
          <cell r="H43"/>
          <cell r="I43"/>
          <cell r="J43"/>
          <cell r="K43"/>
          <cell r="L43"/>
          <cell r="M43"/>
          <cell r="N43"/>
          <cell r="O43"/>
          <cell r="P43"/>
          <cell r="Q43"/>
          <cell r="R43"/>
          <cell r="S43"/>
        </row>
        <row r="44">
          <cell r="B44"/>
          <cell r="C44"/>
          <cell r="D44"/>
          <cell r="E44">
            <v>33547281</v>
          </cell>
          <cell r="F44"/>
          <cell r="G44">
            <v>33729281</v>
          </cell>
          <cell r="H44"/>
          <cell r="I44">
            <v>182000</v>
          </cell>
          <cell r="J44"/>
          <cell r="K44"/>
          <cell r="L44"/>
          <cell r="M44"/>
          <cell r="N44"/>
          <cell r="O44"/>
          <cell r="P44"/>
          <cell r="Q44"/>
          <cell r="R44"/>
          <cell r="S44"/>
        </row>
        <row r="45">
          <cell r="B45"/>
          <cell r="C45" t="str">
            <v xml:space="preserve">CENTRAL PROVISION WITHIN SCHOOLS BUDGET </v>
          </cell>
          <cell r="D45"/>
          <cell r="E45"/>
          <cell r="F45"/>
          <cell r="G45"/>
          <cell r="H45"/>
          <cell r="I45"/>
          <cell r="J45"/>
          <cell r="K45"/>
          <cell r="L45"/>
          <cell r="M45"/>
          <cell r="N45"/>
          <cell r="O45"/>
          <cell r="P45"/>
          <cell r="Q45"/>
          <cell r="R45"/>
          <cell r="S45"/>
        </row>
        <row r="46">
          <cell r="B46" t="str">
            <v>1.4.1</v>
          </cell>
          <cell r="C46" t="str">
            <v xml:space="preserve">Contribution to combined budgets </v>
          </cell>
          <cell r="D46"/>
          <cell r="E46"/>
          <cell r="F46"/>
          <cell r="G46">
            <v>5531537.1292372886</v>
          </cell>
          <cell r="H46"/>
          <cell r="I46">
            <v>351776.17161016946</v>
          </cell>
          <cell r="J46"/>
          <cell r="K46">
            <v>108238.82203389831</v>
          </cell>
          <cell r="L46"/>
          <cell r="M46">
            <v>378835.87711864407</v>
          </cell>
          <cell r="N46"/>
          <cell r="O46"/>
          <cell r="P46"/>
          <cell r="Q46">
            <v>6370388</v>
          </cell>
          <cell r="R46"/>
          <cell r="S46"/>
        </row>
        <row r="47">
          <cell r="B47" t="str">
            <v>1.4.2</v>
          </cell>
          <cell r="C47" t="str">
            <v>School admissions</v>
          </cell>
          <cell r="D47"/>
          <cell r="E47"/>
          <cell r="F47"/>
          <cell r="G47">
            <v>81498.375</v>
          </cell>
          <cell r="H47"/>
          <cell r="I47">
            <v>14876.687499999998</v>
          </cell>
          <cell r="J47"/>
          <cell r="K47">
            <v>2587.25</v>
          </cell>
          <cell r="L47"/>
          <cell r="M47">
            <v>4527.6875</v>
          </cell>
          <cell r="N47"/>
          <cell r="O47"/>
          <cell r="P47"/>
          <cell r="Q47">
            <v>103490</v>
          </cell>
          <cell r="R47"/>
          <cell r="S47"/>
        </row>
        <row r="48">
          <cell r="B48" t="str">
            <v>1.4.3</v>
          </cell>
          <cell r="C48" t="str">
            <v>Servicing of schools forums</v>
          </cell>
          <cell r="D48"/>
          <cell r="E48"/>
          <cell r="F48"/>
          <cell r="G48">
            <v>2008.125</v>
          </cell>
          <cell r="H48"/>
          <cell r="I48">
            <v>366.5625</v>
          </cell>
          <cell r="J48"/>
          <cell r="K48">
            <v>63.75</v>
          </cell>
          <cell r="L48"/>
          <cell r="M48">
            <v>111.5625</v>
          </cell>
          <cell r="N48"/>
          <cell r="O48"/>
          <cell r="P48"/>
          <cell r="Q48">
            <v>2550</v>
          </cell>
          <cell r="R48"/>
          <cell r="S48"/>
        </row>
        <row r="49">
          <cell r="B49" t="str">
            <v>1.4.4</v>
          </cell>
          <cell r="C49" t="str">
            <v>Termination of employment costs</v>
          </cell>
          <cell r="D49"/>
          <cell r="E49"/>
          <cell r="F49"/>
          <cell r="G49">
            <v>885582.62711864407</v>
          </cell>
          <cell r="H49"/>
          <cell r="I49">
            <v>56158.898305084746</v>
          </cell>
          <cell r="J49"/>
          <cell r="K49">
            <v>17279.661016949154</v>
          </cell>
          <cell r="L49"/>
          <cell r="M49">
            <v>60478.813559322036</v>
          </cell>
          <cell r="N49"/>
          <cell r="O49"/>
          <cell r="P49"/>
          <cell r="Q49">
            <v>1019500</v>
          </cell>
          <cell r="R49"/>
          <cell r="S49"/>
        </row>
        <row r="50">
          <cell r="B50" t="str">
            <v>1.4.5</v>
          </cell>
          <cell r="C50" t="str">
            <v>Falling Rolls Fund</v>
          </cell>
          <cell r="D50"/>
          <cell r="E50"/>
          <cell r="F50"/>
          <cell r="G50"/>
          <cell r="H50"/>
          <cell r="I50"/>
          <cell r="J50"/>
          <cell r="K50"/>
          <cell r="L50"/>
          <cell r="M50"/>
          <cell r="N50"/>
          <cell r="O50"/>
          <cell r="P50"/>
          <cell r="Q50">
            <v>0</v>
          </cell>
          <cell r="R50"/>
          <cell r="S50"/>
        </row>
        <row r="51">
          <cell r="B51" t="str">
            <v>1.4.6</v>
          </cell>
          <cell r="C51" t="str">
            <v>Capital expenditure from revenue (CERA)</v>
          </cell>
          <cell r="D51"/>
          <cell r="E51"/>
          <cell r="F51"/>
          <cell r="G51"/>
          <cell r="H51"/>
          <cell r="I51"/>
          <cell r="J51"/>
          <cell r="K51"/>
          <cell r="L51"/>
          <cell r="M51"/>
          <cell r="N51"/>
          <cell r="O51"/>
          <cell r="P51"/>
          <cell r="Q51">
            <v>0</v>
          </cell>
          <cell r="R51"/>
          <cell r="S51"/>
        </row>
        <row r="52">
          <cell r="B52" t="str">
            <v>1.4.7</v>
          </cell>
          <cell r="C52" t="str">
            <v>Prudential borrowing costs</v>
          </cell>
          <cell r="D52"/>
          <cell r="E52"/>
          <cell r="F52"/>
          <cell r="G52"/>
          <cell r="H52"/>
          <cell r="I52"/>
          <cell r="J52"/>
          <cell r="K52"/>
          <cell r="L52"/>
          <cell r="M52"/>
          <cell r="N52"/>
          <cell r="O52"/>
          <cell r="P52"/>
          <cell r="Q52">
            <v>0</v>
          </cell>
          <cell r="R52"/>
          <cell r="S52"/>
        </row>
        <row r="53">
          <cell r="B53" t="str">
            <v>1.4.8</v>
          </cell>
          <cell r="C53" t="str">
            <v xml:space="preserve">Fees to independent schools without SEN </v>
          </cell>
          <cell r="D53"/>
          <cell r="E53"/>
          <cell r="F53"/>
          <cell r="G53"/>
          <cell r="H53"/>
          <cell r="I53"/>
          <cell r="J53"/>
          <cell r="K53"/>
          <cell r="L53"/>
          <cell r="M53"/>
          <cell r="N53"/>
          <cell r="O53"/>
          <cell r="P53"/>
          <cell r="Q53">
            <v>0</v>
          </cell>
          <cell r="R53"/>
          <cell r="S53"/>
        </row>
        <row r="54">
          <cell r="B54" t="str">
            <v>1.4.9</v>
          </cell>
          <cell r="C54" t="str">
            <v xml:space="preserve">Equal pay - back pay   </v>
          </cell>
          <cell r="D54"/>
          <cell r="E54"/>
          <cell r="F54"/>
          <cell r="G54"/>
          <cell r="H54"/>
          <cell r="I54"/>
          <cell r="J54"/>
          <cell r="K54"/>
          <cell r="L54"/>
          <cell r="M54"/>
          <cell r="N54"/>
          <cell r="O54"/>
          <cell r="P54"/>
          <cell r="Q54">
            <v>0</v>
          </cell>
          <cell r="R54"/>
          <cell r="S54"/>
        </row>
        <row r="55">
          <cell r="B55" t="str">
            <v>1.4.10</v>
          </cell>
          <cell r="C55" t="str">
            <v xml:space="preserve">Pupil growth/ Infant class sizes </v>
          </cell>
          <cell r="D55"/>
          <cell r="E55"/>
          <cell r="F55"/>
          <cell r="G55">
            <v>1516199.4362416107</v>
          </cell>
          <cell r="H55"/>
          <cell r="I55">
            <v>264600.56375838927</v>
          </cell>
          <cell r="J55"/>
          <cell r="K55"/>
          <cell r="L55"/>
          <cell r="M55"/>
          <cell r="N55"/>
          <cell r="O55"/>
          <cell r="P55"/>
          <cell r="Q55">
            <v>1780800</v>
          </cell>
          <cell r="R55"/>
          <cell r="S55"/>
        </row>
        <row r="56">
          <cell r="B56" t="str">
            <v>1.4.11</v>
          </cell>
          <cell r="C56" t="str">
            <v>SEN transport</v>
          </cell>
          <cell r="D56"/>
          <cell r="E56"/>
          <cell r="F56"/>
          <cell r="G56"/>
          <cell r="H56"/>
          <cell r="I56"/>
          <cell r="J56"/>
          <cell r="K56"/>
          <cell r="L56"/>
          <cell r="M56"/>
          <cell r="N56"/>
          <cell r="O56"/>
          <cell r="P56"/>
          <cell r="Q56">
            <v>0</v>
          </cell>
          <cell r="R56"/>
          <cell r="S56"/>
        </row>
        <row r="57">
          <cell r="B57" t="str">
            <v>1.4.12</v>
          </cell>
          <cell r="C57" t="str">
            <v xml:space="preserve">Exceptions agreed by Secretary of State </v>
          </cell>
          <cell r="D57"/>
          <cell r="E57"/>
          <cell r="F57"/>
          <cell r="G57"/>
          <cell r="H57"/>
          <cell r="I57"/>
          <cell r="J57"/>
          <cell r="K57"/>
          <cell r="L57"/>
          <cell r="M57"/>
          <cell r="N57"/>
          <cell r="O57"/>
          <cell r="P57"/>
          <cell r="Q57">
            <v>0</v>
          </cell>
          <cell r="R57"/>
          <cell r="S57"/>
        </row>
        <row r="58">
          <cell r="B58" t="str">
            <v>1.4.13</v>
          </cell>
          <cell r="C58" t="str">
            <v xml:space="preserve">Other Items </v>
          </cell>
          <cell r="D58"/>
          <cell r="E58"/>
          <cell r="F58"/>
          <cell r="G58">
            <v>381937.5</v>
          </cell>
          <cell r="H58"/>
          <cell r="I58">
            <v>69718.75</v>
          </cell>
          <cell r="J58"/>
          <cell r="K58">
            <v>12125</v>
          </cell>
          <cell r="L58"/>
          <cell r="M58">
            <v>21218.75</v>
          </cell>
          <cell r="N58"/>
          <cell r="O58"/>
          <cell r="P58"/>
          <cell r="Q58">
            <v>485000</v>
          </cell>
          <cell r="R58"/>
          <cell r="S58"/>
        </row>
        <row r="59">
          <cell r="B59"/>
          <cell r="C59"/>
          <cell r="D59"/>
          <cell r="E59"/>
          <cell r="F59"/>
          <cell r="G59"/>
          <cell r="H59"/>
          <cell r="I59"/>
          <cell r="J59"/>
          <cell r="K59"/>
          <cell r="L59"/>
          <cell r="M59"/>
          <cell r="N59"/>
          <cell r="O59"/>
          <cell r="P59"/>
          <cell r="Q59"/>
          <cell r="R59"/>
          <cell r="S59"/>
        </row>
        <row r="60">
          <cell r="B60" t="str">
            <v>1.5.1</v>
          </cell>
          <cell r="C60" t="str">
            <v xml:space="preserve">Other Specific Grants </v>
          </cell>
          <cell r="D60"/>
          <cell r="E60"/>
          <cell r="F60"/>
          <cell r="G60"/>
          <cell r="H60"/>
          <cell r="I60"/>
          <cell r="J60"/>
          <cell r="K60"/>
          <cell r="L60"/>
          <cell r="M60"/>
          <cell r="N60"/>
          <cell r="O60"/>
          <cell r="P60"/>
          <cell r="Q60"/>
          <cell r="R60"/>
          <cell r="S60"/>
        </row>
        <row r="61">
          <cell r="B61"/>
          <cell r="C61"/>
          <cell r="D61"/>
          <cell r="E61"/>
          <cell r="F61"/>
          <cell r="G61"/>
          <cell r="H61"/>
          <cell r="I61"/>
          <cell r="J61"/>
          <cell r="K61"/>
          <cell r="L61"/>
          <cell r="M61"/>
          <cell r="N61"/>
          <cell r="O61"/>
          <cell r="P61"/>
          <cell r="Q61"/>
          <cell r="R61"/>
          <cell r="S61"/>
        </row>
        <row r="62">
          <cell r="B62" t="str">
            <v>1.6.1</v>
          </cell>
          <cell r="C62" t="str">
            <v xml:space="preserve">TOTAL SCHOOLS BUDGET (before Academy recoupment)  </v>
          </cell>
          <cell r="D62"/>
          <cell r="E62">
            <v>33547281</v>
          </cell>
          <cell r="F62"/>
          <cell r="G62">
            <v>234444758.78463987</v>
          </cell>
          <cell r="H62"/>
          <cell r="I62">
            <v>179649974.41038191</v>
          </cell>
          <cell r="J62"/>
          <cell r="K62">
            <v>18231076.258050844</v>
          </cell>
          <cell r="L62"/>
          <cell r="M62">
            <v>11408869.546927966</v>
          </cell>
          <cell r="N62"/>
          <cell r="O62">
            <v>2100000</v>
          </cell>
          <cell r="P62"/>
          <cell r="Q62">
            <v>479381960.0000006</v>
          </cell>
          <cell r="R62"/>
          <cell r="S62">
            <v>1062960</v>
          </cell>
        </row>
        <row r="63">
          <cell r="B63"/>
          <cell r="C63"/>
          <cell r="D63"/>
          <cell r="E63"/>
          <cell r="F63"/>
          <cell r="G63"/>
          <cell r="H63"/>
          <cell r="I63"/>
          <cell r="J63"/>
          <cell r="K63"/>
          <cell r="L63"/>
          <cell r="M63"/>
          <cell r="N63"/>
          <cell r="O63"/>
          <cell r="P63"/>
          <cell r="Q63"/>
          <cell r="R63"/>
          <cell r="S63"/>
        </row>
        <row r="64">
          <cell r="B64"/>
          <cell r="C64"/>
          <cell r="D64"/>
          <cell r="E64"/>
          <cell r="F64"/>
          <cell r="G64"/>
          <cell r="H64"/>
          <cell r="I64"/>
          <cell r="J64"/>
          <cell r="K64"/>
          <cell r="L64"/>
          <cell r="M64"/>
          <cell r="N64"/>
          <cell r="O64"/>
          <cell r="P64"/>
          <cell r="Q64"/>
          <cell r="R64"/>
          <cell r="S64"/>
        </row>
        <row r="65">
          <cell r="B65"/>
          <cell r="C65" t="str">
            <v xml:space="preserve">RECONCILIATION OF SCHOOLS BUDGET   </v>
          </cell>
          <cell r="D65"/>
          <cell r="E65"/>
          <cell r="F65"/>
          <cell r="G65"/>
          <cell r="H65"/>
          <cell r="I65"/>
          <cell r="J65"/>
          <cell r="K65"/>
          <cell r="L65"/>
          <cell r="M65"/>
          <cell r="N65"/>
          <cell r="O65"/>
          <cell r="P65"/>
          <cell r="Q65"/>
          <cell r="R65"/>
          <cell r="S65"/>
        </row>
        <row r="66">
          <cell r="B66"/>
          <cell r="C66"/>
          <cell r="D66"/>
          <cell r="E66"/>
          <cell r="F66"/>
          <cell r="G66"/>
          <cell r="H66"/>
          <cell r="I66"/>
          <cell r="J66"/>
          <cell r="K66"/>
          <cell r="L66"/>
          <cell r="M66"/>
          <cell r="N66"/>
          <cell r="O66"/>
          <cell r="P66"/>
          <cell r="Q66"/>
          <cell r="R66"/>
          <cell r="S66"/>
        </row>
        <row r="67">
          <cell r="B67" t="str">
            <v>1.7.1</v>
          </cell>
          <cell r="C67" t="str">
            <v xml:space="preserve">Estimated Dedicated Schools Grant for 2016-17    </v>
          </cell>
          <cell r="D67"/>
          <cell r="E67"/>
          <cell r="F67"/>
          <cell r="G67"/>
          <cell r="H67"/>
          <cell r="I67"/>
          <cell r="J67"/>
          <cell r="K67"/>
          <cell r="L67"/>
          <cell r="M67"/>
          <cell r="N67"/>
          <cell r="O67"/>
          <cell r="P67"/>
          <cell r="Q67">
            <v>476537000</v>
          </cell>
          <cell r="R67"/>
          <cell r="S67"/>
        </row>
        <row r="68">
          <cell r="B68" t="str">
            <v>1.7.2</v>
          </cell>
          <cell r="C68" t="str">
            <v xml:space="preserve">Dedicated Schools Grant brought forward from 2015-16  </v>
          </cell>
          <cell r="D68"/>
          <cell r="E68"/>
          <cell r="F68"/>
          <cell r="G68"/>
          <cell r="H68"/>
          <cell r="I68"/>
          <cell r="J68"/>
          <cell r="K68"/>
          <cell r="L68"/>
          <cell r="M68"/>
          <cell r="N68"/>
          <cell r="O68"/>
          <cell r="P68"/>
          <cell r="Q68">
            <v>1782000</v>
          </cell>
          <cell r="R68"/>
          <cell r="S68"/>
        </row>
        <row r="69">
          <cell r="B69" t="str">
            <v>1.7.3</v>
          </cell>
          <cell r="C69" t="str">
            <v xml:space="preserve">Dedicated Schools Grant carry forward to 2017-18  </v>
          </cell>
          <cell r="D69"/>
          <cell r="E69"/>
          <cell r="F69"/>
          <cell r="G69"/>
          <cell r="H69"/>
          <cell r="I69"/>
          <cell r="J69"/>
          <cell r="K69"/>
          <cell r="L69"/>
          <cell r="M69"/>
          <cell r="N69"/>
          <cell r="O69"/>
          <cell r="P69"/>
          <cell r="Q69"/>
          <cell r="R69"/>
          <cell r="S69"/>
        </row>
        <row r="70">
          <cell r="B70" t="str">
            <v>1.7.4</v>
          </cell>
          <cell r="C70" t="str">
            <v xml:space="preserve">EFA funding </v>
          </cell>
          <cell r="D70"/>
          <cell r="E70"/>
          <cell r="F70"/>
          <cell r="G70"/>
          <cell r="H70"/>
          <cell r="I70"/>
          <cell r="J70"/>
          <cell r="K70"/>
          <cell r="L70"/>
          <cell r="M70"/>
          <cell r="N70"/>
          <cell r="O70"/>
          <cell r="P70"/>
          <cell r="Q70">
            <v>15195760</v>
          </cell>
          <cell r="R70"/>
          <cell r="S70"/>
        </row>
        <row r="71">
          <cell r="B71" t="str">
            <v>1.7.5</v>
          </cell>
          <cell r="C71" t="str">
            <v xml:space="preserve">Local Authority additional contribution   </v>
          </cell>
          <cell r="D71"/>
          <cell r="E71"/>
          <cell r="F71"/>
          <cell r="G71"/>
          <cell r="H71"/>
          <cell r="I71"/>
          <cell r="J71"/>
          <cell r="K71"/>
          <cell r="L71"/>
          <cell r="M71"/>
          <cell r="N71"/>
          <cell r="O71"/>
          <cell r="P71"/>
          <cell r="Q71"/>
          <cell r="R71"/>
          <cell r="S71"/>
        </row>
        <row r="72">
          <cell r="B72" t="str">
            <v>1.7.6</v>
          </cell>
          <cell r="C72" t="str">
            <v xml:space="preserve">Total funding supporting the Schools Budget (lines 1.7.1 to 1.7.5)  </v>
          </cell>
          <cell r="D72"/>
          <cell r="E72"/>
          <cell r="F72"/>
          <cell r="G72"/>
          <cell r="H72"/>
          <cell r="I72"/>
          <cell r="J72"/>
          <cell r="K72"/>
          <cell r="L72"/>
          <cell r="M72"/>
          <cell r="N72"/>
          <cell r="O72"/>
          <cell r="P72"/>
          <cell r="Q72">
            <v>493514760</v>
          </cell>
          <cell r="R72"/>
          <cell r="S72"/>
        </row>
        <row r="73">
          <cell r="B73"/>
          <cell r="C73"/>
          <cell r="D73"/>
          <cell r="E73"/>
          <cell r="F73"/>
          <cell r="G73"/>
          <cell r="H73"/>
          <cell r="I73"/>
          <cell r="J73"/>
          <cell r="K73"/>
          <cell r="L73"/>
          <cell r="M73"/>
          <cell r="N73"/>
          <cell r="O73"/>
          <cell r="P73"/>
          <cell r="Q73"/>
          <cell r="R73"/>
          <cell r="S73"/>
        </row>
        <row r="74">
          <cell r="B74" t="str">
            <v>1.8.1</v>
          </cell>
          <cell r="C74" t="str">
            <v xml:space="preserve">Academy: recoupment from the Dedicated Schools Grant (please show any recoupment from the DSG as a negative in the cell)   </v>
          </cell>
          <cell r="D74"/>
          <cell r="E74"/>
          <cell r="F74"/>
          <cell r="G74"/>
          <cell r="H74"/>
          <cell r="I74"/>
          <cell r="J74"/>
          <cell r="K74"/>
          <cell r="L74"/>
          <cell r="M74"/>
          <cell r="N74"/>
          <cell r="O74"/>
          <cell r="P74"/>
          <cell r="Q74">
            <v>-183624882.13920856</v>
          </cell>
          <cell r="R74"/>
          <cell r="S74"/>
        </row>
        <row r="75">
          <cell r="B75"/>
          <cell r="C75"/>
          <cell r="D75"/>
          <cell r="E75"/>
          <cell r="F75"/>
          <cell r="G75"/>
          <cell r="H75"/>
          <cell r="I75"/>
          <cell r="J75"/>
          <cell r="K75"/>
          <cell r="L75"/>
          <cell r="M75"/>
          <cell r="N75"/>
          <cell r="O75"/>
          <cell r="P75"/>
          <cell r="Q75"/>
          <cell r="R75"/>
          <cell r="S75"/>
        </row>
        <row r="76">
          <cell r="B76">
            <v>2</v>
          </cell>
          <cell r="C76" t="str">
            <v>OTHER EDUCATION AND COMMUNITY BUDGET</v>
          </cell>
          <cell r="D76"/>
          <cell r="E76"/>
          <cell r="F76"/>
          <cell r="G76"/>
          <cell r="H76"/>
          <cell r="I76"/>
          <cell r="J76"/>
          <cell r="K76"/>
          <cell r="L76"/>
          <cell r="M76"/>
          <cell r="N76"/>
          <cell r="O76"/>
          <cell r="P76"/>
          <cell r="Q76"/>
          <cell r="R76"/>
          <cell r="S76"/>
        </row>
        <row r="77">
          <cell r="B77"/>
          <cell r="C77"/>
          <cell r="D77"/>
          <cell r="E77"/>
          <cell r="F77"/>
          <cell r="G77"/>
          <cell r="H77"/>
          <cell r="I77"/>
          <cell r="J77"/>
          <cell r="K77"/>
          <cell r="L77"/>
          <cell r="M77"/>
          <cell r="N77"/>
          <cell r="O77"/>
          <cell r="P77"/>
          <cell r="Q77"/>
          <cell r="R77"/>
          <cell r="S77"/>
        </row>
        <row r="78">
          <cell r="B78" t="str">
            <v>2.0.1</v>
          </cell>
          <cell r="C78" t="str">
            <v xml:space="preserve">Therapies and other health related services </v>
          </cell>
          <cell r="D78"/>
          <cell r="E78"/>
          <cell r="F78"/>
          <cell r="G78"/>
          <cell r="H78"/>
          <cell r="I78"/>
          <cell r="J78"/>
          <cell r="K78"/>
          <cell r="L78"/>
          <cell r="M78"/>
          <cell r="N78"/>
          <cell r="O78"/>
          <cell r="P78"/>
          <cell r="Q78"/>
          <cell r="R78"/>
          <cell r="S78"/>
        </row>
        <row r="79">
          <cell r="B79" t="str">
            <v>2.0.2</v>
          </cell>
          <cell r="C79" t="str">
            <v xml:space="preserve">Central support services </v>
          </cell>
          <cell r="D79"/>
          <cell r="E79"/>
          <cell r="F79"/>
          <cell r="G79"/>
          <cell r="H79"/>
          <cell r="I79"/>
          <cell r="J79"/>
          <cell r="K79"/>
          <cell r="L79"/>
          <cell r="M79"/>
          <cell r="N79"/>
          <cell r="O79"/>
          <cell r="P79"/>
          <cell r="Q79">
            <v>3178858.465643805</v>
          </cell>
          <cell r="R79"/>
          <cell r="S79">
            <v>432660</v>
          </cell>
        </row>
        <row r="80">
          <cell r="B80" t="str">
            <v>2.0.3</v>
          </cell>
          <cell r="C80" t="str">
            <v>Education welfare service</v>
          </cell>
          <cell r="D80"/>
          <cell r="E80"/>
          <cell r="F80"/>
          <cell r="G80"/>
          <cell r="H80"/>
          <cell r="I80"/>
          <cell r="J80"/>
          <cell r="K80"/>
          <cell r="L80"/>
          <cell r="M80"/>
          <cell r="N80"/>
          <cell r="O80"/>
          <cell r="P80"/>
          <cell r="Q80">
            <v>515262.32411376893</v>
          </cell>
          <cell r="R80"/>
          <cell r="S80"/>
        </row>
        <row r="81">
          <cell r="B81" t="str">
            <v>2.0.4</v>
          </cell>
          <cell r="C81" t="str">
            <v>School improvement</v>
          </cell>
          <cell r="D81"/>
          <cell r="E81"/>
          <cell r="F81"/>
          <cell r="G81"/>
          <cell r="H81"/>
          <cell r="I81"/>
          <cell r="J81"/>
          <cell r="K81"/>
          <cell r="L81"/>
          <cell r="M81"/>
          <cell r="N81"/>
          <cell r="O81"/>
          <cell r="P81"/>
          <cell r="Q81">
            <v>9637667.6623890586</v>
          </cell>
          <cell r="R81"/>
          <cell r="S81">
            <v>3180361</v>
          </cell>
        </row>
        <row r="82">
          <cell r="B82" t="str">
            <v>2.0.5</v>
          </cell>
          <cell r="C82" t="str">
            <v>Asset management - education</v>
          </cell>
          <cell r="D82"/>
          <cell r="E82"/>
          <cell r="F82"/>
          <cell r="G82"/>
          <cell r="H82"/>
          <cell r="I82"/>
          <cell r="J82"/>
          <cell r="K82"/>
          <cell r="L82"/>
          <cell r="M82"/>
          <cell r="N82"/>
          <cell r="O82"/>
          <cell r="P82"/>
          <cell r="Q82">
            <v>1057916.6701177934</v>
          </cell>
          <cell r="R82"/>
          <cell r="S82">
            <v>105</v>
          </cell>
        </row>
        <row r="83">
          <cell r="B83" t="str">
            <v>2.0.6</v>
          </cell>
          <cell r="C83" t="str">
            <v>Statutory/ Regulatory duties - education</v>
          </cell>
          <cell r="D83"/>
          <cell r="E83"/>
          <cell r="F83"/>
          <cell r="G83"/>
          <cell r="H83"/>
          <cell r="I83"/>
          <cell r="J83"/>
          <cell r="K83"/>
          <cell r="L83"/>
          <cell r="M83"/>
          <cell r="N83"/>
          <cell r="O83"/>
          <cell r="P83"/>
          <cell r="Q83">
            <v>5940308.5397088574</v>
          </cell>
          <cell r="R83"/>
          <cell r="S83">
            <v>150000</v>
          </cell>
        </row>
        <row r="84">
          <cell r="B84" t="str">
            <v>2.0.7</v>
          </cell>
          <cell r="C84" t="str">
            <v>Premature retirement cost/ Redundancy costs (new provisions)</v>
          </cell>
          <cell r="D84"/>
          <cell r="E84"/>
          <cell r="F84"/>
          <cell r="G84"/>
          <cell r="H84"/>
          <cell r="I84"/>
          <cell r="J84"/>
          <cell r="K84"/>
          <cell r="L84"/>
          <cell r="M84"/>
          <cell r="N84"/>
          <cell r="O84"/>
          <cell r="P84"/>
          <cell r="Q84">
            <v>1903531.2417373005</v>
          </cell>
          <cell r="R84"/>
          <cell r="S84"/>
        </row>
        <row r="85">
          <cell r="B85" t="str">
            <v>2.0.8</v>
          </cell>
          <cell r="C85" t="str">
            <v>Monitoring national curriculum assessment</v>
          </cell>
          <cell r="D85"/>
          <cell r="E85"/>
          <cell r="F85"/>
          <cell r="G85"/>
          <cell r="H85"/>
          <cell r="I85"/>
          <cell r="J85"/>
          <cell r="K85"/>
          <cell r="L85"/>
          <cell r="M85"/>
          <cell r="N85"/>
          <cell r="O85"/>
          <cell r="P85"/>
          <cell r="Q85"/>
          <cell r="R85"/>
          <cell r="S85"/>
        </row>
        <row r="86">
          <cell r="B86"/>
          <cell r="C86"/>
          <cell r="D86"/>
          <cell r="E86"/>
          <cell r="F86"/>
          <cell r="G86"/>
          <cell r="H86"/>
          <cell r="I86"/>
          <cell r="J86"/>
          <cell r="K86"/>
          <cell r="L86"/>
          <cell r="M86"/>
          <cell r="N86"/>
          <cell r="O86"/>
          <cell r="P86"/>
          <cell r="Q86"/>
          <cell r="R86"/>
          <cell r="S86"/>
        </row>
        <row r="87">
          <cell r="B87"/>
          <cell r="C87"/>
          <cell r="D87"/>
          <cell r="E87"/>
          <cell r="F87"/>
          <cell r="G87"/>
          <cell r="H87"/>
          <cell r="I87"/>
          <cell r="J87"/>
          <cell r="K87"/>
          <cell r="L87"/>
          <cell r="M87"/>
          <cell r="N87"/>
          <cell r="O87"/>
          <cell r="P87"/>
          <cell r="Q87"/>
          <cell r="R87"/>
          <cell r="S87"/>
        </row>
        <row r="88">
          <cell r="B88" t="str">
            <v>2.1.1</v>
          </cell>
          <cell r="C88" t="str">
            <v>Educational psychology service</v>
          </cell>
          <cell r="D88"/>
          <cell r="E88"/>
          <cell r="F88"/>
          <cell r="G88"/>
          <cell r="H88"/>
          <cell r="I88"/>
          <cell r="J88"/>
          <cell r="K88"/>
          <cell r="L88"/>
          <cell r="M88"/>
          <cell r="N88"/>
          <cell r="O88"/>
          <cell r="P88"/>
          <cell r="Q88">
            <v>1438151.5790406426</v>
          </cell>
          <cell r="R88"/>
          <cell r="S88"/>
        </row>
        <row r="89">
          <cell r="B89" t="str">
            <v>2.1.2</v>
          </cell>
          <cell r="C89" t="str">
            <v>SEN administration, assessment and coordination and monitoring</v>
          </cell>
          <cell r="D89"/>
          <cell r="E89"/>
          <cell r="F89"/>
          <cell r="G89"/>
          <cell r="H89"/>
          <cell r="I89"/>
          <cell r="J89"/>
          <cell r="K89"/>
          <cell r="L89"/>
          <cell r="M89"/>
          <cell r="N89"/>
          <cell r="O89"/>
          <cell r="P89"/>
          <cell r="Q89">
            <v>1244651.8644967617</v>
          </cell>
          <cell r="R89"/>
          <cell r="S89"/>
        </row>
        <row r="90">
          <cell r="B90" t="str">
            <v>2.1.3</v>
          </cell>
          <cell r="C90" t="str">
            <v>Independent Advice and Support Services (Parent partnership), guidance and information</v>
          </cell>
          <cell r="D90"/>
          <cell r="E90"/>
          <cell r="F90"/>
          <cell r="G90"/>
          <cell r="H90"/>
          <cell r="I90"/>
          <cell r="J90"/>
          <cell r="K90"/>
          <cell r="L90"/>
          <cell r="M90"/>
          <cell r="N90"/>
          <cell r="O90"/>
          <cell r="P90"/>
          <cell r="Q90">
            <v>160686.61107963903</v>
          </cell>
          <cell r="R90"/>
          <cell r="S90">
            <v>0.5</v>
          </cell>
        </row>
        <row r="91">
          <cell r="B91" t="str">
            <v>2.1.4</v>
          </cell>
          <cell r="C91" t="str">
            <v>Home to school transport (pre 16): SEN transport expenditure</v>
          </cell>
          <cell r="D91"/>
          <cell r="E91"/>
          <cell r="F91"/>
          <cell r="G91">
            <v>4634140.7524734465</v>
          </cell>
          <cell r="H91"/>
          <cell r="I91">
            <v>845914.58180070855</v>
          </cell>
          <cell r="J91"/>
          <cell r="K91">
            <v>147115.57944360151</v>
          </cell>
          <cell r="L91"/>
          <cell r="M91">
            <v>257452.26402630261</v>
          </cell>
          <cell r="N91"/>
          <cell r="O91"/>
          <cell r="P91"/>
          <cell r="Q91">
            <v>5884623.1777440589</v>
          </cell>
          <cell r="R91"/>
          <cell r="S91"/>
        </row>
        <row r="92">
          <cell r="B92" t="str">
            <v>2.1.5</v>
          </cell>
          <cell r="C92" t="str">
            <v>Home to school transport (pre 16): mainstream home to school transport expenditure:</v>
          </cell>
          <cell r="D92"/>
          <cell r="E92"/>
          <cell r="F92"/>
          <cell r="G92">
            <v>11059785.975973887</v>
          </cell>
          <cell r="H92"/>
          <cell r="I92">
            <v>2018849.8210111063</v>
          </cell>
          <cell r="J92"/>
          <cell r="K92">
            <v>351104.31669758377</v>
          </cell>
          <cell r="L92"/>
          <cell r="M92">
            <v>614432.55422077142</v>
          </cell>
          <cell r="N92"/>
          <cell r="O92"/>
          <cell r="P92"/>
          <cell r="Q92">
            <v>14044172.667903349</v>
          </cell>
          <cell r="R92"/>
          <cell r="S92"/>
        </row>
        <row r="93">
          <cell r="B93" t="str">
            <v>2.1.6</v>
          </cell>
          <cell r="C93" t="str">
            <v>Home to post-16 provision: SEN/ LLDD transport expenditure (aged 16-18)</v>
          </cell>
          <cell r="D93"/>
          <cell r="E93"/>
          <cell r="F93"/>
          <cell r="G93"/>
          <cell r="H93"/>
          <cell r="I93"/>
          <cell r="J93"/>
          <cell r="K93"/>
          <cell r="L93"/>
          <cell r="M93"/>
          <cell r="N93"/>
          <cell r="O93"/>
          <cell r="P93"/>
          <cell r="Q93">
            <v>0</v>
          </cell>
          <cell r="R93"/>
          <cell r="S93"/>
        </row>
        <row r="94">
          <cell r="B94" t="str">
            <v>2.1.7</v>
          </cell>
          <cell r="C94" t="str">
            <v>Home to post-16 provision: SEN/ LLDD transport expenditure (aged 19-25)</v>
          </cell>
          <cell r="D94"/>
          <cell r="E94"/>
          <cell r="F94"/>
          <cell r="G94"/>
          <cell r="H94"/>
          <cell r="I94"/>
          <cell r="J94"/>
          <cell r="K94"/>
          <cell r="L94"/>
          <cell r="M94"/>
          <cell r="N94"/>
          <cell r="O94"/>
          <cell r="P94"/>
          <cell r="Q94">
            <v>0</v>
          </cell>
          <cell r="R94"/>
          <cell r="S94"/>
        </row>
        <row r="95">
          <cell r="B95" t="str">
            <v>2.1.8</v>
          </cell>
          <cell r="C95" t="str">
            <v xml:space="preserve">Home to post-16 provision transport: mainstream home to post-16 transport expenditure. </v>
          </cell>
          <cell r="D95"/>
          <cell r="E95"/>
          <cell r="F95"/>
          <cell r="G95"/>
          <cell r="H95"/>
          <cell r="I95"/>
          <cell r="J95"/>
          <cell r="K95"/>
          <cell r="L95"/>
          <cell r="M95"/>
          <cell r="N95"/>
          <cell r="O95">
            <v>636740.04191960045</v>
          </cell>
          <cell r="P95"/>
          <cell r="Q95">
            <v>636740.04191960045</v>
          </cell>
          <cell r="R95"/>
          <cell r="S95"/>
        </row>
        <row r="96">
          <cell r="B96" t="str">
            <v>2.1.9</v>
          </cell>
          <cell r="C96" t="str">
            <v>Supply of school places</v>
          </cell>
          <cell r="D96"/>
          <cell r="E96"/>
          <cell r="F96"/>
          <cell r="G96"/>
          <cell r="H96"/>
          <cell r="I96"/>
          <cell r="J96"/>
          <cell r="K96"/>
          <cell r="L96"/>
          <cell r="M96"/>
          <cell r="N96"/>
          <cell r="O96"/>
          <cell r="P96"/>
          <cell r="Q96">
            <v>540916.26975241839</v>
          </cell>
          <cell r="R96"/>
          <cell r="S96">
            <v>23435</v>
          </cell>
        </row>
        <row r="97">
          <cell r="B97"/>
          <cell r="C97"/>
          <cell r="D97"/>
          <cell r="E97"/>
          <cell r="F97"/>
          <cell r="G97"/>
          <cell r="H97"/>
          <cell r="I97"/>
          <cell r="J97"/>
          <cell r="K97"/>
          <cell r="L97"/>
          <cell r="M97"/>
          <cell r="N97"/>
          <cell r="O97"/>
          <cell r="P97"/>
          <cell r="Q97"/>
          <cell r="R97"/>
          <cell r="S97"/>
        </row>
        <row r="98">
          <cell r="B98" t="str">
            <v>2.2.1</v>
          </cell>
          <cell r="C98" t="str">
            <v>Young people's learning and development</v>
          </cell>
          <cell r="D98"/>
          <cell r="E98"/>
          <cell r="F98"/>
          <cell r="G98"/>
          <cell r="H98"/>
          <cell r="I98">
            <v>1007540.747638308</v>
          </cell>
          <cell r="J98"/>
          <cell r="K98"/>
          <cell r="L98"/>
          <cell r="M98"/>
          <cell r="N98"/>
          <cell r="O98"/>
          <cell r="P98"/>
          <cell r="Q98">
            <v>1007540.747638308</v>
          </cell>
          <cell r="R98"/>
          <cell r="S98"/>
        </row>
        <row r="99">
          <cell r="B99" t="str">
            <v>2.2.2</v>
          </cell>
          <cell r="C99" t="str">
            <v>Adult and Community learning</v>
          </cell>
          <cell r="D99"/>
          <cell r="E99"/>
          <cell r="F99"/>
          <cell r="G99"/>
          <cell r="H99"/>
          <cell r="I99"/>
          <cell r="J99"/>
          <cell r="K99"/>
          <cell r="L99"/>
          <cell r="M99"/>
          <cell r="N99"/>
          <cell r="O99"/>
          <cell r="P99"/>
          <cell r="Q99">
            <v>125653.00507601931</v>
          </cell>
          <cell r="R99"/>
          <cell r="S99"/>
        </row>
        <row r="100">
          <cell r="B100" t="str">
            <v>2.2.3</v>
          </cell>
          <cell r="C100" t="str">
            <v>Pension costs</v>
          </cell>
          <cell r="D100"/>
          <cell r="E100"/>
          <cell r="F100"/>
          <cell r="G100"/>
          <cell r="H100"/>
          <cell r="I100"/>
          <cell r="J100"/>
          <cell r="K100"/>
          <cell r="L100"/>
          <cell r="M100"/>
          <cell r="N100"/>
          <cell r="O100"/>
          <cell r="P100"/>
          <cell r="Q100"/>
          <cell r="R100"/>
          <cell r="S100"/>
        </row>
        <row r="101">
          <cell r="B101" t="str">
            <v>2.2.4</v>
          </cell>
          <cell r="C101" t="str">
            <v>Joint use arrangements</v>
          </cell>
          <cell r="D101"/>
          <cell r="E101"/>
          <cell r="F101"/>
          <cell r="G101"/>
          <cell r="H101"/>
          <cell r="I101"/>
          <cell r="J101"/>
          <cell r="K101"/>
          <cell r="L101"/>
          <cell r="M101"/>
          <cell r="N101"/>
          <cell r="O101"/>
          <cell r="P101"/>
          <cell r="Q101"/>
          <cell r="R101"/>
          <cell r="S101"/>
        </row>
        <row r="102">
          <cell r="B102" t="str">
            <v>2.2.5</v>
          </cell>
          <cell r="C102" t="str">
            <v>Insurance</v>
          </cell>
          <cell r="D102"/>
          <cell r="E102"/>
          <cell r="F102"/>
          <cell r="G102"/>
          <cell r="H102"/>
          <cell r="I102"/>
          <cell r="J102"/>
          <cell r="K102"/>
          <cell r="L102"/>
          <cell r="M102"/>
          <cell r="N102"/>
          <cell r="O102"/>
          <cell r="P102"/>
          <cell r="Q102"/>
          <cell r="R102"/>
          <cell r="S102"/>
        </row>
        <row r="103">
          <cell r="B103"/>
          <cell r="C103"/>
          <cell r="D103"/>
          <cell r="E103"/>
          <cell r="F103"/>
          <cell r="G103"/>
          <cell r="H103"/>
          <cell r="I103"/>
          <cell r="J103"/>
          <cell r="K103"/>
          <cell r="L103"/>
          <cell r="M103"/>
          <cell r="N103"/>
          <cell r="O103"/>
          <cell r="P103"/>
          <cell r="Q103"/>
          <cell r="R103"/>
          <cell r="S103"/>
        </row>
        <row r="104">
          <cell r="B104" t="str">
            <v>2.3.1</v>
          </cell>
          <cell r="C104" t="str">
            <v xml:space="preserve">Other Specific Grant </v>
          </cell>
          <cell r="D104"/>
          <cell r="E104"/>
          <cell r="F104"/>
          <cell r="G104"/>
          <cell r="H104"/>
          <cell r="I104"/>
          <cell r="J104"/>
          <cell r="K104"/>
          <cell r="L104"/>
          <cell r="M104"/>
          <cell r="N104"/>
          <cell r="O104"/>
          <cell r="P104"/>
          <cell r="Q104"/>
          <cell r="R104"/>
          <cell r="S104"/>
        </row>
        <row r="105">
          <cell r="B105"/>
          <cell r="C105"/>
          <cell r="D105"/>
          <cell r="E105"/>
          <cell r="F105"/>
          <cell r="G105"/>
          <cell r="H105"/>
          <cell r="I105"/>
          <cell r="J105"/>
          <cell r="K105"/>
          <cell r="L105"/>
          <cell r="M105"/>
          <cell r="N105"/>
          <cell r="O105"/>
          <cell r="P105"/>
          <cell r="Q105"/>
          <cell r="R105"/>
          <cell r="S105"/>
        </row>
        <row r="106">
          <cell r="B106" t="str">
            <v>2.4.1</v>
          </cell>
          <cell r="C106" t="str">
            <v>Total Other education and community budget</v>
          </cell>
          <cell r="D106"/>
          <cell r="E106"/>
          <cell r="F106"/>
          <cell r="G106"/>
          <cell r="H106"/>
          <cell r="I106"/>
          <cell r="J106"/>
          <cell r="K106"/>
          <cell r="L106"/>
          <cell r="M106"/>
          <cell r="N106"/>
          <cell r="O106"/>
          <cell r="P106"/>
          <cell r="Q106">
            <v>47316680.868361384</v>
          </cell>
          <cell r="R106"/>
          <cell r="S106">
            <v>3786561.5</v>
          </cell>
        </row>
        <row r="107">
          <cell r="B107"/>
          <cell r="C107"/>
          <cell r="D107"/>
          <cell r="E107"/>
          <cell r="F107"/>
          <cell r="G107"/>
          <cell r="H107"/>
          <cell r="I107"/>
          <cell r="J107"/>
          <cell r="K107"/>
          <cell r="L107"/>
          <cell r="M107"/>
          <cell r="N107"/>
          <cell r="O107"/>
          <cell r="P107"/>
          <cell r="Q107"/>
          <cell r="R107"/>
          <cell r="S107"/>
        </row>
        <row r="108">
          <cell r="B108"/>
          <cell r="C108"/>
          <cell r="D108"/>
          <cell r="E108"/>
          <cell r="F108"/>
          <cell r="G108"/>
          <cell r="H108"/>
          <cell r="I108"/>
          <cell r="J108"/>
          <cell r="K108"/>
          <cell r="L108"/>
          <cell r="M108"/>
          <cell r="N108"/>
          <cell r="O108"/>
          <cell r="P108"/>
          <cell r="Q108"/>
          <cell r="R108"/>
          <cell r="S108"/>
        </row>
        <row r="109">
          <cell r="B109"/>
          <cell r="C109"/>
          <cell r="D109"/>
          <cell r="E109"/>
          <cell r="F109"/>
          <cell r="G109"/>
          <cell r="H109"/>
          <cell r="I109"/>
          <cell r="J109"/>
          <cell r="K109"/>
          <cell r="L109"/>
          <cell r="M109"/>
          <cell r="N109"/>
          <cell r="O109"/>
          <cell r="P109"/>
          <cell r="Q109"/>
          <cell r="R109"/>
          <cell r="S109"/>
        </row>
        <row r="110">
          <cell r="B110">
            <v>3</v>
          </cell>
          <cell r="C110" t="str">
            <v xml:space="preserve">CHILDREN'S AND YOUNG PEOPLE'S SERVICES           </v>
          </cell>
          <cell r="D110"/>
          <cell r="E110"/>
          <cell r="F110"/>
          <cell r="G110"/>
          <cell r="H110"/>
          <cell r="I110"/>
          <cell r="J110"/>
          <cell r="K110"/>
          <cell r="L110"/>
          <cell r="M110"/>
          <cell r="N110"/>
          <cell r="O110"/>
          <cell r="P110"/>
          <cell r="Q110"/>
          <cell r="R110"/>
          <cell r="S110"/>
        </row>
        <row r="111">
          <cell r="B111"/>
          <cell r="C111"/>
          <cell r="D111"/>
          <cell r="E111"/>
          <cell r="F111"/>
          <cell r="G111"/>
          <cell r="H111"/>
          <cell r="I111"/>
          <cell r="J111"/>
          <cell r="K111"/>
          <cell r="L111"/>
          <cell r="M111"/>
          <cell r="N111"/>
          <cell r="O111"/>
          <cell r="P111"/>
          <cell r="Q111"/>
          <cell r="R111"/>
          <cell r="S111"/>
        </row>
        <row r="112">
          <cell r="B112"/>
          <cell r="C112"/>
          <cell r="D112"/>
          <cell r="E112"/>
          <cell r="F112"/>
          <cell r="G112"/>
          <cell r="H112"/>
          <cell r="I112"/>
          <cell r="J112"/>
          <cell r="K112"/>
          <cell r="L112"/>
          <cell r="M112"/>
          <cell r="N112"/>
          <cell r="O112"/>
          <cell r="P112"/>
          <cell r="Q112"/>
          <cell r="R112"/>
          <cell r="S112"/>
        </row>
        <row r="113">
          <cell r="B113"/>
          <cell r="C113" t="str">
            <v>SURE START CHILDREN'S CENTRES AND EARLY YEARS</v>
          </cell>
          <cell r="D113"/>
          <cell r="E113"/>
          <cell r="F113"/>
          <cell r="G113"/>
          <cell r="H113"/>
          <cell r="I113"/>
          <cell r="J113"/>
          <cell r="K113"/>
          <cell r="L113"/>
          <cell r="M113"/>
          <cell r="N113"/>
          <cell r="O113"/>
          <cell r="P113"/>
          <cell r="Q113"/>
          <cell r="R113"/>
          <cell r="S113"/>
        </row>
        <row r="114">
          <cell r="B114"/>
          <cell r="C114"/>
          <cell r="D114"/>
          <cell r="E114"/>
          <cell r="F114"/>
          <cell r="G114"/>
          <cell r="H114"/>
          <cell r="I114"/>
          <cell r="J114"/>
          <cell r="K114"/>
          <cell r="L114"/>
          <cell r="M114"/>
          <cell r="N114"/>
          <cell r="O114"/>
          <cell r="P114"/>
          <cell r="Q114"/>
          <cell r="R114"/>
          <cell r="S114"/>
        </row>
        <row r="115">
          <cell r="B115" t="str">
            <v>3.0.1</v>
          </cell>
          <cell r="C115" t="str">
            <v>Funding for individual Sure Start Children's Centres</v>
          </cell>
          <cell r="D115"/>
          <cell r="E115"/>
          <cell r="F115"/>
          <cell r="G115"/>
          <cell r="H115"/>
          <cell r="I115"/>
          <cell r="J115"/>
          <cell r="K115"/>
          <cell r="L115"/>
          <cell r="M115"/>
          <cell r="N115"/>
          <cell r="O115"/>
          <cell r="P115"/>
          <cell r="Q115">
            <v>7016963.1212113686</v>
          </cell>
          <cell r="R115"/>
          <cell r="S115">
            <v>137018</v>
          </cell>
        </row>
        <row r="116">
          <cell r="B116" t="str">
            <v>3.0.2</v>
          </cell>
          <cell r="C116" t="str">
            <v>Funding for local authority provided or commissioned area wide services delivered through Sure Start Children's Centres</v>
          </cell>
          <cell r="D116"/>
          <cell r="E116"/>
          <cell r="F116"/>
          <cell r="G116"/>
          <cell r="H116"/>
          <cell r="I116"/>
          <cell r="J116"/>
          <cell r="K116"/>
          <cell r="L116"/>
          <cell r="M116"/>
          <cell r="N116"/>
          <cell r="O116"/>
          <cell r="P116"/>
          <cell r="Q116"/>
          <cell r="R116"/>
          <cell r="S116"/>
        </row>
        <row r="117">
          <cell r="B117" t="str">
            <v>3.0.3</v>
          </cell>
          <cell r="C117" t="str">
            <v>Funding on local authority management costs relating to Sure Start Children's Centres</v>
          </cell>
          <cell r="D117"/>
          <cell r="E117"/>
          <cell r="F117"/>
          <cell r="G117"/>
          <cell r="H117"/>
          <cell r="I117"/>
          <cell r="J117"/>
          <cell r="K117"/>
          <cell r="L117"/>
          <cell r="M117"/>
          <cell r="N117"/>
          <cell r="O117"/>
          <cell r="P117"/>
          <cell r="Q117"/>
          <cell r="R117"/>
          <cell r="S117"/>
        </row>
        <row r="118">
          <cell r="B118" t="str">
            <v>3.0.4</v>
          </cell>
          <cell r="C118" t="str">
            <v>Other early years funding</v>
          </cell>
          <cell r="D118"/>
          <cell r="E118"/>
          <cell r="F118"/>
          <cell r="G118"/>
          <cell r="H118"/>
          <cell r="I118"/>
          <cell r="J118"/>
          <cell r="K118"/>
          <cell r="L118"/>
          <cell r="M118"/>
          <cell r="N118"/>
          <cell r="O118"/>
          <cell r="P118"/>
          <cell r="Q118">
            <v>1378361.3084242528</v>
          </cell>
          <cell r="R118"/>
          <cell r="S118"/>
        </row>
        <row r="119">
          <cell r="B119" t="str">
            <v>3.0.5</v>
          </cell>
          <cell r="C119" t="str">
            <v>Total Sure Start Children's Centres and Early Years Funding</v>
          </cell>
          <cell r="D119"/>
          <cell r="E119"/>
          <cell r="F119"/>
          <cell r="G119"/>
          <cell r="H119"/>
          <cell r="I119"/>
          <cell r="J119"/>
          <cell r="K119"/>
          <cell r="L119"/>
          <cell r="M119"/>
          <cell r="N119"/>
          <cell r="O119"/>
          <cell r="P119"/>
          <cell r="Q119">
            <v>8395324.4296356216</v>
          </cell>
          <cell r="R119"/>
          <cell r="S119">
            <v>137018</v>
          </cell>
        </row>
        <row r="120">
          <cell r="B120"/>
          <cell r="C120"/>
          <cell r="D120"/>
          <cell r="E120"/>
          <cell r="F120"/>
          <cell r="G120"/>
          <cell r="H120"/>
          <cell r="I120"/>
          <cell r="J120"/>
          <cell r="K120"/>
          <cell r="L120"/>
          <cell r="M120"/>
          <cell r="N120"/>
          <cell r="O120"/>
          <cell r="P120"/>
          <cell r="Q120"/>
          <cell r="R120"/>
          <cell r="S120"/>
        </row>
        <row r="121">
          <cell r="B121"/>
          <cell r="C121" t="str">
            <v>CHILDREN LOOKED AFTER</v>
          </cell>
          <cell r="D121"/>
          <cell r="E121"/>
          <cell r="F121"/>
          <cell r="G121"/>
          <cell r="H121"/>
          <cell r="I121"/>
          <cell r="J121"/>
          <cell r="K121"/>
          <cell r="L121"/>
          <cell r="M121"/>
          <cell r="N121"/>
          <cell r="O121"/>
          <cell r="P121"/>
          <cell r="Q121"/>
          <cell r="R121"/>
          <cell r="S121"/>
        </row>
        <row r="122">
          <cell r="B122"/>
          <cell r="C122"/>
          <cell r="D122"/>
          <cell r="E122"/>
          <cell r="F122"/>
          <cell r="G122"/>
          <cell r="H122"/>
          <cell r="I122"/>
          <cell r="J122"/>
          <cell r="K122"/>
          <cell r="L122"/>
          <cell r="M122"/>
          <cell r="N122"/>
          <cell r="O122"/>
          <cell r="P122"/>
          <cell r="Q122"/>
          <cell r="R122"/>
          <cell r="S122"/>
        </row>
        <row r="123">
          <cell r="B123" t="str">
            <v>3.1.1</v>
          </cell>
          <cell r="C123" t="str">
            <v>Residential care</v>
          </cell>
          <cell r="D123"/>
          <cell r="E123"/>
          <cell r="F123"/>
          <cell r="G123"/>
          <cell r="H123"/>
          <cell r="I123"/>
          <cell r="J123"/>
          <cell r="K123"/>
          <cell r="L123"/>
          <cell r="M123"/>
          <cell r="N123"/>
          <cell r="O123"/>
          <cell r="P123"/>
          <cell r="Q123">
            <v>6495960.8759287139</v>
          </cell>
          <cell r="R123"/>
          <cell r="S123"/>
        </row>
        <row r="124">
          <cell r="B124" t="str">
            <v>3.1.2</v>
          </cell>
          <cell r="C124" t="str">
            <v xml:space="preserve">Fostering services </v>
          </cell>
          <cell r="D124"/>
          <cell r="E124"/>
          <cell r="F124"/>
          <cell r="G124"/>
          <cell r="H124"/>
          <cell r="I124"/>
          <cell r="J124"/>
          <cell r="K124"/>
          <cell r="L124"/>
          <cell r="M124"/>
          <cell r="N124"/>
          <cell r="O124"/>
          <cell r="P124"/>
          <cell r="Q124">
            <v>15510146.013165882</v>
          </cell>
          <cell r="R124"/>
          <cell r="S124">
            <v>11250</v>
          </cell>
        </row>
        <row r="125">
          <cell r="B125" t="str">
            <v>3.1.3</v>
          </cell>
          <cell r="C125" t="str">
            <v>Adoption services</v>
          </cell>
          <cell r="D125"/>
          <cell r="E125"/>
          <cell r="F125"/>
          <cell r="G125"/>
          <cell r="H125"/>
          <cell r="I125"/>
          <cell r="J125"/>
          <cell r="K125"/>
          <cell r="L125"/>
          <cell r="M125"/>
          <cell r="N125"/>
          <cell r="O125"/>
          <cell r="P125"/>
          <cell r="Q125">
            <v>1921273.5637803781</v>
          </cell>
          <cell r="R125"/>
          <cell r="S125">
            <v>11250</v>
          </cell>
        </row>
        <row r="126">
          <cell r="B126" t="str">
            <v>3.1.4</v>
          </cell>
          <cell r="C126" t="str">
            <v xml:space="preserve">Special guardianship support </v>
          </cell>
          <cell r="D126"/>
          <cell r="E126"/>
          <cell r="F126"/>
          <cell r="G126"/>
          <cell r="H126"/>
          <cell r="I126"/>
          <cell r="J126"/>
          <cell r="K126"/>
          <cell r="L126"/>
          <cell r="M126"/>
          <cell r="N126"/>
          <cell r="O126"/>
          <cell r="P126"/>
          <cell r="Q126">
            <v>826556.65789262718</v>
          </cell>
          <cell r="R126"/>
          <cell r="S126"/>
        </row>
        <row r="127">
          <cell r="B127" t="str">
            <v>3.1.5</v>
          </cell>
          <cell r="C127" t="str">
            <v>Other children looked after services</v>
          </cell>
          <cell r="D127"/>
          <cell r="E127"/>
          <cell r="F127"/>
          <cell r="G127"/>
          <cell r="H127"/>
          <cell r="I127"/>
          <cell r="J127"/>
          <cell r="K127"/>
          <cell r="L127"/>
          <cell r="M127"/>
          <cell r="N127"/>
          <cell r="O127"/>
          <cell r="P127"/>
          <cell r="Q127">
            <v>2302121.5243680268</v>
          </cell>
          <cell r="R127"/>
          <cell r="S127"/>
        </row>
        <row r="128">
          <cell r="B128" t="str">
            <v>3.1.6</v>
          </cell>
          <cell r="C128" t="str">
            <v>Short breaks (respite) for looked after disabled children</v>
          </cell>
          <cell r="D128"/>
          <cell r="E128"/>
          <cell r="F128"/>
          <cell r="G128"/>
          <cell r="H128"/>
          <cell r="I128"/>
          <cell r="J128"/>
          <cell r="K128"/>
          <cell r="L128"/>
          <cell r="M128"/>
          <cell r="N128"/>
          <cell r="O128"/>
          <cell r="P128"/>
          <cell r="Q128">
            <v>184911.5216707408</v>
          </cell>
          <cell r="R128"/>
          <cell r="S128"/>
        </row>
        <row r="129">
          <cell r="B129" t="str">
            <v>3.1.7</v>
          </cell>
          <cell r="C129" t="str">
            <v>Children placed with family and friends</v>
          </cell>
          <cell r="D129"/>
          <cell r="E129"/>
          <cell r="F129"/>
          <cell r="G129"/>
          <cell r="H129"/>
          <cell r="I129"/>
          <cell r="J129"/>
          <cell r="K129"/>
          <cell r="L129"/>
          <cell r="M129"/>
          <cell r="N129"/>
          <cell r="O129"/>
          <cell r="P129"/>
          <cell r="Q129">
            <v>79038.452793654185</v>
          </cell>
          <cell r="R129"/>
          <cell r="S129"/>
        </row>
        <row r="130">
          <cell r="B130" t="str">
            <v>3.1.8</v>
          </cell>
          <cell r="C130" t="str">
            <v xml:space="preserve">Education of looked after children </v>
          </cell>
          <cell r="D130"/>
          <cell r="E130"/>
          <cell r="F130"/>
          <cell r="G130">
            <v>1191663.1485888374</v>
          </cell>
          <cell r="H130"/>
          <cell r="I130">
            <v>217525.81283764492</v>
          </cell>
          <cell r="J130"/>
          <cell r="K130">
            <v>37830.576145677383</v>
          </cell>
          <cell r="L130"/>
          <cell r="M130">
            <v>66203.508254935412</v>
          </cell>
          <cell r="N130"/>
          <cell r="O130"/>
          <cell r="P130"/>
          <cell r="Q130">
            <v>1513223.0458270949</v>
          </cell>
          <cell r="R130"/>
          <cell r="S130"/>
        </row>
        <row r="131">
          <cell r="B131" t="str">
            <v>3.1.9</v>
          </cell>
          <cell r="C131" t="str">
            <v>Leaving care support services</v>
          </cell>
          <cell r="D131"/>
          <cell r="E131"/>
          <cell r="F131"/>
          <cell r="G131"/>
          <cell r="H131"/>
          <cell r="I131"/>
          <cell r="J131"/>
          <cell r="K131"/>
          <cell r="L131"/>
          <cell r="M131"/>
          <cell r="N131"/>
          <cell r="O131"/>
          <cell r="P131"/>
          <cell r="Q131">
            <v>2502806.482028476</v>
          </cell>
          <cell r="R131"/>
          <cell r="S131"/>
        </row>
        <row r="132">
          <cell r="B132" t="str">
            <v>3.1.10</v>
          </cell>
          <cell r="C132" t="str">
            <v>Asylum seeker services  children</v>
          </cell>
          <cell r="D132"/>
          <cell r="E132"/>
          <cell r="F132"/>
          <cell r="G132"/>
          <cell r="H132"/>
          <cell r="I132"/>
          <cell r="J132"/>
          <cell r="K132"/>
          <cell r="L132"/>
          <cell r="M132"/>
          <cell r="N132"/>
          <cell r="O132"/>
          <cell r="P132"/>
          <cell r="Q132">
            <v>1340005.9846389221</v>
          </cell>
          <cell r="R132"/>
          <cell r="S132"/>
        </row>
        <row r="133">
          <cell r="B133" t="str">
            <v>3.1.11</v>
          </cell>
          <cell r="C133" t="str">
            <v>Total Children Looked After</v>
          </cell>
          <cell r="D133"/>
          <cell r="E133"/>
          <cell r="F133"/>
          <cell r="G133">
            <v>1191663.1485888374</v>
          </cell>
          <cell r="H133"/>
          <cell r="I133">
            <v>217525.81283764492</v>
          </cell>
          <cell r="J133"/>
          <cell r="K133">
            <v>37830.576145677383</v>
          </cell>
          <cell r="L133"/>
          <cell r="M133">
            <v>66203.508254935412</v>
          </cell>
          <cell r="N133"/>
          <cell r="O133"/>
          <cell r="P133"/>
          <cell r="Q133">
            <v>32676044.122094519</v>
          </cell>
          <cell r="R133"/>
          <cell r="S133">
            <v>22500</v>
          </cell>
        </row>
        <row r="134">
          <cell r="B134"/>
          <cell r="C134"/>
          <cell r="D134"/>
          <cell r="E134"/>
          <cell r="F134"/>
          <cell r="G134"/>
          <cell r="H134"/>
          <cell r="I134"/>
          <cell r="J134"/>
          <cell r="K134"/>
          <cell r="L134"/>
          <cell r="M134"/>
          <cell r="N134"/>
          <cell r="O134"/>
          <cell r="P134"/>
          <cell r="Q134"/>
          <cell r="R134"/>
          <cell r="S134"/>
        </row>
        <row r="135">
          <cell r="B135"/>
          <cell r="C135"/>
          <cell r="D135"/>
          <cell r="E135"/>
          <cell r="F135"/>
          <cell r="G135"/>
          <cell r="H135"/>
          <cell r="I135"/>
          <cell r="J135"/>
          <cell r="K135"/>
          <cell r="L135"/>
          <cell r="M135"/>
          <cell r="N135"/>
          <cell r="O135"/>
          <cell r="P135"/>
          <cell r="Q135"/>
          <cell r="R135"/>
          <cell r="S135"/>
        </row>
        <row r="136">
          <cell r="B136"/>
          <cell r="C136"/>
          <cell r="D136"/>
          <cell r="E136"/>
          <cell r="F136"/>
          <cell r="G136"/>
          <cell r="H136"/>
          <cell r="I136"/>
          <cell r="J136"/>
          <cell r="K136"/>
          <cell r="L136"/>
          <cell r="M136"/>
          <cell r="N136"/>
          <cell r="O136"/>
          <cell r="P136"/>
          <cell r="Q136"/>
          <cell r="R136"/>
          <cell r="S136"/>
        </row>
        <row r="137">
          <cell r="B137"/>
          <cell r="C137" t="str">
            <v>OTHER CHILDREN AND FAMILY SERVICES</v>
          </cell>
          <cell r="D137"/>
          <cell r="E137"/>
          <cell r="F137"/>
          <cell r="G137"/>
          <cell r="H137"/>
          <cell r="I137"/>
          <cell r="J137"/>
          <cell r="K137"/>
          <cell r="L137"/>
          <cell r="M137"/>
          <cell r="N137"/>
          <cell r="O137"/>
          <cell r="P137"/>
          <cell r="Q137"/>
          <cell r="R137"/>
          <cell r="S137"/>
        </row>
        <row r="138">
          <cell r="B138"/>
          <cell r="C138"/>
          <cell r="D138"/>
          <cell r="E138"/>
          <cell r="F138"/>
          <cell r="G138"/>
          <cell r="H138"/>
          <cell r="I138"/>
          <cell r="J138"/>
          <cell r="K138"/>
          <cell r="L138"/>
          <cell r="M138"/>
          <cell r="N138"/>
          <cell r="O138"/>
          <cell r="P138"/>
          <cell r="Q138"/>
          <cell r="R138"/>
          <cell r="S138"/>
        </row>
        <row r="139">
          <cell r="B139" t="str">
            <v>3.2.1</v>
          </cell>
          <cell r="C139" t="str">
            <v>Other children and families services</v>
          </cell>
          <cell r="D139"/>
          <cell r="E139"/>
          <cell r="F139"/>
          <cell r="G139"/>
          <cell r="H139"/>
          <cell r="I139"/>
          <cell r="J139"/>
          <cell r="K139"/>
          <cell r="L139"/>
          <cell r="M139"/>
          <cell r="N139"/>
          <cell r="O139"/>
          <cell r="P139"/>
          <cell r="Q139">
            <v>597672.82599928381</v>
          </cell>
          <cell r="R139"/>
          <cell r="S139"/>
        </row>
        <row r="140">
          <cell r="B140"/>
          <cell r="C140"/>
          <cell r="D140"/>
          <cell r="E140"/>
          <cell r="F140"/>
          <cell r="G140"/>
          <cell r="H140"/>
          <cell r="I140"/>
          <cell r="J140"/>
          <cell r="K140"/>
          <cell r="L140"/>
          <cell r="M140"/>
          <cell r="N140"/>
          <cell r="O140"/>
          <cell r="P140"/>
          <cell r="Q140"/>
          <cell r="R140"/>
          <cell r="S140"/>
        </row>
        <row r="141">
          <cell r="B141"/>
          <cell r="C141"/>
          <cell r="D141"/>
          <cell r="E141"/>
          <cell r="F141"/>
          <cell r="G141"/>
          <cell r="H141"/>
          <cell r="I141"/>
          <cell r="J141"/>
          <cell r="K141"/>
          <cell r="L141"/>
          <cell r="M141"/>
          <cell r="N141"/>
          <cell r="O141"/>
          <cell r="P141"/>
          <cell r="Q141"/>
          <cell r="R141"/>
          <cell r="S141"/>
        </row>
        <row r="142">
          <cell r="B142"/>
          <cell r="C142"/>
          <cell r="D142"/>
          <cell r="E142"/>
          <cell r="F142"/>
          <cell r="G142"/>
          <cell r="H142"/>
          <cell r="I142"/>
          <cell r="J142"/>
          <cell r="K142"/>
          <cell r="L142"/>
          <cell r="M142"/>
          <cell r="N142"/>
          <cell r="O142"/>
          <cell r="P142"/>
          <cell r="Q142"/>
          <cell r="R142"/>
          <cell r="S142"/>
        </row>
        <row r="143">
          <cell r="B143"/>
          <cell r="C143" t="str">
            <v>SAFEGUARDING CHILDREN AND YOUNG PEOPLE'S SERVICES</v>
          </cell>
          <cell r="D143"/>
          <cell r="E143"/>
          <cell r="F143"/>
          <cell r="G143"/>
          <cell r="H143"/>
          <cell r="I143"/>
          <cell r="J143"/>
          <cell r="K143"/>
          <cell r="L143"/>
          <cell r="M143"/>
          <cell r="N143"/>
          <cell r="O143"/>
          <cell r="P143"/>
          <cell r="Q143"/>
          <cell r="R143"/>
          <cell r="S143"/>
        </row>
        <row r="144">
          <cell r="B144"/>
          <cell r="C144"/>
          <cell r="D144"/>
          <cell r="E144"/>
          <cell r="F144"/>
          <cell r="G144"/>
          <cell r="H144"/>
          <cell r="I144"/>
          <cell r="J144"/>
          <cell r="K144"/>
          <cell r="L144"/>
          <cell r="M144"/>
          <cell r="N144"/>
          <cell r="O144"/>
          <cell r="P144"/>
          <cell r="Q144"/>
          <cell r="R144"/>
          <cell r="S144"/>
        </row>
        <row r="145">
          <cell r="B145" t="str">
            <v>3.3.1</v>
          </cell>
          <cell r="C145" t="str">
            <v>Social work (including LA functions in relation to child protection)</v>
          </cell>
          <cell r="D145"/>
          <cell r="E145"/>
          <cell r="F145"/>
          <cell r="G145"/>
          <cell r="H145"/>
          <cell r="I145"/>
          <cell r="J145"/>
          <cell r="K145"/>
          <cell r="L145"/>
          <cell r="M145"/>
          <cell r="N145"/>
          <cell r="O145"/>
          <cell r="P145"/>
          <cell r="Q145">
            <v>21989424.922802508</v>
          </cell>
          <cell r="R145"/>
          <cell r="S145">
            <v>467425</v>
          </cell>
        </row>
        <row r="146">
          <cell r="B146" t="str">
            <v>3.3.2</v>
          </cell>
          <cell r="C146" t="str">
            <v>Commissioning and Children's Services Strategy</v>
          </cell>
          <cell r="D146"/>
          <cell r="E146"/>
          <cell r="F146"/>
          <cell r="G146"/>
          <cell r="H146"/>
          <cell r="I146"/>
          <cell r="J146"/>
          <cell r="K146"/>
          <cell r="L146"/>
          <cell r="M146"/>
          <cell r="N146"/>
          <cell r="O146"/>
          <cell r="P146"/>
          <cell r="Q146">
            <v>2737588.312181877</v>
          </cell>
          <cell r="R146"/>
          <cell r="S146">
            <v>616745</v>
          </cell>
        </row>
        <row r="147">
          <cell r="B147" t="str">
            <v>3.3.3</v>
          </cell>
          <cell r="C147" t="str">
            <v>Local Safeguarding Children Board</v>
          </cell>
          <cell r="D147"/>
          <cell r="E147"/>
          <cell r="F147"/>
          <cell r="G147"/>
          <cell r="H147"/>
          <cell r="I147"/>
          <cell r="J147"/>
          <cell r="K147"/>
          <cell r="L147"/>
          <cell r="M147"/>
          <cell r="N147"/>
          <cell r="O147"/>
          <cell r="P147"/>
          <cell r="Q147">
            <v>196571.15779591256</v>
          </cell>
          <cell r="R147"/>
          <cell r="S147">
            <v>116050</v>
          </cell>
        </row>
        <row r="148">
          <cell r="B148" t="str">
            <v>3.3.4</v>
          </cell>
          <cell r="C148" t="str">
            <v>Total Safeguarding Children and Young People's Services</v>
          </cell>
          <cell r="D148"/>
          <cell r="E148"/>
          <cell r="F148"/>
          <cell r="G148"/>
          <cell r="H148"/>
          <cell r="I148"/>
          <cell r="J148"/>
          <cell r="K148"/>
          <cell r="L148"/>
          <cell r="M148"/>
          <cell r="N148"/>
          <cell r="O148"/>
          <cell r="P148"/>
          <cell r="Q148">
            <v>24923584.392780297</v>
          </cell>
          <cell r="R148"/>
          <cell r="S148">
            <v>1200220</v>
          </cell>
        </row>
        <row r="149">
          <cell r="B149"/>
          <cell r="C149"/>
          <cell r="D149"/>
          <cell r="E149"/>
          <cell r="F149"/>
          <cell r="G149"/>
          <cell r="H149"/>
          <cell r="I149"/>
          <cell r="J149"/>
          <cell r="K149"/>
          <cell r="L149"/>
          <cell r="M149"/>
          <cell r="N149"/>
          <cell r="O149"/>
          <cell r="P149"/>
          <cell r="Q149"/>
          <cell r="R149"/>
          <cell r="S149"/>
        </row>
        <row r="150">
          <cell r="B150"/>
          <cell r="C150"/>
          <cell r="D150"/>
          <cell r="E150"/>
          <cell r="F150"/>
          <cell r="G150"/>
          <cell r="H150"/>
          <cell r="I150"/>
          <cell r="J150"/>
          <cell r="K150"/>
          <cell r="L150"/>
          <cell r="M150"/>
          <cell r="N150"/>
          <cell r="O150"/>
          <cell r="P150"/>
          <cell r="Q150"/>
          <cell r="R150"/>
          <cell r="S150"/>
        </row>
        <row r="151">
          <cell r="B151"/>
          <cell r="C151"/>
          <cell r="D151"/>
          <cell r="E151"/>
          <cell r="F151"/>
          <cell r="G151"/>
          <cell r="H151"/>
          <cell r="I151"/>
          <cell r="J151"/>
          <cell r="K151"/>
          <cell r="L151"/>
          <cell r="M151"/>
          <cell r="N151"/>
          <cell r="O151"/>
          <cell r="P151"/>
          <cell r="Q151"/>
          <cell r="R151"/>
          <cell r="S151"/>
        </row>
        <row r="152">
          <cell r="B152"/>
          <cell r="C152" t="str">
            <v>FAMILY SUPPORT SERVICES</v>
          </cell>
          <cell r="D152"/>
          <cell r="E152"/>
          <cell r="F152"/>
          <cell r="G152"/>
          <cell r="H152"/>
          <cell r="I152"/>
          <cell r="J152"/>
          <cell r="K152"/>
          <cell r="L152"/>
          <cell r="M152"/>
          <cell r="N152"/>
          <cell r="O152"/>
          <cell r="P152"/>
          <cell r="Q152"/>
          <cell r="R152"/>
          <cell r="S152"/>
        </row>
        <row r="153">
          <cell r="B153"/>
          <cell r="C153"/>
          <cell r="D153"/>
          <cell r="E153"/>
          <cell r="F153"/>
          <cell r="G153"/>
          <cell r="H153"/>
          <cell r="I153"/>
          <cell r="J153"/>
          <cell r="K153"/>
          <cell r="L153"/>
          <cell r="M153"/>
          <cell r="N153"/>
          <cell r="O153"/>
          <cell r="P153"/>
          <cell r="Q153"/>
          <cell r="R153"/>
          <cell r="S153"/>
        </row>
        <row r="154">
          <cell r="B154" t="str">
            <v>3.4.1</v>
          </cell>
          <cell r="C154" t="str">
            <v>Direct payments</v>
          </cell>
          <cell r="D154"/>
          <cell r="E154"/>
          <cell r="F154"/>
          <cell r="G154"/>
          <cell r="H154"/>
          <cell r="I154"/>
          <cell r="J154"/>
          <cell r="K154"/>
          <cell r="L154"/>
          <cell r="M154"/>
          <cell r="N154"/>
          <cell r="O154"/>
          <cell r="P154"/>
          <cell r="Q154">
            <v>783297.96709543176</v>
          </cell>
          <cell r="R154"/>
          <cell r="S154"/>
        </row>
        <row r="155">
          <cell r="B155" t="str">
            <v>3.4.2</v>
          </cell>
          <cell r="C155" t="str">
            <v>Short breaks (respite) for disabled children</v>
          </cell>
          <cell r="D155"/>
          <cell r="E155"/>
          <cell r="F155"/>
          <cell r="G155"/>
          <cell r="H155"/>
          <cell r="I155"/>
          <cell r="J155"/>
          <cell r="K155"/>
          <cell r="L155"/>
          <cell r="M155"/>
          <cell r="N155"/>
          <cell r="O155"/>
          <cell r="P155"/>
          <cell r="Q155">
            <v>2768627.449952567</v>
          </cell>
          <cell r="R155"/>
          <cell r="S155">
            <v>280876</v>
          </cell>
        </row>
        <row r="156">
          <cell r="B156" t="str">
            <v>3.4.3</v>
          </cell>
          <cell r="C156" t="str">
            <v>Other support for disabled children</v>
          </cell>
          <cell r="D156"/>
          <cell r="E156"/>
          <cell r="F156"/>
          <cell r="G156"/>
          <cell r="H156"/>
          <cell r="I156"/>
          <cell r="J156"/>
          <cell r="K156"/>
          <cell r="L156"/>
          <cell r="M156"/>
          <cell r="N156"/>
          <cell r="O156"/>
          <cell r="P156"/>
          <cell r="Q156">
            <v>1793018.7966332724</v>
          </cell>
          <cell r="R156"/>
          <cell r="S156">
            <v>20833.5</v>
          </cell>
        </row>
        <row r="157">
          <cell r="B157" t="str">
            <v>3.4.4</v>
          </cell>
          <cell r="C157" t="str">
            <v>Targeted family support</v>
          </cell>
          <cell r="D157"/>
          <cell r="E157"/>
          <cell r="F157"/>
          <cell r="G157"/>
          <cell r="H157"/>
          <cell r="I157"/>
          <cell r="J157"/>
          <cell r="K157"/>
          <cell r="L157"/>
          <cell r="M157"/>
          <cell r="N157"/>
          <cell r="O157"/>
          <cell r="P157"/>
          <cell r="Q157">
            <v>5365523.0157043561</v>
          </cell>
          <cell r="R157"/>
          <cell r="S157">
            <v>771290</v>
          </cell>
        </row>
        <row r="158">
          <cell r="B158" t="str">
            <v>3.4.5</v>
          </cell>
          <cell r="C158" t="str">
            <v xml:space="preserve">Universal family support </v>
          </cell>
          <cell r="D158"/>
          <cell r="E158"/>
          <cell r="F158"/>
          <cell r="G158"/>
          <cell r="H158"/>
          <cell r="I158"/>
          <cell r="J158"/>
          <cell r="K158"/>
          <cell r="L158"/>
          <cell r="M158"/>
          <cell r="N158"/>
          <cell r="O158"/>
          <cell r="P158"/>
          <cell r="Q158">
            <v>273218.03104641463</v>
          </cell>
          <cell r="R158"/>
          <cell r="S158"/>
        </row>
        <row r="159">
          <cell r="B159" t="str">
            <v>3.4.6</v>
          </cell>
          <cell r="C159" t="str">
            <v>Total Family Support Services</v>
          </cell>
          <cell r="D159"/>
          <cell r="E159"/>
          <cell r="F159"/>
          <cell r="G159"/>
          <cell r="H159"/>
          <cell r="I159"/>
          <cell r="J159"/>
          <cell r="K159"/>
          <cell r="L159"/>
          <cell r="M159"/>
          <cell r="N159"/>
          <cell r="O159"/>
          <cell r="P159"/>
          <cell r="Q159">
            <v>10983685.260432042</v>
          </cell>
          <cell r="R159"/>
          <cell r="S159">
            <v>1072999.5</v>
          </cell>
        </row>
        <row r="160">
          <cell r="B160"/>
          <cell r="C160"/>
          <cell r="D160"/>
          <cell r="E160"/>
          <cell r="F160"/>
          <cell r="G160"/>
          <cell r="H160"/>
          <cell r="I160"/>
          <cell r="J160"/>
          <cell r="K160"/>
          <cell r="L160"/>
          <cell r="M160"/>
          <cell r="N160"/>
          <cell r="O160"/>
          <cell r="P160"/>
          <cell r="Q160"/>
          <cell r="R160"/>
          <cell r="S160"/>
        </row>
        <row r="161">
          <cell r="B161"/>
          <cell r="C161"/>
          <cell r="D161"/>
          <cell r="E161"/>
          <cell r="F161"/>
          <cell r="G161"/>
          <cell r="H161"/>
          <cell r="I161"/>
          <cell r="J161"/>
          <cell r="K161"/>
          <cell r="L161"/>
          <cell r="M161"/>
          <cell r="N161"/>
          <cell r="O161"/>
          <cell r="P161"/>
          <cell r="Q161"/>
          <cell r="R161"/>
          <cell r="S161"/>
        </row>
        <row r="162">
          <cell r="B162"/>
          <cell r="C162"/>
          <cell r="D162"/>
          <cell r="E162"/>
          <cell r="F162"/>
          <cell r="G162"/>
          <cell r="H162"/>
          <cell r="I162"/>
          <cell r="J162"/>
          <cell r="K162"/>
          <cell r="L162"/>
          <cell r="M162"/>
          <cell r="N162"/>
          <cell r="O162"/>
          <cell r="P162"/>
          <cell r="Q162"/>
          <cell r="R162"/>
          <cell r="S162"/>
        </row>
        <row r="163">
          <cell r="B163"/>
          <cell r="C163" t="str">
            <v>SERVICES FOR YOUNG PEOPLE</v>
          </cell>
          <cell r="D163"/>
          <cell r="E163"/>
          <cell r="F163"/>
          <cell r="G163"/>
          <cell r="H163"/>
          <cell r="I163"/>
          <cell r="J163"/>
          <cell r="K163"/>
          <cell r="L163"/>
          <cell r="M163"/>
          <cell r="N163"/>
          <cell r="O163"/>
          <cell r="P163"/>
          <cell r="Q163"/>
          <cell r="R163"/>
          <cell r="S163"/>
        </row>
        <row r="164">
          <cell r="B164"/>
          <cell r="C164"/>
          <cell r="D164"/>
          <cell r="E164"/>
          <cell r="F164"/>
          <cell r="G164"/>
          <cell r="H164"/>
          <cell r="I164"/>
          <cell r="J164"/>
          <cell r="K164"/>
          <cell r="L164"/>
          <cell r="M164"/>
          <cell r="N164"/>
          <cell r="O164"/>
          <cell r="P164"/>
          <cell r="Q164"/>
          <cell r="R164"/>
          <cell r="S164"/>
        </row>
        <row r="165">
          <cell r="B165" t="str">
            <v>3.5.1</v>
          </cell>
          <cell r="C165" t="str">
            <v>Universal services for young people</v>
          </cell>
          <cell r="D165"/>
          <cell r="E165"/>
          <cell r="F165"/>
          <cell r="G165"/>
          <cell r="H165"/>
          <cell r="I165"/>
          <cell r="J165"/>
          <cell r="K165"/>
          <cell r="L165"/>
          <cell r="M165"/>
          <cell r="N165"/>
          <cell r="O165"/>
          <cell r="P165"/>
          <cell r="Q165">
            <v>1062008.056663919</v>
          </cell>
          <cell r="R165"/>
          <cell r="S165">
            <v>77761</v>
          </cell>
        </row>
        <row r="166">
          <cell r="B166" t="str">
            <v>3.5.2</v>
          </cell>
          <cell r="C166" t="str">
            <v xml:space="preserve">Targeted services for young people </v>
          </cell>
          <cell r="D166"/>
          <cell r="E166"/>
          <cell r="F166"/>
          <cell r="G166"/>
          <cell r="H166"/>
          <cell r="I166"/>
          <cell r="J166"/>
          <cell r="K166"/>
          <cell r="L166"/>
          <cell r="M166"/>
          <cell r="N166"/>
          <cell r="O166"/>
          <cell r="P166"/>
          <cell r="Q166">
            <v>3257527.093768626</v>
          </cell>
          <cell r="R166"/>
          <cell r="S166">
            <v>37500</v>
          </cell>
        </row>
        <row r="167">
          <cell r="B167" t="str">
            <v>3.5.3</v>
          </cell>
          <cell r="C167" t="str">
            <v>Total Services for young people</v>
          </cell>
          <cell r="D167"/>
          <cell r="E167"/>
          <cell r="F167"/>
          <cell r="G167"/>
          <cell r="H167"/>
          <cell r="I167"/>
          <cell r="J167"/>
          <cell r="K167"/>
          <cell r="L167"/>
          <cell r="M167"/>
          <cell r="N167"/>
          <cell r="O167"/>
          <cell r="P167"/>
          <cell r="Q167">
            <v>4319535.1504325448</v>
          </cell>
          <cell r="R167"/>
          <cell r="S167">
            <v>115261</v>
          </cell>
        </row>
        <row r="168">
          <cell r="B168"/>
          <cell r="C168"/>
          <cell r="D168"/>
          <cell r="E168"/>
          <cell r="F168"/>
          <cell r="G168"/>
          <cell r="H168"/>
          <cell r="I168"/>
          <cell r="J168"/>
          <cell r="K168"/>
          <cell r="L168"/>
          <cell r="M168"/>
          <cell r="N168"/>
          <cell r="O168"/>
          <cell r="P168"/>
          <cell r="Q168"/>
          <cell r="R168"/>
          <cell r="S168"/>
        </row>
        <row r="169">
          <cell r="B169"/>
          <cell r="C169"/>
          <cell r="D169"/>
          <cell r="E169"/>
          <cell r="F169"/>
          <cell r="G169"/>
          <cell r="H169"/>
          <cell r="I169"/>
          <cell r="J169"/>
          <cell r="K169"/>
          <cell r="L169"/>
          <cell r="M169"/>
          <cell r="N169"/>
          <cell r="O169"/>
          <cell r="P169"/>
          <cell r="Q169"/>
          <cell r="R169"/>
          <cell r="S169"/>
        </row>
        <row r="170">
          <cell r="B170"/>
          <cell r="C170" t="str">
            <v>YOUTH JUSTICE</v>
          </cell>
          <cell r="D170"/>
          <cell r="E170"/>
          <cell r="F170"/>
          <cell r="G170"/>
          <cell r="H170"/>
          <cell r="I170"/>
          <cell r="J170"/>
          <cell r="K170"/>
          <cell r="L170"/>
          <cell r="M170"/>
          <cell r="N170"/>
          <cell r="O170"/>
          <cell r="P170"/>
          <cell r="Q170"/>
          <cell r="R170"/>
          <cell r="S170"/>
        </row>
        <row r="171">
          <cell r="B171"/>
          <cell r="C171"/>
          <cell r="D171"/>
          <cell r="E171"/>
          <cell r="F171"/>
          <cell r="G171"/>
          <cell r="H171"/>
          <cell r="I171"/>
          <cell r="J171"/>
          <cell r="K171" t="str">
            <v>Running Check</v>
          </cell>
          <cell r="L171"/>
          <cell r="M171"/>
          <cell r="N171"/>
          <cell r="O171">
            <v>0</v>
          </cell>
          <cell r="P171"/>
          <cell r="Q171"/>
          <cell r="R171"/>
          <cell r="S171"/>
        </row>
        <row r="172">
          <cell r="B172" t="str">
            <v>3.6.1</v>
          </cell>
          <cell r="C172" t="str">
            <v>Youth justice</v>
          </cell>
          <cell r="D172"/>
          <cell r="E172"/>
          <cell r="F172"/>
          <cell r="G172"/>
          <cell r="H172"/>
          <cell r="I172"/>
          <cell r="J172"/>
          <cell r="K172">
            <v>131952874.02322367</v>
          </cell>
          <cell r="L172">
            <v>0</v>
          </cell>
          <cell r="M172">
            <v>6970924</v>
          </cell>
          <cell r="N172"/>
          <cell r="O172">
            <v>124981950.02322367</v>
          </cell>
          <cell r="P172"/>
          <cell r="Q172">
            <v>2740346.9734879858</v>
          </cell>
          <cell r="R172"/>
          <cell r="S172">
            <v>636364</v>
          </cell>
        </row>
        <row r="173">
          <cell r="B173"/>
          <cell r="C173"/>
          <cell r="D173"/>
          <cell r="E173"/>
          <cell r="F173"/>
          <cell r="G173"/>
          <cell r="H173"/>
          <cell r="I173"/>
          <cell r="J173"/>
          <cell r="K173">
            <v>-6970924</v>
          </cell>
          <cell r="L173"/>
          <cell r="M173"/>
          <cell r="N173"/>
          <cell r="O173"/>
          <cell r="P173"/>
          <cell r="Q173"/>
          <cell r="R173"/>
          <cell r="S173"/>
        </row>
        <row r="174">
          <cell r="B174"/>
          <cell r="C174"/>
          <cell r="D174"/>
          <cell r="E174"/>
          <cell r="F174"/>
          <cell r="G174"/>
          <cell r="H174"/>
          <cell r="I174"/>
          <cell r="J174"/>
          <cell r="K174">
            <v>124981950.02322367</v>
          </cell>
          <cell r="L174"/>
          <cell r="M174"/>
          <cell r="N174"/>
          <cell r="O174"/>
          <cell r="P174"/>
          <cell r="Q174"/>
          <cell r="R174"/>
          <cell r="S174"/>
        </row>
        <row r="175">
          <cell r="B175" t="str">
            <v>4.0.1</v>
          </cell>
          <cell r="C175" t="str">
            <v>Capital Expenditure from Revenue (CERA) (Non-schools budget functions and Children's and young people services)</v>
          </cell>
          <cell r="D175"/>
          <cell r="E175"/>
          <cell r="F175"/>
          <cell r="G175"/>
          <cell r="H175"/>
          <cell r="I175"/>
          <cell r="J175"/>
          <cell r="K175"/>
          <cell r="L175"/>
          <cell r="M175"/>
          <cell r="N175"/>
          <cell r="O175"/>
          <cell r="P175"/>
          <cell r="Q175"/>
          <cell r="R175"/>
          <cell r="S175"/>
        </row>
        <row r="176">
          <cell r="B176"/>
          <cell r="C176"/>
          <cell r="D176"/>
          <cell r="E176"/>
          <cell r="F176"/>
          <cell r="G176"/>
          <cell r="H176"/>
          <cell r="I176"/>
          <cell r="J176"/>
          <cell r="K176"/>
          <cell r="L176"/>
          <cell r="M176"/>
          <cell r="N176"/>
          <cell r="O176"/>
          <cell r="P176"/>
          <cell r="Q176"/>
          <cell r="R176"/>
          <cell r="S176"/>
        </row>
        <row r="177">
          <cell r="B177" t="str">
            <v>5.0.1</v>
          </cell>
          <cell r="C177" t="str">
            <v>Total Schools Budget and Other education and community budget (excluding CERA) (lines 1.6.1 and 2.4.1)</v>
          </cell>
          <cell r="D177"/>
          <cell r="E177"/>
          <cell r="F177"/>
          <cell r="G177"/>
          <cell r="H177"/>
          <cell r="I177"/>
          <cell r="J177"/>
          <cell r="K177"/>
          <cell r="L177"/>
          <cell r="M177"/>
          <cell r="N177"/>
          <cell r="O177"/>
          <cell r="P177"/>
          <cell r="Q177"/>
          <cell r="R177"/>
          <cell r="S177"/>
        </row>
        <row r="178">
          <cell r="B178"/>
          <cell r="C178"/>
          <cell r="D178"/>
          <cell r="E178"/>
          <cell r="F178"/>
          <cell r="G178"/>
          <cell r="H178"/>
          <cell r="I178"/>
          <cell r="J178"/>
          <cell r="K178"/>
          <cell r="L178"/>
          <cell r="M178"/>
          <cell r="N178"/>
          <cell r="O178"/>
          <cell r="P178"/>
          <cell r="Q178"/>
          <cell r="R178"/>
          <cell r="S178"/>
        </row>
        <row r="179">
          <cell r="B179" t="str">
            <v>5.0.2</v>
          </cell>
          <cell r="C179" t="str">
            <v>Total Children and Young People's Services and Youth Justice Budget (excluding CERA)(lines 3.0.5 + 3.1.11 + 3.2.1 + 3.3.4 + 3.4.6 + 3.5.3 + 3.6.1)</v>
          </cell>
          <cell r="D179"/>
          <cell r="E179"/>
          <cell r="F179"/>
          <cell r="G179"/>
          <cell r="H179"/>
          <cell r="I179"/>
          <cell r="J179"/>
          <cell r="K179"/>
          <cell r="L179"/>
          <cell r="M179"/>
          <cell r="N179"/>
          <cell r="O179"/>
          <cell r="P179"/>
          <cell r="Q179"/>
          <cell r="R179"/>
          <cell r="S179"/>
        </row>
        <row r="180">
          <cell r="B180"/>
          <cell r="C180"/>
          <cell r="D180"/>
          <cell r="E180"/>
          <cell r="F180"/>
          <cell r="G180"/>
          <cell r="H180"/>
          <cell r="I180"/>
          <cell r="J180"/>
          <cell r="K180"/>
          <cell r="L180"/>
          <cell r="M180"/>
          <cell r="N180"/>
          <cell r="O180"/>
          <cell r="P180"/>
          <cell r="Q180"/>
          <cell r="R180"/>
          <cell r="S180"/>
        </row>
        <row r="181">
          <cell r="B181">
            <v>6</v>
          </cell>
          <cell r="C181" t="str">
            <v>Total Schools Budget, Other education and community budget, Children and Young People's Services and Youth Justice Budget (excluding CERA) (lines 5.0.1 + 5.0.2)</v>
          </cell>
          <cell r="D181"/>
          <cell r="E181"/>
          <cell r="F181"/>
          <cell r="G181"/>
          <cell r="H181"/>
          <cell r="I181"/>
          <cell r="J181"/>
          <cell r="K181"/>
          <cell r="L181"/>
          <cell r="M181"/>
          <cell r="N181"/>
          <cell r="O181"/>
          <cell r="P181"/>
          <cell r="Q181"/>
          <cell r="R181"/>
          <cell r="S181"/>
        </row>
        <row r="182">
          <cell r="B182"/>
          <cell r="C182"/>
          <cell r="D182"/>
          <cell r="E182"/>
          <cell r="F182"/>
          <cell r="G182"/>
          <cell r="H182"/>
          <cell r="I182"/>
          <cell r="J182"/>
          <cell r="K182"/>
          <cell r="L182"/>
          <cell r="M182"/>
          <cell r="N182"/>
          <cell r="O182"/>
          <cell r="P182"/>
          <cell r="Q182"/>
          <cell r="R182"/>
          <cell r="S182"/>
        </row>
        <row r="183">
          <cell r="B183">
            <v>7</v>
          </cell>
          <cell r="C183" t="str">
            <v>Capital Expenditure (excluding CERA)</v>
          </cell>
          <cell r="D183"/>
          <cell r="E183"/>
          <cell r="F183"/>
          <cell r="G183">
            <v>42866775</v>
          </cell>
          <cell r="H183"/>
          <cell r="I183">
            <v>7824887.4999999991</v>
          </cell>
          <cell r="J183"/>
          <cell r="K183">
            <v>1360850</v>
          </cell>
          <cell r="L183"/>
          <cell r="M183">
            <v>2381487.5</v>
          </cell>
          <cell r="N183"/>
          <cell r="O183"/>
          <cell r="P183"/>
          <cell r="Q183">
            <v>54434000</v>
          </cell>
          <cell r="R183"/>
          <cell r="S183"/>
        </row>
        <row r="184">
          <cell r="B184"/>
          <cell r="C184"/>
          <cell r="D184"/>
          <cell r="E184"/>
          <cell r="F184"/>
          <cell r="G184"/>
          <cell r="H184"/>
          <cell r="I184"/>
          <cell r="J184"/>
          <cell r="K184"/>
          <cell r="L184"/>
          <cell r="M184"/>
          <cell r="N184"/>
          <cell r="O184"/>
          <cell r="P184"/>
          <cell r="Q184"/>
          <cell r="R184"/>
          <cell r="S184"/>
        </row>
        <row r="185">
          <cell r="B185"/>
          <cell r="C185"/>
          <cell r="D185"/>
          <cell r="E185"/>
          <cell r="F185"/>
          <cell r="G185"/>
          <cell r="H185"/>
          <cell r="I185"/>
          <cell r="J185"/>
          <cell r="K185"/>
          <cell r="L185"/>
          <cell r="M185"/>
          <cell r="N185"/>
          <cell r="O185"/>
          <cell r="P185"/>
          <cell r="Q185"/>
          <cell r="R185"/>
          <cell r="S185"/>
        </row>
        <row r="186">
          <cell r="B186"/>
          <cell r="C186" t="str">
            <v>MEMORANDUM ITEMS</v>
          </cell>
          <cell r="D186"/>
          <cell r="E186"/>
          <cell r="F186"/>
          <cell r="G186"/>
          <cell r="H186"/>
          <cell r="I186"/>
          <cell r="J186"/>
          <cell r="K186"/>
          <cell r="L186"/>
          <cell r="M186"/>
          <cell r="N186"/>
          <cell r="O186"/>
          <cell r="P186"/>
          <cell r="Q186"/>
          <cell r="R186"/>
          <cell r="S186"/>
        </row>
        <row r="187">
          <cell r="B187"/>
          <cell r="C187"/>
          <cell r="D187"/>
          <cell r="E187"/>
          <cell r="F187"/>
          <cell r="G187"/>
          <cell r="H187"/>
          <cell r="I187"/>
          <cell r="J187"/>
          <cell r="K187"/>
          <cell r="L187"/>
          <cell r="M187"/>
          <cell r="N187"/>
          <cell r="O187"/>
          <cell r="P187"/>
          <cell r="Q187"/>
          <cell r="R187"/>
          <cell r="S187"/>
        </row>
        <row r="188">
          <cell r="B188">
            <v>8</v>
          </cell>
          <cell r="C188" t="str">
            <v>Services for young people</v>
          </cell>
          <cell r="D188"/>
          <cell r="E188"/>
          <cell r="F188"/>
          <cell r="G188"/>
          <cell r="H188"/>
          <cell r="I188"/>
          <cell r="J188"/>
          <cell r="K188"/>
          <cell r="L188"/>
          <cell r="M188"/>
          <cell r="N188"/>
          <cell r="O188"/>
          <cell r="P188"/>
          <cell r="Q188"/>
          <cell r="R188"/>
          <cell r="S188"/>
        </row>
        <row r="189">
          <cell r="B189"/>
          <cell r="C189"/>
          <cell r="D189"/>
          <cell r="E189"/>
          <cell r="F189"/>
          <cell r="G189"/>
          <cell r="H189"/>
          <cell r="I189"/>
          <cell r="J189"/>
          <cell r="K189"/>
          <cell r="L189"/>
          <cell r="M189"/>
          <cell r="N189"/>
          <cell r="O189"/>
          <cell r="P189"/>
          <cell r="Q189"/>
          <cell r="R189"/>
          <cell r="S189"/>
        </row>
        <row r="190">
          <cell r="B190" t="str">
            <v>8a.1</v>
          </cell>
          <cell r="C190" t="str">
            <v>Substance misuse services (Drugs, Alcohol and Volatile substances) (included in 3.5.1 and 3.5.2 above)</v>
          </cell>
          <cell r="D190"/>
          <cell r="E190"/>
          <cell r="F190"/>
          <cell r="G190"/>
          <cell r="H190"/>
          <cell r="I190"/>
          <cell r="J190"/>
          <cell r="K190"/>
          <cell r="L190"/>
          <cell r="M190"/>
          <cell r="N190"/>
          <cell r="O190"/>
          <cell r="P190"/>
          <cell r="Q190"/>
          <cell r="R190"/>
          <cell r="S190"/>
        </row>
        <row r="191">
          <cell r="B191"/>
          <cell r="C191"/>
          <cell r="D191"/>
          <cell r="E191"/>
          <cell r="F191"/>
          <cell r="G191"/>
          <cell r="H191"/>
          <cell r="I191"/>
          <cell r="J191"/>
          <cell r="K191"/>
          <cell r="L191"/>
          <cell r="M191"/>
          <cell r="N191"/>
          <cell r="O191"/>
          <cell r="P191"/>
          <cell r="Q191"/>
          <cell r="R191"/>
          <cell r="S191"/>
        </row>
        <row r="192">
          <cell r="B192" t="str">
            <v>8a.2</v>
          </cell>
          <cell r="C192" t="str">
            <v>Teenage pregnancy services (included in 3.5.1 and 3.5.2 above)</v>
          </cell>
          <cell r="D192"/>
          <cell r="E192"/>
          <cell r="F192"/>
          <cell r="G192"/>
          <cell r="H192"/>
          <cell r="I192"/>
          <cell r="J192"/>
          <cell r="K192"/>
          <cell r="L192"/>
          <cell r="M192"/>
          <cell r="N192"/>
          <cell r="O192"/>
          <cell r="P192"/>
          <cell r="Q192"/>
          <cell r="R192"/>
          <cell r="S192"/>
        </row>
        <row r="193">
          <cell r="B193"/>
          <cell r="C193"/>
          <cell r="D193"/>
          <cell r="E193"/>
          <cell r="F193"/>
          <cell r="G193"/>
          <cell r="H193"/>
          <cell r="I193"/>
          <cell r="J193"/>
          <cell r="K193"/>
          <cell r="L193"/>
          <cell r="M193"/>
          <cell r="N193"/>
          <cell r="O193"/>
          <cell r="P193"/>
          <cell r="Q193"/>
          <cell r="R193"/>
          <cell r="S193"/>
        </row>
        <row r="194">
          <cell r="B194"/>
          <cell r="C194"/>
          <cell r="D194"/>
          <cell r="E194"/>
          <cell r="F194"/>
          <cell r="G194"/>
          <cell r="H194"/>
          <cell r="I194"/>
          <cell r="J194"/>
          <cell r="K194"/>
          <cell r="L194"/>
          <cell r="M194"/>
          <cell r="N194"/>
          <cell r="O194"/>
          <cell r="P194"/>
          <cell r="Q194"/>
          <cell r="R194"/>
          <cell r="S194"/>
        </row>
        <row r="195">
          <cell r="B195"/>
          <cell r="C195"/>
          <cell r="D195"/>
          <cell r="E195"/>
          <cell r="F195"/>
          <cell r="G195"/>
          <cell r="H195"/>
          <cell r="I195"/>
          <cell r="J195"/>
          <cell r="K195"/>
          <cell r="L195"/>
          <cell r="M195"/>
          <cell r="N195"/>
          <cell r="O195"/>
          <cell r="P195"/>
          <cell r="Q195"/>
          <cell r="R195"/>
          <cell r="S195"/>
        </row>
        <row r="196">
          <cell r="B196"/>
          <cell r="C196"/>
          <cell r="D196"/>
          <cell r="E196"/>
          <cell r="F196"/>
          <cell r="G196"/>
          <cell r="H196"/>
          <cell r="I196"/>
          <cell r="J196"/>
          <cell r="K196"/>
          <cell r="L196"/>
          <cell r="M196"/>
          <cell r="N196"/>
          <cell r="O196"/>
          <cell r="P196"/>
          <cell r="Q196"/>
          <cell r="R196"/>
          <cell r="S196"/>
        </row>
        <row r="197">
          <cell r="B197"/>
          <cell r="C197"/>
          <cell r="D197"/>
          <cell r="E197"/>
          <cell r="F197"/>
          <cell r="G197"/>
          <cell r="H197"/>
          <cell r="I197"/>
          <cell r="J197"/>
          <cell r="K197"/>
          <cell r="L197"/>
          <cell r="M197"/>
          <cell r="N197"/>
          <cell r="O197"/>
          <cell r="P197"/>
          <cell r="Q197"/>
          <cell r="R197"/>
          <cell r="S197"/>
        </row>
        <row r="198">
          <cell r="B198"/>
          <cell r="C198"/>
          <cell r="D198"/>
          <cell r="E198"/>
          <cell r="F198"/>
          <cell r="G198"/>
          <cell r="H198"/>
          <cell r="I198"/>
          <cell r="J198"/>
          <cell r="K198"/>
          <cell r="L198"/>
          <cell r="M198"/>
          <cell r="N198"/>
          <cell r="O198"/>
          <cell r="P198"/>
          <cell r="Q198"/>
          <cell r="R198"/>
          <cell r="S198"/>
        </row>
        <row r="199">
          <cell r="B199"/>
          <cell r="C199"/>
          <cell r="D199"/>
          <cell r="E199"/>
          <cell r="F199"/>
          <cell r="G199"/>
          <cell r="H199"/>
          <cell r="I199"/>
          <cell r="J199"/>
          <cell r="K199"/>
          <cell r="L199"/>
          <cell r="M199"/>
          <cell r="N199"/>
          <cell r="O199"/>
          <cell r="P199"/>
          <cell r="Q199"/>
          <cell r="R199"/>
          <cell r="S199"/>
        </row>
        <row r="200">
          <cell r="B200"/>
          <cell r="C200"/>
          <cell r="D200"/>
          <cell r="E200"/>
          <cell r="F200"/>
          <cell r="G200"/>
          <cell r="H200"/>
          <cell r="I200"/>
          <cell r="J200"/>
          <cell r="K200"/>
          <cell r="L200"/>
          <cell r="M200"/>
          <cell r="N200"/>
          <cell r="O200"/>
          <cell r="P200"/>
          <cell r="Q200"/>
          <cell r="R200"/>
          <cell r="S200"/>
        </row>
        <row r="201">
          <cell r="B201"/>
          <cell r="C201"/>
          <cell r="D201"/>
          <cell r="E201"/>
          <cell r="F201"/>
          <cell r="G201"/>
          <cell r="H201"/>
          <cell r="I201"/>
          <cell r="J201"/>
          <cell r="K201"/>
          <cell r="L201"/>
          <cell r="M201"/>
          <cell r="N201"/>
          <cell r="O201"/>
          <cell r="P201"/>
          <cell r="Q201"/>
          <cell r="R201"/>
          <cell r="S201"/>
        </row>
        <row r="202">
          <cell r="B202"/>
          <cell r="C202"/>
          <cell r="D202"/>
          <cell r="E202"/>
          <cell r="F202"/>
          <cell r="G202"/>
          <cell r="H202"/>
          <cell r="I202"/>
          <cell r="J202"/>
          <cell r="K202"/>
          <cell r="L202"/>
          <cell r="M202"/>
          <cell r="N202"/>
          <cell r="O202"/>
          <cell r="P202"/>
          <cell r="Q202"/>
          <cell r="R202"/>
          <cell r="S202"/>
        </row>
        <row r="203">
          <cell r="B203"/>
          <cell r="C203"/>
          <cell r="D203"/>
          <cell r="E203"/>
          <cell r="F203"/>
          <cell r="G203"/>
          <cell r="H203"/>
          <cell r="I203"/>
          <cell r="J203"/>
          <cell r="K203"/>
          <cell r="L203"/>
          <cell r="M203"/>
          <cell r="N203"/>
          <cell r="O203"/>
          <cell r="P203"/>
          <cell r="Q203"/>
          <cell r="R203"/>
          <cell r="S203"/>
        </row>
        <row r="204">
          <cell r="B204"/>
          <cell r="C204"/>
          <cell r="D204"/>
          <cell r="E204"/>
          <cell r="F204"/>
          <cell r="G204"/>
          <cell r="H204"/>
          <cell r="I204"/>
          <cell r="J204"/>
          <cell r="K204"/>
          <cell r="L204"/>
          <cell r="M204"/>
          <cell r="N204"/>
          <cell r="O204"/>
          <cell r="P204"/>
          <cell r="Q204"/>
          <cell r="R204"/>
          <cell r="S204"/>
        </row>
        <row r="205">
          <cell r="B205"/>
          <cell r="C205"/>
          <cell r="D205"/>
          <cell r="E205"/>
          <cell r="F205"/>
          <cell r="G205"/>
          <cell r="H205"/>
          <cell r="I205"/>
          <cell r="J205"/>
          <cell r="K205"/>
          <cell r="L205"/>
          <cell r="M205"/>
          <cell r="N205"/>
          <cell r="O205"/>
          <cell r="P205"/>
          <cell r="Q205"/>
          <cell r="R205"/>
          <cell r="S205"/>
        </row>
        <row r="206">
          <cell r="B206"/>
          <cell r="C206"/>
          <cell r="D206"/>
          <cell r="E206"/>
          <cell r="F206"/>
          <cell r="G206"/>
          <cell r="H206"/>
          <cell r="I206"/>
          <cell r="J206"/>
          <cell r="K206"/>
          <cell r="L206"/>
          <cell r="M206"/>
          <cell r="N206"/>
          <cell r="O206"/>
          <cell r="P206"/>
          <cell r="Q206"/>
          <cell r="R206"/>
          <cell r="S206"/>
        </row>
        <row r="207">
          <cell r="B207"/>
          <cell r="C207"/>
          <cell r="D207"/>
          <cell r="E207"/>
          <cell r="F207"/>
          <cell r="G207"/>
          <cell r="H207"/>
          <cell r="I207"/>
          <cell r="J207"/>
          <cell r="K207"/>
          <cell r="L207"/>
          <cell r="M207"/>
          <cell r="N207"/>
          <cell r="O207"/>
          <cell r="P207"/>
          <cell r="Q207"/>
          <cell r="R207"/>
          <cell r="S207"/>
        </row>
        <row r="208">
          <cell r="B208"/>
          <cell r="C208"/>
          <cell r="D208"/>
          <cell r="E208"/>
          <cell r="F208"/>
          <cell r="G208"/>
          <cell r="H208"/>
          <cell r="I208"/>
          <cell r="J208"/>
          <cell r="K208"/>
          <cell r="L208"/>
          <cell r="M208"/>
          <cell r="N208"/>
          <cell r="O208"/>
          <cell r="P208"/>
          <cell r="Q208"/>
          <cell r="R208"/>
          <cell r="S208"/>
        </row>
        <row r="209">
          <cell r="B209"/>
          <cell r="C209"/>
          <cell r="D209"/>
          <cell r="E209"/>
          <cell r="F209"/>
          <cell r="G209"/>
          <cell r="H209"/>
          <cell r="I209"/>
          <cell r="J209"/>
          <cell r="K209"/>
          <cell r="L209"/>
          <cell r="M209"/>
          <cell r="N209"/>
          <cell r="O209"/>
          <cell r="P209"/>
          <cell r="Q209"/>
          <cell r="R209"/>
          <cell r="S209"/>
        </row>
        <row r="210">
          <cell r="B210"/>
          <cell r="C210"/>
          <cell r="D210"/>
          <cell r="E210"/>
          <cell r="F210"/>
          <cell r="G210"/>
          <cell r="H210"/>
          <cell r="I210"/>
          <cell r="J210"/>
          <cell r="K210"/>
          <cell r="L210"/>
          <cell r="M210"/>
          <cell r="N210"/>
          <cell r="O210"/>
          <cell r="P210"/>
          <cell r="Q210"/>
          <cell r="R210"/>
          <cell r="S210"/>
        </row>
        <row r="211">
          <cell r="C211"/>
          <cell r="D211"/>
          <cell r="E211"/>
          <cell r="F211"/>
          <cell r="G211"/>
          <cell r="H211"/>
          <cell r="I211"/>
          <cell r="J211"/>
          <cell r="K211"/>
          <cell r="L211"/>
          <cell r="M211"/>
          <cell r="N211"/>
          <cell r="O211"/>
          <cell r="P211"/>
          <cell r="Q211"/>
          <cell r="R211"/>
          <cell r="S211"/>
        </row>
        <row r="212">
          <cell r="D212"/>
          <cell r="E212"/>
          <cell r="F212"/>
          <cell r="G212"/>
          <cell r="H212"/>
          <cell r="I212"/>
          <cell r="J212"/>
          <cell r="K212"/>
          <cell r="L212"/>
          <cell r="M212"/>
          <cell r="N212"/>
          <cell r="O212"/>
          <cell r="P212"/>
          <cell r="Q212"/>
          <cell r="R212"/>
          <cell r="S212"/>
        </row>
        <row r="213">
          <cell r="C213"/>
          <cell r="D213"/>
          <cell r="E213"/>
          <cell r="F213"/>
          <cell r="G213"/>
          <cell r="H213"/>
          <cell r="I213"/>
          <cell r="J213"/>
          <cell r="K213"/>
          <cell r="L213"/>
          <cell r="M213"/>
          <cell r="N213"/>
          <cell r="O213"/>
          <cell r="P213"/>
          <cell r="Q213"/>
          <cell r="R213"/>
          <cell r="S213"/>
        </row>
        <row r="214">
          <cell r="D214"/>
          <cell r="E214"/>
          <cell r="F214"/>
          <cell r="G214"/>
          <cell r="H214"/>
          <cell r="I214"/>
          <cell r="J214"/>
          <cell r="K214"/>
          <cell r="L214"/>
          <cell r="M214"/>
          <cell r="N214"/>
          <cell r="O214"/>
          <cell r="P214"/>
          <cell r="Q214"/>
          <cell r="R214"/>
          <cell r="S214"/>
        </row>
        <row r="215">
          <cell r="C215"/>
          <cell r="D215"/>
          <cell r="E215"/>
          <cell r="F215"/>
          <cell r="G215"/>
          <cell r="H215"/>
          <cell r="I215"/>
          <cell r="J215"/>
          <cell r="K215"/>
          <cell r="L215"/>
          <cell r="M215"/>
          <cell r="N215"/>
          <cell r="O215"/>
          <cell r="P215"/>
          <cell r="Q215"/>
          <cell r="R215"/>
          <cell r="S215"/>
        </row>
      </sheetData>
      <sheetData sheetId="1"/>
      <sheetData sheetId="2"/>
      <sheetData sheetId="3">
        <row r="9">
          <cell r="K9">
            <v>1199913</v>
          </cell>
        </row>
      </sheetData>
      <sheetData sheetId="4"/>
      <sheetData sheetId="5">
        <row r="4">
          <cell r="T4" t="str">
            <v>To Use</v>
          </cell>
        </row>
      </sheetData>
      <sheetData sheetId="6"/>
      <sheetData sheetId="7"/>
      <sheetData sheetId="8">
        <row r="3">
          <cell r="A3" t="str">
            <v>Sum of Base Budget</v>
          </cell>
          <cell r="B3"/>
          <cell r="C3" t="str">
            <v>Funding</v>
          </cell>
          <cell r="D3"/>
          <cell r="E3"/>
        </row>
        <row r="4">
          <cell r="A4" t="str">
            <v>CC &amp; Desc</v>
          </cell>
          <cell r="B4" t="str">
            <v>Subjective Level2 With Description</v>
          </cell>
          <cell r="C4" t="str">
            <v>DSG</v>
          </cell>
          <cell r="D4" t="str">
            <v>(blank)</v>
          </cell>
          <cell r="E4" t="str">
            <v>Grand Total</v>
          </cell>
        </row>
        <row r="5">
          <cell r="A5" t="str">
            <v>CC754 - SEN Recoupment</v>
          </cell>
          <cell r="B5" t="str">
            <v>S1_8-Income</v>
          </cell>
          <cell r="C5">
            <v>-157500</v>
          </cell>
          <cell r="D5"/>
          <cell r="E5">
            <v>-157500</v>
          </cell>
        </row>
        <row r="6">
          <cell r="A6" t="str">
            <v>CC755 - Psychologists</v>
          </cell>
          <cell r="B6" t="str">
            <v>S1_8-Income</v>
          </cell>
          <cell r="C6"/>
          <cell r="D6">
            <v>0</v>
          </cell>
          <cell r="E6">
            <v>0</v>
          </cell>
        </row>
        <row r="7">
          <cell r="A7" t="str">
            <v>CC768 - Not School Net</v>
          </cell>
          <cell r="B7" t="str">
            <v>S1_8-Income</v>
          </cell>
          <cell r="C7">
            <v>-39960</v>
          </cell>
          <cell r="D7"/>
          <cell r="E7">
            <v>-39960</v>
          </cell>
        </row>
        <row r="8">
          <cell r="A8" t="str">
            <v>CC770 - Specialist LSA Scheme</v>
          </cell>
          <cell r="B8" t="str">
            <v>S1_8-Income</v>
          </cell>
          <cell r="C8">
            <v>-315500</v>
          </cell>
          <cell r="D8"/>
          <cell r="E8">
            <v>-315500</v>
          </cell>
        </row>
        <row r="9">
          <cell r="A9" t="str">
            <v>CC777 - Alternative Provision - Income (EOTAS)</v>
          </cell>
          <cell r="B9" t="str">
            <v>S1_8-Income</v>
          </cell>
          <cell r="C9">
            <v>-550000</v>
          </cell>
          <cell r="D9"/>
          <cell r="E9">
            <v>-550000</v>
          </cell>
        </row>
        <row r="10">
          <cell r="A10" t="str">
            <v>CD100 - Social Care Central Management</v>
          </cell>
          <cell r="B10" t="str">
            <v>S1_8-Income</v>
          </cell>
          <cell r="C10"/>
          <cell r="D10">
            <v>-36660</v>
          </cell>
          <cell r="E10">
            <v>-36660</v>
          </cell>
        </row>
        <row r="11">
          <cell r="A11" t="str">
            <v>CD103 - Positive Choices/MAC Service</v>
          </cell>
          <cell r="B11" t="str">
            <v>S1_8-Income</v>
          </cell>
          <cell r="C11"/>
          <cell r="D11">
            <v>-5000</v>
          </cell>
          <cell r="E11">
            <v>-5000</v>
          </cell>
        </row>
        <row r="12">
          <cell r="A12" t="str">
            <v>CD362 - North Lowestoft Children's Centre Team</v>
          </cell>
          <cell r="B12" t="str">
            <v>S1_8-Income</v>
          </cell>
          <cell r="C12"/>
          <cell r="D12">
            <v>-6719</v>
          </cell>
          <cell r="E12">
            <v>-6719</v>
          </cell>
        </row>
        <row r="13">
          <cell r="A13" t="str">
            <v>CD380 - North East Ipswich Social Care Team</v>
          </cell>
          <cell r="B13" t="str">
            <v>S1_8-Income</v>
          </cell>
          <cell r="C13"/>
          <cell r="D13">
            <v>-26430</v>
          </cell>
          <cell r="E13">
            <v>-26430</v>
          </cell>
        </row>
        <row r="14">
          <cell r="A14" t="str">
            <v>CD437 - MEIC Early Help Management</v>
          </cell>
          <cell r="B14" t="str">
            <v>S1_8-Income</v>
          </cell>
          <cell r="C14"/>
          <cell r="D14">
            <v>-75000</v>
          </cell>
          <cell r="E14">
            <v>-75000</v>
          </cell>
        </row>
        <row r="15">
          <cell r="A15" t="str">
            <v>CG001 - The Ark Lowestoft CC</v>
          </cell>
          <cell r="B15" t="str">
            <v>S1_8-Income</v>
          </cell>
          <cell r="C15"/>
          <cell r="D15">
            <v>-593</v>
          </cell>
          <cell r="E15">
            <v>-593</v>
          </cell>
        </row>
        <row r="16">
          <cell r="A16" t="str">
            <v>CG006 - Meadow Children's Centre</v>
          </cell>
          <cell r="B16" t="str">
            <v>S1_8-Income</v>
          </cell>
          <cell r="C16"/>
          <cell r="D16">
            <v>-150</v>
          </cell>
          <cell r="E16">
            <v>-150</v>
          </cell>
        </row>
        <row r="17">
          <cell r="A17" t="str">
            <v>CG011 - Leiston CC</v>
          </cell>
          <cell r="B17" t="str">
            <v>S1_8-Income</v>
          </cell>
          <cell r="C17"/>
          <cell r="D17">
            <v>-10956</v>
          </cell>
          <cell r="E17">
            <v>-10956</v>
          </cell>
        </row>
        <row r="18">
          <cell r="A18" t="str">
            <v>CG279 - East Bergholt Children's Centre</v>
          </cell>
          <cell r="B18" t="str">
            <v>S1_8-Income</v>
          </cell>
          <cell r="C18"/>
          <cell r="D18">
            <v>-100</v>
          </cell>
          <cell r="E18">
            <v>-100</v>
          </cell>
        </row>
        <row r="19">
          <cell r="A19" t="str">
            <v>CG514 - Hardwick Children's Centre</v>
          </cell>
          <cell r="B19" t="str">
            <v>S1_8-Income</v>
          </cell>
          <cell r="C19"/>
          <cell r="D19">
            <v>-1500</v>
          </cell>
          <cell r="E19">
            <v>-1500</v>
          </cell>
        </row>
        <row r="20">
          <cell r="A20" t="str">
            <v>CG751 - CC Central Management</v>
          </cell>
          <cell r="B20" t="str">
            <v>S1_8-Income</v>
          </cell>
          <cell r="C20"/>
          <cell r="D20">
            <v>-117000</v>
          </cell>
          <cell r="E20">
            <v>-117000</v>
          </cell>
        </row>
        <row r="21">
          <cell r="A21" t="str">
            <v>CG803 - Troubled Families Intervention</v>
          </cell>
          <cell r="B21" t="str">
            <v>S1_8-Income</v>
          </cell>
          <cell r="C21"/>
          <cell r="D21">
            <v>-733790</v>
          </cell>
          <cell r="E21">
            <v>-733790</v>
          </cell>
        </row>
        <row r="22">
          <cell r="A22" t="str">
            <v>CH600 - Corporate Health</v>
          </cell>
          <cell r="B22" t="str">
            <v>S1_8-Income</v>
          </cell>
          <cell r="C22"/>
          <cell r="D22">
            <v>-545004</v>
          </cell>
          <cell r="E22">
            <v>-545004</v>
          </cell>
        </row>
        <row r="23">
          <cell r="A23" t="str">
            <v>CH618 - Health Visiting Income</v>
          </cell>
          <cell r="B23" t="str">
            <v>S1_8-Income</v>
          </cell>
          <cell r="C23"/>
          <cell r="D23">
            <v>-6207294</v>
          </cell>
          <cell r="E23">
            <v>-6207294</v>
          </cell>
        </row>
        <row r="24">
          <cell r="A24" t="str">
            <v>CH620 - Student Health Visiting</v>
          </cell>
          <cell r="B24" t="str">
            <v>S1_8-Income</v>
          </cell>
          <cell r="C24"/>
          <cell r="D24">
            <v>-193746</v>
          </cell>
          <cell r="E24">
            <v>-193746</v>
          </cell>
        </row>
        <row r="25">
          <cell r="A25" t="str">
            <v>CH656 - School Nursing Income</v>
          </cell>
          <cell r="B25" t="str">
            <v>S1_8-Income</v>
          </cell>
          <cell r="C25"/>
          <cell r="D25">
            <v>-1641615</v>
          </cell>
          <cell r="E25">
            <v>-1641615</v>
          </cell>
        </row>
        <row r="26">
          <cell r="A26" t="str">
            <v>CH681 - Other Health Income</v>
          </cell>
          <cell r="B26" t="str">
            <v>S1_8-Income</v>
          </cell>
          <cell r="C26"/>
          <cell r="D26">
            <v>-1453578</v>
          </cell>
          <cell r="E26">
            <v>-1453578</v>
          </cell>
        </row>
        <row r="27">
          <cell r="A27" t="str">
            <v>CL503 - Schools Choice - HR Services</v>
          </cell>
          <cell r="B27" t="str">
            <v>S1_8-Income</v>
          </cell>
          <cell r="C27"/>
          <cell r="D27">
            <v>-1630754</v>
          </cell>
          <cell r="E27">
            <v>-1630754</v>
          </cell>
        </row>
        <row r="28">
          <cell r="A28" t="str">
            <v>CL504 - Schools Choice - DBS</v>
          </cell>
          <cell r="B28" t="str">
            <v>S1_8-Income</v>
          </cell>
          <cell r="C28"/>
          <cell r="D28">
            <v>-56446</v>
          </cell>
          <cell r="E28">
            <v>-56446</v>
          </cell>
        </row>
        <row r="29">
          <cell r="A29" t="str">
            <v>CL505 - Schools Choice - Payroll &amp; Pensions</v>
          </cell>
          <cell r="B29" t="str">
            <v>S1_8-Income</v>
          </cell>
          <cell r="C29"/>
          <cell r="D29">
            <v>-690000</v>
          </cell>
          <cell r="E29">
            <v>-690000</v>
          </cell>
        </row>
        <row r="30">
          <cell r="A30" t="str">
            <v>CL506 - Schools Choice - Finance</v>
          </cell>
          <cell r="B30" t="str">
            <v>S1_8-Income</v>
          </cell>
          <cell r="C30"/>
          <cell r="D30">
            <v>-1133805</v>
          </cell>
          <cell r="E30">
            <v>-1133805</v>
          </cell>
        </row>
        <row r="31">
          <cell r="A31" t="str">
            <v>CL507 - Schools Choice - IT (excl NGN)</v>
          </cell>
          <cell r="B31" t="str">
            <v>S1_8-Income</v>
          </cell>
          <cell r="C31"/>
          <cell r="D31">
            <v>-933333</v>
          </cell>
          <cell r="E31">
            <v>-933333</v>
          </cell>
        </row>
        <row r="32">
          <cell r="A32" t="str">
            <v>CL508 - Schools Choice - IT NGN Services</v>
          </cell>
          <cell r="B32" t="str">
            <v>S1_8-Income</v>
          </cell>
          <cell r="C32"/>
          <cell r="D32">
            <v>-940504</v>
          </cell>
          <cell r="E32">
            <v>-940504</v>
          </cell>
        </row>
        <row r="33">
          <cell r="A33" t="str">
            <v>CL510 - Schools Choice - Governor Services</v>
          </cell>
          <cell r="B33" t="str">
            <v>S1_8-Income</v>
          </cell>
          <cell r="C33"/>
          <cell r="D33">
            <v>-511898</v>
          </cell>
          <cell r="E33">
            <v>-511898</v>
          </cell>
        </row>
        <row r="34">
          <cell r="A34" t="str">
            <v>CL511 - Schools Choice-Schoolsafe/Unisafe</v>
          </cell>
          <cell r="B34" t="str">
            <v>S1_8-Income</v>
          </cell>
          <cell r="C34"/>
          <cell r="D34">
            <v>-237864</v>
          </cell>
          <cell r="E34">
            <v>-237864</v>
          </cell>
        </row>
        <row r="35">
          <cell r="A35" t="str">
            <v>CL512 - Schools Choice - Property Services</v>
          </cell>
          <cell r="B35" t="str">
            <v>S1_8-Income</v>
          </cell>
          <cell r="C35"/>
          <cell r="D35">
            <v>-1898000</v>
          </cell>
          <cell r="E35">
            <v>-1898000</v>
          </cell>
        </row>
        <row r="36">
          <cell r="A36" t="str">
            <v>CL513 - LIS Professional Services (incl.Consultancy)</v>
          </cell>
          <cell r="B36" t="str">
            <v>S1_8-Income</v>
          </cell>
          <cell r="C36"/>
          <cell r="D36">
            <v>-708504</v>
          </cell>
          <cell r="E36">
            <v>-708504</v>
          </cell>
        </row>
        <row r="37">
          <cell r="A37" t="str">
            <v>CL514 - Schools Choice - Childrens Services</v>
          </cell>
          <cell r="B37" t="str">
            <v>S1_8-Income</v>
          </cell>
          <cell r="C37"/>
          <cell r="D37">
            <v>-325559</v>
          </cell>
          <cell r="E37">
            <v>-325559</v>
          </cell>
        </row>
        <row r="38">
          <cell r="A38" t="str">
            <v>CL515 - Advertising</v>
          </cell>
          <cell r="B38" t="str">
            <v>S1_8-Income</v>
          </cell>
          <cell r="C38"/>
          <cell r="D38">
            <v>-711000</v>
          </cell>
          <cell r="E38">
            <v>-711000</v>
          </cell>
        </row>
        <row r="39">
          <cell r="A39" t="str">
            <v>CL516 - Income and Payments</v>
          </cell>
          <cell r="B39" t="str">
            <v>S1_8-Income</v>
          </cell>
          <cell r="C39"/>
          <cell r="D39">
            <v>-88000</v>
          </cell>
          <cell r="E39">
            <v>-88000</v>
          </cell>
        </row>
        <row r="40">
          <cell r="A40" t="str">
            <v>CL517 - Insurance</v>
          </cell>
          <cell r="B40" t="str">
            <v>S1_8-Income</v>
          </cell>
          <cell r="C40"/>
          <cell r="D40">
            <v>-2014000</v>
          </cell>
          <cell r="E40">
            <v>-2014000</v>
          </cell>
        </row>
        <row r="41">
          <cell r="A41" t="str">
            <v>CL518 - Safe Guarding</v>
          </cell>
          <cell r="B41" t="str">
            <v>S1_8-Income</v>
          </cell>
          <cell r="C41"/>
          <cell r="D41">
            <v>-224000</v>
          </cell>
          <cell r="E41">
            <v>-224000</v>
          </cell>
        </row>
        <row r="42">
          <cell r="A42" t="str">
            <v>CL519 - Educational Psychology</v>
          </cell>
          <cell r="B42" t="str">
            <v>S1_8-Income</v>
          </cell>
          <cell r="C42"/>
          <cell r="D42">
            <v>-50000</v>
          </cell>
          <cell r="E42">
            <v>-50000</v>
          </cell>
        </row>
        <row r="43">
          <cell r="A43" t="str">
            <v>CL524 - Schools Choice Business Support and Administration</v>
          </cell>
          <cell r="B43" t="str">
            <v>S1_8-Income</v>
          </cell>
          <cell r="C43"/>
          <cell r="D43">
            <v>-26894</v>
          </cell>
          <cell r="E43">
            <v>-26894</v>
          </cell>
        </row>
        <row r="44">
          <cell r="A44" t="str">
            <v>DB023 - Workforce Development Management</v>
          </cell>
          <cell r="B44" t="str">
            <v>S1_8-Income</v>
          </cell>
          <cell r="C44"/>
          <cell r="D44">
            <v>-485606</v>
          </cell>
          <cell r="E44">
            <v>-485606</v>
          </cell>
        </row>
        <row r="45">
          <cell r="A45" t="str">
            <v>DB035 - Adopters &amp; Foster Carers</v>
          </cell>
          <cell r="B45" t="str">
            <v>S1_8-Income</v>
          </cell>
          <cell r="C45"/>
          <cell r="D45">
            <v>-22500</v>
          </cell>
          <cell r="E45">
            <v>-22500</v>
          </cell>
        </row>
        <row r="46">
          <cell r="A46" t="str">
            <v>DB037 - SW Training &amp; Development</v>
          </cell>
          <cell r="B46" t="str">
            <v>S1_8-Income</v>
          </cell>
          <cell r="C46"/>
          <cell r="D46">
            <v>-353587</v>
          </cell>
          <cell r="E46">
            <v>-353587</v>
          </cell>
        </row>
        <row r="47">
          <cell r="A47" t="str">
            <v>DB052 - Business Support</v>
          </cell>
          <cell r="B47" t="str">
            <v>S1_8-Income</v>
          </cell>
          <cell r="C47"/>
          <cell r="D47">
            <v>-16625</v>
          </cell>
          <cell r="E47">
            <v>-16625</v>
          </cell>
        </row>
        <row r="48">
          <cell r="A48" t="str">
            <v>DB053 - Life Conditions</v>
          </cell>
          <cell r="B48" t="str">
            <v>S1_8-Income</v>
          </cell>
          <cell r="C48"/>
          <cell r="D48">
            <v>-83005</v>
          </cell>
          <cell r="E48">
            <v>-83005</v>
          </cell>
        </row>
        <row r="49">
          <cell r="A49" t="str">
            <v>DB054 - Home First</v>
          </cell>
          <cell r="B49" t="str">
            <v>S1_8-Income</v>
          </cell>
          <cell r="C49"/>
          <cell r="D49">
            <v>-59062</v>
          </cell>
          <cell r="E49">
            <v>-59062</v>
          </cell>
        </row>
        <row r="50">
          <cell r="A50" t="str">
            <v>DB055 - Safeguarding</v>
          </cell>
          <cell r="B50" t="str">
            <v>S1_8-Income</v>
          </cell>
          <cell r="C50"/>
          <cell r="D50">
            <v>-45748</v>
          </cell>
          <cell r="E50">
            <v>-45748</v>
          </cell>
        </row>
        <row r="51">
          <cell r="A51" t="str">
            <v>DB057 - Health</v>
          </cell>
          <cell r="B51" t="str">
            <v>S1_8-Income</v>
          </cell>
          <cell r="C51"/>
          <cell r="D51">
            <v>-14761</v>
          </cell>
          <cell r="E51">
            <v>-14761</v>
          </cell>
        </row>
        <row r="52">
          <cell r="A52" t="str">
            <v>DB058 - PVI Adult Social Care</v>
          </cell>
          <cell r="B52" t="str">
            <v>S1_8-Income</v>
          </cell>
          <cell r="C52"/>
          <cell r="D52">
            <v>-215250</v>
          </cell>
          <cell r="E52">
            <v>-215250</v>
          </cell>
        </row>
        <row r="53">
          <cell r="A53" t="str">
            <v>DB059 - Professional Support Practitioners</v>
          </cell>
          <cell r="B53" t="str">
            <v>S1_8-Income</v>
          </cell>
          <cell r="C53"/>
          <cell r="D53">
            <v>-31509</v>
          </cell>
          <cell r="E53">
            <v>-31509</v>
          </cell>
        </row>
        <row r="54">
          <cell r="A54" t="str">
            <v>DB060 - Service Development</v>
          </cell>
          <cell r="B54" t="str">
            <v>S1_8-Income</v>
          </cell>
          <cell r="C54"/>
          <cell r="D54">
            <v>-33760</v>
          </cell>
          <cell r="E54">
            <v>-33760</v>
          </cell>
        </row>
        <row r="55">
          <cell r="A55" t="str">
            <v>DB061 - Signs of Safety</v>
          </cell>
          <cell r="B55" t="str">
            <v>S1_8-Income</v>
          </cell>
          <cell r="C55"/>
          <cell r="D55">
            <v>-55472</v>
          </cell>
          <cell r="E55">
            <v>-55472</v>
          </cell>
        </row>
        <row r="56">
          <cell r="A56" t="str">
            <v>DE007 - Government Grant Income</v>
          </cell>
          <cell r="B56" t="str">
            <v>S1_8-Income</v>
          </cell>
          <cell r="C56"/>
          <cell r="D56">
            <v>-951766</v>
          </cell>
          <cell r="E56">
            <v>-951766</v>
          </cell>
        </row>
        <row r="57">
          <cell r="A57" t="str">
            <v>DE015 - Education Grant Income</v>
          </cell>
          <cell r="B57" t="str">
            <v>S1_8-Income</v>
          </cell>
          <cell r="C57"/>
          <cell r="D57">
            <v>-519565</v>
          </cell>
          <cell r="E57">
            <v>-519565</v>
          </cell>
        </row>
        <row r="58">
          <cell r="A58" t="str">
            <v>DE021 - Troubled Families Grant Income</v>
          </cell>
          <cell r="B58" t="str">
            <v>S1_8-Income</v>
          </cell>
          <cell r="C58"/>
          <cell r="D58">
            <v>-1310000</v>
          </cell>
          <cell r="E58">
            <v>-1310000</v>
          </cell>
        </row>
        <row r="59">
          <cell r="A59" t="str">
            <v>DE022 - LASPO Grant Income</v>
          </cell>
          <cell r="B59" t="str">
            <v>S1_8-Income</v>
          </cell>
          <cell r="C59"/>
          <cell r="D59">
            <v>-79500</v>
          </cell>
          <cell r="E59">
            <v>-79500</v>
          </cell>
        </row>
        <row r="60">
          <cell r="A60" t="str">
            <v>DE024 - SEN Reform Grant</v>
          </cell>
          <cell r="B60" t="str">
            <v>S1_8-Income</v>
          </cell>
          <cell r="C60"/>
          <cell r="D60">
            <v>0</v>
          </cell>
          <cell r="E60">
            <v>0</v>
          </cell>
        </row>
        <row r="61">
          <cell r="A61" t="str">
            <v>DE025 - Income - Staying Put Scheme</v>
          </cell>
          <cell r="B61" t="str">
            <v>S1_8-Income</v>
          </cell>
          <cell r="C61"/>
          <cell r="D61">
            <v>-153838</v>
          </cell>
          <cell r="E61">
            <v>-153838</v>
          </cell>
        </row>
        <row r="62">
          <cell r="A62" t="str">
            <v>DE501 - L.S.C. Income</v>
          </cell>
          <cell r="B62" t="str">
            <v>S1_8-Income</v>
          </cell>
          <cell r="C62">
            <v>-7343344</v>
          </cell>
          <cell r="D62"/>
          <cell r="E62">
            <v>-7343344</v>
          </cell>
        </row>
        <row r="63">
          <cell r="A63" t="str">
            <v>DE502 - Dedicated Schools Grant</v>
          </cell>
          <cell r="B63" t="str">
            <v>S1_8-Income</v>
          </cell>
          <cell r="C63">
            <v>-230065276</v>
          </cell>
          <cell r="D63"/>
          <cell r="E63">
            <v>-230065276</v>
          </cell>
        </row>
        <row r="64">
          <cell r="A64" t="str">
            <v>DE504 - Non ISB DSG Income</v>
          </cell>
          <cell r="B64" t="str">
            <v>S1_8-Income</v>
          </cell>
          <cell r="C64">
            <v>-72651330</v>
          </cell>
          <cell r="D64"/>
          <cell r="E64">
            <v>-72651330</v>
          </cell>
        </row>
        <row r="65">
          <cell r="A65" t="str">
            <v>DF602 - Overheads HQ Resources</v>
          </cell>
          <cell r="B65" t="str">
            <v>S1_8-Income</v>
          </cell>
          <cell r="C65"/>
          <cell r="D65">
            <v>-150000</v>
          </cell>
          <cell r="E65">
            <v>-150000</v>
          </cell>
        </row>
        <row r="66">
          <cell r="A66" t="str">
            <v>DL301 - Asylum Seekers - Southern C&amp;F</v>
          </cell>
          <cell r="B66" t="str">
            <v>S1_8-Income</v>
          </cell>
          <cell r="C66"/>
          <cell r="D66">
            <v>-495000</v>
          </cell>
          <cell r="E66">
            <v>-495000</v>
          </cell>
        </row>
        <row r="67">
          <cell r="A67" t="str">
            <v>DM002 - Safeguarding Children Board</v>
          </cell>
          <cell r="B67" t="str">
            <v>S1_8-Income</v>
          </cell>
          <cell r="C67"/>
          <cell r="D67">
            <v>-116050</v>
          </cell>
          <cell r="E67">
            <v>-116050</v>
          </cell>
        </row>
        <row r="68">
          <cell r="A68" t="str">
            <v>DO007 - Ambleside</v>
          </cell>
          <cell r="B68" t="str">
            <v>S1_8-Income</v>
          </cell>
          <cell r="C68"/>
          <cell r="D68">
            <v>-71750</v>
          </cell>
          <cell r="E68">
            <v>-71750</v>
          </cell>
        </row>
        <row r="69">
          <cell r="A69" t="str">
            <v>DO027 - Aiming High Disabled Children</v>
          </cell>
          <cell r="B69" t="str">
            <v>S1_8-Income</v>
          </cell>
          <cell r="C69"/>
          <cell r="D69">
            <v>0</v>
          </cell>
          <cell r="E69">
            <v>0</v>
          </cell>
        </row>
        <row r="70">
          <cell r="A70" t="str">
            <v>DO031 - Parent Partnership</v>
          </cell>
          <cell r="B70" t="str">
            <v>S1_8-Income</v>
          </cell>
          <cell r="C70"/>
          <cell r="D70">
            <v>-0.5</v>
          </cell>
          <cell r="E70">
            <v>-0.5</v>
          </cell>
        </row>
        <row r="71">
          <cell r="A71" t="str">
            <v>DO900 - Brokerage (Activities Unlimited)</v>
          </cell>
          <cell r="B71" t="str">
            <v>S1_8-Income</v>
          </cell>
          <cell r="C71"/>
          <cell r="D71">
            <v>-209126</v>
          </cell>
          <cell r="E71">
            <v>-209126</v>
          </cell>
        </row>
        <row r="72">
          <cell r="A72" t="str">
            <v>DO902 - SENDIASS</v>
          </cell>
          <cell r="B72" t="str">
            <v>S1_8-Income</v>
          </cell>
          <cell r="C72"/>
          <cell r="D72">
            <v>-20833.5</v>
          </cell>
          <cell r="E72">
            <v>-20833.5</v>
          </cell>
        </row>
        <row r="73">
          <cell r="A73" t="str">
            <v>DP002 - Premises/Development</v>
          </cell>
          <cell r="B73" t="str">
            <v>S1_8-Income</v>
          </cell>
          <cell r="C73"/>
          <cell r="D73">
            <v>-105</v>
          </cell>
          <cell r="E73">
            <v>-105</v>
          </cell>
        </row>
        <row r="74">
          <cell r="A74" t="str">
            <v>DR352 - Outdoor &amp; Residential Education</v>
          </cell>
          <cell r="B74" t="str">
            <v>S1_8-Income</v>
          </cell>
          <cell r="C74"/>
          <cell r="D74">
            <v>-29500</v>
          </cell>
          <cell r="E74">
            <v>-29500</v>
          </cell>
        </row>
        <row r="75">
          <cell r="A75" t="str">
            <v>DR361 - Duke Of Edinburgh Expeditions</v>
          </cell>
          <cell r="B75" t="str">
            <v>S1_8-Income</v>
          </cell>
          <cell r="C75"/>
          <cell r="D75">
            <v>-60000</v>
          </cell>
          <cell r="E75">
            <v>-60000</v>
          </cell>
        </row>
        <row r="76">
          <cell r="A76" t="str">
            <v>DR513 - Woodbridge Youth Club</v>
          </cell>
          <cell r="B76" t="str">
            <v>S1_8-Income</v>
          </cell>
          <cell r="C76"/>
          <cell r="D76">
            <v>-3000</v>
          </cell>
          <cell r="E76">
            <v>-3000</v>
          </cell>
        </row>
        <row r="77">
          <cell r="A77" t="str">
            <v>DS001 - Youth Offending Team : HQ</v>
          </cell>
          <cell r="B77" t="str">
            <v>S1_8-Income</v>
          </cell>
          <cell r="C77"/>
          <cell r="D77">
            <v>-1299027</v>
          </cell>
          <cell r="E77">
            <v>-1299027</v>
          </cell>
        </row>
        <row r="78">
          <cell r="A78" t="str">
            <v>DS006 - Suffolk SAB Service</v>
          </cell>
          <cell r="B78" t="str">
            <v>S1_8-Income</v>
          </cell>
          <cell r="C78"/>
          <cell r="D78">
            <v>-42460</v>
          </cell>
          <cell r="E78">
            <v>-42460</v>
          </cell>
        </row>
        <row r="79">
          <cell r="A79" t="str">
            <v>DY002 - Admissions Appeal Panel</v>
          </cell>
          <cell r="B79" t="str">
            <v>S1_8-Income</v>
          </cell>
          <cell r="C79"/>
          <cell r="D79">
            <v>-23435</v>
          </cell>
          <cell r="E79">
            <v>-23435</v>
          </cell>
        </row>
        <row r="80">
          <cell r="A80" t="str">
            <v>GC700 - Northgate Arts Centre</v>
          </cell>
          <cell r="B80" t="str">
            <v>S1_8-Income</v>
          </cell>
          <cell r="C80"/>
          <cell r="D80">
            <v>-30160</v>
          </cell>
          <cell r="E80">
            <v>-30160</v>
          </cell>
        </row>
        <row r="81">
          <cell r="A81" t="str">
            <v>GC702 - Music</v>
          </cell>
          <cell r="B81" t="str">
            <v>S1_8-Income</v>
          </cell>
          <cell r="C81"/>
          <cell r="D81">
            <v>-1354500</v>
          </cell>
          <cell r="E81">
            <v>-1354500</v>
          </cell>
        </row>
        <row r="82">
          <cell r="A82" t="str">
            <v>GC733 - Senior Subject Advisers</v>
          </cell>
          <cell r="B82" t="str">
            <v>S1_8-Income</v>
          </cell>
          <cell r="C82"/>
          <cell r="D82">
            <v>0</v>
          </cell>
          <cell r="E82">
            <v>0</v>
          </cell>
        </row>
        <row r="83">
          <cell r="A83" t="str">
            <v>GC734 - Subject Advisers</v>
          </cell>
          <cell r="B83" t="str">
            <v>S1_8-Income</v>
          </cell>
          <cell r="C83"/>
          <cell r="D83">
            <v>0</v>
          </cell>
          <cell r="E83">
            <v>0</v>
          </cell>
        </row>
        <row r="84">
          <cell r="A84" t="str">
            <v>GC746 - SACRE &amp; Statutory Roles</v>
          </cell>
          <cell r="B84" t="str">
            <v>S1_8-Income</v>
          </cell>
          <cell r="C84"/>
          <cell r="D84">
            <v>-1000</v>
          </cell>
          <cell r="E84">
            <v>-1000</v>
          </cell>
        </row>
        <row r="85">
          <cell r="A85" t="str">
            <v>GC760 - PE Sport and Strategy</v>
          </cell>
          <cell r="B85" t="str">
            <v>S1_8-Income</v>
          </cell>
          <cell r="C85"/>
          <cell r="D85">
            <v>-2357200</v>
          </cell>
          <cell r="E85">
            <v>-2357200</v>
          </cell>
        </row>
        <row r="86">
          <cell r="A86" t="str">
            <v>GC817 - Pupil Discipline Committee</v>
          </cell>
          <cell r="B86" t="str">
            <v>S1_8-Income</v>
          </cell>
          <cell r="C86"/>
          <cell r="D86">
            <v>-1</v>
          </cell>
          <cell r="E86">
            <v>-1</v>
          </cell>
        </row>
        <row r="87">
          <cell r="A87" t="str">
            <v>GC836 - EMEA</v>
          </cell>
          <cell r="B87" t="str">
            <v>S1_8-Income</v>
          </cell>
          <cell r="C87"/>
          <cell r="D87">
            <v>0</v>
          </cell>
          <cell r="E87">
            <v>0</v>
          </cell>
        </row>
        <row r="88">
          <cell r="A88" t="str">
            <v>GC860 - Primary Tuition ITT</v>
          </cell>
          <cell r="B88" t="str">
            <v>S1_8-Income</v>
          </cell>
          <cell r="C88"/>
          <cell r="D88">
            <v>-891000</v>
          </cell>
          <cell r="E88">
            <v>-891000</v>
          </cell>
        </row>
        <row r="89">
          <cell r="A89" t="str">
            <v>GC861 - Secondary Tuition ITT</v>
          </cell>
          <cell r="B89" t="str">
            <v>S1_8-Income</v>
          </cell>
          <cell r="C89"/>
          <cell r="D89">
            <v>-597310</v>
          </cell>
          <cell r="E89">
            <v>-597310</v>
          </cell>
        </row>
        <row r="90">
          <cell r="A90" t="str">
            <v>GC863 - Assessment Only ITT</v>
          </cell>
          <cell r="B90" t="str">
            <v>S1_8-Income</v>
          </cell>
          <cell r="C90"/>
          <cell r="D90">
            <v>-26300</v>
          </cell>
          <cell r="E90">
            <v>-26300</v>
          </cell>
        </row>
        <row r="91">
          <cell r="A91" t="str">
            <v>GC866 - Primary Salaried ITT</v>
          </cell>
          <cell r="B91" t="str">
            <v>S1_8-Income</v>
          </cell>
          <cell r="C91"/>
          <cell r="D91">
            <v>-1115500</v>
          </cell>
          <cell r="E91">
            <v>-1115500</v>
          </cell>
        </row>
        <row r="92">
          <cell r="A92" t="str">
            <v>GC867 - Secondary Salaried ITT</v>
          </cell>
          <cell r="B92" t="str">
            <v>S1_8-Income</v>
          </cell>
          <cell r="C92"/>
          <cell r="D92">
            <v>-315550</v>
          </cell>
          <cell r="E92">
            <v>-315550</v>
          </cell>
        </row>
        <row r="93">
          <cell r="A93" t="str">
            <v>GC911 - Challenge &amp; Support</v>
          </cell>
          <cell r="B93" t="str">
            <v>S1_8-Income</v>
          </cell>
          <cell r="C93"/>
          <cell r="D93">
            <v>-260000</v>
          </cell>
          <cell r="E93">
            <v>-260000</v>
          </cell>
        </row>
        <row r="94">
          <cell r="A94" t="str">
            <v>Grand Total</v>
          </cell>
          <cell r="B94"/>
          <cell r="C94">
            <v>-311122910</v>
          </cell>
          <cell r="D94">
            <v>-37136058</v>
          </cell>
          <cell r="E94">
            <v>-348258968</v>
          </cell>
        </row>
        <row r="95">
          <cell r="A95"/>
          <cell r="B95"/>
          <cell r="C95"/>
          <cell r="D95"/>
          <cell r="E95"/>
        </row>
        <row r="96">
          <cell r="A96"/>
          <cell r="B96"/>
          <cell r="C96"/>
          <cell r="D96"/>
          <cell r="E96"/>
        </row>
        <row r="97">
          <cell r="A97"/>
          <cell r="B97"/>
          <cell r="C97"/>
          <cell r="D97"/>
          <cell r="E97"/>
        </row>
        <row r="98">
          <cell r="A98"/>
          <cell r="B98"/>
          <cell r="C98"/>
          <cell r="D98"/>
          <cell r="E98"/>
        </row>
        <row r="99">
          <cell r="A99"/>
          <cell r="B99"/>
          <cell r="C99"/>
          <cell r="D99"/>
          <cell r="E99"/>
        </row>
        <row r="100">
          <cell r="A100"/>
          <cell r="B100"/>
          <cell r="C100"/>
          <cell r="D100"/>
          <cell r="E100"/>
        </row>
        <row r="101">
          <cell r="A101"/>
          <cell r="B101"/>
          <cell r="C101"/>
          <cell r="D101"/>
          <cell r="E101"/>
        </row>
        <row r="102">
          <cell r="A102"/>
          <cell r="B102"/>
          <cell r="C102"/>
          <cell r="D102"/>
          <cell r="E102"/>
        </row>
        <row r="103">
          <cell r="A103"/>
          <cell r="B103"/>
          <cell r="C103"/>
          <cell r="D103"/>
          <cell r="E103"/>
        </row>
        <row r="104">
          <cell r="A104"/>
          <cell r="B104"/>
          <cell r="C104"/>
          <cell r="D104"/>
          <cell r="E104"/>
        </row>
        <row r="105">
          <cell r="A105"/>
          <cell r="B105"/>
          <cell r="C105"/>
          <cell r="D105"/>
          <cell r="E105"/>
        </row>
        <row r="106">
          <cell r="A106"/>
          <cell r="B106"/>
          <cell r="C106"/>
          <cell r="D106"/>
          <cell r="E106"/>
        </row>
        <row r="107">
          <cell r="A107"/>
          <cell r="B107"/>
          <cell r="C107"/>
          <cell r="D107"/>
          <cell r="E107"/>
        </row>
        <row r="108">
          <cell r="A108"/>
          <cell r="B108"/>
          <cell r="C108"/>
          <cell r="D108"/>
          <cell r="E108"/>
        </row>
        <row r="109">
          <cell r="A109"/>
          <cell r="B109"/>
          <cell r="C109"/>
          <cell r="D109"/>
          <cell r="E109"/>
        </row>
        <row r="110">
          <cell r="A110"/>
          <cell r="B110"/>
          <cell r="C110"/>
          <cell r="D110"/>
          <cell r="E110"/>
        </row>
        <row r="111">
          <cell r="A111"/>
          <cell r="B111"/>
          <cell r="C111"/>
          <cell r="D111"/>
          <cell r="E111"/>
        </row>
        <row r="112">
          <cell r="A112"/>
          <cell r="B112"/>
          <cell r="C112"/>
          <cell r="D112"/>
          <cell r="E112"/>
        </row>
        <row r="113">
          <cell r="A113"/>
          <cell r="B113"/>
          <cell r="C113"/>
          <cell r="D113"/>
          <cell r="E113"/>
        </row>
        <row r="114">
          <cell r="A114"/>
          <cell r="B114"/>
          <cell r="C114"/>
          <cell r="D114"/>
          <cell r="E114"/>
        </row>
        <row r="115">
          <cell r="A115"/>
          <cell r="B115"/>
          <cell r="C115"/>
          <cell r="D115"/>
          <cell r="E115"/>
        </row>
        <row r="116">
          <cell r="A116"/>
          <cell r="B116"/>
          <cell r="C116"/>
          <cell r="D116"/>
          <cell r="E116"/>
        </row>
        <row r="117">
          <cell r="A117"/>
          <cell r="B117"/>
          <cell r="C117"/>
          <cell r="D117"/>
          <cell r="E117"/>
        </row>
        <row r="118">
          <cell r="A118"/>
          <cell r="B118"/>
          <cell r="C118"/>
          <cell r="D118"/>
          <cell r="E118"/>
        </row>
        <row r="119">
          <cell r="A119"/>
          <cell r="B119"/>
          <cell r="C119"/>
          <cell r="D119"/>
          <cell r="E119"/>
        </row>
        <row r="120">
          <cell r="A120"/>
          <cell r="B120"/>
          <cell r="C120"/>
          <cell r="D120"/>
          <cell r="E120"/>
        </row>
        <row r="121">
          <cell r="A121"/>
          <cell r="B121"/>
          <cell r="C121"/>
          <cell r="D121"/>
          <cell r="E121"/>
        </row>
        <row r="122">
          <cell r="A122"/>
          <cell r="B122"/>
          <cell r="C122"/>
          <cell r="D122"/>
          <cell r="E122"/>
        </row>
        <row r="123">
          <cell r="A123"/>
          <cell r="B123"/>
          <cell r="C123"/>
          <cell r="D123"/>
          <cell r="E123"/>
        </row>
        <row r="124">
          <cell r="A124"/>
          <cell r="B124"/>
          <cell r="C124"/>
          <cell r="D124"/>
          <cell r="E124"/>
        </row>
        <row r="125">
          <cell r="A125"/>
          <cell r="B125"/>
          <cell r="C125"/>
          <cell r="D125"/>
          <cell r="E125"/>
        </row>
        <row r="126">
          <cell r="A126"/>
          <cell r="B126"/>
          <cell r="C126"/>
          <cell r="D126"/>
          <cell r="E126"/>
        </row>
        <row r="127">
          <cell r="A127"/>
          <cell r="B127"/>
          <cell r="C127"/>
          <cell r="D127"/>
          <cell r="E127"/>
        </row>
        <row r="128">
          <cell r="A128"/>
          <cell r="B128"/>
          <cell r="C128"/>
          <cell r="D128"/>
          <cell r="E128"/>
        </row>
        <row r="129">
          <cell r="A129"/>
          <cell r="B129"/>
          <cell r="C129"/>
          <cell r="D129"/>
          <cell r="E129"/>
        </row>
        <row r="130">
          <cell r="A130"/>
          <cell r="B130"/>
          <cell r="C130"/>
          <cell r="D130"/>
          <cell r="E130"/>
        </row>
        <row r="131">
          <cell r="A131"/>
          <cell r="B131"/>
          <cell r="C131"/>
          <cell r="D131"/>
          <cell r="E131"/>
        </row>
        <row r="132">
          <cell r="A132"/>
          <cell r="B132"/>
          <cell r="C132"/>
          <cell r="D132"/>
          <cell r="E132"/>
        </row>
        <row r="133">
          <cell r="A133"/>
          <cell r="B133"/>
          <cell r="C133"/>
          <cell r="D133"/>
          <cell r="E133"/>
        </row>
        <row r="134">
          <cell r="A134"/>
          <cell r="B134"/>
          <cell r="C134"/>
          <cell r="D134"/>
          <cell r="E134"/>
        </row>
        <row r="135">
          <cell r="A135"/>
          <cell r="B135"/>
          <cell r="C135"/>
          <cell r="D135"/>
          <cell r="E135"/>
        </row>
        <row r="136">
          <cell r="A136"/>
          <cell r="B136"/>
          <cell r="C136"/>
          <cell r="D136"/>
          <cell r="E136"/>
        </row>
        <row r="137">
          <cell r="A137"/>
          <cell r="B137"/>
          <cell r="C137"/>
          <cell r="D137"/>
          <cell r="E137"/>
        </row>
        <row r="138">
          <cell r="A138"/>
          <cell r="B138"/>
          <cell r="C138"/>
          <cell r="D138"/>
          <cell r="E138"/>
        </row>
        <row r="139">
          <cell r="A139"/>
          <cell r="B139"/>
          <cell r="C139"/>
          <cell r="D139"/>
          <cell r="E139"/>
        </row>
        <row r="140">
          <cell r="A140"/>
          <cell r="B140"/>
          <cell r="C140"/>
          <cell r="D140"/>
          <cell r="E140"/>
        </row>
        <row r="141">
          <cell r="A141"/>
          <cell r="B141"/>
          <cell r="C141"/>
          <cell r="D141"/>
          <cell r="E141"/>
        </row>
        <row r="142">
          <cell r="A142"/>
          <cell r="B142"/>
          <cell r="C142"/>
          <cell r="D142"/>
          <cell r="E142"/>
        </row>
        <row r="143">
          <cell r="A143"/>
          <cell r="B143"/>
          <cell r="C143"/>
          <cell r="D143"/>
          <cell r="E143"/>
        </row>
        <row r="144">
          <cell r="A144"/>
          <cell r="B144"/>
          <cell r="C144"/>
          <cell r="D144"/>
          <cell r="E144"/>
        </row>
        <row r="145">
          <cell r="A145"/>
          <cell r="B145"/>
          <cell r="C145"/>
          <cell r="D145"/>
          <cell r="E145"/>
        </row>
        <row r="146">
          <cell r="A146"/>
          <cell r="B146"/>
          <cell r="C146"/>
          <cell r="D146"/>
          <cell r="E146"/>
        </row>
        <row r="147">
          <cell r="A147"/>
          <cell r="B147"/>
          <cell r="C147"/>
          <cell r="D147"/>
          <cell r="E147"/>
        </row>
        <row r="148">
          <cell r="A148"/>
          <cell r="B148"/>
          <cell r="C148"/>
          <cell r="D148"/>
          <cell r="E148"/>
        </row>
        <row r="149">
          <cell r="A149"/>
          <cell r="B149"/>
          <cell r="C149"/>
          <cell r="D149"/>
          <cell r="E149"/>
        </row>
        <row r="150">
          <cell r="A150"/>
          <cell r="B150"/>
          <cell r="C150"/>
          <cell r="D150"/>
          <cell r="E150"/>
        </row>
        <row r="151">
          <cell r="A151"/>
          <cell r="B151"/>
          <cell r="C151"/>
          <cell r="D151"/>
          <cell r="E151"/>
        </row>
        <row r="152">
          <cell r="A152"/>
          <cell r="B152"/>
          <cell r="C152"/>
          <cell r="D152"/>
          <cell r="E152"/>
        </row>
        <row r="153">
          <cell r="A153"/>
          <cell r="B153"/>
          <cell r="C153"/>
          <cell r="D153"/>
          <cell r="E153"/>
        </row>
        <row r="154">
          <cell r="A154"/>
          <cell r="B154"/>
          <cell r="C154"/>
          <cell r="D154"/>
          <cell r="E154"/>
        </row>
        <row r="155">
          <cell r="A155"/>
          <cell r="B155"/>
          <cell r="C155"/>
          <cell r="D155"/>
          <cell r="E155"/>
        </row>
        <row r="156">
          <cell r="A156"/>
          <cell r="B156"/>
          <cell r="C156"/>
          <cell r="D156"/>
          <cell r="E156"/>
        </row>
        <row r="157">
          <cell r="A157"/>
          <cell r="B157"/>
          <cell r="C157"/>
          <cell r="D157"/>
          <cell r="E157"/>
        </row>
        <row r="158">
          <cell r="A158"/>
          <cell r="B158"/>
          <cell r="C158"/>
          <cell r="D158"/>
          <cell r="E158"/>
        </row>
        <row r="159">
          <cell r="A159"/>
          <cell r="B159"/>
          <cell r="C159"/>
          <cell r="D159"/>
          <cell r="E159"/>
        </row>
        <row r="160">
          <cell r="A160"/>
          <cell r="B160"/>
          <cell r="C160"/>
          <cell r="D160"/>
          <cell r="E160"/>
        </row>
        <row r="161">
          <cell r="A161"/>
          <cell r="B161"/>
          <cell r="C161"/>
          <cell r="D161"/>
          <cell r="E161"/>
        </row>
        <row r="162">
          <cell r="A162"/>
          <cell r="B162"/>
          <cell r="C162"/>
          <cell r="D162"/>
          <cell r="E162"/>
        </row>
        <row r="163">
          <cell r="A163"/>
          <cell r="B163"/>
          <cell r="C163"/>
          <cell r="D163"/>
          <cell r="E163"/>
        </row>
        <row r="164">
          <cell r="A164"/>
          <cell r="B164"/>
          <cell r="C164"/>
          <cell r="D164"/>
          <cell r="E164"/>
        </row>
        <row r="165">
          <cell r="A165"/>
          <cell r="B165"/>
          <cell r="C165"/>
          <cell r="D165"/>
          <cell r="E165"/>
        </row>
        <row r="166">
          <cell r="A166"/>
          <cell r="B166"/>
          <cell r="C166"/>
          <cell r="D166"/>
          <cell r="E166"/>
        </row>
        <row r="167">
          <cell r="A167"/>
          <cell r="B167"/>
          <cell r="C167"/>
          <cell r="D167"/>
          <cell r="E167"/>
        </row>
        <row r="168">
          <cell r="A168"/>
          <cell r="B168"/>
          <cell r="C168"/>
          <cell r="D168"/>
          <cell r="E168"/>
        </row>
        <row r="169">
          <cell r="A169"/>
          <cell r="B169"/>
          <cell r="C169"/>
          <cell r="D169"/>
          <cell r="E169"/>
        </row>
        <row r="170">
          <cell r="A170"/>
          <cell r="B170"/>
          <cell r="C170"/>
          <cell r="D170"/>
          <cell r="E170"/>
        </row>
        <row r="171">
          <cell r="A171"/>
          <cell r="B171"/>
          <cell r="C171"/>
          <cell r="D171"/>
          <cell r="E171"/>
        </row>
        <row r="172">
          <cell r="A172"/>
          <cell r="B172"/>
          <cell r="C172"/>
          <cell r="D172"/>
          <cell r="E172"/>
        </row>
        <row r="173">
          <cell r="A173"/>
          <cell r="B173"/>
          <cell r="C173"/>
          <cell r="D173"/>
          <cell r="E173"/>
        </row>
        <row r="174">
          <cell r="A174"/>
          <cell r="B174"/>
          <cell r="C174"/>
          <cell r="D174"/>
          <cell r="E174"/>
        </row>
        <row r="175">
          <cell r="A175"/>
          <cell r="B175"/>
          <cell r="C175"/>
          <cell r="D175"/>
          <cell r="E175"/>
        </row>
        <row r="176">
          <cell r="A176"/>
          <cell r="B176"/>
          <cell r="C176"/>
          <cell r="D176"/>
          <cell r="E176"/>
        </row>
        <row r="177">
          <cell r="A177"/>
          <cell r="B177"/>
          <cell r="C177"/>
          <cell r="D177"/>
          <cell r="E177"/>
        </row>
        <row r="178">
          <cell r="A178"/>
          <cell r="B178"/>
          <cell r="C178"/>
          <cell r="D178"/>
          <cell r="E178"/>
        </row>
        <row r="179">
          <cell r="A179"/>
          <cell r="B179"/>
          <cell r="C179"/>
          <cell r="D179"/>
          <cell r="E179"/>
        </row>
        <row r="180">
          <cell r="A180"/>
          <cell r="B180"/>
          <cell r="C180"/>
          <cell r="D180"/>
          <cell r="E180"/>
        </row>
        <row r="181">
          <cell r="A181"/>
          <cell r="B181"/>
          <cell r="C181"/>
          <cell r="D181"/>
          <cell r="E181"/>
        </row>
        <row r="182">
          <cell r="A182"/>
          <cell r="B182"/>
          <cell r="C182"/>
          <cell r="D182"/>
          <cell r="E182"/>
        </row>
        <row r="183">
          <cell r="A183"/>
          <cell r="B183"/>
          <cell r="C183"/>
          <cell r="D183"/>
          <cell r="E183"/>
        </row>
        <row r="184">
          <cell r="A184"/>
          <cell r="B184"/>
          <cell r="C184"/>
          <cell r="D184"/>
          <cell r="E184"/>
        </row>
        <row r="185">
          <cell r="A185"/>
          <cell r="B185"/>
          <cell r="C185"/>
          <cell r="D185"/>
          <cell r="E185"/>
        </row>
        <row r="186">
          <cell r="A186"/>
          <cell r="B186"/>
          <cell r="C186"/>
          <cell r="D186"/>
          <cell r="E186"/>
        </row>
        <row r="187">
          <cell r="A187"/>
          <cell r="B187"/>
          <cell r="C187"/>
          <cell r="D187"/>
          <cell r="E187"/>
        </row>
        <row r="188">
          <cell r="A188"/>
          <cell r="B188"/>
          <cell r="C188"/>
          <cell r="D188"/>
          <cell r="E188"/>
        </row>
        <row r="189">
          <cell r="A189"/>
          <cell r="B189"/>
          <cell r="C189"/>
          <cell r="D189"/>
          <cell r="E189"/>
        </row>
        <row r="190">
          <cell r="A190"/>
          <cell r="B190"/>
          <cell r="C190"/>
          <cell r="D190"/>
          <cell r="E190"/>
        </row>
        <row r="191">
          <cell r="A191"/>
          <cell r="B191"/>
          <cell r="C191"/>
          <cell r="D191"/>
          <cell r="E191"/>
        </row>
        <row r="192">
          <cell r="A192"/>
          <cell r="B192"/>
          <cell r="C192"/>
          <cell r="D192"/>
          <cell r="E192"/>
        </row>
        <row r="193">
          <cell r="A193"/>
          <cell r="B193"/>
          <cell r="C193"/>
          <cell r="D193"/>
          <cell r="E193"/>
        </row>
        <row r="194">
          <cell r="A194"/>
          <cell r="B194"/>
          <cell r="C194"/>
          <cell r="D194"/>
          <cell r="E194"/>
        </row>
        <row r="195">
          <cell r="A195"/>
          <cell r="B195"/>
          <cell r="C195"/>
          <cell r="D195"/>
          <cell r="E195"/>
        </row>
        <row r="196">
          <cell r="A196"/>
          <cell r="B196"/>
          <cell r="C196"/>
          <cell r="D196"/>
          <cell r="E196"/>
        </row>
        <row r="197">
          <cell r="A197"/>
          <cell r="B197"/>
          <cell r="C197"/>
          <cell r="D197"/>
          <cell r="E197"/>
        </row>
        <row r="198">
          <cell r="A198"/>
          <cell r="B198"/>
          <cell r="C198"/>
          <cell r="D198"/>
          <cell r="E198"/>
        </row>
        <row r="199">
          <cell r="A199"/>
          <cell r="B199"/>
          <cell r="C199"/>
          <cell r="D199"/>
          <cell r="E199"/>
        </row>
        <row r="200">
          <cell r="A200"/>
          <cell r="B200"/>
          <cell r="C200"/>
          <cell r="D200"/>
          <cell r="E200"/>
        </row>
        <row r="201">
          <cell r="A201"/>
          <cell r="B201"/>
          <cell r="C201"/>
          <cell r="D201"/>
          <cell r="E201"/>
        </row>
        <row r="202">
          <cell r="A202"/>
          <cell r="B202"/>
          <cell r="C202"/>
          <cell r="D202"/>
          <cell r="E202"/>
        </row>
        <row r="203">
          <cell r="A203"/>
          <cell r="B203"/>
          <cell r="C203"/>
          <cell r="D203"/>
          <cell r="E203"/>
        </row>
        <row r="204">
          <cell r="A204"/>
          <cell r="B204"/>
          <cell r="C204"/>
          <cell r="D204"/>
          <cell r="E204"/>
        </row>
        <row r="205">
          <cell r="A205"/>
          <cell r="B205"/>
          <cell r="C205"/>
          <cell r="D205"/>
          <cell r="E205"/>
        </row>
        <row r="206">
          <cell r="A206"/>
          <cell r="B206"/>
          <cell r="C206"/>
          <cell r="D206"/>
          <cell r="E206"/>
        </row>
        <row r="207">
          <cell r="A207"/>
          <cell r="B207"/>
          <cell r="C207"/>
          <cell r="D207"/>
          <cell r="E207"/>
        </row>
        <row r="208">
          <cell r="A208"/>
          <cell r="B208"/>
          <cell r="C208"/>
          <cell r="D208"/>
          <cell r="E208"/>
        </row>
        <row r="209">
          <cell r="A209"/>
          <cell r="B209"/>
          <cell r="C209"/>
          <cell r="D209"/>
          <cell r="E209"/>
        </row>
        <row r="210">
          <cell r="A210"/>
          <cell r="B210"/>
          <cell r="C210"/>
          <cell r="D210"/>
          <cell r="E210"/>
        </row>
        <row r="211">
          <cell r="A211"/>
          <cell r="B211"/>
          <cell r="C211"/>
          <cell r="D211"/>
          <cell r="E211"/>
        </row>
        <row r="212">
          <cell r="A212"/>
          <cell r="B212"/>
          <cell r="C212"/>
          <cell r="D212"/>
          <cell r="E212"/>
        </row>
        <row r="213">
          <cell r="A213"/>
          <cell r="B213"/>
          <cell r="C213"/>
          <cell r="D213"/>
          <cell r="E213"/>
        </row>
        <row r="214">
          <cell r="A214"/>
          <cell r="B214"/>
          <cell r="C214"/>
          <cell r="D214"/>
          <cell r="E214"/>
        </row>
        <row r="215">
          <cell r="A215"/>
          <cell r="B215"/>
          <cell r="C215"/>
          <cell r="D215"/>
          <cell r="E215"/>
        </row>
        <row r="216">
          <cell r="A216"/>
          <cell r="B216"/>
          <cell r="C216"/>
          <cell r="D216"/>
          <cell r="E216"/>
        </row>
        <row r="217">
          <cell r="A217"/>
          <cell r="B217"/>
          <cell r="C217"/>
          <cell r="D217"/>
          <cell r="E217"/>
        </row>
        <row r="218">
          <cell r="A218"/>
          <cell r="B218"/>
          <cell r="C218"/>
          <cell r="D218"/>
          <cell r="E218"/>
        </row>
        <row r="219">
          <cell r="A219"/>
          <cell r="B219"/>
          <cell r="C219"/>
          <cell r="D219"/>
          <cell r="E219"/>
        </row>
        <row r="220">
          <cell r="A220"/>
          <cell r="B220"/>
          <cell r="C220"/>
          <cell r="D220"/>
          <cell r="E220"/>
        </row>
        <row r="221">
          <cell r="A221"/>
          <cell r="B221"/>
          <cell r="C221"/>
          <cell r="D221"/>
          <cell r="E221"/>
        </row>
        <row r="222">
          <cell r="A222"/>
          <cell r="B222"/>
          <cell r="C222"/>
          <cell r="D222"/>
          <cell r="E222"/>
        </row>
        <row r="223">
          <cell r="A223"/>
          <cell r="B223"/>
          <cell r="C223"/>
          <cell r="D223"/>
          <cell r="E223"/>
        </row>
        <row r="224">
          <cell r="A224"/>
          <cell r="B224"/>
          <cell r="C224"/>
          <cell r="D224"/>
          <cell r="E224"/>
        </row>
        <row r="225">
          <cell r="A225"/>
          <cell r="B225"/>
          <cell r="C225"/>
          <cell r="D225"/>
          <cell r="E225"/>
        </row>
        <row r="226">
          <cell r="A226"/>
          <cell r="B226"/>
          <cell r="C226"/>
          <cell r="D226"/>
          <cell r="E226"/>
        </row>
        <row r="227">
          <cell r="A227"/>
          <cell r="B227"/>
          <cell r="C227"/>
          <cell r="D227"/>
          <cell r="E227"/>
        </row>
        <row r="228">
          <cell r="A228"/>
          <cell r="B228"/>
          <cell r="C228"/>
          <cell r="D228"/>
          <cell r="E228"/>
        </row>
        <row r="229">
          <cell r="A229"/>
          <cell r="B229"/>
          <cell r="C229"/>
          <cell r="D229"/>
          <cell r="E229"/>
        </row>
        <row r="230">
          <cell r="A230"/>
          <cell r="B230"/>
          <cell r="C230"/>
          <cell r="D230"/>
          <cell r="E230"/>
        </row>
        <row r="231">
          <cell r="A231"/>
          <cell r="B231"/>
          <cell r="C231"/>
          <cell r="D231"/>
          <cell r="E231"/>
        </row>
        <row r="232">
          <cell r="A232"/>
          <cell r="B232"/>
          <cell r="C232"/>
          <cell r="D232"/>
          <cell r="E232"/>
        </row>
        <row r="233">
          <cell r="A233"/>
          <cell r="B233"/>
          <cell r="C233"/>
          <cell r="D233"/>
          <cell r="E233"/>
        </row>
        <row r="234">
          <cell r="A234"/>
          <cell r="B234"/>
          <cell r="C234"/>
          <cell r="D234"/>
          <cell r="E234"/>
        </row>
        <row r="235">
          <cell r="A235"/>
          <cell r="B235"/>
          <cell r="C235"/>
          <cell r="D235"/>
          <cell r="E235"/>
        </row>
        <row r="236">
          <cell r="A236"/>
          <cell r="B236"/>
          <cell r="C236"/>
          <cell r="D236"/>
          <cell r="E236"/>
        </row>
        <row r="237">
          <cell r="A237"/>
          <cell r="B237"/>
          <cell r="C237"/>
          <cell r="D237"/>
          <cell r="E237"/>
        </row>
        <row r="238">
          <cell r="A238"/>
          <cell r="B238"/>
          <cell r="C238"/>
          <cell r="D238"/>
          <cell r="E238"/>
        </row>
        <row r="239">
          <cell r="A239"/>
          <cell r="B239"/>
          <cell r="C239"/>
          <cell r="D239"/>
          <cell r="E239"/>
        </row>
        <row r="240">
          <cell r="A240"/>
          <cell r="B240"/>
          <cell r="C240"/>
          <cell r="D240"/>
          <cell r="E240"/>
        </row>
        <row r="241">
          <cell r="A241"/>
          <cell r="B241"/>
          <cell r="C241"/>
          <cell r="D241"/>
          <cell r="E241"/>
        </row>
        <row r="242">
          <cell r="A242"/>
          <cell r="B242"/>
          <cell r="C242"/>
          <cell r="D242"/>
          <cell r="E242"/>
        </row>
        <row r="243">
          <cell r="A243"/>
          <cell r="B243"/>
          <cell r="C243"/>
          <cell r="D243"/>
          <cell r="E243"/>
        </row>
        <row r="244">
          <cell r="A244"/>
          <cell r="B244"/>
          <cell r="C244"/>
          <cell r="D244"/>
          <cell r="E244"/>
        </row>
        <row r="245">
          <cell r="A245"/>
          <cell r="B245"/>
          <cell r="C245"/>
          <cell r="D245"/>
          <cell r="E245"/>
        </row>
        <row r="246">
          <cell r="A246"/>
          <cell r="B246"/>
          <cell r="C246"/>
          <cell r="D246"/>
          <cell r="E246"/>
        </row>
        <row r="247">
          <cell r="A247"/>
          <cell r="B247"/>
          <cell r="C247"/>
          <cell r="D247"/>
          <cell r="E247"/>
        </row>
        <row r="248">
          <cell r="A248"/>
          <cell r="B248"/>
          <cell r="C248"/>
          <cell r="D248"/>
          <cell r="E248"/>
        </row>
        <row r="249">
          <cell r="A249"/>
          <cell r="B249"/>
          <cell r="C249"/>
          <cell r="D249"/>
          <cell r="E249"/>
        </row>
        <row r="250">
          <cell r="A250"/>
          <cell r="B250"/>
          <cell r="C250"/>
          <cell r="D250"/>
          <cell r="E250"/>
        </row>
        <row r="251">
          <cell r="A251"/>
          <cell r="B251"/>
          <cell r="C251"/>
          <cell r="D251"/>
          <cell r="E251"/>
        </row>
        <row r="252">
          <cell r="A252"/>
          <cell r="B252"/>
          <cell r="C252"/>
          <cell r="D252"/>
          <cell r="E252"/>
        </row>
        <row r="253">
          <cell r="A253"/>
          <cell r="B253"/>
          <cell r="C253"/>
          <cell r="D253"/>
          <cell r="E253"/>
        </row>
        <row r="254">
          <cell r="A254"/>
          <cell r="B254"/>
          <cell r="C254"/>
          <cell r="D254"/>
          <cell r="E254"/>
        </row>
        <row r="255">
          <cell r="A255"/>
          <cell r="B255"/>
          <cell r="C255"/>
          <cell r="D255"/>
          <cell r="E255"/>
        </row>
        <row r="256">
          <cell r="A256"/>
          <cell r="B256"/>
          <cell r="C256"/>
          <cell r="D256"/>
          <cell r="E256"/>
        </row>
        <row r="257">
          <cell r="A257"/>
          <cell r="B257"/>
          <cell r="C257"/>
          <cell r="D257"/>
          <cell r="E257"/>
        </row>
        <row r="258">
          <cell r="A258"/>
          <cell r="B258"/>
          <cell r="C258"/>
          <cell r="D258"/>
          <cell r="E258"/>
        </row>
        <row r="259">
          <cell r="A259"/>
          <cell r="B259"/>
          <cell r="C259"/>
          <cell r="D259"/>
          <cell r="E259"/>
        </row>
        <row r="260">
          <cell r="A260"/>
          <cell r="B260"/>
          <cell r="C260"/>
          <cell r="D260"/>
          <cell r="E260"/>
        </row>
        <row r="261">
          <cell r="A261"/>
          <cell r="B261"/>
          <cell r="C261"/>
          <cell r="D261"/>
          <cell r="E261"/>
        </row>
        <row r="262">
          <cell r="A262"/>
          <cell r="B262"/>
          <cell r="C262"/>
          <cell r="D262"/>
          <cell r="E262"/>
        </row>
        <row r="263">
          <cell r="A263"/>
          <cell r="B263"/>
          <cell r="C263"/>
          <cell r="D263"/>
          <cell r="E263"/>
        </row>
        <row r="264">
          <cell r="A264"/>
          <cell r="B264"/>
          <cell r="C264"/>
          <cell r="D264"/>
          <cell r="E264"/>
        </row>
        <row r="265">
          <cell r="A265"/>
          <cell r="B265"/>
          <cell r="C265"/>
          <cell r="D265"/>
          <cell r="E265"/>
        </row>
        <row r="266">
          <cell r="A266"/>
          <cell r="B266"/>
          <cell r="C266"/>
          <cell r="D266"/>
          <cell r="E266"/>
        </row>
        <row r="267">
          <cell r="A267"/>
          <cell r="B267"/>
          <cell r="C267"/>
          <cell r="D267"/>
          <cell r="E267"/>
        </row>
        <row r="268">
          <cell r="A268"/>
          <cell r="B268"/>
          <cell r="C268"/>
          <cell r="D268"/>
          <cell r="E268"/>
        </row>
        <row r="269">
          <cell r="A269"/>
          <cell r="B269"/>
          <cell r="C269"/>
          <cell r="D269"/>
          <cell r="E269"/>
        </row>
        <row r="270">
          <cell r="A270"/>
          <cell r="B270"/>
          <cell r="C270"/>
          <cell r="D270"/>
          <cell r="E270"/>
        </row>
        <row r="271">
          <cell r="A271"/>
          <cell r="B271"/>
          <cell r="C271"/>
          <cell r="D271"/>
          <cell r="E271"/>
        </row>
        <row r="272">
          <cell r="A272"/>
          <cell r="B272"/>
          <cell r="C272"/>
          <cell r="D272"/>
          <cell r="E272"/>
        </row>
        <row r="273">
          <cell r="A273"/>
          <cell r="B273"/>
          <cell r="C273"/>
          <cell r="D273"/>
          <cell r="E273"/>
        </row>
        <row r="274">
          <cell r="A274"/>
          <cell r="B274"/>
          <cell r="C274"/>
          <cell r="D274"/>
          <cell r="E274"/>
        </row>
        <row r="275">
          <cell r="A275"/>
          <cell r="B275"/>
          <cell r="C275"/>
          <cell r="D275"/>
          <cell r="E275"/>
        </row>
        <row r="276">
          <cell r="A276"/>
          <cell r="B276"/>
          <cell r="C276"/>
          <cell r="D276"/>
          <cell r="E276"/>
        </row>
        <row r="277">
          <cell r="A277"/>
          <cell r="B277"/>
          <cell r="C277"/>
          <cell r="D277"/>
          <cell r="E277"/>
        </row>
        <row r="278">
          <cell r="A278"/>
          <cell r="B278"/>
          <cell r="C278"/>
          <cell r="D278"/>
          <cell r="E278"/>
        </row>
        <row r="279">
          <cell r="A279"/>
          <cell r="B279"/>
          <cell r="C279"/>
          <cell r="D279"/>
          <cell r="E279"/>
        </row>
        <row r="280">
          <cell r="A280"/>
          <cell r="B280"/>
          <cell r="C280"/>
          <cell r="D280"/>
          <cell r="E280"/>
        </row>
        <row r="281">
          <cell r="A281"/>
          <cell r="B281"/>
          <cell r="C281"/>
          <cell r="D281"/>
          <cell r="E281"/>
        </row>
        <row r="282">
          <cell r="A282"/>
          <cell r="B282"/>
          <cell r="C282"/>
          <cell r="D282"/>
          <cell r="E282"/>
        </row>
        <row r="283">
          <cell r="A283"/>
          <cell r="B283"/>
          <cell r="C283"/>
          <cell r="D283"/>
          <cell r="E283"/>
        </row>
        <row r="284">
          <cell r="A284"/>
          <cell r="B284"/>
          <cell r="C284"/>
          <cell r="D284"/>
          <cell r="E284"/>
        </row>
        <row r="285">
          <cell r="A285"/>
          <cell r="B285"/>
          <cell r="C285"/>
          <cell r="D285"/>
          <cell r="E285"/>
        </row>
        <row r="286">
          <cell r="A286"/>
          <cell r="B286"/>
          <cell r="C286"/>
          <cell r="D286"/>
          <cell r="E286"/>
        </row>
        <row r="287">
          <cell r="A287"/>
          <cell r="B287"/>
          <cell r="C287"/>
          <cell r="D287"/>
          <cell r="E287"/>
        </row>
        <row r="288">
          <cell r="A288"/>
          <cell r="B288"/>
          <cell r="C288"/>
          <cell r="D288"/>
          <cell r="E288"/>
        </row>
        <row r="289">
          <cell r="A289"/>
          <cell r="B289"/>
          <cell r="C289"/>
          <cell r="D289"/>
          <cell r="E289"/>
        </row>
        <row r="290">
          <cell r="A290"/>
          <cell r="B290"/>
          <cell r="C290"/>
          <cell r="D290"/>
          <cell r="E290"/>
        </row>
        <row r="291">
          <cell r="A291"/>
          <cell r="B291"/>
          <cell r="C291"/>
          <cell r="D291"/>
          <cell r="E291"/>
        </row>
        <row r="292">
          <cell r="A292"/>
          <cell r="B292"/>
          <cell r="C292"/>
          <cell r="D292"/>
          <cell r="E292"/>
        </row>
        <row r="293">
          <cell r="A293"/>
          <cell r="B293"/>
          <cell r="C293"/>
          <cell r="D293"/>
          <cell r="E293"/>
        </row>
        <row r="294">
          <cell r="A294"/>
          <cell r="B294"/>
          <cell r="C294"/>
          <cell r="D294"/>
          <cell r="E294"/>
        </row>
        <row r="295">
          <cell r="A295"/>
          <cell r="B295"/>
          <cell r="C295"/>
          <cell r="D295"/>
          <cell r="E295"/>
        </row>
        <row r="296">
          <cell r="A296"/>
          <cell r="B296"/>
          <cell r="C296"/>
          <cell r="D296"/>
          <cell r="E296"/>
        </row>
        <row r="297">
          <cell r="A297"/>
          <cell r="B297"/>
          <cell r="C297"/>
          <cell r="D297"/>
          <cell r="E297"/>
        </row>
        <row r="298">
          <cell r="A298"/>
          <cell r="B298"/>
          <cell r="C298"/>
          <cell r="D298"/>
          <cell r="E298"/>
        </row>
        <row r="299">
          <cell r="A299"/>
          <cell r="B299"/>
          <cell r="C299"/>
          <cell r="D299"/>
          <cell r="E299"/>
        </row>
        <row r="300">
          <cell r="A300"/>
          <cell r="B300"/>
          <cell r="C300"/>
          <cell r="D300"/>
          <cell r="E300"/>
        </row>
        <row r="301">
          <cell r="A301"/>
          <cell r="B301"/>
          <cell r="C301"/>
          <cell r="D301"/>
          <cell r="E301"/>
        </row>
        <row r="302">
          <cell r="A302"/>
          <cell r="B302"/>
          <cell r="C302"/>
          <cell r="D302"/>
          <cell r="E302"/>
        </row>
        <row r="303">
          <cell r="A303"/>
          <cell r="B303"/>
          <cell r="C303"/>
          <cell r="D303"/>
          <cell r="E303"/>
        </row>
        <row r="304">
          <cell r="A304"/>
          <cell r="B304"/>
          <cell r="C304"/>
          <cell r="D304"/>
          <cell r="E304"/>
        </row>
        <row r="305">
          <cell r="A305"/>
          <cell r="B305"/>
          <cell r="C305"/>
          <cell r="D305"/>
          <cell r="E305"/>
        </row>
        <row r="306">
          <cell r="A306"/>
          <cell r="B306"/>
          <cell r="C306"/>
          <cell r="D306"/>
          <cell r="E306"/>
        </row>
        <row r="307">
          <cell r="A307"/>
          <cell r="B307"/>
          <cell r="C307"/>
          <cell r="D307"/>
          <cell r="E307"/>
        </row>
        <row r="308">
          <cell r="A308"/>
          <cell r="B308"/>
          <cell r="C308"/>
          <cell r="D308"/>
          <cell r="E308"/>
        </row>
        <row r="309">
          <cell r="A309"/>
          <cell r="B309"/>
          <cell r="C309"/>
          <cell r="D309"/>
          <cell r="E309"/>
        </row>
        <row r="310">
          <cell r="A310"/>
          <cell r="B310"/>
          <cell r="C310"/>
          <cell r="D310"/>
          <cell r="E310"/>
        </row>
        <row r="311">
          <cell r="A311"/>
          <cell r="B311"/>
          <cell r="C311"/>
          <cell r="D311"/>
          <cell r="E311"/>
        </row>
        <row r="312">
          <cell r="A312"/>
          <cell r="B312"/>
          <cell r="C312"/>
          <cell r="D312"/>
          <cell r="E312"/>
        </row>
        <row r="313">
          <cell r="A313"/>
          <cell r="B313"/>
          <cell r="C313"/>
          <cell r="D313"/>
          <cell r="E313"/>
        </row>
        <row r="314">
          <cell r="A314"/>
          <cell r="B314"/>
          <cell r="C314"/>
          <cell r="D314"/>
          <cell r="E314"/>
        </row>
        <row r="315">
          <cell r="A315"/>
          <cell r="B315"/>
          <cell r="C315"/>
          <cell r="D315"/>
          <cell r="E315"/>
        </row>
        <row r="316">
          <cell r="A316"/>
          <cell r="B316"/>
          <cell r="C316"/>
          <cell r="D316"/>
          <cell r="E316"/>
        </row>
        <row r="317">
          <cell r="A317"/>
          <cell r="B317"/>
          <cell r="C317"/>
          <cell r="D317"/>
          <cell r="E317"/>
        </row>
        <row r="318">
          <cell r="A318"/>
          <cell r="B318"/>
          <cell r="C318"/>
          <cell r="D318"/>
          <cell r="E318"/>
        </row>
        <row r="319">
          <cell r="A319"/>
          <cell r="B319"/>
          <cell r="C319"/>
          <cell r="D319"/>
          <cell r="E319"/>
        </row>
        <row r="320">
          <cell r="A320"/>
          <cell r="B320"/>
          <cell r="C320"/>
          <cell r="D320"/>
          <cell r="E320"/>
        </row>
        <row r="321">
          <cell r="A321"/>
          <cell r="B321"/>
          <cell r="C321"/>
          <cell r="D321"/>
          <cell r="E321"/>
        </row>
        <row r="322">
          <cell r="A322"/>
          <cell r="B322"/>
          <cell r="C322"/>
          <cell r="D322"/>
          <cell r="E322"/>
        </row>
        <row r="323">
          <cell r="A323"/>
          <cell r="B323"/>
          <cell r="C323"/>
          <cell r="D323"/>
          <cell r="E323"/>
        </row>
        <row r="324">
          <cell r="A324"/>
          <cell r="B324"/>
          <cell r="C324"/>
          <cell r="D324"/>
          <cell r="E324"/>
        </row>
        <row r="325">
          <cell r="A325"/>
          <cell r="B325"/>
          <cell r="C325"/>
          <cell r="D325"/>
          <cell r="E325"/>
        </row>
        <row r="326">
          <cell r="A326"/>
          <cell r="B326"/>
          <cell r="C326"/>
          <cell r="D326"/>
          <cell r="E326"/>
        </row>
        <row r="327">
          <cell r="A327"/>
          <cell r="B327"/>
          <cell r="C327"/>
          <cell r="D327"/>
          <cell r="E327"/>
        </row>
        <row r="328">
          <cell r="A328"/>
          <cell r="B328"/>
          <cell r="C328"/>
          <cell r="D328"/>
          <cell r="E328"/>
        </row>
        <row r="329">
          <cell r="A329"/>
          <cell r="B329"/>
          <cell r="C329"/>
          <cell r="D329"/>
          <cell r="E329"/>
        </row>
        <row r="330">
          <cell r="A330"/>
          <cell r="B330"/>
          <cell r="C330"/>
          <cell r="D330"/>
          <cell r="E330"/>
        </row>
        <row r="331">
          <cell r="A331"/>
          <cell r="B331"/>
          <cell r="C331"/>
          <cell r="D331"/>
          <cell r="E331"/>
        </row>
        <row r="332">
          <cell r="A332"/>
          <cell r="B332"/>
          <cell r="C332"/>
          <cell r="D332"/>
          <cell r="E332"/>
        </row>
        <row r="333">
          <cell r="A333"/>
          <cell r="B333"/>
          <cell r="C333"/>
          <cell r="D333"/>
          <cell r="E333"/>
        </row>
        <row r="334">
          <cell r="A334"/>
          <cell r="B334"/>
          <cell r="C334"/>
          <cell r="D334"/>
          <cell r="E334"/>
        </row>
        <row r="335">
          <cell r="A335"/>
          <cell r="B335"/>
          <cell r="C335"/>
          <cell r="D335"/>
          <cell r="E335"/>
        </row>
        <row r="336">
          <cell r="A336"/>
          <cell r="B336"/>
          <cell r="C336"/>
          <cell r="D336"/>
          <cell r="E336"/>
        </row>
        <row r="337">
          <cell r="A337"/>
          <cell r="B337"/>
          <cell r="C337"/>
          <cell r="D337"/>
          <cell r="E337"/>
        </row>
        <row r="338">
          <cell r="A338"/>
          <cell r="B338"/>
          <cell r="C338"/>
          <cell r="D338"/>
          <cell r="E338"/>
        </row>
        <row r="339">
          <cell r="A339"/>
          <cell r="B339"/>
          <cell r="C339"/>
          <cell r="D339"/>
          <cell r="E339"/>
        </row>
        <row r="340">
          <cell r="A340"/>
          <cell r="B340"/>
          <cell r="C340"/>
          <cell r="D340"/>
          <cell r="E340"/>
        </row>
        <row r="341">
          <cell r="A341"/>
          <cell r="B341"/>
          <cell r="C341"/>
          <cell r="D341"/>
          <cell r="E341"/>
        </row>
        <row r="342">
          <cell r="A342"/>
          <cell r="B342"/>
          <cell r="C342"/>
          <cell r="D342"/>
          <cell r="E342"/>
        </row>
        <row r="343">
          <cell r="A343"/>
          <cell r="B343"/>
          <cell r="C343"/>
          <cell r="D343"/>
          <cell r="E343"/>
        </row>
        <row r="344">
          <cell r="A344"/>
          <cell r="B344"/>
          <cell r="C344"/>
          <cell r="D344"/>
          <cell r="E344"/>
        </row>
        <row r="345">
          <cell r="A345"/>
          <cell r="B345"/>
          <cell r="C345"/>
          <cell r="D345"/>
          <cell r="E345"/>
        </row>
        <row r="346">
          <cell r="A346"/>
          <cell r="B346"/>
          <cell r="C346"/>
          <cell r="D346"/>
          <cell r="E346"/>
        </row>
        <row r="347">
          <cell r="A347"/>
          <cell r="B347"/>
          <cell r="C347"/>
          <cell r="D347"/>
          <cell r="E347"/>
        </row>
        <row r="348">
          <cell r="A348"/>
          <cell r="B348"/>
          <cell r="C348"/>
          <cell r="D348"/>
          <cell r="E348"/>
        </row>
        <row r="349">
          <cell r="A349"/>
          <cell r="B349"/>
          <cell r="C349"/>
          <cell r="D349"/>
          <cell r="E349"/>
        </row>
        <row r="350">
          <cell r="A350"/>
          <cell r="B350"/>
          <cell r="C350"/>
          <cell r="D350"/>
          <cell r="E350"/>
        </row>
        <row r="351">
          <cell r="A351"/>
          <cell r="B351"/>
          <cell r="C351"/>
          <cell r="D351"/>
          <cell r="E351"/>
        </row>
        <row r="352">
          <cell r="A352"/>
          <cell r="B352"/>
          <cell r="C352"/>
          <cell r="D352"/>
          <cell r="E352"/>
        </row>
        <row r="353">
          <cell r="A353"/>
          <cell r="B353"/>
          <cell r="C353"/>
          <cell r="D353"/>
          <cell r="E353"/>
        </row>
        <row r="354">
          <cell r="A354"/>
          <cell r="B354"/>
          <cell r="C354"/>
          <cell r="D354"/>
          <cell r="E354"/>
        </row>
        <row r="355">
          <cell r="A355"/>
          <cell r="B355"/>
          <cell r="C355"/>
          <cell r="D355"/>
          <cell r="E355"/>
        </row>
        <row r="356">
          <cell r="A356"/>
          <cell r="B356"/>
          <cell r="C356"/>
          <cell r="D356"/>
          <cell r="E356"/>
        </row>
        <row r="357">
          <cell r="A357"/>
          <cell r="B357"/>
          <cell r="C357"/>
          <cell r="D357"/>
          <cell r="E357"/>
        </row>
        <row r="358">
          <cell r="A358"/>
          <cell r="B358"/>
          <cell r="C358"/>
          <cell r="D358"/>
          <cell r="E358"/>
        </row>
        <row r="359">
          <cell r="A359"/>
          <cell r="B359"/>
          <cell r="C359"/>
          <cell r="D359"/>
          <cell r="E359"/>
        </row>
        <row r="360">
          <cell r="A360"/>
          <cell r="B360"/>
          <cell r="C360"/>
          <cell r="D360"/>
          <cell r="E360"/>
        </row>
        <row r="361">
          <cell r="A361"/>
          <cell r="B361"/>
          <cell r="C361"/>
          <cell r="D361"/>
          <cell r="E361"/>
        </row>
        <row r="362">
          <cell r="A362"/>
          <cell r="B362"/>
          <cell r="C362"/>
          <cell r="D362"/>
          <cell r="E362"/>
        </row>
        <row r="363">
          <cell r="A363"/>
          <cell r="B363"/>
          <cell r="C363"/>
          <cell r="D363"/>
          <cell r="E363"/>
        </row>
        <row r="364">
          <cell r="A364"/>
          <cell r="B364"/>
          <cell r="C364"/>
          <cell r="D364"/>
          <cell r="E364"/>
        </row>
        <row r="365">
          <cell r="A365"/>
          <cell r="B365"/>
          <cell r="C365"/>
          <cell r="D365"/>
          <cell r="E365"/>
        </row>
        <row r="366">
          <cell r="A366"/>
          <cell r="B366"/>
          <cell r="C366"/>
          <cell r="D366"/>
          <cell r="E366"/>
        </row>
        <row r="367">
          <cell r="A367"/>
          <cell r="B367"/>
          <cell r="C367"/>
          <cell r="D367"/>
          <cell r="E367"/>
        </row>
        <row r="368">
          <cell r="A368"/>
          <cell r="B368"/>
          <cell r="C368"/>
          <cell r="D368"/>
          <cell r="E368"/>
        </row>
        <row r="369">
          <cell r="A369"/>
          <cell r="B369"/>
          <cell r="C369"/>
          <cell r="D369"/>
          <cell r="E369"/>
        </row>
        <row r="370">
          <cell r="A370"/>
          <cell r="B370"/>
          <cell r="C370"/>
          <cell r="D370"/>
          <cell r="E370"/>
        </row>
        <row r="371">
          <cell r="A371"/>
          <cell r="B371"/>
          <cell r="C371"/>
          <cell r="D371"/>
          <cell r="E371"/>
        </row>
        <row r="372">
          <cell r="A372"/>
          <cell r="B372"/>
          <cell r="C372"/>
          <cell r="D372"/>
          <cell r="E372"/>
        </row>
        <row r="373">
          <cell r="A373"/>
          <cell r="B373"/>
          <cell r="C373"/>
          <cell r="D373"/>
          <cell r="E373"/>
        </row>
        <row r="374">
          <cell r="A374"/>
          <cell r="B374"/>
          <cell r="C374"/>
          <cell r="D374"/>
          <cell r="E374"/>
        </row>
        <row r="375">
          <cell r="A375"/>
          <cell r="B375"/>
          <cell r="C375"/>
          <cell r="D375"/>
          <cell r="E375"/>
        </row>
        <row r="376">
          <cell r="A376"/>
          <cell r="B376"/>
          <cell r="C376"/>
          <cell r="D376"/>
          <cell r="E376"/>
        </row>
        <row r="377">
          <cell r="A377"/>
          <cell r="B377"/>
          <cell r="C377"/>
          <cell r="D377"/>
          <cell r="E377"/>
        </row>
        <row r="378">
          <cell r="A378"/>
          <cell r="B378"/>
          <cell r="C378"/>
          <cell r="D378"/>
          <cell r="E378"/>
        </row>
        <row r="379">
          <cell r="A379"/>
          <cell r="B379"/>
          <cell r="C379"/>
          <cell r="D379"/>
          <cell r="E379"/>
        </row>
        <row r="380">
          <cell r="A380"/>
          <cell r="B380"/>
          <cell r="C380"/>
          <cell r="D380"/>
          <cell r="E380"/>
        </row>
        <row r="381">
          <cell r="A381"/>
          <cell r="B381"/>
          <cell r="C381"/>
          <cell r="D381"/>
          <cell r="E381"/>
        </row>
        <row r="382">
          <cell r="A382"/>
          <cell r="B382"/>
          <cell r="C382"/>
          <cell r="D382"/>
          <cell r="E382"/>
        </row>
        <row r="383">
          <cell r="A383"/>
          <cell r="B383"/>
          <cell r="C383"/>
          <cell r="D383"/>
          <cell r="E383"/>
        </row>
        <row r="384">
          <cell r="A384"/>
          <cell r="B384"/>
          <cell r="C384"/>
          <cell r="D384"/>
          <cell r="E384"/>
        </row>
        <row r="385">
          <cell r="A385"/>
          <cell r="B385"/>
          <cell r="C385"/>
          <cell r="D385"/>
          <cell r="E385"/>
        </row>
        <row r="386">
          <cell r="A386"/>
          <cell r="B386"/>
          <cell r="C386"/>
          <cell r="D386"/>
          <cell r="E386"/>
        </row>
        <row r="387">
          <cell r="A387"/>
          <cell r="B387"/>
          <cell r="C387"/>
          <cell r="D387"/>
          <cell r="E387"/>
        </row>
        <row r="388">
          <cell r="A388"/>
          <cell r="B388"/>
          <cell r="C388"/>
          <cell r="D388"/>
          <cell r="E388"/>
        </row>
        <row r="389">
          <cell r="A389"/>
          <cell r="B389"/>
          <cell r="C389"/>
          <cell r="D389"/>
          <cell r="E389"/>
        </row>
        <row r="390">
          <cell r="A390"/>
          <cell r="B390"/>
          <cell r="C390"/>
          <cell r="D390"/>
          <cell r="E390"/>
        </row>
        <row r="391">
          <cell r="A391"/>
          <cell r="B391"/>
          <cell r="C391"/>
          <cell r="D391"/>
          <cell r="E391"/>
        </row>
        <row r="392">
          <cell r="A392"/>
          <cell r="B392"/>
          <cell r="C392"/>
          <cell r="D392"/>
          <cell r="E392"/>
        </row>
        <row r="393">
          <cell r="A393"/>
          <cell r="B393"/>
          <cell r="C393"/>
          <cell r="D393"/>
          <cell r="E393"/>
        </row>
        <row r="394">
          <cell r="A394"/>
          <cell r="B394"/>
          <cell r="C394"/>
          <cell r="D394"/>
          <cell r="E394"/>
        </row>
        <row r="395">
          <cell r="A395"/>
          <cell r="B395"/>
          <cell r="C395"/>
          <cell r="D395"/>
          <cell r="E395"/>
        </row>
        <row r="396">
          <cell r="A396"/>
          <cell r="B396"/>
          <cell r="C396"/>
          <cell r="D396"/>
          <cell r="E396"/>
        </row>
        <row r="397">
          <cell r="A397"/>
          <cell r="B397"/>
          <cell r="C397"/>
          <cell r="D397"/>
          <cell r="E397"/>
        </row>
        <row r="398">
          <cell r="A398"/>
          <cell r="B398"/>
          <cell r="C398"/>
          <cell r="D398"/>
          <cell r="E398"/>
        </row>
        <row r="399">
          <cell r="A399"/>
          <cell r="B399"/>
          <cell r="C399"/>
          <cell r="D399"/>
          <cell r="E399"/>
        </row>
        <row r="400">
          <cell r="A400"/>
          <cell r="B400"/>
          <cell r="C400"/>
          <cell r="D400"/>
          <cell r="E400"/>
        </row>
        <row r="401">
          <cell r="A401"/>
          <cell r="B401"/>
          <cell r="C401"/>
          <cell r="D401"/>
          <cell r="E401"/>
        </row>
        <row r="402">
          <cell r="A402"/>
          <cell r="B402"/>
          <cell r="C402"/>
          <cell r="D402"/>
          <cell r="E402"/>
        </row>
        <row r="403">
          <cell r="A403"/>
          <cell r="B403"/>
          <cell r="C403"/>
          <cell r="D403"/>
          <cell r="E403"/>
        </row>
        <row r="404">
          <cell r="A404"/>
          <cell r="B404"/>
          <cell r="C404"/>
          <cell r="D404"/>
          <cell r="E404"/>
        </row>
        <row r="405">
          <cell r="A405"/>
          <cell r="B405"/>
          <cell r="C405"/>
          <cell r="D405"/>
          <cell r="E405"/>
        </row>
        <row r="406">
          <cell r="A406"/>
          <cell r="B406"/>
          <cell r="C406"/>
          <cell r="D406"/>
          <cell r="E406"/>
        </row>
        <row r="407">
          <cell r="A407"/>
          <cell r="B407"/>
          <cell r="C407"/>
          <cell r="D407"/>
          <cell r="E407"/>
        </row>
        <row r="408">
          <cell r="A408"/>
          <cell r="B408"/>
          <cell r="C408"/>
          <cell r="D408"/>
          <cell r="E408"/>
        </row>
        <row r="409">
          <cell r="A409"/>
          <cell r="B409"/>
          <cell r="C409"/>
          <cell r="D409"/>
          <cell r="E409"/>
        </row>
        <row r="410">
          <cell r="A410"/>
          <cell r="B410"/>
          <cell r="C410"/>
          <cell r="D410"/>
          <cell r="E410"/>
        </row>
        <row r="411">
          <cell r="A411"/>
          <cell r="B411"/>
          <cell r="C411"/>
          <cell r="D411"/>
          <cell r="E411"/>
        </row>
        <row r="412">
          <cell r="A412"/>
          <cell r="B412"/>
          <cell r="C412"/>
          <cell r="D412"/>
          <cell r="E412"/>
        </row>
        <row r="413">
          <cell r="A413"/>
          <cell r="B413"/>
          <cell r="C413"/>
          <cell r="D413"/>
          <cell r="E413"/>
        </row>
        <row r="414">
          <cell r="A414"/>
          <cell r="B414"/>
          <cell r="C414"/>
          <cell r="D414"/>
          <cell r="E414"/>
        </row>
        <row r="415">
          <cell r="A415"/>
          <cell r="B415"/>
          <cell r="C415"/>
          <cell r="D415"/>
          <cell r="E415"/>
        </row>
        <row r="416">
          <cell r="A416"/>
          <cell r="B416"/>
          <cell r="C416"/>
          <cell r="D416"/>
          <cell r="E416"/>
        </row>
        <row r="417">
          <cell r="A417"/>
          <cell r="B417"/>
          <cell r="C417"/>
          <cell r="D417"/>
          <cell r="E417"/>
        </row>
        <row r="418">
          <cell r="A418"/>
          <cell r="B418"/>
          <cell r="C418"/>
          <cell r="D418"/>
          <cell r="E418"/>
        </row>
        <row r="419">
          <cell r="A419"/>
          <cell r="B419"/>
          <cell r="C419"/>
          <cell r="D419"/>
          <cell r="E419"/>
        </row>
        <row r="420">
          <cell r="A420"/>
          <cell r="B420"/>
          <cell r="C420"/>
          <cell r="D420"/>
          <cell r="E420"/>
        </row>
        <row r="421">
          <cell r="A421"/>
          <cell r="B421"/>
          <cell r="C421"/>
          <cell r="D421"/>
          <cell r="E421"/>
        </row>
        <row r="422">
          <cell r="A422"/>
          <cell r="B422"/>
          <cell r="C422"/>
          <cell r="D422"/>
          <cell r="E422"/>
        </row>
        <row r="423">
          <cell r="A423"/>
          <cell r="B423"/>
          <cell r="C423"/>
          <cell r="D423"/>
          <cell r="E423"/>
        </row>
        <row r="424">
          <cell r="A424"/>
          <cell r="B424"/>
          <cell r="C424"/>
          <cell r="D424"/>
          <cell r="E424"/>
        </row>
        <row r="425">
          <cell r="A425"/>
          <cell r="B425"/>
          <cell r="C425"/>
          <cell r="D425"/>
          <cell r="E425"/>
        </row>
        <row r="426">
          <cell r="A426"/>
          <cell r="B426"/>
          <cell r="C426"/>
          <cell r="D426"/>
          <cell r="E426"/>
        </row>
        <row r="427">
          <cell r="A427"/>
          <cell r="B427"/>
          <cell r="C427"/>
          <cell r="D427"/>
          <cell r="E427"/>
        </row>
        <row r="428">
          <cell r="A428"/>
          <cell r="B428"/>
          <cell r="C428"/>
          <cell r="D428"/>
          <cell r="E428"/>
        </row>
        <row r="429">
          <cell r="A429"/>
          <cell r="B429"/>
          <cell r="C429"/>
          <cell r="D429"/>
          <cell r="E429"/>
        </row>
        <row r="430">
          <cell r="A430"/>
          <cell r="B430"/>
          <cell r="C430"/>
          <cell r="D430"/>
          <cell r="E430"/>
        </row>
        <row r="431">
          <cell r="A431"/>
          <cell r="B431"/>
          <cell r="C431"/>
          <cell r="D431"/>
          <cell r="E431"/>
        </row>
        <row r="432">
          <cell r="A432"/>
          <cell r="B432"/>
          <cell r="C432"/>
          <cell r="D432"/>
          <cell r="E432"/>
        </row>
        <row r="433">
          <cell r="A433"/>
          <cell r="B433"/>
          <cell r="C433"/>
          <cell r="D433"/>
          <cell r="E433"/>
        </row>
        <row r="434">
          <cell r="A434"/>
          <cell r="B434"/>
          <cell r="C434"/>
          <cell r="D434"/>
          <cell r="E434"/>
        </row>
        <row r="435">
          <cell r="A435"/>
          <cell r="B435"/>
          <cell r="C435"/>
          <cell r="D435"/>
          <cell r="E435"/>
        </row>
        <row r="436">
          <cell r="A436"/>
          <cell r="B436"/>
          <cell r="C436"/>
          <cell r="D436"/>
          <cell r="E436"/>
        </row>
        <row r="437">
          <cell r="A437"/>
          <cell r="B437"/>
          <cell r="C437"/>
          <cell r="D437"/>
          <cell r="E437"/>
        </row>
        <row r="438">
          <cell r="A438"/>
          <cell r="B438"/>
          <cell r="C438"/>
          <cell r="D438"/>
          <cell r="E438"/>
        </row>
        <row r="439">
          <cell r="A439"/>
          <cell r="B439"/>
          <cell r="C439"/>
          <cell r="D439"/>
          <cell r="E439"/>
        </row>
        <row r="440">
          <cell r="A440"/>
          <cell r="B440"/>
          <cell r="C440"/>
          <cell r="D440"/>
          <cell r="E440"/>
        </row>
        <row r="441">
          <cell r="A441"/>
          <cell r="B441"/>
          <cell r="C441"/>
          <cell r="D441"/>
          <cell r="E441"/>
        </row>
        <row r="442">
          <cell r="A442"/>
          <cell r="B442"/>
          <cell r="C442"/>
          <cell r="D442"/>
          <cell r="E442"/>
        </row>
        <row r="443">
          <cell r="A443"/>
          <cell r="B443"/>
          <cell r="C443"/>
          <cell r="D443"/>
          <cell r="E443"/>
        </row>
        <row r="444">
          <cell r="A444"/>
          <cell r="B444"/>
          <cell r="C444"/>
          <cell r="D444"/>
          <cell r="E444"/>
        </row>
        <row r="445">
          <cell r="A445"/>
          <cell r="B445"/>
          <cell r="C445"/>
          <cell r="D445"/>
          <cell r="E445"/>
        </row>
        <row r="446">
          <cell r="A446"/>
          <cell r="B446"/>
          <cell r="C446"/>
          <cell r="D446"/>
          <cell r="E446"/>
        </row>
        <row r="447">
          <cell r="A447"/>
          <cell r="B447"/>
          <cell r="C447"/>
          <cell r="D447"/>
          <cell r="E447"/>
        </row>
        <row r="448">
          <cell r="A448"/>
          <cell r="B448"/>
          <cell r="C448"/>
          <cell r="D448"/>
          <cell r="E448"/>
        </row>
        <row r="449">
          <cell r="A449"/>
          <cell r="B449"/>
          <cell r="C449"/>
          <cell r="D449"/>
          <cell r="E449"/>
        </row>
        <row r="450">
          <cell r="A450"/>
          <cell r="B450"/>
          <cell r="C450"/>
          <cell r="D450"/>
          <cell r="E450"/>
        </row>
        <row r="451">
          <cell r="A451"/>
          <cell r="B451"/>
          <cell r="C451"/>
          <cell r="D451"/>
          <cell r="E451"/>
        </row>
        <row r="452">
          <cell r="A452"/>
          <cell r="B452"/>
          <cell r="C452"/>
          <cell r="D452"/>
          <cell r="E452"/>
        </row>
        <row r="453">
          <cell r="A453"/>
          <cell r="B453"/>
          <cell r="C453"/>
          <cell r="D453"/>
          <cell r="E453"/>
        </row>
        <row r="454">
          <cell r="A454"/>
          <cell r="B454"/>
          <cell r="C454"/>
          <cell r="D454"/>
          <cell r="E454"/>
        </row>
        <row r="455">
          <cell r="A455"/>
          <cell r="B455"/>
          <cell r="C455"/>
          <cell r="D455"/>
          <cell r="E455"/>
        </row>
        <row r="456">
          <cell r="A456"/>
          <cell r="B456"/>
          <cell r="C456"/>
          <cell r="D456"/>
          <cell r="E456"/>
        </row>
        <row r="457">
          <cell r="A457"/>
          <cell r="B457"/>
          <cell r="C457"/>
          <cell r="D457"/>
          <cell r="E457"/>
        </row>
        <row r="458">
          <cell r="A458"/>
          <cell r="B458"/>
          <cell r="C458"/>
          <cell r="D458"/>
          <cell r="E458"/>
        </row>
        <row r="459">
          <cell r="A459"/>
          <cell r="B459"/>
          <cell r="C459"/>
          <cell r="D459"/>
          <cell r="E459"/>
        </row>
        <row r="460">
          <cell r="A460"/>
          <cell r="B460"/>
          <cell r="C460"/>
          <cell r="D460"/>
          <cell r="E460"/>
        </row>
        <row r="461">
          <cell r="A461"/>
          <cell r="B461"/>
          <cell r="C461"/>
          <cell r="D461"/>
          <cell r="E461"/>
        </row>
        <row r="462">
          <cell r="A462"/>
          <cell r="B462"/>
          <cell r="C462"/>
          <cell r="D462"/>
          <cell r="E462"/>
        </row>
        <row r="463">
          <cell r="A463"/>
          <cell r="B463"/>
          <cell r="C463"/>
          <cell r="D463"/>
          <cell r="E463"/>
        </row>
        <row r="464">
          <cell r="A464"/>
          <cell r="B464"/>
          <cell r="C464"/>
          <cell r="D464"/>
          <cell r="E464"/>
        </row>
        <row r="465">
          <cell r="A465"/>
          <cell r="B465"/>
          <cell r="C465"/>
          <cell r="D465"/>
          <cell r="E465"/>
        </row>
        <row r="466">
          <cell r="A466"/>
          <cell r="B466"/>
          <cell r="C466"/>
          <cell r="D466"/>
          <cell r="E466"/>
        </row>
        <row r="467">
          <cell r="A467"/>
          <cell r="B467"/>
          <cell r="C467"/>
          <cell r="D467"/>
          <cell r="E467"/>
        </row>
        <row r="468">
          <cell r="A468"/>
          <cell r="B468"/>
          <cell r="C468"/>
          <cell r="D468"/>
          <cell r="E468"/>
        </row>
        <row r="469">
          <cell r="A469"/>
          <cell r="B469"/>
          <cell r="C469"/>
          <cell r="D469"/>
          <cell r="E469"/>
        </row>
        <row r="470">
          <cell r="A470"/>
          <cell r="B470"/>
          <cell r="C470"/>
          <cell r="D470"/>
          <cell r="E470"/>
        </row>
        <row r="471">
          <cell r="A471"/>
          <cell r="B471"/>
          <cell r="C471"/>
          <cell r="D471"/>
          <cell r="E471"/>
        </row>
        <row r="472">
          <cell r="A472"/>
          <cell r="B472"/>
          <cell r="C472"/>
          <cell r="D472"/>
          <cell r="E472"/>
        </row>
        <row r="473">
          <cell r="A473"/>
          <cell r="B473"/>
          <cell r="C473"/>
          <cell r="D473"/>
          <cell r="E473"/>
        </row>
        <row r="474">
          <cell r="A474"/>
          <cell r="B474"/>
          <cell r="C474"/>
          <cell r="D474"/>
          <cell r="E474"/>
        </row>
        <row r="475">
          <cell r="A475"/>
          <cell r="B475"/>
          <cell r="C475"/>
          <cell r="D475"/>
          <cell r="E475"/>
        </row>
        <row r="476">
          <cell r="A476"/>
          <cell r="B476"/>
          <cell r="C476"/>
          <cell r="D476"/>
          <cell r="E476"/>
        </row>
        <row r="477">
          <cell r="A477"/>
          <cell r="B477"/>
          <cell r="C477"/>
          <cell r="D477"/>
          <cell r="E477"/>
        </row>
        <row r="478">
          <cell r="A478"/>
          <cell r="B478"/>
          <cell r="C478"/>
          <cell r="D478"/>
          <cell r="E478"/>
        </row>
        <row r="479">
          <cell r="A479"/>
          <cell r="B479"/>
          <cell r="C479"/>
          <cell r="D479"/>
          <cell r="E479"/>
        </row>
        <row r="480">
          <cell r="A480"/>
          <cell r="B480"/>
          <cell r="C480"/>
          <cell r="D480"/>
          <cell r="E480"/>
        </row>
        <row r="481">
          <cell r="A481"/>
          <cell r="B481"/>
          <cell r="C481"/>
          <cell r="D481"/>
          <cell r="E481"/>
        </row>
        <row r="482">
          <cell r="A482"/>
          <cell r="B482"/>
          <cell r="C482"/>
          <cell r="D482"/>
          <cell r="E482"/>
        </row>
        <row r="483">
          <cell r="A483"/>
          <cell r="B483"/>
          <cell r="C483"/>
          <cell r="D483"/>
          <cell r="E483"/>
        </row>
        <row r="484">
          <cell r="A484"/>
          <cell r="B484"/>
          <cell r="C484"/>
          <cell r="D484"/>
          <cell r="E484"/>
        </row>
        <row r="485">
          <cell r="A485"/>
          <cell r="B485"/>
          <cell r="C485"/>
          <cell r="D485"/>
          <cell r="E485"/>
        </row>
        <row r="486">
          <cell r="A486"/>
          <cell r="B486"/>
          <cell r="C486"/>
          <cell r="D486"/>
          <cell r="E486"/>
        </row>
        <row r="487">
          <cell r="A487"/>
          <cell r="B487"/>
          <cell r="C487"/>
          <cell r="D487"/>
          <cell r="E487"/>
        </row>
        <row r="488">
          <cell r="A488"/>
          <cell r="B488"/>
          <cell r="C488"/>
          <cell r="D488"/>
          <cell r="E488"/>
        </row>
        <row r="489">
          <cell r="A489"/>
          <cell r="B489"/>
          <cell r="C489"/>
          <cell r="D489"/>
          <cell r="E489"/>
        </row>
        <row r="490">
          <cell r="A490"/>
          <cell r="B490"/>
          <cell r="C490"/>
          <cell r="D490"/>
          <cell r="E490"/>
        </row>
        <row r="491">
          <cell r="A491"/>
          <cell r="B491"/>
          <cell r="C491"/>
          <cell r="D491"/>
          <cell r="E491"/>
        </row>
        <row r="492">
          <cell r="A492"/>
          <cell r="B492"/>
          <cell r="C492"/>
          <cell r="D492"/>
          <cell r="E492"/>
        </row>
        <row r="493">
          <cell r="A493"/>
          <cell r="B493"/>
          <cell r="C493"/>
          <cell r="D493"/>
          <cell r="E493"/>
        </row>
        <row r="494">
          <cell r="A494"/>
          <cell r="B494"/>
          <cell r="C494"/>
          <cell r="D494"/>
          <cell r="E494"/>
        </row>
        <row r="495">
          <cell r="A495"/>
          <cell r="B495"/>
          <cell r="C495"/>
          <cell r="D495"/>
          <cell r="E495"/>
        </row>
        <row r="496">
          <cell r="A496"/>
          <cell r="B496"/>
          <cell r="C496"/>
          <cell r="D496"/>
          <cell r="E496"/>
        </row>
        <row r="497">
          <cell r="A497"/>
          <cell r="B497"/>
          <cell r="C497"/>
          <cell r="D497"/>
          <cell r="E497"/>
        </row>
        <row r="498">
          <cell r="A498"/>
          <cell r="B498"/>
          <cell r="C498"/>
          <cell r="D498"/>
          <cell r="E498"/>
        </row>
        <row r="499">
          <cell r="A499"/>
          <cell r="B499"/>
          <cell r="C499"/>
          <cell r="D499"/>
          <cell r="E499"/>
        </row>
        <row r="500">
          <cell r="A500"/>
          <cell r="B500"/>
          <cell r="C500"/>
          <cell r="D500"/>
          <cell r="E500"/>
        </row>
        <row r="501">
          <cell r="A501"/>
          <cell r="B501"/>
          <cell r="C501"/>
          <cell r="D501"/>
          <cell r="E501"/>
        </row>
        <row r="502">
          <cell r="A502"/>
          <cell r="B502"/>
          <cell r="C502"/>
          <cell r="D502"/>
          <cell r="E502"/>
        </row>
        <row r="503">
          <cell r="A503"/>
          <cell r="B503"/>
          <cell r="C503"/>
          <cell r="D503"/>
          <cell r="E503"/>
        </row>
        <row r="504">
          <cell r="A504"/>
          <cell r="B504"/>
          <cell r="C504"/>
          <cell r="D504"/>
          <cell r="E504"/>
        </row>
        <row r="505">
          <cell r="A505"/>
          <cell r="B505"/>
          <cell r="C505"/>
          <cell r="D505"/>
          <cell r="E505"/>
        </row>
        <row r="506">
          <cell r="A506"/>
          <cell r="B506"/>
          <cell r="C506"/>
          <cell r="D506"/>
          <cell r="E506"/>
        </row>
        <row r="507">
          <cell r="A507"/>
          <cell r="B507"/>
          <cell r="C507"/>
          <cell r="D507"/>
          <cell r="E507"/>
        </row>
        <row r="508">
          <cell r="A508"/>
          <cell r="B508"/>
          <cell r="C508"/>
          <cell r="D508"/>
          <cell r="E508"/>
        </row>
        <row r="509">
          <cell r="A509"/>
          <cell r="B509"/>
          <cell r="C509"/>
          <cell r="D509"/>
          <cell r="E509"/>
        </row>
        <row r="510">
          <cell r="A510"/>
          <cell r="B510"/>
          <cell r="C510"/>
          <cell r="D510"/>
          <cell r="E510"/>
        </row>
        <row r="511">
          <cell r="A511"/>
          <cell r="B511"/>
          <cell r="C511"/>
          <cell r="D511"/>
          <cell r="E511"/>
        </row>
        <row r="512">
          <cell r="A512"/>
          <cell r="B512"/>
          <cell r="C512"/>
          <cell r="D512"/>
          <cell r="E512"/>
        </row>
        <row r="513">
          <cell r="A513"/>
          <cell r="B513"/>
          <cell r="C513"/>
          <cell r="D513"/>
          <cell r="E513"/>
        </row>
        <row r="514">
          <cell r="A514"/>
          <cell r="B514"/>
          <cell r="C514"/>
          <cell r="D514"/>
          <cell r="E514"/>
        </row>
        <row r="515">
          <cell r="A515"/>
          <cell r="B515"/>
          <cell r="C515"/>
          <cell r="D515"/>
          <cell r="E515"/>
        </row>
        <row r="516">
          <cell r="A516"/>
          <cell r="B516"/>
          <cell r="C516"/>
          <cell r="D516"/>
          <cell r="E516"/>
        </row>
        <row r="517">
          <cell r="A517"/>
          <cell r="B517"/>
          <cell r="C517"/>
          <cell r="D517"/>
          <cell r="E517"/>
        </row>
        <row r="518">
          <cell r="A518"/>
          <cell r="B518"/>
          <cell r="C518"/>
          <cell r="D518"/>
          <cell r="E518"/>
        </row>
        <row r="519">
          <cell r="A519"/>
          <cell r="B519"/>
          <cell r="C519"/>
          <cell r="D519"/>
          <cell r="E519"/>
        </row>
        <row r="520">
          <cell r="A520"/>
          <cell r="B520"/>
          <cell r="C520"/>
          <cell r="D520"/>
          <cell r="E520"/>
        </row>
        <row r="521">
          <cell r="A521"/>
          <cell r="B521"/>
          <cell r="C521"/>
          <cell r="D521"/>
          <cell r="E521"/>
        </row>
        <row r="522">
          <cell r="A522"/>
          <cell r="B522"/>
          <cell r="C522"/>
          <cell r="D522"/>
          <cell r="E522"/>
        </row>
        <row r="523">
          <cell r="A523"/>
          <cell r="B523"/>
          <cell r="C523"/>
          <cell r="D523"/>
          <cell r="E523"/>
        </row>
        <row r="524">
          <cell r="A524"/>
          <cell r="B524"/>
          <cell r="C524"/>
          <cell r="D524"/>
          <cell r="E524"/>
        </row>
        <row r="525">
          <cell r="A525"/>
          <cell r="B525"/>
          <cell r="C525"/>
          <cell r="D525"/>
          <cell r="E525"/>
        </row>
        <row r="526">
          <cell r="A526"/>
          <cell r="B526"/>
          <cell r="C526"/>
          <cell r="D526"/>
          <cell r="E526"/>
        </row>
        <row r="527">
          <cell r="A527"/>
          <cell r="B527"/>
          <cell r="C527"/>
          <cell r="D527"/>
          <cell r="E527"/>
        </row>
        <row r="528">
          <cell r="A528"/>
          <cell r="B528"/>
          <cell r="C528"/>
          <cell r="D528"/>
          <cell r="E528"/>
        </row>
        <row r="529">
          <cell r="A529"/>
          <cell r="B529"/>
          <cell r="C529"/>
          <cell r="D529"/>
          <cell r="E529"/>
        </row>
        <row r="530">
          <cell r="A530"/>
          <cell r="B530"/>
          <cell r="C530"/>
          <cell r="D530"/>
          <cell r="E530"/>
        </row>
        <row r="531">
          <cell r="A531"/>
          <cell r="B531"/>
          <cell r="C531"/>
          <cell r="D531"/>
          <cell r="E531"/>
        </row>
        <row r="532">
          <cell r="A532"/>
          <cell r="B532"/>
          <cell r="C532"/>
          <cell r="D532"/>
          <cell r="E532"/>
        </row>
        <row r="533">
          <cell r="A533"/>
          <cell r="B533"/>
          <cell r="C533"/>
          <cell r="D533"/>
          <cell r="E533"/>
        </row>
        <row r="534">
          <cell r="A534"/>
          <cell r="B534"/>
          <cell r="C534"/>
          <cell r="D534"/>
          <cell r="E534"/>
        </row>
        <row r="535">
          <cell r="A535"/>
          <cell r="B535"/>
          <cell r="C535"/>
          <cell r="D535"/>
          <cell r="E535"/>
        </row>
        <row r="536">
          <cell r="A536"/>
          <cell r="B536"/>
          <cell r="C536"/>
          <cell r="D536"/>
          <cell r="E536"/>
        </row>
        <row r="537">
          <cell r="A537"/>
          <cell r="B537"/>
          <cell r="C537"/>
          <cell r="D537"/>
          <cell r="E537"/>
        </row>
        <row r="538">
          <cell r="A538"/>
          <cell r="B538"/>
          <cell r="C538"/>
          <cell r="D538"/>
          <cell r="E538"/>
        </row>
        <row r="539">
          <cell r="A539"/>
          <cell r="B539"/>
          <cell r="C539"/>
          <cell r="D539"/>
          <cell r="E539"/>
        </row>
        <row r="540">
          <cell r="A540"/>
          <cell r="B540"/>
          <cell r="C540"/>
          <cell r="D540"/>
          <cell r="E540"/>
        </row>
        <row r="541">
          <cell r="A541"/>
          <cell r="B541"/>
          <cell r="C541"/>
          <cell r="D541"/>
          <cell r="E541"/>
        </row>
        <row r="542">
          <cell r="A542"/>
          <cell r="B542"/>
          <cell r="C542"/>
          <cell r="D542"/>
          <cell r="E542"/>
        </row>
        <row r="543">
          <cell r="A543"/>
          <cell r="B543"/>
          <cell r="C543"/>
          <cell r="D543"/>
          <cell r="E543"/>
        </row>
        <row r="544">
          <cell r="A544"/>
          <cell r="B544"/>
          <cell r="C544"/>
          <cell r="D544"/>
          <cell r="E544"/>
        </row>
        <row r="545">
          <cell r="A545"/>
          <cell r="B545"/>
          <cell r="C545"/>
          <cell r="D545"/>
          <cell r="E545"/>
        </row>
        <row r="546">
          <cell r="A546"/>
          <cell r="B546"/>
          <cell r="C546"/>
          <cell r="D546"/>
          <cell r="E546"/>
        </row>
        <row r="547">
          <cell r="A547"/>
          <cell r="B547"/>
          <cell r="C547"/>
          <cell r="D547"/>
          <cell r="E547"/>
        </row>
        <row r="548">
          <cell r="A548"/>
          <cell r="B548"/>
          <cell r="C548"/>
          <cell r="D548"/>
          <cell r="E548"/>
        </row>
        <row r="549">
          <cell r="A549"/>
          <cell r="B549"/>
          <cell r="C549"/>
          <cell r="D549"/>
          <cell r="E549"/>
        </row>
        <row r="550">
          <cell r="A550"/>
          <cell r="B550"/>
          <cell r="C550"/>
          <cell r="D550"/>
          <cell r="E550"/>
        </row>
        <row r="551">
          <cell r="A551"/>
          <cell r="B551"/>
          <cell r="C551"/>
          <cell r="D551"/>
          <cell r="E551"/>
        </row>
        <row r="552">
          <cell r="A552"/>
          <cell r="B552"/>
          <cell r="C552"/>
          <cell r="D552"/>
          <cell r="E552"/>
        </row>
        <row r="553">
          <cell r="A553"/>
          <cell r="B553"/>
          <cell r="C553"/>
          <cell r="D553"/>
          <cell r="E553"/>
        </row>
        <row r="554">
          <cell r="A554"/>
          <cell r="B554"/>
          <cell r="C554"/>
          <cell r="D554"/>
          <cell r="E554"/>
        </row>
        <row r="555">
          <cell r="A555"/>
          <cell r="B555"/>
          <cell r="C555"/>
          <cell r="D555"/>
          <cell r="E555"/>
        </row>
        <row r="556">
          <cell r="A556"/>
          <cell r="B556"/>
          <cell r="C556"/>
          <cell r="D556"/>
          <cell r="E556"/>
        </row>
        <row r="557">
          <cell r="A557"/>
          <cell r="B557"/>
          <cell r="C557"/>
          <cell r="D557"/>
          <cell r="E557"/>
        </row>
        <row r="558">
          <cell r="A558"/>
          <cell r="B558"/>
          <cell r="C558"/>
          <cell r="D558"/>
          <cell r="E558"/>
        </row>
        <row r="559">
          <cell r="A559"/>
          <cell r="B559"/>
          <cell r="C559"/>
          <cell r="D559"/>
          <cell r="E559"/>
        </row>
        <row r="560">
          <cell r="A560"/>
          <cell r="B560"/>
          <cell r="C560"/>
          <cell r="D560"/>
          <cell r="E560"/>
        </row>
        <row r="561">
          <cell r="A561"/>
          <cell r="B561"/>
          <cell r="C561"/>
          <cell r="D561"/>
          <cell r="E561"/>
        </row>
        <row r="562">
          <cell r="A562"/>
          <cell r="B562"/>
          <cell r="C562"/>
          <cell r="D562"/>
          <cell r="E562"/>
        </row>
        <row r="563">
          <cell r="A563"/>
          <cell r="B563"/>
          <cell r="C563"/>
          <cell r="D563"/>
          <cell r="E563"/>
        </row>
        <row r="564">
          <cell r="A564"/>
          <cell r="B564"/>
          <cell r="C564"/>
          <cell r="D564"/>
          <cell r="E564"/>
        </row>
        <row r="565">
          <cell r="A565"/>
          <cell r="B565"/>
          <cell r="C565"/>
          <cell r="D565"/>
          <cell r="E565"/>
        </row>
        <row r="566">
          <cell r="A566"/>
          <cell r="B566"/>
          <cell r="C566"/>
          <cell r="D566"/>
          <cell r="E566"/>
        </row>
        <row r="567">
          <cell r="A567"/>
          <cell r="B567"/>
          <cell r="C567"/>
          <cell r="D567"/>
          <cell r="E567"/>
        </row>
        <row r="568">
          <cell r="A568"/>
          <cell r="B568"/>
          <cell r="C568"/>
          <cell r="D568"/>
          <cell r="E568"/>
        </row>
        <row r="569">
          <cell r="A569"/>
          <cell r="B569"/>
          <cell r="C569"/>
          <cell r="D569"/>
          <cell r="E569"/>
        </row>
        <row r="570">
          <cell r="A570"/>
          <cell r="B570"/>
          <cell r="C570"/>
          <cell r="D570"/>
          <cell r="E570"/>
        </row>
        <row r="571">
          <cell r="A571"/>
          <cell r="B571"/>
          <cell r="C571"/>
          <cell r="D571"/>
          <cell r="E571"/>
        </row>
        <row r="572">
          <cell r="A572"/>
          <cell r="B572"/>
          <cell r="C572"/>
          <cell r="D572"/>
          <cell r="E572"/>
        </row>
        <row r="573">
          <cell r="A573"/>
          <cell r="B573"/>
          <cell r="C573"/>
          <cell r="D573"/>
          <cell r="E573"/>
        </row>
        <row r="574">
          <cell r="A574"/>
          <cell r="B574"/>
          <cell r="C574"/>
          <cell r="D574"/>
          <cell r="E574"/>
        </row>
        <row r="575">
          <cell r="A575"/>
          <cell r="B575"/>
          <cell r="C575"/>
          <cell r="D575"/>
          <cell r="E575"/>
        </row>
        <row r="576">
          <cell r="A576"/>
          <cell r="B576"/>
          <cell r="C576"/>
          <cell r="D576"/>
          <cell r="E576"/>
        </row>
        <row r="577">
          <cell r="A577"/>
          <cell r="B577"/>
          <cell r="C577"/>
          <cell r="D577"/>
          <cell r="E577"/>
        </row>
        <row r="578">
          <cell r="A578"/>
          <cell r="B578"/>
          <cell r="C578"/>
          <cell r="D578"/>
          <cell r="E578"/>
        </row>
        <row r="579">
          <cell r="A579"/>
          <cell r="B579"/>
          <cell r="C579"/>
          <cell r="D579"/>
          <cell r="E579"/>
        </row>
        <row r="580">
          <cell r="A580"/>
          <cell r="B580"/>
          <cell r="C580"/>
          <cell r="D580"/>
          <cell r="E580"/>
        </row>
        <row r="581">
          <cell r="A581"/>
          <cell r="B581"/>
          <cell r="C581"/>
          <cell r="D581"/>
          <cell r="E581"/>
        </row>
        <row r="582">
          <cell r="A582"/>
          <cell r="B582"/>
          <cell r="C582"/>
          <cell r="D582"/>
          <cell r="E582"/>
        </row>
        <row r="583">
          <cell r="A583"/>
          <cell r="B583"/>
          <cell r="C583"/>
          <cell r="D583"/>
          <cell r="E583"/>
        </row>
        <row r="584">
          <cell r="A584"/>
          <cell r="B584"/>
          <cell r="C584"/>
          <cell r="D584"/>
          <cell r="E584"/>
        </row>
        <row r="585">
          <cell r="A585"/>
          <cell r="B585"/>
          <cell r="C585"/>
          <cell r="D585"/>
          <cell r="E585"/>
        </row>
        <row r="586">
          <cell r="A586"/>
          <cell r="B586"/>
          <cell r="C586"/>
          <cell r="D586"/>
          <cell r="E586"/>
        </row>
        <row r="587">
          <cell r="A587"/>
          <cell r="B587"/>
          <cell r="C587"/>
          <cell r="D587"/>
          <cell r="E587"/>
        </row>
        <row r="588">
          <cell r="A588"/>
          <cell r="B588"/>
          <cell r="C588"/>
          <cell r="D588"/>
          <cell r="E588"/>
        </row>
        <row r="589">
          <cell r="A589"/>
          <cell r="B589"/>
          <cell r="C589"/>
          <cell r="D589"/>
          <cell r="E589"/>
        </row>
        <row r="590">
          <cell r="A590"/>
          <cell r="B590"/>
          <cell r="C590"/>
          <cell r="D590"/>
          <cell r="E590"/>
        </row>
        <row r="591">
          <cell r="A591"/>
          <cell r="B591"/>
          <cell r="C591"/>
          <cell r="D591"/>
          <cell r="E591"/>
        </row>
        <row r="592">
          <cell r="A592"/>
          <cell r="B592"/>
          <cell r="C592"/>
          <cell r="D592"/>
          <cell r="E592"/>
        </row>
        <row r="593">
          <cell r="A593"/>
          <cell r="B593"/>
          <cell r="C593"/>
          <cell r="D593"/>
          <cell r="E593"/>
        </row>
        <row r="594">
          <cell r="A594"/>
          <cell r="B594"/>
          <cell r="C594"/>
          <cell r="D594"/>
          <cell r="E594"/>
        </row>
        <row r="595">
          <cell r="A595"/>
          <cell r="B595"/>
          <cell r="C595"/>
          <cell r="D595"/>
          <cell r="E595"/>
        </row>
        <row r="596">
          <cell r="A596"/>
          <cell r="B596"/>
          <cell r="C596"/>
          <cell r="D596"/>
          <cell r="E596"/>
        </row>
        <row r="597">
          <cell r="A597"/>
          <cell r="B597"/>
          <cell r="C597"/>
          <cell r="D597"/>
          <cell r="E597"/>
        </row>
        <row r="598">
          <cell r="A598"/>
          <cell r="B598"/>
          <cell r="C598"/>
          <cell r="D598"/>
          <cell r="E598"/>
        </row>
        <row r="599">
          <cell r="A599"/>
          <cell r="B599"/>
          <cell r="C599"/>
          <cell r="D599"/>
          <cell r="E599"/>
        </row>
        <row r="600">
          <cell r="A600"/>
          <cell r="B600"/>
          <cell r="C600"/>
          <cell r="D600"/>
          <cell r="E600"/>
        </row>
        <row r="601">
          <cell r="A601"/>
          <cell r="B601"/>
          <cell r="C601"/>
          <cell r="D601"/>
          <cell r="E601"/>
        </row>
        <row r="602">
          <cell r="A602"/>
          <cell r="B602"/>
          <cell r="C602"/>
          <cell r="D602"/>
          <cell r="E602"/>
        </row>
        <row r="603">
          <cell r="A603"/>
          <cell r="B603"/>
          <cell r="C603"/>
          <cell r="D603"/>
          <cell r="E603"/>
        </row>
        <row r="604">
          <cell r="A604"/>
          <cell r="B604"/>
          <cell r="C604"/>
          <cell r="D604"/>
          <cell r="E604"/>
        </row>
        <row r="605">
          <cell r="A605"/>
          <cell r="B605"/>
          <cell r="C605"/>
          <cell r="D605"/>
          <cell r="E605"/>
        </row>
        <row r="606">
          <cell r="A606"/>
          <cell r="B606"/>
          <cell r="C606"/>
          <cell r="D606"/>
          <cell r="E606"/>
        </row>
        <row r="607">
          <cell r="A607"/>
          <cell r="B607"/>
          <cell r="C607"/>
          <cell r="D607"/>
          <cell r="E607"/>
        </row>
        <row r="608">
          <cell r="A608"/>
          <cell r="B608"/>
          <cell r="C608"/>
          <cell r="D608"/>
          <cell r="E608"/>
        </row>
        <row r="609">
          <cell r="A609"/>
          <cell r="B609"/>
          <cell r="C609"/>
          <cell r="D609"/>
          <cell r="E609"/>
        </row>
        <row r="610">
          <cell r="A610"/>
          <cell r="B610"/>
          <cell r="C610"/>
          <cell r="D610"/>
          <cell r="E610"/>
        </row>
        <row r="611">
          <cell r="A611"/>
          <cell r="B611"/>
          <cell r="C611"/>
          <cell r="D611"/>
          <cell r="E611"/>
        </row>
        <row r="612">
          <cell r="A612"/>
          <cell r="B612"/>
          <cell r="C612"/>
          <cell r="D612"/>
          <cell r="E612"/>
        </row>
        <row r="613">
          <cell r="A613"/>
          <cell r="B613"/>
          <cell r="C613"/>
          <cell r="D613"/>
          <cell r="E613"/>
        </row>
        <row r="614">
          <cell r="A614"/>
          <cell r="B614"/>
          <cell r="C614"/>
          <cell r="D614"/>
          <cell r="E614"/>
        </row>
        <row r="615">
          <cell r="A615"/>
          <cell r="B615"/>
          <cell r="C615"/>
          <cell r="D615"/>
          <cell r="E615"/>
        </row>
        <row r="616">
          <cell r="A616"/>
          <cell r="B616"/>
          <cell r="C616"/>
          <cell r="D616"/>
          <cell r="E616"/>
        </row>
        <row r="617">
          <cell r="A617"/>
          <cell r="B617"/>
          <cell r="C617"/>
          <cell r="D617"/>
          <cell r="E617"/>
        </row>
        <row r="618">
          <cell r="A618"/>
          <cell r="B618"/>
          <cell r="C618"/>
          <cell r="D618"/>
          <cell r="E618"/>
        </row>
        <row r="619">
          <cell r="A619"/>
          <cell r="B619"/>
          <cell r="C619"/>
          <cell r="D619"/>
          <cell r="E619"/>
        </row>
        <row r="620">
          <cell r="A620"/>
          <cell r="B620"/>
          <cell r="C620"/>
          <cell r="D620"/>
          <cell r="E620"/>
        </row>
        <row r="621">
          <cell r="A621"/>
          <cell r="B621"/>
          <cell r="C621"/>
          <cell r="D621"/>
          <cell r="E621"/>
        </row>
        <row r="622">
          <cell r="A622"/>
          <cell r="B622"/>
          <cell r="C622"/>
          <cell r="D622"/>
          <cell r="E622"/>
        </row>
        <row r="623">
          <cell r="A623"/>
          <cell r="B623"/>
          <cell r="C623"/>
          <cell r="D623"/>
          <cell r="E623"/>
        </row>
        <row r="624">
          <cell r="A624"/>
          <cell r="B624"/>
          <cell r="C624"/>
          <cell r="D624"/>
          <cell r="E624"/>
        </row>
        <row r="625">
          <cell r="A625"/>
          <cell r="B625"/>
          <cell r="C625"/>
          <cell r="D625"/>
          <cell r="E625"/>
        </row>
        <row r="626">
          <cell r="A626"/>
          <cell r="B626"/>
          <cell r="C626"/>
          <cell r="D626"/>
          <cell r="E626"/>
        </row>
        <row r="627">
          <cell r="A627"/>
          <cell r="B627"/>
          <cell r="C627"/>
          <cell r="D627"/>
          <cell r="E627"/>
        </row>
        <row r="628">
          <cell r="A628"/>
          <cell r="B628"/>
          <cell r="C628"/>
          <cell r="D628"/>
          <cell r="E628"/>
        </row>
        <row r="629">
          <cell r="A629"/>
          <cell r="B629"/>
          <cell r="C629"/>
          <cell r="D629"/>
          <cell r="E629"/>
        </row>
        <row r="630">
          <cell r="A630"/>
          <cell r="B630"/>
          <cell r="C630"/>
          <cell r="D630"/>
          <cell r="E630"/>
        </row>
        <row r="631">
          <cell r="A631"/>
          <cell r="B631"/>
          <cell r="C631"/>
          <cell r="D631"/>
          <cell r="E631"/>
        </row>
        <row r="632">
          <cell r="A632"/>
          <cell r="B632"/>
          <cell r="C632"/>
          <cell r="D632"/>
          <cell r="E632"/>
        </row>
        <row r="633">
          <cell r="A633"/>
          <cell r="B633"/>
          <cell r="C633"/>
          <cell r="D633"/>
          <cell r="E633"/>
        </row>
        <row r="634">
          <cell r="A634"/>
          <cell r="B634"/>
          <cell r="C634"/>
          <cell r="D634"/>
          <cell r="E634"/>
        </row>
        <row r="635">
          <cell r="A635"/>
          <cell r="B635"/>
          <cell r="C635"/>
          <cell r="D635"/>
          <cell r="E635"/>
        </row>
        <row r="636">
          <cell r="A636"/>
          <cell r="B636"/>
          <cell r="C636"/>
          <cell r="D636"/>
          <cell r="E636"/>
        </row>
        <row r="637">
          <cell r="A637"/>
          <cell r="B637"/>
          <cell r="C637"/>
          <cell r="D637"/>
          <cell r="E637"/>
        </row>
        <row r="638">
          <cell r="A638"/>
          <cell r="B638"/>
          <cell r="C638"/>
          <cell r="D638"/>
          <cell r="E638"/>
        </row>
        <row r="639">
          <cell r="A639"/>
          <cell r="B639"/>
          <cell r="C639"/>
          <cell r="D639"/>
          <cell r="E639"/>
        </row>
        <row r="640">
          <cell r="A640"/>
          <cell r="B640"/>
          <cell r="C640"/>
          <cell r="D640"/>
          <cell r="E640"/>
        </row>
        <row r="641">
          <cell r="A641"/>
          <cell r="B641"/>
          <cell r="C641"/>
          <cell r="D641"/>
          <cell r="E641"/>
        </row>
        <row r="642">
          <cell r="A642"/>
          <cell r="B642"/>
          <cell r="C642"/>
          <cell r="D642"/>
          <cell r="E642"/>
        </row>
        <row r="643">
          <cell r="A643"/>
          <cell r="B643"/>
          <cell r="C643"/>
          <cell r="D643"/>
          <cell r="E643"/>
        </row>
        <row r="644">
          <cell r="A644"/>
          <cell r="B644"/>
          <cell r="C644"/>
          <cell r="D644"/>
          <cell r="E644"/>
        </row>
        <row r="645">
          <cell r="A645"/>
          <cell r="B645"/>
          <cell r="C645"/>
          <cell r="D645"/>
          <cell r="E645"/>
        </row>
        <row r="646">
          <cell r="A646"/>
          <cell r="B646"/>
          <cell r="C646"/>
          <cell r="D646"/>
          <cell r="E646"/>
        </row>
        <row r="647">
          <cell r="A647"/>
          <cell r="B647"/>
          <cell r="C647"/>
          <cell r="D647"/>
          <cell r="E647"/>
        </row>
        <row r="648">
          <cell r="A648"/>
          <cell r="B648"/>
          <cell r="C648"/>
          <cell r="D648"/>
          <cell r="E648"/>
        </row>
        <row r="649">
          <cell r="A649"/>
          <cell r="B649"/>
          <cell r="C649"/>
          <cell r="D649"/>
          <cell r="E649"/>
        </row>
        <row r="650">
          <cell r="A650"/>
          <cell r="B650"/>
          <cell r="C650"/>
          <cell r="D650"/>
          <cell r="E650"/>
        </row>
        <row r="651">
          <cell r="A651"/>
          <cell r="B651"/>
          <cell r="C651"/>
          <cell r="D651"/>
          <cell r="E651"/>
        </row>
        <row r="652">
          <cell r="A652"/>
          <cell r="B652"/>
          <cell r="C652"/>
          <cell r="D652"/>
          <cell r="E652"/>
        </row>
        <row r="653">
          <cell r="A653"/>
          <cell r="B653"/>
          <cell r="C653"/>
          <cell r="D653"/>
          <cell r="E653"/>
        </row>
        <row r="654">
          <cell r="A654"/>
          <cell r="B654"/>
          <cell r="C654"/>
          <cell r="D654"/>
          <cell r="E654"/>
        </row>
        <row r="655">
          <cell r="A655"/>
          <cell r="B655"/>
          <cell r="C655"/>
          <cell r="D655"/>
          <cell r="E655"/>
        </row>
        <row r="656">
          <cell r="A656"/>
          <cell r="B656"/>
          <cell r="C656"/>
          <cell r="D656"/>
          <cell r="E656"/>
        </row>
        <row r="657">
          <cell r="A657"/>
          <cell r="B657"/>
          <cell r="C657"/>
          <cell r="D657"/>
          <cell r="E657"/>
        </row>
        <row r="658">
          <cell r="A658"/>
          <cell r="B658"/>
          <cell r="C658"/>
          <cell r="D658"/>
          <cell r="E658"/>
        </row>
        <row r="659">
          <cell r="A659"/>
          <cell r="B659"/>
          <cell r="C659"/>
          <cell r="D659"/>
          <cell r="E659"/>
        </row>
        <row r="660">
          <cell r="A660"/>
          <cell r="B660"/>
          <cell r="C660"/>
          <cell r="D660"/>
          <cell r="E660"/>
        </row>
        <row r="661">
          <cell r="A661"/>
          <cell r="B661"/>
          <cell r="C661"/>
          <cell r="D661"/>
          <cell r="E661"/>
        </row>
        <row r="662">
          <cell r="A662"/>
          <cell r="B662"/>
          <cell r="C662"/>
          <cell r="D662"/>
          <cell r="E662"/>
        </row>
        <row r="663">
          <cell r="A663"/>
          <cell r="B663"/>
          <cell r="C663"/>
          <cell r="D663"/>
          <cell r="E663"/>
        </row>
        <row r="664">
          <cell r="A664"/>
          <cell r="B664"/>
          <cell r="C664"/>
          <cell r="D664"/>
          <cell r="E664"/>
        </row>
        <row r="665">
          <cell r="A665"/>
          <cell r="B665"/>
          <cell r="C665"/>
          <cell r="D665"/>
          <cell r="E665"/>
        </row>
        <row r="666">
          <cell r="A666"/>
          <cell r="B666"/>
          <cell r="C666"/>
          <cell r="D666"/>
          <cell r="E666"/>
        </row>
        <row r="667">
          <cell r="A667"/>
          <cell r="B667"/>
          <cell r="C667"/>
          <cell r="D667"/>
          <cell r="E667"/>
        </row>
        <row r="668">
          <cell r="A668"/>
          <cell r="B668"/>
          <cell r="C668"/>
          <cell r="D668"/>
          <cell r="E668"/>
        </row>
        <row r="669">
          <cell r="A669"/>
          <cell r="B669"/>
          <cell r="C669"/>
          <cell r="D669"/>
          <cell r="E669"/>
        </row>
        <row r="670">
          <cell r="A670"/>
          <cell r="B670"/>
          <cell r="C670"/>
          <cell r="D670"/>
          <cell r="E670"/>
        </row>
        <row r="671">
          <cell r="A671"/>
          <cell r="B671"/>
          <cell r="C671"/>
          <cell r="D671"/>
          <cell r="E671"/>
        </row>
        <row r="672">
          <cell r="A672"/>
          <cell r="B672"/>
          <cell r="C672"/>
          <cell r="D672"/>
          <cell r="E672"/>
        </row>
        <row r="673">
          <cell r="A673"/>
          <cell r="B673"/>
          <cell r="C673"/>
          <cell r="D673"/>
          <cell r="E673"/>
        </row>
        <row r="674">
          <cell r="A674"/>
          <cell r="B674"/>
          <cell r="C674"/>
          <cell r="D674"/>
          <cell r="E674"/>
        </row>
        <row r="675">
          <cell r="A675"/>
          <cell r="B675"/>
          <cell r="C675"/>
          <cell r="D675"/>
          <cell r="E675"/>
        </row>
        <row r="676">
          <cell r="A676"/>
          <cell r="B676"/>
          <cell r="C676"/>
          <cell r="D676"/>
          <cell r="E676"/>
        </row>
        <row r="677">
          <cell r="A677"/>
          <cell r="B677"/>
          <cell r="C677"/>
          <cell r="D677"/>
          <cell r="E677"/>
        </row>
        <row r="678">
          <cell r="A678"/>
          <cell r="B678"/>
          <cell r="C678"/>
          <cell r="D678"/>
          <cell r="E678"/>
        </row>
        <row r="679">
          <cell r="A679"/>
          <cell r="B679"/>
          <cell r="C679"/>
          <cell r="D679"/>
          <cell r="E679"/>
        </row>
        <row r="680">
          <cell r="A680"/>
          <cell r="B680"/>
          <cell r="C680"/>
          <cell r="D680"/>
          <cell r="E680"/>
        </row>
        <row r="681">
          <cell r="A681"/>
          <cell r="B681"/>
          <cell r="C681"/>
          <cell r="D681"/>
          <cell r="E681"/>
        </row>
        <row r="682">
          <cell r="A682"/>
          <cell r="B682"/>
          <cell r="C682"/>
          <cell r="D682"/>
          <cell r="E682"/>
        </row>
        <row r="683">
          <cell r="A683"/>
          <cell r="B683"/>
          <cell r="C683"/>
          <cell r="D683"/>
          <cell r="E683"/>
        </row>
        <row r="684">
          <cell r="A684"/>
          <cell r="B684"/>
          <cell r="C684"/>
          <cell r="D684"/>
          <cell r="E684"/>
        </row>
        <row r="685">
          <cell r="A685"/>
          <cell r="B685"/>
          <cell r="C685"/>
          <cell r="D685"/>
          <cell r="E685"/>
        </row>
        <row r="686">
          <cell r="A686"/>
          <cell r="B686"/>
          <cell r="C686"/>
          <cell r="D686"/>
          <cell r="E686"/>
        </row>
        <row r="687">
          <cell r="A687"/>
          <cell r="B687"/>
          <cell r="C687"/>
          <cell r="D687"/>
          <cell r="E687"/>
        </row>
        <row r="688">
          <cell r="A688"/>
          <cell r="B688"/>
          <cell r="C688"/>
          <cell r="D688"/>
          <cell r="E688"/>
        </row>
        <row r="689">
          <cell r="A689"/>
          <cell r="B689"/>
          <cell r="C689"/>
          <cell r="D689"/>
          <cell r="E689"/>
        </row>
        <row r="690">
          <cell r="A690"/>
          <cell r="B690"/>
          <cell r="C690"/>
          <cell r="D690"/>
          <cell r="E690"/>
        </row>
        <row r="691">
          <cell r="A691"/>
          <cell r="B691"/>
          <cell r="C691"/>
          <cell r="D691"/>
          <cell r="E691"/>
        </row>
        <row r="692">
          <cell r="A692"/>
          <cell r="B692"/>
          <cell r="C692"/>
          <cell r="D692"/>
          <cell r="E692"/>
        </row>
        <row r="693">
          <cell r="A693"/>
          <cell r="B693"/>
          <cell r="C693"/>
          <cell r="D693"/>
          <cell r="E693"/>
        </row>
        <row r="694">
          <cell r="A694"/>
          <cell r="B694"/>
          <cell r="C694"/>
          <cell r="D694"/>
          <cell r="E694"/>
        </row>
        <row r="695">
          <cell r="A695"/>
          <cell r="B695"/>
          <cell r="C695"/>
          <cell r="D695"/>
          <cell r="E695"/>
        </row>
        <row r="696">
          <cell r="A696"/>
          <cell r="B696"/>
          <cell r="C696"/>
          <cell r="D696"/>
          <cell r="E696"/>
        </row>
        <row r="697">
          <cell r="A697"/>
          <cell r="B697"/>
          <cell r="C697"/>
          <cell r="D697"/>
          <cell r="E697"/>
        </row>
        <row r="698">
          <cell r="A698"/>
          <cell r="B698"/>
          <cell r="C698"/>
          <cell r="D698"/>
          <cell r="E698"/>
        </row>
        <row r="699">
          <cell r="A699"/>
          <cell r="B699"/>
          <cell r="C699"/>
          <cell r="D699"/>
          <cell r="E699"/>
        </row>
        <row r="700">
          <cell r="A700"/>
          <cell r="B700"/>
          <cell r="C700"/>
          <cell r="D700"/>
          <cell r="E700"/>
        </row>
        <row r="701">
          <cell r="A701"/>
          <cell r="B701"/>
          <cell r="C701"/>
          <cell r="D701"/>
          <cell r="E701"/>
        </row>
        <row r="702">
          <cell r="A702"/>
          <cell r="B702"/>
          <cell r="C702"/>
          <cell r="D702"/>
          <cell r="E702"/>
        </row>
        <row r="703">
          <cell r="A703"/>
          <cell r="B703"/>
          <cell r="C703"/>
          <cell r="D703"/>
          <cell r="E703"/>
        </row>
        <row r="704">
          <cell r="A704"/>
          <cell r="B704"/>
          <cell r="C704"/>
          <cell r="D704"/>
          <cell r="E704"/>
        </row>
        <row r="705">
          <cell r="A705"/>
          <cell r="B705"/>
          <cell r="C705"/>
          <cell r="D705"/>
          <cell r="E705"/>
        </row>
        <row r="706">
          <cell r="A706"/>
          <cell r="B706"/>
          <cell r="C706"/>
          <cell r="D706"/>
          <cell r="E706"/>
        </row>
        <row r="707">
          <cell r="A707"/>
          <cell r="B707"/>
          <cell r="C707"/>
          <cell r="D707"/>
          <cell r="E707"/>
        </row>
        <row r="708">
          <cell r="A708"/>
          <cell r="B708"/>
          <cell r="C708"/>
          <cell r="D708"/>
          <cell r="E708"/>
        </row>
        <row r="709">
          <cell r="A709"/>
          <cell r="B709"/>
          <cell r="C709"/>
          <cell r="D709"/>
          <cell r="E709"/>
        </row>
        <row r="710">
          <cell r="A710"/>
          <cell r="B710"/>
          <cell r="C710"/>
          <cell r="D710"/>
          <cell r="E710"/>
        </row>
        <row r="711">
          <cell r="A711"/>
          <cell r="B711"/>
          <cell r="C711"/>
          <cell r="D711"/>
          <cell r="E711"/>
        </row>
        <row r="712">
          <cell r="A712"/>
          <cell r="B712"/>
          <cell r="C712"/>
          <cell r="D712"/>
          <cell r="E712"/>
        </row>
        <row r="713">
          <cell r="A713"/>
          <cell r="B713"/>
          <cell r="C713"/>
          <cell r="D713"/>
          <cell r="E713"/>
        </row>
        <row r="714">
          <cell r="A714"/>
          <cell r="B714"/>
          <cell r="C714"/>
          <cell r="D714"/>
          <cell r="E714"/>
        </row>
        <row r="715">
          <cell r="A715"/>
          <cell r="B715"/>
          <cell r="C715"/>
          <cell r="D715"/>
          <cell r="E715"/>
        </row>
        <row r="716">
          <cell r="A716"/>
          <cell r="B716"/>
          <cell r="C716"/>
          <cell r="D716"/>
          <cell r="E716"/>
        </row>
        <row r="717">
          <cell r="A717"/>
          <cell r="B717"/>
          <cell r="C717"/>
          <cell r="D717"/>
          <cell r="E717"/>
        </row>
        <row r="718">
          <cell r="A718"/>
          <cell r="B718"/>
          <cell r="C718"/>
          <cell r="D718"/>
          <cell r="E718"/>
        </row>
        <row r="719">
          <cell r="A719"/>
          <cell r="B719"/>
          <cell r="C719"/>
          <cell r="D719"/>
          <cell r="E719"/>
        </row>
        <row r="720">
          <cell r="A720"/>
          <cell r="B720"/>
          <cell r="C720"/>
          <cell r="D720"/>
          <cell r="E720"/>
        </row>
        <row r="721">
          <cell r="A721"/>
          <cell r="B721"/>
          <cell r="C721"/>
          <cell r="D721"/>
          <cell r="E721"/>
        </row>
        <row r="722">
          <cell r="A722"/>
          <cell r="B722"/>
          <cell r="C722"/>
          <cell r="D722"/>
          <cell r="E722"/>
        </row>
        <row r="723">
          <cell r="A723"/>
          <cell r="B723"/>
          <cell r="C723"/>
          <cell r="D723"/>
          <cell r="E723"/>
        </row>
        <row r="724">
          <cell r="A724"/>
          <cell r="B724"/>
          <cell r="C724"/>
          <cell r="D724"/>
          <cell r="E724"/>
        </row>
        <row r="725">
          <cell r="A725"/>
          <cell r="B725"/>
          <cell r="C725"/>
          <cell r="D725"/>
          <cell r="E725"/>
        </row>
        <row r="726">
          <cell r="A726"/>
          <cell r="B726"/>
          <cell r="C726"/>
          <cell r="D726"/>
          <cell r="E726"/>
        </row>
        <row r="727">
          <cell r="A727"/>
          <cell r="B727"/>
          <cell r="C727"/>
          <cell r="D727"/>
          <cell r="E727"/>
        </row>
        <row r="728">
          <cell r="A728"/>
          <cell r="B728"/>
          <cell r="C728"/>
          <cell r="D728"/>
          <cell r="E728"/>
        </row>
        <row r="729">
          <cell r="A729"/>
          <cell r="B729"/>
          <cell r="C729"/>
          <cell r="D729"/>
          <cell r="E729"/>
        </row>
        <row r="730">
          <cell r="A730"/>
          <cell r="B730"/>
          <cell r="C730"/>
          <cell r="D730"/>
          <cell r="E730"/>
        </row>
        <row r="731">
          <cell r="A731"/>
          <cell r="B731"/>
          <cell r="C731"/>
          <cell r="D731"/>
          <cell r="E731"/>
        </row>
        <row r="732">
          <cell r="A732"/>
          <cell r="B732"/>
          <cell r="C732"/>
          <cell r="D732"/>
          <cell r="E732"/>
        </row>
        <row r="733">
          <cell r="A733"/>
          <cell r="B733"/>
          <cell r="C733"/>
          <cell r="D733"/>
          <cell r="E733"/>
        </row>
        <row r="734">
          <cell r="A734"/>
          <cell r="B734"/>
          <cell r="C734"/>
          <cell r="D734"/>
          <cell r="E734"/>
        </row>
        <row r="735">
          <cell r="A735"/>
          <cell r="B735"/>
          <cell r="C735"/>
          <cell r="D735"/>
          <cell r="E735"/>
        </row>
        <row r="736">
          <cell r="A736"/>
          <cell r="B736"/>
          <cell r="C736"/>
          <cell r="D736"/>
          <cell r="E736"/>
        </row>
        <row r="737">
          <cell r="A737"/>
          <cell r="B737"/>
          <cell r="C737"/>
          <cell r="D737"/>
          <cell r="E737"/>
        </row>
        <row r="738">
          <cell r="A738"/>
          <cell r="B738"/>
          <cell r="C738"/>
          <cell r="D738"/>
          <cell r="E738"/>
        </row>
        <row r="739">
          <cell r="A739"/>
          <cell r="B739"/>
          <cell r="C739"/>
          <cell r="D739"/>
          <cell r="E739"/>
        </row>
        <row r="740">
          <cell r="A740"/>
          <cell r="B740"/>
          <cell r="C740"/>
          <cell r="D740"/>
          <cell r="E740"/>
        </row>
        <row r="741">
          <cell r="A741"/>
          <cell r="B741"/>
          <cell r="C741"/>
          <cell r="D741"/>
          <cell r="E741"/>
        </row>
        <row r="742">
          <cell r="A742"/>
          <cell r="B742"/>
          <cell r="C742"/>
          <cell r="D742"/>
          <cell r="E742"/>
        </row>
        <row r="743">
          <cell r="A743"/>
          <cell r="B743"/>
          <cell r="C743"/>
          <cell r="D743"/>
          <cell r="E743"/>
        </row>
        <row r="744">
          <cell r="A744"/>
          <cell r="B744"/>
          <cell r="C744"/>
          <cell r="D744"/>
          <cell r="E744"/>
        </row>
        <row r="745">
          <cell r="A745"/>
          <cell r="B745"/>
          <cell r="C745"/>
          <cell r="D745"/>
          <cell r="E745"/>
        </row>
        <row r="746">
          <cell r="A746"/>
          <cell r="B746"/>
          <cell r="C746"/>
          <cell r="D746"/>
          <cell r="E746"/>
        </row>
        <row r="747">
          <cell r="A747"/>
          <cell r="B747"/>
          <cell r="C747"/>
          <cell r="D747"/>
          <cell r="E747"/>
        </row>
        <row r="748">
          <cell r="A748"/>
          <cell r="B748"/>
          <cell r="C748"/>
          <cell r="D748"/>
          <cell r="E748"/>
        </row>
        <row r="749">
          <cell r="A749"/>
          <cell r="B749"/>
          <cell r="C749"/>
          <cell r="D749"/>
          <cell r="E749"/>
        </row>
        <row r="750">
          <cell r="A750"/>
          <cell r="B750"/>
          <cell r="C750"/>
          <cell r="D750"/>
          <cell r="E750"/>
        </row>
        <row r="751">
          <cell r="A751"/>
          <cell r="B751"/>
          <cell r="C751"/>
          <cell r="D751"/>
          <cell r="E751"/>
        </row>
        <row r="752">
          <cell r="A752"/>
          <cell r="B752"/>
          <cell r="C752"/>
          <cell r="D752"/>
          <cell r="E752"/>
        </row>
        <row r="753">
          <cell r="A753"/>
          <cell r="B753"/>
          <cell r="C753"/>
          <cell r="D753"/>
          <cell r="E753"/>
        </row>
        <row r="754">
          <cell r="A754"/>
          <cell r="B754"/>
          <cell r="C754"/>
          <cell r="D754"/>
          <cell r="E754"/>
        </row>
        <row r="755">
          <cell r="A755"/>
          <cell r="B755"/>
          <cell r="C755"/>
          <cell r="D755"/>
          <cell r="E755"/>
        </row>
        <row r="756">
          <cell r="A756"/>
          <cell r="B756"/>
          <cell r="C756"/>
          <cell r="D756"/>
          <cell r="E756"/>
        </row>
        <row r="757">
          <cell r="A757"/>
          <cell r="B757"/>
          <cell r="C757"/>
          <cell r="D757"/>
          <cell r="E757"/>
        </row>
        <row r="758">
          <cell r="A758"/>
          <cell r="B758"/>
          <cell r="C758"/>
          <cell r="D758"/>
          <cell r="E758"/>
        </row>
        <row r="759">
          <cell r="A759"/>
          <cell r="B759"/>
          <cell r="C759"/>
          <cell r="D759"/>
          <cell r="E759"/>
        </row>
        <row r="760">
          <cell r="A760"/>
          <cell r="B760"/>
          <cell r="C760"/>
          <cell r="D760"/>
          <cell r="E760"/>
        </row>
        <row r="761">
          <cell r="A761"/>
          <cell r="B761"/>
          <cell r="C761"/>
          <cell r="D761"/>
          <cell r="E761"/>
        </row>
        <row r="762">
          <cell r="A762"/>
          <cell r="B762"/>
          <cell r="C762"/>
          <cell r="D762"/>
          <cell r="E762"/>
        </row>
        <row r="763">
          <cell r="A763"/>
          <cell r="B763"/>
          <cell r="C763"/>
          <cell r="D763"/>
          <cell r="E763"/>
        </row>
        <row r="764">
          <cell r="A764"/>
          <cell r="B764"/>
          <cell r="C764"/>
          <cell r="D764"/>
          <cell r="E764"/>
        </row>
        <row r="765">
          <cell r="A765"/>
          <cell r="B765"/>
          <cell r="C765"/>
          <cell r="D765"/>
          <cell r="E765"/>
        </row>
        <row r="766">
          <cell r="A766"/>
          <cell r="B766"/>
          <cell r="C766"/>
          <cell r="D766"/>
          <cell r="E766"/>
        </row>
        <row r="767">
          <cell r="A767"/>
          <cell r="B767"/>
          <cell r="C767"/>
          <cell r="D767"/>
          <cell r="E767"/>
        </row>
        <row r="768">
          <cell r="A768"/>
          <cell r="B768"/>
          <cell r="C768"/>
          <cell r="D768"/>
          <cell r="E768"/>
        </row>
        <row r="769">
          <cell r="A769"/>
          <cell r="B769"/>
          <cell r="C769"/>
          <cell r="D769"/>
          <cell r="E769"/>
        </row>
        <row r="770">
          <cell r="A770"/>
          <cell r="B770"/>
          <cell r="C770"/>
          <cell r="D770"/>
          <cell r="E770"/>
        </row>
        <row r="771">
          <cell r="A771"/>
          <cell r="B771"/>
          <cell r="C771"/>
          <cell r="D771"/>
          <cell r="E771"/>
        </row>
        <row r="772">
          <cell r="A772"/>
          <cell r="B772"/>
          <cell r="C772"/>
          <cell r="D772"/>
          <cell r="E772"/>
        </row>
        <row r="773">
          <cell r="A773"/>
          <cell r="B773"/>
          <cell r="C773"/>
          <cell r="D773"/>
          <cell r="E773"/>
        </row>
        <row r="774">
          <cell r="A774"/>
          <cell r="B774"/>
          <cell r="C774"/>
          <cell r="D774"/>
          <cell r="E774"/>
        </row>
        <row r="775">
          <cell r="A775"/>
          <cell r="B775"/>
          <cell r="C775"/>
          <cell r="D775"/>
          <cell r="E775"/>
        </row>
        <row r="776">
          <cell r="A776"/>
          <cell r="B776"/>
          <cell r="C776"/>
          <cell r="D776"/>
          <cell r="E776"/>
        </row>
        <row r="777">
          <cell r="A777"/>
          <cell r="B777"/>
          <cell r="C777"/>
          <cell r="D777"/>
          <cell r="E777"/>
        </row>
        <row r="778">
          <cell r="A778"/>
          <cell r="B778"/>
          <cell r="C778"/>
          <cell r="D778"/>
          <cell r="E778"/>
        </row>
        <row r="779">
          <cell r="A779"/>
          <cell r="B779"/>
          <cell r="C779"/>
          <cell r="D779"/>
          <cell r="E779"/>
        </row>
        <row r="780">
          <cell r="A780"/>
          <cell r="B780"/>
          <cell r="C780"/>
          <cell r="D780"/>
          <cell r="E780"/>
        </row>
        <row r="781">
          <cell r="A781"/>
          <cell r="B781"/>
          <cell r="C781"/>
          <cell r="D781"/>
          <cell r="E781"/>
        </row>
        <row r="782">
          <cell r="A782"/>
          <cell r="B782"/>
          <cell r="C782"/>
          <cell r="D782"/>
          <cell r="E782"/>
        </row>
        <row r="783">
          <cell r="A783"/>
          <cell r="B783"/>
          <cell r="C783"/>
          <cell r="D783"/>
          <cell r="E783"/>
        </row>
        <row r="784">
          <cell r="A784"/>
          <cell r="B784"/>
          <cell r="C784"/>
          <cell r="D784"/>
          <cell r="E784"/>
        </row>
        <row r="785">
          <cell r="A785"/>
          <cell r="B785"/>
          <cell r="C785"/>
          <cell r="D785"/>
          <cell r="E785"/>
        </row>
        <row r="786">
          <cell r="A786"/>
          <cell r="B786"/>
          <cell r="C786"/>
          <cell r="D786"/>
          <cell r="E786"/>
        </row>
        <row r="787">
          <cell r="A787"/>
          <cell r="B787"/>
          <cell r="C787"/>
          <cell r="D787"/>
          <cell r="E787"/>
        </row>
        <row r="788">
          <cell r="A788"/>
          <cell r="B788"/>
          <cell r="C788"/>
          <cell r="D788"/>
          <cell r="E788"/>
        </row>
        <row r="789">
          <cell r="A789"/>
          <cell r="B789"/>
          <cell r="C789"/>
          <cell r="D789"/>
          <cell r="E789"/>
        </row>
        <row r="790">
          <cell r="A790"/>
          <cell r="B790"/>
          <cell r="C790"/>
          <cell r="D790"/>
          <cell r="E790"/>
        </row>
        <row r="791">
          <cell r="A791"/>
          <cell r="B791"/>
          <cell r="C791"/>
          <cell r="D791"/>
          <cell r="E791"/>
        </row>
        <row r="792">
          <cell r="A792"/>
          <cell r="B792"/>
          <cell r="C792"/>
          <cell r="D792"/>
          <cell r="E792"/>
        </row>
        <row r="793">
          <cell r="A793"/>
          <cell r="B793"/>
          <cell r="C793"/>
          <cell r="D793"/>
          <cell r="E793"/>
        </row>
        <row r="794">
          <cell r="A794"/>
          <cell r="B794"/>
          <cell r="C794"/>
          <cell r="D794"/>
          <cell r="E794"/>
        </row>
        <row r="795">
          <cell r="A795"/>
          <cell r="B795"/>
          <cell r="C795"/>
          <cell r="D795"/>
          <cell r="E795"/>
        </row>
        <row r="796">
          <cell r="A796"/>
          <cell r="B796"/>
          <cell r="C796"/>
          <cell r="D796"/>
          <cell r="E796"/>
        </row>
        <row r="797">
          <cell r="A797"/>
          <cell r="B797"/>
          <cell r="C797"/>
          <cell r="D797"/>
          <cell r="E797"/>
        </row>
        <row r="798">
          <cell r="A798"/>
          <cell r="B798"/>
          <cell r="C798"/>
          <cell r="D798"/>
          <cell r="E798"/>
        </row>
        <row r="799">
          <cell r="A799"/>
          <cell r="B799"/>
          <cell r="C799"/>
          <cell r="D799"/>
          <cell r="E799"/>
        </row>
        <row r="800">
          <cell r="A800"/>
          <cell r="B800"/>
          <cell r="C800"/>
          <cell r="D800"/>
          <cell r="E800"/>
        </row>
        <row r="801">
          <cell r="A801"/>
          <cell r="B801"/>
          <cell r="C801"/>
          <cell r="D801"/>
          <cell r="E801"/>
        </row>
        <row r="802">
          <cell r="A802"/>
          <cell r="B802"/>
          <cell r="C802"/>
          <cell r="D802"/>
          <cell r="E802"/>
        </row>
        <row r="803">
          <cell r="A803"/>
          <cell r="B803"/>
          <cell r="C803"/>
          <cell r="D803"/>
          <cell r="E803"/>
        </row>
        <row r="804">
          <cell r="A804"/>
          <cell r="B804"/>
          <cell r="C804"/>
          <cell r="D804"/>
          <cell r="E804"/>
        </row>
        <row r="805">
          <cell r="A805"/>
          <cell r="B805"/>
          <cell r="C805"/>
          <cell r="D805"/>
          <cell r="E805"/>
        </row>
        <row r="806">
          <cell r="A806"/>
          <cell r="B806"/>
          <cell r="C806"/>
          <cell r="D806"/>
          <cell r="E806"/>
        </row>
        <row r="807">
          <cell r="A807"/>
          <cell r="B807"/>
          <cell r="C807"/>
          <cell r="D807"/>
          <cell r="E807"/>
        </row>
        <row r="808">
          <cell r="A808"/>
          <cell r="B808"/>
          <cell r="C808"/>
          <cell r="D808"/>
          <cell r="E808"/>
        </row>
        <row r="809">
          <cell r="A809"/>
          <cell r="B809"/>
          <cell r="C809"/>
          <cell r="D809"/>
          <cell r="E809"/>
        </row>
        <row r="810">
          <cell r="A810"/>
          <cell r="B810"/>
          <cell r="C810"/>
          <cell r="D810"/>
          <cell r="E810"/>
        </row>
        <row r="811">
          <cell r="A811"/>
          <cell r="B811"/>
          <cell r="C811"/>
          <cell r="D811"/>
          <cell r="E811"/>
        </row>
        <row r="812">
          <cell r="A812"/>
          <cell r="B812"/>
          <cell r="C812"/>
          <cell r="D812"/>
          <cell r="E812"/>
        </row>
        <row r="813">
          <cell r="A813"/>
          <cell r="B813"/>
          <cell r="C813"/>
          <cell r="D813"/>
          <cell r="E813"/>
        </row>
        <row r="814">
          <cell r="A814"/>
          <cell r="B814"/>
          <cell r="C814"/>
          <cell r="D814"/>
          <cell r="E814"/>
        </row>
        <row r="815">
          <cell r="A815"/>
          <cell r="B815"/>
          <cell r="C815"/>
          <cell r="D815"/>
          <cell r="E815"/>
        </row>
        <row r="816">
          <cell r="A816"/>
          <cell r="B816"/>
          <cell r="C816"/>
          <cell r="D816"/>
          <cell r="E816"/>
        </row>
        <row r="817">
          <cell r="A817"/>
          <cell r="B817"/>
          <cell r="C817"/>
          <cell r="D817"/>
          <cell r="E817"/>
        </row>
        <row r="818">
          <cell r="A818"/>
          <cell r="B818"/>
          <cell r="C818"/>
          <cell r="D818"/>
          <cell r="E818"/>
        </row>
        <row r="819">
          <cell r="A819"/>
          <cell r="B819"/>
          <cell r="C819"/>
          <cell r="D819"/>
          <cell r="E819"/>
        </row>
        <row r="820">
          <cell r="A820"/>
          <cell r="B820"/>
          <cell r="C820"/>
          <cell r="D820"/>
          <cell r="E820"/>
        </row>
        <row r="821">
          <cell r="A821"/>
          <cell r="B821"/>
          <cell r="C821"/>
          <cell r="D821"/>
          <cell r="E821"/>
        </row>
        <row r="822">
          <cell r="A822"/>
          <cell r="B822"/>
          <cell r="C822"/>
          <cell r="D822"/>
          <cell r="E822"/>
        </row>
        <row r="823">
          <cell r="A823"/>
          <cell r="B823"/>
          <cell r="C823"/>
          <cell r="D823"/>
          <cell r="E823"/>
        </row>
        <row r="824">
          <cell r="A824"/>
          <cell r="B824"/>
          <cell r="C824"/>
          <cell r="D824"/>
          <cell r="E824"/>
        </row>
        <row r="825">
          <cell r="A825"/>
          <cell r="B825"/>
          <cell r="C825"/>
          <cell r="D825"/>
          <cell r="E825"/>
        </row>
        <row r="826">
          <cell r="A826"/>
          <cell r="B826"/>
          <cell r="C826"/>
          <cell r="D826"/>
          <cell r="E826"/>
        </row>
        <row r="827">
          <cell r="A827"/>
          <cell r="B827"/>
          <cell r="C827"/>
          <cell r="D827"/>
          <cell r="E827"/>
        </row>
        <row r="828">
          <cell r="A828"/>
          <cell r="B828"/>
          <cell r="C828"/>
          <cell r="D828"/>
          <cell r="E828"/>
        </row>
        <row r="829">
          <cell r="A829"/>
          <cell r="B829"/>
          <cell r="C829"/>
          <cell r="D829"/>
          <cell r="E829"/>
        </row>
        <row r="830">
          <cell r="A830"/>
          <cell r="B830"/>
          <cell r="C830"/>
          <cell r="D830"/>
          <cell r="E830"/>
        </row>
        <row r="831">
          <cell r="A831"/>
          <cell r="B831"/>
          <cell r="C831"/>
          <cell r="D831"/>
          <cell r="E831"/>
        </row>
        <row r="832">
          <cell r="A832"/>
          <cell r="B832"/>
          <cell r="C832"/>
          <cell r="D832"/>
          <cell r="E832"/>
        </row>
        <row r="833">
          <cell r="A833"/>
          <cell r="B833"/>
          <cell r="C833"/>
          <cell r="D833"/>
          <cell r="E833"/>
        </row>
        <row r="834">
          <cell r="A834"/>
          <cell r="B834"/>
          <cell r="C834"/>
          <cell r="D834"/>
          <cell r="E834"/>
        </row>
        <row r="835">
          <cell r="A835"/>
          <cell r="B835"/>
          <cell r="C835"/>
          <cell r="D835"/>
          <cell r="E835"/>
        </row>
        <row r="836">
          <cell r="A836"/>
          <cell r="B836"/>
          <cell r="C836"/>
          <cell r="D836"/>
          <cell r="E836"/>
        </row>
        <row r="837">
          <cell r="A837"/>
          <cell r="B837"/>
          <cell r="C837"/>
          <cell r="D837"/>
          <cell r="E837"/>
        </row>
        <row r="838">
          <cell r="A838"/>
          <cell r="B838"/>
          <cell r="C838"/>
          <cell r="D838"/>
          <cell r="E838"/>
        </row>
        <row r="839">
          <cell r="A839"/>
          <cell r="B839"/>
          <cell r="C839"/>
          <cell r="D839"/>
          <cell r="E839"/>
        </row>
        <row r="840">
          <cell r="A840"/>
          <cell r="B840"/>
          <cell r="C840"/>
          <cell r="D840"/>
          <cell r="E840"/>
        </row>
        <row r="841">
          <cell r="A841"/>
          <cell r="B841"/>
          <cell r="C841"/>
          <cell r="D841"/>
          <cell r="E841"/>
        </row>
        <row r="842">
          <cell r="A842"/>
          <cell r="B842"/>
          <cell r="C842"/>
          <cell r="D842"/>
          <cell r="E842"/>
        </row>
        <row r="843">
          <cell r="A843"/>
          <cell r="B843"/>
          <cell r="C843"/>
          <cell r="D843"/>
          <cell r="E843"/>
        </row>
        <row r="844">
          <cell r="A844"/>
          <cell r="B844"/>
          <cell r="C844"/>
          <cell r="D844"/>
          <cell r="E844"/>
        </row>
        <row r="845">
          <cell r="A845"/>
          <cell r="B845"/>
          <cell r="C845"/>
          <cell r="D845"/>
          <cell r="E845"/>
        </row>
        <row r="846">
          <cell r="A846"/>
          <cell r="B846"/>
          <cell r="C846"/>
          <cell r="D846"/>
          <cell r="E846"/>
        </row>
        <row r="847">
          <cell r="A847"/>
          <cell r="B847"/>
          <cell r="C847"/>
          <cell r="D847"/>
          <cell r="E847"/>
        </row>
        <row r="848">
          <cell r="A848"/>
          <cell r="B848"/>
          <cell r="C848"/>
          <cell r="D848"/>
          <cell r="E848"/>
        </row>
        <row r="849">
          <cell r="A849"/>
          <cell r="B849"/>
          <cell r="C849"/>
          <cell r="D849"/>
          <cell r="E849"/>
        </row>
        <row r="850">
          <cell r="A850"/>
          <cell r="B850"/>
          <cell r="C850"/>
          <cell r="D850"/>
          <cell r="E850"/>
        </row>
        <row r="851">
          <cell r="A851"/>
          <cell r="B851"/>
          <cell r="C851"/>
          <cell r="D851"/>
          <cell r="E851"/>
        </row>
        <row r="852">
          <cell r="A852"/>
          <cell r="B852"/>
          <cell r="C852"/>
          <cell r="D852"/>
          <cell r="E852"/>
        </row>
        <row r="853">
          <cell r="A853"/>
          <cell r="B853"/>
          <cell r="C853"/>
          <cell r="D853"/>
          <cell r="E853"/>
        </row>
        <row r="854">
          <cell r="A854"/>
          <cell r="B854"/>
          <cell r="C854"/>
          <cell r="D854"/>
          <cell r="E854"/>
        </row>
        <row r="855">
          <cell r="A855"/>
          <cell r="B855"/>
          <cell r="C855"/>
          <cell r="D855"/>
          <cell r="E855"/>
        </row>
        <row r="856">
          <cell r="A856"/>
          <cell r="B856"/>
          <cell r="C856"/>
          <cell r="D856"/>
          <cell r="E856"/>
        </row>
        <row r="857">
          <cell r="A857"/>
          <cell r="B857"/>
          <cell r="C857"/>
          <cell r="D857"/>
          <cell r="E857"/>
        </row>
        <row r="858">
          <cell r="A858"/>
          <cell r="B858"/>
          <cell r="C858"/>
          <cell r="D858"/>
          <cell r="E858"/>
        </row>
        <row r="859">
          <cell r="A859"/>
          <cell r="B859"/>
          <cell r="C859"/>
          <cell r="D859"/>
          <cell r="E859"/>
        </row>
        <row r="860">
          <cell r="A860"/>
          <cell r="B860"/>
          <cell r="C860"/>
          <cell r="D860"/>
          <cell r="E860"/>
        </row>
        <row r="861">
          <cell r="A861"/>
          <cell r="B861"/>
          <cell r="C861"/>
          <cell r="D861"/>
          <cell r="E861"/>
        </row>
        <row r="862">
          <cell r="A862"/>
          <cell r="B862"/>
          <cell r="C862"/>
          <cell r="D862"/>
          <cell r="E862"/>
        </row>
        <row r="863">
          <cell r="A863"/>
          <cell r="B863"/>
          <cell r="C863"/>
          <cell r="D863"/>
          <cell r="E863"/>
        </row>
        <row r="864">
          <cell r="A864"/>
          <cell r="B864"/>
          <cell r="C864"/>
          <cell r="D864"/>
          <cell r="E864"/>
        </row>
        <row r="865">
          <cell r="A865"/>
          <cell r="B865"/>
          <cell r="C865"/>
          <cell r="D865"/>
          <cell r="E865"/>
        </row>
        <row r="866">
          <cell r="A866"/>
          <cell r="B866"/>
          <cell r="C866"/>
          <cell r="D866"/>
          <cell r="E866"/>
        </row>
        <row r="867">
          <cell r="A867"/>
          <cell r="B867"/>
          <cell r="C867"/>
          <cell r="D867"/>
          <cell r="E867"/>
        </row>
        <row r="868">
          <cell r="A868"/>
          <cell r="B868"/>
          <cell r="C868"/>
          <cell r="D868"/>
          <cell r="E868"/>
        </row>
        <row r="869">
          <cell r="A869"/>
          <cell r="B869"/>
          <cell r="C869"/>
          <cell r="D869"/>
          <cell r="E869"/>
        </row>
        <row r="870">
          <cell r="A870"/>
          <cell r="B870"/>
          <cell r="C870"/>
          <cell r="D870"/>
          <cell r="E870"/>
        </row>
        <row r="871">
          <cell r="A871"/>
          <cell r="B871"/>
          <cell r="C871"/>
          <cell r="D871"/>
          <cell r="E871"/>
        </row>
        <row r="872">
          <cell r="A872"/>
          <cell r="B872"/>
          <cell r="C872"/>
          <cell r="D872"/>
          <cell r="E872"/>
        </row>
        <row r="873">
          <cell r="A873"/>
          <cell r="B873"/>
          <cell r="C873"/>
          <cell r="D873"/>
          <cell r="E873"/>
        </row>
        <row r="874">
          <cell r="A874"/>
          <cell r="B874"/>
          <cell r="C874"/>
          <cell r="D874"/>
          <cell r="E874"/>
        </row>
        <row r="875">
          <cell r="A875"/>
          <cell r="B875"/>
          <cell r="C875"/>
          <cell r="D875"/>
          <cell r="E875"/>
        </row>
        <row r="876">
          <cell r="A876"/>
          <cell r="B876"/>
          <cell r="C876"/>
          <cell r="D876"/>
          <cell r="E876"/>
        </row>
        <row r="877">
          <cell r="A877"/>
          <cell r="B877"/>
          <cell r="C877"/>
          <cell r="D877"/>
          <cell r="E877"/>
        </row>
        <row r="878">
          <cell r="A878"/>
          <cell r="B878"/>
          <cell r="C878"/>
          <cell r="D878"/>
          <cell r="E878"/>
        </row>
        <row r="879">
          <cell r="A879"/>
          <cell r="B879"/>
          <cell r="C879"/>
          <cell r="D879"/>
          <cell r="E879"/>
        </row>
        <row r="880">
          <cell r="A880"/>
          <cell r="B880"/>
          <cell r="C880"/>
          <cell r="D880"/>
          <cell r="E880"/>
        </row>
        <row r="881">
          <cell r="A881"/>
          <cell r="B881"/>
          <cell r="C881"/>
          <cell r="D881"/>
          <cell r="E881"/>
        </row>
        <row r="882">
          <cell r="A882"/>
          <cell r="B882"/>
          <cell r="C882"/>
          <cell r="D882"/>
          <cell r="E882"/>
        </row>
        <row r="883">
          <cell r="A883"/>
          <cell r="B883"/>
          <cell r="C883"/>
          <cell r="D883"/>
          <cell r="E883"/>
        </row>
        <row r="884">
          <cell r="A884"/>
          <cell r="B884"/>
          <cell r="C884"/>
          <cell r="D884"/>
          <cell r="E884"/>
        </row>
        <row r="885">
          <cell r="A885"/>
          <cell r="B885"/>
          <cell r="C885"/>
          <cell r="D885"/>
          <cell r="E885"/>
        </row>
        <row r="886">
          <cell r="A886"/>
          <cell r="B886"/>
          <cell r="C886"/>
          <cell r="D886"/>
          <cell r="E886"/>
        </row>
        <row r="887">
          <cell r="A887"/>
          <cell r="B887"/>
          <cell r="C887"/>
          <cell r="D887"/>
          <cell r="E887"/>
        </row>
        <row r="888">
          <cell r="A888"/>
          <cell r="B888"/>
          <cell r="C888"/>
          <cell r="D888"/>
          <cell r="E888"/>
        </row>
        <row r="889">
          <cell r="A889"/>
          <cell r="B889"/>
          <cell r="C889"/>
          <cell r="D889"/>
          <cell r="E889"/>
        </row>
        <row r="890">
          <cell r="A890"/>
          <cell r="B890"/>
          <cell r="C890"/>
          <cell r="D890"/>
          <cell r="E890"/>
        </row>
        <row r="891">
          <cell r="A891"/>
          <cell r="B891"/>
          <cell r="C891"/>
          <cell r="D891"/>
          <cell r="E891"/>
        </row>
        <row r="892">
          <cell r="A892"/>
          <cell r="B892"/>
          <cell r="C892"/>
          <cell r="D892"/>
          <cell r="E892"/>
        </row>
        <row r="893">
          <cell r="A893"/>
          <cell r="B893"/>
          <cell r="C893"/>
          <cell r="D893"/>
          <cell r="E893"/>
        </row>
        <row r="894">
          <cell r="A894"/>
          <cell r="B894"/>
          <cell r="C894"/>
          <cell r="D894"/>
          <cell r="E894"/>
        </row>
        <row r="895">
          <cell r="A895"/>
          <cell r="B895"/>
          <cell r="C895"/>
          <cell r="D895"/>
          <cell r="E895"/>
        </row>
        <row r="896">
          <cell r="A896"/>
          <cell r="B896"/>
          <cell r="C896"/>
          <cell r="D896"/>
          <cell r="E896"/>
        </row>
        <row r="897">
          <cell r="A897"/>
          <cell r="B897"/>
          <cell r="C897"/>
          <cell r="D897"/>
          <cell r="E897"/>
        </row>
        <row r="898">
          <cell r="A898"/>
          <cell r="B898"/>
          <cell r="C898"/>
          <cell r="D898"/>
          <cell r="E898"/>
        </row>
        <row r="899">
          <cell r="A899"/>
          <cell r="B899"/>
          <cell r="C899"/>
          <cell r="D899"/>
          <cell r="E899"/>
        </row>
        <row r="900">
          <cell r="A900"/>
          <cell r="B900"/>
          <cell r="C900"/>
          <cell r="D900"/>
          <cell r="E900"/>
        </row>
        <row r="901">
          <cell r="A901"/>
          <cell r="B901"/>
          <cell r="C901"/>
          <cell r="D901"/>
          <cell r="E901"/>
        </row>
        <row r="902">
          <cell r="A902"/>
          <cell r="B902"/>
          <cell r="C902"/>
          <cell r="D902"/>
          <cell r="E902"/>
        </row>
        <row r="903">
          <cell r="A903"/>
          <cell r="B903"/>
          <cell r="C903"/>
          <cell r="D903"/>
          <cell r="E903"/>
        </row>
        <row r="904">
          <cell r="A904"/>
          <cell r="B904"/>
          <cell r="C904"/>
          <cell r="D904"/>
          <cell r="E904"/>
        </row>
        <row r="905">
          <cell r="A905"/>
          <cell r="B905"/>
          <cell r="C905"/>
          <cell r="D905"/>
          <cell r="E905"/>
        </row>
        <row r="906">
          <cell r="A906"/>
          <cell r="B906"/>
          <cell r="C906"/>
          <cell r="D906"/>
          <cell r="E906"/>
        </row>
        <row r="907">
          <cell r="A907"/>
          <cell r="B907"/>
          <cell r="C907"/>
          <cell r="D907"/>
          <cell r="E907"/>
        </row>
        <row r="908">
          <cell r="A908"/>
          <cell r="B908"/>
          <cell r="C908"/>
          <cell r="D908"/>
          <cell r="E908"/>
        </row>
        <row r="909">
          <cell r="A909"/>
          <cell r="B909"/>
          <cell r="C909"/>
          <cell r="D909"/>
          <cell r="E909"/>
        </row>
        <row r="910">
          <cell r="A910"/>
          <cell r="B910"/>
          <cell r="C910"/>
          <cell r="D910"/>
          <cell r="E910"/>
        </row>
        <row r="911">
          <cell r="A911"/>
          <cell r="B911"/>
          <cell r="C911"/>
          <cell r="D911"/>
          <cell r="E911"/>
        </row>
        <row r="912">
          <cell r="A912"/>
          <cell r="B912"/>
          <cell r="C912"/>
          <cell r="D912"/>
          <cell r="E912"/>
        </row>
        <row r="913">
          <cell r="A913"/>
          <cell r="B913"/>
          <cell r="C913"/>
          <cell r="D913"/>
          <cell r="E913"/>
        </row>
        <row r="914">
          <cell r="A914"/>
          <cell r="B914"/>
          <cell r="C914"/>
          <cell r="D914"/>
          <cell r="E914"/>
        </row>
        <row r="915">
          <cell r="A915"/>
          <cell r="B915"/>
          <cell r="C915"/>
          <cell r="D915"/>
          <cell r="E915"/>
        </row>
        <row r="916">
          <cell r="A916"/>
          <cell r="B916"/>
          <cell r="C916"/>
          <cell r="D916"/>
          <cell r="E916"/>
        </row>
        <row r="917">
          <cell r="A917"/>
          <cell r="B917"/>
          <cell r="C917"/>
          <cell r="D917"/>
          <cell r="E917"/>
        </row>
        <row r="918">
          <cell r="A918"/>
          <cell r="B918"/>
          <cell r="C918"/>
          <cell r="D918"/>
          <cell r="E918"/>
        </row>
        <row r="919">
          <cell r="A919"/>
          <cell r="B919"/>
          <cell r="C919"/>
          <cell r="D919"/>
          <cell r="E919"/>
        </row>
        <row r="920">
          <cell r="A920"/>
          <cell r="B920"/>
          <cell r="C920"/>
          <cell r="D920"/>
          <cell r="E920"/>
        </row>
        <row r="921">
          <cell r="A921"/>
          <cell r="B921"/>
          <cell r="C921"/>
          <cell r="D921"/>
          <cell r="E921"/>
        </row>
        <row r="922">
          <cell r="A922"/>
          <cell r="B922"/>
          <cell r="C922"/>
          <cell r="D922"/>
          <cell r="E922"/>
        </row>
        <row r="923">
          <cell r="A923"/>
          <cell r="B923"/>
          <cell r="C923"/>
          <cell r="D923"/>
          <cell r="E923"/>
        </row>
        <row r="924">
          <cell r="A924"/>
          <cell r="B924"/>
          <cell r="C924"/>
          <cell r="D924"/>
          <cell r="E924"/>
        </row>
        <row r="925">
          <cell r="A925"/>
          <cell r="B925"/>
          <cell r="C925"/>
          <cell r="D925"/>
          <cell r="E925"/>
        </row>
        <row r="926">
          <cell r="A926"/>
          <cell r="B926"/>
          <cell r="C926"/>
          <cell r="D926"/>
          <cell r="E926"/>
        </row>
        <row r="927">
          <cell r="A927"/>
          <cell r="B927"/>
          <cell r="C927"/>
          <cell r="D927"/>
          <cell r="E927"/>
        </row>
        <row r="928">
          <cell r="A928"/>
          <cell r="B928"/>
          <cell r="C928"/>
          <cell r="D928"/>
          <cell r="E928"/>
        </row>
        <row r="929">
          <cell r="A929"/>
          <cell r="B929"/>
          <cell r="C929"/>
          <cell r="D929"/>
          <cell r="E929"/>
        </row>
        <row r="930">
          <cell r="A930"/>
          <cell r="B930"/>
          <cell r="C930"/>
          <cell r="D930"/>
          <cell r="E930"/>
        </row>
        <row r="931">
          <cell r="A931"/>
          <cell r="B931"/>
          <cell r="C931"/>
          <cell r="D931"/>
          <cell r="E931"/>
        </row>
        <row r="932">
          <cell r="A932"/>
          <cell r="B932"/>
          <cell r="C932"/>
          <cell r="D932"/>
          <cell r="E932"/>
        </row>
        <row r="933">
          <cell r="A933"/>
          <cell r="B933"/>
          <cell r="C933"/>
          <cell r="D933"/>
          <cell r="E933"/>
        </row>
        <row r="934">
          <cell r="A934"/>
          <cell r="B934"/>
          <cell r="C934"/>
          <cell r="D934"/>
          <cell r="E934"/>
        </row>
        <row r="935">
          <cell r="A935"/>
          <cell r="B935"/>
          <cell r="C935"/>
          <cell r="D935"/>
          <cell r="E935"/>
        </row>
        <row r="936">
          <cell r="A936"/>
          <cell r="B936"/>
          <cell r="C936"/>
          <cell r="D936"/>
          <cell r="E936"/>
        </row>
        <row r="937">
          <cell r="A937"/>
          <cell r="B937"/>
          <cell r="C937"/>
          <cell r="D937"/>
          <cell r="E937"/>
        </row>
        <row r="938">
          <cell r="A938"/>
          <cell r="B938"/>
          <cell r="C938"/>
          <cell r="D938"/>
          <cell r="E938"/>
        </row>
        <row r="939">
          <cell r="A939"/>
          <cell r="B939"/>
          <cell r="C939"/>
          <cell r="D939"/>
          <cell r="E939"/>
        </row>
        <row r="940">
          <cell r="A940"/>
          <cell r="B940"/>
          <cell r="C940"/>
          <cell r="D940"/>
          <cell r="E940"/>
        </row>
        <row r="941">
          <cell r="A941"/>
          <cell r="B941"/>
          <cell r="C941"/>
          <cell r="D941"/>
          <cell r="E941"/>
        </row>
        <row r="942">
          <cell r="A942"/>
          <cell r="B942"/>
          <cell r="C942"/>
          <cell r="D942"/>
          <cell r="E942"/>
        </row>
        <row r="943">
          <cell r="A943"/>
          <cell r="B943"/>
          <cell r="C943"/>
          <cell r="D943"/>
          <cell r="E943"/>
        </row>
        <row r="944">
          <cell r="A944"/>
          <cell r="B944"/>
          <cell r="C944"/>
          <cell r="D944"/>
          <cell r="E944"/>
        </row>
        <row r="945">
          <cell r="A945"/>
          <cell r="B945"/>
          <cell r="C945"/>
          <cell r="D945"/>
          <cell r="E945"/>
        </row>
        <row r="946">
          <cell r="A946"/>
          <cell r="B946"/>
          <cell r="C946"/>
          <cell r="D946"/>
          <cell r="E946"/>
        </row>
        <row r="947">
          <cell r="A947"/>
          <cell r="B947"/>
          <cell r="C947"/>
          <cell r="D947"/>
          <cell r="E947"/>
        </row>
        <row r="948">
          <cell r="A948"/>
          <cell r="B948"/>
          <cell r="C948"/>
          <cell r="D948"/>
          <cell r="E948"/>
        </row>
        <row r="949">
          <cell r="A949"/>
          <cell r="B949"/>
          <cell r="C949"/>
          <cell r="D949"/>
          <cell r="E949"/>
        </row>
        <row r="950">
          <cell r="A950"/>
          <cell r="B950"/>
          <cell r="C950"/>
          <cell r="D950"/>
          <cell r="E950"/>
        </row>
        <row r="951">
          <cell r="A951"/>
          <cell r="B951"/>
          <cell r="C951"/>
          <cell r="D951"/>
          <cell r="E951"/>
        </row>
        <row r="952">
          <cell r="A952"/>
          <cell r="B952"/>
          <cell r="C952"/>
          <cell r="D952"/>
          <cell r="E952"/>
        </row>
        <row r="953">
          <cell r="A953"/>
          <cell r="B953"/>
          <cell r="C953"/>
          <cell r="D953"/>
          <cell r="E953"/>
        </row>
        <row r="954">
          <cell r="A954"/>
          <cell r="B954"/>
          <cell r="C954"/>
          <cell r="D954"/>
          <cell r="E954"/>
        </row>
        <row r="955">
          <cell r="A955"/>
          <cell r="B955"/>
          <cell r="C955"/>
          <cell r="D955"/>
          <cell r="E955"/>
        </row>
        <row r="956">
          <cell r="A956"/>
          <cell r="B956"/>
          <cell r="C956"/>
          <cell r="D956"/>
          <cell r="E956"/>
        </row>
        <row r="957">
          <cell r="A957"/>
          <cell r="B957"/>
          <cell r="C957"/>
          <cell r="D957"/>
          <cell r="E957"/>
        </row>
        <row r="958">
          <cell r="A958"/>
          <cell r="B958"/>
          <cell r="C958"/>
          <cell r="D958"/>
          <cell r="E958"/>
        </row>
        <row r="959">
          <cell r="A959"/>
          <cell r="B959"/>
          <cell r="C959"/>
          <cell r="D959"/>
          <cell r="E959"/>
        </row>
        <row r="960">
          <cell r="A960"/>
          <cell r="B960"/>
          <cell r="C960"/>
          <cell r="D960"/>
          <cell r="E960"/>
        </row>
        <row r="961">
          <cell r="A961"/>
          <cell r="B961"/>
          <cell r="C961"/>
          <cell r="D961"/>
          <cell r="E961"/>
        </row>
        <row r="962">
          <cell r="A962"/>
          <cell r="B962"/>
          <cell r="C962"/>
          <cell r="D962"/>
          <cell r="E962"/>
        </row>
        <row r="963">
          <cell r="A963"/>
          <cell r="B963"/>
          <cell r="C963"/>
          <cell r="D963"/>
          <cell r="E963"/>
        </row>
        <row r="964">
          <cell r="A964"/>
          <cell r="B964"/>
          <cell r="C964"/>
          <cell r="D964"/>
          <cell r="E964"/>
        </row>
        <row r="965">
          <cell r="A965"/>
          <cell r="B965"/>
          <cell r="C965"/>
          <cell r="D965"/>
          <cell r="E965"/>
        </row>
        <row r="966">
          <cell r="A966"/>
          <cell r="B966"/>
          <cell r="C966"/>
          <cell r="D966"/>
          <cell r="E966"/>
        </row>
        <row r="967">
          <cell r="A967"/>
          <cell r="B967"/>
          <cell r="C967"/>
          <cell r="D967"/>
          <cell r="E967"/>
        </row>
        <row r="968">
          <cell r="A968"/>
          <cell r="B968"/>
          <cell r="C968"/>
          <cell r="D968"/>
          <cell r="E968"/>
        </row>
        <row r="969">
          <cell r="A969"/>
          <cell r="B969"/>
          <cell r="C969"/>
          <cell r="D969"/>
          <cell r="E969"/>
        </row>
        <row r="970">
          <cell r="A970"/>
          <cell r="B970"/>
          <cell r="C970"/>
          <cell r="D970"/>
          <cell r="E970"/>
        </row>
        <row r="971">
          <cell r="A971"/>
          <cell r="B971"/>
          <cell r="C971"/>
          <cell r="D971"/>
          <cell r="E971"/>
        </row>
        <row r="972">
          <cell r="A972"/>
          <cell r="B972"/>
          <cell r="C972"/>
          <cell r="D972"/>
          <cell r="E972"/>
        </row>
        <row r="973">
          <cell r="A973"/>
          <cell r="B973"/>
          <cell r="C973"/>
          <cell r="D973"/>
          <cell r="E973"/>
        </row>
        <row r="974">
          <cell r="A974"/>
          <cell r="B974"/>
          <cell r="C974"/>
          <cell r="D974"/>
          <cell r="E974"/>
        </row>
        <row r="975">
          <cell r="A975"/>
          <cell r="B975"/>
          <cell r="C975"/>
          <cell r="D975"/>
          <cell r="E975"/>
        </row>
        <row r="976">
          <cell r="A976"/>
          <cell r="B976"/>
          <cell r="C976"/>
          <cell r="D976"/>
          <cell r="E976"/>
        </row>
        <row r="977">
          <cell r="A977"/>
          <cell r="B977"/>
          <cell r="C977"/>
          <cell r="D977"/>
          <cell r="E977"/>
        </row>
        <row r="978">
          <cell r="A978"/>
          <cell r="B978"/>
          <cell r="C978"/>
          <cell r="D978"/>
          <cell r="E978"/>
        </row>
        <row r="979">
          <cell r="A979"/>
          <cell r="B979"/>
          <cell r="C979"/>
          <cell r="D979"/>
          <cell r="E979"/>
        </row>
        <row r="980">
          <cell r="A980"/>
          <cell r="B980"/>
          <cell r="C980"/>
          <cell r="D980"/>
          <cell r="E980"/>
        </row>
        <row r="981">
          <cell r="A981"/>
          <cell r="B981"/>
          <cell r="C981"/>
          <cell r="D981"/>
          <cell r="E981"/>
        </row>
        <row r="982">
          <cell r="A982"/>
          <cell r="B982"/>
          <cell r="C982"/>
          <cell r="D982"/>
          <cell r="E982"/>
        </row>
        <row r="983">
          <cell r="A983"/>
          <cell r="B983"/>
          <cell r="C983"/>
          <cell r="D983"/>
          <cell r="E983"/>
        </row>
        <row r="984">
          <cell r="A984"/>
          <cell r="B984"/>
          <cell r="C984"/>
          <cell r="D984"/>
          <cell r="E984"/>
        </row>
        <row r="985">
          <cell r="A985"/>
          <cell r="B985"/>
          <cell r="C985"/>
          <cell r="D985"/>
          <cell r="E985"/>
        </row>
        <row r="986">
          <cell r="A986"/>
          <cell r="B986"/>
          <cell r="C986"/>
          <cell r="D986"/>
          <cell r="E986"/>
        </row>
        <row r="987">
          <cell r="A987"/>
          <cell r="B987"/>
          <cell r="C987"/>
          <cell r="D987"/>
          <cell r="E987"/>
        </row>
        <row r="988">
          <cell r="A988"/>
          <cell r="B988"/>
          <cell r="C988"/>
          <cell r="D988"/>
          <cell r="E988"/>
        </row>
        <row r="989">
          <cell r="A989"/>
          <cell r="B989"/>
          <cell r="C989"/>
          <cell r="D989"/>
          <cell r="E989"/>
        </row>
        <row r="990">
          <cell r="A990"/>
          <cell r="B990"/>
          <cell r="C990"/>
          <cell r="D990"/>
          <cell r="E990"/>
        </row>
        <row r="991">
          <cell r="A991"/>
          <cell r="B991"/>
          <cell r="C991"/>
          <cell r="D991"/>
          <cell r="E991"/>
        </row>
        <row r="992">
          <cell r="A992"/>
          <cell r="B992"/>
          <cell r="C992"/>
          <cell r="D992"/>
          <cell r="E992"/>
        </row>
        <row r="993">
          <cell r="A993"/>
          <cell r="B993"/>
          <cell r="C993"/>
          <cell r="D993"/>
          <cell r="E993"/>
        </row>
        <row r="994">
          <cell r="A994"/>
          <cell r="B994"/>
          <cell r="C994"/>
          <cell r="D994"/>
          <cell r="E994"/>
        </row>
        <row r="995">
          <cell r="A995"/>
          <cell r="B995"/>
          <cell r="C995"/>
          <cell r="D995"/>
          <cell r="E995"/>
        </row>
        <row r="996">
          <cell r="A996"/>
          <cell r="B996"/>
          <cell r="C996"/>
          <cell r="D996"/>
          <cell r="E996"/>
        </row>
        <row r="997">
          <cell r="A997"/>
          <cell r="B997"/>
          <cell r="C997"/>
          <cell r="D997"/>
          <cell r="E997"/>
        </row>
        <row r="998">
          <cell r="A998"/>
          <cell r="B998"/>
          <cell r="C998"/>
          <cell r="D998"/>
          <cell r="E998"/>
        </row>
        <row r="999">
          <cell r="A999"/>
          <cell r="B999"/>
          <cell r="C999"/>
          <cell r="D999"/>
          <cell r="E999"/>
        </row>
        <row r="1000">
          <cell r="A1000"/>
          <cell r="B1000"/>
          <cell r="C1000"/>
          <cell r="D1000"/>
          <cell r="E1000"/>
        </row>
        <row r="1001">
          <cell r="A1001"/>
          <cell r="B1001"/>
          <cell r="C1001"/>
          <cell r="D1001"/>
          <cell r="E1001"/>
        </row>
        <row r="1002">
          <cell r="A1002"/>
          <cell r="B1002"/>
          <cell r="C1002"/>
          <cell r="D1002"/>
          <cell r="E1002"/>
        </row>
        <row r="1003">
          <cell r="A1003"/>
          <cell r="B1003"/>
          <cell r="C1003"/>
          <cell r="D1003"/>
          <cell r="E1003"/>
        </row>
        <row r="1004">
          <cell r="A1004"/>
          <cell r="B1004"/>
          <cell r="C1004"/>
          <cell r="D1004"/>
          <cell r="E1004"/>
        </row>
        <row r="1005">
          <cell r="A1005"/>
          <cell r="B1005"/>
          <cell r="C1005"/>
          <cell r="D1005"/>
          <cell r="E1005"/>
        </row>
        <row r="1006">
          <cell r="A1006"/>
          <cell r="B1006"/>
          <cell r="C1006"/>
          <cell r="D1006"/>
          <cell r="E1006"/>
        </row>
        <row r="1007">
          <cell r="A1007"/>
          <cell r="B1007"/>
          <cell r="C1007"/>
          <cell r="D1007"/>
          <cell r="E1007"/>
        </row>
        <row r="1008">
          <cell r="A1008"/>
          <cell r="B1008"/>
          <cell r="C1008"/>
          <cell r="D1008"/>
          <cell r="E1008"/>
        </row>
        <row r="1009">
          <cell r="A1009"/>
          <cell r="B1009"/>
          <cell r="C1009"/>
          <cell r="D1009"/>
          <cell r="E1009"/>
        </row>
        <row r="1010">
          <cell r="A1010"/>
          <cell r="B1010"/>
          <cell r="C1010"/>
          <cell r="D1010"/>
          <cell r="E1010"/>
        </row>
        <row r="1011">
          <cell r="A1011"/>
          <cell r="B1011"/>
          <cell r="C1011"/>
          <cell r="D1011"/>
          <cell r="E1011"/>
        </row>
        <row r="1012">
          <cell r="A1012"/>
          <cell r="B1012"/>
          <cell r="C1012"/>
          <cell r="D1012"/>
          <cell r="E1012"/>
        </row>
        <row r="1013">
          <cell r="A1013"/>
          <cell r="B1013"/>
          <cell r="C1013"/>
          <cell r="D1013"/>
          <cell r="E1013"/>
        </row>
        <row r="1014">
          <cell r="A1014"/>
          <cell r="B1014"/>
          <cell r="C1014"/>
          <cell r="D1014"/>
          <cell r="E1014"/>
        </row>
        <row r="1015">
          <cell r="A1015"/>
          <cell r="B1015"/>
          <cell r="C1015"/>
          <cell r="D1015"/>
          <cell r="E1015"/>
        </row>
        <row r="1016">
          <cell r="A1016"/>
          <cell r="B1016"/>
          <cell r="C1016"/>
          <cell r="D1016"/>
          <cell r="E1016"/>
        </row>
        <row r="1017">
          <cell r="A1017"/>
          <cell r="B1017"/>
          <cell r="C1017"/>
          <cell r="D1017"/>
          <cell r="E1017"/>
        </row>
        <row r="1018">
          <cell r="A1018"/>
          <cell r="B1018"/>
          <cell r="C1018"/>
          <cell r="D1018"/>
          <cell r="E1018"/>
        </row>
        <row r="1019">
          <cell r="A1019"/>
          <cell r="B1019"/>
          <cell r="C1019"/>
          <cell r="D1019"/>
          <cell r="E1019"/>
        </row>
        <row r="1020">
          <cell r="A1020"/>
          <cell r="B1020"/>
          <cell r="C1020"/>
          <cell r="D1020"/>
          <cell r="E1020"/>
        </row>
        <row r="1021">
          <cell r="A1021"/>
          <cell r="B1021"/>
          <cell r="C1021"/>
          <cell r="D1021"/>
          <cell r="E1021"/>
        </row>
        <row r="1022">
          <cell r="A1022"/>
          <cell r="B1022"/>
          <cell r="C1022"/>
          <cell r="D1022"/>
          <cell r="E1022"/>
        </row>
        <row r="1023">
          <cell r="A1023"/>
          <cell r="B1023"/>
          <cell r="C1023"/>
          <cell r="D1023"/>
          <cell r="E1023"/>
        </row>
        <row r="1024">
          <cell r="A1024"/>
          <cell r="B1024"/>
          <cell r="C1024"/>
          <cell r="D1024"/>
          <cell r="E1024"/>
        </row>
        <row r="1025">
          <cell r="A1025"/>
          <cell r="B1025"/>
          <cell r="C1025"/>
          <cell r="D1025"/>
          <cell r="E1025"/>
        </row>
        <row r="1026">
          <cell r="A1026"/>
          <cell r="B1026"/>
          <cell r="C1026"/>
          <cell r="D1026"/>
          <cell r="E1026"/>
        </row>
        <row r="1027">
          <cell r="A1027"/>
          <cell r="B1027"/>
          <cell r="C1027"/>
          <cell r="D1027"/>
          <cell r="E1027"/>
        </row>
        <row r="1028">
          <cell r="A1028"/>
          <cell r="B1028"/>
          <cell r="C1028"/>
          <cell r="D1028"/>
          <cell r="E1028"/>
        </row>
        <row r="1029">
          <cell r="A1029"/>
          <cell r="B1029"/>
          <cell r="C1029"/>
          <cell r="D1029"/>
          <cell r="E1029"/>
        </row>
        <row r="1030">
          <cell r="A1030"/>
          <cell r="B1030"/>
          <cell r="C1030"/>
          <cell r="D1030"/>
          <cell r="E1030"/>
        </row>
        <row r="1031">
          <cell r="A1031"/>
          <cell r="B1031"/>
          <cell r="C1031"/>
          <cell r="D1031"/>
          <cell r="E1031"/>
        </row>
        <row r="1032">
          <cell r="A1032"/>
          <cell r="B1032"/>
          <cell r="C1032"/>
          <cell r="D1032"/>
          <cell r="E1032"/>
        </row>
        <row r="1033">
          <cell r="A1033"/>
          <cell r="B1033"/>
          <cell r="C1033"/>
          <cell r="D1033"/>
          <cell r="E1033"/>
        </row>
        <row r="1034">
          <cell r="A1034"/>
          <cell r="B1034"/>
          <cell r="C1034"/>
          <cell r="D1034"/>
          <cell r="E1034"/>
        </row>
        <row r="1035">
          <cell r="A1035"/>
          <cell r="B1035"/>
          <cell r="C1035"/>
          <cell r="D1035"/>
          <cell r="E1035"/>
        </row>
        <row r="1036">
          <cell r="A1036"/>
          <cell r="B1036"/>
          <cell r="C1036"/>
          <cell r="D1036"/>
          <cell r="E1036"/>
        </row>
        <row r="1037">
          <cell r="A1037"/>
          <cell r="B1037"/>
          <cell r="C1037"/>
          <cell r="D1037"/>
          <cell r="E1037"/>
        </row>
        <row r="1038">
          <cell r="A1038"/>
          <cell r="B1038"/>
          <cell r="C1038"/>
          <cell r="D1038"/>
          <cell r="E1038"/>
        </row>
        <row r="1039">
          <cell r="A1039"/>
          <cell r="B1039"/>
          <cell r="C1039"/>
          <cell r="D1039"/>
          <cell r="E1039"/>
        </row>
        <row r="1040">
          <cell r="A1040"/>
          <cell r="B1040"/>
          <cell r="C1040"/>
          <cell r="D1040"/>
          <cell r="E1040"/>
        </row>
        <row r="1041">
          <cell r="A1041"/>
          <cell r="B1041"/>
          <cell r="C1041"/>
          <cell r="D1041"/>
          <cell r="E1041"/>
        </row>
        <row r="1042">
          <cell r="A1042"/>
          <cell r="B1042"/>
          <cell r="C1042"/>
          <cell r="D1042"/>
          <cell r="E1042"/>
        </row>
        <row r="1043">
          <cell r="A1043"/>
          <cell r="B1043"/>
          <cell r="C1043"/>
          <cell r="D1043"/>
          <cell r="E1043"/>
        </row>
        <row r="1044">
          <cell r="A1044"/>
          <cell r="B1044"/>
          <cell r="C1044"/>
          <cell r="D1044"/>
          <cell r="E1044"/>
        </row>
        <row r="1045">
          <cell r="A1045"/>
          <cell r="B1045"/>
          <cell r="C1045"/>
          <cell r="D1045"/>
          <cell r="E1045"/>
        </row>
        <row r="1046">
          <cell r="A1046"/>
          <cell r="B1046"/>
          <cell r="C1046"/>
          <cell r="D1046"/>
          <cell r="E1046"/>
        </row>
        <row r="1047">
          <cell r="A1047"/>
          <cell r="B1047"/>
          <cell r="C1047"/>
          <cell r="D1047"/>
          <cell r="E1047"/>
        </row>
        <row r="1048">
          <cell r="A1048"/>
          <cell r="B1048"/>
          <cell r="C1048"/>
          <cell r="D1048"/>
          <cell r="E1048"/>
        </row>
        <row r="1049">
          <cell r="A1049"/>
          <cell r="B1049"/>
          <cell r="C1049"/>
          <cell r="D1049"/>
          <cell r="E1049"/>
        </row>
        <row r="1050">
          <cell r="A1050"/>
          <cell r="B1050"/>
          <cell r="C1050"/>
          <cell r="D1050"/>
          <cell r="E1050"/>
        </row>
        <row r="1051">
          <cell r="A1051"/>
          <cell r="B1051"/>
          <cell r="C1051"/>
          <cell r="D1051"/>
          <cell r="E1051"/>
        </row>
        <row r="1052">
          <cell r="A1052"/>
          <cell r="B1052"/>
          <cell r="C1052"/>
          <cell r="D1052"/>
          <cell r="E1052"/>
        </row>
        <row r="1053">
          <cell r="A1053"/>
          <cell r="B1053"/>
          <cell r="C1053"/>
          <cell r="D1053"/>
          <cell r="E1053"/>
        </row>
        <row r="1054">
          <cell r="A1054"/>
          <cell r="B1054"/>
          <cell r="C1054"/>
          <cell r="D1054"/>
          <cell r="E1054"/>
        </row>
        <row r="1055">
          <cell r="A1055"/>
          <cell r="B1055"/>
          <cell r="C1055"/>
          <cell r="D1055"/>
          <cell r="E1055"/>
        </row>
        <row r="1056">
          <cell r="A1056"/>
          <cell r="B1056"/>
          <cell r="C1056"/>
          <cell r="D1056"/>
          <cell r="E1056"/>
        </row>
        <row r="1057">
          <cell r="A1057"/>
          <cell r="B1057"/>
          <cell r="C1057"/>
          <cell r="D1057"/>
          <cell r="E1057"/>
        </row>
        <row r="1058">
          <cell r="A1058"/>
          <cell r="B1058"/>
          <cell r="C1058"/>
          <cell r="D1058"/>
          <cell r="E1058"/>
        </row>
        <row r="1059">
          <cell r="A1059"/>
          <cell r="B1059"/>
          <cell r="C1059"/>
          <cell r="D1059"/>
          <cell r="E1059"/>
        </row>
        <row r="1060">
          <cell r="A1060"/>
          <cell r="B1060"/>
          <cell r="C1060"/>
          <cell r="D1060"/>
          <cell r="E1060"/>
        </row>
        <row r="1061">
          <cell r="A1061"/>
          <cell r="B1061"/>
          <cell r="C1061"/>
          <cell r="D1061"/>
          <cell r="E1061"/>
        </row>
        <row r="1062">
          <cell r="A1062"/>
          <cell r="B1062"/>
          <cell r="C1062"/>
          <cell r="D1062"/>
          <cell r="E1062"/>
        </row>
        <row r="1063">
          <cell r="A1063"/>
          <cell r="B1063"/>
          <cell r="C1063"/>
          <cell r="D1063"/>
          <cell r="E1063"/>
        </row>
        <row r="1064">
          <cell r="A1064"/>
          <cell r="B1064"/>
          <cell r="C1064"/>
          <cell r="D1064"/>
          <cell r="E1064"/>
        </row>
        <row r="1065">
          <cell r="A1065"/>
          <cell r="B1065"/>
          <cell r="C1065"/>
          <cell r="D1065"/>
          <cell r="E1065"/>
        </row>
        <row r="1066">
          <cell r="A1066"/>
          <cell r="B1066"/>
          <cell r="C1066"/>
          <cell r="D1066"/>
          <cell r="E1066"/>
        </row>
        <row r="1067">
          <cell r="A1067"/>
          <cell r="B1067"/>
          <cell r="C1067"/>
          <cell r="D1067"/>
          <cell r="E1067"/>
        </row>
        <row r="1068">
          <cell r="A1068"/>
          <cell r="B1068"/>
          <cell r="C1068"/>
          <cell r="D1068"/>
          <cell r="E1068"/>
        </row>
        <row r="1069">
          <cell r="A1069"/>
          <cell r="B1069"/>
          <cell r="C1069"/>
          <cell r="D1069"/>
          <cell r="E1069"/>
        </row>
        <row r="1070">
          <cell r="A1070"/>
          <cell r="B1070"/>
          <cell r="C1070"/>
          <cell r="D1070"/>
          <cell r="E1070"/>
        </row>
        <row r="1071">
          <cell r="A1071"/>
          <cell r="B1071"/>
          <cell r="C1071"/>
          <cell r="D1071"/>
          <cell r="E1071"/>
        </row>
        <row r="1072">
          <cell r="A1072"/>
          <cell r="B1072"/>
          <cell r="C1072"/>
          <cell r="D1072"/>
          <cell r="E1072"/>
        </row>
        <row r="1073">
          <cell r="A1073"/>
          <cell r="B1073"/>
          <cell r="C1073"/>
          <cell r="D1073"/>
          <cell r="E1073"/>
        </row>
        <row r="1074">
          <cell r="A1074"/>
          <cell r="B1074"/>
          <cell r="C1074"/>
          <cell r="D1074"/>
          <cell r="E1074"/>
        </row>
        <row r="1075">
          <cell r="A1075"/>
          <cell r="B1075"/>
          <cell r="C1075"/>
          <cell r="D1075"/>
          <cell r="E1075"/>
        </row>
        <row r="1076">
          <cell r="A1076"/>
          <cell r="B1076"/>
          <cell r="C1076"/>
          <cell r="D1076"/>
          <cell r="E1076"/>
        </row>
        <row r="1077">
          <cell r="A1077"/>
          <cell r="B1077"/>
          <cell r="C1077"/>
          <cell r="D1077"/>
          <cell r="E1077"/>
        </row>
        <row r="1078">
          <cell r="A1078"/>
          <cell r="B1078"/>
          <cell r="C1078"/>
          <cell r="D1078"/>
          <cell r="E1078"/>
        </row>
        <row r="1079">
          <cell r="A1079"/>
          <cell r="B1079"/>
          <cell r="C1079"/>
          <cell r="D1079"/>
          <cell r="E1079"/>
        </row>
        <row r="1080">
          <cell r="A1080"/>
          <cell r="B1080"/>
          <cell r="C1080"/>
          <cell r="D1080"/>
          <cell r="E1080"/>
        </row>
        <row r="1081">
          <cell r="A1081"/>
          <cell r="B1081"/>
          <cell r="C1081"/>
          <cell r="D1081"/>
          <cell r="E1081"/>
        </row>
        <row r="1082">
          <cell r="A1082"/>
          <cell r="B1082"/>
          <cell r="C1082"/>
          <cell r="D1082"/>
          <cell r="E1082"/>
        </row>
        <row r="1083">
          <cell r="A1083"/>
          <cell r="B1083"/>
          <cell r="C1083"/>
          <cell r="D1083"/>
          <cell r="E1083"/>
        </row>
        <row r="1084">
          <cell r="A1084"/>
          <cell r="B1084"/>
          <cell r="C1084"/>
          <cell r="D1084"/>
          <cell r="E1084"/>
        </row>
        <row r="1085">
          <cell r="A1085"/>
          <cell r="B1085"/>
          <cell r="C1085"/>
          <cell r="D1085"/>
          <cell r="E1085"/>
        </row>
        <row r="1086">
          <cell r="A1086"/>
          <cell r="B1086"/>
          <cell r="C1086"/>
          <cell r="D1086"/>
          <cell r="E1086"/>
        </row>
        <row r="1087">
          <cell r="A1087"/>
          <cell r="B1087"/>
          <cell r="C1087"/>
          <cell r="D1087"/>
          <cell r="E1087"/>
        </row>
        <row r="1088">
          <cell r="A1088"/>
          <cell r="B1088"/>
          <cell r="C1088"/>
          <cell r="D1088"/>
          <cell r="E1088"/>
        </row>
        <row r="1089">
          <cell r="A1089"/>
          <cell r="B1089"/>
          <cell r="C1089"/>
          <cell r="D1089"/>
          <cell r="E1089"/>
        </row>
        <row r="1090">
          <cell r="A1090"/>
          <cell r="B1090"/>
          <cell r="C1090"/>
          <cell r="D1090"/>
          <cell r="E1090"/>
        </row>
        <row r="1091">
          <cell r="A1091"/>
          <cell r="B1091"/>
          <cell r="C1091"/>
          <cell r="D1091"/>
          <cell r="E1091"/>
        </row>
        <row r="1092">
          <cell r="A1092"/>
          <cell r="B1092"/>
          <cell r="C1092"/>
          <cell r="D1092"/>
          <cell r="E1092"/>
        </row>
        <row r="1093">
          <cell r="A1093"/>
          <cell r="B1093"/>
          <cell r="C1093"/>
          <cell r="D1093"/>
          <cell r="E1093"/>
        </row>
        <row r="1094">
          <cell r="A1094"/>
          <cell r="B1094"/>
          <cell r="C1094"/>
          <cell r="D1094"/>
          <cell r="E1094"/>
        </row>
        <row r="1095">
          <cell r="A1095"/>
          <cell r="B1095"/>
          <cell r="C1095"/>
          <cell r="D1095"/>
          <cell r="E1095"/>
        </row>
        <row r="1096">
          <cell r="A1096"/>
          <cell r="B1096"/>
          <cell r="C1096"/>
          <cell r="D1096"/>
          <cell r="E1096"/>
        </row>
        <row r="1097">
          <cell r="A1097"/>
          <cell r="B1097"/>
          <cell r="C1097"/>
          <cell r="D1097"/>
          <cell r="E1097"/>
        </row>
        <row r="1098">
          <cell r="A1098"/>
          <cell r="B1098"/>
          <cell r="C1098"/>
          <cell r="D1098"/>
          <cell r="E1098"/>
        </row>
        <row r="1099">
          <cell r="A1099"/>
          <cell r="B1099"/>
          <cell r="C1099"/>
          <cell r="D1099"/>
          <cell r="E1099"/>
        </row>
        <row r="1100">
          <cell r="A1100"/>
          <cell r="B1100"/>
          <cell r="C1100"/>
          <cell r="D1100"/>
          <cell r="E1100"/>
        </row>
        <row r="1101">
          <cell r="A1101"/>
          <cell r="B1101"/>
          <cell r="C1101"/>
          <cell r="D1101"/>
          <cell r="E1101"/>
        </row>
        <row r="1102">
          <cell r="A1102"/>
          <cell r="B1102"/>
          <cell r="C1102"/>
          <cell r="D1102"/>
          <cell r="E1102"/>
        </row>
        <row r="1103">
          <cell r="A1103"/>
          <cell r="B1103"/>
          <cell r="C1103"/>
          <cell r="D1103"/>
          <cell r="E1103"/>
        </row>
        <row r="1104">
          <cell r="A1104"/>
          <cell r="B1104"/>
          <cell r="C1104"/>
          <cell r="D1104"/>
          <cell r="E1104"/>
        </row>
        <row r="1105">
          <cell r="A1105"/>
          <cell r="B1105"/>
          <cell r="C1105"/>
          <cell r="D1105"/>
          <cell r="E1105"/>
        </row>
        <row r="1106">
          <cell r="A1106"/>
          <cell r="B1106"/>
          <cell r="C1106"/>
          <cell r="D1106"/>
          <cell r="E1106"/>
        </row>
        <row r="1107">
          <cell r="A1107"/>
          <cell r="B1107"/>
          <cell r="C1107"/>
          <cell r="D1107"/>
          <cell r="E1107"/>
        </row>
        <row r="1108">
          <cell r="A1108"/>
          <cell r="B1108"/>
          <cell r="C1108"/>
          <cell r="D1108"/>
          <cell r="E1108"/>
        </row>
        <row r="1109">
          <cell r="A1109"/>
          <cell r="B1109"/>
          <cell r="C1109"/>
          <cell r="D1109"/>
          <cell r="E1109"/>
        </row>
        <row r="1110">
          <cell r="A1110"/>
          <cell r="B1110"/>
          <cell r="C1110"/>
          <cell r="D1110"/>
          <cell r="E1110"/>
        </row>
        <row r="1111">
          <cell r="A1111"/>
          <cell r="B1111"/>
          <cell r="C1111"/>
          <cell r="D1111"/>
          <cell r="E1111"/>
        </row>
        <row r="1112">
          <cell r="A1112"/>
          <cell r="B1112"/>
          <cell r="C1112"/>
          <cell r="D1112"/>
          <cell r="E1112"/>
        </row>
        <row r="1113">
          <cell r="A1113"/>
          <cell r="B1113"/>
          <cell r="C1113"/>
          <cell r="D1113"/>
          <cell r="E1113"/>
        </row>
        <row r="1114">
          <cell r="A1114"/>
          <cell r="B1114"/>
          <cell r="C1114"/>
          <cell r="D1114"/>
          <cell r="E1114"/>
        </row>
        <row r="1115">
          <cell r="A1115"/>
          <cell r="B1115"/>
          <cell r="C1115"/>
          <cell r="D1115"/>
          <cell r="E1115"/>
        </row>
        <row r="1116">
          <cell r="A1116"/>
          <cell r="B1116"/>
          <cell r="C1116"/>
          <cell r="D1116"/>
          <cell r="E1116"/>
        </row>
        <row r="1117">
          <cell r="A1117"/>
          <cell r="B1117"/>
          <cell r="C1117"/>
          <cell r="D1117"/>
          <cell r="E1117"/>
        </row>
        <row r="1118">
          <cell r="A1118"/>
          <cell r="B1118"/>
          <cell r="C1118"/>
          <cell r="D1118"/>
          <cell r="E1118"/>
        </row>
        <row r="1119">
          <cell r="A1119"/>
          <cell r="B1119"/>
          <cell r="C1119"/>
          <cell r="D1119"/>
          <cell r="E1119"/>
        </row>
        <row r="1120">
          <cell r="A1120"/>
          <cell r="B1120"/>
          <cell r="C1120"/>
          <cell r="D1120"/>
          <cell r="E1120"/>
        </row>
        <row r="1121">
          <cell r="A1121"/>
          <cell r="B1121"/>
          <cell r="C1121"/>
          <cell r="D1121"/>
          <cell r="E1121"/>
        </row>
        <row r="1122">
          <cell r="A1122"/>
          <cell r="B1122"/>
          <cell r="C1122"/>
          <cell r="D1122"/>
          <cell r="E1122"/>
        </row>
        <row r="1123">
          <cell r="A1123"/>
          <cell r="B1123"/>
          <cell r="C1123"/>
          <cell r="D1123"/>
          <cell r="E1123"/>
        </row>
        <row r="1124">
          <cell r="A1124"/>
          <cell r="B1124"/>
          <cell r="C1124"/>
          <cell r="D1124"/>
          <cell r="E1124"/>
        </row>
        <row r="1125">
          <cell r="A1125"/>
          <cell r="B1125"/>
          <cell r="C1125"/>
          <cell r="D1125"/>
          <cell r="E1125"/>
        </row>
        <row r="1126">
          <cell r="A1126"/>
          <cell r="B1126"/>
          <cell r="C1126"/>
          <cell r="D1126"/>
          <cell r="E1126"/>
        </row>
        <row r="1127">
          <cell r="A1127"/>
          <cell r="B1127"/>
          <cell r="C1127"/>
          <cell r="D1127"/>
          <cell r="E1127"/>
        </row>
        <row r="1128">
          <cell r="A1128"/>
          <cell r="B1128"/>
          <cell r="C1128"/>
          <cell r="D1128"/>
          <cell r="E1128"/>
        </row>
        <row r="1129">
          <cell r="A1129"/>
          <cell r="B1129"/>
          <cell r="C1129"/>
          <cell r="D1129"/>
          <cell r="E1129"/>
        </row>
        <row r="1130">
          <cell r="A1130"/>
          <cell r="B1130"/>
          <cell r="C1130"/>
          <cell r="D1130"/>
          <cell r="E1130"/>
        </row>
        <row r="1131">
          <cell r="A1131"/>
          <cell r="B1131"/>
          <cell r="C1131"/>
          <cell r="D1131"/>
          <cell r="E1131"/>
        </row>
        <row r="1132">
          <cell r="A1132"/>
          <cell r="B1132"/>
          <cell r="C1132"/>
          <cell r="D1132"/>
          <cell r="E1132"/>
        </row>
        <row r="1133">
          <cell r="A1133"/>
          <cell r="B1133"/>
          <cell r="C1133"/>
          <cell r="D1133"/>
          <cell r="E1133"/>
        </row>
        <row r="1134">
          <cell r="A1134"/>
          <cell r="B1134"/>
          <cell r="C1134"/>
          <cell r="D1134"/>
          <cell r="E1134"/>
        </row>
        <row r="1135">
          <cell r="A1135"/>
          <cell r="B1135"/>
          <cell r="C1135"/>
          <cell r="D1135"/>
          <cell r="E1135"/>
        </row>
        <row r="1136">
          <cell r="A1136"/>
          <cell r="B1136"/>
          <cell r="C1136"/>
          <cell r="D1136"/>
          <cell r="E1136"/>
        </row>
        <row r="1137">
          <cell r="A1137"/>
          <cell r="B1137"/>
          <cell r="C1137"/>
          <cell r="D1137"/>
          <cell r="E1137"/>
        </row>
        <row r="1138">
          <cell r="A1138"/>
          <cell r="B1138"/>
          <cell r="C1138"/>
          <cell r="D1138"/>
          <cell r="E1138"/>
        </row>
        <row r="1139">
          <cell r="A1139"/>
          <cell r="B1139"/>
          <cell r="C1139"/>
          <cell r="D1139"/>
          <cell r="E1139"/>
        </row>
        <row r="1140">
          <cell r="A1140"/>
          <cell r="B1140"/>
          <cell r="C1140"/>
          <cell r="D1140"/>
          <cell r="E1140"/>
        </row>
        <row r="1141">
          <cell r="A1141"/>
          <cell r="B1141"/>
          <cell r="C1141"/>
          <cell r="D1141"/>
          <cell r="E1141"/>
        </row>
        <row r="1142">
          <cell r="A1142"/>
          <cell r="B1142"/>
          <cell r="C1142"/>
          <cell r="D1142"/>
          <cell r="E1142"/>
        </row>
        <row r="1143">
          <cell r="A1143"/>
          <cell r="B1143"/>
          <cell r="C1143"/>
          <cell r="D1143"/>
          <cell r="E1143"/>
        </row>
        <row r="1144">
          <cell r="A1144"/>
          <cell r="B1144"/>
          <cell r="C1144"/>
          <cell r="D1144"/>
          <cell r="E1144"/>
        </row>
        <row r="1145">
          <cell r="A1145"/>
          <cell r="B1145"/>
          <cell r="C1145"/>
          <cell r="D1145"/>
          <cell r="E1145"/>
        </row>
        <row r="1146">
          <cell r="A1146"/>
          <cell r="B1146"/>
          <cell r="C1146"/>
          <cell r="D1146"/>
          <cell r="E1146"/>
        </row>
        <row r="1147">
          <cell r="A1147"/>
          <cell r="B1147"/>
          <cell r="C1147"/>
          <cell r="D1147"/>
          <cell r="E1147"/>
        </row>
        <row r="1148">
          <cell r="A1148"/>
          <cell r="B1148"/>
          <cell r="C1148"/>
          <cell r="D1148"/>
          <cell r="E1148"/>
        </row>
        <row r="1149">
          <cell r="A1149"/>
          <cell r="B1149"/>
          <cell r="C1149"/>
          <cell r="D1149"/>
          <cell r="E1149"/>
        </row>
        <row r="1150">
          <cell r="A1150"/>
          <cell r="B1150"/>
          <cell r="C1150"/>
          <cell r="D1150"/>
          <cell r="E1150"/>
        </row>
        <row r="1151">
          <cell r="A1151"/>
          <cell r="B1151"/>
          <cell r="C1151"/>
          <cell r="D1151"/>
          <cell r="E1151"/>
        </row>
        <row r="1152">
          <cell r="A1152"/>
          <cell r="B1152"/>
          <cell r="C1152"/>
          <cell r="D1152"/>
          <cell r="E1152"/>
        </row>
        <row r="1153">
          <cell r="A1153"/>
          <cell r="B1153"/>
          <cell r="C1153"/>
          <cell r="D1153"/>
          <cell r="E1153"/>
        </row>
        <row r="1154">
          <cell r="A1154"/>
          <cell r="B1154"/>
          <cell r="C1154"/>
          <cell r="D1154"/>
          <cell r="E1154"/>
        </row>
        <row r="1155">
          <cell r="A1155"/>
          <cell r="B1155"/>
          <cell r="C1155"/>
          <cell r="D1155"/>
          <cell r="E1155"/>
        </row>
        <row r="1156">
          <cell r="A1156"/>
          <cell r="B1156"/>
          <cell r="C1156"/>
          <cell r="D1156"/>
          <cell r="E1156"/>
        </row>
        <row r="1157">
          <cell r="A1157"/>
          <cell r="B1157"/>
          <cell r="C1157"/>
          <cell r="D1157"/>
          <cell r="E1157"/>
        </row>
        <row r="1158">
          <cell r="A1158"/>
          <cell r="B1158"/>
          <cell r="C1158"/>
          <cell r="D1158"/>
          <cell r="E1158"/>
        </row>
        <row r="1159">
          <cell r="A1159"/>
          <cell r="B1159"/>
          <cell r="C1159"/>
          <cell r="D1159"/>
          <cell r="E1159"/>
        </row>
        <row r="1160">
          <cell r="A1160"/>
          <cell r="B1160"/>
          <cell r="C1160"/>
          <cell r="D1160"/>
          <cell r="E1160"/>
        </row>
        <row r="1161">
          <cell r="A1161"/>
          <cell r="B1161"/>
          <cell r="C1161"/>
          <cell r="D1161"/>
          <cell r="E1161"/>
        </row>
        <row r="1162">
          <cell r="A1162"/>
          <cell r="B1162"/>
          <cell r="C1162"/>
          <cell r="D1162"/>
          <cell r="E1162"/>
        </row>
        <row r="1163">
          <cell r="A1163"/>
          <cell r="B1163"/>
          <cell r="C1163"/>
          <cell r="D1163"/>
          <cell r="E1163"/>
        </row>
        <row r="1164">
          <cell r="A1164"/>
          <cell r="B1164"/>
          <cell r="C1164"/>
          <cell r="D1164"/>
          <cell r="E1164"/>
        </row>
        <row r="1165">
          <cell r="A1165"/>
          <cell r="B1165"/>
          <cell r="C1165"/>
          <cell r="D1165"/>
          <cell r="E1165"/>
        </row>
        <row r="1166">
          <cell r="A1166"/>
          <cell r="B1166"/>
          <cell r="C1166"/>
          <cell r="D1166"/>
          <cell r="E1166"/>
        </row>
        <row r="1167">
          <cell r="A1167"/>
          <cell r="B1167"/>
          <cell r="C1167"/>
          <cell r="D1167"/>
          <cell r="E1167"/>
        </row>
        <row r="1168">
          <cell r="A1168"/>
          <cell r="B1168"/>
          <cell r="C1168"/>
          <cell r="D1168"/>
          <cell r="E1168"/>
        </row>
        <row r="1169">
          <cell r="A1169"/>
          <cell r="B1169"/>
          <cell r="C1169"/>
          <cell r="D1169"/>
          <cell r="E1169"/>
        </row>
        <row r="1170">
          <cell r="A1170"/>
          <cell r="B1170"/>
          <cell r="C1170"/>
          <cell r="D1170"/>
          <cell r="E1170"/>
        </row>
        <row r="1171">
          <cell r="A1171"/>
          <cell r="B1171"/>
          <cell r="C1171"/>
          <cell r="D1171"/>
          <cell r="E1171"/>
        </row>
        <row r="1172">
          <cell r="A1172"/>
          <cell r="B1172"/>
          <cell r="C1172"/>
          <cell r="D1172"/>
          <cell r="E1172"/>
        </row>
        <row r="1173">
          <cell r="A1173"/>
          <cell r="B1173"/>
          <cell r="C1173"/>
          <cell r="D1173"/>
          <cell r="E1173"/>
        </row>
        <row r="1174">
          <cell r="A1174"/>
          <cell r="B1174"/>
          <cell r="C1174"/>
          <cell r="D1174"/>
          <cell r="E1174"/>
        </row>
        <row r="1175">
          <cell r="A1175"/>
          <cell r="B1175"/>
          <cell r="C1175"/>
          <cell r="D1175"/>
          <cell r="E1175"/>
        </row>
        <row r="1176">
          <cell r="A1176"/>
          <cell r="B1176"/>
          <cell r="C1176"/>
          <cell r="D1176"/>
          <cell r="E1176"/>
        </row>
        <row r="1177">
          <cell r="A1177"/>
          <cell r="B1177"/>
          <cell r="C1177"/>
          <cell r="D1177"/>
          <cell r="E1177"/>
        </row>
        <row r="1178">
          <cell r="A1178"/>
          <cell r="B1178"/>
          <cell r="C1178"/>
          <cell r="D1178"/>
          <cell r="E1178"/>
        </row>
        <row r="1179">
          <cell r="A1179"/>
          <cell r="B1179"/>
          <cell r="C1179"/>
          <cell r="D1179"/>
          <cell r="E1179"/>
        </row>
        <row r="1180">
          <cell r="A1180"/>
          <cell r="B1180"/>
          <cell r="C1180"/>
          <cell r="D1180"/>
          <cell r="E1180"/>
        </row>
        <row r="1181">
          <cell r="A1181"/>
          <cell r="B1181"/>
          <cell r="C1181"/>
          <cell r="D1181"/>
          <cell r="E1181"/>
        </row>
        <row r="1182">
          <cell r="A1182"/>
          <cell r="B1182"/>
          <cell r="C1182"/>
          <cell r="D1182"/>
          <cell r="E1182"/>
        </row>
        <row r="1183">
          <cell r="A1183"/>
          <cell r="B1183"/>
          <cell r="C1183"/>
          <cell r="D1183"/>
          <cell r="E1183"/>
        </row>
        <row r="1184">
          <cell r="A1184"/>
          <cell r="B1184"/>
          <cell r="C1184"/>
          <cell r="D1184"/>
          <cell r="E1184"/>
        </row>
        <row r="1185">
          <cell r="A1185"/>
          <cell r="B1185"/>
          <cell r="C1185"/>
          <cell r="D1185"/>
          <cell r="E1185"/>
        </row>
        <row r="1186">
          <cell r="A1186"/>
          <cell r="B1186"/>
          <cell r="C1186"/>
          <cell r="D1186"/>
          <cell r="E1186"/>
        </row>
        <row r="1187">
          <cell r="A1187"/>
          <cell r="B1187"/>
          <cell r="C1187"/>
          <cell r="D1187"/>
          <cell r="E1187"/>
        </row>
        <row r="1188">
          <cell r="A1188"/>
          <cell r="B1188"/>
          <cell r="C1188"/>
          <cell r="D1188"/>
          <cell r="E1188"/>
        </row>
        <row r="1189">
          <cell r="A1189"/>
          <cell r="B1189"/>
          <cell r="C1189"/>
          <cell r="D1189"/>
          <cell r="E1189"/>
        </row>
        <row r="1190">
          <cell r="A1190"/>
          <cell r="B1190"/>
          <cell r="C1190"/>
          <cell r="D1190"/>
          <cell r="E1190"/>
        </row>
        <row r="1191">
          <cell r="A1191"/>
          <cell r="B1191"/>
          <cell r="C1191"/>
          <cell r="D1191"/>
          <cell r="E1191"/>
        </row>
        <row r="1192">
          <cell r="A1192"/>
          <cell r="B1192"/>
          <cell r="C1192"/>
          <cell r="D1192"/>
          <cell r="E1192"/>
        </row>
        <row r="1193">
          <cell r="A1193"/>
          <cell r="B1193"/>
          <cell r="C1193"/>
          <cell r="D1193"/>
          <cell r="E1193"/>
        </row>
        <row r="1194">
          <cell r="A1194"/>
          <cell r="B1194"/>
          <cell r="C1194"/>
          <cell r="D1194"/>
          <cell r="E1194"/>
        </row>
        <row r="1195">
          <cell r="A1195"/>
          <cell r="B1195"/>
          <cell r="C1195"/>
          <cell r="D1195"/>
          <cell r="E1195"/>
        </row>
        <row r="1196">
          <cell r="A1196"/>
          <cell r="B1196"/>
          <cell r="C1196"/>
          <cell r="D1196"/>
          <cell r="E1196"/>
        </row>
        <row r="1197">
          <cell r="A1197"/>
          <cell r="B1197"/>
          <cell r="C1197"/>
          <cell r="D1197"/>
          <cell r="E1197"/>
        </row>
        <row r="1198">
          <cell r="A1198"/>
          <cell r="B1198"/>
          <cell r="C1198"/>
          <cell r="D1198"/>
          <cell r="E1198"/>
        </row>
        <row r="1199">
          <cell r="A1199"/>
          <cell r="B1199"/>
          <cell r="C1199"/>
          <cell r="D1199"/>
          <cell r="E1199"/>
        </row>
        <row r="1200">
          <cell r="A1200"/>
          <cell r="B1200"/>
          <cell r="C1200"/>
          <cell r="D1200"/>
          <cell r="E1200"/>
        </row>
        <row r="1201">
          <cell r="A1201"/>
          <cell r="B1201"/>
          <cell r="C1201"/>
          <cell r="D1201"/>
          <cell r="E1201"/>
        </row>
        <row r="1202">
          <cell r="A1202"/>
          <cell r="B1202"/>
          <cell r="C1202"/>
          <cell r="D1202"/>
          <cell r="E1202"/>
        </row>
        <row r="1203">
          <cell r="A1203"/>
          <cell r="B1203"/>
          <cell r="C1203"/>
          <cell r="D1203"/>
          <cell r="E1203"/>
        </row>
        <row r="1204">
          <cell r="A1204"/>
          <cell r="B1204"/>
          <cell r="C1204"/>
          <cell r="D1204"/>
          <cell r="E1204"/>
        </row>
        <row r="1205">
          <cell r="A1205"/>
          <cell r="B1205"/>
          <cell r="C1205"/>
          <cell r="D1205"/>
          <cell r="E1205"/>
        </row>
        <row r="1206">
          <cell r="A1206"/>
          <cell r="B1206"/>
          <cell r="C1206"/>
          <cell r="D1206"/>
          <cell r="E1206"/>
        </row>
        <row r="1207">
          <cell r="A1207"/>
          <cell r="B1207"/>
          <cell r="C1207"/>
          <cell r="D1207"/>
          <cell r="E1207"/>
        </row>
        <row r="1208">
          <cell r="A1208"/>
          <cell r="B1208"/>
          <cell r="C1208"/>
          <cell r="D1208"/>
          <cell r="E1208"/>
        </row>
        <row r="1209">
          <cell r="A1209"/>
          <cell r="B1209"/>
          <cell r="C1209"/>
          <cell r="D1209"/>
          <cell r="E1209"/>
        </row>
        <row r="1210">
          <cell r="A1210"/>
          <cell r="B1210"/>
          <cell r="C1210"/>
          <cell r="D1210"/>
          <cell r="E1210"/>
        </row>
        <row r="1211">
          <cell r="A1211"/>
          <cell r="B1211"/>
          <cell r="C1211"/>
          <cell r="D1211"/>
          <cell r="E1211"/>
        </row>
        <row r="1212">
          <cell r="A1212"/>
          <cell r="B1212"/>
          <cell r="C1212"/>
          <cell r="D1212"/>
          <cell r="E1212"/>
        </row>
        <row r="1213">
          <cell r="A1213"/>
          <cell r="B1213"/>
          <cell r="C1213"/>
          <cell r="D1213"/>
          <cell r="E1213"/>
        </row>
        <row r="1214">
          <cell r="A1214"/>
          <cell r="B1214"/>
          <cell r="C1214"/>
          <cell r="D1214"/>
          <cell r="E1214"/>
        </row>
        <row r="1215">
          <cell r="A1215"/>
          <cell r="B1215"/>
          <cell r="C1215"/>
          <cell r="D1215"/>
          <cell r="E1215"/>
        </row>
        <row r="1216">
          <cell r="A1216"/>
          <cell r="B1216"/>
          <cell r="C1216"/>
          <cell r="D1216"/>
          <cell r="E1216"/>
        </row>
        <row r="1217">
          <cell r="A1217"/>
          <cell r="B1217"/>
          <cell r="C1217"/>
          <cell r="D1217"/>
          <cell r="E1217"/>
        </row>
        <row r="1218">
          <cell r="A1218"/>
          <cell r="B1218"/>
          <cell r="C1218"/>
          <cell r="D1218"/>
          <cell r="E1218"/>
        </row>
        <row r="1219">
          <cell r="A1219"/>
          <cell r="B1219"/>
          <cell r="C1219"/>
          <cell r="D1219"/>
          <cell r="E1219"/>
        </row>
        <row r="1220">
          <cell r="A1220"/>
          <cell r="B1220"/>
          <cell r="C1220"/>
          <cell r="D1220"/>
          <cell r="E1220"/>
        </row>
        <row r="1221">
          <cell r="A1221"/>
          <cell r="B1221"/>
          <cell r="C1221"/>
          <cell r="D1221"/>
          <cell r="E1221"/>
        </row>
        <row r="1222">
          <cell r="A1222"/>
          <cell r="B1222"/>
          <cell r="C1222"/>
          <cell r="D1222"/>
          <cell r="E1222"/>
        </row>
        <row r="1223">
          <cell r="A1223"/>
          <cell r="B1223"/>
          <cell r="C1223"/>
          <cell r="D1223"/>
          <cell r="E1223"/>
        </row>
        <row r="1224">
          <cell r="A1224"/>
          <cell r="B1224"/>
          <cell r="C1224"/>
          <cell r="D1224"/>
          <cell r="E1224"/>
        </row>
        <row r="1225">
          <cell r="A1225"/>
          <cell r="B1225"/>
          <cell r="C1225"/>
          <cell r="D1225"/>
          <cell r="E1225"/>
        </row>
        <row r="1226">
          <cell r="A1226"/>
          <cell r="B1226"/>
          <cell r="C1226"/>
          <cell r="D1226"/>
          <cell r="E1226"/>
        </row>
        <row r="1227">
          <cell r="A1227"/>
          <cell r="B1227"/>
          <cell r="C1227"/>
          <cell r="D1227"/>
          <cell r="E1227"/>
        </row>
        <row r="1228">
          <cell r="A1228"/>
          <cell r="B1228"/>
          <cell r="C1228"/>
          <cell r="D1228"/>
          <cell r="E1228"/>
        </row>
        <row r="1229">
          <cell r="A1229"/>
          <cell r="B1229"/>
          <cell r="C1229"/>
          <cell r="D1229"/>
          <cell r="E1229"/>
        </row>
        <row r="1230">
          <cell r="A1230"/>
          <cell r="B1230"/>
          <cell r="C1230"/>
          <cell r="D1230"/>
          <cell r="E1230"/>
        </row>
        <row r="1231">
          <cell r="A1231"/>
          <cell r="B1231"/>
          <cell r="C1231"/>
          <cell r="D1231"/>
          <cell r="E1231"/>
        </row>
        <row r="1232">
          <cell r="A1232"/>
          <cell r="B1232"/>
          <cell r="C1232"/>
          <cell r="D1232"/>
          <cell r="E1232"/>
        </row>
        <row r="1233">
          <cell r="A1233"/>
          <cell r="B1233"/>
          <cell r="C1233"/>
          <cell r="D1233"/>
          <cell r="E1233"/>
        </row>
        <row r="1234">
          <cell r="A1234"/>
          <cell r="B1234"/>
          <cell r="C1234"/>
          <cell r="D1234"/>
          <cell r="E1234"/>
        </row>
        <row r="1235">
          <cell r="A1235"/>
          <cell r="B1235"/>
          <cell r="C1235"/>
          <cell r="D1235"/>
          <cell r="E1235"/>
        </row>
        <row r="1236">
          <cell r="A1236"/>
          <cell r="B1236"/>
          <cell r="C1236"/>
          <cell r="D1236"/>
          <cell r="E1236"/>
        </row>
        <row r="1237">
          <cell r="A1237"/>
          <cell r="B1237"/>
          <cell r="C1237"/>
          <cell r="D1237"/>
          <cell r="E1237"/>
        </row>
        <row r="1238">
          <cell r="A1238"/>
          <cell r="B1238"/>
          <cell r="C1238"/>
          <cell r="D1238"/>
          <cell r="E1238"/>
        </row>
        <row r="1239">
          <cell r="A1239"/>
          <cell r="B1239"/>
          <cell r="C1239"/>
          <cell r="D1239"/>
          <cell r="E1239"/>
        </row>
        <row r="1240">
          <cell r="A1240"/>
          <cell r="B1240"/>
          <cell r="C1240"/>
          <cell r="D1240"/>
          <cell r="E1240"/>
        </row>
        <row r="1241">
          <cell r="A1241"/>
          <cell r="B1241"/>
          <cell r="C1241"/>
          <cell r="D1241"/>
          <cell r="E1241"/>
        </row>
        <row r="1242">
          <cell r="A1242"/>
          <cell r="B1242"/>
          <cell r="C1242"/>
          <cell r="D1242"/>
          <cell r="E1242"/>
        </row>
        <row r="1243">
          <cell r="A1243"/>
          <cell r="B1243"/>
          <cell r="C1243"/>
          <cell r="D1243"/>
          <cell r="E1243"/>
        </row>
        <row r="1244">
          <cell r="A1244"/>
          <cell r="B1244"/>
          <cell r="C1244"/>
          <cell r="D1244"/>
          <cell r="E1244"/>
        </row>
        <row r="1245">
          <cell r="A1245"/>
          <cell r="B1245"/>
          <cell r="C1245"/>
          <cell r="D1245"/>
          <cell r="E1245"/>
        </row>
        <row r="1246">
          <cell r="A1246"/>
          <cell r="B1246"/>
          <cell r="C1246"/>
          <cell r="D1246"/>
          <cell r="E1246"/>
        </row>
        <row r="1247">
          <cell r="A1247"/>
          <cell r="B1247"/>
          <cell r="C1247"/>
          <cell r="D1247"/>
          <cell r="E1247"/>
        </row>
        <row r="1248">
          <cell r="A1248"/>
          <cell r="B1248"/>
          <cell r="C1248"/>
          <cell r="D1248"/>
          <cell r="E1248"/>
        </row>
        <row r="1249">
          <cell r="A1249"/>
          <cell r="B1249"/>
          <cell r="C1249"/>
          <cell r="D1249"/>
          <cell r="E1249"/>
        </row>
        <row r="1250">
          <cell r="A1250"/>
          <cell r="B1250"/>
          <cell r="C1250"/>
          <cell r="D1250"/>
          <cell r="E1250"/>
        </row>
        <row r="1251">
          <cell r="A1251"/>
          <cell r="B1251"/>
          <cell r="C1251"/>
          <cell r="D1251"/>
          <cell r="E1251"/>
        </row>
        <row r="1252">
          <cell r="A1252"/>
          <cell r="B1252"/>
          <cell r="C1252"/>
          <cell r="D1252"/>
          <cell r="E1252"/>
        </row>
        <row r="1253">
          <cell r="A1253"/>
          <cell r="B1253"/>
          <cell r="C1253"/>
          <cell r="D1253"/>
          <cell r="E1253"/>
        </row>
        <row r="1254">
          <cell r="A1254"/>
          <cell r="B1254"/>
          <cell r="C1254"/>
          <cell r="D1254"/>
          <cell r="E1254"/>
        </row>
        <row r="1255">
          <cell r="A1255"/>
          <cell r="B1255"/>
          <cell r="C1255"/>
          <cell r="D1255"/>
          <cell r="E1255"/>
        </row>
        <row r="1256">
          <cell r="A1256"/>
          <cell r="B1256"/>
          <cell r="C1256"/>
          <cell r="D1256"/>
          <cell r="E1256"/>
        </row>
        <row r="1257">
          <cell r="A1257"/>
          <cell r="B1257"/>
          <cell r="C1257"/>
          <cell r="D1257"/>
          <cell r="E1257"/>
        </row>
        <row r="1258">
          <cell r="A1258"/>
          <cell r="B1258"/>
          <cell r="C1258"/>
          <cell r="D1258"/>
          <cell r="E1258"/>
        </row>
        <row r="1259">
          <cell r="A1259"/>
          <cell r="B1259"/>
          <cell r="C1259"/>
          <cell r="D1259"/>
          <cell r="E1259"/>
        </row>
        <row r="1260">
          <cell r="A1260"/>
          <cell r="B1260"/>
          <cell r="C1260"/>
          <cell r="D1260"/>
          <cell r="E1260"/>
        </row>
        <row r="1261">
          <cell r="A1261"/>
          <cell r="B1261"/>
          <cell r="C1261"/>
          <cell r="D1261"/>
          <cell r="E1261"/>
        </row>
        <row r="1262">
          <cell r="A1262"/>
          <cell r="B1262"/>
          <cell r="C1262"/>
          <cell r="D1262"/>
          <cell r="E1262"/>
        </row>
        <row r="1263">
          <cell r="A1263"/>
          <cell r="B1263"/>
          <cell r="C1263"/>
          <cell r="D1263"/>
          <cell r="E1263"/>
        </row>
        <row r="1264">
          <cell r="A1264"/>
          <cell r="B1264"/>
          <cell r="C1264"/>
          <cell r="D1264"/>
          <cell r="E1264"/>
        </row>
        <row r="1265">
          <cell r="A1265"/>
          <cell r="B1265"/>
          <cell r="C1265"/>
          <cell r="D1265"/>
          <cell r="E1265"/>
        </row>
        <row r="1266">
          <cell r="A1266"/>
          <cell r="B1266"/>
          <cell r="C1266"/>
          <cell r="D1266"/>
          <cell r="E1266"/>
        </row>
        <row r="1267">
          <cell r="A1267"/>
          <cell r="B1267"/>
          <cell r="C1267"/>
          <cell r="D1267"/>
          <cell r="E1267"/>
        </row>
        <row r="1268">
          <cell r="A1268"/>
          <cell r="B1268"/>
          <cell r="C1268"/>
          <cell r="D1268"/>
          <cell r="E1268"/>
        </row>
        <row r="1269">
          <cell r="A1269"/>
          <cell r="B1269"/>
          <cell r="C1269"/>
          <cell r="D1269"/>
          <cell r="E1269"/>
        </row>
        <row r="1270">
          <cell r="A1270"/>
          <cell r="B1270"/>
          <cell r="C1270"/>
          <cell r="D1270"/>
          <cell r="E1270"/>
        </row>
        <row r="1271">
          <cell r="A1271"/>
          <cell r="B1271"/>
          <cell r="C1271"/>
          <cell r="D1271"/>
          <cell r="E1271"/>
        </row>
        <row r="1272">
          <cell r="A1272"/>
          <cell r="B1272"/>
          <cell r="C1272"/>
          <cell r="D1272"/>
          <cell r="E1272"/>
        </row>
        <row r="1273">
          <cell r="A1273"/>
          <cell r="B1273"/>
          <cell r="C1273"/>
          <cell r="D1273"/>
          <cell r="E1273"/>
        </row>
        <row r="1274">
          <cell r="A1274"/>
          <cell r="B1274"/>
          <cell r="C1274"/>
          <cell r="D1274"/>
          <cell r="E1274"/>
        </row>
        <row r="1275">
          <cell r="A1275"/>
          <cell r="B1275"/>
          <cell r="C1275"/>
          <cell r="D1275"/>
          <cell r="E1275"/>
        </row>
        <row r="1276">
          <cell r="A1276"/>
          <cell r="B1276"/>
          <cell r="C1276"/>
          <cell r="D1276"/>
          <cell r="E1276"/>
        </row>
        <row r="1277">
          <cell r="A1277"/>
          <cell r="B1277"/>
          <cell r="C1277"/>
          <cell r="D1277"/>
          <cell r="E1277"/>
        </row>
        <row r="1278">
          <cell r="A1278"/>
          <cell r="B1278"/>
          <cell r="C1278"/>
          <cell r="D1278"/>
          <cell r="E1278"/>
        </row>
        <row r="1279">
          <cell r="A1279"/>
          <cell r="B1279"/>
          <cell r="C1279"/>
          <cell r="D1279"/>
          <cell r="E1279"/>
        </row>
        <row r="1280">
          <cell r="A1280"/>
          <cell r="B1280"/>
          <cell r="C1280"/>
          <cell r="D1280"/>
          <cell r="E1280"/>
        </row>
        <row r="1281">
          <cell r="A1281"/>
          <cell r="B1281"/>
          <cell r="C1281"/>
          <cell r="D1281"/>
          <cell r="E1281"/>
        </row>
        <row r="1282">
          <cell r="A1282"/>
          <cell r="B1282"/>
          <cell r="C1282"/>
          <cell r="D1282"/>
          <cell r="E1282"/>
        </row>
        <row r="1283">
          <cell r="A1283"/>
          <cell r="B1283"/>
          <cell r="C1283"/>
          <cell r="D1283"/>
          <cell r="E1283"/>
        </row>
        <row r="1284">
          <cell r="A1284"/>
          <cell r="B1284"/>
          <cell r="C1284"/>
          <cell r="D1284"/>
          <cell r="E1284"/>
        </row>
        <row r="1285">
          <cell r="A1285"/>
          <cell r="B1285"/>
          <cell r="C1285"/>
          <cell r="D1285"/>
          <cell r="E1285"/>
        </row>
        <row r="1286">
          <cell r="A1286"/>
          <cell r="B1286"/>
          <cell r="C1286"/>
          <cell r="D1286"/>
          <cell r="E1286"/>
        </row>
        <row r="1287">
          <cell r="A1287"/>
          <cell r="B1287"/>
          <cell r="C1287"/>
          <cell r="D1287"/>
          <cell r="E1287"/>
        </row>
        <row r="1288">
          <cell r="A1288"/>
          <cell r="B1288"/>
          <cell r="C1288"/>
          <cell r="D1288"/>
          <cell r="E1288"/>
        </row>
        <row r="1289">
          <cell r="A1289"/>
          <cell r="B1289"/>
          <cell r="C1289"/>
          <cell r="D1289"/>
          <cell r="E1289"/>
        </row>
        <row r="1290">
          <cell r="A1290"/>
          <cell r="B1290"/>
          <cell r="C1290"/>
          <cell r="D1290"/>
          <cell r="E1290"/>
        </row>
        <row r="1291">
          <cell r="A1291"/>
          <cell r="B1291"/>
          <cell r="C1291"/>
          <cell r="D1291"/>
          <cell r="E1291"/>
        </row>
        <row r="1292">
          <cell r="A1292"/>
          <cell r="B1292"/>
          <cell r="C1292"/>
          <cell r="D1292"/>
          <cell r="E1292"/>
        </row>
        <row r="1293">
          <cell r="A1293"/>
          <cell r="B1293"/>
          <cell r="C1293"/>
          <cell r="D1293"/>
          <cell r="E1293"/>
        </row>
        <row r="1294">
          <cell r="A1294"/>
          <cell r="B1294"/>
          <cell r="C1294"/>
          <cell r="D1294"/>
          <cell r="E1294"/>
        </row>
        <row r="1295">
          <cell r="A1295"/>
          <cell r="B1295"/>
          <cell r="C1295"/>
          <cell r="D1295"/>
          <cell r="E1295"/>
        </row>
        <row r="1296">
          <cell r="A1296"/>
          <cell r="B1296"/>
          <cell r="C1296"/>
          <cell r="D1296"/>
          <cell r="E1296"/>
        </row>
        <row r="1297">
          <cell r="A1297"/>
          <cell r="B1297"/>
          <cell r="C1297"/>
          <cell r="D1297"/>
          <cell r="E1297"/>
        </row>
        <row r="1298">
          <cell r="A1298"/>
          <cell r="B1298"/>
          <cell r="C1298"/>
          <cell r="D1298"/>
          <cell r="E1298"/>
        </row>
        <row r="1299">
          <cell r="A1299"/>
          <cell r="B1299"/>
          <cell r="C1299"/>
          <cell r="D1299"/>
          <cell r="E1299"/>
        </row>
        <row r="1300">
          <cell r="A1300"/>
          <cell r="B1300"/>
          <cell r="C1300"/>
          <cell r="D1300"/>
          <cell r="E1300"/>
        </row>
        <row r="1301">
          <cell r="A1301"/>
          <cell r="B1301"/>
          <cell r="C1301"/>
          <cell r="D1301"/>
          <cell r="E1301"/>
        </row>
        <row r="1302">
          <cell r="A1302"/>
          <cell r="B1302"/>
          <cell r="C1302"/>
          <cell r="D1302"/>
          <cell r="E1302"/>
        </row>
        <row r="1303">
          <cell r="A1303"/>
          <cell r="B1303"/>
          <cell r="C1303"/>
          <cell r="D1303"/>
          <cell r="E1303"/>
        </row>
        <row r="1304">
          <cell r="A1304"/>
          <cell r="B1304"/>
          <cell r="C1304"/>
          <cell r="D1304"/>
          <cell r="E1304"/>
        </row>
        <row r="1305">
          <cell r="A1305"/>
          <cell r="B1305"/>
          <cell r="C1305"/>
          <cell r="D1305"/>
          <cell r="E1305"/>
        </row>
        <row r="1306">
          <cell r="A1306"/>
          <cell r="B1306"/>
          <cell r="C1306"/>
          <cell r="D1306"/>
          <cell r="E1306"/>
        </row>
        <row r="1307">
          <cell r="A1307"/>
          <cell r="B1307"/>
          <cell r="C1307"/>
          <cell r="D1307"/>
          <cell r="E1307"/>
        </row>
        <row r="1308">
          <cell r="A1308"/>
          <cell r="B1308"/>
          <cell r="C1308"/>
          <cell r="D1308"/>
          <cell r="E1308"/>
        </row>
        <row r="1309">
          <cell r="A1309"/>
          <cell r="B1309"/>
          <cell r="C1309"/>
          <cell r="D1309"/>
          <cell r="E1309"/>
        </row>
        <row r="1310">
          <cell r="A1310"/>
          <cell r="B1310"/>
          <cell r="C1310"/>
          <cell r="D1310"/>
          <cell r="E1310"/>
        </row>
        <row r="1311">
          <cell r="A1311"/>
          <cell r="B1311"/>
          <cell r="C1311"/>
          <cell r="D1311"/>
          <cell r="E1311"/>
        </row>
        <row r="1312">
          <cell r="A1312"/>
          <cell r="B1312"/>
          <cell r="C1312"/>
          <cell r="D1312"/>
          <cell r="E1312"/>
        </row>
        <row r="1313">
          <cell r="A1313"/>
          <cell r="B1313"/>
          <cell r="C1313"/>
          <cell r="D1313"/>
          <cell r="E1313"/>
        </row>
        <row r="1314">
          <cell r="A1314"/>
          <cell r="B1314"/>
          <cell r="C1314"/>
          <cell r="D1314"/>
          <cell r="E1314"/>
        </row>
        <row r="1315">
          <cell r="A1315"/>
          <cell r="B1315"/>
          <cell r="C1315"/>
          <cell r="D1315"/>
          <cell r="E1315"/>
        </row>
        <row r="1316">
          <cell r="A1316"/>
          <cell r="B1316"/>
          <cell r="C1316"/>
          <cell r="D1316"/>
          <cell r="E1316"/>
        </row>
        <row r="1317">
          <cell r="A1317"/>
          <cell r="B1317"/>
          <cell r="C1317"/>
          <cell r="D1317"/>
          <cell r="E1317"/>
        </row>
        <row r="1318">
          <cell r="A1318"/>
          <cell r="B1318"/>
          <cell r="C1318"/>
          <cell r="D1318"/>
          <cell r="E1318"/>
        </row>
        <row r="1319">
          <cell r="A1319"/>
          <cell r="B1319"/>
          <cell r="C1319"/>
          <cell r="D1319"/>
          <cell r="E1319"/>
        </row>
        <row r="1320">
          <cell r="A1320"/>
          <cell r="B1320"/>
          <cell r="C1320"/>
          <cell r="D1320"/>
          <cell r="E1320"/>
        </row>
        <row r="1321">
          <cell r="A1321"/>
          <cell r="B1321"/>
          <cell r="C1321"/>
          <cell r="D1321"/>
          <cell r="E1321"/>
        </row>
        <row r="1322">
          <cell r="A1322"/>
          <cell r="B1322"/>
          <cell r="C1322"/>
          <cell r="D1322"/>
          <cell r="E1322"/>
        </row>
        <row r="1323">
          <cell r="A1323"/>
          <cell r="B1323"/>
          <cell r="C1323"/>
          <cell r="D1323"/>
          <cell r="E1323"/>
        </row>
        <row r="1324">
          <cell r="A1324"/>
          <cell r="B1324"/>
          <cell r="C1324"/>
          <cell r="D1324"/>
          <cell r="E1324"/>
        </row>
        <row r="1325">
          <cell r="A1325"/>
          <cell r="B1325"/>
          <cell r="C1325"/>
          <cell r="D1325"/>
          <cell r="E1325"/>
        </row>
        <row r="1326">
          <cell r="A1326"/>
          <cell r="B1326"/>
          <cell r="C1326"/>
          <cell r="D1326"/>
          <cell r="E1326"/>
        </row>
        <row r="1327">
          <cell r="A1327"/>
          <cell r="B1327"/>
          <cell r="C1327"/>
          <cell r="D1327"/>
          <cell r="E1327"/>
        </row>
        <row r="1328">
          <cell r="A1328"/>
          <cell r="B1328"/>
          <cell r="C1328"/>
          <cell r="D1328"/>
          <cell r="E1328"/>
        </row>
        <row r="1329">
          <cell r="A1329"/>
          <cell r="B1329"/>
          <cell r="C1329"/>
          <cell r="D1329"/>
          <cell r="E1329"/>
        </row>
        <row r="1330">
          <cell r="A1330"/>
          <cell r="B1330"/>
          <cell r="C1330"/>
          <cell r="D1330"/>
          <cell r="E1330"/>
        </row>
        <row r="1331">
          <cell r="A1331"/>
          <cell r="B1331"/>
          <cell r="C1331"/>
          <cell r="D1331"/>
          <cell r="E1331"/>
        </row>
        <row r="1332">
          <cell r="A1332"/>
          <cell r="B1332"/>
          <cell r="C1332"/>
          <cell r="D1332"/>
          <cell r="E1332"/>
        </row>
        <row r="1333">
          <cell r="A1333"/>
          <cell r="B1333"/>
          <cell r="C1333"/>
          <cell r="D1333"/>
          <cell r="E1333"/>
        </row>
        <row r="1334">
          <cell r="A1334"/>
          <cell r="B1334"/>
          <cell r="C1334"/>
          <cell r="D1334"/>
          <cell r="E1334"/>
        </row>
        <row r="1335">
          <cell r="A1335"/>
          <cell r="B1335"/>
          <cell r="C1335"/>
          <cell r="D1335"/>
          <cell r="E1335"/>
        </row>
        <row r="1336">
          <cell r="A1336"/>
          <cell r="B1336"/>
          <cell r="C1336"/>
          <cell r="D1336"/>
          <cell r="E1336"/>
        </row>
        <row r="1337">
          <cell r="A1337"/>
          <cell r="B1337"/>
          <cell r="C1337"/>
          <cell r="D1337"/>
          <cell r="E1337"/>
        </row>
        <row r="1338">
          <cell r="A1338"/>
          <cell r="B1338"/>
          <cell r="C1338"/>
          <cell r="D1338"/>
          <cell r="E1338"/>
        </row>
        <row r="1339">
          <cell r="A1339"/>
          <cell r="B1339"/>
          <cell r="C1339"/>
          <cell r="D1339"/>
          <cell r="E1339"/>
        </row>
        <row r="1340">
          <cell r="A1340"/>
          <cell r="B1340"/>
          <cell r="C1340"/>
          <cell r="D1340"/>
          <cell r="E1340"/>
        </row>
        <row r="1341">
          <cell r="A1341"/>
          <cell r="B1341"/>
          <cell r="C1341"/>
          <cell r="D1341"/>
          <cell r="E1341"/>
        </row>
        <row r="1342">
          <cell r="A1342"/>
          <cell r="B1342"/>
          <cell r="C1342"/>
          <cell r="D1342"/>
          <cell r="E1342"/>
        </row>
        <row r="1343">
          <cell r="A1343"/>
          <cell r="B1343"/>
          <cell r="C1343"/>
          <cell r="D1343"/>
          <cell r="E1343"/>
        </row>
        <row r="1344">
          <cell r="A1344"/>
          <cell r="B1344"/>
          <cell r="C1344"/>
          <cell r="D1344"/>
          <cell r="E1344"/>
        </row>
        <row r="1345">
          <cell r="A1345"/>
          <cell r="B1345"/>
          <cell r="C1345"/>
          <cell r="D1345"/>
          <cell r="E1345"/>
        </row>
        <row r="1346">
          <cell r="A1346"/>
          <cell r="B1346"/>
          <cell r="C1346"/>
          <cell r="D1346"/>
          <cell r="E1346"/>
        </row>
        <row r="1347">
          <cell r="A1347"/>
          <cell r="B1347"/>
          <cell r="C1347"/>
          <cell r="D1347"/>
          <cell r="E1347"/>
        </row>
        <row r="1348">
          <cell r="A1348"/>
          <cell r="B1348"/>
          <cell r="C1348"/>
          <cell r="D1348"/>
          <cell r="E1348"/>
        </row>
        <row r="1349">
          <cell r="A1349"/>
          <cell r="B1349"/>
          <cell r="C1349"/>
          <cell r="D1349"/>
          <cell r="E1349"/>
        </row>
        <row r="1350">
          <cell r="A1350"/>
          <cell r="B1350"/>
          <cell r="C1350"/>
          <cell r="D1350"/>
          <cell r="E1350"/>
        </row>
        <row r="1351">
          <cell r="A1351"/>
          <cell r="B1351"/>
          <cell r="C1351"/>
          <cell r="D1351"/>
          <cell r="E1351"/>
        </row>
        <row r="1352">
          <cell r="A1352"/>
          <cell r="B1352"/>
          <cell r="C1352"/>
          <cell r="D1352"/>
          <cell r="E1352"/>
        </row>
        <row r="1353">
          <cell r="A1353"/>
          <cell r="B1353"/>
          <cell r="C1353"/>
          <cell r="D1353"/>
          <cell r="E1353"/>
        </row>
        <row r="1354">
          <cell r="A1354"/>
          <cell r="B1354"/>
          <cell r="C1354"/>
          <cell r="D1354"/>
          <cell r="E1354"/>
        </row>
        <row r="1355">
          <cell r="A1355"/>
          <cell r="B1355"/>
          <cell r="C1355"/>
          <cell r="D1355"/>
          <cell r="E1355"/>
        </row>
        <row r="1356">
          <cell r="A1356"/>
          <cell r="B1356"/>
          <cell r="C1356"/>
          <cell r="D1356"/>
          <cell r="E1356"/>
        </row>
        <row r="1357">
          <cell r="A1357"/>
          <cell r="B1357"/>
          <cell r="C1357"/>
          <cell r="D1357"/>
          <cell r="E1357"/>
        </row>
        <row r="1358">
          <cell r="A1358"/>
          <cell r="B1358"/>
          <cell r="C1358"/>
          <cell r="D1358"/>
          <cell r="E1358"/>
        </row>
        <row r="1359">
          <cell r="A1359"/>
          <cell r="B1359"/>
          <cell r="C1359"/>
          <cell r="D1359"/>
          <cell r="E1359"/>
        </row>
        <row r="1360">
          <cell r="A1360"/>
          <cell r="B1360"/>
          <cell r="C1360"/>
          <cell r="D1360"/>
          <cell r="E1360"/>
        </row>
        <row r="1361">
          <cell r="A1361"/>
          <cell r="B1361"/>
          <cell r="C1361"/>
          <cell r="D1361"/>
          <cell r="E1361"/>
        </row>
        <row r="1362">
          <cell r="A1362"/>
          <cell r="B1362"/>
          <cell r="C1362"/>
          <cell r="D1362"/>
          <cell r="E1362"/>
        </row>
        <row r="1363">
          <cell r="A1363"/>
          <cell r="B1363"/>
          <cell r="C1363"/>
          <cell r="D1363"/>
          <cell r="E1363"/>
        </row>
        <row r="1364">
          <cell r="A1364"/>
          <cell r="B1364"/>
          <cell r="C1364"/>
          <cell r="D1364"/>
          <cell r="E1364"/>
        </row>
        <row r="1365">
          <cell r="A1365"/>
          <cell r="B1365"/>
          <cell r="C1365"/>
          <cell r="D1365"/>
          <cell r="E1365"/>
        </row>
        <row r="1366">
          <cell r="A1366"/>
          <cell r="B1366"/>
          <cell r="C1366"/>
          <cell r="D1366"/>
          <cell r="E1366"/>
        </row>
        <row r="1367">
          <cell r="A1367"/>
          <cell r="B1367"/>
          <cell r="C1367"/>
          <cell r="D1367"/>
          <cell r="E1367"/>
        </row>
        <row r="1368">
          <cell r="A1368"/>
          <cell r="B1368"/>
          <cell r="C1368"/>
          <cell r="D1368"/>
          <cell r="E1368"/>
        </row>
        <row r="1369">
          <cell r="A1369"/>
          <cell r="B1369"/>
          <cell r="C1369"/>
          <cell r="D1369"/>
          <cell r="E1369"/>
        </row>
        <row r="1370">
          <cell r="A1370"/>
          <cell r="B1370"/>
          <cell r="C1370"/>
          <cell r="D1370"/>
          <cell r="E1370"/>
        </row>
        <row r="1371">
          <cell r="A1371"/>
          <cell r="B1371"/>
          <cell r="C1371"/>
          <cell r="D1371"/>
          <cell r="E1371"/>
        </row>
        <row r="1372">
          <cell r="A1372"/>
          <cell r="B1372"/>
          <cell r="C1372"/>
          <cell r="D1372"/>
          <cell r="E1372"/>
        </row>
        <row r="1373">
          <cell r="A1373"/>
          <cell r="B1373"/>
          <cell r="C1373"/>
          <cell r="D1373"/>
          <cell r="E1373"/>
        </row>
        <row r="1374">
          <cell r="A1374"/>
          <cell r="B1374"/>
          <cell r="C1374"/>
          <cell r="D1374"/>
          <cell r="E1374"/>
        </row>
        <row r="1375">
          <cell r="A1375"/>
          <cell r="B1375"/>
          <cell r="C1375"/>
          <cell r="D1375"/>
          <cell r="E1375"/>
        </row>
        <row r="1376">
          <cell r="A1376"/>
          <cell r="B1376"/>
          <cell r="C1376"/>
          <cell r="D1376"/>
          <cell r="E1376"/>
        </row>
        <row r="1377">
          <cell r="A1377"/>
          <cell r="B1377"/>
          <cell r="C1377"/>
          <cell r="D1377"/>
          <cell r="E1377"/>
        </row>
        <row r="1378">
          <cell r="A1378"/>
          <cell r="B1378"/>
          <cell r="C1378"/>
          <cell r="D1378"/>
          <cell r="E1378"/>
        </row>
        <row r="1379">
          <cell r="A1379"/>
          <cell r="B1379"/>
          <cell r="C1379"/>
          <cell r="D1379"/>
          <cell r="E1379"/>
        </row>
        <row r="1380">
          <cell r="A1380"/>
          <cell r="B1380"/>
          <cell r="C1380"/>
          <cell r="D1380"/>
          <cell r="E1380"/>
        </row>
        <row r="1381">
          <cell r="A1381"/>
          <cell r="B1381"/>
          <cell r="C1381"/>
          <cell r="D1381"/>
          <cell r="E1381"/>
        </row>
        <row r="1382">
          <cell r="A1382"/>
          <cell r="B1382"/>
          <cell r="C1382"/>
          <cell r="D1382"/>
          <cell r="E1382"/>
        </row>
        <row r="1383">
          <cell r="A1383"/>
          <cell r="B1383"/>
          <cell r="C1383"/>
          <cell r="D1383"/>
          <cell r="E1383"/>
        </row>
        <row r="1384">
          <cell r="A1384"/>
          <cell r="B1384"/>
          <cell r="C1384"/>
          <cell r="D1384"/>
          <cell r="E1384"/>
        </row>
        <row r="1385">
          <cell r="A1385"/>
          <cell r="B1385"/>
          <cell r="C1385"/>
          <cell r="D1385"/>
          <cell r="E1385"/>
        </row>
        <row r="1386">
          <cell r="A1386"/>
          <cell r="B1386"/>
          <cell r="C1386"/>
          <cell r="D1386"/>
          <cell r="E1386"/>
        </row>
        <row r="1387">
          <cell r="A1387"/>
          <cell r="B1387"/>
          <cell r="C1387"/>
          <cell r="D1387"/>
          <cell r="E1387"/>
        </row>
        <row r="1388">
          <cell r="A1388"/>
          <cell r="B1388"/>
          <cell r="C1388"/>
          <cell r="D1388"/>
          <cell r="E1388"/>
        </row>
        <row r="1389">
          <cell r="A1389"/>
          <cell r="B1389"/>
          <cell r="C1389"/>
          <cell r="D1389"/>
          <cell r="E1389"/>
        </row>
        <row r="1390">
          <cell r="A1390"/>
          <cell r="B1390"/>
          <cell r="C1390"/>
          <cell r="D1390"/>
          <cell r="E1390"/>
        </row>
        <row r="1391">
          <cell r="A1391"/>
          <cell r="B1391"/>
          <cell r="C1391"/>
          <cell r="D1391"/>
          <cell r="E1391"/>
        </row>
        <row r="1392">
          <cell r="A1392"/>
          <cell r="B1392"/>
          <cell r="C1392"/>
          <cell r="D1392"/>
          <cell r="E1392"/>
        </row>
        <row r="1393">
          <cell r="A1393"/>
          <cell r="B1393"/>
          <cell r="C1393"/>
          <cell r="D1393"/>
          <cell r="E1393"/>
        </row>
        <row r="1394">
          <cell r="A1394"/>
          <cell r="B1394"/>
          <cell r="C1394"/>
          <cell r="D1394"/>
          <cell r="E1394"/>
        </row>
        <row r="1395">
          <cell r="A1395"/>
          <cell r="B1395"/>
          <cell r="C1395"/>
          <cell r="D1395"/>
          <cell r="E1395"/>
        </row>
        <row r="1396">
          <cell r="A1396"/>
          <cell r="B1396"/>
          <cell r="C1396"/>
          <cell r="D1396"/>
          <cell r="E1396"/>
        </row>
        <row r="1397">
          <cell r="A1397"/>
          <cell r="B1397"/>
          <cell r="C1397"/>
          <cell r="D1397"/>
          <cell r="E1397"/>
        </row>
        <row r="1398">
          <cell r="A1398"/>
          <cell r="B1398"/>
          <cell r="C1398"/>
          <cell r="D1398"/>
          <cell r="E1398"/>
        </row>
        <row r="1399">
          <cell r="A1399"/>
          <cell r="B1399"/>
          <cell r="C1399"/>
          <cell r="D1399"/>
          <cell r="E1399"/>
        </row>
        <row r="1400">
          <cell r="A1400"/>
          <cell r="B1400"/>
          <cell r="C1400"/>
          <cell r="D1400"/>
          <cell r="E1400"/>
        </row>
        <row r="1401">
          <cell r="A1401"/>
          <cell r="B1401"/>
          <cell r="C1401"/>
          <cell r="D1401"/>
          <cell r="E1401"/>
        </row>
        <row r="1402">
          <cell r="A1402"/>
          <cell r="B1402"/>
          <cell r="C1402"/>
          <cell r="D1402"/>
          <cell r="E1402"/>
        </row>
        <row r="1403">
          <cell r="A1403"/>
          <cell r="B1403"/>
          <cell r="C1403"/>
          <cell r="D1403"/>
          <cell r="E1403"/>
        </row>
        <row r="1404">
          <cell r="A1404"/>
          <cell r="B1404"/>
          <cell r="C1404"/>
          <cell r="D1404"/>
          <cell r="E1404"/>
        </row>
        <row r="1405">
          <cell r="A1405"/>
          <cell r="B1405"/>
          <cell r="C1405"/>
          <cell r="D1405"/>
          <cell r="E1405"/>
        </row>
        <row r="1406">
          <cell r="A1406"/>
          <cell r="B1406"/>
          <cell r="C1406"/>
          <cell r="D1406"/>
          <cell r="E1406"/>
        </row>
        <row r="1407">
          <cell r="A1407"/>
          <cell r="B1407"/>
          <cell r="C1407"/>
          <cell r="D1407"/>
          <cell r="E1407"/>
        </row>
        <row r="1408">
          <cell r="A1408"/>
          <cell r="B1408"/>
          <cell r="C1408"/>
          <cell r="D1408"/>
          <cell r="E1408"/>
        </row>
        <row r="1409">
          <cell r="A1409"/>
          <cell r="B1409"/>
          <cell r="C1409"/>
          <cell r="D1409"/>
          <cell r="E1409"/>
        </row>
        <row r="1410">
          <cell r="A1410"/>
          <cell r="B1410"/>
          <cell r="C1410"/>
          <cell r="D1410"/>
          <cell r="E1410"/>
        </row>
        <row r="1411">
          <cell r="A1411"/>
          <cell r="B1411"/>
          <cell r="C1411"/>
          <cell r="D1411"/>
          <cell r="E1411"/>
        </row>
        <row r="1412">
          <cell r="A1412"/>
          <cell r="B1412"/>
          <cell r="C1412"/>
          <cell r="D1412"/>
          <cell r="E1412"/>
        </row>
        <row r="1413">
          <cell r="A1413"/>
          <cell r="B1413"/>
          <cell r="C1413"/>
          <cell r="D1413"/>
          <cell r="E1413"/>
        </row>
        <row r="1414">
          <cell r="A1414"/>
          <cell r="B1414"/>
          <cell r="C1414"/>
          <cell r="D1414"/>
          <cell r="E1414"/>
        </row>
        <row r="1415">
          <cell r="A1415"/>
          <cell r="B1415"/>
          <cell r="C1415"/>
          <cell r="D1415"/>
          <cell r="E1415"/>
        </row>
        <row r="1416">
          <cell r="A1416"/>
          <cell r="B1416"/>
          <cell r="C1416"/>
          <cell r="D1416"/>
          <cell r="E1416"/>
        </row>
        <row r="1417">
          <cell r="A1417"/>
          <cell r="B1417"/>
          <cell r="C1417"/>
          <cell r="D1417"/>
          <cell r="E1417"/>
        </row>
        <row r="1418">
          <cell r="A1418"/>
          <cell r="B1418"/>
          <cell r="C1418"/>
          <cell r="D1418"/>
          <cell r="E1418"/>
        </row>
        <row r="1419">
          <cell r="A1419"/>
          <cell r="B1419"/>
          <cell r="C1419"/>
          <cell r="D1419"/>
          <cell r="E1419"/>
        </row>
        <row r="1420">
          <cell r="A1420"/>
          <cell r="B1420"/>
          <cell r="C1420"/>
          <cell r="D1420"/>
          <cell r="E1420"/>
        </row>
        <row r="1421">
          <cell r="A1421"/>
          <cell r="B1421"/>
          <cell r="C1421"/>
          <cell r="D1421"/>
          <cell r="E1421"/>
        </row>
        <row r="1422">
          <cell r="A1422"/>
          <cell r="B1422"/>
          <cell r="C1422"/>
          <cell r="D1422"/>
          <cell r="E1422"/>
        </row>
        <row r="1423">
          <cell r="A1423"/>
          <cell r="B1423"/>
          <cell r="C1423"/>
          <cell r="D1423"/>
          <cell r="E1423"/>
        </row>
        <row r="1424">
          <cell r="A1424"/>
          <cell r="B1424"/>
          <cell r="C1424"/>
          <cell r="D1424"/>
          <cell r="E1424"/>
        </row>
        <row r="1425">
          <cell r="A1425"/>
          <cell r="B1425"/>
          <cell r="C1425"/>
          <cell r="D1425"/>
          <cell r="E1425"/>
        </row>
        <row r="1426">
          <cell r="A1426"/>
          <cell r="B1426"/>
          <cell r="C1426"/>
          <cell r="D1426"/>
          <cell r="E1426"/>
        </row>
        <row r="1427">
          <cell r="A1427"/>
          <cell r="B1427"/>
          <cell r="C1427"/>
          <cell r="D1427"/>
          <cell r="E1427"/>
        </row>
        <row r="1428">
          <cell r="A1428"/>
          <cell r="B1428"/>
          <cell r="C1428"/>
          <cell r="D1428"/>
          <cell r="E1428"/>
        </row>
        <row r="1429">
          <cell r="A1429"/>
          <cell r="B1429"/>
          <cell r="C1429"/>
          <cell r="D1429"/>
          <cell r="E1429"/>
        </row>
        <row r="1430">
          <cell r="A1430"/>
          <cell r="B1430"/>
          <cell r="C1430"/>
          <cell r="D1430"/>
          <cell r="E1430"/>
        </row>
        <row r="1431">
          <cell r="A1431"/>
          <cell r="B1431"/>
          <cell r="C1431"/>
          <cell r="D1431"/>
          <cell r="E1431"/>
        </row>
        <row r="1432">
          <cell r="A1432"/>
          <cell r="B1432"/>
          <cell r="C1432"/>
          <cell r="D1432"/>
          <cell r="E1432"/>
        </row>
        <row r="1433">
          <cell r="A1433"/>
          <cell r="B1433"/>
          <cell r="C1433"/>
          <cell r="D1433"/>
          <cell r="E1433"/>
        </row>
        <row r="1434">
          <cell r="A1434"/>
          <cell r="B1434"/>
          <cell r="C1434"/>
          <cell r="D1434"/>
          <cell r="E1434"/>
        </row>
        <row r="1435">
          <cell r="A1435"/>
          <cell r="B1435"/>
          <cell r="C1435"/>
          <cell r="D1435"/>
          <cell r="E1435"/>
        </row>
        <row r="1436">
          <cell r="A1436"/>
          <cell r="B1436"/>
          <cell r="C1436"/>
          <cell r="D1436"/>
          <cell r="E1436"/>
        </row>
        <row r="1437">
          <cell r="A1437"/>
          <cell r="B1437"/>
          <cell r="C1437"/>
          <cell r="D1437"/>
          <cell r="E1437"/>
        </row>
        <row r="1438">
          <cell r="A1438"/>
          <cell r="B1438"/>
          <cell r="C1438"/>
          <cell r="D1438"/>
          <cell r="E1438"/>
        </row>
        <row r="1439">
          <cell r="A1439"/>
          <cell r="B1439"/>
          <cell r="C1439"/>
          <cell r="D1439"/>
          <cell r="E1439"/>
        </row>
        <row r="1440">
          <cell r="A1440"/>
          <cell r="B1440"/>
          <cell r="C1440"/>
          <cell r="D1440"/>
          <cell r="E1440"/>
        </row>
        <row r="1441">
          <cell r="A1441"/>
          <cell r="B1441"/>
          <cell r="C1441"/>
          <cell r="D1441"/>
          <cell r="E1441"/>
        </row>
        <row r="1442">
          <cell r="A1442"/>
          <cell r="B1442"/>
          <cell r="C1442"/>
          <cell r="D1442"/>
          <cell r="E1442"/>
        </row>
        <row r="1443">
          <cell r="A1443"/>
          <cell r="B1443"/>
          <cell r="C1443"/>
          <cell r="D1443"/>
          <cell r="E1443"/>
        </row>
        <row r="1444">
          <cell r="A1444"/>
          <cell r="B1444"/>
          <cell r="C1444"/>
          <cell r="D1444"/>
          <cell r="E1444"/>
        </row>
        <row r="1445">
          <cell r="A1445"/>
          <cell r="B1445"/>
          <cell r="C1445"/>
          <cell r="D1445"/>
          <cell r="E1445"/>
        </row>
        <row r="1446">
          <cell r="A1446"/>
          <cell r="B1446"/>
          <cell r="C1446"/>
          <cell r="D1446"/>
          <cell r="E1446"/>
        </row>
        <row r="1447">
          <cell r="A1447"/>
          <cell r="B1447"/>
          <cell r="C1447"/>
          <cell r="D1447"/>
          <cell r="E1447"/>
        </row>
        <row r="1448">
          <cell r="A1448"/>
          <cell r="B1448"/>
          <cell r="C1448"/>
          <cell r="D1448"/>
          <cell r="E1448"/>
        </row>
        <row r="1449">
          <cell r="A1449"/>
          <cell r="B1449"/>
          <cell r="C1449"/>
          <cell r="D1449"/>
          <cell r="E1449"/>
        </row>
        <row r="1450">
          <cell r="A1450"/>
          <cell r="B1450"/>
          <cell r="C1450"/>
          <cell r="D1450"/>
          <cell r="E1450"/>
        </row>
        <row r="1451">
          <cell r="A1451"/>
          <cell r="B1451"/>
          <cell r="C1451"/>
          <cell r="D1451"/>
          <cell r="E1451"/>
        </row>
        <row r="1452">
          <cell r="A1452"/>
          <cell r="B1452"/>
          <cell r="C1452"/>
          <cell r="D1452"/>
          <cell r="E1452"/>
        </row>
        <row r="1453">
          <cell r="A1453"/>
          <cell r="B1453"/>
          <cell r="C1453"/>
          <cell r="D1453"/>
          <cell r="E1453"/>
        </row>
        <row r="1454">
          <cell r="A1454"/>
          <cell r="B1454"/>
          <cell r="C1454"/>
          <cell r="D1454"/>
          <cell r="E1454"/>
        </row>
        <row r="1455">
          <cell r="A1455"/>
          <cell r="B1455"/>
          <cell r="C1455"/>
          <cell r="D1455"/>
          <cell r="E1455"/>
        </row>
        <row r="1456">
          <cell r="A1456"/>
          <cell r="B1456"/>
          <cell r="C1456"/>
          <cell r="D1456"/>
          <cell r="E1456"/>
        </row>
        <row r="1457">
          <cell r="A1457"/>
          <cell r="B1457"/>
          <cell r="C1457"/>
          <cell r="D1457"/>
          <cell r="E1457"/>
        </row>
        <row r="1458">
          <cell r="A1458"/>
          <cell r="B1458"/>
          <cell r="C1458"/>
          <cell r="D1458"/>
          <cell r="E1458"/>
        </row>
        <row r="1459">
          <cell r="A1459"/>
          <cell r="B1459"/>
          <cell r="C1459"/>
          <cell r="D1459"/>
          <cell r="E1459"/>
        </row>
        <row r="1460">
          <cell r="A1460"/>
          <cell r="B1460"/>
          <cell r="C1460"/>
          <cell r="D1460"/>
          <cell r="E1460"/>
        </row>
        <row r="1461">
          <cell r="A1461"/>
          <cell r="B1461"/>
          <cell r="C1461"/>
          <cell r="D1461"/>
          <cell r="E1461"/>
        </row>
        <row r="1462">
          <cell r="A1462"/>
          <cell r="B1462"/>
          <cell r="C1462"/>
          <cell r="D1462"/>
          <cell r="E1462"/>
        </row>
        <row r="1463">
          <cell r="A1463"/>
          <cell r="B1463"/>
          <cell r="C1463"/>
          <cell r="D1463"/>
          <cell r="E1463"/>
        </row>
        <row r="1464">
          <cell r="A1464"/>
          <cell r="B1464"/>
          <cell r="C1464"/>
          <cell r="D1464"/>
          <cell r="E1464"/>
        </row>
        <row r="1465">
          <cell r="A1465"/>
          <cell r="B1465"/>
          <cell r="C1465"/>
          <cell r="D1465"/>
          <cell r="E1465"/>
        </row>
        <row r="1466">
          <cell r="A1466"/>
          <cell r="B1466"/>
          <cell r="C1466"/>
          <cell r="D1466"/>
          <cell r="E1466"/>
        </row>
        <row r="1467">
          <cell r="A1467"/>
          <cell r="B1467"/>
          <cell r="C1467"/>
          <cell r="D1467"/>
          <cell r="E1467"/>
        </row>
        <row r="1468">
          <cell r="A1468"/>
          <cell r="B1468"/>
          <cell r="C1468"/>
          <cell r="D1468"/>
          <cell r="E1468"/>
        </row>
        <row r="1469">
          <cell r="A1469"/>
          <cell r="B1469"/>
          <cell r="C1469"/>
          <cell r="D1469"/>
          <cell r="E1469"/>
        </row>
        <row r="1470">
          <cell r="A1470"/>
          <cell r="B1470"/>
          <cell r="C1470"/>
          <cell r="D1470"/>
          <cell r="E1470"/>
        </row>
        <row r="1471">
          <cell r="A1471"/>
          <cell r="B1471"/>
          <cell r="C1471"/>
          <cell r="D1471"/>
          <cell r="E1471"/>
        </row>
        <row r="1472">
          <cell r="A1472"/>
          <cell r="B1472"/>
          <cell r="C1472"/>
          <cell r="D1472"/>
          <cell r="E1472"/>
        </row>
        <row r="1473">
          <cell r="A1473"/>
          <cell r="B1473"/>
          <cell r="C1473"/>
          <cell r="D1473"/>
          <cell r="E1473"/>
        </row>
        <row r="1474">
          <cell r="A1474"/>
          <cell r="B1474"/>
          <cell r="C1474"/>
          <cell r="D1474"/>
          <cell r="E1474"/>
        </row>
        <row r="1475">
          <cell r="A1475"/>
          <cell r="B1475"/>
          <cell r="C1475"/>
          <cell r="D1475"/>
          <cell r="E1475"/>
        </row>
        <row r="1476">
          <cell r="A1476"/>
          <cell r="B1476"/>
          <cell r="C1476"/>
          <cell r="D1476"/>
          <cell r="E1476"/>
        </row>
        <row r="1477">
          <cell r="A1477"/>
          <cell r="B1477"/>
          <cell r="C1477"/>
          <cell r="D1477"/>
          <cell r="E1477"/>
        </row>
        <row r="1478">
          <cell r="A1478"/>
          <cell r="B1478"/>
          <cell r="C1478"/>
          <cell r="D1478"/>
          <cell r="E1478"/>
        </row>
        <row r="1479">
          <cell r="A1479"/>
          <cell r="B1479"/>
          <cell r="C1479"/>
          <cell r="D1479"/>
          <cell r="E1479"/>
        </row>
        <row r="1480">
          <cell r="A1480"/>
          <cell r="B1480"/>
          <cell r="C1480"/>
          <cell r="D1480"/>
          <cell r="E1480"/>
        </row>
        <row r="1481">
          <cell r="A1481"/>
          <cell r="B1481"/>
          <cell r="C1481"/>
          <cell r="D1481"/>
          <cell r="E1481"/>
        </row>
        <row r="1482">
          <cell r="A1482"/>
          <cell r="B1482"/>
          <cell r="C1482"/>
          <cell r="D1482"/>
          <cell r="E1482"/>
        </row>
        <row r="1483">
          <cell r="A1483"/>
          <cell r="B1483"/>
          <cell r="C1483"/>
          <cell r="D1483"/>
          <cell r="E1483"/>
        </row>
        <row r="1484">
          <cell r="A1484"/>
          <cell r="B1484"/>
          <cell r="C1484"/>
          <cell r="D1484"/>
          <cell r="E1484"/>
        </row>
        <row r="1485">
          <cell r="A1485"/>
          <cell r="B1485"/>
          <cell r="C1485"/>
          <cell r="D1485"/>
          <cell r="E1485"/>
        </row>
        <row r="1486">
          <cell r="A1486"/>
          <cell r="B1486"/>
          <cell r="C1486"/>
          <cell r="D1486"/>
          <cell r="E1486"/>
        </row>
        <row r="1487">
          <cell r="A1487"/>
          <cell r="B1487"/>
          <cell r="C1487"/>
          <cell r="D1487"/>
          <cell r="E1487"/>
        </row>
        <row r="1488">
          <cell r="A1488"/>
          <cell r="B1488"/>
          <cell r="C1488"/>
          <cell r="D1488"/>
          <cell r="E1488"/>
        </row>
        <row r="1489">
          <cell r="A1489"/>
          <cell r="B1489"/>
          <cell r="C1489"/>
          <cell r="D1489"/>
          <cell r="E1489"/>
        </row>
        <row r="1490">
          <cell r="A1490"/>
          <cell r="B1490"/>
          <cell r="C1490"/>
          <cell r="D1490"/>
          <cell r="E1490"/>
        </row>
        <row r="1491">
          <cell r="A1491"/>
          <cell r="B1491"/>
          <cell r="C1491"/>
          <cell r="D1491"/>
          <cell r="E1491"/>
        </row>
        <row r="1492">
          <cell r="A1492"/>
          <cell r="B1492"/>
          <cell r="C1492"/>
          <cell r="D1492"/>
          <cell r="E1492"/>
        </row>
        <row r="1493">
          <cell r="A1493"/>
          <cell r="B1493"/>
          <cell r="C1493"/>
          <cell r="D1493"/>
          <cell r="E1493"/>
        </row>
        <row r="1494">
          <cell r="A1494"/>
          <cell r="B1494"/>
          <cell r="C1494"/>
          <cell r="D1494"/>
          <cell r="E1494"/>
        </row>
        <row r="1495">
          <cell r="A1495"/>
          <cell r="B1495"/>
          <cell r="C1495"/>
          <cell r="D1495"/>
          <cell r="E1495"/>
        </row>
        <row r="1496">
          <cell r="A1496"/>
          <cell r="B1496"/>
          <cell r="C1496"/>
          <cell r="D1496"/>
          <cell r="E1496"/>
        </row>
        <row r="1497">
          <cell r="A1497"/>
          <cell r="B1497"/>
          <cell r="C1497"/>
          <cell r="D1497"/>
          <cell r="E1497"/>
        </row>
        <row r="1498">
          <cell r="A1498"/>
          <cell r="B1498"/>
          <cell r="C1498"/>
          <cell r="D1498"/>
          <cell r="E1498"/>
        </row>
        <row r="1499">
          <cell r="A1499"/>
          <cell r="B1499"/>
          <cell r="C1499"/>
          <cell r="D1499"/>
          <cell r="E1499"/>
        </row>
        <row r="1500">
          <cell r="A1500"/>
          <cell r="B1500"/>
          <cell r="C1500"/>
          <cell r="D1500"/>
          <cell r="E1500"/>
        </row>
        <row r="1501">
          <cell r="A1501"/>
          <cell r="B1501"/>
          <cell r="C1501"/>
          <cell r="D1501"/>
          <cell r="E1501"/>
        </row>
        <row r="1502">
          <cell r="A1502"/>
          <cell r="B1502"/>
          <cell r="C1502"/>
          <cell r="D1502"/>
          <cell r="E1502"/>
        </row>
        <row r="1503">
          <cell r="A1503"/>
          <cell r="B1503"/>
          <cell r="C1503"/>
          <cell r="D1503"/>
          <cell r="E1503"/>
        </row>
        <row r="1504">
          <cell r="A1504"/>
          <cell r="B1504"/>
          <cell r="C1504"/>
          <cell r="D1504"/>
          <cell r="E1504"/>
        </row>
        <row r="1505">
          <cell r="A1505"/>
          <cell r="B1505"/>
          <cell r="C1505"/>
          <cell r="D1505"/>
          <cell r="E1505"/>
        </row>
        <row r="1506">
          <cell r="A1506"/>
          <cell r="B1506"/>
          <cell r="C1506"/>
          <cell r="D1506"/>
          <cell r="E1506"/>
        </row>
        <row r="1507">
          <cell r="A1507"/>
          <cell r="B1507"/>
          <cell r="C1507"/>
          <cell r="D1507"/>
          <cell r="E1507"/>
        </row>
        <row r="1508">
          <cell r="A1508"/>
          <cell r="B1508"/>
          <cell r="C1508"/>
          <cell r="D1508"/>
          <cell r="E1508"/>
        </row>
        <row r="1509">
          <cell r="A1509"/>
          <cell r="B1509"/>
          <cell r="C1509"/>
          <cell r="D1509"/>
          <cell r="E1509"/>
        </row>
        <row r="1510">
          <cell r="A1510"/>
          <cell r="B1510"/>
          <cell r="C1510"/>
          <cell r="D1510"/>
          <cell r="E1510"/>
        </row>
        <row r="1511">
          <cell r="A1511"/>
          <cell r="B1511"/>
          <cell r="C1511"/>
          <cell r="D1511"/>
          <cell r="E1511"/>
        </row>
        <row r="1512">
          <cell r="A1512"/>
          <cell r="B1512"/>
          <cell r="C1512"/>
          <cell r="D1512"/>
          <cell r="E1512"/>
        </row>
        <row r="1513">
          <cell r="A1513"/>
          <cell r="B1513"/>
          <cell r="C1513"/>
          <cell r="D1513"/>
          <cell r="E1513"/>
        </row>
        <row r="1514">
          <cell r="A1514"/>
          <cell r="B1514"/>
          <cell r="C1514"/>
          <cell r="D1514"/>
          <cell r="E1514"/>
        </row>
        <row r="1515">
          <cell r="A1515"/>
          <cell r="B1515"/>
          <cell r="C1515"/>
          <cell r="D1515"/>
          <cell r="E1515"/>
        </row>
        <row r="1516">
          <cell r="A1516"/>
          <cell r="B1516"/>
          <cell r="C1516"/>
          <cell r="D1516"/>
          <cell r="E1516"/>
        </row>
        <row r="1517">
          <cell r="A1517"/>
          <cell r="B1517"/>
          <cell r="C1517"/>
          <cell r="D1517"/>
          <cell r="E1517"/>
        </row>
        <row r="1518">
          <cell r="A1518"/>
          <cell r="B1518"/>
          <cell r="C1518"/>
          <cell r="D1518"/>
          <cell r="E1518"/>
        </row>
        <row r="1519">
          <cell r="A1519"/>
          <cell r="B1519"/>
          <cell r="C1519"/>
          <cell r="D1519"/>
          <cell r="E1519"/>
        </row>
        <row r="1520">
          <cell r="A1520"/>
          <cell r="B1520"/>
          <cell r="C1520"/>
          <cell r="D1520"/>
          <cell r="E1520"/>
        </row>
        <row r="1521">
          <cell r="A1521"/>
          <cell r="B1521"/>
          <cell r="C1521"/>
          <cell r="D1521"/>
          <cell r="E1521"/>
        </row>
        <row r="1522">
          <cell r="A1522"/>
          <cell r="B1522"/>
          <cell r="C1522"/>
          <cell r="D1522"/>
          <cell r="E1522"/>
        </row>
        <row r="1523">
          <cell r="A1523"/>
          <cell r="B1523"/>
          <cell r="C1523"/>
          <cell r="D1523"/>
          <cell r="E1523"/>
        </row>
        <row r="1524">
          <cell r="A1524"/>
          <cell r="B1524"/>
          <cell r="C1524"/>
          <cell r="D1524"/>
          <cell r="E1524"/>
        </row>
        <row r="1525">
          <cell r="A1525"/>
          <cell r="B1525"/>
          <cell r="C1525"/>
          <cell r="D1525"/>
          <cell r="E1525"/>
        </row>
        <row r="1526">
          <cell r="A1526"/>
          <cell r="B1526"/>
          <cell r="C1526"/>
          <cell r="D1526"/>
          <cell r="E1526"/>
        </row>
        <row r="1527">
          <cell r="A1527"/>
          <cell r="B1527"/>
          <cell r="C1527"/>
          <cell r="D1527"/>
          <cell r="E1527"/>
        </row>
        <row r="1528">
          <cell r="A1528"/>
          <cell r="B1528"/>
          <cell r="C1528"/>
          <cell r="D1528"/>
          <cell r="E1528"/>
        </row>
        <row r="1529">
          <cell r="A1529"/>
          <cell r="B1529"/>
          <cell r="C1529"/>
          <cell r="D1529"/>
          <cell r="E1529"/>
        </row>
        <row r="1530">
          <cell r="A1530"/>
          <cell r="B1530"/>
          <cell r="C1530"/>
          <cell r="D1530"/>
          <cell r="E1530"/>
        </row>
        <row r="1531">
          <cell r="A1531"/>
          <cell r="B1531"/>
          <cell r="C1531"/>
          <cell r="D1531"/>
          <cell r="E1531"/>
        </row>
        <row r="1532">
          <cell r="A1532"/>
          <cell r="B1532"/>
          <cell r="C1532"/>
          <cell r="D1532"/>
          <cell r="E1532"/>
        </row>
        <row r="1533">
          <cell r="A1533"/>
          <cell r="B1533"/>
          <cell r="C1533"/>
          <cell r="D1533"/>
          <cell r="E1533"/>
        </row>
        <row r="1534">
          <cell r="A1534"/>
          <cell r="B1534"/>
          <cell r="C1534"/>
          <cell r="D1534"/>
          <cell r="E1534"/>
        </row>
        <row r="1535">
          <cell r="A1535"/>
          <cell r="B1535"/>
          <cell r="C1535"/>
          <cell r="D1535"/>
          <cell r="E1535"/>
        </row>
        <row r="1536">
          <cell r="A1536"/>
          <cell r="B1536"/>
          <cell r="C1536"/>
          <cell r="D1536"/>
          <cell r="E1536"/>
        </row>
        <row r="1537">
          <cell r="A1537"/>
          <cell r="B1537"/>
          <cell r="C1537"/>
          <cell r="D1537"/>
          <cell r="E1537"/>
        </row>
        <row r="1538">
          <cell r="A1538"/>
          <cell r="B1538"/>
          <cell r="C1538"/>
          <cell r="D1538"/>
          <cell r="E1538"/>
        </row>
        <row r="1539">
          <cell r="A1539"/>
          <cell r="B1539"/>
          <cell r="C1539"/>
          <cell r="D1539"/>
          <cell r="E1539"/>
        </row>
        <row r="1540">
          <cell r="A1540"/>
          <cell r="B1540"/>
          <cell r="C1540"/>
          <cell r="D1540"/>
          <cell r="E1540"/>
        </row>
        <row r="1541">
          <cell r="A1541"/>
          <cell r="B1541"/>
          <cell r="C1541"/>
          <cell r="D1541"/>
          <cell r="E1541"/>
        </row>
        <row r="1542">
          <cell r="A1542"/>
          <cell r="B1542"/>
          <cell r="C1542"/>
          <cell r="D1542"/>
          <cell r="E1542"/>
        </row>
        <row r="1543">
          <cell r="A1543"/>
          <cell r="B1543"/>
          <cell r="C1543"/>
          <cell r="D1543"/>
          <cell r="E1543"/>
        </row>
        <row r="1544">
          <cell r="A1544"/>
          <cell r="B1544"/>
          <cell r="C1544"/>
          <cell r="D1544"/>
          <cell r="E1544"/>
        </row>
        <row r="1545">
          <cell r="A1545"/>
          <cell r="B1545"/>
          <cell r="C1545"/>
          <cell r="D1545"/>
          <cell r="E1545"/>
        </row>
        <row r="1546">
          <cell r="A1546"/>
          <cell r="B1546"/>
          <cell r="C1546"/>
          <cell r="D1546"/>
          <cell r="E1546"/>
        </row>
        <row r="1547">
          <cell r="A1547"/>
          <cell r="B1547"/>
          <cell r="C1547"/>
          <cell r="D1547"/>
          <cell r="E1547"/>
        </row>
        <row r="1548">
          <cell r="A1548"/>
          <cell r="B1548"/>
          <cell r="C1548"/>
          <cell r="D1548"/>
          <cell r="E1548"/>
        </row>
        <row r="1549">
          <cell r="A1549"/>
          <cell r="B1549"/>
          <cell r="C1549"/>
          <cell r="D1549"/>
          <cell r="E1549"/>
        </row>
        <row r="1550">
          <cell r="A1550"/>
          <cell r="B1550"/>
          <cell r="C1550"/>
          <cell r="D1550"/>
          <cell r="E1550"/>
        </row>
        <row r="1551">
          <cell r="A1551"/>
          <cell r="B1551"/>
          <cell r="C1551"/>
          <cell r="D1551"/>
          <cell r="E1551"/>
        </row>
        <row r="1552">
          <cell r="A1552"/>
          <cell r="B1552"/>
          <cell r="C1552"/>
          <cell r="D1552"/>
          <cell r="E1552"/>
        </row>
        <row r="1553">
          <cell r="A1553"/>
          <cell r="B1553"/>
          <cell r="C1553"/>
          <cell r="D1553"/>
          <cell r="E1553"/>
        </row>
        <row r="1554">
          <cell r="A1554"/>
          <cell r="B1554"/>
          <cell r="C1554"/>
          <cell r="D1554"/>
          <cell r="E1554"/>
        </row>
        <row r="1555">
          <cell r="A1555"/>
          <cell r="B1555"/>
          <cell r="C1555"/>
          <cell r="D1555"/>
          <cell r="E1555"/>
        </row>
        <row r="1556">
          <cell r="A1556"/>
          <cell r="B1556"/>
          <cell r="C1556"/>
          <cell r="D1556"/>
          <cell r="E1556"/>
        </row>
        <row r="1557">
          <cell r="A1557"/>
          <cell r="B1557"/>
          <cell r="C1557"/>
          <cell r="D1557"/>
          <cell r="E1557"/>
        </row>
        <row r="1558">
          <cell r="A1558"/>
          <cell r="B1558"/>
          <cell r="C1558"/>
          <cell r="D1558"/>
          <cell r="E1558"/>
        </row>
        <row r="1559">
          <cell r="A1559"/>
          <cell r="B1559"/>
          <cell r="C1559"/>
          <cell r="D1559"/>
          <cell r="E1559"/>
        </row>
        <row r="1560">
          <cell r="A1560"/>
          <cell r="B1560"/>
          <cell r="C1560"/>
          <cell r="D1560"/>
          <cell r="E1560"/>
        </row>
        <row r="1561">
          <cell r="A1561"/>
          <cell r="B1561"/>
          <cell r="C1561"/>
          <cell r="D1561"/>
          <cell r="E1561"/>
        </row>
        <row r="1562">
          <cell r="A1562"/>
          <cell r="B1562"/>
          <cell r="C1562"/>
          <cell r="D1562"/>
          <cell r="E1562"/>
        </row>
        <row r="1563">
          <cell r="A1563"/>
          <cell r="B1563"/>
          <cell r="C1563"/>
          <cell r="D1563"/>
          <cell r="E1563"/>
        </row>
        <row r="1564">
          <cell r="A1564"/>
          <cell r="B1564"/>
          <cell r="C1564"/>
          <cell r="D1564"/>
          <cell r="E1564"/>
        </row>
        <row r="1565">
          <cell r="A1565"/>
          <cell r="B1565"/>
          <cell r="C1565"/>
          <cell r="D1565"/>
          <cell r="E1565"/>
        </row>
        <row r="1566">
          <cell r="A1566"/>
          <cell r="B1566"/>
          <cell r="C1566"/>
          <cell r="D1566"/>
          <cell r="E1566"/>
        </row>
        <row r="1567">
          <cell r="A1567"/>
          <cell r="B1567"/>
          <cell r="C1567"/>
          <cell r="D1567"/>
          <cell r="E1567"/>
        </row>
        <row r="1568">
          <cell r="A1568"/>
          <cell r="B1568"/>
          <cell r="C1568"/>
          <cell r="D1568"/>
          <cell r="E1568"/>
        </row>
        <row r="1569">
          <cell r="A1569"/>
          <cell r="B1569"/>
          <cell r="C1569"/>
          <cell r="D1569"/>
          <cell r="E1569"/>
        </row>
        <row r="1570">
          <cell r="A1570"/>
          <cell r="B1570"/>
          <cell r="C1570"/>
          <cell r="D1570"/>
          <cell r="E1570"/>
        </row>
        <row r="1571">
          <cell r="A1571"/>
          <cell r="B1571"/>
          <cell r="C1571"/>
          <cell r="D1571"/>
          <cell r="E1571"/>
        </row>
        <row r="1572">
          <cell r="A1572"/>
          <cell r="B1572"/>
          <cell r="C1572"/>
          <cell r="D1572"/>
          <cell r="E1572"/>
        </row>
        <row r="1573">
          <cell r="A1573"/>
          <cell r="B1573"/>
          <cell r="C1573"/>
          <cell r="D1573"/>
          <cell r="E1573"/>
        </row>
        <row r="1574">
          <cell r="A1574"/>
          <cell r="B1574"/>
          <cell r="C1574"/>
          <cell r="D1574"/>
          <cell r="E1574"/>
        </row>
        <row r="1575">
          <cell r="A1575"/>
          <cell r="B1575"/>
          <cell r="C1575"/>
          <cell r="D1575"/>
          <cell r="E1575"/>
        </row>
        <row r="1576">
          <cell r="A1576"/>
          <cell r="B1576"/>
          <cell r="C1576"/>
          <cell r="D1576"/>
          <cell r="E1576"/>
        </row>
        <row r="1577">
          <cell r="A1577"/>
          <cell r="B1577"/>
          <cell r="C1577"/>
          <cell r="D1577"/>
          <cell r="E1577"/>
        </row>
        <row r="1578">
          <cell r="A1578"/>
          <cell r="B1578"/>
          <cell r="C1578"/>
          <cell r="D1578"/>
          <cell r="E1578"/>
        </row>
        <row r="1579">
          <cell r="A1579"/>
          <cell r="B1579"/>
          <cell r="C1579"/>
          <cell r="D1579"/>
          <cell r="E1579"/>
        </row>
        <row r="1580">
          <cell r="A1580"/>
          <cell r="B1580"/>
          <cell r="C1580"/>
          <cell r="D1580"/>
          <cell r="E1580"/>
        </row>
        <row r="1581">
          <cell r="A1581"/>
          <cell r="B1581"/>
          <cell r="C1581"/>
          <cell r="D1581"/>
          <cell r="E1581"/>
        </row>
        <row r="1582">
          <cell r="A1582"/>
          <cell r="B1582"/>
          <cell r="C1582"/>
          <cell r="D1582"/>
          <cell r="E1582"/>
        </row>
        <row r="1583">
          <cell r="A1583"/>
          <cell r="B1583"/>
          <cell r="C1583"/>
          <cell r="D1583"/>
          <cell r="E1583"/>
        </row>
        <row r="1584">
          <cell r="A1584"/>
          <cell r="B1584"/>
          <cell r="C1584"/>
          <cell r="D1584"/>
          <cell r="E1584"/>
        </row>
        <row r="1585">
          <cell r="A1585"/>
          <cell r="B1585"/>
          <cell r="C1585"/>
          <cell r="D1585"/>
          <cell r="E1585"/>
        </row>
        <row r="1586">
          <cell r="A1586"/>
          <cell r="B1586"/>
          <cell r="C1586"/>
          <cell r="D1586"/>
          <cell r="E1586"/>
        </row>
        <row r="1587">
          <cell r="A1587"/>
          <cell r="B1587"/>
          <cell r="C1587"/>
          <cell r="D1587"/>
          <cell r="E1587"/>
        </row>
        <row r="1588">
          <cell r="A1588"/>
          <cell r="B1588"/>
          <cell r="C1588"/>
          <cell r="D1588"/>
          <cell r="E1588"/>
        </row>
        <row r="1589">
          <cell r="A1589"/>
          <cell r="B1589"/>
          <cell r="C1589"/>
          <cell r="D1589"/>
          <cell r="E1589"/>
        </row>
        <row r="1590">
          <cell r="A1590"/>
          <cell r="B1590"/>
          <cell r="C1590"/>
          <cell r="D1590"/>
          <cell r="E1590"/>
        </row>
        <row r="1591">
          <cell r="A1591"/>
          <cell r="B1591"/>
          <cell r="C1591"/>
          <cell r="D1591"/>
          <cell r="E1591"/>
        </row>
        <row r="1592">
          <cell r="A1592"/>
          <cell r="B1592"/>
          <cell r="C1592"/>
          <cell r="D1592"/>
          <cell r="E1592"/>
        </row>
        <row r="1593">
          <cell r="A1593"/>
          <cell r="B1593"/>
          <cell r="C1593"/>
          <cell r="D1593"/>
          <cell r="E1593"/>
        </row>
        <row r="1594">
          <cell r="A1594"/>
          <cell r="B1594"/>
          <cell r="C1594"/>
          <cell r="D1594"/>
          <cell r="E1594"/>
        </row>
        <row r="1595">
          <cell r="A1595"/>
          <cell r="B1595"/>
          <cell r="C1595"/>
          <cell r="D1595"/>
          <cell r="E1595"/>
        </row>
        <row r="1596">
          <cell r="A1596"/>
          <cell r="B1596"/>
          <cell r="C1596"/>
          <cell r="D1596"/>
          <cell r="E1596"/>
        </row>
        <row r="1597">
          <cell r="A1597"/>
          <cell r="B1597"/>
          <cell r="C1597"/>
          <cell r="D1597"/>
          <cell r="E1597"/>
        </row>
        <row r="1598">
          <cell r="A1598"/>
          <cell r="B1598"/>
          <cell r="C1598"/>
          <cell r="D1598"/>
          <cell r="E1598"/>
        </row>
        <row r="1599">
          <cell r="A1599"/>
          <cell r="B1599"/>
          <cell r="C1599"/>
          <cell r="D1599"/>
          <cell r="E1599"/>
        </row>
        <row r="1600">
          <cell r="A1600"/>
          <cell r="B1600"/>
          <cell r="C1600"/>
          <cell r="D1600"/>
          <cell r="E1600"/>
        </row>
        <row r="1601">
          <cell r="A1601"/>
          <cell r="B1601"/>
          <cell r="C1601"/>
          <cell r="D1601"/>
          <cell r="E1601"/>
        </row>
        <row r="1602">
          <cell r="A1602"/>
          <cell r="B1602"/>
          <cell r="C1602"/>
          <cell r="D1602"/>
          <cell r="E1602"/>
        </row>
        <row r="1603">
          <cell r="A1603"/>
          <cell r="B1603"/>
          <cell r="C1603"/>
          <cell r="D1603"/>
          <cell r="E1603"/>
        </row>
        <row r="1604">
          <cell r="A1604"/>
          <cell r="B1604"/>
          <cell r="C1604"/>
          <cell r="D1604"/>
          <cell r="E1604"/>
        </row>
        <row r="1605">
          <cell r="A1605"/>
          <cell r="B1605"/>
          <cell r="C1605"/>
          <cell r="D1605"/>
          <cell r="E1605"/>
        </row>
        <row r="1606">
          <cell r="A1606"/>
          <cell r="B1606"/>
          <cell r="C1606"/>
          <cell r="D1606"/>
          <cell r="E1606"/>
        </row>
        <row r="1607">
          <cell r="A1607"/>
          <cell r="B1607"/>
          <cell r="C1607"/>
          <cell r="D1607"/>
          <cell r="E1607"/>
        </row>
        <row r="1608">
          <cell r="A1608"/>
          <cell r="B1608"/>
          <cell r="C1608"/>
          <cell r="D1608"/>
          <cell r="E1608"/>
        </row>
        <row r="1609">
          <cell r="A1609"/>
          <cell r="B1609"/>
          <cell r="C1609"/>
          <cell r="D1609"/>
          <cell r="E1609"/>
        </row>
        <row r="1610">
          <cell r="A1610"/>
          <cell r="B1610"/>
          <cell r="C1610"/>
          <cell r="D1610"/>
          <cell r="E1610"/>
        </row>
        <row r="1611">
          <cell r="A1611"/>
          <cell r="B1611"/>
          <cell r="C1611"/>
          <cell r="D1611"/>
          <cell r="E1611"/>
        </row>
        <row r="1612">
          <cell r="A1612"/>
          <cell r="B1612"/>
          <cell r="C1612"/>
          <cell r="D1612"/>
          <cell r="E1612"/>
        </row>
        <row r="1613">
          <cell r="A1613"/>
          <cell r="B1613"/>
          <cell r="C1613"/>
          <cell r="D1613"/>
          <cell r="E1613"/>
        </row>
        <row r="1614">
          <cell r="A1614"/>
          <cell r="B1614"/>
          <cell r="C1614"/>
          <cell r="D1614"/>
          <cell r="E1614"/>
        </row>
        <row r="1615">
          <cell r="A1615"/>
          <cell r="B1615"/>
          <cell r="C1615"/>
          <cell r="D1615"/>
          <cell r="E1615"/>
        </row>
        <row r="1616">
          <cell r="A1616"/>
          <cell r="B1616"/>
          <cell r="C1616"/>
          <cell r="D1616"/>
          <cell r="E1616"/>
        </row>
        <row r="1617">
          <cell r="A1617"/>
          <cell r="B1617"/>
          <cell r="C1617"/>
          <cell r="D1617"/>
          <cell r="E1617"/>
        </row>
        <row r="1618">
          <cell r="A1618"/>
          <cell r="B1618"/>
          <cell r="C1618"/>
          <cell r="D1618"/>
          <cell r="E1618"/>
        </row>
        <row r="1619">
          <cell r="A1619"/>
          <cell r="B1619"/>
          <cell r="C1619"/>
          <cell r="D1619"/>
          <cell r="E1619"/>
        </row>
        <row r="1620">
          <cell r="A1620"/>
          <cell r="B1620"/>
          <cell r="C1620"/>
          <cell r="D1620"/>
          <cell r="E1620"/>
        </row>
        <row r="1621">
          <cell r="A1621"/>
          <cell r="B1621"/>
          <cell r="C1621"/>
          <cell r="D1621"/>
          <cell r="E1621"/>
        </row>
        <row r="1622">
          <cell r="A1622"/>
          <cell r="B1622"/>
          <cell r="C1622"/>
          <cell r="D1622"/>
          <cell r="E1622"/>
        </row>
        <row r="1623">
          <cell r="A1623"/>
          <cell r="B1623"/>
          <cell r="C1623"/>
          <cell r="D1623"/>
          <cell r="E1623"/>
        </row>
        <row r="1624">
          <cell r="A1624"/>
          <cell r="B1624"/>
          <cell r="C1624"/>
          <cell r="D1624"/>
          <cell r="E1624"/>
        </row>
        <row r="1625">
          <cell r="A1625"/>
          <cell r="B1625"/>
          <cell r="C1625"/>
          <cell r="D1625"/>
          <cell r="E1625"/>
        </row>
        <row r="1626">
          <cell r="A1626"/>
          <cell r="B1626"/>
          <cell r="C1626"/>
          <cell r="D1626"/>
          <cell r="E1626"/>
        </row>
        <row r="1627">
          <cell r="A1627"/>
          <cell r="B1627"/>
          <cell r="C1627"/>
          <cell r="D1627"/>
          <cell r="E1627"/>
        </row>
        <row r="1628">
          <cell r="A1628"/>
          <cell r="B1628"/>
          <cell r="C1628"/>
          <cell r="D1628"/>
          <cell r="E1628"/>
        </row>
        <row r="1629">
          <cell r="A1629"/>
          <cell r="B1629"/>
          <cell r="C1629"/>
          <cell r="D1629"/>
          <cell r="E1629"/>
        </row>
        <row r="1630">
          <cell r="A1630"/>
          <cell r="B1630"/>
          <cell r="C1630"/>
          <cell r="D1630"/>
          <cell r="E1630"/>
        </row>
        <row r="1631">
          <cell r="A1631"/>
          <cell r="B1631"/>
          <cell r="C1631"/>
          <cell r="D1631"/>
          <cell r="E1631"/>
        </row>
        <row r="1632">
          <cell r="A1632"/>
          <cell r="B1632"/>
          <cell r="C1632"/>
          <cell r="D1632"/>
          <cell r="E1632"/>
        </row>
        <row r="1633">
          <cell r="A1633"/>
          <cell r="B1633"/>
          <cell r="C1633"/>
          <cell r="D1633"/>
          <cell r="E1633"/>
        </row>
        <row r="1634">
          <cell r="A1634"/>
          <cell r="B1634"/>
          <cell r="C1634"/>
          <cell r="D1634"/>
          <cell r="E1634"/>
        </row>
        <row r="1635">
          <cell r="A1635"/>
          <cell r="B1635"/>
          <cell r="C1635"/>
          <cell r="D1635"/>
          <cell r="E1635"/>
        </row>
        <row r="1636">
          <cell r="A1636"/>
          <cell r="B1636"/>
          <cell r="C1636"/>
          <cell r="D1636"/>
          <cell r="E1636"/>
        </row>
        <row r="1637">
          <cell r="A1637"/>
          <cell r="B1637"/>
          <cell r="C1637"/>
          <cell r="D1637"/>
          <cell r="E1637"/>
        </row>
        <row r="1638">
          <cell r="A1638"/>
          <cell r="B1638"/>
          <cell r="C1638"/>
          <cell r="D1638"/>
          <cell r="E1638"/>
        </row>
        <row r="1639">
          <cell r="A1639"/>
          <cell r="B1639"/>
          <cell r="C1639"/>
          <cell r="D1639"/>
          <cell r="E1639"/>
        </row>
        <row r="1640">
          <cell r="A1640"/>
          <cell r="B1640"/>
          <cell r="C1640"/>
          <cell r="D1640"/>
          <cell r="E1640"/>
        </row>
        <row r="1641">
          <cell r="A1641"/>
          <cell r="B1641"/>
          <cell r="C1641"/>
          <cell r="D1641"/>
          <cell r="E1641"/>
        </row>
        <row r="1642">
          <cell r="A1642"/>
          <cell r="B1642"/>
          <cell r="C1642"/>
          <cell r="D1642"/>
          <cell r="E1642"/>
        </row>
        <row r="1643">
          <cell r="A1643"/>
          <cell r="B1643"/>
          <cell r="C1643"/>
          <cell r="D1643"/>
          <cell r="E1643"/>
        </row>
        <row r="1644">
          <cell r="A1644"/>
          <cell r="B1644"/>
          <cell r="C1644"/>
          <cell r="D1644"/>
          <cell r="E1644"/>
        </row>
        <row r="1645">
          <cell r="A1645"/>
          <cell r="B1645"/>
          <cell r="C1645"/>
          <cell r="D1645"/>
          <cell r="E1645"/>
        </row>
        <row r="1646">
          <cell r="A1646"/>
          <cell r="B1646"/>
          <cell r="C1646"/>
          <cell r="D1646"/>
          <cell r="E1646"/>
        </row>
        <row r="1647">
          <cell r="A1647"/>
          <cell r="B1647"/>
          <cell r="C1647"/>
          <cell r="D1647"/>
          <cell r="E1647"/>
        </row>
        <row r="1648">
          <cell r="A1648"/>
          <cell r="B1648"/>
          <cell r="C1648"/>
          <cell r="D1648"/>
          <cell r="E1648"/>
        </row>
        <row r="1649">
          <cell r="A1649"/>
          <cell r="B1649"/>
          <cell r="C1649"/>
          <cell r="D1649"/>
          <cell r="E1649"/>
        </row>
        <row r="1650">
          <cell r="A1650"/>
          <cell r="B1650"/>
          <cell r="C1650"/>
          <cell r="D1650"/>
          <cell r="E1650"/>
        </row>
        <row r="1651">
          <cell r="A1651"/>
          <cell r="B1651"/>
          <cell r="C1651"/>
          <cell r="D1651"/>
          <cell r="E1651"/>
        </row>
        <row r="1652">
          <cell r="A1652"/>
          <cell r="B1652"/>
          <cell r="C1652"/>
          <cell r="D1652"/>
          <cell r="E1652"/>
        </row>
      </sheetData>
      <sheetData sheetId="9">
        <row r="499">
          <cell r="G499">
            <v>0.28066465050554112</v>
          </cell>
        </row>
      </sheetData>
      <sheetData sheetId="10"/>
      <sheetData sheetId="11"/>
      <sheetData sheetId="1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Centre Total Servic_Base0"/>
      <sheetName val="Cost Centre Total Servic"/>
      <sheetName val="Cost Centre Total USE"/>
      <sheetName val="Annual RA - Statutory Hierarchy"/>
      <sheetName val="Macro1"/>
      <sheetName val="Sheet2"/>
      <sheetName val="Income"/>
      <sheetName val="EWP Base Budget Workings - Full"/>
      <sheetName val="S.251 Budget"/>
      <sheetName val="Central, EY &amp; HN"/>
      <sheetName val="Cost_Centre_Total_Servic_Base0"/>
      <sheetName val="Annual_RA_-_Statutory_Hierarchy"/>
    </sheetNames>
    <sheetDataSet>
      <sheetData sheetId="0"/>
      <sheetData sheetId="1"/>
      <sheetData sheetId="2"/>
      <sheetData sheetId="3"/>
      <sheetData sheetId="4">
        <row r="83">
          <cell r="A83" t="str">
            <v>Recover</v>
          </cell>
        </row>
      </sheetData>
      <sheetData sheetId="5"/>
      <sheetData sheetId="6"/>
      <sheetData sheetId="7"/>
      <sheetData sheetId="8"/>
      <sheetData sheetId="9"/>
      <sheetData sheetId="10" refreshError="1"/>
      <sheetData sheetId="1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073 Reconciliation"/>
      <sheetName val="YZ001-BR301"/>
      <sheetName val="School Balances"/>
      <sheetName val="Summary 15-16"/>
      <sheetName val="Schs Cfwd 14-15 REVISED V4"/>
      <sheetName val="Pivot (2)"/>
      <sheetName val="Pivot"/>
      <sheetName val="Code Detail (2)"/>
      <sheetName val="Schools Balances 15.04.16"/>
      <sheetName val="Schools Balances 14.04.16 (2)"/>
      <sheetName val="Schools Balances 13.04.16 (2)"/>
      <sheetName val="Sheet4"/>
      <sheetName val="Code Detail"/>
      <sheetName val="Capital"/>
      <sheetName val="Mutual Loan 310315"/>
      <sheetName val="Mutual Loan 310314"/>
    </sheetNames>
    <sheetDataSet>
      <sheetData sheetId="0"/>
      <sheetData sheetId="1"/>
      <sheetData sheetId="2">
        <row r="1">
          <cell r="A1">
            <v>0</v>
          </cell>
        </row>
      </sheetData>
      <sheetData sheetId="3">
        <row r="1">
          <cell r="A1">
            <v>0</v>
          </cell>
        </row>
      </sheetData>
      <sheetData sheetId="4">
        <row r="1">
          <cell r="B1">
            <v>2</v>
          </cell>
        </row>
      </sheetData>
      <sheetData sheetId="5"/>
      <sheetData sheetId="6"/>
      <sheetData sheetId="7"/>
      <sheetData sheetId="8">
        <row r="1">
          <cell r="B1">
            <v>2</v>
          </cell>
          <cell r="C1">
            <v>3</v>
          </cell>
          <cell r="D1">
            <v>4</v>
          </cell>
          <cell r="E1">
            <v>5</v>
          </cell>
          <cell r="F1">
            <v>6</v>
          </cell>
          <cell r="G1">
            <v>7</v>
          </cell>
        </row>
        <row r="3">
          <cell r="C3" t="str">
            <v>Sum of YTD Actual</v>
          </cell>
          <cell r="D3" t="str">
            <v>Subjective Parent + Description</v>
          </cell>
          <cell r="E3">
            <v>0</v>
          </cell>
          <cell r="F3">
            <v>0</v>
          </cell>
          <cell r="G3">
            <v>0</v>
          </cell>
          <cell r="H3">
            <v>0</v>
          </cell>
        </row>
        <row r="4">
          <cell r="C4" t="str">
            <v>CC&amp;Desc</v>
          </cell>
          <cell r="D4" t="str">
            <v>Revenue</v>
          </cell>
          <cell r="E4" t="str">
            <v>S1_CAP</v>
          </cell>
          <cell r="F4" t="str">
            <v>B1_AE-Current Assets</v>
          </cell>
          <cell r="G4" t="str">
            <v>B1_AF-Current Liabilities</v>
          </cell>
          <cell r="H4" t="str">
            <v>Grand Total</v>
          </cell>
        </row>
        <row r="5">
          <cell r="A5">
            <v>1</v>
          </cell>
          <cell r="B5" t="str">
            <v>EE001</v>
          </cell>
          <cell r="C5" t="str">
            <v>EE001 - Aldeburgh Primary School</v>
          </cell>
          <cell r="D5">
            <v>384879.87999999995</v>
          </cell>
          <cell r="E5">
            <v>-4788.75</v>
          </cell>
          <cell r="F5">
            <v>106045.42</v>
          </cell>
          <cell r="G5">
            <v>0</v>
          </cell>
          <cell r="H5">
            <v>486136.54999999993</v>
          </cell>
        </row>
        <row r="6">
          <cell r="A6">
            <v>5</v>
          </cell>
          <cell r="B6" t="str">
            <v>EE005</v>
          </cell>
          <cell r="C6" t="str">
            <v>EE005 - Barnby &amp; North Cove Community</v>
          </cell>
          <cell r="D6">
            <v>295257.49999999994</v>
          </cell>
          <cell r="E6">
            <v>-2753.5099999999998</v>
          </cell>
          <cell r="F6">
            <v>52387.700000000004</v>
          </cell>
          <cell r="G6">
            <v>0</v>
          </cell>
          <cell r="H6">
            <v>344891.68999999994</v>
          </cell>
        </row>
        <row r="7">
          <cell r="A7">
            <v>6</v>
          </cell>
          <cell r="B7" t="str">
            <v>EE006</v>
          </cell>
          <cell r="C7" t="str">
            <v>EE006 - The Albert Pye Community Prima</v>
          </cell>
          <cell r="D7">
            <v>1280545.5500000005</v>
          </cell>
          <cell r="E7">
            <v>-2438.5500000000002</v>
          </cell>
          <cell r="F7">
            <v>103949.07</v>
          </cell>
          <cell r="G7">
            <v>0</v>
          </cell>
          <cell r="H7">
            <v>1382056.0700000005</v>
          </cell>
        </row>
        <row r="8">
          <cell r="A8">
            <v>7</v>
          </cell>
          <cell r="B8" t="str">
            <v>EE007</v>
          </cell>
          <cell r="C8" t="str">
            <v>EE007 - Ravensmere Infant School</v>
          </cell>
          <cell r="D8">
            <v>353103.38</v>
          </cell>
          <cell r="E8">
            <v>2696.5</v>
          </cell>
          <cell r="F8">
            <v>55278.5</v>
          </cell>
          <cell r="G8">
            <v>0</v>
          </cell>
          <cell r="H8">
            <v>411078.38</v>
          </cell>
        </row>
        <row r="9">
          <cell r="A9">
            <v>8</v>
          </cell>
          <cell r="B9" t="str">
            <v>EE008</v>
          </cell>
          <cell r="C9" t="str">
            <v>EE008 - Crowfoot Community Primary Sch</v>
          </cell>
          <cell r="D9">
            <v>498834.03</v>
          </cell>
          <cell r="E9">
            <v>5543.75</v>
          </cell>
          <cell r="F9">
            <v>0</v>
          </cell>
          <cell r="G9">
            <v>0</v>
          </cell>
          <cell r="H9">
            <v>504377.78</v>
          </cell>
        </row>
        <row r="10">
          <cell r="A10">
            <v>9</v>
          </cell>
          <cell r="B10" t="str">
            <v>EE009</v>
          </cell>
          <cell r="C10" t="str">
            <v>EE009 - St Benets Catholic Primary School</v>
          </cell>
          <cell r="D10">
            <v>451014.89000000007</v>
          </cell>
          <cell r="E10">
            <v>0</v>
          </cell>
          <cell r="F10">
            <v>30771.360000000001</v>
          </cell>
          <cell r="G10">
            <v>0</v>
          </cell>
          <cell r="H10">
            <v>481786.25000000006</v>
          </cell>
        </row>
        <row r="11">
          <cell r="A11">
            <v>10</v>
          </cell>
          <cell r="B11" t="str">
            <v>EE010</v>
          </cell>
          <cell r="C11" t="str">
            <v>EE010 - Bedfield C of E VCP School</v>
          </cell>
          <cell r="D11">
            <v>287840.28000000009</v>
          </cell>
          <cell r="E11">
            <v>462.5</v>
          </cell>
          <cell r="F11">
            <v>96643.09</v>
          </cell>
          <cell r="G11">
            <v>0</v>
          </cell>
          <cell r="H11">
            <v>384945.87000000011</v>
          </cell>
        </row>
        <row r="12">
          <cell r="A12">
            <v>11</v>
          </cell>
          <cell r="B12" t="str">
            <v>EE011</v>
          </cell>
          <cell r="C12" t="str">
            <v>EE011 - Benhall, St Marys C of E VCP</v>
          </cell>
          <cell r="D12">
            <v>400731.78999999975</v>
          </cell>
          <cell r="E12">
            <v>-3431.94</v>
          </cell>
          <cell r="F12">
            <v>126499.15000000001</v>
          </cell>
          <cell r="G12">
            <v>0</v>
          </cell>
          <cell r="H12">
            <v>523798.99999999971</v>
          </cell>
        </row>
        <row r="13">
          <cell r="A13">
            <v>12</v>
          </cell>
          <cell r="B13" t="str">
            <v>EE012</v>
          </cell>
          <cell r="C13" t="str">
            <v>EE012 - Blundeston C of E VCP School</v>
          </cell>
          <cell r="D13">
            <v>659956.86999999988</v>
          </cell>
          <cell r="E13">
            <v>-821.55999999999949</v>
          </cell>
          <cell r="F13">
            <v>122097.41</v>
          </cell>
          <cell r="G13">
            <v>0</v>
          </cell>
          <cell r="H13">
            <v>781232.71999999986</v>
          </cell>
        </row>
        <row r="14">
          <cell r="A14">
            <v>13</v>
          </cell>
          <cell r="B14" t="str">
            <v>EE013</v>
          </cell>
          <cell r="C14" t="str">
            <v>EE013 - Bramfield C of E VCP School</v>
          </cell>
          <cell r="D14">
            <v>1067880.31</v>
          </cell>
          <cell r="E14">
            <v>16757</v>
          </cell>
          <cell r="F14">
            <v>275698.57</v>
          </cell>
          <cell r="G14">
            <v>0</v>
          </cell>
          <cell r="H14">
            <v>1360335.8800000001</v>
          </cell>
        </row>
        <row r="15">
          <cell r="A15">
            <v>14</v>
          </cell>
          <cell r="B15" t="str">
            <v>EE014</v>
          </cell>
          <cell r="C15" t="str">
            <v>EE014 - Brampton C of E VCP School</v>
          </cell>
          <cell r="D15">
            <v>343929.24</v>
          </cell>
          <cell r="E15">
            <v>-4855</v>
          </cell>
          <cell r="F15">
            <v>119561.76000000001</v>
          </cell>
          <cell r="G15">
            <v>0</v>
          </cell>
          <cell r="H15">
            <v>458636</v>
          </cell>
        </row>
        <row r="16">
          <cell r="A16">
            <v>15</v>
          </cell>
          <cell r="B16" t="str">
            <v>EE015</v>
          </cell>
          <cell r="C16" t="str">
            <v>EE015 - Bungay Primary School</v>
          </cell>
          <cell r="D16">
            <v>854013.90000000037</v>
          </cell>
          <cell r="E16">
            <v>-0.1500000000005457</v>
          </cell>
          <cell r="F16">
            <v>81988.639999999999</v>
          </cell>
          <cell r="G16">
            <v>0</v>
          </cell>
          <cell r="H16">
            <v>936002.39000000036</v>
          </cell>
        </row>
        <row r="17">
          <cell r="A17">
            <v>16</v>
          </cell>
          <cell r="B17" t="str">
            <v>EE016</v>
          </cell>
          <cell r="C17" t="str">
            <v>EE016 - St Edmunds Catholic Primary School</v>
          </cell>
          <cell r="D17">
            <v>433775.49</v>
          </cell>
          <cell r="E17">
            <v>0</v>
          </cell>
          <cell r="F17">
            <v>1423.71</v>
          </cell>
          <cell r="G17">
            <v>0</v>
          </cell>
          <cell r="H17">
            <v>435199.2</v>
          </cell>
        </row>
        <row r="18">
          <cell r="A18">
            <v>17</v>
          </cell>
          <cell r="B18" t="str">
            <v>EE017</v>
          </cell>
          <cell r="C18" t="str">
            <v>EE017 - St Botolphs CEVCP School</v>
          </cell>
          <cell r="D18">
            <v>637024.00999999966</v>
          </cell>
          <cell r="E18">
            <v>4002.51</v>
          </cell>
          <cell r="F18">
            <v>132855.5</v>
          </cell>
          <cell r="G18">
            <v>0</v>
          </cell>
          <cell r="H18">
            <v>773882.01999999967</v>
          </cell>
        </row>
        <row r="19">
          <cell r="A19">
            <v>19</v>
          </cell>
          <cell r="B19" t="str">
            <v>EE019</v>
          </cell>
          <cell r="C19" t="str">
            <v>EE019 - Carlton Colville Primary Schoo</v>
          </cell>
          <cell r="D19">
            <v>1489356.04</v>
          </cell>
          <cell r="E19">
            <v>-2023</v>
          </cell>
          <cell r="F19">
            <v>129335.35</v>
          </cell>
          <cell r="G19">
            <v>0</v>
          </cell>
          <cell r="H19">
            <v>1616668.3900000001</v>
          </cell>
        </row>
        <row r="20">
          <cell r="A20">
            <v>20</v>
          </cell>
          <cell r="B20" t="str">
            <v>EE020</v>
          </cell>
          <cell r="C20" t="str">
            <v>EE020 - Charsfield C of E VCP School</v>
          </cell>
          <cell r="D20">
            <v>232028.77000000005</v>
          </cell>
          <cell r="E20">
            <v>-1635.31</v>
          </cell>
          <cell r="F20">
            <v>33878.75</v>
          </cell>
          <cell r="G20">
            <v>0</v>
          </cell>
          <cell r="H20">
            <v>264272.21000000002</v>
          </cell>
        </row>
        <row r="21">
          <cell r="A21">
            <v>22</v>
          </cell>
          <cell r="B21" t="str">
            <v>EE022</v>
          </cell>
          <cell r="C21" t="str">
            <v>EE022 - Corton C of E VCP School</v>
          </cell>
          <cell r="D21">
            <v>443069.69999999995</v>
          </cell>
          <cell r="E21">
            <v>0</v>
          </cell>
          <cell r="F21">
            <v>72861.64</v>
          </cell>
          <cell r="G21">
            <v>0</v>
          </cell>
          <cell r="H21">
            <v>515931.33999999997</v>
          </cell>
        </row>
        <row r="22">
          <cell r="A22">
            <v>23</v>
          </cell>
          <cell r="B22" t="str">
            <v>EE023</v>
          </cell>
          <cell r="C22" t="str">
            <v>EE023 - Knodishall, Coldfair Green Com</v>
          </cell>
          <cell r="D22">
            <v>510869.59</v>
          </cell>
          <cell r="E22">
            <v>-630</v>
          </cell>
          <cell r="F22">
            <v>29830.9</v>
          </cell>
          <cell r="G22">
            <v>0</v>
          </cell>
          <cell r="H22">
            <v>540070.49</v>
          </cell>
        </row>
        <row r="23">
          <cell r="A23">
            <v>25</v>
          </cell>
          <cell r="B23" t="str">
            <v>EE025</v>
          </cell>
          <cell r="C23" t="str">
            <v>EE025 - Sir Robert Hitcham's C of E VAP School, Debenham</v>
          </cell>
          <cell r="D23">
            <v>694194.22</v>
          </cell>
          <cell r="E23">
            <v>0</v>
          </cell>
          <cell r="F23">
            <v>89560.09</v>
          </cell>
          <cell r="G23">
            <v>0</v>
          </cell>
          <cell r="H23">
            <v>783754.30999999994</v>
          </cell>
        </row>
        <row r="24">
          <cell r="A24">
            <v>26</v>
          </cell>
          <cell r="B24" t="str">
            <v>EE026</v>
          </cell>
          <cell r="C24" t="str">
            <v>EE026 - Dennington C of E VCP School</v>
          </cell>
          <cell r="D24">
            <v>193521.11000000004</v>
          </cell>
          <cell r="E24">
            <v>-4148</v>
          </cell>
          <cell r="F24">
            <v>62459.9</v>
          </cell>
          <cell r="G24">
            <v>0</v>
          </cell>
          <cell r="H24">
            <v>251833.01000000004</v>
          </cell>
        </row>
        <row r="25">
          <cell r="A25">
            <v>29</v>
          </cell>
          <cell r="B25" t="str">
            <v>EE029</v>
          </cell>
          <cell r="C25" t="str">
            <v>EE029 - Earl Soham Community Primary</v>
          </cell>
          <cell r="D25">
            <v>348501.67999999993</v>
          </cell>
          <cell r="E25">
            <v>-3142</v>
          </cell>
          <cell r="F25">
            <v>89945.81</v>
          </cell>
          <cell r="G25">
            <v>0</v>
          </cell>
          <cell r="H25">
            <v>435305.48999999993</v>
          </cell>
        </row>
        <row r="26">
          <cell r="A26">
            <v>31</v>
          </cell>
          <cell r="B26" t="str">
            <v>EE031</v>
          </cell>
          <cell r="C26" t="str">
            <v>EE031 - Eye, St Peter &amp; St Paul C of E</v>
          </cell>
          <cell r="D26">
            <v>702880.55000000028</v>
          </cell>
          <cell r="E26">
            <v>0</v>
          </cell>
          <cell r="F26">
            <v>22382.02</v>
          </cell>
          <cell r="G26">
            <v>0</v>
          </cell>
          <cell r="H26">
            <v>725262.5700000003</v>
          </cell>
        </row>
        <row r="27">
          <cell r="A27">
            <v>35</v>
          </cell>
          <cell r="B27" t="str">
            <v>EE035</v>
          </cell>
          <cell r="C27" t="str">
            <v>EE035 - Sir Robert Hitcham's C of E VAP School, Framlingham</v>
          </cell>
          <cell r="D27">
            <v>982084.12999999966</v>
          </cell>
          <cell r="E27">
            <v>0</v>
          </cell>
          <cell r="F27">
            <v>231663.03</v>
          </cell>
          <cell r="G27">
            <v>0</v>
          </cell>
          <cell r="H27">
            <v>1213747.1599999997</v>
          </cell>
        </row>
        <row r="28">
          <cell r="A28">
            <v>36</v>
          </cell>
          <cell r="B28" t="str">
            <v>EE036</v>
          </cell>
          <cell r="C28" t="str">
            <v>EE036 - Fressingfield C of E VCP Schoo</v>
          </cell>
          <cell r="D28">
            <v>448726.28000000009</v>
          </cell>
          <cell r="E28">
            <v>-2354.9700000000003</v>
          </cell>
          <cell r="F28">
            <v>112707.74</v>
          </cell>
          <cell r="G28">
            <v>0</v>
          </cell>
          <cell r="H28">
            <v>559079.05000000016</v>
          </cell>
        </row>
        <row r="29">
          <cell r="A29">
            <v>38</v>
          </cell>
          <cell r="B29" t="str">
            <v>EE038</v>
          </cell>
          <cell r="C29" t="str">
            <v>EE038 - Gislingham C of E VCP School</v>
          </cell>
          <cell r="D29">
            <v>648680.6399999999</v>
          </cell>
          <cell r="E29">
            <v>-7174.2599999999984</v>
          </cell>
          <cell r="F29">
            <v>335907.87</v>
          </cell>
          <cell r="G29">
            <v>0</v>
          </cell>
          <cell r="H29">
            <v>977414.24999999988</v>
          </cell>
        </row>
        <row r="30">
          <cell r="A30">
            <v>41</v>
          </cell>
          <cell r="B30" t="str">
            <v>EE041</v>
          </cell>
          <cell r="C30" t="str">
            <v>EE041 - Edgar Sewter Community Primary</v>
          </cell>
          <cell r="D30">
            <v>912845.46</v>
          </cell>
          <cell r="E30">
            <v>6520.6100000000006</v>
          </cell>
          <cell r="F30">
            <v>33605.17</v>
          </cell>
          <cell r="G30">
            <v>0</v>
          </cell>
          <cell r="H30">
            <v>952971.24</v>
          </cell>
        </row>
        <row r="31">
          <cell r="A31">
            <v>42</v>
          </cell>
          <cell r="B31" t="str">
            <v>EE042</v>
          </cell>
          <cell r="C31" t="str">
            <v>EE042 - Helmingham Community Primary S</v>
          </cell>
          <cell r="D31">
            <v>375234.57</v>
          </cell>
          <cell r="E31">
            <v>15047.570000000003</v>
          </cell>
          <cell r="F31">
            <v>88187.7</v>
          </cell>
          <cell r="G31">
            <v>0</v>
          </cell>
          <cell r="H31">
            <v>478469.84</v>
          </cell>
        </row>
        <row r="32">
          <cell r="A32">
            <v>44</v>
          </cell>
          <cell r="B32" t="str">
            <v>EE044</v>
          </cell>
          <cell r="C32" t="str">
            <v>EE044 - Holton St Peter Community Prim</v>
          </cell>
          <cell r="D32">
            <v>371017.24999999994</v>
          </cell>
          <cell r="E32">
            <v>-1598.75</v>
          </cell>
          <cell r="F32">
            <v>62800.340000000004</v>
          </cell>
          <cell r="G32">
            <v>0</v>
          </cell>
          <cell r="H32">
            <v>432218.83999999997</v>
          </cell>
        </row>
        <row r="33">
          <cell r="A33">
            <v>48</v>
          </cell>
          <cell r="B33" t="str">
            <v>EE048</v>
          </cell>
          <cell r="C33" t="str">
            <v>EE048 - Ilketshall St Lawrence School</v>
          </cell>
          <cell r="D33">
            <v>441270.88999999984</v>
          </cell>
          <cell r="E33">
            <v>-5125</v>
          </cell>
          <cell r="F33">
            <v>117028.55</v>
          </cell>
          <cell r="G33">
            <v>0</v>
          </cell>
          <cell r="H33">
            <v>553174.43999999983</v>
          </cell>
        </row>
        <row r="34">
          <cell r="A34">
            <v>50</v>
          </cell>
          <cell r="B34" t="str">
            <v>EE050</v>
          </cell>
          <cell r="C34" t="str">
            <v>EE050 - Kelsale C of E VCP School</v>
          </cell>
          <cell r="D34">
            <v>513785.7599999996</v>
          </cell>
          <cell r="E34">
            <v>8647.2799999999988</v>
          </cell>
          <cell r="F34">
            <v>154550.24</v>
          </cell>
          <cell r="G34">
            <v>0</v>
          </cell>
          <cell r="H34">
            <v>676983.27999999956</v>
          </cell>
        </row>
        <row r="35">
          <cell r="A35">
            <v>56</v>
          </cell>
          <cell r="B35" t="str">
            <v>EE056</v>
          </cell>
          <cell r="C35" t="str">
            <v>EE056 - All Saints C of E VAP School, Laxfield</v>
          </cell>
          <cell r="D35">
            <v>309830.70999999985</v>
          </cell>
          <cell r="E35">
            <v>0</v>
          </cell>
          <cell r="F35">
            <v>108153.58</v>
          </cell>
          <cell r="G35">
            <v>0</v>
          </cell>
          <cell r="H35">
            <v>417984.28999999986</v>
          </cell>
        </row>
        <row r="36">
          <cell r="A36">
            <v>59</v>
          </cell>
          <cell r="B36" t="str">
            <v>EE059</v>
          </cell>
          <cell r="C36" t="str">
            <v>EE059 - Dell Primary School</v>
          </cell>
          <cell r="D36">
            <v>1133442.5099999991</v>
          </cell>
          <cell r="E36">
            <v>-1935.75</v>
          </cell>
          <cell r="F36">
            <v>0</v>
          </cell>
          <cell r="G36">
            <v>0</v>
          </cell>
          <cell r="H36">
            <v>1131506.7599999991</v>
          </cell>
        </row>
        <row r="37">
          <cell r="A37">
            <v>60</v>
          </cell>
          <cell r="B37" t="str">
            <v>EE060</v>
          </cell>
          <cell r="C37" t="str">
            <v>EE060 - Elm Tree Community Primary Sch</v>
          </cell>
          <cell r="D37">
            <v>1245468.9300000002</v>
          </cell>
          <cell r="E37">
            <v>7808.25</v>
          </cell>
          <cell r="F37">
            <v>114375.81</v>
          </cell>
          <cell r="G37">
            <v>0</v>
          </cell>
          <cell r="H37">
            <v>1367652.9900000002</v>
          </cell>
        </row>
        <row r="38">
          <cell r="A38">
            <v>62</v>
          </cell>
          <cell r="B38" t="str">
            <v>EE062</v>
          </cell>
          <cell r="C38" t="str">
            <v>EE062 - Gunton Community Primary Schoo</v>
          </cell>
          <cell r="D38">
            <v>669836.88000000047</v>
          </cell>
          <cell r="E38">
            <v>-603.40000000000055</v>
          </cell>
          <cell r="F38">
            <v>0</v>
          </cell>
          <cell r="G38">
            <v>0</v>
          </cell>
          <cell r="H38">
            <v>669233.48000000045</v>
          </cell>
        </row>
        <row r="39">
          <cell r="A39">
            <v>63</v>
          </cell>
          <cell r="B39" t="str">
            <v>EE063</v>
          </cell>
          <cell r="C39" t="str">
            <v>EE063 - Meadow Community Primary Schoo</v>
          </cell>
          <cell r="D39">
            <v>429262.47000000003</v>
          </cell>
          <cell r="E39">
            <v>-7099.38</v>
          </cell>
          <cell r="F39">
            <v>0</v>
          </cell>
          <cell r="G39">
            <v>0</v>
          </cell>
          <cell r="H39">
            <v>422163.09</v>
          </cell>
        </row>
        <row r="40">
          <cell r="A40">
            <v>64</v>
          </cell>
          <cell r="B40" t="str">
            <v>EE064</v>
          </cell>
          <cell r="C40" t="str">
            <v>EE064 - Northfield St Nicholas Primary</v>
          </cell>
          <cell r="D40">
            <v>696535.02000000014</v>
          </cell>
          <cell r="E40">
            <v>-8682.25</v>
          </cell>
          <cell r="F40">
            <v>0</v>
          </cell>
          <cell r="G40">
            <v>0</v>
          </cell>
          <cell r="H40">
            <v>687852.77000000014</v>
          </cell>
        </row>
        <row r="41">
          <cell r="A41">
            <v>65</v>
          </cell>
          <cell r="B41" t="str">
            <v>EE065</v>
          </cell>
          <cell r="C41" t="str">
            <v>EE065 - Poplars Community Primary Scho</v>
          </cell>
          <cell r="D41">
            <v>2238026.2700000019</v>
          </cell>
          <cell r="E41">
            <v>-581.30000000000109</v>
          </cell>
          <cell r="F41">
            <v>88360.59</v>
          </cell>
          <cell r="G41">
            <v>0</v>
          </cell>
          <cell r="H41">
            <v>2325805.5600000019</v>
          </cell>
        </row>
        <row r="42">
          <cell r="A42">
            <v>67</v>
          </cell>
          <cell r="B42" t="str">
            <v>EE067</v>
          </cell>
          <cell r="C42" t="str">
            <v>EE067 - Pakefield Primary School</v>
          </cell>
          <cell r="D42">
            <v>846.82</v>
          </cell>
          <cell r="E42">
            <v>-946.25</v>
          </cell>
          <cell r="F42">
            <v>0</v>
          </cell>
          <cell r="G42">
            <v>0</v>
          </cell>
          <cell r="H42">
            <v>-99.42999999999995</v>
          </cell>
        </row>
        <row r="43">
          <cell r="A43">
            <v>68</v>
          </cell>
          <cell r="B43" t="str">
            <v>EE068</v>
          </cell>
          <cell r="C43" t="str">
            <v>EE068 - Roman Hill Primary School</v>
          </cell>
          <cell r="D43">
            <v>1935513.8499999987</v>
          </cell>
          <cell r="E43">
            <v>6890.75</v>
          </cell>
          <cell r="F43">
            <v>834176.92</v>
          </cell>
          <cell r="G43">
            <v>0</v>
          </cell>
          <cell r="H43">
            <v>2776581.5199999986</v>
          </cell>
        </row>
        <row r="44">
          <cell r="A44">
            <v>70</v>
          </cell>
          <cell r="B44" t="str">
            <v>EE070</v>
          </cell>
          <cell r="C44" t="str">
            <v>EE070 - St Margarets Community Primar</v>
          </cell>
          <cell r="D44">
            <v>516537.38</v>
          </cell>
          <cell r="E44">
            <v>-6394.25</v>
          </cell>
          <cell r="F44">
            <v>0</v>
          </cell>
          <cell r="G44">
            <v>0</v>
          </cell>
          <cell r="H44">
            <v>510143.13</v>
          </cell>
        </row>
        <row r="45">
          <cell r="A45">
            <v>72</v>
          </cell>
          <cell r="B45" t="str">
            <v>EE072</v>
          </cell>
          <cell r="C45" t="str">
            <v>EE072 - St Marys Roman Catholic Prima</v>
          </cell>
          <cell r="D45">
            <v>790106.14999999944</v>
          </cell>
          <cell r="E45">
            <v>0</v>
          </cell>
          <cell r="F45">
            <v>54981.4</v>
          </cell>
          <cell r="G45">
            <v>0</v>
          </cell>
          <cell r="H45">
            <v>845087.54999999946</v>
          </cell>
        </row>
        <row r="46">
          <cell r="A46">
            <v>74</v>
          </cell>
          <cell r="B46" t="str">
            <v>EE074</v>
          </cell>
          <cell r="C46" t="str">
            <v>EE074 - Woods Loke Community Primary S</v>
          </cell>
          <cell r="D46">
            <v>1583650.5</v>
          </cell>
          <cell r="E46">
            <v>3952.25</v>
          </cell>
          <cell r="F46">
            <v>159674.17000000001</v>
          </cell>
          <cell r="G46">
            <v>0</v>
          </cell>
          <cell r="H46">
            <v>1747276.92</v>
          </cell>
        </row>
        <row r="47">
          <cell r="A47">
            <v>75</v>
          </cell>
          <cell r="B47" t="str">
            <v>EE075</v>
          </cell>
          <cell r="C47" t="str">
            <v>EE075 - Oulton Broad Primary School</v>
          </cell>
          <cell r="D47">
            <v>877160.24</v>
          </cell>
          <cell r="E47">
            <v>-7199.05</v>
          </cell>
          <cell r="F47">
            <v>186156.91</v>
          </cell>
          <cell r="G47">
            <v>0</v>
          </cell>
          <cell r="H47">
            <v>1056118.0999999999</v>
          </cell>
        </row>
        <row r="48">
          <cell r="A48">
            <v>80</v>
          </cell>
          <cell r="B48" t="str">
            <v>EE080</v>
          </cell>
          <cell r="C48" t="str">
            <v>EE080 - Mellis C of E VCP School</v>
          </cell>
          <cell r="D48">
            <v>600152.74000000034</v>
          </cell>
          <cell r="E48">
            <v>-2987.83</v>
          </cell>
          <cell r="F48">
            <v>18195.68</v>
          </cell>
          <cell r="G48">
            <v>0</v>
          </cell>
          <cell r="H48">
            <v>615360.59000000043</v>
          </cell>
        </row>
        <row r="49">
          <cell r="A49">
            <v>81</v>
          </cell>
          <cell r="B49" t="str">
            <v>EE081</v>
          </cell>
          <cell r="C49" t="str">
            <v>EE081 - Mendham Primary School</v>
          </cell>
          <cell r="D49">
            <v>571011.62</v>
          </cell>
          <cell r="E49">
            <v>-389.70000000000073</v>
          </cell>
          <cell r="F49">
            <v>52631.53</v>
          </cell>
          <cell r="G49">
            <v>0</v>
          </cell>
          <cell r="H49">
            <v>623253.45000000007</v>
          </cell>
        </row>
        <row r="50">
          <cell r="A50">
            <v>82</v>
          </cell>
          <cell r="B50" t="str">
            <v>EE082</v>
          </cell>
          <cell r="C50" t="str">
            <v>EE082 - Middleton Community Primary Sc</v>
          </cell>
          <cell r="D50">
            <v>54708.89</v>
          </cell>
          <cell r="E50">
            <v>0</v>
          </cell>
          <cell r="F50">
            <v>0</v>
          </cell>
          <cell r="G50">
            <v>0</v>
          </cell>
          <cell r="H50">
            <v>54708.89</v>
          </cell>
        </row>
        <row r="51">
          <cell r="A51">
            <v>84</v>
          </cell>
          <cell r="B51" t="str">
            <v>EE084</v>
          </cell>
          <cell r="C51" t="str">
            <v>EE084 - Occold Primary School</v>
          </cell>
          <cell r="D51">
            <v>320461.49</v>
          </cell>
          <cell r="E51">
            <v>3437.6100000000006</v>
          </cell>
          <cell r="F51">
            <v>67192.460000000006</v>
          </cell>
          <cell r="G51">
            <v>0</v>
          </cell>
          <cell r="H51">
            <v>391091.56</v>
          </cell>
        </row>
        <row r="52">
          <cell r="A52">
            <v>86</v>
          </cell>
          <cell r="B52" t="str">
            <v>EE086</v>
          </cell>
          <cell r="C52" t="str">
            <v>EE086 - Palgrave C of E VCP School</v>
          </cell>
          <cell r="D52">
            <v>115278.50000000001</v>
          </cell>
          <cell r="E52">
            <v>0</v>
          </cell>
          <cell r="F52">
            <v>0</v>
          </cell>
          <cell r="G52">
            <v>0</v>
          </cell>
          <cell r="H52">
            <v>115278.50000000001</v>
          </cell>
        </row>
        <row r="53">
          <cell r="A53">
            <v>88</v>
          </cell>
          <cell r="B53" t="str">
            <v>EE088</v>
          </cell>
          <cell r="C53" t="str">
            <v>EE088 - Peasenhall Primary School</v>
          </cell>
          <cell r="D53">
            <v>96802.359999999986</v>
          </cell>
          <cell r="E53">
            <v>0</v>
          </cell>
          <cell r="F53">
            <v>0.03</v>
          </cell>
          <cell r="G53">
            <v>0</v>
          </cell>
          <cell r="H53">
            <v>96802.389999999985</v>
          </cell>
        </row>
        <row r="54">
          <cell r="A54">
            <v>92</v>
          </cell>
          <cell r="B54" t="str">
            <v>EE092</v>
          </cell>
          <cell r="C54" t="str">
            <v>EE092 - Reydon Primary School</v>
          </cell>
          <cell r="D54">
            <v>7774.5</v>
          </cell>
          <cell r="E54">
            <v>-7767</v>
          </cell>
          <cell r="F54">
            <v>0</v>
          </cell>
          <cell r="G54">
            <v>0</v>
          </cell>
          <cell r="H54">
            <v>7.5</v>
          </cell>
        </row>
        <row r="55">
          <cell r="A55">
            <v>93</v>
          </cell>
          <cell r="B55" t="str">
            <v>EE093</v>
          </cell>
          <cell r="C55" t="str">
            <v>EE093 - Ringsfield C of E VCP School</v>
          </cell>
          <cell r="D55">
            <v>345618.09999999992</v>
          </cell>
          <cell r="E55">
            <v>-297.25</v>
          </cell>
          <cell r="F55">
            <v>73947.150000000009</v>
          </cell>
          <cell r="G55">
            <v>0</v>
          </cell>
          <cell r="H55">
            <v>419267.99999999994</v>
          </cell>
        </row>
        <row r="56">
          <cell r="A56">
            <v>96</v>
          </cell>
          <cell r="B56" t="str">
            <v>EE096</v>
          </cell>
          <cell r="C56" t="str">
            <v>EE096 - Saxmundham Primary School</v>
          </cell>
          <cell r="D56">
            <v>993342.60000000009</v>
          </cell>
          <cell r="E56">
            <v>23227.85</v>
          </cell>
          <cell r="F56">
            <v>80481.290000000008</v>
          </cell>
          <cell r="G56">
            <v>0</v>
          </cell>
          <cell r="H56">
            <v>1097051.7400000002</v>
          </cell>
        </row>
        <row r="57">
          <cell r="A57">
            <v>97</v>
          </cell>
          <cell r="B57" t="str">
            <v>EE097</v>
          </cell>
          <cell r="C57" t="str">
            <v>EE097 - Snape Community Primary School</v>
          </cell>
          <cell r="D57">
            <v>265045.2199999998</v>
          </cell>
          <cell r="E57">
            <v>4770.32</v>
          </cell>
          <cell r="F57">
            <v>9252.43</v>
          </cell>
          <cell r="G57">
            <v>0</v>
          </cell>
          <cell r="H57">
            <v>279067.9699999998</v>
          </cell>
        </row>
        <row r="58">
          <cell r="A58">
            <v>98</v>
          </cell>
          <cell r="B58" t="str">
            <v>EE098</v>
          </cell>
          <cell r="C58" t="str">
            <v>EE098 - Somerleyton Primary School</v>
          </cell>
          <cell r="D58">
            <v>251432.98000000013</v>
          </cell>
          <cell r="E58">
            <v>4046</v>
          </cell>
          <cell r="F58">
            <v>26569.18</v>
          </cell>
          <cell r="G58">
            <v>0</v>
          </cell>
          <cell r="H58">
            <v>282048.16000000015</v>
          </cell>
        </row>
        <row r="59">
          <cell r="A59">
            <v>99</v>
          </cell>
          <cell r="B59" t="str">
            <v>EE099</v>
          </cell>
          <cell r="C59" t="str">
            <v>EE099 - Southwold Primary School</v>
          </cell>
          <cell r="D59">
            <v>339193.16999999981</v>
          </cell>
          <cell r="E59">
            <v>33896.22</v>
          </cell>
          <cell r="F59">
            <v>86659.42</v>
          </cell>
          <cell r="G59">
            <v>0</v>
          </cell>
          <cell r="H59">
            <v>459748.80999999982</v>
          </cell>
        </row>
        <row r="60">
          <cell r="A60">
            <v>101</v>
          </cell>
          <cell r="B60" t="str">
            <v>EE101</v>
          </cell>
          <cell r="C60" t="str">
            <v>EE101 - Stonham Aspal C of E VAP Schoo</v>
          </cell>
          <cell r="D60">
            <v>633481.32000000007</v>
          </cell>
          <cell r="E60">
            <v>5537.3500000000013</v>
          </cell>
          <cell r="F60">
            <v>54384.020000000004</v>
          </cell>
          <cell r="G60">
            <v>0</v>
          </cell>
          <cell r="H60">
            <v>693402.69000000006</v>
          </cell>
        </row>
        <row r="61">
          <cell r="A61">
            <v>102</v>
          </cell>
          <cell r="B61" t="str">
            <v>EE102</v>
          </cell>
          <cell r="C61" t="str">
            <v>EE102 - Stradbroke C of E VCP School</v>
          </cell>
          <cell r="D61">
            <v>382199.4</v>
          </cell>
          <cell r="E61">
            <v>-2614.65</v>
          </cell>
          <cell r="F61">
            <v>161203.17000000001</v>
          </cell>
          <cell r="G61">
            <v>0</v>
          </cell>
          <cell r="H61">
            <v>540787.92000000004</v>
          </cell>
        </row>
        <row r="62">
          <cell r="A62">
            <v>106</v>
          </cell>
          <cell r="B62" t="str">
            <v>EE106</v>
          </cell>
          <cell r="C62" t="str">
            <v>EE106 - Thorndon C of E VCP School</v>
          </cell>
          <cell r="D62">
            <v>331750.73999999993</v>
          </cell>
          <cell r="E62">
            <v>3016.6400000000003</v>
          </cell>
          <cell r="F62">
            <v>10579.130000000001</v>
          </cell>
          <cell r="G62">
            <v>0</v>
          </cell>
          <cell r="H62">
            <v>345346.50999999995</v>
          </cell>
        </row>
        <row r="63">
          <cell r="A63">
            <v>109</v>
          </cell>
          <cell r="B63" t="str">
            <v>EE109</v>
          </cell>
          <cell r="C63" t="str">
            <v>EE109 - Wenhaston Primary School</v>
          </cell>
          <cell r="D63">
            <v>386164.25</v>
          </cell>
          <cell r="E63">
            <v>3642.5</v>
          </cell>
          <cell r="F63">
            <v>54152.800000000003</v>
          </cell>
          <cell r="G63">
            <v>0</v>
          </cell>
          <cell r="H63">
            <v>443959.55</v>
          </cell>
        </row>
        <row r="64">
          <cell r="A64">
            <v>110</v>
          </cell>
          <cell r="B64" t="str">
            <v>EE110</v>
          </cell>
          <cell r="C64" t="str">
            <v>EE110 - Wetheringsett C of E VCP Schoo</v>
          </cell>
          <cell r="D64">
            <v>345884.1999999999</v>
          </cell>
          <cell r="E64">
            <v>-282</v>
          </cell>
          <cell r="F64">
            <v>34514.379999999997</v>
          </cell>
          <cell r="G64">
            <v>0</v>
          </cell>
          <cell r="H64">
            <v>380116.5799999999</v>
          </cell>
        </row>
        <row r="65">
          <cell r="A65">
            <v>112</v>
          </cell>
          <cell r="B65" t="str">
            <v>EE112</v>
          </cell>
          <cell r="C65" t="str">
            <v>EE112 - Wilby C of E VCP School</v>
          </cell>
          <cell r="D65">
            <v>349252.7799999998</v>
          </cell>
          <cell r="E65">
            <v>4667.93</v>
          </cell>
          <cell r="F65">
            <v>83545.8</v>
          </cell>
          <cell r="G65">
            <v>0</v>
          </cell>
          <cell r="H65">
            <v>437466.50999999978</v>
          </cell>
        </row>
        <row r="66">
          <cell r="A66">
            <v>113</v>
          </cell>
          <cell r="B66" t="str">
            <v>EE113</v>
          </cell>
          <cell r="C66" t="str">
            <v>EE113 - Worlingham C of E VCP School</v>
          </cell>
          <cell r="D66">
            <v>1003370.7000000001</v>
          </cell>
          <cell r="E66">
            <v>9010.66</v>
          </cell>
          <cell r="F66">
            <v>65792.290000000008</v>
          </cell>
          <cell r="G66">
            <v>0</v>
          </cell>
          <cell r="H66">
            <v>1078173.6499999999</v>
          </cell>
        </row>
        <row r="67">
          <cell r="A67">
            <v>114</v>
          </cell>
          <cell r="B67" t="str">
            <v>EE114</v>
          </cell>
          <cell r="C67" t="str">
            <v>EE114 - Worlingworth C of E VCP School</v>
          </cell>
          <cell r="D67">
            <v>245597.85000000015</v>
          </cell>
          <cell r="E67">
            <v>-4421.6500000000005</v>
          </cell>
          <cell r="F67">
            <v>33596.03</v>
          </cell>
          <cell r="G67">
            <v>0</v>
          </cell>
          <cell r="H67">
            <v>274772.2300000001</v>
          </cell>
        </row>
        <row r="68">
          <cell r="A68">
            <v>115</v>
          </cell>
          <cell r="B68" t="str">
            <v>EE115</v>
          </cell>
          <cell r="C68" t="str">
            <v>EE115 - Wortham Primary School</v>
          </cell>
          <cell r="D68">
            <v>352122.7300000001</v>
          </cell>
          <cell r="E68">
            <v>-4611.1899999999996</v>
          </cell>
          <cell r="F68">
            <v>88480.06</v>
          </cell>
          <cell r="G68">
            <v>0</v>
          </cell>
          <cell r="H68">
            <v>435991.60000000009</v>
          </cell>
        </row>
        <row r="69">
          <cell r="A69">
            <v>119</v>
          </cell>
          <cell r="B69" t="str">
            <v>EE119</v>
          </cell>
          <cell r="C69" t="str">
            <v>EE119 - Yoxford Primary School</v>
          </cell>
          <cell r="D69">
            <v>47647.64</v>
          </cell>
          <cell r="E69">
            <v>0</v>
          </cell>
          <cell r="F69">
            <v>0.13</v>
          </cell>
          <cell r="G69">
            <v>0</v>
          </cell>
          <cell r="H69">
            <v>47647.77</v>
          </cell>
        </row>
        <row r="70">
          <cell r="A70">
            <v>157</v>
          </cell>
          <cell r="B70" t="str">
            <v>EE157</v>
          </cell>
          <cell r="C70" t="str">
            <v>EE157 - Pakefield High School</v>
          </cell>
          <cell r="D70">
            <v>4575425.2199999979</v>
          </cell>
          <cell r="E70">
            <v>-19103.13</v>
          </cell>
          <cell r="F70">
            <v>117663.06</v>
          </cell>
          <cell r="G70">
            <v>0</v>
          </cell>
          <cell r="H70">
            <v>4673985.1499999976</v>
          </cell>
        </row>
        <row r="71">
          <cell r="A71">
            <v>171</v>
          </cell>
          <cell r="B71" t="str">
            <v>EE171</v>
          </cell>
          <cell r="C71" t="str">
            <v>EE171 - The Benjamin Britten High Scho</v>
          </cell>
          <cell r="D71">
            <v>5187172.240000003</v>
          </cell>
          <cell r="E71">
            <v>2616.5200000000004</v>
          </cell>
          <cell r="F71">
            <v>132885.79</v>
          </cell>
          <cell r="G71">
            <v>0</v>
          </cell>
          <cell r="H71">
            <v>5322674.5500000026</v>
          </cell>
        </row>
        <row r="72">
          <cell r="A72">
            <v>176</v>
          </cell>
          <cell r="B72" t="str">
            <v>EE176</v>
          </cell>
          <cell r="C72" t="str">
            <v>EE176 - Old Warren House Special Unit</v>
          </cell>
          <cell r="D72">
            <v>230548.70999999985</v>
          </cell>
          <cell r="E72">
            <v>-2159.25</v>
          </cell>
          <cell r="F72">
            <v>133148.6</v>
          </cell>
          <cell r="G72">
            <v>0</v>
          </cell>
          <cell r="H72">
            <v>361538.05999999982</v>
          </cell>
        </row>
        <row r="73">
          <cell r="A73">
            <v>187</v>
          </cell>
          <cell r="B73" t="str">
            <v>EE187</v>
          </cell>
          <cell r="C73" t="str">
            <v>EE187 - The Attic Pupil Referral Unit</v>
          </cell>
          <cell r="D73">
            <v>479020.72999999975</v>
          </cell>
          <cell r="E73">
            <v>-4585</v>
          </cell>
          <cell r="F73">
            <v>159691.45000000001</v>
          </cell>
          <cell r="G73">
            <v>0</v>
          </cell>
          <cell r="H73">
            <v>634127.1799999997</v>
          </cell>
        </row>
        <row r="74">
          <cell r="A74">
            <v>189</v>
          </cell>
          <cell r="B74" t="str">
            <v>EE189</v>
          </cell>
          <cell r="C74" t="str">
            <v>EE189 - First Base (Lowestoft)</v>
          </cell>
          <cell r="D74">
            <v>73102.850000000006</v>
          </cell>
          <cell r="E74">
            <v>-4000</v>
          </cell>
          <cell r="F74">
            <v>115814.64</v>
          </cell>
          <cell r="G74">
            <v>0</v>
          </cell>
          <cell r="H74">
            <v>184917.49</v>
          </cell>
        </row>
        <row r="75">
          <cell r="A75">
            <v>190</v>
          </cell>
          <cell r="B75" t="str">
            <v>EE190</v>
          </cell>
          <cell r="C75" t="str">
            <v>EE190 - Harbour (Lowestoft KS2/3 Centre)</v>
          </cell>
          <cell r="D75">
            <v>249613.84000000014</v>
          </cell>
          <cell r="E75">
            <v>-2567.5</v>
          </cell>
          <cell r="F75">
            <v>119990.69</v>
          </cell>
          <cell r="G75">
            <v>0</v>
          </cell>
          <cell r="H75">
            <v>367037.03000000014</v>
          </cell>
        </row>
        <row r="76">
          <cell r="A76">
            <v>196</v>
          </cell>
          <cell r="B76" t="str">
            <v>EE196</v>
          </cell>
          <cell r="C76" t="str">
            <v>EE196 - Warren School</v>
          </cell>
          <cell r="D76">
            <v>1107284.1600000008</v>
          </cell>
          <cell r="E76">
            <v>-5312</v>
          </cell>
          <cell r="F76">
            <v>108136.37</v>
          </cell>
          <cell r="G76">
            <v>0</v>
          </cell>
          <cell r="H76">
            <v>1210108.5300000007</v>
          </cell>
        </row>
        <row r="77">
          <cell r="A77">
            <v>202</v>
          </cell>
          <cell r="B77" t="str">
            <v>EE202</v>
          </cell>
          <cell r="C77" t="str">
            <v>EE202 - Bawdsey CEVCP School</v>
          </cell>
          <cell r="D77">
            <v>302316.97999999986</v>
          </cell>
          <cell r="E77">
            <v>-1000.29</v>
          </cell>
          <cell r="F77">
            <v>100342.2</v>
          </cell>
          <cell r="G77">
            <v>0</v>
          </cell>
          <cell r="H77">
            <v>401658.8899999999</v>
          </cell>
        </row>
        <row r="78">
          <cell r="A78">
            <v>203</v>
          </cell>
          <cell r="B78" t="str">
            <v>EE203</v>
          </cell>
          <cell r="C78" t="str">
            <v>EE203 - Bentley CEVCP School</v>
          </cell>
          <cell r="D78">
            <v>233786.03999999998</v>
          </cell>
          <cell r="E78">
            <v>133.81999999999971</v>
          </cell>
          <cell r="F78">
            <v>97295.95</v>
          </cell>
          <cell r="G78">
            <v>0</v>
          </cell>
          <cell r="H78">
            <v>331215.81</v>
          </cell>
        </row>
        <row r="79">
          <cell r="A79">
            <v>205</v>
          </cell>
          <cell r="B79" t="str">
            <v>EE205</v>
          </cell>
          <cell r="C79" t="str">
            <v>EE205 - Bildeston Primary School</v>
          </cell>
          <cell r="D79">
            <v>445905.69999999995</v>
          </cell>
          <cell r="E79">
            <v>7506.7400000000016</v>
          </cell>
          <cell r="F79">
            <v>141528.59</v>
          </cell>
          <cell r="G79">
            <v>0</v>
          </cell>
          <cell r="H79">
            <v>594941.02999999991</v>
          </cell>
        </row>
        <row r="80">
          <cell r="A80">
            <v>206</v>
          </cell>
          <cell r="B80" t="str">
            <v>EE206</v>
          </cell>
          <cell r="C80" t="str">
            <v>EE206 - Bramford CEVCP School</v>
          </cell>
          <cell r="D80">
            <v>739909.24000000011</v>
          </cell>
          <cell r="E80">
            <v>-6227.5</v>
          </cell>
          <cell r="F80">
            <v>140043.06</v>
          </cell>
          <cell r="G80">
            <v>0</v>
          </cell>
          <cell r="H80">
            <v>873724.8</v>
          </cell>
        </row>
        <row r="81">
          <cell r="A81">
            <v>208</v>
          </cell>
          <cell r="B81" t="str">
            <v>EE208</v>
          </cell>
          <cell r="C81" t="str">
            <v>EE208 - Brooklands Primary School</v>
          </cell>
          <cell r="D81">
            <v>684764.56</v>
          </cell>
          <cell r="E81">
            <v>2212.33</v>
          </cell>
          <cell r="F81">
            <v>86709.759999999995</v>
          </cell>
          <cell r="G81">
            <v>0</v>
          </cell>
          <cell r="H81">
            <v>773686.65</v>
          </cell>
        </row>
        <row r="82">
          <cell r="A82">
            <v>211</v>
          </cell>
          <cell r="B82" t="str">
            <v>EE211</v>
          </cell>
          <cell r="C82" t="str">
            <v>EE211 - Bucklesham Primary School</v>
          </cell>
          <cell r="D82">
            <v>384519.65999999992</v>
          </cell>
          <cell r="E82">
            <v>-3888.61</v>
          </cell>
          <cell r="F82">
            <v>88983.12</v>
          </cell>
          <cell r="G82">
            <v>0</v>
          </cell>
          <cell r="H82">
            <v>469614.16999999993</v>
          </cell>
        </row>
        <row r="83">
          <cell r="A83">
            <v>216</v>
          </cell>
          <cell r="B83" t="str">
            <v>EE216</v>
          </cell>
          <cell r="C83" t="str">
            <v>EE216 - Capel St Mary CEVCP School</v>
          </cell>
          <cell r="D83">
            <v>897385.56999999983</v>
          </cell>
          <cell r="E83">
            <v>38.380000000000109</v>
          </cell>
          <cell r="F83">
            <v>100360.7</v>
          </cell>
          <cell r="G83">
            <v>0</v>
          </cell>
          <cell r="H83">
            <v>997784.64999999979</v>
          </cell>
        </row>
        <row r="84">
          <cell r="A84">
            <v>217</v>
          </cell>
          <cell r="B84" t="str">
            <v>EE217</v>
          </cell>
          <cell r="C84" t="str">
            <v>EE217 - Chelmondiston CEVCP School</v>
          </cell>
          <cell r="D84">
            <v>443911.8899999999</v>
          </cell>
          <cell r="E84">
            <v>-2484.35</v>
          </cell>
          <cell r="F84">
            <v>96293.2</v>
          </cell>
          <cell r="G84">
            <v>0</v>
          </cell>
          <cell r="H84">
            <v>537720.73999999987</v>
          </cell>
        </row>
        <row r="85">
          <cell r="A85">
            <v>219</v>
          </cell>
          <cell r="B85" t="str">
            <v>EE219</v>
          </cell>
          <cell r="C85" t="str">
            <v>EE219 - Claydon Primary School</v>
          </cell>
          <cell r="D85">
            <v>1198959.0199999998</v>
          </cell>
          <cell r="E85">
            <v>509.68000000000029</v>
          </cell>
          <cell r="F85">
            <v>134463.04000000001</v>
          </cell>
          <cell r="G85">
            <v>0</v>
          </cell>
          <cell r="H85">
            <v>1333931.7399999998</v>
          </cell>
        </row>
        <row r="86">
          <cell r="A86">
            <v>220</v>
          </cell>
          <cell r="B86" t="str">
            <v>EE220</v>
          </cell>
          <cell r="C86" t="str">
            <v>EE220 - Copdock Primary School</v>
          </cell>
          <cell r="D86">
            <v>343010.08000000013</v>
          </cell>
          <cell r="E86">
            <v>4181.4500000000007</v>
          </cell>
          <cell r="F86">
            <v>100702.78</v>
          </cell>
          <cell r="G86">
            <v>0</v>
          </cell>
          <cell r="H86">
            <v>447894.31000000011</v>
          </cell>
        </row>
        <row r="87">
          <cell r="A87">
            <v>223</v>
          </cell>
          <cell r="B87" t="str">
            <v>EE223</v>
          </cell>
          <cell r="C87" t="str">
            <v>EE223 - East Bergholt CEVCP School</v>
          </cell>
          <cell r="D87">
            <v>622728.50999999989</v>
          </cell>
          <cell r="E87">
            <v>384.28999999999996</v>
          </cell>
          <cell r="F87">
            <v>71931.790000000008</v>
          </cell>
          <cell r="G87">
            <v>0</v>
          </cell>
          <cell r="H87">
            <v>695044.59</v>
          </cell>
        </row>
        <row r="88">
          <cell r="A88">
            <v>224</v>
          </cell>
          <cell r="B88" t="str">
            <v>EE224</v>
          </cell>
          <cell r="C88" t="str">
            <v>EE224 - Elmsett CEVCP School</v>
          </cell>
          <cell r="D88">
            <v>358509.97000000003</v>
          </cell>
          <cell r="E88">
            <v>12837.490000000002</v>
          </cell>
          <cell r="F88">
            <v>71237.72</v>
          </cell>
          <cell r="G88">
            <v>0</v>
          </cell>
          <cell r="H88">
            <v>442585.18000000005</v>
          </cell>
        </row>
        <row r="89">
          <cell r="A89">
            <v>225</v>
          </cell>
          <cell r="B89" t="str">
            <v>EE225</v>
          </cell>
          <cell r="C89" t="str">
            <v>EE225 - Eyke CEVCP School</v>
          </cell>
          <cell r="D89">
            <v>484525.06000000011</v>
          </cell>
          <cell r="E89">
            <v>5415.0300000000007</v>
          </cell>
          <cell r="F89">
            <v>59926.9</v>
          </cell>
          <cell r="G89">
            <v>0</v>
          </cell>
          <cell r="H89">
            <v>549866.99000000011</v>
          </cell>
        </row>
        <row r="90">
          <cell r="A90">
            <v>228</v>
          </cell>
          <cell r="B90" t="str">
            <v>EE228</v>
          </cell>
          <cell r="C90" t="str">
            <v>EE228 - Causton Junior School</v>
          </cell>
          <cell r="D90">
            <v>1075035.7800000005</v>
          </cell>
          <cell r="E90">
            <v>1842.5</v>
          </cell>
          <cell r="F90">
            <v>105389.11</v>
          </cell>
          <cell r="G90">
            <v>0</v>
          </cell>
          <cell r="H90">
            <v>1182267.3900000006</v>
          </cell>
        </row>
        <row r="91">
          <cell r="A91">
            <v>229</v>
          </cell>
          <cell r="B91" t="str">
            <v>EE229</v>
          </cell>
          <cell r="C91" t="str">
            <v>EE229 - Colneis Junior School</v>
          </cell>
          <cell r="D91">
            <v>1050075.4900000002</v>
          </cell>
          <cell r="E91">
            <v>-2017.92</v>
          </cell>
          <cell r="F91">
            <v>210939.98</v>
          </cell>
          <cell r="G91">
            <v>0</v>
          </cell>
          <cell r="H91">
            <v>1258997.5500000003</v>
          </cell>
        </row>
        <row r="92">
          <cell r="A92">
            <v>230</v>
          </cell>
          <cell r="B92" t="str">
            <v>EE230</v>
          </cell>
          <cell r="C92" t="str">
            <v>EE230 - Fairfield Infant School</v>
          </cell>
          <cell r="D92">
            <v>1089165.6799999997</v>
          </cell>
          <cell r="E92">
            <v>6788.5599999999995</v>
          </cell>
          <cell r="F92">
            <v>173185.87</v>
          </cell>
          <cell r="G92">
            <v>0</v>
          </cell>
          <cell r="H92">
            <v>1269140.1099999999</v>
          </cell>
        </row>
        <row r="93">
          <cell r="A93">
            <v>231</v>
          </cell>
          <cell r="B93" t="str">
            <v>EE231</v>
          </cell>
          <cell r="C93" t="str">
            <v>EE231 - Grange Community Primary Schoo</v>
          </cell>
          <cell r="D93">
            <v>847507.83</v>
          </cell>
          <cell r="E93">
            <v>-227.71000000000004</v>
          </cell>
          <cell r="F93">
            <v>90972.62</v>
          </cell>
          <cell r="G93">
            <v>0</v>
          </cell>
          <cell r="H93">
            <v>938252.74</v>
          </cell>
        </row>
        <row r="94">
          <cell r="A94">
            <v>232</v>
          </cell>
          <cell r="B94" t="str">
            <v>EE232</v>
          </cell>
          <cell r="C94" t="str">
            <v>EE232 - Kingsfleet Primary School</v>
          </cell>
          <cell r="D94">
            <v>623627.64000000013</v>
          </cell>
          <cell r="E94">
            <v>-381.80999999999949</v>
          </cell>
          <cell r="F94">
            <v>223952.63</v>
          </cell>
          <cell r="G94">
            <v>0</v>
          </cell>
          <cell r="H94">
            <v>847198.46000000008</v>
          </cell>
        </row>
        <row r="95">
          <cell r="A95">
            <v>234</v>
          </cell>
          <cell r="B95" t="str">
            <v>EE234</v>
          </cell>
          <cell r="C95" t="str">
            <v>EE234 - Maidstone Infant School</v>
          </cell>
          <cell r="D95">
            <v>810814.32</v>
          </cell>
          <cell r="E95">
            <v>-3459.25</v>
          </cell>
          <cell r="F95">
            <v>142778.99</v>
          </cell>
          <cell r="G95">
            <v>0</v>
          </cell>
          <cell r="H95">
            <v>950134.05999999994</v>
          </cell>
        </row>
        <row r="96">
          <cell r="A96">
            <v>237</v>
          </cell>
          <cell r="B96" t="str">
            <v>EE237</v>
          </cell>
          <cell r="C96" t="str">
            <v>EE237 - Grundisburgh Primary School</v>
          </cell>
          <cell r="D96">
            <v>619458.53999999969</v>
          </cell>
          <cell r="E96">
            <v>-683.75</v>
          </cell>
          <cell r="F96">
            <v>120784.3</v>
          </cell>
          <cell r="G96">
            <v>0</v>
          </cell>
          <cell r="H96">
            <v>739559.08999999973</v>
          </cell>
        </row>
        <row r="97">
          <cell r="A97">
            <v>238</v>
          </cell>
          <cell r="B97" t="str">
            <v>EE238</v>
          </cell>
          <cell r="C97" t="str">
            <v>EE238 - Beaumont Primary School</v>
          </cell>
          <cell r="D97">
            <v>503764.57999999996</v>
          </cell>
          <cell r="E97">
            <v>224.98000000000047</v>
          </cell>
          <cell r="F97">
            <v>91135.44</v>
          </cell>
          <cell r="G97">
            <v>0</v>
          </cell>
          <cell r="H97">
            <v>595125</v>
          </cell>
        </row>
        <row r="98">
          <cell r="A98">
            <v>239</v>
          </cell>
          <cell r="B98" t="str">
            <v>EE239</v>
          </cell>
          <cell r="C98" t="str">
            <v>EE239 - Hadleigh Community Primary Sch</v>
          </cell>
          <cell r="D98">
            <v>1710865.7399999998</v>
          </cell>
          <cell r="E98">
            <v>-8587.4800000000032</v>
          </cell>
          <cell r="F98">
            <v>143605.05000000002</v>
          </cell>
          <cell r="G98">
            <v>0</v>
          </cell>
          <cell r="H98">
            <v>1845883.3099999998</v>
          </cell>
        </row>
        <row r="99">
          <cell r="A99">
            <v>240</v>
          </cell>
          <cell r="B99" t="str">
            <v>EE240</v>
          </cell>
          <cell r="C99" t="str">
            <v>EE240 - St Marys CEVAP School, Hadlei</v>
          </cell>
          <cell r="D99">
            <v>507756.55999999994</v>
          </cell>
          <cell r="E99">
            <v>0</v>
          </cell>
          <cell r="F99">
            <v>46338.11</v>
          </cell>
          <cell r="G99">
            <v>0</v>
          </cell>
          <cell r="H99">
            <v>554094.66999999993</v>
          </cell>
        </row>
        <row r="100">
          <cell r="A100">
            <v>242</v>
          </cell>
          <cell r="B100" t="str">
            <v>EE242</v>
          </cell>
          <cell r="C100" t="str">
            <v>EE242 - Henley Primary School</v>
          </cell>
          <cell r="D100">
            <v>414818.32000000007</v>
          </cell>
          <cell r="E100">
            <v>-4503.3</v>
          </cell>
          <cell r="F100">
            <v>76806.759999999995</v>
          </cell>
          <cell r="G100">
            <v>0</v>
          </cell>
          <cell r="H100">
            <v>487121.78000000009</v>
          </cell>
        </row>
        <row r="101">
          <cell r="A101">
            <v>243</v>
          </cell>
          <cell r="B101" t="str">
            <v>EE243</v>
          </cell>
          <cell r="C101" t="str">
            <v>EE243 - Hintlesham &amp; Chattisham CEVCP</v>
          </cell>
          <cell r="D101">
            <v>379177.53000000014</v>
          </cell>
          <cell r="E101">
            <v>-3229.65</v>
          </cell>
          <cell r="F101">
            <v>46534.25</v>
          </cell>
          <cell r="G101">
            <v>0</v>
          </cell>
          <cell r="H101">
            <v>422482.13000000012</v>
          </cell>
        </row>
        <row r="102">
          <cell r="A102">
            <v>245</v>
          </cell>
          <cell r="B102" t="str">
            <v>EE245</v>
          </cell>
          <cell r="C102" t="str">
            <v>EE245 - Holbrook Primary School</v>
          </cell>
          <cell r="D102">
            <v>584280.63999999978</v>
          </cell>
          <cell r="E102">
            <v>235.05000000000018</v>
          </cell>
          <cell r="F102">
            <v>17923.68</v>
          </cell>
          <cell r="G102">
            <v>0</v>
          </cell>
          <cell r="H102">
            <v>602439.36999999988</v>
          </cell>
        </row>
        <row r="103">
          <cell r="A103">
            <v>246</v>
          </cell>
          <cell r="B103" t="str">
            <v>EE246</v>
          </cell>
          <cell r="C103" t="str">
            <v>EE246 - Hollesley Primary School</v>
          </cell>
          <cell r="D103">
            <v>435702.17999999976</v>
          </cell>
          <cell r="E103">
            <v>437.5</v>
          </cell>
          <cell r="F103">
            <v>140411.51</v>
          </cell>
          <cell r="G103">
            <v>0</v>
          </cell>
          <cell r="H103">
            <v>576551.18999999971</v>
          </cell>
        </row>
        <row r="104">
          <cell r="A104">
            <v>249</v>
          </cell>
          <cell r="B104" t="str">
            <v>EE249</v>
          </cell>
          <cell r="C104" t="str">
            <v>EE249 - Broke Hall Community Primary S</v>
          </cell>
          <cell r="D104">
            <v>2019309.6300000001</v>
          </cell>
          <cell r="E104">
            <v>-4851.1499999999996</v>
          </cell>
          <cell r="F104">
            <v>266529.43</v>
          </cell>
          <cell r="G104">
            <v>0</v>
          </cell>
          <cell r="H104">
            <v>2280987.91</v>
          </cell>
        </row>
        <row r="105">
          <cell r="A105">
            <v>250</v>
          </cell>
          <cell r="B105" t="str">
            <v>EE250</v>
          </cell>
          <cell r="C105" t="str">
            <v>EE250 - Britannia Primary School &amp; Nur</v>
          </cell>
          <cell r="D105">
            <v>2099834.5699999994</v>
          </cell>
          <cell r="E105">
            <v>6364.75</v>
          </cell>
          <cell r="F105">
            <v>488350.88</v>
          </cell>
          <cell r="G105">
            <v>0</v>
          </cell>
          <cell r="H105">
            <v>2594550.1999999993</v>
          </cell>
        </row>
        <row r="106">
          <cell r="A106">
            <v>252</v>
          </cell>
          <cell r="B106" t="str">
            <v>EE252</v>
          </cell>
          <cell r="C106" t="str">
            <v>EE252 - Castle Hill Junior School</v>
          </cell>
          <cell r="D106">
            <v>0</v>
          </cell>
          <cell r="E106">
            <v>0</v>
          </cell>
          <cell r="F106">
            <v>0</v>
          </cell>
          <cell r="G106">
            <v>0</v>
          </cell>
          <cell r="H106">
            <v>0</v>
          </cell>
        </row>
        <row r="107">
          <cell r="A107">
            <v>253</v>
          </cell>
          <cell r="B107" t="str">
            <v>EE253</v>
          </cell>
          <cell r="C107" t="str">
            <v>EE253 - The Oaks Community Primary School</v>
          </cell>
          <cell r="D107">
            <v>14845.52</v>
          </cell>
          <cell r="E107">
            <v>-15146.630000000001</v>
          </cell>
          <cell r="F107">
            <v>0</v>
          </cell>
          <cell r="G107">
            <v>0</v>
          </cell>
          <cell r="H107">
            <v>-301.11000000000058</v>
          </cell>
        </row>
        <row r="108">
          <cell r="A108">
            <v>258</v>
          </cell>
          <cell r="B108" t="str">
            <v>EE258</v>
          </cell>
          <cell r="C108" t="str">
            <v>EE258 - Clifford Road Primary School</v>
          </cell>
          <cell r="D108">
            <v>1358942.3999999994</v>
          </cell>
          <cell r="E108">
            <v>7843.1900000000005</v>
          </cell>
          <cell r="F108">
            <v>185570.52</v>
          </cell>
          <cell r="G108">
            <v>0</v>
          </cell>
          <cell r="H108">
            <v>1552356.1099999994</v>
          </cell>
        </row>
        <row r="109">
          <cell r="A109">
            <v>259</v>
          </cell>
          <cell r="B109" t="str">
            <v>EE259</v>
          </cell>
          <cell r="C109" t="str">
            <v>EE259 - Dale Hall Community Primary Sc</v>
          </cell>
          <cell r="D109">
            <v>1358240.9199999997</v>
          </cell>
          <cell r="E109">
            <v>-2341.4700000000003</v>
          </cell>
          <cell r="F109">
            <v>59123.89</v>
          </cell>
          <cell r="G109">
            <v>0</v>
          </cell>
          <cell r="H109">
            <v>1415023.3399999996</v>
          </cell>
        </row>
        <row r="110">
          <cell r="A110">
            <v>260</v>
          </cell>
          <cell r="B110" t="str">
            <v>EE260</v>
          </cell>
          <cell r="C110" t="str">
            <v>EE260 - The Willows Primary School</v>
          </cell>
          <cell r="D110">
            <v>1121361.8400000005</v>
          </cell>
          <cell r="E110">
            <v>3378.0599999999995</v>
          </cell>
          <cell r="F110">
            <v>75102.11</v>
          </cell>
          <cell r="G110">
            <v>0</v>
          </cell>
          <cell r="H110">
            <v>1199842.0100000007</v>
          </cell>
        </row>
        <row r="111">
          <cell r="A111">
            <v>263</v>
          </cell>
          <cell r="B111" t="str">
            <v>EE263</v>
          </cell>
          <cell r="C111" t="str">
            <v>EE263 - Halifax Primary School</v>
          </cell>
          <cell r="D111">
            <v>1579600.8700000006</v>
          </cell>
          <cell r="E111">
            <v>-8477.5</v>
          </cell>
          <cell r="F111">
            <v>395569.41000000003</v>
          </cell>
          <cell r="G111">
            <v>0</v>
          </cell>
          <cell r="H111">
            <v>1966692.7800000007</v>
          </cell>
        </row>
        <row r="112">
          <cell r="A112">
            <v>264</v>
          </cell>
          <cell r="B112" t="str">
            <v>EE264</v>
          </cell>
          <cell r="C112" t="str">
            <v>EE264 - Handford Hall Primary School</v>
          </cell>
          <cell r="D112">
            <v>1302042.7799999998</v>
          </cell>
          <cell r="E112">
            <v>-7669.75</v>
          </cell>
          <cell r="F112">
            <v>524722.6</v>
          </cell>
          <cell r="G112">
            <v>0</v>
          </cell>
          <cell r="H112">
            <v>1819095.63</v>
          </cell>
        </row>
        <row r="113">
          <cell r="A113">
            <v>266</v>
          </cell>
          <cell r="B113" t="str">
            <v>EE266</v>
          </cell>
          <cell r="C113" t="str">
            <v>EE266 - Highfield Nursery</v>
          </cell>
          <cell r="D113">
            <v>315480.22000000044</v>
          </cell>
          <cell r="E113">
            <v>984.55000000000018</v>
          </cell>
          <cell r="F113">
            <v>167617.38</v>
          </cell>
          <cell r="G113">
            <v>0</v>
          </cell>
          <cell r="H113">
            <v>484082.15000000043</v>
          </cell>
        </row>
        <row r="114">
          <cell r="A114">
            <v>269</v>
          </cell>
          <cell r="B114" t="str">
            <v>EE269</v>
          </cell>
          <cell r="C114" t="str">
            <v>EE269 - Morland Primary School</v>
          </cell>
          <cell r="D114">
            <v>1607073.7699999993</v>
          </cell>
          <cell r="E114">
            <v>3871</v>
          </cell>
          <cell r="F114">
            <v>414408.02</v>
          </cell>
          <cell r="G114">
            <v>0</v>
          </cell>
          <cell r="H114">
            <v>2025352.7899999993</v>
          </cell>
        </row>
        <row r="115">
          <cell r="A115">
            <v>270</v>
          </cell>
          <cell r="B115" t="str">
            <v>EE270</v>
          </cell>
          <cell r="C115" t="str">
            <v>EE270 - Murrayfield Community Primary</v>
          </cell>
          <cell r="D115">
            <v>1612042.6299999992</v>
          </cell>
          <cell r="E115">
            <v>990.25</v>
          </cell>
          <cell r="F115">
            <v>102095.83</v>
          </cell>
          <cell r="G115">
            <v>0</v>
          </cell>
          <cell r="H115">
            <v>1715128.7099999993</v>
          </cell>
        </row>
        <row r="116">
          <cell r="A116">
            <v>273</v>
          </cell>
          <cell r="B116" t="str">
            <v>EE273</v>
          </cell>
          <cell r="C116" t="str">
            <v>EE273 - Ravenswood Primary School</v>
          </cell>
          <cell r="D116">
            <v>1691847.5700000015</v>
          </cell>
          <cell r="E116">
            <v>-8513.0499999999993</v>
          </cell>
          <cell r="F116">
            <v>432704.84</v>
          </cell>
          <cell r="G116">
            <v>0</v>
          </cell>
          <cell r="H116">
            <v>2116039.3600000017</v>
          </cell>
        </row>
        <row r="117">
          <cell r="A117">
            <v>274</v>
          </cell>
          <cell r="B117" t="str">
            <v>EE274</v>
          </cell>
          <cell r="C117" t="str">
            <v>EE274 - Pipers Vale Community Primary</v>
          </cell>
          <cell r="D117">
            <v>1788617.5899999992</v>
          </cell>
          <cell r="E117">
            <v>2182.369999999999</v>
          </cell>
          <cell r="F117">
            <v>88440.86</v>
          </cell>
          <cell r="G117">
            <v>0</v>
          </cell>
          <cell r="H117">
            <v>1879240.8199999994</v>
          </cell>
        </row>
        <row r="118">
          <cell r="A118">
            <v>275</v>
          </cell>
          <cell r="B118" t="str">
            <v>EE275</v>
          </cell>
          <cell r="C118" t="str">
            <v>EE275 - Ranelagh Primary School</v>
          </cell>
          <cell r="D118">
            <v>1060399.5000000002</v>
          </cell>
          <cell r="E118">
            <v>3212.619999999999</v>
          </cell>
          <cell r="F118">
            <v>271421.12</v>
          </cell>
          <cell r="G118">
            <v>0</v>
          </cell>
          <cell r="H118">
            <v>1335033.2400000002</v>
          </cell>
        </row>
        <row r="119">
          <cell r="A119">
            <v>279</v>
          </cell>
          <cell r="B119" t="str">
            <v>EE279</v>
          </cell>
          <cell r="C119" t="str">
            <v>EE279 - Rose Hill Primary School</v>
          </cell>
          <cell r="D119">
            <v>1012061.5299999993</v>
          </cell>
          <cell r="E119">
            <v>4092.7199999999993</v>
          </cell>
          <cell r="F119">
            <v>82656.91</v>
          </cell>
          <cell r="G119">
            <v>0</v>
          </cell>
          <cell r="H119">
            <v>1098811.1599999992</v>
          </cell>
        </row>
        <row r="120">
          <cell r="A120">
            <v>281</v>
          </cell>
          <cell r="B120" t="str">
            <v>EE281</v>
          </cell>
          <cell r="C120" t="str">
            <v>EE281 - Rushmere Hall Primary School</v>
          </cell>
          <cell r="D120">
            <v>2130514.0300000003</v>
          </cell>
          <cell r="E120">
            <v>1209.6000000000004</v>
          </cell>
          <cell r="F120">
            <v>493972.91000000003</v>
          </cell>
          <cell r="G120">
            <v>0</v>
          </cell>
          <cell r="H120">
            <v>2625696.5400000005</v>
          </cell>
        </row>
        <row r="121">
          <cell r="A121">
            <v>283</v>
          </cell>
          <cell r="B121" t="str">
            <v>EE283</v>
          </cell>
          <cell r="C121" t="str">
            <v>EE283 - St Helens Primary School</v>
          </cell>
          <cell r="D121">
            <v>6505.61</v>
          </cell>
          <cell r="E121">
            <v>-6504.72</v>
          </cell>
          <cell r="F121">
            <v>0</v>
          </cell>
          <cell r="G121">
            <v>0</v>
          </cell>
          <cell r="H121">
            <v>0.88999999999941792</v>
          </cell>
        </row>
        <row r="122">
          <cell r="A122">
            <v>284</v>
          </cell>
          <cell r="B122" t="str">
            <v>EE284</v>
          </cell>
          <cell r="C122" t="str">
            <v>EE284 - St Johns CEVAP School, Ipswic</v>
          </cell>
          <cell r="D122">
            <v>686906.9600000002</v>
          </cell>
          <cell r="E122">
            <v>0</v>
          </cell>
          <cell r="F122">
            <v>233897.61000000002</v>
          </cell>
          <cell r="G122">
            <v>0</v>
          </cell>
          <cell r="H122">
            <v>920804.57000000018</v>
          </cell>
        </row>
        <row r="123">
          <cell r="A123">
            <v>285</v>
          </cell>
          <cell r="B123" t="str">
            <v>EE285</v>
          </cell>
          <cell r="C123" t="str">
            <v>EE285 - St Margarets CEVAP School, Ip</v>
          </cell>
          <cell r="D123">
            <v>903977.66000000038</v>
          </cell>
          <cell r="E123">
            <v>0</v>
          </cell>
          <cell r="F123">
            <v>51736.17</v>
          </cell>
          <cell r="G123">
            <v>0</v>
          </cell>
          <cell r="H123">
            <v>955713.83000000042</v>
          </cell>
        </row>
        <row r="124">
          <cell r="A124">
            <v>287</v>
          </cell>
          <cell r="B124" t="str">
            <v>EE287</v>
          </cell>
          <cell r="C124" t="str">
            <v>EE287 - St Marks Catholic Primary Sch</v>
          </cell>
          <cell r="D124">
            <v>862258.39999999991</v>
          </cell>
          <cell r="E124">
            <v>0</v>
          </cell>
          <cell r="F124">
            <v>14550.48</v>
          </cell>
          <cell r="G124">
            <v>0</v>
          </cell>
          <cell r="H124">
            <v>876808.87999999989</v>
          </cell>
        </row>
        <row r="125">
          <cell r="A125">
            <v>288</v>
          </cell>
          <cell r="B125" t="str">
            <v>EE288</v>
          </cell>
          <cell r="C125" t="str">
            <v>EE288 - St Matthews CEVAP School</v>
          </cell>
          <cell r="D125">
            <v>1587719.4100000004</v>
          </cell>
          <cell r="E125">
            <v>0</v>
          </cell>
          <cell r="F125">
            <v>284831.67</v>
          </cell>
          <cell r="G125">
            <v>0</v>
          </cell>
          <cell r="H125">
            <v>1872551.0800000003</v>
          </cell>
        </row>
        <row r="126">
          <cell r="A126">
            <v>289</v>
          </cell>
          <cell r="B126" t="str">
            <v>EE289</v>
          </cell>
          <cell r="C126" t="str">
            <v>EE289 - St Marys Catholic Primary Sch</v>
          </cell>
          <cell r="D126">
            <v>816955.66000000015</v>
          </cell>
          <cell r="E126">
            <v>0</v>
          </cell>
          <cell r="F126">
            <v>45992.13</v>
          </cell>
          <cell r="G126">
            <v>0</v>
          </cell>
          <cell r="H126">
            <v>862947.79000000015</v>
          </cell>
        </row>
        <row r="127">
          <cell r="A127">
            <v>291</v>
          </cell>
          <cell r="B127" t="str">
            <v>EE291</v>
          </cell>
          <cell r="C127" t="str">
            <v>EE291 - St Pancras Catholic Primary Sc</v>
          </cell>
          <cell r="D127">
            <v>893282.76</v>
          </cell>
          <cell r="E127">
            <v>0</v>
          </cell>
          <cell r="F127">
            <v>14602.69</v>
          </cell>
          <cell r="G127">
            <v>0</v>
          </cell>
          <cell r="H127">
            <v>907885.45</v>
          </cell>
        </row>
        <row r="128">
          <cell r="A128">
            <v>293</v>
          </cell>
          <cell r="B128" t="str">
            <v>EE293</v>
          </cell>
          <cell r="C128" t="str">
            <v>EE293 - Springfield Infant School</v>
          </cell>
          <cell r="D128">
            <v>1057194.9800000002</v>
          </cell>
          <cell r="E128">
            <v>3793.75</v>
          </cell>
          <cell r="F128">
            <v>204097.79</v>
          </cell>
          <cell r="G128">
            <v>0</v>
          </cell>
          <cell r="H128">
            <v>1265086.5200000003</v>
          </cell>
        </row>
        <row r="129">
          <cell r="A129">
            <v>294</v>
          </cell>
          <cell r="B129" t="str">
            <v>EE294</v>
          </cell>
          <cell r="C129" t="str">
            <v>EE294 - Springfield Junior School</v>
          </cell>
          <cell r="D129">
            <v>1240791.9499999995</v>
          </cell>
          <cell r="E129">
            <v>5830.3599999999988</v>
          </cell>
          <cell r="F129">
            <v>134116.56</v>
          </cell>
          <cell r="G129">
            <v>0</v>
          </cell>
          <cell r="H129">
            <v>1380738.8699999996</v>
          </cell>
        </row>
        <row r="130">
          <cell r="A130">
            <v>295</v>
          </cell>
          <cell r="B130" t="str">
            <v>EE295</v>
          </cell>
          <cell r="C130" t="str">
            <v>EE295 - New Sprites CP School (Sept 20</v>
          </cell>
          <cell r="D130">
            <v>610350.87000000011</v>
          </cell>
          <cell r="E130">
            <v>-8693.5</v>
          </cell>
          <cell r="F130">
            <v>0</v>
          </cell>
          <cell r="G130">
            <v>0</v>
          </cell>
          <cell r="H130">
            <v>601657.37000000011</v>
          </cell>
        </row>
        <row r="131">
          <cell r="A131">
            <v>300</v>
          </cell>
          <cell r="B131" t="str">
            <v>EE300</v>
          </cell>
          <cell r="C131" t="str">
            <v>EE300 - White House Community Infant S</v>
          </cell>
          <cell r="D131">
            <v>2135466.1800000002</v>
          </cell>
          <cell r="E131">
            <v>36581.64</v>
          </cell>
          <cell r="F131">
            <v>254292.25</v>
          </cell>
          <cell r="G131">
            <v>0</v>
          </cell>
          <cell r="H131">
            <v>2426340.0700000003</v>
          </cell>
        </row>
        <row r="132">
          <cell r="A132">
            <v>303</v>
          </cell>
          <cell r="B132" t="str">
            <v>EE303</v>
          </cell>
          <cell r="C132" t="str">
            <v>EE303 - Whitton Community Primary Scho</v>
          </cell>
          <cell r="D132">
            <v>10221.730000000001</v>
          </cell>
          <cell r="E132">
            <v>-10222.77</v>
          </cell>
          <cell r="F132">
            <v>0</v>
          </cell>
          <cell r="G132">
            <v>0</v>
          </cell>
          <cell r="H132">
            <v>-1.0399999999990541</v>
          </cell>
        </row>
        <row r="133">
          <cell r="A133">
            <v>307</v>
          </cell>
          <cell r="B133" t="str">
            <v>EE307</v>
          </cell>
          <cell r="C133" t="str">
            <v>EE307 - Cedarwood Primary School</v>
          </cell>
          <cell r="D133">
            <v>1432910.3400000003</v>
          </cell>
          <cell r="E133">
            <v>1537.2100000000009</v>
          </cell>
          <cell r="F133">
            <v>27902.440000000002</v>
          </cell>
          <cell r="G133">
            <v>0</v>
          </cell>
          <cell r="H133">
            <v>1462349.9900000002</v>
          </cell>
        </row>
        <row r="134">
          <cell r="A134">
            <v>308</v>
          </cell>
          <cell r="B134" t="str">
            <v>EE308</v>
          </cell>
          <cell r="C134" t="str">
            <v>EE308 - Kersey CEVCP School</v>
          </cell>
          <cell r="D134">
            <v>316057.70999999996</v>
          </cell>
          <cell r="E134">
            <v>-4877.5</v>
          </cell>
          <cell r="F134">
            <v>136492.29999999999</v>
          </cell>
          <cell r="G134">
            <v>0</v>
          </cell>
          <cell r="H134">
            <v>447672.50999999995</v>
          </cell>
        </row>
        <row r="135">
          <cell r="A135">
            <v>309</v>
          </cell>
          <cell r="B135" t="str">
            <v>EE309</v>
          </cell>
          <cell r="C135" t="str">
            <v>EE309 - Heath Primary School</v>
          </cell>
          <cell r="D135">
            <v>1702215.8300000005</v>
          </cell>
          <cell r="E135">
            <v>204.89999999999964</v>
          </cell>
          <cell r="F135">
            <v>153242.25</v>
          </cell>
          <cell r="G135">
            <v>0</v>
          </cell>
          <cell r="H135">
            <v>1855662.9800000004</v>
          </cell>
        </row>
        <row r="136">
          <cell r="A136">
            <v>310</v>
          </cell>
          <cell r="B136" t="str">
            <v>EE310</v>
          </cell>
          <cell r="C136" t="str">
            <v>EE310 - Bealings School</v>
          </cell>
          <cell r="D136">
            <v>408727.04000000021</v>
          </cell>
          <cell r="E136">
            <v>5379.74</v>
          </cell>
          <cell r="F136">
            <v>30212.32</v>
          </cell>
          <cell r="G136">
            <v>0</v>
          </cell>
          <cell r="H136">
            <v>444319.10000000021</v>
          </cell>
        </row>
        <row r="137">
          <cell r="A137">
            <v>311</v>
          </cell>
          <cell r="B137" t="str">
            <v>EE311</v>
          </cell>
          <cell r="C137" t="str">
            <v>EE311 - Birchwood Primary School</v>
          </cell>
          <cell r="D137">
            <v>701541.36000000045</v>
          </cell>
          <cell r="E137">
            <v>2283.369999999999</v>
          </cell>
          <cell r="F137">
            <v>90807.28</v>
          </cell>
          <cell r="G137">
            <v>0</v>
          </cell>
          <cell r="H137">
            <v>794632.01000000047</v>
          </cell>
        </row>
        <row r="138">
          <cell r="A138">
            <v>312</v>
          </cell>
          <cell r="B138" t="str">
            <v>EE312</v>
          </cell>
          <cell r="C138" t="str">
            <v>EE312 - Martlesham Beacon Hill Primary</v>
          </cell>
          <cell r="D138">
            <v>448200.11999999988</v>
          </cell>
          <cell r="E138">
            <v>1614.92</v>
          </cell>
          <cell r="F138">
            <v>24267.86</v>
          </cell>
          <cell r="G138">
            <v>0</v>
          </cell>
          <cell r="H138">
            <v>474082.89999999985</v>
          </cell>
        </row>
        <row r="139">
          <cell r="A139">
            <v>313</v>
          </cell>
          <cell r="B139" t="str">
            <v>EE313</v>
          </cell>
          <cell r="C139" t="str">
            <v>EE313 - Gorseland Primary School</v>
          </cell>
          <cell r="D139">
            <v>1769534.7899999998</v>
          </cell>
          <cell r="E139">
            <v>-9449.5</v>
          </cell>
          <cell r="F139">
            <v>189019.97</v>
          </cell>
          <cell r="G139">
            <v>0</v>
          </cell>
          <cell r="H139">
            <v>1949105.2599999998</v>
          </cell>
        </row>
        <row r="140">
          <cell r="A140">
            <v>314</v>
          </cell>
          <cell r="B140" t="str">
            <v>EE314</v>
          </cell>
          <cell r="C140" t="str">
            <v>EE314 - Melton Primary School</v>
          </cell>
          <cell r="D140">
            <v>561127.26000000013</v>
          </cell>
          <cell r="E140">
            <v>-2727.15</v>
          </cell>
          <cell r="F140">
            <v>58365.4</v>
          </cell>
          <cell r="G140">
            <v>0</v>
          </cell>
          <cell r="H140">
            <v>616765.51000000013</v>
          </cell>
        </row>
        <row r="141">
          <cell r="A141">
            <v>316</v>
          </cell>
          <cell r="B141" t="str">
            <v>EE316</v>
          </cell>
          <cell r="C141" t="str">
            <v>EE316 - Nacton CEVCP School</v>
          </cell>
          <cell r="D141">
            <v>435961.44000000012</v>
          </cell>
          <cell r="E141">
            <v>-3079.17</v>
          </cell>
          <cell r="F141">
            <v>32374.81</v>
          </cell>
          <cell r="G141">
            <v>0</v>
          </cell>
          <cell r="H141">
            <v>465257.08000000013</v>
          </cell>
        </row>
        <row r="142">
          <cell r="A142">
            <v>317</v>
          </cell>
          <cell r="B142" t="str">
            <v>EE317</v>
          </cell>
          <cell r="C142" t="str">
            <v>EE317 - Orford CEVAP School</v>
          </cell>
          <cell r="D142">
            <v>298033.96999999968</v>
          </cell>
          <cell r="E142">
            <v>-314</v>
          </cell>
          <cell r="F142">
            <v>20981.58</v>
          </cell>
          <cell r="G142">
            <v>0</v>
          </cell>
          <cell r="H142">
            <v>318701.5499999997</v>
          </cell>
        </row>
        <row r="143">
          <cell r="A143">
            <v>318</v>
          </cell>
          <cell r="B143" t="str">
            <v>EE318</v>
          </cell>
          <cell r="C143" t="str">
            <v>EE318 - Otley Primary School</v>
          </cell>
          <cell r="D143">
            <v>279136.58999999997</v>
          </cell>
          <cell r="E143">
            <v>-4663.75</v>
          </cell>
          <cell r="F143">
            <v>76843.540000000008</v>
          </cell>
          <cell r="G143">
            <v>0</v>
          </cell>
          <cell r="H143">
            <v>351316.38</v>
          </cell>
        </row>
        <row r="144">
          <cell r="A144">
            <v>320</v>
          </cell>
          <cell r="B144" t="str">
            <v>EE320</v>
          </cell>
          <cell r="C144" t="str">
            <v>EE320 - Rendlesham Primary School</v>
          </cell>
          <cell r="D144">
            <v>753466.21999999962</v>
          </cell>
          <cell r="E144">
            <v>-6549.25</v>
          </cell>
          <cell r="F144">
            <v>190907.13</v>
          </cell>
          <cell r="G144">
            <v>0</v>
          </cell>
          <cell r="H144">
            <v>937824.09999999963</v>
          </cell>
        </row>
        <row r="145">
          <cell r="A145">
            <v>322</v>
          </cell>
          <cell r="B145" t="str">
            <v>EE322</v>
          </cell>
          <cell r="C145" t="str">
            <v>EE322 - Shotley Community Primary Scho</v>
          </cell>
          <cell r="D145">
            <v>530571.21000000031</v>
          </cell>
          <cell r="E145">
            <v>5929.48</v>
          </cell>
          <cell r="F145">
            <v>25661.48</v>
          </cell>
          <cell r="G145">
            <v>0</v>
          </cell>
          <cell r="H145">
            <v>562162.17000000027</v>
          </cell>
        </row>
        <row r="146">
          <cell r="A146">
            <v>324</v>
          </cell>
          <cell r="B146" t="str">
            <v>EE324</v>
          </cell>
          <cell r="C146" t="str">
            <v>EE324 - Somersham Primary School</v>
          </cell>
          <cell r="D146">
            <v>375123.04000000004</v>
          </cell>
          <cell r="E146">
            <v>-4978.75</v>
          </cell>
          <cell r="F146">
            <v>91859.72</v>
          </cell>
          <cell r="G146">
            <v>0</v>
          </cell>
          <cell r="H146">
            <v>462004.01</v>
          </cell>
        </row>
        <row r="147">
          <cell r="A147">
            <v>325</v>
          </cell>
          <cell r="B147" t="str">
            <v>EE325</v>
          </cell>
          <cell r="C147" t="str">
            <v>EE325 - Sproughton CEVCP School</v>
          </cell>
          <cell r="D147">
            <v>336498.31000000006</v>
          </cell>
          <cell r="E147">
            <v>-5046.25</v>
          </cell>
          <cell r="F147">
            <v>77149.47</v>
          </cell>
          <cell r="G147">
            <v>0</v>
          </cell>
          <cell r="H147">
            <v>408601.53</v>
          </cell>
        </row>
        <row r="148">
          <cell r="A148">
            <v>327</v>
          </cell>
          <cell r="B148" t="str">
            <v>EE327</v>
          </cell>
          <cell r="C148" t="str">
            <v>EE327 - Stratford St Mary Primary Scho</v>
          </cell>
          <cell r="D148">
            <v>315696.67999999988</v>
          </cell>
          <cell r="E148">
            <v>1960.3199999999997</v>
          </cell>
          <cell r="F148">
            <v>69250.28</v>
          </cell>
          <cell r="G148">
            <v>0</v>
          </cell>
          <cell r="H148">
            <v>386907.27999999985</v>
          </cell>
        </row>
        <row r="149">
          <cell r="A149">
            <v>328</v>
          </cell>
          <cell r="B149" t="str">
            <v>EE328</v>
          </cell>
          <cell r="C149" t="str">
            <v>EE328 - Stutton CEVCP School</v>
          </cell>
          <cell r="D149">
            <v>242096.64000000007</v>
          </cell>
          <cell r="E149">
            <v>-3773</v>
          </cell>
          <cell r="F149">
            <v>47204.13</v>
          </cell>
          <cell r="G149">
            <v>0</v>
          </cell>
          <cell r="H149">
            <v>285527.77000000008</v>
          </cell>
        </row>
        <row r="150">
          <cell r="A150">
            <v>331</v>
          </cell>
          <cell r="B150" t="str">
            <v>EE331</v>
          </cell>
          <cell r="C150" t="str">
            <v>EE331 - Tattingstone CEVCP School</v>
          </cell>
          <cell r="D150">
            <v>345606.27999999991</v>
          </cell>
          <cell r="E150">
            <v>0</v>
          </cell>
          <cell r="F150">
            <v>38668.200000000004</v>
          </cell>
          <cell r="G150">
            <v>0</v>
          </cell>
          <cell r="H150">
            <v>384274.47999999992</v>
          </cell>
        </row>
        <row r="151">
          <cell r="A151">
            <v>332</v>
          </cell>
          <cell r="B151" t="str">
            <v>EE332</v>
          </cell>
          <cell r="C151" t="str">
            <v>EE332 - Trimley St Martin Primary Scho</v>
          </cell>
          <cell r="D151">
            <v>671076.57999999996</v>
          </cell>
          <cell r="E151">
            <v>-309.68000000000029</v>
          </cell>
          <cell r="F151">
            <v>51076.85</v>
          </cell>
          <cell r="G151">
            <v>0</v>
          </cell>
          <cell r="H151">
            <v>721843.74999999988</v>
          </cell>
        </row>
        <row r="152">
          <cell r="A152">
            <v>333</v>
          </cell>
          <cell r="B152" t="str">
            <v>EE333</v>
          </cell>
          <cell r="C152" t="str">
            <v>EE333 - Trimley St Mary Primary School</v>
          </cell>
          <cell r="D152">
            <v>1282217.4500000002</v>
          </cell>
          <cell r="E152">
            <v>11762.25</v>
          </cell>
          <cell r="F152">
            <v>197149.97</v>
          </cell>
          <cell r="G152">
            <v>0</v>
          </cell>
          <cell r="H152">
            <v>1491129.6700000002</v>
          </cell>
        </row>
        <row r="153">
          <cell r="A153">
            <v>337</v>
          </cell>
          <cell r="B153" t="str">
            <v>EE337</v>
          </cell>
          <cell r="C153" t="str">
            <v>EE337 - Waldringfield Primary School</v>
          </cell>
          <cell r="D153">
            <v>419905.94000000018</v>
          </cell>
          <cell r="E153">
            <v>11561</v>
          </cell>
          <cell r="F153">
            <v>85217.53</v>
          </cell>
          <cell r="G153">
            <v>0</v>
          </cell>
          <cell r="H153">
            <v>516684.4700000002</v>
          </cell>
        </row>
        <row r="154">
          <cell r="A154">
            <v>338</v>
          </cell>
          <cell r="B154" t="str">
            <v>EE338</v>
          </cell>
          <cell r="C154" t="str">
            <v>EE338 - Whatfield CEVCP School</v>
          </cell>
          <cell r="D154">
            <v>228583.19000000009</v>
          </cell>
          <cell r="E154">
            <v>-1798.52</v>
          </cell>
          <cell r="F154">
            <v>134803.54</v>
          </cell>
          <cell r="G154">
            <v>0</v>
          </cell>
          <cell r="H154">
            <v>361588.21000000008</v>
          </cell>
        </row>
        <row r="155">
          <cell r="A155">
            <v>339</v>
          </cell>
          <cell r="B155" t="str">
            <v>EE339</v>
          </cell>
          <cell r="C155" t="str">
            <v>EE339 - Witnesham Primary School</v>
          </cell>
          <cell r="D155">
            <v>399142.44000000024</v>
          </cell>
          <cell r="E155">
            <v>-2762.63</v>
          </cell>
          <cell r="F155">
            <v>72034.77</v>
          </cell>
          <cell r="G155">
            <v>0</v>
          </cell>
          <cell r="H155">
            <v>468414.58000000025</v>
          </cell>
        </row>
        <row r="156">
          <cell r="A156">
            <v>341</v>
          </cell>
          <cell r="B156" t="str">
            <v>EE341</v>
          </cell>
          <cell r="C156" t="str">
            <v>EE341 - Sandlings Primary School</v>
          </cell>
          <cell r="D156">
            <v>508476.00999999983</v>
          </cell>
          <cell r="E156">
            <v>4472.75</v>
          </cell>
          <cell r="F156">
            <v>219494.92</v>
          </cell>
          <cell r="G156">
            <v>0</v>
          </cell>
          <cell r="H156">
            <v>732443.67999999982</v>
          </cell>
        </row>
        <row r="157">
          <cell r="A157">
            <v>342</v>
          </cell>
          <cell r="B157" t="str">
            <v>EE342</v>
          </cell>
          <cell r="C157" t="str">
            <v>EE342 - Woodbridge Primary School</v>
          </cell>
          <cell r="D157">
            <v>796079.1399999999</v>
          </cell>
          <cell r="E157">
            <v>-4240.6600000000008</v>
          </cell>
          <cell r="F157">
            <v>56994.99</v>
          </cell>
          <cell r="G157">
            <v>0</v>
          </cell>
          <cell r="H157">
            <v>848833.46999999986</v>
          </cell>
        </row>
        <row r="158">
          <cell r="A158">
            <v>343</v>
          </cell>
          <cell r="B158" t="str">
            <v>EE343</v>
          </cell>
          <cell r="C158" t="str">
            <v>EE343 - Kyson Primary School</v>
          </cell>
          <cell r="D158">
            <v>1315767.3200000008</v>
          </cell>
          <cell r="E158">
            <v>2.1000000000003638</v>
          </cell>
          <cell r="F158">
            <v>72092.759999999995</v>
          </cell>
          <cell r="G158">
            <v>0</v>
          </cell>
          <cell r="H158">
            <v>1387862.1800000009</v>
          </cell>
        </row>
        <row r="159">
          <cell r="A159">
            <v>344</v>
          </cell>
          <cell r="B159" t="str">
            <v>EE344</v>
          </cell>
          <cell r="C159" t="str">
            <v>EE344 - St Marys CEVAP School, Woodbr</v>
          </cell>
          <cell r="D159">
            <v>578336.37</v>
          </cell>
          <cell r="E159">
            <v>0</v>
          </cell>
          <cell r="F159">
            <v>107486.61</v>
          </cell>
          <cell r="G159">
            <v>0</v>
          </cell>
          <cell r="H159">
            <v>685822.98</v>
          </cell>
        </row>
        <row r="160">
          <cell r="A160">
            <v>351</v>
          </cell>
          <cell r="B160" t="str">
            <v>EE351</v>
          </cell>
          <cell r="C160" t="str">
            <v>EE351 - Alderwood P.R.U.</v>
          </cell>
          <cell r="D160">
            <v>164255.25999999978</v>
          </cell>
          <cell r="E160">
            <v>-4270</v>
          </cell>
          <cell r="F160">
            <v>180281.52</v>
          </cell>
          <cell r="G160">
            <v>0</v>
          </cell>
          <cell r="H160">
            <v>340266.7799999998</v>
          </cell>
        </row>
        <row r="161">
          <cell r="A161">
            <v>352</v>
          </cell>
          <cell r="B161" t="str">
            <v>EE352</v>
          </cell>
          <cell r="C161" t="str">
            <v>EE352 - First Base (Ipswich)</v>
          </cell>
          <cell r="D161">
            <v>123794.29999999997</v>
          </cell>
          <cell r="E161">
            <v>68756.75</v>
          </cell>
          <cell r="F161">
            <v>87379.839999999997</v>
          </cell>
          <cell r="G161">
            <v>0</v>
          </cell>
          <cell r="H161">
            <v>279930.88999999996</v>
          </cell>
        </row>
        <row r="162">
          <cell r="A162">
            <v>353</v>
          </cell>
          <cell r="B162" t="str">
            <v>EE353</v>
          </cell>
          <cell r="C162" t="str">
            <v>EE353 - St Christophers P.R.U.</v>
          </cell>
          <cell r="D162">
            <v>148347.06999999977</v>
          </cell>
          <cell r="E162">
            <v>15012.259999999998</v>
          </cell>
          <cell r="F162">
            <v>-2271.69</v>
          </cell>
          <cell r="G162">
            <v>0</v>
          </cell>
          <cell r="H162">
            <v>161087.63999999978</v>
          </cell>
        </row>
        <row r="163">
          <cell r="A163">
            <v>356</v>
          </cell>
          <cell r="B163" t="str">
            <v>EE356</v>
          </cell>
          <cell r="C163" t="str">
            <v>EE356 - Claydon High School</v>
          </cell>
          <cell r="D163">
            <v>3259014.5599999991</v>
          </cell>
          <cell r="E163">
            <v>4693.75</v>
          </cell>
          <cell r="F163">
            <v>645661.66</v>
          </cell>
          <cell r="G163">
            <v>0</v>
          </cell>
          <cell r="H163">
            <v>3909369.9699999993</v>
          </cell>
        </row>
        <row r="164">
          <cell r="A164">
            <v>367</v>
          </cell>
          <cell r="B164" t="str">
            <v>EE367</v>
          </cell>
          <cell r="C164" t="str">
            <v>EE367 - Ipswich Parkside Special Unit</v>
          </cell>
          <cell r="D164">
            <v>847407.4500000017</v>
          </cell>
          <cell r="E164">
            <v>-6801.25</v>
          </cell>
          <cell r="F164">
            <v>300136.64</v>
          </cell>
          <cell r="G164">
            <v>0</v>
          </cell>
          <cell r="H164">
            <v>1140742.8400000017</v>
          </cell>
        </row>
        <row r="165">
          <cell r="A165">
            <v>370</v>
          </cell>
          <cell r="B165" t="str">
            <v>EE370</v>
          </cell>
          <cell r="C165" t="str">
            <v>EE370 - Northgate High School</v>
          </cell>
          <cell r="D165">
            <v>7966571.6499999976</v>
          </cell>
          <cell r="E165">
            <v>-32167.909999999996</v>
          </cell>
          <cell r="F165">
            <v>288798.69</v>
          </cell>
          <cell r="G165">
            <v>0</v>
          </cell>
          <cell r="H165">
            <v>8223202.4299999978</v>
          </cell>
        </row>
        <row r="166">
          <cell r="A166">
            <v>374</v>
          </cell>
          <cell r="B166" t="str">
            <v>EE374</v>
          </cell>
          <cell r="C166" t="str">
            <v>EE374 - Suffolk One</v>
          </cell>
          <cell r="D166">
            <v>38706.939999997994</v>
          </cell>
          <cell r="E166">
            <v>-39280</v>
          </cell>
          <cell r="F166">
            <v>23387.89</v>
          </cell>
          <cell r="G166">
            <v>0</v>
          </cell>
          <cell r="H166">
            <v>22814.829999997994</v>
          </cell>
        </row>
        <row r="167">
          <cell r="A167">
            <v>389</v>
          </cell>
          <cell r="B167" t="str">
            <v>EE389</v>
          </cell>
          <cell r="C167" t="str">
            <v>EE389 - Ipswich Westbridge Unit</v>
          </cell>
          <cell r="D167">
            <v>272974.8400000002</v>
          </cell>
          <cell r="E167">
            <v>-2007</v>
          </cell>
          <cell r="F167">
            <v>51853.279999999999</v>
          </cell>
          <cell r="G167">
            <v>0</v>
          </cell>
          <cell r="H167">
            <v>322821.12000000023</v>
          </cell>
        </row>
        <row r="168">
          <cell r="A168">
            <v>393</v>
          </cell>
          <cell r="B168" t="str">
            <v>EE393</v>
          </cell>
          <cell r="C168" t="str">
            <v>EE393 - Beacon Hill School</v>
          </cell>
          <cell r="D168">
            <v>14268.44</v>
          </cell>
          <cell r="E168">
            <v>-14269.75</v>
          </cell>
          <cell r="F168">
            <v>0</v>
          </cell>
          <cell r="G168">
            <v>0</v>
          </cell>
          <cell r="H168">
            <v>-1.3099999999994907</v>
          </cell>
        </row>
        <row r="169">
          <cell r="A169">
            <v>396</v>
          </cell>
          <cell r="B169" t="str">
            <v>EE396</v>
          </cell>
          <cell r="C169" t="str">
            <v>EE396 - The Bridge School</v>
          </cell>
          <cell r="D169">
            <v>1220115.1000000001</v>
          </cell>
          <cell r="E169">
            <v>60631.47</v>
          </cell>
          <cell r="F169">
            <v>276644.40000000002</v>
          </cell>
          <cell r="G169">
            <v>0</v>
          </cell>
          <cell r="H169">
            <v>1557390.97</v>
          </cell>
        </row>
        <row r="170">
          <cell r="A170">
            <v>400</v>
          </cell>
          <cell r="B170" t="str">
            <v>EE400</v>
          </cell>
          <cell r="C170" t="str">
            <v>EE400 - Acton C of E VC Primary School</v>
          </cell>
          <cell r="D170">
            <v>606910.31000000006</v>
          </cell>
          <cell r="E170">
            <v>2245</v>
          </cell>
          <cell r="F170">
            <v>20317.29</v>
          </cell>
          <cell r="G170">
            <v>0</v>
          </cell>
          <cell r="H170">
            <v>629472.60000000009</v>
          </cell>
        </row>
        <row r="171">
          <cell r="A171">
            <v>402</v>
          </cell>
          <cell r="B171" t="str">
            <v>EE402</v>
          </cell>
          <cell r="C171" t="str">
            <v>EE402 - Bacton Community Primary Schoo</v>
          </cell>
          <cell r="D171">
            <v>561934.31999999995</v>
          </cell>
          <cell r="E171">
            <v>7405.8700000000008</v>
          </cell>
          <cell r="F171">
            <v>19270.22</v>
          </cell>
          <cell r="G171">
            <v>0</v>
          </cell>
          <cell r="H171">
            <v>588610.40999999992</v>
          </cell>
        </row>
        <row r="172">
          <cell r="A172">
            <v>404</v>
          </cell>
          <cell r="B172" t="str">
            <v>EE404</v>
          </cell>
          <cell r="C172" t="str">
            <v>EE404 - Bardwell C of E VCP School</v>
          </cell>
          <cell r="D172">
            <v>267484.25999999978</v>
          </cell>
          <cell r="E172">
            <v>-3291.31</v>
          </cell>
          <cell r="F172">
            <v>119309.88</v>
          </cell>
          <cell r="G172">
            <v>0</v>
          </cell>
          <cell r="H172">
            <v>383502.82999999978</v>
          </cell>
        </row>
        <row r="173">
          <cell r="A173">
            <v>405</v>
          </cell>
          <cell r="B173" t="str">
            <v>EE405</v>
          </cell>
          <cell r="C173" t="str">
            <v>EE405 - Barnham C of E VCP School</v>
          </cell>
          <cell r="D173">
            <v>535170.43999999959</v>
          </cell>
          <cell r="E173">
            <v>-5361.65</v>
          </cell>
          <cell r="F173">
            <v>155376.20000000001</v>
          </cell>
          <cell r="G173">
            <v>0</v>
          </cell>
          <cell r="H173">
            <v>685184.98999999964</v>
          </cell>
        </row>
        <row r="174">
          <cell r="A174">
            <v>406</v>
          </cell>
          <cell r="B174" t="str">
            <v>EE406</v>
          </cell>
          <cell r="C174" t="str">
            <v>EE406 - Barningham C of E VCP School</v>
          </cell>
          <cell r="D174">
            <v>369799.36999999994</v>
          </cell>
          <cell r="E174">
            <v>2954</v>
          </cell>
          <cell r="F174">
            <v>57954.590000000004</v>
          </cell>
          <cell r="G174">
            <v>0</v>
          </cell>
          <cell r="H174">
            <v>430707.95999999996</v>
          </cell>
        </row>
        <row r="175">
          <cell r="A175">
            <v>407</v>
          </cell>
          <cell r="B175" t="str">
            <v>EE407</v>
          </cell>
          <cell r="C175" t="str">
            <v>EE407 - Barrow C of E VCP School</v>
          </cell>
          <cell r="D175">
            <v>536364.18999999983</v>
          </cell>
          <cell r="E175">
            <v>11546.45</v>
          </cell>
          <cell r="F175">
            <v>190735.63</v>
          </cell>
          <cell r="G175">
            <v>0</v>
          </cell>
          <cell r="H175">
            <v>738646.26999999979</v>
          </cell>
        </row>
        <row r="176">
          <cell r="A176">
            <v>409</v>
          </cell>
          <cell r="B176" t="str">
            <v>EE409</v>
          </cell>
          <cell r="C176" t="str">
            <v>EE409 - Boxford C of E VCP School</v>
          </cell>
          <cell r="D176">
            <v>761965.30000000028</v>
          </cell>
          <cell r="E176">
            <v>-1314</v>
          </cell>
          <cell r="F176">
            <v>62181.06</v>
          </cell>
          <cell r="G176">
            <v>0</v>
          </cell>
          <cell r="H176">
            <v>822832.36000000034</v>
          </cell>
        </row>
        <row r="177">
          <cell r="A177">
            <v>412</v>
          </cell>
          <cell r="B177" t="str">
            <v>EE412</v>
          </cell>
          <cell r="C177" t="str">
            <v>EE412 - Bures C of E VCP School</v>
          </cell>
          <cell r="D177">
            <v>716559.66999999993</v>
          </cell>
          <cell r="E177">
            <v>-4172.51</v>
          </cell>
          <cell r="F177">
            <v>107922.82</v>
          </cell>
          <cell r="G177">
            <v>0</v>
          </cell>
          <cell r="H177">
            <v>820309.98</v>
          </cell>
        </row>
        <row r="178">
          <cell r="A178">
            <v>413</v>
          </cell>
          <cell r="B178" t="str">
            <v>EE413</v>
          </cell>
          <cell r="C178" t="str">
            <v>EE413 - The Glade Community Primary Sc</v>
          </cell>
          <cell r="D178">
            <v>854670.34999999986</v>
          </cell>
          <cell r="E178">
            <v>97.090000000000146</v>
          </cell>
          <cell r="F178">
            <v>53887.99</v>
          </cell>
          <cell r="G178">
            <v>0</v>
          </cell>
          <cell r="H178">
            <v>908655.42999999982</v>
          </cell>
        </row>
        <row r="179">
          <cell r="A179">
            <v>415</v>
          </cell>
          <cell r="B179" t="str">
            <v>EE415</v>
          </cell>
          <cell r="C179" t="str">
            <v>EE415 - Guildhall Feoffment Community</v>
          </cell>
          <cell r="D179">
            <v>986498.80999999982</v>
          </cell>
          <cell r="E179">
            <v>-234.34000000000106</v>
          </cell>
          <cell r="F179">
            <v>83005.84</v>
          </cell>
          <cell r="G179">
            <v>0</v>
          </cell>
          <cell r="H179">
            <v>1069270.3099999998</v>
          </cell>
        </row>
        <row r="180">
          <cell r="A180">
            <v>416</v>
          </cell>
          <cell r="B180" t="str">
            <v>EE416</v>
          </cell>
          <cell r="C180" t="str">
            <v>EE416 - Hardwick Primary School</v>
          </cell>
          <cell r="D180">
            <v>900799.07000000007</v>
          </cell>
          <cell r="E180">
            <v>12891.73</v>
          </cell>
          <cell r="F180">
            <v>246483.14</v>
          </cell>
          <cell r="G180">
            <v>0</v>
          </cell>
          <cell r="H180">
            <v>1160173.94</v>
          </cell>
        </row>
        <row r="181">
          <cell r="A181">
            <v>417</v>
          </cell>
          <cell r="B181" t="str">
            <v>EE417</v>
          </cell>
          <cell r="C181" t="str">
            <v>EE417 - Howard Community Primary Schoo</v>
          </cell>
          <cell r="D181">
            <v>870758.12000000034</v>
          </cell>
          <cell r="E181">
            <v>-6241</v>
          </cell>
          <cell r="F181">
            <v>128675.55</v>
          </cell>
          <cell r="G181">
            <v>0</v>
          </cell>
          <cell r="H181">
            <v>993192.67000000039</v>
          </cell>
        </row>
        <row r="182">
          <cell r="A182">
            <v>418</v>
          </cell>
          <cell r="B182" t="str">
            <v>EE418</v>
          </cell>
          <cell r="C182" t="str">
            <v>EE418 - Sebert Wood Community Primary</v>
          </cell>
          <cell r="D182">
            <v>1164783.5800000003</v>
          </cell>
          <cell r="E182">
            <v>2330.25</v>
          </cell>
          <cell r="F182">
            <v>111763.15000000001</v>
          </cell>
          <cell r="G182">
            <v>0</v>
          </cell>
          <cell r="H182">
            <v>1278876.9800000002</v>
          </cell>
        </row>
        <row r="183">
          <cell r="A183">
            <v>420</v>
          </cell>
          <cell r="B183" t="str">
            <v>EE420</v>
          </cell>
          <cell r="C183" t="str">
            <v>EE420 - St Edmunds Catholic Primary School</v>
          </cell>
          <cell r="D183">
            <v>1089592.6499999997</v>
          </cell>
          <cell r="E183">
            <v>0</v>
          </cell>
          <cell r="F183">
            <v>155931.73000000001</v>
          </cell>
          <cell r="G183">
            <v>0</v>
          </cell>
          <cell r="H183">
            <v>1245524.3799999997</v>
          </cell>
        </row>
        <row r="184">
          <cell r="A184">
            <v>421</v>
          </cell>
          <cell r="B184" t="str">
            <v>EE421</v>
          </cell>
          <cell r="C184" t="str">
            <v>EE421 - St Edmundsbury CEVAP School</v>
          </cell>
          <cell r="D184">
            <v>768314.8400000002</v>
          </cell>
          <cell r="E184">
            <v>0</v>
          </cell>
          <cell r="F184">
            <v>30964.37</v>
          </cell>
          <cell r="G184">
            <v>0</v>
          </cell>
          <cell r="H184">
            <v>799279.2100000002</v>
          </cell>
        </row>
        <row r="185">
          <cell r="A185">
            <v>422</v>
          </cell>
          <cell r="B185" t="str">
            <v>EE422</v>
          </cell>
          <cell r="C185" t="str">
            <v>EE422 - Sextons Manor Community Prima</v>
          </cell>
          <cell r="D185">
            <v>654762.99000000011</v>
          </cell>
          <cell r="E185">
            <v>6082.130000000001</v>
          </cell>
          <cell r="F185">
            <v>37387.93</v>
          </cell>
          <cell r="G185">
            <v>0</v>
          </cell>
          <cell r="H185">
            <v>698233.05000000016</v>
          </cell>
        </row>
        <row r="186">
          <cell r="A186">
            <v>423</v>
          </cell>
          <cell r="B186" t="str">
            <v>EE423</v>
          </cell>
          <cell r="C186" t="str">
            <v>EE423 - Tollgate Primary School</v>
          </cell>
          <cell r="D186">
            <v>-54587</v>
          </cell>
          <cell r="E186">
            <v>0</v>
          </cell>
          <cell r="F186">
            <v>0</v>
          </cell>
          <cell r="G186">
            <v>0</v>
          </cell>
          <cell r="H186">
            <v>-54587</v>
          </cell>
        </row>
        <row r="187">
          <cell r="A187">
            <v>424</v>
          </cell>
          <cell r="B187" t="str">
            <v>EE424</v>
          </cell>
          <cell r="C187" t="str">
            <v>EE424 - Westgate Community Primary Sch</v>
          </cell>
          <cell r="D187">
            <v>1234782.1700000004</v>
          </cell>
          <cell r="E187">
            <v>-4350.1000000000004</v>
          </cell>
          <cell r="F187">
            <v>29115.88</v>
          </cell>
          <cell r="G187">
            <v>0</v>
          </cell>
          <cell r="H187">
            <v>1259547.9500000002</v>
          </cell>
        </row>
        <row r="188">
          <cell r="A188">
            <v>425</v>
          </cell>
          <cell r="B188" t="str">
            <v>EE425</v>
          </cell>
          <cell r="C188" t="str">
            <v>EE425 - Abbotts Green CP</v>
          </cell>
          <cell r="D188">
            <v>1192846.6599999992</v>
          </cell>
          <cell r="E188">
            <v>-4471.17</v>
          </cell>
          <cell r="F188">
            <v>88163.11</v>
          </cell>
          <cell r="G188">
            <v>0</v>
          </cell>
          <cell r="H188">
            <v>1276538.5999999994</v>
          </cell>
        </row>
        <row r="189">
          <cell r="A189">
            <v>426</v>
          </cell>
          <cell r="B189" t="str">
            <v>EE426</v>
          </cell>
          <cell r="C189" t="str">
            <v>EE426 - Cavendish C of E VCP School</v>
          </cell>
          <cell r="D189">
            <v>362901.29000000004</v>
          </cell>
          <cell r="E189">
            <v>-4978.75</v>
          </cell>
          <cell r="F189">
            <v>46877.72</v>
          </cell>
          <cell r="G189">
            <v>0</v>
          </cell>
          <cell r="H189">
            <v>404800.26</v>
          </cell>
        </row>
        <row r="190">
          <cell r="A190">
            <v>429</v>
          </cell>
          <cell r="B190" t="str">
            <v>EE429</v>
          </cell>
          <cell r="C190" t="str">
            <v>EE429 - Clare Community Primary School</v>
          </cell>
          <cell r="D190">
            <v>572166.87000000034</v>
          </cell>
          <cell r="E190">
            <v>7628.2899999999991</v>
          </cell>
          <cell r="F190">
            <v>41610.550000000003</v>
          </cell>
          <cell r="G190">
            <v>0</v>
          </cell>
          <cell r="H190">
            <v>621405.71000000043</v>
          </cell>
        </row>
        <row r="191">
          <cell r="A191">
            <v>430</v>
          </cell>
          <cell r="B191" t="str">
            <v>EE430</v>
          </cell>
          <cell r="C191" t="str">
            <v>EE430 - Cockfield C of E VCP School</v>
          </cell>
          <cell r="D191">
            <v>321438.96999999986</v>
          </cell>
          <cell r="E191">
            <v>3793.1399999999994</v>
          </cell>
          <cell r="F191">
            <v>31852.14</v>
          </cell>
          <cell r="G191">
            <v>0</v>
          </cell>
          <cell r="H191">
            <v>357084.24999999988</v>
          </cell>
        </row>
        <row r="192">
          <cell r="A192">
            <v>431</v>
          </cell>
          <cell r="B192" t="str">
            <v>EE431</v>
          </cell>
          <cell r="C192" t="str">
            <v>EE431 - Combs ford Primary School</v>
          </cell>
          <cell r="D192">
            <v>1273006.4899999995</v>
          </cell>
          <cell r="E192">
            <v>32885.83</v>
          </cell>
          <cell r="F192">
            <v>207629.82</v>
          </cell>
          <cell r="G192">
            <v>0</v>
          </cell>
          <cell r="H192">
            <v>1513522.1399999997</v>
          </cell>
        </row>
        <row r="193">
          <cell r="A193">
            <v>432</v>
          </cell>
          <cell r="B193" t="str">
            <v>EE432</v>
          </cell>
          <cell r="C193" t="str">
            <v>EE432 - Creeting St Mary C of E VAP Sc</v>
          </cell>
          <cell r="D193">
            <v>379638.17000000004</v>
          </cell>
          <cell r="E193">
            <v>0</v>
          </cell>
          <cell r="F193">
            <v>47155.47</v>
          </cell>
          <cell r="G193">
            <v>0</v>
          </cell>
          <cell r="H193">
            <v>426793.64</v>
          </cell>
        </row>
        <row r="194">
          <cell r="A194">
            <v>436</v>
          </cell>
          <cell r="B194" t="str">
            <v>EE436</v>
          </cell>
          <cell r="C194" t="str">
            <v>EE436 - Elmswell Community Primary Sch</v>
          </cell>
          <cell r="D194">
            <v>999269.46000000043</v>
          </cell>
          <cell r="E194">
            <v>10085.489999999998</v>
          </cell>
          <cell r="F194">
            <v>97070.86</v>
          </cell>
          <cell r="G194">
            <v>0</v>
          </cell>
          <cell r="H194">
            <v>1106425.8100000005</v>
          </cell>
        </row>
        <row r="195">
          <cell r="A195">
            <v>440</v>
          </cell>
          <cell r="B195" t="str">
            <v>EE440</v>
          </cell>
          <cell r="C195" t="str">
            <v>EE440 - Glemsford Community Primary Sc</v>
          </cell>
          <cell r="D195">
            <v>-5965.72</v>
          </cell>
          <cell r="E195">
            <v>5963.87</v>
          </cell>
          <cell r="F195">
            <v>0</v>
          </cell>
          <cell r="G195">
            <v>0</v>
          </cell>
          <cell r="H195">
            <v>-1.8500000000003638</v>
          </cell>
        </row>
        <row r="196">
          <cell r="A196">
            <v>441</v>
          </cell>
          <cell r="B196" t="str">
            <v>EE441</v>
          </cell>
          <cell r="C196" t="str">
            <v>EE441 - Great Barton C of E VCP School</v>
          </cell>
          <cell r="D196">
            <v>607178.98999999976</v>
          </cell>
          <cell r="E196">
            <v>-4985</v>
          </cell>
          <cell r="F196">
            <v>86785.33</v>
          </cell>
          <cell r="G196">
            <v>0</v>
          </cell>
          <cell r="H196">
            <v>688979.31999999972</v>
          </cell>
        </row>
        <row r="197">
          <cell r="A197">
            <v>442</v>
          </cell>
          <cell r="B197" t="str">
            <v>EE442</v>
          </cell>
          <cell r="C197" t="str">
            <v>EE442 - Wells Hall Community Primary S</v>
          </cell>
          <cell r="D197">
            <v>1733317.9599999995</v>
          </cell>
          <cell r="E197">
            <v>1035.8499999999985</v>
          </cell>
          <cell r="F197">
            <v>228224.91</v>
          </cell>
          <cell r="G197">
            <v>0</v>
          </cell>
          <cell r="H197">
            <v>1962578.7199999995</v>
          </cell>
        </row>
        <row r="198">
          <cell r="A198">
            <v>443</v>
          </cell>
          <cell r="B198" t="str">
            <v>EE443</v>
          </cell>
          <cell r="C198" t="str">
            <v>EE443 - Pot Kiln Primary School</v>
          </cell>
          <cell r="D198">
            <v>968148.40999999898</v>
          </cell>
          <cell r="E198">
            <v>-3188.5</v>
          </cell>
          <cell r="F198">
            <v>126943.49</v>
          </cell>
          <cell r="G198">
            <v>0</v>
          </cell>
          <cell r="H198">
            <v>1091903.399999999</v>
          </cell>
        </row>
        <row r="199">
          <cell r="A199">
            <v>444</v>
          </cell>
          <cell r="B199" t="str">
            <v>EE444</v>
          </cell>
          <cell r="C199" t="str">
            <v>EE444 - Great Finborough C of E VCP Sc</v>
          </cell>
          <cell r="D199">
            <v>492710.94000000006</v>
          </cell>
          <cell r="E199">
            <v>-5.8900000000003274</v>
          </cell>
          <cell r="F199">
            <v>43192.07</v>
          </cell>
          <cell r="G199">
            <v>0</v>
          </cell>
          <cell r="H199">
            <v>535897.12</v>
          </cell>
        </row>
        <row r="200">
          <cell r="A200">
            <v>445</v>
          </cell>
          <cell r="B200" t="str">
            <v>EE445</v>
          </cell>
          <cell r="C200" t="str">
            <v>EE445 - Great Waldingfield C of E VCP</v>
          </cell>
          <cell r="D200">
            <v>540009.39999999991</v>
          </cell>
          <cell r="E200">
            <v>4905.5400000000081</v>
          </cell>
          <cell r="F200">
            <v>82738.27</v>
          </cell>
          <cell r="G200">
            <v>0</v>
          </cell>
          <cell r="H200">
            <v>627653.21</v>
          </cell>
        </row>
        <row r="201">
          <cell r="A201">
            <v>446</v>
          </cell>
          <cell r="B201" t="str">
            <v>EE446</v>
          </cell>
          <cell r="C201" t="str">
            <v>EE446 - Great Whelnetham C of E VCP Sc</v>
          </cell>
          <cell r="D201">
            <v>503496.14999999973</v>
          </cell>
          <cell r="E201">
            <v>12212.810000000001</v>
          </cell>
          <cell r="F201">
            <v>39128.770000000004</v>
          </cell>
          <cell r="G201">
            <v>0</v>
          </cell>
          <cell r="H201">
            <v>554837.72999999975</v>
          </cell>
        </row>
        <row r="202">
          <cell r="A202">
            <v>447</v>
          </cell>
          <cell r="B202" t="str">
            <v>EE447</v>
          </cell>
          <cell r="C202" t="str">
            <v>EE447 - Coupals Community Primary Scho</v>
          </cell>
          <cell r="D202">
            <v>0.97000000000000064</v>
          </cell>
          <cell r="E202">
            <v>0</v>
          </cell>
          <cell r="F202">
            <v>0</v>
          </cell>
          <cell r="G202">
            <v>0</v>
          </cell>
          <cell r="H202">
            <v>0.97000000000000064</v>
          </cell>
        </row>
        <row r="203">
          <cell r="A203">
            <v>448</v>
          </cell>
          <cell r="B203" t="str">
            <v>EE448</v>
          </cell>
          <cell r="C203" t="str">
            <v>EE448 - Hartest C of E VCP School</v>
          </cell>
          <cell r="D203">
            <v>346522.25999999983</v>
          </cell>
          <cell r="E203">
            <v>-56.5</v>
          </cell>
          <cell r="F203">
            <v>67682.86</v>
          </cell>
          <cell r="G203">
            <v>0</v>
          </cell>
          <cell r="H203">
            <v>414148.61999999982</v>
          </cell>
        </row>
        <row r="204">
          <cell r="A204">
            <v>449</v>
          </cell>
          <cell r="B204" t="str">
            <v>EE449</v>
          </cell>
          <cell r="C204" t="str">
            <v>EE449 - Crawfords C of E VC Primary S</v>
          </cell>
          <cell r="D204">
            <v>318213.90000000002</v>
          </cell>
          <cell r="E204">
            <v>42.650000000000546</v>
          </cell>
          <cell r="F204">
            <v>21299.38</v>
          </cell>
          <cell r="G204">
            <v>0</v>
          </cell>
          <cell r="H204">
            <v>339555.93000000005</v>
          </cell>
        </row>
        <row r="205">
          <cell r="A205">
            <v>451</v>
          </cell>
          <cell r="B205" t="str">
            <v>EE451</v>
          </cell>
          <cell r="C205" t="str">
            <v>EE451 - New Cangle Community Primary S</v>
          </cell>
          <cell r="D205">
            <v>895493.73999999976</v>
          </cell>
          <cell r="E205">
            <v>5942.9700000000012</v>
          </cell>
          <cell r="F205">
            <v>65793.040000000008</v>
          </cell>
          <cell r="G205">
            <v>0</v>
          </cell>
          <cell r="H205">
            <v>967229.74999999977</v>
          </cell>
        </row>
        <row r="206">
          <cell r="A206">
            <v>452</v>
          </cell>
          <cell r="B206" t="str">
            <v>EE452</v>
          </cell>
          <cell r="C206" t="str">
            <v>EE452 - Clements Community Primary Sch</v>
          </cell>
          <cell r="D206">
            <v>1021010.8699999999</v>
          </cell>
          <cell r="E206">
            <v>3898.79</v>
          </cell>
          <cell r="F206">
            <v>67601.64</v>
          </cell>
          <cell r="G206">
            <v>0</v>
          </cell>
          <cell r="H206">
            <v>1092511.2999999998</v>
          </cell>
        </row>
        <row r="207">
          <cell r="A207">
            <v>455</v>
          </cell>
          <cell r="B207" t="str">
            <v>EE455</v>
          </cell>
          <cell r="C207" t="str">
            <v>EE455 - St Felix R C Primary School</v>
          </cell>
          <cell r="D207">
            <v>1069661.6599999997</v>
          </cell>
          <cell r="E207">
            <v>0</v>
          </cell>
          <cell r="F207">
            <v>131233.26999999999</v>
          </cell>
          <cell r="G207">
            <v>0</v>
          </cell>
          <cell r="H207">
            <v>1200894.9299999997</v>
          </cell>
        </row>
        <row r="208">
          <cell r="A208">
            <v>457</v>
          </cell>
          <cell r="B208" t="str">
            <v>EE457</v>
          </cell>
          <cell r="C208" t="str">
            <v>EE457 - Honington C of E VCP School</v>
          </cell>
          <cell r="D208">
            <v>582131.03000000026</v>
          </cell>
          <cell r="E208">
            <v>-1456.3600000000006</v>
          </cell>
          <cell r="F208">
            <v>16668.47</v>
          </cell>
          <cell r="G208">
            <v>0</v>
          </cell>
          <cell r="H208">
            <v>597343.14000000025</v>
          </cell>
        </row>
        <row r="209">
          <cell r="A209">
            <v>458</v>
          </cell>
          <cell r="B209" t="str">
            <v>EE458</v>
          </cell>
          <cell r="C209" t="str">
            <v>EE458 - Hopton C of E VCP School</v>
          </cell>
          <cell r="D209">
            <v>389949.17999999982</v>
          </cell>
          <cell r="E209">
            <v>-10182.999999999998</v>
          </cell>
          <cell r="F209">
            <v>75861.279999999999</v>
          </cell>
          <cell r="G209">
            <v>0</v>
          </cell>
          <cell r="H209">
            <v>455627.45999999985</v>
          </cell>
        </row>
        <row r="210">
          <cell r="A210">
            <v>460</v>
          </cell>
          <cell r="B210" t="str">
            <v>EE460</v>
          </cell>
          <cell r="C210" t="str">
            <v>EE460 - Hundon Community Primary Schoo</v>
          </cell>
          <cell r="D210">
            <v>365514.71000000008</v>
          </cell>
          <cell r="E210">
            <v>1216.5500000000002</v>
          </cell>
          <cell r="F210">
            <v>60142.07</v>
          </cell>
          <cell r="G210">
            <v>0</v>
          </cell>
          <cell r="H210">
            <v>426873.33000000007</v>
          </cell>
        </row>
        <row r="211">
          <cell r="A211">
            <v>461</v>
          </cell>
          <cell r="B211" t="str">
            <v>EE461</v>
          </cell>
          <cell r="C211" t="str">
            <v>EE461 - Ickworth Park Primary School</v>
          </cell>
          <cell r="D211">
            <v>723704.92999999993</v>
          </cell>
          <cell r="E211">
            <v>1413.4399999999996</v>
          </cell>
          <cell r="F211">
            <v>140949.17000000001</v>
          </cell>
          <cell r="G211">
            <v>0</v>
          </cell>
          <cell r="H211">
            <v>866067.53999999992</v>
          </cell>
        </row>
        <row r="212">
          <cell r="A212">
            <v>464</v>
          </cell>
          <cell r="B212" t="str">
            <v>EE464</v>
          </cell>
          <cell r="C212" t="str">
            <v>EE464 - Ixworth CEVC Primary School</v>
          </cell>
          <cell r="D212">
            <v>755832.56999999983</v>
          </cell>
          <cell r="E212">
            <v>-793.29</v>
          </cell>
          <cell r="F212">
            <v>92545.3</v>
          </cell>
          <cell r="G212">
            <v>0</v>
          </cell>
          <cell r="H212">
            <v>847584.57999999984</v>
          </cell>
        </row>
        <row r="213">
          <cell r="A213">
            <v>466</v>
          </cell>
          <cell r="B213" t="str">
            <v>EE466</v>
          </cell>
          <cell r="C213" t="str">
            <v>EE466 - Lakenheath Community Primary S</v>
          </cell>
          <cell r="D213">
            <v>898636.73000000021</v>
          </cell>
          <cell r="E213">
            <v>-8932.7799999999988</v>
          </cell>
          <cell r="F213">
            <v>159371.01</v>
          </cell>
          <cell r="G213">
            <v>0</v>
          </cell>
          <cell r="H213">
            <v>1049074.9600000002</v>
          </cell>
        </row>
        <row r="214">
          <cell r="A214">
            <v>467</v>
          </cell>
          <cell r="B214" t="str">
            <v>EE467</v>
          </cell>
          <cell r="C214" t="str">
            <v>EE467 - Lavenham Community Primary Sch</v>
          </cell>
          <cell r="D214">
            <v>432705.47</v>
          </cell>
          <cell r="E214">
            <v>-4317.6499999999996</v>
          </cell>
          <cell r="F214">
            <v>195706.61000000002</v>
          </cell>
          <cell r="G214">
            <v>0</v>
          </cell>
          <cell r="H214">
            <v>624094.42999999993</v>
          </cell>
        </row>
        <row r="215">
          <cell r="A215">
            <v>468</v>
          </cell>
          <cell r="B215" t="str">
            <v>EE468</v>
          </cell>
          <cell r="C215" t="str">
            <v>EE468 - All Saints C of E VCP School,</v>
          </cell>
          <cell r="D215">
            <v>502043.55000000022</v>
          </cell>
          <cell r="E215">
            <v>264.75</v>
          </cell>
          <cell r="F215">
            <v>53429.440000000002</v>
          </cell>
          <cell r="G215">
            <v>0</v>
          </cell>
          <cell r="H215">
            <v>555737.74000000022</v>
          </cell>
        </row>
        <row r="216">
          <cell r="A216">
            <v>469</v>
          </cell>
          <cell r="B216" t="str">
            <v>EE469</v>
          </cell>
          <cell r="C216" t="str">
            <v>EE469 - Long melford C of E VC Primary</v>
          </cell>
          <cell r="D216">
            <v>838808.14000000048</v>
          </cell>
          <cell r="E216">
            <v>3763.45</v>
          </cell>
          <cell r="F216">
            <v>52441.08</v>
          </cell>
          <cell r="G216">
            <v>0</v>
          </cell>
          <cell r="H216">
            <v>895012.67000000039</v>
          </cell>
        </row>
        <row r="217">
          <cell r="A217">
            <v>471</v>
          </cell>
          <cell r="B217" t="str">
            <v>EE471</v>
          </cell>
          <cell r="C217" t="str">
            <v>EE471 - Mendlesham Community Primary S</v>
          </cell>
          <cell r="D217">
            <v>362268.33</v>
          </cell>
          <cell r="E217">
            <v>-641.14999999999964</v>
          </cell>
          <cell r="F217">
            <v>93375.66</v>
          </cell>
          <cell r="G217">
            <v>0</v>
          </cell>
          <cell r="H217">
            <v>455002.83999999997</v>
          </cell>
        </row>
        <row r="218">
          <cell r="A218">
            <v>473</v>
          </cell>
          <cell r="B218" t="str">
            <v>EE473</v>
          </cell>
          <cell r="C218" t="str">
            <v>EE473 - Beck Row Primary School</v>
          </cell>
          <cell r="D218">
            <v>716828.58000000007</v>
          </cell>
          <cell r="E218">
            <v>-3155.75</v>
          </cell>
          <cell r="F218">
            <v>199180.95</v>
          </cell>
          <cell r="G218">
            <v>0</v>
          </cell>
          <cell r="H218">
            <v>912853.78</v>
          </cell>
        </row>
        <row r="219">
          <cell r="A219">
            <v>474</v>
          </cell>
          <cell r="B219" t="str">
            <v>EE474</v>
          </cell>
          <cell r="C219" t="str">
            <v>EE474 - Great Heath Primary School</v>
          </cell>
          <cell r="D219">
            <v>749531.29000000027</v>
          </cell>
          <cell r="E219">
            <v>-7892.95</v>
          </cell>
          <cell r="F219">
            <v>751.14</v>
          </cell>
          <cell r="G219">
            <v>0</v>
          </cell>
          <cell r="H219">
            <v>742389.48000000033</v>
          </cell>
        </row>
        <row r="220">
          <cell r="A220">
            <v>475</v>
          </cell>
          <cell r="B220" t="str">
            <v>EE475</v>
          </cell>
          <cell r="C220" t="str">
            <v>EE475 - EFMS School Recharge Control Account</v>
          </cell>
          <cell r="D220">
            <v>-4.5474735088646412E-13</v>
          </cell>
          <cell r="E220">
            <v>0</v>
          </cell>
          <cell r="F220">
            <v>0</v>
          </cell>
          <cell r="G220">
            <v>0</v>
          </cell>
          <cell r="H220">
            <v>-4.5474735088646412E-13</v>
          </cell>
        </row>
        <row r="221">
          <cell r="A221">
            <v>476</v>
          </cell>
          <cell r="B221" t="str">
            <v>EE476</v>
          </cell>
          <cell r="C221" t="str">
            <v>EE476 - West Row Community Primary Sch</v>
          </cell>
          <cell r="D221">
            <v>669582.12999999989</v>
          </cell>
          <cell r="E221">
            <v>-563.25</v>
          </cell>
          <cell r="F221">
            <v>43118.42</v>
          </cell>
          <cell r="G221">
            <v>0</v>
          </cell>
          <cell r="H221">
            <v>712137.29999999993</v>
          </cell>
        </row>
        <row r="222">
          <cell r="A222">
            <v>478</v>
          </cell>
          <cell r="B222" t="str">
            <v>EE478</v>
          </cell>
          <cell r="C222" t="str">
            <v>EE478 - Moulton C of E VCP School</v>
          </cell>
          <cell r="D222">
            <v>674044.01</v>
          </cell>
          <cell r="E222">
            <v>-1970.5</v>
          </cell>
          <cell r="F222">
            <v>39801.910000000003</v>
          </cell>
          <cell r="G222">
            <v>0</v>
          </cell>
          <cell r="H222">
            <v>711875.42</v>
          </cell>
        </row>
        <row r="223">
          <cell r="A223">
            <v>479</v>
          </cell>
          <cell r="B223" t="str">
            <v>EE479</v>
          </cell>
          <cell r="C223" t="str">
            <v>EE479 - Nayland Primary School</v>
          </cell>
          <cell r="D223">
            <v>703915.11000000045</v>
          </cell>
          <cell r="E223">
            <v>-724.10000000000036</v>
          </cell>
          <cell r="F223">
            <v>75098.290000000008</v>
          </cell>
          <cell r="G223">
            <v>0</v>
          </cell>
          <cell r="H223">
            <v>778289.30000000051</v>
          </cell>
        </row>
        <row r="224">
          <cell r="A224">
            <v>480</v>
          </cell>
          <cell r="B224" t="str">
            <v>EE480</v>
          </cell>
          <cell r="C224" t="str">
            <v>EE480 - Bosmere Community Primary Scho</v>
          </cell>
          <cell r="D224">
            <v>1034429.5799999997</v>
          </cell>
          <cell r="E224">
            <v>-6819.25</v>
          </cell>
          <cell r="F224">
            <v>271862.67</v>
          </cell>
          <cell r="G224">
            <v>0</v>
          </cell>
          <cell r="H224">
            <v>1299472.9999999998</v>
          </cell>
        </row>
        <row r="225">
          <cell r="A225">
            <v>481</v>
          </cell>
          <cell r="B225" t="str">
            <v>EE481</v>
          </cell>
          <cell r="C225" t="str">
            <v>EE481 - All Saints C of E VAP School, Newmarket</v>
          </cell>
          <cell r="D225">
            <v>741128.56</v>
          </cell>
          <cell r="E225">
            <v>0</v>
          </cell>
          <cell r="F225">
            <v>70746.89</v>
          </cell>
          <cell r="G225">
            <v>0</v>
          </cell>
          <cell r="H225">
            <v>811875.45000000007</v>
          </cell>
        </row>
        <row r="226">
          <cell r="A226">
            <v>482</v>
          </cell>
          <cell r="B226" t="str">
            <v>EE482</v>
          </cell>
          <cell r="C226" t="str">
            <v>EE482 - Exning Primary School</v>
          </cell>
          <cell r="D226">
            <v>664533.01999999967</v>
          </cell>
          <cell r="E226">
            <v>-6002.5</v>
          </cell>
          <cell r="F226">
            <v>130750.79000000001</v>
          </cell>
          <cell r="G226">
            <v>0</v>
          </cell>
          <cell r="H226">
            <v>789281.30999999971</v>
          </cell>
        </row>
        <row r="227">
          <cell r="A227">
            <v>483</v>
          </cell>
          <cell r="B227" t="str">
            <v>EE483</v>
          </cell>
          <cell r="C227" t="str">
            <v>EE483 - Houldsworth Valley Primary Sch</v>
          </cell>
          <cell r="D227">
            <v>822264.22999999975</v>
          </cell>
          <cell r="E227">
            <v>-6216.25</v>
          </cell>
          <cell r="F227">
            <v>152476.61000000002</v>
          </cell>
          <cell r="G227">
            <v>0</v>
          </cell>
          <cell r="H227">
            <v>968524.58999999973</v>
          </cell>
        </row>
        <row r="228">
          <cell r="A228">
            <v>484</v>
          </cell>
          <cell r="B228" t="str">
            <v>EE484</v>
          </cell>
          <cell r="C228" t="str">
            <v>EE484 - Laureate Community Primary Sch</v>
          </cell>
          <cell r="D228">
            <v>877340.23000000021</v>
          </cell>
          <cell r="E228">
            <v>-180.84999999999945</v>
          </cell>
          <cell r="F228">
            <v>305763.83</v>
          </cell>
          <cell r="G228">
            <v>0</v>
          </cell>
          <cell r="H228">
            <v>1182923.2100000002</v>
          </cell>
        </row>
        <row r="229">
          <cell r="A229">
            <v>486</v>
          </cell>
          <cell r="B229" t="str">
            <v>EE486</v>
          </cell>
          <cell r="C229" t="str">
            <v>EE486 - Paddocks Primary School</v>
          </cell>
          <cell r="D229">
            <v>614499.58000000007</v>
          </cell>
          <cell r="E229">
            <v>-6205</v>
          </cell>
          <cell r="F229">
            <v>274664.34000000003</v>
          </cell>
          <cell r="G229">
            <v>0</v>
          </cell>
          <cell r="H229">
            <v>882958.92000000016</v>
          </cell>
        </row>
        <row r="230">
          <cell r="A230">
            <v>488</v>
          </cell>
          <cell r="B230" t="str">
            <v>EE488</v>
          </cell>
          <cell r="C230" t="str">
            <v>EE488 - Norton C of E VCP School</v>
          </cell>
          <cell r="D230">
            <v>682635.04999999981</v>
          </cell>
          <cell r="E230">
            <v>3941.9400000000005</v>
          </cell>
          <cell r="F230">
            <v>80923.900000000009</v>
          </cell>
          <cell r="G230">
            <v>0</v>
          </cell>
          <cell r="H230">
            <v>767500.88999999978</v>
          </cell>
        </row>
        <row r="231">
          <cell r="A231">
            <v>489</v>
          </cell>
          <cell r="B231" t="str">
            <v>EE489</v>
          </cell>
          <cell r="C231" t="str">
            <v>EE489 - Old Newton C of E VCP School</v>
          </cell>
          <cell r="D231">
            <v>252964.62999999992</v>
          </cell>
          <cell r="E231">
            <v>11122.130000000001</v>
          </cell>
          <cell r="F231">
            <v>113680.21</v>
          </cell>
          <cell r="G231">
            <v>0</v>
          </cell>
          <cell r="H231">
            <v>377766.96999999991</v>
          </cell>
        </row>
        <row r="232">
          <cell r="A232">
            <v>492</v>
          </cell>
          <cell r="B232" t="str">
            <v>EE492</v>
          </cell>
          <cell r="C232" t="str">
            <v>EE492 - Rattlesden C of E CVP School</v>
          </cell>
          <cell r="D232">
            <v>352756.26</v>
          </cell>
          <cell r="E232">
            <v>1751.13</v>
          </cell>
          <cell r="F232">
            <v>86518.41</v>
          </cell>
          <cell r="G232">
            <v>0</v>
          </cell>
          <cell r="H232">
            <v>441025.80000000005</v>
          </cell>
        </row>
        <row r="233">
          <cell r="A233">
            <v>494</v>
          </cell>
          <cell r="B233" t="str">
            <v>EE494</v>
          </cell>
          <cell r="C233" t="str">
            <v>EE494 - Ringshall School</v>
          </cell>
          <cell r="D233">
            <v>457217.69</v>
          </cell>
          <cell r="E233">
            <v>135.89999999999964</v>
          </cell>
          <cell r="F233">
            <v>66371.820000000007</v>
          </cell>
          <cell r="G233">
            <v>0</v>
          </cell>
          <cell r="H233">
            <v>523725.41000000003</v>
          </cell>
        </row>
        <row r="234">
          <cell r="A234">
            <v>495</v>
          </cell>
          <cell r="B234" t="str">
            <v>EE495</v>
          </cell>
          <cell r="C234" t="str">
            <v>EE495 - Risby C of E VCP School</v>
          </cell>
          <cell r="D234">
            <v>568893.57999999996</v>
          </cell>
          <cell r="E234">
            <v>1670.4099999999999</v>
          </cell>
          <cell r="F234">
            <v>68492.680000000008</v>
          </cell>
          <cell r="G234">
            <v>0</v>
          </cell>
          <cell r="H234">
            <v>639056.67000000004</v>
          </cell>
        </row>
        <row r="235">
          <cell r="A235">
            <v>496</v>
          </cell>
          <cell r="B235" t="str">
            <v>EE496</v>
          </cell>
          <cell r="C235" t="str">
            <v>EE496 - Rougham CEVC Primary School</v>
          </cell>
          <cell r="D235">
            <v>662950.06000000029</v>
          </cell>
          <cell r="E235">
            <v>8137.1200000000008</v>
          </cell>
          <cell r="F235">
            <v>81010.89</v>
          </cell>
          <cell r="G235">
            <v>0</v>
          </cell>
          <cell r="H235">
            <v>752098.0700000003</v>
          </cell>
        </row>
        <row r="236">
          <cell r="A236">
            <v>499</v>
          </cell>
          <cell r="B236" t="str">
            <v>EE499</v>
          </cell>
          <cell r="C236" t="str">
            <v>EE499 - Stanton Community Primary Scho</v>
          </cell>
          <cell r="D236">
            <v>710271.07999999984</v>
          </cell>
          <cell r="E236">
            <v>-5282.41</v>
          </cell>
          <cell r="F236">
            <v>126427.03</v>
          </cell>
          <cell r="G236">
            <v>0</v>
          </cell>
          <cell r="H236">
            <v>831415.69999999984</v>
          </cell>
        </row>
        <row r="237">
          <cell r="A237">
            <v>501</v>
          </cell>
          <cell r="B237" t="str">
            <v>EE501</v>
          </cell>
          <cell r="C237" t="str">
            <v>EE501 - Stoke-By-Nayland C of E VCP Sc</v>
          </cell>
          <cell r="D237">
            <v>389140.56000000006</v>
          </cell>
          <cell r="E237">
            <v>8069.78</v>
          </cell>
          <cell r="F237">
            <v>204481.56</v>
          </cell>
          <cell r="G237">
            <v>0</v>
          </cell>
          <cell r="H237">
            <v>601691.90000000014</v>
          </cell>
        </row>
        <row r="238">
          <cell r="A238">
            <v>502</v>
          </cell>
          <cell r="B238" t="str">
            <v>EE502</v>
          </cell>
          <cell r="C238" t="str">
            <v>EE502 - Chilton Primary School</v>
          </cell>
          <cell r="D238">
            <v>794647.84000000032</v>
          </cell>
          <cell r="E238">
            <v>6593.7000000000007</v>
          </cell>
          <cell r="F238">
            <v>192302.65</v>
          </cell>
          <cell r="G238">
            <v>0</v>
          </cell>
          <cell r="H238">
            <v>993544.19000000029</v>
          </cell>
        </row>
        <row r="239">
          <cell r="A239">
            <v>503</v>
          </cell>
          <cell r="B239" t="str">
            <v>EE503</v>
          </cell>
          <cell r="C239" t="str">
            <v>EE503 - Abbots Hall Community Primary</v>
          </cell>
          <cell r="D239">
            <v>1142069.1200000003</v>
          </cell>
          <cell r="E239">
            <v>6388.09</v>
          </cell>
          <cell r="F239">
            <v>174617.15</v>
          </cell>
          <cell r="G239">
            <v>0</v>
          </cell>
          <cell r="H239">
            <v>1323074.3600000003</v>
          </cell>
        </row>
        <row r="240">
          <cell r="A240">
            <v>504</v>
          </cell>
          <cell r="B240" t="str">
            <v>EE504</v>
          </cell>
          <cell r="C240" t="str">
            <v>EE504 - Wood Ley Community Primary Sch</v>
          </cell>
          <cell r="D240">
            <v>907488.55000000016</v>
          </cell>
          <cell r="E240">
            <v>-6407.5</v>
          </cell>
          <cell r="F240">
            <v>87997.07</v>
          </cell>
          <cell r="G240">
            <v>0</v>
          </cell>
          <cell r="H240">
            <v>989078.12000000011</v>
          </cell>
        </row>
        <row r="241">
          <cell r="A241">
            <v>505</v>
          </cell>
          <cell r="B241" t="str">
            <v>EE505</v>
          </cell>
          <cell r="C241" t="str">
            <v>EE505 - Cedars Park Primary School, Stowmarket</v>
          </cell>
          <cell r="D241">
            <v>1336348.1199999994</v>
          </cell>
          <cell r="E241">
            <v>-7892.5</v>
          </cell>
          <cell r="F241">
            <v>171262.39</v>
          </cell>
          <cell r="G241">
            <v>0</v>
          </cell>
          <cell r="H241">
            <v>1499718.0099999993</v>
          </cell>
        </row>
        <row r="242">
          <cell r="A242">
            <v>506</v>
          </cell>
          <cell r="B242" t="str">
            <v>EE506</v>
          </cell>
          <cell r="C242" t="str">
            <v>EE506 - Freeman Community Primary Scho</v>
          </cell>
          <cell r="D242">
            <v>620169.31999999948</v>
          </cell>
          <cell r="E242">
            <v>6256.29</v>
          </cell>
          <cell r="F242">
            <v>124005.95</v>
          </cell>
          <cell r="G242">
            <v>0</v>
          </cell>
          <cell r="H242">
            <v>750431.55999999947</v>
          </cell>
        </row>
        <row r="243">
          <cell r="A243">
            <v>507</v>
          </cell>
          <cell r="B243" t="str">
            <v>EE507</v>
          </cell>
          <cell r="C243" t="str">
            <v>EE507 - St Gregory C of E VCP School</v>
          </cell>
          <cell r="D243">
            <v>1221017.7800000007</v>
          </cell>
          <cell r="E243">
            <v>-7025.35</v>
          </cell>
          <cell r="F243">
            <v>253429.35</v>
          </cell>
          <cell r="G243">
            <v>0</v>
          </cell>
          <cell r="H243">
            <v>1467421.7800000007</v>
          </cell>
        </row>
        <row r="244">
          <cell r="A244">
            <v>508</v>
          </cell>
          <cell r="B244" t="str">
            <v>EE508</v>
          </cell>
          <cell r="C244" t="str">
            <v>EE508 - Trinity CEVAP School</v>
          </cell>
          <cell r="D244">
            <v>247809.9499999999</v>
          </cell>
          <cell r="E244">
            <v>0</v>
          </cell>
          <cell r="F244">
            <v>150424.39000000001</v>
          </cell>
          <cell r="G244">
            <v>0</v>
          </cell>
          <cell r="H244">
            <v>398234.33999999991</v>
          </cell>
        </row>
        <row r="245">
          <cell r="A245">
            <v>509</v>
          </cell>
          <cell r="B245" t="str">
            <v>EE509</v>
          </cell>
          <cell r="C245" t="str">
            <v>EE509 - St Josephs RCP School</v>
          </cell>
          <cell r="D245">
            <v>550806.01000000024</v>
          </cell>
          <cell r="E245">
            <v>0</v>
          </cell>
          <cell r="F245">
            <v>140981</v>
          </cell>
          <cell r="G245">
            <v>0</v>
          </cell>
          <cell r="H245">
            <v>691787.01000000024</v>
          </cell>
        </row>
        <row r="246">
          <cell r="A246">
            <v>511</v>
          </cell>
          <cell r="B246" t="str">
            <v>EE511</v>
          </cell>
          <cell r="C246" t="str">
            <v>EE511 - Tudor C of E VCP School, Sudbu</v>
          </cell>
          <cell r="D246">
            <v>384851.4499999999</v>
          </cell>
          <cell r="E246">
            <v>20271.75</v>
          </cell>
          <cell r="F246">
            <v>0</v>
          </cell>
          <cell r="G246">
            <v>0</v>
          </cell>
          <cell r="H246">
            <v>405123.1999999999</v>
          </cell>
        </row>
        <row r="247">
          <cell r="A247">
            <v>512</v>
          </cell>
          <cell r="B247" t="str">
            <v>EE512</v>
          </cell>
          <cell r="C247" t="str">
            <v>EE512 - Woodhall Community Primary Sch</v>
          </cell>
          <cell r="D247">
            <v>1484546.6799999995</v>
          </cell>
          <cell r="E247">
            <v>-1420.1000000000004</v>
          </cell>
          <cell r="F247">
            <v>135577.23000000001</v>
          </cell>
          <cell r="G247">
            <v>0</v>
          </cell>
          <cell r="H247">
            <v>1618703.8099999994</v>
          </cell>
        </row>
        <row r="248">
          <cell r="A248">
            <v>513</v>
          </cell>
          <cell r="B248" t="str">
            <v>EE513</v>
          </cell>
          <cell r="C248" t="str">
            <v>EE513 - Thurlow C of E VCP School</v>
          </cell>
          <cell r="D248">
            <v>421523.64</v>
          </cell>
          <cell r="E248">
            <v>-5102.5</v>
          </cell>
          <cell r="F248">
            <v>87286.69</v>
          </cell>
          <cell r="G248">
            <v>0</v>
          </cell>
          <cell r="H248">
            <v>503707.83</v>
          </cell>
        </row>
        <row r="249">
          <cell r="A249">
            <v>514</v>
          </cell>
          <cell r="B249" t="str">
            <v>EE514</v>
          </cell>
          <cell r="C249" t="str">
            <v>EE514 - Thurston CEVC Primary School</v>
          </cell>
          <cell r="D249">
            <v>550381.98000000021</v>
          </cell>
          <cell r="E249">
            <v>-4858.2</v>
          </cell>
          <cell r="F249">
            <v>81139.180000000008</v>
          </cell>
          <cell r="G249">
            <v>0</v>
          </cell>
          <cell r="H249">
            <v>626662.96000000031</v>
          </cell>
        </row>
        <row r="250">
          <cell r="A250">
            <v>515</v>
          </cell>
          <cell r="B250" t="str">
            <v>EE515</v>
          </cell>
          <cell r="C250" t="str">
            <v>EE515 - St Christopher¿s CEVCP School</v>
          </cell>
          <cell r="D250">
            <v>1090417.8399999999</v>
          </cell>
          <cell r="E250">
            <v>755.63999999999942</v>
          </cell>
          <cell r="F250">
            <v>4405.46</v>
          </cell>
          <cell r="G250">
            <v>0</v>
          </cell>
          <cell r="H250">
            <v>1095578.9399999997</v>
          </cell>
        </row>
        <row r="251">
          <cell r="A251">
            <v>517</v>
          </cell>
          <cell r="B251" t="str">
            <v>EE517</v>
          </cell>
          <cell r="C251" t="str">
            <v>EE517 - Walsham-Le-Willows C of E VCP</v>
          </cell>
          <cell r="D251">
            <v>527974.50000000023</v>
          </cell>
          <cell r="E251">
            <v>-5690.44</v>
          </cell>
          <cell r="F251">
            <v>170667.55000000002</v>
          </cell>
          <cell r="G251">
            <v>0</v>
          </cell>
          <cell r="H251">
            <v>692951.61000000034</v>
          </cell>
        </row>
        <row r="252">
          <cell r="A252">
            <v>521</v>
          </cell>
          <cell r="B252" t="str">
            <v>EE521</v>
          </cell>
          <cell r="C252" t="str">
            <v>EE521 - Wickhambrook Community Primary</v>
          </cell>
          <cell r="D252">
            <v>563214.79999999981</v>
          </cell>
          <cell r="E252">
            <v>24403</v>
          </cell>
          <cell r="F252">
            <v>214637.11000000002</v>
          </cell>
          <cell r="G252">
            <v>0</v>
          </cell>
          <cell r="H252">
            <v>802254.9099999998</v>
          </cell>
        </row>
        <row r="253">
          <cell r="A253">
            <v>522</v>
          </cell>
          <cell r="B253" t="str">
            <v>EE522</v>
          </cell>
          <cell r="C253" t="str">
            <v>EE522 - Woolpit Community Primary Scho</v>
          </cell>
          <cell r="D253">
            <v>565052.44000000029</v>
          </cell>
          <cell r="E253">
            <v>211.67000000000007</v>
          </cell>
          <cell r="F253">
            <v>91495.37</v>
          </cell>
          <cell r="G253">
            <v>0</v>
          </cell>
          <cell r="H253">
            <v>656759.48000000033</v>
          </cell>
        </row>
        <row r="254">
          <cell r="A254">
            <v>528</v>
          </cell>
          <cell r="B254" t="str">
            <v>EE528</v>
          </cell>
          <cell r="C254" t="str">
            <v>EE528 - Howard Middle School</v>
          </cell>
          <cell r="D254">
            <v>1305438.5600000003</v>
          </cell>
          <cell r="E254">
            <v>1385</v>
          </cell>
          <cell r="F254">
            <v>115989.82</v>
          </cell>
          <cell r="G254">
            <v>0</v>
          </cell>
          <cell r="H254">
            <v>1422813.3800000004</v>
          </cell>
        </row>
        <row r="255">
          <cell r="A255">
            <v>529</v>
          </cell>
          <cell r="B255" t="str">
            <v>EE529</v>
          </cell>
          <cell r="C255" t="str">
            <v>EE529 - St James CEVA Middle School</v>
          </cell>
          <cell r="D255">
            <v>1647476.5699999998</v>
          </cell>
          <cell r="E255">
            <v>-1095.4499999999989</v>
          </cell>
          <cell r="F255">
            <v>298741.51</v>
          </cell>
          <cell r="G255">
            <v>0</v>
          </cell>
          <cell r="H255">
            <v>1945122.63</v>
          </cell>
        </row>
        <row r="256">
          <cell r="A256">
            <v>530</v>
          </cell>
          <cell r="B256" t="str">
            <v>EE530</v>
          </cell>
          <cell r="C256" t="str">
            <v>EE530 - St Louis Catholic Middle Schoo</v>
          </cell>
          <cell r="D256">
            <v>1569768.2199999995</v>
          </cell>
          <cell r="E256">
            <v>0</v>
          </cell>
          <cell r="F256">
            <v>57751.630000000005</v>
          </cell>
          <cell r="G256">
            <v>0</v>
          </cell>
          <cell r="H256">
            <v>1627519.8499999996</v>
          </cell>
        </row>
        <row r="257">
          <cell r="A257">
            <v>532</v>
          </cell>
          <cell r="B257" t="str">
            <v>EE532</v>
          </cell>
          <cell r="C257" t="str">
            <v>EE532 - Hardwick Middle School</v>
          </cell>
          <cell r="D257">
            <v>1464153.7600000007</v>
          </cell>
          <cell r="E257">
            <v>7891.7300000000005</v>
          </cell>
          <cell r="F257">
            <v>262372.51</v>
          </cell>
          <cell r="G257">
            <v>0</v>
          </cell>
          <cell r="H257">
            <v>1734418.0000000007</v>
          </cell>
        </row>
        <row r="258">
          <cell r="A258">
            <v>534</v>
          </cell>
          <cell r="B258" t="str">
            <v>EE534</v>
          </cell>
          <cell r="C258" t="str">
            <v>EE534 - Combs Middle School</v>
          </cell>
          <cell r="D258">
            <v>700269.08000000007</v>
          </cell>
          <cell r="E258">
            <v>0</v>
          </cell>
          <cell r="F258">
            <v>0</v>
          </cell>
          <cell r="G258">
            <v>0</v>
          </cell>
          <cell r="H258">
            <v>700269.08000000007</v>
          </cell>
        </row>
        <row r="259">
          <cell r="A259">
            <v>542</v>
          </cell>
          <cell r="B259" t="str">
            <v>EE542</v>
          </cell>
          <cell r="C259" t="str">
            <v>EE542 - Needham Market Middle School</v>
          </cell>
          <cell r="D259">
            <v>525056.58000000007</v>
          </cell>
          <cell r="E259">
            <v>0</v>
          </cell>
          <cell r="F259">
            <v>0.1</v>
          </cell>
          <cell r="G259">
            <v>0</v>
          </cell>
          <cell r="H259">
            <v>525056.68000000005</v>
          </cell>
        </row>
        <row r="260">
          <cell r="A260">
            <v>546</v>
          </cell>
          <cell r="B260" t="str">
            <v>EE546</v>
          </cell>
          <cell r="C260" t="str">
            <v>EE546 - Stowmarket Middle School</v>
          </cell>
          <cell r="D260">
            <v>838517.17999999982</v>
          </cell>
          <cell r="E260">
            <v>5068.26</v>
          </cell>
          <cell r="F260">
            <v>-0.81</v>
          </cell>
          <cell r="G260">
            <v>0</v>
          </cell>
          <cell r="H260">
            <v>843584.62999999977</v>
          </cell>
        </row>
        <row r="261">
          <cell r="A261">
            <v>547</v>
          </cell>
          <cell r="B261" t="str">
            <v>EE547</v>
          </cell>
          <cell r="C261" t="str">
            <v>EE547 - Blackbourne CEVC Middle School</v>
          </cell>
          <cell r="D261">
            <v>0</v>
          </cell>
          <cell r="E261">
            <v>0</v>
          </cell>
          <cell r="F261">
            <v>0</v>
          </cell>
          <cell r="G261">
            <v>0</v>
          </cell>
          <cell r="H261">
            <v>0</v>
          </cell>
        </row>
        <row r="262">
          <cell r="A262">
            <v>550</v>
          </cell>
          <cell r="B262" t="str">
            <v>EE550</v>
          </cell>
          <cell r="C262" t="str">
            <v>EE550 - Bacton Community Middle School</v>
          </cell>
          <cell r="D262">
            <v>785651.63999999966</v>
          </cell>
          <cell r="E262">
            <v>450</v>
          </cell>
          <cell r="F262">
            <v>0</v>
          </cell>
          <cell r="G262">
            <v>0</v>
          </cell>
          <cell r="H262">
            <v>786101.63999999966</v>
          </cell>
        </row>
        <row r="263">
          <cell r="A263">
            <v>552</v>
          </cell>
          <cell r="B263" t="str">
            <v>EE552</v>
          </cell>
          <cell r="C263" t="str">
            <v>EE552 - King Edward VIC of EVC Upper S</v>
          </cell>
          <cell r="D263">
            <v>6408935.3799999971</v>
          </cell>
          <cell r="E263">
            <v>-3752.489999999998</v>
          </cell>
          <cell r="F263">
            <v>462058.94</v>
          </cell>
          <cell r="G263">
            <v>0</v>
          </cell>
          <cell r="H263">
            <v>6867241.8299999973</v>
          </cell>
        </row>
        <row r="264">
          <cell r="A264">
            <v>553</v>
          </cell>
          <cell r="B264" t="str">
            <v>EE553</v>
          </cell>
          <cell r="C264" t="str">
            <v>EE553 - St Benedicts Catholic School</v>
          </cell>
          <cell r="D264">
            <v>3542373.6399999973</v>
          </cell>
          <cell r="E264">
            <v>0</v>
          </cell>
          <cell r="F264">
            <v>224437.75</v>
          </cell>
          <cell r="G264">
            <v>0</v>
          </cell>
          <cell r="H264">
            <v>3766811.3899999973</v>
          </cell>
        </row>
        <row r="265">
          <cell r="A265">
            <v>555</v>
          </cell>
          <cell r="B265" t="str">
            <v>EE555</v>
          </cell>
          <cell r="C265" t="str">
            <v>EE555 - Thomas Gainsborough School</v>
          </cell>
          <cell r="D265">
            <v>-118756.66</v>
          </cell>
          <cell r="E265">
            <v>118264</v>
          </cell>
          <cell r="F265">
            <v>0</v>
          </cell>
          <cell r="G265">
            <v>0</v>
          </cell>
          <cell r="H265">
            <v>-492.55999999999767</v>
          </cell>
        </row>
        <row r="266">
          <cell r="A266">
            <v>558</v>
          </cell>
          <cell r="B266" t="str">
            <v>EE558</v>
          </cell>
          <cell r="C266" t="str">
            <v>EE558 - Stowmarket High School</v>
          </cell>
          <cell r="D266">
            <v>4384353.3999999976</v>
          </cell>
          <cell r="E266">
            <v>24327.22</v>
          </cell>
          <cell r="F266">
            <v>347004.83</v>
          </cell>
          <cell r="G266">
            <v>0</v>
          </cell>
          <cell r="H266">
            <v>4755685.4499999974</v>
          </cell>
        </row>
        <row r="267">
          <cell r="A267">
            <v>560</v>
          </cell>
          <cell r="B267" t="str">
            <v>EE560</v>
          </cell>
          <cell r="C267" t="str">
            <v>EE560 - Thurston Community College</v>
          </cell>
          <cell r="D267">
            <v>8485981.910000002</v>
          </cell>
          <cell r="E267">
            <v>-3356.25</v>
          </cell>
          <cell r="F267">
            <v>1069317.5900000001</v>
          </cell>
          <cell r="G267">
            <v>0</v>
          </cell>
          <cell r="H267">
            <v>9551943.2500000019</v>
          </cell>
        </row>
        <row r="268">
          <cell r="A268">
            <v>562</v>
          </cell>
          <cell r="B268" t="str">
            <v>EE562</v>
          </cell>
          <cell r="C268" t="str">
            <v>EE562 - Stowupland High School</v>
          </cell>
          <cell r="D268">
            <v>3898423.9299999997</v>
          </cell>
          <cell r="E268">
            <v>-6556.35</v>
          </cell>
          <cell r="F268">
            <v>222704.73</v>
          </cell>
          <cell r="G268">
            <v>0</v>
          </cell>
          <cell r="H268">
            <v>4114572.3099999996</v>
          </cell>
        </row>
        <row r="269">
          <cell r="A269">
            <v>576</v>
          </cell>
          <cell r="B269" t="str">
            <v>EE576</v>
          </cell>
          <cell r="C269" t="str">
            <v>EE576 - Riverwalk School</v>
          </cell>
          <cell r="D269">
            <v>1048287.6600000011</v>
          </cell>
          <cell r="E269">
            <v>10144.120000000003</v>
          </cell>
          <cell r="F269">
            <v>268358.84999999998</v>
          </cell>
          <cell r="G269">
            <v>0</v>
          </cell>
          <cell r="H269">
            <v>1326790.6300000013</v>
          </cell>
        </row>
        <row r="270">
          <cell r="A270">
            <v>577</v>
          </cell>
          <cell r="B270" t="str">
            <v>EE577</v>
          </cell>
          <cell r="C270" t="str">
            <v>EE577 - Hampden House Pru</v>
          </cell>
          <cell r="D270">
            <v>240165.2900000001</v>
          </cell>
          <cell r="E270">
            <v>595</v>
          </cell>
          <cell r="F270">
            <v>7922.8200000000006</v>
          </cell>
          <cell r="G270">
            <v>0</v>
          </cell>
          <cell r="H270">
            <v>248683.1100000001</v>
          </cell>
        </row>
        <row r="271">
          <cell r="A271">
            <v>579</v>
          </cell>
          <cell r="B271" t="str">
            <v>EE579</v>
          </cell>
          <cell r="C271" t="str">
            <v>EE579 - Hillside Special School</v>
          </cell>
          <cell r="D271">
            <v>663475.46000000008</v>
          </cell>
          <cell r="E271">
            <v>579.23999999999978</v>
          </cell>
          <cell r="F271">
            <v>111071.72</v>
          </cell>
          <cell r="G271">
            <v>0</v>
          </cell>
          <cell r="H271">
            <v>775126.42</v>
          </cell>
        </row>
        <row r="272">
          <cell r="A272">
            <v>580</v>
          </cell>
          <cell r="B272" t="str">
            <v>EE580</v>
          </cell>
          <cell r="C272" t="str">
            <v>EE580 - Albany Centre PRU</v>
          </cell>
          <cell r="D272">
            <v>281038.03000000003</v>
          </cell>
          <cell r="E272">
            <v>994.25</v>
          </cell>
          <cell r="F272">
            <v>50972.36</v>
          </cell>
          <cell r="G272">
            <v>0</v>
          </cell>
          <cell r="H272">
            <v>333004.64</v>
          </cell>
        </row>
        <row r="273">
          <cell r="A273">
            <v>584</v>
          </cell>
          <cell r="B273" t="str">
            <v>EE584</v>
          </cell>
          <cell r="C273" t="str">
            <v>EE584 - Kingsfield PRU</v>
          </cell>
          <cell r="D273">
            <v>591754.25000000035</v>
          </cell>
          <cell r="E273">
            <v>-3055.55</v>
          </cell>
          <cell r="F273">
            <v>130322.40000000001</v>
          </cell>
          <cell r="G273">
            <v>0</v>
          </cell>
          <cell r="H273">
            <v>719021.10000000033</v>
          </cell>
        </row>
        <row r="274">
          <cell r="A274">
            <v>597</v>
          </cell>
          <cell r="B274" t="str">
            <v>EE597</v>
          </cell>
          <cell r="C274" t="str">
            <v>EE597 - First Base (Brandon) PRU</v>
          </cell>
          <cell r="D274">
            <v>224217.41000000003</v>
          </cell>
          <cell r="E274">
            <v>19238.060000000001</v>
          </cell>
          <cell r="F274">
            <v>75700.680000000008</v>
          </cell>
          <cell r="G274">
            <v>0</v>
          </cell>
          <cell r="H274">
            <v>319156.15000000002</v>
          </cell>
        </row>
        <row r="275">
          <cell r="A275">
            <v>598</v>
          </cell>
          <cell r="B275" t="str">
            <v>EE598</v>
          </cell>
          <cell r="C275" t="str">
            <v>EE598 - Mill Meadow PRU</v>
          </cell>
          <cell r="D275">
            <v>210588.84999999969</v>
          </cell>
          <cell r="E275">
            <v>6611.5499999999993</v>
          </cell>
          <cell r="F275">
            <v>4400.5</v>
          </cell>
          <cell r="G275">
            <v>0</v>
          </cell>
          <cell r="H275">
            <v>221600.89999999967</v>
          </cell>
        </row>
        <row r="276">
          <cell r="A276">
            <v>996</v>
          </cell>
          <cell r="B276" t="str">
            <v>EE996</v>
          </cell>
          <cell r="C276" t="str">
            <v>EE996 - Schools NNDR bills</v>
          </cell>
          <cell r="D276">
            <v>175053.23</v>
          </cell>
          <cell r="E276">
            <v>0</v>
          </cell>
          <cell r="F276">
            <v>0</v>
          </cell>
          <cell r="G276">
            <v>0</v>
          </cell>
          <cell r="H276">
            <v>175053.23</v>
          </cell>
        </row>
        <row r="277">
          <cell r="A277">
            <v>998</v>
          </cell>
          <cell r="B277" t="str">
            <v>EE998</v>
          </cell>
          <cell r="C277" t="str">
            <v>EE998 - Schools Mutual Loans : Contra</v>
          </cell>
          <cell r="D277">
            <v>-1019.12</v>
          </cell>
          <cell r="E277">
            <v>0</v>
          </cell>
          <cell r="F277">
            <v>0</v>
          </cell>
          <cell r="G277">
            <v>-842665.2899999998</v>
          </cell>
          <cell r="H277">
            <v>-843684.4099999998</v>
          </cell>
        </row>
        <row r="278">
          <cell r="A278">
            <v>999</v>
          </cell>
          <cell r="B278" t="str">
            <v>EE999</v>
          </cell>
          <cell r="C278" t="str">
            <v>EE999 - School Bank Accounts : Overdra</v>
          </cell>
          <cell r="D278">
            <v>-190544.31</v>
          </cell>
          <cell r="E278">
            <v>245536.05</v>
          </cell>
          <cell r="F278">
            <v>0</v>
          </cell>
          <cell r="G278">
            <v>0</v>
          </cell>
          <cell r="H278">
            <v>54991.739999999991</v>
          </cell>
        </row>
        <row r="279">
          <cell r="A279" t="str">
            <v>and</v>
          </cell>
          <cell r="B279" t="str">
            <v>Grand</v>
          </cell>
          <cell r="C279" t="str">
            <v>(blank)</v>
          </cell>
          <cell r="D279">
            <v>0</v>
          </cell>
          <cell r="E279">
            <v>0</v>
          </cell>
          <cell r="F279">
            <v>0</v>
          </cell>
          <cell r="G279">
            <v>0</v>
          </cell>
          <cell r="H279">
            <v>0</v>
          </cell>
        </row>
        <row r="280">
          <cell r="C280">
            <v>0</v>
          </cell>
          <cell r="F280">
            <v>0</v>
          </cell>
          <cell r="G280">
            <v>0</v>
          </cell>
          <cell r="H280">
            <v>0</v>
          </cell>
        </row>
        <row r="281">
          <cell r="C281" t="str">
            <v>Grand Total</v>
          </cell>
          <cell r="D281">
            <v>227510339.26000014</v>
          </cell>
          <cell r="E281">
            <v>602343.62</v>
          </cell>
          <cell r="F281">
            <v>31095942.309999991</v>
          </cell>
          <cell r="G281">
            <v>-842665.2899999998</v>
          </cell>
          <cell r="H281">
            <v>258365959.99999994</v>
          </cell>
        </row>
        <row r="284">
          <cell r="D284">
            <v>227510339.26000014</v>
          </cell>
          <cell r="E284">
            <v>602343.62</v>
          </cell>
          <cell r="F284">
            <v>31095942.309999991</v>
          </cell>
          <cell r="G284">
            <v>-842665.2899999998</v>
          </cell>
          <cell r="H284">
            <v>258365959.99999994</v>
          </cell>
        </row>
      </sheetData>
      <sheetData sheetId="9"/>
      <sheetData sheetId="10"/>
      <sheetData sheetId="11"/>
      <sheetData sheetId="12"/>
      <sheetData sheetId="13"/>
      <sheetData sheetId="14"/>
      <sheetData sheetId="1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Menu"/>
      <sheetName val="Guidance Notes"/>
      <sheetName val="1 Yr Budget Menu"/>
      <sheetName val="Budget Plan"/>
      <sheetName val="Checklist"/>
      <sheetName val="Reports Menu"/>
      <sheetName val="Management Summary"/>
      <sheetName val="Outturn Report"/>
      <sheetName val="Virements"/>
      <sheetName val="Information Menu"/>
      <sheetName val="EY Block"/>
      <sheetName val="EY Funding"/>
      <sheetName val="HN Funding"/>
      <sheetName val="School Block"/>
      <sheetName val="Summary Del Bud"/>
      <sheetName val="Strategic Financial Plans Menu"/>
      <sheetName val="Strategic Plan Pupil Numbers "/>
      <sheetName val="Strategic Financial Plan"/>
      <sheetName val="5 Year Financial Plan"/>
      <sheetName val="Toolkit Structure"/>
      <sheetName val="Data Flow Diagram"/>
      <sheetName val="Troubleshooting"/>
      <sheetName val="2018-19 Budgets"/>
      <sheetName val="2019-20 Budgets"/>
      <sheetName val="New ISB 19-20"/>
      <sheetName val="New ISB 20-21"/>
      <sheetName val="Adjusted Factors 19-20"/>
      <sheetName val="Adjusted Factors 20-21"/>
      <sheetName val="De-Delegation - 19-20"/>
      <sheetName val="De-Delegation - 20-21"/>
      <sheetName val="17-18 Cfwds"/>
      <sheetName val="18-19 Cfwds"/>
      <sheetName val="DfE No."/>
      <sheetName val="OracleBudgetToExtract"/>
      <sheetName val="2018-19 Targeted SEN"/>
      <sheetName val="2020-21 Targeted S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A1" t="str">
            <v>School Number</v>
          </cell>
          <cell r="BJ1" t="str">
            <v>Mobility Primary Units</v>
          </cell>
          <cell r="BK1" t="str">
            <v>Mobility Secondary Units</v>
          </cell>
        </row>
        <row r="2">
          <cell r="BJ2">
            <v>737.57508703941448</v>
          </cell>
          <cell r="BK2">
            <v>91.668613749362279</v>
          </cell>
        </row>
        <row r="3">
          <cell r="A3">
            <v>205</v>
          </cell>
          <cell r="BJ3">
            <v>5.9999999999999699E-2</v>
          </cell>
          <cell r="BK3">
            <v>0</v>
          </cell>
        </row>
        <row r="4">
          <cell r="A4">
            <v>436</v>
          </cell>
          <cell r="BJ4">
            <v>0</v>
          </cell>
          <cell r="BK4">
            <v>0</v>
          </cell>
        </row>
        <row r="5">
          <cell r="A5">
            <v>443</v>
          </cell>
          <cell r="BJ5">
            <v>14.419999999999879</v>
          </cell>
          <cell r="BK5">
            <v>0</v>
          </cell>
        </row>
        <row r="6">
          <cell r="A6">
            <v>451</v>
          </cell>
          <cell r="BJ6">
            <v>0</v>
          </cell>
          <cell r="BK6">
            <v>0</v>
          </cell>
        </row>
        <row r="7">
          <cell r="A7">
            <v>460</v>
          </cell>
          <cell r="BJ7">
            <v>0.43999999999999778</v>
          </cell>
          <cell r="BK7">
            <v>0</v>
          </cell>
        </row>
        <row r="8">
          <cell r="A8">
            <v>466</v>
          </cell>
          <cell r="BJ8">
            <v>0</v>
          </cell>
          <cell r="BK8">
            <v>0</v>
          </cell>
        </row>
        <row r="9">
          <cell r="A9">
            <v>467</v>
          </cell>
          <cell r="BJ9">
            <v>0.45999999999999608</v>
          </cell>
          <cell r="BK9">
            <v>0</v>
          </cell>
        </row>
        <row r="10">
          <cell r="A10">
            <v>508</v>
          </cell>
          <cell r="BJ10">
            <v>2.3476119402985089</v>
          </cell>
          <cell r="BK10">
            <v>0</v>
          </cell>
        </row>
        <row r="11">
          <cell r="A11">
            <v>479</v>
          </cell>
          <cell r="BJ11">
            <v>0</v>
          </cell>
          <cell r="BK11">
            <v>0</v>
          </cell>
        </row>
        <row r="12">
          <cell r="A12">
            <v>482</v>
          </cell>
          <cell r="BJ12">
            <v>0</v>
          </cell>
          <cell r="BK12">
            <v>0</v>
          </cell>
        </row>
        <row r="13">
          <cell r="A13">
            <v>499</v>
          </cell>
          <cell r="BJ13">
            <v>5.9999999999991643E-2</v>
          </cell>
          <cell r="BK13">
            <v>0</v>
          </cell>
        </row>
        <row r="14">
          <cell r="A14">
            <v>415</v>
          </cell>
          <cell r="BJ14">
            <v>4.9199999999999982</v>
          </cell>
          <cell r="BK14">
            <v>0</v>
          </cell>
        </row>
        <row r="15">
          <cell r="A15">
            <v>424</v>
          </cell>
          <cell r="BJ15">
            <v>11.319999999999997</v>
          </cell>
          <cell r="BK15">
            <v>0</v>
          </cell>
        </row>
        <row r="16">
          <cell r="A16">
            <v>422</v>
          </cell>
          <cell r="BJ16">
            <v>0</v>
          </cell>
          <cell r="BK16">
            <v>0</v>
          </cell>
        </row>
        <row r="17">
          <cell r="A17">
            <v>239</v>
          </cell>
          <cell r="BJ17">
            <v>0</v>
          </cell>
          <cell r="BK17">
            <v>0</v>
          </cell>
        </row>
        <row r="18">
          <cell r="A18">
            <v>416</v>
          </cell>
          <cell r="BJ18">
            <v>8.1399999999999988</v>
          </cell>
          <cell r="BK18">
            <v>0</v>
          </cell>
        </row>
        <row r="19">
          <cell r="A19">
            <v>486</v>
          </cell>
          <cell r="BJ19">
            <v>0</v>
          </cell>
          <cell r="BK19">
            <v>0</v>
          </cell>
        </row>
        <row r="20">
          <cell r="A20">
            <v>211</v>
          </cell>
          <cell r="BJ20">
            <v>1.1799999999999955</v>
          </cell>
          <cell r="BK20">
            <v>0</v>
          </cell>
        </row>
        <row r="21">
          <cell r="A21">
            <v>19</v>
          </cell>
          <cell r="BJ21">
            <v>0</v>
          </cell>
          <cell r="BK21">
            <v>0</v>
          </cell>
        </row>
        <row r="22">
          <cell r="A22">
            <v>431</v>
          </cell>
          <cell r="BJ22">
            <v>0</v>
          </cell>
          <cell r="BK22">
            <v>0</v>
          </cell>
        </row>
        <row r="23">
          <cell r="A23">
            <v>220</v>
          </cell>
          <cell r="BJ23">
            <v>0.14000000000000046</v>
          </cell>
          <cell r="BK23">
            <v>0</v>
          </cell>
        </row>
        <row r="24">
          <cell r="A24">
            <v>29</v>
          </cell>
          <cell r="BJ24">
            <v>1.519999999999998</v>
          </cell>
          <cell r="BK24">
            <v>0</v>
          </cell>
        </row>
        <row r="25">
          <cell r="A25">
            <v>230</v>
          </cell>
          <cell r="BJ25">
            <v>0</v>
          </cell>
          <cell r="BK25">
            <v>0</v>
          </cell>
        </row>
        <row r="26">
          <cell r="A26">
            <v>237</v>
          </cell>
          <cell r="BJ26">
            <v>0</v>
          </cell>
          <cell r="BK26">
            <v>0</v>
          </cell>
        </row>
        <row r="27">
          <cell r="A27">
            <v>245</v>
          </cell>
          <cell r="BJ27">
            <v>0</v>
          </cell>
          <cell r="BK27">
            <v>0</v>
          </cell>
        </row>
        <row r="28">
          <cell r="A28">
            <v>246</v>
          </cell>
          <cell r="BJ28">
            <v>1.2400000000000033</v>
          </cell>
          <cell r="BK28">
            <v>0</v>
          </cell>
        </row>
        <row r="29">
          <cell r="A29">
            <v>309</v>
          </cell>
          <cell r="BJ29">
            <v>0</v>
          </cell>
          <cell r="BK29">
            <v>0</v>
          </cell>
        </row>
        <row r="30">
          <cell r="A30">
            <v>310</v>
          </cell>
          <cell r="BJ30">
            <v>1.3999999999999968</v>
          </cell>
          <cell r="BK30">
            <v>0</v>
          </cell>
        </row>
        <row r="31">
          <cell r="A31">
            <v>314</v>
          </cell>
          <cell r="BJ31">
            <v>11.679999999999993</v>
          </cell>
          <cell r="BK31">
            <v>0</v>
          </cell>
        </row>
        <row r="32">
          <cell r="A32">
            <v>318</v>
          </cell>
          <cell r="BJ32">
            <v>0</v>
          </cell>
          <cell r="BK32">
            <v>0</v>
          </cell>
        </row>
        <row r="33">
          <cell r="A33">
            <v>97</v>
          </cell>
          <cell r="BJ33">
            <v>5.7000000000000197</v>
          </cell>
          <cell r="BK33">
            <v>0</v>
          </cell>
        </row>
        <row r="34">
          <cell r="A34">
            <v>324</v>
          </cell>
          <cell r="BJ34">
            <v>0</v>
          </cell>
          <cell r="BK34">
            <v>0</v>
          </cell>
        </row>
        <row r="35">
          <cell r="A35">
            <v>506</v>
          </cell>
          <cell r="BJ35">
            <v>0</v>
          </cell>
          <cell r="BK35">
            <v>0</v>
          </cell>
        </row>
        <row r="36">
          <cell r="A36">
            <v>333</v>
          </cell>
          <cell r="BJ36">
            <v>0</v>
          </cell>
          <cell r="BK36">
            <v>0</v>
          </cell>
        </row>
        <row r="37">
          <cell r="A37">
            <v>332</v>
          </cell>
          <cell r="BJ37">
            <v>0</v>
          </cell>
          <cell r="BK37">
            <v>0</v>
          </cell>
        </row>
        <row r="38">
          <cell r="A38">
            <v>337</v>
          </cell>
          <cell r="BJ38">
            <v>2.3000000000000025</v>
          </cell>
          <cell r="BK38">
            <v>0</v>
          </cell>
        </row>
        <row r="39">
          <cell r="A39">
            <v>339</v>
          </cell>
          <cell r="BJ39">
            <v>1.06</v>
          </cell>
          <cell r="BK39">
            <v>0</v>
          </cell>
        </row>
        <row r="40">
          <cell r="A40">
            <v>342</v>
          </cell>
          <cell r="BJ40">
            <v>0</v>
          </cell>
          <cell r="BK40">
            <v>0</v>
          </cell>
        </row>
        <row r="41">
          <cell r="A41">
            <v>502</v>
          </cell>
          <cell r="BJ41">
            <v>13.00000000000005</v>
          </cell>
          <cell r="BK41">
            <v>0</v>
          </cell>
        </row>
        <row r="42">
          <cell r="A42">
            <v>229</v>
          </cell>
          <cell r="BJ42">
            <v>0</v>
          </cell>
          <cell r="BK42">
            <v>0</v>
          </cell>
        </row>
        <row r="43">
          <cell r="A43">
            <v>313</v>
          </cell>
          <cell r="BJ43">
            <v>0</v>
          </cell>
          <cell r="BK43">
            <v>0</v>
          </cell>
        </row>
        <row r="44">
          <cell r="A44">
            <v>232</v>
          </cell>
          <cell r="BJ44">
            <v>0</v>
          </cell>
          <cell r="BK44">
            <v>0</v>
          </cell>
        </row>
        <row r="45">
          <cell r="A45">
            <v>343</v>
          </cell>
          <cell r="BJ45">
            <v>2.7599999999999856</v>
          </cell>
          <cell r="BK45">
            <v>0</v>
          </cell>
        </row>
        <row r="46">
          <cell r="A46">
            <v>503</v>
          </cell>
          <cell r="BJ46">
            <v>0</v>
          </cell>
          <cell r="BK46">
            <v>0</v>
          </cell>
        </row>
        <row r="47">
          <cell r="A47">
            <v>275</v>
          </cell>
          <cell r="BJ47">
            <v>7.8999999999999915</v>
          </cell>
          <cell r="BK47">
            <v>0</v>
          </cell>
        </row>
        <row r="48">
          <cell r="A48">
            <v>273</v>
          </cell>
          <cell r="BJ48">
            <v>0</v>
          </cell>
          <cell r="BK48">
            <v>0</v>
          </cell>
        </row>
        <row r="49">
          <cell r="A49">
            <v>258</v>
          </cell>
          <cell r="BJ49">
            <v>4.4599999999999929</v>
          </cell>
          <cell r="BK49">
            <v>0</v>
          </cell>
        </row>
        <row r="50">
          <cell r="A50">
            <v>300</v>
          </cell>
          <cell r="BJ50">
            <v>16.52000000000001</v>
          </cell>
          <cell r="BK50">
            <v>0</v>
          </cell>
        </row>
        <row r="51">
          <cell r="A51">
            <v>259</v>
          </cell>
          <cell r="BJ51">
            <v>0</v>
          </cell>
          <cell r="BK51">
            <v>0</v>
          </cell>
        </row>
        <row r="52">
          <cell r="A52">
            <v>480</v>
          </cell>
          <cell r="BJ52">
            <v>0</v>
          </cell>
          <cell r="BK52">
            <v>0</v>
          </cell>
        </row>
        <row r="53">
          <cell r="A53">
            <v>327</v>
          </cell>
          <cell r="BJ53">
            <v>0</v>
          </cell>
          <cell r="BK53">
            <v>0</v>
          </cell>
        </row>
        <row r="54">
          <cell r="A54">
            <v>75</v>
          </cell>
          <cell r="BJ54">
            <v>0</v>
          </cell>
          <cell r="BK54">
            <v>0</v>
          </cell>
        </row>
        <row r="55">
          <cell r="A55">
            <v>461</v>
          </cell>
          <cell r="BJ55">
            <v>0</v>
          </cell>
          <cell r="BK55">
            <v>0</v>
          </cell>
        </row>
        <row r="56">
          <cell r="A56">
            <v>281</v>
          </cell>
          <cell r="BJ56">
            <v>9.1799999999999731</v>
          </cell>
          <cell r="BK56">
            <v>0</v>
          </cell>
        </row>
        <row r="57">
          <cell r="A57">
            <v>504</v>
          </cell>
          <cell r="BJ57">
            <v>0</v>
          </cell>
          <cell r="BK57">
            <v>0</v>
          </cell>
        </row>
        <row r="58">
          <cell r="A58">
            <v>311</v>
          </cell>
          <cell r="BJ58">
            <v>0</v>
          </cell>
          <cell r="BK58">
            <v>0</v>
          </cell>
        </row>
        <row r="59">
          <cell r="A59">
            <v>418</v>
          </cell>
          <cell r="BJ59">
            <v>0</v>
          </cell>
          <cell r="BK59">
            <v>0</v>
          </cell>
        </row>
        <row r="60">
          <cell r="A60">
            <v>341</v>
          </cell>
          <cell r="BJ60">
            <v>8.6000000000000405</v>
          </cell>
          <cell r="BK60">
            <v>0</v>
          </cell>
        </row>
        <row r="61">
          <cell r="A61">
            <v>307</v>
          </cell>
          <cell r="BJ61">
            <v>0</v>
          </cell>
          <cell r="BK61">
            <v>0</v>
          </cell>
        </row>
        <row r="62">
          <cell r="A62">
            <v>238</v>
          </cell>
          <cell r="BJ62">
            <v>2.66</v>
          </cell>
          <cell r="BK62">
            <v>0</v>
          </cell>
        </row>
        <row r="63">
          <cell r="A63">
            <v>400</v>
          </cell>
          <cell r="BJ63">
            <v>0</v>
          </cell>
          <cell r="BK63">
            <v>0</v>
          </cell>
        </row>
        <row r="64">
          <cell r="A64">
            <v>405</v>
          </cell>
          <cell r="BJ64">
            <v>0</v>
          </cell>
          <cell r="BK64">
            <v>0</v>
          </cell>
        </row>
        <row r="65">
          <cell r="A65">
            <v>406</v>
          </cell>
          <cell r="BJ65">
            <v>5.2399999999999682</v>
          </cell>
          <cell r="BK65">
            <v>0</v>
          </cell>
        </row>
        <row r="66">
          <cell r="A66">
            <v>407</v>
          </cell>
          <cell r="BJ66">
            <v>0</v>
          </cell>
          <cell r="BK66">
            <v>0</v>
          </cell>
        </row>
        <row r="67">
          <cell r="A67">
            <v>409</v>
          </cell>
          <cell r="BJ67">
            <v>0</v>
          </cell>
          <cell r="BK67">
            <v>0</v>
          </cell>
        </row>
        <row r="68">
          <cell r="A68">
            <v>412</v>
          </cell>
          <cell r="BJ68">
            <v>13.880000000000058</v>
          </cell>
          <cell r="BK68">
            <v>0</v>
          </cell>
        </row>
        <row r="69">
          <cell r="A69">
            <v>426</v>
          </cell>
          <cell r="BJ69">
            <v>0</v>
          </cell>
          <cell r="BK69">
            <v>0</v>
          </cell>
        </row>
        <row r="70">
          <cell r="A70">
            <v>430</v>
          </cell>
          <cell r="BJ70">
            <v>0</v>
          </cell>
          <cell r="BK70">
            <v>0</v>
          </cell>
        </row>
        <row r="71">
          <cell r="A71">
            <v>224</v>
          </cell>
          <cell r="BJ71">
            <v>0</v>
          </cell>
          <cell r="BK71">
            <v>0</v>
          </cell>
        </row>
        <row r="72">
          <cell r="A72">
            <v>513</v>
          </cell>
          <cell r="BJ72">
            <v>0</v>
          </cell>
          <cell r="BK72">
            <v>0</v>
          </cell>
        </row>
        <row r="73">
          <cell r="A73">
            <v>445</v>
          </cell>
          <cell r="BJ73">
            <v>8.0200000000000262</v>
          </cell>
          <cell r="BK73">
            <v>0</v>
          </cell>
        </row>
        <row r="74">
          <cell r="A74">
            <v>457</v>
          </cell>
          <cell r="BJ74">
            <v>9.0800000000000196</v>
          </cell>
          <cell r="BK74">
            <v>0</v>
          </cell>
        </row>
        <row r="75">
          <cell r="A75">
            <v>458</v>
          </cell>
          <cell r="BJ75">
            <v>0</v>
          </cell>
          <cell r="BK75">
            <v>0</v>
          </cell>
        </row>
        <row r="76">
          <cell r="A76">
            <v>308</v>
          </cell>
          <cell r="BJ76">
            <v>0.17999999999999791</v>
          </cell>
          <cell r="BK76">
            <v>0</v>
          </cell>
        </row>
        <row r="77">
          <cell r="A77">
            <v>468</v>
          </cell>
          <cell r="BJ77">
            <v>4.5599999999999943</v>
          </cell>
          <cell r="BK77">
            <v>0</v>
          </cell>
        </row>
        <row r="78">
          <cell r="A78">
            <v>478</v>
          </cell>
          <cell r="BJ78">
            <v>1.6000000000000092</v>
          </cell>
          <cell r="BK78">
            <v>0</v>
          </cell>
        </row>
        <row r="79">
          <cell r="A79">
            <v>488</v>
          </cell>
          <cell r="BJ79">
            <v>0</v>
          </cell>
          <cell r="BK79">
            <v>0</v>
          </cell>
        </row>
        <row r="80">
          <cell r="A80">
            <v>495</v>
          </cell>
          <cell r="BJ80">
            <v>0</v>
          </cell>
          <cell r="BK80">
            <v>0</v>
          </cell>
        </row>
        <row r="81">
          <cell r="A81">
            <v>517</v>
          </cell>
          <cell r="BJ81">
            <v>1.1999999999999971</v>
          </cell>
          <cell r="BK81">
            <v>0</v>
          </cell>
        </row>
        <row r="82">
          <cell r="A82">
            <v>338</v>
          </cell>
          <cell r="BJ82">
            <v>2.2999999999999949</v>
          </cell>
          <cell r="BK82">
            <v>0</v>
          </cell>
        </row>
        <row r="83">
          <cell r="A83">
            <v>202</v>
          </cell>
          <cell r="BJ83">
            <v>0</v>
          </cell>
          <cell r="BK83">
            <v>0</v>
          </cell>
        </row>
        <row r="84">
          <cell r="A84">
            <v>10</v>
          </cell>
          <cell r="BJ84">
            <v>2.2999999999999949</v>
          </cell>
          <cell r="BK84">
            <v>0</v>
          </cell>
        </row>
        <row r="85">
          <cell r="A85">
            <v>11</v>
          </cell>
          <cell r="BJ85">
            <v>4.1800000000000344</v>
          </cell>
          <cell r="BK85">
            <v>0</v>
          </cell>
        </row>
        <row r="86">
          <cell r="A86">
            <v>206</v>
          </cell>
          <cell r="BJ86">
            <v>0</v>
          </cell>
          <cell r="BK86">
            <v>0</v>
          </cell>
        </row>
        <row r="87">
          <cell r="A87">
            <v>22</v>
          </cell>
          <cell r="BJ87">
            <v>0</v>
          </cell>
          <cell r="BK87">
            <v>0</v>
          </cell>
        </row>
        <row r="88">
          <cell r="A88">
            <v>223</v>
          </cell>
          <cell r="BJ88">
            <v>0</v>
          </cell>
          <cell r="BK88">
            <v>0</v>
          </cell>
        </row>
        <row r="89">
          <cell r="A89">
            <v>444</v>
          </cell>
          <cell r="BJ89">
            <v>0.95999999999999841</v>
          </cell>
          <cell r="BK89">
            <v>0</v>
          </cell>
        </row>
        <row r="90">
          <cell r="A90">
            <v>50</v>
          </cell>
          <cell r="BJ90">
            <v>0</v>
          </cell>
          <cell r="BK90">
            <v>0</v>
          </cell>
        </row>
        <row r="91">
          <cell r="A91">
            <v>331</v>
          </cell>
          <cell r="BJ91">
            <v>0</v>
          </cell>
          <cell r="BK91">
            <v>0</v>
          </cell>
        </row>
        <row r="92">
          <cell r="A92">
            <v>106</v>
          </cell>
          <cell r="BJ92">
            <v>2.0999999999999996</v>
          </cell>
          <cell r="BK92">
            <v>0</v>
          </cell>
        </row>
        <row r="93">
          <cell r="A93">
            <v>112</v>
          </cell>
          <cell r="BJ93">
            <v>4.80000000000003</v>
          </cell>
          <cell r="BK93">
            <v>0</v>
          </cell>
        </row>
        <row r="94">
          <cell r="A94">
            <v>113</v>
          </cell>
          <cell r="BJ94">
            <v>0</v>
          </cell>
          <cell r="BK94">
            <v>0</v>
          </cell>
        </row>
        <row r="95">
          <cell r="A95">
            <v>216</v>
          </cell>
          <cell r="BJ95">
            <v>0</v>
          </cell>
          <cell r="BK95">
            <v>0</v>
          </cell>
        </row>
        <row r="96">
          <cell r="A96">
            <v>114</v>
          </cell>
          <cell r="BJ96">
            <v>4.3999999999999799</v>
          </cell>
          <cell r="BK96">
            <v>0</v>
          </cell>
        </row>
        <row r="97">
          <cell r="A97">
            <v>12</v>
          </cell>
          <cell r="BJ97">
            <v>1.3000000000000056</v>
          </cell>
          <cell r="BK97">
            <v>0</v>
          </cell>
        </row>
        <row r="98">
          <cell r="A98">
            <v>203</v>
          </cell>
          <cell r="BJ98">
            <v>0</v>
          </cell>
          <cell r="BK98">
            <v>0</v>
          </cell>
        </row>
        <row r="99">
          <cell r="A99">
            <v>507</v>
          </cell>
          <cell r="BJ99">
            <v>0</v>
          </cell>
          <cell r="BK99">
            <v>0</v>
          </cell>
        </row>
        <row r="100">
          <cell r="A100">
            <v>17</v>
          </cell>
          <cell r="BJ100">
            <v>0</v>
          </cell>
          <cell r="BK100">
            <v>0</v>
          </cell>
        </row>
        <row r="101">
          <cell r="A101">
            <v>421</v>
          </cell>
          <cell r="BJ101">
            <v>17.68</v>
          </cell>
          <cell r="BK101">
            <v>0</v>
          </cell>
        </row>
        <row r="102">
          <cell r="A102">
            <v>509</v>
          </cell>
          <cell r="BJ102">
            <v>0.63999999999999946</v>
          </cell>
          <cell r="BK102">
            <v>0</v>
          </cell>
        </row>
        <row r="103">
          <cell r="A103">
            <v>420</v>
          </cell>
          <cell r="BJ103">
            <v>3.839999999999995</v>
          </cell>
          <cell r="BK103">
            <v>0</v>
          </cell>
        </row>
        <row r="104">
          <cell r="A104">
            <v>432</v>
          </cell>
          <cell r="BJ104">
            <v>4.8199999999999621</v>
          </cell>
          <cell r="BK104">
            <v>0</v>
          </cell>
        </row>
        <row r="105">
          <cell r="A105">
            <v>101</v>
          </cell>
          <cell r="BJ105">
            <v>5.1799999999999971</v>
          </cell>
          <cell r="BK105">
            <v>0</v>
          </cell>
        </row>
        <row r="106">
          <cell r="A106">
            <v>25</v>
          </cell>
          <cell r="BJ106">
            <v>0</v>
          </cell>
          <cell r="BK106">
            <v>0</v>
          </cell>
        </row>
        <row r="107">
          <cell r="A107">
            <v>35</v>
          </cell>
          <cell r="BJ107">
            <v>6.1600000000000126</v>
          </cell>
          <cell r="BK107">
            <v>0</v>
          </cell>
        </row>
        <row r="108">
          <cell r="A108">
            <v>317</v>
          </cell>
          <cell r="BJ108">
            <v>0.98000000000000065</v>
          </cell>
          <cell r="BK108">
            <v>0</v>
          </cell>
        </row>
        <row r="109">
          <cell r="A109">
            <v>284</v>
          </cell>
          <cell r="BJ109">
            <v>0</v>
          </cell>
          <cell r="BK109">
            <v>0</v>
          </cell>
        </row>
        <row r="110">
          <cell r="A110">
            <v>285</v>
          </cell>
          <cell r="BJ110">
            <v>0</v>
          </cell>
          <cell r="BK110">
            <v>0</v>
          </cell>
        </row>
        <row r="111">
          <cell r="A111">
            <v>287</v>
          </cell>
          <cell r="BJ111">
            <v>0</v>
          </cell>
          <cell r="BK111">
            <v>0</v>
          </cell>
        </row>
        <row r="112">
          <cell r="A112">
            <v>560</v>
          </cell>
          <cell r="BJ112">
            <v>0</v>
          </cell>
          <cell r="BK112">
            <v>0</v>
          </cell>
        </row>
        <row r="113">
          <cell r="A113">
            <v>370</v>
          </cell>
          <cell r="BJ113">
            <v>0</v>
          </cell>
          <cell r="BK113">
            <v>0</v>
          </cell>
        </row>
        <row r="114">
          <cell r="A114">
            <v>552</v>
          </cell>
          <cell r="BJ114">
            <v>0</v>
          </cell>
          <cell r="BK114">
            <v>0</v>
          </cell>
        </row>
        <row r="115">
          <cell r="A115">
            <v>553</v>
          </cell>
          <cell r="BJ115">
            <v>0</v>
          </cell>
          <cell r="BK115">
            <v>0.74095979247730281</v>
          </cell>
        </row>
        <row r="116">
          <cell r="A116">
            <v>233</v>
          </cell>
          <cell r="BJ116">
            <v>10.99999999999995</v>
          </cell>
          <cell r="BK116">
            <v>0</v>
          </cell>
        </row>
        <row r="117">
          <cell r="A117">
            <v>262</v>
          </cell>
          <cell r="BJ117">
            <v>2.3199999999999825</v>
          </cell>
          <cell r="BK117">
            <v>0</v>
          </cell>
        </row>
        <row r="118">
          <cell r="A118">
            <v>411</v>
          </cell>
          <cell r="BJ118">
            <v>1.9799999999999986</v>
          </cell>
          <cell r="BK118">
            <v>0</v>
          </cell>
        </row>
        <row r="119">
          <cell r="A119">
            <v>73</v>
          </cell>
          <cell r="BJ119">
            <v>2.8800000000000083</v>
          </cell>
          <cell r="BK119">
            <v>0</v>
          </cell>
        </row>
        <row r="120">
          <cell r="A120">
            <v>453</v>
          </cell>
          <cell r="BJ120">
            <v>0</v>
          </cell>
          <cell r="BK120">
            <v>0</v>
          </cell>
        </row>
        <row r="121">
          <cell r="A121">
            <v>61</v>
          </cell>
          <cell r="BJ121">
            <v>21.639999999999819</v>
          </cell>
          <cell r="BK121">
            <v>0</v>
          </cell>
        </row>
        <row r="122">
          <cell r="A122">
            <v>292</v>
          </cell>
          <cell r="BJ122">
            <v>0</v>
          </cell>
          <cell r="BK122">
            <v>0</v>
          </cell>
        </row>
        <row r="123">
          <cell r="A123">
            <v>484</v>
          </cell>
          <cell r="BJ123">
            <v>0</v>
          </cell>
          <cell r="BK123">
            <v>0</v>
          </cell>
        </row>
        <row r="124">
          <cell r="A124">
            <v>77</v>
          </cell>
          <cell r="BJ124">
            <v>0</v>
          </cell>
          <cell r="BK124">
            <v>0</v>
          </cell>
        </row>
        <row r="125">
          <cell r="A125">
            <v>267</v>
          </cell>
          <cell r="BJ125">
            <v>42.098836772982878</v>
          </cell>
          <cell r="BK125">
            <v>0</v>
          </cell>
        </row>
        <row r="126">
          <cell r="A126">
            <v>423</v>
          </cell>
          <cell r="BJ126">
            <v>20.380000000000113</v>
          </cell>
          <cell r="BK126">
            <v>0</v>
          </cell>
        </row>
        <row r="127">
          <cell r="A127">
            <v>521</v>
          </cell>
          <cell r="BJ127">
            <v>0</v>
          </cell>
          <cell r="BK127">
            <v>0</v>
          </cell>
        </row>
        <row r="128">
          <cell r="A128">
            <v>522</v>
          </cell>
          <cell r="BJ128">
            <v>8.5999999999999392</v>
          </cell>
          <cell r="BK128">
            <v>0</v>
          </cell>
        </row>
        <row r="129">
          <cell r="A129">
            <v>454</v>
          </cell>
          <cell r="BJ129">
            <v>0</v>
          </cell>
          <cell r="BK129">
            <v>0</v>
          </cell>
        </row>
        <row r="130">
          <cell r="A130">
            <v>450</v>
          </cell>
          <cell r="BJ130">
            <v>0</v>
          </cell>
          <cell r="BK130">
            <v>0</v>
          </cell>
        </row>
        <row r="131">
          <cell r="A131">
            <v>52</v>
          </cell>
          <cell r="BJ131">
            <v>0.2008695652173908</v>
          </cell>
          <cell r="BK131">
            <v>0</v>
          </cell>
        </row>
        <row r="132">
          <cell r="A132">
            <v>447</v>
          </cell>
          <cell r="BJ132">
            <v>0</v>
          </cell>
          <cell r="BK132">
            <v>0</v>
          </cell>
        </row>
        <row r="133">
          <cell r="A133">
            <v>251</v>
          </cell>
          <cell r="BJ133">
            <v>0</v>
          </cell>
          <cell r="BK133">
            <v>0</v>
          </cell>
        </row>
        <row r="134">
          <cell r="A134">
            <v>252</v>
          </cell>
          <cell r="BJ134">
            <v>0</v>
          </cell>
          <cell r="BK134">
            <v>0</v>
          </cell>
        </row>
        <row r="135">
          <cell r="A135">
            <v>440</v>
          </cell>
          <cell r="BJ135">
            <v>0</v>
          </cell>
          <cell r="BK135">
            <v>0</v>
          </cell>
        </row>
        <row r="136">
          <cell r="A136">
            <v>92</v>
          </cell>
          <cell r="BJ136">
            <v>0</v>
          </cell>
          <cell r="BK136">
            <v>0</v>
          </cell>
        </row>
        <row r="137">
          <cell r="A137">
            <v>59</v>
          </cell>
          <cell r="BJ137">
            <v>0</v>
          </cell>
          <cell r="BK137">
            <v>0</v>
          </cell>
        </row>
        <row r="138">
          <cell r="A138">
            <v>465</v>
          </cell>
          <cell r="BJ138">
            <v>0</v>
          </cell>
          <cell r="BK138">
            <v>0</v>
          </cell>
        </row>
        <row r="139">
          <cell r="A139">
            <v>63</v>
          </cell>
          <cell r="BJ139">
            <v>9.3723595505618427</v>
          </cell>
          <cell r="BK139">
            <v>0</v>
          </cell>
        </row>
        <row r="140">
          <cell r="A140">
            <v>70</v>
          </cell>
          <cell r="BJ140">
            <v>4.1800000000000184</v>
          </cell>
          <cell r="BK140">
            <v>0</v>
          </cell>
        </row>
        <row r="141">
          <cell r="A141">
            <v>1</v>
          </cell>
          <cell r="BJ141">
            <v>0</v>
          </cell>
          <cell r="BK141">
            <v>0</v>
          </cell>
        </row>
        <row r="142">
          <cell r="A142">
            <v>295</v>
          </cell>
          <cell r="BJ142">
            <v>0.39999999999999758</v>
          </cell>
          <cell r="BK142">
            <v>0</v>
          </cell>
        </row>
        <row r="143">
          <cell r="A143">
            <v>402</v>
          </cell>
          <cell r="BJ143">
            <v>0.28000000000000091</v>
          </cell>
          <cell r="BK143">
            <v>0</v>
          </cell>
        </row>
        <row r="144">
          <cell r="A144">
            <v>6</v>
          </cell>
          <cell r="BJ144">
            <v>0</v>
          </cell>
          <cell r="BK144">
            <v>0</v>
          </cell>
        </row>
        <row r="145">
          <cell r="A145">
            <v>7</v>
          </cell>
          <cell r="BJ145">
            <v>0</v>
          </cell>
          <cell r="BK145">
            <v>0</v>
          </cell>
        </row>
        <row r="146">
          <cell r="A146">
            <v>64</v>
          </cell>
          <cell r="BJ146">
            <v>0</v>
          </cell>
          <cell r="BK146">
            <v>0</v>
          </cell>
        </row>
        <row r="147">
          <cell r="A147">
            <v>15</v>
          </cell>
          <cell r="BJ147">
            <v>9.8683743842364127</v>
          </cell>
          <cell r="BK147">
            <v>0</v>
          </cell>
        </row>
        <row r="148">
          <cell r="A148">
            <v>219</v>
          </cell>
          <cell r="BJ148">
            <v>0</v>
          </cell>
          <cell r="BK148">
            <v>0</v>
          </cell>
        </row>
        <row r="149">
          <cell r="A149">
            <v>30</v>
          </cell>
          <cell r="BJ149">
            <v>1.1400000000000021</v>
          </cell>
          <cell r="BK149">
            <v>0</v>
          </cell>
        </row>
        <row r="150">
          <cell r="A150">
            <v>228</v>
          </cell>
          <cell r="BJ150">
            <v>13.039999999999921</v>
          </cell>
          <cell r="BK150">
            <v>0</v>
          </cell>
        </row>
        <row r="151">
          <cell r="A151">
            <v>234</v>
          </cell>
          <cell r="BJ151">
            <v>0</v>
          </cell>
          <cell r="BK151">
            <v>0</v>
          </cell>
        </row>
        <row r="152">
          <cell r="A152">
            <v>8</v>
          </cell>
          <cell r="BJ152">
            <v>12.219999999999926</v>
          </cell>
          <cell r="BK152">
            <v>0</v>
          </cell>
        </row>
        <row r="153">
          <cell r="A153">
            <v>41</v>
          </cell>
          <cell r="BJ153">
            <v>0</v>
          </cell>
          <cell r="BK153">
            <v>0</v>
          </cell>
        </row>
        <row r="154">
          <cell r="A154">
            <v>242</v>
          </cell>
          <cell r="BJ154">
            <v>0</v>
          </cell>
          <cell r="BK154">
            <v>0</v>
          </cell>
        </row>
        <row r="155">
          <cell r="A155">
            <v>44</v>
          </cell>
          <cell r="BJ155">
            <v>0</v>
          </cell>
          <cell r="BK155">
            <v>0</v>
          </cell>
        </row>
        <row r="156">
          <cell r="A156">
            <v>45</v>
          </cell>
          <cell r="BJ156">
            <v>5.5599999999999907</v>
          </cell>
          <cell r="BK156">
            <v>0</v>
          </cell>
        </row>
        <row r="157">
          <cell r="A157">
            <v>48</v>
          </cell>
          <cell r="BJ157">
            <v>0</v>
          </cell>
          <cell r="BK157">
            <v>0</v>
          </cell>
        </row>
        <row r="158">
          <cell r="A158">
            <v>312</v>
          </cell>
          <cell r="BJ158">
            <v>10.120000000000001</v>
          </cell>
          <cell r="BK158">
            <v>0</v>
          </cell>
        </row>
        <row r="159">
          <cell r="A159">
            <v>57</v>
          </cell>
          <cell r="BJ159">
            <v>10.320000000000006</v>
          </cell>
          <cell r="BK159">
            <v>0</v>
          </cell>
        </row>
        <row r="160">
          <cell r="A160">
            <v>515</v>
          </cell>
          <cell r="BJ160">
            <v>8.6200000000000063</v>
          </cell>
          <cell r="BK160">
            <v>0</v>
          </cell>
        </row>
        <row r="161">
          <cell r="A161">
            <v>81</v>
          </cell>
          <cell r="BJ161">
            <v>5.6351351351351253</v>
          </cell>
          <cell r="BK161">
            <v>0</v>
          </cell>
        </row>
        <row r="162">
          <cell r="A162">
            <v>471</v>
          </cell>
          <cell r="BJ162">
            <v>0</v>
          </cell>
          <cell r="BK162">
            <v>0</v>
          </cell>
        </row>
        <row r="163">
          <cell r="A163">
            <v>82</v>
          </cell>
          <cell r="BJ163">
            <v>3.779999999999994</v>
          </cell>
          <cell r="BK163">
            <v>0</v>
          </cell>
        </row>
        <row r="164">
          <cell r="A164">
            <v>511</v>
          </cell>
          <cell r="BJ164">
            <v>1.2199999999999926</v>
          </cell>
          <cell r="BK164">
            <v>0</v>
          </cell>
        </row>
        <row r="165">
          <cell r="A165">
            <v>84</v>
          </cell>
          <cell r="BJ165">
            <v>5.9800000000000288</v>
          </cell>
          <cell r="BK165">
            <v>0</v>
          </cell>
        </row>
        <row r="166">
          <cell r="A166">
            <v>474</v>
          </cell>
          <cell r="BJ166">
            <v>8.2800000000000011</v>
          </cell>
          <cell r="BK166">
            <v>0</v>
          </cell>
        </row>
        <row r="167">
          <cell r="A167">
            <v>62</v>
          </cell>
          <cell r="BJ167">
            <v>0</v>
          </cell>
          <cell r="BK167">
            <v>0</v>
          </cell>
        </row>
        <row r="168">
          <cell r="A168">
            <v>96</v>
          </cell>
          <cell r="BJ168">
            <v>7.6800000000000139</v>
          </cell>
          <cell r="BK168">
            <v>0</v>
          </cell>
        </row>
        <row r="169">
          <cell r="A169">
            <v>98</v>
          </cell>
          <cell r="BJ169">
            <v>0</v>
          </cell>
          <cell r="BK169">
            <v>0</v>
          </cell>
        </row>
        <row r="170">
          <cell r="A170">
            <v>60</v>
          </cell>
          <cell r="BJ170">
            <v>10.520000000000001</v>
          </cell>
          <cell r="BK170">
            <v>0</v>
          </cell>
        </row>
        <row r="171">
          <cell r="A171">
            <v>16</v>
          </cell>
          <cell r="BJ171">
            <v>3.7199999999999762</v>
          </cell>
          <cell r="BK171">
            <v>0</v>
          </cell>
        </row>
        <row r="172">
          <cell r="A172">
            <v>9</v>
          </cell>
          <cell r="BJ172">
            <v>4.5999999999999899</v>
          </cell>
          <cell r="BK172">
            <v>0</v>
          </cell>
        </row>
        <row r="173">
          <cell r="A173">
            <v>109</v>
          </cell>
          <cell r="BJ173">
            <v>0.83999999999999897</v>
          </cell>
          <cell r="BK173">
            <v>0</v>
          </cell>
        </row>
        <row r="174">
          <cell r="A174">
            <v>111</v>
          </cell>
          <cell r="BJ174">
            <v>0</v>
          </cell>
          <cell r="BK174">
            <v>0</v>
          </cell>
        </row>
        <row r="175">
          <cell r="A175">
            <v>115</v>
          </cell>
          <cell r="BJ175">
            <v>0</v>
          </cell>
          <cell r="BK175">
            <v>0</v>
          </cell>
        </row>
        <row r="176">
          <cell r="A176">
            <v>208</v>
          </cell>
          <cell r="BJ176">
            <v>0.52000000000000046</v>
          </cell>
          <cell r="BK176">
            <v>0</v>
          </cell>
        </row>
        <row r="177">
          <cell r="A177">
            <v>23</v>
          </cell>
          <cell r="BJ177">
            <v>0</v>
          </cell>
          <cell r="BK177">
            <v>0</v>
          </cell>
        </row>
        <row r="178">
          <cell r="A178">
            <v>67</v>
          </cell>
          <cell r="BJ178">
            <v>0</v>
          </cell>
          <cell r="BK178">
            <v>0</v>
          </cell>
        </row>
        <row r="179">
          <cell r="A179">
            <v>65</v>
          </cell>
          <cell r="BJ179">
            <v>2.9600000000000199</v>
          </cell>
          <cell r="BK179">
            <v>0</v>
          </cell>
        </row>
        <row r="180">
          <cell r="A180">
            <v>13</v>
          </cell>
          <cell r="BJ180">
            <v>4.5999999999999899</v>
          </cell>
          <cell r="BK180">
            <v>0</v>
          </cell>
        </row>
        <row r="181">
          <cell r="A181">
            <v>74</v>
          </cell>
          <cell r="BJ181">
            <v>0</v>
          </cell>
          <cell r="BK181">
            <v>0</v>
          </cell>
        </row>
        <row r="182">
          <cell r="A182">
            <v>264</v>
          </cell>
          <cell r="BJ182">
            <v>4.9748502994011963</v>
          </cell>
          <cell r="BK182">
            <v>0</v>
          </cell>
        </row>
        <row r="183">
          <cell r="A183">
            <v>469</v>
          </cell>
          <cell r="BJ183">
            <v>5.139999999999997</v>
          </cell>
          <cell r="BK183">
            <v>0</v>
          </cell>
        </row>
        <row r="184">
          <cell r="A184">
            <v>283</v>
          </cell>
          <cell r="BJ184">
            <v>8.1599999999999859</v>
          </cell>
          <cell r="BK184">
            <v>0</v>
          </cell>
        </row>
        <row r="185">
          <cell r="A185">
            <v>256</v>
          </cell>
          <cell r="BJ185">
            <v>8.4400000000000031</v>
          </cell>
          <cell r="BK185">
            <v>0</v>
          </cell>
        </row>
        <row r="186">
          <cell r="A186">
            <v>279</v>
          </cell>
          <cell r="BJ186">
            <v>1.9400000000000022</v>
          </cell>
          <cell r="BK186">
            <v>0</v>
          </cell>
        </row>
        <row r="187">
          <cell r="A187">
            <v>294</v>
          </cell>
          <cell r="BJ187">
            <v>0</v>
          </cell>
          <cell r="BK187">
            <v>0</v>
          </cell>
        </row>
        <row r="188">
          <cell r="A188">
            <v>293</v>
          </cell>
          <cell r="BJ188">
            <v>0</v>
          </cell>
          <cell r="BK188">
            <v>0</v>
          </cell>
        </row>
        <row r="189">
          <cell r="A189">
            <v>260</v>
          </cell>
          <cell r="BJ189">
            <v>19.579999999999949</v>
          </cell>
          <cell r="BK189">
            <v>0</v>
          </cell>
        </row>
        <row r="190">
          <cell r="A190">
            <v>263</v>
          </cell>
          <cell r="BJ190">
            <v>0</v>
          </cell>
          <cell r="BK190">
            <v>0</v>
          </cell>
        </row>
        <row r="191">
          <cell r="A191">
            <v>225</v>
          </cell>
          <cell r="BJ191">
            <v>7.1000000000000458</v>
          </cell>
          <cell r="BK191">
            <v>0</v>
          </cell>
        </row>
        <row r="192">
          <cell r="A192">
            <v>270</v>
          </cell>
          <cell r="BJ192">
            <v>20.439999999999841</v>
          </cell>
          <cell r="BK192">
            <v>0</v>
          </cell>
        </row>
        <row r="193">
          <cell r="A193">
            <v>121</v>
          </cell>
          <cell r="BJ193">
            <v>0</v>
          </cell>
          <cell r="BK193">
            <v>0</v>
          </cell>
        </row>
        <row r="194">
          <cell r="A194">
            <v>249</v>
          </cell>
          <cell r="BJ194">
            <v>0</v>
          </cell>
          <cell r="BK194">
            <v>0</v>
          </cell>
        </row>
        <row r="195">
          <cell r="A195">
            <v>119</v>
          </cell>
          <cell r="BJ195">
            <v>0</v>
          </cell>
          <cell r="BK195">
            <v>0</v>
          </cell>
        </row>
        <row r="196">
          <cell r="A196">
            <v>512</v>
          </cell>
          <cell r="BJ196">
            <v>0.43999999999998446</v>
          </cell>
          <cell r="BK196">
            <v>0</v>
          </cell>
        </row>
        <row r="197">
          <cell r="A197">
            <v>483</v>
          </cell>
          <cell r="BJ197">
            <v>18.882112211221088</v>
          </cell>
          <cell r="BK197">
            <v>0</v>
          </cell>
        </row>
        <row r="198">
          <cell r="A198">
            <v>473</v>
          </cell>
          <cell r="BJ198">
            <v>2.0000000000000018</v>
          </cell>
          <cell r="BK198">
            <v>0</v>
          </cell>
        </row>
        <row r="199">
          <cell r="A199">
            <v>452</v>
          </cell>
          <cell r="BJ199">
            <v>0</v>
          </cell>
          <cell r="BK199">
            <v>0</v>
          </cell>
        </row>
        <row r="200">
          <cell r="A200">
            <v>429</v>
          </cell>
          <cell r="BJ200">
            <v>4.0000000000000009</v>
          </cell>
          <cell r="BK200">
            <v>0</v>
          </cell>
        </row>
        <row r="201">
          <cell r="A201">
            <v>217</v>
          </cell>
          <cell r="BJ201">
            <v>7.8000000000000007</v>
          </cell>
          <cell r="BK201">
            <v>0</v>
          </cell>
        </row>
        <row r="202">
          <cell r="A202">
            <v>448</v>
          </cell>
          <cell r="BJ202">
            <v>1.4399999999999977</v>
          </cell>
          <cell r="BK202">
            <v>0</v>
          </cell>
        </row>
        <row r="203">
          <cell r="A203">
            <v>501</v>
          </cell>
          <cell r="BJ203">
            <v>3.6999999999999855</v>
          </cell>
          <cell r="BK203">
            <v>0</v>
          </cell>
        </row>
        <row r="204">
          <cell r="A204">
            <v>99</v>
          </cell>
          <cell r="BJ204">
            <v>1.7600000000000007</v>
          </cell>
          <cell r="BK204">
            <v>0</v>
          </cell>
        </row>
        <row r="205">
          <cell r="A205">
            <v>14</v>
          </cell>
          <cell r="BJ205">
            <v>2.9599999999999973</v>
          </cell>
          <cell r="BK205">
            <v>0</v>
          </cell>
        </row>
        <row r="206">
          <cell r="A206">
            <v>5</v>
          </cell>
          <cell r="BJ206">
            <v>17.360000000000021</v>
          </cell>
          <cell r="BK206">
            <v>0</v>
          </cell>
        </row>
        <row r="207">
          <cell r="A207">
            <v>442</v>
          </cell>
          <cell r="BJ207">
            <v>0.27999999999998693</v>
          </cell>
          <cell r="BK207">
            <v>0</v>
          </cell>
        </row>
        <row r="208">
          <cell r="A208">
            <v>521</v>
          </cell>
          <cell r="BJ208">
            <v>10.638837209302368</v>
          </cell>
          <cell r="BK208">
            <v>0</v>
          </cell>
        </row>
        <row r="209">
          <cell r="A209">
            <v>274</v>
          </cell>
          <cell r="BJ209">
            <v>0</v>
          </cell>
          <cell r="BK209">
            <v>0</v>
          </cell>
        </row>
        <row r="210">
          <cell r="A210">
            <v>464</v>
          </cell>
          <cell r="BJ210">
            <v>0</v>
          </cell>
          <cell r="BK210">
            <v>0</v>
          </cell>
        </row>
        <row r="211">
          <cell r="A211">
            <v>496</v>
          </cell>
          <cell r="BJ211">
            <v>0</v>
          </cell>
          <cell r="BK211">
            <v>0</v>
          </cell>
        </row>
        <row r="212">
          <cell r="A212">
            <v>413</v>
          </cell>
          <cell r="BJ212">
            <v>0</v>
          </cell>
          <cell r="BK212">
            <v>0</v>
          </cell>
        </row>
        <row r="213">
          <cell r="A213">
            <v>68</v>
          </cell>
          <cell r="BJ213">
            <v>3.0199999999999898</v>
          </cell>
          <cell r="BK213">
            <v>0</v>
          </cell>
        </row>
        <row r="214">
          <cell r="A214">
            <v>476</v>
          </cell>
          <cell r="BJ214">
            <v>0</v>
          </cell>
          <cell r="BK214">
            <v>0</v>
          </cell>
        </row>
        <row r="215">
          <cell r="A215">
            <v>269</v>
          </cell>
          <cell r="BJ215">
            <v>1.3437119113573324</v>
          </cell>
          <cell r="BK215">
            <v>0</v>
          </cell>
        </row>
        <row r="216">
          <cell r="A216">
            <v>425</v>
          </cell>
          <cell r="BJ216">
            <v>0</v>
          </cell>
          <cell r="BK216">
            <v>0</v>
          </cell>
        </row>
        <row r="217">
          <cell r="A217">
            <v>328</v>
          </cell>
          <cell r="BJ217">
            <v>2.3600000000000159</v>
          </cell>
          <cell r="BK217">
            <v>0</v>
          </cell>
        </row>
        <row r="218">
          <cell r="A218">
            <v>481</v>
          </cell>
          <cell r="BJ218">
            <v>9.1800000000000797</v>
          </cell>
          <cell r="BK218">
            <v>0</v>
          </cell>
        </row>
        <row r="219">
          <cell r="A219">
            <v>322</v>
          </cell>
          <cell r="BJ219">
            <v>0</v>
          </cell>
          <cell r="BK219">
            <v>0</v>
          </cell>
        </row>
        <row r="220">
          <cell r="A220">
            <v>417</v>
          </cell>
          <cell r="BJ220">
            <v>0</v>
          </cell>
          <cell r="BK220">
            <v>0</v>
          </cell>
        </row>
        <row r="221">
          <cell r="A221">
            <v>250</v>
          </cell>
          <cell r="BJ221">
            <v>0</v>
          </cell>
          <cell r="BK221">
            <v>0</v>
          </cell>
        </row>
        <row r="222">
          <cell r="A222">
            <v>231</v>
          </cell>
          <cell r="BJ222">
            <v>0</v>
          </cell>
          <cell r="BK222">
            <v>0</v>
          </cell>
        </row>
        <row r="223">
          <cell r="A223">
            <v>42</v>
          </cell>
          <cell r="BJ223">
            <v>2.9399999999999786</v>
          </cell>
          <cell r="BK223">
            <v>0</v>
          </cell>
        </row>
        <row r="224">
          <cell r="A224">
            <v>303</v>
          </cell>
          <cell r="BJ224">
            <v>10.54000000000001</v>
          </cell>
          <cell r="BK224">
            <v>0</v>
          </cell>
        </row>
        <row r="225">
          <cell r="A225">
            <v>404</v>
          </cell>
          <cell r="BJ225">
            <v>3.5200000000000125</v>
          </cell>
          <cell r="BK225">
            <v>0</v>
          </cell>
        </row>
        <row r="226">
          <cell r="A226">
            <v>441</v>
          </cell>
          <cell r="BJ226">
            <v>0</v>
          </cell>
          <cell r="BK226">
            <v>0</v>
          </cell>
        </row>
        <row r="227">
          <cell r="A227">
            <v>492</v>
          </cell>
          <cell r="BJ227">
            <v>0</v>
          </cell>
          <cell r="BK227">
            <v>0</v>
          </cell>
        </row>
        <row r="228">
          <cell r="A228">
            <v>514</v>
          </cell>
          <cell r="BJ228">
            <v>0</v>
          </cell>
          <cell r="BK228">
            <v>0</v>
          </cell>
        </row>
        <row r="229">
          <cell r="A229">
            <v>20</v>
          </cell>
          <cell r="BJ229">
            <v>2.5399999999999947</v>
          </cell>
          <cell r="BK229">
            <v>0</v>
          </cell>
        </row>
        <row r="230">
          <cell r="A230">
            <v>26</v>
          </cell>
          <cell r="BJ230">
            <v>0</v>
          </cell>
          <cell r="BK230">
            <v>0</v>
          </cell>
        </row>
        <row r="231">
          <cell r="A231">
            <v>36</v>
          </cell>
          <cell r="BJ231">
            <v>0</v>
          </cell>
          <cell r="BK231">
            <v>0</v>
          </cell>
        </row>
        <row r="232">
          <cell r="A232">
            <v>449</v>
          </cell>
          <cell r="BJ232">
            <v>10.840000000000002</v>
          </cell>
          <cell r="BK232">
            <v>0</v>
          </cell>
        </row>
        <row r="233">
          <cell r="A233">
            <v>243</v>
          </cell>
          <cell r="BJ233">
            <v>0</v>
          </cell>
          <cell r="BK233">
            <v>0</v>
          </cell>
        </row>
        <row r="234">
          <cell r="A234">
            <v>80</v>
          </cell>
          <cell r="BJ234">
            <v>0</v>
          </cell>
          <cell r="BK234">
            <v>0</v>
          </cell>
        </row>
        <row r="235">
          <cell r="A235">
            <v>316</v>
          </cell>
          <cell r="BJ235">
            <v>0</v>
          </cell>
          <cell r="BK235">
            <v>0</v>
          </cell>
        </row>
        <row r="236">
          <cell r="A236">
            <v>489</v>
          </cell>
          <cell r="BJ236">
            <v>3.5399999999999996</v>
          </cell>
          <cell r="BK236">
            <v>0</v>
          </cell>
        </row>
        <row r="237">
          <cell r="A237">
            <v>86</v>
          </cell>
          <cell r="BJ237">
            <v>0</v>
          </cell>
          <cell r="BK237">
            <v>0</v>
          </cell>
        </row>
        <row r="238">
          <cell r="A238">
            <v>93</v>
          </cell>
          <cell r="BJ238">
            <v>0</v>
          </cell>
          <cell r="BK238">
            <v>0</v>
          </cell>
        </row>
        <row r="239">
          <cell r="A239">
            <v>102</v>
          </cell>
          <cell r="BJ239">
            <v>4.0599999999999987</v>
          </cell>
          <cell r="BK239">
            <v>0</v>
          </cell>
        </row>
        <row r="240">
          <cell r="A240">
            <v>325</v>
          </cell>
          <cell r="BJ240">
            <v>0</v>
          </cell>
          <cell r="BK240">
            <v>0</v>
          </cell>
        </row>
        <row r="241">
          <cell r="A241">
            <v>38</v>
          </cell>
          <cell r="BJ241">
            <v>7.0800000000000471</v>
          </cell>
          <cell r="BK241">
            <v>0</v>
          </cell>
        </row>
        <row r="242">
          <cell r="A242">
            <v>240</v>
          </cell>
          <cell r="BJ242">
            <v>5.9600000000000017</v>
          </cell>
          <cell r="BK242">
            <v>0</v>
          </cell>
        </row>
        <row r="243">
          <cell r="A243">
            <v>437</v>
          </cell>
          <cell r="BJ243">
            <v>0</v>
          </cell>
          <cell r="BK243">
            <v>0</v>
          </cell>
        </row>
        <row r="244">
          <cell r="A244">
            <v>472</v>
          </cell>
          <cell r="BJ244">
            <v>0</v>
          </cell>
          <cell r="BK244">
            <v>0</v>
          </cell>
        </row>
        <row r="245">
          <cell r="A245">
            <v>487</v>
          </cell>
          <cell r="BJ245">
            <v>0</v>
          </cell>
          <cell r="BK245">
            <v>0</v>
          </cell>
        </row>
        <row r="246">
          <cell r="A246">
            <v>455</v>
          </cell>
          <cell r="BJ246">
            <v>0</v>
          </cell>
          <cell r="BK246">
            <v>0</v>
          </cell>
        </row>
        <row r="247">
          <cell r="A247">
            <v>31</v>
          </cell>
          <cell r="BJ247">
            <v>9.6599999999999788</v>
          </cell>
          <cell r="BK247">
            <v>0</v>
          </cell>
        </row>
        <row r="248">
          <cell r="A248">
            <v>344</v>
          </cell>
          <cell r="BJ248">
            <v>0</v>
          </cell>
          <cell r="BK248">
            <v>0</v>
          </cell>
        </row>
        <row r="249">
          <cell r="A249">
            <v>56</v>
          </cell>
          <cell r="BJ249">
            <v>0</v>
          </cell>
          <cell r="BK249">
            <v>0</v>
          </cell>
        </row>
        <row r="250">
          <cell r="A250">
            <v>72</v>
          </cell>
          <cell r="BJ250">
            <v>0</v>
          </cell>
          <cell r="BK250">
            <v>0</v>
          </cell>
        </row>
        <row r="251">
          <cell r="A251">
            <v>288</v>
          </cell>
          <cell r="BJ251">
            <v>3.9800000000000058</v>
          </cell>
          <cell r="BK251">
            <v>0</v>
          </cell>
        </row>
        <row r="252">
          <cell r="A252">
            <v>289</v>
          </cell>
          <cell r="BJ252">
            <v>0</v>
          </cell>
          <cell r="BK252">
            <v>0</v>
          </cell>
        </row>
        <row r="253">
          <cell r="A253">
            <v>291</v>
          </cell>
          <cell r="BJ253">
            <v>0</v>
          </cell>
          <cell r="BK253">
            <v>0</v>
          </cell>
        </row>
        <row r="254">
          <cell r="A254">
            <v>253</v>
          </cell>
          <cell r="BJ254">
            <v>0</v>
          </cell>
          <cell r="BK254">
            <v>0</v>
          </cell>
        </row>
        <row r="255">
          <cell r="A255">
            <v>505</v>
          </cell>
          <cell r="BJ255">
            <v>0</v>
          </cell>
          <cell r="BK255">
            <v>0</v>
          </cell>
        </row>
        <row r="256">
          <cell r="A256">
            <v>320</v>
          </cell>
          <cell r="BJ256">
            <v>0</v>
          </cell>
          <cell r="BK256">
            <v>0</v>
          </cell>
        </row>
        <row r="257">
          <cell r="A257">
            <v>527</v>
          </cell>
          <cell r="BJ257">
            <v>3.5599999999999952</v>
          </cell>
          <cell r="BK257">
            <v>9.0800000000000196</v>
          </cell>
        </row>
        <row r="258">
          <cell r="A258">
            <v>531</v>
          </cell>
          <cell r="BJ258">
            <v>0</v>
          </cell>
          <cell r="BK258">
            <v>0</v>
          </cell>
        </row>
        <row r="259">
          <cell r="A259">
            <v>551</v>
          </cell>
          <cell r="BJ259">
            <v>0</v>
          </cell>
          <cell r="BK259">
            <v>0</v>
          </cell>
        </row>
        <row r="260">
          <cell r="A260">
            <v>990</v>
          </cell>
          <cell r="BJ260">
            <v>0</v>
          </cell>
          <cell r="BK260">
            <v>0</v>
          </cell>
        </row>
        <row r="261">
          <cell r="A261">
            <v>170</v>
          </cell>
          <cell r="BJ261">
            <v>0</v>
          </cell>
          <cell r="BK261">
            <v>8.7123404255319219</v>
          </cell>
        </row>
        <row r="262">
          <cell r="A262">
            <v>350</v>
          </cell>
          <cell r="BJ262">
            <v>0</v>
          </cell>
          <cell r="BK262">
            <v>0</v>
          </cell>
        </row>
        <row r="263">
          <cell r="A263">
            <v>556</v>
          </cell>
          <cell r="BJ263">
            <v>0</v>
          </cell>
          <cell r="BK263">
            <v>0</v>
          </cell>
        </row>
        <row r="264">
          <cell r="A264">
            <v>373</v>
          </cell>
          <cell r="BJ264">
            <v>0</v>
          </cell>
          <cell r="BK264">
            <v>0</v>
          </cell>
        </row>
        <row r="265">
          <cell r="A265">
            <v>365</v>
          </cell>
          <cell r="BJ265">
            <v>0</v>
          </cell>
          <cell r="BK265">
            <v>0</v>
          </cell>
        </row>
        <row r="266">
          <cell r="A266">
            <v>559</v>
          </cell>
          <cell r="BJ266">
            <v>0</v>
          </cell>
          <cell r="BK266">
            <v>1.880000000000009</v>
          </cell>
        </row>
        <row r="267">
          <cell r="A267">
            <v>991</v>
          </cell>
          <cell r="BJ267">
            <v>0</v>
          </cell>
          <cell r="BK267">
            <v>0</v>
          </cell>
        </row>
        <row r="268">
          <cell r="A268">
            <v>992</v>
          </cell>
          <cell r="BJ268">
            <v>0</v>
          </cell>
          <cell r="BK268">
            <v>16.219999999999985</v>
          </cell>
        </row>
        <row r="269">
          <cell r="A269">
            <v>993</v>
          </cell>
          <cell r="BJ269">
            <v>0</v>
          </cell>
          <cell r="BK269">
            <v>22.895313531353043</v>
          </cell>
        </row>
        <row r="270">
          <cell r="A270">
            <v>361</v>
          </cell>
          <cell r="BJ270">
            <v>0</v>
          </cell>
          <cell r="BK270">
            <v>0</v>
          </cell>
        </row>
        <row r="271">
          <cell r="A271">
            <v>555</v>
          </cell>
          <cell r="BJ271">
            <v>0</v>
          </cell>
          <cell r="BK271">
            <v>0</v>
          </cell>
        </row>
        <row r="272">
          <cell r="A272">
            <v>169</v>
          </cell>
          <cell r="BJ272">
            <v>0</v>
          </cell>
          <cell r="BK272">
            <v>0</v>
          </cell>
        </row>
        <row r="273">
          <cell r="A273">
            <v>561</v>
          </cell>
          <cell r="BJ273">
            <v>0</v>
          </cell>
          <cell r="BK273">
            <v>0</v>
          </cell>
        </row>
        <row r="274">
          <cell r="A274">
            <v>371</v>
          </cell>
          <cell r="BJ274">
            <v>0</v>
          </cell>
          <cell r="BK274">
            <v>14.680000000000001</v>
          </cell>
        </row>
        <row r="275">
          <cell r="A275">
            <v>994</v>
          </cell>
          <cell r="BJ275">
            <v>0</v>
          </cell>
          <cell r="BK275">
            <v>5.8800000000000061</v>
          </cell>
        </row>
        <row r="276">
          <cell r="A276">
            <v>166</v>
          </cell>
          <cell r="BJ276">
            <v>0</v>
          </cell>
          <cell r="BK276">
            <v>0</v>
          </cell>
        </row>
        <row r="277">
          <cell r="A277">
            <v>165</v>
          </cell>
          <cell r="BJ277">
            <v>0</v>
          </cell>
          <cell r="BK277">
            <v>0</v>
          </cell>
        </row>
        <row r="278">
          <cell r="A278">
            <v>557</v>
          </cell>
          <cell r="BJ278">
            <v>0</v>
          </cell>
          <cell r="BK278">
            <v>0</v>
          </cell>
        </row>
        <row r="279">
          <cell r="A279">
            <v>599</v>
          </cell>
          <cell r="BJ279">
            <v>0</v>
          </cell>
          <cell r="BK279">
            <v>0</v>
          </cell>
        </row>
        <row r="280">
          <cell r="A280">
            <v>167</v>
          </cell>
          <cell r="BJ280">
            <v>0</v>
          </cell>
          <cell r="BK280">
            <v>11.25999999999998</v>
          </cell>
        </row>
        <row r="281">
          <cell r="A281">
            <v>171</v>
          </cell>
          <cell r="BJ281">
            <v>0</v>
          </cell>
          <cell r="BK281">
            <v>0</v>
          </cell>
        </row>
        <row r="282">
          <cell r="A282">
            <v>558</v>
          </cell>
          <cell r="BJ282">
            <v>0</v>
          </cell>
          <cell r="BK282">
            <v>0</v>
          </cell>
        </row>
        <row r="283">
          <cell r="A283">
            <v>175</v>
          </cell>
          <cell r="BJ283">
            <v>0</v>
          </cell>
          <cell r="BK283">
            <v>0</v>
          </cell>
        </row>
        <row r="284">
          <cell r="A284">
            <v>155</v>
          </cell>
          <cell r="BJ284">
            <v>0</v>
          </cell>
          <cell r="BK284">
            <v>0</v>
          </cell>
        </row>
        <row r="285">
          <cell r="A285">
            <v>156</v>
          </cell>
          <cell r="BJ285">
            <v>0</v>
          </cell>
          <cell r="BK285">
            <v>0</v>
          </cell>
        </row>
        <row r="286">
          <cell r="A286">
            <v>378</v>
          </cell>
          <cell r="BJ286">
            <v>0</v>
          </cell>
          <cell r="BK286">
            <v>0</v>
          </cell>
        </row>
        <row r="287">
          <cell r="A287">
            <v>366</v>
          </cell>
          <cell r="BJ287">
            <v>0</v>
          </cell>
          <cell r="BK287">
            <v>0</v>
          </cell>
        </row>
        <row r="288">
          <cell r="A288">
            <v>375</v>
          </cell>
          <cell r="BJ288">
            <v>0</v>
          </cell>
          <cell r="BK288">
            <v>0</v>
          </cell>
        </row>
        <row r="289">
          <cell r="A289">
            <v>356</v>
          </cell>
          <cell r="BJ289">
            <v>0</v>
          </cell>
          <cell r="BK289">
            <v>0</v>
          </cell>
        </row>
        <row r="290">
          <cell r="A290">
            <v>357</v>
          </cell>
          <cell r="BJ290">
            <v>0</v>
          </cell>
          <cell r="BK290">
            <v>0</v>
          </cell>
        </row>
        <row r="291">
          <cell r="A291">
            <v>362</v>
          </cell>
          <cell r="BJ291">
            <v>0</v>
          </cell>
          <cell r="BK291">
            <v>0.32000000000001211</v>
          </cell>
        </row>
        <row r="292">
          <cell r="A292">
            <v>376</v>
          </cell>
          <cell r="BJ292">
            <v>0</v>
          </cell>
          <cell r="BK292">
            <v>0</v>
          </cell>
        </row>
        <row r="293">
          <cell r="A293">
            <v>554</v>
          </cell>
          <cell r="BJ293">
            <v>0</v>
          </cell>
          <cell r="BK293">
            <v>0</v>
          </cell>
        </row>
        <row r="294">
          <cell r="A294">
            <v>562</v>
          </cell>
          <cell r="BJ294">
            <v>0</v>
          </cell>
          <cell r="BK294">
            <v>0</v>
          </cell>
        </row>
        <row r="295">
          <cell r="A295">
            <v>159</v>
          </cell>
          <cell r="BJ295">
            <v>0</v>
          </cell>
          <cell r="BK295">
            <v>0</v>
          </cell>
        </row>
        <row r="296">
          <cell r="A296">
            <v>372</v>
          </cell>
          <cell r="BJ296">
            <v>0</v>
          </cell>
          <cell r="BK296">
            <v>0</v>
          </cell>
        </row>
        <row r="297">
          <cell r="A297">
            <v>157</v>
          </cell>
          <cell r="BJ297">
            <v>0</v>
          </cell>
          <cell r="BK297">
            <v>0</v>
          </cell>
        </row>
        <row r="298">
          <cell r="A298">
            <v>368</v>
          </cell>
          <cell r="BJ298">
            <v>0</v>
          </cell>
          <cell r="BK298">
            <v>0</v>
          </cell>
        </row>
        <row r="299">
          <cell r="A299">
            <v>494</v>
          </cell>
          <cell r="BJ299">
            <v>11.259999999999955</v>
          </cell>
          <cell r="BK299">
            <v>0</v>
          </cell>
        </row>
        <row r="300">
          <cell r="A300">
            <v>446</v>
          </cell>
          <cell r="BJ300">
            <v>0.12000000000000348</v>
          </cell>
          <cell r="BK300">
            <v>0</v>
          </cell>
        </row>
        <row r="301">
          <cell r="A301">
            <v>110</v>
          </cell>
          <cell r="BJ301">
            <v>0</v>
          </cell>
          <cell r="BK301">
            <v>0</v>
          </cell>
        </row>
        <row r="302">
          <cell r="A302">
            <v>1001</v>
          </cell>
        </row>
        <row r="303">
          <cell r="A303">
            <v>1002</v>
          </cell>
        </row>
        <row r="304">
          <cell r="A304">
            <v>195</v>
          </cell>
        </row>
        <row r="305">
          <cell r="A305">
            <v>196</v>
          </cell>
        </row>
        <row r="306">
          <cell r="A306">
            <v>393</v>
          </cell>
        </row>
        <row r="307">
          <cell r="A307">
            <v>395</v>
          </cell>
        </row>
        <row r="308">
          <cell r="A308">
            <v>396</v>
          </cell>
        </row>
        <row r="309">
          <cell r="A309">
            <v>575</v>
          </cell>
        </row>
        <row r="310">
          <cell r="A310">
            <v>576</v>
          </cell>
        </row>
        <row r="311">
          <cell r="A311">
            <v>579</v>
          </cell>
        </row>
        <row r="312">
          <cell r="A312">
            <v>176</v>
          </cell>
        </row>
        <row r="313">
          <cell r="A313">
            <v>187</v>
          </cell>
        </row>
        <row r="314">
          <cell r="A314">
            <v>189</v>
          </cell>
        </row>
        <row r="315">
          <cell r="A315">
            <v>190</v>
          </cell>
        </row>
        <row r="316">
          <cell r="A316">
            <v>351</v>
          </cell>
        </row>
        <row r="317">
          <cell r="A317">
            <v>352</v>
          </cell>
        </row>
        <row r="318">
          <cell r="A318">
            <v>353</v>
          </cell>
        </row>
        <row r="319">
          <cell r="A319">
            <v>367</v>
          </cell>
        </row>
        <row r="320">
          <cell r="A320">
            <v>389</v>
          </cell>
        </row>
        <row r="321">
          <cell r="A321">
            <v>577</v>
          </cell>
        </row>
        <row r="322">
          <cell r="A322">
            <v>580</v>
          </cell>
        </row>
        <row r="323">
          <cell r="A323">
            <v>584</v>
          </cell>
        </row>
        <row r="324">
          <cell r="A324">
            <v>597</v>
          </cell>
        </row>
        <row r="325">
          <cell r="A325">
            <v>266</v>
          </cell>
        </row>
      </sheetData>
      <sheetData sheetId="28" refreshError="1"/>
      <sheetData sheetId="29" refreshError="1"/>
      <sheetData sheetId="30" refreshError="1"/>
      <sheetData sheetId="31" refreshError="1"/>
      <sheetData sheetId="32" refreshError="1">
        <row r="1">
          <cell r="C1" t="str">
            <v>LAESTAB</v>
          </cell>
          <cell r="D1" t="str">
            <v>School Name</v>
          </cell>
          <cell r="E1" t="str">
            <v>School Number</v>
          </cell>
        </row>
        <row r="2">
          <cell r="C2">
            <v>9352002</v>
          </cell>
          <cell r="D2" t="str">
            <v>Bildeston Primary School</v>
          </cell>
          <cell r="E2">
            <v>205</v>
          </cell>
        </row>
        <row r="3">
          <cell r="C3">
            <v>9352202</v>
          </cell>
          <cell r="D3" t="str">
            <v>Clare Community Primary School</v>
          </cell>
          <cell r="E3">
            <v>429</v>
          </cell>
        </row>
        <row r="4">
          <cell r="C4">
            <v>9352007</v>
          </cell>
          <cell r="D4" t="str">
            <v>Elmswell C P School</v>
          </cell>
          <cell r="E4">
            <v>436</v>
          </cell>
        </row>
        <row r="5">
          <cell r="C5">
            <v>9352009</v>
          </cell>
          <cell r="D5" t="str">
            <v>Pot Kiln Primary School</v>
          </cell>
          <cell r="E5">
            <v>443</v>
          </cell>
        </row>
        <row r="6">
          <cell r="C6">
            <v>9352011</v>
          </cell>
          <cell r="D6" t="str">
            <v>New Cangle Community Primary School</v>
          </cell>
          <cell r="E6">
            <v>451</v>
          </cell>
        </row>
        <row r="7">
          <cell r="C7">
            <v>9352012</v>
          </cell>
          <cell r="D7" t="str">
            <v>Hundon County Primary School</v>
          </cell>
          <cell r="E7">
            <v>460</v>
          </cell>
        </row>
        <row r="8">
          <cell r="C8">
            <v>9352013</v>
          </cell>
          <cell r="D8" t="str">
            <v>Lakenheath Community Primary</v>
          </cell>
          <cell r="E8">
            <v>466</v>
          </cell>
        </row>
        <row r="9">
          <cell r="C9">
            <v>9352015</v>
          </cell>
          <cell r="D9" t="str">
            <v>Lavenham Com Primary School</v>
          </cell>
          <cell r="E9">
            <v>467</v>
          </cell>
        </row>
        <row r="10">
          <cell r="C10">
            <v>9352016</v>
          </cell>
          <cell r="D10" t="str">
            <v>Trinity Church of England Voluntary Aided Primary School</v>
          </cell>
          <cell r="E10">
            <v>508</v>
          </cell>
        </row>
        <row r="11">
          <cell r="C11">
            <v>9352200</v>
          </cell>
          <cell r="D11" t="str">
            <v>Beck Row Primary</v>
          </cell>
          <cell r="E11">
            <v>473</v>
          </cell>
        </row>
        <row r="12">
          <cell r="C12">
            <v>9352216</v>
          </cell>
          <cell r="D12" t="str">
            <v>West Row County Primary</v>
          </cell>
          <cell r="E12">
            <v>476</v>
          </cell>
        </row>
        <row r="13">
          <cell r="C13">
            <v>9352020</v>
          </cell>
          <cell r="D13" t="str">
            <v>Nayland Primary School</v>
          </cell>
          <cell r="E13">
            <v>479</v>
          </cell>
        </row>
        <row r="14">
          <cell r="C14">
            <v>9352021</v>
          </cell>
          <cell r="D14" t="str">
            <v>Exning Primary School</v>
          </cell>
          <cell r="E14">
            <v>482</v>
          </cell>
        </row>
        <row r="15">
          <cell r="C15">
            <v>9352026</v>
          </cell>
          <cell r="D15" t="str">
            <v>Stanton Community Primary</v>
          </cell>
          <cell r="E15">
            <v>499</v>
          </cell>
        </row>
        <row r="16">
          <cell r="C16">
            <v>9352032</v>
          </cell>
          <cell r="D16" t="str">
            <v>Guildhall Feoffment CP School</v>
          </cell>
          <cell r="E16">
            <v>415</v>
          </cell>
        </row>
        <row r="17">
          <cell r="C17">
            <v>9352034</v>
          </cell>
          <cell r="D17" t="str">
            <v>Westgate Community Primary</v>
          </cell>
          <cell r="E17">
            <v>424</v>
          </cell>
        </row>
        <row r="18">
          <cell r="C18">
            <v>9352035</v>
          </cell>
          <cell r="D18" t="str">
            <v>Sexton's Manor CP School</v>
          </cell>
          <cell r="E18">
            <v>422</v>
          </cell>
        </row>
        <row r="19">
          <cell r="C19">
            <v>9352217</v>
          </cell>
          <cell r="D19" t="str">
            <v>Morland CEVA Primary School</v>
          </cell>
          <cell r="E19">
            <v>269</v>
          </cell>
        </row>
        <row r="20">
          <cell r="C20">
            <v>9352224</v>
          </cell>
          <cell r="D20" t="str">
            <v>Howard Primary School</v>
          </cell>
          <cell r="E20">
            <v>417</v>
          </cell>
        </row>
        <row r="21">
          <cell r="C21">
            <v>9352201</v>
          </cell>
          <cell r="D21" t="str">
            <v>Clements Community Primary School</v>
          </cell>
          <cell r="E21">
            <v>452</v>
          </cell>
        </row>
        <row r="22">
          <cell r="C22">
            <v>9352209</v>
          </cell>
          <cell r="D22" t="str">
            <v>Wells Hall Community Primary</v>
          </cell>
          <cell r="E22">
            <v>442</v>
          </cell>
        </row>
        <row r="23">
          <cell r="C23">
            <v>9352042</v>
          </cell>
          <cell r="D23" t="str">
            <v>Hadleigh Community Primary School</v>
          </cell>
          <cell r="E23">
            <v>239</v>
          </cell>
        </row>
        <row r="24">
          <cell r="C24">
            <v>9352045</v>
          </cell>
          <cell r="D24" t="str">
            <v>Hardwick Primary School</v>
          </cell>
          <cell r="E24">
            <v>416</v>
          </cell>
        </row>
        <row r="25">
          <cell r="C25">
            <v>9352214</v>
          </cell>
          <cell r="D25" t="str">
            <v>Glade Community Primary School</v>
          </cell>
          <cell r="E25">
            <v>413</v>
          </cell>
        </row>
        <row r="26">
          <cell r="C26">
            <v>9352055</v>
          </cell>
          <cell r="D26" t="str">
            <v>Paddocks Primary School</v>
          </cell>
          <cell r="E26">
            <v>486</v>
          </cell>
        </row>
        <row r="27">
          <cell r="C27">
            <v>9352058</v>
          </cell>
          <cell r="D27" t="str">
            <v>Aldeburgh P School</v>
          </cell>
          <cell r="E27">
            <v>1</v>
          </cell>
        </row>
        <row r="28">
          <cell r="C28">
            <v>9352208</v>
          </cell>
          <cell r="D28" t="str">
            <v>Barnby and North Cove CP School</v>
          </cell>
          <cell r="E28">
            <v>5</v>
          </cell>
        </row>
        <row r="29">
          <cell r="C29">
            <v>9352066</v>
          </cell>
          <cell r="D29" t="str">
            <v>Bucklesham Primary School</v>
          </cell>
          <cell r="E29">
            <v>211</v>
          </cell>
        </row>
        <row r="30">
          <cell r="C30">
            <v>9352067</v>
          </cell>
          <cell r="D30" t="str">
            <v>Bungay Primary School</v>
          </cell>
          <cell r="E30">
            <v>15</v>
          </cell>
        </row>
        <row r="31">
          <cell r="C31">
            <v>9352068</v>
          </cell>
          <cell r="D31" t="str">
            <v>Carlton Colville Primary</v>
          </cell>
          <cell r="E31">
            <v>19</v>
          </cell>
        </row>
        <row r="32">
          <cell r="C32">
            <v>9352069</v>
          </cell>
          <cell r="D32" t="str">
            <v>Claydon Primary School</v>
          </cell>
          <cell r="E32">
            <v>219</v>
          </cell>
        </row>
        <row r="33">
          <cell r="C33">
            <v>9352070</v>
          </cell>
          <cell r="D33" t="str">
            <v>Combs Ford County Primary</v>
          </cell>
          <cell r="E33">
            <v>431</v>
          </cell>
        </row>
        <row r="34">
          <cell r="C34">
            <v>9352071</v>
          </cell>
          <cell r="D34" t="str">
            <v>Copdock Primary School</v>
          </cell>
          <cell r="E34">
            <v>220</v>
          </cell>
        </row>
        <row r="35">
          <cell r="C35">
            <v>9352072</v>
          </cell>
          <cell r="D35" t="str">
            <v>Earl Soham Community Primary</v>
          </cell>
          <cell r="E35">
            <v>29</v>
          </cell>
        </row>
        <row r="36">
          <cell r="C36">
            <v>9352074</v>
          </cell>
          <cell r="D36" t="str">
            <v>Causton Junior School</v>
          </cell>
          <cell r="E36">
            <v>228</v>
          </cell>
        </row>
        <row r="37">
          <cell r="C37">
            <v>9352075</v>
          </cell>
          <cell r="D37" t="str">
            <v>Maidstone Infants School</v>
          </cell>
          <cell r="E37">
            <v>234</v>
          </cell>
        </row>
        <row r="38">
          <cell r="C38">
            <v>9352076</v>
          </cell>
          <cell r="D38" t="str">
            <v>Fairfield Infants School</v>
          </cell>
          <cell r="E38">
            <v>230</v>
          </cell>
        </row>
        <row r="39">
          <cell r="C39">
            <v>9352079</v>
          </cell>
          <cell r="D39" t="str">
            <v>Grundisburgh Primary School</v>
          </cell>
          <cell r="E39">
            <v>237</v>
          </cell>
        </row>
        <row r="40">
          <cell r="C40">
            <v>9352080</v>
          </cell>
          <cell r="D40" t="str">
            <v>Edgar Sewter Primary School</v>
          </cell>
          <cell r="E40">
            <v>41</v>
          </cell>
        </row>
        <row r="41">
          <cell r="C41">
            <v>9352228</v>
          </cell>
          <cell r="D41" t="str">
            <v>Helmingham Primary School</v>
          </cell>
          <cell r="E41">
            <v>42</v>
          </cell>
        </row>
        <row r="42">
          <cell r="C42">
            <v>9352083</v>
          </cell>
          <cell r="D42" t="str">
            <v>Henley Primary School</v>
          </cell>
          <cell r="E42">
            <v>242</v>
          </cell>
        </row>
        <row r="43">
          <cell r="C43">
            <v>9352084</v>
          </cell>
          <cell r="D43" t="str">
            <v>Holbrook Primary School</v>
          </cell>
          <cell r="E43">
            <v>245</v>
          </cell>
        </row>
        <row r="44">
          <cell r="C44">
            <v>9352085</v>
          </cell>
          <cell r="D44" t="str">
            <v>Hollesley Primary School</v>
          </cell>
          <cell r="E44">
            <v>246</v>
          </cell>
        </row>
        <row r="45">
          <cell r="C45">
            <v>9352086</v>
          </cell>
          <cell r="D45" t="str">
            <v>Holton St.Peter CP School</v>
          </cell>
          <cell r="E45">
            <v>44</v>
          </cell>
        </row>
        <row r="46">
          <cell r="C46">
            <v>9352088</v>
          </cell>
          <cell r="D46" t="str">
            <v>Ilketshall St Lawrence</v>
          </cell>
          <cell r="E46">
            <v>48</v>
          </cell>
        </row>
        <row r="47">
          <cell r="C47">
            <v>9352089</v>
          </cell>
          <cell r="D47" t="str">
            <v>Heath Primary School</v>
          </cell>
          <cell r="E47">
            <v>309</v>
          </cell>
        </row>
        <row r="48">
          <cell r="C48">
            <v>9352092</v>
          </cell>
          <cell r="D48" t="str">
            <v>Bealings School</v>
          </cell>
          <cell r="E48">
            <v>310</v>
          </cell>
        </row>
        <row r="49">
          <cell r="C49">
            <v>9352095</v>
          </cell>
          <cell r="D49" t="str">
            <v>Melton Community Primary</v>
          </cell>
          <cell r="E49">
            <v>314</v>
          </cell>
        </row>
        <row r="50">
          <cell r="C50">
            <v>9352098</v>
          </cell>
          <cell r="D50" t="str">
            <v>Middleton County Primary</v>
          </cell>
          <cell r="E50">
            <v>82</v>
          </cell>
        </row>
        <row r="51">
          <cell r="C51">
            <v>9352100</v>
          </cell>
          <cell r="D51" t="str">
            <v>Occold Primary School</v>
          </cell>
          <cell r="E51">
            <v>84</v>
          </cell>
        </row>
        <row r="52">
          <cell r="C52">
            <v>9352101</v>
          </cell>
          <cell r="D52" t="str">
            <v>Otley Primary School</v>
          </cell>
          <cell r="E52">
            <v>318</v>
          </cell>
        </row>
        <row r="53">
          <cell r="C53">
            <v>9352105</v>
          </cell>
          <cell r="D53" t="str">
            <v>Ringshall School</v>
          </cell>
          <cell r="E53">
            <v>494</v>
          </cell>
        </row>
        <row r="54">
          <cell r="C54">
            <v>9352106</v>
          </cell>
          <cell r="D54" t="str">
            <v>Saxmundham Primary School</v>
          </cell>
          <cell r="E54">
            <v>96</v>
          </cell>
        </row>
        <row r="55">
          <cell r="C55">
            <v>9352223</v>
          </cell>
          <cell r="D55" t="str">
            <v>Shotley C P School</v>
          </cell>
          <cell r="E55">
            <v>322</v>
          </cell>
        </row>
        <row r="56">
          <cell r="C56">
            <v>9352108</v>
          </cell>
          <cell r="D56" t="str">
            <v>Snape Community Primary</v>
          </cell>
          <cell r="E56">
            <v>97</v>
          </cell>
        </row>
        <row r="57">
          <cell r="C57">
            <v>9352109</v>
          </cell>
          <cell r="D57" t="str">
            <v>Somerleyton Primary School</v>
          </cell>
          <cell r="E57">
            <v>98</v>
          </cell>
        </row>
        <row r="58">
          <cell r="C58">
            <v>9352110</v>
          </cell>
          <cell r="D58" t="str">
            <v>Somersham Primary</v>
          </cell>
          <cell r="E58">
            <v>324</v>
          </cell>
        </row>
        <row r="59">
          <cell r="C59">
            <v>9352206</v>
          </cell>
          <cell r="D59" t="str">
            <v>Southwold Primary School</v>
          </cell>
          <cell r="E59">
            <v>99</v>
          </cell>
        </row>
        <row r="60">
          <cell r="C60">
            <v>9352114</v>
          </cell>
          <cell r="D60" t="str">
            <v>The Freeman CP School</v>
          </cell>
          <cell r="E60">
            <v>506</v>
          </cell>
        </row>
        <row r="61">
          <cell r="C61">
            <v>9352117</v>
          </cell>
          <cell r="D61" t="str">
            <v>Trimley St Mary Primary School</v>
          </cell>
          <cell r="E61">
            <v>333</v>
          </cell>
        </row>
        <row r="62">
          <cell r="C62">
            <v>9352118</v>
          </cell>
          <cell r="D62" t="str">
            <v>Trimley St Martin Primary</v>
          </cell>
          <cell r="E62">
            <v>332</v>
          </cell>
        </row>
        <row r="63">
          <cell r="C63">
            <v>9352121</v>
          </cell>
          <cell r="D63" t="str">
            <v>Waldringfield Primary School</v>
          </cell>
          <cell r="E63">
            <v>337</v>
          </cell>
        </row>
        <row r="64">
          <cell r="C64">
            <v>9352122</v>
          </cell>
          <cell r="D64" t="str">
            <v>Wenhaston Primary School</v>
          </cell>
          <cell r="E64">
            <v>109</v>
          </cell>
        </row>
        <row r="65">
          <cell r="C65">
            <v>9352124</v>
          </cell>
          <cell r="D65" t="str">
            <v>Witnesham Primary School</v>
          </cell>
          <cell r="E65">
            <v>339</v>
          </cell>
        </row>
        <row r="66">
          <cell r="C66">
            <v>9352125</v>
          </cell>
          <cell r="D66" t="str">
            <v>Woodbridge Primary School</v>
          </cell>
          <cell r="E66">
            <v>342</v>
          </cell>
        </row>
        <row r="67">
          <cell r="C67">
            <v>9352126</v>
          </cell>
          <cell r="D67" t="str">
            <v>Wortham Primary School</v>
          </cell>
          <cell r="E67">
            <v>115</v>
          </cell>
        </row>
        <row r="68">
          <cell r="C68">
            <v>9352197</v>
          </cell>
          <cell r="D68" t="str">
            <v>Yoxford &amp; Peasenhall Primary Academy</v>
          </cell>
          <cell r="E68">
            <v>119</v>
          </cell>
        </row>
        <row r="69">
          <cell r="C69">
            <v>9352129</v>
          </cell>
          <cell r="D69" t="str">
            <v>Chilton Community Primary</v>
          </cell>
          <cell r="E69">
            <v>502</v>
          </cell>
        </row>
        <row r="70">
          <cell r="C70">
            <v>9352131</v>
          </cell>
          <cell r="D70" t="str">
            <v>Colneis Junior School</v>
          </cell>
          <cell r="E70">
            <v>229</v>
          </cell>
        </row>
        <row r="71">
          <cell r="C71">
            <v>9352132</v>
          </cell>
          <cell r="D71" t="str">
            <v>Gorseland Primary School</v>
          </cell>
          <cell r="E71">
            <v>313</v>
          </cell>
        </row>
        <row r="72">
          <cell r="C72">
            <v>9352133</v>
          </cell>
          <cell r="D72" t="str">
            <v>Brooklands Primary School</v>
          </cell>
          <cell r="E72">
            <v>208</v>
          </cell>
        </row>
        <row r="73">
          <cell r="C73">
            <v>9352134</v>
          </cell>
          <cell r="D73" t="str">
            <v>Kingsfleet Primary School</v>
          </cell>
          <cell r="E73">
            <v>232</v>
          </cell>
        </row>
        <row r="74">
          <cell r="C74">
            <v>9352135</v>
          </cell>
          <cell r="D74" t="str">
            <v>Kyson Primary School</v>
          </cell>
          <cell r="E74">
            <v>343</v>
          </cell>
        </row>
        <row r="75">
          <cell r="C75">
            <v>9352136</v>
          </cell>
          <cell r="D75" t="str">
            <v>Coldfair Green C.P. School</v>
          </cell>
          <cell r="E75">
            <v>23</v>
          </cell>
        </row>
        <row r="76">
          <cell r="C76">
            <v>9352226</v>
          </cell>
          <cell r="D76" t="str">
            <v>Grange Community Primary School</v>
          </cell>
          <cell r="E76">
            <v>231</v>
          </cell>
        </row>
        <row r="77">
          <cell r="C77">
            <v>9352138</v>
          </cell>
          <cell r="D77" t="str">
            <v>Abbot's Hall Primary School</v>
          </cell>
          <cell r="E77">
            <v>503</v>
          </cell>
        </row>
        <row r="78">
          <cell r="C78">
            <v>9352215</v>
          </cell>
          <cell r="D78" t="str">
            <v>Roman Hill Primary School</v>
          </cell>
          <cell r="E78">
            <v>68</v>
          </cell>
        </row>
        <row r="79">
          <cell r="C79">
            <v>9352147</v>
          </cell>
          <cell r="D79" t="str">
            <v>The Poplars Primary School</v>
          </cell>
          <cell r="E79">
            <v>65</v>
          </cell>
        </row>
        <row r="80">
          <cell r="C80">
            <v>9352152</v>
          </cell>
          <cell r="D80" t="str">
            <v>Woods Loke Primary School</v>
          </cell>
          <cell r="E80">
            <v>74</v>
          </cell>
        </row>
        <row r="81">
          <cell r="C81">
            <v>9352154</v>
          </cell>
          <cell r="D81" t="str">
            <v>Handford Hall Primary School</v>
          </cell>
          <cell r="E81">
            <v>264</v>
          </cell>
        </row>
        <row r="82">
          <cell r="C82">
            <v>9352157</v>
          </cell>
          <cell r="D82" t="str">
            <v>Ranelagh Primary School</v>
          </cell>
          <cell r="E82">
            <v>275</v>
          </cell>
        </row>
        <row r="83">
          <cell r="C83">
            <v>9352162</v>
          </cell>
          <cell r="D83" t="str">
            <v>Ravenswood Primary School</v>
          </cell>
          <cell r="E83">
            <v>273</v>
          </cell>
        </row>
        <row r="84">
          <cell r="C84">
            <v>9352225</v>
          </cell>
          <cell r="D84" t="str">
            <v>Britannia Primary School and Nursery</v>
          </cell>
          <cell r="E84">
            <v>250</v>
          </cell>
        </row>
        <row r="85">
          <cell r="C85">
            <v>9352166</v>
          </cell>
          <cell r="D85" t="str">
            <v>Clifford Road Primary School</v>
          </cell>
          <cell r="E85">
            <v>258</v>
          </cell>
        </row>
        <row r="86">
          <cell r="C86">
            <v>9352167</v>
          </cell>
          <cell r="D86" t="str">
            <v>Rose Hill Primary School</v>
          </cell>
          <cell r="E86">
            <v>279</v>
          </cell>
        </row>
        <row r="87">
          <cell r="C87">
            <v>9352171</v>
          </cell>
          <cell r="D87" t="str">
            <v>Springfield Junior School</v>
          </cell>
          <cell r="E87">
            <v>294</v>
          </cell>
        </row>
        <row r="88">
          <cell r="C88">
            <v>9352172</v>
          </cell>
          <cell r="D88" t="str">
            <v>Springfield Infant School &amp; Nursery</v>
          </cell>
          <cell r="E88">
            <v>293</v>
          </cell>
        </row>
        <row r="89">
          <cell r="C89">
            <v>9352176</v>
          </cell>
          <cell r="D89" t="str">
            <v>Whitehouse Community Primary School</v>
          </cell>
          <cell r="E89">
            <v>300</v>
          </cell>
        </row>
        <row r="90">
          <cell r="C90">
            <v>9352184</v>
          </cell>
          <cell r="D90" t="str">
            <v>Dale Hall Community Primary</v>
          </cell>
          <cell r="E90">
            <v>259</v>
          </cell>
        </row>
        <row r="91">
          <cell r="C91">
            <v>9352185</v>
          </cell>
          <cell r="D91" t="str">
            <v>The Willows Primary School</v>
          </cell>
          <cell r="E91">
            <v>260</v>
          </cell>
        </row>
        <row r="92">
          <cell r="C92">
            <v>9352186</v>
          </cell>
          <cell r="D92" t="str">
            <v>Halifax Primary School</v>
          </cell>
          <cell r="E92">
            <v>263</v>
          </cell>
        </row>
        <row r="93">
          <cell r="C93">
            <v>9352194</v>
          </cell>
          <cell r="D93" t="str">
            <v>Broke Hall Primary School</v>
          </cell>
          <cell r="E93">
            <v>249</v>
          </cell>
        </row>
        <row r="94">
          <cell r="C94">
            <v>9352916</v>
          </cell>
          <cell r="D94" t="str">
            <v>Bosmere C. P. School</v>
          </cell>
          <cell r="E94">
            <v>480</v>
          </cell>
        </row>
        <row r="95">
          <cell r="C95">
            <v>9352918</v>
          </cell>
          <cell r="D95" t="str">
            <v>Stratford St. Mary Primary</v>
          </cell>
          <cell r="E95">
            <v>327</v>
          </cell>
        </row>
        <row r="96">
          <cell r="C96">
            <v>9352919</v>
          </cell>
          <cell r="D96" t="str">
            <v>Oulton Broad Primary School</v>
          </cell>
          <cell r="E96">
            <v>75</v>
          </cell>
        </row>
        <row r="97">
          <cell r="C97">
            <v>9352921</v>
          </cell>
          <cell r="D97" t="str">
            <v>Ickworth Park Primary School</v>
          </cell>
          <cell r="E97">
            <v>461</v>
          </cell>
        </row>
        <row r="98">
          <cell r="C98">
            <v>9352922</v>
          </cell>
          <cell r="D98" t="str">
            <v>Rushmere Hall Primary School</v>
          </cell>
          <cell r="E98">
            <v>281</v>
          </cell>
        </row>
        <row r="99">
          <cell r="C99">
            <v>9352923</v>
          </cell>
          <cell r="D99" t="str">
            <v>Wood Ley CP School</v>
          </cell>
          <cell r="E99">
            <v>504</v>
          </cell>
        </row>
        <row r="100">
          <cell r="C100">
            <v>9352924</v>
          </cell>
          <cell r="D100" t="str">
            <v>Birchwood Primary School</v>
          </cell>
          <cell r="E100">
            <v>311</v>
          </cell>
        </row>
        <row r="101">
          <cell r="C101">
            <v>9352925</v>
          </cell>
          <cell r="D101" t="str">
            <v>Sebert Wood Comm.Primary Schoo</v>
          </cell>
          <cell r="E101">
            <v>418</v>
          </cell>
        </row>
        <row r="102">
          <cell r="C102">
            <v>9352928</v>
          </cell>
          <cell r="D102" t="str">
            <v>Sandlings Primary School</v>
          </cell>
          <cell r="E102">
            <v>341</v>
          </cell>
        </row>
        <row r="103">
          <cell r="C103">
            <v>9352929</v>
          </cell>
          <cell r="D103" t="str">
            <v>Cedarwood CP School</v>
          </cell>
          <cell r="E103">
            <v>307</v>
          </cell>
        </row>
        <row r="104">
          <cell r="C104">
            <v>9352211</v>
          </cell>
          <cell r="D104" t="str">
            <v>Pipers Vale Community Primary School</v>
          </cell>
          <cell r="E104">
            <v>274</v>
          </cell>
        </row>
        <row r="105">
          <cell r="C105">
            <v>9352931</v>
          </cell>
          <cell r="D105" t="str">
            <v>Beaumont Community Primary Sch</v>
          </cell>
          <cell r="E105">
            <v>238</v>
          </cell>
        </row>
        <row r="106">
          <cell r="C106">
            <v>9353000</v>
          </cell>
          <cell r="D106" t="str">
            <v>Acton CEVCP School</v>
          </cell>
          <cell r="E106">
            <v>400</v>
          </cell>
        </row>
        <row r="107">
          <cell r="C107">
            <v>9353003</v>
          </cell>
          <cell r="D107" t="str">
            <v>Barnham CEVC Primary School</v>
          </cell>
          <cell r="E107">
            <v>405</v>
          </cell>
        </row>
        <row r="108">
          <cell r="C108">
            <v>9353004</v>
          </cell>
          <cell r="D108" t="str">
            <v>Barningham CEVCP</v>
          </cell>
          <cell r="E108">
            <v>406</v>
          </cell>
        </row>
        <row r="109">
          <cell r="C109">
            <v>9353005</v>
          </cell>
          <cell r="D109" t="str">
            <v>Barrow Primary School</v>
          </cell>
          <cell r="E109">
            <v>407</v>
          </cell>
        </row>
        <row r="110">
          <cell r="C110">
            <v>9353006</v>
          </cell>
          <cell r="D110" t="str">
            <v>Boxford CEVC Primary</v>
          </cell>
          <cell r="E110">
            <v>409</v>
          </cell>
        </row>
        <row r="111">
          <cell r="C111">
            <v>9353009</v>
          </cell>
          <cell r="D111" t="str">
            <v xml:space="preserve"> Bures C E V C Primary School</v>
          </cell>
          <cell r="E111">
            <v>412</v>
          </cell>
        </row>
        <row r="112">
          <cell r="C112">
            <v>9353010</v>
          </cell>
          <cell r="D112" t="str">
            <v>Cavendish CEVCP School</v>
          </cell>
          <cell r="E112">
            <v>426</v>
          </cell>
        </row>
        <row r="113">
          <cell r="C113">
            <v>9353013</v>
          </cell>
          <cell r="D113" t="str">
            <v>Cockfield CEVCP</v>
          </cell>
          <cell r="E113">
            <v>430</v>
          </cell>
        </row>
        <row r="114">
          <cell r="C114">
            <v>9353020</v>
          </cell>
          <cell r="D114" t="str">
            <v>Elmsett C of E VCP</v>
          </cell>
          <cell r="E114">
            <v>224</v>
          </cell>
        </row>
        <row r="115">
          <cell r="C115">
            <v>9353026</v>
          </cell>
          <cell r="D115" t="str">
            <v>Thurlow CEVCP School</v>
          </cell>
          <cell r="E115">
            <v>513</v>
          </cell>
        </row>
        <row r="116">
          <cell r="C116">
            <v>9353027</v>
          </cell>
          <cell r="D116" t="str">
            <v>Gt. Waldingfield CEVCP</v>
          </cell>
          <cell r="E116">
            <v>445</v>
          </cell>
        </row>
        <row r="117">
          <cell r="C117">
            <v>9353028</v>
          </cell>
          <cell r="D117" t="str">
            <v>Great Whelnetham Primary School</v>
          </cell>
          <cell r="E117">
            <v>446</v>
          </cell>
        </row>
        <row r="118">
          <cell r="C118">
            <v>9352204</v>
          </cell>
          <cell r="D118" t="str">
            <v>Hartest CEVC Primary</v>
          </cell>
          <cell r="E118">
            <v>448</v>
          </cell>
        </row>
        <row r="119">
          <cell r="C119">
            <v>9353036</v>
          </cell>
          <cell r="D119" t="str">
            <v>Honington CEVCP</v>
          </cell>
          <cell r="E119">
            <v>457</v>
          </cell>
        </row>
        <row r="120">
          <cell r="C120">
            <v>9353037</v>
          </cell>
          <cell r="D120" t="str">
            <v>Hopton CEVC Primary School</v>
          </cell>
          <cell r="E120">
            <v>458</v>
          </cell>
        </row>
        <row r="121">
          <cell r="C121">
            <v>9352212</v>
          </cell>
          <cell r="D121" t="str">
            <v>Ixworth CEVCP School</v>
          </cell>
          <cell r="E121">
            <v>464</v>
          </cell>
        </row>
        <row r="122">
          <cell r="C122">
            <v>9353042</v>
          </cell>
          <cell r="D122" t="str">
            <v>Kersey CEVCP School</v>
          </cell>
          <cell r="E122">
            <v>308</v>
          </cell>
        </row>
        <row r="123">
          <cell r="C123">
            <v>9353043</v>
          </cell>
          <cell r="D123" t="str">
            <v>All Saints' CEVCP</v>
          </cell>
          <cell r="E123">
            <v>468</v>
          </cell>
        </row>
        <row r="124">
          <cell r="C124">
            <v>9353048</v>
          </cell>
          <cell r="D124" t="str">
            <v>Moulton Primary</v>
          </cell>
          <cell r="E124">
            <v>478</v>
          </cell>
        </row>
        <row r="125">
          <cell r="C125">
            <v>9353049</v>
          </cell>
          <cell r="D125" t="str">
            <v>Norton CEVCP School</v>
          </cell>
          <cell r="E125">
            <v>488</v>
          </cell>
        </row>
        <row r="126">
          <cell r="C126">
            <v>9353056</v>
          </cell>
          <cell r="D126" t="str">
            <v>Risby CEVCP School</v>
          </cell>
          <cell r="E126">
            <v>495</v>
          </cell>
        </row>
        <row r="127">
          <cell r="C127">
            <v>9352205</v>
          </cell>
          <cell r="D127" t="str">
            <v>Stoke-by-Nayland CEVCP School</v>
          </cell>
          <cell r="E127">
            <v>501</v>
          </cell>
        </row>
        <row r="128">
          <cell r="C128">
            <v>9352093</v>
          </cell>
          <cell r="D128" t="str">
            <v>St Christopher's CEVCP School</v>
          </cell>
          <cell r="E128">
            <v>515</v>
          </cell>
        </row>
        <row r="129">
          <cell r="C129">
            <v>9353064</v>
          </cell>
          <cell r="D129" t="str">
            <v>Walsham-le-Willows</v>
          </cell>
          <cell r="E129">
            <v>517</v>
          </cell>
        </row>
        <row r="130">
          <cell r="C130">
            <v>9353066</v>
          </cell>
          <cell r="D130" t="str">
            <v>Whatfield CEVC Primary School</v>
          </cell>
          <cell r="E130">
            <v>338</v>
          </cell>
        </row>
        <row r="131">
          <cell r="C131">
            <v>9353074</v>
          </cell>
          <cell r="D131" t="str">
            <v>Bawdsey VCP School</v>
          </cell>
          <cell r="E131">
            <v>202</v>
          </cell>
        </row>
        <row r="132">
          <cell r="C132">
            <v>9353075</v>
          </cell>
          <cell r="D132" t="str">
            <v>Bedfield CEVCP School</v>
          </cell>
          <cell r="E132">
            <v>10</v>
          </cell>
        </row>
        <row r="133">
          <cell r="C133">
            <v>9353076</v>
          </cell>
          <cell r="D133" t="str">
            <v>Benhall St.Mary's Primary</v>
          </cell>
          <cell r="E133">
            <v>11</v>
          </cell>
        </row>
        <row r="134">
          <cell r="C134">
            <v>9353078</v>
          </cell>
          <cell r="D134" t="str">
            <v>Bramford CEVCP School</v>
          </cell>
          <cell r="E134">
            <v>206</v>
          </cell>
        </row>
        <row r="135">
          <cell r="C135">
            <v>9352207</v>
          </cell>
          <cell r="D135" t="str">
            <v>Brampton CEVCP</v>
          </cell>
          <cell r="E135">
            <v>14</v>
          </cell>
        </row>
        <row r="136">
          <cell r="C136">
            <v>9353081</v>
          </cell>
          <cell r="D136" t="str">
            <v>Charsfield C.E.V.C.P. School</v>
          </cell>
          <cell r="E136">
            <v>20</v>
          </cell>
        </row>
        <row r="137">
          <cell r="C137">
            <v>9353083</v>
          </cell>
          <cell r="D137" t="str">
            <v>Corton V.A. Primary</v>
          </cell>
          <cell r="E137">
            <v>22</v>
          </cell>
        </row>
        <row r="138">
          <cell r="C138">
            <v>9353084</v>
          </cell>
          <cell r="D138" t="str">
            <v>Dennington CEVCP</v>
          </cell>
          <cell r="E138">
            <v>26</v>
          </cell>
        </row>
        <row r="139">
          <cell r="C139">
            <v>9353085</v>
          </cell>
          <cell r="D139" t="str">
            <v>East Bergholt VCP School</v>
          </cell>
          <cell r="E139">
            <v>223</v>
          </cell>
        </row>
        <row r="140">
          <cell r="C140">
            <v>9352187</v>
          </cell>
          <cell r="D140" t="str">
            <v>Eyke Church of England Voluntary Controlled Primary School</v>
          </cell>
          <cell r="E140">
            <v>225</v>
          </cell>
        </row>
        <row r="141">
          <cell r="C141">
            <v>9353089</v>
          </cell>
          <cell r="D141" t="str">
            <v>Fressingfield Primary</v>
          </cell>
          <cell r="E141">
            <v>36</v>
          </cell>
        </row>
        <row r="142">
          <cell r="C142">
            <v>9353090</v>
          </cell>
          <cell r="D142" t="str">
            <v>Great Finborough CEVCP</v>
          </cell>
          <cell r="E142">
            <v>444</v>
          </cell>
        </row>
        <row r="143">
          <cell r="C143">
            <v>9353091</v>
          </cell>
          <cell r="D143" t="str">
            <v>Haughley</v>
          </cell>
          <cell r="E143">
            <v>449</v>
          </cell>
        </row>
        <row r="144">
          <cell r="C144">
            <v>9353092</v>
          </cell>
          <cell r="D144" t="str">
            <v>Hintlesham and Chattisham VC</v>
          </cell>
          <cell r="E144">
            <v>243</v>
          </cell>
        </row>
        <row r="145">
          <cell r="C145">
            <v>9353093</v>
          </cell>
          <cell r="D145" t="str">
            <v>Kelsale CEVCP</v>
          </cell>
          <cell r="E145">
            <v>50</v>
          </cell>
        </row>
        <row r="146">
          <cell r="C146">
            <v>9353096</v>
          </cell>
          <cell r="D146" t="str">
            <v>Mellis CEVCP School</v>
          </cell>
          <cell r="E146">
            <v>80</v>
          </cell>
        </row>
        <row r="147">
          <cell r="C147">
            <v>9353101</v>
          </cell>
          <cell r="D147" t="str">
            <v>Ringsfield CEVCP School</v>
          </cell>
          <cell r="E147">
            <v>93</v>
          </cell>
        </row>
        <row r="148">
          <cell r="C148">
            <v>9353102</v>
          </cell>
          <cell r="D148" t="str">
            <v>Stradbroke VCP School</v>
          </cell>
          <cell r="E148">
            <v>102</v>
          </cell>
        </row>
        <row r="149">
          <cell r="C149">
            <v>9352221</v>
          </cell>
          <cell r="D149" t="str">
            <v>Stutton Primary</v>
          </cell>
          <cell r="E149">
            <v>328</v>
          </cell>
        </row>
        <row r="150">
          <cell r="C150">
            <v>9353104</v>
          </cell>
          <cell r="D150" t="str">
            <v>Tattingstone CEVCP School</v>
          </cell>
          <cell r="E150">
            <v>331</v>
          </cell>
        </row>
        <row r="151">
          <cell r="C151">
            <v>9353105</v>
          </cell>
          <cell r="D151" t="str">
            <v>Thorndon CEVCP School</v>
          </cell>
          <cell r="E151">
            <v>106</v>
          </cell>
        </row>
        <row r="152">
          <cell r="C152">
            <v>9353108</v>
          </cell>
          <cell r="D152" t="str">
            <v>Wetheringsett V.C. Primary</v>
          </cell>
          <cell r="E152">
            <v>110</v>
          </cell>
        </row>
        <row r="153">
          <cell r="C153">
            <v>9353109</v>
          </cell>
          <cell r="D153" t="str">
            <v>Wilby V.C. Primary School</v>
          </cell>
          <cell r="E153">
            <v>112</v>
          </cell>
        </row>
        <row r="154">
          <cell r="C154">
            <v>9353111</v>
          </cell>
          <cell r="D154" t="str">
            <v>Worlingham C of E Primary School</v>
          </cell>
          <cell r="E154">
            <v>113</v>
          </cell>
        </row>
        <row r="155">
          <cell r="C155">
            <v>9353112</v>
          </cell>
          <cell r="D155" t="str">
            <v>Capel St Mary CE Primary</v>
          </cell>
          <cell r="E155">
            <v>216</v>
          </cell>
        </row>
        <row r="156">
          <cell r="C156">
            <v>9353113</v>
          </cell>
          <cell r="D156" t="str">
            <v>Worlingworth</v>
          </cell>
          <cell r="E156">
            <v>114</v>
          </cell>
        </row>
        <row r="157">
          <cell r="C157">
            <v>9353114</v>
          </cell>
          <cell r="D157" t="str">
            <v>Blundeston CEVCP School</v>
          </cell>
          <cell r="E157">
            <v>12</v>
          </cell>
        </row>
        <row r="158">
          <cell r="C158">
            <v>9353117</v>
          </cell>
          <cell r="D158" t="str">
            <v>Bentley CEVCP</v>
          </cell>
          <cell r="E158">
            <v>203</v>
          </cell>
        </row>
        <row r="159">
          <cell r="C159">
            <v>9352203</v>
          </cell>
          <cell r="D159" t="str">
            <v>Chelmondiston CEVCP School</v>
          </cell>
          <cell r="E159">
            <v>217</v>
          </cell>
        </row>
        <row r="160">
          <cell r="C160">
            <v>9352213</v>
          </cell>
          <cell r="D160" t="str">
            <v>Rougham Primary School</v>
          </cell>
          <cell r="E160">
            <v>496</v>
          </cell>
        </row>
        <row r="161">
          <cell r="C161">
            <v>9353124</v>
          </cell>
          <cell r="D161" t="str">
            <v>St Gregory CEVCP School</v>
          </cell>
          <cell r="E161">
            <v>507</v>
          </cell>
        </row>
        <row r="162">
          <cell r="C162">
            <v>9353125</v>
          </cell>
          <cell r="D162" t="str">
            <v>Botesdale</v>
          </cell>
          <cell r="E162">
            <v>17</v>
          </cell>
        </row>
        <row r="163">
          <cell r="C163">
            <v>9352222</v>
          </cell>
          <cell r="D163" t="str">
            <v>All Saints CEVA Primary</v>
          </cell>
          <cell r="E163">
            <v>481</v>
          </cell>
        </row>
        <row r="164">
          <cell r="C164">
            <v>9353308</v>
          </cell>
          <cell r="D164" t="str">
            <v>St.Edmundsbury CEVA Primary School</v>
          </cell>
          <cell r="E164">
            <v>421</v>
          </cell>
        </row>
        <row r="165">
          <cell r="C165">
            <v>9353310</v>
          </cell>
          <cell r="D165" t="str">
            <v>St. Joseph's RC Primary School</v>
          </cell>
          <cell r="E165">
            <v>509</v>
          </cell>
        </row>
        <row r="166">
          <cell r="C166">
            <v>9353311</v>
          </cell>
          <cell r="D166" t="str">
            <v>St Edmunds Catholic Primary</v>
          </cell>
          <cell r="E166">
            <v>420</v>
          </cell>
        </row>
        <row r="167">
          <cell r="C167">
            <v>9353320</v>
          </cell>
          <cell r="D167" t="str">
            <v>St Felix RCVA Primary School</v>
          </cell>
          <cell r="E167">
            <v>455</v>
          </cell>
        </row>
        <row r="168">
          <cell r="C168">
            <v>9353322</v>
          </cell>
          <cell r="D168" t="str">
            <v>Creeting St Mary CEVAP</v>
          </cell>
          <cell r="E168">
            <v>432</v>
          </cell>
        </row>
        <row r="169">
          <cell r="C169">
            <v>9353323</v>
          </cell>
          <cell r="D169" t="str">
            <v>St Peter &amp; St  Paul CEVAP</v>
          </cell>
          <cell r="E169">
            <v>31</v>
          </cell>
        </row>
        <row r="170">
          <cell r="C170">
            <v>9353327</v>
          </cell>
          <cell r="D170" t="str">
            <v>Stonham Aspal Church of England Aided Primary School</v>
          </cell>
          <cell r="E170">
            <v>101</v>
          </cell>
        </row>
        <row r="171">
          <cell r="C171">
            <v>9353329</v>
          </cell>
          <cell r="D171" t="str">
            <v>Sir Robert Hitcham CEVAP</v>
          </cell>
          <cell r="E171">
            <v>25</v>
          </cell>
        </row>
        <row r="172">
          <cell r="C172">
            <v>9353330</v>
          </cell>
          <cell r="D172" t="str">
            <v>Framlingham Sir Robert Hitcham's CEVAP School</v>
          </cell>
          <cell r="E172">
            <v>35</v>
          </cell>
        </row>
        <row r="173">
          <cell r="C173">
            <v>9353331</v>
          </cell>
          <cell r="D173" t="str">
            <v>All Saints CEVAP. Laxfield</v>
          </cell>
          <cell r="E173">
            <v>56</v>
          </cell>
        </row>
        <row r="174">
          <cell r="C174">
            <v>9353332</v>
          </cell>
          <cell r="D174" t="str">
            <v>Orford CEVAP School</v>
          </cell>
          <cell r="E174">
            <v>317</v>
          </cell>
        </row>
        <row r="175">
          <cell r="C175">
            <v>9353337</v>
          </cell>
          <cell r="D175" t="str">
            <v>St. John's CEVAP School</v>
          </cell>
          <cell r="E175">
            <v>284</v>
          </cell>
        </row>
        <row r="176">
          <cell r="C176">
            <v>9353338</v>
          </cell>
          <cell r="D176" t="str">
            <v>St Margaret's CEVAP School</v>
          </cell>
          <cell r="E176">
            <v>285</v>
          </cell>
        </row>
        <row r="177">
          <cell r="C177">
            <v>9353339</v>
          </cell>
          <cell r="D177" t="str">
            <v>Saint Matthew's CEVAP School</v>
          </cell>
          <cell r="E177">
            <v>288</v>
          </cell>
        </row>
        <row r="178">
          <cell r="C178">
            <v>9353340</v>
          </cell>
          <cell r="D178" t="str">
            <v>St. Mary's Catholic Primary</v>
          </cell>
          <cell r="E178">
            <v>289</v>
          </cell>
        </row>
        <row r="179">
          <cell r="C179">
            <v>9353341</v>
          </cell>
          <cell r="D179" t="str">
            <v>St. Pancras Catholic Primary</v>
          </cell>
          <cell r="E179">
            <v>291</v>
          </cell>
        </row>
        <row r="180">
          <cell r="C180">
            <v>9353342</v>
          </cell>
          <cell r="D180" t="str">
            <v>St Marks Catholic Primary Schl</v>
          </cell>
          <cell r="E180">
            <v>287</v>
          </cell>
        </row>
        <row r="181">
          <cell r="C181">
            <v>9352220</v>
          </cell>
          <cell r="D181" t="str">
            <v>Abbots Green Community Primary</v>
          </cell>
          <cell r="E181">
            <v>425</v>
          </cell>
        </row>
        <row r="182">
          <cell r="C182">
            <v>9353346</v>
          </cell>
          <cell r="D182" t="str">
            <v>Rendlesham Community Primary</v>
          </cell>
          <cell r="E182">
            <v>320</v>
          </cell>
        </row>
        <row r="183">
          <cell r="C183">
            <v>9354024</v>
          </cell>
          <cell r="D183" t="str">
            <v>THURSTON COMMUNITY COLLEGE</v>
          </cell>
          <cell r="E183">
            <v>560</v>
          </cell>
        </row>
        <row r="184">
          <cell r="C184">
            <v>9354048</v>
          </cell>
          <cell r="D184" t="str">
            <v>Stowmarket High School</v>
          </cell>
          <cell r="E184">
            <v>558</v>
          </cell>
        </row>
        <row r="185">
          <cell r="C185">
            <v>9354090</v>
          </cell>
          <cell r="D185" t="str">
            <v>Northgate High School</v>
          </cell>
          <cell r="E185">
            <v>370</v>
          </cell>
        </row>
        <row r="186">
          <cell r="C186">
            <v>9354096</v>
          </cell>
          <cell r="D186" t="str">
            <v>Claydon High School</v>
          </cell>
          <cell r="E186">
            <v>356</v>
          </cell>
        </row>
        <row r="187">
          <cell r="C187">
            <v>9354500</v>
          </cell>
          <cell r="D187" t="str">
            <v>King Edward VI School</v>
          </cell>
          <cell r="E187">
            <v>552</v>
          </cell>
        </row>
        <row r="188">
          <cell r="C188">
            <v>9354600</v>
          </cell>
          <cell r="D188" t="str">
            <v>St Benedict's School</v>
          </cell>
          <cell r="E188">
            <v>553</v>
          </cell>
        </row>
        <row r="189">
          <cell r="C189">
            <v>9354605</v>
          </cell>
          <cell r="D189" t="str">
            <v>Pakefield School</v>
          </cell>
          <cell r="E189">
            <v>157</v>
          </cell>
        </row>
        <row r="190">
          <cell r="C190">
            <v>9352000</v>
          </cell>
          <cell r="D190" t="str">
            <v>Langer Primary Academy</v>
          </cell>
          <cell r="E190">
            <v>233</v>
          </cell>
        </row>
        <row r="191">
          <cell r="C191">
            <v>9352001</v>
          </cell>
          <cell r="D191" t="str">
            <v>Gusford Primary School</v>
          </cell>
          <cell r="E191">
            <v>262</v>
          </cell>
        </row>
        <row r="192">
          <cell r="C192">
            <v>9352003</v>
          </cell>
          <cell r="D192" t="str">
            <v>Forest Academy</v>
          </cell>
          <cell r="E192">
            <v>411</v>
          </cell>
        </row>
        <row r="193">
          <cell r="C193">
            <v>9352006</v>
          </cell>
          <cell r="D193" t="str">
            <v>Westwood Primary School</v>
          </cell>
          <cell r="E193">
            <v>73</v>
          </cell>
        </row>
        <row r="194">
          <cell r="C194">
            <v>9352010</v>
          </cell>
          <cell r="D194" t="str">
            <v>Westfield Academy</v>
          </cell>
          <cell r="E194">
            <v>453</v>
          </cell>
        </row>
        <row r="195">
          <cell r="C195">
            <v>9352014</v>
          </cell>
          <cell r="D195" t="str">
            <v>Red Oak Primary School</v>
          </cell>
          <cell r="E195">
            <v>61</v>
          </cell>
        </row>
        <row r="196">
          <cell r="C196">
            <v>9352017</v>
          </cell>
          <cell r="D196" t="str">
            <v>Sidegate Primary School</v>
          </cell>
          <cell r="E196">
            <v>292</v>
          </cell>
        </row>
        <row r="197">
          <cell r="C197">
            <v>9352022</v>
          </cell>
          <cell r="D197" t="str">
            <v>Laureate Community Academy</v>
          </cell>
          <cell r="E197">
            <v>484</v>
          </cell>
        </row>
        <row r="198">
          <cell r="C198">
            <v>9352025</v>
          </cell>
          <cell r="D198" t="str">
            <v>Grove Primary School</v>
          </cell>
          <cell r="E198">
            <v>77</v>
          </cell>
        </row>
        <row r="199">
          <cell r="C199">
            <v>9352027</v>
          </cell>
          <cell r="D199" t="str">
            <v>Hillside Primary</v>
          </cell>
          <cell r="E199">
            <v>267</v>
          </cell>
        </row>
        <row r="200">
          <cell r="C200">
            <v>9352029</v>
          </cell>
          <cell r="D200" t="str">
            <v>Tollgate Primary School</v>
          </cell>
          <cell r="E200">
            <v>423</v>
          </cell>
        </row>
        <row r="201">
          <cell r="C201">
            <v>9352030</v>
          </cell>
          <cell r="D201" t="str">
            <v>Wickhambrook Community Primary</v>
          </cell>
          <cell r="E201">
            <v>521</v>
          </cell>
        </row>
        <row r="202">
          <cell r="C202">
            <v>9352031</v>
          </cell>
          <cell r="D202" t="str">
            <v>Woolpit Primary Academy</v>
          </cell>
          <cell r="E202">
            <v>522</v>
          </cell>
        </row>
        <row r="203">
          <cell r="C203">
            <v>9352036</v>
          </cell>
          <cell r="D203" t="str">
            <v>Place Farm Primary Academy</v>
          </cell>
          <cell r="E203">
            <v>454</v>
          </cell>
        </row>
        <row r="204">
          <cell r="C204">
            <v>9352040</v>
          </cell>
          <cell r="D204" t="str">
            <v>Burton End Primary Academy</v>
          </cell>
          <cell r="E204">
            <v>450</v>
          </cell>
        </row>
        <row r="205">
          <cell r="C205">
            <v>9352043</v>
          </cell>
          <cell r="D205" t="str">
            <v>Kessingland CofE Primary Academy</v>
          </cell>
          <cell r="E205">
            <v>52</v>
          </cell>
        </row>
        <row r="206">
          <cell r="C206">
            <v>9352047</v>
          </cell>
          <cell r="D206" t="str">
            <v>Coupals Primary Academy</v>
          </cell>
          <cell r="E206">
            <v>447</v>
          </cell>
        </row>
        <row r="207">
          <cell r="C207">
            <v>9352048</v>
          </cell>
          <cell r="D207" t="str">
            <v>Castle Hill Infant School</v>
          </cell>
          <cell r="E207">
            <v>251</v>
          </cell>
        </row>
        <row r="208">
          <cell r="C208">
            <v>9352050</v>
          </cell>
          <cell r="D208" t="str">
            <v>Castle Hill Junior</v>
          </cell>
          <cell r="E208">
            <v>252</v>
          </cell>
        </row>
        <row r="209">
          <cell r="C209">
            <v>9352051</v>
          </cell>
          <cell r="D209" t="str">
            <v>Glemsford Primary Academy</v>
          </cell>
          <cell r="E209">
            <v>440</v>
          </cell>
        </row>
        <row r="210">
          <cell r="C210">
            <v>9352052</v>
          </cell>
          <cell r="D210" t="str">
            <v>Reydon Primary School</v>
          </cell>
          <cell r="E210">
            <v>92</v>
          </cell>
        </row>
        <row r="211">
          <cell r="C211">
            <v>9352053</v>
          </cell>
          <cell r="D211" t="str">
            <v>The Dell Primary School (Academy)</v>
          </cell>
          <cell r="E211">
            <v>59</v>
          </cell>
        </row>
        <row r="212">
          <cell r="C212">
            <v>9352054</v>
          </cell>
          <cell r="D212" t="str">
            <v>Kedington Primary</v>
          </cell>
          <cell r="E212">
            <v>465</v>
          </cell>
        </row>
        <row r="213">
          <cell r="C213">
            <v>9352056</v>
          </cell>
          <cell r="D213" t="str">
            <v>Phoenix St. Peter Academy</v>
          </cell>
          <cell r="E213">
            <v>63</v>
          </cell>
        </row>
        <row r="214">
          <cell r="C214">
            <v>9352057</v>
          </cell>
          <cell r="D214" t="str">
            <v>St. Margarets Primary Academy</v>
          </cell>
          <cell r="E214">
            <v>70</v>
          </cell>
        </row>
        <row r="215">
          <cell r="C215">
            <v>9352059</v>
          </cell>
          <cell r="D215" t="str">
            <v>Sprites Primary Academy</v>
          </cell>
          <cell r="E215">
            <v>295</v>
          </cell>
        </row>
        <row r="216">
          <cell r="C216">
            <v>9352060</v>
          </cell>
          <cell r="D216" t="str">
            <v>Bacton Community Primary School</v>
          </cell>
          <cell r="E216">
            <v>402</v>
          </cell>
        </row>
        <row r="217">
          <cell r="C217">
            <v>9352063</v>
          </cell>
          <cell r="D217" t="str">
            <v>The Albert Pye CP School</v>
          </cell>
          <cell r="E217">
            <v>6</v>
          </cell>
        </row>
        <row r="218">
          <cell r="C218">
            <v>9352064</v>
          </cell>
          <cell r="D218" t="str">
            <v>Ravensmere Infants School</v>
          </cell>
          <cell r="E218">
            <v>7</v>
          </cell>
        </row>
        <row r="219">
          <cell r="C219">
            <v>9352065</v>
          </cell>
          <cell r="D219" t="str">
            <v>Northfield St Nicholas Primary Academy</v>
          </cell>
          <cell r="E219">
            <v>64</v>
          </cell>
        </row>
        <row r="220">
          <cell r="C220">
            <v>9352073</v>
          </cell>
          <cell r="D220" t="str">
            <v>Easton Primary School</v>
          </cell>
          <cell r="E220">
            <v>30</v>
          </cell>
        </row>
        <row r="221">
          <cell r="C221">
            <v>9352078</v>
          </cell>
          <cell r="D221" t="str">
            <v>Beccles Primary Academy</v>
          </cell>
          <cell r="E221">
            <v>8</v>
          </cell>
        </row>
        <row r="222">
          <cell r="C222">
            <v>9352087</v>
          </cell>
          <cell r="D222" t="str">
            <v>St Edmund's Primary School</v>
          </cell>
          <cell r="E222">
            <v>45</v>
          </cell>
        </row>
        <row r="223">
          <cell r="C223">
            <v>9352090</v>
          </cell>
          <cell r="D223" t="str">
            <v>Martlesham Primary Academy</v>
          </cell>
          <cell r="E223">
            <v>312</v>
          </cell>
        </row>
        <row r="224">
          <cell r="C224">
            <v>9352091</v>
          </cell>
          <cell r="D224" t="str">
            <v>Leiston Primary School</v>
          </cell>
          <cell r="E224">
            <v>57</v>
          </cell>
        </row>
        <row r="225">
          <cell r="C225">
            <v>9352096</v>
          </cell>
          <cell r="D225" t="str">
            <v>Mendham Primary School &amp; Nursery</v>
          </cell>
          <cell r="E225">
            <v>81</v>
          </cell>
        </row>
        <row r="226">
          <cell r="C226">
            <v>9352097</v>
          </cell>
          <cell r="D226" t="str">
            <v>Mendlesham CP</v>
          </cell>
          <cell r="E226">
            <v>471</v>
          </cell>
        </row>
        <row r="227">
          <cell r="C227">
            <v>9352099</v>
          </cell>
          <cell r="D227" t="str">
            <v>Tudor Church of England Primary</v>
          </cell>
          <cell r="E227">
            <v>511</v>
          </cell>
        </row>
        <row r="228">
          <cell r="C228">
            <v>9352103</v>
          </cell>
          <cell r="D228" t="str">
            <v>Great Heath Academy</v>
          </cell>
          <cell r="E228">
            <v>474</v>
          </cell>
        </row>
        <row r="229">
          <cell r="C229">
            <v>9352104</v>
          </cell>
          <cell r="D229" t="str">
            <v>Gunton Primary Academy</v>
          </cell>
          <cell r="E229">
            <v>62</v>
          </cell>
        </row>
        <row r="230">
          <cell r="C230">
            <v>9352113</v>
          </cell>
          <cell r="D230" t="str">
            <v>Elm Tree Primary School (Academy)</v>
          </cell>
          <cell r="E230">
            <v>60</v>
          </cell>
        </row>
        <row r="231">
          <cell r="C231">
            <v>9352116</v>
          </cell>
          <cell r="D231" t="str">
            <v>St Edmund's Catholic Primary School</v>
          </cell>
          <cell r="E231">
            <v>16</v>
          </cell>
        </row>
        <row r="232">
          <cell r="C232">
            <v>9352120</v>
          </cell>
          <cell r="D232" t="str">
            <v>St Benet's Catholic Primary School</v>
          </cell>
          <cell r="E232">
            <v>9</v>
          </cell>
        </row>
        <row r="233">
          <cell r="C233">
            <v>9352123</v>
          </cell>
          <cell r="D233" t="str">
            <v>Wickham Market Primary School</v>
          </cell>
          <cell r="E233">
            <v>111</v>
          </cell>
        </row>
        <row r="234">
          <cell r="C234">
            <v>9352145</v>
          </cell>
          <cell r="D234" t="str">
            <v>Pakefield Primary School</v>
          </cell>
          <cell r="E234">
            <v>67</v>
          </cell>
        </row>
        <row r="235">
          <cell r="C235">
            <v>9352150</v>
          </cell>
          <cell r="D235" t="str">
            <v>Bramfield Church of England Primary School</v>
          </cell>
          <cell r="E235">
            <v>13</v>
          </cell>
        </row>
        <row r="236">
          <cell r="C236">
            <v>9352155</v>
          </cell>
          <cell r="D236" t="str">
            <v>Long Melford Church of England Primary School</v>
          </cell>
          <cell r="E236">
            <v>469</v>
          </cell>
        </row>
        <row r="237">
          <cell r="C237">
            <v>9352158</v>
          </cell>
          <cell r="D237" t="str">
            <v>St Helen's Primary School</v>
          </cell>
          <cell r="E237">
            <v>283</v>
          </cell>
        </row>
        <row r="238">
          <cell r="C238">
            <v>9352159</v>
          </cell>
          <cell r="D238" t="str">
            <v>Cliff Lane Primary</v>
          </cell>
          <cell r="E238">
            <v>256</v>
          </cell>
        </row>
        <row r="239">
          <cell r="C239">
            <v>9352927</v>
          </cell>
          <cell r="D239" t="str">
            <v>Whitton Community Primary School</v>
          </cell>
          <cell r="E239">
            <v>303</v>
          </cell>
        </row>
        <row r="240">
          <cell r="C240">
            <v>9353002</v>
          </cell>
          <cell r="D240" t="str">
            <v>Bardwell CEVC Primary</v>
          </cell>
          <cell r="E240">
            <v>404</v>
          </cell>
        </row>
        <row r="241">
          <cell r="C241">
            <v>9353025</v>
          </cell>
          <cell r="D241" t="str">
            <v>Great Barton Church of England Primary Academy</v>
          </cell>
          <cell r="E241">
            <v>441</v>
          </cell>
        </row>
        <row r="242">
          <cell r="C242">
            <v>9353054</v>
          </cell>
          <cell r="D242" t="str">
            <v>Rattlesden C of E Primary Academy</v>
          </cell>
          <cell r="E242">
            <v>492</v>
          </cell>
        </row>
        <row r="243">
          <cell r="C243">
            <v>9353062</v>
          </cell>
          <cell r="D243" t="str">
            <v>Thurston CE Primary Academy</v>
          </cell>
          <cell r="E243">
            <v>514</v>
          </cell>
        </row>
        <row r="244">
          <cell r="C244">
            <v>9353097</v>
          </cell>
          <cell r="D244" t="str">
            <v>Nacton Church of England Primary School</v>
          </cell>
          <cell r="E244">
            <v>316</v>
          </cell>
        </row>
        <row r="245">
          <cell r="C245">
            <v>9353098</v>
          </cell>
          <cell r="D245" t="str">
            <v>Old Newton CEVCP School</v>
          </cell>
          <cell r="E245">
            <v>489</v>
          </cell>
        </row>
        <row r="246">
          <cell r="C246">
            <v>9353099</v>
          </cell>
          <cell r="D246" t="str">
            <v>Palgrave CEVCP School</v>
          </cell>
          <cell r="E246">
            <v>86</v>
          </cell>
        </row>
        <row r="247">
          <cell r="C247">
            <v>9353115</v>
          </cell>
          <cell r="D247" t="str">
            <v>Sproughton Church of England Primary School</v>
          </cell>
          <cell r="E247">
            <v>325</v>
          </cell>
        </row>
        <row r="248">
          <cell r="C248">
            <v>9353116</v>
          </cell>
          <cell r="D248" t="str">
            <v>Gislingham CEVC Primary School</v>
          </cell>
          <cell r="E248">
            <v>38</v>
          </cell>
        </row>
        <row r="249">
          <cell r="C249">
            <v>9353302</v>
          </cell>
          <cell r="D249" t="str">
            <v>St Mary's Church of England Primary School</v>
          </cell>
          <cell r="E249">
            <v>240</v>
          </cell>
        </row>
        <row r="250">
          <cell r="C250">
            <v>9353312</v>
          </cell>
          <cell r="D250" t="str">
            <v>Elveden Primary</v>
          </cell>
          <cell r="E250">
            <v>437</v>
          </cell>
        </row>
        <row r="251">
          <cell r="C251">
            <v>9353314</v>
          </cell>
          <cell r="D251" t="str">
            <v>St Mary's CofE Academy</v>
          </cell>
          <cell r="E251">
            <v>472</v>
          </cell>
        </row>
        <row r="252">
          <cell r="C252">
            <v>9353318</v>
          </cell>
          <cell r="D252" t="str">
            <v>St Louis RCVAP School</v>
          </cell>
          <cell r="E252">
            <v>487</v>
          </cell>
        </row>
        <row r="253">
          <cell r="C253">
            <v>9353328</v>
          </cell>
          <cell r="D253" t="str">
            <v>St Mary's Church Of England Primary School Woodbridge</v>
          </cell>
          <cell r="E253">
            <v>344</v>
          </cell>
        </row>
        <row r="254">
          <cell r="C254">
            <v>9353335</v>
          </cell>
          <cell r="D254" t="str">
            <v>St Mary's RC Primary Lowestoft</v>
          </cell>
          <cell r="E254">
            <v>72</v>
          </cell>
        </row>
        <row r="255">
          <cell r="C255">
            <v>9353344</v>
          </cell>
          <cell r="D255" t="str">
            <v>The Oaks Primary School</v>
          </cell>
          <cell r="E255">
            <v>253</v>
          </cell>
        </row>
        <row r="256">
          <cell r="C256">
            <v>9353345</v>
          </cell>
          <cell r="D256" t="str">
            <v>Cedars Park Community Primary</v>
          </cell>
          <cell r="E256">
            <v>505</v>
          </cell>
        </row>
        <row r="257">
          <cell r="C257">
            <v>9354029</v>
          </cell>
          <cell r="D257" t="str">
            <v>Horringer Court Middle School</v>
          </cell>
          <cell r="E257">
            <v>527</v>
          </cell>
        </row>
        <row r="258">
          <cell r="C258">
            <v>9354030</v>
          </cell>
          <cell r="D258" t="str">
            <v>Westley Middle School</v>
          </cell>
          <cell r="E258">
            <v>531</v>
          </cell>
        </row>
        <row r="259">
          <cell r="C259">
            <v>9354000</v>
          </cell>
          <cell r="D259" t="str">
            <v>County Upper School</v>
          </cell>
          <cell r="E259">
            <v>551</v>
          </cell>
        </row>
        <row r="260">
          <cell r="C260">
            <v>9354001</v>
          </cell>
          <cell r="D260" t="str">
            <v>Stour Valley Community School</v>
          </cell>
          <cell r="E260">
            <v>990</v>
          </cell>
        </row>
        <row r="261">
          <cell r="C261">
            <v>9354002</v>
          </cell>
          <cell r="D261" t="str">
            <v>East Point Academy</v>
          </cell>
          <cell r="E261">
            <v>170</v>
          </cell>
        </row>
        <row r="262">
          <cell r="C262">
            <v>9354003</v>
          </cell>
          <cell r="D262" t="str">
            <v>Felixstowe Academy</v>
          </cell>
          <cell r="E262">
            <v>350</v>
          </cell>
        </row>
        <row r="263">
          <cell r="C263">
            <v>9354004</v>
          </cell>
          <cell r="D263" t="str">
            <v>Castle Manor Academy</v>
          </cell>
          <cell r="E263">
            <v>556</v>
          </cell>
        </row>
        <row r="264">
          <cell r="C264">
            <v>9354006</v>
          </cell>
          <cell r="D264" t="str">
            <v>Ormiston Endeavour Academy</v>
          </cell>
          <cell r="E264">
            <v>373</v>
          </cell>
        </row>
        <row r="265">
          <cell r="C265">
            <v>9354007</v>
          </cell>
          <cell r="D265" t="str">
            <v>Chantry Academy</v>
          </cell>
          <cell r="E265">
            <v>365</v>
          </cell>
        </row>
        <row r="266">
          <cell r="C266">
            <v>9354008</v>
          </cell>
          <cell r="D266" t="str">
            <v>Ormiston Sudbury Academy</v>
          </cell>
          <cell r="E266">
            <v>559</v>
          </cell>
        </row>
        <row r="267">
          <cell r="C267">
            <v>9354009</v>
          </cell>
          <cell r="D267" t="str">
            <v>IES Breckland</v>
          </cell>
          <cell r="E267">
            <v>991</v>
          </cell>
        </row>
        <row r="268">
          <cell r="C268">
            <v>9354010</v>
          </cell>
          <cell r="D268" t="str">
            <v>Saxmundham Free School</v>
          </cell>
          <cell r="E268">
            <v>992</v>
          </cell>
        </row>
        <row r="269">
          <cell r="C269">
            <v>9354016</v>
          </cell>
          <cell r="D269" t="str">
            <v>Beccles Free School</v>
          </cell>
          <cell r="E269">
            <v>993</v>
          </cell>
        </row>
        <row r="270">
          <cell r="C270">
            <v>9354017</v>
          </cell>
          <cell r="D270" t="str">
            <v>Hadleigh High School</v>
          </cell>
          <cell r="E270">
            <v>361</v>
          </cell>
        </row>
        <row r="271">
          <cell r="C271">
            <v>9354019</v>
          </cell>
          <cell r="D271" t="str">
            <v>Thomas Gainsborough School</v>
          </cell>
          <cell r="E271">
            <v>555</v>
          </cell>
        </row>
        <row r="272">
          <cell r="C272">
            <v>9354032</v>
          </cell>
          <cell r="D272" t="str">
            <v>Ormiston Denes Academy</v>
          </cell>
          <cell r="E272">
            <v>169</v>
          </cell>
        </row>
        <row r="273">
          <cell r="C273">
            <v>9354033</v>
          </cell>
          <cell r="D273" t="str">
            <v>Mildenhall College Academy</v>
          </cell>
          <cell r="E273">
            <v>561</v>
          </cell>
        </row>
        <row r="274">
          <cell r="C274">
            <v>9354034</v>
          </cell>
          <cell r="D274" t="str">
            <v>Stoke High School - Ormiston Academy</v>
          </cell>
          <cell r="E274">
            <v>371</v>
          </cell>
        </row>
        <row r="275">
          <cell r="C275">
            <v>9354035</v>
          </cell>
          <cell r="D275" t="str">
            <v>Ixworth Free School</v>
          </cell>
          <cell r="E275">
            <v>994</v>
          </cell>
        </row>
        <row r="276">
          <cell r="C276">
            <v>9354036</v>
          </cell>
          <cell r="D276" t="str">
            <v>Hartismere School</v>
          </cell>
          <cell r="E276">
            <v>166</v>
          </cell>
        </row>
        <row r="277">
          <cell r="C277">
            <v>9354040</v>
          </cell>
          <cell r="D277" t="str">
            <v>Thomas Mills High School</v>
          </cell>
          <cell r="E277">
            <v>165</v>
          </cell>
        </row>
        <row r="278">
          <cell r="C278">
            <v>9354041</v>
          </cell>
          <cell r="D278" t="str">
            <v>Newmarket Academy</v>
          </cell>
          <cell r="E278">
            <v>557</v>
          </cell>
        </row>
        <row r="279">
          <cell r="C279">
            <v>9354042</v>
          </cell>
          <cell r="D279" t="str">
            <v>Sybil Andrews Academy</v>
          </cell>
          <cell r="E279">
            <v>599</v>
          </cell>
        </row>
        <row r="280">
          <cell r="C280">
            <v>9354043</v>
          </cell>
          <cell r="D280" t="str">
            <v>Alde Valley Academy</v>
          </cell>
          <cell r="E280">
            <v>167</v>
          </cell>
        </row>
        <row r="281">
          <cell r="C281">
            <v>9354045</v>
          </cell>
          <cell r="D281" t="str">
            <v>Benjamin Britten Academy of Music and Mathematics</v>
          </cell>
          <cell r="E281">
            <v>171</v>
          </cell>
        </row>
        <row r="282">
          <cell r="C282">
            <v>9354051</v>
          </cell>
          <cell r="D282" t="str">
            <v>Stradbroke High School</v>
          </cell>
          <cell r="E282">
            <v>175</v>
          </cell>
        </row>
        <row r="283">
          <cell r="C283">
            <v>9354056</v>
          </cell>
          <cell r="D283" t="str">
            <v>Sir John Leman High School</v>
          </cell>
          <cell r="E283">
            <v>155</v>
          </cell>
        </row>
        <row r="284">
          <cell r="C284">
            <v>9354075</v>
          </cell>
          <cell r="D284" t="str">
            <v>Bungay High School</v>
          </cell>
          <cell r="E284">
            <v>156</v>
          </cell>
        </row>
        <row r="285">
          <cell r="C285">
            <v>9354076</v>
          </cell>
          <cell r="D285" t="str">
            <v>Farlingaye High School</v>
          </cell>
          <cell r="E285">
            <v>378</v>
          </cell>
        </row>
        <row r="286">
          <cell r="C286">
            <v>9354092</v>
          </cell>
          <cell r="D286" t="str">
            <v>Copleston High School</v>
          </cell>
          <cell r="E286">
            <v>366</v>
          </cell>
        </row>
        <row r="287">
          <cell r="C287">
            <v>9354095</v>
          </cell>
          <cell r="D287" t="str">
            <v>Westbourne Academy</v>
          </cell>
          <cell r="E287">
            <v>375</v>
          </cell>
        </row>
        <row r="288">
          <cell r="C288">
            <v>9354097</v>
          </cell>
          <cell r="D288" t="str">
            <v>East Bergholt High School</v>
          </cell>
          <cell r="E288">
            <v>357</v>
          </cell>
        </row>
        <row r="289">
          <cell r="C289">
            <v>9354098</v>
          </cell>
          <cell r="D289" t="str">
            <v>Holbrook Academy</v>
          </cell>
          <cell r="E289">
            <v>362</v>
          </cell>
        </row>
        <row r="290">
          <cell r="C290">
            <v>9354099</v>
          </cell>
          <cell r="D290" t="str">
            <v>Kesgrave High School</v>
          </cell>
          <cell r="E290">
            <v>376</v>
          </cell>
        </row>
        <row r="291">
          <cell r="C291">
            <v>9354102</v>
          </cell>
          <cell r="D291" t="str">
            <v>Samuel Ward Academy</v>
          </cell>
          <cell r="E291">
            <v>554</v>
          </cell>
        </row>
        <row r="292">
          <cell r="C292">
            <v>9354103</v>
          </cell>
          <cell r="D292" t="str">
            <v>Stowupland High School</v>
          </cell>
          <cell r="E292">
            <v>562</v>
          </cell>
        </row>
        <row r="293">
          <cell r="C293">
            <v>9354504</v>
          </cell>
          <cell r="D293" t="str">
            <v>Debenham High School</v>
          </cell>
          <cell r="E293">
            <v>159</v>
          </cell>
        </row>
        <row r="294">
          <cell r="C294">
            <v>9354603</v>
          </cell>
          <cell r="D294" t="str">
            <v>St Alban's Catholic High School</v>
          </cell>
          <cell r="E294">
            <v>372</v>
          </cell>
        </row>
        <row r="295">
          <cell r="C295">
            <v>9354606</v>
          </cell>
          <cell r="D295" t="str">
            <v>Ipswich Academy</v>
          </cell>
          <cell r="E295">
            <v>368</v>
          </cell>
        </row>
        <row r="296">
          <cell r="C296">
            <v>9352199</v>
          </cell>
          <cell r="D296" t="str">
            <v>Houldsworth Valley Primary</v>
          </cell>
          <cell r="E296">
            <v>483</v>
          </cell>
        </row>
        <row r="297">
          <cell r="C297">
            <v>9352198</v>
          </cell>
          <cell r="D297" t="str">
            <v>Woodhall C.P. School</v>
          </cell>
          <cell r="E297">
            <v>512</v>
          </cell>
        </row>
        <row r="298">
          <cell r="C298">
            <v>9352188</v>
          </cell>
          <cell r="D298" t="str">
            <v>Murrayfield Primary School</v>
          </cell>
          <cell r="E298">
            <v>270</v>
          </cell>
        </row>
        <row r="299">
          <cell r="C299">
            <v>9352189</v>
          </cell>
          <cell r="D299" t="str">
            <v>REAch2 The Limes Primary Academy (Lowestoft) E3/previously Woods Meadow (Lowestoft) E3</v>
          </cell>
          <cell r="E299">
            <v>121</v>
          </cell>
        </row>
        <row r="300">
          <cell r="C300">
            <v>9352210</v>
          </cell>
          <cell r="D300" t="str">
            <v>The Pines (formerly Red Lodge Primary School)</v>
          </cell>
          <cell r="E300">
            <v>521</v>
          </cell>
        </row>
      </sheetData>
      <sheetData sheetId="33" refreshError="1"/>
      <sheetData sheetId="34" refreshError="1"/>
      <sheetData sheetId="3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Menu"/>
      <sheetName val="Guidance Notes"/>
      <sheetName val="1 Yr Budget Menu"/>
      <sheetName val="Budget Plan"/>
      <sheetName val="Checklist"/>
      <sheetName val="Reports Menu"/>
      <sheetName val="Management Summary"/>
      <sheetName val="Outturn Report"/>
      <sheetName val="Virements"/>
      <sheetName val="Information Menu"/>
      <sheetName val="EY Block"/>
      <sheetName val="EY Funding"/>
      <sheetName val="HN Funding"/>
      <sheetName val="School Block"/>
      <sheetName val="Summary Del Bud"/>
      <sheetName val="Strategic Financial Plans Menu"/>
      <sheetName val="Strategic Plan Pupil Numbers "/>
      <sheetName val="Strategic Financial Plan"/>
      <sheetName val="5 Year Financial Plan"/>
      <sheetName val="Toolkit Structure"/>
      <sheetName val="Data Flow Diagram"/>
      <sheetName val="Troubleshooting"/>
      <sheetName val="2018-19 Budgets"/>
      <sheetName val="2019-20 Budgets"/>
      <sheetName val="New ISB 19-20"/>
      <sheetName val="New ISB 20-21"/>
      <sheetName val="Adjusted Factors 19-20"/>
      <sheetName val="Adjusted Factors 20-21"/>
      <sheetName val="De-Delegation - 19-20"/>
      <sheetName val="De-Delegation - 20-21"/>
      <sheetName val="17-18 Cfwds"/>
      <sheetName val="18-19 Cfwds"/>
      <sheetName val="DfE No."/>
      <sheetName val="OracleBudgetToExtract"/>
      <sheetName val="2018-19 Targeted SEN"/>
      <sheetName val="2020-21 Targeted S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
          <cell r="A1" t="str">
            <v>School Number</v>
          </cell>
          <cell r="BN1" t="str">
            <v>MFG % change</v>
          </cell>
          <cell r="BO1" t="str">
            <v>MFG Value adjustment</v>
          </cell>
          <cell r="BP1" t="str">
            <v>20-21 MFG Adjustment</v>
          </cell>
        </row>
        <row r="2">
          <cell r="BP2">
            <v>752322.87552540551</v>
          </cell>
        </row>
        <row r="3">
          <cell r="A3">
            <v>205</v>
          </cell>
          <cell r="BN3">
            <v>3.557176572634576E-2</v>
          </cell>
          <cell r="BO3">
            <v>0</v>
          </cell>
          <cell r="BP3">
            <v>0</v>
          </cell>
        </row>
        <row r="4">
          <cell r="A4">
            <v>436</v>
          </cell>
          <cell r="BN4">
            <v>5.9569888726695393E-2</v>
          </cell>
          <cell r="BO4">
            <v>0</v>
          </cell>
          <cell r="BP4">
            <v>0</v>
          </cell>
        </row>
        <row r="5">
          <cell r="A5">
            <v>443</v>
          </cell>
          <cell r="BN5">
            <v>4.5688240468134224E-2</v>
          </cell>
          <cell r="BO5">
            <v>0</v>
          </cell>
          <cell r="BP5">
            <v>0</v>
          </cell>
        </row>
        <row r="6">
          <cell r="A6">
            <v>451</v>
          </cell>
          <cell r="BN6">
            <v>2.7373990257870399E-2</v>
          </cell>
          <cell r="BO6">
            <v>0</v>
          </cell>
          <cell r="BP6">
            <v>0</v>
          </cell>
        </row>
        <row r="7">
          <cell r="A7">
            <v>460</v>
          </cell>
          <cell r="BN7">
            <v>7.6472849762073983E-2</v>
          </cell>
          <cell r="BO7">
            <v>0</v>
          </cell>
          <cell r="BP7">
            <v>0</v>
          </cell>
        </row>
        <row r="8">
          <cell r="A8">
            <v>466</v>
          </cell>
          <cell r="BN8">
            <v>4.0836211155819466E-2</v>
          </cell>
          <cell r="BO8">
            <v>0</v>
          </cell>
          <cell r="BP8">
            <v>0</v>
          </cell>
        </row>
        <row r="9">
          <cell r="A9">
            <v>467</v>
          </cell>
          <cell r="BN9">
            <v>6.2621332630168225E-2</v>
          </cell>
          <cell r="BO9">
            <v>0</v>
          </cell>
          <cell r="BP9">
            <v>0</v>
          </cell>
        </row>
        <row r="10">
          <cell r="A10">
            <v>508</v>
          </cell>
          <cell r="BN10">
            <v>5.2743958976320095E-2</v>
          </cell>
          <cell r="BO10">
            <v>0</v>
          </cell>
          <cell r="BP10">
            <v>0</v>
          </cell>
        </row>
        <row r="11">
          <cell r="A11">
            <v>479</v>
          </cell>
          <cell r="BN11">
            <v>2.4947486464130652E-2</v>
          </cell>
          <cell r="BO11">
            <v>0</v>
          </cell>
          <cell r="BP11">
            <v>0</v>
          </cell>
        </row>
        <row r="12">
          <cell r="A12">
            <v>482</v>
          </cell>
          <cell r="BN12">
            <v>5.1150754468220629E-2</v>
          </cell>
          <cell r="BO12">
            <v>0</v>
          </cell>
          <cell r="BP12">
            <v>0</v>
          </cell>
        </row>
        <row r="13">
          <cell r="A13">
            <v>499</v>
          </cell>
          <cell r="BN13">
            <v>1.9148582380111398E-2</v>
          </cell>
          <cell r="BO13">
            <v>0</v>
          </cell>
          <cell r="BP13">
            <v>0</v>
          </cell>
        </row>
        <row r="14">
          <cell r="A14">
            <v>415</v>
          </cell>
          <cell r="BN14">
            <v>4.764512443377069E-2</v>
          </cell>
          <cell r="BO14">
            <v>0</v>
          </cell>
          <cell r="BP14">
            <v>0</v>
          </cell>
        </row>
        <row r="15">
          <cell r="A15">
            <v>424</v>
          </cell>
          <cell r="BN15">
            <v>4.797465579942186E-2</v>
          </cell>
          <cell r="BO15">
            <v>0</v>
          </cell>
          <cell r="BP15">
            <v>0</v>
          </cell>
        </row>
        <row r="16">
          <cell r="A16">
            <v>422</v>
          </cell>
          <cell r="BN16">
            <v>5.0879908732599018E-2</v>
          </cell>
          <cell r="BO16">
            <v>0</v>
          </cell>
          <cell r="BP16">
            <v>0</v>
          </cell>
        </row>
        <row r="17">
          <cell r="A17">
            <v>239</v>
          </cell>
          <cell r="BN17">
            <v>7.4673281123970092E-2</v>
          </cell>
          <cell r="BO17">
            <v>0</v>
          </cell>
          <cell r="BP17">
            <v>0</v>
          </cell>
        </row>
        <row r="18">
          <cell r="A18">
            <v>416</v>
          </cell>
          <cell r="BN18">
            <v>4.9154782355375452E-2</v>
          </cell>
          <cell r="BO18">
            <v>0</v>
          </cell>
          <cell r="BP18">
            <v>0</v>
          </cell>
        </row>
        <row r="19">
          <cell r="A19">
            <v>486</v>
          </cell>
          <cell r="BN19">
            <v>4.0168624064358359E-2</v>
          </cell>
          <cell r="BO19">
            <v>0</v>
          </cell>
          <cell r="BP19">
            <v>0</v>
          </cell>
        </row>
        <row r="20">
          <cell r="A20">
            <v>211</v>
          </cell>
          <cell r="BN20">
            <v>6.5419102196913367E-2</v>
          </cell>
          <cell r="BO20">
            <v>0</v>
          </cell>
          <cell r="BP20">
            <v>0</v>
          </cell>
        </row>
        <row r="21">
          <cell r="A21">
            <v>19</v>
          </cell>
          <cell r="BN21">
            <v>5.0296665567848182E-2</v>
          </cell>
          <cell r="BO21">
            <v>0</v>
          </cell>
          <cell r="BP21">
            <v>0</v>
          </cell>
        </row>
        <row r="22">
          <cell r="A22">
            <v>431</v>
          </cell>
          <cell r="BN22">
            <v>2.9997955522301993E-2</v>
          </cell>
          <cell r="BO22">
            <v>0</v>
          </cell>
          <cell r="BP22">
            <v>0</v>
          </cell>
        </row>
        <row r="23">
          <cell r="A23">
            <v>220</v>
          </cell>
          <cell r="BN23">
            <v>4.7113863067827132E-2</v>
          </cell>
          <cell r="BO23">
            <v>0</v>
          </cell>
          <cell r="BP23">
            <v>0</v>
          </cell>
        </row>
        <row r="24">
          <cell r="A24">
            <v>29</v>
          </cell>
          <cell r="BN24">
            <v>6.0340415923946934E-2</v>
          </cell>
          <cell r="BO24">
            <v>0</v>
          </cell>
          <cell r="BP24">
            <v>0</v>
          </cell>
        </row>
        <row r="25">
          <cell r="A25">
            <v>230</v>
          </cell>
          <cell r="BN25">
            <v>5.3531550753984553E-2</v>
          </cell>
          <cell r="BO25">
            <v>0</v>
          </cell>
          <cell r="BP25">
            <v>0</v>
          </cell>
        </row>
        <row r="26">
          <cell r="A26">
            <v>237</v>
          </cell>
          <cell r="BN26">
            <v>4.8477324573572463E-2</v>
          </cell>
          <cell r="BO26">
            <v>0</v>
          </cell>
          <cell r="BP26">
            <v>0</v>
          </cell>
        </row>
        <row r="27">
          <cell r="A27">
            <v>245</v>
          </cell>
          <cell r="BN27">
            <v>4.2754238326080961E-2</v>
          </cell>
          <cell r="BO27">
            <v>0</v>
          </cell>
          <cell r="BP27">
            <v>0</v>
          </cell>
        </row>
        <row r="28">
          <cell r="A28">
            <v>246</v>
          </cell>
          <cell r="BN28">
            <v>3.8746531020558264E-2</v>
          </cell>
          <cell r="BO28">
            <v>0</v>
          </cell>
          <cell r="BP28">
            <v>0</v>
          </cell>
        </row>
        <row r="29">
          <cell r="A29">
            <v>309</v>
          </cell>
          <cell r="BN29">
            <v>7.5934045863044974E-2</v>
          </cell>
          <cell r="BO29">
            <v>0</v>
          </cell>
          <cell r="BP29">
            <v>0</v>
          </cell>
        </row>
        <row r="30">
          <cell r="A30">
            <v>310</v>
          </cell>
          <cell r="BN30">
            <v>4.4344147060777168E-2</v>
          </cell>
          <cell r="BO30">
            <v>0</v>
          </cell>
          <cell r="BP30">
            <v>0</v>
          </cell>
        </row>
        <row r="31">
          <cell r="A31">
            <v>314</v>
          </cell>
          <cell r="BN31">
            <v>2.3947537701726838E-2</v>
          </cell>
          <cell r="BO31">
            <v>0</v>
          </cell>
          <cell r="BP31">
            <v>0</v>
          </cell>
        </row>
        <row r="32">
          <cell r="A32">
            <v>318</v>
          </cell>
          <cell r="BN32">
            <v>0.20981447978449103</v>
          </cell>
          <cell r="BO32">
            <v>0</v>
          </cell>
          <cell r="BP32">
            <v>0</v>
          </cell>
        </row>
        <row r="33">
          <cell r="A33">
            <v>97</v>
          </cell>
          <cell r="BN33">
            <v>7.6172386980498635E-2</v>
          </cell>
          <cell r="BO33">
            <v>0</v>
          </cell>
          <cell r="BP33">
            <v>0</v>
          </cell>
        </row>
        <row r="34">
          <cell r="A34">
            <v>324</v>
          </cell>
          <cell r="BN34">
            <v>4.4142307047558324E-2</v>
          </cell>
          <cell r="BO34">
            <v>0</v>
          </cell>
          <cell r="BP34">
            <v>0</v>
          </cell>
        </row>
        <row r="35">
          <cell r="A35">
            <v>506</v>
          </cell>
          <cell r="BN35">
            <v>3.3528135029473327E-2</v>
          </cell>
          <cell r="BO35">
            <v>0</v>
          </cell>
          <cell r="BP35">
            <v>0</v>
          </cell>
        </row>
        <row r="36">
          <cell r="A36">
            <v>333</v>
          </cell>
          <cell r="BN36">
            <v>4.5872931849513528E-2</v>
          </cell>
          <cell r="BO36">
            <v>0</v>
          </cell>
          <cell r="BP36">
            <v>0</v>
          </cell>
        </row>
        <row r="37">
          <cell r="A37">
            <v>332</v>
          </cell>
          <cell r="BN37">
            <v>4.0487828402270762E-2</v>
          </cell>
          <cell r="BO37">
            <v>0</v>
          </cell>
          <cell r="BP37">
            <v>0</v>
          </cell>
        </row>
        <row r="38">
          <cell r="A38">
            <v>337</v>
          </cell>
          <cell r="BN38">
            <v>5.1196951213782052E-2</v>
          </cell>
          <cell r="BO38">
            <v>0</v>
          </cell>
          <cell r="BP38">
            <v>0</v>
          </cell>
        </row>
        <row r="39">
          <cell r="A39">
            <v>339</v>
          </cell>
          <cell r="BN39">
            <v>5.3668554945391876E-2</v>
          </cell>
          <cell r="BO39">
            <v>0</v>
          </cell>
          <cell r="BP39">
            <v>0</v>
          </cell>
        </row>
        <row r="40">
          <cell r="A40">
            <v>342</v>
          </cell>
          <cell r="BN40">
            <v>1.7366636283394785E-2</v>
          </cell>
          <cell r="BO40">
            <v>1.0333637166052151E-3</v>
          </cell>
          <cell r="BP40">
            <v>698.27240775054872</v>
          </cell>
        </row>
        <row r="41">
          <cell r="A41">
            <v>502</v>
          </cell>
          <cell r="BN41">
            <v>5.0920669487533661E-2</v>
          </cell>
          <cell r="BO41">
            <v>0</v>
          </cell>
          <cell r="BP41">
            <v>0</v>
          </cell>
        </row>
        <row r="42">
          <cell r="A42">
            <v>229</v>
          </cell>
          <cell r="BN42">
            <v>2.0799443108491144E-2</v>
          </cell>
          <cell r="BO42">
            <v>0</v>
          </cell>
          <cell r="BP42">
            <v>0</v>
          </cell>
        </row>
        <row r="43">
          <cell r="A43">
            <v>313</v>
          </cell>
          <cell r="BN43">
            <v>7.7663865753711175E-2</v>
          </cell>
          <cell r="BO43">
            <v>0</v>
          </cell>
          <cell r="BP43">
            <v>0</v>
          </cell>
        </row>
        <row r="44">
          <cell r="A44">
            <v>232</v>
          </cell>
          <cell r="BN44">
            <v>4.1369577869717504E-2</v>
          </cell>
          <cell r="BO44">
            <v>0</v>
          </cell>
          <cell r="BP44">
            <v>0</v>
          </cell>
        </row>
        <row r="45">
          <cell r="A45">
            <v>343</v>
          </cell>
          <cell r="BN45">
            <v>4.2515086359904544E-2</v>
          </cell>
          <cell r="BO45">
            <v>0</v>
          </cell>
          <cell r="BP45">
            <v>0</v>
          </cell>
        </row>
        <row r="46">
          <cell r="A46">
            <v>503</v>
          </cell>
          <cell r="BN46">
            <v>4.8915379057647014E-2</v>
          </cell>
          <cell r="BO46">
            <v>0</v>
          </cell>
          <cell r="BP46">
            <v>0</v>
          </cell>
        </row>
        <row r="47">
          <cell r="A47">
            <v>275</v>
          </cell>
          <cell r="BN47">
            <v>1.2602508927103543E-2</v>
          </cell>
          <cell r="BO47">
            <v>5.7974910728964563E-3</v>
          </cell>
          <cell r="BP47">
            <v>6699.9107674132483</v>
          </cell>
        </row>
        <row r="48">
          <cell r="A48">
            <v>273</v>
          </cell>
          <cell r="BN48">
            <v>-3.3270866465933475E-2</v>
          </cell>
          <cell r="BO48">
            <v>5.1670866465933475E-2</v>
          </cell>
          <cell r="BP48">
            <v>83184.46417193368</v>
          </cell>
        </row>
        <row r="49">
          <cell r="A49">
            <v>258</v>
          </cell>
          <cell r="BN49">
            <v>4.8437591265164288E-2</v>
          </cell>
          <cell r="BO49">
            <v>0</v>
          </cell>
          <cell r="BP49">
            <v>0</v>
          </cell>
        </row>
        <row r="50">
          <cell r="A50">
            <v>300</v>
          </cell>
          <cell r="BN50">
            <v>2.8498800493933579E-2</v>
          </cell>
          <cell r="BO50">
            <v>0</v>
          </cell>
          <cell r="BP50">
            <v>0</v>
          </cell>
        </row>
        <row r="51">
          <cell r="A51">
            <v>259</v>
          </cell>
          <cell r="BN51">
            <v>7.6691502972830644E-2</v>
          </cell>
          <cell r="BO51">
            <v>0</v>
          </cell>
          <cell r="BP51">
            <v>0</v>
          </cell>
        </row>
        <row r="52">
          <cell r="A52">
            <v>480</v>
          </cell>
          <cell r="BN52">
            <v>3.5514673253184775E-2</v>
          </cell>
          <cell r="BO52">
            <v>0</v>
          </cell>
          <cell r="BP52">
            <v>0</v>
          </cell>
        </row>
        <row r="53">
          <cell r="A53">
            <v>327</v>
          </cell>
          <cell r="BN53">
            <v>3.1961787672564024E-2</v>
          </cell>
          <cell r="BO53">
            <v>0</v>
          </cell>
          <cell r="BP53">
            <v>0</v>
          </cell>
        </row>
        <row r="54">
          <cell r="A54">
            <v>75</v>
          </cell>
          <cell r="BN54">
            <v>2.9519346708031999E-2</v>
          </cell>
          <cell r="BO54">
            <v>0</v>
          </cell>
          <cell r="BP54">
            <v>0</v>
          </cell>
        </row>
        <row r="55">
          <cell r="A55">
            <v>461</v>
          </cell>
          <cell r="BN55">
            <v>4.9036326739125571E-2</v>
          </cell>
          <cell r="BO55">
            <v>0</v>
          </cell>
          <cell r="BP55">
            <v>0</v>
          </cell>
        </row>
        <row r="56">
          <cell r="A56">
            <v>281</v>
          </cell>
          <cell r="BN56">
            <v>4.0018450124176166E-2</v>
          </cell>
          <cell r="BO56">
            <v>0</v>
          </cell>
          <cell r="BP56">
            <v>0</v>
          </cell>
        </row>
        <row r="57">
          <cell r="A57">
            <v>504</v>
          </cell>
          <cell r="BN57">
            <v>6.1996772426026477E-2</v>
          </cell>
          <cell r="BO57">
            <v>0</v>
          </cell>
          <cell r="BP57">
            <v>0</v>
          </cell>
        </row>
        <row r="58">
          <cell r="A58">
            <v>311</v>
          </cell>
          <cell r="BN58">
            <v>4.9590264702054583E-2</v>
          </cell>
          <cell r="BO58">
            <v>0</v>
          </cell>
          <cell r="BP58">
            <v>0</v>
          </cell>
        </row>
        <row r="59">
          <cell r="A59">
            <v>418</v>
          </cell>
          <cell r="BN59">
            <v>7.543482106722299E-2</v>
          </cell>
          <cell r="BO59">
            <v>0</v>
          </cell>
          <cell r="BP59">
            <v>0</v>
          </cell>
        </row>
        <row r="60">
          <cell r="A60">
            <v>341</v>
          </cell>
          <cell r="BN60">
            <v>0.10299430771692869</v>
          </cell>
          <cell r="BO60">
            <v>0</v>
          </cell>
          <cell r="BP60">
            <v>0</v>
          </cell>
        </row>
        <row r="61">
          <cell r="A61">
            <v>307</v>
          </cell>
          <cell r="BN61">
            <v>7.6656570813985983E-2</v>
          </cell>
          <cell r="BO61">
            <v>0</v>
          </cell>
          <cell r="BP61">
            <v>0</v>
          </cell>
        </row>
        <row r="62">
          <cell r="A62">
            <v>238</v>
          </cell>
          <cell r="BN62">
            <v>1.7160280070021378E-2</v>
          </cell>
          <cell r="BO62">
            <v>1.2397199299786221E-3</v>
          </cell>
          <cell r="BP62">
            <v>369.78915825205291</v>
          </cell>
        </row>
        <row r="63">
          <cell r="A63">
            <v>400</v>
          </cell>
          <cell r="BN63">
            <v>3.2444846420115525E-2</v>
          </cell>
          <cell r="BO63">
            <v>0</v>
          </cell>
          <cell r="BP63">
            <v>0</v>
          </cell>
        </row>
        <row r="64">
          <cell r="A64">
            <v>405</v>
          </cell>
          <cell r="BN64">
            <v>4.4627240208424207E-2</v>
          </cell>
          <cell r="BO64">
            <v>0</v>
          </cell>
          <cell r="BP64">
            <v>0</v>
          </cell>
        </row>
        <row r="65">
          <cell r="A65">
            <v>406</v>
          </cell>
          <cell r="BN65">
            <v>3.5825180136012033E-2</v>
          </cell>
          <cell r="BO65">
            <v>0</v>
          </cell>
          <cell r="BP65">
            <v>0</v>
          </cell>
        </row>
        <row r="66">
          <cell r="A66">
            <v>407</v>
          </cell>
          <cell r="BN66">
            <v>5.4161462850155391E-2</v>
          </cell>
          <cell r="BO66">
            <v>0</v>
          </cell>
          <cell r="BP66">
            <v>0</v>
          </cell>
        </row>
        <row r="67">
          <cell r="A67">
            <v>409</v>
          </cell>
          <cell r="BN67">
            <v>1.6330533274525116E-2</v>
          </cell>
          <cell r="BO67">
            <v>2.069466725474884E-3</v>
          </cell>
          <cell r="BP67">
            <v>1247.7746859811093</v>
          </cell>
        </row>
        <row r="68">
          <cell r="A68">
            <v>412</v>
          </cell>
          <cell r="BN68">
            <v>7.1192536658615441E-2</v>
          </cell>
          <cell r="BO68">
            <v>0</v>
          </cell>
          <cell r="BP68">
            <v>0</v>
          </cell>
        </row>
        <row r="69">
          <cell r="A69">
            <v>426</v>
          </cell>
          <cell r="BN69">
            <v>4.0288872719479625E-2</v>
          </cell>
          <cell r="BO69">
            <v>0</v>
          </cell>
          <cell r="BP69">
            <v>0</v>
          </cell>
        </row>
        <row r="70">
          <cell r="A70">
            <v>430</v>
          </cell>
          <cell r="BN70">
            <v>5.2814992183428243E-2</v>
          </cell>
          <cell r="BO70">
            <v>0</v>
          </cell>
          <cell r="BP70">
            <v>0</v>
          </cell>
        </row>
        <row r="71">
          <cell r="A71">
            <v>224</v>
          </cell>
          <cell r="BN71">
            <v>2.8129703690150377E-2</v>
          </cell>
          <cell r="BO71">
            <v>0</v>
          </cell>
          <cell r="BP71">
            <v>0</v>
          </cell>
        </row>
        <row r="72">
          <cell r="A72">
            <v>513</v>
          </cell>
          <cell r="BN72">
            <v>5.8390998412567827E-2</v>
          </cell>
          <cell r="BO72">
            <v>0</v>
          </cell>
          <cell r="BP72">
            <v>0</v>
          </cell>
        </row>
        <row r="73">
          <cell r="A73">
            <v>445</v>
          </cell>
          <cell r="BN73">
            <v>5.022882288871372E-2</v>
          </cell>
          <cell r="BO73">
            <v>0</v>
          </cell>
          <cell r="BP73">
            <v>0</v>
          </cell>
        </row>
        <row r="74">
          <cell r="A74">
            <v>457</v>
          </cell>
          <cell r="BN74">
            <v>7.2008302317840042E-2</v>
          </cell>
          <cell r="BO74">
            <v>0</v>
          </cell>
          <cell r="BP74">
            <v>0</v>
          </cell>
        </row>
        <row r="75">
          <cell r="A75">
            <v>458</v>
          </cell>
          <cell r="BN75">
            <v>6.9089170638866423E-2</v>
          </cell>
          <cell r="BO75">
            <v>0</v>
          </cell>
          <cell r="BP75">
            <v>0</v>
          </cell>
        </row>
        <row r="76">
          <cell r="A76">
            <v>308</v>
          </cell>
          <cell r="BN76">
            <v>9.348130834928528E-2</v>
          </cell>
          <cell r="BO76">
            <v>0</v>
          </cell>
          <cell r="BP76">
            <v>0</v>
          </cell>
        </row>
        <row r="77">
          <cell r="A77">
            <v>468</v>
          </cell>
          <cell r="BN77">
            <v>3.6569269021971135E-2</v>
          </cell>
          <cell r="BO77">
            <v>0</v>
          </cell>
          <cell r="BP77">
            <v>0</v>
          </cell>
        </row>
        <row r="78">
          <cell r="A78">
            <v>478</v>
          </cell>
          <cell r="BN78">
            <v>4.8819825136620955E-2</v>
          </cell>
          <cell r="BO78">
            <v>0</v>
          </cell>
          <cell r="BP78">
            <v>0</v>
          </cell>
        </row>
        <row r="79">
          <cell r="A79">
            <v>488</v>
          </cell>
          <cell r="BN79">
            <v>3.2780848114528367E-2</v>
          </cell>
          <cell r="BO79">
            <v>0</v>
          </cell>
          <cell r="BP79">
            <v>0</v>
          </cell>
        </row>
        <row r="80">
          <cell r="A80">
            <v>495</v>
          </cell>
          <cell r="BN80">
            <v>4.4025383447500968E-2</v>
          </cell>
          <cell r="BO80">
            <v>0</v>
          </cell>
          <cell r="BP80">
            <v>0</v>
          </cell>
        </row>
        <row r="81">
          <cell r="A81">
            <v>517</v>
          </cell>
          <cell r="BN81">
            <v>4.9394493251171755E-2</v>
          </cell>
          <cell r="BO81">
            <v>0</v>
          </cell>
          <cell r="BP81">
            <v>0</v>
          </cell>
        </row>
        <row r="82">
          <cell r="A82">
            <v>338</v>
          </cell>
          <cell r="BN82">
            <v>6.2392132258795264E-3</v>
          </cell>
          <cell r="BO82">
            <v>1.2160786774120472E-2</v>
          </cell>
          <cell r="BP82">
            <v>1913.3608848098547</v>
          </cell>
        </row>
        <row r="83">
          <cell r="A83">
            <v>202</v>
          </cell>
          <cell r="BN83">
            <v>-8.4482145332479844E-2</v>
          </cell>
          <cell r="BO83">
            <v>0.10288214533247984</v>
          </cell>
          <cell r="BP83">
            <v>17769.911532938742</v>
          </cell>
        </row>
        <row r="84">
          <cell r="A84">
            <v>10</v>
          </cell>
          <cell r="BN84">
            <v>7.4489982670295371E-2</v>
          </cell>
          <cell r="BO84">
            <v>0</v>
          </cell>
          <cell r="BP84">
            <v>0</v>
          </cell>
        </row>
        <row r="85">
          <cell r="A85">
            <v>11</v>
          </cell>
          <cell r="BN85">
            <v>8.0109396082150244E-2</v>
          </cell>
          <cell r="BO85">
            <v>0</v>
          </cell>
          <cell r="BP85">
            <v>0</v>
          </cell>
        </row>
        <row r="86">
          <cell r="A86">
            <v>206</v>
          </cell>
          <cell r="BN86">
            <v>2.7950366498590663E-2</v>
          </cell>
          <cell r="BO86">
            <v>0</v>
          </cell>
          <cell r="BP86">
            <v>0</v>
          </cell>
        </row>
        <row r="87">
          <cell r="A87">
            <v>22</v>
          </cell>
          <cell r="BN87">
            <v>2.9095217879876418E-2</v>
          </cell>
          <cell r="BO87">
            <v>0</v>
          </cell>
          <cell r="BP87">
            <v>0</v>
          </cell>
        </row>
        <row r="88">
          <cell r="A88">
            <v>223</v>
          </cell>
          <cell r="BN88">
            <v>4.5575117384682569E-2</v>
          </cell>
          <cell r="BO88">
            <v>0</v>
          </cell>
          <cell r="BP88">
            <v>0</v>
          </cell>
        </row>
        <row r="89">
          <cell r="A89">
            <v>444</v>
          </cell>
          <cell r="BN89">
            <v>4.8556589594912845E-2</v>
          </cell>
          <cell r="BO89">
            <v>0</v>
          </cell>
          <cell r="BP89">
            <v>0</v>
          </cell>
        </row>
        <row r="90">
          <cell r="A90">
            <v>50</v>
          </cell>
          <cell r="BN90">
            <v>4.937446904579431E-2</v>
          </cell>
          <cell r="BO90">
            <v>0</v>
          </cell>
          <cell r="BP90">
            <v>0</v>
          </cell>
        </row>
        <row r="91">
          <cell r="A91">
            <v>331</v>
          </cell>
          <cell r="BN91">
            <v>2.553832700123054E-2</v>
          </cell>
          <cell r="BO91">
            <v>0</v>
          </cell>
          <cell r="BP91">
            <v>0</v>
          </cell>
        </row>
        <row r="92">
          <cell r="A92">
            <v>106</v>
          </cell>
          <cell r="BN92">
            <v>3.7967663107442207E-2</v>
          </cell>
          <cell r="BO92">
            <v>0</v>
          </cell>
          <cell r="BP92">
            <v>0</v>
          </cell>
        </row>
        <row r="93">
          <cell r="A93">
            <v>112</v>
          </cell>
          <cell r="BN93">
            <v>7.5155480909486025E-2</v>
          </cell>
          <cell r="BO93">
            <v>0</v>
          </cell>
          <cell r="BP93">
            <v>0</v>
          </cell>
        </row>
        <row r="94">
          <cell r="A94">
            <v>113</v>
          </cell>
          <cell r="BN94">
            <v>6.5874559087005444E-2</v>
          </cell>
          <cell r="BO94">
            <v>0</v>
          </cell>
          <cell r="BP94">
            <v>0</v>
          </cell>
        </row>
        <row r="95">
          <cell r="A95">
            <v>216</v>
          </cell>
          <cell r="BN95">
            <v>8.1729514728802508E-2</v>
          </cell>
          <cell r="BO95">
            <v>0</v>
          </cell>
          <cell r="BP95">
            <v>0</v>
          </cell>
        </row>
        <row r="96">
          <cell r="A96">
            <v>114</v>
          </cell>
          <cell r="BN96">
            <v>5.5356695993748532E-2</v>
          </cell>
          <cell r="BO96">
            <v>0</v>
          </cell>
          <cell r="BP96">
            <v>0</v>
          </cell>
        </row>
        <row r="97">
          <cell r="A97">
            <v>12</v>
          </cell>
          <cell r="BN97">
            <v>2.971008491020815E-2</v>
          </cell>
          <cell r="BO97">
            <v>0</v>
          </cell>
          <cell r="BP97">
            <v>0</v>
          </cell>
        </row>
        <row r="98">
          <cell r="A98">
            <v>203</v>
          </cell>
          <cell r="BN98">
            <v>7.7475480457636622E-2</v>
          </cell>
          <cell r="BO98">
            <v>0</v>
          </cell>
          <cell r="BP98">
            <v>0</v>
          </cell>
        </row>
        <row r="99">
          <cell r="A99">
            <v>507</v>
          </cell>
          <cell r="BN99">
            <v>4.625922633187983E-2</v>
          </cell>
          <cell r="BO99">
            <v>0</v>
          </cell>
          <cell r="BP99">
            <v>0</v>
          </cell>
        </row>
        <row r="100">
          <cell r="A100">
            <v>17</v>
          </cell>
          <cell r="BN100">
            <v>3.4837016058141976E-2</v>
          </cell>
          <cell r="BO100">
            <v>0</v>
          </cell>
          <cell r="BP100">
            <v>0</v>
          </cell>
        </row>
        <row r="101">
          <cell r="A101">
            <v>421</v>
          </cell>
          <cell r="BN101">
            <v>6.1499007866489618E-2</v>
          </cell>
          <cell r="BO101">
            <v>0</v>
          </cell>
          <cell r="BP101">
            <v>0</v>
          </cell>
        </row>
        <row r="102">
          <cell r="A102">
            <v>509</v>
          </cell>
          <cell r="BN102">
            <v>2.9562636349664995E-2</v>
          </cell>
          <cell r="BO102">
            <v>0</v>
          </cell>
          <cell r="BP102">
            <v>0</v>
          </cell>
        </row>
        <row r="103">
          <cell r="A103">
            <v>420</v>
          </cell>
          <cell r="BN103">
            <v>7.6647722882493927E-2</v>
          </cell>
          <cell r="BO103">
            <v>0</v>
          </cell>
          <cell r="BP103">
            <v>0</v>
          </cell>
        </row>
        <row r="104">
          <cell r="A104">
            <v>432</v>
          </cell>
          <cell r="BN104">
            <v>3.4730455089451717E-2</v>
          </cell>
          <cell r="BO104">
            <v>0</v>
          </cell>
          <cell r="BP104">
            <v>0</v>
          </cell>
        </row>
        <row r="105">
          <cell r="A105">
            <v>101</v>
          </cell>
          <cell r="BN105">
            <v>5.0786735921587813E-2</v>
          </cell>
          <cell r="BO105">
            <v>0</v>
          </cell>
          <cell r="BP105">
            <v>0</v>
          </cell>
        </row>
        <row r="106">
          <cell r="A106">
            <v>25</v>
          </cell>
          <cell r="BN106">
            <v>4.810848374086607E-2</v>
          </cell>
          <cell r="BO106">
            <v>0</v>
          </cell>
          <cell r="BP106">
            <v>0</v>
          </cell>
        </row>
        <row r="107">
          <cell r="A107">
            <v>35</v>
          </cell>
          <cell r="BN107">
            <v>8.1212283858674586E-2</v>
          </cell>
          <cell r="BO107">
            <v>0</v>
          </cell>
          <cell r="BP107">
            <v>0</v>
          </cell>
        </row>
        <row r="108">
          <cell r="A108">
            <v>317</v>
          </cell>
          <cell r="BN108">
            <v>0.1058753996846841</v>
          </cell>
          <cell r="BO108">
            <v>0</v>
          </cell>
          <cell r="BP108">
            <v>0</v>
          </cell>
        </row>
        <row r="109">
          <cell r="A109">
            <v>284</v>
          </cell>
          <cell r="BN109">
            <v>5.6184696675419678E-2</v>
          </cell>
          <cell r="BO109">
            <v>0</v>
          </cell>
          <cell r="BP109">
            <v>0</v>
          </cell>
        </row>
        <row r="110">
          <cell r="A110">
            <v>285</v>
          </cell>
          <cell r="BN110">
            <v>3.8296800427026059E-2</v>
          </cell>
          <cell r="BO110">
            <v>0</v>
          </cell>
          <cell r="BP110">
            <v>0</v>
          </cell>
        </row>
        <row r="111">
          <cell r="A111">
            <v>287</v>
          </cell>
          <cell r="BN111">
            <v>1.3592057688106975E-2</v>
          </cell>
          <cell r="BO111">
            <v>4.8079423118930244E-3</v>
          </cell>
          <cell r="BP111">
            <v>3502.8632893708291</v>
          </cell>
        </row>
        <row r="112">
          <cell r="A112">
            <v>560</v>
          </cell>
          <cell r="BN112">
            <v>4.1711245664569976E-2</v>
          </cell>
          <cell r="BO112">
            <v>0</v>
          </cell>
          <cell r="BP112">
            <v>0</v>
          </cell>
        </row>
        <row r="113">
          <cell r="A113">
            <v>370</v>
          </cell>
          <cell r="BN113">
            <v>4.2821653232119436E-2</v>
          </cell>
          <cell r="BO113">
            <v>0</v>
          </cell>
          <cell r="BP113">
            <v>0</v>
          </cell>
        </row>
        <row r="114">
          <cell r="A114">
            <v>552</v>
          </cell>
          <cell r="BN114">
            <v>4.3518041281232121E-2</v>
          </cell>
          <cell r="BO114">
            <v>0</v>
          </cell>
          <cell r="BP114">
            <v>0</v>
          </cell>
        </row>
        <row r="115">
          <cell r="A115">
            <v>553</v>
          </cell>
          <cell r="BN115">
            <v>3.026305920769224E-2</v>
          </cell>
          <cell r="BO115">
            <v>0</v>
          </cell>
          <cell r="BP115">
            <v>0</v>
          </cell>
        </row>
        <row r="116">
          <cell r="A116">
            <v>233</v>
          </cell>
          <cell r="BN116">
            <v>8.4091566769955606E-2</v>
          </cell>
          <cell r="BO116">
            <v>0</v>
          </cell>
          <cell r="BP116">
            <v>0</v>
          </cell>
        </row>
        <row r="117">
          <cell r="A117">
            <v>262</v>
          </cell>
          <cell r="BN117">
            <v>3.3693555271949914E-2</v>
          </cell>
          <cell r="BO117">
            <v>0</v>
          </cell>
          <cell r="BP117">
            <v>0</v>
          </cell>
        </row>
        <row r="118">
          <cell r="A118">
            <v>411</v>
          </cell>
          <cell r="BN118">
            <v>4.3999885947860348E-2</v>
          </cell>
          <cell r="BO118">
            <v>0</v>
          </cell>
          <cell r="BP118">
            <v>0</v>
          </cell>
        </row>
        <row r="119">
          <cell r="A119">
            <v>73</v>
          </cell>
          <cell r="BN119">
            <v>3.23472295643258E-2</v>
          </cell>
          <cell r="BO119">
            <v>0</v>
          </cell>
          <cell r="BP119">
            <v>0</v>
          </cell>
        </row>
        <row r="120">
          <cell r="A120">
            <v>453</v>
          </cell>
          <cell r="BN120">
            <v>3.8070048106994318E-2</v>
          </cell>
          <cell r="BO120">
            <v>0</v>
          </cell>
          <cell r="BP120">
            <v>0</v>
          </cell>
        </row>
        <row r="121">
          <cell r="A121">
            <v>61</v>
          </cell>
          <cell r="BN121">
            <v>1.8332645916404832E-2</v>
          </cell>
          <cell r="BO121">
            <v>6.7354083595167619E-5</v>
          </cell>
          <cell r="BP121">
            <v>108.99165376033555</v>
          </cell>
        </row>
        <row r="122">
          <cell r="A122">
            <v>292</v>
          </cell>
          <cell r="BN122">
            <v>7.5111482602045407E-2</v>
          </cell>
          <cell r="BO122">
            <v>0</v>
          </cell>
          <cell r="BP122">
            <v>0</v>
          </cell>
        </row>
        <row r="123">
          <cell r="A123">
            <v>484</v>
          </cell>
          <cell r="BN123">
            <v>3.9043402808816678E-3</v>
          </cell>
          <cell r="BO123">
            <v>1.4495659719118332E-2</v>
          </cell>
          <cell r="BP123">
            <v>11115.244300152654</v>
          </cell>
        </row>
        <row r="124">
          <cell r="A124">
            <v>77</v>
          </cell>
          <cell r="BN124">
            <v>4.319899846073802E-2</v>
          </cell>
          <cell r="BO124">
            <v>0</v>
          </cell>
          <cell r="BP124">
            <v>0</v>
          </cell>
        </row>
        <row r="125">
          <cell r="A125">
            <v>267</v>
          </cell>
          <cell r="BN125">
            <v>3.64574348536508E-2</v>
          </cell>
          <cell r="BO125">
            <v>0</v>
          </cell>
          <cell r="BP125">
            <v>0</v>
          </cell>
        </row>
        <row r="126">
          <cell r="A126">
            <v>423</v>
          </cell>
          <cell r="BN126">
            <v>4.2417205261475424E-2</v>
          </cell>
          <cell r="BO126">
            <v>0</v>
          </cell>
          <cell r="BP126">
            <v>0</v>
          </cell>
        </row>
        <row r="127">
          <cell r="A127">
            <v>521</v>
          </cell>
          <cell r="BN127">
            <v>4.0649547104114357E-2</v>
          </cell>
          <cell r="BO127">
            <v>0</v>
          </cell>
          <cell r="BP127">
            <v>0</v>
          </cell>
        </row>
        <row r="128">
          <cell r="A128">
            <v>522</v>
          </cell>
          <cell r="BN128">
            <v>5.7945351892068661E-2</v>
          </cell>
          <cell r="BO128">
            <v>0</v>
          </cell>
          <cell r="BP128">
            <v>0</v>
          </cell>
        </row>
        <row r="129">
          <cell r="A129">
            <v>454</v>
          </cell>
          <cell r="BN129">
            <v>3.7938186813328792E-2</v>
          </cell>
          <cell r="BO129">
            <v>0</v>
          </cell>
          <cell r="BP129">
            <v>0</v>
          </cell>
        </row>
        <row r="130">
          <cell r="A130">
            <v>450</v>
          </cell>
          <cell r="BN130">
            <v>3.2986604160505889E-2</v>
          </cell>
          <cell r="BO130">
            <v>0</v>
          </cell>
          <cell r="BP130">
            <v>0</v>
          </cell>
        </row>
        <row r="131">
          <cell r="A131">
            <v>52</v>
          </cell>
          <cell r="BN131">
            <v>3.2058877362600859E-2</v>
          </cell>
          <cell r="BO131">
            <v>0</v>
          </cell>
          <cell r="BP131">
            <v>0</v>
          </cell>
        </row>
        <row r="132">
          <cell r="A132">
            <v>447</v>
          </cell>
          <cell r="BN132">
            <v>5.6195532884129505E-2</v>
          </cell>
          <cell r="BO132">
            <v>0</v>
          </cell>
          <cell r="BP132">
            <v>0</v>
          </cell>
        </row>
        <row r="133">
          <cell r="A133">
            <v>251</v>
          </cell>
          <cell r="BN133">
            <v>6.7732933776899859E-2</v>
          </cell>
          <cell r="BO133">
            <v>0</v>
          </cell>
          <cell r="BP133">
            <v>0</v>
          </cell>
        </row>
        <row r="134">
          <cell r="A134">
            <v>252</v>
          </cell>
          <cell r="BN134">
            <v>8.6360489871038348E-3</v>
          </cell>
          <cell r="BO134">
            <v>9.7639510128961649E-3</v>
          </cell>
          <cell r="BP134">
            <v>11282.246785827067</v>
          </cell>
        </row>
        <row r="135">
          <cell r="A135">
            <v>440</v>
          </cell>
          <cell r="BN135">
            <v>4.4267009152334606E-2</v>
          </cell>
          <cell r="BO135">
            <v>0</v>
          </cell>
          <cell r="BP135">
            <v>0</v>
          </cell>
        </row>
        <row r="136">
          <cell r="A136">
            <v>92</v>
          </cell>
          <cell r="BN136">
            <v>4.7237536401894535E-2</v>
          </cell>
          <cell r="BO136">
            <v>0</v>
          </cell>
          <cell r="BP136">
            <v>0</v>
          </cell>
        </row>
        <row r="137">
          <cell r="A137">
            <v>59</v>
          </cell>
          <cell r="BN137">
            <v>4.0083481557099794E-2</v>
          </cell>
          <cell r="BO137">
            <v>0</v>
          </cell>
          <cell r="BP137">
            <v>0</v>
          </cell>
        </row>
        <row r="138">
          <cell r="A138">
            <v>465</v>
          </cell>
          <cell r="BN138">
            <v>4.1284071489060867E-2</v>
          </cell>
          <cell r="BO138">
            <v>0</v>
          </cell>
          <cell r="BP138">
            <v>0</v>
          </cell>
        </row>
        <row r="139">
          <cell r="A139">
            <v>63</v>
          </cell>
          <cell r="BN139">
            <v>4.2732048011584992E-2</v>
          </cell>
          <cell r="BO139">
            <v>0</v>
          </cell>
          <cell r="BP139">
            <v>0</v>
          </cell>
        </row>
        <row r="140">
          <cell r="A140">
            <v>70</v>
          </cell>
          <cell r="BN140">
            <v>1.9147329515722795E-2</v>
          </cell>
          <cell r="BO140">
            <v>0</v>
          </cell>
          <cell r="BP140">
            <v>0</v>
          </cell>
        </row>
        <row r="141">
          <cell r="A141">
            <v>1</v>
          </cell>
          <cell r="BN141">
            <v>7.2820914913873588E-2</v>
          </cell>
          <cell r="BO141">
            <v>0</v>
          </cell>
          <cell r="BP141">
            <v>0</v>
          </cell>
        </row>
        <row r="142">
          <cell r="A142">
            <v>295</v>
          </cell>
          <cell r="BN142">
            <v>3.0406393861006655E-2</v>
          </cell>
          <cell r="BO142">
            <v>0</v>
          </cell>
          <cell r="BP142">
            <v>0</v>
          </cell>
        </row>
        <row r="143">
          <cell r="A143">
            <v>402</v>
          </cell>
          <cell r="BN143">
            <v>5.0611603683498138E-2</v>
          </cell>
          <cell r="BO143">
            <v>0</v>
          </cell>
          <cell r="BP143">
            <v>0</v>
          </cell>
        </row>
        <row r="144">
          <cell r="A144">
            <v>6</v>
          </cell>
          <cell r="BN144">
            <v>4.00590397533147E-2</v>
          </cell>
          <cell r="BO144">
            <v>0</v>
          </cell>
          <cell r="BP144">
            <v>0</v>
          </cell>
        </row>
        <row r="145">
          <cell r="A145">
            <v>7</v>
          </cell>
          <cell r="BN145">
            <v>7.7293160044680995E-2</v>
          </cell>
          <cell r="BO145">
            <v>0</v>
          </cell>
          <cell r="BP145">
            <v>0</v>
          </cell>
        </row>
        <row r="146">
          <cell r="A146">
            <v>64</v>
          </cell>
          <cell r="BN146">
            <v>8.7798899337136454E-3</v>
          </cell>
          <cell r="BO146">
            <v>9.6201100662863543E-3</v>
          </cell>
          <cell r="BP146">
            <v>15490.846604318076</v>
          </cell>
        </row>
        <row r="147">
          <cell r="A147">
            <v>15</v>
          </cell>
          <cell r="BN147">
            <v>5.6225274899424145E-2</v>
          </cell>
          <cell r="BO147">
            <v>0</v>
          </cell>
          <cell r="BP147">
            <v>0</v>
          </cell>
        </row>
        <row r="148">
          <cell r="A148">
            <v>219</v>
          </cell>
          <cell r="BN148">
            <v>7.8686443946324625E-2</v>
          </cell>
          <cell r="BO148">
            <v>0</v>
          </cell>
          <cell r="BP148">
            <v>0</v>
          </cell>
        </row>
        <row r="149">
          <cell r="A149">
            <v>30</v>
          </cell>
          <cell r="BN149">
            <v>-4.7011091216209097E-3</v>
          </cell>
          <cell r="BO149">
            <v>2.3101109121620909E-2</v>
          </cell>
          <cell r="BP149">
            <v>6020.7094803736809</v>
          </cell>
        </row>
        <row r="150">
          <cell r="A150">
            <v>228</v>
          </cell>
          <cell r="BN150">
            <v>4.7873677878985464E-2</v>
          </cell>
          <cell r="BO150">
            <v>0</v>
          </cell>
          <cell r="BP150">
            <v>0</v>
          </cell>
        </row>
        <row r="151">
          <cell r="A151">
            <v>234</v>
          </cell>
          <cell r="BN151">
            <v>5.3547564352042561E-2</v>
          </cell>
          <cell r="BO151">
            <v>0</v>
          </cell>
          <cell r="BP151">
            <v>0</v>
          </cell>
        </row>
        <row r="152">
          <cell r="A152">
            <v>8</v>
          </cell>
          <cell r="BN152">
            <v>4.1848478604009247E-2</v>
          </cell>
          <cell r="BO152">
            <v>0</v>
          </cell>
          <cell r="BP152">
            <v>0</v>
          </cell>
        </row>
        <row r="153">
          <cell r="A153">
            <v>41</v>
          </cell>
          <cell r="BN153">
            <v>3.0165444465981985E-2</v>
          </cell>
          <cell r="BO153">
            <v>0</v>
          </cell>
          <cell r="BP153">
            <v>0</v>
          </cell>
        </row>
        <row r="154">
          <cell r="A154">
            <v>242</v>
          </cell>
          <cell r="BN154">
            <v>3.3773730725396571E-2</v>
          </cell>
          <cell r="BO154">
            <v>0</v>
          </cell>
          <cell r="BP154">
            <v>0</v>
          </cell>
        </row>
        <row r="155">
          <cell r="A155">
            <v>44</v>
          </cell>
          <cell r="BN155">
            <v>5.1488960474962008E-2</v>
          </cell>
          <cell r="BO155">
            <v>0</v>
          </cell>
          <cell r="BP155">
            <v>0</v>
          </cell>
        </row>
        <row r="156">
          <cell r="A156">
            <v>45</v>
          </cell>
          <cell r="BN156">
            <v>0.15221027973885279</v>
          </cell>
          <cell r="BO156">
            <v>0</v>
          </cell>
          <cell r="BP156">
            <v>0</v>
          </cell>
        </row>
        <row r="157">
          <cell r="A157">
            <v>48</v>
          </cell>
          <cell r="BN157">
            <v>4.5035779833589237E-2</v>
          </cell>
          <cell r="BO157">
            <v>0</v>
          </cell>
          <cell r="BP157">
            <v>0</v>
          </cell>
        </row>
        <row r="158">
          <cell r="A158">
            <v>312</v>
          </cell>
          <cell r="BN158">
            <v>3.6871166184652922E-2</v>
          </cell>
          <cell r="BO158">
            <v>0</v>
          </cell>
          <cell r="BP158">
            <v>0</v>
          </cell>
        </row>
        <row r="159">
          <cell r="A159">
            <v>57</v>
          </cell>
          <cell r="BN159">
            <v>5.9258238190215626E-2</v>
          </cell>
          <cell r="BO159">
            <v>0</v>
          </cell>
          <cell r="BP159">
            <v>0</v>
          </cell>
        </row>
        <row r="160">
          <cell r="A160">
            <v>515</v>
          </cell>
          <cell r="BN160">
            <v>4.2208147385561987E-2</v>
          </cell>
          <cell r="BO160">
            <v>0</v>
          </cell>
          <cell r="BP160">
            <v>0</v>
          </cell>
        </row>
        <row r="161">
          <cell r="A161">
            <v>81</v>
          </cell>
          <cell r="BN161">
            <v>8.6000530180915954E-2</v>
          </cell>
          <cell r="BO161">
            <v>0</v>
          </cell>
          <cell r="BP161">
            <v>0</v>
          </cell>
        </row>
        <row r="162">
          <cell r="A162">
            <v>471</v>
          </cell>
          <cell r="BN162">
            <v>4.5071657536618202E-2</v>
          </cell>
          <cell r="BO162">
            <v>0</v>
          </cell>
          <cell r="BP162">
            <v>0</v>
          </cell>
        </row>
        <row r="163">
          <cell r="A163">
            <v>82</v>
          </cell>
          <cell r="BN163">
            <v>6.0099297257081394E-2</v>
          </cell>
          <cell r="BO163">
            <v>0</v>
          </cell>
          <cell r="BP163">
            <v>0</v>
          </cell>
        </row>
        <row r="164">
          <cell r="A164">
            <v>511</v>
          </cell>
          <cell r="BN164">
            <v>3.2490576997974217E-2</v>
          </cell>
          <cell r="BO164">
            <v>0</v>
          </cell>
          <cell r="BP164">
            <v>0</v>
          </cell>
        </row>
        <row r="165">
          <cell r="A165">
            <v>84</v>
          </cell>
          <cell r="BN165">
            <v>6.811693519698804E-2</v>
          </cell>
          <cell r="BO165">
            <v>0</v>
          </cell>
          <cell r="BP165">
            <v>0</v>
          </cell>
        </row>
        <row r="166">
          <cell r="A166">
            <v>474</v>
          </cell>
          <cell r="BN166">
            <v>3.4061365066736286E-2</v>
          </cell>
          <cell r="BO166">
            <v>0</v>
          </cell>
          <cell r="BP166">
            <v>0</v>
          </cell>
        </row>
        <row r="167">
          <cell r="A167">
            <v>62</v>
          </cell>
          <cell r="BN167">
            <v>4.0465008959725705E-2</v>
          </cell>
          <cell r="BO167">
            <v>0</v>
          </cell>
          <cell r="BP167">
            <v>0</v>
          </cell>
        </row>
        <row r="168">
          <cell r="A168">
            <v>96</v>
          </cell>
          <cell r="BN168">
            <v>5.731992327120447E-2</v>
          </cell>
          <cell r="BO168">
            <v>0</v>
          </cell>
          <cell r="BP168">
            <v>0</v>
          </cell>
        </row>
        <row r="169">
          <cell r="A169">
            <v>98</v>
          </cell>
          <cell r="BN169">
            <v>4.4953825829853286E-2</v>
          </cell>
          <cell r="BO169">
            <v>0</v>
          </cell>
          <cell r="BP169">
            <v>0</v>
          </cell>
        </row>
        <row r="170">
          <cell r="A170">
            <v>60</v>
          </cell>
          <cell r="BN170">
            <v>9.9444523915942443E-3</v>
          </cell>
          <cell r="BO170">
            <v>8.4555476084057554E-3</v>
          </cell>
          <cell r="BP170">
            <v>11275.196740144023</v>
          </cell>
        </row>
        <row r="171">
          <cell r="A171">
            <v>16</v>
          </cell>
          <cell r="BN171">
            <v>7.6956687271211993E-2</v>
          </cell>
          <cell r="BO171">
            <v>0</v>
          </cell>
          <cell r="BP171">
            <v>0</v>
          </cell>
        </row>
        <row r="172">
          <cell r="A172">
            <v>9</v>
          </cell>
          <cell r="BN172">
            <v>6.1717752103586758E-2</v>
          </cell>
          <cell r="BO172">
            <v>0</v>
          </cell>
          <cell r="BP172">
            <v>0</v>
          </cell>
        </row>
        <row r="173">
          <cell r="A173">
            <v>109</v>
          </cell>
          <cell r="BN173">
            <v>7.7304720500563168E-2</v>
          </cell>
          <cell r="BO173">
            <v>0</v>
          </cell>
          <cell r="BP173">
            <v>0</v>
          </cell>
        </row>
        <row r="174">
          <cell r="A174">
            <v>111</v>
          </cell>
          <cell r="BN174">
            <v>4.3271305794952364E-2</v>
          </cell>
          <cell r="BO174">
            <v>0</v>
          </cell>
          <cell r="BP174">
            <v>0</v>
          </cell>
        </row>
        <row r="175">
          <cell r="A175">
            <v>115</v>
          </cell>
          <cell r="BN175">
            <v>5.0840287662570358E-2</v>
          </cell>
          <cell r="BO175">
            <v>0</v>
          </cell>
          <cell r="BP175">
            <v>0</v>
          </cell>
        </row>
        <row r="176">
          <cell r="A176">
            <v>208</v>
          </cell>
          <cell r="BN176">
            <v>2.6908192278623247E-2</v>
          </cell>
          <cell r="BO176">
            <v>0</v>
          </cell>
          <cell r="BP176">
            <v>0</v>
          </cell>
        </row>
        <row r="177">
          <cell r="A177">
            <v>23</v>
          </cell>
          <cell r="BN177">
            <v>6.0055227503981082E-2</v>
          </cell>
          <cell r="BO177">
            <v>0</v>
          </cell>
          <cell r="BP177">
            <v>0</v>
          </cell>
        </row>
        <row r="178">
          <cell r="A178">
            <v>67</v>
          </cell>
          <cell r="BN178">
            <v>2.8230318520796743E-2</v>
          </cell>
          <cell r="BO178">
            <v>0</v>
          </cell>
          <cell r="BP178">
            <v>0</v>
          </cell>
        </row>
        <row r="179">
          <cell r="A179">
            <v>65</v>
          </cell>
          <cell r="BN179">
            <v>2.8407069281855012E-2</v>
          </cell>
          <cell r="BO179">
            <v>0</v>
          </cell>
          <cell r="BP179">
            <v>0</v>
          </cell>
        </row>
        <row r="180">
          <cell r="A180">
            <v>13</v>
          </cell>
          <cell r="BN180">
            <v>6.209403927487548E-2</v>
          </cell>
          <cell r="BO180">
            <v>0</v>
          </cell>
          <cell r="BP180">
            <v>0</v>
          </cell>
        </row>
        <row r="181">
          <cell r="A181">
            <v>74</v>
          </cell>
          <cell r="BN181">
            <v>3.2681882486686256E-2</v>
          </cell>
          <cell r="BO181">
            <v>0</v>
          </cell>
          <cell r="BP181">
            <v>0</v>
          </cell>
        </row>
        <row r="182">
          <cell r="A182">
            <v>264</v>
          </cell>
          <cell r="BN182">
            <v>2.5570325608100956E-2</v>
          </cell>
          <cell r="BO182">
            <v>0</v>
          </cell>
          <cell r="BP182">
            <v>0</v>
          </cell>
        </row>
        <row r="183">
          <cell r="A183">
            <v>469</v>
          </cell>
          <cell r="BN183">
            <v>6.5982283269038378E-2</v>
          </cell>
          <cell r="BO183">
            <v>0</v>
          </cell>
          <cell r="BP183">
            <v>0</v>
          </cell>
        </row>
        <row r="184">
          <cell r="A184">
            <v>283</v>
          </cell>
          <cell r="BN184">
            <v>3.0687561011047963E-2</v>
          </cell>
          <cell r="BO184">
            <v>0</v>
          </cell>
          <cell r="BP184">
            <v>0</v>
          </cell>
        </row>
        <row r="185">
          <cell r="A185">
            <v>256</v>
          </cell>
          <cell r="BN185">
            <v>3.6657895915065609E-2</v>
          </cell>
          <cell r="BO185">
            <v>0</v>
          </cell>
          <cell r="BP185">
            <v>0</v>
          </cell>
        </row>
        <row r="186">
          <cell r="A186">
            <v>279</v>
          </cell>
          <cell r="BN186">
            <v>4.4100578860103497E-2</v>
          </cell>
          <cell r="BO186">
            <v>0</v>
          </cell>
          <cell r="BP186">
            <v>0</v>
          </cell>
        </row>
        <row r="187">
          <cell r="A187">
            <v>294</v>
          </cell>
          <cell r="BN187">
            <v>4.4050510230084799E-2</v>
          </cell>
          <cell r="BO187">
            <v>0</v>
          </cell>
          <cell r="BP187">
            <v>0</v>
          </cell>
        </row>
        <row r="188">
          <cell r="A188">
            <v>293</v>
          </cell>
          <cell r="BN188">
            <v>2.9494355007099581E-2</v>
          </cell>
          <cell r="BO188">
            <v>0</v>
          </cell>
          <cell r="BP188">
            <v>0</v>
          </cell>
        </row>
        <row r="189">
          <cell r="A189">
            <v>260</v>
          </cell>
          <cell r="BN189">
            <v>8.5322608463390733E-3</v>
          </cell>
          <cell r="BO189">
            <v>9.8677391536609264E-3</v>
          </cell>
          <cell r="BP189">
            <v>13963.335418942521</v>
          </cell>
        </row>
        <row r="190">
          <cell r="A190">
            <v>263</v>
          </cell>
          <cell r="BN190">
            <v>3.7095974008740561E-2</v>
          </cell>
          <cell r="BO190">
            <v>0</v>
          </cell>
          <cell r="BP190">
            <v>0</v>
          </cell>
        </row>
        <row r="191">
          <cell r="A191">
            <v>225</v>
          </cell>
          <cell r="BN191">
            <v>2.7047861915219296E-2</v>
          </cell>
          <cell r="BO191">
            <v>0</v>
          </cell>
          <cell r="BP191">
            <v>0</v>
          </cell>
        </row>
        <row r="192">
          <cell r="A192">
            <v>270</v>
          </cell>
          <cell r="BN192">
            <v>4.8466822658386824E-2</v>
          </cell>
          <cell r="BO192">
            <v>0</v>
          </cell>
          <cell r="BP192">
            <v>0</v>
          </cell>
        </row>
        <row r="193">
          <cell r="A193">
            <v>121</v>
          </cell>
          <cell r="BN193">
            <v>-0.29206495639064683</v>
          </cell>
          <cell r="BO193">
            <v>0.31046495639064686</v>
          </cell>
          <cell r="BP193">
            <v>134858.40257114897</v>
          </cell>
        </row>
        <row r="194">
          <cell r="A194">
            <v>249</v>
          </cell>
          <cell r="BN194">
            <v>7.5903326154582451E-2</v>
          </cell>
          <cell r="BO194">
            <v>0</v>
          </cell>
          <cell r="BP194">
            <v>0</v>
          </cell>
        </row>
        <row r="195">
          <cell r="A195">
            <v>119</v>
          </cell>
          <cell r="BN195">
            <v>7.9701495028627806E-2</v>
          </cell>
          <cell r="BO195">
            <v>0</v>
          </cell>
          <cell r="BP195">
            <v>0</v>
          </cell>
        </row>
        <row r="196">
          <cell r="A196">
            <v>512</v>
          </cell>
          <cell r="BN196">
            <v>3.9010730619862752E-2</v>
          </cell>
          <cell r="BO196">
            <v>0</v>
          </cell>
          <cell r="BP196">
            <v>0</v>
          </cell>
        </row>
        <row r="197">
          <cell r="A197">
            <v>483</v>
          </cell>
          <cell r="BN197">
            <v>5.5241116703495338E-2</v>
          </cell>
          <cell r="BO197">
            <v>0</v>
          </cell>
          <cell r="BP197">
            <v>0</v>
          </cell>
        </row>
        <row r="198">
          <cell r="A198">
            <v>473</v>
          </cell>
          <cell r="BN198">
            <v>4.3136302825900676E-2</v>
          </cell>
          <cell r="BO198">
            <v>0</v>
          </cell>
          <cell r="BP198">
            <v>0</v>
          </cell>
        </row>
        <row r="199">
          <cell r="A199">
            <v>452</v>
          </cell>
          <cell r="BN199">
            <v>4.7862325970146911E-2</v>
          </cell>
          <cell r="BO199">
            <v>0</v>
          </cell>
          <cell r="BP199">
            <v>0</v>
          </cell>
        </row>
        <row r="200">
          <cell r="A200">
            <v>429</v>
          </cell>
          <cell r="BN200">
            <v>4.2335367230803743E-2</v>
          </cell>
          <cell r="BO200">
            <v>0</v>
          </cell>
          <cell r="BP200">
            <v>0</v>
          </cell>
        </row>
        <row r="201">
          <cell r="A201">
            <v>217</v>
          </cell>
          <cell r="BN201">
            <v>5.4431754065048542E-2</v>
          </cell>
          <cell r="BO201">
            <v>0</v>
          </cell>
          <cell r="BP201">
            <v>0</v>
          </cell>
        </row>
        <row r="202">
          <cell r="A202">
            <v>448</v>
          </cell>
          <cell r="BN202">
            <v>5.3343614574675333E-2</v>
          </cell>
          <cell r="BO202">
            <v>0</v>
          </cell>
          <cell r="BP202">
            <v>0</v>
          </cell>
        </row>
        <row r="203">
          <cell r="A203">
            <v>501</v>
          </cell>
          <cell r="BN203">
            <v>8.5948850415833916E-2</v>
          </cell>
          <cell r="BO203">
            <v>0</v>
          </cell>
          <cell r="BP203">
            <v>0</v>
          </cell>
        </row>
        <row r="204">
          <cell r="A204">
            <v>99</v>
          </cell>
          <cell r="BN204">
            <v>9.4462025695751101E-2</v>
          </cell>
          <cell r="BO204">
            <v>0</v>
          </cell>
          <cell r="BP204">
            <v>0</v>
          </cell>
        </row>
        <row r="205">
          <cell r="A205">
            <v>14</v>
          </cell>
          <cell r="BN205">
            <v>8.9216228099299105E-2</v>
          </cell>
          <cell r="BO205">
            <v>0</v>
          </cell>
          <cell r="BP205">
            <v>0</v>
          </cell>
        </row>
        <row r="206">
          <cell r="A206">
            <v>5</v>
          </cell>
          <cell r="BN206">
            <v>9.3179945827310456E-2</v>
          </cell>
          <cell r="BO206">
            <v>0</v>
          </cell>
          <cell r="BP206">
            <v>0</v>
          </cell>
        </row>
        <row r="207">
          <cell r="A207">
            <v>442</v>
          </cell>
          <cell r="BN207">
            <v>4.6948709087167861E-2</v>
          </cell>
          <cell r="BO207">
            <v>0</v>
          </cell>
          <cell r="BP207">
            <v>0</v>
          </cell>
        </row>
        <row r="208">
          <cell r="A208">
            <v>521</v>
          </cell>
          <cell r="BN208">
            <v>-0.30317723817265346</v>
          </cell>
          <cell r="BO208">
            <v>0.32157723817265349</v>
          </cell>
          <cell r="BP208">
            <v>168575.00047925743</v>
          </cell>
        </row>
        <row r="209">
          <cell r="A209">
            <v>274</v>
          </cell>
          <cell r="BN209">
            <v>-9.4739629045880579E-3</v>
          </cell>
          <cell r="BO209">
            <v>2.7873962904588059E-2</v>
          </cell>
          <cell r="BP209">
            <v>35597.037777037251</v>
          </cell>
        </row>
        <row r="210">
          <cell r="A210">
            <v>464</v>
          </cell>
          <cell r="BN210">
            <v>6.7081100941946747E-2</v>
          </cell>
          <cell r="BO210">
            <v>0</v>
          </cell>
          <cell r="BP210">
            <v>0</v>
          </cell>
        </row>
        <row r="211">
          <cell r="A211">
            <v>496</v>
          </cell>
          <cell r="BN211">
            <v>3.3104763969384617E-2</v>
          </cell>
          <cell r="BO211">
            <v>0</v>
          </cell>
          <cell r="BP211">
            <v>0</v>
          </cell>
        </row>
        <row r="212">
          <cell r="A212">
            <v>413</v>
          </cell>
          <cell r="BN212">
            <v>1.8858747986414657E-2</v>
          </cell>
          <cell r="BO212">
            <v>0</v>
          </cell>
          <cell r="BP212">
            <v>0</v>
          </cell>
        </row>
        <row r="213">
          <cell r="A213">
            <v>68</v>
          </cell>
          <cell r="BN213">
            <v>-1.9618577869049893E-2</v>
          </cell>
          <cell r="BO213">
            <v>3.8018577869049892E-2</v>
          </cell>
          <cell r="BP213">
            <v>77231.039621070566</v>
          </cell>
        </row>
        <row r="214">
          <cell r="A214">
            <v>476</v>
          </cell>
          <cell r="BN214">
            <v>4.1003701254743341E-2</v>
          </cell>
          <cell r="BO214">
            <v>0</v>
          </cell>
          <cell r="BP214">
            <v>0</v>
          </cell>
        </row>
        <row r="215">
          <cell r="A215">
            <v>269</v>
          </cell>
          <cell r="BN215">
            <v>2.3194141780912812E-2</v>
          </cell>
          <cell r="BO215">
            <v>0</v>
          </cell>
          <cell r="BP215">
            <v>0</v>
          </cell>
        </row>
        <row r="216">
          <cell r="A216">
            <v>425</v>
          </cell>
          <cell r="BN216">
            <v>7.1245623830953286E-2</v>
          </cell>
          <cell r="BO216">
            <v>0</v>
          </cell>
          <cell r="BP216">
            <v>0</v>
          </cell>
        </row>
        <row r="217">
          <cell r="A217">
            <v>328</v>
          </cell>
          <cell r="BN217">
            <v>6.9360062482085982E-2</v>
          </cell>
          <cell r="BO217">
            <v>0</v>
          </cell>
          <cell r="BP217">
            <v>0</v>
          </cell>
        </row>
        <row r="218">
          <cell r="A218">
            <v>481</v>
          </cell>
          <cell r="BN218">
            <v>6.3350164654005892E-2</v>
          </cell>
          <cell r="BO218">
            <v>0</v>
          </cell>
          <cell r="BP218">
            <v>0</v>
          </cell>
        </row>
        <row r="219">
          <cell r="A219">
            <v>322</v>
          </cell>
          <cell r="BN219">
            <v>3.1314010603303785E-2</v>
          </cell>
          <cell r="BO219">
            <v>0</v>
          </cell>
          <cell r="BP219">
            <v>0</v>
          </cell>
        </row>
        <row r="220">
          <cell r="A220">
            <v>417</v>
          </cell>
          <cell r="BN220">
            <v>4.2986354688273699E-2</v>
          </cell>
          <cell r="BO220">
            <v>0</v>
          </cell>
          <cell r="BP220">
            <v>0</v>
          </cell>
        </row>
        <row r="221">
          <cell r="A221">
            <v>250</v>
          </cell>
          <cell r="BN221">
            <v>7.5193065835370443E-2</v>
          </cell>
          <cell r="BO221">
            <v>0</v>
          </cell>
          <cell r="BP221">
            <v>0</v>
          </cell>
        </row>
        <row r="222">
          <cell r="A222">
            <v>231</v>
          </cell>
          <cell r="BN222">
            <v>3.9307707995828174E-2</v>
          </cell>
          <cell r="BO222">
            <v>0</v>
          </cell>
          <cell r="BP222">
            <v>0</v>
          </cell>
        </row>
        <row r="223">
          <cell r="A223">
            <v>42</v>
          </cell>
          <cell r="BN223">
            <v>1.7246216829607617E-2</v>
          </cell>
          <cell r="BO223">
            <v>1.1537831703923827E-3</v>
          </cell>
          <cell r="BP223">
            <v>224.27858370421544</v>
          </cell>
        </row>
        <row r="224">
          <cell r="A224">
            <v>303</v>
          </cell>
          <cell r="BN224">
            <v>2.6299113867284226E-2</v>
          </cell>
          <cell r="BO224">
            <v>0</v>
          </cell>
          <cell r="BP224">
            <v>0</v>
          </cell>
        </row>
        <row r="225">
          <cell r="A225">
            <v>404</v>
          </cell>
          <cell r="BN225">
            <v>0.10072311708201521</v>
          </cell>
          <cell r="BO225">
            <v>0</v>
          </cell>
          <cell r="BP225">
            <v>0</v>
          </cell>
        </row>
        <row r="226">
          <cell r="A226">
            <v>441</v>
          </cell>
          <cell r="BN226">
            <v>2.9300505853380697E-2</v>
          </cell>
          <cell r="BO226">
            <v>0</v>
          </cell>
          <cell r="BP226">
            <v>0</v>
          </cell>
        </row>
        <row r="227">
          <cell r="A227">
            <v>492</v>
          </cell>
          <cell r="BN227">
            <v>4.6937084173391715E-2</v>
          </cell>
          <cell r="BO227">
            <v>0</v>
          </cell>
          <cell r="BP227">
            <v>0</v>
          </cell>
        </row>
        <row r="228">
          <cell r="A228">
            <v>514</v>
          </cell>
          <cell r="BN228">
            <v>2.3930169353424326E-2</v>
          </cell>
          <cell r="BO228">
            <v>0</v>
          </cell>
          <cell r="BP228">
            <v>0</v>
          </cell>
        </row>
        <row r="229">
          <cell r="A229">
            <v>20</v>
          </cell>
          <cell r="BN229">
            <v>0.13763216211166016</v>
          </cell>
          <cell r="BO229">
            <v>0</v>
          </cell>
          <cell r="BP229">
            <v>0</v>
          </cell>
        </row>
        <row r="230">
          <cell r="A230">
            <v>26</v>
          </cell>
          <cell r="BN230">
            <v>5.6616997171590744E-2</v>
          </cell>
          <cell r="BO230">
            <v>0</v>
          </cell>
          <cell r="BP230">
            <v>0</v>
          </cell>
        </row>
        <row r="231">
          <cell r="A231">
            <v>36</v>
          </cell>
          <cell r="BN231">
            <v>6.1224656182521327E-2</v>
          </cell>
          <cell r="BO231">
            <v>0</v>
          </cell>
          <cell r="BP231">
            <v>0</v>
          </cell>
        </row>
        <row r="232">
          <cell r="A232">
            <v>449</v>
          </cell>
          <cell r="BN232">
            <v>0.14700785263508073</v>
          </cell>
          <cell r="BO232">
            <v>0</v>
          </cell>
          <cell r="BP232">
            <v>0</v>
          </cell>
        </row>
        <row r="233">
          <cell r="A233">
            <v>243</v>
          </cell>
          <cell r="BN233">
            <v>6.6462961794228143E-2</v>
          </cell>
          <cell r="BO233">
            <v>0</v>
          </cell>
          <cell r="BP233">
            <v>0</v>
          </cell>
        </row>
        <row r="234">
          <cell r="A234">
            <v>80</v>
          </cell>
          <cell r="BN234">
            <v>3.9398534941823056E-2</v>
          </cell>
          <cell r="BO234">
            <v>0</v>
          </cell>
          <cell r="BP234">
            <v>0</v>
          </cell>
        </row>
        <row r="235">
          <cell r="A235">
            <v>316</v>
          </cell>
          <cell r="BN235">
            <v>5.0225967565837887E-2</v>
          </cell>
          <cell r="BO235">
            <v>0</v>
          </cell>
          <cell r="BP235">
            <v>0</v>
          </cell>
        </row>
        <row r="236">
          <cell r="A236">
            <v>489</v>
          </cell>
          <cell r="BN236">
            <v>8.1931200921487382E-2</v>
          </cell>
          <cell r="BO236">
            <v>0</v>
          </cell>
          <cell r="BP236">
            <v>0</v>
          </cell>
        </row>
        <row r="237">
          <cell r="A237">
            <v>86</v>
          </cell>
          <cell r="BN237">
            <v>4.6923710204286657E-2</v>
          </cell>
          <cell r="BO237">
            <v>0</v>
          </cell>
          <cell r="BP237">
            <v>0</v>
          </cell>
        </row>
        <row r="238">
          <cell r="A238">
            <v>93</v>
          </cell>
          <cell r="BN238">
            <v>4.7589035103674633E-2</v>
          </cell>
          <cell r="BO238">
            <v>0</v>
          </cell>
          <cell r="BP238">
            <v>0</v>
          </cell>
        </row>
        <row r="239">
          <cell r="A239">
            <v>102</v>
          </cell>
          <cell r="BN239">
            <v>7.2355295535994235E-2</v>
          </cell>
          <cell r="BO239">
            <v>0</v>
          </cell>
          <cell r="BP239">
            <v>0</v>
          </cell>
        </row>
        <row r="240">
          <cell r="A240">
            <v>325</v>
          </cell>
          <cell r="BN240">
            <v>5.1265542698289861E-2</v>
          </cell>
          <cell r="BO240">
            <v>0</v>
          </cell>
          <cell r="BP240">
            <v>0</v>
          </cell>
        </row>
        <row r="241">
          <cell r="A241">
            <v>38</v>
          </cell>
          <cell r="BN241">
            <v>3.5552584030771162E-2</v>
          </cell>
          <cell r="BO241">
            <v>0</v>
          </cell>
          <cell r="BP241">
            <v>0</v>
          </cell>
        </row>
        <row r="242">
          <cell r="A242">
            <v>240</v>
          </cell>
          <cell r="BN242">
            <v>3.5264716219358283E-2</v>
          </cell>
          <cell r="BO242">
            <v>0</v>
          </cell>
          <cell r="BP242">
            <v>0</v>
          </cell>
        </row>
        <row r="243">
          <cell r="A243">
            <v>437</v>
          </cell>
          <cell r="BN243">
            <v>6.7027206355344274E-2</v>
          </cell>
          <cell r="BO243">
            <v>0</v>
          </cell>
          <cell r="BP243">
            <v>0</v>
          </cell>
        </row>
        <row r="244">
          <cell r="A244">
            <v>472</v>
          </cell>
          <cell r="BN244">
            <v>5.1541478610771185E-2</v>
          </cell>
          <cell r="BO244">
            <v>0</v>
          </cell>
          <cell r="BP244">
            <v>0</v>
          </cell>
        </row>
        <row r="245">
          <cell r="A245">
            <v>487</v>
          </cell>
          <cell r="BN245">
            <v>4.0703903142124062E-2</v>
          </cell>
          <cell r="BO245">
            <v>0</v>
          </cell>
          <cell r="BP245">
            <v>0</v>
          </cell>
        </row>
        <row r="246">
          <cell r="A246">
            <v>455</v>
          </cell>
          <cell r="BN246">
            <v>3.506217180743109E-2</v>
          </cell>
          <cell r="BO246">
            <v>0</v>
          </cell>
          <cell r="BP246">
            <v>0</v>
          </cell>
        </row>
        <row r="247">
          <cell r="A247">
            <v>31</v>
          </cell>
          <cell r="BN247">
            <v>7.7022587331120718E-2</v>
          </cell>
          <cell r="BO247">
            <v>0</v>
          </cell>
          <cell r="BP247">
            <v>0</v>
          </cell>
        </row>
        <row r="248">
          <cell r="A248">
            <v>344</v>
          </cell>
          <cell r="BN248">
            <v>2.6855018042641378E-2</v>
          </cell>
          <cell r="BO248">
            <v>0</v>
          </cell>
          <cell r="BP248">
            <v>0</v>
          </cell>
        </row>
        <row r="249">
          <cell r="A249">
            <v>56</v>
          </cell>
          <cell r="BN249">
            <v>4.1230545830190389E-2</v>
          </cell>
          <cell r="BO249">
            <v>0</v>
          </cell>
          <cell r="BP249">
            <v>0</v>
          </cell>
        </row>
        <row r="250">
          <cell r="A250">
            <v>72</v>
          </cell>
          <cell r="BN250">
            <v>2.9726847436599636E-2</v>
          </cell>
          <cell r="BO250">
            <v>0</v>
          </cell>
          <cell r="BP250">
            <v>0</v>
          </cell>
        </row>
        <row r="251">
          <cell r="A251">
            <v>288</v>
          </cell>
          <cell r="BN251">
            <v>3.2125472277078314E-2</v>
          </cell>
          <cell r="BO251">
            <v>0</v>
          </cell>
          <cell r="BP251">
            <v>0</v>
          </cell>
        </row>
        <row r="252">
          <cell r="A252">
            <v>289</v>
          </cell>
          <cell r="BN252">
            <v>4.2455840167713227E-2</v>
          </cell>
          <cell r="BO252">
            <v>0</v>
          </cell>
          <cell r="BP252">
            <v>0</v>
          </cell>
        </row>
        <row r="253">
          <cell r="A253">
            <v>291</v>
          </cell>
          <cell r="BN253">
            <v>4.7837021769388151E-2</v>
          </cell>
          <cell r="BO253">
            <v>0</v>
          </cell>
          <cell r="BP253">
            <v>0</v>
          </cell>
        </row>
        <row r="254">
          <cell r="A254">
            <v>253</v>
          </cell>
          <cell r="BN254">
            <v>-8.5190658130197324E-3</v>
          </cell>
          <cell r="BO254">
            <v>2.6919065813019734E-2</v>
          </cell>
          <cell r="BP254">
            <v>42775.476307569726</v>
          </cell>
        </row>
        <row r="255">
          <cell r="A255">
            <v>505</v>
          </cell>
          <cell r="BN255">
            <v>7.5309761212165177E-2</v>
          </cell>
          <cell r="BO255">
            <v>0</v>
          </cell>
          <cell r="BP255">
            <v>0</v>
          </cell>
        </row>
        <row r="256">
          <cell r="A256">
            <v>320</v>
          </cell>
          <cell r="BN256">
            <v>6.0326748818226347E-2</v>
          </cell>
          <cell r="BO256">
            <v>0</v>
          </cell>
          <cell r="BP256">
            <v>0</v>
          </cell>
        </row>
        <row r="257">
          <cell r="A257">
            <v>527</v>
          </cell>
          <cell r="BN257">
            <v>3.5721893435246302E-2</v>
          </cell>
          <cell r="BO257">
            <v>0</v>
          </cell>
          <cell r="BP257">
            <v>0</v>
          </cell>
        </row>
        <row r="258">
          <cell r="A258">
            <v>531</v>
          </cell>
          <cell r="BN258">
            <v>5.4202472161554258E-2</v>
          </cell>
          <cell r="BO258">
            <v>0</v>
          </cell>
          <cell r="BP258">
            <v>0</v>
          </cell>
        </row>
        <row r="259">
          <cell r="A259">
            <v>551</v>
          </cell>
          <cell r="BN259">
            <v>4.2369193486752513E-2</v>
          </cell>
          <cell r="BO259">
            <v>0</v>
          </cell>
          <cell r="BP259">
            <v>0</v>
          </cell>
        </row>
        <row r="260">
          <cell r="A260">
            <v>990</v>
          </cell>
          <cell r="BN260">
            <v>3.7228910039113175E-2</v>
          </cell>
          <cell r="BO260">
            <v>0</v>
          </cell>
          <cell r="BP260">
            <v>0</v>
          </cell>
        </row>
        <row r="261">
          <cell r="A261">
            <v>170</v>
          </cell>
          <cell r="BN261">
            <v>2.5718332885986968E-2</v>
          </cell>
          <cell r="BO261">
            <v>0</v>
          </cell>
          <cell r="BP261">
            <v>0</v>
          </cell>
        </row>
        <row r="262">
          <cell r="A262">
            <v>350</v>
          </cell>
          <cell r="BN262">
            <v>5.275157193200454E-2</v>
          </cell>
          <cell r="BO262">
            <v>0</v>
          </cell>
          <cell r="BP262">
            <v>0</v>
          </cell>
        </row>
        <row r="263">
          <cell r="A263">
            <v>556</v>
          </cell>
          <cell r="BN263">
            <v>3.2480896393349439E-2</v>
          </cell>
          <cell r="BO263">
            <v>0</v>
          </cell>
          <cell r="BP263">
            <v>0</v>
          </cell>
        </row>
        <row r="264">
          <cell r="A264">
            <v>373</v>
          </cell>
          <cell r="BN264">
            <v>4.7204958731936968E-2</v>
          </cell>
          <cell r="BO264">
            <v>0</v>
          </cell>
          <cell r="BP264">
            <v>0</v>
          </cell>
        </row>
        <row r="265">
          <cell r="A265">
            <v>365</v>
          </cell>
          <cell r="BN265">
            <v>3.0458993931223918E-2</v>
          </cell>
          <cell r="BO265">
            <v>0</v>
          </cell>
          <cell r="BP265">
            <v>0</v>
          </cell>
        </row>
        <row r="266">
          <cell r="A266">
            <v>559</v>
          </cell>
          <cell r="BN266">
            <v>3.7312428892233629E-2</v>
          </cell>
          <cell r="BO266">
            <v>0</v>
          </cell>
          <cell r="BP266">
            <v>0</v>
          </cell>
        </row>
        <row r="267">
          <cell r="A267">
            <v>991</v>
          </cell>
          <cell r="BN267">
            <v>4.2076907995400765E-2</v>
          </cell>
          <cell r="BO267">
            <v>0</v>
          </cell>
          <cell r="BP267">
            <v>0</v>
          </cell>
        </row>
        <row r="268">
          <cell r="A268">
            <v>992</v>
          </cell>
          <cell r="BN268">
            <v>5.2197556388475869E-2</v>
          </cell>
          <cell r="BO268">
            <v>0</v>
          </cell>
          <cell r="BP268">
            <v>0</v>
          </cell>
        </row>
        <row r="269">
          <cell r="A269">
            <v>993</v>
          </cell>
          <cell r="BN269">
            <v>6.4123078934773273E-2</v>
          </cell>
          <cell r="BO269">
            <v>0</v>
          </cell>
          <cell r="BP269">
            <v>0</v>
          </cell>
        </row>
        <row r="270">
          <cell r="A270">
            <v>361</v>
          </cell>
          <cell r="BN270">
            <v>4.4210852023238101E-2</v>
          </cell>
          <cell r="BO270">
            <v>0</v>
          </cell>
          <cell r="BP270">
            <v>0</v>
          </cell>
        </row>
        <row r="271">
          <cell r="A271">
            <v>555</v>
          </cell>
          <cell r="BN271">
            <v>3.8375933700933069E-2</v>
          </cell>
          <cell r="BO271">
            <v>0</v>
          </cell>
          <cell r="BP271">
            <v>0</v>
          </cell>
        </row>
        <row r="272">
          <cell r="A272">
            <v>169</v>
          </cell>
          <cell r="BN272">
            <v>4.17503268717253E-2</v>
          </cell>
          <cell r="BO272">
            <v>0</v>
          </cell>
          <cell r="BP272">
            <v>0</v>
          </cell>
        </row>
        <row r="273">
          <cell r="A273">
            <v>561</v>
          </cell>
          <cell r="BN273">
            <v>4.1158475537741344E-2</v>
          </cell>
          <cell r="BO273">
            <v>0</v>
          </cell>
          <cell r="BP273">
            <v>0</v>
          </cell>
        </row>
        <row r="274">
          <cell r="A274">
            <v>371</v>
          </cell>
          <cell r="BN274">
            <v>4.4183276412698501E-2</v>
          </cell>
          <cell r="BO274">
            <v>0</v>
          </cell>
          <cell r="BP274">
            <v>0</v>
          </cell>
        </row>
        <row r="275">
          <cell r="A275">
            <v>994</v>
          </cell>
          <cell r="BN275">
            <v>3.8551170737979618E-2</v>
          </cell>
          <cell r="BO275">
            <v>0</v>
          </cell>
          <cell r="BP275">
            <v>0</v>
          </cell>
        </row>
        <row r="276">
          <cell r="A276">
            <v>166</v>
          </cell>
          <cell r="BN276">
            <v>4.3439993306169628E-2</v>
          </cell>
          <cell r="BO276">
            <v>0</v>
          </cell>
          <cell r="BP276">
            <v>0</v>
          </cell>
        </row>
        <row r="277">
          <cell r="A277">
            <v>165</v>
          </cell>
          <cell r="BN277">
            <v>4.4034151652079689E-2</v>
          </cell>
          <cell r="BO277">
            <v>0</v>
          </cell>
          <cell r="BP277">
            <v>0</v>
          </cell>
        </row>
        <row r="278">
          <cell r="A278">
            <v>557</v>
          </cell>
          <cell r="BN278">
            <v>2.095536572453055E-2</v>
          </cell>
          <cell r="BO278">
            <v>0</v>
          </cell>
          <cell r="BP278">
            <v>0</v>
          </cell>
        </row>
        <row r="279">
          <cell r="A279">
            <v>599</v>
          </cell>
          <cell r="BN279">
            <v>2.8811425667673453E-2</v>
          </cell>
          <cell r="BO279">
            <v>0</v>
          </cell>
          <cell r="BP279">
            <v>0</v>
          </cell>
        </row>
        <row r="280">
          <cell r="A280">
            <v>167</v>
          </cell>
          <cell r="BN280">
            <v>4.4785029795698844E-2</v>
          </cell>
          <cell r="BO280">
            <v>0</v>
          </cell>
          <cell r="BP280">
            <v>0</v>
          </cell>
        </row>
        <row r="281">
          <cell r="A281">
            <v>171</v>
          </cell>
          <cell r="BN281">
            <v>3.1964450017679856E-2</v>
          </cell>
          <cell r="BO281">
            <v>0</v>
          </cell>
          <cell r="BP281">
            <v>0</v>
          </cell>
        </row>
        <row r="282">
          <cell r="A282">
            <v>558</v>
          </cell>
          <cell r="BN282">
            <v>2.9392506660445187E-2</v>
          </cell>
          <cell r="BO282">
            <v>0</v>
          </cell>
          <cell r="BP282">
            <v>0</v>
          </cell>
        </row>
        <row r="283">
          <cell r="A283">
            <v>175</v>
          </cell>
          <cell r="BN283">
            <v>-5.332644046162905E-2</v>
          </cell>
          <cell r="BO283">
            <v>7.1726440461629043E-2</v>
          </cell>
          <cell r="BP283">
            <v>115871.93135740947</v>
          </cell>
        </row>
        <row r="284">
          <cell r="A284">
            <v>155</v>
          </cell>
          <cell r="BN284">
            <v>3.5462077550598707E-2</v>
          </cell>
          <cell r="BO284">
            <v>0</v>
          </cell>
          <cell r="BP284">
            <v>0</v>
          </cell>
        </row>
        <row r="285">
          <cell r="A285">
            <v>156</v>
          </cell>
          <cell r="BN285">
            <v>3.9601960041760913E-2</v>
          </cell>
          <cell r="BO285">
            <v>0</v>
          </cell>
          <cell r="BP285">
            <v>0</v>
          </cell>
        </row>
        <row r="286">
          <cell r="A286">
            <v>378</v>
          </cell>
          <cell r="BN286">
            <v>4.2672901675788993E-2</v>
          </cell>
          <cell r="BO286">
            <v>0</v>
          </cell>
          <cell r="BP286">
            <v>0</v>
          </cell>
        </row>
        <row r="287">
          <cell r="A287">
            <v>366</v>
          </cell>
          <cell r="BN287">
            <v>3.9672806733294021E-2</v>
          </cell>
          <cell r="BO287">
            <v>0</v>
          </cell>
          <cell r="BP287">
            <v>0</v>
          </cell>
        </row>
        <row r="288">
          <cell r="A288">
            <v>375</v>
          </cell>
          <cell r="BN288">
            <v>3.4188652554645746E-2</v>
          </cell>
          <cell r="BO288">
            <v>0</v>
          </cell>
          <cell r="BP288">
            <v>0</v>
          </cell>
        </row>
        <row r="289">
          <cell r="A289">
            <v>356</v>
          </cell>
          <cell r="BN289">
            <v>4.2092955098849007E-2</v>
          </cell>
          <cell r="BO289">
            <v>0</v>
          </cell>
          <cell r="BP289">
            <v>0</v>
          </cell>
        </row>
        <row r="290">
          <cell r="A290">
            <v>357</v>
          </cell>
          <cell r="BN290">
            <v>4.2389688649342859E-2</v>
          </cell>
          <cell r="BO290">
            <v>0</v>
          </cell>
          <cell r="BP290">
            <v>0</v>
          </cell>
        </row>
        <row r="291">
          <cell r="A291">
            <v>362</v>
          </cell>
          <cell r="BN291">
            <v>5.2305953697793284E-2</v>
          </cell>
          <cell r="BO291">
            <v>0</v>
          </cell>
          <cell r="BP291">
            <v>0</v>
          </cell>
        </row>
        <row r="292">
          <cell r="A292">
            <v>376</v>
          </cell>
          <cell r="BN292">
            <v>4.2621832262783904E-2</v>
          </cell>
          <cell r="BO292">
            <v>0</v>
          </cell>
          <cell r="BP292">
            <v>0</v>
          </cell>
        </row>
        <row r="293">
          <cell r="A293">
            <v>554</v>
          </cell>
          <cell r="BN293">
            <v>4.2448678060024905E-2</v>
          </cell>
          <cell r="BO293">
            <v>0</v>
          </cell>
          <cell r="BP293">
            <v>0</v>
          </cell>
        </row>
        <row r="294">
          <cell r="A294">
            <v>562</v>
          </cell>
          <cell r="BN294">
            <v>3.8404841194192574E-2</v>
          </cell>
          <cell r="BO294">
            <v>0</v>
          </cell>
          <cell r="BP294">
            <v>0</v>
          </cell>
        </row>
        <row r="295">
          <cell r="A295">
            <v>159</v>
          </cell>
          <cell r="BN295">
            <v>5.1465397659115515E-2</v>
          </cell>
          <cell r="BO295">
            <v>0</v>
          </cell>
          <cell r="BP295">
            <v>0</v>
          </cell>
        </row>
        <row r="296">
          <cell r="A296">
            <v>372</v>
          </cell>
          <cell r="BN296">
            <v>4.4503626344951308E-2</v>
          </cell>
          <cell r="BO296">
            <v>0</v>
          </cell>
          <cell r="BP296">
            <v>0</v>
          </cell>
        </row>
        <row r="297">
          <cell r="A297">
            <v>157</v>
          </cell>
          <cell r="BN297">
            <v>4.701280585607092E-2</v>
          </cell>
          <cell r="BO297">
            <v>0</v>
          </cell>
          <cell r="BP297">
            <v>0</v>
          </cell>
        </row>
        <row r="298">
          <cell r="A298">
            <v>368</v>
          </cell>
          <cell r="BN298">
            <v>2.8433632656322826E-2</v>
          </cell>
          <cell r="BO298">
            <v>0</v>
          </cell>
          <cell r="BP298">
            <v>0</v>
          </cell>
        </row>
        <row r="299">
          <cell r="A299">
            <v>494</v>
          </cell>
          <cell r="BN299">
            <v>6.015313984160163E-2</v>
          </cell>
          <cell r="BO299">
            <v>0</v>
          </cell>
          <cell r="BP299">
            <v>0</v>
          </cell>
        </row>
        <row r="300">
          <cell r="A300">
            <v>446</v>
          </cell>
          <cell r="BN300">
            <v>8.1308705343714663E-2</v>
          </cell>
          <cell r="BO300">
            <v>0</v>
          </cell>
          <cell r="BP300">
            <v>0</v>
          </cell>
        </row>
        <row r="301">
          <cell r="A301">
            <v>110</v>
          </cell>
          <cell r="BN301">
            <v>8.3348694062472917E-2</v>
          </cell>
          <cell r="BO301">
            <v>0</v>
          </cell>
          <cell r="BP301">
            <v>0</v>
          </cell>
        </row>
      </sheetData>
      <sheetData sheetId="26"/>
      <sheetData sheetId="27"/>
      <sheetData sheetId="28"/>
      <sheetData sheetId="29"/>
      <sheetData sheetId="30"/>
      <sheetData sheetId="31">
        <row r="1">
          <cell r="D1" t="str">
            <v>Capital
Carry Forward</v>
          </cell>
        </row>
      </sheetData>
      <sheetData sheetId="32">
        <row r="1">
          <cell r="C1" t="str">
            <v>LAESTAB</v>
          </cell>
        </row>
      </sheetData>
      <sheetData sheetId="33"/>
      <sheetData sheetId="34"/>
      <sheetData sheetId="3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ISB 20-21"/>
      <sheetName val="Adjusted Factors 20-21"/>
      <sheetName val="2020-21Delegated Budget"/>
      <sheetName val="Budget Share 21-22"/>
      <sheetName val="New monthly payments amounts"/>
      <sheetName val="Sheet2"/>
      <sheetName val="APS_7400_16042021 CORRECTION AF"/>
      <sheetName val="Sheet1 (2)"/>
      <sheetName val="New ISB 21-22"/>
      <sheetName val="Adjusted Factors 21-22"/>
      <sheetName val="2021-22 Delegated Budget"/>
      <sheetName val="List"/>
      <sheetName val="New ISB 19-20"/>
      <sheetName val="Adjusted Factors 19-20"/>
      <sheetName val="2019-20 Delegated Budget Alloca"/>
      <sheetName val="Budget Share 19-20"/>
      <sheetName val="Sheet1"/>
    </sheetNames>
    <sheetDataSet>
      <sheetData sheetId="0"/>
      <sheetData sheetId="1">
        <row r="1">
          <cell r="A1" t="str">
            <v>School Number</v>
          </cell>
          <cell r="B1" t="str">
            <v>URN</v>
          </cell>
          <cell r="C1" t="str">
            <v>LAESTAB</v>
          </cell>
          <cell r="D1" t="str">
            <v>School Name</v>
          </cell>
          <cell r="E1" t="str">
            <v>Phase</v>
          </cell>
          <cell r="F1" t="str">
            <v>Academy Type</v>
          </cell>
          <cell r="G1" t="str">
            <v>London Fringe</v>
          </cell>
          <cell r="H1" t="str">
            <v>Number of Primary year groups for middle schools</v>
          </cell>
          <cell r="I1" t="str">
            <v>Number of Secondary year groups for middle schools</v>
          </cell>
          <cell r="J1" t="str">
            <v>Number of Primary year groups for all schools</v>
          </cell>
          <cell r="K1" t="str">
            <v>Number of Secondary year groups for all schools</v>
          </cell>
          <cell r="L1" t="str">
            <v>Number of KS3 year groups for all schools</v>
          </cell>
          <cell r="M1" t="str">
            <v>Number of KS4 year groups for all schools</v>
          </cell>
          <cell r="N1" t="str">
            <v>NOR</v>
          </cell>
          <cell r="O1" t="str">
            <v>NOR Primary</v>
          </cell>
          <cell r="P1" t="str">
            <v>NOR Reception</v>
          </cell>
          <cell r="Q1" t="str">
            <v>NOR Y1-6 for calculation of the eligible pupils for the primary prior attainment factor ONLY</v>
          </cell>
          <cell r="R1" t="str">
            <v>NOR Secondary</v>
          </cell>
          <cell r="S1" t="str">
            <v>NOR KS3</v>
          </cell>
          <cell r="T1" t="str">
            <v>NOR KS4</v>
          </cell>
          <cell r="U1" t="str">
            <v>NOR Y7 for calculation of the eligible pupils for the secondary prior attainment factor ONLY</v>
          </cell>
          <cell r="V1" t="str">
            <v>NOR Y8 for calculation of the eligible pupils for the secondary prior attainment factor ONLY</v>
          </cell>
          <cell r="W1" t="str">
            <v>NOR Y9 for calculation of the eligible pupils for the secondary prior attainment factor ONLY</v>
          </cell>
          <cell r="X1" t="str">
            <v>NOR Y10 for calculation of the eligible pupils for the secondary prior attainment factor ONLY</v>
          </cell>
          <cell r="Y1" t="str">
            <v>NOR Y11 for calculation of the eligible pupils for the secondary prior attainment factor ONLY</v>
          </cell>
          <cell r="Z1" t="str">
            <v>Reception Difference</v>
          </cell>
          <cell r="AA1" t="str">
            <v>20-21 Base NOR</v>
          </cell>
          <cell r="AB1" t="str">
            <v>Average Year Group Size</v>
          </cell>
          <cell r="AC1" t="str">
            <v>Primary FSM Units</v>
          </cell>
          <cell r="AD1" t="str">
            <v>Primary Ever 6 Units</v>
          </cell>
          <cell r="AE1" t="str">
            <v>Secondary FSM Units</v>
          </cell>
          <cell r="AF1" t="str">
            <v>Secondary Ever 6 Units</v>
          </cell>
          <cell r="AG1" t="str">
            <v>IDACI Primary Units Band G</v>
          </cell>
          <cell r="AH1" t="str">
            <v>IDACI Primary Units Band F</v>
          </cell>
          <cell r="AI1" t="str">
            <v>IDACI Primary Units Band E</v>
          </cell>
          <cell r="AJ1" t="str">
            <v>IDACI Primary Units Band D</v>
          </cell>
          <cell r="AK1" t="str">
            <v>IDACI Primary Units Band C</v>
          </cell>
          <cell r="AL1" t="str">
            <v>IDACI Primary Units Band B</v>
          </cell>
          <cell r="AM1" t="str">
            <v>IDACI Primary Units Band A</v>
          </cell>
          <cell r="AN1" t="str">
            <v>IDACI Secondary Units Band G</v>
          </cell>
          <cell r="AO1" t="str">
            <v>IDACI Secondary Units Band F</v>
          </cell>
          <cell r="AP1" t="str">
            <v>IDACI Secondary Units Band E</v>
          </cell>
          <cell r="AQ1" t="str">
            <v>IDACI Secondary Units Band D</v>
          </cell>
          <cell r="AR1" t="str">
            <v>IDACI Secondary Units Band C</v>
          </cell>
          <cell r="AS1" t="str">
            <v>IDACI Secondary Units Band B</v>
          </cell>
          <cell r="AT1" t="str">
            <v>IDACI Secondary Units Band A</v>
          </cell>
          <cell r="AU1" t="str">
            <v>EAL 1 Primary Units</v>
          </cell>
          <cell r="AV1" t="str">
            <v>EAL 2 Primary Units</v>
          </cell>
          <cell r="AW1" t="str">
            <v>EAL 3 Primary Units</v>
          </cell>
          <cell r="AX1" t="str">
            <v>EAL 1 Secondary Units</v>
          </cell>
          <cell r="AY1" t="str">
            <v>EAL 2 Secondary Units</v>
          </cell>
          <cell r="AZ1" t="str">
            <v>EAL 3 Secondary Units</v>
          </cell>
          <cell r="BA1" t="str">
            <v>LAC X Units</v>
          </cell>
          <cell r="BB1" t="str">
            <v>Low Attainment under new EYFSP Proportion</v>
          </cell>
          <cell r="BC1" t="str">
            <v>Low attainment total Primary Units</v>
          </cell>
          <cell r="BD1" t="str">
            <v>Low Attainment Secondary Units - Y7</v>
          </cell>
          <cell r="BE1" t="str">
            <v>Low Attainment Secondary Units - Y8</v>
          </cell>
          <cell r="BF1" t="str">
            <v>Low Attainment Secondary Units - Y9</v>
          </cell>
          <cell r="BG1" t="str">
            <v>Low Attainment Secondary Units - Y10</v>
          </cell>
          <cell r="BH1" t="str">
            <v>Low Attainment Secondary Units - Y11</v>
          </cell>
          <cell r="BI1" t="str">
            <v>Low attainment total Secondary Units</v>
          </cell>
          <cell r="BJ1" t="str">
            <v>Mobility Primary Units</v>
          </cell>
          <cell r="BK1" t="str">
            <v>Mobility Secondary Units</v>
          </cell>
          <cell r="BL1" t="str">
            <v>Primary sparsity av. Distance to 2nd school
(miles)</v>
          </cell>
          <cell r="BM1" t="str">
            <v>Secondary sparsity av. Distance to 2nd school
(miles)</v>
          </cell>
          <cell r="BN1" t="str">
            <v>Sparsity flag</v>
          </cell>
          <cell r="BO1" t="str">
            <v>Proportion of total NOR in Primary phase</v>
          </cell>
          <cell r="BP1" t="str">
            <v>Proportion of total NOR in Secondary phase</v>
          </cell>
          <cell r="BQ1" t="str">
            <v>High Needs Places (SSC, HIUs, SLUs)</v>
          </cell>
          <cell r="BR1" t="str">
            <v>Special School Places</v>
          </cell>
          <cell r="BS1" t="str">
            <v>PRU Places</v>
          </cell>
        </row>
        <row r="2">
          <cell r="B2" t="str">
            <v>Total</v>
          </cell>
          <cell r="N2">
            <v>93409</v>
          </cell>
          <cell r="O2">
            <v>55804</v>
          </cell>
          <cell r="P2">
            <v>7726</v>
          </cell>
          <cell r="Q2">
            <v>48078</v>
          </cell>
          <cell r="R2">
            <v>37605</v>
          </cell>
          <cell r="S2">
            <v>22918</v>
          </cell>
          <cell r="T2">
            <v>14687</v>
          </cell>
          <cell r="U2">
            <v>7906</v>
          </cell>
          <cell r="V2">
            <v>7626</v>
          </cell>
          <cell r="W2">
            <v>7386</v>
          </cell>
          <cell r="X2">
            <v>7404</v>
          </cell>
          <cell r="Y2">
            <v>7283</v>
          </cell>
          <cell r="Z2">
            <v>0</v>
          </cell>
          <cell r="AA2">
            <v>93409</v>
          </cell>
          <cell r="AB2">
            <v>53.579674311196044</v>
          </cell>
          <cell r="AC2">
            <v>8632.204080142641</v>
          </cell>
          <cell r="AD2">
            <v>11104.143929190072</v>
          </cell>
          <cell r="AE2">
            <v>5242.9999999999991</v>
          </cell>
          <cell r="AF2">
            <v>9045.9950404046758</v>
          </cell>
          <cell r="AG2">
            <v>39427.882483918285</v>
          </cell>
          <cell r="AH2">
            <v>5163.8331498790485</v>
          </cell>
          <cell r="AI2">
            <v>3156.0239174168059</v>
          </cell>
          <cell r="AJ2">
            <v>3511.0423017952726</v>
          </cell>
          <cell r="AK2">
            <v>2307.9916732044449</v>
          </cell>
          <cell r="AL2">
            <v>1849.1223465558821</v>
          </cell>
          <cell r="AM2">
            <v>388.10412723027673</v>
          </cell>
          <cell r="AN2">
            <v>27506.299028847865</v>
          </cell>
          <cell r="AO2">
            <v>3116.8487114694863</v>
          </cell>
          <cell r="AP2">
            <v>1948.6937036412066</v>
          </cell>
          <cell r="AQ2">
            <v>2154.9488564376611</v>
          </cell>
          <cell r="AR2">
            <v>1413.6909258639193</v>
          </cell>
          <cell r="AS2">
            <v>1251.5187737398612</v>
          </cell>
          <cell r="AT2">
            <v>212.99999999999991</v>
          </cell>
          <cell r="AU2">
            <v>1198.1704351694614</v>
          </cell>
          <cell r="AV2">
            <v>2255.7464659644106</v>
          </cell>
          <cell r="AW2">
            <v>3233.6936310195942</v>
          </cell>
          <cell r="AX2">
            <v>183.44410294408306</v>
          </cell>
          <cell r="AY2">
            <v>346.87920111266715</v>
          </cell>
          <cell r="AZ2">
            <v>505.25249592718518</v>
          </cell>
          <cell r="BA2">
            <v>477.39563442194014</v>
          </cell>
          <cell r="BB2">
            <v>14687.888420888352</v>
          </cell>
          <cell r="BC2">
            <v>17048.338207838537</v>
          </cell>
          <cell r="BD2">
            <v>2988.258854057859</v>
          </cell>
          <cell r="BE2">
            <v>2978.4704328780272</v>
          </cell>
          <cell r="BF2">
            <v>3133.1369313668338</v>
          </cell>
          <cell r="BG2">
            <v>3730.9898604507957</v>
          </cell>
          <cell r="BH2">
            <v>1575.0091381898974</v>
          </cell>
          <cell r="BI2">
            <v>9007.3578199128206</v>
          </cell>
          <cell r="BJ2">
            <v>737.57508703941448</v>
          </cell>
          <cell r="BK2">
            <v>91.668613749362279</v>
          </cell>
          <cell r="BO2">
            <v>253.99073254888083</v>
          </cell>
          <cell r="BP2">
            <v>45.009267451119172</v>
          </cell>
        </row>
        <row r="3">
          <cell r="A3">
            <v>205</v>
          </cell>
          <cell r="B3">
            <v>124531</v>
          </cell>
          <cell r="C3">
            <v>9352002</v>
          </cell>
          <cell r="D3" t="str">
            <v>Bildeston Primary School</v>
          </cell>
          <cell r="E3" t="str">
            <v>Primary</v>
          </cell>
          <cell r="F3">
            <v>0</v>
          </cell>
          <cell r="G3">
            <v>1</v>
          </cell>
          <cell r="H3">
            <v>0</v>
          </cell>
          <cell r="I3">
            <v>0</v>
          </cell>
          <cell r="J3">
            <v>7</v>
          </cell>
          <cell r="K3">
            <v>0</v>
          </cell>
          <cell r="L3">
            <v>0</v>
          </cell>
          <cell r="M3">
            <v>0</v>
          </cell>
          <cell r="N3">
            <v>99</v>
          </cell>
          <cell r="O3">
            <v>99</v>
          </cell>
          <cell r="P3">
            <v>17</v>
          </cell>
          <cell r="Q3">
            <v>82</v>
          </cell>
          <cell r="R3">
            <v>0</v>
          </cell>
          <cell r="S3">
            <v>0</v>
          </cell>
          <cell r="T3">
            <v>0</v>
          </cell>
          <cell r="U3">
            <v>0</v>
          </cell>
          <cell r="V3">
            <v>0</v>
          </cell>
          <cell r="W3">
            <v>0</v>
          </cell>
          <cell r="X3">
            <v>0</v>
          </cell>
          <cell r="Y3">
            <v>0</v>
          </cell>
          <cell r="Z3">
            <v>0</v>
          </cell>
          <cell r="AA3">
            <v>99</v>
          </cell>
          <cell r="AB3">
            <v>14.142857142857142</v>
          </cell>
          <cell r="AC3">
            <v>20.999999999999986</v>
          </cell>
          <cell r="AD3">
            <v>26.536082474226802</v>
          </cell>
          <cell r="AE3">
            <v>0</v>
          </cell>
          <cell r="AF3">
            <v>0</v>
          </cell>
          <cell r="AG3">
            <v>97.000000000000014</v>
          </cell>
          <cell r="AH3">
            <v>1.9999999999999998</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1.2073170731707306</v>
          </cell>
          <cell r="AX3">
            <v>0</v>
          </cell>
          <cell r="AY3">
            <v>0</v>
          </cell>
          <cell r="AZ3">
            <v>0</v>
          </cell>
          <cell r="BA3">
            <v>0</v>
          </cell>
          <cell r="BB3">
            <v>29.818181818181845</v>
          </cell>
          <cell r="BC3">
            <v>36.000000000000036</v>
          </cell>
          <cell r="BD3">
            <v>0</v>
          </cell>
          <cell r="BE3">
            <v>0</v>
          </cell>
          <cell r="BF3">
            <v>0</v>
          </cell>
          <cell r="BG3">
            <v>0</v>
          </cell>
          <cell r="BH3">
            <v>0</v>
          </cell>
          <cell r="BI3">
            <v>0</v>
          </cell>
          <cell r="BJ3">
            <v>5.9999999999999699E-2</v>
          </cell>
          <cell r="BK3">
            <v>0</v>
          </cell>
          <cell r="BL3">
            <v>2.75303584552239</v>
          </cell>
          <cell r="BM3">
            <v>0</v>
          </cell>
          <cell r="BN3">
            <v>1</v>
          </cell>
          <cell r="BO3">
            <v>1</v>
          </cell>
          <cell r="BP3">
            <v>0</v>
          </cell>
        </row>
        <row r="4">
          <cell r="A4">
            <v>436</v>
          </cell>
          <cell r="B4">
            <v>124534</v>
          </cell>
          <cell r="C4">
            <v>9352007</v>
          </cell>
          <cell r="D4" t="str">
            <v>Elmswell Community Primary School</v>
          </cell>
          <cell r="E4" t="str">
            <v>Primary</v>
          </cell>
          <cell r="F4">
            <v>0</v>
          </cell>
          <cell r="G4">
            <v>1</v>
          </cell>
          <cell r="H4">
            <v>0</v>
          </cell>
          <cell r="I4">
            <v>0</v>
          </cell>
          <cell r="J4">
            <v>7</v>
          </cell>
          <cell r="K4">
            <v>0</v>
          </cell>
          <cell r="L4">
            <v>0</v>
          </cell>
          <cell r="M4">
            <v>0</v>
          </cell>
          <cell r="N4">
            <v>288</v>
          </cell>
          <cell r="O4">
            <v>288</v>
          </cell>
          <cell r="P4">
            <v>39</v>
          </cell>
          <cell r="Q4">
            <v>249</v>
          </cell>
          <cell r="R4">
            <v>0</v>
          </cell>
          <cell r="S4">
            <v>0</v>
          </cell>
          <cell r="T4">
            <v>0</v>
          </cell>
          <cell r="U4">
            <v>0</v>
          </cell>
          <cell r="V4">
            <v>0</v>
          </cell>
          <cell r="W4">
            <v>0</v>
          </cell>
          <cell r="X4">
            <v>0</v>
          </cell>
          <cell r="Y4">
            <v>0</v>
          </cell>
          <cell r="Z4">
            <v>0</v>
          </cell>
          <cell r="AA4">
            <v>288</v>
          </cell>
          <cell r="AB4">
            <v>41.142857142857146</v>
          </cell>
          <cell r="AC4">
            <v>27.999999999999993</v>
          </cell>
          <cell r="AD4">
            <v>32.450704225352112</v>
          </cell>
          <cell r="AE4">
            <v>0</v>
          </cell>
          <cell r="AF4">
            <v>0</v>
          </cell>
          <cell r="AG4">
            <v>285.98601398601397</v>
          </cell>
          <cell r="AH4">
            <v>2.0139860139860133</v>
          </cell>
          <cell r="AI4">
            <v>0</v>
          </cell>
          <cell r="AJ4">
            <v>0</v>
          </cell>
          <cell r="AK4">
            <v>0</v>
          </cell>
          <cell r="AL4">
            <v>0</v>
          </cell>
          <cell r="AM4">
            <v>0</v>
          </cell>
          <cell r="AN4">
            <v>0</v>
          </cell>
          <cell r="AO4">
            <v>0</v>
          </cell>
          <cell r="AP4">
            <v>0</v>
          </cell>
          <cell r="AQ4">
            <v>0</v>
          </cell>
          <cell r="AR4">
            <v>0</v>
          </cell>
          <cell r="AS4">
            <v>0</v>
          </cell>
          <cell r="AT4">
            <v>0</v>
          </cell>
          <cell r="AU4">
            <v>1.1566265060240957</v>
          </cell>
          <cell r="AV4">
            <v>4.6265060240963711</v>
          </cell>
          <cell r="AW4">
            <v>5.7831325301204926</v>
          </cell>
          <cell r="AX4">
            <v>0</v>
          </cell>
          <cell r="AY4">
            <v>0</v>
          </cell>
          <cell r="AZ4">
            <v>0</v>
          </cell>
          <cell r="BA4">
            <v>0</v>
          </cell>
          <cell r="BB4">
            <v>63.012244897959206</v>
          </cell>
          <cell r="BC4">
            <v>72.881632653061246</v>
          </cell>
          <cell r="BD4">
            <v>0</v>
          </cell>
          <cell r="BE4">
            <v>0</v>
          </cell>
          <cell r="BF4">
            <v>0</v>
          </cell>
          <cell r="BG4">
            <v>0</v>
          </cell>
          <cell r="BH4">
            <v>0</v>
          </cell>
          <cell r="BI4">
            <v>0</v>
          </cell>
          <cell r="BJ4">
            <v>0</v>
          </cell>
          <cell r="BK4">
            <v>0</v>
          </cell>
          <cell r="BL4">
            <v>1.3872425749244699</v>
          </cell>
          <cell r="BM4">
            <v>0</v>
          </cell>
          <cell r="BN4">
            <v>0</v>
          </cell>
          <cell r="BO4">
            <v>1</v>
          </cell>
          <cell r="BP4">
            <v>0</v>
          </cell>
        </row>
        <row r="5">
          <cell r="A5">
            <v>443</v>
          </cell>
          <cell r="B5">
            <v>124536</v>
          </cell>
          <cell r="C5">
            <v>9352009</v>
          </cell>
          <cell r="D5" t="str">
            <v>Pot Kiln Primary School</v>
          </cell>
          <cell r="E5" t="str">
            <v>Primary</v>
          </cell>
          <cell r="F5">
            <v>0</v>
          </cell>
          <cell r="G5">
            <v>1</v>
          </cell>
          <cell r="H5">
            <v>0</v>
          </cell>
          <cell r="I5">
            <v>0</v>
          </cell>
          <cell r="J5">
            <v>7</v>
          </cell>
          <cell r="K5">
            <v>0</v>
          </cell>
          <cell r="L5">
            <v>0</v>
          </cell>
          <cell r="M5">
            <v>0</v>
          </cell>
          <cell r="N5">
            <v>293</v>
          </cell>
          <cell r="O5">
            <v>293</v>
          </cell>
          <cell r="P5">
            <v>32</v>
          </cell>
          <cell r="Q5">
            <v>261</v>
          </cell>
          <cell r="R5">
            <v>0</v>
          </cell>
          <cell r="S5">
            <v>0</v>
          </cell>
          <cell r="T5">
            <v>0</v>
          </cell>
          <cell r="U5">
            <v>0</v>
          </cell>
          <cell r="V5">
            <v>0</v>
          </cell>
          <cell r="W5">
            <v>0</v>
          </cell>
          <cell r="X5">
            <v>0</v>
          </cell>
          <cell r="Y5">
            <v>0</v>
          </cell>
          <cell r="Z5">
            <v>0</v>
          </cell>
          <cell r="AA5">
            <v>293</v>
          </cell>
          <cell r="AB5">
            <v>41.857142857142854</v>
          </cell>
          <cell r="AC5">
            <v>75.000000000000057</v>
          </cell>
          <cell r="AD5">
            <v>99.27302631578948</v>
          </cell>
          <cell r="AE5">
            <v>0</v>
          </cell>
          <cell r="AF5">
            <v>0</v>
          </cell>
          <cell r="AG5">
            <v>88.999999999999972</v>
          </cell>
          <cell r="AH5">
            <v>142.99999999999989</v>
          </cell>
          <cell r="AI5">
            <v>3.0000000000000142</v>
          </cell>
          <cell r="AJ5">
            <v>55.999999999999929</v>
          </cell>
          <cell r="AK5">
            <v>1.9999999999999998</v>
          </cell>
          <cell r="AL5">
            <v>0</v>
          </cell>
          <cell r="AM5">
            <v>0</v>
          </cell>
          <cell r="AN5">
            <v>0</v>
          </cell>
          <cell r="AO5">
            <v>0</v>
          </cell>
          <cell r="AP5">
            <v>0</v>
          </cell>
          <cell r="AQ5">
            <v>0</v>
          </cell>
          <cell r="AR5">
            <v>0</v>
          </cell>
          <cell r="AS5">
            <v>0</v>
          </cell>
          <cell r="AT5">
            <v>0</v>
          </cell>
          <cell r="AU5">
            <v>4.4904214559387006</v>
          </cell>
          <cell r="AV5">
            <v>6.7356321839080344</v>
          </cell>
          <cell r="AW5">
            <v>11.226053639846734</v>
          </cell>
          <cell r="AX5">
            <v>0</v>
          </cell>
          <cell r="AY5">
            <v>0</v>
          </cell>
          <cell r="AZ5">
            <v>0</v>
          </cell>
          <cell r="BA5">
            <v>0</v>
          </cell>
          <cell r="BB5">
            <v>83.276264591439642</v>
          </cell>
          <cell r="BC5">
            <v>93.486381322957143</v>
          </cell>
          <cell r="BD5">
            <v>0</v>
          </cell>
          <cell r="BE5">
            <v>0</v>
          </cell>
          <cell r="BF5">
            <v>0</v>
          </cell>
          <cell r="BG5">
            <v>0</v>
          </cell>
          <cell r="BH5">
            <v>0</v>
          </cell>
          <cell r="BI5">
            <v>0</v>
          </cell>
          <cell r="BJ5">
            <v>14.419999999999879</v>
          </cell>
          <cell r="BK5">
            <v>0</v>
          </cell>
          <cell r="BL5">
            <v>0.60715532243186598</v>
          </cell>
          <cell r="BM5">
            <v>0</v>
          </cell>
          <cell r="BN5">
            <v>0</v>
          </cell>
          <cell r="BO5">
            <v>1</v>
          </cell>
          <cell r="BP5">
            <v>0</v>
          </cell>
        </row>
        <row r="6">
          <cell r="A6">
            <v>451</v>
          </cell>
          <cell r="B6">
            <v>124537</v>
          </cell>
          <cell r="C6">
            <v>9352011</v>
          </cell>
          <cell r="D6" t="str">
            <v>New Cangle Community Primary School</v>
          </cell>
          <cell r="E6" t="str">
            <v>Primary</v>
          </cell>
          <cell r="F6">
            <v>0</v>
          </cell>
          <cell r="G6">
            <v>1</v>
          </cell>
          <cell r="H6">
            <v>0</v>
          </cell>
          <cell r="I6">
            <v>0</v>
          </cell>
          <cell r="J6">
            <v>7</v>
          </cell>
          <cell r="K6">
            <v>0</v>
          </cell>
          <cell r="L6">
            <v>0</v>
          </cell>
          <cell r="M6">
            <v>0</v>
          </cell>
          <cell r="N6">
            <v>207</v>
          </cell>
          <cell r="O6">
            <v>207</v>
          </cell>
          <cell r="P6">
            <v>30</v>
          </cell>
          <cell r="Q6">
            <v>177</v>
          </cell>
          <cell r="R6">
            <v>0</v>
          </cell>
          <cell r="S6">
            <v>0</v>
          </cell>
          <cell r="T6">
            <v>0</v>
          </cell>
          <cell r="U6">
            <v>0</v>
          </cell>
          <cell r="V6">
            <v>0</v>
          </cell>
          <cell r="W6">
            <v>0</v>
          </cell>
          <cell r="X6">
            <v>0</v>
          </cell>
          <cell r="Y6">
            <v>0</v>
          </cell>
          <cell r="Z6">
            <v>0</v>
          </cell>
          <cell r="AA6">
            <v>207</v>
          </cell>
          <cell r="AB6">
            <v>29.571428571428573</v>
          </cell>
          <cell r="AC6">
            <v>28.000000000000043</v>
          </cell>
          <cell r="AD6">
            <v>34.669950738916256</v>
          </cell>
          <cell r="AE6">
            <v>0</v>
          </cell>
          <cell r="AF6">
            <v>0</v>
          </cell>
          <cell r="AG6">
            <v>192</v>
          </cell>
          <cell r="AH6">
            <v>14.000000000000002</v>
          </cell>
          <cell r="AI6">
            <v>1.0000000000000011</v>
          </cell>
          <cell r="AJ6">
            <v>0</v>
          </cell>
          <cell r="AK6">
            <v>0</v>
          </cell>
          <cell r="AL6">
            <v>0</v>
          </cell>
          <cell r="AM6">
            <v>0</v>
          </cell>
          <cell r="AN6">
            <v>0</v>
          </cell>
          <cell r="AO6">
            <v>0</v>
          </cell>
          <cell r="AP6">
            <v>0</v>
          </cell>
          <cell r="AQ6">
            <v>0</v>
          </cell>
          <cell r="AR6">
            <v>0</v>
          </cell>
          <cell r="AS6">
            <v>0</v>
          </cell>
          <cell r="AT6">
            <v>0</v>
          </cell>
          <cell r="AU6">
            <v>4.6779661016949206</v>
          </cell>
          <cell r="AV6">
            <v>5.8474576271186507</v>
          </cell>
          <cell r="AW6">
            <v>10.52542372881355</v>
          </cell>
          <cell r="AX6">
            <v>0</v>
          </cell>
          <cell r="AY6">
            <v>0</v>
          </cell>
          <cell r="AZ6">
            <v>0</v>
          </cell>
          <cell r="BA6">
            <v>0</v>
          </cell>
          <cell r="BB6">
            <v>50.571428571428619</v>
          </cell>
          <cell r="BC6">
            <v>59.142857142857196</v>
          </cell>
          <cell r="BD6">
            <v>0</v>
          </cell>
          <cell r="BE6">
            <v>0</v>
          </cell>
          <cell r="BF6">
            <v>0</v>
          </cell>
          <cell r="BG6">
            <v>0</v>
          </cell>
          <cell r="BH6">
            <v>0</v>
          </cell>
          <cell r="BI6">
            <v>0</v>
          </cell>
          <cell r="BJ6">
            <v>0</v>
          </cell>
          <cell r="BK6">
            <v>0</v>
          </cell>
          <cell r="BL6">
            <v>0.57261693767772504</v>
          </cell>
          <cell r="BM6">
            <v>0</v>
          </cell>
          <cell r="BN6">
            <v>0</v>
          </cell>
          <cell r="BO6">
            <v>1</v>
          </cell>
          <cell r="BP6">
            <v>0</v>
          </cell>
        </row>
        <row r="7">
          <cell r="A7">
            <v>460</v>
          </cell>
          <cell r="B7">
            <v>124538</v>
          </cell>
          <cell r="C7">
            <v>9352012</v>
          </cell>
          <cell r="D7" t="str">
            <v>Hundon Community Primary School</v>
          </cell>
          <cell r="E7" t="str">
            <v>Primary</v>
          </cell>
          <cell r="F7">
            <v>0</v>
          </cell>
          <cell r="G7">
            <v>1</v>
          </cell>
          <cell r="H7">
            <v>0</v>
          </cell>
          <cell r="I7">
            <v>0</v>
          </cell>
          <cell r="J7">
            <v>7</v>
          </cell>
          <cell r="K7">
            <v>0</v>
          </cell>
          <cell r="L7">
            <v>0</v>
          </cell>
          <cell r="M7">
            <v>0</v>
          </cell>
          <cell r="N7">
            <v>76</v>
          </cell>
          <cell r="O7">
            <v>76</v>
          </cell>
          <cell r="P7">
            <v>10</v>
          </cell>
          <cell r="Q7">
            <v>66</v>
          </cell>
          <cell r="R7">
            <v>0</v>
          </cell>
          <cell r="S7">
            <v>0</v>
          </cell>
          <cell r="T7">
            <v>0</v>
          </cell>
          <cell r="U7">
            <v>0</v>
          </cell>
          <cell r="V7">
            <v>0</v>
          </cell>
          <cell r="W7">
            <v>0</v>
          </cell>
          <cell r="X7">
            <v>0</v>
          </cell>
          <cell r="Y7">
            <v>0</v>
          </cell>
          <cell r="Z7">
            <v>0</v>
          </cell>
          <cell r="AA7">
            <v>76</v>
          </cell>
          <cell r="AB7">
            <v>10.857142857142858</v>
          </cell>
          <cell r="AC7">
            <v>9.9999999999999947</v>
          </cell>
          <cell r="AD7">
            <v>10.857142857142856</v>
          </cell>
          <cell r="AE7">
            <v>0</v>
          </cell>
          <cell r="AF7">
            <v>0</v>
          </cell>
          <cell r="AG7">
            <v>72.000000000000028</v>
          </cell>
          <cell r="AH7">
            <v>3.9999999999999982</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18.857142857142875</v>
          </cell>
          <cell r="BC7">
            <v>21.714285714285733</v>
          </cell>
          <cell r="BD7">
            <v>0</v>
          </cell>
          <cell r="BE7">
            <v>0</v>
          </cell>
          <cell r="BF7">
            <v>0</v>
          </cell>
          <cell r="BG7">
            <v>0</v>
          </cell>
          <cell r="BH7">
            <v>0</v>
          </cell>
          <cell r="BI7">
            <v>0</v>
          </cell>
          <cell r="BJ7">
            <v>0.43999999999999778</v>
          </cell>
          <cell r="BK7">
            <v>0</v>
          </cell>
          <cell r="BL7">
            <v>2.29169601012658</v>
          </cell>
          <cell r="BM7">
            <v>0</v>
          </cell>
          <cell r="BN7">
            <v>1</v>
          </cell>
          <cell r="BO7">
            <v>1</v>
          </cell>
          <cell r="BP7">
            <v>0</v>
          </cell>
        </row>
        <row r="8">
          <cell r="A8">
            <v>466</v>
          </cell>
          <cell r="B8">
            <v>124539</v>
          </cell>
          <cell r="C8">
            <v>9352013</v>
          </cell>
          <cell r="D8" t="str">
            <v>Lakenheath Community Primary School</v>
          </cell>
          <cell r="E8" t="str">
            <v>Primary</v>
          </cell>
          <cell r="F8">
            <v>0</v>
          </cell>
          <cell r="G8">
            <v>1</v>
          </cell>
          <cell r="H8">
            <v>0</v>
          </cell>
          <cell r="I8">
            <v>0</v>
          </cell>
          <cell r="J8">
            <v>7</v>
          </cell>
          <cell r="K8">
            <v>0</v>
          </cell>
          <cell r="L8">
            <v>0</v>
          </cell>
          <cell r="M8">
            <v>0</v>
          </cell>
          <cell r="N8">
            <v>287</v>
          </cell>
          <cell r="O8">
            <v>287</v>
          </cell>
          <cell r="P8">
            <v>42</v>
          </cell>
          <cell r="Q8">
            <v>245</v>
          </cell>
          <cell r="R8">
            <v>0</v>
          </cell>
          <cell r="S8">
            <v>0</v>
          </cell>
          <cell r="T8">
            <v>0</v>
          </cell>
          <cell r="U8">
            <v>0</v>
          </cell>
          <cell r="V8">
            <v>0</v>
          </cell>
          <cell r="W8">
            <v>0</v>
          </cell>
          <cell r="X8">
            <v>0</v>
          </cell>
          <cell r="Y8">
            <v>0</v>
          </cell>
          <cell r="Z8">
            <v>0</v>
          </cell>
          <cell r="AA8">
            <v>287</v>
          </cell>
          <cell r="AB8">
            <v>41</v>
          </cell>
          <cell r="AC8">
            <v>31.000000000000007</v>
          </cell>
          <cell r="AD8">
            <v>59</v>
          </cell>
          <cell r="AE8">
            <v>0</v>
          </cell>
          <cell r="AF8">
            <v>0</v>
          </cell>
          <cell r="AG8">
            <v>284.99300699300699</v>
          </cell>
          <cell r="AH8">
            <v>1.0034965034965044</v>
          </cell>
          <cell r="AI8">
            <v>0</v>
          </cell>
          <cell r="AJ8">
            <v>1.0034965034965044</v>
          </cell>
          <cell r="AK8">
            <v>0</v>
          </cell>
          <cell r="AL8">
            <v>0</v>
          </cell>
          <cell r="AM8">
            <v>0</v>
          </cell>
          <cell r="AN8">
            <v>0</v>
          </cell>
          <cell r="AO8">
            <v>0</v>
          </cell>
          <cell r="AP8">
            <v>0</v>
          </cell>
          <cell r="AQ8">
            <v>0</v>
          </cell>
          <cell r="AR8">
            <v>0</v>
          </cell>
          <cell r="AS8">
            <v>0</v>
          </cell>
          <cell r="AT8">
            <v>0</v>
          </cell>
          <cell r="AU8">
            <v>1.1714285714285699</v>
          </cell>
          <cell r="AV8">
            <v>3.5142857142857222</v>
          </cell>
          <cell r="AW8">
            <v>5.8571428571428505</v>
          </cell>
          <cell r="AX8">
            <v>0</v>
          </cell>
          <cell r="AY8">
            <v>0</v>
          </cell>
          <cell r="AZ8">
            <v>0</v>
          </cell>
          <cell r="BA8">
            <v>1</v>
          </cell>
          <cell r="BB8">
            <v>82.352941176470694</v>
          </cell>
          <cell r="BC8">
            <v>96.470588235294244</v>
          </cell>
          <cell r="BD8">
            <v>0</v>
          </cell>
          <cell r="BE8">
            <v>0</v>
          </cell>
          <cell r="BF8">
            <v>0</v>
          </cell>
          <cell r="BG8">
            <v>0</v>
          </cell>
          <cell r="BH8">
            <v>0</v>
          </cell>
          <cell r="BI8">
            <v>0</v>
          </cell>
          <cell r="BJ8">
            <v>0</v>
          </cell>
          <cell r="BK8">
            <v>0</v>
          </cell>
          <cell r="BL8">
            <v>3.1375486218961601</v>
          </cell>
          <cell r="BM8">
            <v>0</v>
          </cell>
          <cell r="BN8">
            <v>0</v>
          </cell>
          <cell r="BO8">
            <v>1</v>
          </cell>
          <cell r="BP8">
            <v>0</v>
          </cell>
        </row>
        <row r="9">
          <cell r="A9">
            <v>467</v>
          </cell>
          <cell r="B9">
            <v>124540</v>
          </cell>
          <cell r="C9">
            <v>9352015</v>
          </cell>
          <cell r="D9" t="str">
            <v>Lavenham Community Primary School</v>
          </cell>
          <cell r="E9" t="str">
            <v>Primary</v>
          </cell>
          <cell r="F9">
            <v>0</v>
          </cell>
          <cell r="G9">
            <v>1</v>
          </cell>
          <cell r="H9">
            <v>0</v>
          </cell>
          <cell r="I9">
            <v>0</v>
          </cell>
          <cell r="J9">
            <v>7</v>
          </cell>
          <cell r="K9">
            <v>0</v>
          </cell>
          <cell r="L9">
            <v>0</v>
          </cell>
          <cell r="M9">
            <v>0</v>
          </cell>
          <cell r="N9">
            <v>109</v>
          </cell>
          <cell r="O9">
            <v>109</v>
          </cell>
          <cell r="P9">
            <v>15</v>
          </cell>
          <cell r="Q9">
            <v>94</v>
          </cell>
          <cell r="R9">
            <v>0</v>
          </cell>
          <cell r="S9">
            <v>0</v>
          </cell>
          <cell r="T9">
            <v>0</v>
          </cell>
          <cell r="U9">
            <v>0</v>
          </cell>
          <cell r="V9">
            <v>0</v>
          </cell>
          <cell r="W9">
            <v>0</v>
          </cell>
          <cell r="X9">
            <v>0</v>
          </cell>
          <cell r="Y9">
            <v>0</v>
          </cell>
          <cell r="Z9">
            <v>0</v>
          </cell>
          <cell r="AA9">
            <v>109</v>
          </cell>
          <cell r="AB9">
            <v>15.571428571428571</v>
          </cell>
          <cell r="AC9">
            <v>11.00000000000005</v>
          </cell>
          <cell r="AD9">
            <v>11.00000000000005</v>
          </cell>
          <cell r="AE9">
            <v>0</v>
          </cell>
          <cell r="AF9">
            <v>0</v>
          </cell>
          <cell r="AG9">
            <v>107</v>
          </cell>
          <cell r="AH9">
            <v>0</v>
          </cell>
          <cell r="AI9">
            <v>0</v>
          </cell>
          <cell r="AJ9">
            <v>1.9999999999999989</v>
          </cell>
          <cell r="AK9">
            <v>0</v>
          </cell>
          <cell r="AL9">
            <v>0</v>
          </cell>
          <cell r="AM9">
            <v>0</v>
          </cell>
          <cell r="AN9">
            <v>0</v>
          </cell>
          <cell r="AO9">
            <v>0</v>
          </cell>
          <cell r="AP9">
            <v>0</v>
          </cell>
          <cell r="AQ9">
            <v>0</v>
          </cell>
          <cell r="AR9">
            <v>0</v>
          </cell>
          <cell r="AS9">
            <v>0</v>
          </cell>
          <cell r="AT9">
            <v>0</v>
          </cell>
          <cell r="AU9">
            <v>2.319148936170218</v>
          </cell>
          <cell r="AV9">
            <v>3.4787234042553221</v>
          </cell>
          <cell r="AW9">
            <v>3.4787234042553221</v>
          </cell>
          <cell r="AX9">
            <v>0</v>
          </cell>
          <cell r="AY9">
            <v>0</v>
          </cell>
          <cell r="AZ9">
            <v>0</v>
          </cell>
          <cell r="BA9">
            <v>0</v>
          </cell>
          <cell r="BB9">
            <v>19.626373626373645</v>
          </cell>
          <cell r="BC9">
            <v>22.75824175824178</v>
          </cell>
          <cell r="BD9">
            <v>0</v>
          </cell>
          <cell r="BE9">
            <v>0</v>
          </cell>
          <cell r="BF9">
            <v>0</v>
          </cell>
          <cell r="BG9">
            <v>0</v>
          </cell>
          <cell r="BH9">
            <v>0</v>
          </cell>
          <cell r="BI9">
            <v>0</v>
          </cell>
          <cell r="BJ9">
            <v>0.45999999999999608</v>
          </cell>
          <cell r="BK9">
            <v>0</v>
          </cell>
          <cell r="BL9">
            <v>2.92078079705882</v>
          </cell>
          <cell r="BM9">
            <v>0</v>
          </cell>
          <cell r="BN9">
            <v>1</v>
          </cell>
          <cell r="BO9">
            <v>1</v>
          </cell>
          <cell r="BP9">
            <v>0</v>
          </cell>
        </row>
        <row r="10">
          <cell r="A10">
            <v>508</v>
          </cell>
          <cell r="B10">
            <v>140623</v>
          </cell>
          <cell r="C10">
            <v>9352016</v>
          </cell>
          <cell r="D10" t="str">
            <v>Trinity Church of England Voluntary Aided Primary School</v>
          </cell>
          <cell r="E10" t="str">
            <v>Primary</v>
          </cell>
          <cell r="F10">
            <v>0</v>
          </cell>
          <cell r="G10">
            <v>1</v>
          </cell>
          <cell r="H10">
            <v>0</v>
          </cell>
          <cell r="I10">
            <v>0</v>
          </cell>
          <cell r="J10">
            <v>6</v>
          </cell>
          <cell r="K10">
            <v>0</v>
          </cell>
          <cell r="L10">
            <v>0</v>
          </cell>
          <cell r="M10">
            <v>0</v>
          </cell>
          <cell r="N10">
            <v>160.25</v>
          </cell>
          <cell r="O10">
            <v>160.25</v>
          </cell>
          <cell r="P10">
            <v>43.25</v>
          </cell>
          <cell r="Q10">
            <v>117</v>
          </cell>
          <cell r="R10">
            <v>0</v>
          </cell>
          <cell r="S10">
            <v>0</v>
          </cell>
          <cell r="T10">
            <v>0</v>
          </cell>
          <cell r="U10">
            <v>0</v>
          </cell>
          <cell r="V10">
            <v>0</v>
          </cell>
          <cell r="W10">
            <v>0</v>
          </cell>
          <cell r="X10">
            <v>0</v>
          </cell>
          <cell r="Y10">
            <v>0</v>
          </cell>
          <cell r="Z10">
            <v>0</v>
          </cell>
          <cell r="AA10">
            <v>160.25</v>
          </cell>
          <cell r="AB10">
            <v>26.708333333333332</v>
          </cell>
          <cell r="AC10">
            <v>14.350746268656708</v>
          </cell>
          <cell r="AD10">
            <v>19.289351851851851</v>
          </cell>
          <cell r="AE10">
            <v>0</v>
          </cell>
          <cell r="AF10">
            <v>0</v>
          </cell>
          <cell r="AG10">
            <v>124.37313432835826</v>
          </cell>
          <cell r="AH10">
            <v>2.3917910447761259</v>
          </cell>
          <cell r="AI10">
            <v>3.5876865671641736</v>
          </cell>
          <cell r="AJ10">
            <v>29.897388059701413</v>
          </cell>
          <cell r="AK10">
            <v>0</v>
          </cell>
          <cell r="AL10">
            <v>0</v>
          </cell>
          <cell r="AM10">
            <v>0</v>
          </cell>
          <cell r="AN10">
            <v>0</v>
          </cell>
          <cell r="AO10">
            <v>0</v>
          </cell>
          <cell r="AP10">
            <v>0</v>
          </cell>
          <cell r="AQ10">
            <v>0</v>
          </cell>
          <cell r="AR10">
            <v>0</v>
          </cell>
          <cell r="AS10">
            <v>0</v>
          </cell>
          <cell r="AT10">
            <v>0</v>
          </cell>
          <cell r="AU10">
            <v>2.7393162393162402</v>
          </cell>
          <cell r="AV10">
            <v>2.7393162393162402</v>
          </cell>
          <cell r="AW10">
            <v>5.4786324786324805</v>
          </cell>
          <cell r="AX10">
            <v>0</v>
          </cell>
          <cell r="AY10">
            <v>0</v>
          </cell>
          <cell r="AZ10">
            <v>0</v>
          </cell>
          <cell r="BA10">
            <v>0</v>
          </cell>
          <cell r="BB10">
            <v>20.892857142857192</v>
          </cell>
          <cell r="BC10">
            <v>28.616071428571495</v>
          </cell>
          <cell r="BD10">
            <v>0</v>
          </cell>
          <cell r="BE10">
            <v>0</v>
          </cell>
          <cell r="BF10">
            <v>0</v>
          </cell>
          <cell r="BG10">
            <v>0</v>
          </cell>
          <cell r="BH10">
            <v>0</v>
          </cell>
          <cell r="BI10">
            <v>0</v>
          </cell>
          <cell r="BJ10">
            <v>2.3439552238805987</v>
          </cell>
          <cell r="BK10">
            <v>0</v>
          </cell>
          <cell r="BL10">
            <v>0.45725425675675702</v>
          </cell>
          <cell r="BM10">
            <v>0</v>
          </cell>
          <cell r="BN10">
            <v>0</v>
          </cell>
          <cell r="BO10">
            <v>1</v>
          </cell>
          <cell r="BP10">
            <v>0</v>
          </cell>
        </row>
        <row r="11">
          <cell r="A11">
            <v>479</v>
          </cell>
          <cell r="B11">
            <v>124543</v>
          </cell>
          <cell r="C11">
            <v>9352020</v>
          </cell>
          <cell r="D11" t="str">
            <v>Nayland Primary School</v>
          </cell>
          <cell r="E11" t="str">
            <v>Primary</v>
          </cell>
          <cell r="F11">
            <v>0</v>
          </cell>
          <cell r="G11">
            <v>1</v>
          </cell>
          <cell r="H11">
            <v>0</v>
          </cell>
          <cell r="I11">
            <v>0</v>
          </cell>
          <cell r="J11">
            <v>7</v>
          </cell>
          <cell r="K11">
            <v>0</v>
          </cell>
          <cell r="L11">
            <v>0</v>
          </cell>
          <cell r="M11">
            <v>0</v>
          </cell>
          <cell r="N11">
            <v>206</v>
          </cell>
          <cell r="O11">
            <v>206</v>
          </cell>
          <cell r="P11">
            <v>22</v>
          </cell>
          <cell r="Q11">
            <v>184</v>
          </cell>
          <cell r="R11">
            <v>0</v>
          </cell>
          <cell r="S11">
            <v>0</v>
          </cell>
          <cell r="T11">
            <v>0</v>
          </cell>
          <cell r="U11">
            <v>0</v>
          </cell>
          <cell r="V11">
            <v>0</v>
          </cell>
          <cell r="W11">
            <v>0</v>
          </cell>
          <cell r="X11">
            <v>0</v>
          </cell>
          <cell r="Y11">
            <v>0</v>
          </cell>
          <cell r="Z11">
            <v>0</v>
          </cell>
          <cell r="AA11">
            <v>206</v>
          </cell>
          <cell r="AB11">
            <v>29.428571428571427</v>
          </cell>
          <cell r="AC11">
            <v>6.9999999999999911</v>
          </cell>
          <cell r="AD11">
            <v>8.1584158415841586</v>
          </cell>
          <cell r="AE11">
            <v>0</v>
          </cell>
          <cell r="AF11">
            <v>0</v>
          </cell>
          <cell r="AG11">
            <v>201.00000000000003</v>
          </cell>
          <cell r="AH11">
            <v>2</v>
          </cell>
          <cell r="AI11">
            <v>0.999999999999999</v>
          </cell>
          <cell r="AJ11">
            <v>0</v>
          </cell>
          <cell r="AK11">
            <v>0</v>
          </cell>
          <cell r="AL11">
            <v>2</v>
          </cell>
          <cell r="AM11">
            <v>0</v>
          </cell>
          <cell r="AN11">
            <v>0</v>
          </cell>
          <cell r="AO11">
            <v>0</v>
          </cell>
          <cell r="AP11">
            <v>0</v>
          </cell>
          <cell r="AQ11">
            <v>0</v>
          </cell>
          <cell r="AR11">
            <v>0</v>
          </cell>
          <cell r="AS11">
            <v>0</v>
          </cell>
          <cell r="AT11">
            <v>0</v>
          </cell>
          <cell r="AU11">
            <v>0</v>
          </cell>
          <cell r="AV11">
            <v>1.119565217391304</v>
          </cell>
          <cell r="AW11">
            <v>2.239130434782608</v>
          </cell>
          <cell r="AX11">
            <v>0</v>
          </cell>
          <cell r="AY11">
            <v>0</v>
          </cell>
          <cell r="AZ11">
            <v>0</v>
          </cell>
          <cell r="BA11">
            <v>0</v>
          </cell>
          <cell r="BB11">
            <v>49.617977528089959</v>
          </cell>
          <cell r="BC11">
            <v>55.550561797752884</v>
          </cell>
          <cell r="BD11">
            <v>0</v>
          </cell>
          <cell r="BE11">
            <v>0</v>
          </cell>
          <cell r="BF11">
            <v>0</v>
          </cell>
          <cell r="BG11">
            <v>0</v>
          </cell>
          <cell r="BH11">
            <v>0</v>
          </cell>
          <cell r="BI11">
            <v>0</v>
          </cell>
          <cell r="BJ11">
            <v>0</v>
          </cell>
          <cell r="BK11">
            <v>0</v>
          </cell>
          <cell r="BL11">
            <v>1.83736055658915</v>
          </cell>
          <cell r="BM11">
            <v>0</v>
          </cell>
          <cell r="BN11">
            <v>0</v>
          </cell>
          <cell r="BO11">
            <v>1</v>
          </cell>
          <cell r="BP11">
            <v>0</v>
          </cell>
        </row>
        <row r="12">
          <cell r="A12">
            <v>482</v>
          </cell>
          <cell r="B12">
            <v>124544</v>
          </cell>
          <cell r="C12">
            <v>9352021</v>
          </cell>
          <cell r="D12" t="str">
            <v>Exning Primary School</v>
          </cell>
          <cell r="E12" t="str">
            <v>Primary</v>
          </cell>
          <cell r="F12">
            <v>0</v>
          </cell>
          <cell r="G12">
            <v>1</v>
          </cell>
          <cell r="H12">
            <v>0</v>
          </cell>
          <cell r="I12">
            <v>0</v>
          </cell>
          <cell r="J12">
            <v>7</v>
          </cell>
          <cell r="K12">
            <v>0</v>
          </cell>
          <cell r="L12">
            <v>0</v>
          </cell>
          <cell r="M12">
            <v>0</v>
          </cell>
          <cell r="N12">
            <v>210</v>
          </cell>
          <cell r="O12">
            <v>210</v>
          </cell>
          <cell r="P12">
            <v>30</v>
          </cell>
          <cell r="Q12">
            <v>180</v>
          </cell>
          <cell r="R12">
            <v>0</v>
          </cell>
          <cell r="S12">
            <v>0</v>
          </cell>
          <cell r="T12">
            <v>0</v>
          </cell>
          <cell r="U12">
            <v>0</v>
          </cell>
          <cell r="V12">
            <v>0</v>
          </cell>
          <cell r="W12">
            <v>0</v>
          </cell>
          <cell r="X12">
            <v>0</v>
          </cell>
          <cell r="Y12">
            <v>0</v>
          </cell>
          <cell r="Z12">
            <v>0</v>
          </cell>
          <cell r="AA12">
            <v>210</v>
          </cell>
          <cell r="AB12">
            <v>30</v>
          </cell>
          <cell r="AC12">
            <v>16</v>
          </cell>
          <cell r="AD12">
            <v>22.318840579710145</v>
          </cell>
          <cell r="AE12">
            <v>0</v>
          </cell>
          <cell r="AF12">
            <v>0</v>
          </cell>
          <cell r="AG12">
            <v>206</v>
          </cell>
          <cell r="AH12">
            <v>3.9999999999999902</v>
          </cell>
          <cell r="AI12">
            <v>0</v>
          </cell>
          <cell r="AJ12">
            <v>0</v>
          </cell>
          <cell r="AK12">
            <v>0</v>
          </cell>
          <cell r="AL12">
            <v>0</v>
          </cell>
          <cell r="AM12">
            <v>0</v>
          </cell>
          <cell r="AN12">
            <v>0</v>
          </cell>
          <cell r="AO12">
            <v>0</v>
          </cell>
          <cell r="AP12">
            <v>0</v>
          </cell>
          <cell r="AQ12">
            <v>0</v>
          </cell>
          <cell r="AR12">
            <v>0</v>
          </cell>
          <cell r="AS12">
            <v>0</v>
          </cell>
          <cell r="AT12">
            <v>0</v>
          </cell>
          <cell r="AU12">
            <v>2.3333333333333308</v>
          </cell>
          <cell r="AV12">
            <v>4.6666666666666616</v>
          </cell>
          <cell r="AW12">
            <v>5.8333333333333384</v>
          </cell>
          <cell r="AX12">
            <v>0</v>
          </cell>
          <cell r="AY12">
            <v>0</v>
          </cell>
          <cell r="AZ12">
            <v>0</v>
          </cell>
          <cell r="BA12">
            <v>0</v>
          </cell>
          <cell r="BB12">
            <v>42.711864406779604</v>
          </cell>
          <cell r="BC12">
            <v>49.830508474576206</v>
          </cell>
          <cell r="BD12">
            <v>0</v>
          </cell>
          <cell r="BE12">
            <v>0</v>
          </cell>
          <cell r="BF12">
            <v>0</v>
          </cell>
          <cell r="BG12">
            <v>0</v>
          </cell>
          <cell r="BH12">
            <v>0</v>
          </cell>
          <cell r="BI12">
            <v>0</v>
          </cell>
          <cell r="BJ12">
            <v>0</v>
          </cell>
          <cell r="BK12">
            <v>0</v>
          </cell>
          <cell r="BL12">
            <v>1.12369057653061</v>
          </cell>
          <cell r="BM12">
            <v>0</v>
          </cell>
          <cell r="BN12">
            <v>0</v>
          </cell>
          <cell r="BO12">
            <v>1</v>
          </cell>
          <cell r="BP12">
            <v>0</v>
          </cell>
        </row>
        <row r="13">
          <cell r="A13">
            <v>499</v>
          </cell>
          <cell r="B13">
            <v>124547</v>
          </cell>
          <cell r="C13">
            <v>9352026</v>
          </cell>
          <cell r="D13" t="str">
            <v>Stanton Community Primary School</v>
          </cell>
          <cell r="E13" t="str">
            <v>Primary</v>
          </cell>
          <cell r="F13">
            <v>0</v>
          </cell>
          <cell r="G13">
            <v>1</v>
          </cell>
          <cell r="H13">
            <v>0</v>
          </cell>
          <cell r="I13">
            <v>0</v>
          </cell>
          <cell r="J13">
            <v>7</v>
          </cell>
          <cell r="K13">
            <v>0</v>
          </cell>
          <cell r="L13">
            <v>0</v>
          </cell>
          <cell r="M13">
            <v>0</v>
          </cell>
          <cell r="N13">
            <v>199</v>
          </cell>
          <cell r="O13">
            <v>199</v>
          </cell>
          <cell r="P13">
            <v>28</v>
          </cell>
          <cell r="Q13">
            <v>171</v>
          </cell>
          <cell r="R13">
            <v>0</v>
          </cell>
          <cell r="S13">
            <v>0</v>
          </cell>
          <cell r="T13">
            <v>0</v>
          </cell>
          <cell r="U13">
            <v>0</v>
          </cell>
          <cell r="V13">
            <v>0</v>
          </cell>
          <cell r="W13">
            <v>0</v>
          </cell>
          <cell r="X13">
            <v>0</v>
          </cell>
          <cell r="Y13">
            <v>0</v>
          </cell>
          <cell r="Z13">
            <v>0</v>
          </cell>
          <cell r="AA13">
            <v>199</v>
          </cell>
          <cell r="AB13">
            <v>28.428571428571427</v>
          </cell>
          <cell r="AC13">
            <v>10.999999999999993</v>
          </cell>
          <cell r="AD13">
            <v>23.352040816326532</v>
          </cell>
          <cell r="AE13">
            <v>0</v>
          </cell>
          <cell r="AF13">
            <v>0</v>
          </cell>
          <cell r="AG13">
            <v>199</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3.0459183673469385</v>
          </cell>
          <cell r="BB13">
            <v>49.445783132530096</v>
          </cell>
          <cell r="BC13">
            <v>57.542168674698772</v>
          </cell>
          <cell r="BD13">
            <v>0</v>
          </cell>
          <cell r="BE13">
            <v>0</v>
          </cell>
          <cell r="BF13">
            <v>0</v>
          </cell>
          <cell r="BG13">
            <v>0</v>
          </cell>
          <cell r="BH13">
            <v>0</v>
          </cell>
          <cell r="BI13">
            <v>0</v>
          </cell>
          <cell r="BJ13">
            <v>5.9999999999991643E-2</v>
          </cell>
          <cell r="BK13">
            <v>0</v>
          </cell>
          <cell r="BL13">
            <v>1.6229182347639499</v>
          </cell>
          <cell r="BM13">
            <v>0</v>
          </cell>
          <cell r="BN13">
            <v>0</v>
          </cell>
          <cell r="BO13">
            <v>1</v>
          </cell>
          <cell r="BP13">
            <v>0</v>
          </cell>
        </row>
        <row r="14">
          <cell r="A14">
            <v>415</v>
          </cell>
          <cell r="B14">
            <v>124550</v>
          </cell>
          <cell r="C14">
            <v>9352032</v>
          </cell>
          <cell r="D14" t="str">
            <v>Guildhall Feoffment Community Primary School</v>
          </cell>
          <cell r="E14" t="str">
            <v>Primary</v>
          </cell>
          <cell r="F14">
            <v>0</v>
          </cell>
          <cell r="G14">
            <v>1</v>
          </cell>
          <cell r="H14">
            <v>0</v>
          </cell>
          <cell r="I14">
            <v>0</v>
          </cell>
          <cell r="J14">
            <v>7</v>
          </cell>
          <cell r="K14">
            <v>0</v>
          </cell>
          <cell r="L14">
            <v>0</v>
          </cell>
          <cell r="M14">
            <v>0</v>
          </cell>
          <cell r="N14">
            <v>368</v>
          </cell>
          <cell r="O14">
            <v>368</v>
          </cell>
          <cell r="P14">
            <v>46</v>
          </cell>
          <cell r="Q14">
            <v>322</v>
          </cell>
          <cell r="R14">
            <v>0</v>
          </cell>
          <cell r="S14">
            <v>0</v>
          </cell>
          <cell r="T14">
            <v>0</v>
          </cell>
          <cell r="U14">
            <v>0</v>
          </cell>
          <cell r="V14">
            <v>0</v>
          </cell>
          <cell r="W14">
            <v>0</v>
          </cell>
          <cell r="X14">
            <v>0</v>
          </cell>
          <cell r="Y14">
            <v>0</v>
          </cell>
          <cell r="Z14">
            <v>0</v>
          </cell>
          <cell r="AA14">
            <v>368</v>
          </cell>
          <cell r="AB14">
            <v>52.571428571428569</v>
          </cell>
          <cell r="AC14">
            <v>43.000000000000178</v>
          </cell>
          <cell r="AD14">
            <v>59.160762942779286</v>
          </cell>
          <cell r="AE14">
            <v>0</v>
          </cell>
          <cell r="AF14">
            <v>0</v>
          </cell>
          <cell r="AG14">
            <v>307.99999999999983</v>
          </cell>
          <cell r="AH14">
            <v>47.000000000000064</v>
          </cell>
          <cell r="AI14">
            <v>0</v>
          </cell>
          <cell r="AJ14">
            <v>12.999999999999986</v>
          </cell>
          <cell r="AK14">
            <v>0</v>
          </cell>
          <cell r="AL14">
            <v>0</v>
          </cell>
          <cell r="AM14">
            <v>0</v>
          </cell>
          <cell r="AN14">
            <v>0</v>
          </cell>
          <cell r="AO14">
            <v>0</v>
          </cell>
          <cell r="AP14">
            <v>0</v>
          </cell>
          <cell r="AQ14">
            <v>0</v>
          </cell>
          <cell r="AR14">
            <v>0</v>
          </cell>
          <cell r="AS14">
            <v>0</v>
          </cell>
          <cell r="AT14">
            <v>0</v>
          </cell>
          <cell r="AU14">
            <v>4.6000000000000005</v>
          </cell>
          <cell r="AV14">
            <v>12.65</v>
          </cell>
          <cell r="AW14">
            <v>21.849999999999998</v>
          </cell>
          <cell r="AX14">
            <v>0</v>
          </cell>
          <cell r="AY14">
            <v>0</v>
          </cell>
          <cell r="AZ14">
            <v>0</v>
          </cell>
          <cell r="BA14">
            <v>0</v>
          </cell>
          <cell r="BB14">
            <v>89.063829787234027</v>
          </cell>
          <cell r="BC14">
            <v>101.78723404255318</v>
          </cell>
          <cell r="BD14">
            <v>0</v>
          </cell>
          <cell r="BE14">
            <v>0</v>
          </cell>
          <cell r="BF14">
            <v>0</v>
          </cell>
          <cell r="BG14">
            <v>0</v>
          </cell>
          <cell r="BH14">
            <v>0</v>
          </cell>
          <cell r="BI14">
            <v>0</v>
          </cell>
          <cell r="BJ14">
            <v>4.9199999999999982</v>
          </cell>
          <cell r="BK14">
            <v>0</v>
          </cell>
          <cell r="BL14">
            <v>0.51680439620253205</v>
          </cell>
          <cell r="BM14">
            <v>0</v>
          </cell>
          <cell r="BN14">
            <v>0</v>
          </cell>
          <cell r="BO14">
            <v>1</v>
          </cell>
          <cell r="BP14">
            <v>0</v>
          </cell>
        </row>
        <row r="15">
          <cell r="A15">
            <v>424</v>
          </cell>
          <cell r="B15">
            <v>124552</v>
          </cell>
          <cell r="C15">
            <v>9352034</v>
          </cell>
          <cell r="D15" t="str">
            <v>Westgate Community Primary School and Nursery</v>
          </cell>
          <cell r="E15" t="str">
            <v>Primary</v>
          </cell>
          <cell r="F15">
            <v>0</v>
          </cell>
          <cell r="G15">
            <v>1</v>
          </cell>
          <cell r="H15">
            <v>0</v>
          </cell>
          <cell r="I15">
            <v>0</v>
          </cell>
          <cell r="J15">
            <v>7</v>
          </cell>
          <cell r="K15">
            <v>0</v>
          </cell>
          <cell r="L15">
            <v>0</v>
          </cell>
          <cell r="M15">
            <v>0</v>
          </cell>
          <cell r="N15">
            <v>328</v>
          </cell>
          <cell r="O15">
            <v>328</v>
          </cell>
          <cell r="P15">
            <v>50</v>
          </cell>
          <cell r="Q15">
            <v>278</v>
          </cell>
          <cell r="R15">
            <v>0</v>
          </cell>
          <cell r="S15">
            <v>0</v>
          </cell>
          <cell r="T15">
            <v>0</v>
          </cell>
          <cell r="U15">
            <v>0</v>
          </cell>
          <cell r="V15">
            <v>0</v>
          </cell>
          <cell r="W15">
            <v>0</v>
          </cell>
          <cell r="X15">
            <v>0</v>
          </cell>
          <cell r="Y15">
            <v>0</v>
          </cell>
          <cell r="Z15">
            <v>0</v>
          </cell>
          <cell r="AA15">
            <v>328</v>
          </cell>
          <cell r="AB15">
            <v>46.857142857142854</v>
          </cell>
          <cell r="AC15">
            <v>75.000000000000043</v>
          </cell>
          <cell r="AD15">
            <v>91.720364741641333</v>
          </cell>
          <cell r="AE15">
            <v>0</v>
          </cell>
          <cell r="AF15">
            <v>0</v>
          </cell>
          <cell r="AG15">
            <v>201.99999999999989</v>
          </cell>
          <cell r="AH15">
            <v>118.00000000000013</v>
          </cell>
          <cell r="AI15">
            <v>0</v>
          </cell>
          <cell r="AJ15">
            <v>7.999999999999992</v>
          </cell>
          <cell r="AK15">
            <v>0</v>
          </cell>
          <cell r="AL15">
            <v>0</v>
          </cell>
          <cell r="AM15">
            <v>0</v>
          </cell>
          <cell r="AN15">
            <v>0</v>
          </cell>
          <cell r="AO15">
            <v>0</v>
          </cell>
          <cell r="AP15">
            <v>0</v>
          </cell>
          <cell r="AQ15">
            <v>0</v>
          </cell>
          <cell r="AR15">
            <v>0</v>
          </cell>
          <cell r="AS15">
            <v>0</v>
          </cell>
          <cell r="AT15">
            <v>0</v>
          </cell>
          <cell r="AU15">
            <v>8.2589928057553905</v>
          </cell>
          <cell r="AV15">
            <v>10.618705035971237</v>
          </cell>
          <cell r="AW15">
            <v>14.15827338129497</v>
          </cell>
          <cell r="AX15">
            <v>0</v>
          </cell>
          <cell r="AY15">
            <v>0</v>
          </cell>
          <cell r="AZ15">
            <v>0</v>
          </cell>
          <cell r="BA15">
            <v>0</v>
          </cell>
          <cell r="BB15">
            <v>89.91078066914487</v>
          </cell>
          <cell r="BC15">
            <v>106.08178438661697</v>
          </cell>
          <cell r="BD15">
            <v>0</v>
          </cell>
          <cell r="BE15">
            <v>0</v>
          </cell>
          <cell r="BF15">
            <v>0</v>
          </cell>
          <cell r="BG15">
            <v>0</v>
          </cell>
          <cell r="BH15">
            <v>0</v>
          </cell>
          <cell r="BI15">
            <v>0</v>
          </cell>
          <cell r="BJ15">
            <v>11.319999999999997</v>
          </cell>
          <cell r="BK15">
            <v>0</v>
          </cell>
          <cell r="BL15">
            <v>0.62938420085653102</v>
          </cell>
          <cell r="BM15">
            <v>0</v>
          </cell>
          <cell r="BN15">
            <v>0</v>
          </cell>
          <cell r="BO15">
            <v>1</v>
          </cell>
          <cell r="BP15">
            <v>0</v>
          </cell>
          <cell r="BQ15">
            <v>12</v>
          </cell>
        </row>
        <row r="16">
          <cell r="A16">
            <v>422</v>
          </cell>
          <cell r="B16">
            <v>124553</v>
          </cell>
          <cell r="C16">
            <v>9352035</v>
          </cell>
          <cell r="D16" t="str">
            <v>Sexton's Manor Community Primary School</v>
          </cell>
          <cell r="E16" t="str">
            <v>Primary</v>
          </cell>
          <cell r="F16">
            <v>0</v>
          </cell>
          <cell r="G16">
            <v>1</v>
          </cell>
          <cell r="H16">
            <v>0</v>
          </cell>
          <cell r="I16">
            <v>0</v>
          </cell>
          <cell r="J16">
            <v>7</v>
          </cell>
          <cell r="K16">
            <v>0</v>
          </cell>
          <cell r="L16">
            <v>0</v>
          </cell>
          <cell r="M16">
            <v>0</v>
          </cell>
          <cell r="N16">
            <v>175</v>
          </cell>
          <cell r="O16">
            <v>175</v>
          </cell>
          <cell r="P16">
            <v>30</v>
          </cell>
          <cell r="Q16">
            <v>145</v>
          </cell>
          <cell r="R16">
            <v>0</v>
          </cell>
          <cell r="S16">
            <v>0</v>
          </cell>
          <cell r="T16">
            <v>0</v>
          </cell>
          <cell r="U16">
            <v>0</v>
          </cell>
          <cell r="V16">
            <v>0</v>
          </cell>
          <cell r="W16">
            <v>0</v>
          </cell>
          <cell r="X16">
            <v>0</v>
          </cell>
          <cell r="Y16">
            <v>0</v>
          </cell>
          <cell r="Z16">
            <v>0</v>
          </cell>
          <cell r="AA16">
            <v>175</v>
          </cell>
          <cell r="AB16">
            <v>25</v>
          </cell>
          <cell r="AC16">
            <v>19.99999999999995</v>
          </cell>
          <cell r="AD16">
            <v>23.265895953757223</v>
          </cell>
          <cell r="AE16">
            <v>0</v>
          </cell>
          <cell r="AF16">
            <v>0</v>
          </cell>
          <cell r="AG16">
            <v>129.74137931034488</v>
          </cell>
          <cell r="AH16">
            <v>36.206896551724149</v>
          </cell>
          <cell r="AI16">
            <v>0</v>
          </cell>
          <cell r="AJ16">
            <v>9.0517241379310374</v>
          </cell>
          <cell r="AK16">
            <v>0</v>
          </cell>
          <cell r="AL16">
            <v>0</v>
          </cell>
          <cell r="AM16">
            <v>0</v>
          </cell>
          <cell r="AN16">
            <v>0</v>
          </cell>
          <cell r="AO16">
            <v>0</v>
          </cell>
          <cell r="AP16">
            <v>0</v>
          </cell>
          <cell r="AQ16">
            <v>0</v>
          </cell>
          <cell r="AR16">
            <v>0</v>
          </cell>
          <cell r="AS16">
            <v>0</v>
          </cell>
          <cell r="AT16">
            <v>0</v>
          </cell>
          <cell r="AU16">
            <v>6.0344827586206984</v>
          </cell>
          <cell r="AV16">
            <v>8.4482758620689626</v>
          </cell>
          <cell r="AW16">
            <v>10.862068965517246</v>
          </cell>
          <cell r="AX16">
            <v>0</v>
          </cell>
          <cell r="AY16">
            <v>0</v>
          </cell>
          <cell r="AZ16">
            <v>0</v>
          </cell>
          <cell r="BA16">
            <v>1.0115606936416184</v>
          </cell>
          <cell r="BB16">
            <v>41.573426573426616</v>
          </cell>
          <cell r="BC16">
            <v>50.174825174825223</v>
          </cell>
          <cell r="BD16">
            <v>0</v>
          </cell>
          <cell r="BE16">
            <v>0</v>
          </cell>
          <cell r="BF16">
            <v>0</v>
          </cell>
          <cell r="BG16">
            <v>0</v>
          </cell>
          <cell r="BH16">
            <v>0</v>
          </cell>
          <cell r="BI16">
            <v>0</v>
          </cell>
          <cell r="BJ16">
            <v>0</v>
          </cell>
          <cell r="BK16">
            <v>0</v>
          </cell>
          <cell r="BL16">
            <v>0.73179628165680499</v>
          </cell>
          <cell r="BM16">
            <v>0</v>
          </cell>
          <cell r="BN16">
            <v>0</v>
          </cell>
          <cell r="BO16">
            <v>1</v>
          </cell>
          <cell r="BP16">
            <v>0</v>
          </cell>
        </row>
        <row r="17">
          <cell r="A17">
            <v>239</v>
          </cell>
          <cell r="B17">
            <v>124559</v>
          </cell>
          <cell r="C17">
            <v>9352042</v>
          </cell>
          <cell r="D17" t="str">
            <v>Hadleigh Community Primary School</v>
          </cell>
          <cell r="E17" t="str">
            <v>Primary</v>
          </cell>
          <cell r="F17">
            <v>0</v>
          </cell>
          <cell r="G17">
            <v>1</v>
          </cell>
          <cell r="H17">
            <v>0</v>
          </cell>
          <cell r="I17">
            <v>0</v>
          </cell>
          <cell r="J17">
            <v>7</v>
          </cell>
          <cell r="K17">
            <v>0</v>
          </cell>
          <cell r="L17">
            <v>0</v>
          </cell>
          <cell r="M17">
            <v>0</v>
          </cell>
          <cell r="N17">
            <v>497</v>
          </cell>
          <cell r="O17">
            <v>497</v>
          </cell>
          <cell r="P17">
            <v>64</v>
          </cell>
          <cell r="Q17">
            <v>433</v>
          </cell>
          <cell r="R17">
            <v>0</v>
          </cell>
          <cell r="S17">
            <v>0</v>
          </cell>
          <cell r="T17">
            <v>0</v>
          </cell>
          <cell r="U17">
            <v>0</v>
          </cell>
          <cell r="V17">
            <v>0</v>
          </cell>
          <cell r="W17">
            <v>0</v>
          </cell>
          <cell r="X17">
            <v>0</v>
          </cell>
          <cell r="Y17">
            <v>0</v>
          </cell>
          <cell r="Z17">
            <v>0</v>
          </cell>
          <cell r="AA17">
            <v>497</v>
          </cell>
          <cell r="AB17">
            <v>71</v>
          </cell>
          <cell r="AC17">
            <v>63.000000000000149</v>
          </cell>
          <cell r="AD17">
            <v>80.099029126213594</v>
          </cell>
          <cell r="AE17">
            <v>0</v>
          </cell>
          <cell r="AF17">
            <v>0</v>
          </cell>
          <cell r="AG17">
            <v>384.77419354838719</v>
          </cell>
          <cell r="AH17">
            <v>110.22177419354834</v>
          </cell>
          <cell r="AI17">
            <v>1.0020161290322558</v>
          </cell>
          <cell r="AJ17">
            <v>1.0020161290322558</v>
          </cell>
          <cell r="AK17">
            <v>0</v>
          </cell>
          <cell r="AL17">
            <v>0</v>
          </cell>
          <cell r="AM17">
            <v>0</v>
          </cell>
          <cell r="AN17">
            <v>0</v>
          </cell>
          <cell r="AO17">
            <v>0</v>
          </cell>
          <cell r="AP17">
            <v>0</v>
          </cell>
          <cell r="AQ17">
            <v>0</v>
          </cell>
          <cell r="AR17">
            <v>0</v>
          </cell>
          <cell r="AS17">
            <v>0</v>
          </cell>
          <cell r="AT17">
            <v>0</v>
          </cell>
          <cell r="AU17">
            <v>3.443418013856812</v>
          </cell>
          <cell r="AV17">
            <v>8.0346420323325614</v>
          </cell>
          <cell r="AW17">
            <v>12.625866050808311</v>
          </cell>
          <cell r="AX17">
            <v>0</v>
          </cell>
          <cell r="AY17">
            <v>0</v>
          </cell>
          <cell r="AZ17">
            <v>0</v>
          </cell>
          <cell r="BA17">
            <v>0</v>
          </cell>
          <cell r="BB17">
            <v>96.10981308411219</v>
          </cell>
          <cell r="BC17">
            <v>110.3154205607477</v>
          </cell>
          <cell r="BD17">
            <v>0</v>
          </cell>
          <cell r="BE17">
            <v>0</v>
          </cell>
          <cell r="BF17">
            <v>0</v>
          </cell>
          <cell r="BG17">
            <v>0</v>
          </cell>
          <cell r="BH17">
            <v>0</v>
          </cell>
          <cell r="BI17">
            <v>0</v>
          </cell>
          <cell r="BJ17">
            <v>0</v>
          </cell>
          <cell r="BK17">
            <v>0</v>
          </cell>
          <cell r="BL17">
            <v>0.69323741262626304</v>
          </cell>
          <cell r="BM17">
            <v>0</v>
          </cell>
          <cell r="BN17">
            <v>0</v>
          </cell>
          <cell r="BO17">
            <v>1</v>
          </cell>
          <cell r="BP17">
            <v>0</v>
          </cell>
        </row>
        <row r="18">
          <cell r="A18">
            <v>416</v>
          </cell>
          <cell r="B18">
            <v>124561</v>
          </cell>
          <cell r="C18">
            <v>9352045</v>
          </cell>
          <cell r="D18" t="str">
            <v>Hardwick Primary School</v>
          </cell>
          <cell r="E18" t="str">
            <v>Primary</v>
          </cell>
          <cell r="F18">
            <v>0</v>
          </cell>
          <cell r="G18">
            <v>1</v>
          </cell>
          <cell r="H18">
            <v>0</v>
          </cell>
          <cell r="I18">
            <v>0</v>
          </cell>
          <cell r="J18">
            <v>7</v>
          </cell>
          <cell r="K18">
            <v>0</v>
          </cell>
          <cell r="L18">
            <v>0</v>
          </cell>
          <cell r="M18">
            <v>0</v>
          </cell>
          <cell r="N18">
            <v>281</v>
          </cell>
          <cell r="O18">
            <v>281</v>
          </cell>
          <cell r="P18">
            <v>25</v>
          </cell>
          <cell r="Q18">
            <v>256</v>
          </cell>
          <cell r="R18">
            <v>0</v>
          </cell>
          <cell r="S18">
            <v>0</v>
          </cell>
          <cell r="T18">
            <v>0</v>
          </cell>
          <cell r="U18">
            <v>0</v>
          </cell>
          <cell r="V18">
            <v>0</v>
          </cell>
          <cell r="W18">
            <v>0</v>
          </cell>
          <cell r="X18">
            <v>0</v>
          </cell>
          <cell r="Y18">
            <v>0</v>
          </cell>
          <cell r="Z18">
            <v>0</v>
          </cell>
          <cell r="AA18">
            <v>281</v>
          </cell>
          <cell r="AB18">
            <v>40.142857142857146</v>
          </cell>
          <cell r="AC18">
            <v>30.000000000000021</v>
          </cell>
          <cell r="AD18">
            <v>35.851724137931036</v>
          </cell>
          <cell r="AE18">
            <v>0</v>
          </cell>
          <cell r="AF18">
            <v>0</v>
          </cell>
          <cell r="AG18">
            <v>261.00000000000011</v>
          </cell>
          <cell r="AH18">
            <v>14</v>
          </cell>
          <cell r="AI18">
            <v>0.99999999999999878</v>
          </cell>
          <cell r="AJ18">
            <v>4.0000000000000115</v>
          </cell>
          <cell r="AK18">
            <v>0.99999999999999878</v>
          </cell>
          <cell r="AL18">
            <v>0</v>
          </cell>
          <cell r="AM18">
            <v>0</v>
          </cell>
          <cell r="AN18">
            <v>0</v>
          </cell>
          <cell r="AO18">
            <v>0</v>
          </cell>
          <cell r="AP18">
            <v>0</v>
          </cell>
          <cell r="AQ18">
            <v>0</v>
          </cell>
          <cell r="AR18">
            <v>0</v>
          </cell>
          <cell r="AS18">
            <v>0</v>
          </cell>
          <cell r="AT18">
            <v>0</v>
          </cell>
          <cell r="AU18">
            <v>1.09765625</v>
          </cell>
          <cell r="AV18">
            <v>4.390625</v>
          </cell>
          <cell r="AW18">
            <v>10.9765625</v>
          </cell>
          <cell r="AX18">
            <v>0</v>
          </cell>
          <cell r="AY18">
            <v>0</v>
          </cell>
          <cell r="AZ18">
            <v>0</v>
          </cell>
          <cell r="BA18">
            <v>0</v>
          </cell>
          <cell r="BB18">
            <v>73.587044534413053</v>
          </cell>
          <cell r="BC18">
            <v>80.773279352226822</v>
          </cell>
          <cell r="BD18">
            <v>0</v>
          </cell>
          <cell r="BE18">
            <v>0</v>
          </cell>
          <cell r="BF18">
            <v>0</v>
          </cell>
          <cell r="BG18">
            <v>0</v>
          </cell>
          <cell r="BH18">
            <v>0</v>
          </cell>
          <cell r="BI18">
            <v>0</v>
          </cell>
          <cell r="BJ18">
            <v>8.1399999999999988</v>
          </cell>
          <cell r="BK18">
            <v>0</v>
          </cell>
          <cell r="BL18">
            <v>0.7987088</v>
          </cell>
          <cell r="BM18">
            <v>0</v>
          </cell>
          <cell r="BN18">
            <v>0</v>
          </cell>
          <cell r="BO18">
            <v>1</v>
          </cell>
          <cell r="BP18">
            <v>0</v>
          </cell>
        </row>
        <row r="19">
          <cell r="A19">
            <v>486</v>
          </cell>
          <cell r="B19">
            <v>124565</v>
          </cell>
          <cell r="C19">
            <v>9352055</v>
          </cell>
          <cell r="D19" t="str">
            <v>Paddocks Primary School</v>
          </cell>
          <cell r="E19" t="str">
            <v>Primary</v>
          </cell>
          <cell r="F19">
            <v>0</v>
          </cell>
          <cell r="G19">
            <v>1</v>
          </cell>
          <cell r="H19">
            <v>0</v>
          </cell>
          <cell r="I19">
            <v>0</v>
          </cell>
          <cell r="J19">
            <v>7</v>
          </cell>
          <cell r="K19">
            <v>0</v>
          </cell>
          <cell r="L19">
            <v>0</v>
          </cell>
          <cell r="M19">
            <v>0</v>
          </cell>
          <cell r="N19">
            <v>196</v>
          </cell>
          <cell r="O19">
            <v>196</v>
          </cell>
          <cell r="P19">
            <v>28</v>
          </cell>
          <cell r="Q19">
            <v>168</v>
          </cell>
          <cell r="R19">
            <v>0</v>
          </cell>
          <cell r="S19">
            <v>0</v>
          </cell>
          <cell r="T19">
            <v>0</v>
          </cell>
          <cell r="U19">
            <v>0</v>
          </cell>
          <cell r="V19">
            <v>0</v>
          </cell>
          <cell r="W19">
            <v>0</v>
          </cell>
          <cell r="X19">
            <v>0</v>
          </cell>
          <cell r="Y19">
            <v>0</v>
          </cell>
          <cell r="Z19">
            <v>0</v>
          </cell>
          <cell r="AA19">
            <v>196</v>
          </cell>
          <cell r="AB19">
            <v>28</v>
          </cell>
          <cell r="AC19">
            <v>19.000000000000004</v>
          </cell>
          <cell r="AD19">
            <v>29</v>
          </cell>
          <cell r="AE19">
            <v>0</v>
          </cell>
          <cell r="AF19">
            <v>0</v>
          </cell>
          <cell r="AG19">
            <v>175.99999999999994</v>
          </cell>
          <cell r="AH19">
            <v>20.000000000000078</v>
          </cell>
          <cell r="AI19">
            <v>0</v>
          </cell>
          <cell r="AJ19">
            <v>0</v>
          </cell>
          <cell r="AK19">
            <v>0</v>
          </cell>
          <cell r="AL19">
            <v>0</v>
          </cell>
          <cell r="AM19">
            <v>0</v>
          </cell>
          <cell r="AN19">
            <v>0</v>
          </cell>
          <cell r="AO19">
            <v>0</v>
          </cell>
          <cell r="AP19">
            <v>0</v>
          </cell>
          <cell r="AQ19">
            <v>0</v>
          </cell>
          <cell r="AR19">
            <v>0</v>
          </cell>
          <cell r="AS19">
            <v>0</v>
          </cell>
          <cell r="AT19">
            <v>0</v>
          </cell>
          <cell r="AU19">
            <v>5.8333333333333401</v>
          </cell>
          <cell r="AV19">
            <v>9.3333333333333304</v>
          </cell>
          <cell r="AW19">
            <v>12.833333333333337</v>
          </cell>
          <cell r="AX19">
            <v>0</v>
          </cell>
          <cell r="AY19">
            <v>0</v>
          </cell>
          <cell r="AZ19">
            <v>0</v>
          </cell>
          <cell r="BA19">
            <v>0</v>
          </cell>
          <cell r="BB19">
            <v>43.872611464968216</v>
          </cell>
          <cell r="BC19">
            <v>51.184713375796257</v>
          </cell>
          <cell r="BD19">
            <v>0</v>
          </cell>
          <cell r="BE19">
            <v>0</v>
          </cell>
          <cell r="BF19">
            <v>0</v>
          </cell>
          <cell r="BG19">
            <v>0</v>
          </cell>
          <cell r="BH19">
            <v>0</v>
          </cell>
          <cell r="BI19">
            <v>0</v>
          </cell>
          <cell r="BJ19">
            <v>0</v>
          </cell>
          <cell r="BK19">
            <v>0</v>
          </cell>
          <cell r="BL19">
            <v>0.390644135483871</v>
          </cell>
          <cell r="BM19">
            <v>0</v>
          </cell>
          <cell r="BN19">
            <v>0</v>
          </cell>
          <cell r="BO19">
            <v>1</v>
          </cell>
          <cell r="BP19">
            <v>0</v>
          </cell>
        </row>
        <row r="20">
          <cell r="A20">
            <v>211</v>
          </cell>
          <cell r="B20">
            <v>124572</v>
          </cell>
          <cell r="C20">
            <v>9352066</v>
          </cell>
          <cell r="D20" t="str">
            <v>Bucklesham Primary School</v>
          </cell>
          <cell r="E20" t="str">
            <v>Primary</v>
          </cell>
          <cell r="F20">
            <v>0</v>
          </cell>
          <cell r="G20">
            <v>1</v>
          </cell>
          <cell r="H20">
            <v>0</v>
          </cell>
          <cell r="I20">
            <v>0</v>
          </cell>
          <cell r="J20">
            <v>7</v>
          </cell>
          <cell r="K20">
            <v>0</v>
          </cell>
          <cell r="L20">
            <v>0</v>
          </cell>
          <cell r="M20">
            <v>0</v>
          </cell>
          <cell r="N20">
            <v>97</v>
          </cell>
          <cell r="O20">
            <v>97</v>
          </cell>
          <cell r="P20">
            <v>15</v>
          </cell>
          <cell r="Q20">
            <v>82</v>
          </cell>
          <cell r="R20">
            <v>0</v>
          </cell>
          <cell r="S20">
            <v>0</v>
          </cell>
          <cell r="T20">
            <v>0</v>
          </cell>
          <cell r="U20">
            <v>0</v>
          </cell>
          <cell r="V20">
            <v>0</v>
          </cell>
          <cell r="W20">
            <v>0</v>
          </cell>
          <cell r="X20">
            <v>0</v>
          </cell>
          <cell r="Y20">
            <v>0</v>
          </cell>
          <cell r="Z20">
            <v>0</v>
          </cell>
          <cell r="AA20">
            <v>97</v>
          </cell>
          <cell r="AB20">
            <v>13.857142857142858</v>
          </cell>
          <cell r="AC20">
            <v>10.999999999999991</v>
          </cell>
          <cell r="AD20">
            <v>10.999999999999991</v>
          </cell>
          <cell r="AE20">
            <v>0</v>
          </cell>
          <cell r="AF20">
            <v>0</v>
          </cell>
          <cell r="AG20">
            <v>82.999999999999957</v>
          </cell>
          <cell r="AH20">
            <v>1.0000000000000036</v>
          </cell>
          <cell r="AI20">
            <v>6.9999999999999956</v>
          </cell>
          <cell r="AJ20">
            <v>1.9999999999999973</v>
          </cell>
          <cell r="AK20">
            <v>4.0000000000000044</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16.607594936708839</v>
          </cell>
          <cell r="BC20">
            <v>19.645569620253141</v>
          </cell>
          <cell r="BD20">
            <v>0</v>
          </cell>
          <cell r="BE20">
            <v>0</v>
          </cell>
          <cell r="BF20">
            <v>0</v>
          </cell>
          <cell r="BG20">
            <v>0</v>
          </cell>
          <cell r="BH20">
            <v>0</v>
          </cell>
          <cell r="BI20">
            <v>0</v>
          </cell>
          <cell r="BJ20">
            <v>1.1799999999999955</v>
          </cell>
          <cell r="BK20">
            <v>0</v>
          </cell>
          <cell r="BL20">
            <v>1.7182028025641001</v>
          </cell>
          <cell r="BM20">
            <v>0</v>
          </cell>
          <cell r="BN20">
            <v>0</v>
          </cell>
          <cell r="BO20">
            <v>1</v>
          </cell>
          <cell r="BP20">
            <v>0</v>
          </cell>
        </row>
        <row r="21">
          <cell r="A21">
            <v>19</v>
          </cell>
          <cell r="B21">
            <v>124574</v>
          </cell>
          <cell r="C21">
            <v>9352068</v>
          </cell>
          <cell r="D21" t="str">
            <v>Carlton Colville Primary School</v>
          </cell>
          <cell r="E21" t="str">
            <v>Primary</v>
          </cell>
          <cell r="F21">
            <v>0</v>
          </cell>
          <cell r="G21">
            <v>1</v>
          </cell>
          <cell r="H21">
            <v>0</v>
          </cell>
          <cell r="I21">
            <v>0</v>
          </cell>
          <cell r="J21">
            <v>7</v>
          </cell>
          <cell r="K21">
            <v>0</v>
          </cell>
          <cell r="L21">
            <v>0</v>
          </cell>
          <cell r="M21">
            <v>0</v>
          </cell>
          <cell r="N21">
            <v>418</v>
          </cell>
          <cell r="O21">
            <v>418</v>
          </cell>
          <cell r="P21">
            <v>60</v>
          </cell>
          <cell r="Q21">
            <v>358</v>
          </cell>
          <cell r="R21">
            <v>0</v>
          </cell>
          <cell r="S21">
            <v>0</v>
          </cell>
          <cell r="T21">
            <v>0</v>
          </cell>
          <cell r="U21">
            <v>0</v>
          </cell>
          <cell r="V21">
            <v>0</v>
          </cell>
          <cell r="W21">
            <v>0</v>
          </cell>
          <cell r="X21">
            <v>0</v>
          </cell>
          <cell r="Y21">
            <v>0</v>
          </cell>
          <cell r="Z21">
            <v>0</v>
          </cell>
          <cell r="AA21">
            <v>418</v>
          </cell>
          <cell r="AB21">
            <v>59.714285714285715</v>
          </cell>
          <cell r="AC21">
            <v>53.000000000000099</v>
          </cell>
          <cell r="AD21">
            <v>73.048543689320397</v>
          </cell>
          <cell r="AE21">
            <v>0</v>
          </cell>
          <cell r="AF21">
            <v>0</v>
          </cell>
          <cell r="AG21">
            <v>262.00000000000011</v>
          </cell>
          <cell r="AH21">
            <v>99.000000000000043</v>
          </cell>
          <cell r="AI21">
            <v>9</v>
          </cell>
          <cell r="AJ21">
            <v>42.999999999999922</v>
          </cell>
          <cell r="AK21">
            <v>1.9999999999999996</v>
          </cell>
          <cell r="AL21">
            <v>1.9999999999999996</v>
          </cell>
          <cell r="AM21">
            <v>1.000000000000002</v>
          </cell>
          <cell r="AN21">
            <v>0</v>
          </cell>
          <cell r="AO21">
            <v>0</v>
          </cell>
          <cell r="AP21">
            <v>0</v>
          </cell>
          <cell r="AQ21">
            <v>0</v>
          </cell>
          <cell r="AR21">
            <v>0</v>
          </cell>
          <cell r="AS21">
            <v>0</v>
          </cell>
          <cell r="AT21">
            <v>0</v>
          </cell>
          <cell r="AU21">
            <v>3.5027932960893833</v>
          </cell>
          <cell r="AV21">
            <v>4.6703910614525137</v>
          </cell>
          <cell r="AW21">
            <v>4.6703910614525137</v>
          </cell>
          <cell r="AX21">
            <v>0</v>
          </cell>
          <cell r="AY21">
            <v>0</v>
          </cell>
          <cell r="AZ21">
            <v>0</v>
          </cell>
          <cell r="BA21">
            <v>6.0873786407766994</v>
          </cell>
          <cell r="BB21">
            <v>93.260504201680575</v>
          </cell>
          <cell r="BC21">
            <v>108.8907563025209</v>
          </cell>
          <cell r="BD21">
            <v>0</v>
          </cell>
          <cell r="BE21">
            <v>0</v>
          </cell>
          <cell r="BF21">
            <v>0</v>
          </cell>
          <cell r="BG21">
            <v>0</v>
          </cell>
          <cell r="BH21">
            <v>0</v>
          </cell>
          <cell r="BI21">
            <v>0</v>
          </cell>
          <cell r="BJ21">
            <v>0</v>
          </cell>
          <cell r="BK21">
            <v>0</v>
          </cell>
          <cell r="BL21">
            <v>0.93684144999999996</v>
          </cell>
          <cell r="BM21">
            <v>0</v>
          </cell>
          <cell r="BN21">
            <v>0</v>
          </cell>
          <cell r="BO21">
            <v>1</v>
          </cell>
          <cell r="BP21">
            <v>0</v>
          </cell>
        </row>
        <row r="22">
          <cell r="A22">
            <v>431</v>
          </cell>
          <cell r="B22">
            <v>124576</v>
          </cell>
          <cell r="C22">
            <v>9352070</v>
          </cell>
          <cell r="D22" t="str">
            <v>Combs Ford Primary School</v>
          </cell>
          <cell r="E22" t="str">
            <v>Primary</v>
          </cell>
          <cell r="F22">
            <v>0</v>
          </cell>
          <cell r="G22">
            <v>1</v>
          </cell>
          <cell r="H22">
            <v>0</v>
          </cell>
          <cell r="I22">
            <v>0</v>
          </cell>
          <cell r="J22">
            <v>7</v>
          </cell>
          <cell r="K22">
            <v>0</v>
          </cell>
          <cell r="L22">
            <v>0</v>
          </cell>
          <cell r="M22">
            <v>0</v>
          </cell>
          <cell r="N22">
            <v>370</v>
          </cell>
          <cell r="O22">
            <v>370</v>
          </cell>
          <cell r="P22">
            <v>51</v>
          </cell>
          <cell r="Q22">
            <v>319</v>
          </cell>
          <cell r="R22">
            <v>0</v>
          </cell>
          <cell r="S22">
            <v>0</v>
          </cell>
          <cell r="T22">
            <v>0</v>
          </cell>
          <cell r="U22">
            <v>0</v>
          </cell>
          <cell r="V22">
            <v>0</v>
          </cell>
          <cell r="W22">
            <v>0</v>
          </cell>
          <cell r="X22">
            <v>0</v>
          </cell>
          <cell r="Y22">
            <v>0</v>
          </cell>
          <cell r="Z22">
            <v>0</v>
          </cell>
          <cell r="AA22">
            <v>370</v>
          </cell>
          <cell r="AB22">
            <v>52.857142857142854</v>
          </cell>
          <cell r="AC22">
            <v>84</v>
          </cell>
          <cell r="AD22">
            <v>93.952879581151834</v>
          </cell>
          <cell r="AE22">
            <v>0</v>
          </cell>
          <cell r="AF22">
            <v>0</v>
          </cell>
          <cell r="AG22">
            <v>247.66937669376705</v>
          </cell>
          <cell r="AH22">
            <v>10.0271002710027</v>
          </cell>
          <cell r="AI22">
            <v>5.0135501355013501</v>
          </cell>
          <cell r="AJ22">
            <v>107.28997289972888</v>
          </cell>
          <cell r="AK22">
            <v>0</v>
          </cell>
          <cell r="AL22">
            <v>0</v>
          </cell>
          <cell r="AM22">
            <v>0</v>
          </cell>
          <cell r="AN22">
            <v>0</v>
          </cell>
          <cell r="AO22">
            <v>0</v>
          </cell>
          <cell r="AP22">
            <v>0</v>
          </cell>
          <cell r="AQ22">
            <v>0</v>
          </cell>
          <cell r="AR22">
            <v>0</v>
          </cell>
          <cell r="AS22">
            <v>0</v>
          </cell>
          <cell r="AT22">
            <v>0</v>
          </cell>
          <cell r="AU22">
            <v>2.3270440251572331</v>
          </cell>
          <cell r="AV22">
            <v>3.4905660377358476</v>
          </cell>
          <cell r="AW22">
            <v>4.6540880503144813</v>
          </cell>
          <cell r="AX22">
            <v>0</v>
          </cell>
          <cell r="AY22">
            <v>0</v>
          </cell>
          <cell r="AZ22">
            <v>0</v>
          </cell>
          <cell r="BA22">
            <v>0</v>
          </cell>
          <cell r="BB22">
            <v>111.04430379746842</v>
          </cell>
          <cell r="BC22">
            <v>128.79746835443046</v>
          </cell>
          <cell r="BD22">
            <v>0</v>
          </cell>
          <cell r="BE22">
            <v>0</v>
          </cell>
          <cell r="BF22">
            <v>0</v>
          </cell>
          <cell r="BG22">
            <v>0</v>
          </cell>
          <cell r="BH22">
            <v>0</v>
          </cell>
          <cell r="BI22">
            <v>0</v>
          </cell>
          <cell r="BJ22">
            <v>0</v>
          </cell>
          <cell r="BK22">
            <v>0</v>
          </cell>
          <cell r="BL22">
            <v>0.46882309035087699</v>
          </cell>
          <cell r="BM22">
            <v>0</v>
          </cell>
          <cell r="BN22">
            <v>0</v>
          </cell>
          <cell r="BO22">
            <v>1</v>
          </cell>
          <cell r="BP22">
            <v>0</v>
          </cell>
        </row>
        <row r="23">
          <cell r="A23">
            <v>220</v>
          </cell>
          <cell r="B23">
            <v>124577</v>
          </cell>
          <cell r="C23">
            <v>9352071</v>
          </cell>
          <cell r="D23" t="str">
            <v>Copdock Primary School</v>
          </cell>
          <cell r="E23" t="str">
            <v>Primary</v>
          </cell>
          <cell r="F23">
            <v>0</v>
          </cell>
          <cell r="G23">
            <v>1</v>
          </cell>
          <cell r="H23">
            <v>0</v>
          </cell>
          <cell r="I23">
            <v>0</v>
          </cell>
          <cell r="J23">
            <v>7</v>
          </cell>
          <cell r="K23">
            <v>0</v>
          </cell>
          <cell r="L23">
            <v>0</v>
          </cell>
          <cell r="M23">
            <v>0</v>
          </cell>
          <cell r="N23">
            <v>81</v>
          </cell>
          <cell r="O23">
            <v>81</v>
          </cell>
          <cell r="P23">
            <v>12</v>
          </cell>
          <cell r="Q23">
            <v>69</v>
          </cell>
          <cell r="R23">
            <v>0</v>
          </cell>
          <cell r="S23">
            <v>0</v>
          </cell>
          <cell r="T23">
            <v>0</v>
          </cell>
          <cell r="U23">
            <v>0</v>
          </cell>
          <cell r="V23">
            <v>0</v>
          </cell>
          <cell r="W23">
            <v>0</v>
          </cell>
          <cell r="X23">
            <v>0</v>
          </cell>
          <cell r="Y23">
            <v>0</v>
          </cell>
          <cell r="Z23">
            <v>0</v>
          </cell>
          <cell r="AA23">
            <v>81</v>
          </cell>
          <cell r="AB23">
            <v>11.571428571428571</v>
          </cell>
          <cell r="AC23">
            <v>5</v>
          </cell>
          <cell r="AD23">
            <v>9.8780487804878039</v>
          </cell>
          <cell r="AE23">
            <v>0</v>
          </cell>
          <cell r="AF23">
            <v>0</v>
          </cell>
          <cell r="AG23">
            <v>72</v>
          </cell>
          <cell r="AH23">
            <v>0</v>
          </cell>
          <cell r="AI23">
            <v>2.9999999999999969</v>
          </cell>
          <cell r="AJ23">
            <v>5</v>
          </cell>
          <cell r="AK23">
            <v>1.0000000000000016</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23.686567164179088</v>
          </cell>
          <cell r="BC23">
            <v>27.805970149253714</v>
          </cell>
          <cell r="BD23">
            <v>0</v>
          </cell>
          <cell r="BE23">
            <v>0</v>
          </cell>
          <cell r="BF23">
            <v>0</v>
          </cell>
          <cell r="BG23">
            <v>0</v>
          </cell>
          <cell r="BH23">
            <v>0</v>
          </cell>
          <cell r="BI23">
            <v>0</v>
          </cell>
          <cell r="BJ23">
            <v>0.14000000000000046</v>
          </cell>
          <cell r="BK23">
            <v>0</v>
          </cell>
          <cell r="BL23">
            <v>1.3114990648648699</v>
          </cell>
          <cell r="BM23">
            <v>0</v>
          </cell>
          <cell r="BN23">
            <v>0</v>
          </cell>
          <cell r="BO23">
            <v>1</v>
          </cell>
          <cell r="BP23">
            <v>0</v>
          </cell>
        </row>
        <row r="24">
          <cell r="A24">
            <v>29</v>
          </cell>
          <cell r="B24">
            <v>124578</v>
          </cell>
          <cell r="C24">
            <v>9352072</v>
          </cell>
          <cell r="D24" t="str">
            <v>Earl Soham Community Primary School</v>
          </cell>
          <cell r="E24" t="str">
            <v>Primary</v>
          </cell>
          <cell r="F24">
            <v>0</v>
          </cell>
          <cell r="G24">
            <v>1</v>
          </cell>
          <cell r="H24">
            <v>0</v>
          </cell>
          <cell r="I24">
            <v>0</v>
          </cell>
          <cell r="J24">
            <v>7</v>
          </cell>
          <cell r="K24">
            <v>0</v>
          </cell>
          <cell r="L24">
            <v>0</v>
          </cell>
          <cell r="M24">
            <v>0</v>
          </cell>
          <cell r="N24">
            <v>58</v>
          </cell>
          <cell r="O24">
            <v>58</v>
          </cell>
          <cell r="P24">
            <v>7</v>
          </cell>
          <cell r="Q24">
            <v>51</v>
          </cell>
          <cell r="R24">
            <v>0</v>
          </cell>
          <cell r="S24">
            <v>0</v>
          </cell>
          <cell r="T24">
            <v>0</v>
          </cell>
          <cell r="U24">
            <v>0</v>
          </cell>
          <cell r="V24">
            <v>0</v>
          </cell>
          <cell r="W24">
            <v>0</v>
          </cell>
          <cell r="X24">
            <v>0</v>
          </cell>
          <cell r="Y24">
            <v>0</v>
          </cell>
          <cell r="Z24">
            <v>0</v>
          </cell>
          <cell r="AA24">
            <v>58</v>
          </cell>
          <cell r="AB24">
            <v>8.2857142857142865</v>
          </cell>
          <cell r="AC24">
            <v>7.0000000000000124</v>
          </cell>
          <cell r="AD24">
            <v>9.1578947368421044</v>
          </cell>
          <cell r="AE24">
            <v>0</v>
          </cell>
          <cell r="AF24">
            <v>0</v>
          </cell>
          <cell r="AG24">
            <v>58</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15.000000000000023</v>
          </cell>
          <cell r="BC24">
            <v>17.058823529411789</v>
          </cell>
          <cell r="BD24">
            <v>0</v>
          </cell>
          <cell r="BE24">
            <v>0</v>
          </cell>
          <cell r="BF24">
            <v>0</v>
          </cell>
          <cell r="BG24">
            <v>0</v>
          </cell>
          <cell r="BH24">
            <v>0</v>
          </cell>
          <cell r="BI24">
            <v>0</v>
          </cell>
          <cell r="BJ24">
            <v>1.519999999999998</v>
          </cell>
          <cell r="BK24">
            <v>0</v>
          </cell>
          <cell r="BL24">
            <v>2.22099463913043</v>
          </cell>
          <cell r="BM24">
            <v>0</v>
          </cell>
          <cell r="BN24">
            <v>1</v>
          </cell>
          <cell r="BO24">
            <v>1</v>
          </cell>
          <cell r="BP24">
            <v>0</v>
          </cell>
        </row>
        <row r="25">
          <cell r="A25">
            <v>230</v>
          </cell>
          <cell r="B25">
            <v>124582</v>
          </cell>
          <cell r="C25">
            <v>9352076</v>
          </cell>
          <cell r="D25" t="str">
            <v>Fairfield Infant School</v>
          </cell>
          <cell r="E25" t="str">
            <v>Primary</v>
          </cell>
          <cell r="F25">
            <v>0</v>
          </cell>
          <cell r="G25">
            <v>1</v>
          </cell>
          <cell r="H25">
            <v>0</v>
          </cell>
          <cell r="I25">
            <v>0</v>
          </cell>
          <cell r="J25">
            <v>3</v>
          </cell>
          <cell r="K25">
            <v>0</v>
          </cell>
          <cell r="L25">
            <v>0</v>
          </cell>
          <cell r="M25">
            <v>0</v>
          </cell>
          <cell r="N25">
            <v>255</v>
          </cell>
          <cell r="O25">
            <v>255</v>
          </cell>
          <cell r="P25">
            <v>76</v>
          </cell>
          <cell r="Q25">
            <v>179</v>
          </cell>
          <cell r="R25">
            <v>0</v>
          </cell>
          <cell r="S25">
            <v>0</v>
          </cell>
          <cell r="T25">
            <v>0</v>
          </cell>
          <cell r="U25">
            <v>0</v>
          </cell>
          <cell r="V25">
            <v>0</v>
          </cell>
          <cell r="W25">
            <v>0</v>
          </cell>
          <cell r="X25">
            <v>0</v>
          </cell>
          <cell r="Y25">
            <v>0</v>
          </cell>
          <cell r="Z25">
            <v>0</v>
          </cell>
          <cell r="AA25">
            <v>255</v>
          </cell>
          <cell r="AB25">
            <v>85</v>
          </cell>
          <cell r="AC25">
            <v>22.000000000000007</v>
          </cell>
          <cell r="AD25">
            <v>22.000000000000007</v>
          </cell>
          <cell r="AE25">
            <v>0</v>
          </cell>
          <cell r="AF25">
            <v>0</v>
          </cell>
          <cell r="AG25">
            <v>175.00000000000011</v>
          </cell>
          <cell r="AH25">
            <v>12.000000000000009</v>
          </cell>
          <cell r="AI25">
            <v>42.999999999999957</v>
          </cell>
          <cell r="AJ25">
            <v>24.999999999999996</v>
          </cell>
          <cell r="AK25">
            <v>0</v>
          </cell>
          <cell r="AL25">
            <v>0</v>
          </cell>
          <cell r="AM25">
            <v>0</v>
          </cell>
          <cell r="AN25">
            <v>0</v>
          </cell>
          <cell r="AO25">
            <v>0</v>
          </cell>
          <cell r="AP25">
            <v>0</v>
          </cell>
          <cell r="AQ25">
            <v>0</v>
          </cell>
          <cell r="AR25">
            <v>0</v>
          </cell>
          <cell r="AS25">
            <v>0</v>
          </cell>
          <cell r="AT25">
            <v>0</v>
          </cell>
          <cell r="AU25">
            <v>12.893258426966295</v>
          </cell>
          <cell r="AV25">
            <v>17.19101123595507</v>
          </cell>
          <cell r="AW25">
            <v>17.19101123595507</v>
          </cell>
          <cell r="AX25">
            <v>0</v>
          </cell>
          <cell r="AY25">
            <v>0</v>
          </cell>
          <cell r="AZ25">
            <v>0</v>
          </cell>
          <cell r="BA25">
            <v>0.9550561797752809</v>
          </cell>
          <cell r="BB25">
            <v>76.999999999999972</v>
          </cell>
          <cell r="BC25">
            <v>109.69273743016755</v>
          </cell>
          <cell r="BD25">
            <v>0</v>
          </cell>
          <cell r="BE25">
            <v>0</v>
          </cell>
          <cell r="BF25">
            <v>0</v>
          </cell>
          <cell r="BG25">
            <v>0</v>
          </cell>
          <cell r="BH25">
            <v>0</v>
          </cell>
          <cell r="BI25">
            <v>0</v>
          </cell>
          <cell r="BJ25">
            <v>0</v>
          </cell>
          <cell r="BK25">
            <v>0</v>
          </cell>
          <cell r="BL25">
            <v>0.67550078560606097</v>
          </cell>
          <cell r="BM25">
            <v>0</v>
          </cell>
          <cell r="BN25">
            <v>0</v>
          </cell>
          <cell r="BO25">
            <v>1</v>
          </cell>
          <cell r="BP25">
            <v>0</v>
          </cell>
        </row>
        <row r="26">
          <cell r="A26">
            <v>237</v>
          </cell>
          <cell r="B26">
            <v>124584</v>
          </cell>
          <cell r="C26">
            <v>9352079</v>
          </cell>
          <cell r="D26" t="str">
            <v>Grundisburgh Primary School</v>
          </cell>
          <cell r="E26" t="str">
            <v>Primary</v>
          </cell>
          <cell r="F26">
            <v>0</v>
          </cell>
          <cell r="G26">
            <v>1</v>
          </cell>
          <cell r="H26">
            <v>0</v>
          </cell>
          <cell r="I26">
            <v>0</v>
          </cell>
          <cell r="J26">
            <v>7</v>
          </cell>
          <cell r="K26">
            <v>0</v>
          </cell>
          <cell r="L26">
            <v>0</v>
          </cell>
          <cell r="M26">
            <v>0</v>
          </cell>
          <cell r="N26">
            <v>170</v>
          </cell>
          <cell r="O26">
            <v>170</v>
          </cell>
          <cell r="P26">
            <v>29</v>
          </cell>
          <cell r="Q26">
            <v>141</v>
          </cell>
          <cell r="R26">
            <v>0</v>
          </cell>
          <cell r="S26">
            <v>0</v>
          </cell>
          <cell r="T26">
            <v>0</v>
          </cell>
          <cell r="U26">
            <v>0</v>
          </cell>
          <cell r="V26">
            <v>0</v>
          </cell>
          <cell r="W26">
            <v>0</v>
          </cell>
          <cell r="X26">
            <v>0</v>
          </cell>
          <cell r="Y26">
            <v>0</v>
          </cell>
          <cell r="Z26">
            <v>0</v>
          </cell>
          <cell r="AA26">
            <v>170</v>
          </cell>
          <cell r="AB26">
            <v>24.285714285714285</v>
          </cell>
          <cell r="AC26">
            <v>19.999999999999929</v>
          </cell>
          <cell r="AD26">
            <v>24.878048780487802</v>
          </cell>
          <cell r="AE26">
            <v>0</v>
          </cell>
          <cell r="AF26">
            <v>0</v>
          </cell>
          <cell r="AG26">
            <v>166.96428571428569</v>
          </cell>
          <cell r="AH26">
            <v>3.0357142857142931</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1.0365853658536586</v>
          </cell>
          <cell r="BB26">
            <v>32.864661654135297</v>
          </cell>
          <cell r="BC26">
            <v>39.62406015037589</v>
          </cell>
          <cell r="BD26">
            <v>0</v>
          </cell>
          <cell r="BE26">
            <v>0</v>
          </cell>
          <cell r="BF26">
            <v>0</v>
          </cell>
          <cell r="BG26">
            <v>0</v>
          </cell>
          <cell r="BH26">
            <v>0</v>
          </cell>
          <cell r="BI26">
            <v>0</v>
          </cell>
          <cell r="BJ26">
            <v>0</v>
          </cell>
          <cell r="BK26">
            <v>0</v>
          </cell>
          <cell r="BL26">
            <v>1.8118665147058799</v>
          </cell>
          <cell r="BM26">
            <v>0</v>
          </cell>
          <cell r="BN26">
            <v>0</v>
          </cell>
          <cell r="BO26">
            <v>1</v>
          </cell>
          <cell r="BP26">
            <v>0</v>
          </cell>
        </row>
        <row r="27">
          <cell r="A27">
            <v>245</v>
          </cell>
          <cell r="B27">
            <v>124588</v>
          </cell>
          <cell r="C27">
            <v>9352084</v>
          </cell>
          <cell r="D27" t="str">
            <v>Holbrook Primary School</v>
          </cell>
          <cell r="E27" t="str">
            <v>Primary</v>
          </cell>
          <cell r="F27">
            <v>0</v>
          </cell>
          <cell r="G27">
            <v>1</v>
          </cell>
          <cell r="H27">
            <v>0</v>
          </cell>
          <cell r="I27">
            <v>0</v>
          </cell>
          <cell r="J27">
            <v>7</v>
          </cell>
          <cell r="K27">
            <v>0</v>
          </cell>
          <cell r="L27">
            <v>0</v>
          </cell>
          <cell r="M27">
            <v>0</v>
          </cell>
          <cell r="N27">
            <v>168</v>
          </cell>
          <cell r="O27">
            <v>168</v>
          </cell>
          <cell r="P27">
            <v>21</v>
          </cell>
          <cell r="Q27">
            <v>147</v>
          </cell>
          <cell r="R27">
            <v>0</v>
          </cell>
          <cell r="S27">
            <v>0</v>
          </cell>
          <cell r="T27">
            <v>0</v>
          </cell>
          <cell r="U27">
            <v>0</v>
          </cell>
          <cell r="V27">
            <v>0</v>
          </cell>
          <cell r="W27">
            <v>0</v>
          </cell>
          <cell r="X27">
            <v>0</v>
          </cell>
          <cell r="Y27">
            <v>0</v>
          </cell>
          <cell r="Z27">
            <v>0</v>
          </cell>
          <cell r="AA27">
            <v>168</v>
          </cell>
          <cell r="AB27">
            <v>24</v>
          </cell>
          <cell r="AC27">
            <v>11.999999999999995</v>
          </cell>
          <cell r="AD27">
            <v>13.595375722543352</v>
          </cell>
          <cell r="AE27">
            <v>0</v>
          </cell>
          <cell r="AF27">
            <v>0</v>
          </cell>
          <cell r="AG27">
            <v>142.99999999999997</v>
          </cell>
          <cell r="AH27">
            <v>0</v>
          </cell>
          <cell r="AI27">
            <v>13.000000000000004</v>
          </cell>
          <cell r="AJ27">
            <v>7.9999999999999973</v>
          </cell>
          <cell r="AK27">
            <v>3.9999999999999987</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38.071942446043217</v>
          </cell>
          <cell r="BC27">
            <v>43.510791366906531</v>
          </cell>
          <cell r="BD27">
            <v>0</v>
          </cell>
          <cell r="BE27">
            <v>0</v>
          </cell>
          <cell r="BF27">
            <v>0</v>
          </cell>
          <cell r="BG27">
            <v>0</v>
          </cell>
          <cell r="BH27">
            <v>0</v>
          </cell>
          <cell r="BI27">
            <v>0</v>
          </cell>
          <cell r="BJ27">
            <v>0</v>
          </cell>
          <cell r="BK27">
            <v>0</v>
          </cell>
          <cell r="BL27">
            <v>1.5124039769230799</v>
          </cell>
          <cell r="BM27">
            <v>0</v>
          </cell>
          <cell r="BN27">
            <v>0</v>
          </cell>
          <cell r="BO27">
            <v>1</v>
          </cell>
          <cell r="BP27">
            <v>0</v>
          </cell>
        </row>
        <row r="28">
          <cell r="A28">
            <v>246</v>
          </cell>
          <cell r="B28">
            <v>124589</v>
          </cell>
          <cell r="C28">
            <v>9352085</v>
          </cell>
          <cell r="D28" t="str">
            <v>Hollesley Primary School</v>
          </cell>
          <cell r="E28" t="str">
            <v>Primary</v>
          </cell>
          <cell r="F28">
            <v>0</v>
          </cell>
          <cell r="G28">
            <v>1</v>
          </cell>
          <cell r="H28">
            <v>0</v>
          </cell>
          <cell r="I28">
            <v>0</v>
          </cell>
          <cell r="J28">
            <v>7</v>
          </cell>
          <cell r="K28">
            <v>0</v>
          </cell>
          <cell r="L28">
            <v>0</v>
          </cell>
          <cell r="M28">
            <v>0</v>
          </cell>
          <cell r="N28">
            <v>96</v>
          </cell>
          <cell r="O28">
            <v>96</v>
          </cell>
          <cell r="P28">
            <v>15</v>
          </cell>
          <cell r="Q28">
            <v>81</v>
          </cell>
          <cell r="R28">
            <v>0</v>
          </cell>
          <cell r="S28">
            <v>0</v>
          </cell>
          <cell r="T28">
            <v>0</v>
          </cell>
          <cell r="U28">
            <v>0</v>
          </cell>
          <cell r="V28">
            <v>0</v>
          </cell>
          <cell r="W28">
            <v>0</v>
          </cell>
          <cell r="X28">
            <v>0</v>
          </cell>
          <cell r="Y28">
            <v>0</v>
          </cell>
          <cell r="Z28">
            <v>0</v>
          </cell>
          <cell r="AA28">
            <v>96</v>
          </cell>
          <cell r="AB28">
            <v>13.714285714285714</v>
          </cell>
          <cell r="AC28">
            <v>6</v>
          </cell>
          <cell r="AD28">
            <v>6</v>
          </cell>
          <cell r="AE28">
            <v>0</v>
          </cell>
          <cell r="AF28">
            <v>0</v>
          </cell>
          <cell r="AG28">
            <v>96</v>
          </cell>
          <cell r="AH28">
            <v>0</v>
          </cell>
          <cell r="AI28">
            <v>0</v>
          </cell>
          <cell r="AJ28">
            <v>0</v>
          </cell>
          <cell r="AK28">
            <v>0</v>
          </cell>
          <cell r="AL28">
            <v>0</v>
          </cell>
          <cell r="AM28">
            <v>0</v>
          </cell>
          <cell r="AN28">
            <v>0</v>
          </cell>
          <cell r="AO28">
            <v>0</v>
          </cell>
          <cell r="AP28">
            <v>0</v>
          </cell>
          <cell r="AQ28">
            <v>0</v>
          </cell>
          <cell r="AR28">
            <v>0</v>
          </cell>
          <cell r="AS28">
            <v>0</v>
          </cell>
          <cell r="AT28">
            <v>0</v>
          </cell>
          <cell r="AU28">
            <v>2.3703703703703742</v>
          </cell>
          <cell r="AV28">
            <v>4.7407407407407387</v>
          </cell>
          <cell r="AW28">
            <v>4.7407407407407387</v>
          </cell>
          <cell r="AX28">
            <v>0</v>
          </cell>
          <cell r="AY28">
            <v>0</v>
          </cell>
          <cell r="AZ28">
            <v>0</v>
          </cell>
          <cell r="BA28">
            <v>0</v>
          </cell>
          <cell r="BB28">
            <v>21.262499999999999</v>
          </cell>
          <cell r="BC28">
            <v>25.200000000000003</v>
          </cell>
          <cell r="BD28">
            <v>0</v>
          </cell>
          <cell r="BE28">
            <v>0</v>
          </cell>
          <cell r="BF28">
            <v>0</v>
          </cell>
          <cell r="BG28">
            <v>0</v>
          </cell>
          <cell r="BH28">
            <v>0</v>
          </cell>
          <cell r="BI28">
            <v>0</v>
          </cell>
          <cell r="BJ28">
            <v>1.2400000000000033</v>
          </cell>
          <cell r="BK28">
            <v>0</v>
          </cell>
          <cell r="BL28">
            <v>2.95123700714286</v>
          </cell>
          <cell r="BM28">
            <v>0</v>
          </cell>
          <cell r="BN28">
            <v>1</v>
          </cell>
          <cell r="BO28">
            <v>1</v>
          </cell>
          <cell r="BP28">
            <v>0</v>
          </cell>
        </row>
        <row r="29">
          <cell r="A29">
            <v>309</v>
          </cell>
          <cell r="B29">
            <v>124593</v>
          </cell>
          <cell r="C29">
            <v>9352089</v>
          </cell>
          <cell r="D29" t="str">
            <v>Heath Primary School, Kesgrave</v>
          </cell>
          <cell r="E29" t="str">
            <v>Primary</v>
          </cell>
          <cell r="F29">
            <v>0</v>
          </cell>
          <cell r="G29">
            <v>1</v>
          </cell>
          <cell r="H29">
            <v>0</v>
          </cell>
          <cell r="I29">
            <v>0</v>
          </cell>
          <cell r="J29">
            <v>7</v>
          </cell>
          <cell r="K29">
            <v>0</v>
          </cell>
          <cell r="L29">
            <v>0</v>
          </cell>
          <cell r="M29">
            <v>0</v>
          </cell>
          <cell r="N29">
            <v>603</v>
          </cell>
          <cell r="O29">
            <v>603</v>
          </cell>
          <cell r="P29">
            <v>88</v>
          </cell>
          <cell r="Q29">
            <v>515</v>
          </cell>
          <cell r="R29">
            <v>0</v>
          </cell>
          <cell r="S29">
            <v>0</v>
          </cell>
          <cell r="T29">
            <v>0</v>
          </cell>
          <cell r="U29">
            <v>0</v>
          </cell>
          <cell r="V29">
            <v>0</v>
          </cell>
          <cell r="W29">
            <v>0</v>
          </cell>
          <cell r="X29">
            <v>0</v>
          </cell>
          <cell r="Y29">
            <v>0</v>
          </cell>
          <cell r="Z29">
            <v>0</v>
          </cell>
          <cell r="AA29">
            <v>603</v>
          </cell>
          <cell r="AB29">
            <v>86.142857142857139</v>
          </cell>
          <cell r="AC29">
            <v>43.000000000000007</v>
          </cell>
          <cell r="AD29">
            <v>59.196339434276204</v>
          </cell>
          <cell r="AE29">
            <v>0</v>
          </cell>
          <cell r="AF29">
            <v>0</v>
          </cell>
          <cell r="AG29">
            <v>589.00000000000011</v>
          </cell>
          <cell r="AH29">
            <v>3.9999999999999982</v>
          </cell>
          <cell r="AI29">
            <v>5.0000000000000036</v>
          </cell>
          <cell r="AJ29">
            <v>2.9999999999999982</v>
          </cell>
          <cell r="AK29">
            <v>1.9999999999999991</v>
          </cell>
          <cell r="AL29">
            <v>0</v>
          </cell>
          <cell r="AM29">
            <v>0</v>
          </cell>
          <cell r="AN29">
            <v>0</v>
          </cell>
          <cell r="AO29">
            <v>0</v>
          </cell>
          <cell r="AP29">
            <v>0</v>
          </cell>
          <cell r="AQ29">
            <v>0</v>
          </cell>
          <cell r="AR29">
            <v>0</v>
          </cell>
          <cell r="AS29">
            <v>0</v>
          </cell>
          <cell r="AT29">
            <v>0</v>
          </cell>
          <cell r="AU29">
            <v>16.392233009708754</v>
          </cell>
          <cell r="AV29">
            <v>24.588349514563099</v>
          </cell>
          <cell r="AW29">
            <v>36.297087378640803</v>
          </cell>
          <cell r="AX29">
            <v>0</v>
          </cell>
          <cell r="AY29">
            <v>0</v>
          </cell>
          <cell r="AZ29">
            <v>0</v>
          </cell>
          <cell r="BA29">
            <v>0</v>
          </cell>
          <cell r="BB29">
            <v>138.29659318637295</v>
          </cell>
          <cell r="BC29">
            <v>161.92785571142306</v>
          </cell>
          <cell r="BD29">
            <v>0</v>
          </cell>
          <cell r="BE29">
            <v>0</v>
          </cell>
          <cell r="BF29">
            <v>0</v>
          </cell>
          <cell r="BG29">
            <v>0</v>
          </cell>
          <cell r="BH29">
            <v>0</v>
          </cell>
          <cell r="BI29">
            <v>0</v>
          </cell>
          <cell r="BJ29">
            <v>0</v>
          </cell>
          <cell r="BK29">
            <v>0</v>
          </cell>
          <cell r="BL29">
            <v>0.66517926172506703</v>
          </cell>
          <cell r="BM29">
            <v>0</v>
          </cell>
          <cell r="BN29">
            <v>0</v>
          </cell>
          <cell r="BO29">
            <v>1</v>
          </cell>
          <cell r="BP29">
            <v>0</v>
          </cell>
        </row>
        <row r="30">
          <cell r="A30">
            <v>310</v>
          </cell>
          <cell r="B30">
            <v>124595</v>
          </cell>
          <cell r="C30">
            <v>9352092</v>
          </cell>
          <cell r="D30" t="str">
            <v>Bealings School</v>
          </cell>
          <cell r="E30" t="str">
            <v>Primary</v>
          </cell>
          <cell r="F30">
            <v>0</v>
          </cell>
          <cell r="G30">
            <v>1</v>
          </cell>
          <cell r="H30">
            <v>0</v>
          </cell>
          <cell r="I30">
            <v>0</v>
          </cell>
          <cell r="J30">
            <v>7</v>
          </cell>
          <cell r="K30">
            <v>0</v>
          </cell>
          <cell r="L30">
            <v>0</v>
          </cell>
          <cell r="M30">
            <v>0</v>
          </cell>
          <cell r="N30">
            <v>110</v>
          </cell>
          <cell r="O30">
            <v>110</v>
          </cell>
          <cell r="P30">
            <v>19</v>
          </cell>
          <cell r="Q30">
            <v>91</v>
          </cell>
          <cell r="R30">
            <v>0</v>
          </cell>
          <cell r="S30">
            <v>0</v>
          </cell>
          <cell r="T30">
            <v>0</v>
          </cell>
          <cell r="U30">
            <v>0</v>
          </cell>
          <cell r="V30">
            <v>0</v>
          </cell>
          <cell r="W30">
            <v>0</v>
          </cell>
          <cell r="X30">
            <v>0</v>
          </cell>
          <cell r="Y30">
            <v>0</v>
          </cell>
          <cell r="Z30">
            <v>0</v>
          </cell>
          <cell r="AA30">
            <v>110</v>
          </cell>
          <cell r="AB30">
            <v>15.714285714285714</v>
          </cell>
          <cell r="AC30">
            <v>4.0000000000000036</v>
          </cell>
          <cell r="AD30">
            <v>7.2641509433962259</v>
          </cell>
          <cell r="AE30">
            <v>0</v>
          </cell>
          <cell r="AF30">
            <v>0</v>
          </cell>
          <cell r="AG30">
            <v>105.00000000000006</v>
          </cell>
          <cell r="AH30">
            <v>4.0000000000000036</v>
          </cell>
          <cell r="AI30">
            <v>1</v>
          </cell>
          <cell r="AJ30">
            <v>0</v>
          </cell>
          <cell r="AK30">
            <v>0</v>
          </cell>
          <cell r="AL30">
            <v>0</v>
          </cell>
          <cell r="AM30">
            <v>0</v>
          </cell>
          <cell r="AN30">
            <v>0</v>
          </cell>
          <cell r="AO30">
            <v>0</v>
          </cell>
          <cell r="AP30">
            <v>0</v>
          </cell>
          <cell r="AQ30">
            <v>0</v>
          </cell>
          <cell r="AR30">
            <v>0</v>
          </cell>
          <cell r="AS30">
            <v>0</v>
          </cell>
          <cell r="AT30">
            <v>0</v>
          </cell>
          <cell r="AU30">
            <v>1.20879120879121</v>
          </cell>
          <cell r="AV30">
            <v>2.4175824175824201</v>
          </cell>
          <cell r="AW30">
            <v>2.4175824175824201</v>
          </cell>
          <cell r="AX30">
            <v>0</v>
          </cell>
          <cell r="AY30">
            <v>0</v>
          </cell>
          <cell r="AZ30">
            <v>0</v>
          </cell>
          <cell r="BA30">
            <v>0</v>
          </cell>
          <cell r="BB30">
            <v>23.011494252873579</v>
          </cell>
          <cell r="BC30">
            <v>27.816091954023008</v>
          </cell>
          <cell r="BD30">
            <v>0</v>
          </cell>
          <cell r="BE30">
            <v>0</v>
          </cell>
          <cell r="BF30">
            <v>0</v>
          </cell>
          <cell r="BG30">
            <v>0</v>
          </cell>
          <cell r="BH30">
            <v>0</v>
          </cell>
          <cell r="BI30">
            <v>0</v>
          </cell>
          <cell r="BJ30">
            <v>1.3999999999999968</v>
          </cell>
          <cell r="BK30">
            <v>0</v>
          </cell>
          <cell r="BL30">
            <v>1.2684828862745099</v>
          </cell>
          <cell r="BM30">
            <v>0</v>
          </cell>
          <cell r="BN30">
            <v>0</v>
          </cell>
          <cell r="BO30">
            <v>1</v>
          </cell>
          <cell r="BP30">
            <v>0</v>
          </cell>
        </row>
        <row r="31">
          <cell r="A31">
            <v>314</v>
          </cell>
          <cell r="B31">
            <v>124597</v>
          </cell>
          <cell r="C31">
            <v>9352095</v>
          </cell>
          <cell r="D31" t="str">
            <v>Melton Primary School</v>
          </cell>
          <cell r="E31" t="str">
            <v>Primary</v>
          </cell>
          <cell r="F31">
            <v>0</v>
          </cell>
          <cell r="G31">
            <v>1</v>
          </cell>
          <cell r="H31">
            <v>0</v>
          </cell>
          <cell r="I31">
            <v>0</v>
          </cell>
          <cell r="J31">
            <v>7</v>
          </cell>
          <cell r="K31">
            <v>0</v>
          </cell>
          <cell r="L31">
            <v>0</v>
          </cell>
          <cell r="M31">
            <v>0</v>
          </cell>
          <cell r="N31">
            <v>172</v>
          </cell>
          <cell r="O31">
            <v>172</v>
          </cell>
          <cell r="P31">
            <v>22</v>
          </cell>
          <cell r="Q31">
            <v>150</v>
          </cell>
          <cell r="R31">
            <v>0</v>
          </cell>
          <cell r="S31">
            <v>0</v>
          </cell>
          <cell r="T31">
            <v>0</v>
          </cell>
          <cell r="U31">
            <v>0</v>
          </cell>
          <cell r="V31">
            <v>0</v>
          </cell>
          <cell r="W31">
            <v>0</v>
          </cell>
          <cell r="X31">
            <v>0</v>
          </cell>
          <cell r="Y31">
            <v>0</v>
          </cell>
          <cell r="Z31">
            <v>0</v>
          </cell>
          <cell r="AA31">
            <v>172</v>
          </cell>
          <cell r="AB31">
            <v>24.571428571428573</v>
          </cell>
          <cell r="AC31">
            <v>25.999999999999925</v>
          </cell>
          <cell r="AD31">
            <v>37.5632183908046</v>
          </cell>
          <cell r="AE31">
            <v>0</v>
          </cell>
          <cell r="AF31">
            <v>0</v>
          </cell>
          <cell r="AG31">
            <v>169.00000000000006</v>
          </cell>
          <cell r="AH31">
            <v>3.0000000000000036</v>
          </cell>
          <cell r="AI31">
            <v>0</v>
          </cell>
          <cell r="AJ31">
            <v>0</v>
          </cell>
          <cell r="AK31">
            <v>0</v>
          </cell>
          <cell r="AL31">
            <v>0</v>
          </cell>
          <cell r="AM31">
            <v>0</v>
          </cell>
          <cell r="AN31">
            <v>0</v>
          </cell>
          <cell r="AO31">
            <v>0</v>
          </cell>
          <cell r="AP31">
            <v>0</v>
          </cell>
          <cell r="AQ31">
            <v>0</v>
          </cell>
          <cell r="AR31">
            <v>0</v>
          </cell>
          <cell r="AS31">
            <v>0</v>
          </cell>
          <cell r="AT31">
            <v>0</v>
          </cell>
          <cell r="AU31">
            <v>1.1466666666666672</v>
          </cell>
          <cell r="AV31">
            <v>2.2933333333333277</v>
          </cell>
          <cell r="AW31">
            <v>4.5866666666666722</v>
          </cell>
          <cell r="AX31">
            <v>0</v>
          </cell>
          <cell r="AY31">
            <v>0</v>
          </cell>
          <cell r="AZ31">
            <v>0</v>
          </cell>
          <cell r="BA31">
            <v>0.9885057471264368</v>
          </cell>
          <cell r="BB31">
            <v>56.38297872340425</v>
          </cell>
          <cell r="BC31">
            <v>64.652482269503537</v>
          </cell>
          <cell r="BD31">
            <v>0</v>
          </cell>
          <cell r="BE31">
            <v>0</v>
          </cell>
          <cell r="BF31">
            <v>0</v>
          </cell>
          <cell r="BG31">
            <v>0</v>
          </cell>
          <cell r="BH31">
            <v>0</v>
          </cell>
          <cell r="BI31">
            <v>0</v>
          </cell>
          <cell r="BJ31">
            <v>11.679999999999993</v>
          </cell>
          <cell r="BK31">
            <v>0</v>
          </cell>
          <cell r="BL31">
            <v>1.0648426499999999</v>
          </cell>
          <cell r="BM31">
            <v>0</v>
          </cell>
          <cell r="BN31">
            <v>0</v>
          </cell>
          <cell r="BO31">
            <v>1</v>
          </cell>
          <cell r="BP31">
            <v>0</v>
          </cell>
        </row>
        <row r="32">
          <cell r="A32">
            <v>318</v>
          </cell>
          <cell r="B32">
            <v>124602</v>
          </cell>
          <cell r="C32">
            <v>9352101</v>
          </cell>
          <cell r="D32" t="str">
            <v>Otley Primary School</v>
          </cell>
          <cell r="E32" t="str">
            <v>Primary</v>
          </cell>
          <cell r="F32">
            <v>0</v>
          </cell>
          <cell r="G32">
            <v>1</v>
          </cell>
          <cell r="H32">
            <v>0</v>
          </cell>
          <cell r="I32">
            <v>0</v>
          </cell>
          <cell r="J32">
            <v>7</v>
          </cell>
          <cell r="K32">
            <v>0</v>
          </cell>
          <cell r="L32">
            <v>0</v>
          </cell>
          <cell r="M32">
            <v>0</v>
          </cell>
          <cell r="N32">
            <v>56</v>
          </cell>
          <cell r="O32">
            <v>56</v>
          </cell>
          <cell r="P32">
            <v>11</v>
          </cell>
          <cell r="Q32">
            <v>45</v>
          </cell>
          <cell r="R32">
            <v>0</v>
          </cell>
          <cell r="S32">
            <v>0</v>
          </cell>
          <cell r="T32">
            <v>0</v>
          </cell>
          <cell r="U32">
            <v>0</v>
          </cell>
          <cell r="V32">
            <v>0</v>
          </cell>
          <cell r="W32">
            <v>0</v>
          </cell>
          <cell r="X32">
            <v>0</v>
          </cell>
          <cell r="Y32">
            <v>0</v>
          </cell>
          <cell r="Z32">
            <v>0</v>
          </cell>
          <cell r="AA32">
            <v>56</v>
          </cell>
          <cell r="AB32">
            <v>8</v>
          </cell>
          <cell r="AC32">
            <v>3.0000000000000018</v>
          </cell>
          <cell r="AD32">
            <v>6.7586206896551726</v>
          </cell>
          <cell r="AE32">
            <v>0</v>
          </cell>
          <cell r="AF32">
            <v>0</v>
          </cell>
          <cell r="AG32">
            <v>56</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17.560975609756081</v>
          </cell>
          <cell r="BC32">
            <v>21.853658536585346</v>
          </cell>
          <cell r="BD32">
            <v>0</v>
          </cell>
          <cell r="BE32">
            <v>0</v>
          </cell>
          <cell r="BF32">
            <v>0</v>
          </cell>
          <cell r="BG32">
            <v>0</v>
          </cell>
          <cell r="BH32">
            <v>0</v>
          </cell>
          <cell r="BI32">
            <v>0</v>
          </cell>
          <cell r="BJ32">
            <v>0</v>
          </cell>
          <cell r="BK32">
            <v>0</v>
          </cell>
          <cell r="BL32">
            <v>2.0301105659793799</v>
          </cell>
          <cell r="BM32">
            <v>0</v>
          </cell>
          <cell r="BN32">
            <v>1</v>
          </cell>
          <cell r="BO32">
            <v>1</v>
          </cell>
          <cell r="BP32">
            <v>0</v>
          </cell>
        </row>
        <row r="33">
          <cell r="A33">
            <v>97</v>
          </cell>
          <cell r="B33">
            <v>124607</v>
          </cell>
          <cell r="C33">
            <v>9352108</v>
          </cell>
          <cell r="D33" t="str">
            <v>Snape Community Primary School</v>
          </cell>
          <cell r="E33" t="str">
            <v>Primary</v>
          </cell>
          <cell r="F33">
            <v>0</v>
          </cell>
          <cell r="G33">
            <v>1</v>
          </cell>
          <cell r="H33">
            <v>0</v>
          </cell>
          <cell r="I33">
            <v>0</v>
          </cell>
          <cell r="J33">
            <v>7</v>
          </cell>
          <cell r="K33">
            <v>0</v>
          </cell>
          <cell r="L33">
            <v>0</v>
          </cell>
          <cell r="M33">
            <v>0</v>
          </cell>
          <cell r="N33">
            <v>55</v>
          </cell>
          <cell r="O33">
            <v>55</v>
          </cell>
          <cell r="P33">
            <v>12</v>
          </cell>
          <cell r="Q33">
            <v>43</v>
          </cell>
          <cell r="R33">
            <v>0</v>
          </cell>
          <cell r="S33">
            <v>0</v>
          </cell>
          <cell r="T33">
            <v>0</v>
          </cell>
          <cell r="U33">
            <v>0</v>
          </cell>
          <cell r="V33">
            <v>0</v>
          </cell>
          <cell r="W33">
            <v>0</v>
          </cell>
          <cell r="X33">
            <v>0</v>
          </cell>
          <cell r="Y33">
            <v>0</v>
          </cell>
          <cell r="Z33">
            <v>0</v>
          </cell>
          <cell r="AA33">
            <v>55</v>
          </cell>
          <cell r="AB33">
            <v>7.8571428571428568</v>
          </cell>
          <cell r="AC33">
            <v>4.9999999999999991</v>
          </cell>
          <cell r="AD33">
            <v>11</v>
          </cell>
          <cell r="AE33">
            <v>0</v>
          </cell>
          <cell r="AF33">
            <v>0</v>
          </cell>
          <cell r="AG33">
            <v>51.999999999999972</v>
          </cell>
          <cell r="AH33">
            <v>2.9999999999999978</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20.476190476190467</v>
          </cell>
          <cell r="BC33">
            <v>26.190476190476179</v>
          </cell>
          <cell r="BD33">
            <v>0</v>
          </cell>
          <cell r="BE33">
            <v>0</v>
          </cell>
          <cell r="BF33">
            <v>0</v>
          </cell>
          <cell r="BG33">
            <v>0</v>
          </cell>
          <cell r="BH33">
            <v>0</v>
          </cell>
          <cell r="BI33">
            <v>0</v>
          </cell>
          <cell r="BJ33">
            <v>5.7000000000000197</v>
          </cell>
          <cell r="BK33">
            <v>0</v>
          </cell>
          <cell r="BL33">
            <v>2.1618350590909099</v>
          </cell>
          <cell r="BM33">
            <v>0</v>
          </cell>
          <cell r="BN33">
            <v>1</v>
          </cell>
          <cell r="BO33">
            <v>1</v>
          </cell>
          <cell r="BP33">
            <v>0</v>
          </cell>
        </row>
        <row r="34">
          <cell r="A34">
            <v>324</v>
          </cell>
          <cell r="B34">
            <v>124609</v>
          </cell>
          <cell r="C34">
            <v>9352110</v>
          </cell>
          <cell r="D34" t="str">
            <v>Somersham Primary School</v>
          </cell>
          <cell r="E34" t="str">
            <v>Primary</v>
          </cell>
          <cell r="F34">
            <v>0</v>
          </cell>
          <cell r="G34">
            <v>1</v>
          </cell>
          <cell r="H34">
            <v>0</v>
          </cell>
          <cell r="I34">
            <v>0</v>
          </cell>
          <cell r="J34">
            <v>7</v>
          </cell>
          <cell r="K34">
            <v>0</v>
          </cell>
          <cell r="L34">
            <v>0</v>
          </cell>
          <cell r="M34">
            <v>0</v>
          </cell>
          <cell r="N34">
            <v>95</v>
          </cell>
          <cell r="O34">
            <v>95</v>
          </cell>
          <cell r="P34">
            <v>11</v>
          </cell>
          <cell r="Q34">
            <v>84</v>
          </cell>
          <cell r="R34">
            <v>0</v>
          </cell>
          <cell r="S34">
            <v>0</v>
          </cell>
          <cell r="T34">
            <v>0</v>
          </cell>
          <cell r="U34">
            <v>0</v>
          </cell>
          <cell r="V34">
            <v>0</v>
          </cell>
          <cell r="W34">
            <v>0</v>
          </cell>
          <cell r="X34">
            <v>0</v>
          </cell>
          <cell r="Y34">
            <v>0</v>
          </cell>
          <cell r="Z34">
            <v>0</v>
          </cell>
          <cell r="AA34">
            <v>95</v>
          </cell>
          <cell r="AB34">
            <v>13.571428571428571</v>
          </cell>
          <cell r="AC34">
            <v>13.000000000000009</v>
          </cell>
          <cell r="AD34">
            <v>23.505154639175259</v>
          </cell>
          <cell r="AE34">
            <v>0</v>
          </cell>
          <cell r="AF34">
            <v>0</v>
          </cell>
          <cell r="AG34">
            <v>93.999999999999972</v>
          </cell>
          <cell r="AH34">
            <v>0</v>
          </cell>
          <cell r="AI34">
            <v>0</v>
          </cell>
          <cell r="AJ34">
            <v>0</v>
          </cell>
          <cell r="AK34">
            <v>1.0000000000000016</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24.000000000000021</v>
          </cell>
          <cell r="BC34">
            <v>27.142857142857167</v>
          </cell>
          <cell r="BD34">
            <v>0</v>
          </cell>
          <cell r="BE34">
            <v>0</v>
          </cell>
          <cell r="BF34">
            <v>0</v>
          </cell>
          <cell r="BG34">
            <v>0</v>
          </cell>
          <cell r="BH34">
            <v>0</v>
          </cell>
          <cell r="BI34">
            <v>0</v>
          </cell>
          <cell r="BJ34">
            <v>0</v>
          </cell>
          <cell r="BK34">
            <v>0</v>
          </cell>
          <cell r="BL34">
            <v>2.1057764859375001</v>
          </cell>
          <cell r="BM34">
            <v>0</v>
          </cell>
          <cell r="BN34">
            <v>1</v>
          </cell>
          <cell r="BO34">
            <v>1</v>
          </cell>
          <cell r="BP34">
            <v>0</v>
          </cell>
        </row>
        <row r="35">
          <cell r="A35">
            <v>506</v>
          </cell>
          <cell r="B35">
            <v>124612</v>
          </cell>
          <cell r="C35">
            <v>9352114</v>
          </cell>
          <cell r="D35" t="str">
            <v>Freeman Community Primary School</v>
          </cell>
          <cell r="E35" t="str">
            <v>Primary</v>
          </cell>
          <cell r="F35">
            <v>0</v>
          </cell>
          <cell r="G35">
            <v>1</v>
          </cell>
          <cell r="H35">
            <v>0</v>
          </cell>
          <cell r="I35">
            <v>0</v>
          </cell>
          <cell r="J35">
            <v>7</v>
          </cell>
          <cell r="K35">
            <v>0</v>
          </cell>
          <cell r="L35">
            <v>0</v>
          </cell>
          <cell r="M35">
            <v>0</v>
          </cell>
          <cell r="N35">
            <v>207</v>
          </cell>
          <cell r="O35">
            <v>207</v>
          </cell>
          <cell r="P35">
            <v>30</v>
          </cell>
          <cell r="Q35">
            <v>177</v>
          </cell>
          <cell r="R35">
            <v>0</v>
          </cell>
          <cell r="S35">
            <v>0</v>
          </cell>
          <cell r="T35">
            <v>0</v>
          </cell>
          <cell r="U35">
            <v>0</v>
          </cell>
          <cell r="V35">
            <v>0</v>
          </cell>
          <cell r="W35">
            <v>0</v>
          </cell>
          <cell r="X35">
            <v>0</v>
          </cell>
          <cell r="Y35">
            <v>0</v>
          </cell>
          <cell r="Z35">
            <v>0</v>
          </cell>
          <cell r="AA35">
            <v>207</v>
          </cell>
          <cell r="AB35">
            <v>29.571428571428573</v>
          </cell>
          <cell r="AC35">
            <v>29.000000000000014</v>
          </cell>
          <cell r="AD35">
            <v>29.426470588235293</v>
          </cell>
          <cell r="AE35">
            <v>0</v>
          </cell>
          <cell r="AF35">
            <v>0</v>
          </cell>
          <cell r="AG35">
            <v>200</v>
          </cell>
          <cell r="AH35">
            <v>3.9999999999999911</v>
          </cell>
          <cell r="AI35">
            <v>0</v>
          </cell>
          <cell r="AJ35">
            <v>2.9999999999999991</v>
          </cell>
          <cell r="AK35">
            <v>0</v>
          </cell>
          <cell r="AL35">
            <v>0</v>
          </cell>
          <cell r="AM35">
            <v>0</v>
          </cell>
          <cell r="AN35">
            <v>0</v>
          </cell>
          <cell r="AO35">
            <v>0</v>
          </cell>
          <cell r="AP35">
            <v>0</v>
          </cell>
          <cell r="AQ35">
            <v>0</v>
          </cell>
          <cell r="AR35">
            <v>0</v>
          </cell>
          <cell r="AS35">
            <v>0</v>
          </cell>
          <cell r="AT35">
            <v>0</v>
          </cell>
          <cell r="AU35">
            <v>0</v>
          </cell>
          <cell r="AV35">
            <v>1.1694915254237281</v>
          </cell>
          <cell r="AW35">
            <v>1.1694915254237281</v>
          </cell>
          <cell r="AX35">
            <v>0</v>
          </cell>
          <cell r="AY35">
            <v>0</v>
          </cell>
          <cell r="AZ35">
            <v>0</v>
          </cell>
          <cell r="BA35">
            <v>2.0294117647058822</v>
          </cell>
          <cell r="BB35">
            <v>36.204545454545539</v>
          </cell>
          <cell r="BC35">
            <v>42.340909090909193</v>
          </cell>
          <cell r="BD35">
            <v>0</v>
          </cell>
          <cell r="BE35">
            <v>0</v>
          </cell>
          <cell r="BF35">
            <v>0</v>
          </cell>
          <cell r="BG35">
            <v>0</v>
          </cell>
          <cell r="BH35">
            <v>0</v>
          </cell>
          <cell r="BI35">
            <v>0</v>
          </cell>
          <cell r="BJ35">
            <v>0</v>
          </cell>
          <cell r="BK35">
            <v>0</v>
          </cell>
          <cell r="BL35">
            <v>1.1054225598591501</v>
          </cell>
          <cell r="BM35">
            <v>0</v>
          </cell>
          <cell r="BN35">
            <v>0</v>
          </cell>
          <cell r="BO35">
            <v>1</v>
          </cell>
          <cell r="BP35">
            <v>0</v>
          </cell>
        </row>
        <row r="36">
          <cell r="A36">
            <v>333</v>
          </cell>
          <cell r="B36">
            <v>124613</v>
          </cell>
          <cell r="C36">
            <v>9352117</v>
          </cell>
          <cell r="D36" t="str">
            <v>Trimley St Mary Primary School</v>
          </cell>
          <cell r="E36" t="str">
            <v>Primary</v>
          </cell>
          <cell r="F36">
            <v>0</v>
          </cell>
          <cell r="G36">
            <v>1</v>
          </cell>
          <cell r="H36">
            <v>0</v>
          </cell>
          <cell r="I36">
            <v>0</v>
          </cell>
          <cell r="J36">
            <v>7</v>
          </cell>
          <cell r="K36">
            <v>0</v>
          </cell>
          <cell r="L36">
            <v>0</v>
          </cell>
          <cell r="M36">
            <v>0</v>
          </cell>
          <cell r="N36">
            <v>393</v>
          </cell>
          <cell r="O36">
            <v>393</v>
          </cell>
          <cell r="P36">
            <v>60</v>
          </cell>
          <cell r="Q36">
            <v>333</v>
          </cell>
          <cell r="R36">
            <v>0</v>
          </cell>
          <cell r="S36">
            <v>0</v>
          </cell>
          <cell r="T36">
            <v>0</v>
          </cell>
          <cell r="U36">
            <v>0</v>
          </cell>
          <cell r="V36">
            <v>0</v>
          </cell>
          <cell r="W36">
            <v>0</v>
          </cell>
          <cell r="X36">
            <v>0</v>
          </cell>
          <cell r="Y36">
            <v>0</v>
          </cell>
          <cell r="Z36">
            <v>0</v>
          </cell>
          <cell r="AA36">
            <v>393</v>
          </cell>
          <cell r="AB36">
            <v>56.142857142857146</v>
          </cell>
          <cell r="AC36">
            <v>35</v>
          </cell>
          <cell r="AD36">
            <v>60.153061224489797</v>
          </cell>
          <cell r="AE36">
            <v>0</v>
          </cell>
          <cell r="AF36">
            <v>0</v>
          </cell>
          <cell r="AG36">
            <v>326.00000000000017</v>
          </cell>
          <cell r="AH36">
            <v>8.9999999999999911</v>
          </cell>
          <cell r="AI36">
            <v>42.999999999999957</v>
          </cell>
          <cell r="AJ36">
            <v>14.999999999999995</v>
          </cell>
          <cell r="AK36">
            <v>0</v>
          </cell>
          <cell r="AL36">
            <v>0</v>
          </cell>
          <cell r="AM36">
            <v>0</v>
          </cell>
          <cell r="AN36">
            <v>0</v>
          </cell>
          <cell r="AO36">
            <v>0</v>
          </cell>
          <cell r="AP36">
            <v>0</v>
          </cell>
          <cell r="AQ36">
            <v>0</v>
          </cell>
          <cell r="AR36">
            <v>0</v>
          </cell>
          <cell r="AS36">
            <v>0</v>
          </cell>
          <cell r="AT36">
            <v>0</v>
          </cell>
          <cell r="AU36">
            <v>2.360360360360362</v>
          </cell>
          <cell r="AV36">
            <v>4.720720720720716</v>
          </cell>
          <cell r="AW36">
            <v>9.441441441441432</v>
          </cell>
          <cell r="AX36">
            <v>0</v>
          </cell>
          <cell r="AY36">
            <v>0</v>
          </cell>
          <cell r="AZ36">
            <v>0</v>
          </cell>
          <cell r="BA36">
            <v>6.0153061224489797</v>
          </cell>
          <cell r="BB36">
            <v>125.89024390243907</v>
          </cell>
          <cell r="BC36">
            <v>148.57317073170736</v>
          </cell>
          <cell r="BD36">
            <v>0</v>
          </cell>
          <cell r="BE36">
            <v>0</v>
          </cell>
          <cell r="BF36">
            <v>0</v>
          </cell>
          <cell r="BG36">
            <v>0</v>
          </cell>
          <cell r="BH36">
            <v>0</v>
          </cell>
          <cell r="BI36">
            <v>0</v>
          </cell>
          <cell r="BJ36">
            <v>0</v>
          </cell>
          <cell r="BK36">
            <v>0</v>
          </cell>
          <cell r="BL36">
            <v>0.87127304117647097</v>
          </cell>
          <cell r="BM36">
            <v>0</v>
          </cell>
          <cell r="BN36">
            <v>0</v>
          </cell>
          <cell r="BO36">
            <v>1</v>
          </cell>
          <cell r="BP36">
            <v>0</v>
          </cell>
        </row>
        <row r="37">
          <cell r="A37">
            <v>332</v>
          </cell>
          <cell r="B37">
            <v>124614</v>
          </cell>
          <cell r="C37">
            <v>9352118</v>
          </cell>
          <cell r="D37" t="str">
            <v>Trimley St Martin Primary School</v>
          </cell>
          <cell r="E37" t="str">
            <v>Primary</v>
          </cell>
          <cell r="F37">
            <v>0</v>
          </cell>
          <cell r="G37">
            <v>1</v>
          </cell>
          <cell r="H37">
            <v>0</v>
          </cell>
          <cell r="I37">
            <v>0</v>
          </cell>
          <cell r="J37">
            <v>7</v>
          </cell>
          <cell r="K37">
            <v>0</v>
          </cell>
          <cell r="L37">
            <v>0</v>
          </cell>
          <cell r="M37">
            <v>0</v>
          </cell>
          <cell r="N37">
            <v>205</v>
          </cell>
          <cell r="O37">
            <v>205</v>
          </cell>
          <cell r="P37">
            <v>30</v>
          </cell>
          <cell r="Q37">
            <v>175</v>
          </cell>
          <cell r="R37">
            <v>0</v>
          </cell>
          <cell r="S37">
            <v>0</v>
          </cell>
          <cell r="T37">
            <v>0</v>
          </cell>
          <cell r="U37">
            <v>0</v>
          </cell>
          <cell r="V37">
            <v>0</v>
          </cell>
          <cell r="W37">
            <v>0</v>
          </cell>
          <cell r="X37">
            <v>0</v>
          </cell>
          <cell r="Y37">
            <v>0</v>
          </cell>
          <cell r="Z37">
            <v>0</v>
          </cell>
          <cell r="AA37">
            <v>205</v>
          </cell>
          <cell r="AB37">
            <v>29.285714285714285</v>
          </cell>
          <cell r="AC37">
            <v>13.000000000000009</v>
          </cell>
          <cell r="AD37">
            <v>26.868932038834952</v>
          </cell>
          <cell r="AE37">
            <v>0</v>
          </cell>
          <cell r="AF37">
            <v>0</v>
          </cell>
          <cell r="AG37">
            <v>181.88725490196072</v>
          </cell>
          <cell r="AH37">
            <v>3.014705882352946</v>
          </cell>
          <cell r="AI37">
            <v>17.083333333333325</v>
          </cell>
          <cell r="AJ37">
            <v>3.014705882352946</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0.99514563106796106</v>
          </cell>
          <cell r="BB37">
            <v>58.333333333333272</v>
          </cell>
          <cell r="BC37">
            <v>68.333333333333258</v>
          </cell>
          <cell r="BD37">
            <v>0</v>
          </cell>
          <cell r="BE37">
            <v>0</v>
          </cell>
          <cell r="BF37">
            <v>0</v>
          </cell>
          <cell r="BG37">
            <v>0</v>
          </cell>
          <cell r="BH37">
            <v>0</v>
          </cell>
          <cell r="BI37">
            <v>0</v>
          </cell>
          <cell r="BJ37">
            <v>0</v>
          </cell>
          <cell r="BK37">
            <v>0</v>
          </cell>
          <cell r="BL37">
            <v>1.3116440646551699</v>
          </cell>
          <cell r="BM37">
            <v>0</v>
          </cell>
          <cell r="BN37">
            <v>0</v>
          </cell>
          <cell r="BO37">
            <v>1</v>
          </cell>
          <cell r="BP37">
            <v>0</v>
          </cell>
        </row>
        <row r="38">
          <cell r="A38">
            <v>337</v>
          </cell>
          <cell r="B38">
            <v>124615</v>
          </cell>
          <cell r="C38">
            <v>9352121</v>
          </cell>
          <cell r="D38" t="str">
            <v>Waldringfield Primary School</v>
          </cell>
          <cell r="E38" t="str">
            <v>Primary</v>
          </cell>
          <cell r="F38">
            <v>0</v>
          </cell>
          <cell r="G38">
            <v>1</v>
          </cell>
          <cell r="H38">
            <v>0</v>
          </cell>
          <cell r="I38">
            <v>0</v>
          </cell>
          <cell r="J38">
            <v>7</v>
          </cell>
          <cell r="K38">
            <v>0</v>
          </cell>
          <cell r="L38">
            <v>0</v>
          </cell>
          <cell r="M38">
            <v>0</v>
          </cell>
          <cell r="N38">
            <v>95</v>
          </cell>
          <cell r="O38">
            <v>95</v>
          </cell>
          <cell r="P38">
            <v>14</v>
          </cell>
          <cell r="Q38">
            <v>81</v>
          </cell>
          <cell r="R38">
            <v>0</v>
          </cell>
          <cell r="S38">
            <v>0</v>
          </cell>
          <cell r="T38">
            <v>0</v>
          </cell>
          <cell r="U38">
            <v>0</v>
          </cell>
          <cell r="V38">
            <v>0</v>
          </cell>
          <cell r="W38">
            <v>0</v>
          </cell>
          <cell r="X38">
            <v>0</v>
          </cell>
          <cell r="Y38">
            <v>0</v>
          </cell>
          <cell r="Z38">
            <v>0</v>
          </cell>
          <cell r="AA38">
            <v>95</v>
          </cell>
          <cell r="AB38">
            <v>13.571428571428571</v>
          </cell>
          <cell r="AC38">
            <v>7.0000000000000009</v>
          </cell>
          <cell r="AD38">
            <v>9.8584905660377355</v>
          </cell>
          <cell r="AE38">
            <v>0</v>
          </cell>
          <cell r="AF38">
            <v>0</v>
          </cell>
          <cell r="AG38">
            <v>76</v>
          </cell>
          <cell r="AH38">
            <v>1.0000000000000016</v>
          </cell>
          <cell r="AI38">
            <v>11.999999999999979</v>
          </cell>
          <cell r="AJ38">
            <v>1.0000000000000016</v>
          </cell>
          <cell r="AK38">
            <v>4.9999999999999973</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21.262499999999999</v>
          </cell>
          <cell r="BC38">
            <v>24.9375</v>
          </cell>
          <cell r="BD38">
            <v>0</v>
          </cell>
          <cell r="BE38">
            <v>0</v>
          </cell>
          <cell r="BF38">
            <v>0</v>
          </cell>
          <cell r="BG38">
            <v>0</v>
          </cell>
          <cell r="BH38">
            <v>0</v>
          </cell>
          <cell r="BI38">
            <v>0</v>
          </cell>
          <cell r="BJ38">
            <v>2.3000000000000025</v>
          </cell>
          <cell r="BK38">
            <v>0</v>
          </cell>
          <cell r="BL38">
            <v>2.0416128725</v>
          </cell>
          <cell r="BM38">
            <v>0</v>
          </cell>
          <cell r="BN38">
            <v>1</v>
          </cell>
          <cell r="BO38">
            <v>1</v>
          </cell>
          <cell r="BP38">
            <v>0</v>
          </cell>
        </row>
        <row r="39">
          <cell r="A39">
            <v>339</v>
          </cell>
          <cell r="B39">
            <v>124618</v>
          </cell>
          <cell r="C39">
            <v>9352124</v>
          </cell>
          <cell r="D39" t="str">
            <v>Witnesham Primary School</v>
          </cell>
          <cell r="E39" t="str">
            <v>Primary</v>
          </cell>
          <cell r="F39">
            <v>0</v>
          </cell>
          <cell r="G39">
            <v>1</v>
          </cell>
          <cell r="H39">
            <v>0</v>
          </cell>
          <cell r="I39">
            <v>0</v>
          </cell>
          <cell r="J39">
            <v>7</v>
          </cell>
          <cell r="K39">
            <v>0</v>
          </cell>
          <cell r="L39">
            <v>0</v>
          </cell>
          <cell r="M39">
            <v>0</v>
          </cell>
          <cell r="N39">
            <v>99</v>
          </cell>
          <cell r="O39">
            <v>99</v>
          </cell>
          <cell r="P39">
            <v>13</v>
          </cell>
          <cell r="Q39">
            <v>86</v>
          </cell>
          <cell r="R39">
            <v>0</v>
          </cell>
          <cell r="S39">
            <v>0</v>
          </cell>
          <cell r="T39">
            <v>0</v>
          </cell>
          <cell r="U39">
            <v>0</v>
          </cell>
          <cell r="V39">
            <v>0</v>
          </cell>
          <cell r="W39">
            <v>0</v>
          </cell>
          <cell r="X39">
            <v>0</v>
          </cell>
          <cell r="Y39">
            <v>0</v>
          </cell>
          <cell r="Z39">
            <v>0</v>
          </cell>
          <cell r="AA39">
            <v>99</v>
          </cell>
          <cell r="AB39">
            <v>14.142857142857142</v>
          </cell>
          <cell r="AC39">
            <v>3.9999999999999996</v>
          </cell>
          <cell r="AD39">
            <v>7</v>
          </cell>
          <cell r="AE39">
            <v>0</v>
          </cell>
          <cell r="AF39">
            <v>0</v>
          </cell>
          <cell r="AG39">
            <v>95.000000000000043</v>
          </cell>
          <cell r="AH39">
            <v>0.99999999999999989</v>
          </cell>
          <cell r="AI39">
            <v>0</v>
          </cell>
          <cell r="AJ39">
            <v>0</v>
          </cell>
          <cell r="AK39">
            <v>0.99999999999999989</v>
          </cell>
          <cell r="AL39">
            <v>1.9999999999999998</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21.247058823529432</v>
          </cell>
          <cell r="BC39">
            <v>24.458823529411788</v>
          </cell>
          <cell r="BD39">
            <v>0</v>
          </cell>
          <cell r="BE39">
            <v>0</v>
          </cell>
          <cell r="BF39">
            <v>0</v>
          </cell>
          <cell r="BG39">
            <v>0</v>
          </cell>
          <cell r="BH39">
            <v>0</v>
          </cell>
          <cell r="BI39">
            <v>0</v>
          </cell>
          <cell r="BJ39">
            <v>1.06</v>
          </cell>
          <cell r="BK39">
            <v>0</v>
          </cell>
          <cell r="BL39">
            <v>1.55487272804878</v>
          </cell>
          <cell r="BM39">
            <v>0</v>
          </cell>
          <cell r="BN39">
            <v>0</v>
          </cell>
          <cell r="BO39">
            <v>1</v>
          </cell>
          <cell r="BP39">
            <v>0</v>
          </cell>
        </row>
        <row r="40">
          <cell r="A40">
            <v>342</v>
          </cell>
          <cell r="B40">
            <v>124619</v>
          </cell>
          <cell r="C40">
            <v>9352125</v>
          </cell>
          <cell r="D40" t="str">
            <v>Woodbridge Primary School</v>
          </cell>
          <cell r="E40" t="str">
            <v>Primary</v>
          </cell>
          <cell r="F40">
            <v>0</v>
          </cell>
          <cell r="G40">
            <v>1</v>
          </cell>
          <cell r="H40">
            <v>0</v>
          </cell>
          <cell r="I40">
            <v>0</v>
          </cell>
          <cell r="J40">
            <v>7</v>
          </cell>
          <cell r="K40">
            <v>0</v>
          </cell>
          <cell r="L40">
            <v>0</v>
          </cell>
          <cell r="M40">
            <v>0</v>
          </cell>
          <cell r="N40">
            <v>210</v>
          </cell>
          <cell r="O40">
            <v>210</v>
          </cell>
          <cell r="P40">
            <v>30</v>
          </cell>
          <cell r="Q40">
            <v>180</v>
          </cell>
          <cell r="R40">
            <v>0</v>
          </cell>
          <cell r="S40">
            <v>0</v>
          </cell>
          <cell r="T40">
            <v>0</v>
          </cell>
          <cell r="U40">
            <v>0</v>
          </cell>
          <cell r="V40">
            <v>0</v>
          </cell>
          <cell r="W40">
            <v>0</v>
          </cell>
          <cell r="X40">
            <v>0</v>
          </cell>
          <cell r="Y40">
            <v>0</v>
          </cell>
          <cell r="Z40">
            <v>0</v>
          </cell>
          <cell r="AA40">
            <v>210</v>
          </cell>
          <cell r="AB40">
            <v>30</v>
          </cell>
          <cell r="AC40">
            <v>19.999999999999993</v>
          </cell>
          <cell r="AD40">
            <v>32.307692307692307</v>
          </cell>
          <cell r="AE40">
            <v>0</v>
          </cell>
          <cell r="AF40">
            <v>0</v>
          </cell>
          <cell r="AG40">
            <v>199.99999999999991</v>
          </cell>
          <cell r="AH40">
            <v>9.9999999999999964</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1.0096153846153846</v>
          </cell>
          <cell r="BB40">
            <v>45</v>
          </cell>
          <cell r="BC40">
            <v>52.5</v>
          </cell>
          <cell r="BD40">
            <v>0</v>
          </cell>
          <cell r="BE40">
            <v>0</v>
          </cell>
          <cell r="BF40">
            <v>0</v>
          </cell>
          <cell r="BG40">
            <v>0</v>
          </cell>
          <cell r="BH40">
            <v>0</v>
          </cell>
          <cell r="BI40">
            <v>0</v>
          </cell>
          <cell r="BJ40">
            <v>0</v>
          </cell>
          <cell r="BK40">
            <v>0</v>
          </cell>
          <cell r="BL40">
            <v>0.56021928450000003</v>
          </cell>
          <cell r="BM40">
            <v>0</v>
          </cell>
          <cell r="BN40">
            <v>0</v>
          </cell>
          <cell r="BO40">
            <v>1</v>
          </cell>
          <cell r="BP40">
            <v>0</v>
          </cell>
        </row>
        <row r="41">
          <cell r="A41">
            <v>502</v>
          </cell>
          <cell r="B41">
            <v>124622</v>
          </cell>
          <cell r="C41">
            <v>9352129</v>
          </cell>
          <cell r="D41" t="str">
            <v>Chilton Community Primary School</v>
          </cell>
          <cell r="E41" t="str">
            <v>Primary</v>
          </cell>
          <cell r="F41">
            <v>0</v>
          </cell>
          <cell r="G41">
            <v>1</v>
          </cell>
          <cell r="H41">
            <v>0</v>
          </cell>
          <cell r="I41">
            <v>0</v>
          </cell>
          <cell r="J41">
            <v>7</v>
          </cell>
          <cell r="K41">
            <v>0</v>
          </cell>
          <cell r="L41">
            <v>0</v>
          </cell>
          <cell r="M41">
            <v>0</v>
          </cell>
          <cell r="N41">
            <v>150</v>
          </cell>
          <cell r="O41">
            <v>150</v>
          </cell>
          <cell r="P41">
            <v>18</v>
          </cell>
          <cell r="Q41">
            <v>132</v>
          </cell>
          <cell r="R41">
            <v>0</v>
          </cell>
          <cell r="S41">
            <v>0</v>
          </cell>
          <cell r="T41">
            <v>0</v>
          </cell>
          <cell r="U41">
            <v>0</v>
          </cell>
          <cell r="V41">
            <v>0</v>
          </cell>
          <cell r="W41">
            <v>0</v>
          </cell>
          <cell r="X41">
            <v>0</v>
          </cell>
          <cell r="Y41">
            <v>0</v>
          </cell>
          <cell r="Z41">
            <v>0</v>
          </cell>
          <cell r="AA41">
            <v>150</v>
          </cell>
          <cell r="AB41">
            <v>21.428571428571427</v>
          </cell>
          <cell r="AC41">
            <v>51.000000000000007</v>
          </cell>
          <cell r="AD41">
            <v>53.503184713375795</v>
          </cell>
          <cell r="AE41">
            <v>0</v>
          </cell>
          <cell r="AF41">
            <v>0</v>
          </cell>
          <cell r="AG41">
            <v>55.99999999999995</v>
          </cell>
          <cell r="AH41">
            <v>61.00000000000005</v>
          </cell>
          <cell r="AI41">
            <v>31.00000000000005</v>
          </cell>
          <cell r="AJ41">
            <v>1.9999999999999949</v>
          </cell>
          <cell r="AK41">
            <v>0</v>
          </cell>
          <cell r="AL41">
            <v>0</v>
          </cell>
          <cell r="AM41">
            <v>0</v>
          </cell>
          <cell r="AN41">
            <v>0</v>
          </cell>
          <cell r="AO41">
            <v>0</v>
          </cell>
          <cell r="AP41">
            <v>0</v>
          </cell>
          <cell r="AQ41">
            <v>0</v>
          </cell>
          <cell r="AR41">
            <v>0</v>
          </cell>
          <cell r="AS41">
            <v>0</v>
          </cell>
          <cell r="AT41">
            <v>0</v>
          </cell>
          <cell r="AU41">
            <v>1.1363636363636371</v>
          </cell>
          <cell r="AV41">
            <v>6.8181818181818246</v>
          </cell>
          <cell r="AW41">
            <v>10.22727272727273</v>
          </cell>
          <cell r="AX41">
            <v>0</v>
          </cell>
          <cell r="AY41">
            <v>0</v>
          </cell>
          <cell r="AZ41">
            <v>0</v>
          </cell>
          <cell r="BA41">
            <v>0</v>
          </cell>
          <cell r="BB41">
            <v>39.1525423728813</v>
          </cell>
          <cell r="BC41">
            <v>44.491525423728753</v>
          </cell>
          <cell r="BD41">
            <v>0</v>
          </cell>
          <cell r="BE41">
            <v>0</v>
          </cell>
          <cell r="BF41">
            <v>0</v>
          </cell>
          <cell r="BG41">
            <v>0</v>
          </cell>
          <cell r="BH41">
            <v>0</v>
          </cell>
          <cell r="BI41">
            <v>0</v>
          </cell>
          <cell r="BJ41">
            <v>13.00000000000005</v>
          </cell>
          <cell r="BK41">
            <v>0</v>
          </cell>
          <cell r="BL41">
            <v>0.43021022873563203</v>
          </cell>
          <cell r="BM41">
            <v>0</v>
          </cell>
          <cell r="BN41">
            <v>0</v>
          </cell>
          <cell r="BO41">
            <v>1</v>
          </cell>
          <cell r="BP41">
            <v>0</v>
          </cell>
        </row>
        <row r="42">
          <cell r="A42">
            <v>229</v>
          </cell>
          <cell r="B42">
            <v>124624</v>
          </cell>
          <cell r="C42">
            <v>9352131</v>
          </cell>
          <cell r="D42" t="str">
            <v>Colneis Junior School</v>
          </cell>
          <cell r="E42" t="str">
            <v>Primary</v>
          </cell>
          <cell r="F42">
            <v>0</v>
          </cell>
          <cell r="G42">
            <v>1</v>
          </cell>
          <cell r="H42">
            <v>0</v>
          </cell>
          <cell r="I42">
            <v>0</v>
          </cell>
          <cell r="J42">
            <v>4</v>
          </cell>
          <cell r="K42">
            <v>0</v>
          </cell>
          <cell r="L42">
            <v>0</v>
          </cell>
          <cell r="M42">
            <v>0</v>
          </cell>
          <cell r="N42">
            <v>353</v>
          </cell>
          <cell r="O42">
            <v>353</v>
          </cell>
          <cell r="P42">
            <v>0</v>
          </cell>
          <cell r="Q42">
            <v>353</v>
          </cell>
          <cell r="R42">
            <v>0</v>
          </cell>
          <cell r="S42">
            <v>0</v>
          </cell>
          <cell r="T42">
            <v>0</v>
          </cell>
          <cell r="U42">
            <v>0</v>
          </cell>
          <cell r="V42">
            <v>0</v>
          </cell>
          <cell r="W42">
            <v>0</v>
          </cell>
          <cell r="X42">
            <v>0</v>
          </cell>
          <cell r="Y42">
            <v>0</v>
          </cell>
          <cell r="Z42">
            <v>0</v>
          </cell>
          <cell r="AA42">
            <v>353</v>
          </cell>
          <cell r="AB42">
            <v>88.25</v>
          </cell>
          <cell r="AC42">
            <v>34</v>
          </cell>
          <cell r="AD42">
            <v>48.689655172413794</v>
          </cell>
          <cell r="AE42">
            <v>0</v>
          </cell>
          <cell r="AF42">
            <v>0</v>
          </cell>
          <cell r="AG42">
            <v>270.76704545454561</v>
          </cell>
          <cell r="AH42">
            <v>14.039772727272737</v>
          </cell>
          <cell r="AI42">
            <v>40.113636363636488</v>
          </cell>
          <cell r="AJ42">
            <v>28.079545454545439</v>
          </cell>
          <cell r="AK42">
            <v>0</v>
          </cell>
          <cell r="AL42">
            <v>0</v>
          </cell>
          <cell r="AM42">
            <v>0</v>
          </cell>
          <cell r="AN42">
            <v>0</v>
          </cell>
          <cell r="AO42">
            <v>0</v>
          </cell>
          <cell r="AP42">
            <v>0</v>
          </cell>
          <cell r="AQ42">
            <v>0</v>
          </cell>
          <cell r="AR42">
            <v>0</v>
          </cell>
          <cell r="AS42">
            <v>0</v>
          </cell>
          <cell r="AT42">
            <v>0</v>
          </cell>
          <cell r="AU42">
            <v>1</v>
          </cell>
          <cell r="AV42">
            <v>3.0000000000000004</v>
          </cell>
          <cell r="AW42">
            <v>16</v>
          </cell>
          <cell r="AX42">
            <v>0</v>
          </cell>
          <cell r="AY42">
            <v>0</v>
          </cell>
          <cell r="AZ42">
            <v>0</v>
          </cell>
          <cell r="BA42">
            <v>0</v>
          </cell>
          <cell r="BB42">
            <v>135.84839650145787</v>
          </cell>
          <cell r="BC42">
            <v>135.84839650145787</v>
          </cell>
          <cell r="BD42">
            <v>0</v>
          </cell>
          <cell r="BE42">
            <v>0</v>
          </cell>
          <cell r="BF42">
            <v>0</v>
          </cell>
          <cell r="BG42">
            <v>0</v>
          </cell>
          <cell r="BH42">
            <v>0</v>
          </cell>
          <cell r="BI42">
            <v>0</v>
          </cell>
          <cell r="BJ42">
            <v>0</v>
          </cell>
          <cell r="BK42">
            <v>0</v>
          </cell>
          <cell r="BL42">
            <v>0.65404764024390205</v>
          </cell>
          <cell r="BM42">
            <v>0</v>
          </cell>
          <cell r="BN42">
            <v>0</v>
          </cell>
          <cell r="BO42">
            <v>1</v>
          </cell>
          <cell r="BP42">
            <v>0</v>
          </cell>
        </row>
        <row r="43">
          <cell r="A43">
            <v>313</v>
          </cell>
          <cell r="B43">
            <v>124625</v>
          </cell>
          <cell r="C43">
            <v>9352132</v>
          </cell>
          <cell r="D43" t="str">
            <v>Gorseland Primary School</v>
          </cell>
          <cell r="E43" t="str">
            <v>Primary</v>
          </cell>
          <cell r="F43">
            <v>0</v>
          </cell>
          <cell r="G43">
            <v>1</v>
          </cell>
          <cell r="H43">
            <v>0</v>
          </cell>
          <cell r="I43">
            <v>0</v>
          </cell>
          <cell r="J43">
            <v>7</v>
          </cell>
          <cell r="K43">
            <v>0</v>
          </cell>
          <cell r="L43">
            <v>0</v>
          </cell>
          <cell r="M43">
            <v>0</v>
          </cell>
          <cell r="N43">
            <v>457</v>
          </cell>
          <cell r="O43">
            <v>457</v>
          </cell>
          <cell r="P43">
            <v>61</v>
          </cell>
          <cell r="Q43">
            <v>396</v>
          </cell>
          <cell r="R43">
            <v>0</v>
          </cell>
          <cell r="S43">
            <v>0</v>
          </cell>
          <cell r="T43">
            <v>0</v>
          </cell>
          <cell r="U43">
            <v>0</v>
          </cell>
          <cell r="V43">
            <v>0</v>
          </cell>
          <cell r="W43">
            <v>0</v>
          </cell>
          <cell r="X43">
            <v>0</v>
          </cell>
          <cell r="Y43">
            <v>0</v>
          </cell>
          <cell r="Z43">
            <v>0</v>
          </cell>
          <cell r="AA43">
            <v>457</v>
          </cell>
          <cell r="AB43">
            <v>65.285714285714292</v>
          </cell>
          <cell r="AC43">
            <v>35.94382022471909</v>
          </cell>
          <cell r="AD43">
            <v>44.096491228070171</v>
          </cell>
          <cell r="AE43">
            <v>0</v>
          </cell>
          <cell r="AF43">
            <v>0</v>
          </cell>
          <cell r="AG43">
            <v>447.75730337078636</v>
          </cell>
          <cell r="AH43">
            <v>3.0808988764044964</v>
          </cell>
          <cell r="AI43">
            <v>3.0808988764044964</v>
          </cell>
          <cell r="AJ43">
            <v>0</v>
          </cell>
          <cell r="AK43">
            <v>3.0808988764044964</v>
          </cell>
          <cell r="AL43">
            <v>0</v>
          </cell>
          <cell r="AM43">
            <v>0</v>
          </cell>
          <cell r="AN43">
            <v>0</v>
          </cell>
          <cell r="AO43">
            <v>0</v>
          </cell>
          <cell r="AP43">
            <v>0</v>
          </cell>
          <cell r="AQ43">
            <v>0</v>
          </cell>
          <cell r="AR43">
            <v>0</v>
          </cell>
          <cell r="AS43">
            <v>0</v>
          </cell>
          <cell r="AT43">
            <v>0</v>
          </cell>
          <cell r="AU43">
            <v>3.5703125</v>
          </cell>
          <cell r="AV43">
            <v>7.140625</v>
          </cell>
          <cell r="AW43">
            <v>8.3307291666666821</v>
          </cell>
          <cell r="AX43">
            <v>0</v>
          </cell>
          <cell r="AY43">
            <v>0</v>
          </cell>
          <cell r="AZ43">
            <v>0</v>
          </cell>
          <cell r="BA43">
            <v>1.0021929824561402</v>
          </cell>
          <cell r="BB43">
            <v>115.67368421052642</v>
          </cell>
          <cell r="BC43">
            <v>133.49210526315801</v>
          </cell>
          <cell r="BD43">
            <v>0</v>
          </cell>
          <cell r="BE43">
            <v>0</v>
          </cell>
          <cell r="BF43">
            <v>0</v>
          </cell>
          <cell r="BG43">
            <v>0</v>
          </cell>
          <cell r="BH43">
            <v>0</v>
          </cell>
          <cell r="BI43">
            <v>0</v>
          </cell>
          <cell r="BJ43">
            <v>0</v>
          </cell>
          <cell r="BK43">
            <v>0</v>
          </cell>
          <cell r="BL43">
            <v>0.74396819969183403</v>
          </cell>
          <cell r="BM43">
            <v>0</v>
          </cell>
          <cell r="BN43">
            <v>0</v>
          </cell>
          <cell r="BO43">
            <v>1</v>
          </cell>
          <cell r="BP43">
            <v>0</v>
          </cell>
          <cell r="BQ43">
            <v>30</v>
          </cell>
        </row>
        <row r="44">
          <cell r="A44">
            <v>232</v>
          </cell>
          <cell r="B44">
            <v>124627</v>
          </cell>
          <cell r="C44">
            <v>9352134</v>
          </cell>
          <cell r="D44" t="str">
            <v>Kingsfleet Primary School</v>
          </cell>
          <cell r="E44" t="str">
            <v>Primary</v>
          </cell>
          <cell r="F44">
            <v>0</v>
          </cell>
          <cell r="G44">
            <v>1</v>
          </cell>
          <cell r="H44">
            <v>0</v>
          </cell>
          <cell r="I44">
            <v>0</v>
          </cell>
          <cell r="J44">
            <v>7</v>
          </cell>
          <cell r="K44">
            <v>0</v>
          </cell>
          <cell r="L44">
            <v>0</v>
          </cell>
          <cell r="M44">
            <v>0</v>
          </cell>
          <cell r="N44">
            <v>202</v>
          </cell>
          <cell r="O44">
            <v>202</v>
          </cell>
          <cell r="P44">
            <v>29</v>
          </cell>
          <cell r="Q44">
            <v>173</v>
          </cell>
          <cell r="R44">
            <v>0</v>
          </cell>
          <cell r="S44">
            <v>0</v>
          </cell>
          <cell r="T44">
            <v>0</v>
          </cell>
          <cell r="U44">
            <v>0</v>
          </cell>
          <cell r="V44">
            <v>0</v>
          </cell>
          <cell r="W44">
            <v>0</v>
          </cell>
          <cell r="X44">
            <v>0</v>
          </cell>
          <cell r="Y44">
            <v>0</v>
          </cell>
          <cell r="Z44">
            <v>0</v>
          </cell>
          <cell r="AA44">
            <v>202</v>
          </cell>
          <cell r="AB44">
            <v>28.857142857142858</v>
          </cell>
          <cell r="AC44">
            <v>19.999999999999996</v>
          </cell>
          <cell r="AD44">
            <v>25.37688442211055</v>
          </cell>
          <cell r="AE44">
            <v>0</v>
          </cell>
          <cell r="AF44">
            <v>0</v>
          </cell>
          <cell r="AG44">
            <v>144.00000000000003</v>
          </cell>
          <cell r="AH44">
            <v>7.9999999999999991</v>
          </cell>
          <cell r="AI44">
            <v>26.000000000000057</v>
          </cell>
          <cell r="AJ44">
            <v>22.000000000000018</v>
          </cell>
          <cell r="AK44">
            <v>0</v>
          </cell>
          <cell r="AL44">
            <v>1.9999999999999998</v>
          </cell>
          <cell r="AM44">
            <v>0</v>
          </cell>
          <cell r="AN44">
            <v>0</v>
          </cell>
          <cell r="AO44">
            <v>0</v>
          </cell>
          <cell r="AP44">
            <v>0</v>
          </cell>
          <cell r="AQ44">
            <v>0</v>
          </cell>
          <cell r="AR44">
            <v>0</v>
          </cell>
          <cell r="AS44">
            <v>0</v>
          </cell>
          <cell r="AT44">
            <v>0</v>
          </cell>
          <cell r="AU44">
            <v>4.6705202312138736</v>
          </cell>
          <cell r="AV44">
            <v>5.8381502890173325</v>
          </cell>
          <cell r="AW44">
            <v>8.1734104046242688</v>
          </cell>
          <cell r="AX44">
            <v>0</v>
          </cell>
          <cell r="AY44">
            <v>0</v>
          </cell>
          <cell r="AZ44">
            <v>0</v>
          </cell>
          <cell r="BA44">
            <v>0</v>
          </cell>
          <cell r="BB44">
            <v>59.372781065088695</v>
          </cell>
          <cell r="BC44">
            <v>69.325443786982177</v>
          </cell>
          <cell r="BD44">
            <v>0</v>
          </cell>
          <cell r="BE44">
            <v>0</v>
          </cell>
          <cell r="BF44">
            <v>0</v>
          </cell>
          <cell r="BG44">
            <v>0</v>
          </cell>
          <cell r="BH44">
            <v>0</v>
          </cell>
          <cell r="BI44">
            <v>0</v>
          </cell>
          <cell r="BJ44">
            <v>0</v>
          </cell>
          <cell r="BK44">
            <v>0</v>
          </cell>
          <cell r="BL44">
            <v>0.56555681484374998</v>
          </cell>
          <cell r="BM44">
            <v>0</v>
          </cell>
          <cell r="BN44">
            <v>0</v>
          </cell>
          <cell r="BO44">
            <v>1</v>
          </cell>
          <cell r="BP44">
            <v>0</v>
          </cell>
        </row>
        <row r="45">
          <cell r="A45">
            <v>343</v>
          </cell>
          <cell r="B45">
            <v>124628</v>
          </cell>
          <cell r="C45">
            <v>9352135</v>
          </cell>
          <cell r="D45" t="str">
            <v>Kyson Primary School</v>
          </cell>
          <cell r="E45" t="str">
            <v>Primary</v>
          </cell>
          <cell r="F45">
            <v>0</v>
          </cell>
          <cell r="G45">
            <v>1</v>
          </cell>
          <cell r="H45">
            <v>0</v>
          </cell>
          <cell r="I45">
            <v>0</v>
          </cell>
          <cell r="J45">
            <v>7</v>
          </cell>
          <cell r="K45">
            <v>0</v>
          </cell>
          <cell r="L45">
            <v>0</v>
          </cell>
          <cell r="M45">
            <v>0</v>
          </cell>
          <cell r="N45">
            <v>404</v>
          </cell>
          <cell r="O45">
            <v>404</v>
          </cell>
          <cell r="P45">
            <v>60</v>
          </cell>
          <cell r="Q45">
            <v>344</v>
          </cell>
          <cell r="R45">
            <v>0</v>
          </cell>
          <cell r="S45">
            <v>0</v>
          </cell>
          <cell r="T45">
            <v>0</v>
          </cell>
          <cell r="U45">
            <v>0</v>
          </cell>
          <cell r="V45">
            <v>0</v>
          </cell>
          <cell r="W45">
            <v>0</v>
          </cell>
          <cell r="X45">
            <v>0</v>
          </cell>
          <cell r="Y45">
            <v>0</v>
          </cell>
          <cell r="Z45">
            <v>0</v>
          </cell>
          <cell r="AA45">
            <v>404</v>
          </cell>
          <cell r="AB45">
            <v>57.714285714285715</v>
          </cell>
          <cell r="AC45">
            <v>54.000000000000135</v>
          </cell>
          <cell r="AD45">
            <v>92.92</v>
          </cell>
          <cell r="AE45">
            <v>0</v>
          </cell>
          <cell r="AF45">
            <v>0</v>
          </cell>
          <cell r="AG45">
            <v>263.99999999999983</v>
          </cell>
          <cell r="AH45">
            <v>136.99999999999997</v>
          </cell>
          <cell r="AI45">
            <v>0</v>
          </cell>
          <cell r="AJ45">
            <v>1.9999999999999998</v>
          </cell>
          <cell r="AK45">
            <v>1.000000000000002</v>
          </cell>
          <cell r="AL45">
            <v>0</v>
          </cell>
          <cell r="AM45">
            <v>0</v>
          </cell>
          <cell r="AN45">
            <v>0</v>
          </cell>
          <cell r="AO45">
            <v>0</v>
          </cell>
          <cell r="AP45">
            <v>0</v>
          </cell>
          <cell r="AQ45">
            <v>0</v>
          </cell>
          <cell r="AR45">
            <v>0</v>
          </cell>
          <cell r="AS45">
            <v>0</v>
          </cell>
          <cell r="AT45">
            <v>0</v>
          </cell>
          <cell r="AU45">
            <v>2.3488372093023244</v>
          </cell>
          <cell r="AV45">
            <v>4.6976744186046568</v>
          </cell>
          <cell r="AW45">
            <v>7.0465116279069848</v>
          </cell>
          <cell r="AX45">
            <v>0</v>
          </cell>
          <cell r="AY45">
            <v>0</v>
          </cell>
          <cell r="AZ45">
            <v>0</v>
          </cell>
          <cell r="BA45">
            <v>2.02</v>
          </cell>
          <cell r="BB45">
            <v>97.981424148606777</v>
          </cell>
          <cell r="BC45">
            <v>115.07120743034052</v>
          </cell>
          <cell r="BD45">
            <v>0</v>
          </cell>
          <cell r="BE45">
            <v>0</v>
          </cell>
          <cell r="BF45">
            <v>0</v>
          </cell>
          <cell r="BG45">
            <v>0</v>
          </cell>
          <cell r="BH45">
            <v>0</v>
          </cell>
          <cell r="BI45">
            <v>0</v>
          </cell>
          <cell r="BJ45">
            <v>2.7599999999999856</v>
          </cell>
          <cell r="BK45">
            <v>0</v>
          </cell>
          <cell r="BL45">
            <v>0.56575638900000003</v>
          </cell>
          <cell r="BM45">
            <v>0</v>
          </cell>
          <cell r="BN45">
            <v>0</v>
          </cell>
          <cell r="BO45">
            <v>1</v>
          </cell>
          <cell r="BP45">
            <v>0</v>
          </cell>
        </row>
        <row r="46">
          <cell r="A46">
            <v>503</v>
          </cell>
          <cell r="B46">
            <v>124631</v>
          </cell>
          <cell r="C46">
            <v>9352138</v>
          </cell>
          <cell r="D46" t="str">
            <v>Abbot's Hall Community Primary School</v>
          </cell>
          <cell r="E46" t="str">
            <v>Primary</v>
          </cell>
          <cell r="F46">
            <v>0</v>
          </cell>
          <cell r="G46">
            <v>1</v>
          </cell>
          <cell r="H46">
            <v>0</v>
          </cell>
          <cell r="I46">
            <v>0</v>
          </cell>
          <cell r="J46">
            <v>7</v>
          </cell>
          <cell r="K46">
            <v>0</v>
          </cell>
          <cell r="L46">
            <v>0</v>
          </cell>
          <cell r="M46">
            <v>0</v>
          </cell>
          <cell r="N46">
            <v>404</v>
          </cell>
          <cell r="O46">
            <v>404</v>
          </cell>
          <cell r="P46">
            <v>60</v>
          </cell>
          <cell r="Q46">
            <v>344</v>
          </cell>
          <cell r="R46">
            <v>0</v>
          </cell>
          <cell r="S46">
            <v>0</v>
          </cell>
          <cell r="T46">
            <v>0</v>
          </cell>
          <cell r="U46">
            <v>0</v>
          </cell>
          <cell r="V46">
            <v>0</v>
          </cell>
          <cell r="W46">
            <v>0</v>
          </cell>
          <cell r="X46">
            <v>0</v>
          </cell>
          <cell r="Y46">
            <v>0</v>
          </cell>
          <cell r="Z46">
            <v>0</v>
          </cell>
          <cell r="AA46">
            <v>404</v>
          </cell>
          <cell r="AB46">
            <v>57.714285714285715</v>
          </cell>
          <cell r="AC46">
            <v>60.000000000000199</v>
          </cell>
          <cell r="AD46">
            <v>80.800000000000011</v>
          </cell>
          <cell r="AE46">
            <v>0</v>
          </cell>
          <cell r="AF46">
            <v>0</v>
          </cell>
          <cell r="AG46">
            <v>262.00000000000017</v>
          </cell>
          <cell r="AH46">
            <v>94.000000000000128</v>
          </cell>
          <cell r="AI46">
            <v>30.999999999999989</v>
          </cell>
          <cell r="AJ46">
            <v>17.000000000000011</v>
          </cell>
          <cell r="AK46">
            <v>0</v>
          </cell>
          <cell r="AL46">
            <v>0</v>
          </cell>
          <cell r="AM46">
            <v>0</v>
          </cell>
          <cell r="AN46">
            <v>0</v>
          </cell>
          <cell r="AO46">
            <v>0</v>
          </cell>
          <cell r="AP46">
            <v>0</v>
          </cell>
          <cell r="AQ46">
            <v>0</v>
          </cell>
          <cell r="AR46">
            <v>0</v>
          </cell>
          <cell r="AS46">
            <v>0</v>
          </cell>
          <cell r="AT46">
            <v>0</v>
          </cell>
          <cell r="AU46">
            <v>2.3488372093023244</v>
          </cell>
          <cell r="AV46">
            <v>4.6976744186046568</v>
          </cell>
          <cell r="AW46">
            <v>4.6976744186046568</v>
          </cell>
          <cell r="AX46">
            <v>0</v>
          </cell>
          <cell r="AY46">
            <v>0</v>
          </cell>
          <cell r="AZ46">
            <v>0</v>
          </cell>
          <cell r="BA46">
            <v>1.01</v>
          </cell>
          <cell r="BB46">
            <v>101.77514792899392</v>
          </cell>
          <cell r="BC46">
            <v>119.52662721893472</v>
          </cell>
          <cell r="BD46">
            <v>0</v>
          </cell>
          <cell r="BE46">
            <v>0</v>
          </cell>
          <cell r="BF46">
            <v>0</v>
          </cell>
          <cell r="BG46">
            <v>0</v>
          </cell>
          <cell r="BH46">
            <v>0</v>
          </cell>
          <cell r="BI46">
            <v>0</v>
          </cell>
          <cell r="BJ46">
            <v>0</v>
          </cell>
          <cell r="BK46">
            <v>0</v>
          </cell>
          <cell r="BL46">
            <v>0.51266482024539894</v>
          </cell>
          <cell r="BM46">
            <v>0</v>
          </cell>
          <cell r="BN46">
            <v>0</v>
          </cell>
          <cell r="BO46">
            <v>1</v>
          </cell>
          <cell r="BP46">
            <v>0</v>
          </cell>
        </row>
        <row r="47">
          <cell r="A47">
            <v>275</v>
          </cell>
          <cell r="B47">
            <v>124645</v>
          </cell>
          <cell r="C47">
            <v>9352157</v>
          </cell>
          <cell r="D47" t="str">
            <v>Ranelagh Primary School</v>
          </cell>
          <cell r="E47" t="str">
            <v>Primary</v>
          </cell>
          <cell r="F47">
            <v>0</v>
          </cell>
          <cell r="G47">
            <v>1</v>
          </cell>
          <cell r="H47">
            <v>0</v>
          </cell>
          <cell r="I47">
            <v>0</v>
          </cell>
          <cell r="J47">
            <v>7</v>
          </cell>
          <cell r="K47">
            <v>0</v>
          </cell>
          <cell r="L47">
            <v>0</v>
          </cell>
          <cell r="M47">
            <v>0</v>
          </cell>
          <cell r="N47">
            <v>285</v>
          </cell>
          <cell r="O47">
            <v>285</v>
          </cell>
          <cell r="P47">
            <v>42</v>
          </cell>
          <cell r="Q47">
            <v>243</v>
          </cell>
          <cell r="R47">
            <v>0</v>
          </cell>
          <cell r="S47">
            <v>0</v>
          </cell>
          <cell r="T47">
            <v>0</v>
          </cell>
          <cell r="U47">
            <v>0</v>
          </cell>
          <cell r="V47">
            <v>0</v>
          </cell>
          <cell r="W47">
            <v>0</v>
          </cell>
          <cell r="X47">
            <v>0</v>
          </cell>
          <cell r="Y47">
            <v>0</v>
          </cell>
          <cell r="Z47">
            <v>0</v>
          </cell>
          <cell r="AA47">
            <v>285</v>
          </cell>
          <cell r="AB47">
            <v>40.714285714285715</v>
          </cell>
          <cell r="AC47">
            <v>64.000000000000014</v>
          </cell>
          <cell r="AD47">
            <v>82.775735294117652</v>
          </cell>
          <cell r="AE47">
            <v>0</v>
          </cell>
          <cell r="AF47">
            <v>0</v>
          </cell>
          <cell r="AG47">
            <v>22.077464788732403</v>
          </cell>
          <cell r="AH47">
            <v>20.070422535211264</v>
          </cell>
          <cell r="AI47">
            <v>160.56338028169017</v>
          </cell>
          <cell r="AJ47">
            <v>40.140845070422472</v>
          </cell>
          <cell r="AK47">
            <v>39.137323943662025</v>
          </cell>
          <cell r="AL47">
            <v>2.0070422535211265</v>
          </cell>
          <cell r="AM47">
            <v>1.0035211267605633</v>
          </cell>
          <cell r="AN47">
            <v>0</v>
          </cell>
          <cell r="AO47">
            <v>0</v>
          </cell>
          <cell r="AP47">
            <v>0</v>
          </cell>
          <cell r="AQ47">
            <v>0</v>
          </cell>
          <cell r="AR47">
            <v>0</v>
          </cell>
          <cell r="AS47">
            <v>0</v>
          </cell>
          <cell r="AT47">
            <v>0</v>
          </cell>
          <cell r="AU47">
            <v>32.975206611570258</v>
          </cell>
          <cell r="AV47">
            <v>60.061983471074505</v>
          </cell>
          <cell r="AW47">
            <v>88.326446280991789</v>
          </cell>
          <cell r="AX47">
            <v>0</v>
          </cell>
          <cell r="AY47">
            <v>0</v>
          </cell>
          <cell r="AZ47">
            <v>0</v>
          </cell>
          <cell r="BA47">
            <v>0</v>
          </cell>
          <cell r="BB47">
            <v>117.43062200956928</v>
          </cell>
          <cell r="BC47">
            <v>137.72727272727261</v>
          </cell>
          <cell r="BD47">
            <v>0</v>
          </cell>
          <cell r="BE47">
            <v>0</v>
          </cell>
          <cell r="BF47">
            <v>0</v>
          </cell>
          <cell r="BG47">
            <v>0</v>
          </cell>
          <cell r="BH47">
            <v>0</v>
          </cell>
          <cell r="BI47">
            <v>0</v>
          </cell>
          <cell r="BJ47">
            <v>7.8999999999999915</v>
          </cell>
          <cell r="BK47">
            <v>0</v>
          </cell>
          <cell r="BL47">
            <v>0.49197018771498802</v>
          </cell>
          <cell r="BM47">
            <v>0</v>
          </cell>
          <cell r="BN47">
            <v>0</v>
          </cell>
          <cell r="BO47">
            <v>1</v>
          </cell>
          <cell r="BP47">
            <v>0</v>
          </cell>
        </row>
        <row r="48">
          <cell r="A48">
            <v>273</v>
          </cell>
          <cell r="B48">
            <v>124650</v>
          </cell>
          <cell r="C48">
            <v>9352162</v>
          </cell>
          <cell r="D48" t="str">
            <v>Ravenswood Community Primary School</v>
          </cell>
          <cell r="E48" t="str">
            <v>Primary</v>
          </cell>
          <cell r="F48">
            <v>0</v>
          </cell>
          <cell r="G48">
            <v>1</v>
          </cell>
          <cell r="H48">
            <v>0</v>
          </cell>
          <cell r="I48">
            <v>0</v>
          </cell>
          <cell r="J48">
            <v>7</v>
          </cell>
          <cell r="K48">
            <v>0</v>
          </cell>
          <cell r="L48">
            <v>0</v>
          </cell>
          <cell r="M48">
            <v>0</v>
          </cell>
          <cell r="N48">
            <v>407</v>
          </cell>
          <cell r="O48">
            <v>407</v>
          </cell>
          <cell r="P48">
            <v>60</v>
          </cell>
          <cell r="Q48">
            <v>347</v>
          </cell>
          <cell r="R48">
            <v>0</v>
          </cell>
          <cell r="S48">
            <v>0</v>
          </cell>
          <cell r="T48">
            <v>0</v>
          </cell>
          <cell r="U48">
            <v>0</v>
          </cell>
          <cell r="V48">
            <v>0</v>
          </cell>
          <cell r="W48">
            <v>0</v>
          </cell>
          <cell r="X48">
            <v>0</v>
          </cell>
          <cell r="Y48">
            <v>0</v>
          </cell>
          <cell r="Z48">
            <v>0</v>
          </cell>
          <cell r="AA48">
            <v>407</v>
          </cell>
          <cell r="AB48">
            <v>58.142857142857146</v>
          </cell>
          <cell r="AC48">
            <v>94.000000000000014</v>
          </cell>
          <cell r="AD48">
            <v>124.92079207920791</v>
          </cell>
          <cell r="AE48">
            <v>0</v>
          </cell>
          <cell r="AF48">
            <v>0</v>
          </cell>
          <cell r="AG48">
            <v>45.999999999999993</v>
          </cell>
          <cell r="AH48">
            <v>78.999999999999957</v>
          </cell>
          <cell r="AI48">
            <v>127.99999999999979</v>
          </cell>
          <cell r="AJ48">
            <v>17.000000000000014</v>
          </cell>
          <cell r="AK48">
            <v>115.00000000000018</v>
          </cell>
          <cell r="AL48">
            <v>22.000000000000018</v>
          </cell>
          <cell r="AM48">
            <v>0</v>
          </cell>
          <cell r="AN48">
            <v>0</v>
          </cell>
          <cell r="AO48">
            <v>0</v>
          </cell>
          <cell r="AP48">
            <v>0</v>
          </cell>
          <cell r="AQ48">
            <v>0</v>
          </cell>
          <cell r="AR48">
            <v>0</v>
          </cell>
          <cell r="AS48">
            <v>0</v>
          </cell>
          <cell r="AT48">
            <v>0</v>
          </cell>
          <cell r="AU48">
            <v>18.766570605187308</v>
          </cell>
          <cell r="AV48">
            <v>36.360230547550429</v>
          </cell>
          <cell r="AW48">
            <v>50.435158501441045</v>
          </cell>
          <cell r="AX48">
            <v>0</v>
          </cell>
          <cell r="AY48">
            <v>0</v>
          </cell>
          <cell r="AZ48">
            <v>0</v>
          </cell>
          <cell r="BA48">
            <v>3.0222772277227721</v>
          </cell>
          <cell r="BB48">
            <v>110.91788856304977</v>
          </cell>
          <cell r="BC48">
            <v>130.0967741935483</v>
          </cell>
          <cell r="BD48">
            <v>0</v>
          </cell>
          <cell r="BE48">
            <v>0</v>
          </cell>
          <cell r="BF48">
            <v>0</v>
          </cell>
          <cell r="BG48">
            <v>0</v>
          </cell>
          <cell r="BH48">
            <v>0</v>
          </cell>
          <cell r="BI48">
            <v>0</v>
          </cell>
          <cell r="BJ48">
            <v>0</v>
          </cell>
          <cell r="BK48">
            <v>0</v>
          </cell>
          <cell r="BL48">
            <v>0.79678329394435399</v>
          </cell>
          <cell r="BM48">
            <v>0</v>
          </cell>
          <cell r="BN48">
            <v>0</v>
          </cell>
          <cell r="BO48">
            <v>1</v>
          </cell>
          <cell r="BP48">
            <v>0</v>
          </cell>
        </row>
        <row r="49">
          <cell r="A49">
            <v>258</v>
          </cell>
          <cell r="B49">
            <v>124654</v>
          </cell>
          <cell r="C49">
            <v>9352166</v>
          </cell>
          <cell r="D49" t="str">
            <v>Clifford Road Primary School</v>
          </cell>
          <cell r="E49" t="str">
            <v>Primary</v>
          </cell>
          <cell r="F49">
            <v>0</v>
          </cell>
          <cell r="G49">
            <v>1</v>
          </cell>
          <cell r="H49">
            <v>0</v>
          </cell>
          <cell r="I49">
            <v>0</v>
          </cell>
          <cell r="J49">
            <v>7</v>
          </cell>
          <cell r="K49">
            <v>0</v>
          </cell>
          <cell r="L49">
            <v>0</v>
          </cell>
          <cell r="M49">
            <v>0</v>
          </cell>
          <cell r="N49">
            <v>409</v>
          </cell>
          <cell r="O49">
            <v>409</v>
          </cell>
          <cell r="P49">
            <v>59</v>
          </cell>
          <cell r="Q49">
            <v>350</v>
          </cell>
          <cell r="R49">
            <v>0</v>
          </cell>
          <cell r="S49">
            <v>0</v>
          </cell>
          <cell r="T49">
            <v>0</v>
          </cell>
          <cell r="U49">
            <v>0</v>
          </cell>
          <cell r="V49">
            <v>0</v>
          </cell>
          <cell r="W49">
            <v>0</v>
          </cell>
          <cell r="X49">
            <v>0</v>
          </cell>
          <cell r="Y49">
            <v>0</v>
          </cell>
          <cell r="Z49">
            <v>0</v>
          </cell>
          <cell r="AA49">
            <v>409</v>
          </cell>
          <cell r="AB49">
            <v>58.428571428571431</v>
          </cell>
          <cell r="AC49">
            <v>64.000000000000014</v>
          </cell>
          <cell r="AD49">
            <v>66.190821256038646</v>
          </cell>
          <cell r="AE49">
            <v>0</v>
          </cell>
          <cell r="AF49">
            <v>0</v>
          </cell>
          <cell r="AG49">
            <v>283.99999999999983</v>
          </cell>
          <cell r="AH49">
            <v>97.999999999999901</v>
          </cell>
          <cell r="AI49">
            <v>11.000000000000011</v>
          </cell>
          <cell r="AJ49">
            <v>9.9999999999999805</v>
          </cell>
          <cell r="AK49">
            <v>4.0000000000000009</v>
          </cell>
          <cell r="AL49">
            <v>0.999999999999998</v>
          </cell>
          <cell r="AM49">
            <v>0.999999999999998</v>
          </cell>
          <cell r="AN49">
            <v>0</v>
          </cell>
          <cell r="AO49">
            <v>0</v>
          </cell>
          <cell r="AP49">
            <v>0</v>
          </cell>
          <cell r="AQ49">
            <v>0</v>
          </cell>
          <cell r="AR49">
            <v>0</v>
          </cell>
          <cell r="AS49">
            <v>0</v>
          </cell>
          <cell r="AT49">
            <v>0</v>
          </cell>
          <cell r="AU49">
            <v>25.708571428571446</v>
          </cell>
          <cell r="AV49">
            <v>51.417142857142977</v>
          </cell>
          <cell r="AW49">
            <v>67.777142857142977</v>
          </cell>
          <cell r="AX49">
            <v>0</v>
          </cell>
          <cell r="AY49">
            <v>0</v>
          </cell>
          <cell r="AZ49">
            <v>0</v>
          </cell>
          <cell r="BA49">
            <v>0.98792270531400961</v>
          </cell>
          <cell r="BB49">
            <v>96.166134185303349</v>
          </cell>
          <cell r="BC49">
            <v>112.37699680511162</v>
          </cell>
          <cell r="BD49">
            <v>0</v>
          </cell>
          <cell r="BE49">
            <v>0</v>
          </cell>
          <cell r="BF49">
            <v>0</v>
          </cell>
          <cell r="BG49">
            <v>0</v>
          </cell>
          <cell r="BH49">
            <v>0</v>
          </cell>
          <cell r="BI49">
            <v>0</v>
          </cell>
          <cell r="BJ49">
            <v>4.4599999999999929</v>
          </cell>
          <cell r="BK49">
            <v>0</v>
          </cell>
          <cell r="BL49">
            <v>0.38349935802197799</v>
          </cell>
          <cell r="BM49">
            <v>0</v>
          </cell>
          <cell r="BN49">
            <v>0</v>
          </cell>
          <cell r="BO49">
            <v>1</v>
          </cell>
          <cell r="BP49">
            <v>0</v>
          </cell>
        </row>
        <row r="50">
          <cell r="A50">
            <v>300</v>
          </cell>
          <cell r="B50">
            <v>124660</v>
          </cell>
          <cell r="C50">
            <v>9352176</v>
          </cell>
          <cell r="D50" t="str">
            <v>Whitehouse Community Primary School</v>
          </cell>
          <cell r="E50" t="str">
            <v>Primary</v>
          </cell>
          <cell r="F50">
            <v>0</v>
          </cell>
          <cell r="G50">
            <v>1</v>
          </cell>
          <cell r="H50">
            <v>0</v>
          </cell>
          <cell r="I50">
            <v>0</v>
          </cell>
          <cell r="J50">
            <v>7</v>
          </cell>
          <cell r="K50">
            <v>0</v>
          </cell>
          <cell r="L50">
            <v>0</v>
          </cell>
          <cell r="M50">
            <v>0</v>
          </cell>
          <cell r="N50">
            <v>558</v>
          </cell>
          <cell r="O50">
            <v>558</v>
          </cell>
          <cell r="P50">
            <v>70</v>
          </cell>
          <cell r="Q50">
            <v>488</v>
          </cell>
          <cell r="R50">
            <v>0</v>
          </cell>
          <cell r="S50">
            <v>0</v>
          </cell>
          <cell r="T50">
            <v>0</v>
          </cell>
          <cell r="U50">
            <v>0</v>
          </cell>
          <cell r="V50">
            <v>0</v>
          </cell>
          <cell r="W50">
            <v>0</v>
          </cell>
          <cell r="X50">
            <v>0</v>
          </cell>
          <cell r="Y50">
            <v>0</v>
          </cell>
          <cell r="Z50">
            <v>0</v>
          </cell>
          <cell r="AA50">
            <v>558</v>
          </cell>
          <cell r="AB50">
            <v>79.714285714285708</v>
          </cell>
          <cell r="AC50">
            <v>169.00000000000011</v>
          </cell>
          <cell r="AD50">
            <v>189.33931777378814</v>
          </cell>
          <cell r="AE50">
            <v>0</v>
          </cell>
          <cell r="AF50">
            <v>0</v>
          </cell>
          <cell r="AG50">
            <v>95.000000000000185</v>
          </cell>
          <cell r="AH50">
            <v>93.999999999999915</v>
          </cell>
          <cell r="AI50">
            <v>29.000000000000025</v>
          </cell>
          <cell r="AJ50">
            <v>221.00000000000009</v>
          </cell>
          <cell r="AK50">
            <v>111.00000000000017</v>
          </cell>
          <cell r="AL50">
            <v>0.999999999999999</v>
          </cell>
          <cell r="AM50">
            <v>6.9999999999999938</v>
          </cell>
          <cell r="AN50">
            <v>0</v>
          </cell>
          <cell r="AO50">
            <v>0</v>
          </cell>
          <cell r="AP50">
            <v>0</v>
          </cell>
          <cell r="AQ50">
            <v>0</v>
          </cell>
          <cell r="AR50">
            <v>0</v>
          </cell>
          <cell r="AS50">
            <v>0</v>
          </cell>
          <cell r="AT50">
            <v>0</v>
          </cell>
          <cell r="AU50">
            <v>36.590163934426236</v>
          </cell>
          <cell r="AV50">
            <v>65.176229508196954</v>
          </cell>
          <cell r="AW50">
            <v>107.48360655737699</v>
          </cell>
          <cell r="AX50">
            <v>0</v>
          </cell>
          <cell r="AY50">
            <v>0</v>
          </cell>
          <cell r="AZ50">
            <v>0</v>
          </cell>
          <cell r="BA50">
            <v>5.0089766606822268</v>
          </cell>
          <cell r="BB50">
            <v>191.47982062780281</v>
          </cell>
          <cell r="BC50">
            <v>218.94618834080731</v>
          </cell>
          <cell r="BD50">
            <v>0</v>
          </cell>
          <cell r="BE50">
            <v>0</v>
          </cell>
          <cell r="BF50">
            <v>0</v>
          </cell>
          <cell r="BG50">
            <v>0</v>
          </cell>
          <cell r="BH50">
            <v>0</v>
          </cell>
          <cell r="BI50">
            <v>0</v>
          </cell>
          <cell r="BJ50">
            <v>16.52000000000001</v>
          </cell>
          <cell r="BK50">
            <v>0</v>
          </cell>
          <cell r="BL50">
            <v>0.59954535281385302</v>
          </cell>
          <cell r="BM50">
            <v>0</v>
          </cell>
          <cell r="BN50">
            <v>0</v>
          </cell>
          <cell r="BO50">
            <v>1</v>
          </cell>
          <cell r="BP50">
            <v>0</v>
          </cell>
        </row>
        <row r="51">
          <cell r="A51">
            <v>259</v>
          </cell>
          <cell r="B51">
            <v>124668</v>
          </cell>
          <cell r="C51">
            <v>9352184</v>
          </cell>
          <cell r="D51" t="str">
            <v>Dale Hall Community Primary School</v>
          </cell>
          <cell r="E51" t="str">
            <v>Primary</v>
          </cell>
          <cell r="F51">
            <v>0</v>
          </cell>
          <cell r="G51">
            <v>1</v>
          </cell>
          <cell r="H51">
            <v>0</v>
          </cell>
          <cell r="I51">
            <v>0</v>
          </cell>
          <cell r="J51">
            <v>7</v>
          </cell>
          <cell r="K51">
            <v>0</v>
          </cell>
          <cell r="L51">
            <v>0</v>
          </cell>
          <cell r="M51">
            <v>0</v>
          </cell>
          <cell r="N51">
            <v>412</v>
          </cell>
          <cell r="O51">
            <v>412</v>
          </cell>
          <cell r="P51">
            <v>60</v>
          </cell>
          <cell r="Q51">
            <v>352</v>
          </cell>
          <cell r="R51">
            <v>0</v>
          </cell>
          <cell r="S51">
            <v>0</v>
          </cell>
          <cell r="T51">
            <v>0</v>
          </cell>
          <cell r="U51">
            <v>0</v>
          </cell>
          <cell r="V51">
            <v>0</v>
          </cell>
          <cell r="W51">
            <v>0</v>
          </cell>
          <cell r="X51">
            <v>0</v>
          </cell>
          <cell r="Y51">
            <v>0</v>
          </cell>
          <cell r="Z51">
            <v>0</v>
          </cell>
          <cell r="AA51">
            <v>412</v>
          </cell>
          <cell r="AB51">
            <v>58.857142857142854</v>
          </cell>
          <cell r="AC51">
            <v>17.999999999999996</v>
          </cell>
          <cell r="AD51">
            <v>23.76923076923077</v>
          </cell>
          <cell r="AE51">
            <v>0</v>
          </cell>
          <cell r="AF51">
            <v>0</v>
          </cell>
          <cell r="AG51">
            <v>349.00000000000011</v>
          </cell>
          <cell r="AH51">
            <v>11.000000000000004</v>
          </cell>
          <cell r="AI51">
            <v>6.9999999999999911</v>
          </cell>
          <cell r="AJ51">
            <v>11.000000000000004</v>
          </cell>
          <cell r="AK51">
            <v>34</v>
          </cell>
          <cell r="AL51">
            <v>0</v>
          </cell>
          <cell r="AM51">
            <v>0</v>
          </cell>
          <cell r="AN51">
            <v>0</v>
          </cell>
          <cell r="AO51">
            <v>0</v>
          </cell>
          <cell r="AP51">
            <v>0</v>
          </cell>
          <cell r="AQ51">
            <v>0</v>
          </cell>
          <cell r="AR51">
            <v>0</v>
          </cell>
          <cell r="AS51">
            <v>0</v>
          </cell>
          <cell r="AT51">
            <v>0</v>
          </cell>
          <cell r="AU51">
            <v>1.1704545454545452</v>
          </cell>
          <cell r="AV51">
            <v>1.1704545454545452</v>
          </cell>
          <cell r="AW51">
            <v>5.8522727272727453</v>
          </cell>
          <cell r="AX51">
            <v>0</v>
          </cell>
          <cell r="AY51">
            <v>0</v>
          </cell>
          <cell r="AZ51">
            <v>0</v>
          </cell>
          <cell r="BA51">
            <v>0</v>
          </cell>
          <cell r="BB51">
            <v>81.152737752161514</v>
          </cell>
          <cell r="BC51">
            <v>94.985590778098143</v>
          </cell>
          <cell r="BD51">
            <v>0</v>
          </cell>
          <cell r="BE51">
            <v>0</v>
          </cell>
          <cell r="BF51">
            <v>0</v>
          </cell>
          <cell r="BG51">
            <v>0</v>
          </cell>
          <cell r="BH51">
            <v>0</v>
          </cell>
          <cell r="BI51">
            <v>0</v>
          </cell>
          <cell r="BJ51">
            <v>0</v>
          </cell>
          <cell r="BK51">
            <v>0</v>
          </cell>
          <cell r="BL51">
            <v>0.53754148489795905</v>
          </cell>
          <cell r="BM51">
            <v>0</v>
          </cell>
          <cell r="BN51">
            <v>0</v>
          </cell>
          <cell r="BO51">
            <v>1</v>
          </cell>
          <cell r="BP51">
            <v>0</v>
          </cell>
        </row>
        <row r="52">
          <cell r="A52">
            <v>480</v>
          </cell>
          <cell r="B52">
            <v>124674</v>
          </cell>
          <cell r="C52">
            <v>9352916</v>
          </cell>
          <cell r="D52" t="str">
            <v>Bosmere Community Primary School</v>
          </cell>
          <cell r="E52" t="str">
            <v>Primary</v>
          </cell>
          <cell r="F52">
            <v>0</v>
          </cell>
          <cell r="G52">
            <v>1</v>
          </cell>
          <cell r="H52">
            <v>0</v>
          </cell>
          <cell r="I52">
            <v>0</v>
          </cell>
          <cell r="J52">
            <v>7</v>
          </cell>
          <cell r="K52">
            <v>0</v>
          </cell>
          <cell r="L52">
            <v>0</v>
          </cell>
          <cell r="M52">
            <v>0</v>
          </cell>
          <cell r="N52">
            <v>270</v>
          </cell>
          <cell r="O52">
            <v>270</v>
          </cell>
          <cell r="P52">
            <v>23</v>
          </cell>
          <cell r="Q52">
            <v>247</v>
          </cell>
          <cell r="R52">
            <v>0</v>
          </cell>
          <cell r="S52">
            <v>0</v>
          </cell>
          <cell r="T52">
            <v>0</v>
          </cell>
          <cell r="U52">
            <v>0</v>
          </cell>
          <cell r="V52">
            <v>0</v>
          </cell>
          <cell r="W52">
            <v>0</v>
          </cell>
          <cell r="X52">
            <v>0</v>
          </cell>
          <cell r="Y52">
            <v>0</v>
          </cell>
          <cell r="Z52">
            <v>0</v>
          </cell>
          <cell r="AA52">
            <v>270</v>
          </cell>
          <cell r="AB52">
            <v>38.571428571428569</v>
          </cell>
          <cell r="AC52">
            <v>35.999999999999908</v>
          </cell>
          <cell r="AD52">
            <v>39.193548387096776</v>
          </cell>
          <cell r="AE52">
            <v>0</v>
          </cell>
          <cell r="AF52">
            <v>0</v>
          </cell>
          <cell r="AG52">
            <v>264.00000000000006</v>
          </cell>
          <cell r="AH52">
            <v>2.0000000000000009</v>
          </cell>
          <cell r="AI52">
            <v>2.0000000000000009</v>
          </cell>
          <cell r="AJ52">
            <v>2.0000000000000009</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0.87096774193548387</v>
          </cell>
          <cell r="BB52">
            <v>77.628571428571362</v>
          </cell>
          <cell r="BC52">
            <v>84.857142857142776</v>
          </cell>
          <cell r="BD52">
            <v>0</v>
          </cell>
          <cell r="BE52">
            <v>0</v>
          </cell>
          <cell r="BF52">
            <v>0</v>
          </cell>
          <cell r="BG52">
            <v>0</v>
          </cell>
          <cell r="BH52">
            <v>0</v>
          </cell>
          <cell r="BI52">
            <v>0</v>
          </cell>
          <cell r="BJ52">
            <v>0</v>
          </cell>
          <cell r="BK52">
            <v>0</v>
          </cell>
          <cell r="BL52">
            <v>1.4720535042207801</v>
          </cell>
          <cell r="BM52">
            <v>0</v>
          </cell>
          <cell r="BN52">
            <v>0</v>
          </cell>
          <cell r="BO52">
            <v>1</v>
          </cell>
          <cell r="BP52">
            <v>0</v>
          </cell>
        </row>
        <row r="53">
          <cell r="A53">
            <v>327</v>
          </cell>
          <cell r="B53">
            <v>124675</v>
          </cell>
          <cell r="C53">
            <v>9352918</v>
          </cell>
          <cell r="D53" t="str">
            <v>Stratford St Mary Primary School</v>
          </cell>
          <cell r="E53" t="str">
            <v>Primary</v>
          </cell>
          <cell r="F53">
            <v>0</v>
          </cell>
          <cell r="G53">
            <v>1</v>
          </cell>
          <cell r="H53">
            <v>0</v>
          </cell>
          <cell r="I53">
            <v>0</v>
          </cell>
          <cell r="J53">
            <v>7</v>
          </cell>
          <cell r="K53">
            <v>0</v>
          </cell>
          <cell r="L53">
            <v>0</v>
          </cell>
          <cell r="M53">
            <v>0</v>
          </cell>
          <cell r="N53">
            <v>97</v>
          </cell>
          <cell r="O53">
            <v>97</v>
          </cell>
          <cell r="P53">
            <v>11</v>
          </cell>
          <cell r="Q53">
            <v>86</v>
          </cell>
          <cell r="R53">
            <v>0</v>
          </cell>
          <cell r="S53">
            <v>0</v>
          </cell>
          <cell r="T53">
            <v>0</v>
          </cell>
          <cell r="U53">
            <v>0</v>
          </cell>
          <cell r="V53">
            <v>0</v>
          </cell>
          <cell r="W53">
            <v>0</v>
          </cell>
          <cell r="X53">
            <v>0</v>
          </cell>
          <cell r="Y53">
            <v>0</v>
          </cell>
          <cell r="Z53">
            <v>0</v>
          </cell>
          <cell r="AA53">
            <v>97</v>
          </cell>
          <cell r="AB53">
            <v>13.857142857142858</v>
          </cell>
          <cell r="AC53">
            <v>4.0000000000000044</v>
          </cell>
          <cell r="AD53">
            <v>7.072916666666667</v>
          </cell>
          <cell r="AE53">
            <v>0</v>
          </cell>
          <cell r="AF53">
            <v>0</v>
          </cell>
          <cell r="AG53">
            <v>94.957894736842135</v>
          </cell>
          <cell r="AH53">
            <v>0</v>
          </cell>
          <cell r="AI53">
            <v>0</v>
          </cell>
          <cell r="AJ53">
            <v>0</v>
          </cell>
          <cell r="AK53">
            <v>0</v>
          </cell>
          <cell r="AL53">
            <v>1.0210526315789488</v>
          </cell>
          <cell r="AM53">
            <v>1.0210526315789488</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8.190476190476188</v>
          </cell>
          <cell r="BC53">
            <v>9.2380952380952355</v>
          </cell>
          <cell r="BD53">
            <v>0</v>
          </cell>
          <cell r="BE53">
            <v>0</v>
          </cell>
          <cell r="BF53">
            <v>0</v>
          </cell>
          <cell r="BG53">
            <v>0</v>
          </cell>
          <cell r="BH53">
            <v>0</v>
          </cell>
          <cell r="BI53">
            <v>0</v>
          </cell>
          <cell r="BJ53">
            <v>0</v>
          </cell>
          <cell r="BK53">
            <v>0</v>
          </cell>
          <cell r="BL53">
            <v>1.5273712337500001</v>
          </cell>
          <cell r="BM53">
            <v>0</v>
          </cell>
          <cell r="BN53">
            <v>0</v>
          </cell>
          <cell r="BO53">
            <v>1</v>
          </cell>
          <cell r="BP53">
            <v>0</v>
          </cell>
        </row>
        <row r="54">
          <cell r="A54">
            <v>75</v>
          </cell>
          <cell r="B54">
            <v>124676</v>
          </cell>
          <cell r="C54">
            <v>9352919</v>
          </cell>
          <cell r="D54" t="str">
            <v>Oulton Broad Primary School</v>
          </cell>
          <cell r="E54" t="str">
            <v>Primary</v>
          </cell>
          <cell r="F54">
            <v>0</v>
          </cell>
          <cell r="G54">
            <v>1</v>
          </cell>
          <cell r="H54">
            <v>0</v>
          </cell>
          <cell r="I54">
            <v>0</v>
          </cell>
          <cell r="J54">
            <v>7</v>
          </cell>
          <cell r="K54">
            <v>0</v>
          </cell>
          <cell r="L54">
            <v>0</v>
          </cell>
          <cell r="M54">
            <v>0</v>
          </cell>
          <cell r="N54">
            <v>286</v>
          </cell>
          <cell r="O54">
            <v>286</v>
          </cell>
          <cell r="P54">
            <v>45</v>
          </cell>
          <cell r="Q54">
            <v>241</v>
          </cell>
          <cell r="R54">
            <v>0</v>
          </cell>
          <cell r="S54">
            <v>0</v>
          </cell>
          <cell r="T54">
            <v>0</v>
          </cell>
          <cell r="U54">
            <v>0</v>
          </cell>
          <cell r="V54">
            <v>0</v>
          </cell>
          <cell r="W54">
            <v>0</v>
          </cell>
          <cell r="X54">
            <v>0</v>
          </cell>
          <cell r="Y54">
            <v>0</v>
          </cell>
          <cell r="Z54">
            <v>0</v>
          </cell>
          <cell r="AA54">
            <v>286</v>
          </cell>
          <cell r="AB54">
            <v>40.857142857142854</v>
          </cell>
          <cell r="AC54">
            <v>54.00000000000005</v>
          </cell>
          <cell r="AD54">
            <v>71.238095238095241</v>
          </cell>
          <cell r="AE54">
            <v>0</v>
          </cell>
          <cell r="AF54">
            <v>0</v>
          </cell>
          <cell r="AG54">
            <v>151.99999999999986</v>
          </cell>
          <cell r="AH54">
            <v>116.00000000000011</v>
          </cell>
          <cell r="AI54">
            <v>7.0000000000000071</v>
          </cell>
          <cell r="AJ54">
            <v>1.9999999999999993</v>
          </cell>
          <cell r="AK54">
            <v>0</v>
          </cell>
          <cell r="AL54">
            <v>9.0000000000000089</v>
          </cell>
          <cell r="AM54">
            <v>0</v>
          </cell>
          <cell r="AN54">
            <v>0</v>
          </cell>
          <cell r="AO54">
            <v>0</v>
          </cell>
          <cell r="AP54">
            <v>0</v>
          </cell>
          <cell r="AQ54">
            <v>0</v>
          </cell>
          <cell r="AR54">
            <v>0</v>
          </cell>
          <cell r="AS54">
            <v>0</v>
          </cell>
          <cell r="AT54">
            <v>0</v>
          </cell>
          <cell r="AU54">
            <v>1.1867219917012461</v>
          </cell>
          <cell r="AV54">
            <v>2.3734439834024892</v>
          </cell>
          <cell r="AW54">
            <v>2.3734439834024892</v>
          </cell>
          <cell r="AX54">
            <v>0</v>
          </cell>
          <cell r="AY54">
            <v>0</v>
          </cell>
          <cell r="AZ54">
            <v>0</v>
          </cell>
          <cell r="BA54">
            <v>1.0476190476190477</v>
          </cell>
          <cell r="BB54">
            <v>28.234309623430921</v>
          </cell>
          <cell r="BC54">
            <v>33.506276150627571</v>
          </cell>
          <cell r="BD54">
            <v>0</v>
          </cell>
          <cell r="BE54">
            <v>0</v>
          </cell>
          <cell r="BF54">
            <v>0</v>
          </cell>
          <cell r="BG54">
            <v>0</v>
          </cell>
          <cell r="BH54">
            <v>0</v>
          </cell>
          <cell r="BI54">
            <v>0</v>
          </cell>
          <cell r="BJ54">
            <v>0</v>
          </cell>
          <cell r="BK54">
            <v>0</v>
          </cell>
          <cell r="BL54">
            <v>0.76784073095238103</v>
          </cell>
          <cell r="BM54">
            <v>0</v>
          </cell>
          <cell r="BN54">
            <v>0</v>
          </cell>
          <cell r="BO54">
            <v>1</v>
          </cell>
          <cell r="BP54">
            <v>0</v>
          </cell>
        </row>
        <row r="55">
          <cell r="A55">
            <v>461</v>
          </cell>
          <cell r="B55">
            <v>124678</v>
          </cell>
          <cell r="C55">
            <v>9352921</v>
          </cell>
          <cell r="D55" t="str">
            <v>Ickworth Park Primary School</v>
          </cell>
          <cell r="E55" t="str">
            <v>Primary</v>
          </cell>
          <cell r="F55">
            <v>0</v>
          </cell>
          <cell r="G55">
            <v>1</v>
          </cell>
          <cell r="H55">
            <v>0</v>
          </cell>
          <cell r="I55">
            <v>0</v>
          </cell>
          <cell r="J55">
            <v>7</v>
          </cell>
          <cell r="K55">
            <v>0</v>
          </cell>
          <cell r="L55">
            <v>0</v>
          </cell>
          <cell r="M55">
            <v>0</v>
          </cell>
          <cell r="N55">
            <v>210</v>
          </cell>
          <cell r="O55">
            <v>210</v>
          </cell>
          <cell r="P55">
            <v>29</v>
          </cell>
          <cell r="Q55">
            <v>181</v>
          </cell>
          <cell r="R55">
            <v>0</v>
          </cell>
          <cell r="S55">
            <v>0</v>
          </cell>
          <cell r="T55">
            <v>0</v>
          </cell>
          <cell r="U55">
            <v>0</v>
          </cell>
          <cell r="V55">
            <v>0</v>
          </cell>
          <cell r="W55">
            <v>0</v>
          </cell>
          <cell r="X55">
            <v>0</v>
          </cell>
          <cell r="Y55">
            <v>0</v>
          </cell>
          <cell r="Z55">
            <v>0</v>
          </cell>
          <cell r="AA55">
            <v>210</v>
          </cell>
          <cell r="AB55">
            <v>30</v>
          </cell>
          <cell r="AC55">
            <v>6.0000000000000053</v>
          </cell>
          <cell r="AD55">
            <v>15.135135135135135</v>
          </cell>
          <cell r="AE55">
            <v>0</v>
          </cell>
          <cell r="AF55">
            <v>0</v>
          </cell>
          <cell r="AG55">
            <v>207.00000000000006</v>
          </cell>
          <cell r="AH55">
            <v>0.99999999999999956</v>
          </cell>
          <cell r="AI55">
            <v>0</v>
          </cell>
          <cell r="AJ55">
            <v>1.9999999999999991</v>
          </cell>
          <cell r="AK55">
            <v>0</v>
          </cell>
          <cell r="AL55">
            <v>0</v>
          </cell>
          <cell r="AM55">
            <v>0</v>
          </cell>
          <cell r="AN55">
            <v>0</v>
          </cell>
          <cell r="AO55">
            <v>0</v>
          </cell>
          <cell r="AP55">
            <v>0</v>
          </cell>
          <cell r="AQ55">
            <v>0</v>
          </cell>
          <cell r="AR55">
            <v>0</v>
          </cell>
          <cell r="AS55">
            <v>0</v>
          </cell>
          <cell r="AT55">
            <v>0</v>
          </cell>
          <cell r="AU55">
            <v>0</v>
          </cell>
          <cell r="AV55">
            <v>3.5000000000000071</v>
          </cell>
          <cell r="AW55">
            <v>3.5000000000000071</v>
          </cell>
          <cell r="AX55">
            <v>0</v>
          </cell>
          <cell r="AY55">
            <v>0</v>
          </cell>
          <cell r="AZ55">
            <v>0</v>
          </cell>
          <cell r="BA55">
            <v>1.8918918918918919</v>
          </cell>
          <cell r="BB55">
            <v>37.836158192090416</v>
          </cell>
          <cell r="BC55">
            <v>43.898305084745786</v>
          </cell>
          <cell r="BD55">
            <v>0</v>
          </cell>
          <cell r="BE55">
            <v>0</v>
          </cell>
          <cell r="BF55">
            <v>0</v>
          </cell>
          <cell r="BG55">
            <v>0</v>
          </cell>
          <cell r="BH55">
            <v>0</v>
          </cell>
          <cell r="BI55">
            <v>0</v>
          </cell>
          <cell r="BJ55">
            <v>0</v>
          </cell>
          <cell r="BK55">
            <v>0</v>
          </cell>
          <cell r="BL55">
            <v>2.4481014231249998</v>
          </cell>
          <cell r="BM55">
            <v>0</v>
          </cell>
          <cell r="BN55">
            <v>0</v>
          </cell>
          <cell r="BO55">
            <v>1</v>
          </cell>
          <cell r="BP55">
            <v>0</v>
          </cell>
        </row>
        <row r="56">
          <cell r="A56">
            <v>281</v>
          </cell>
          <cell r="B56">
            <v>124679</v>
          </cell>
          <cell r="C56">
            <v>9352922</v>
          </cell>
          <cell r="D56" t="str">
            <v>Rushmere Hall Primary School</v>
          </cell>
          <cell r="E56" t="str">
            <v>Primary</v>
          </cell>
          <cell r="F56">
            <v>0</v>
          </cell>
          <cell r="G56">
            <v>1</v>
          </cell>
          <cell r="H56">
            <v>0</v>
          </cell>
          <cell r="I56">
            <v>0</v>
          </cell>
          <cell r="J56">
            <v>7</v>
          </cell>
          <cell r="K56">
            <v>0</v>
          </cell>
          <cell r="L56">
            <v>0</v>
          </cell>
          <cell r="M56">
            <v>0</v>
          </cell>
          <cell r="N56">
            <v>597</v>
          </cell>
          <cell r="O56">
            <v>597</v>
          </cell>
          <cell r="P56">
            <v>79</v>
          </cell>
          <cell r="Q56">
            <v>518</v>
          </cell>
          <cell r="R56">
            <v>0</v>
          </cell>
          <cell r="S56">
            <v>0</v>
          </cell>
          <cell r="T56">
            <v>0</v>
          </cell>
          <cell r="U56">
            <v>0</v>
          </cell>
          <cell r="V56">
            <v>0</v>
          </cell>
          <cell r="W56">
            <v>0</v>
          </cell>
          <cell r="X56">
            <v>0</v>
          </cell>
          <cell r="Y56">
            <v>0</v>
          </cell>
          <cell r="Z56">
            <v>0</v>
          </cell>
          <cell r="AA56">
            <v>597</v>
          </cell>
          <cell r="AB56">
            <v>85.285714285714292</v>
          </cell>
          <cell r="AC56">
            <v>86.999999999999758</v>
          </cell>
          <cell r="AD56">
            <v>123.51724137931035</v>
          </cell>
          <cell r="AE56">
            <v>0</v>
          </cell>
          <cell r="AF56">
            <v>0</v>
          </cell>
          <cell r="AG56">
            <v>385.00000000000006</v>
          </cell>
          <cell r="AH56">
            <v>18.999999999999989</v>
          </cell>
          <cell r="AI56">
            <v>166.00000000000026</v>
          </cell>
          <cell r="AJ56">
            <v>10.999999999999993</v>
          </cell>
          <cell r="AK56">
            <v>14.999999999999991</v>
          </cell>
          <cell r="AL56">
            <v>0</v>
          </cell>
          <cell r="AM56">
            <v>0.99999999999999922</v>
          </cell>
          <cell r="AN56">
            <v>0</v>
          </cell>
          <cell r="AO56">
            <v>0</v>
          </cell>
          <cell r="AP56">
            <v>0</v>
          </cell>
          <cell r="AQ56">
            <v>0</v>
          </cell>
          <cell r="AR56">
            <v>0</v>
          </cell>
          <cell r="AS56">
            <v>0</v>
          </cell>
          <cell r="AT56">
            <v>0</v>
          </cell>
          <cell r="AU56">
            <v>36.880308880308895</v>
          </cell>
          <cell r="AV56">
            <v>53.015444015444018</v>
          </cell>
          <cell r="AW56">
            <v>73.760617760618032</v>
          </cell>
          <cell r="AX56">
            <v>0</v>
          </cell>
          <cell r="AY56">
            <v>0</v>
          </cell>
          <cell r="AZ56">
            <v>0</v>
          </cell>
          <cell r="BA56">
            <v>3.9211822660098519</v>
          </cell>
          <cell r="BB56">
            <v>154.11570247933895</v>
          </cell>
          <cell r="BC56">
            <v>177.61983471074393</v>
          </cell>
          <cell r="BD56">
            <v>0</v>
          </cell>
          <cell r="BE56">
            <v>0</v>
          </cell>
          <cell r="BF56">
            <v>0</v>
          </cell>
          <cell r="BG56">
            <v>0</v>
          </cell>
          <cell r="BH56">
            <v>0</v>
          </cell>
          <cell r="BI56">
            <v>0</v>
          </cell>
          <cell r="BJ56">
            <v>9.1799999999999731</v>
          </cell>
          <cell r="BK56">
            <v>0</v>
          </cell>
          <cell r="BL56">
            <v>0.68745735862069002</v>
          </cell>
          <cell r="BM56">
            <v>0</v>
          </cell>
          <cell r="BN56">
            <v>0</v>
          </cell>
          <cell r="BO56">
            <v>1</v>
          </cell>
          <cell r="BP56">
            <v>0</v>
          </cell>
          <cell r="BQ56">
            <v>27</v>
          </cell>
        </row>
        <row r="57">
          <cell r="A57">
            <v>504</v>
          </cell>
          <cell r="B57">
            <v>124680</v>
          </cell>
          <cell r="C57">
            <v>9352923</v>
          </cell>
          <cell r="D57" t="str">
            <v>Wood Ley Community Primary School</v>
          </cell>
          <cell r="E57" t="str">
            <v>Primary</v>
          </cell>
          <cell r="F57">
            <v>0</v>
          </cell>
          <cell r="G57">
            <v>1</v>
          </cell>
          <cell r="H57">
            <v>0</v>
          </cell>
          <cell r="I57">
            <v>0</v>
          </cell>
          <cell r="J57">
            <v>7</v>
          </cell>
          <cell r="K57">
            <v>0</v>
          </cell>
          <cell r="L57">
            <v>0</v>
          </cell>
          <cell r="M57">
            <v>0</v>
          </cell>
          <cell r="N57">
            <v>308</v>
          </cell>
          <cell r="O57">
            <v>308</v>
          </cell>
          <cell r="P57">
            <v>45</v>
          </cell>
          <cell r="Q57">
            <v>263</v>
          </cell>
          <cell r="R57">
            <v>0</v>
          </cell>
          <cell r="S57">
            <v>0</v>
          </cell>
          <cell r="T57">
            <v>0</v>
          </cell>
          <cell r="U57">
            <v>0</v>
          </cell>
          <cell r="V57">
            <v>0</v>
          </cell>
          <cell r="W57">
            <v>0</v>
          </cell>
          <cell r="X57">
            <v>0</v>
          </cell>
          <cell r="Y57">
            <v>0</v>
          </cell>
          <cell r="Z57">
            <v>0</v>
          </cell>
          <cell r="AA57">
            <v>308</v>
          </cell>
          <cell r="AB57">
            <v>44</v>
          </cell>
          <cell r="AC57">
            <v>25.999999999999996</v>
          </cell>
          <cell r="AD57">
            <v>34.906666666666666</v>
          </cell>
          <cell r="AE57">
            <v>0</v>
          </cell>
          <cell r="AF57">
            <v>0</v>
          </cell>
          <cell r="AG57">
            <v>225.00000000000014</v>
          </cell>
          <cell r="AH57">
            <v>41.999999999999886</v>
          </cell>
          <cell r="AI57">
            <v>36.000000000000036</v>
          </cell>
          <cell r="AJ57">
            <v>4.9999999999999902</v>
          </cell>
          <cell r="AK57">
            <v>0</v>
          </cell>
          <cell r="AL57">
            <v>0</v>
          </cell>
          <cell r="AM57">
            <v>0</v>
          </cell>
          <cell r="AN57">
            <v>0</v>
          </cell>
          <cell r="AO57">
            <v>0</v>
          </cell>
          <cell r="AP57">
            <v>0</v>
          </cell>
          <cell r="AQ57">
            <v>0</v>
          </cell>
          <cell r="AR57">
            <v>0</v>
          </cell>
          <cell r="AS57">
            <v>0</v>
          </cell>
          <cell r="AT57">
            <v>0</v>
          </cell>
          <cell r="AU57">
            <v>0</v>
          </cell>
          <cell r="AV57">
            <v>0</v>
          </cell>
          <cell r="AW57">
            <v>2.3422053231939177</v>
          </cell>
          <cell r="AX57">
            <v>0</v>
          </cell>
          <cell r="AY57">
            <v>0</v>
          </cell>
          <cell r="AZ57">
            <v>0</v>
          </cell>
          <cell r="BA57">
            <v>3.08</v>
          </cell>
          <cell r="BB57">
            <v>71.356589147286726</v>
          </cell>
          <cell r="BC57">
            <v>83.565891472868103</v>
          </cell>
          <cell r="BD57">
            <v>0</v>
          </cell>
          <cell r="BE57">
            <v>0</v>
          </cell>
          <cell r="BF57">
            <v>0</v>
          </cell>
          <cell r="BG57">
            <v>0</v>
          </cell>
          <cell r="BH57">
            <v>0</v>
          </cell>
          <cell r="BI57">
            <v>0</v>
          </cell>
          <cell r="BJ57">
            <v>0</v>
          </cell>
          <cell r="BK57">
            <v>0</v>
          </cell>
          <cell r="BL57">
            <v>0.59129593544303805</v>
          </cell>
          <cell r="BM57">
            <v>0</v>
          </cell>
          <cell r="BN57">
            <v>0</v>
          </cell>
          <cell r="BO57">
            <v>1</v>
          </cell>
          <cell r="BP57">
            <v>0</v>
          </cell>
        </row>
        <row r="58">
          <cell r="A58">
            <v>311</v>
          </cell>
          <cell r="B58">
            <v>124681</v>
          </cell>
          <cell r="C58">
            <v>9352924</v>
          </cell>
          <cell r="D58" t="str">
            <v>Birchwood Primary School</v>
          </cell>
          <cell r="E58" t="str">
            <v>Primary</v>
          </cell>
          <cell r="F58">
            <v>0</v>
          </cell>
          <cell r="G58">
            <v>1</v>
          </cell>
          <cell r="H58">
            <v>0</v>
          </cell>
          <cell r="I58">
            <v>0</v>
          </cell>
          <cell r="J58">
            <v>7</v>
          </cell>
          <cell r="K58">
            <v>0</v>
          </cell>
          <cell r="L58">
            <v>0</v>
          </cell>
          <cell r="M58">
            <v>0</v>
          </cell>
          <cell r="N58">
            <v>211</v>
          </cell>
          <cell r="O58">
            <v>211</v>
          </cell>
          <cell r="P58">
            <v>30</v>
          </cell>
          <cell r="Q58">
            <v>181</v>
          </cell>
          <cell r="R58">
            <v>0</v>
          </cell>
          <cell r="S58">
            <v>0</v>
          </cell>
          <cell r="T58">
            <v>0</v>
          </cell>
          <cell r="U58">
            <v>0</v>
          </cell>
          <cell r="V58">
            <v>0</v>
          </cell>
          <cell r="W58">
            <v>0</v>
          </cell>
          <cell r="X58">
            <v>0</v>
          </cell>
          <cell r="Y58">
            <v>0</v>
          </cell>
          <cell r="Z58">
            <v>0</v>
          </cell>
          <cell r="AA58">
            <v>211</v>
          </cell>
          <cell r="AB58">
            <v>30.142857142857142</v>
          </cell>
          <cell r="AC58">
            <v>5.0000000000000044</v>
          </cell>
          <cell r="AD58">
            <v>6.966981132075472</v>
          </cell>
          <cell r="AE58">
            <v>0</v>
          </cell>
          <cell r="AF58">
            <v>0</v>
          </cell>
          <cell r="AG58">
            <v>209</v>
          </cell>
          <cell r="AH58">
            <v>1.9999999999999998</v>
          </cell>
          <cell r="AI58">
            <v>0</v>
          </cell>
          <cell r="AJ58">
            <v>0</v>
          </cell>
          <cell r="AK58">
            <v>0</v>
          </cell>
          <cell r="AL58">
            <v>0</v>
          </cell>
          <cell r="AM58">
            <v>0</v>
          </cell>
          <cell r="AN58">
            <v>0</v>
          </cell>
          <cell r="AO58">
            <v>0</v>
          </cell>
          <cell r="AP58">
            <v>0</v>
          </cell>
          <cell r="AQ58">
            <v>0</v>
          </cell>
          <cell r="AR58">
            <v>0</v>
          </cell>
          <cell r="AS58">
            <v>0</v>
          </cell>
          <cell r="AT58">
            <v>0</v>
          </cell>
          <cell r="AU58">
            <v>4.6629834254143736</v>
          </cell>
          <cell r="AV58">
            <v>4.6629834254143736</v>
          </cell>
          <cell r="AW58">
            <v>9.3259668508287277</v>
          </cell>
          <cell r="AX58">
            <v>0</v>
          </cell>
          <cell r="AY58">
            <v>0</v>
          </cell>
          <cell r="AZ58">
            <v>0</v>
          </cell>
          <cell r="BA58">
            <v>0</v>
          </cell>
          <cell r="BB58">
            <v>39.216666666666725</v>
          </cell>
          <cell r="BC58">
            <v>45.716666666666733</v>
          </cell>
          <cell r="BD58">
            <v>0</v>
          </cell>
          <cell r="BE58">
            <v>0</v>
          </cell>
          <cell r="BF58">
            <v>0</v>
          </cell>
          <cell r="BG58">
            <v>0</v>
          </cell>
          <cell r="BH58">
            <v>0</v>
          </cell>
          <cell r="BI58">
            <v>0</v>
          </cell>
          <cell r="BJ58">
            <v>0</v>
          </cell>
          <cell r="BK58">
            <v>0</v>
          </cell>
          <cell r="BL58">
            <v>0.49929971317073202</v>
          </cell>
          <cell r="BM58">
            <v>0</v>
          </cell>
          <cell r="BN58">
            <v>0</v>
          </cell>
          <cell r="BO58">
            <v>1</v>
          </cell>
          <cell r="BP58">
            <v>0</v>
          </cell>
        </row>
        <row r="59">
          <cell r="A59">
            <v>418</v>
          </cell>
          <cell r="B59">
            <v>124682</v>
          </cell>
          <cell r="C59">
            <v>9352925</v>
          </cell>
          <cell r="D59" t="str">
            <v>Sebert Wood Community Primary School</v>
          </cell>
          <cell r="E59" t="str">
            <v>Primary</v>
          </cell>
          <cell r="F59">
            <v>0</v>
          </cell>
          <cell r="G59">
            <v>1</v>
          </cell>
          <cell r="H59">
            <v>0</v>
          </cell>
          <cell r="I59">
            <v>0</v>
          </cell>
          <cell r="J59">
            <v>7</v>
          </cell>
          <cell r="K59">
            <v>0</v>
          </cell>
          <cell r="L59">
            <v>0</v>
          </cell>
          <cell r="M59">
            <v>0</v>
          </cell>
          <cell r="N59">
            <v>403</v>
          </cell>
          <cell r="O59">
            <v>403</v>
          </cell>
          <cell r="P59">
            <v>47</v>
          </cell>
          <cell r="Q59">
            <v>356</v>
          </cell>
          <cell r="R59">
            <v>0</v>
          </cell>
          <cell r="S59">
            <v>0</v>
          </cell>
          <cell r="T59">
            <v>0</v>
          </cell>
          <cell r="U59">
            <v>0</v>
          </cell>
          <cell r="V59">
            <v>0</v>
          </cell>
          <cell r="W59">
            <v>0</v>
          </cell>
          <cell r="X59">
            <v>0</v>
          </cell>
          <cell r="Y59">
            <v>0</v>
          </cell>
          <cell r="Z59">
            <v>0</v>
          </cell>
          <cell r="AA59">
            <v>403</v>
          </cell>
          <cell r="AB59">
            <v>57.571428571428569</v>
          </cell>
          <cell r="AC59">
            <v>16.999999999999993</v>
          </cell>
          <cell r="AD59">
            <v>21.46731234866828</v>
          </cell>
          <cell r="AE59">
            <v>0</v>
          </cell>
          <cell r="AF59">
            <v>0</v>
          </cell>
          <cell r="AG59">
            <v>391.00000000000011</v>
          </cell>
          <cell r="AH59">
            <v>9.9999999999999929</v>
          </cell>
          <cell r="AI59">
            <v>0</v>
          </cell>
          <cell r="AJ59">
            <v>1.9999999999999987</v>
          </cell>
          <cell r="AK59">
            <v>0</v>
          </cell>
          <cell r="AL59">
            <v>0</v>
          </cell>
          <cell r="AM59">
            <v>0</v>
          </cell>
          <cell r="AN59">
            <v>0</v>
          </cell>
          <cell r="AO59">
            <v>0</v>
          </cell>
          <cell r="AP59">
            <v>0</v>
          </cell>
          <cell r="AQ59">
            <v>0</v>
          </cell>
          <cell r="AR59">
            <v>0</v>
          </cell>
          <cell r="AS59">
            <v>0</v>
          </cell>
          <cell r="AT59">
            <v>0</v>
          </cell>
          <cell r="AU59">
            <v>5.7244318181818361</v>
          </cell>
          <cell r="AV59">
            <v>11.448863636363633</v>
          </cell>
          <cell r="AW59">
            <v>19.463068181818166</v>
          </cell>
          <cell r="AX59">
            <v>0</v>
          </cell>
          <cell r="AY59">
            <v>0</v>
          </cell>
          <cell r="AZ59">
            <v>0</v>
          </cell>
          <cell r="BA59">
            <v>0</v>
          </cell>
          <cell r="BB59">
            <v>119.01162790697661</v>
          </cell>
          <cell r="BC59">
            <v>134.72383720930219</v>
          </cell>
          <cell r="BD59">
            <v>0</v>
          </cell>
          <cell r="BE59">
            <v>0</v>
          </cell>
          <cell r="BF59">
            <v>0</v>
          </cell>
          <cell r="BG59">
            <v>0</v>
          </cell>
          <cell r="BH59">
            <v>0</v>
          </cell>
          <cell r="BI59">
            <v>0</v>
          </cell>
          <cell r="BJ59">
            <v>0</v>
          </cell>
          <cell r="BK59">
            <v>0</v>
          </cell>
          <cell r="BL59">
            <v>0.66940720638297901</v>
          </cell>
          <cell r="BM59">
            <v>0</v>
          </cell>
          <cell r="BN59">
            <v>0</v>
          </cell>
          <cell r="BO59">
            <v>1</v>
          </cell>
          <cell r="BP59">
            <v>0</v>
          </cell>
        </row>
        <row r="60">
          <cell r="A60">
            <v>341</v>
          </cell>
          <cell r="B60">
            <v>124685</v>
          </cell>
          <cell r="C60">
            <v>9352928</v>
          </cell>
          <cell r="D60" t="str">
            <v>Sandlings Primary School</v>
          </cell>
          <cell r="E60" t="str">
            <v>Primary</v>
          </cell>
          <cell r="F60">
            <v>0</v>
          </cell>
          <cell r="G60">
            <v>1</v>
          </cell>
          <cell r="H60">
            <v>0</v>
          </cell>
          <cell r="I60">
            <v>0</v>
          </cell>
          <cell r="J60">
            <v>7</v>
          </cell>
          <cell r="K60">
            <v>0</v>
          </cell>
          <cell r="L60">
            <v>0</v>
          </cell>
          <cell r="M60">
            <v>0</v>
          </cell>
          <cell r="N60">
            <v>90</v>
          </cell>
          <cell r="O60">
            <v>90</v>
          </cell>
          <cell r="P60">
            <v>12</v>
          </cell>
          <cell r="Q60">
            <v>78</v>
          </cell>
          <cell r="R60">
            <v>0</v>
          </cell>
          <cell r="S60">
            <v>0</v>
          </cell>
          <cell r="T60">
            <v>0</v>
          </cell>
          <cell r="U60">
            <v>0</v>
          </cell>
          <cell r="V60">
            <v>0</v>
          </cell>
          <cell r="W60">
            <v>0</v>
          </cell>
          <cell r="X60">
            <v>0</v>
          </cell>
          <cell r="Y60">
            <v>0</v>
          </cell>
          <cell r="Z60">
            <v>0</v>
          </cell>
          <cell r="AA60">
            <v>90</v>
          </cell>
          <cell r="AB60">
            <v>12.857142857142858</v>
          </cell>
          <cell r="AC60">
            <v>1.9999999999999978</v>
          </cell>
          <cell r="AD60">
            <v>2.8421052631578947</v>
          </cell>
          <cell r="AE60">
            <v>0</v>
          </cell>
          <cell r="AF60">
            <v>0</v>
          </cell>
          <cell r="AG60">
            <v>90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8.0769230769230731</v>
          </cell>
          <cell r="AV60">
            <v>11.538461538461521</v>
          </cell>
          <cell r="AW60">
            <v>15.000000000000028</v>
          </cell>
          <cell r="AX60">
            <v>0</v>
          </cell>
          <cell r="AY60">
            <v>0</v>
          </cell>
          <cell r="AZ60">
            <v>0</v>
          </cell>
          <cell r="BA60">
            <v>0</v>
          </cell>
          <cell r="BB60">
            <v>18.870967741935505</v>
          </cell>
          <cell r="BC60">
            <v>21.774193548387121</v>
          </cell>
          <cell r="BD60">
            <v>0</v>
          </cell>
          <cell r="BE60">
            <v>0</v>
          </cell>
          <cell r="BF60">
            <v>0</v>
          </cell>
          <cell r="BG60">
            <v>0</v>
          </cell>
          <cell r="BH60">
            <v>0</v>
          </cell>
          <cell r="BI60">
            <v>0</v>
          </cell>
          <cell r="BJ60">
            <v>8.6000000000000405</v>
          </cell>
          <cell r="BK60">
            <v>0</v>
          </cell>
          <cell r="BL60">
            <v>2.2198979281690101</v>
          </cell>
          <cell r="BM60">
            <v>0</v>
          </cell>
          <cell r="BN60">
            <v>1</v>
          </cell>
          <cell r="BO60">
            <v>1</v>
          </cell>
          <cell r="BP60">
            <v>0</v>
          </cell>
        </row>
        <row r="61">
          <cell r="A61">
            <v>307</v>
          </cell>
          <cell r="B61">
            <v>131962</v>
          </cell>
          <cell r="C61">
            <v>9352929</v>
          </cell>
          <cell r="D61" t="str">
            <v>Cedarwood Primary School</v>
          </cell>
          <cell r="E61" t="str">
            <v>Primary</v>
          </cell>
          <cell r="F61">
            <v>0</v>
          </cell>
          <cell r="G61">
            <v>1</v>
          </cell>
          <cell r="H61">
            <v>0</v>
          </cell>
          <cell r="I61">
            <v>0</v>
          </cell>
          <cell r="J61">
            <v>7</v>
          </cell>
          <cell r="K61">
            <v>0</v>
          </cell>
          <cell r="L61">
            <v>0</v>
          </cell>
          <cell r="M61">
            <v>0</v>
          </cell>
          <cell r="N61">
            <v>415</v>
          </cell>
          <cell r="O61">
            <v>415</v>
          </cell>
          <cell r="P61">
            <v>60</v>
          </cell>
          <cell r="Q61">
            <v>355</v>
          </cell>
          <cell r="R61">
            <v>0</v>
          </cell>
          <cell r="S61">
            <v>0</v>
          </cell>
          <cell r="T61">
            <v>0</v>
          </cell>
          <cell r="U61">
            <v>0</v>
          </cell>
          <cell r="V61">
            <v>0</v>
          </cell>
          <cell r="W61">
            <v>0</v>
          </cell>
          <cell r="X61">
            <v>0</v>
          </cell>
          <cell r="Y61">
            <v>0</v>
          </cell>
          <cell r="Z61">
            <v>0</v>
          </cell>
          <cell r="AA61">
            <v>415</v>
          </cell>
          <cell r="AB61">
            <v>59.285714285714285</v>
          </cell>
          <cell r="AC61">
            <v>31</v>
          </cell>
          <cell r="AD61">
            <v>31</v>
          </cell>
          <cell r="AE61">
            <v>0</v>
          </cell>
          <cell r="AF61">
            <v>0</v>
          </cell>
          <cell r="AG61">
            <v>413.99999999999994</v>
          </cell>
          <cell r="AH61">
            <v>0</v>
          </cell>
          <cell r="AI61">
            <v>0</v>
          </cell>
          <cell r="AJ61">
            <v>1.0000000000000009</v>
          </cell>
          <cell r="AK61">
            <v>0</v>
          </cell>
          <cell r="AL61">
            <v>0</v>
          </cell>
          <cell r="AM61">
            <v>0</v>
          </cell>
          <cell r="AN61">
            <v>0</v>
          </cell>
          <cell r="AO61">
            <v>0</v>
          </cell>
          <cell r="AP61">
            <v>0</v>
          </cell>
          <cell r="AQ61">
            <v>0</v>
          </cell>
          <cell r="AR61">
            <v>0</v>
          </cell>
          <cell r="AS61">
            <v>0</v>
          </cell>
          <cell r="AT61">
            <v>0</v>
          </cell>
          <cell r="AU61">
            <v>2.3380281690140849</v>
          </cell>
          <cell r="AV61">
            <v>5.845070422535203</v>
          </cell>
          <cell r="AW61">
            <v>10.521126760563364</v>
          </cell>
          <cell r="AX61">
            <v>0</v>
          </cell>
          <cell r="AY61">
            <v>0</v>
          </cell>
          <cell r="AZ61">
            <v>0</v>
          </cell>
          <cell r="BA61">
            <v>0</v>
          </cell>
          <cell r="BB61">
            <v>90.767045454545396</v>
          </cell>
          <cell r="BC61">
            <v>106.10795454545448</v>
          </cell>
          <cell r="BD61">
            <v>0</v>
          </cell>
          <cell r="BE61">
            <v>0</v>
          </cell>
          <cell r="BF61">
            <v>0</v>
          </cell>
          <cell r="BG61">
            <v>0</v>
          </cell>
          <cell r="BH61">
            <v>0</v>
          </cell>
          <cell r="BI61">
            <v>0</v>
          </cell>
          <cell r="BJ61">
            <v>0</v>
          </cell>
          <cell r="BK61">
            <v>0</v>
          </cell>
          <cell r="BL61">
            <v>0.52468998095999997</v>
          </cell>
          <cell r="BM61">
            <v>0</v>
          </cell>
          <cell r="BN61">
            <v>0</v>
          </cell>
          <cell r="BO61">
            <v>1</v>
          </cell>
          <cell r="BP61">
            <v>0</v>
          </cell>
        </row>
        <row r="62">
          <cell r="A62">
            <v>238</v>
          </cell>
          <cell r="B62">
            <v>133605</v>
          </cell>
          <cell r="C62">
            <v>9352931</v>
          </cell>
          <cell r="D62" t="str">
            <v>Beaumont Community Primary School</v>
          </cell>
          <cell r="E62" t="str">
            <v>Primary</v>
          </cell>
          <cell r="F62">
            <v>0</v>
          </cell>
          <cell r="G62">
            <v>1</v>
          </cell>
          <cell r="H62">
            <v>0</v>
          </cell>
          <cell r="I62">
            <v>0</v>
          </cell>
          <cell r="J62">
            <v>7</v>
          </cell>
          <cell r="K62">
            <v>0</v>
          </cell>
          <cell r="L62">
            <v>0</v>
          </cell>
          <cell r="M62">
            <v>0</v>
          </cell>
          <cell r="N62">
            <v>89</v>
          </cell>
          <cell r="O62">
            <v>89</v>
          </cell>
          <cell r="P62">
            <v>15</v>
          </cell>
          <cell r="Q62">
            <v>74</v>
          </cell>
          <cell r="R62">
            <v>0</v>
          </cell>
          <cell r="S62">
            <v>0</v>
          </cell>
          <cell r="T62">
            <v>0</v>
          </cell>
          <cell r="U62">
            <v>0</v>
          </cell>
          <cell r="V62">
            <v>0</v>
          </cell>
          <cell r="W62">
            <v>0</v>
          </cell>
          <cell r="X62">
            <v>0</v>
          </cell>
          <cell r="Y62">
            <v>0</v>
          </cell>
          <cell r="Z62">
            <v>0</v>
          </cell>
          <cell r="AA62">
            <v>89</v>
          </cell>
          <cell r="AB62">
            <v>12.714285714285714</v>
          </cell>
          <cell r="AC62">
            <v>9.0000000000000018</v>
          </cell>
          <cell r="AD62">
            <v>10.68</v>
          </cell>
          <cell r="AE62">
            <v>0</v>
          </cell>
          <cell r="AF62">
            <v>0</v>
          </cell>
          <cell r="AG62">
            <v>82.931818181818201</v>
          </cell>
          <cell r="AH62">
            <v>5.0568181818181808</v>
          </cell>
          <cell r="AI62">
            <v>0</v>
          </cell>
          <cell r="AJ62">
            <v>1.0113636363636396</v>
          </cell>
          <cell r="AK62">
            <v>0</v>
          </cell>
          <cell r="AL62">
            <v>0</v>
          </cell>
          <cell r="AM62">
            <v>0</v>
          </cell>
          <cell r="AN62">
            <v>0</v>
          </cell>
          <cell r="AO62">
            <v>0</v>
          </cell>
          <cell r="AP62">
            <v>0</v>
          </cell>
          <cell r="AQ62">
            <v>0</v>
          </cell>
          <cell r="AR62">
            <v>0</v>
          </cell>
          <cell r="AS62">
            <v>0</v>
          </cell>
          <cell r="AT62">
            <v>0</v>
          </cell>
          <cell r="AU62">
            <v>2.405405405405403</v>
          </cell>
          <cell r="AV62">
            <v>2.405405405405403</v>
          </cell>
          <cell r="AW62">
            <v>6.0135135135135167</v>
          </cell>
          <cell r="AX62">
            <v>0</v>
          </cell>
          <cell r="AY62">
            <v>0</v>
          </cell>
          <cell r="AZ62">
            <v>0</v>
          </cell>
          <cell r="BA62">
            <v>1.1866666666666668</v>
          </cell>
          <cell r="BB62">
            <v>24.28125</v>
          </cell>
          <cell r="BC62">
            <v>29.203125</v>
          </cell>
          <cell r="BD62">
            <v>0</v>
          </cell>
          <cell r="BE62">
            <v>0</v>
          </cell>
          <cell r="BF62">
            <v>0</v>
          </cell>
          <cell r="BG62">
            <v>0</v>
          </cell>
          <cell r="BH62">
            <v>0</v>
          </cell>
          <cell r="BI62">
            <v>0</v>
          </cell>
          <cell r="BJ62">
            <v>2.66</v>
          </cell>
          <cell r="BK62">
            <v>0</v>
          </cell>
          <cell r="BL62">
            <v>0.52931659669669695</v>
          </cell>
          <cell r="BM62">
            <v>0</v>
          </cell>
          <cell r="BN62">
            <v>0</v>
          </cell>
          <cell r="BO62">
            <v>1</v>
          </cell>
          <cell r="BP62">
            <v>0</v>
          </cell>
        </row>
        <row r="63">
          <cell r="A63">
            <v>400</v>
          </cell>
          <cell r="B63">
            <v>124686</v>
          </cell>
          <cell r="C63">
            <v>9353000</v>
          </cell>
          <cell r="D63" t="str">
            <v>Acton Church of England Voluntary Controlled Primary School</v>
          </cell>
          <cell r="E63" t="str">
            <v>Primary</v>
          </cell>
          <cell r="F63">
            <v>0</v>
          </cell>
          <cell r="G63">
            <v>1</v>
          </cell>
          <cell r="H63">
            <v>0</v>
          </cell>
          <cell r="I63">
            <v>0</v>
          </cell>
          <cell r="J63">
            <v>7</v>
          </cell>
          <cell r="K63">
            <v>0</v>
          </cell>
          <cell r="L63">
            <v>0</v>
          </cell>
          <cell r="M63">
            <v>0</v>
          </cell>
          <cell r="N63">
            <v>177</v>
          </cell>
          <cell r="O63">
            <v>177</v>
          </cell>
          <cell r="P63">
            <v>26</v>
          </cell>
          <cell r="Q63">
            <v>151</v>
          </cell>
          <cell r="R63">
            <v>0</v>
          </cell>
          <cell r="S63">
            <v>0</v>
          </cell>
          <cell r="T63">
            <v>0</v>
          </cell>
          <cell r="U63">
            <v>0</v>
          </cell>
          <cell r="V63">
            <v>0</v>
          </cell>
          <cell r="W63">
            <v>0</v>
          </cell>
          <cell r="X63">
            <v>0</v>
          </cell>
          <cell r="Y63">
            <v>0</v>
          </cell>
          <cell r="Z63">
            <v>0</v>
          </cell>
          <cell r="AA63">
            <v>177</v>
          </cell>
          <cell r="AB63">
            <v>25.285714285714285</v>
          </cell>
          <cell r="AC63">
            <v>16</v>
          </cell>
          <cell r="AD63">
            <v>23.94705882352941</v>
          </cell>
          <cell r="AE63">
            <v>0</v>
          </cell>
          <cell r="AF63">
            <v>0</v>
          </cell>
          <cell r="AG63">
            <v>116.65909090909088</v>
          </cell>
          <cell r="AH63">
            <v>18.10227272727268</v>
          </cell>
          <cell r="AI63">
            <v>13.073863636363642</v>
          </cell>
          <cell r="AJ63">
            <v>27.153409090909108</v>
          </cell>
          <cell r="AK63">
            <v>2.0113636363636429</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51.999999999999957</v>
          </cell>
          <cell r="BC63">
            <v>60.953642384105905</v>
          </cell>
          <cell r="BD63">
            <v>0</v>
          </cell>
          <cell r="BE63">
            <v>0</v>
          </cell>
          <cell r="BF63">
            <v>0</v>
          </cell>
          <cell r="BG63">
            <v>0</v>
          </cell>
          <cell r="BH63">
            <v>0</v>
          </cell>
          <cell r="BI63">
            <v>0</v>
          </cell>
          <cell r="BJ63">
            <v>0</v>
          </cell>
          <cell r="BK63">
            <v>0</v>
          </cell>
          <cell r="BL63">
            <v>1.0349423992700699</v>
          </cell>
          <cell r="BM63">
            <v>0</v>
          </cell>
          <cell r="BN63">
            <v>0</v>
          </cell>
          <cell r="BO63">
            <v>1</v>
          </cell>
          <cell r="BP63">
            <v>0</v>
          </cell>
        </row>
        <row r="64">
          <cell r="A64">
            <v>405</v>
          </cell>
          <cell r="B64">
            <v>124688</v>
          </cell>
          <cell r="C64">
            <v>9353003</v>
          </cell>
          <cell r="D64" t="str">
            <v>Barnham Church of England Voluntary Controlled Primary School</v>
          </cell>
          <cell r="E64" t="str">
            <v>Primary</v>
          </cell>
          <cell r="F64">
            <v>0</v>
          </cell>
          <cell r="G64">
            <v>1</v>
          </cell>
          <cell r="H64">
            <v>0</v>
          </cell>
          <cell r="I64">
            <v>0</v>
          </cell>
          <cell r="J64">
            <v>7</v>
          </cell>
          <cell r="K64">
            <v>0</v>
          </cell>
          <cell r="L64">
            <v>0</v>
          </cell>
          <cell r="M64">
            <v>0</v>
          </cell>
          <cell r="N64">
            <v>165</v>
          </cell>
          <cell r="O64">
            <v>165</v>
          </cell>
          <cell r="P64">
            <v>21</v>
          </cell>
          <cell r="Q64">
            <v>144</v>
          </cell>
          <cell r="R64">
            <v>0</v>
          </cell>
          <cell r="S64">
            <v>0</v>
          </cell>
          <cell r="T64">
            <v>0</v>
          </cell>
          <cell r="U64">
            <v>0</v>
          </cell>
          <cell r="V64">
            <v>0</v>
          </cell>
          <cell r="W64">
            <v>0</v>
          </cell>
          <cell r="X64">
            <v>0</v>
          </cell>
          <cell r="Y64">
            <v>0</v>
          </cell>
          <cell r="Z64">
            <v>0</v>
          </cell>
          <cell r="AA64">
            <v>165</v>
          </cell>
          <cell r="AB64">
            <v>23.571428571428573</v>
          </cell>
          <cell r="AC64">
            <v>19.999999999999964</v>
          </cell>
          <cell r="AD64">
            <v>36.193548387096776</v>
          </cell>
          <cell r="AE64">
            <v>0</v>
          </cell>
          <cell r="AF64">
            <v>0</v>
          </cell>
          <cell r="AG64">
            <v>133.99999999999997</v>
          </cell>
          <cell r="AH64">
            <v>8.0000000000000018</v>
          </cell>
          <cell r="AI64">
            <v>8.0000000000000018</v>
          </cell>
          <cell r="AJ64">
            <v>14.000000000000007</v>
          </cell>
          <cell r="AK64">
            <v>0</v>
          </cell>
          <cell r="AL64">
            <v>0.99999999999999989</v>
          </cell>
          <cell r="AM64">
            <v>0</v>
          </cell>
          <cell r="AN64">
            <v>0</v>
          </cell>
          <cell r="AO64">
            <v>0</v>
          </cell>
          <cell r="AP64">
            <v>0</v>
          </cell>
          <cell r="AQ64">
            <v>0</v>
          </cell>
          <cell r="AR64">
            <v>0</v>
          </cell>
          <cell r="AS64">
            <v>0</v>
          </cell>
          <cell r="AT64">
            <v>0</v>
          </cell>
          <cell r="AU64">
            <v>1.1458333333333326</v>
          </cell>
          <cell r="AV64">
            <v>1.1458333333333326</v>
          </cell>
          <cell r="AW64">
            <v>1.1458333333333326</v>
          </cell>
          <cell r="AX64">
            <v>0</v>
          </cell>
          <cell r="AY64">
            <v>0</v>
          </cell>
          <cell r="AZ64">
            <v>0</v>
          </cell>
          <cell r="BA64">
            <v>2.129032258064516</v>
          </cell>
          <cell r="BB64">
            <v>34.723404255319195</v>
          </cell>
          <cell r="BC64">
            <v>39.787234042553244</v>
          </cell>
          <cell r="BD64">
            <v>0</v>
          </cell>
          <cell r="BE64">
            <v>0</v>
          </cell>
          <cell r="BF64">
            <v>0</v>
          </cell>
          <cell r="BG64">
            <v>0</v>
          </cell>
          <cell r="BH64">
            <v>0</v>
          </cell>
          <cell r="BI64">
            <v>0</v>
          </cell>
          <cell r="BJ64">
            <v>0</v>
          </cell>
          <cell r="BK64">
            <v>0</v>
          </cell>
          <cell r="BL64">
            <v>2.14843261917808</v>
          </cell>
          <cell r="BM64">
            <v>0</v>
          </cell>
          <cell r="BN64">
            <v>0</v>
          </cell>
          <cell r="BO64">
            <v>1</v>
          </cell>
          <cell r="BP64">
            <v>0</v>
          </cell>
        </row>
        <row r="65">
          <cell r="A65">
            <v>406</v>
          </cell>
          <cell r="B65">
            <v>124689</v>
          </cell>
          <cell r="C65">
            <v>9353004</v>
          </cell>
          <cell r="D65" t="str">
            <v>Barningham Church of England Voluntary Controlled Primary School</v>
          </cell>
          <cell r="E65" t="str">
            <v>Primary</v>
          </cell>
          <cell r="F65">
            <v>0</v>
          </cell>
          <cell r="G65">
            <v>1</v>
          </cell>
          <cell r="H65">
            <v>0</v>
          </cell>
          <cell r="I65">
            <v>0</v>
          </cell>
          <cell r="J65">
            <v>7</v>
          </cell>
          <cell r="K65">
            <v>0</v>
          </cell>
          <cell r="L65">
            <v>0</v>
          </cell>
          <cell r="M65">
            <v>0</v>
          </cell>
          <cell r="N65">
            <v>96</v>
          </cell>
          <cell r="O65">
            <v>96</v>
          </cell>
          <cell r="P65">
            <v>16</v>
          </cell>
          <cell r="Q65">
            <v>80</v>
          </cell>
          <cell r="R65">
            <v>0</v>
          </cell>
          <cell r="S65">
            <v>0</v>
          </cell>
          <cell r="T65">
            <v>0</v>
          </cell>
          <cell r="U65">
            <v>0</v>
          </cell>
          <cell r="V65">
            <v>0</v>
          </cell>
          <cell r="W65">
            <v>0</v>
          </cell>
          <cell r="X65">
            <v>0</v>
          </cell>
          <cell r="Y65">
            <v>0</v>
          </cell>
          <cell r="Z65">
            <v>0</v>
          </cell>
          <cell r="AA65">
            <v>96</v>
          </cell>
          <cell r="AB65">
            <v>13.714285714285714</v>
          </cell>
          <cell r="AC65">
            <v>7.9999999999999964</v>
          </cell>
          <cell r="AD65">
            <v>17.548387096774192</v>
          </cell>
          <cell r="AE65">
            <v>0</v>
          </cell>
          <cell r="AF65">
            <v>0</v>
          </cell>
          <cell r="AG65">
            <v>96</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22.400000000000002</v>
          </cell>
          <cell r="BC65">
            <v>26.880000000000003</v>
          </cell>
          <cell r="BD65">
            <v>0</v>
          </cell>
          <cell r="BE65">
            <v>0</v>
          </cell>
          <cell r="BF65">
            <v>0</v>
          </cell>
          <cell r="BG65">
            <v>0</v>
          </cell>
          <cell r="BH65">
            <v>0</v>
          </cell>
          <cell r="BI65">
            <v>0</v>
          </cell>
          <cell r="BJ65">
            <v>5.2399999999999682</v>
          </cell>
          <cell r="BK65">
            <v>0</v>
          </cell>
          <cell r="BL65">
            <v>1.9196453250000001</v>
          </cell>
          <cell r="BM65">
            <v>0</v>
          </cell>
          <cell r="BN65">
            <v>0</v>
          </cell>
          <cell r="BO65">
            <v>1</v>
          </cell>
          <cell r="BP65">
            <v>0</v>
          </cell>
        </row>
        <row r="66">
          <cell r="A66">
            <v>407</v>
          </cell>
          <cell r="B66">
            <v>124690</v>
          </cell>
          <cell r="C66">
            <v>9353005</v>
          </cell>
          <cell r="D66" t="str">
            <v>Barrow Church of England Voluntary Controlled Primary School</v>
          </cell>
          <cell r="E66" t="str">
            <v>Primary</v>
          </cell>
          <cell r="F66">
            <v>0</v>
          </cell>
          <cell r="G66">
            <v>1</v>
          </cell>
          <cell r="H66">
            <v>0</v>
          </cell>
          <cell r="I66">
            <v>0</v>
          </cell>
          <cell r="J66">
            <v>5</v>
          </cell>
          <cell r="K66">
            <v>0</v>
          </cell>
          <cell r="L66">
            <v>0</v>
          </cell>
          <cell r="M66">
            <v>0</v>
          </cell>
          <cell r="N66">
            <v>144</v>
          </cell>
          <cell r="O66">
            <v>144</v>
          </cell>
          <cell r="P66">
            <v>30</v>
          </cell>
          <cell r="Q66">
            <v>114</v>
          </cell>
          <cell r="R66">
            <v>0</v>
          </cell>
          <cell r="S66">
            <v>0</v>
          </cell>
          <cell r="T66">
            <v>0</v>
          </cell>
          <cell r="U66">
            <v>0</v>
          </cell>
          <cell r="V66">
            <v>0</v>
          </cell>
          <cell r="W66">
            <v>0</v>
          </cell>
          <cell r="X66">
            <v>0</v>
          </cell>
          <cell r="Y66">
            <v>0</v>
          </cell>
          <cell r="Z66">
            <v>0</v>
          </cell>
          <cell r="AA66">
            <v>144</v>
          </cell>
          <cell r="AB66">
            <v>28.8</v>
          </cell>
          <cell r="AC66">
            <v>18</v>
          </cell>
          <cell r="AD66">
            <v>18</v>
          </cell>
          <cell r="AE66">
            <v>0</v>
          </cell>
          <cell r="AF66">
            <v>0</v>
          </cell>
          <cell r="AG66">
            <v>144</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1.2631578947368416</v>
          </cell>
          <cell r="AW66">
            <v>1.2631578947368416</v>
          </cell>
          <cell r="AX66">
            <v>0</v>
          </cell>
          <cell r="AY66">
            <v>0</v>
          </cell>
          <cell r="AZ66">
            <v>0</v>
          </cell>
          <cell r="BA66">
            <v>0</v>
          </cell>
          <cell r="BB66">
            <v>30.054545454545497</v>
          </cell>
          <cell r="BC66">
            <v>37.963636363636418</v>
          </cell>
          <cell r="BD66">
            <v>0</v>
          </cell>
          <cell r="BE66">
            <v>0</v>
          </cell>
          <cell r="BF66">
            <v>0</v>
          </cell>
          <cell r="BG66">
            <v>0</v>
          </cell>
          <cell r="BH66">
            <v>0</v>
          </cell>
          <cell r="BI66">
            <v>0</v>
          </cell>
          <cell r="BJ66">
            <v>0</v>
          </cell>
          <cell r="BK66">
            <v>0</v>
          </cell>
          <cell r="BL66">
            <v>2.7930146439393901</v>
          </cell>
          <cell r="BM66">
            <v>0</v>
          </cell>
          <cell r="BN66">
            <v>0</v>
          </cell>
          <cell r="BO66">
            <v>1</v>
          </cell>
          <cell r="BP66">
            <v>0</v>
          </cell>
        </row>
        <row r="67">
          <cell r="A67">
            <v>409</v>
          </cell>
          <cell r="B67">
            <v>124691</v>
          </cell>
          <cell r="C67">
            <v>9353006</v>
          </cell>
          <cell r="D67" t="str">
            <v>Boxford Church of England Voluntary Controlled Primary School</v>
          </cell>
          <cell r="E67" t="str">
            <v>Primary</v>
          </cell>
          <cell r="F67">
            <v>0</v>
          </cell>
          <cell r="G67">
            <v>1</v>
          </cell>
          <cell r="H67">
            <v>0</v>
          </cell>
          <cell r="I67">
            <v>0</v>
          </cell>
          <cell r="J67">
            <v>7</v>
          </cell>
          <cell r="K67">
            <v>0</v>
          </cell>
          <cell r="L67">
            <v>0</v>
          </cell>
          <cell r="M67">
            <v>0</v>
          </cell>
          <cell r="N67">
            <v>190</v>
          </cell>
          <cell r="O67">
            <v>190</v>
          </cell>
          <cell r="P67">
            <v>28</v>
          </cell>
          <cell r="Q67">
            <v>162</v>
          </cell>
          <cell r="R67">
            <v>0</v>
          </cell>
          <cell r="S67">
            <v>0</v>
          </cell>
          <cell r="T67">
            <v>0</v>
          </cell>
          <cell r="U67">
            <v>0</v>
          </cell>
          <cell r="V67">
            <v>0</v>
          </cell>
          <cell r="W67">
            <v>0</v>
          </cell>
          <cell r="X67">
            <v>0</v>
          </cell>
          <cell r="Y67">
            <v>0</v>
          </cell>
          <cell r="Z67">
            <v>0</v>
          </cell>
          <cell r="AA67">
            <v>190</v>
          </cell>
          <cell r="AB67">
            <v>27.142857142857142</v>
          </cell>
          <cell r="AC67">
            <v>16.000000000000004</v>
          </cell>
          <cell r="AD67">
            <v>19.689119170984455</v>
          </cell>
          <cell r="AE67">
            <v>0</v>
          </cell>
          <cell r="AF67">
            <v>0</v>
          </cell>
          <cell r="AG67">
            <v>181.99999999999994</v>
          </cell>
          <cell r="AH67">
            <v>2.9999999999999947</v>
          </cell>
          <cell r="AI67">
            <v>0</v>
          </cell>
          <cell r="AJ67">
            <v>4.9999999999999973</v>
          </cell>
          <cell r="AK67">
            <v>0</v>
          </cell>
          <cell r="AL67">
            <v>0</v>
          </cell>
          <cell r="AM67">
            <v>0</v>
          </cell>
          <cell r="AN67">
            <v>0</v>
          </cell>
          <cell r="AO67">
            <v>0</v>
          </cell>
          <cell r="AP67">
            <v>0</v>
          </cell>
          <cell r="AQ67">
            <v>0</v>
          </cell>
          <cell r="AR67">
            <v>0</v>
          </cell>
          <cell r="AS67">
            <v>0</v>
          </cell>
          <cell r="AT67">
            <v>0</v>
          </cell>
          <cell r="AU67">
            <v>1.1728395061728396</v>
          </cell>
          <cell r="AV67">
            <v>1.1728395061728396</v>
          </cell>
          <cell r="AW67">
            <v>2.3456790123456828</v>
          </cell>
          <cell r="AX67">
            <v>0</v>
          </cell>
          <cell r="AY67">
            <v>0</v>
          </cell>
          <cell r="AZ67">
            <v>0</v>
          </cell>
          <cell r="BA67">
            <v>0</v>
          </cell>
          <cell r="BB67">
            <v>36.679245283018929</v>
          </cell>
          <cell r="BC67">
            <v>43.018867924528372</v>
          </cell>
          <cell r="BD67">
            <v>0</v>
          </cell>
          <cell r="BE67">
            <v>0</v>
          </cell>
          <cell r="BF67">
            <v>0</v>
          </cell>
          <cell r="BG67">
            <v>0</v>
          </cell>
          <cell r="BH67">
            <v>0</v>
          </cell>
          <cell r="BI67">
            <v>0</v>
          </cell>
          <cell r="BJ67">
            <v>0</v>
          </cell>
          <cell r="BK67">
            <v>0</v>
          </cell>
          <cell r="BL67">
            <v>2.75089226923077</v>
          </cell>
          <cell r="BM67">
            <v>0</v>
          </cell>
          <cell r="BN67">
            <v>0</v>
          </cell>
          <cell r="BO67">
            <v>1</v>
          </cell>
          <cell r="BP67">
            <v>0</v>
          </cell>
        </row>
        <row r="68">
          <cell r="A68">
            <v>412</v>
          </cell>
          <cell r="B68">
            <v>124692</v>
          </cell>
          <cell r="C68">
            <v>9353009</v>
          </cell>
          <cell r="D68" t="str">
            <v>Bures Church of England Voluntary Controlled Primary School</v>
          </cell>
          <cell r="E68" t="str">
            <v>Primary</v>
          </cell>
          <cell r="F68">
            <v>0</v>
          </cell>
          <cell r="G68">
            <v>1</v>
          </cell>
          <cell r="H68">
            <v>0</v>
          </cell>
          <cell r="I68">
            <v>0</v>
          </cell>
          <cell r="J68">
            <v>7</v>
          </cell>
          <cell r="K68">
            <v>0</v>
          </cell>
          <cell r="L68">
            <v>0</v>
          </cell>
          <cell r="M68">
            <v>0</v>
          </cell>
          <cell r="N68">
            <v>202</v>
          </cell>
          <cell r="O68">
            <v>202</v>
          </cell>
          <cell r="P68">
            <v>30</v>
          </cell>
          <cell r="Q68">
            <v>172</v>
          </cell>
          <cell r="R68">
            <v>0</v>
          </cell>
          <cell r="S68">
            <v>0</v>
          </cell>
          <cell r="T68">
            <v>0</v>
          </cell>
          <cell r="U68">
            <v>0</v>
          </cell>
          <cell r="V68">
            <v>0</v>
          </cell>
          <cell r="W68">
            <v>0</v>
          </cell>
          <cell r="X68">
            <v>0</v>
          </cell>
          <cell r="Y68">
            <v>0</v>
          </cell>
          <cell r="Z68">
            <v>0</v>
          </cell>
          <cell r="AA68">
            <v>202</v>
          </cell>
          <cell r="AB68">
            <v>28.857142857142858</v>
          </cell>
          <cell r="AC68">
            <v>11.000000000000009</v>
          </cell>
          <cell r="AD68">
            <v>17.792746113989637</v>
          </cell>
          <cell r="AE68">
            <v>0</v>
          </cell>
          <cell r="AF68">
            <v>0</v>
          </cell>
          <cell r="AG68">
            <v>193.99999999999991</v>
          </cell>
          <cell r="AH68">
            <v>5.0000000000000098</v>
          </cell>
          <cell r="AI68">
            <v>1.9999999999999998</v>
          </cell>
          <cell r="AJ68">
            <v>0.99999999999999989</v>
          </cell>
          <cell r="AK68">
            <v>0</v>
          </cell>
          <cell r="AL68">
            <v>0</v>
          </cell>
          <cell r="AM68">
            <v>0</v>
          </cell>
          <cell r="AN68">
            <v>0</v>
          </cell>
          <cell r="AO68">
            <v>0</v>
          </cell>
          <cell r="AP68">
            <v>0</v>
          </cell>
          <cell r="AQ68">
            <v>0</v>
          </cell>
          <cell r="AR68">
            <v>0</v>
          </cell>
          <cell r="AS68">
            <v>0</v>
          </cell>
          <cell r="AT68">
            <v>0</v>
          </cell>
          <cell r="AU68">
            <v>0</v>
          </cell>
          <cell r="AV68">
            <v>0</v>
          </cell>
          <cell r="AW68">
            <v>1.1744186046511622</v>
          </cell>
          <cell r="AX68">
            <v>0</v>
          </cell>
          <cell r="AY68">
            <v>0</v>
          </cell>
          <cell r="AZ68">
            <v>0</v>
          </cell>
          <cell r="BA68">
            <v>2.0932642487046631</v>
          </cell>
          <cell r="BB68">
            <v>48.243902439024424</v>
          </cell>
          <cell r="BC68">
            <v>56.658536585365894</v>
          </cell>
          <cell r="BD68">
            <v>0</v>
          </cell>
          <cell r="BE68">
            <v>0</v>
          </cell>
          <cell r="BF68">
            <v>0</v>
          </cell>
          <cell r="BG68">
            <v>0</v>
          </cell>
          <cell r="BH68">
            <v>0</v>
          </cell>
          <cell r="BI68">
            <v>0</v>
          </cell>
          <cell r="BJ68">
            <v>13.880000000000058</v>
          </cell>
          <cell r="BK68">
            <v>0</v>
          </cell>
          <cell r="BL68">
            <v>3.0817234531578901</v>
          </cell>
          <cell r="BM68">
            <v>0</v>
          </cell>
          <cell r="BN68">
            <v>0</v>
          </cell>
          <cell r="BO68">
            <v>1</v>
          </cell>
          <cell r="BP68">
            <v>0</v>
          </cell>
        </row>
        <row r="69">
          <cell r="A69">
            <v>426</v>
          </cell>
          <cell r="B69">
            <v>124693</v>
          </cell>
          <cell r="C69">
            <v>9353010</v>
          </cell>
          <cell r="D69" t="str">
            <v>Cavendish Church of England Primary School</v>
          </cell>
          <cell r="E69" t="str">
            <v>Primary</v>
          </cell>
          <cell r="F69">
            <v>0</v>
          </cell>
          <cell r="G69">
            <v>1</v>
          </cell>
          <cell r="H69">
            <v>0</v>
          </cell>
          <cell r="I69">
            <v>0</v>
          </cell>
          <cell r="J69">
            <v>7</v>
          </cell>
          <cell r="K69">
            <v>0</v>
          </cell>
          <cell r="L69">
            <v>0</v>
          </cell>
          <cell r="M69">
            <v>0</v>
          </cell>
          <cell r="N69">
            <v>85</v>
          </cell>
          <cell r="O69">
            <v>85</v>
          </cell>
          <cell r="P69">
            <v>15</v>
          </cell>
          <cell r="Q69">
            <v>70</v>
          </cell>
          <cell r="R69">
            <v>0</v>
          </cell>
          <cell r="S69">
            <v>0</v>
          </cell>
          <cell r="T69">
            <v>0</v>
          </cell>
          <cell r="U69">
            <v>0</v>
          </cell>
          <cell r="V69">
            <v>0</v>
          </cell>
          <cell r="W69">
            <v>0</v>
          </cell>
          <cell r="X69">
            <v>0</v>
          </cell>
          <cell r="Y69">
            <v>0</v>
          </cell>
          <cell r="Z69">
            <v>0</v>
          </cell>
          <cell r="AA69">
            <v>85</v>
          </cell>
          <cell r="AB69">
            <v>12.142857142857142</v>
          </cell>
          <cell r="AC69">
            <v>9.9999999999999645</v>
          </cell>
          <cell r="AD69">
            <v>12.142857142857142</v>
          </cell>
          <cell r="AE69">
            <v>0</v>
          </cell>
          <cell r="AF69">
            <v>0</v>
          </cell>
          <cell r="AG69">
            <v>69.000000000000014</v>
          </cell>
          <cell r="AH69">
            <v>14.999999999999989</v>
          </cell>
          <cell r="AI69">
            <v>0</v>
          </cell>
          <cell r="AJ69">
            <v>0</v>
          </cell>
          <cell r="AK69">
            <v>0.99999999999999645</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2.2077922077922079</v>
          </cell>
          <cell r="BB69">
            <v>11.846153846153829</v>
          </cell>
          <cell r="BC69">
            <v>14.384615384615364</v>
          </cell>
          <cell r="BD69">
            <v>0</v>
          </cell>
          <cell r="BE69">
            <v>0</v>
          </cell>
          <cell r="BF69">
            <v>0</v>
          </cell>
          <cell r="BG69">
            <v>0</v>
          </cell>
          <cell r="BH69">
            <v>0</v>
          </cell>
          <cell r="BI69">
            <v>0</v>
          </cell>
          <cell r="BJ69">
            <v>0</v>
          </cell>
          <cell r="BK69">
            <v>0</v>
          </cell>
          <cell r="BL69">
            <v>1.7714859891891901</v>
          </cell>
          <cell r="BM69">
            <v>0</v>
          </cell>
          <cell r="BN69">
            <v>0</v>
          </cell>
          <cell r="BO69">
            <v>1</v>
          </cell>
          <cell r="BP69">
            <v>0</v>
          </cell>
        </row>
        <row r="70">
          <cell r="A70">
            <v>430</v>
          </cell>
          <cell r="B70">
            <v>124694</v>
          </cell>
          <cell r="C70">
            <v>9353013</v>
          </cell>
          <cell r="D70" t="str">
            <v>Cockfield Church of England Voluntary Controlled Primary School</v>
          </cell>
          <cell r="E70" t="str">
            <v>Primary</v>
          </cell>
          <cell r="F70">
            <v>0</v>
          </cell>
          <cell r="G70">
            <v>1</v>
          </cell>
          <cell r="H70">
            <v>0</v>
          </cell>
          <cell r="I70">
            <v>0</v>
          </cell>
          <cell r="J70">
            <v>7</v>
          </cell>
          <cell r="K70">
            <v>0</v>
          </cell>
          <cell r="L70">
            <v>0</v>
          </cell>
          <cell r="M70">
            <v>0</v>
          </cell>
          <cell r="N70">
            <v>74</v>
          </cell>
          <cell r="O70">
            <v>74</v>
          </cell>
          <cell r="P70">
            <v>10</v>
          </cell>
          <cell r="Q70">
            <v>64</v>
          </cell>
          <cell r="R70">
            <v>0</v>
          </cell>
          <cell r="S70">
            <v>0</v>
          </cell>
          <cell r="T70">
            <v>0</v>
          </cell>
          <cell r="U70">
            <v>0</v>
          </cell>
          <cell r="V70">
            <v>0</v>
          </cell>
          <cell r="W70">
            <v>0</v>
          </cell>
          <cell r="X70">
            <v>0</v>
          </cell>
          <cell r="Y70">
            <v>0</v>
          </cell>
          <cell r="Z70">
            <v>0</v>
          </cell>
          <cell r="AA70">
            <v>74</v>
          </cell>
          <cell r="AB70">
            <v>10.571428571428571</v>
          </cell>
          <cell r="AC70">
            <v>13.000000000000023</v>
          </cell>
          <cell r="AD70">
            <v>18.5</v>
          </cell>
          <cell r="AE70">
            <v>0</v>
          </cell>
          <cell r="AF70">
            <v>0</v>
          </cell>
          <cell r="AG70">
            <v>74</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23.081967213114751</v>
          </cell>
          <cell r="BC70">
            <v>26.688524590163929</v>
          </cell>
          <cell r="BD70">
            <v>0</v>
          </cell>
          <cell r="BE70">
            <v>0</v>
          </cell>
          <cell r="BF70">
            <v>0</v>
          </cell>
          <cell r="BG70">
            <v>0</v>
          </cell>
          <cell r="BH70">
            <v>0</v>
          </cell>
          <cell r="BI70">
            <v>0</v>
          </cell>
          <cell r="BJ70">
            <v>0</v>
          </cell>
          <cell r="BK70">
            <v>0</v>
          </cell>
          <cell r="BL70">
            <v>2.8009429483871</v>
          </cell>
          <cell r="BM70">
            <v>0</v>
          </cell>
          <cell r="BN70">
            <v>1</v>
          </cell>
          <cell r="BO70">
            <v>1</v>
          </cell>
          <cell r="BP70">
            <v>0</v>
          </cell>
        </row>
        <row r="71">
          <cell r="A71">
            <v>224</v>
          </cell>
          <cell r="B71">
            <v>124695</v>
          </cell>
          <cell r="C71">
            <v>9353020</v>
          </cell>
          <cell r="D71" t="str">
            <v>Elmsett Church of England VC Primary School</v>
          </cell>
          <cell r="E71" t="str">
            <v>Primary</v>
          </cell>
          <cell r="F71">
            <v>0</v>
          </cell>
          <cell r="G71">
            <v>1</v>
          </cell>
          <cell r="H71">
            <v>0</v>
          </cell>
          <cell r="I71">
            <v>0</v>
          </cell>
          <cell r="J71">
            <v>7</v>
          </cell>
          <cell r="K71">
            <v>0</v>
          </cell>
          <cell r="L71">
            <v>0</v>
          </cell>
          <cell r="M71">
            <v>0</v>
          </cell>
          <cell r="N71">
            <v>64</v>
          </cell>
          <cell r="O71">
            <v>64</v>
          </cell>
          <cell r="P71">
            <v>9</v>
          </cell>
          <cell r="Q71">
            <v>55</v>
          </cell>
          <cell r="R71">
            <v>0</v>
          </cell>
          <cell r="S71">
            <v>0</v>
          </cell>
          <cell r="T71">
            <v>0</v>
          </cell>
          <cell r="U71">
            <v>0</v>
          </cell>
          <cell r="V71">
            <v>0</v>
          </cell>
          <cell r="W71">
            <v>0</v>
          </cell>
          <cell r="X71">
            <v>0</v>
          </cell>
          <cell r="Y71">
            <v>0</v>
          </cell>
          <cell r="Z71">
            <v>0</v>
          </cell>
          <cell r="AA71">
            <v>64</v>
          </cell>
          <cell r="AB71">
            <v>9.1428571428571423</v>
          </cell>
          <cell r="AC71">
            <v>2</v>
          </cell>
          <cell r="AD71">
            <v>5.408450704225352</v>
          </cell>
          <cell r="AE71">
            <v>0</v>
          </cell>
          <cell r="AF71">
            <v>0</v>
          </cell>
          <cell r="AG71">
            <v>64</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0.90140845070422537</v>
          </cell>
          <cell r="BB71">
            <v>8.3018867924528248</v>
          </cell>
          <cell r="BC71">
            <v>9.6603773584905603</v>
          </cell>
          <cell r="BD71">
            <v>0</v>
          </cell>
          <cell r="BE71">
            <v>0</v>
          </cell>
          <cell r="BF71">
            <v>0</v>
          </cell>
          <cell r="BG71">
            <v>0</v>
          </cell>
          <cell r="BH71">
            <v>0</v>
          </cell>
          <cell r="BI71">
            <v>0</v>
          </cell>
          <cell r="BJ71">
            <v>0</v>
          </cell>
          <cell r="BK71">
            <v>0</v>
          </cell>
          <cell r="BL71">
            <v>1.97330545757576</v>
          </cell>
          <cell r="BM71">
            <v>0</v>
          </cell>
          <cell r="BN71">
            <v>0</v>
          </cell>
          <cell r="BO71">
            <v>1</v>
          </cell>
          <cell r="BP71">
            <v>0</v>
          </cell>
        </row>
        <row r="72">
          <cell r="A72">
            <v>513</v>
          </cell>
          <cell r="B72">
            <v>124698</v>
          </cell>
          <cell r="C72">
            <v>9353026</v>
          </cell>
          <cell r="D72" t="str">
            <v>Thurlow Voluntary Controlled Primary School</v>
          </cell>
          <cell r="E72" t="str">
            <v>Primary</v>
          </cell>
          <cell r="F72">
            <v>0</v>
          </cell>
          <cell r="G72">
            <v>1</v>
          </cell>
          <cell r="H72">
            <v>0</v>
          </cell>
          <cell r="I72">
            <v>0</v>
          </cell>
          <cell r="J72">
            <v>7</v>
          </cell>
          <cell r="K72">
            <v>0</v>
          </cell>
          <cell r="L72">
            <v>0</v>
          </cell>
          <cell r="M72">
            <v>0</v>
          </cell>
          <cell r="N72">
            <v>89</v>
          </cell>
          <cell r="O72">
            <v>89</v>
          </cell>
          <cell r="P72">
            <v>8</v>
          </cell>
          <cell r="Q72">
            <v>81</v>
          </cell>
          <cell r="R72">
            <v>0</v>
          </cell>
          <cell r="S72">
            <v>0</v>
          </cell>
          <cell r="T72">
            <v>0</v>
          </cell>
          <cell r="U72">
            <v>0</v>
          </cell>
          <cell r="V72">
            <v>0</v>
          </cell>
          <cell r="W72">
            <v>0</v>
          </cell>
          <cell r="X72">
            <v>0</v>
          </cell>
          <cell r="Y72">
            <v>0</v>
          </cell>
          <cell r="Z72">
            <v>0</v>
          </cell>
          <cell r="AA72">
            <v>89</v>
          </cell>
          <cell r="AB72">
            <v>12.714285714285714</v>
          </cell>
          <cell r="AC72">
            <v>4</v>
          </cell>
          <cell r="AD72">
            <v>4.2380952380952381</v>
          </cell>
          <cell r="AE72">
            <v>0</v>
          </cell>
          <cell r="AF72">
            <v>0</v>
          </cell>
          <cell r="AG72">
            <v>82.000000000000043</v>
          </cell>
          <cell r="AH72">
            <v>4</v>
          </cell>
          <cell r="AI72">
            <v>2.9999999999999973</v>
          </cell>
          <cell r="AJ72">
            <v>0</v>
          </cell>
          <cell r="AK72">
            <v>0</v>
          </cell>
          <cell r="AL72">
            <v>0</v>
          </cell>
          <cell r="AM72">
            <v>0</v>
          </cell>
          <cell r="AN72">
            <v>0</v>
          </cell>
          <cell r="AO72">
            <v>0</v>
          </cell>
          <cell r="AP72">
            <v>0</v>
          </cell>
          <cell r="AQ72">
            <v>0</v>
          </cell>
          <cell r="AR72">
            <v>0</v>
          </cell>
          <cell r="AS72">
            <v>0</v>
          </cell>
          <cell r="AT72">
            <v>0</v>
          </cell>
          <cell r="AU72">
            <v>0</v>
          </cell>
          <cell r="AV72">
            <v>1.0987654320987672</v>
          </cell>
          <cell r="AW72">
            <v>1.0987654320987672</v>
          </cell>
          <cell r="AX72">
            <v>0</v>
          </cell>
          <cell r="AY72">
            <v>0</v>
          </cell>
          <cell r="AZ72">
            <v>0</v>
          </cell>
          <cell r="BA72">
            <v>0</v>
          </cell>
          <cell r="BB72">
            <v>26.999999999999972</v>
          </cell>
          <cell r="BC72">
            <v>29.666666666666636</v>
          </cell>
          <cell r="BD72">
            <v>0</v>
          </cell>
          <cell r="BE72">
            <v>0</v>
          </cell>
          <cell r="BF72">
            <v>0</v>
          </cell>
          <cell r="BG72">
            <v>0</v>
          </cell>
          <cell r="BH72">
            <v>0</v>
          </cell>
          <cell r="BI72">
            <v>0</v>
          </cell>
          <cell r="BJ72">
            <v>0</v>
          </cell>
          <cell r="BK72">
            <v>0</v>
          </cell>
          <cell r="BL72">
            <v>2.7062559660377401</v>
          </cell>
          <cell r="BM72">
            <v>0</v>
          </cell>
          <cell r="BN72">
            <v>1</v>
          </cell>
          <cell r="BO72">
            <v>1</v>
          </cell>
          <cell r="BP72">
            <v>0</v>
          </cell>
        </row>
        <row r="73">
          <cell r="A73">
            <v>445</v>
          </cell>
          <cell r="B73">
            <v>124699</v>
          </cell>
          <cell r="C73">
            <v>9353027</v>
          </cell>
          <cell r="D73" t="str">
            <v>Great Waldingfield Church of England Voluntary Controlled Primary School</v>
          </cell>
          <cell r="E73" t="str">
            <v>Primary</v>
          </cell>
          <cell r="F73">
            <v>0</v>
          </cell>
          <cell r="G73">
            <v>1</v>
          </cell>
          <cell r="H73">
            <v>0</v>
          </cell>
          <cell r="I73">
            <v>0</v>
          </cell>
          <cell r="J73">
            <v>7</v>
          </cell>
          <cell r="K73">
            <v>0</v>
          </cell>
          <cell r="L73">
            <v>0</v>
          </cell>
          <cell r="M73">
            <v>0</v>
          </cell>
          <cell r="N73">
            <v>183</v>
          </cell>
          <cell r="O73">
            <v>183</v>
          </cell>
          <cell r="P73">
            <v>30</v>
          </cell>
          <cell r="Q73">
            <v>153</v>
          </cell>
          <cell r="R73">
            <v>0</v>
          </cell>
          <cell r="S73">
            <v>0</v>
          </cell>
          <cell r="T73">
            <v>0</v>
          </cell>
          <cell r="U73">
            <v>0</v>
          </cell>
          <cell r="V73">
            <v>0</v>
          </cell>
          <cell r="W73">
            <v>0</v>
          </cell>
          <cell r="X73">
            <v>0</v>
          </cell>
          <cell r="Y73">
            <v>0</v>
          </cell>
          <cell r="Z73">
            <v>0</v>
          </cell>
          <cell r="AA73">
            <v>183</v>
          </cell>
          <cell r="AB73">
            <v>26.142857142857142</v>
          </cell>
          <cell r="AC73">
            <v>22.00000000000006</v>
          </cell>
          <cell r="AD73">
            <v>24.758823529411764</v>
          </cell>
          <cell r="AE73">
            <v>0</v>
          </cell>
          <cell r="AF73">
            <v>0</v>
          </cell>
          <cell r="AG73">
            <v>100.00000000000001</v>
          </cell>
          <cell r="AH73">
            <v>15.000000000000002</v>
          </cell>
          <cell r="AI73">
            <v>5</v>
          </cell>
          <cell r="AJ73">
            <v>61.99999999999995</v>
          </cell>
          <cell r="AK73">
            <v>1</v>
          </cell>
          <cell r="AL73">
            <v>0</v>
          </cell>
          <cell r="AM73">
            <v>0</v>
          </cell>
          <cell r="AN73">
            <v>0</v>
          </cell>
          <cell r="AO73">
            <v>0</v>
          </cell>
          <cell r="AP73">
            <v>0</v>
          </cell>
          <cell r="AQ73">
            <v>0</v>
          </cell>
          <cell r="AR73">
            <v>0</v>
          </cell>
          <cell r="AS73">
            <v>0</v>
          </cell>
          <cell r="AT73">
            <v>0</v>
          </cell>
          <cell r="AU73">
            <v>0</v>
          </cell>
          <cell r="AV73">
            <v>0</v>
          </cell>
          <cell r="AW73">
            <v>1.196078431372549</v>
          </cell>
          <cell r="AX73">
            <v>0</v>
          </cell>
          <cell r="AY73">
            <v>0</v>
          </cell>
          <cell r="AZ73">
            <v>0</v>
          </cell>
          <cell r="BA73">
            <v>0</v>
          </cell>
          <cell r="BB73">
            <v>45.596026490066286</v>
          </cell>
          <cell r="BC73">
            <v>54.53642384105968</v>
          </cell>
          <cell r="BD73">
            <v>0</v>
          </cell>
          <cell r="BE73">
            <v>0</v>
          </cell>
          <cell r="BF73">
            <v>0</v>
          </cell>
          <cell r="BG73">
            <v>0</v>
          </cell>
          <cell r="BH73">
            <v>0</v>
          </cell>
          <cell r="BI73">
            <v>0</v>
          </cell>
          <cell r="BJ73">
            <v>8.0200000000000262</v>
          </cell>
          <cell r="BK73">
            <v>0</v>
          </cell>
          <cell r="BL73">
            <v>1.1180199075862101</v>
          </cell>
          <cell r="BM73">
            <v>0</v>
          </cell>
          <cell r="BN73">
            <v>0</v>
          </cell>
          <cell r="BO73">
            <v>1</v>
          </cell>
          <cell r="BP73">
            <v>0</v>
          </cell>
        </row>
        <row r="74">
          <cell r="A74">
            <v>457</v>
          </cell>
          <cell r="B74">
            <v>124702</v>
          </cell>
          <cell r="C74">
            <v>9353036</v>
          </cell>
          <cell r="D74" t="str">
            <v>Honington Church of England Voluntary Controlled Primary School</v>
          </cell>
          <cell r="E74" t="str">
            <v>Primary</v>
          </cell>
          <cell r="F74">
            <v>0</v>
          </cell>
          <cell r="G74">
            <v>1</v>
          </cell>
          <cell r="H74">
            <v>0</v>
          </cell>
          <cell r="I74">
            <v>0</v>
          </cell>
          <cell r="J74">
            <v>7</v>
          </cell>
          <cell r="K74">
            <v>0</v>
          </cell>
          <cell r="L74">
            <v>0</v>
          </cell>
          <cell r="M74">
            <v>0</v>
          </cell>
          <cell r="N74">
            <v>182</v>
          </cell>
          <cell r="O74">
            <v>182</v>
          </cell>
          <cell r="P74">
            <v>27</v>
          </cell>
          <cell r="Q74">
            <v>155</v>
          </cell>
          <cell r="R74">
            <v>0</v>
          </cell>
          <cell r="S74">
            <v>0</v>
          </cell>
          <cell r="T74">
            <v>0</v>
          </cell>
          <cell r="U74">
            <v>0</v>
          </cell>
          <cell r="V74">
            <v>0</v>
          </cell>
          <cell r="W74">
            <v>0</v>
          </cell>
          <cell r="X74">
            <v>0</v>
          </cell>
          <cell r="Y74">
            <v>0</v>
          </cell>
          <cell r="Z74">
            <v>0</v>
          </cell>
          <cell r="AA74">
            <v>182</v>
          </cell>
          <cell r="AB74">
            <v>26</v>
          </cell>
          <cell r="AC74">
            <v>16.999999999999996</v>
          </cell>
          <cell r="AD74">
            <v>21.538461538461537</v>
          </cell>
          <cell r="AE74">
            <v>0</v>
          </cell>
          <cell r="AF74">
            <v>0</v>
          </cell>
          <cell r="AG74">
            <v>176</v>
          </cell>
          <cell r="AH74">
            <v>3.0000000000000031</v>
          </cell>
          <cell r="AI74">
            <v>0</v>
          </cell>
          <cell r="AJ74">
            <v>3.0000000000000031</v>
          </cell>
          <cell r="AK74">
            <v>0</v>
          </cell>
          <cell r="AL74">
            <v>0</v>
          </cell>
          <cell r="AM74">
            <v>0</v>
          </cell>
          <cell r="AN74">
            <v>0</v>
          </cell>
          <cell r="AO74">
            <v>0</v>
          </cell>
          <cell r="AP74">
            <v>0</v>
          </cell>
          <cell r="AQ74">
            <v>0</v>
          </cell>
          <cell r="AR74">
            <v>0</v>
          </cell>
          <cell r="AS74">
            <v>0</v>
          </cell>
          <cell r="AT74">
            <v>0</v>
          </cell>
          <cell r="AU74">
            <v>2.3483870967741916</v>
          </cell>
          <cell r="AV74">
            <v>4.6967741935483831</v>
          </cell>
          <cell r="AW74">
            <v>5.8709677419354778</v>
          </cell>
          <cell r="AX74">
            <v>0</v>
          </cell>
          <cell r="AY74">
            <v>0</v>
          </cell>
          <cell r="AZ74">
            <v>0</v>
          </cell>
          <cell r="BA74">
            <v>0</v>
          </cell>
          <cell r="BB74">
            <v>44.285714285714327</v>
          </cell>
          <cell r="BC74">
            <v>52.00000000000005</v>
          </cell>
          <cell r="BD74">
            <v>0</v>
          </cell>
          <cell r="BE74">
            <v>0</v>
          </cell>
          <cell r="BF74">
            <v>0</v>
          </cell>
          <cell r="BG74">
            <v>0</v>
          </cell>
          <cell r="BH74">
            <v>0</v>
          </cell>
          <cell r="BI74">
            <v>0</v>
          </cell>
          <cell r="BJ74">
            <v>9.0800000000000196</v>
          </cell>
          <cell r="BK74">
            <v>0</v>
          </cell>
          <cell r="BL74">
            <v>2.52657629352941</v>
          </cell>
          <cell r="BM74">
            <v>0</v>
          </cell>
          <cell r="BN74">
            <v>0</v>
          </cell>
          <cell r="BO74">
            <v>1</v>
          </cell>
          <cell r="BP74">
            <v>0</v>
          </cell>
        </row>
        <row r="75">
          <cell r="A75">
            <v>458</v>
          </cell>
          <cell r="B75">
            <v>124703</v>
          </cell>
          <cell r="C75">
            <v>9353037</v>
          </cell>
          <cell r="D75" t="str">
            <v>Hopton Church of England Voluntary Controlled Primary School</v>
          </cell>
          <cell r="E75" t="str">
            <v>Primary</v>
          </cell>
          <cell r="F75">
            <v>0</v>
          </cell>
          <cell r="G75">
            <v>1</v>
          </cell>
          <cell r="H75">
            <v>0</v>
          </cell>
          <cell r="I75">
            <v>0</v>
          </cell>
          <cell r="J75">
            <v>7</v>
          </cell>
          <cell r="K75">
            <v>0</v>
          </cell>
          <cell r="L75">
            <v>0</v>
          </cell>
          <cell r="M75">
            <v>0</v>
          </cell>
          <cell r="N75">
            <v>91</v>
          </cell>
          <cell r="O75">
            <v>91</v>
          </cell>
          <cell r="P75">
            <v>9</v>
          </cell>
          <cell r="Q75">
            <v>82</v>
          </cell>
          <cell r="R75">
            <v>0</v>
          </cell>
          <cell r="S75">
            <v>0</v>
          </cell>
          <cell r="T75">
            <v>0</v>
          </cell>
          <cell r="U75">
            <v>0</v>
          </cell>
          <cell r="V75">
            <v>0</v>
          </cell>
          <cell r="W75">
            <v>0</v>
          </cell>
          <cell r="X75">
            <v>0</v>
          </cell>
          <cell r="Y75">
            <v>0</v>
          </cell>
          <cell r="Z75">
            <v>0</v>
          </cell>
          <cell r="AA75">
            <v>91</v>
          </cell>
          <cell r="AB75">
            <v>13</v>
          </cell>
          <cell r="AC75">
            <v>11.000000000000011</v>
          </cell>
          <cell r="AD75">
            <v>11.000000000000011</v>
          </cell>
          <cell r="AE75">
            <v>0</v>
          </cell>
          <cell r="AF75">
            <v>0</v>
          </cell>
          <cell r="AG75">
            <v>91</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1.1097560975609746</v>
          </cell>
          <cell r="AW75">
            <v>1.1097560975609746</v>
          </cell>
          <cell r="AX75">
            <v>0</v>
          </cell>
          <cell r="AY75">
            <v>0</v>
          </cell>
          <cell r="AZ75">
            <v>0</v>
          </cell>
          <cell r="BA75">
            <v>0</v>
          </cell>
          <cell r="BB75">
            <v>25.949367088607623</v>
          </cell>
          <cell r="BC75">
            <v>28.797468354430411</v>
          </cell>
          <cell r="BD75">
            <v>0</v>
          </cell>
          <cell r="BE75">
            <v>0</v>
          </cell>
          <cell r="BF75">
            <v>0</v>
          </cell>
          <cell r="BG75">
            <v>0</v>
          </cell>
          <cell r="BH75">
            <v>0</v>
          </cell>
          <cell r="BI75">
            <v>0</v>
          </cell>
          <cell r="BJ75">
            <v>0</v>
          </cell>
          <cell r="BK75">
            <v>0</v>
          </cell>
          <cell r="BL75">
            <v>1.68541476973684</v>
          </cell>
          <cell r="BM75">
            <v>0</v>
          </cell>
          <cell r="BN75">
            <v>0</v>
          </cell>
          <cell r="BO75">
            <v>1</v>
          </cell>
          <cell r="BP75">
            <v>0</v>
          </cell>
        </row>
        <row r="76">
          <cell r="A76">
            <v>308</v>
          </cell>
          <cell r="B76">
            <v>124705</v>
          </cell>
          <cell r="C76">
            <v>9353042</v>
          </cell>
          <cell r="D76" t="str">
            <v>Kersey Church of England Voluntary Controlled Primary School</v>
          </cell>
          <cell r="E76" t="str">
            <v>Primary</v>
          </cell>
          <cell r="F76">
            <v>0</v>
          </cell>
          <cell r="G76">
            <v>1</v>
          </cell>
          <cell r="H76">
            <v>0</v>
          </cell>
          <cell r="I76">
            <v>0</v>
          </cell>
          <cell r="J76">
            <v>7</v>
          </cell>
          <cell r="K76">
            <v>0</v>
          </cell>
          <cell r="L76">
            <v>0</v>
          </cell>
          <cell r="M76">
            <v>0</v>
          </cell>
          <cell r="N76">
            <v>47</v>
          </cell>
          <cell r="O76">
            <v>47</v>
          </cell>
          <cell r="P76">
            <v>4</v>
          </cell>
          <cell r="Q76">
            <v>43</v>
          </cell>
          <cell r="R76">
            <v>0</v>
          </cell>
          <cell r="S76">
            <v>0</v>
          </cell>
          <cell r="T76">
            <v>0</v>
          </cell>
          <cell r="U76">
            <v>0</v>
          </cell>
          <cell r="V76">
            <v>0</v>
          </cell>
          <cell r="W76">
            <v>0</v>
          </cell>
          <cell r="X76">
            <v>0</v>
          </cell>
          <cell r="Y76">
            <v>0</v>
          </cell>
          <cell r="Z76">
            <v>0</v>
          </cell>
          <cell r="AA76">
            <v>47</v>
          </cell>
          <cell r="AB76">
            <v>6.7142857142857144</v>
          </cell>
          <cell r="AC76">
            <v>2.9999999999999978</v>
          </cell>
          <cell r="AD76">
            <v>4.9848484848484853</v>
          </cell>
          <cell r="AE76">
            <v>0</v>
          </cell>
          <cell r="AF76">
            <v>0</v>
          </cell>
          <cell r="AG76">
            <v>45.978260869565197</v>
          </cell>
          <cell r="AH76">
            <v>1.0217391304347823</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4.095238095238094</v>
          </cell>
          <cell r="BC76">
            <v>4.4761904761904745</v>
          </cell>
          <cell r="BD76">
            <v>0</v>
          </cell>
          <cell r="BE76">
            <v>0</v>
          </cell>
          <cell r="BF76">
            <v>0</v>
          </cell>
          <cell r="BG76">
            <v>0</v>
          </cell>
          <cell r="BH76">
            <v>0</v>
          </cell>
          <cell r="BI76">
            <v>0</v>
          </cell>
          <cell r="BJ76">
            <v>0.17999999999999791</v>
          </cell>
          <cell r="BK76">
            <v>0</v>
          </cell>
          <cell r="BL76">
            <v>2.1580594999999998</v>
          </cell>
          <cell r="BM76">
            <v>0</v>
          </cell>
          <cell r="BN76">
            <v>1</v>
          </cell>
          <cell r="BO76">
            <v>1</v>
          </cell>
          <cell r="BP76">
            <v>0</v>
          </cell>
        </row>
        <row r="77">
          <cell r="A77">
            <v>468</v>
          </cell>
          <cell r="B77">
            <v>124706</v>
          </cell>
          <cell r="C77">
            <v>9353043</v>
          </cell>
          <cell r="D77" t="str">
            <v>All Saints' Church of England Voluntary Controlled Primary School, Lawshall</v>
          </cell>
          <cell r="E77" t="str">
            <v>Primary</v>
          </cell>
          <cell r="F77">
            <v>0</v>
          </cell>
          <cell r="G77">
            <v>1</v>
          </cell>
          <cell r="H77">
            <v>0</v>
          </cell>
          <cell r="I77">
            <v>0</v>
          </cell>
          <cell r="J77">
            <v>7</v>
          </cell>
          <cell r="K77">
            <v>0</v>
          </cell>
          <cell r="L77">
            <v>0</v>
          </cell>
          <cell r="M77">
            <v>0</v>
          </cell>
          <cell r="N77">
            <v>174</v>
          </cell>
          <cell r="O77">
            <v>174</v>
          </cell>
          <cell r="P77">
            <v>27</v>
          </cell>
          <cell r="Q77">
            <v>147</v>
          </cell>
          <cell r="R77">
            <v>0</v>
          </cell>
          <cell r="S77">
            <v>0</v>
          </cell>
          <cell r="T77">
            <v>0</v>
          </cell>
          <cell r="U77">
            <v>0</v>
          </cell>
          <cell r="V77">
            <v>0</v>
          </cell>
          <cell r="W77">
            <v>0</v>
          </cell>
          <cell r="X77">
            <v>0</v>
          </cell>
          <cell r="Y77">
            <v>0</v>
          </cell>
          <cell r="Z77">
            <v>0</v>
          </cell>
          <cell r="AA77">
            <v>174</v>
          </cell>
          <cell r="AB77">
            <v>24.857142857142858</v>
          </cell>
          <cell r="AC77">
            <v>8.0000000000000053</v>
          </cell>
          <cell r="AD77">
            <v>18.315789473684209</v>
          </cell>
          <cell r="AE77">
            <v>0</v>
          </cell>
          <cell r="AF77">
            <v>0</v>
          </cell>
          <cell r="AG77">
            <v>172.00000000000003</v>
          </cell>
          <cell r="AH77">
            <v>1.0000000000000002</v>
          </cell>
          <cell r="AI77">
            <v>0</v>
          </cell>
          <cell r="AJ77">
            <v>1.0000000000000002</v>
          </cell>
          <cell r="AK77">
            <v>0</v>
          </cell>
          <cell r="AL77">
            <v>0</v>
          </cell>
          <cell r="AM77">
            <v>0</v>
          </cell>
          <cell r="AN77">
            <v>0</v>
          </cell>
          <cell r="AO77">
            <v>0</v>
          </cell>
          <cell r="AP77">
            <v>0</v>
          </cell>
          <cell r="AQ77">
            <v>0</v>
          </cell>
          <cell r="AR77">
            <v>0</v>
          </cell>
          <cell r="AS77">
            <v>0</v>
          </cell>
          <cell r="AT77">
            <v>0</v>
          </cell>
          <cell r="AU77">
            <v>2.3673469387755017</v>
          </cell>
          <cell r="AV77">
            <v>2.3673469387755017</v>
          </cell>
          <cell r="AW77">
            <v>2.3673469387755017</v>
          </cell>
          <cell r="AX77">
            <v>0</v>
          </cell>
          <cell r="AY77">
            <v>0</v>
          </cell>
          <cell r="AZ77">
            <v>0</v>
          </cell>
          <cell r="BA77">
            <v>1.0175438596491229</v>
          </cell>
          <cell r="BB77">
            <v>33.12676056338023</v>
          </cell>
          <cell r="BC77">
            <v>39.211267605633743</v>
          </cell>
          <cell r="BD77">
            <v>0</v>
          </cell>
          <cell r="BE77">
            <v>0</v>
          </cell>
          <cell r="BF77">
            <v>0</v>
          </cell>
          <cell r="BG77">
            <v>0</v>
          </cell>
          <cell r="BH77">
            <v>0</v>
          </cell>
          <cell r="BI77">
            <v>0</v>
          </cell>
          <cell r="BJ77">
            <v>4.5599999999999943</v>
          </cell>
          <cell r="BK77">
            <v>0</v>
          </cell>
          <cell r="BL77">
            <v>2.21869871834862</v>
          </cell>
          <cell r="BM77">
            <v>0</v>
          </cell>
          <cell r="BN77">
            <v>0</v>
          </cell>
          <cell r="BO77">
            <v>1</v>
          </cell>
          <cell r="BP77">
            <v>0</v>
          </cell>
        </row>
        <row r="78">
          <cell r="A78">
            <v>478</v>
          </cell>
          <cell r="B78">
            <v>124709</v>
          </cell>
          <cell r="C78">
            <v>9353048</v>
          </cell>
          <cell r="D78" t="str">
            <v>Moulton Church of England Voluntary Controlled Primary School</v>
          </cell>
          <cell r="E78" t="str">
            <v>Primary</v>
          </cell>
          <cell r="F78">
            <v>0</v>
          </cell>
          <cell r="G78">
            <v>1</v>
          </cell>
          <cell r="H78">
            <v>0</v>
          </cell>
          <cell r="I78">
            <v>0</v>
          </cell>
          <cell r="J78">
            <v>7</v>
          </cell>
          <cell r="K78">
            <v>0</v>
          </cell>
          <cell r="L78">
            <v>0</v>
          </cell>
          <cell r="M78">
            <v>0</v>
          </cell>
          <cell r="N78">
            <v>190</v>
          </cell>
          <cell r="O78">
            <v>190</v>
          </cell>
          <cell r="P78">
            <v>29</v>
          </cell>
          <cell r="Q78">
            <v>161</v>
          </cell>
          <cell r="R78">
            <v>0</v>
          </cell>
          <cell r="S78">
            <v>0</v>
          </cell>
          <cell r="T78">
            <v>0</v>
          </cell>
          <cell r="U78">
            <v>0</v>
          </cell>
          <cell r="V78">
            <v>0</v>
          </cell>
          <cell r="W78">
            <v>0</v>
          </cell>
          <cell r="X78">
            <v>0</v>
          </cell>
          <cell r="Y78">
            <v>0</v>
          </cell>
          <cell r="Z78">
            <v>0</v>
          </cell>
          <cell r="AA78">
            <v>190</v>
          </cell>
          <cell r="AB78">
            <v>27.142857142857142</v>
          </cell>
          <cell r="AC78">
            <v>13.000000000000009</v>
          </cell>
          <cell r="AD78">
            <v>22</v>
          </cell>
          <cell r="AE78">
            <v>0</v>
          </cell>
          <cell r="AF78">
            <v>0</v>
          </cell>
          <cell r="AG78">
            <v>186.99999999999991</v>
          </cell>
          <cell r="AH78">
            <v>2.0000000000000031</v>
          </cell>
          <cell r="AI78">
            <v>0</v>
          </cell>
          <cell r="AJ78">
            <v>0.99999999999999967</v>
          </cell>
          <cell r="AK78">
            <v>0</v>
          </cell>
          <cell r="AL78">
            <v>0</v>
          </cell>
          <cell r="AM78">
            <v>0</v>
          </cell>
          <cell r="AN78">
            <v>0</v>
          </cell>
          <cell r="AO78">
            <v>0</v>
          </cell>
          <cell r="AP78">
            <v>0</v>
          </cell>
          <cell r="AQ78">
            <v>0</v>
          </cell>
          <cell r="AR78">
            <v>0</v>
          </cell>
          <cell r="AS78">
            <v>0</v>
          </cell>
          <cell r="AT78">
            <v>0</v>
          </cell>
          <cell r="AU78">
            <v>1.180124223602484</v>
          </cell>
          <cell r="AV78">
            <v>1.180124223602484</v>
          </cell>
          <cell r="AW78">
            <v>3.5403726708074523</v>
          </cell>
          <cell r="AX78">
            <v>0</v>
          </cell>
          <cell r="AY78">
            <v>0</v>
          </cell>
          <cell r="AZ78">
            <v>0</v>
          </cell>
          <cell r="BA78">
            <v>1</v>
          </cell>
          <cell r="BB78">
            <v>47.780645161290309</v>
          </cell>
          <cell r="BC78">
            <v>56.387096774193537</v>
          </cell>
          <cell r="BD78">
            <v>0</v>
          </cell>
          <cell r="BE78">
            <v>0</v>
          </cell>
          <cell r="BF78">
            <v>0</v>
          </cell>
          <cell r="BG78">
            <v>0</v>
          </cell>
          <cell r="BH78">
            <v>0</v>
          </cell>
          <cell r="BI78">
            <v>0</v>
          </cell>
          <cell r="BJ78">
            <v>1.6000000000000092</v>
          </cell>
          <cell r="BK78">
            <v>0</v>
          </cell>
          <cell r="BL78">
            <v>2.0468200214285699</v>
          </cell>
          <cell r="BM78">
            <v>0</v>
          </cell>
          <cell r="BN78">
            <v>0</v>
          </cell>
          <cell r="BO78">
            <v>1</v>
          </cell>
          <cell r="BP78">
            <v>0</v>
          </cell>
        </row>
        <row r="79">
          <cell r="A79">
            <v>488</v>
          </cell>
          <cell r="B79">
            <v>124710</v>
          </cell>
          <cell r="C79">
            <v>9353049</v>
          </cell>
          <cell r="D79" t="str">
            <v>Norton CEVC Primary School</v>
          </cell>
          <cell r="E79" t="str">
            <v>Primary</v>
          </cell>
          <cell r="F79">
            <v>0</v>
          </cell>
          <cell r="G79">
            <v>1</v>
          </cell>
          <cell r="H79">
            <v>0</v>
          </cell>
          <cell r="I79">
            <v>0</v>
          </cell>
          <cell r="J79">
            <v>7</v>
          </cell>
          <cell r="K79">
            <v>0</v>
          </cell>
          <cell r="L79">
            <v>0</v>
          </cell>
          <cell r="M79">
            <v>0</v>
          </cell>
          <cell r="N79">
            <v>204</v>
          </cell>
          <cell r="O79">
            <v>204</v>
          </cell>
          <cell r="P79">
            <v>29</v>
          </cell>
          <cell r="Q79">
            <v>175</v>
          </cell>
          <cell r="R79">
            <v>0</v>
          </cell>
          <cell r="S79">
            <v>0</v>
          </cell>
          <cell r="T79">
            <v>0</v>
          </cell>
          <cell r="U79">
            <v>0</v>
          </cell>
          <cell r="V79">
            <v>0</v>
          </cell>
          <cell r="W79">
            <v>0</v>
          </cell>
          <cell r="X79">
            <v>0</v>
          </cell>
          <cell r="Y79">
            <v>0</v>
          </cell>
          <cell r="Z79">
            <v>0</v>
          </cell>
          <cell r="AA79">
            <v>204</v>
          </cell>
          <cell r="AB79">
            <v>29.142857142857142</v>
          </cell>
          <cell r="AC79">
            <v>19.000000000000004</v>
          </cell>
          <cell r="AD79">
            <v>27.678391959798997</v>
          </cell>
          <cell r="AE79">
            <v>0</v>
          </cell>
          <cell r="AF79">
            <v>0</v>
          </cell>
          <cell r="AG79">
            <v>202.99999999999994</v>
          </cell>
          <cell r="AH79">
            <v>1.0000000000000009</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1.1657142857142848</v>
          </cell>
          <cell r="AX79">
            <v>0</v>
          </cell>
          <cell r="AY79">
            <v>0</v>
          </cell>
          <cell r="AZ79">
            <v>0</v>
          </cell>
          <cell r="BA79">
            <v>0</v>
          </cell>
          <cell r="BB79">
            <v>51.293103448275851</v>
          </cell>
          <cell r="BC79">
            <v>59.793103448275843</v>
          </cell>
          <cell r="BD79">
            <v>0</v>
          </cell>
          <cell r="BE79">
            <v>0</v>
          </cell>
          <cell r="BF79">
            <v>0</v>
          </cell>
          <cell r="BG79">
            <v>0</v>
          </cell>
          <cell r="BH79">
            <v>0</v>
          </cell>
          <cell r="BI79">
            <v>0</v>
          </cell>
          <cell r="BJ79">
            <v>0</v>
          </cell>
          <cell r="BK79">
            <v>0</v>
          </cell>
          <cell r="BL79">
            <v>1.96041622246377</v>
          </cell>
          <cell r="BM79">
            <v>0</v>
          </cell>
          <cell r="BN79">
            <v>0</v>
          </cell>
          <cell r="BO79">
            <v>1</v>
          </cell>
          <cell r="BP79">
            <v>0</v>
          </cell>
        </row>
        <row r="80">
          <cell r="A80">
            <v>495</v>
          </cell>
          <cell r="B80">
            <v>124712</v>
          </cell>
          <cell r="C80">
            <v>9353056</v>
          </cell>
          <cell r="D80" t="str">
            <v>Risby Church of England Voluntary Controlled Primary School</v>
          </cell>
          <cell r="E80" t="str">
            <v>Primary</v>
          </cell>
          <cell r="F80">
            <v>0</v>
          </cell>
          <cell r="G80">
            <v>1</v>
          </cell>
          <cell r="H80">
            <v>0</v>
          </cell>
          <cell r="I80">
            <v>0</v>
          </cell>
          <cell r="J80">
            <v>7</v>
          </cell>
          <cell r="K80">
            <v>0</v>
          </cell>
          <cell r="L80">
            <v>0</v>
          </cell>
          <cell r="M80">
            <v>0</v>
          </cell>
          <cell r="N80">
            <v>174</v>
          </cell>
          <cell r="O80">
            <v>174</v>
          </cell>
          <cell r="P80">
            <v>26</v>
          </cell>
          <cell r="Q80">
            <v>148</v>
          </cell>
          <cell r="R80">
            <v>0</v>
          </cell>
          <cell r="S80">
            <v>0</v>
          </cell>
          <cell r="T80">
            <v>0</v>
          </cell>
          <cell r="U80">
            <v>0</v>
          </cell>
          <cell r="V80">
            <v>0</v>
          </cell>
          <cell r="W80">
            <v>0</v>
          </cell>
          <cell r="X80">
            <v>0</v>
          </cell>
          <cell r="Y80">
            <v>0</v>
          </cell>
          <cell r="Z80">
            <v>0</v>
          </cell>
          <cell r="AA80">
            <v>174</v>
          </cell>
          <cell r="AB80">
            <v>24.857142857142858</v>
          </cell>
          <cell r="AC80">
            <v>14.999999999999993</v>
          </cell>
          <cell r="AD80">
            <v>22.385964912280702</v>
          </cell>
          <cell r="AE80">
            <v>0</v>
          </cell>
          <cell r="AF80">
            <v>0</v>
          </cell>
          <cell r="AG80">
            <v>156.90173410404628</v>
          </cell>
          <cell r="AH80">
            <v>13.075144508670514</v>
          </cell>
          <cell r="AI80">
            <v>0</v>
          </cell>
          <cell r="AJ80">
            <v>4.0231213872832381</v>
          </cell>
          <cell r="AK80">
            <v>0</v>
          </cell>
          <cell r="AL80">
            <v>0</v>
          </cell>
          <cell r="AM80">
            <v>0</v>
          </cell>
          <cell r="AN80">
            <v>0</v>
          </cell>
          <cell r="AO80">
            <v>0</v>
          </cell>
          <cell r="AP80">
            <v>0</v>
          </cell>
          <cell r="AQ80">
            <v>0</v>
          </cell>
          <cell r="AR80">
            <v>0</v>
          </cell>
          <cell r="AS80">
            <v>0</v>
          </cell>
          <cell r="AT80">
            <v>0</v>
          </cell>
          <cell r="AU80">
            <v>1.1756756756756761</v>
          </cell>
          <cell r="AV80">
            <v>1.1756756756756761</v>
          </cell>
          <cell r="AW80">
            <v>1.1756756756756761</v>
          </cell>
          <cell r="AX80">
            <v>0</v>
          </cell>
          <cell r="AY80">
            <v>0</v>
          </cell>
          <cell r="AZ80">
            <v>0</v>
          </cell>
          <cell r="BA80">
            <v>2.0350877192982457</v>
          </cell>
          <cell r="BB80">
            <v>30.225352112676049</v>
          </cell>
          <cell r="BC80">
            <v>35.535211267605625</v>
          </cell>
          <cell r="BD80">
            <v>0</v>
          </cell>
          <cell r="BE80">
            <v>0</v>
          </cell>
          <cell r="BF80">
            <v>0</v>
          </cell>
          <cell r="BG80">
            <v>0</v>
          </cell>
          <cell r="BH80">
            <v>0</v>
          </cell>
          <cell r="BI80">
            <v>0</v>
          </cell>
          <cell r="BJ80">
            <v>0</v>
          </cell>
          <cell r="BK80">
            <v>0</v>
          </cell>
          <cell r="BL80">
            <v>3.1555053006578899</v>
          </cell>
          <cell r="BM80">
            <v>0</v>
          </cell>
          <cell r="BN80">
            <v>0</v>
          </cell>
          <cell r="BO80">
            <v>1</v>
          </cell>
          <cell r="BP80">
            <v>0</v>
          </cell>
        </row>
        <row r="81">
          <cell r="A81">
            <v>517</v>
          </cell>
          <cell r="B81">
            <v>124717</v>
          </cell>
          <cell r="C81">
            <v>9353064</v>
          </cell>
          <cell r="D81" t="str">
            <v>Walsham-le-Willows Church of England Voluntary Controlled Primary School</v>
          </cell>
          <cell r="E81" t="str">
            <v>Primary</v>
          </cell>
          <cell r="F81">
            <v>0</v>
          </cell>
          <cell r="G81">
            <v>1</v>
          </cell>
          <cell r="H81">
            <v>0</v>
          </cell>
          <cell r="I81">
            <v>0</v>
          </cell>
          <cell r="J81">
            <v>7</v>
          </cell>
          <cell r="K81">
            <v>0</v>
          </cell>
          <cell r="L81">
            <v>0</v>
          </cell>
          <cell r="M81">
            <v>0</v>
          </cell>
          <cell r="N81">
            <v>130</v>
          </cell>
          <cell r="O81">
            <v>130</v>
          </cell>
          <cell r="P81">
            <v>17</v>
          </cell>
          <cell r="Q81">
            <v>113</v>
          </cell>
          <cell r="R81">
            <v>0</v>
          </cell>
          <cell r="S81">
            <v>0</v>
          </cell>
          <cell r="T81">
            <v>0</v>
          </cell>
          <cell r="U81">
            <v>0</v>
          </cell>
          <cell r="V81">
            <v>0</v>
          </cell>
          <cell r="W81">
            <v>0</v>
          </cell>
          <cell r="X81">
            <v>0</v>
          </cell>
          <cell r="Y81">
            <v>0</v>
          </cell>
          <cell r="Z81">
            <v>0</v>
          </cell>
          <cell r="AA81">
            <v>130</v>
          </cell>
          <cell r="AB81">
            <v>18.571428571428573</v>
          </cell>
          <cell r="AC81">
            <v>17.99999999999994</v>
          </cell>
          <cell r="AD81">
            <v>17.99999999999994</v>
          </cell>
          <cell r="AE81">
            <v>0</v>
          </cell>
          <cell r="AF81">
            <v>0</v>
          </cell>
          <cell r="AG81">
            <v>128.99999999999997</v>
          </cell>
          <cell r="AH81">
            <v>0</v>
          </cell>
          <cell r="AI81">
            <v>0</v>
          </cell>
          <cell r="AJ81">
            <v>0.99999999999999967</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34.999999999999964</v>
          </cell>
          <cell r="BC81">
            <v>40.265486725663678</v>
          </cell>
          <cell r="BD81">
            <v>0</v>
          </cell>
          <cell r="BE81">
            <v>0</v>
          </cell>
          <cell r="BF81">
            <v>0</v>
          </cell>
          <cell r="BG81">
            <v>0</v>
          </cell>
          <cell r="BH81">
            <v>0</v>
          </cell>
          <cell r="BI81">
            <v>0</v>
          </cell>
          <cell r="BJ81">
            <v>1.1999999999999971</v>
          </cell>
          <cell r="BK81">
            <v>0</v>
          </cell>
          <cell r="BL81">
            <v>2.6043366151162801</v>
          </cell>
          <cell r="BM81">
            <v>0</v>
          </cell>
          <cell r="BN81">
            <v>1</v>
          </cell>
          <cell r="BO81">
            <v>1</v>
          </cell>
          <cell r="BP81">
            <v>0</v>
          </cell>
        </row>
        <row r="82">
          <cell r="A82">
            <v>338</v>
          </cell>
          <cell r="B82">
            <v>124718</v>
          </cell>
          <cell r="C82">
            <v>9353066</v>
          </cell>
          <cell r="D82" t="str">
            <v>Whatfield Church of England Voluntary Controlled Primary School</v>
          </cell>
          <cell r="E82" t="str">
            <v>Primary</v>
          </cell>
          <cell r="F82">
            <v>0</v>
          </cell>
          <cell r="G82">
            <v>1</v>
          </cell>
          <cell r="H82">
            <v>0</v>
          </cell>
          <cell r="I82">
            <v>0</v>
          </cell>
          <cell r="J82">
            <v>7</v>
          </cell>
          <cell r="K82">
            <v>0</v>
          </cell>
          <cell r="L82">
            <v>0</v>
          </cell>
          <cell r="M82">
            <v>0</v>
          </cell>
          <cell r="N82">
            <v>45</v>
          </cell>
          <cell r="O82">
            <v>45</v>
          </cell>
          <cell r="P82">
            <v>8</v>
          </cell>
          <cell r="Q82">
            <v>37</v>
          </cell>
          <cell r="R82">
            <v>0</v>
          </cell>
          <cell r="S82">
            <v>0</v>
          </cell>
          <cell r="T82">
            <v>0</v>
          </cell>
          <cell r="U82">
            <v>0</v>
          </cell>
          <cell r="V82">
            <v>0</v>
          </cell>
          <cell r="W82">
            <v>0</v>
          </cell>
          <cell r="X82">
            <v>0</v>
          </cell>
          <cell r="Y82">
            <v>0</v>
          </cell>
          <cell r="Z82">
            <v>0</v>
          </cell>
          <cell r="AA82">
            <v>45</v>
          </cell>
          <cell r="AB82">
            <v>6.4285714285714288</v>
          </cell>
          <cell r="AC82">
            <v>5.9999999999999849</v>
          </cell>
          <cell r="AD82">
            <v>6.7924528301886786</v>
          </cell>
          <cell r="AE82">
            <v>0</v>
          </cell>
          <cell r="AF82">
            <v>0</v>
          </cell>
          <cell r="AG82">
            <v>45</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0.84905660377358483</v>
          </cell>
          <cell r="BB82">
            <v>13.454545454545467</v>
          </cell>
          <cell r="BC82">
            <v>16.363636363636378</v>
          </cell>
          <cell r="BD82">
            <v>0</v>
          </cell>
          <cell r="BE82">
            <v>0</v>
          </cell>
          <cell r="BF82">
            <v>0</v>
          </cell>
          <cell r="BG82">
            <v>0</v>
          </cell>
          <cell r="BH82">
            <v>0</v>
          </cell>
          <cell r="BI82">
            <v>0</v>
          </cell>
          <cell r="BJ82">
            <v>2.2999999999999949</v>
          </cell>
          <cell r="BK82">
            <v>0</v>
          </cell>
          <cell r="BL82">
            <v>1.87650734444444</v>
          </cell>
          <cell r="BM82">
            <v>0</v>
          </cell>
          <cell r="BN82">
            <v>0</v>
          </cell>
          <cell r="BO82">
            <v>1</v>
          </cell>
          <cell r="BP82">
            <v>0</v>
          </cell>
        </row>
        <row r="83">
          <cell r="A83">
            <v>202</v>
          </cell>
          <cell r="B83">
            <v>124719</v>
          </cell>
          <cell r="C83">
            <v>9353074</v>
          </cell>
          <cell r="D83" t="str">
            <v>Bawdsey Church of England Voluntary Controlled Primary School</v>
          </cell>
          <cell r="E83" t="str">
            <v>Primary</v>
          </cell>
          <cell r="F83">
            <v>0</v>
          </cell>
          <cell r="G83">
            <v>1</v>
          </cell>
          <cell r="H83">
            <v>0</v>
          </cell>
          <cell r="I83">
            <v>0</v>
          </cell>
          <cell r="J83">
            <v>7</v>
          </cell>
          <cell r="K83">
            <v>0</v>
          </cell>
          <cell r="L83">
            <v>0</v>
          </cell>
          <cell r="M83">
            <v>0</v>
          </cell>
          <cell r="N83">
            <v>45</v>
          </cell>
          <cell r="O83">
            <v>45</v>
          </cell>
          <cell r="P83">
            <v>9</v>
          </cell>
          <cell r="Q83">
            <v>36</v>
          </cell>
          <cell r="R83">
            <v>0</v>
          </cell>
          <cell r="S83">
            <v>0</v>
          </cell>
          <cell r="T83">
            <v>0</v>
          </cell>
          <cell r="U83">
            <v>0</v>
          </cell>
          <cell r="V83">
            <v>0</v>
          </cell>
          <cell r="W83">
            <v>0</v>
          </cell>
          <cell r="X83">
            <v>0</v>
          </cell>
          <cell r="Y83">
            <v>0</v>
          </cell>
          <cell r="Z83">
            <v>0</v>
          </cell>
          <cell r="AA83">
            <v>45</v>
          </cell>
          <cell r="AB83">
            <v>6.4285714285714288</v>
          </cell>
          <cell r="AC83">
            <v>12.000000000000014</v>
          </cell>
          <cell r="AD83">
            <v>12.000000000000014</v>
          </cell>
          <cell r="AE83">
            <v>0</v>
          </cell>
          <cell r="AF83">
            <v>0</v>
          </cell>
          <cell r="AG83">
            <v>40.999999999999993</v>
          </cell>
          <cell r="AH83">
            <v>0</v>
          </cell>
          <cell r="AI83">
            <v>0</v>
          </cell>
          <cell r="AJ83">
            <v>0</v>
          </cell>
          <cell r="AK83">
            <v>4.0000000000000009</v>
          </cell>
          <cell r="AL83">
            <v>0</v>
          </cell>
          <cell r="AM83">
            <v>0</v>
          </cell>
          <cell r="AN83">
            <v>0</v>
          </cell>
          <cell r="AO83">
            <v>0</v>
          </cell>
          <cell r="AP83">
            <v>0</v>
          </cell>
          <cell r="AQ83">
            <v>0</v>
          </cell>
          <cell r="AR83">
            <v>0</v>
          </cell>
          <cell r="AS83">
            <v>0</v>
          </cell>
          <cell r="AT83">
            <v>0</v>
          </cell>
          <cell r="AU83">
            <v>1.2500000000000011</v>
          </cell>
          <cell r="AV83">
            <v>1.2500000000000011</v>
          </cell>
          <cell r="AW83">
            <v>1.2500000000000011</v>
          </cell>
          <cell r="AX83">
            <v>0</v>
          </cell>
          <cell r="AY83">
            <v>0</v>
          </cell>
          <cell r="AZ83">
            <v>0</v>
          </cell>
          <cell r="BA83">
            <v>0</v>
          </cell>
          <cell r="BB83">
            <v>11.000000000000018</v>
          </cell>
          <cell r="BC83">
            <v>13.750000000000021</v>
          </cell>
          <cell r="BD83">
            <v>0</v>
          </cell>
          <cell r="BE83">
            <v>0</v>
          </cell>
          <cell r="BF83">
            <v>0</v>
          </cell>
          <cell r="BG83">
            <v>0</v>
          </cell>
          <cell r="BH83">
            <v>0</v>
          </cell>
          <cell r="BI83">
            <v>0</v>
          </cell>
          <cell r="BJ83">
            <v>0</v>
          </cell>
          <cell r="BK83">
            <v>0</v>
          </cell>
          <cell r="BL83">
            <v>1.9825046051282</v>
          </cell>
          <cell r="BM83">
            <v>0</v>
          </cell>
          <cell r="BN83">
            <v>0</v>
          </cell>
          <cell r="BO83">
            <v>1</v>
          </cell>
          <cell r="BP83">
            <v>0</v>
          </cell>
        </row>
        <row r="84">
          <cell r="A84">
            <v>10</v>
          </cell>
          <cell r="B84">
            <v>124720</v>
          </cell>
          <cell r="C84">
            <v>9353075</v>
          </cell>
          <cell r="D84" t="str">
            <v>Bedfield Church of England Voluntary Controlled Primary School</v>
          </cell>
          <cell r="E84" t="str">
            <v>Primary</v>
          </cell>
          <cell r="F84">
            <v>0</v>
          </cell>
          <cell r="G84">
            <v>1</v>
          </cell>
          <cell r="H84">
            <v>0</v>
          </cell>
          <cell r="I84">
            <v>0</v>
          </cell>
          <cell r="J84">
            <v>7</v>
          </cell>
          <cell r="K84">
            <v>0</v>
          </cell>
          <cell r="L84">
            <v>0</v>
          </cell>
          <cell r="M84">
            <v>0</v>
          </cell>
          <cell r="N84">
            <v>45</v>
          </cell>
          <cell r="O84">
            <v>45</v>
          </cell>
          <cell r="P84">
            <v>3</v>
          </cell>
          <cell r="Q84">
            <v>42</v>
          </cell>
          <cell r="R84">
            <v>0</v>
          </cell>
          <cell r="S84">
            <v>0</v>
          </cell>
          <cell r="T84">
            <v>0</v>
          </cell>
          <cell r="U84">
            <v>0</v>
          </cell>
          <cell r="V84">
            <v>0</v>
          </cell>
          <cell r="W84">
            <v>0</v>
          </cell>
          <cell r="X84">
            <v>0</v>
          </cell>
          <cell r="Y84">
            <v>0</v>
          </cell>
          <cell r="Z84">
            <v>0</v>
          </cell>
          <cell r="AA84">
            <v>45</v>
          </cell>
          <cell r="AB84">
            <v>6.4285714285714288</v>
          </cell>
          <cell r="AC84">
            <v>0.99999999999999889</v>
          </cell>
          <cell r="AD84">
            <v>6.7021276595744679</v>
          </cell>
          <cell r="AE84">
            <v>0</v>
          </cell>
          <cell r="AF84">
            <v>0</v>
          </cell>
          <cell r="AG84">
            <v>45</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15.076923076923077</v>
          </cell>
          <cell r="BC84">
            <v>16.153846153846153</v>
          </cell>
          <cell r="BD84">
            <v>0</v>
          </cell>
          <cell r="BE84">
            <v>0</v>
          </cell>
          <cell r="BF84">
            <v>0</v>
          </cell>
          <cell r="BG84">
            <v>0</v>
          </cell>
          <cell r="BH84">
            <v>0</v>
          </cell>
          <cell r="BI84">
            <v>0</v>
          </cell>
          <cell r="BJ84">
            <v>2.2999999999999949</v>
          </cell>
          <cell r="BK84">
            <v>0</v>
          </cell>
          <cell r="BL84">
            <v>1.6251282173913</v>
          </cell>
          <cell r="BM84">
            <v>0</v>
          </cell>
          <cell r="BN84">
            <v>0</v>
          </cell>
          <cell r="BO84">
            <v>1</v>
          </cell>
          <cell r="BP84">
            <v>0</v>
          </cell>
        </row>
        <row r="85">
          <cell r="A85">
            <v>11</v>
          </cell>
          <cell r="B85">
            <v>124721</v>
          </cell>
          <cell r="C85">
            <v>9353076</v>
          </cell>
          <cell r="D85" t="str">
            <v>Benhall St Mary's Church of England Voluntary Controlled Primary School</v>
          </cell>
          <cell r="E85" t="str">
            <v>Primary</v>
          </cell>
          <cell r="F85">
            <v>0</v>
          </cell>
          <cell r="G85">
            <v>1</v>
          </cell>
          <cell r="H85">
            <v>0</v>
          </cell>
          <cell r="I85">
            <v>0</v>
          </cell>
          <cell r="J85">
            <v>7</v>
          </cell>
          <cell r="K85">
            <v>0</v>
          </cell>
          <cell r="L85">
            <v>0</v>
          </cell>
          <cell r="M85">
            <v>0</v>
          </cell>
          <cell r="N85">
            <v>97</v>
          </cell>
          <cell r="O85">
            <v>97</v>
          </cell>
          <cell r="P85">
            <v>16</v>
          </cell>
          <cell r="Q85">
            <v>81</v>
          </cell>
          <cell r="R85">
            <v>0</v>
          </cell>
          <cell r="S85">
            <v>0</v>
          </cell>
          <cell r="T85">
            <v>0</v>
          </cell>
          <cell r="U85">
            <v>0</v>
          </cell>
          <cell r="V85">
            <v>0</v>
          </cell>
          <cell r="W85">
            <v>0</v>
          </cell>
          <cell r="X85">
            <v>0</v>
          </cell>
          <cell r="Y85">
            <v>0</v>
          </cell>
          <cell r="Z85">
            <v>0</v>
          </cell>
          <cell r="AA85">
            <v>97</v>
          </cell>
          <cell r="AB85">
            <v>13.857142857142858</v>
          </cell>
          <cell r="AC85">
            <v>15.999999999999959</v>
          </cell>
          <cell r="AD85">
            <v>20.37</v>
          </cell>
          <cell r="AE85">
            <v>0</v>
          </cell>
          <cell r="AF85">
            <v>0</v>
          </cell>
          <cell r="AG85">
            <v>95</v>
          </cell>
          <cell r="AH85">
            <v>1.9999999999999973</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29.362500000000001</v>
          </cell>
          <cell r="BC85">
            <v>35.162500000000001</v>
          </cell>
          <cell r="BD85">
            <v>0</v>
          </cell>
          <cell r="BE85">
            <v>0</v>
          </cell>
          <cell r="BF85">
            <v>0</v>
          </cell>
          <cell r="BG85">
            <v>0</v>
          </cell>
          <cell r="BH85">
            <v>0</v>
          </cell>
          <cell r="BI85">
            <v>0</v>
          </cell>
          <cell r="BJ85">
            <v>4.1800000000000344</v>
          </cell>
          <cell r="BK85">
            <v>0</v>
          </cell>
          <cell r="BL85">
            <v>1.6853181206896599</v>
          </cell>
          <cell r="BM85">
            <v>0</v>
          </cell>
          <cell r="BN85">
            <v>0</v>
          </cell>
          <cell r="BO85">
            <v>1</v>
          </cell>
          <cell r="BP85">
            <v>0</v>
          </cell>
        </row>
        <row r="86">
          <cell r="A86">
            <v>206</v>
          </cell>
          <cell r="B86">
            <v>124723</v>
          </cell>
          <cell r="C86">
            <v>9353078</v>
          </cell>
          <cell r="D86" t="str">
            <v>Bramford Church of England Voluntary Controlled Primary School</v>
          </cell>
          <cell r="E86" t="str">
            <v>Primary</v>
          </cell>
          <cell r="F86">
            <v>0</v>
          </cell>
          <cell r="G86">
            <v>1</v>
          </cell>
          <cell r="H86">
            <v>0</v>
          </cell>
          <cell r="I86">
            <v>0</v>
          </cell>
          <cell r="J86">
            <v>7</v>
          </cell>
          <cell r="K86">
            <v>0</v>
          </cell>
          <cell r="L86">
            <v>0</v>
          </cell>
          <cell r="M86">
            <v>0</v>
          </cell>
          <cell r="N86">
            <v>205</v>
          </cell>
          <cell r="O86">
            <v>205</v>
          </cell>
          <cell r="P86">
            <v>30</v>
          </cell>
          <cell r="Q86">
            <v>175</v>
          </cell>
          <cell r="R86">
            <v>0</v>
          </cell>
          <cell r="S86">
            <v>0</v>
          </cell>
          <cell r="T86">
            <v>0</v>
          </cell>
          <cell r="U86">
            <v>0</v>
          </cell>
          <cell r="V86">
            <v>0</v>
          </cell>
          <cell r="W86">
            <v>0</v>
          </cell>
          <cell r="X86">
            <v>0</v>
          </cell>
          <cell r="Y86">
            <v>0</v>
          </cell>
          <cell r="Z86">
            <v>0</v>
          </cell>
          <cell r="AA86">
            <v>205</v>
          </cell>
          <cell r="AB86">
            <v>29.285714285714285</v>
          </cell>
          <cell r="AC86">
            <v>37.000000000000043</v>
          </cell>
          <cell r="AD86">
            <v>38.810679611650485</v>
          </cell>
          <cell r="AE86">
            <v>0</v>
          </cell>
          <cell r="AF86">
            <v>0</v>
          </cell>
          <cell r="AG86">
            <v>150.00000000000006</v>
          </cell>
          <cell r="AH86">
            <v>18</v>
          </cell>
          <cell r="AI86">
            <v>0</v>
          </cell>
          <cell r="AJ86">
            <v>23.000000000000099</v>
          </cell>
          <cell r="AK86">
            <v>14.000000000000007</v>
          </cell>
          <cell r="AL86">
            <v>0</v>
          </cell>
          <cell r="AM86">
            <v>0</v>
          </cell>
          <cell r="AN86">
            <v>0</v>
          </cell>
          <cell r="AO86">
            <v>0</v>
          </cell>
          <cell r="AP86">
            <v>0</v>
          </cell>
          <cell r="AQ86">
            <v>0</v>
          </cell>
          <cell r="AR86">
            <v>0</v>
          </cell>
          <cell r="AS86">
            <v>0</v>
          </cell>
          <cell r="AT86">
            <v>0</v>
          </cell>
          <cell r="AU86">
            <v>0</v>
          </cell>
          <cell r="AV86">
            <v>0</v>
          </cell>
          <cell r="AW86">
            <v>1.1781609195402301</v>
          </cell>
          <cell r="AX86">
            <v>0</v>
          </cell>
          <cell r="AY86">
            <v>0</v>
          </cell>
          <cell r="AZ86">
            <v>0</v>
          </cell>
          <cell r="BA86">
            <v>1.9902912621359221</v>
          </cell>
          <cell r="BB86">
            <v>51.889534883720977</v>
          </cell>
          <cell r="BC86">
            <v>60.784883720930281</v>
          </cell>
          <cell r="BD86">
            <v>0</v>
          </cell>
          <cell r="BE86">
            <v>0</v>
          </cell>
          <cell r="BF86">
            <v>0</v>
          </cell>
          <cell r="BG86">
            <v>0</v>
          </cell>
          <cell r="BH86">
            <v>0</v>
          </cell>
          <cell r="BI86">
            <v>0</v>
          </cell>
          <cell r="BJ86">
            <v>0</v>
          </cell>
          <cell r="BK86">
            <v>0</v>
          </cell>
          <cell r="BL86">
            <v>0.94706555655737701</v>
          </cell>
          <cell r="BM86">
            <v>0</v>
          </cell>
          <cell r="BN86">
            <v>0</v>
          </cell>
          <cell r="BO86">
            <v>1</v>
          </cell>
          <cell r="BP86">
            <v>0</v>
          </cell>
        </row>
        <row r="87">
          <cell r="A87">
            <v>22</v>
          </cell>
          <cell r="B87">
            <v>124727</v>
          </cell>
          <cell r="C87">
            <v>9353083</v>
          </cell>
          <cell r="D87" t="str">
            <v>Corton Church of England Voluntary Aided Primary School</v>
          </cell>
          <cell r="E87" t="str">
            <v>Primary</v>
          </cell>
          <cell r="F87">
            <v>0</v>
          </cell>
          <cell r="G87">
            <v>1</v>
          </cell>
          <cell r="H87">
            <v>0</v>
          </cell>
          <cell r="I87">
            <v>0</v>
          </cell>
          <cell r="J87">
            <v>7</v>
          </cell>
          <cell r="K87">
            <v>0</v>
          </cell>
          <cell r="L87">
            <v>0</v>
          </cell>
          <cell r="M87">
            <v>0</v>
          </cell>
          <cell r="N87">
            <v>111</v>
          </cell>
          <cell r="O87">
            <v>111</v>
          </cell>
          <cell r="P87">
            <v>13</v>
          </cell>
          <cell r="Q87">
            <v>98</v>
          </cell>
          <cell r="R87">
            <v>0</v>
          </cell>
          <cell r="S87">
            <v>0</v>
          </cell>
          <cell r="T87">
            <v>0</v>
          </cell>
          <cell r="U87">
            <v>0</v>
          </cell>
          <cell r="V87">
            <v>0</v>
          </cell>
          <cell r="W87">
            <v>0</v>
          </cell>
          <cell r="X87">
            <v>0</v>
          </cell>
          <cell r="Y87">
            <v>0</v>
          </cell>
          <cell r="Z87">
            <v>0</v>
          </cell>
          <cell r="AA87">
            <v>111</v>
          </cell>
          <cell r="AB87">
            <v>15.857142857142858</v>
          </cell>
          <cell r="AC87">
            <v>18.999999999999982</v>
          </cell>
          <cell r="AD87">
            <v>26.522123893805311</v>
          </cell>
          <cell r="AE87">
            <v>0</v>
          </cell>
          <cell r="AF87">
            <v>0</v>
          </cell>
          <cell r="AG87">
            <v>89.416666666666714</v>
          </cell>
          <cell r="AH87">
            <v>5.1388888888888893</v>
          </cell>
          <cell r="AI87">
            <v>6.1666666666666714</v>
          </cell>
          <cell r="AJ87">
            <v>0</v>
          </cell>
          <cell r="AK87">
            <v>2.0555555555555536</v>
          </cell>
          <cell r="AL87">
            <v>6.1666666666666714</v>
          </cell>
          <cell r="AM87">
            <v>2.0555555555555536</v>
          </cell>
          <cell r="AN87">
            <v>0</v>
          </cell>
          <cell r="AO87">
            <v>0</v>
          </cell>
          <cell r="AP87">
            <v>0</v>
          </cell>
          <cell r="AQ87">
            <v>0</v>
          </cell>
          <cell r="AR87">
            <v>0</v>
          </cell>
          <cell r="AS87">
            <v>0</v>
          </cell>
          <cell r="AT87">
            <v>0</v>
          </cell>
          <cell r="AU87">
            <v>1.1326530612244941</v>
          </cell>
          <cell r="AV87">
            <v>2.265306122448977</v>
          </cell>
          <cell r="AW87">
            <v>2.265306122448977</v>
          </cell>
          <cell r="AX87">
            <v>0</v>
          </cell>
          <cell r="AY87">
            <v>0</v>
          </cell>
          <cell r="AZ87">
            <v>0</v>
          </cell>
          <cell r="BA87">
            <v>0</v>
          </cell>
          <cell r="BB87">
            <v>21.663157894736806</v>
          </cell>
          <cell r="BC87">
            <v>24.536842105263116</v>
          </cell>
          <cell r="BD87">
            <v>0</v>
          </cell>
          <cell r="BE87">
            <v>0</v>
          </cell>
          <cell r="BF87">
            <v>0</v>
          </cell>
          <cell r="BG87">
            <v>0</v>
          </cell>
          <cell r="BH87">
            <v>0</v>
          </cell>
          <cell r="BI87">
            <v>0</v>
          </cell>
          <cell r="BJ87">
            <v>0</v>
          </cell>
          <cell r="BK87">
            <v>0</v>
          </cell>
          <cell r="BL87">
            <v>0.99787790833333301</v>
          </cell>
          <cell r="BM87">
            <v>0</v>
          </cell>
          <cell r="BN87">
            <v>0</v>
          </cell>
          <cell r="BO87">
            <v>1</v>
          </cell>
          <cell r="BP87">
            <v>0</v>
          </cell>
        </row>
        <row r="88">
          <cell r="A88">
            <v>223</v>
          </cell>
          <cell r="B88">
            <v>124729</v>
          </cell>
          <cell r="C88">
            <v>9353085</v>
          </cell>
          <cell r="D88" t="str">
            <v>East Bergholt Church of England Voluntary Controlled Primary School</v>
          </cell>
          <cell r="E88" t="str">
            <v>Primary</v>
          </cell>
          <cell r="F88">
            <v>0</v>
          </cell>
          <cell r="G88">
            <v>1</v>
          </cell>
          <cell r="H88">
            <v>0</v>
          </cell>
          <cell r="I88">
            <v>0</v>
          </cell>
          <cell r="J88">
            <v>7</v>
          </cell>
          <cell r="K88">
            <v>0</v>
          </cell>
          <cell r="L88">
            <v>0</v>
          </cell>
          <cell r="M88">
            <v>0</v>
          </cell>
          <cell r="N88">
            <v>202</v>
          </cell>
          <cell r="O88">
            <v>202</v>
          </cell>
          <cell r="P88">
            <v>29</v>
          </cell>
          <cell r="Q88">
            <v>173</v>
          </cell>
          <cell r="R88">
            <v>0</v>
          </cell>
          <cell r="S88">
            <v>0</v>
          </cell>
          <cell r="T88">
            <v>0</v>
          </cell>
          <cell r="U88">
            <v>0</v>
          </cell>
          <cell r="V88">
            <v>0</v>
          </cell>
          <cell r="W88">
            <v>0</v>
          </cell>
          <cell r="X88">
            <v>0</v>
          </cell>
          <cell r="Y88">
            <v>0</v>
          </cell>
          <cell r="Z88">
            <v>0</v>
          </cell>
          <cell r="AA88">
            <v>202</v>
          </cell>
          <cell r="AB88">
            <v>28.857142857142858</v>
          </cell>
          <cell r="AC88">
            <v>7.9999999999999991</v>
          </cell>
          <cell r="AD88">
            <v>18.363636363636363</v>
          </cell>
          <cell r="AE88">
            <v>0</v>
          </cell>
          <cell r="AF88">
            <v>0</v>
          </cell>
          <cell r="AG88">
            <v>189.94029850746276</v>
          </cell>
          <cell r="AH88">
            <v>5.0248756218905548</v>
          </cell>
          <cell r="AI88">
            <v>0</v>
          </cell>
          <cell r="AJ88">
            <v>5.0248756218905548</v>
          </cell>
          <cell r="AK88">
            <v>2.00995024875622</v>
          </cell>
          <cell r="AL88">
            <v>0</v>
          </cell>
          <cell r="AM88">
            <v>0</v>
          </cell>
          <cell r="AN88">
            <v>0</v>
          </cell>
          <cell r="AO88">
            <v>0</v>
          </cell>
          <cell r="AP88">
            <v>0</v>
          </cell>
          <cell r="AQ88">
            <v>0</v>
          </cell>
          <cell r="AR88">
            <v>0</v>
          </cell>
          <cell r="AS88">
            <v>0</v>
          </cell>
          <cell r="AT88">
            <v>0</v>
          </cell>
          <cell r="AU88">
            <v>1.1676300578034684</v>
          </cell>
          <cell r="AV88">
            <v>1.1676300578034684</v>
          </cell>
          <cell r="AW88">
            <v>2.3352601156069368</v>
          </cell>
          <cell r="AX88">
            <v>0</v>
          </cell>
          <cell r="AY88">
            <v>0</v>
          </cell>
          <cell r="AZ88">
            <v>0</v>
          </cell>
          <cell r="BA88">
            <v>0</v>
          </cell>
          <cell r="BB88">
            <v>35.617647058823444</v>
          </cell>
          <cell r="BC88">
            <v>41.588235294117553</v>
          </cell>
          <cell r="BD88">
            <v>0</v>
          </cell>
          <cell r="BE88">
            <v>0</v>
          </cell>
          <cell r="BF88">
            <v>0</v>
          </cell>
          <cell r="BG88">
            <v>0</v>
          </cell>
          <cell r="BH88">
            <v>0</v>
          </cell>
          <cell r="BI88">
            <v>0</v>
          </cell>
          <cell r="BJ88">
            <v>0</v>
          </cell>
          <cell r="BK88">
            <v>0</v>
          </cell>
          <cell r="BL88">
            <v>1.81761405973154</v>
          </cell>
          <cell r="BM88">
            <v>0</v>
          </cell>
          <cell r="BN88">
            <v>0</v>
          </cell>
          <cell r="BO88">
            <v>1</v>
          </cell>
          <cell r="BP88">
            <v>0</v>
          </cell>
        </row>
        <row r="89">
          <cell r="A89">
            <v>444</v>
          </cell>
          <cell r="B89">
            <v>124732</v>
          </cell>
          <cell r="C89">
            <v>9353090</v>
          </cell>
          <cell r="D89" t="str">
            <v>Great Finborough Church of England Voluntary Controlled Primary School</v>
          </cell>
          <cell r="E89" t="str">
            <v>Primary</v>
          </cell>
          <cell r="F89">
            <v>0</v>
          </cell>
          <cell r="G89">
            <v>1</v>
          </cell>
          <cell r="H89">
            <v>0</v>
          </cell>
          <cell r="I89">
            <v>0</v>
          </cell>
          <cell r="J89">
            <v>7</v>
          </cell>
          <cell r="K89">
            <v>0</v>
          </cell>
          <cell r="L89">
            <v>0</v>
          </cell>
          <cell r="M89">
            <v>0</v>
          </cell>
          <cell r="N89">
            <v>134</v>
          </cell>
          <cell r="O89">
            <v>134</v>
          </cell>
          <cell r="P89">
            <v>20</v>
          </cell>
          <cell r="Q89">
            <v>114</v>
          </cell>
          <cell r="R89">
            <v>0</v>
          </cell>
          <cell r="S89">
            <v>0</v>
          </cell>
          <cell r="T89">
            <v>0</v>
          </cell>
          <cell r="U89">
            <v>0</v>
          </cell>
          <cell r="V89">
            <v>0</v>
          </cell>
          <cell r="W89">
            <v>0</v>
          </cell>
          <cell r="X89">
            <v>0</v>
          </cell>
          <cell r="Y89">
            <v>0</v>
          </cell>
          <cell r="Z89">
            <v>0</v>
          </cell>
          <cell r="AA89">
            <v>134</v>
          </cell>
          <cell r="AB89">
            <v>19.142857142857142</v>
          </cell>
          <cell r="AC89">
            <v>8.9999999999999982</v>
          </cell>
          <cell r="AD89">
            <v>14.320610687022901</v>
          </cell>
          <cell r="AE89">
            <v>0</v>
          </cell>
          <cell r="AF89">
            <v>0</v>
          </cell>
          <cell r="AG89">
            <v>123.99999999999997</v>
          </cell>
          <cell r="AH89">
            <v>6.0000000000000036</v>
          </cell>
          <cell r="AI89">
            <v>1</v>
          </cell>
          <cell r="AJ89">
            <v>2.9999999999999951</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1.0229007633587786</v>
          </cell>
          <cell r="BB89">
            <v>28.247787610619465</v>
          </cell>
          <cell r="BC89">
            <v>33.203539823008846</v>
          </cell>
          <cell r="BD89">
            <v>0</v>
          </cell>
          <cell r="BE89">
            <v>0</v>
          </cell>
          <cell r="BF89">
            <v>0</v>
          </cell>
          <cell r="BG89">
            <v>0</v>
          </cell>
          <cell r="BH89">
            <v>0</v>
          </cell>
          <cell r="BI89">
            <v>0</v>
          </cell>
          <cell r="BJ89">
            <v>0.95999999999999841</v>
          </cell>
          <cell r="BK89">
            <v>0</v>
          </cell>
          <cell r="BL89">
            <v>1.94103743307087</v>
          </cell>
          <cell r="BM89">
            <v>0</v>
          </cell>
          <cell r="BN89">
            <v>0</v>
          </cell>
          <cell r="BO89">
            <v>1</v>
          </cell>
          <cell r="BP89">
            <v>0</v>
          </cell>
        </row>
        <row r="90">
          <cell r="A90">
            <v>50</v>
          </cell>
          <cell r="B90">
            <v>124735</v>
          </cell>
          <cell r="C90">
            <v>9353093</v>
          </cell>
          <cell r="D90" t="str">
            <v>Kelsale Church of England Voluntary Controlled Primary School</v>
          </cell>
          <cell r="E90" t="str">
            <v>Primary</v>
          </cell>
          <cell r="F90">
            <v>0</v>
          </cell>
          <cell r="G90">
            <v>1</v>
          </cell>
          <cell r="H90">
            <v>0</v>
          </cell>
          <cell r="I90">
            <v>0</v>
          </cell>
          <cell r="J90">
            <v>7</v>
          </cell>
          <cell r="K90">
            <v>0</v>
          </cell>
          <cell r="L90">
            <v>0</v>
          </cell>
          <cell r="M90">
            <v>0</v>
          </cell>
          <cell r="N90">
            <v>165</v>
          </cell>
          <cell r="O90">
            <v>165</v>
          </cell>
          <cell r="P90">
            <v>22</v>
          </cell>
          <cell r="Q90">
            <v>143</v>
          </cell>
          <cell r="R90">
            <v>0</v>
          </cell>
          <cell r="S90">
            <v>0</v>
          </cell>
          <cell r="T90">
            <v>0</v>
          </cell>
          <cell r="U90">
            <v>0</v>
          </cell>
          <cell r="V90">
            <v>0</v>
          </cell>
          <cell r="W90">
            <v>0</v>
          </cell>
          <cell r="X90">
            <v>0</v>
          </cell>
          <cell r="Y90">
            <v>0</v>
          </cell>
          <cell r="Z90">
            <v>0</v>
          </cell>
          <cell r="AA90">
            <v>165</v>
          </cell>
          <cell r="AB90">
            <v>23.571428571428573</v>
          </cell>
          <cell r="AC90">
            <v>29.000000000000039</v>
          </cell>
          <cell r="AD90">
            <v>33.404907975460119</v>
          </cell>
          <cell r="AE90">
            <v>0</v>
          </cell>
          <cell r="AF90">
            <v>0</v>
          </cell>
          <cell r="AG90">
            <v>155.83333333333326</v>
          </cell>
          <cell r="AH90">
            <v>9.166666666666675</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44.000000000000043</v>
          </cell>
          <cell r="BC90">
            <v>50.769230769230816</v>
          </cell>
          <cell r="BD90">
            <v>0</v>
          </cell>
          <cell r="BE90">
            <v>0</v>
          </cell>
          <cell r="BF90">
            <v>0</v>
          </cell>
          <cell r="BG90">
            <v>0</v>
          </cell>
          <cell r="BH90">
            <v>0</v>
          </cell>
          <cell r="BI90">
            <v>0</v>
          </cell>
          <cell r="BJ90">
            <v>0</v>
          </cell>
          <cell r="BK90">
            <v>0</v>
          </cell>
          <cell r="BL90">
            <v>0.91333753823529396</v>
          </cell>
          <cell r="BM90">
            <v>0</v>
          </cell>
          <cell r="BN90">
            <v>0</v>
          </cell>
          <cell r="BO90">
            <v>1</v>
          </cell>
          <cell r="BP90">
            <v>0</v>
          </cell>
        </row>
        <row r="91">
          <cell r="A91">
            <v>331</v>
          </cell>
          <cell r="B91">
            <v>124744</v>
          </cell>
          <cell r="C91">
            <v>9353104</v>
          </cell>
          <cell r="D91" t="str">
            <v>Tattingstone Church of England Voluntary Controlled Primary School</v>
          </cell>
          <cell r="E91" t="str">
            <v>Primary</v>
          </cell>
          <cell r="F91">
            <v>0</v>
          </cell>
          <cell r="G91">
            <v>1</v>
          </cell>
          <cell r="H91">
            <v>0</v>
          </cell>
          <cell r="I91">
            <v>0</v>
          </cell>
          <cell r="J91">
            <v>7</v>
          </cell>
          <cell r="K91">
            <v>0</v>
          </cell>
          <cell r="L91">
            <v>0</v>
          </cell>
          <cell r="M91">
            <v>0</v>
          </cell>
          <cell r="N91">
            <v>93</v>
          </cell>
          <cell r="O91">
            <v>93</v>
          </cell>
          <cell r="P91">
            <v>14</v>
          </cell>
          <cell r="Q91">
            <v>79</v>
          </cell>
          <cell r="R91">
            <v>0</v>
          </cell>
          <cell r="S91">
            <v>0</v>
          </cell>
          <cell r="T91">
            <v>0</v>
          </cell>
          <cell r="U91">
            <v>0</v>
          </cell>
          <cell r="V91">
            <v>0</v>
          </cell>
          <cell r="W91">
            <v>0</v>
          </cell>
          <cell r="X91">
            <v>0</v>
          </cell>
          <cell r="Y91">
            <v>0</v>
          </cell>
          <cell r="Z91">
            <v>0</v>
          </cell>
          <cell r="AA91">
            <v>93</v>
          </cell>
          <cell r="AB91">
            <v>13.285714285714286</v>
          </cell>
          <cell r="AC91">
            <v>10.999999999999989</v>
          </cell>
          <cell r="AD91">
            <v>11.204819277108435</v>
          </cell>
          <cell r="AE91">
            <v>0</v>
          </cell>
          <cell r="AF91">
            <v>0</v>
          </cell>
          <cell r="AG91">
            <v>68.000000000000028</v>
          </cell>
          <cell r="AH91">
            <v>1.999999999999998</v>
          </cell>
          <cell r="AI91">
            <v>3.999999999999996</v>
          </cell>
          <cell r="AJ91">
            <v>13.999999999999986</v>
          </cell>
          <cell r="AK91">
            <v>5.0000000000000044</v>
          </cell>
          <cell r="AL91">
            <v>0</v>
          </cell>
          <cell r="AM91">
            <v>0</v>
          </cell>
          <cell r="AN91">
            <v>0</v>
          </cell>
          <cell r="AO91">
            <v>0</v>
          </cell>
          <cell r="AP91">
            <v>0</v>
          </cell>
          <cell r="AQ91">
            <v>0</v>
          </cell>
          <cell r="AR91">
            <v>0</v>
          </cell>
          <cell r="AS91">
            <v>0</v>
          </cell>
          <cell r="AT91">
            <v>0</v>
          </cell>
          <cell r="AU91">
            <v>1.1772151898734209</v>
          </cell>
          <cell r="AV91">
            <v>1.1772151898734209</v>
          </cell>
          <cell r="AW91">
            <v>1.1772151898734209</v>
          </cell>
          <cell r="AX91">
            <v>0</v>
          </cell>
          <cell r="AY91">
            <v>0</v>
          </cell>
          <cell r="AZ91">
            <v>0</v>
          </cell>
          <cell r="BA91">
            <v>0</v>
          </cell>
          <cell r="BB91">
            <v>18.999999999999996</v>
          </cell>
          <cell r="BC91">
            <v>22.367088607594933</v>
          </cell>
          <cell r="BD91">
            <v>0</v>
          </cell>
          <cell r="BE91">
            <v>0</v>
          </cell>
          <cell r="BF91">
            <v>0</v>
          </cell>
          <cell r="BG91">
            <v>0</v>
          </cell>
          <cell r="BH91">
            <v>0</v>
          </cell>
          <cell r="BI91">
            <v>0</v>
          </cell>
          <cell r="BJ91">
            <v>0</v>
          </cell>
          <cell r="BK91">
            <v>0</v>
          </cell>
          <cell r="BL91">
            <v>1.1885948928571399</v>
          </cell>
          <cell r="BM91">
            <v>0</v>
          </cell>
          <cell r="BN91">
            <v>0</v>
          </cell>
          <cell r="BO91">
            <v>1</v>
          </cell>
          <cell r="BP91">
            <v>0</v>
          </cell>
        </row>
        <row r="92">
          <cell r="A92">
            <v>106</v>
          </cell>
          <cell r="B92">
            <v>124745</v>
          </cell>
          <cell r="C92">
            <v>9353105</v>
          </cell>
          <cell r="D92" t="str">
            <v>Thorndon Church of England Voluntary Controlled Primary School</v>
          </cell>
          <cell r="E92" t="str">
            <v>Primary</v>
          </cell>
          <cell r="F92">
            <v>0</v>
          </cell>
          <cell r="G92">
            <v>1</v>
          </cell>
          <cell r="H92">
            <v>0</v>
          </cell>
          <cell r="I92">
            <v>0</v>
          </cell>
          <cell r="J92">
            <v>7</v>
          </cell>
          <cell r="K92">
            <v>0</v>
          </cell>
          <cell r="L92">
            <v>0</v>
          </cell>
          <cell r="M92">
            <v>0</v>
          </cell>
          <cell r="N92">
            <v>65</v>
          </cell>
          <cell r="O92">
            <v>65</v>
          </cell>
          <cell r="P92">
            <v>7</v>
          </cell>
          <cell r="Q92">
            <v>58</v>
          </cell>
          <cell r="R92">
            <v>0</v>
          </cell>
          <cell r="S92">
            <v>0</v>
          </cell>
          <cell r="T92">
            <v>0</v>
          </cell>
          <cell r="U92">
            <v>0</v>
          </cell>
          <cell r="V92">
            <v>0</v>
          </cell>
          <cell r="W92">
            <v>0</v>
          </cell>
          <cell r="X92">
            <v>0</v>
          </cell>
          <cell r="Y92">
            <v>0</v>
          </cell>
          <cell r="Z92">
            <v>0</v>
          </cell>
          <cell r="AA92">
            <v>65</v>
          </cell>
          <cell r="AB92">
            <v>9.2857142857142865</v>
          </cell>
          <cell r="AC92">
            <v>4.9999999999999982</v>
          </cell>
          <cell r="AD92">
            <v>5.1315789473684204</v>
          </cell>
          <cell r="AE92">
            <v>0</v>
          </cell>
          <cell r="AF92">
            <v>0</v>
          </cell>
          <cell r="AG92">
            <v>65</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12.888888888888875</v>
          </cell>
          <cell r="BC92">
            <v>14.444444444444429</v>
          </cell>
          <cell r="BD92">
            <v>0</v>
          </cell>
          <cell r="BE92">
            <v>0</v>
          </cell>
          <cell r="BF92">
            <v>0</v>
          </cell>
          <cell r="BG92">
            <v>0</v>
          </cell>
          <cell r="BH92">
            <v>0</v>
          </cell>
          <cell r="BI92">
            <v>0</v>
          </cell>
          <cell r="BJ92">
            <v>2.0999999999999996</v>
          </cell>
          <cell r="BK92">
            <v>0</v>
          </cell>
          <cell r="BL92">
            <v>1.70037262413793</v>
          </cell>
          <cell r="BM92">
            <v>0</v>
          </cell>
          <cell r="BN92">
            <v>0</v>
          </cell>
          <cell r="BO92">
            <v>1</v>
          </cell>
          <cell r="BP92">
            <v>0</v>
          </cell>
        </row>
        <row r="93">
          <cell r="A93">
            <v>112</v>
          </cell>
          <cell r="B93">
            <v>124747</v>
          </cell>
          <cell r="C93">
            <v>9353109</v>
          </cell>
          <cell r="D93" t="str">
            <v>Wilby Church of England Voluntary Controlled Primary School</v>
          </cell>
          <cell r="E93" t="str">
            <v>Primary</v>
          </cell>
          <cell r="F93">
            <v>0</v>
          </cell>
          <cell r="G93">
            <v>1</v>
          </cell>
          <cell r="H93">
            <v>0</v>
          </cell>
          <cell r="I93">
            <v>0</v>
          </cell>
          <cell r="J93">
            <v>7</v>
          </cell>
          <cell r="K93">
            <v>0</v>
          </cell>
          <cell r="L93">
            <v>0</v>
          </cell>
          <cell r="M93">
            <v>0</v>
          </cell>
          <cell r="N93">
            <v>70</v>
          </cell>
          <cell r="O93">
            <v>70</v>
          </cell>
          <cell r="P93">
            <v>8</v>
          </cell>
          <cell r="Q93">
            <v>62</v>
          </cell>
          <cell r="R93">
            <v>0</v>
          </cell>
          <cell r="S93">
            <v>0</v>
          </cell>
          <cell r="T93">
            <v>0</v>
          </cell>
          <cell r="U93">
            <v>0</v>
          </cell>
          <cell r="V93">
            <v>0</v>
          </cell>
          <cell r="W93">
            <v>0</v>
          </cell>
          <cell r="X93">
            <v>0</v>
          </cell>
          <cell r="Y93">
            <v>0</v>
          </cell>
          <cell r="Z93">
            <v>0</v>
          </cell>
          <cell r="AA93">
            <v>70</v>
          </cell>
          <cell r="AB93">
            <v>10</v>
          </cell>
          <cell r="AC93">
            <v>5.9999999999999991</v>
          </cell>
          <cell r="AD93">
            <v>5.9999999999999991</v>
          </cell>
          <cell r="AE93">
            <v>0</v>
          </cell>
          <cell r="AF93">
            <v>0</v>
          </cell>
          <cell r="AG93">
            <v>70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3.1343283582089549</v>
          </cell>
          <cell r="BB93">
            <v>13.661016949152515</v>
          </cell>
          <cell r="BC93">
            <v>15.42372881355929</v>
          </cell>
          <cell r="BD93">
            <v>0</v>
          </cell>
          <cell r="BE93">
            <v>0</v>
          </cell>
          <cell r="BF93">
            <v>0</v>
          </cell>
          <cell r="BG93">
            <v>0</v>
          </cell>
          <cell r="BH93">
            <v>0</v>
          </cell>
          <cell r="BI93">
            <v>0</v>
          </cell>
          <cell r="BJ93">
            <v>4.80000000000003</v>
          </cell>
          <cell r="BK93">
            <v>0</v>
          </cell>
          <cell r="BL93">
            <v>1.8260330303030301</v>
          </cell>
          <cell r="BM93">
            <v>0</v>
          </cell>
          <cell r="BN93">
            <v>0</v>
          </cell>
          <cell r="BO93">
            <v>1</v>
          </cell>
          <cell r="BP93">
            <v>0</v>
          </cell>
        </row>
        <row r="94">
          <cell r="A94">
            <v>113</v>
          </cell>
          <cell r="B94">
            <v>124748</v>
          </cell>
          <cell r="C94">
            <v>9353111</v>
          </cell>
          <cell r="D94" t="str">
            <v>Worlingham Church of England Voluntary Controlled Primary School</v>
          </cell>
          <cell r="E94" t="str">
            <v>Primary</v>
          </cell>
          <cell r="F94">
            <v>0</v>
          </cell>
          <cell r="G94">
            <v>1</v>
          </cell>
          <cell r="H94">
            <v>0</v>
          </cell>
          <cell r="I94">
            <v>0</v>
          </cell>
          <cell r="J94">
            <v>7</v>
          </cell>
          <cell r="K94">
            <v>0</v>
          </cell>
          <cell r="L94">
            <v>0</v>
          </cell>
          <cell r="M94">
            <v>0</v>
          </cell>
          <cell r="N94">
            <v>350</v>
          </cell>
          <cell r="O94">
            <v>350</v>
          </cell>
          <cell r="P94">
            <v>58</v>
          </cell>
          <cell r="Q94">
            <v>292</v>
          </cell>
          <cell r="R94">
            <v>0</v>
          </cell>
          <cell r="S94">
            <v>0</v>
          </cell>
          <cell r="T94">
            <v>0</v>
          </cell>
          <cell r="U94">
            <v>0</v>
          </cell>
          <cell r="V94">
            <v>0</v>
          </cell>
          <cell r="W94">
            <v>0</v>
          </cell>
          <cell r="X94">
            <v>0</v>
          </cell>
          <cell r="Y94">
            <v>0</v>
          </cell>
          <cell r="Z94">
            <v>0</v>
          </cell>
          <cell r="AA94">
            <v>350</v>
          </cell>
          <cell r="AB94">
            <v>50</v>
          </cell>
          <cell r="AC94">
            <v>33.999999999999986</v>
          </cell>
          <cell r="AD94">
            <v>35.923753665689155</v>
          </cell>
          <cell r="AE94">
            <v>0</v>
          </cell>
          <cell r="AF94">
            <v>0</v>
          </cell>
          <cell r="AG94">
            <v>305.99999999999989</v>
          </cell>
          <cell r="AH94">
            <v>19.999999999999986</v>
          </cell>
          <cell r="AI94">
            <v>1.0000000000000011</v>
          </cell>
          <cell r="AJ94">
            <v>1.9999999999999984</v>
          </cell>
          <cell r="AK94">
            <v>0</v>
          </cell>
          <cell r="AL94">
            <v>21</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84.579310344827562</v>
          </cell>
          <cell r="BC94">
            <v>101.37931034482756</v>
          </cell>
          <cell r="BD94">
            <v>0</v>
          </cell>
          <cell r="BE94">
            <v>0</v>
          </cell>
          <cell r="BF94">
            <v>0</v>
          </cell>
          <cell r="BG94">
            <v>0</v>
          </cell>
          <cell r="BH94">
            <v>0</v>
          </cell>
          <cell r="BI94">
            <v>0</v>
          </cell>
          <cell r="BJ94">
            <v>0</v>
          </cell>
          <cell r="BK94">
            <v>0</v>
          </cell>
          <cell r="BL94">
            <v>0.72469666963562696</v>
          </cell>
          <cell r="BM94">
            <v>0</v>
          </cell>
          <cell r="BN94">
            <v>0</v>
          </cell>
          <cell r="BO94">
            <v>1</v>
          </cell>
          <cell r="BP94">
            <v>0</v>
          </cell>
        </row>
        <row r="95">
          <cell r="A95">
            <v>216</v>
          </cell>
          <cell r="B95">
            <v>124749</v>
          </cell>
          <cell r="C95">
            <v>9353112</v>
          </cell>
          <cell r="D95" t="str">
            <v>Capel St Mary Church of England Voluntary Controlled Primary School</v>
          </cell>
          <cell r="E95" t="str">
            <v>Primary</v>
          </cell>
          <cell r="F95">
            <v>0</v>
          </cell>
          <cell r="G95">
            <v>1</v>
          </cell>
          <cell r="H95">
            <v>0</v>
          </cell>
          <cell r="I95">
            <v>0</v>
          </cell>
          <cell r="J95">
            <v>7</v>
          </cell>
          <cell r="K95">
            <v>0</v>
          </cell>
          <cell r="L95">
            <v>0</v>
          </cell>
          <cell r="M95">
            <v>0</v>
          </cell>
          <cell r="N95">
            <v>272</v>
          </cell>
          <cell r="O95">
            <v>272</v>
          </cell>
          <cell r="P95">
            <v>42</v>
          </cell>
          <cell r="Q95">
            <v>230</v>
          </cell>
          <cell r="R95">
            <v>0</v>
          </cell>
          <cell r="S95">
            <v>0</v>
          </cell>
          <cell r="T95">
            <v>0</v>
          </cell>
          <cell r="U95">
            <v>0</v>
          </cell>
          <cell r="V95">
            <v>0</v>
          </cell>
          <cell r="W95">
            <v>0</v>
          </cell>
          <cell r="X95">
            <v>0</v>
          </cell>
          <cell r="Y95">
            <v>0</v>
          </cell>
          <cell r="Z95">
            <v>0</v>
          </cell>
          <cell r="AA95">
            <v>272</v>
          </cell>
          <cell r="AB95">
            <v>38.857142857142854</v>
          </cell>
          <cell r="AC95">
            <v>11.999999999999991</v>
          </cell>
          <cell r="AD95">
            <v>15.111111111111111</v>
          </cell>
          <cell r="AE95">
            <v>0</v>
          </cell>
          <cell r="AF95">
            <v>0</v>
          </cell>
          <cell r="AG95">
            <v>261.00000000000006</v>
          </cell>
          <cell r="AH95">
            <v>2.0000000000000004</v>
          </cell>
          <cell r="AI95">
            <v>0.99999999999999889</v>
          </cell>
          <cell r="AJ95">
            <v>6.0000000000000098</v>
          </cell>
          <cell r="AK95">
            <v>0</v>
          </cell>
          <cell r="AL95">
            <v>2.0000000000000004</v>
          </cell>
          <cell r="AM95">
            <v>0</v>
          </cell>
          <cell r="AN95">
            <v>0</v>
          </cell>
          <cell r="AO95">
            <v>0</v>
          </cell>
          <cell r="AP95">
            <v>0</v>
          </cell>
          <cell r="AQ95">
            <v>0</v>
          </cell>
          <cell r="AR95">
            <v>0</v>
          </cell>
          <cell r="AS95">
            <v>0</v>
          </cell>
          <cell r="AT95">
            <v>0</v>
          </cell>
          <cell r="AU95">
            <v>2.365217391304347</v>
          </cell>
          <cell r="AV95">
            <v>4.7304347826086994</v>
          </cell>
          <cell r="AW95">
            <v>4.7304347826086994</v>
          </cell>
          <cell r="AX95">
            <v>0</v>
          </cell>
          <cell r="AY95">
            <v>0</v>
          </cell>
          <cell r="AZ95">
            <v>0</v>
          </cell>
          <cell r="BA95">
            <v>0</v>
          </cell>
          <cell r="BB95">
            <v>46.403508771929758</v>
          </cell>
          <cell r="BC95">
            <v>54.877192982456059</v>
          </cell>
          <cell r="BD95">
            <v>0</v>
          </cell>
          <cell r="BE95">
            <v>0</v>
          </cell>
          <cell r="BF95">
            <v>0</v>
          </cell>
          <cell r="BG95">
            <v>0</v>
          </cell>
          <cell r="BH95">
            <v>0</v>
          </cell>
          <cell r="BI95">
            <v>0</v>
          </cell>
          <cell r="BJ95">
            <v>0</v>
          </cell>
          <cell r="BK95">
            <v>0</v>
          </cell>
          <cell r="BL95">
            <v>1.5912691406249999</v>
          </cell>
          <cell r="BM95">
            <v>0</v>
          </cell>
          <cell r="BN95">
            <v>0</v>
          </cell>
          <cell r="BO95">
            <v>1</v>
          </cell>
          <cell r="BP95">
            <v>0</v>
          </cell>
        </row>
        <row r="96">
          <cell r="A96">
            <v>114</v>
          </cell>
          <cell r="B96">
            <v>124750</v>
          </cell>
          <cell r="C96">
            <v>9353113</v>
          </cell>
          <cell r="D96" t="str">
            <v>Worlingworth Church of England Voluntary Controlled Primary School</v>
          </cell>
          <cell r="E96" t="str">
            <v>Primary</v>
          </cell>
          <cell r="F96">
            <v>0</v>
          </cell>
          <cell r="G96">
            <v>1</v>
          </cell>
          <cell r="H96">
            <v>0</v>
          </cell>
          <cell r="I96">
            <v>0</v>
          </cell>
          <cell r="J96">
            <v>7</v>
          </cell>
          <cell r="K96">
            <v>0</v>
          </cell>
          <cell r="L96">
            <v>0</v>
          </cell>
          <cell r="M96">
            <v>0</v>
          </cell>
          <cell r="N96">
            <v>60</v>
          </cell>
          <cell r="O96">
            <v>60</v>
          </cell>
          <cell r="P96">
            <v>5</v>
          </cell>
          <cell r="Q96">
            <v>55</v>
          </cell>
          <cell r="R96">
            <v>0</v>
          </cell>
          <cell r="S96">
            <v>0</v>
          </cell>
          <cell r="T96">
            <v>0</v>
          </cell>
          <cell r="U96">
            <v>0</v>
          </cell>
          <cell r="V96">
            <v>0</v>
          </cell>
          <cell r="W96">
            <v>0</v>
          </cell>
          <cell r="X96">
            <v>0</v>
          </cell>
          <cell r="Y96">
            <v>0</v>
          </cell>
          <cell r="Z96">
            <v>0</v>
          </cell>
          <cell r="AA96">
            <v>60</v>
          </cell>
          <cell r="AB96">
            <v>8.5714285714285712</v>
          </cell>
          <cell r="AC96">
            <v>16.000000000000021</v>
          </cell>
          <cell r="AD96">
            <v>16.000000000000021</v>
          </cell>
          <cell r="AE96">
            <v>0</v>
          </cell>
          <cell r="AF96">
            <v>0</v>
          </cell>
          <cell r="AG96">
            <v>60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1.0909090909090919</v>
          </cell>
          <cell r="AW96">
            <v>2.1818181818181839</v>
          </cell>
          <cell r="AX96">
            <v>0</v>
          </cell>
          <cell r="AY96">
            <v>0</v>
          </cell>
          <cell r="AZ96">
            <v>0</v>
          </cell>
          <cell r="BA96">
            <v>0</v>
          </cell>
          <cell r="BB96">
            <v>14.259259259259247</v>
          </cell>
          <cell r="BC96">
            <v>15.555555555555541</v>
          </cell>
          <cell r="BD96">
            <v>0</v>
          </cell>
          <cell r="BE96">
            <v>0</v>
          </cell>
          <cell r="BF96">
            <v>0</v>
          </cell>
          <cell r="BG96">
            <v>0</v>
          </cell>
          <cell r="BH96">
            <v>0</v>
          </cell>
          <cell r="BI96">
            <v>0</v>
          </cell>
          <cell r="BJ96">
            <v>4.3999999999999799</v>
          </cell>
          <cell r="BK96">
            <v>0</v>
          </cell>
          <cell r="BL96">
            <v>1.52979043194444</v>
          </cell>
          <cell r="BM96">
            <v>0</v>
          </cell>
          <cell r="BN96">
            <v>0</v>
          </cell>
          <cell r="BO96">
            <v>1</v>
          </cell>
          <cell r="BP96">
            <v>0</v>
          </cell>
        </row>
        <row r="97">
          <cell r="A97">
            <v>12</v>
          </cell>
          <cell r="B97">
            <v>124751</v>
          </cell>
          <cell r="C97">
            <v>9353114</v>
          </cell>
          <cell r="D97" t="str">
            <v>Blundeston Church of England Voluntary Controlled Primary School</v>
          </cell>
          <cell r="E97" t="str">
            <v>Primary</v>
          </cell>
          <cell r="F97">
            <v>0</v>
          </cell>
          <cell r="G97">
            <v>1</v>
          </cell>
          <cell r="H97">
            <v>0</v>
          </cell>
          <cell r="I97">
            <v>0</v>
          </cell>
          <cell r="J97">
            <v>7</v>
          </cell>
          <cell r="K97">
            <v>0</v>
          </cell>
          <cell r="L97">
            <v>0</v>
          </cell>
          <cell r="M97">
            <v>0</v>
          </cell>
          <cell r="N97">
            <v>195</v>
          </cell>
          <cell r="O97">
            <v>195</v>
          </cell>
          <cell r="P97">
            <v>19</v>
          </cell>
          <cell r="Q97">
            <v>176</v>
          </cell>
          <cell r="R97">
            <v>0</v>
          </cell>
          <cell r="S97">
            <v>0</v>
          </cell>
          <cell r="T97">
            <v>0</v>
          </cell>
          <cell r="U97">
            <v>0</v>
          </cell>
          <cell r="V97">
            <v>0</v>
          </cell>
          <cell r="W97">
            <v>0</v>
          </cell>
          <cell r="X97">
            <v>0</v>
          </cell>
          <cell r="Y97">
            <v>0</v>
          </cell>
          <cell r="Z97">
            <v>0</v>
          </cell>
          <cell r="AA97">
            <v>195</v>
          </cell>
          <cell r="AB97">
            <v>27.857142857142858</v>
          </cell>
          <cell r="AC97">
            <v>28.000000000000078</v>
          </cell>
          <cell r="AD97">
            <v>29.925742574257427</v>
          </cell>
          <cell r="AE97">
            <v>0</v>
          </cell>
          <cell r="AF97">
            <v>0</v>
          </cell>
          <cell r="AG97">
            <v>161.00000000000009</v>
          </cell>
          <cell r="AH97">
            <v>20.000000000000085</v>
          </cell>
          <cell r="AI97">
            <v>6.0000000000000053</v>
          </cell>
          <cell r="AJ97">
            <v>3.9999999999999973</v>
          </cell>
          <cell r="AK97">
            <v>0</v>
          </cell>
          <cell r="AL97">
            <v>1.0000000000000004</v>
          </cell>
          <cell r="AM97">
            <v>3.0000000000000027</v>
          </cell>
          <cell r="AN97">
            <v>0</v>
          </cell>
          <cell r="AO97">
            <v>0</v>
          </cell>
          <cell r="AP97">
            <v>0</v>
          </cell>
          <cell r="AQ97">
            <v>0</v>
          </cell>
          <cell r="AR97">
            <v>0</v>
          </cell>
          <cell r="AS97">
            <v>0</v>
          </cell>
          <cell r="AT97">
            <v>0</v>
          </cell>
          <cell r="AU97">
            <v>0</v>
          </cell>
          <cell r="AV97">
            <v>0</v>
          </cell>
          <cell r="AW97">
            <v>1.1079545454545452</v>
          </cell>
          <cell r="AX97">
            <v>0</v>
          </cell>
          <cell r="AY97">
            <v>0</v>
          </cell>
          <cell r="AZ97">
            <v>0</v>
          </cell>
          <cell r="BA97">
            <v>0</v>
          </cell>
          <cell r="BB97">
            <v>54.936416184971023</v>
          </cell>
          <cell r="BC97">
            <v>60.867052023121303</v>
          </cell>
          <cell r="BD97">
            <v>0</v>
          </cell>
          <cell r="BE97">
            <v>0</v>
          </cell>
          <cell r="BF97">
            <v>0</v>
          </cell>
          <cell r="BG97">
            <v>0</v>
          </cell>
          <cell r="BH97">
            <v>0</v>
          </cell>
          <cell r="BI97">
            <v>0</v>
          </cell>
          <cell r="BJ97">
            <v>1.3000000000000056</v>
          </cell>
          <cell r="BK97">
            <v>0</v>
          </cell>
          <cell r="BL97">
            <v>1.58903862234043</v>
          </cell>
          <cell r="BM97">
            <v>0</v>
          </cell>
          <cell r="BN97">
            <v>0</v>
          </cell>
          <cell r="BO97">
            <v>1</v>
          </cell>
          <cell r="BP97">
            <v>0</v>
          </cell>
        </row>
        <row r="98">
          <cell r="A98">
            <v>203</v>
          </cell>
          <cell r="B98">
            <v>124754</v>
          </cell>
          <cell r="C98">
            <v>9353117</v>
          </cell>
          <cell r="D98" t="str">
            <v>Bentley Church of England Voluntary Controlled Primary School</v>
          </cell>
          <cell r="E98" t="str">
            <v>Primary</v>
          </cell>
          <cell r="F98">
            <v>0</v>
          </cell>
          <cell r="G98">
            <v>1</v>
          </cell>
          <cell r="H98">
            <v>0</v>
          </cell>
          <cell r="I98">
            <v>0</v>
          </cell>
          <cell r="J98">
            <v>7</v>
          </cell>
          <cell r="K98">
            <v>0</v>
          </cell>
          <cell r="L98">
            <v>0</v>
          </cell>
          <cell r="M98">
            <v>0</v>
          </cell>
          <cell r="N98">
            <v>63</v>
          </cell>
          <cell r="O98">
            <v>63</v>
          </cell>
          <cell r="P98">
            <v>10</v>
          </cell>
          <cell r="Q98">
            <v>53</v>
          </cell>
          <cell r="R98">
            <v>0</v>
          </cell>
          <cell r="S98">
            <v>0</v>
          </cell>
          <cell r="T98">
            <v>0</v>
          </cell>
          <cell r="U98">
            <v>0</v>
          </cell>
          <cell r="V98">
            <v>0</v>
          </cell>
          <cell r="W98">
            <v>0</v>
          </cell>
          <cell r="X98">
            <v>0</v>
          </cell>
          <cell r="Y98">
            <v>0</v>
          </cell>
          <cell r="Z98">
            <v>0</v>
          </cell>
          <cell r="AA98">
            <v>63</v>
          </cell>
          <cell r="AB98">
            <v>9</v>
          </cell>
          <cell r="AC98">
            <v>12.999999999999979</v>
          </cell>
          <cell r="AD98">
            <v>12.999999999999979</v>
          </cell>
          <cell r="AE98">
            <v>0</v>
          </cell>
          <cell r="AF98">
            <v>0</v>
          </cell>
          <cell r="AG98">
            <v>51.999999999999979</v>
          </cell>
          <cell r="AH98">
            <v>0</v>
          </cell>
          <cell r="AI98">
            <v>5.9999999999999982</v>
          </cell>
          <cell r="AJ98">
            <v>1.0000000000000018</v>
          </cell>
          <cell r="AK98">
            <v>4.0000000000000009</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15.999999999999991</v>
          </cell>
          <cell r="BC98">
            <v>19.018867924528291</v>
          </cell>
          <cell r="BD98">
            <v>0</v>
          </cell>
          <cell r="BE98">
            <v>0</v>
          </cell>
          <cell r="BF98">
            <v>0</v>
          </cell>
          <cell r="BG98">
            <v>0</v>
          </cell>
          <cell r="BH98">
            <v>0</v>
          </cell>
          <cell r="BI98">
            <v>0</v>
          </cell>
          <cell r="BJ98">
            <v>0</v>
          </cell>
          <cell r="BK98">
            <v>0</v>
          </cell>
          <cell r="BL98">
            <v>1.40517768372093</v>
          </cell>
          <cell r="BM98">
            <v>0</v>
          </cell>
          <cell r="BN98">
            <v>0</v>
          </cell>
          <cell r="BO98">
            <v>1</v>
          </cell>
          <cell r="BP98">
            <v>0</v>
          </cell>
        </row>
        <row r="99">
          <cell r="A99">
            <v>507</v>
          </cell>
          <cell r="B99">
            <v>124757</v>
          </cell>
          <cell r="C99">
            <v>9353124</v>
          </cell>
          <cell r="D99" t="str">
            <v>St Gregory Church of England Voluntary Controlled Primary School</v>
          </cell>
          <cell r="E99" t="str">
            <v>Primary</v>
          </cell>
          <cell r="F99">
            <v>0</v>
          </cell>
          <cell r="G99">
            <v>1</v>
          </cell>
          <cell r="H99">
            <v>0</v>
          </cell>
          <cell r="I99">
            <v>0</v>
          </cell>
          <cell r="J99">
            <v>7</v>
          </cell>
          <cell r="K99">
            <v>0</v>
          </cell>
          <cell r="L99">
            <v>0</v>
          </cell>
          <cell r="M99">
            <v>0</v>
          </cell>
          <cell r="N99">
            <v>212</v>
          </cell>
          <cell r="O99">
            <v>212</v>
          </cell>
          <cell r="P99">
            <v>20</v>
          </cell>
          <cell r="Q99">
            <v>192</v>
          </cell>
          <cell r="R99">
            <v>0</v>
          </cell>
          <cell r="S99">
            <v>0</v>
          </cell>
          <cell r="T99">
            <v>0</v>
          </cell>
          <cell r="U99">
            <v>0</v>
          </cell>
          <cell r="V99">
            <v>0</v>
          </cell>
          <cell r="W99">
            <v>0</v>
          </cell>
          <cell r="X99">
            <v>0</v>
          </cell>
          <cell r="Y99">
            <v>0</v>
          </cell>
          <cell r="Z99">
            <v>0</v>
          </cell>
          <cell r="AA99">
            <v>212</v>
          </cell>
          <cell r="AB99">
            <v>30.285714285714285</v>
          </cell>
          <cell r="AC99">
            <v>42.000000000000036</v>
          </cell>
          <cell r="AD99">
            <v>48.995555555555555</v>
          </cell>
          <cell r="AE99">
            <v>0</v>
          </cell>
          <cell r="AF99">
            <v>0</v>
          </cell>
          <cell r="AG99">
            <v>154.00000000000009</v>
          </cell>
          <cell r="AH99">
            <v>29.999999999999972</v>
          </cell>
          <cell r="AI99">
            <v>8.0000000000000053</v>
          </cell>
          <cell r="AJ99">
            <v>5.9999999999999938</v>
          </cell>
          <cell r="AK99">
            <v>14</v>
          </cell>
          <cell r="AL99">
            <v>0</v>
          </cell>
          <cell r="AM99">
            <v>0</v>
          </cell>
          <cell r="AN99">
            <v>0</v>
          </cell>
          <cell r="AO99">
            <v>0</v>
          </cell>
          <cell r="AP99">
            <v>0</v>
          </cell>
          <cell r="AQ99">
            <v>0</v>
          </cell>
          <cell r="AR99">
            <v>0</v>
          </cell>
          <cell r="AS99">
            <v>0</v>
          </cell>
          <cell r="AT99">
            <v>0</v>
          </cell>
          <cell r="AU99">
            <v>2.2083333333333406</v>
          </cell>
          <cell r="AV99">
            <v>3.3125</v>
          </cell>
          <cell r="AW99">
            <v>6.625</v>
          </cell>
          <cell r="AX99">
            <v>0</v>
          </cell>
          <cell r="AY99">
            <v>0</v>
          </cell>
          <cell r="AZ99">
            <v>0</v>
          </cell>
          <cell r="BA99">
            <v>0</v>
          </cell>
          <cell r="BB99">
            <v>52.547368421052667</v>
          </cell>
          <cell r="BC99">
            <v>58.021052631578989</v>
          </cell>
          <cell r="BD99">
            <v>0</v>
          </cell>
          <cell r="BE99">
            <v>0</v>
          </cell>
          <cell r="BF99">
            <v>0</v>
          </cell>
          <cell r="BG99">
            <v>0</v>
          </cell>
          <cell r="BH99">
            <v>0</v>
          </cell>
          <cell r="BI99">
            <v>0</v>
          </cell>
          <cell r="BJ99">
            <v>0</v>
          </cell>
          <cell r="BK99">
            <v>0</v>
          </cell>
          <cell r="BL99">
            <v>0.60613027111111095</v>
          </cell>
          <cell r="BM99">
            <v>0</v>
          </cell>
          <cell r="BN99">
            <v>0</v>
          </cell>
          <cell r="BO99">
            <v>1</v>
          </cell>
          <cell r="BP99">
            <v>0</v>
          </cell>
          <cell r="BQ99">
            <v>20</v>
          </cell>
        </row>
        <row r="100">
          <cell r="A100">
            <v>17</v>
          </cell>
          <cell r="B100">
            <v>124758</v>
          </cell>
          <cell r="C100">
            <v>9353125</v>
          </cell>
          <cell r="D100" t="str">
            <v>St Botolph's Church of England Voluntary Controlled Primary School</v>
          </cell>
          <cell r="E100" t="str">
            <v>Primary</v>
          </cell>
          <cell r="F100">
            <v>0</v>
          </cell>
          <cell r="G100">
            <v>1</v>
          </cell>
          <cell r="H100">
            <v>0</v>
          </cell>
          <cell r="I100">
            <v>0</v>
          </cell>
          <cell r="J100">
            <v>7</v>
          </cell>
          <cell r="K100">
            <v>0</v>
          </cell>
          <cell r="L100">
            <v>0</v>
          </cell>
          <cell r="M100">
            <v>0</v>
          </cell>
          <cell r="N100">
            <v>171</v>
          </cell>
          <cell r="O100">
            <v>171</v>
          </cell>
          <cell r="P100">
            <v>23</v>
          </cell>
          <cell r="Q100">
            <v>148</v>
          </cell>
          <cell r="R100">
            <v>0</v>
          </cell>
          <cell r="S100">
            <v>0</v>
          </cell>
          <cell r="T100">
            <v>0</v>
          </cell>
          <cell r="U100">
            <v>0</v>
          </cell>
          <cell r="V100">
            <v>0</v>
          </cell>
          <cell r="W100">
            <v>0</v>
          </cell>
          <cell r="X100">
            <v>0</v>
          </cell>
          <cell r="Y100">
            <v>0</v>
          </cell>
          <cell r="Z100">
            <v>0</v>
          </cell>
          <cell r="AA100">
            <v>171</v>
          </cell>
          <cell r="AB100">
            <v>24.428571428571427</v>
          </cell>
          <cell r="AC100">
            <v>18.999999999999979</v>
          </cell>
          <cell r="AD100">
            <v>32.480446927374302</v>
          </cell>
          <cell r="AE100">
            <v>0</v>
          </cell>
          <cell r="AF100">
            <v>0</v>
          </cell>
          <cell r="AG100">
            <v>163.99999999999997</v>
          </cell>
          <cell r="AH100">
            <v>7.0000000000000036</v>
          </cell>
          <cell r="AI100">
            <v>0</v>
          </cell>
          <cell r="AJ100">
            <v>0</v>
          </cell>
          <cell r="AK100">
            <v>0</v>
          </cell>
          <cell r="AL100">
            <v>0</v>
          </cell>
          <cell r="AM100">
            <v>0</v>
          </cell>
          <cell r="AN100">
            <v>0</v>
          </cell>
          <cell r="AO100">
            <v>0</v>
          </cell>
          <cell r="AP100">
            <v>0</v>
          </cell>
          <cell r="AQ100">
            <v>0</v>
          </cell>
          <cell r="AR100">
            <v>0</v>
          </cell>
          <cell r="AS100">
            <v>0</v>
          </cell>
          <cell r="AT100">
            <v>0</v>
          </cell>
          <cell r="AU100">
            <v>1.1554054054054059</v>
          </cell>
          <cell r="AV100">
            <v>4.6216216216216175</v>
          </cell>
          <cell r="AW100">
            <v>4.6216216216216175</v>
          </cell>
          <cell r="AX100">
            <v>0</v>
          </cell>
          <cell r="AY100">
            <v>0</v>
          </cell>
          <cell r="AZ100">
            <v>0</v>
          </cell>
          <cell r="BA100">
            <v>0</v>
          </cell>
          <cell r="BB100">
            <v>48.985915492957787</v>
          </cell>
          <cell r="BC100">
            <v>56.598591549295826</v>
          </cell>
          <cell r="BD100">
            <v>0</v>
          </cell>
          <cell r="BE100">
            <v>0</v>
          </cell>
          <cell r="BF100">
            <v>0</v>
          </cell>
          <cell r="BG100">
            <v>0</v>
          </cell>
          <cell r="BH100">
            <v>0</v>
          </cell>
          <cell r="BI100">
            <v>0</v>
          </cell>
          <cell r="BJ100">
            <v>0</v>
          </cell>
          <cell r="BK100">
            <v>0</v>
          </cell>
          <cell r="BL100">
            <v>2.3994923741176502</v>
          </cell>
          <cell r="BM100">
            <v>0</v>
          </cell>
          <cell r="BN100">
            <v>0</v>
          </cell>
          <cell r="BO100">
            <v>1</v>
          </cell>
          <cell r="BP100">
            <v>0</v>
          </cell>
        </row>
        <row r="101">
          <cell r="A101">
            <v>421</v>
          </cell>
          <cell r="B101">
            <v>124762</v>
          </cell>
          <cell r="C101">
            <v>9353308</v>
          </cell>
          <cell r="D101" t="str">
            <v>St Edmundsbury Church of England Voluntary Aided Primary School</v>
          </cell>
          <cell r="E101" t="str">
            <v>Primary</v>
          </cell>
          <cell r="F101">
            <v>0</v>
          </cell>
          <cell r="G101">
            <v>1</v>
          </cell>
          <cell r="H101">
            <v>0</v>
          </cell>
          <cell r="I101">
            <v>0</v>
          </cell>
          <cell r="J101">
            <v>7</v>
          </cell>
          <cell r="K101">
            <v>0</v>
          </cell>
          <cell r="L101">
            <v>0</v>
          </cell>
          <cell r="M101">
            <v>0</v>
          </cell>
          <cell r="N101">
            <v>272</v>
          </cell>
          <cell r="O101">
            <v>272</v>
          </cell>
          <cell r="P101">
            <v>44</v>
          </cell>
          <cell r="Q101">
            <v>228</v>
          </cell>
          <cell r="R101">
            <v>0</v>
          </cell>
          <cell r="S101">
            <v>0</v>
          </cell>
          <cell r="T101">
            <v>0</v>
          </cell>
          <cell r="U101">
            <v>0</v>
          </cell>
          <cell r="V101">
            <v>0</v>
          </cell>
          <cell r="W101">
            <v>0</v>
          </cell>
          <cell r="X101">
            <v>0</v>
          </cell>
          <cell r="Y101">
            <v>0</v>
          </cell>
          <cell r="Z101">
            <v>0</v>
          </cell>
          <cell r="AA101">
            <v>272</v>
          </cell>
          <cell r="AB101">
            <v>38.857142857142854</v>
          </cell>
          <cell r="AC101">
            <v>47.999999999999964</v>
          </cell>
          <cell r="AD101">
            <v>65.481481481481481</v>
          </cell>
          <cell r="AE101">
            <v>0</v>
          </cell>
          <cell r="AF101">
            <v>0</v>
          </cell>
          <cell r="AG101">
            <v>211.99999999999991</v>
          </cell>
          <cell r="AH101">
            <v>48.999999999999886</v>
          </cell>
          <cell r="AI101">
            <v>0.99999999999999889</v>
          </cell>
          <cell r="AJ101">
            <v>9.9999999999999893</v>
          </cell>
          <cell r="AK101">
            <v>0</v>
          </cell>
          <cell r="AL101">
            <v>0</v>
          </cell>
          <cell r="AM101">
            <v>0</v>
          </cell>
          <cell r="AN101">
            <v>0</v>
          </cell>
          <cell r="AO101">
            <v>0</v>
          </cell>
          <cell r="AP101">
            <v>0</v>
          </cell>
          <cell r="AQ101">
            <v>0</v>
          </cell>
          <cell r="AR101">
            <v>0</v>
          </cell>
          <cell r="AS101">
            <v>0</v>
          </cell>
          <cell r="AT101">
            <v>0</v>
          </cell>
          <cell r="AU101">
            <v>8.3508771929824537</v>
          </cell>
          <cell r="AV101">
            <v>11.929824561403505</v>
          </cell>
          <cell r="AW101">
            <v>17.894736842105253</v>
          </cell>
          <cell r="AX101">
            <v>0</v>
          </cell>
          <cell r="AY101">
            <v>0</v>
          </cell>
          <cell r="AZ101">
            <v>0</v>
          </cell>
          <cell r="BA101">
            <v>0</v>
          </cell>
          <cell r="BB101">
            <v>69.156398104265477</v>
          </cell>
          <cell r="BC101">
            <v>82.50236966824653</v>
          </cell>
          <cell r="BD101">
            <v>0</v>
          </cell>
          <cell r="BE101">
            <v>0</v>
          </cell>
          <cell r="BF101">
            <v>0</v>
          </cell>
          <cell r="BG101">
            <v>0</v>
          </cell>
          <cell r="BH101">
            <v>0</v>
          </cell>
          <cell r="BI101">
            <v>0</v>
          </cell>
          <cell r="BJ101">
            <v>17.68</v>
          </cell>
          <cell r="BK101">
            <v>0</v>
          </cell>
          <cell r="BL101">
            <v>0.57243444366197205</v>
          </cell>
          <cell r="BM101">
            <v>0</v>
          </cell>
          <cell r="BN101">
            <v>0</v>
          </cell>
          <cell r="BO101">
            <v>1</v>
          </cell>
          <cell r="BP101">
            <v>0</v>
          </cell>
        </row>
        <row r="102">
          <cell r="A102">
            <v>509</v>
          </cell>
          <cell r="B102">
            <v>124763</v>
          </cell>
          <cell r="C102">
            <v>9353310</v>
          </cell>
          <cell r="D102" t="str">
            <v>St Joseph's Roman Catholic Primary School</v>
          </cell>
          <cell r="E102" t="str">
            <v>Primary</v>
          </cell>
          <cell r="F102">
            <v>0</v>
          </cell>
          <cell r="G102">
            <v>1</v>
          </cell>
          <cell r="H102">
            <v>0</v>
          </cell>
          <cell r="I102">
            <v>0</v>
          </cell>
          <cell r="J102">
            <v>7</v>
          </cell>
          <cell r="K102">
            <v>0</v>
          </cell>
          <cell r="L102">
            <v>0</v>
          </cell>
          <cell r="M102">
            <v>0</v>
          </cell>
          <cell r="N102">
            <v>156</v>
          </cell>
          <cell r="O102">
            <v>156</v>
          </cell>
          <cell r="P102">
            <v>22</v>
          </cell>
          <cell r="Q102">
            <v>134</v>
          </cell>
          <cell r="R102">
            <v>0</v>
          </cell>
          <cell r="S102">
            <v>0</v>
          </cell>
          <cell r="T102">
            <v>0</v>
          </cell>
          <cell r="U102">
            <v>0</v>
          </cell>
          <cell r="V102">
            <v>0</v>
          </cell>
          <cell r="W102">
            <v>0</v>
          </cell>
          <cell r="X102">
            <v>0</v>
          </cell>
          <cell r="Y102">
            <v>0</v>
          </cell>
          <cell r="Z102">
            <v>0</v>
          </cell>
          <cell r="AA102">
            <v>156</v>
          </cell>
          <cell r="AB102">
            <v>22.285714285714285</v>
          </cell>
          <cell r="AC102">
            <v>11.999999999999996</v>
          </cell>
          <cell r="AD102">
            <v>25.000000000000004</v>
          </cell>
          <cell r="AE102">
            <v>0</v>
          </cell>
          <cell r="AF102">
            <v>0</v>
          </cell>
          <cell r="AG102">
            <v>122.99999999999993</v>
          </cell>
          <cell r="AH102">
            <v>17.99999999999994</v>
          </cell>
          <cell r="AI102">
            <v>1</v>
          </cell>
          <cell r="AJ102">
            <v>9.0000000000000018</v>
          </cell>
          <cell r="AK102">
            <v>4.999999999999992</v>
          </cell>
          <cell r="AL102">
            <v>0</v>
          </cell>
          <cell r="AM102">
            <v>0</v>
          </cell>
          <cell r="AN102">
            <v>0</v>
          </cell>
          <cell r="AO102">
            <v>0</v>
          </cell>
          <cell r="AP102">
            <v>0</v>
          </cell>
          <cell r="AQ102">
            <v>0</v>
          </cell>
          <cell r="AR102">
            <v>0</v>
          </cell>
          <cell r="AS102">
            <v>0</v>
          </cell>
          <cell r="AT102">
            <v>0</v>
          </cell>
          <cell r="AU102">
            <v>5.8208955223880601</v>
          </cell>
          <cell r="AV102">
            <v>9.3134328358208904</v>
          </cell>
          <cell r="AW102">
            <v>15.134328358208951</v>
          </cell>
          <cell r="AX102">
            <v>0</v>
          </cell>
          <cell r="AY102">
            <v>0</v>
          </cell>
          <cell r="AZ102">
            <v>0</v>
          </cell>
          <cell r="BA102">
            <v>0</v>
          </cell>
          <cell r="BB102">
            <v>36.448</v>
          </cell>
          <cell r="BC102">
            <v>42.432000000000002</v>
          </cell>
          <cell r="BD102">
            <v>0</v>
          </cell>
          <cell r="BE102">
            <v>0</v>
          </cell>
          <cell r="BF102">
            <v>0</v>
          </cell>
          <cell r="BG102">
            <v>0</v>
          </cell>
          <cell r="BH102">
            <v>0</v>
          </cell>
          <cell r="BI102">
            <v>0</v>
          </cell>
          <cell r="BJ102">
            <v>0.63999999999999946</v>
          </cell>
          <cell r="BK102">
            <v>0</v>
          </cell>
          <cell r="BL102">
            <v>0.36852769647058797</v>
          </cell>
          <cell r="BM102">
            <v>0</v>
          </cell>
          <cell r="BN102">
            <v>0</v>
          </cell>
          <cell r="BO102">
            <v>1</v>
          </cell>
          <cell r="BP102">
            <v>0</v>
          </cell>
        </row>
        <row r="103">
          <cell r="A103">
            <v>420</v>
          </cell>
          <cell r="B103">
            <v>124764</v>
          </cell>
          <cell r="C103">
            <v>9353311</v>
          </cell>
          <cell r="D103" t="str">
            <v>St Edmund's Catholic Primary School</v>
          </cell>
          <cell r="E103" t="str">
            <v>Primary</v>
          </cell>
          <cell r="F103">
            <v>0</v>
          </cell>
          <cell r="G103">
            <v>1</v>
          </cell>
          <cell r="H103">
            <v>0</v>
          </cell>
          <cell r="I103">
            <v>0</v>
          </cell>
          <cell r="J103">
            <v>7</v>
          </cell>
          <cell r="K103">
            <v>0</v>
          </cell>
          <cell r="L103">
            <v>0</v>
          </cell>
          <cell r="M103">
            <v>0</v>
          </cell>
          <cell r="N103">
            <v>386</v>
          </cell>
          <cell r="O103">
            <v>386</v>
          </cell>
          <cell r="P103">
            <v>56</v>
          </cell>
          <cell r="Q103">
            <v>330</v>
          </cell>
          <cell r="R103">
            <v>0</v>
          </cell>
          <cell r="S103">
            <v>0</v>
          </cell>
          <cell r="T103">
            <v>0</v>
          </cell>
          <cell r="U103">
            <v>0</v>
          </cell>
          <cell r="V103">
            <v>0</v>
          </cell>
          <cell r="W103">
            <v>0</v>
          </cell>
          <cell r="X103">
            <v>0</v>
          </cell>
          <cell r="Y103">
            <v>0</v>
          </cell>
          <cell r="Z103">
            <v>0</v>
          </cell>
          <cell r="AA103">
            <v>386</v>
          </cell>
          <cell r="AB103">
            <v>55.142857142857146</v>
          </cell>
          <cell r="AC103">
            <v>23.999999999999996</v>
          </cell>
          <cell r="AD103">
            <v>37.901808785529717</v>
          </cell>
          <cell r="AE103">
            <v>0</v>
          </cell>
          <cell r="AF103">
            <v>0</v>
          </cell>
          <cell r="AG103">
            <v>313.4360313315928</v>
          </cell>
          <cell r="AH103">
            <v>49.383812010443705</v>
          </cell>
          <cell r="AI103">
            <v>6.046997389033935</v>
          </cell>
          <cell r="AJ103">
            <v>17.1331592689295</v>
          </cell>
          <cell r="AK103">
            <v>0</v>
          </cell>
          <cell r="AL103">
            <v>0</v>
          </cell>
          <cell r="AM103">
            <v>0</v>
          </cell>
          <cell r="AN103">
            <v>0</v>
          </cell>
          <cell r="AO103">
            <v>0</v>
          </cell>
          <cell r="AP103">
            <v>0</v>
          </cell>
          <cell r="AQ103">
            <v>0</v>
          </cell>
          <cell r="AR103">
            <v>0</v>
          </cell>
          <cell r="AS103">
            <v>0</v>
          </cell>
          <cell r="AT103">
            <v>0</v>
          </cell>
          <cell r="AU103">
            <v>14.036363636363649</v>
          </cell>
          <cell r="AV103">
            <v>29.24242424242426</v>
          </cell>
          <cell r="AW103">
            <v>38.6</v>
          </cell>
          <cell r="AX103">
            <v>0</v>
          </cell>
          <cell r="AY103">
            <v>0</v>
          </cell>
          <cell r="AZ103">
            <v>0</v>
          </cell>
          <cell r="BA103">
            <v>0.99741602067183466</v>
          </cell>
          <cell r="BB103">
            <v>82.5</v>
          </cell>
          <cell r="BC103">
            <v>96.5</v>
          </cell>
          <cell r="BD103">
            <v>0</v>
          </cell>
          <cell r="BE103">
            <v>0</v>
          </cell>
          <cell r="BF103">
            <v>0</v>
          </cell>
          <cell r="BG103">
            <v>0</v>
          </cell>
          <cell r="BH103">
            <v>0</v>
          </cell>
          <cell r="BI103">
            <v>0</v>
          </cell>
          <cell r="BJ103">
            <v>3.839999999999995</v>
          </cell>
          <cell r="BK103">
            <v>0</v>
          </cell>
          <cell r="BL103">
            <v>0.30354494545454502</v>
          </cell>
          <cell r="BM103">
            <v>0</v>
          </cell>
          <cell r="BN103">
            <v>0</v>
          </cell>
          <cell r="BO103">
            <v>1</v>
          </cell>
          <cell r="BP103">
            <v>0</v>
          </cell>
        </row>
        <row r="104">
          <cell r="A104">
            <v>432</v>
          </cell>
          <cell r="B104">
            <v>124770</v>
          </cell>
          <cell r="C104">
            <v>9353322</v>
          </cell>
          <cell r="D104" t="str">
            <v>Creeting St Mary Church of England Voluntary Aided Primary School</v>
          </cell>
          <cell r="E104" t="str">
            <v>Primary</v>
          </cell>
          <cell r="F104">
            <v>0</v>
          </cell>
          <cell r="G104">
            <v>1</v>
          </cell>
          <cell r="H104">
            <v>0</v>
          </cell>
          <cell r="I104">
            <v>0</v>
          </cell>
          <cell r="J104">
            <v>7</v>
          </cell>
          <cell r="K104">
            <v>0</v>
          </cell>
          <cell r="L104">
            <v>0</v>
          </cell>
          <cell r="M104">
            <v>0</v>
          </cell>
          <cell r="N104">
            <v>103</v>
          </cell>
          <cell r="O104">
            <v>103</v>
          </cell>
          <cell r="P104">
            <v>15</v>
          </cell>
          <cell r="Q104">
            <v>88</v>
          </cell>
          <cell r="R104">
            <v>0</v>
          </cell>
          <cell r="S104">
            <v>0</v>
          </cell>
          <cell r="T104">
            <v>0</v>
          </cell>
          <cell r="U104">
            <v>0</v>
          </cell>
          <cell r="V104">
            <v>0</v>
          </cell>
          <cell r="W104">
            <v>0</v>
          </cell>
          <cell r="X104">
            <v>0</v>
          </cell>
          <cell r="Y104">
            <v>0</v>
          </cell>
          <cell r="Z104">
            <v>0</v>
          </cell>
          <cell r="AA104">
            <v>103</v>
          </cell>
          <cell r="AB104">
            <v>14.714285714285714</v>
          </cell>
          <cell r="AC104">
            <v>4.9999999999999947</v>
          </cell>
          <cell r="AD104">
            <v>6</v>
          </cell>
          <cell r="AE104">
            <v>0</v>
          </cell>
          <cell r="AF104">
            <v>0</v>
          </cell>
          <cell r="AG104">
            <v>103</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25.581395348837241</v>
          </cell>
          <cell r="BC104">
            <v>29.941860465116314</v>
          </cell>
          <cell r="BD104">
            <v>0</v>
          </cell>
          <cell r="BE104">
            <v>0</v>
          </cell>
          <cell r="BF104">
            <v>0</v>
          </cell>
          <cell r="BG104">
            <v>0</v>
          </cell>
          <cell r="BH104">
            <v>0</v>
          </cell>
          <cell r="BI104">
            <v>0</v>
          </cell>
          <cell r="BJ104">
            <v>4.8199999999999621</v>
          </cell>
          <cell r="BK104">
            <v>0</v>
          </cell>
          <cell r="BL104">
            <v>1.8208152118644101</v>
          </cell>
          <cell r="BM104">
            <v>0</v>
          </cell>
          <cell r="BN104">
            <v>0</v>
          </cell>
          <cell r="BO104">
            <v>1</v>
          </cell>
          <cell r="BP104">
            <v>0</v>
          </cell>
        </row>
        <row r="105">
          <cell r="A105">
            <v>101</v>
          </cell>
          <cell r="B105">
            <v>124772</v>
          </cell>
          <cell r="C105">
            <v>9353327</v>
          </cell>
          <cell r="D105" t="str">
            <v>Stonham Aspal Church of England Voluntary Aided Primary School</v>
          </cell>
          <cell r="E105" t="str">
            <v>Primary</v>
          </cell>
          <cell r="F105">
            <v>0</v>
          </cell>
          <cell r="G105">
            <v>1</v>
          </cell>
          <cell r="H105">
            <v>0</v>
          </cell>
          <cell r="I105">
            <v>0</v>
          </cell>
          <cell r="J105">
            <v>7</v>
          </cell>
          <cell r="K105">
            <v>0</v>
          </cell>
          <cell r="L105">
            <v>0</v>
          </cell>
          <cell r="M105">
            <v>0</v>
          </cell>
          <cell r="N105">
            <v>197</v>
          </cell>
          <cell r="O105">
            <v>197</v>
          </cell>
          <cell r="P105">
            <v>28</v>
          </cell>
          <cell r="Q105">
            <v>169</v>
          </cell>
          <cell r="R105">
            <v>0</v>
          </cell>
          <cell r="S105">
            <v>0</v>
          </cell>
          <cell r="T105">
            <v>0</v>
          </cell>
          <cell r="U105">
            <v>0</v>
          </cell>
          <cell r="V105">
            <v>0</v>
          </cell>
          <cell r="W105">
            <v>0</v>
          </cell>
          <cell r="X105">
            <v>0</v>
          </cell>
          <cell r="Y105">
            <v>0</v>
          </cell>
          <cell r="Z105">
            <v>0</v>
          </cell>
          <cell r="AA105">
            <v>197</v>
          </cell>
          <cell r="AB105">
            <v>28.142857142857142</v>
          </cell>
          <cell r="AC105">
            <v>4.0000000000000036</v>
          </cell>
          <cell r="AD105">
            <v>8.3386243386243386</v>
          </cell>
          <cell r="AE105">
            <v>0</v>
          </cell>
          <cell r="AF105">
            <v>0</v>
          </cell>
          <cell r="AG105">
            <v>195.99999999999994</v>
          </cell>
          <cell r="AH105">
            <v>1.0000000000000009</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2.0846560846560847</v>
          </cell>
          <cell r="BB105">
            <v>53.260606060606037</v>
          </cell>
          <cell r="BC105">
            <v>62.084848484848457</v>
          </cell>
          <cell r="BD105">
            <v>0</v>
          </cell>
          <cell r="BE105">
            <v>0</v>
          </cell>
          <cell r="BF105">
            <v>0</v>
          </cell>
          <cell r="BG105">
            <v>0</v>
          </cell>
          <cell r="BH105">
            <v>0</v>
          </cell>
          <cell r="BI105">
            <v>0</v>
          </cell>
          <cell r="BJ105">
            <v>5.1799999999999971</v>
          </cell>
          <cell r="BK105">
            <v>0</v>
          </cell>
          <cell r="BL105">
            <v>2.5285190027522901</v>
          </cell>
          <cell r="BM105">
            <v>0</v>
          </cell>
          <cell r="BN105">
            <v>0</v>
          </cell>
          <cell r="BO105">
            <v>1</v>
          </cell>
          <cell r="BP105">
            <v>0</v>
          </cell>
        </row>
        <row r="106">
          <cell r="A106">
            <v>25</v>
          </cell>
          <cell r="B106">
            <v>124774</v>
          </cell>
          <cell r="C106">
            <v>9353329</v>
          </cell>
          <cell r="D106" t="str">
            <v>Sir Robert Hitcham Church of England Voluntary Aided School</v>
          </cell>
          <cell r="E106" t="str">
            <v>Primary</v>
          </cell>
          <cell r="F106">
            <v>0</v>
          </cell>
          <cell r="G106">
            <v>1</v>
          </cell>
          <cell r="H106">
            <v>0</v>
          </cell>
          <cell r="I106">
            <v>0</v>
          </cell>
          <cell r="J106">
            <v>7</v>
          </cell>
          <cell r="K106">
            <v>0</v>
          </cell>
          <cell r="L106">
            <v>0</v>
          </cell>
          <cell r="M106">
            <v>0</v>
          </cell>
          <cell r="N106">
            <v>174</v>
          </cell>
          <cell r="O106">
            <v>174</v>
          </cell>
          <cell r="P106">
            <v>22</v>
          </cell>
          <cell r="Q106">
            <v>152</v>
          </cell>
          <cell r="R106">
            <v>0</v>
          </cell>
          <cell r="S106">
            <v>0</v>
          </cell>
          <cell r="T106">
            <v>0</v>
          </cell>
          <cell r="U106">
            <v>0</v>
          </cell>
          <cell r="V106">
            <v>0</v>
          </cell>
          <cell r="W106">
            <v>0</v>
          </cell>
          <cell r="X106">
            <v>0</v>
          </cell>
          <cell r="Y106">
            <v>0</v>
          </cell>
          <cell r="Z106">
            <v>0</v>
          </cell>
          <cell r="AA106">
            <v>174</v>
          </cell>
          <cell r="AB106">
            <v>24.857142857142858</v>
          </cell>
          <cell r="AC106">
            <v>17.000000000000007</v>
          </cell>
          <cell r="AD106">
            <v>22.212765957446805</v>
          </cell>
          <cell r="AE106">
            <v>0</v>
          </cell>
          <cell r="AF106">
            <v>0</v>
          </cell>
          <cell r="AG106">
            <v>174</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1.1447368421052626</v>
          </cell>
          <cell r="AW106">
            <v>1.1447368421052626</v>
          </cell>
          <cell r="AX106">
            <v>0</v>
          </cell>
          <cell r="AY106">
            <v>0</v>
          </cell>
          <cell r="AZ106">
            <v>0</v>
          </cell>
          <cell r="BA106">
            <v>0.92553191489361697</v>
          </cell>
          <cell r="BB106">
            <v>39.258278145695328</v>
          </cell>
          <cell r="BC106">
            <v>44.940397350993337</v>
          </cell>
          <cell r="BD106">
            <v>0</v>
          </cell>
          <cell r="BE106">
            <v>0</v>
          </cell>
          <cell r="BF106">
            <v>0</v>
          </cell>
          <cell r="BG106">
            <v>0</v>
          </cell>
          <cell r="BH106">
            <v>0</v>
          </cell>
          <cell r="BI106">
            <v>0</v>
          </cell>
          <cell r="BJ106">
            <v>0</v>
          </cell>
          <cell r="BK106">
            <v>0</v>
          </cell>
          <cell r="BL106">
            <v>2.7388374849246202</v>
          </cell>
          <cell r="BM106">
            <v>0</v>
          </cell>
          <cell r="BN106">
            <v>0</v>
          </cell>
          <cell r="BO106">
            <v>1</v>
          </cell>
          <cell r="BP106">
            <v>0</v>
          </cell>
        </row>
        <row r="107">
          <cell r="A107">
            <v>35</v>
          </cell>
          <cell r="B107">
            <v>124775</v>
          </cell>
          <cell r="C107">
            <v>9353330</v>
          </cell>
          <cell r="D107" t="str">
            <v>Framlingham Sir Robert Hitcham's Church of England Voluntary Aided Primary School</v>
          </cell>
          <cell r="E107" t="str">
            <v>Primary</v>
          </cell>
          <cell r="F107">
            <v>0</v>
          </cell>
          <cell r="G107">
            <v>1</v>
          </cell>
          <cell r="H107">
            <v>0</v>
          </cell>
          <cell r="I107">
            <v>0</v>
          </cell>
          <cell r="J107">
            <v>7</v>
          </cell>
          <cell r="K107">
            <v>0</v>
          </cell>
          <cell r="L107">
            <v>0</v>
          </cell>
          <cell r="M107">
            <v>0</v>
          </cell>
          <cell r="N107">
            <v>314</v>
          </cell>
          <cell r="O107">
            <v>314</v>
          </cell>
          <cell r="P107">
            <v>48</v>
          </cell>
          <cell r="Q107">
            <v>266</v>
          </cell>
          <cell r="R107">
            <v>0</v>
          </cell>
          <cell r="S107">
            <v>0</v>
          </cell>
          <cell r="T107">
            <v>0</v>
          </cell>
          <cell r="U107">
            <v>0</v>
          </cell>
          <cell r="V107">
            <v>0</v>
          </cell>
          <cell r="W107">
            <v>0</v>
          </cell>
          <cell r="X107">
            <v>0</v>
          </cell>
          <cell r="Y107">
            <v>0</v>
          </cell>
          <cell r="Z107">
            <v>0</v>
          </cell>
          <cell r="AA107">
            <v>314</v>
          </cell>
          <cell r="AB107">
            <v>44.857142857142854</v>
          </cell>
          <cell r="AC107">
            <v>33.000000000000036</v>
          </cell>
          <cell r="AD107">
            <v>40.019607843137251</v>
          </cell>
          <cell r="AE107">
            <v>0</v>
          </cell>
          <cell r="AF107">
            <v>0</v>
          </cell>
          <cell r="AG107">
            <v>314</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1.1804511278195484</v>
          </cell>
          <cell r="AW107">
            <v>3.5413533834586453</v>
          </cell>
          <cell r="AX107">
            <v>0</v>
          </cell>
          <cell r="AY107">
            <v>0</v>
          </cell>
          <cell r="AZ107">
            <v>0</v>
          </cell>
          <cell r="BA107">
            <v>0</v>
          </cell>
          <cell r="BB107">
            <v>56.329411764705895</v>
          </cell>
          <cell r="BC107">
            <v>66.494117647058843</v>
          </cell>
          <cell r="BD107">
            <v>0</v>
          </cell>
          <cell r="BE107">
            <v>0</v>
          </cell>
          <cell r="BF107">
            <v>0</v>
          </cell>
          <cell r="BG107">
            <v>0</v>
          </cell>
          <cell r="BH107">
            <v>0</v>
          </cell>
          <cell r="BI107">
            <v>0</v>
          </cell>
          <cell r="BJ107">
            <v>6.1600000000000126</v>
          </cell>
          <cell r="BK107">
            <v>0</v>
          </cell>
          <cell r="BL107">
            <v>2.3093780015625001</v>
          </cell>
          <cell r="BM107">
            <v>0</v>
          </cell>
          <cell r="BN107">
            <v>0</v>
          </cell>
          <cell r="BO107">
            <v>1</v>
          </cell>
          <cell r="BP107">
            <v>0</v>
          </cell>
        </row>
        <row r="108">
          <cell r="A108">
            <v>317</v>
          </cell>
          <cell r="B108">
            <v>124777</v>
          </cell>
          <cell r="C108">
            <v>9353332</v>
          </cell>
          <cell r="D108" t="str">
            <v>Orford Church of England Voluntary Aided Primary School</v>
          </cell>
          <cell r="E108" t="str">
            <v>Primary</v>
          </cell>
          <cell r="F108">
            <v>0</v>
          </cell>
          <cell r="G108">
            <v>1</v>
          </cell>
          <cell r="H108">
            <v>0</v>
          </cell>
          <cell r="I108">
            <v>0</v>
          </cell>
          <cell r="J108">
            <v>7</v>
          </cell>
          <cell r="K108">
            <v>0</v>
          </cell>
          <cell r="L108">
            <v>0</v>
          </cell>
          <cell r="M108">
            <v>0</v>
          </cell>
          <cell r="N108">
            <v>67</v>
          </cell>
          <cell r="O108">
            <v>67</v>
          </cell>
          <cell r="P108">
            <v>15</v>
          </cell>
          <cell r="Q108">
            <v>52</v>
          </cell>
          <cell r="R108">
            <v>0</v>
          </cell>
          <cell r="S108">
            <v>0</v>
          </cell>
          <cell r="T108">
            <v>0</v>
          </cell>
          <cell r="U108">
            <v>0</v>
          </cell>
          <cell r="V108">
            <v>0</v>
          </cell>
          <cell r="W108">
            <v>0</v>
          </cell>
          <cell r="X108">
            <v>0</v>
          </cell>
          <cell r="Y108">
            <v>0</v>
          </cell>
          <cell r="Z108">
            <v>0</v>
          </cell>
          <cell r="AA108">
            <v>67</v>
          </cell>
          <cell r="AB108">
            <v>9.5714285714285712</v>
          </cell>
          <cell r="AC108">
            <v>13.000000000000023</v>
          </cell>
          <cell r="AD108">
            <v>13.000000000000023</v>
          </cell>
          <cell r="AE108">
            <v>0</v>
          </cell>
          <cell r="AF108">
            <v>0</v>
          </cell>
          <cell r="AG108">
            <v>67</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1.2884615384615365</v>
          </cell>
          <cell r="AW108">
            <v>1.2884615384615365</v>
          </cell>
          <cell r="AX108">
            <v>0</v>
          </cell>
          <cell r="AY108">
            <v>0</v>
          </cell>
          <cell r="AZ108">
            <v>0</v>
          </cell>
          <cell r="BA108">
            <v>0</v>
          </cell>
          <cell r="BB108">
            <v>19.5</v>
          </cell>
          <cell r="BC108">
            <v>25.125</v>
          </cell>
          <cell r="BD108">
            <v>0</v>
          </cell>
          <cell r="BE108">
            <v>0</v>
          </cell>
          <cell r="BF108">
            <v>0</v>
          </cell>
          <cell r="BG108">
            <v>0</v>
          </cell>
          <cell r="BH108">
            <v>0</v>
          </cell>
          <cell r="BI108">
            <v>0</v>
          </cell>
          <cell r="BJ108">
            <v>0.98000000000000065</v>
          </cell>
          <cell r="BK108">
            <v>0</v>
          </cell>
          <cell r="BL108">
            <v>3.88869121875</v>
          </cell>
          <cell r="BM108">
            <v>0</v>
          </cell>
          <cell r="BN108">
            <v>1</v>
          </cell>
          <cell r="BO108">
            <v>1</v>
          </cell>
          <cell r="BP108">
            <v>0</v>
          </cell>
        </row>
        <row r="109">
          <cell r="A109">
            <v>284</v>
          </cell>
          <cell r="B109">
            <v>124781</v>
          </cell>
          <cell r="C109">
            <v>9353337</v>
          </cell>
          <cell r="D109" t="str">
            <v>St John's Church of England Voluntary Aided Primary School, Ipswich</v>
          </cell>
          <cell r="E109" t="str">
            <v>Primary</v>
          </cell>
          <cell r="F109">
            <v>0</v>
          </cell>
          <cell r="G109">
            <v>1</v>
          </cell>
          <cell r="H109">
            <v>0</v>
          </cell>
          <cell r="I109">
            <v>0</v>
          </cell>
          <cell r="J109">
            <v>7</v>
          </cell>
          <cell r="K109">
            <v>0</v>
          </cell>
          <cell r="L109">
            <v>0</v>
          </cell>
          <cell r="M109">
            <v>0</v>
          </cell>
          <cell r="N109">
            <v>209</v>
          </cell>
          <cell r="O109">
            <v>209</v>
          </cell>
          <cell r="P109">
            <v>31</v>
          </cell>
          <cell r="Q109">
            <v>178</v>
          </cell>
          <cell r="R109">
            <v>0</v>
          </cell>
          <cell r="S109">
            <v>0</v>
          </cell>
          <cell r="T109">
            <v>0</v>
          </cell>
          <cell r="U109">
            <v>0</v>
          </cell>
          <cell r="V109">
            <v>0</v>
          </cell>
          <cell r="W109">
            <v>0</v>
          </cell>
          <cell r="X109">
            <v>0</v>
          </cell>
          <cell r="Y109">
            <v>0</v>
          </cell>
          <cell r="Z109">
            <v>0</v>
          </cell>
          <cell r="AA109">
            <v>209</v>
          </cell>
          <cell r="AB109">
            <v>29.857142857142858</v>
          </cell>
          <cell r="AC109">
            <v>7.0000000000000044</v>
          </cell>
          <cell r="AD109">
            <v>9.9523809523809526</v>
          </cell>
          <cell r="AE109">
            <v>0</v>
          </cell>
          <cell r="AF109">
            <v>0</v>
          </cell>
          <cell r="AG109">
            <v>196.99999999999994</v>
          </cell>
          <cell r="AH109">
            <v>3.9999999999999911</v>
          </cell>
          <cell r="AI109">
            <v>5.0000000000000098</v>
          </cell>
          <cell r="AJ109">
            <v>0.99999999999999978</v>
          </cell>
          <cell r="AK109">
            <v>1.9999999999999996</v>
          </cell>
          <cell r="AL109">
            <v>0</v>
          </cell>
          <cell r="AM109">
            <v>0</v>
          </cell>
          <cell r="AN109">
            <v>0</v>
          </cell>
          <cell r="AO109">
            <v>0</v>
          </cell>
          <cell r="AP109">
            <v>0</v>
          </cell>
          <cell r="AQ109">
            <v>0</v>
          </cell>
          <cell r="AR109">
            <v>0</v>
          </cell>
          <cell r="AS109">
            <v>0</v>
          </cell>
          <cell r="AT109">
            <v>0</v>
          </cell>
          <cell r="AU109">
            <v>7.044943820224713</v>
          </cell>
          <cell r="AV109">
            <v>9.3932584269662911</v>
          </cell>
          <cell r="AW109">
            <v>10.567415730337082</v>
          </cell>
          <cell r="AX109">
            <v>0</v>
          </cell>
          <cell r="AY109">
            <v>0</v>
          </cell>
          <cell r="AZ109">
            <v>0</v>
          </cell>
          <cell r="BA109">
            <v>0</v>
          </cell>
          <cell r="BB109">
            <v>39.668571428571454</v>
          </cell>
          <cell r="BC109">
            <v>46.577142857142888</v>
          </cell>
          <cell r="BD109">
            <v>0</v>
          </cell>
          <cell r="BE109">
            <v>0</v>
          </cell>
          <cell r="BF109">
            <v>0</v>
          </cell>
          <cell r="BG109">
            <v>0</v>
          </cell>
          <cell r="BH109">
            <v>0</v>
          </cell>
          <cell r="BI109">
            <v>0</v>
          </cell>
          <cell r="BJ109">
            <v>0</v>
          </cell>
          <cell r="BK109">
            <v>0</v>
          </cell>
          <cell r="BL109">
            <v>0.379274583058823</v>
          </cell>
          <cell r="BM109">
            <v>0</v>
          </cell>
          <cell r="BN109">
            <v>0</v>
          </cell>
          <cell r="BO109">
            <v>1</v>
          </cell>
          <cell r="BP109">
            <v>0</v>
          </cell>
        </row>
        <row r="110">
          <cell r="A110">
            <v>285</v>
          </cell>
          <cell r="B110">
            <v>124782</v>
          </cell>
          <cell r="C110">
            <v>9353338</v>
          </cell>
          <cell r="D110" t="str">
            <v>St Margaret's Church of England Voluntary Aided Primary School, Ipswich</v>
          </cell>
          <cell r="E110" t="str">
            <v>Primary</v>
          </cell>
          <cell r="F110">
            <v>0</v>
          </cell>
          <cell r="G110">
            <v>1</v>
          </cell>
          <cell r="H110">
            <v>0</v>
          </cell>
          <cell r="I110">
            <v>0</v>
          </cell>
          <cell r="J110">
            <v>7</v>
          </cell>
          <cell r="K110">
            <v>0</v>
          </cell>
          <cell r="L110">
            <v>0</v>
          </cell>
          <cell r="M110">
            <v>0</v>
          </cell>
          <cell r="N110">
            <v>420</v>
          </cell>
          <cell r="O110">
            <v>420</v>
          </cell>
          <cell r="P110">
            <v>62</v>
          </cell>
          <cell r="Q110">
            <v>358</v>
          </cell>
          <cell r="R110">
            <v>0</v>
          </cell>
          <cell r="S110">
            <v>0</v>
          </cell>
          <cell r="T110">
            <v>0</v>
          </cell>
          <cell r="U110">
            <v>0</v>
          </cell>
          <cell r="V110">
            <v>0</v>
          </cell>
          <cell r="W110">
            <v>0</v>
          </cell>
          <cell r="X110">
            <v>0</v>
          </cell>
          <cell r="Y110">
            <v>0</v>
          </cell>
          <cell r="Z110">
            <v>0</v>
          </cell>
          <cell r="AA110">
            <v>420</v>
          </cell>
          <cell r="AB110">
            <v>60</v>
          </cell>
          <cell r="AC110">
            <v>44.999999999999936</v>
          </cell>
          <cell r="AD110">
            <v>54.687500000000007</v>
          </cell>
          <cell r="AE110">
            <v>0</v>
          </cell>
          <cell r="AF110">
            <v>0</v>
          </cell>
          <cell r="AG110">
            <v>231.99999999999983</v>
          </cell>
          <cell r="AH110">
            <v>112.00000000000014</v>
          </cell>
          <cell r="AI110">
            <v>33.000000000000014</v>
          </cell>
          <cell r="AJ110">
            <v>27.000000000000004</v>
          </cell>
          <cell r="AK110">
            <v>6.0000000000000053</v>
          </cell>
          <cell r="AL110">
            <v>4.9999999999999982</v>
          </cell>
          <cell r="AM110">
            <v>4.9999999999999982</v>
          </cell>
          <cell r="AN110">
            <v>0</v>
          </cell>
          <cell r="AO110">
            <v>0</v>
          </cell>
          <cell r="AP110">
            <v>0</v>
          </cell>
          <cell r="AQ110">
            <v>0</v>
          </cell>
          <cell r="AR110">
            <v>0</v>
          </cell>
          <cell r="AS110">
            <v>0</v>
          </cell>
          <cell r="AT110">
            <v>0</v>
          </cell>
          <cell r="AU110">
            <v>27.134831460674153</v>
          </cell>
          <cell r="AV110">
            <v>57.808988764044841</v>
          </cell>
          <cell r="AW110">
            <v>76.685393258426814</v>
          </cell>
          <cell r="AX110">
            <v>0</v>
          </cell>
          <cell r="AY110">
            <v>0</v>
          </cell>
          <cell r="AZ110">
            <v>0</v>
          </cell>
          <cell r="BA110">
            <v>0</v>
          </cell>
          <cell r="BB110">
            <v>96.817610062893067</v>
          </cell>
          <cell r="BC110">
            <v>113.58490566037733</v>
          </cell>
          <cell r="BD110">
            <v>0</v>
          </cell>
          <cell r="BE110">
            <v>0</v>
          </cell>
          <cell r="BF110">
            <v>0</v>
          </cell>
          <cell r="BG110">
            <v>0</v>
          </cell>
          <cell r="BH110">
            <v>0</v>
          </cell>
          <cell r="BI110">
            <v>0</v>
          </cell>
          <cell r="BJ110">
            <v>0</v>
          </cell>
          <cell r="BK110">
            <v>0</v>
          </cell>
          <cell r="BL110">
            <v>0.396905712264151</v>
          </cell>
          <cell r="BM110">
            <v>0</v>
          </cell>
          <cell r="BN110">
            <v>0</v>
          </cell>
          <cell r="BO110">
            <v>1</v>
          </cell>
          <cell r="BP110">
            <v>0</v>
          </cell>
        </row>
        <row r="111">
          <cell r="A111">
            <v>287</v>
          </cell>
          <cell r="B111">
            <v>124786</v>
          </cell>
          <cell r="C111">
            <v>9353342</v>
          </cell>
          <cell r="D111" t="str">
            <v>St Mark's Catholic Primary School, Ipswich</v>
          </cell>
          <cell r="E111" t="str">
            <v>Primary</v>
          </cell>
          <cell r="F111">
            <v>0</v>
          </cell>
          <cell r="G111">
            <v>1</v>
          </cell>
          <cell r="H111">
            <v>0</v>
          </cell>
          <cell r="I111">
            <v>0</v>
          </cell>
          <cell r="J111">
            <v>7</v>
          </cell>
          <cell r="K111">
            <v>0</v>
          </cell>
          <cell r="L111">
            <v>0</v>
          </cell>
          <cell r="M111">
            <v>0</v>
          </cell>
          <cell r="N111">
            <v>212</v>
          </cell>
          <cell r="O111">
            <v>212</v>
          </cell>
          <cell r="P111">
            <v>30</v>
          </cell>
          <cell r="Q111">
            <v>182</v>
          </cell>
          <cell r="R111">
            <v>0</v>
          </cell>
          <cell r="S111">
            <v>0</v>
          </cell>
          <cell r="T111">
            <v>0</v>
          </cell>
          <cell r="U111">
            <v>0</v>
          </cell>
          <cell r="V111">
            <v>0</v>
          </cell>
          <cell r="W111">
            <v>0</v>
          </cell>
          <cell r="X111">
            <v>0</v>
          </cell>
          <cell r="Y111">
            <v>0</v>
          </cell>
          <cell r="Z111">
            <v>0</v>
          </cell>
          <cell r="AA111">
            <v>212</v>
          </cell>
          <cell r="AB111">
            <v>30.285714285714285</v>
          </cell>
          <cell r="AC111">
            <v>12.999999999999993</v>
          </cell>
          <cell r="AD111">
            <v>16.920187793427232</v>
          </cell>
          <cell r="AE111">
            <v>0</v>
          </cell>
          <cell r="AF111">
            <v>0</v>
          </cell>
          <cell r="AG111">
            <v>91.999999999999915</v>
          </cell>
          <cell r="AH111">
            <v>21</v>
          </cell>
          <cell r="AI111">
            <v>40.000000000000028</v>
          </cell>
          <cell r="AJ111">
            <v>19.999999999999993</v>
          </cell>
          <cell r="AK111">
            <v>29.999999999999972</v>
          </cell>
          <cell r="AL111">
            <v>8.9999999999999911</v>
          </cell>
          <cell r="AM111">
            <v>0</v>
          </cell>
          <cell r="AN111">
            <v>0</v>
          </cell>
          <cell r="AO111">
            <v>0</v>
          </cell>
          <cell r="AP111">
            <v>0</v>
          </cell>
          <cell r="AQ111">
            <v>0</v>
          </cell>
          <cell r="AR111">
            <v>0</v>
          </cell>
          <cell r="AS111">
            <v>0</v>
          </cell>
          <cell r="AT111">
            <v>0</v>
          </cell>
          <cell r="AU111">
            <v>10.483516483516473</v>
          </cell>
          <cell r="AV111">
            <v>19.802197802197799</v>
          </cell>
          <cell r="AW111">
            <v>32.615384615384649</v>
          </cell>
          <cell r="AX111">
            <v>0</v>
          </cell>
          <cell r="AY111">
            <v>0</v>
          </cell>
          <cell r="AZ111">
            <v>0</v>
          </cell>
          <cell r="BA111">
            <v>0</v>
          </cell>
          <cell r="BB111">
            <v>48.056179775280945</v>
          </cell>
          <cell r="BC111">
            <v>55.977528089887691</v>
          </cell>
          <cell r="BD111">
            <v>0</v>
          </cell>
          <cell r="BE111">
            <v>0</v>
          </cell>
          <cell r="BF111">
            <v>0</v>
          </cell>
          <cell r="BG111">
            <v>0</v>
          </cell>
          <cell r="BH111">
            <v>0</v>
          </cell>
          <cell r="BI111">
            <v>0</v>
          </cell>
          <cell r="BJ111">
            <v>0</v>
          </cell>
          <cell r="BK111">
            <v>0</v>
          </cell>
          <cell r="BL111">
            <v>0.38417393888888901</v>
          </cell>
          <cell r="BM111">
            <v>0</v>
          </cell>
          <cell r="BN111">
            <v>0</v>
          </cell>
          <cell r="BO111">
            <v>1</v>
          </cell>
          <cell r="BP111">
            <v>0</v>
          </cell>
        </row>
        <row r="112">
          <cell r="A112">
            <v>560</v>
          </cell>
          <cell r="B112">
            <v>124802</v>
          </cell>
          <cell r="C112">
            <v>9354024</v>
          </cell>
          <cell r="D112" t="str">
            <v>Thurston Community College</v>
          </cell>
          <cell r="E112" t="str">
            <v>Secondary</v>
          </cell>
          <cell r="F112">
            <v>0</v>
          </cell>
          <cell r="G112">
            <v>1</v>
          </cell>
          <cell r="H112">
            <v>0</v>
          </cell>
          <cell r="I112">
            <v>0</v>
          </cell>
          <cell r="J112">
            <v>0</v>
          </cell>
          <cell r="K112">
            <v>5</v>
          </cell>
          <cell r="L112">
            <v>3</v>
          </cell>
          <cell r="M112">
            <v>2</v>
          </cell>
          <cell r="N112">
            <v>1380</v>
          </cell>
          <cell r="O112">
            <v>0</v>
          </cell>
          <cell r="P112">
            <v>0</v>
          </cell>
          <cell r="Q112">
            <v>0</v>
          </cell>
          <cell r="R112">
            <v>1380</v>
          </cell>
          <cell r="S112">
            <v>802</v>
          </cell>
          <cell r="T112">
            <v>578</v>
          </cell>
          <cell r="U112">
            <v>274</v>
          </cell>
          <cell r="V112">
            <v>271</v>
          </cell>
          <cell r="W112">
            <v>257</v>
          </cell>
          <cell r="X112">
            <v>293</v>
          </cell>
          <cell r="Y112">
            <v>285</v>
          </cell>
          <cell r="Z112">
            <v>0</v>
          </cell>
          <cell r="AA112">
            <v>1380</v>
          </cell>
          <cell r="AB112">
            <v>276</v>
          </cell>
          <cell r="AC112">
            <v>0</v>
          </cell>
          <cell r="AD112">
            <v>0</v>
          </cell>
          <cell r="AE112">
            <v>108.99999999999999</v>
          </cell>
          <cell r="AF112">
            <v>208.50316233309908</v>
          </cell>
          <cell r="AG112">
            <v>0</v>
          </cell>
          <cell r="AH112">
            <v>0</v>
          </cell>
          <cell r="AI112">
            <v>0</v>
          </cell>
          <cell r="AJ112">
            <v>0</v>
          </cell>
          <cell r="AK112">
            <v>0</v>
          </cell>
          <cell r="AL112">
            <v>0</v>
          </cell>
          <cell r="AM112">
            <v>0</v>
          </cell>
          <cell r="AN112">
            <v>1348.9775199419869</v>
          </cell>
          <cell r="AO112">
            <v>17.012327773749028</v>
          </cell>
          <cell r="AP112">
            <v>6.004350978970268</v>
          </cell>
          <cell r="AQ112">
            <v>5.0036258158085634</v>
          </cell>
          <cell r="AR112">
            <v>0</v>
          </cell>
          <cell r="AS112">
            <v>3.0021754894851407</v>
          </cell>
          <cell r="AT112">
            <v>0</v>
          </cell>
          <cell r="AU112">
            <v>0</v>
          </cell>
          <cell r="AV112">
            <v>0</v>
          </cell>
          <cell r="AW112">
            <v>0</v>
          </cell>
          <cell r="AX112">
            <v>0</v>
          </cell>
          <cell r="AY112">
            <v>1.9999999999999991</v>
          </cell>
          <cell r="AZ112">
            <v>1.9999999999999991</v>
          </cell>
          <cell r="BA112">
            <v>3.8791286015460296</v>
          </cell>
          <cell r="BB112">
            <v>0</v>
          </cell>
          <cell r="BC112">
            <v>0</v>
          </cell>
          <cell r="BD112">
            <v>108.18450184501833</v>
          </cell>
          <cell r="BE112">
            <v>93.029850746268593</v>
          </cell>
          <cell r="BF112">
            <v>106.48605577689251</v>
          </cell>
          <cell r="BG112">
            <v>150.6267605633804</v>
          </cell>
          <cell r="BH112">
            <v>57.402826855123543</v>
          </cell>
          <cell r="BI112">
            <v>320.5047859556006</v>
          </cell>
          <cell r="BJ112">
            <v>0</v>
          </cell>
          <cell r="BK112">
            <v>0</v>
          </cell>
          <cell r="BL112">
            <v>0</v>
          </cell>
          <cell r="BM112">
            <v>3.22624777348928</v>
          </cell>
          <cell r="BN112">
            <v>0</v>
          </cell>
          <cell r="BO112">
            <v>0</v>
          </cell>
          <cell r="BP112">
            <v>1</v>
          </cell>
        </row>
        <row r="113">
          <cell r="A113">
            <v>370</v>
          </cell>
          <cell r="B113">
            <v>124840</v>
          </cell>
          <cell r="C113">
            <v>9354090</v>
          </cell>
          <cell r="D113" t="str">
            <v>Northgate High School</v>
          </cell>
          <cell r="E113" t="str">
            <v>Secondary</v>
          </cell>
          <cell r="F113">
            <v>0</v>
          </cell>
          <cell r="G113">
            <v>1</v>
          </cell>
          <cell r="H113">
            <v>0</v>
          </cell>
          <cell r="I113">
            <v>0</v>
          </cell>
          <cell r="J113">
            <v>0</v>
          </cell>
          <cell r="K113">
            <v>5</v>
          </cell>
          <cell r="L113">
            <v>3</v>
          </cell>
          <cell r="M113">
            <v>2</v>
          </cell>
          <cell r="N113">
            <v>1278</v>
          </cell>
          <cell r="O113">
            <v>0</v>
          </cell>
          <cell r="P113">
            <v>0</v>
          </cell>
          <cell r="Q113">
            <v>0</v>
          </cell>
          <cell r="R113">
            <v>1278</v>
          </cell>
          <cell r="S113">
            <v>778</v>
          </cell>
          <cell r="T113">
            <v>500</v>
          </cell>
          <cell r="U113">
            <v>250</v>
          </cell>
          <cell r="V113">
            <v>252</v>
          </cell>
          <cell r="W113">
            <v>276</v>
          </cell>
          <cell r="X113">
            <v>252</v>
          </cell>
          <cell r="Y113">
            <v>248</v>
          </cell>
          <cell r="Z113">
            <v>0</v>
          </cell>
          <cell r="AA113">
            <v>1278</v>
          </cell>
          <cell r="AB113">
            <v>255.6</v>
          </cell>
          <cell r="AC113">
            <v>0</v>
          </cell>
          <cell r="AD113">
            <v>0</v>
          </cell>
          <cell r="AE113">
            <v>102.00000000000006</v>
          </cell>
          <cell r="AF113">
            <v>219.28970470869911</v>
          </cell>
          <cell r="AG113">
            <v>0</v>
          </cell>
          <cell r="AH113">
            <v>0</v>
          </cell>
          <cell r="AI113">
            <v>0</v>
          </cell>
          <cell r="AJ113">
            <v>0</v>
          </cell>
          <cell r="AK113">
            <v>0</v>
          </cell>
          <cell r="AL113">
            <v>0</v>
          </cell>
          <cell r="AM113">
            <v>0</v>
          </cell>
          <cell r="AN113">
            <v>901.99999999999977</v>
          </cell>
          <cell r="AO113">
            <v>164.00000000000031</v>
          </cell>
          <cell r="AP113">
            <v>164.99999999999966</v>
          </cell>
          <cell r="AQ113">
            <v>26.00000000000006</v>
          </cell>
          <cell r="AR113">
            <v>20.999999999999989</v>
          </cell>
          <cell r="AS113">
            <v>0</v>
          </cell>
          <cell r="AT113">
            <v>0</v>
          </cell>
          <cell r="AU113">
            <v>0</v>
          </cell>
          <cell r="AV113">
            <v>0</v>
          </cell>
          <cell r="AW113">
            <v>0</v>
          </cell>
          <cell r="AX113">
            <v>9.0141065830721043</v>
          </cell>
          <cell r="AY113">
            <v>12.018808777429463</v>
          </cell>
          <cell r="AZ113">
            <v>19.02978056426327</v>
          </cell>
          <cell r="BA113">
            <v>8.1596169193934553</v>
          </cell>
          <cell r="BB113">
            <v>0</v>
          </cell>
          <cell r="BC113">
            <v>0</v>
          </cell>
          <cell r="BD113">
            <v>76.13168724279825</v>
          </cell>
          <cell r="BE113">
            <v>75.085714285714189</v>
          </cell>
          <cell r="BF113">
            <v>104.29007633587777</v>
          </cell>
          <cell r="BG113">
            <v>101.42738589211628</v>
          </cell>
          <cell r="BH113">
            <v>47.140495867768557</v>
          </cell>
          <cell r="BI113">
            <v>253.24998983665623</v>
          </cell>
          <cell r="BJ113">
            <v>0</v>
          </cell>
          <cell r="BK113">
            <v>0</v>
          </cell>
          <cell r="BL113">
            <v>0</v>
          </cell>
          <cell r="BM113">
            <v>1.09162047575758</v>
          </cell>
          <cell r="BN113">
            <v>0</v>
          </cell>
          <cell r="BO113">
            <v>0</v>
          </cell>
          <cell r="BP113">
            <v>1</v>
          </cell>
        </row>
        <row r="114">
          <cell r="A114">
            <v>552</v>
          </cell>
          <cell r="B114">
            <v>124856</v>
          </cell>
          <cell r="C114">
            <v>9354500</v>
          </cell>
          <cell r="D114" t="str">
            <v>King Edward VI Church of England Voluntary Controlled Upper School</v>
          </cell>
          <cell r="E114" t="str">
            <v>Secondary</v>
          </cell>
          <cell r="F114">
            <v>0</v>
          </cell>
          <cell r="G114">
            <v>1</v>
          </cell>
          <cell r="H114">
            <v>0</v>
          </cell>
          <cell r="I114">
            <v>0</v>
          </cell>
          <cell r="J114">
            <v>0</v>
          </cell>
          <cell r="K114">
            <v>5</v>
          </cell>
          <cell r="L114">
            <v>3</v>
          </cell>
          <cell r="M114">
            <v>2</v>
          </cell>
          <cell r="N114">
            <v>1143</v>
          </cell>
          <cell r="O114">
            <v>0</v>
          </cell>
          <cell r="P114">
            <v>0</v>
          </cell>
          <cell r="Q114">
            <v>0</v>
          </cell>
          <cell r="R114">
            <v>1143</v>
          </cell>
          <cell r="S114">
            <v>708</v>
          </cell>
          <cell r="T114">
            <v>435</v>
          </cell>
          <cell r="U114">
            <v>240</v>
          </cell>
          <cell r="V114">
            <v>234</v>
          </cell>
          <cell r="W114">
            <v>234</v>
          </cell>
          <cell r="X114">
            <v>220</v>
          </cell>
          <cell r="Y114">
            <v>215</v>
          </cell>
          <cell r="Z114">
            <v>0</v>
          </cell>
          <cell r="AA114">
            <v>1143</v>
          </cell>
          <cell r="AB114">
            <v>228.6</v>
          </cell>
          <cell r="AC114">
            <v>0</v>
          </cell>
          <cell r="AD114">
            <v>0</v>
          </cell>
          <cell r="AE114">
            <v>144.00000000000006</v>
          </cell>
          <cell r="AF114">
            <v>275.12920353982298</v>
          </cell>
          <cell r="AG114">
            <v>0</v>
          </cell>
          <cell r="AH114">
            <v>0</v>
          </cell>
          <cell r="AI114">
            <v>0</v>
          </cell>
          <cell r="AJ114">
            <v>0</v>
          </cell>
          <cell r="AK114">
            <v>0</v>
          </cell>
          <cell r="AL114">
            <v>0</v>
          </cell>
          <cell r="AM114">
            <v>0</v>
          </cell>
          <cell r="AN114">
            <v>909.99999999999966</v>
          </cell>
          <cell r="AO114">
            <v>186.99999999999989</v>
          </cell>
          <cell r="AP114">
            <v>4.9999999999999982</v>
          </cell>
          <cell r="AQ114">
            <v>40.999999999999979</v>
          </cell>
          <cell r="AR114">
            <v>0</v>
          </cell>
          <cell r="AS114">
            <v>0</v>
          </cell>
          <cell r="AT114">
            <v>0</v>
          </cell>
          <cell r="AU114">
            <v>0</v>
          </cell>
          <cell r="AV114">
            <v>0</v>
          </cell>
          <cell r="AW114">
            <v>0</v>
          </cell>
          <cell r="AX114">
            <v>4.0000000000000053</v>
          </cell>
          <cell r="AY114">
            <v>6.9999999999999956</v>
          </cell>
          <cell r="AZ114">
            <v>11.000000000000002</v>
          </cell>
          <cell r="BA114">
            <v>10.11504424778761</v>
          </cell>
          <cell r="BB114">
            <v>0</v>
          </cell>
          <cell r="BC114">
            <v>0</v>
          </cell>
          <cell r="BD114">
            <v>107.23404255319153</v>
          </cell>
          <cell r="BE114">
            <v>111.37991266375552</v>
          </cell>
          <cell r="BF114">
            <v>119.57709251101326</v>
          </cell>
          <cell r="BG114">
            <v>108.37438423645328</v>
          </cell>
          <cell r="BH114">
            <v>45.15</v>
          </cell>
          <cell r="BI114">
            <v>306.61611436514249</v>
          </cell>
          <cell r="BJ114">
            <v>0</v>
          </cell>
          <cell r="BK114">
            <v>0</v>
          </cell>
          <cell r="BL114">
            <v>0</v>
          </cell>
          <cell r="BM114">
            <v>1.6688748</v>
          </cell>
          <cell r="BN114">
            <v>0</v>
          </cell>
          <cell r="BO114">
            <v>0</v>
          </cell>
          <cell r="BP114">
            <v>1</v>
          </cell>
          <cell r="BQ114">
            <v>10</v>
          </cell>
        </row>
        <row r="115">
          <cell r="A115">
            <v>553</v>
          </cell>
          <cell r="B115">
            <v>124861</v>
          </cell>
          <cell r="C115">
            <v>9354600</v>
          </cell>
          <cell r="D115" t="str">
            <v>St Benedict's Catholic School</v>
          </cell>
          <cell r="E115" t="str">
            <v>Secondary</v>
          </cell>
          <cell r="F115">
            <v>0</v>
          </cell>
          <cell r="G115">
            <v>1</v>
          </cell>
          <cell r="H115">
            <v>0</v>
          </cell>
          <cell r="I115">
            <v>0</v>
          </cell>
          <cell r="J115">
            <v>0</v>
          </cell>
          <cell r="K115">
            <v>5</v>
          </cell>
          <cell r="L115">
            <v>3</v>
          </cell>
          <cell r="M115">
            <v>2</v>
          </cell>
          <cell r="N115">
            <v>772</v>
          </cell>
          <cell r="O115">
            <v>0</v>
          </cell>
          <cell r="P115">
            <v>0</v>
          </cell>
          <cell r="Q115">
            <v>0</v>
          </cell>
          <cell r="R115">
            <v>772</v>
          </cell>
          <cell r="S115">
            <v>468</v>
          </cell>
          <cell r="T115">
            <v>304</v>
          </cell>
          <cell r="U115">
            <v>162</v>
          </cell>
          <cell r="V115">
            <v>149</v>
          </cell>
          <cell r="W115">
            <v>157</v>
          </cell>
          <cell r="X115">
            <v>154</v>
          </cell>
          <cell r="Y115">
            <v>150</v>
          </cell>
          <cell r="Z115">
            <v>0</v>
          </cell>
          <cell r="AA115">
            <v>772</v>
          </cell>
          <cell r="AB115">
            <v>154.4</v>
          </cell>
          <cell r="AC115">
            <v>0</v>
          </cell>
          <cell r="AD115">
            <v>0</v>
          </cell>
          <cell r="AE115">
            <v>61.000000000000014</v>
          </cell>
          <cell r="AF115">
            <v>101.86111111111111</v>
          </cell>
          <cell r="AG115">
            <v>0</v>
          </cell>
          <cell r="AH115">
            <v>0</v>
          </cell>
          <cell r="AI115">
            <v>0</v>
          </cell>
          <cell r="AJ115">
            <v>0</v>
          </cell>
          <cell r="AK115">
            <v>0</v>
          </cell>
          <cell r="AL115">
            <v>0</v>
          </cell>
          <cell r="AM115">
            <v>0</v>
          </cell>
          <cell r="AN115">
            <v>621.61038961038946</v>
          </cell>
          <cell r="AO115">
            <v>90.233766233766332</v>
          </cell>
          <cell r="AP115">
            <v>8.0207792207792288</v>
          </cell>
          <cell r="AQ115">
            <v>36.093506493506524</v>
          </cell>
          <cell r="AR115">
            <v>4.0103896103896064</v>
          </cell>
          <cell r="AS115">
            <v>12.031168831168843</v>
          </cell>
          <cell r="AT115">
            <v>0</v>
          </cell>
          <cell r="AU115">
            <v>0</v>
          </cell>
          <cell r="AV115">
            <v>0</v>
          </cell>
          <cell r="AW115">
            <v>0</v>
          </cell>
          <cell r="AX115">
            <v>7.9999999999999734</v>
          </cell>
          <cell r="AY115">
            <v>10.999999999999973</v>
          </cell>
          <cell r="AZ115">
            <v>13.999999999999972</v>
          </cell>
          <cell r="BA115">
            <v>2.1444444444444444</v>
          </cell>
          <cell r="BB115">
            <v>0</v>
          </cell>
          <cell r="BC115">
            <v>0</v>
          </cell>
          <cell r="BD115">
            <v>56.805194805194859</v>
          </cell>
          <cell r="BE115">
            <v>51.533834586466114</v>
          </cell>
          <cell r="BF115">
            <v>67.123188405797109</v>
          </cell>
          <cell r="BG115">
            <v>62.461538461538524</v>
          </cell>
          <cell r="BH115">
            <v>19.565217391304401</v>
          </cell>
          <cell r="BI115">
            <v>157.94352055272319</v>
          </cell>
          <cell r="BJ115">
            <v>0</v>
          </cell>
          <cell r="BK115">
            <v>0.74095979247730281</v>
          </cell>
          <cell r="BL115">
            <v>0</v>
          </cell>
          <cell r="BM115">
            <v>1.12817511390285</v>
          </cell>
          <cell r="BN115">
            <v>0</v>
          </cell>
          <cell r="BO115">
            <v>0</v>
          </cell>
          <cell r="BP115">
            <v>1</v>
          </cell>
        </row>
        <row r="116">
          <cell r="A116">
            <v>233</v>
          </cell>
          <cell r="B116">
            <v>138117</v>
          </cell>
          <cell r="C116">
            <v>9352000</v>
          </cell>
          <cell r="D116" t="str">
            <v>Langer Primary Academy</v>
          </cell>
          <cell r="E116" t="str">
            <v>Primary</v>
          </cell>
          <cell r="F116" t="str">
            <v>Recoupment Academy</v>
          </cell>
          <cell r="G116">
            <v>1</v>
          </cell>
          <cell r="H116">
            <v>0</v>
          </cell>
          <cell r="I116">
            <v>0</v>
          </cell>
          <cell r="J116">
            <v>7</v>
          </cell>
          <cell r="K116">
            <v>0</v>
          </cell>
          <cell r="L116">
            <v>0</v>
          </cell>
          <cell r="M116">
            <v>0</v>
          </cell>
          <cell r="N116">
            <v>150</v>
          </cell>
          <cell r="O116">
            <v>150</v>
          </cell>
          <cell r="P116">
            <v>25</v>
          </cell>
          <cell r="Q116">
            <v>125</v>
          </cell>
          <cell r="R116">
            <v>0</v>
          </cell>
          <cell r="S116">
            <v>0</v>
          </cell>
          <cell r="T116">
            <v>0</v>
          </cell>
          <cell r="U116">
            <v>0</v>
          </cell>
          <cell r="V116">
            <v>0</v>
          </cell>
          <cell r="W116">
            <v>0</v>
          </cell>
          <cell r="X116">
            <v>0</v>
          </cell>
          <cell r="Y116">
            <v>0</v>
          </cell>
          <cell r="Z116">
            <v>0</v>
          </cell>
          <cell r="AA116">
            <v>150</v>
          </cell>
          <cell r="AB116">
            <v>21.428571428571427</v>
          </cell>
          <cell r="AC116">
            <v>43.00000000000005</v>
          </cell>
          <cell r="AD116">
            <v>54.968944099378888</v>
          </cell>
          <cell r="AE116">
            <v>0</v>
          </cell>
          <cell r="AF116">
            <v>0</v>
          </cell>
          <cell r="AG116">
            <v>29.391891891891898</v>
          </cell>
          <cell r="AH116">
            <v>18.243243243243299</v>
          </cell>
          <cell r="AI116">
            <v>6.0810810810810754</v>
          </cell>
          <cell r="AJ116">
            <v>96.283783783783804</v>
          </cell>
          <cell r="AK116">
            <v>0</v>
          </cell>
          <cell r="AL116">
            <v>0</v>
          </cell>
          <cell r="AM116">
            <v>0</v>
          </cell>
          <cell r="AN116">
            <v>0</v>
          </cell>
          <cell r="AO116">
            <v>0</v>
          </cell>
          <cell r="AP116">
            <v>0</v>
          </cell>
          <cell r="AQ116">
            <v>0</v>
          </cell>
          <cell r="AR116">
            <v>0</v>
          </cell>
          <cell r="AS116">
            <v>0</v>
          </cell>
          <cell r="AT116">
            <v>0</v>
          </cell>
          <cell r="AU116">
            <v>3.6</v>
          </cell>
          <cell r="AV116">
            <v>6</v>
          </cell>
          <cell r="AW116">
            <v>7.2</v>
          </cell>
          <cell r="AX116">
            <v>0</v>
          </cell>
          <cell r="AY116">
            <v>0</v>
          </cell>
          <cell r="AZ116">
            <v>0</v>
          </cell>
          <cell r="BA116">
            <v>0.93167701863354035</v>
          </cell>
          <cell r="BB116">
            <v>59.782608695652129</v>
          </cell>
          <cell r="BC116">
            <v>71.739130434782552</v>
          </cell>
          <cell r="BD116">
            <v>0</v>
          </cell>
          <cell r="BE116">
            <v>0</v>
          </cell>
          <cell r="BF116">
            <v>0</v>
          </cell>
          <cell r="BG116">
            <v>0</v>
          </cell>
          <cell r="BH116">
            <v>0</v>
          </cell>
          <cell r="BI116">
            <v>0</v>
          </cell>
          <cell r="BJ116">
            <v>10.99999999999995</v>
          </cell>
          <cell r="BK116">
            <v>0</v>
          </cell>
          <cell r="BL116">
            <v>0.79200478006042296</v>
          </cell>
          <cell r="BM116">
            <v>0</v>
          </cell>
          <cell r="BN116">
            <v>0</v>
          </cell>
          <cell r="BO116">
            <v>1</v>
          </cell>
          <cell r="BP116">
            <v>0</v>
          </cell>
        </row>
        <row r="117">
          <cell r="A117">
            <v>262</v>
          </cell>
          <cell r="B117">
            <v>139803</v>
          </cell>
          <cell r="C117">
            <v>9352001</v>
          </cell>
          <cell r="D117" t="str">
            <v>Gusford Community Primary School</v>
          </cell>
          <cell r="E117" t="str">
            <v>Primary</v>
          </cell>
          <cell r="F117" t="str">
            <v>Recoupment Academy</v>
          </cell>
          <cell r="G117">
            <v>1</v>
          </cell>
          <cell r="H117">
            <v>0</v>
          </cell>
          <cell r="I117">
            <v>0</v>
          </cell>
          <cell r="J117">
            <v>7</v>
          </cell>
          <cell r="K117">
            <v>0</v>
          </cell>
          <cell r="L117">
            <v>0</v>
          </cell>
          <cell r="M117">
            <v>0</v>
          </cell>
          <cell r="N117">
            <v>578</v>
          </cell>
          <cell r="O117">
            <v>578</v>
          </cell>
          <cell r="P117">
            <v>80</v>
          </cell>
          <cell r="Q117">
            <v>498</v>
          </cell>
          <cell r="R117">
            <v>0</v>
          </cell>
          <cell r="S117">
            <v>0</v>
          </cell>
          <cell r="T117">
            <v>0</v>
          </cell>
          <cell r="U117">
            <v>0</v>
          </cell>
          <cell r="V117">
            <v>0</v>
          </cell>
          <cell r="W117">
            <v>0</v>
          </cell>
          <cell r="X117">
            <v>0</v>
          </cell>
          <cell r="Y117">
            <v>0</v>
          </cell>
          <cell r="Z117">
            <v>0</v>
          </cell>
          <cell r="AA117">
            <v>578</v>
          </cell>
          <cell r="AB117">
            <v>82.571428571428569</v>
          </cell>
          <cell r="AC117">
            <v>107</v>
          </cell>
          <cell r="AD117">
            <v>131.36363636363635</v>
          </cell>
          <cell r="AE117">
            <v>0</v>
          </cell>
          <cell r="AF117">
            <v>0</v>
          </cell>
          <cell r="AG117">
            <v>177.61458333333354</v>
          </cell>
          <cell r="AH117">
            <v>81.28125</v>
          </cell>
          <cell r="AI117">
            <v>42.14583333333335</v>
          </cell>
          <cell r="AJ117">
            <v>120.41666666666647</v>
          </cell>
          <cell r="AK117">
            <v>73.253472222222157</v>
          </cell>
          <cell r="AL117">
            <v>83.288194444444315</v>
          </cell>
          <cell r="AM117">
            <v>0</v>
          </cell>
          <cell r="AN117">
            <v>0</v>
          </cell>
          <cell r="AO117">
            <v>0</v>
          </cell>
          <cell r="AP117">
            <v>0</v>
          </cell>
          <cell r="AQ117">
            <v>0</v>
          </cell>
          <cell r="AR117">
            <v>0</v>
          </cell>
          <cell r="AS117">
            <v>0</v>
          </cell>
          <cell r="AT117">
            <v>0</v>
          </cell>
          <cell r="AU117">
            <v>7.048780487804871</v>
          </cell>
          <cell r="AV117">
            <v>11.747967479674784</v>
          </cell>
          <cell r="AW117">
            <v>18.796747967479657</v>
          </cell>
          <cell r="AX117">
            <v>0</v>
          </cell>
          <cell r="AY117">
            <v>0</v>
          </cell>
          <cell r="AZ117">
            <v>0</v>
          </cell>
          <cell r="BA117">
            <v>1.0104895104895104</v>
          </cell>
          <cell r="BB117">
            <v>180.80912863070535</v>
          </cell>
          <cell r="BC117">
            <v>209.8547717842323</v>
          </cell>
          <cell r="BD117">
            <v>0</v>
          </cell>
          <cell r="BE117">
            <v>0</v>
          </cell>
          <cell r="BF117">
            <v>0</v>
          </cell>
          <cell r="BG117">
            <v>0</v>
          </cell>
          <cell r="BH117">
            <v>0</v>
          </cell>
          <cell r="BI117">
            <v>0</v>
          </cell>
          <cell r="BJ117">
            <v>2.3199999999999825</v>
          </cell>
          <cell r="BK117">
            <v>0</v>
          </cell>
          <cell r="BL117">
            <v>0.480679572413793</v>
          </cell>
          <cell r="BM117">
            <v>0</v>
          </cell>
          <cell r="BN117">
            <v>0</v>
          </cell>
          <cell r="BO117">
            <v>1</v>
          </cell>
          <cell r="BP117">
            <v>0</v>
          </cell>
        </row>
        <row r="118">
          <cell r="A118">
            <v>411</v>
          </cell>
          <cell r="B118">
            <v>136316</v>
          </cell>
          <cell r="C118">
            <v>9352003</v>
          </cell>
          <cell r="D118" t="str">
            <v>Forest Academy</v>
          </cell>
          <cell r="E118" t="str">
            <v>Primary</v>
          </cell>
          <cell r="F118" t="str">
            <v>Recoupment Academy</v>
          </cell>
          <cell r="G118">
            <v>1</v>
          </cell>
          <cell r="H118">
            <v>0</v>
          </cell>
          <cell r="I118">
            <v>0</v>
          </cell>
          <cell r="J118">
            <v>7</v>
          </cell>
          <cell r="K118">
            <v>0</v>
          </cell>
          <cell r="L118">
            <v>0</v>
          </cell>
          <cell r="M118">
            <v>0</v>
          </cell>
          <cell r="N118">
            <v>367</v>
          </cell>
          <cell r="O118">
            <v>367</v>
          </cell>
          <cell r="P118">
            <v>57</v>
          </cell>
          <cell r="Q118">
            <v>310</v>
          </cell>
          <cell r="R118">
            <v>0</v>
          </cell>
          <cell r="S118">
            <v>0</v>
          </cell>
          <cell r="T118">
            <v>0</v>
          </cell>
          <cell r="U118">
            <v>0</v>
          </cell>
          <cell r="V118">
            <v>0</v>
          </cell>
          <cell r="W118">
            <v>0</v>
          </cell>
          <cell r="X118">
            <v>0</v>
          </cell>
          <cell r="Y118">
            <v>0</v>
          </cell>
          <cell r="Z118">
            <v>0</v>
          </cell>
          <cell r="AA118">
            <v>367</v>
          </cell>
          <cell r="AB118">
            <v>52.428571428571431</v>
          </cell>
          <cell r="AC118">
            <v>65.999999999999858</v>
          </cell>
          <cell r="AD118">
            <v>65.999999999999858</v>
          </cell>
          <cell r="AE118">
            <v>0</v>
          </cell>
          <cell r="AF118">
            <v>0</v>
          </cell>
          <cell r="AG118">
            <v>267.99999999999983</v>
          </cell>
          <cell r="AH118">
            <v>99.000000000000156</v>
          </cell>
          <cell r="AI118">
            <v>0</v>
          </cell>
          <cell r="AJ118">
            <v>0</v>
          </cell>
          <cell r="AK118">
            <v>0</v>
          </cell>
          <cell r="AL118">
            <v>0</v>
          </cell>
          <cell r="AM118">
            <v>0</v>
          </cell>
          <cell r="AN118">
            <v>0</v>
          </cell>
          <cell r="AO118">
            <v>0</v>
          </cell>
          <cell r="AP118">
            <v>0</v>
          </cell>
          <cell r="AQ118">
            <v>0</v>
          </cell>
          <cell r="AR118">
            <v>0</v>
          </cell>
          <cell r="AS118">
            <v>0</v>
          </cell>
          <cell r="AT118">
            <v>0</v>
          </cell>
          <cell r="AU118">
            <v>3.5516129032258066</v>
          </cell>
          <cell r="AV118">
            <v>13.022580645161277</v>
          </cell>
          <cell r="AW118">
            <v>23.677419354838726</v>
          </cell>
          <cell r="AX118">
            <v>0</v>
          </cell>
          <cell r="AY118">
            <v>0</v>
          </cell>
          <cell r="AZ118">
            <v>0</v>
          </cell>
          <cell r="BA118">
            <v>4.2674418604651159</v>
          </cell>
          <cell r="BB118">
            <v>90.680272108843511</v>
          </cell>
          <cell r="BC118">
            <v>107.35374149659862</v>
          </cell>
          <cell r="BD118">
            <v>0</v>
          </cell>
          <cell r="BE118">
            <v>0</v>
          </cell>
          <cell r="BF118">
            <v>0</v>
          </cell>
          <cell r="BG118">
            <v>0</v>
          </cell>
          <cell r="BH118">
            <v>0</v>
          </cell>
          <cell r="BI118">
            <v>0</v>
          </cell>
          <cell r="BJ118">
            <v>1.9799999999999986</v>
          </cell>
          <cell r="BK118">
            <v>0</v>
          </cell>
          <cell r="BL118">
            <v>0.73347071913746598</v>
          </cell>
          <cell r="BM118">
            <v>0</v>
          </cell>
          <cell r="BN118">
            <v>0</v>
          </cell>
          <cell r="BO118">
            <v>1</v>
          </cell>
          <cell r="BP118">
            <v>0</v>
          </cell>
        </row>
        <row r="119">
          <cell r="A119">
            <v>73</v>
          </cell>
          <cell r="B119">
            <v>139804</v>
          </cell>
          <cell r="C119">
            <v>9352006</v>
          </cell>
          <cell r="D119" t="str">
            <v>Westwood Primary School</v>
          </cell>
          <cell r="E119" t="str">
            <v>Primary</v>
          </cell>
          <cell r="F119" t="str">
            <v>Recoupment Academy</v>
          </cell>
          <cell r="G119">
            <v>1</v>
          </cell>
          <cell r="H119">
            <v>0</v>
          </cell>
          <cell r="I119">
            <v>0</v>
          </cell>
          <cell r="J119">
            <v>7</v>
          </cell>
          <cell r="K119">
            <v>0</v>
          </cell>
          <cell r="L119">
            <v>0</v>
          </cell>
          <cell r="M119">
            <v>0</v>
          </cell>
          <cell r="N119">
            <v>202</v>
          </cell>
          <cell r="O119">
            <v>202</v>
          </cell>
          <cell r="P119">
            <v>30</v>
          </cell>
          <cell r="Q119">
            <v>172</v>
          </cell>
          <cell r="R119">
            <v>0</v>
          </cell>
          <cell r="S119">
            <v>0</v>
          </cell>
          <cell r="T119">
            <v>0</v>
          </cell>
          <cell r="U119">
            <v>0</v>
          </cell>
          <cell r="V119">
            <v>0</v>
          </cell>
          <cell r="W119">
            <v>0</v>
          </cell>
          <cell r="X119">
            <v>0</v>
          </cell>
          <cell r="Y119">
            <v>0</v>
          </cell>
          <cell r="Z119">
            <v>0</v>
          </cell>
          <cell r="AA119">
            <v>202</v>
          </cell>
          <cell r="AB119">
            <v>28.857142857142858</v>
          </cell>
          <cell r="AC119">
            <v>79.999999999999986</v>
          </cell>
          <cell r="AD119">
            <v>95.68421052631578</v>
          </cell>
          <cell r="AE119">
            <v>0</v>
          </cell>
          <cell r="AF119">
            <v>0</v>
          </cell>
          <cell r="AG119">
            <v>47.000000000000064</v>
          </cell>
          <cell r="AH119">
            <v>54.99999999999995</v>
          </cell>
          <cell r="AI119">
            <v>0</v>
          </cell>
          <cell r="AJ119">
            <v>15.999999999999998</v>
          </cell>
          <cell r="AK119">
            <v>25.000000000000046</v>
          </cell>
          <cell r="AL119">
            <v>57.999999999999972</v>
          </cell>
          <cell r="AM119">
            <v>0.99999999999999989</v>
          </cell>
          <cell r="AN119">
            <v>0</v>
          </cell>
          <cell r="AO119">
            <v>0</v>
          </cell>
          <cell r="AP119">
            <v>0</v>
          </cell>
          <cell r="AQ119">
            <v>0</v>
          </cell>
          <cell r="AR119">
            <v>0</v>
          </cell>
          <cell r="AS119">
            <v>0</v>
          </cell>
          <cell r="AT119">
            <v>0</v>
          </cell>
          <cell r="AU119">
            <v>1.1744186046511622</v>
          </cell>
          <cell r="AV119">
            <v>1.1744186046511622</v>
          </cell>
          <cell r="AW119">
            <v>3.5232558139534924</v>
          </cell>
          <cell r="AX119">
            <v>0</v>
          </cell>
          <cell r="AY119">
            <v>0</v>
          </cell>
          <cell r="AZ119">
            <v>0</v>
          </cell>
          <cell r="BA119">
            <v>1.9330143540669855</v>
          </cell>
          <cell r="BB119">
            <v>60.829268292682954</v>
          </cell>
          <cell r="BC119">
            <v>71.439024390243929</v>
          </cell>
          <cell r="BD119">
            <v>0</v>
          </cell>
          <cell r="BE119">
            <v>0</v>
          </cell>
          <cell r="BF119">
            <v>0</v>
          </cell>
          <cell r="BG119">
            <v>0</v>
          </cell>
          <cell r="BH119">
            <v>0</v>
          </cell>
          <cell r="BI119">
            <v>0</v>
          </cell>
          <cell r="BJ119">
            <v>2.8800000000000083</v>
          </cell>
          <cell r="BK119">
            <v>0</v>
          </cell>
          <cell r="BL119">
            <v>0.42501723691860499</v>
          </cell>
          <cell r="BM119">
            <v>0</v>
          </cell>
          <cell r="BN119">
            <v>0</v>
          </cell>
          <cell r="BO119">
            <v>1</v>
          </cell>
          <cell r="BP119">
            <v>0</v>
          </cell>
        </row>
        <row r="120">
          <cell r="A120">
            <v>453</v>
          </cell>
          <cell r="B120">
            <v>140044</v>
          </cell>
          <cell r="C120">
            <v>9352010</v>
          </cell>
          <cell r="D120" t="str">
            <v>Westfield Primary Academy</v>
          </cell>
          <cell r="E120" t="str">
            <v>Primary</v>
          </cell>
          <cell r="F120" t="str">
            <v>Recoupment Academy</v>
          </cell>
          <cell r="G120">
            <v>1</v>
          </cell>
          <cell r="H120">
            <v>0</v>
          </cell>
          <cell r="I120">
            <v>0</v>
          </cell>
          <cell r="J120">
            <v>7</v>
          </cell>
          <cell r="K120">
            <v>0</v>
          </cell>
          <cell r="L120">
            <v>0</v>
          </cell>
          <cell r="M120">
            <v>0</v>
          </cell>
          <cell r="N120">
            <v>381</v>
          </cell>
          <cell r="O120">
            <v>381</v>
          </cell>
          <cell r="P120">
            <v>49</v>
          </cell>
          <cell r="Q120">
            <v>332</v>
          </cell>
          <cell r="R120">
            <v>0</v>
          </cell>
          <cell r="S120">
            <v>0</v>
          </cell>
          <cell r="T120">
            <v>0</v>
          </cell>
          <cell r="U120">
            <v>0</v>
          </cell>
          <cell r="V120">
            <v>0</v>
          </cell>
          <cell r="W120">
            <v>0</v>
          </cell>
          <cell r="X120">
            <v>0</v>
          </cell>
          <cell r="Y120">
            <v>0</v>
          </cell>
          <cell r="Z120">
            <v>0</v>
          </cell>
          <cell r="AA120">
            <v>381</v>
          </cell>
          <cell r="AB120">
            <v>54.428571428571431</v>
          </cell>
          <cell r="AC120">
            <v>74.000000000000043</v>
          </cell>
          <cell r="AD120">
            <v>83.610972568578546</v>
          </cell>
          <cell r="AE120">
            <v>0</v>
          </cell>
          <cell r="AF120">
            <v>0</v>
          </cell>
          <cell r="AG120">
            <v>342.00000000000017</v>
          </cell>
          <cell r="AH120">
            <v>34.000000000000014</v>
          </cell>
          <cell r="AI120">
            <v>5.0000000000000027</v>
          </cell>
          <cell r="AJ120">
            <v>0</v>
          </cell>
          <cell r="AK120">
            <v>0</v>
          </cell>
          <cell r="AL120">
            <v>0</v>
          </cell>
          <cell r="AM120">
            <v>0</v>
          </cell>
          <cell r="AN120">
            <v>0</v>
          </cell>
          <cell r="AO120">
            <v>0</v>
          </cell>
          <cell r="AP120">
            <v>0</v>
          </cell>
          <cell r="AQ120">
            <v>0</v>
          </cell>
          <cell r="AR120">
            <v>0</v>
          </cell>
          <cell r="AS120">
            <v>0</v>
          </cell>
          <cell r="AT120">
            <v>0</v>
          </cell>
          <cell r="AU120">
            <v>14.918674698795181</v>
          </cell>
          <cell r="AV120">
            <v>26.394578313252996</v>
          </cell>
          <cell r="AW120">
            <v>37.870481927710848</v>
          </cell>
          <cell r="AX120">
            <v>0</v>
          </cell>
          <cell r="AY120">
            <v>0</v>
          </cell>
          <cell r="AZ120">
            <v>0</v>
          </cell>
          <cell r="BA120">
            <v>1.9002493765586035</v>
          </cell>
          <cell r="BB120">
            <v>108.21518987341786</v>
          </cell>
          <cell r="BC120">
            <v>124.18670886075965</v>
          </cell>
          <cell r="BD120">
            <v>0</v>
          </cell>
          <cell r="BE120">
            <v>0</v>
          </cell>
          <cell r="BF120">
            <v>0</v>
          </cell>
          <cell r="BG120">
            <v>0</v>
          </cell>
          <cell r="BH120">
            <v>0</v>
          </cell>
          <cell r="BI120">
            <v>0</v>
          </cell>
          <cell r="BJ120">
            <v>0</v>
          </cell>
          <cell r="BK120">
            <v>0</v>
          </cell>
          <cell r="BL120">
            <v>0.46631929161290298</v>
          </cell>
          <cell r="BM120">
            <v>0</v>
          </cell>
          <cell r="BN120">
            <v>0</v>
          </cell>
          <cell r="BO120">
            <v>1</v>
          </cell>
          <cell r="BP120">
            <v>0</v>
          </cell>
        </row>
        <row r="121">
          <cell r="A121">
            <v>61</v>
          </cell>
          <cell r="B121">
            <v>140573</v>
          </cell>
          <cell r="C121">
            <v>9352014</v>
          </cell>
          <cell r="D121" t="str">
            <v>Red Oak Primary School</v>
          </cell>
          <cell r="E121" t="str">
            <v>Primary</v>
          </cell>
          <cell r="F121" t="str">
            <v>Recoupment Academy</v>
          </cell>
          <cell r="G121">
            <v>1</v>
          </cell>
          <cell r="H121">
            <v>0</v>
          </cell>
          <cell r="I121">
            <v>0</v>
          </cell>
          <cell r="J121">
            <v>7</v>
          </cell>
          <cell r="K121">
            <v>0</v>
          </cell>
          <cell r="L121">
            <v>0</v>
          </cell>
          <cell r="M121">
            <v>0</v>
          </cell>
          <cell r="N121">
            <v>406</v>
          </cell>
          <cell r="O121">
            <v>406</v>
          </cell>
          <cell r="P121">
            <v>54</v>
          </cell>
          <cell r="Q121">
            <v>352</v>
          </cell>
          <cell r="R121">
            <v>0</v>
          </cell>
          <cell r="S121">
            <v>0</v>
          </cell>
          <cell r="T121">
            <v>0</v>
          </cell>
          <cell r="U121">
            <v>0</v>
          </cell>
          <cell r="V121">
            <v>0</v>
          </cell>
          <cell r="W121">
            <v>0</v>
          </cell>
          <cell r="X121">
            <v>0</v>
          </cell>
          <cell r="Y121">
            <v>0</v>
          </cell>
          <cell r="Z121">
            <v>0</v>
          </cell>
          <cell r="AA121">
            <v>406</v>
          </cell>
          <cell r="AB121">
            <v>58</v>
          </cell>
          <cell r="AC121">
            <v>170.99999999999991</v>
          </cell>
          <cell r="AD121">
            <v>195.96534653465346</v>
          </cell>
          <cell r="AE121">
            <v>0</v>
          </cell>
          <cell r="AF121">
            <v>0</v>
          </cell>
          <cell r="AG121">
            <v>26.000000000000014</v>
          </cell>
          <cell r="AH121">
            <v>89.000000000000199</v>
          </cell>
          <cell r="AI121">
            <v>9.0000000000000142</v>
          </cell>
          <cell r="AJ121">
            <v>66.000000000000071</v>
          </cell>
          <cell r="AK121">
            <v>111.99999999999991</v>
          </cell>
          <cell r="AL121">
            <v>96.999999999999815</v>
          </cell>
          <cell r="AM121">
            <v>6.9999999999999885</v>
          </cell>
          <cell r="AN121">
            <v>0</v>
          </cell>
          <cell r="AO121">
            <v>0</v>
          </cell>
          <cell r="AP121">
            <v>0</v>
          </cell>
          <cell r="AQ121">
            <v>0</v>
          </cell>
          <cell r="AR121">
            <v>0</v>
          </cell>
          <cell r="AS121">
            <v>0</v>
          </cell>
          <cell r="AT121">
            <v>0</v>
          </cell>
          <cell r="AU121">
            <v>8.0738636363636225</v>
          </cell>
          <cell r="AV121">
            <v>9.227272727272716</v>
          </cell>
          <cell r="AW121">
            <v>12.6875</v>
          </cell>
          <cell r="AX121">
            <v>0</v>
          </cell>
          <cell r="AY121">
            <v>0</v>
          </cell>
          <cell r="AZ121">
            <v>0</v>
          </cell>
          <cell r="BA121">
            <v>3.0148514851485149</v>
          </cell>
          <cell r="BB121">
            <v>108.62908011869445</v>
          </cell>
          <cell r="BC121">
            <v>125.29376854599415</v>
          </cell>
          <cell r="BD121">
            <v>0</v>
          </cell>
          <cell r="BE121">
            <v>0</v>
          </cell>
          <cell r="BF121">
            <v>0</v>
          </cell>
          <cell r="BG121">
            <v>0</v>
          </cell>
          <cell r="BH121">
            <v>0</v>
          </cell>
          <cell r="BI121">
            <v>0</v>
          </cell>
          <cell r="BJ121">
            <v>21.639999999999819</v>
          </cell>
          <cell r="BK121">
            <v>0</v>
          </cell>
          <cell r="BL121">
            <v>0.32993160323529402</v>
          </cell>
          <cell r="BM121">
            <v>0</v>
          </cell>
          <cell r="BN121">
            <v>0</v>
          </cell>
          <cell r="BO121">
            <v>1</v>
          </cell>
          <cell r="BP121">
            <v>0</v>
          </cell>
        </row>
        <row r="122">
          <cell r="A122">
            <v>292</v>
          </cell>
          <cell r="B122">
            <v>140822</v>
          </cell>
          <cell r="C122">
            <v>9352017</v>
          </cell>
          <cell r="D122" t="str">
            <v>Sidegate Primary School</v>
          </cell>
          <cell r="E122" t="str">
            <v>Primary</v>
          </cell>
          <cell r="F122" t="str">
            <v>Recoupment Academy</v>
          </cell>
          <cell r="G122">
            <v>1</v>
          </cell>
          <cell r="H122">
            <v>0</v>
          </cell>
          <cell r="I122">
            <v>0</v>
          </cell>
          <cell r="J122">
            <v>7</v>
          </cell>
          <cell r="K122">
            <v>0</v>
          </cell>
          <cell r="L122">
            <v>0</v>
          </cell>
          <cell r="M122">
            <v>0</v>
          </cell>
          <cell r="N122">
            <v>652</v>
          </cell>
          <cell r="O122">
            <v>652</v>
          </cell>
          <cell r="P122">
            <v>89</v>
          </cell>
          <cell r="Q122">
            <v>563</v>
          </cell>
          <cell r="R122">
            <v>0</v>
          </cell>
          <cell r="S122">
            <v>0</v>
          </cell>
          <cell r="T122">
            <v>0</v>
          </cell>
          <cell r="U122">
            <v>0</v>
          </cell>
          <cell r="V122">
            <v>0</v>
          </cell>
          <cell r="W122">
            <v>0</v>
          </cell>
          <cell r="X122">
            <v>0</v>
          </cell>
          <cell r="Y122">
            <v>0</v>
          </cell>
          <cell r="Z122">
            <v>0</v>
          </cell>
          <cell r="AA122">
            <v>652</v>
          </cell>
          <cell r="AB122">
            <v>93.142857142857139</v>
          </cell>
          <cell r="AC122">
            <v>62.000000000000007</v>
          </cell>
          <cell r="AD122">
            <v>88.727828746177366</v>
          </cell>
          <cell r="AE122">
            <v>0</v>
          </cell>
          <cell r="AF122">
            <v>0</v>
          </cell>
          <cell r="AG122">
            <v>576.88479262672831</v>
          </cell>
          <cell r="AH122">
            <v>41.062980030721967</v>
          </cell>
          <cell r="AI122">
            <v>14.021505376344072</v>
          </cell>
          <cell r="AJ122">
            <v>10.015360983102928</v>
          </cell>
          <cell r="AK122">
            <v>8.0122887864823547</v>
          </cell>
          <cell r="AL122">
            <v>0</v>
          </cell>
          <cell r="AM122">
            <v>2.0030721966205856</v>
          </cell>
          <cell r="AN122">
            <v>0</v>
          </cell>
          <cell r="AO122">
            <v>0</v>
          </cell>
          <cell r="AP122">
            <v>0</v>
          </cell>
          <cell r="AQ122">
            <v>0</v>
          </cell>
          <cell r="AR122">
            <v>0</v>
          </cell>
          <cell r="AS122">
            <v>0</v>
          </cell>
          <cell r="AT122">
            <v>0</v>
          </cell>
          <cell r="AU122">
            <v>23.161634103019544</v>
          </cell>
          <cell r="AV122">
            <v>42.849023090586179</v>
          </cell>
          <cell r="AW122">
            <v>62.536412078152736</v>
          </cell>
          <cell r="AX122">
            <v>0</v>
          </cell>
          <cell r="AY122">
            <v>0</v>
          </cell>
          <cell r="AZ122">
            <v>0</v>
          </cell>
          <cell r="BA122">
            <v>0.99694189602446481</v>
          </cell>
          <cell r="BB122">
            <v>189.40110905730145</v>
          </cell>
          <cell r="BC122">
            <v>219.34195933456579</v>
          </cell>
          <cell r="BD122">
            <v>0</v>
          </cell>
          <cell r="BE122">
            <v>0</v>
          </cell>
          <cell r="BF122">
            <v>0</v>
          </cell>
          <cell r="BG122">
            <v>0</v>
          </cell>
          <cell r="BH122">
            <v>0</v>
          </cell>
          <cell r="BI122">
            <v>0</v>
          </cell>
          <cell r="BJ122">
            <v>0</v>
          </cell>
          <cell r="BK122">
            <v>0</v>
          </cell>
          <cell r="BL122">
            <v>0.41439677106017198</v>
          </cell>
          <cell r="BM122">
            <v>0</v>
          </cell>
          <cell r="BN122">
            <v>0</v>
          </cell>
          <cell r="BO122">
            <v>1</v>
          </cell>
          <cell r="BP122">
            <v>0</v>
          </cell>
          <cell r="BQ122">
            <v>25</v>
          </cell>
        </row>
        <row r="123">
          <cell r="A123">
            <v>484</v>
          </cell>
          <cell r="B123">
            <v>142993</v>
          </cell>
          <cell r="C123">
            <v>9352022</v>
          </cell>
          <cell r="D123" t="str">
            <v>Laureate Community Academy</v>
          </cell>
          <cell r="E123" t="str">
            <v>Primary</v>
          </cell>
          <cell r="F123" t="str">
            <v>Recoupment Academy</v>
          </cell>
          <cell r="G123">
            <v>1</v>
          </cell>
          <cell r="H123">
            <v>0</v>
          </cell>
          <cell r="I123">
            <v>0</v>
          </cell>
          <cell r="J123">
            <v>7</v>
          </cell>
          <cell r="K123">
            <v>0</v>
          </cell>
          <cell r="L123">
            <v>0</v>
          </cell>
          <cell r="M123">
            <v>0</v>
          </cell>
          <cell r="N123">
            <v>221</v>
          </cell>
          <cell r="O123">
            <v>221</v>
          </cell>
          <cell r="P123">
            <v>29</v>
          </cell>
          <cell r="Q123">
            <v>192</v>
          </cell>
          <cell r="R123">
            <v>0</v>
          </cell>
          <cell r="S123">
            <v>0</v>
          </cell>
          <cell r="T123">
            <v>0</v>
          </cell>
          <cell r="U123">
            <v>0</v>
          </cell>
          <cell r="V123">
            <v>0</v>
          </cell>
          <cell r="W123">
            <v>0</v>
          </cell>
          <cell r="X123">
            <v>0</v>
          </cell>
          <cell r="Y123">
            <v>0</v>
          </cell>
          <cell r="Z123">
            <v>0</v>
          </cell>
          <cell r="AA123">
            <v>221</v>
          </cell>
          <cell r="AB123">
            <v>31.571428571428573</v>
          </cell>
          <cell r="AC123">
            <v>25.999999999999908</v>
          </cell>
          <cell r="AD123">
            <v>42.139830508474574</v>
          </cell>
          <cell r="AE123">
            <v>0</v>
          </cell>
          <cell r="AF123">
            <v>0</v>
          </cell>
          <cell r="AG123">
            <v>203</v>
          </cell>
          <cell r="AH123">
            <v>16.000000000000007</v>
          </cell>
          <cell r="AI123">
            <v>0</v>
          </cell>
          <cell r="AJ123">
            <v>2</v>
          </cell>
          <cell r="AK123">
            <v>0</v>
          </cell>
          <cell r="AL123">
            <v>0</v>
          </cell>
          <cell r="AM123">
            <v>0</v>
          </cell>
          <cell r="AN123">
            <v>0</v>
          </cell>
          <cell r="AO123">
            <v>0</v>
          </cell>
          <cell r="AP123">
            <v>0</v>
          </cell>
          <cell r="AQ123">
            <v>0</v>
          </cell>
          <cell r="AR123">
            <v>0</v>
          </cell>
          <cell r="AS123">
            <v>0</v>
          </cell>
          <cell r="AT123">
            <v>0</v>
          </cell>
          <cell r="AU123">
            <v>11.510416666666659</v>
          </cell>
          <cell r="AV123">
            <v>33.380208333333407</v>
          </cell>
          <cell r="AW123">
            <v>57.552083333333414</v>
          </cell>
          <cell r="AX123">
            <v>0</v>
          </cell>
          <cell r="AY123">
            <v>0</v>
          </cell>
          <cell r="AZ123">
            <v>0</v>
          </cell>
          <cell r="BA123">
            <v>0</v>
          </cell>
          <cell r="BB123">
            <v>53.58139534883712</v>
          </cell>
          <cell r="BC123">
            <v>61.674418604651066</v>
          </cell>
          <cell r="BD123">
            <v>0</v>
          </cell>
          <cell r="BE123">
            <v>0</v>
          </cell>
          <cell r="BF123">
            <v>0</v>
          </cell>
          <cell r="BG123">
            <v>0</v>
          </cell>
          <cell r="BH123">
            <v>0</v>
          </cell>
          <cell r="BI123">
            <v>0</v>
          </cell>
          <cell r="BJ123">
            <v>0</v>
          </cell>
          <cell r="BK123">
            <v>0</v>
          </cell>
          <cell r="BL123">
            <v>0.69247198787878805</v>
          </cell>
          <cell r="BM123">
            <v>0</v>
          </cell>
          <cell r="BN123">
            <v>0</v>
          </cell>
          <cell r="BO123">
            <v>1</v>
          </cell>
          <cell r="BP123">
            <v>0</v>
          </cell>
        </row>
        <row r="124">
          <cell r="A124">
            <v>77</v>
          </cell>
          <cell r="B124">
            <v>140823</v>
          </cell>
          <cell r="C124">
            <v>9352025</v>
          </cell>
          <cell r="D124" t="str">
            <v>Grove Primary School</v>
          </cell>
          <cell r="E124" t="str">
            <v>Primary</v>
          </cell>
          <cell r="F124" t="str">
            <v>Recoupment Academy</v>
          </cell>
          <cell r="G124">
            <v>1</v>
          </cell>
          <cell r="H124">
            <v>0</v>
          </cell>
          <cell r="I124">
            <v>0</v>
          </cell>
          <cell r="J124">
            <v>7</v>
          </cell>
          <cell r="K124">
            <v>0</v>
          </cell>
          <cell r="L124">
            <v>0</v>
          </cell>
          <cell r="M124">
            <v>0</v>
          </cell>
          <cell r="N124">
            <v>296</v>
          </cell>
          <cell r="O124">
            <v>296</v>
          </cell>
          <cell r="P124">
            <v>45</v>
          </cell>
          <cell r="Q124">
            <v>251</v>
          </cell>
          <cell r="R124">
            <v>0</v>
          </cell>
          <cell r="S124">
            <v>0</v>
          </cell>
          <cell r="T124">
            <v>0</v>
          </cell>
          <cell r="U124">
            <v>0</v>
          </cell>
          <cell r="V124">
            <v>0</v>
          </cell>
          <cell r="W124">
            <v>0</v>
          </cell>
          <cell r="X124">
            <v>0</v>
          </cell>
          <cell r="Y124">
            <v>0</v>
          </cell>
          <cell r="Z124">
            <v>0</v>
          </cell>
          <cell r="AA124">
            <v>296</v>
          </cell>
          <cell r="AB124">
            <v>42.285714285714285</v>
          </cell>
          <cell r="AC124">
            <v>63.00000000000005</v>
          </cell>
          <cell r="AD124">
            <v>73.754152823920265</v>
          </cell>
          <cell r="AE124">
            <v>0</v>
          </cell>
          <cell r="AF124">
            <v>0</v>
          </cell>
          <cell r="AG124">
            <v>166.12244897959172</v>
          </cell>
          <cell r="AH124">
            <v>23.156462585034014</v>
          </cell>
          <cell r="AI124">
            <v>1.0068027210884363</v>
          </cell>
          <cell r="AJ124">
            <v>94.63945578231305</v>
          </cell>
          <cell r="AK124">
            <v>4.0272108843537273</v>
          </cell>
          <cell r="AL124">
            <v>5.0340136054421656</v>
          </cell>
          <cell r="AM124">
            <v>2.0136054421768694</v>
          </cell>
          <cell r="AN124">
            <v>0</v>
          </cell>
          <cell r="AO124">
            <v>0</v>
          </cell>
          <cell r="AP124">
            <v>0</v>
          </cell>
          <cell r="AQ124">
            <v>0</v>
          </cell>
          <cell r="AR124">
            <v>0</v>
          </cell>
          <cell r="AS124">
            <v>0</v>
          </cell>
          <cell r="AT124">
            <v>0</v>
          </cell>
          <cell r="AU124">
            <v>1.1792828685258965</v>
          </cell>
          <cell r="AV124">
            <v>1.1792828685258965</v>
          </cell>
          <cell r="AW124">
            <v>2.358565737051793</v>
          </cell>
          <cell r="AX124">
            <v>0</v>
          </cell>
          <cell r="AY124">
            <v>0</v>
          </cell>
          <cell r="AZ124">
            <v>0</v>
          </cell>
          <cell r="BA124">
            <v>0</v>
          </cell>
          <cell r="BB124">
            <v>85.34</v>
          </cell>
          <cell r="BC124">
            <v>100.64</v>
          </cell>
          <cell r="BD124">
            <v>0</v>
          </cell>
          <cell r="BE124">
            <v>0</v>
          </cell>
          <cell r="BF124">
            <v>0</v>
          </cell>
          <cell r="BG124">
            <v>0</v>
          </cell>
          <cell r="BH124">
            <v>0</v>
          </cell>
          <cell r="BI124">
            <v>0</v>
          </cell>
          <cell r="BJ124">
            <v>0</v>
          </cell>
          <cell r="BK124">
            <v>0</v>
          </cell>
          <cell r="BL124">
            <v>0.72784963046044804</v>
          </cell>
          <cell r="BM124">
            <v>0</v>
          </cell>
          <cell r="BN124">
            <v>0</v>
          </cell>
          <cell r="BO124">
            <v>1</v>
          </cell>
          <cell r="BP124">
            <v>0</v>
          </cell>
        </row>
        <row r="125">
          <cell r="A125">
            <v>267</v>
          </cell>
          <cell r="B125">
            <v>140887</v>
          </cell>
          <cell r="C125">
            <v>9352027</v>
          </cell>
          <cell r="D125" t="str">
            <v>Hillside Primary School</v>
          </cell>
          <cell r="E125" t="str">
            <v>Primary</v>
          </cell>
          <cell r="F125" t="str">
            <v>Recoupment Academy</v>
          </cell>
          <cell r="G125">
            <v>1</v>
          </cell>
          <cell r="H125">
            <v>0</v>
          </cell>
          <cell r="I125">
            <v>0</v>
          </cell>
          <cell r="J125">
            <v>7</v>
          </cell>
          <cell r="K125">
            <v>0</v>
          </cell>
          <cell r="L125">
            <v>0</v>
          </cell>
          <cell r="M125">
            <v>0</v>
          </cell>
          <cell r="N125">
            <v>534</v>
          </cell>
          <cell r="O125">
            <v>534</v>
          </cell>
          <cell r="P125">
            <v>75</v>
          </cell>
          <cell r="Q125">
            <v>459</v>
          </cell>
          <cell r="R125">
            <v>0</v>
          </cell>
          <cell r="S125">
            <v>0</v>
          </cell>
          <cell r="T125">
            <v>0</v>
          </cell>
          <cell r="U125">
            <v>0</v>
          </cell>
          <cell r="V125">
            <v>0</v>
          </cell>
          <cell r="W125">
            <v>0</v>
          </cell>
          <cell r="X125">
            <v>0</v>
          </cell>
          <cell r="Y125">
            <v>0</v>
          </cell>
          <cell r="Z125">
            <v>0</v>
          </cell>
          <cell r="AA125">
            <v>534</v>
          </cell>
          <cell r="AB125">
            <v>76.285714285714292</v>
          </cell>
          <cell r="AC125">
            <v>124.99999999999983</v>
          </cell>
          <cell r="AD125">
            <v>155.87027027027028</v>
          </cell>
          <cell r="AE125">
            <v>0</v>
          </cell>
          <cell r="AF125">
            <v>0</v>
          </cell>
          <cell r="AG125">
            <v>65.244360902255877</v>
          </cell>
          <cell r="AH125">
            <v>12.045112781954883</v>
          </cell>
          <cell r="AI125">
            <v>151.56766917293211</v>
          </cell>
          <cell r="AJ125">
            <v>115.43233082706789</v>
          </cell>
          <cell r="AK125">
            <v>163.6127819548872</v>
          </cell>
          <cell r="AL125">
            <v>19.071428571428562</v>
          </cell>
          <cell r="AM125">
            <v>7.0263157894736814</v>
          </cell>
          <cell r="AN125">
            <v>0</v>
          </cell>
          <cell r="AO125">
            <v>0</v>
          </cell>
          <cell r="AP125">
            <v>0</v>
          </cell>
          <cell r="AQ125">
            <v>0</v>
          </cell>
          <cell r="AR125">
            <v>0</v>
          </cell>
          <cell r="AS125">
            <v>0</v>
          </cell>
          <cell r="AT125">
            <v>0</v>
          </cell>
          <cell r="AU125">
            <v>86.091503267973991</v>
          </cell>
          <cell r="AV125">
            <v>151.24183006535964</v>
          </cell>
          <cell r="AW125">
            <v>198.94117647058815</v>
          </cell>
          <cell r="AX125">
            <v>0</v>
          </cell>
          <cell r="AY125">
            <v>0</v>
          </cell>
          <cell r="AZ125">
            <v>0</v>
          </cell>
          <cell r="BA125">
            <v>1.9243243243243244</v>
          </cell>
          <cell r="BB125">
            <v>212.42975206611575</v>
          </cell>
          <cell r="BC125">
            <v>247.14049586776866</v>
          </cell>
          <cell r="BD125">
            <v>0</v>
          </cell>
          <cell r="BE125">
            <v>0</v>
          </cell>
          <cell r="BF125">
            <v>0</v>
          </cell>
          <cell r="BG125">
            <v>0</v>
          </cell>
          <cell r="BH125">
            <v>0</v>
          </cell>
          <cell r="BI125">
            <v>0</v>
          </cell>
          <cell r="BJ125">
            <v>42.098836772982878</v>
          </cell>
          <cell r="BK125">
            <v>0</v>
          </cell>
          <cell r="BL125">
            <v>0.52009069796874996</v>
          </cell>
          <cell r="BM125">
            <v>0</v>
          </cell>
          <cell r="BN125">
            <v>0</v>
          </cell>
          <cell r="BO125">
            <v>1</v>
          </cell>
          <cell r="BP125">
            <v>0</v>
          </cell>
        </row>
        <row r="126">
          <cell r="A126">
            <v>423</v>
          </cell>
          <cell r="B126">
            <v>140998</v>
          </cell>
          <cell r="C126">
            <v>9352029</v>
          </cell>
          <cell r="D126" t="str">
            <v>Tollgate Primary School</v>
          </cell>
          <cell r="E126" t="str">
            <v>Primary</v>
          </cell>
          <cell r="F126" t="str">
            <v>Recoupment Academy</v>
          </cell>
          <cell r="G126">
            <v>1</v>
          </cell>
          <cell r="H126">
            <v>0</v>
          </cell>
          <cell r="I126">
            <v>0</v>
          </cell>
          <cell r="J126">
            <v>5</v>
          </cell>
          <cell r="K126">
            <v>0</v>
          </cell>
          <cell r="L126">
            <v>0</v>
          </cell>
          <cell r="M126">
            <v>0</v>
          </cell>
          <cell r="N126">
            <v>277</v>
          </cell>
          <cell r="O126">
            <v>277</v>
          </cell>
          <cell r="P126">
            <v>52</v>
          </cell>
          <cell r="Q126">
            <v>225</v>
          </cell>
          <cell r="R126">
            <v>0</v>
          </cell>
          <cell r="S126">
            <v>0</v>
          </cell>
          <cell r="T126">
            <v>0</v>
          </cell>
          <cell r="U126">
            <v>0</v>
          </cell>
          <cell r="V126">
            <v>0</v>
          </cell>
          <cell r="W126">
            <v>0</v>
          </cell>
          <cell r="X126">
            <v>0</v>
          </cell>
          <cell r="Y126">
            <v>0</v>
          </cell>
          <cell r="Z126">
            <v>0</v>
          </cell>
          <cell r="AA126">
            <v>277</v>
          </cell>
          <cell r="AB126">
            <v>55.4</v>
          </cell>
          <cell r="AC126">
            <v>63.999999999999936</v>
          </cell>
          <cell r="AD126">
            <v>66.053846153846152</v>
          </cell>
          <cell r="AE126">
            <v>0</v>
          </cell>
          <cell r="AF126">
            <v>0</v>
          </cell>
          <cell r="AG126">
            <v>114.41304347826099</v>
          </cell>
          <cell r="AH126">
            <v>116.42028985507254</v>
          </cell>
          <cell r="AI126">
            <v>5.0181159420289836</v>
          </cell>
          <cell r="AJ126">
            <v>41.14855072463763</v>
          </cell>
          <cell r="AK126">
            <v>0</v>
          </cell>
          <cell r="AL126">
            <v>0</v>
          </cell>
          <cell r="AM126">
            <v>0</v>
          </cell>
          <cell r="AN126">
            <v>0</v>
          </cell>
          <cell r="AO126">
            <v>0</v>
          </cell>
          <cell r="AP126">
            <v>0</v>
          </cell>
          <cell r="AQ126">
            <v>0</v>
          </cell>
          <cell r="AR126">
            <v>0</v>
          </cell>
          <cell r="AS126">
            <v>0</v>
          </cell>
          <cell r="AT126">
            <v>0</v>
          </cell>
          <cell r="AU126">
            <v>8.6177777777777749</v>
          </cell>
          <cell r="AV126">
            <v>16.004444444444452</v>
          </cell>
          <cell r="AW126">
            <v>20.928888888888899</v>
          </cell>
          <cell r="AX126">
            <v>0</v>
          </cell>
          <cell r="AY126">
            <v>0</v>
          </cell>
          <cell r="AZ126">
            <v>0</v>
          </cell>
          <cell r="BA126">
            <v>0</v>
          </cell>
          <cell r="BB126">
            <v>71.543778801843374</v>
          </cell>
          <cell r="BC126">
            <v>88.078341013824954</v>
          </cell>
          <cell r="BD126">
            <v>0</v>
          </cell>
          <cell r="BE126">
            <v>0</v>
          </cell>
          <cell r="BF126">
            <v>0</v>
          </cell>
          <cell r="BG126">
            <v>0</v>
          </cell>
          <cell r="BH126">
            <v>0</v>
          </cell>
          <cell r="BI126">
            <v>0</v>
          </cell>
          <cell r="BJ126">
            <v>20.380000000000113</v>
          </cell>
          <cell r="BK126">
            <v>0</v>
          </cell>
          <cell r="BL126">
            <v>0.69937966237623805</v>
          </cell>
          <cell r="BM126">
            <v>0</v>
          </cell>
          <cell r="BN126">
            <v>0</v>
          </cell>
          <cell r="BO126">
            <v>1</v>
          </cell>
          <cell r="BP126">
            <v>0</v>
          </cell>
        </row>
        <row r="127">
          <cell r="A127">
            <v>521</v>
          </cell>
          <cell r="B127">
            <v>142995</v>
          </cell>
          <cell r="C127">
            <v>9352030</v>
          </cell>
          <cell r="D127" t="str">
            <v>Wickhambrook Primary Academy</v>
          </cell>
          <cell r="E127" t="str">
            <v>Primary</v>
          </cell>
          <cell r="F127" t="str">
            <v>Recoupment Academy</v>
          </cell>
          <cell r="G127">
            <v>1</v>
          </cell>
          <cell r="H127">
            <v>0</v>
          </cell>
          <cell r="I127">
            <v>0</v>
          </cell>
          <cell r="J127">
            <v>7</v>
          </cell>
          <cell r="K127">
            <v>0</v>
          </cell>
          <cell r="L127">
            <v>0</v>
          </cell>
          <cell r="M127">
            <v>0</v>
          </cell>
          <cell r="N127">
            <v>168</v>
          </cell>
          <cell r="O127">
            <v>168</v>
          </cell>
          <cell r="P127">
            <v>27</v>
          </cell>
          <cell r="Q127">
            <v>141</v>
          </cell>
          <cell r="R127">
            <v>0</v>
          </cell>
          <cell r="S127">
            <v>0</v>
          </cell>
          <cell r="T127">
            <v>0</v>
          </cell>
          <cell r="U127">
            <v>0</v>
          </cell>
          <cell r="V127">
            <v>0</v>
          </cell>
          <cell r="W127">
            <v>0</v>
          </cell>
          <cell r="X127">
            <v>0</v>
          </cell>
          <cell r="Y127">
            <v>0</v>
          </cell>
          <cell r="Z127">
            <v>0</v>
          </cell>
          <cell r="AA127">
            <v>168</v>
          </cell>
          <cell r="AB127">
            <v>24</v>
          </cell>
          <cell r="AC127">
            <v>15.000000000000004</v>
          </cell>
          <cell r="AD127">
            <v>21.253012048192769</v>
          </cell>
          <cell r="AE127">
            <v>0</v>
          </cell>
          <cell r="AF127">
            <v>0</v>
          </cell>
          <cell r="AG127">
            <v>163.99999999999997</v>
          </cell>
          <cell r="AH127">
            <v>3.0000000000000075</v>
          </cell>
          <cell r="AI127">
            <v>0.99999999999999967</v>
          </cell>
          <cell r="AJ127">
            <v>0</v>
          </cell>
          <cell r="AK127">
            <v>0</v>
          </cell>
          <cell r="AL127">
            <v>0</v>
          </cell>
          <cell r="AM127">
            <v>0</v>
          </cell>
          <cell r="AN127">
            <v>0</v>
          </cell>
          <cell r="AO127">
            <v>0</v>
          </cell>
          <cell r="AP127">
            <v>0</v>
          </cell>
          <cell r="AQ127">
            <v>0</v>
          </cell>
          <cell r="AR127">
            <v>0</v>
          </cell>
          <cell r="AS127">
            <v>0</v>
          </cell>
          <cell r="AT127">
            <v>0</v>
          </cell>
          <cell r="AU127">
            <v>1.1914893617021272</v>
          </cell>
          <cell r="AV127">
            <v>1.1914893617021272</v>
          </cell>
          <cell r="AW127">
            <v>2.382978723404261</v>
          </cell>
          <cell r="AX127">
            <v>0</v>
          </cell>
          <cell r="AY127">
            <v>0</v>
          </cell>
          <cell r="AZ127">
            <v>0</v>
          </cell>
          <cell r="BA127">
            <v>2.024096385542169</v>
          </cell>
          <cell r="BB127">
            <v>39.397058823529363</v>
          </cell>
          <cell r="BC127">
            <v>46.941176470588182</v>
          </cell>
          <cell r="BD127">
            <v>0</v>
          </cell>
          <cell r="BE127">
            <v>0</v>
          </cell>
          <cell r="BF127">
            <v>0</v>
          </cell>
          <cell r="BG127">
            <v>0</v>
          </cell>
          <cell r="BH127">
            <v>0</v>
          </cell>
          <cell r="BI127">
            <v>0</v>
          </cell>
          <cell r="BJ127">
            <v>0</v>
          </cell>
          <cell r="BK127">
            <v>0</v>
          </cell>
          <cell r="BL127">
            <v>3.5882407489011001</v>
          </cell>
          <cell r="BM127">
            <v>0</v>
          </cell>
          <cell r="BN127">
            <v>0</v>
          </cell>
          <cell r="BO127">
            <v>1</v>
          </cell>
          <cell r="BP127">
            <v>0</v>
          </cell>
        </row>
        <row r="128">
          <cell r="A128">
            <v>522</v>
          </cell>
          <cell r="B128">
            <v>142566</v>
          </cell>
          <cell r="C128">
            <v>9352031</v>
          </cell>
          <cell r="D128" t="str">
            <v>Woolpit Primary Academy</v>
          </cell>
          <cell r="E128" t="str">
            <v>Primary</v>
          </cell>
          <cell r="F128" t="str">
            <v>Recoupment Academy</v>
          </cell>
          <cell r="G128">
            <v>1</v>
          </cell>
          <cell r="H128">
            <v>0</v>
          </cell>
          <cell r="I128">
            <v>0</v>
          </cell>
          <cell r="J128">
            <v>7</v>
          </cell>
          <cell r="K128">
            <v>0</v>
          </cell>
          <cell r="L128">
            <v>0</v>
          </cell>
          <cell r="M128">
            <v>0</v>
          </cell>
          <cell r="N128">
            <v>140</v>
          </cell>
          <cell r="O128">
            <v>140</v>
          </cell>
          <cell r="P128">
            <v>14</v>
          </cell>
          <cell r="Q128">
            <v>126</v>
          </cell>
          <cell r="R128">
            <v>0</v>
          </cell>
          <cell r="S128">
            <v>0</v>
          </cell>
          <cell r="T128">
            <v>0</v>
          </cell>
          <cell r="U128">
            <v>0</v>
          </cell>
          <cell r="V128">
            <v>0</v>
          </cell>
          <cell r="W128">
            <v>0</v>
          </cell>
          <cell r="X128">
            <v>0</v>
          </cell>
          <cell r="Y128">
            <v>0</v>
          </cell>
          <cell r="Z128">
            <v>0</v>
          </cell>
          <cell r="AA128">
            <v>140</v>
          </cell>
          <cell r="AB128">
            <v>20</v>
          </cell>
          <cell r="AC128">
            <v>42.999999999999979</v>
          </cell>
          <cell r="AD128">
            <v>42.999999999999979</v>
          </cell>
          <cell r="AE128">
            <v>0</v>
          </cell>
          <cell r="AF128">
            <v>0</v>
          </cell>
          <cell r="AG128">
            <v>137.00000000000006</v>
          </cell>
          <cell r="AH128">
            <v>2.999999999999996</v>
          </cell>
          <cell r="AI128">
            <v>0</v>
          </cell>
          <cell r="AJ128">
            <v>0</v>
          </cell>
          <cell r="AK128">
            <v>0</v>
          </cell>
          <cell r="AL128">
            <v>0</v>
          </cell>
          <cell r="AM128">
            <v>0</v>
          </cell>
          <cell r="AN128">
            <v>0</v>
          </cell>
          <cell r="AO128">
            <v>0</v>
          </cell>
          <cell r="AP128">
            <v>0</v>
          </cell>
          <cell r="AQ128">
            <v>0</v>
          </cell>
          <cell r="AR128">
            <v>0</v>
          </cell>
          <cell r="AS128">
            <v>0</v>
          </cell>
          <cell r="AT128">
            <v>0</v>
          </cell>
          <cell r="AU128">
            <v>1.1111111111111116</v>
          </cell>
          <cell r="AV128">
            <v>2.2222222222222259</v>
          </cell>
          <cell r="AW128">
            <v>2.2222222222222259</v>
          </cell>
          <cell r="AX128">
            <v>0</v>
          </cell>
          <cell r="AY128">
            <v>0</v>
          </cell>
          <cell r="AZ128">
            <v>0</v>
          </cell>
          <cell r="BA128">
            <v>0</v>
          </cell>
          <cell r="BB128">
            <v>40.576271186440707</v>
          </cell>
          <cell r="BC128">
            <v>45.084745762711897</v>
          </cell>
          <cell r="BD128">
            <v>0</v>
          </cell>
          <cell r="BE128">
            <v>0</v>
          </cell>
          <cell r="BF128">
            <v>0</v>
          </cell>
          <cell r="BG128">
            <v>0</v>
          </cell>
          <cell r="BH128">
            <v>0</v>
          </cell>
          <cell r="BI128">
            <v>0</v>
          </cell>
          <cell r="BJ128">
            <v>8.5999999999999392</v>
          </cell>
          <cell r="BK128">
            <v>0</v>
          </cell>
          <cell r="BL128">
            <v>1.47652001712329</v>
          </cell>
          <cell r="BM128">
            <v>0</v>
          </cell>
          <cell r="BN128">
            <v>0</v>
          </cell>
          <cell r="BO128">
            <v>1</v>
          </cell>
          <cell r="BP128">
            <v>0</v>
          </cell>
        </row>
        <row r="129">
          <cell r="A129">
            <v>454</v>
          </cell>
          <cell r="B129">
            <v>138161</v>
          </cell>
          <cell r="C129">
            <v>9352036</v>
          </cell>
          <cell r="D129" t="str">
            <v>Place Farm Primary Academy</v>
          </cell>
          <cell r="E129" t="str">
            <v>Primary</v>
          </cell>
          <cell r="F129" t="str">
            <v>Recoupment Academy</v>
          </cell>
          <cell r="G129">
            <v>1</v>
          </cell>
          <cell r="H129">
            <v>0</v>
          </cell>
          <cell r="I129">
            <v>0</v>
          </cell>
          <cell r="J129">
            <v>7</v>
          </cell>
          <cell r="K129">
            <v>0</v>
          </cell>
          <cell r="L129">
            <v>0</v>
          </cell>
          <cell r="M129">
            <v>0</v>
          </cell>
          <cell r="N129">
            <v>405</v>
          </cell>
          <cell r="O129">
            <v>405</v>
          </cell>
          <cell r="P129">
            <v>53</v>
          </cell>
          <cell r="Q129">
            <v>352</v>
          </cell>
          <cell r="R129">
            <v>0</v>
          </cell>
          <cell r="S129">
            <v>0</v>
          </cell>
          <cell r="T129">
            <v>0</v>
          </cell>
          <cell r="U129">
            <v>0</v>
          </cell>
          <cell r="V129">
            <v>0</v>
          </cell>
          <cell r="W129">
            <v>0</v>
          </cell>
          <cell r="X129">
            <v>0</v>
          </cell>
          <cell r="Y129">
            <v>0</v>
          </cell>
          <cell r="Z129">
            <v>0</v>
          </cell>
          <cell r="AA129">
            <v>405</v>
          </cell>
          <cell r="AB129">
            <v>57.857142857142854</v>
          </cell>
          <cell r="AC129">
            <v>76.999999999999815</v>
          </cell>
          <cell r="AD129">
            <v>97.554744525547449</v>
          </cell>
          <cell r="AE129">
            <v>0</v>
          </cell>
          <cell r="AF129">
            <v>0</v>
          </cell>
          <cell r="AG129">
            <v>208.51485148514857</v>
          </cell>
          <cell r="AH129">
            <v>125.3094059405939</v>
          </cell>
          <cell r="AI129">
            <v>71.175742574257541</v>
          </cell>
          <cell r="AJ129">
            <v>0</v>
          </cell>
          <cell r="AK129">
            <v>0</v>
          </cell>
          <cell r="AL129">
            <v>0</v>
          </cell>
          <cell r="AM129">
            <v>0</v>
          </cell>
          <cell r="AN129">
            <v>0</v>
          </cell>
          <cell r="AO129">
            <v>0</v>
          </cell>
          <cell r="AP129">
            <v>0</v>
          </cell>
          <cell r="AQ129">
            <v>0</v>
          </cell>
          <cell r="AR129">
            <v>0</v>
          </cell>
          <cell r="AS129">
            <v>0</v>
          </cell>
          <cell r="AT129">
            <v>0</v>
          </cell>
          <cell r="AU129">
            <v>8.1</v>
          </cell>
          <cell r="AV129">
            <v>21.985714285714291</v>
          </cell>
          <cell r="AW129">
            <v>31.242857142857122</v>
          </cell>
          <cell r="AX129">
            <v>0</v>
          </cell>
          <cell r="AY129">
            <v>0</v>
          </cell>
          <cell r="AZ129">
            <v>0</v>
          </cell>
          <cell r="BA129">
            <v>0</v>
          </cell>
          <cell r="BB129">
            <v>108.85549132947985</v>
          </cell>
          <cell r="BC129">
            <v>125.24566473988448</v>
          </cell>
          <cell r="BD129">
            <v>0</v>
          </cell>
          <cell r="BE129">
            <v>0</v>
          </cell>
          <cell r="BF129">
            <v>0</v>
          </cell>
          <cell r="BG129">
            <v>0</v>
          </cell>
          <cell r="BH129">
            <v>0</v>
          </cell>
          <cell r="BI129">
            <v>0</v>
          </cell>
          <cell r="BJ129">
            <v>0</v>
          </cell>
          <cell r="BK129">
            <v>0</v>
          </cell>
          <cell r="BL129">
            <v>0.43418985628930801</v>
          </cell>
          <cell r="BM129">
            <v>0</v>
          </cell>
          <cell r="BN129">
            <v>0</v>
          </cell>
          <cell r="BO129">
            <v>1</v>
          </cell>
          <cell r="BP129">
            <v>0</v>
          </cell>
        </row>
        <row r="130">
          <cell r="A130">
            <v>450</v>
          </cell>
          <cell r="B130">
            <v>141546</v>
          </cell>
          <cell r="C130">
            <v>9352040</v>
          </cell>
          <cell r="D130" t="str">
            <v>Burton End Primary Academy</v>
          </cell>
          <cell r="E130" t="str">
            <v>Primary</v>
          </cell>
          <cell r="F130" t="str">
            <v>Recoupment Academy</v>
          </cell>
          <cell r="G130">
            <v>1</v>
          </cell>
          <cell r="H130">
            <v>0</v>
          </cell>
          <cell r="I130">
            <v>0</v>
          </cell>
          <cell r="J130">
            <v>7</v>
          </cell>
          <cell r="K130">
            <v>0</v>
          </cell>
          <cell r="L130">
            <v>0</v>
          </cell>
          <cell r="M130">
            <v>0</v>
          </cell>
          <cell r="N130">
            <v>372</v>
          </cell>
          <cell r="O130">
            <v>372</v>
          </cell>
          <cell r="P130">
            <v>57</v>
          </cell>
          <cell r="Q130">
            <v>315</v>
          </cell>
          <cell r="R130">
            <v>0</v>
          </cell>
          <cell r="S130">
            <v>0</v>
          </cell>
          <cell r="T130">
            <v>0</v>
          </cell>
          <cell r="U130">
            <v>0</v>
          </cell>
          <cell r="V130">
            <v>0</v>
          </cell>
          <cell r="W130">
            <v>0</v>
          </cell>
          <cell r="X130">
            <v>0</v>
          </cell>
          <cell r="Y130">
            <v>0</v>
          </cell>
          <cell r="Z130">
            <v>0</v>
          </cell>
          <cell r="AA130">
            <v>372</v>
          </cell>
          <cell r="AB130">
            <v>53.142857142857146</v>
          </cell>
          <cell r="AC130">
            <v>55.999999999999943</v>
          </cell>
          <cell r="AD130">
            <v>60</v>
          </cell>
          <cell r="AE130">
            <v>0</v>
          </cell>
          <cell r="AF130">
            <v>0</v>
          </cell>
          <cell r="AG130">
            <v>233.62803234501345</v>
          </cell>
          <cell r="AH130">
            <v>76.20485175202144</v>
          </cell>
          <cell r="AI130">
            <v>62.167115902965122</v>
          </cell>
          <cell r="AJ130">
            <v>0</v>
          </cell>
          <cell r="AK130">
            <v>0</v>
          </cell>
          <cell r="AL130">
            <v>0</v>
          </cell>
          <cell r="AM130">
            <v>0</v>
          </cell>
          <cell r="AN130">
            <v>0</v>
          </cell>
          <cell r="AO130">
            <v>0</v>
          </cell>
          <cell r="AP130">
            <v>0</v>
          </cell>
          <cell r="AQ130">
            <v>0</v>
          </cell>
          <cell r="AR130">
            <v>0</v>
          </cell>
          <cell r="AS130">
            <v>0</v>
          </cell>
          <cell r="AT130">
            <v>0</v>
          </cell>
          <cell r="AU130">
            <v>7.0857142857142685</v>
          </cell>
          <cell r="AV130">
            <v>14.171428571428573</v>
          </cell>
          <cell r="AW130">
            <v>18.895238095238099</v>
          </cell>
          <cell r="AX130">
            <v>0</v>
          </cell>
          <cell r="AY130">
            <v>0</v>
          </cell>
          <cell r="AZ130">
            <v>0</v>
          </cell>
          <cell r="BA130">
            <v>1</v>
          </cell>
          <cell r="BB130">
            <v>93.483870967741908</v>
          </cell>
          <cell r="BC130">
            <v>110.39999999999998</v>
          </cell>
          <cell r="BD130">
            <v>0</v>
          </cell>
          <cell r="BE130">
            <v>0</v>
          </cell>
          <cell r="BF130">
            <v>0</v>
          </cell>
          <cell r="BG130">
            <v>0</v>
          </cell>
          <cell r="BH130">
            <v>0</v>
          </cell>
          <cell r="BI130">
            <v>0</v>
          </cell>
          <cell r="BJ130">
            <v>0</v>
          </cell>
          <cell r="BK130">
            <v>0</v>
          </cell>
          <cell r="BL130">
            <v>0.38662265190615802</v>
          </cell>
          <cell r="BM130">
            <v>0</v>
          </cell>
          <cell r="BN130">
            <v>0</v>
          </cell>
          <cell r="BO130">
            <v>1</v>
          </cell>
          <cell r="BP130">
            <v>0</v>
          </cell>
        </row>
        <row r="131">
          <cell r="A131">
            <v>52</v>
          </cell>
          <cell r="B131">
            <v>141172</v>
          </cell>
          <cell r="C131">
            <v>9352043</v>
          </cell>
          <cell r="D131" t="str">
            <v>Kessingland Church of England Primary Academy</v>
          </cell>
          <cell r="E131" t="str">
            <v>Primary</v>
          </cell>
          <cell r="F131" t="str">
            <v>Recoupment Academy</v>
          </cell>
          <cell r="G131">
            <v>1</v>
          </cell>
          <cell r="H131">
            <v>0</v>
          </cell>
          <cell r="I131">
            <v>0</v>
          </cell>
          <cell r="J131">
            <v>7</v>
          </cell>
          <cell r="K131">
            <v>0</v>
          </cell>
          <cell r="L131">
            <v>0</v>
          </cell>
          <cell r="M131">
            <v>0</v>
          </cell>
          <cell r="N131">
            <v>231</v>
          </cell>
          <cell r="O131">
            <v>231</v>
          </cell>
          <cell r="P131">
            <v>38</v>
          </cell>
          <cell r="Q131">
            <v>193</v>
          </cell>
          <cell r="R131">
            <v>0</v>
          </cell>
          <cell r="S131">
            <v>0</v>
          </cell>
          <cell r="T131">
            <v>0</v>
          </cell>
          <cell r="U131">
            <v>0</v>
          </cell>
          <cell r="V131">
            <v>0</v>
          </cell>
          <cell r="W131">
            <v>0</v>
          </cell>
          <cell r="X131">
            <v>0</v>
          </cell>
          <cell r="Y131">
            <v>0</v>
          </cell>
          <cell r="Z131">
            <v>0</v>
          </cell>
          <cell r="AA131">
            <v>231</v>
          </cell>
          <cell r="AB131">
            <v>33</v>
          </cell>
          <cell r="AC131">
            <v>94.999999999999943</v>
          </cell>
          <cell r="AD131">
            <v>105.47945205479452</v>
          </cell>
          <cell r="AE131">
            <v>0</v>
          </cell>
          <cell r="AF131">
            <v>0</v>
          </cell>
          <cell r="AG131">
            <v>76</v>
          </cell>
          <cell r="AH131">
            <v>1.0000000000000002</v>
          </cell>
          <cell r="AI131">
            <v>79.999999999999915</v>
          </cell>
          <cell r="AJ131">
            <v>69.999999999999986</v>
          </cell>
          <cell r="AK131">
            <v>0</v>
          </cell>
          <cell r="AL131">
            <v>2.0000000000000004</v>
          </cell>
          <cell r="AM131">
            <v>2.0000000000000004</v>
          </cell>
          <cell r="AN131">
            <v>0</v>
          </cell>
          <cell r="AO131">
            <v>0</v>
          </cell>
          <cell r="AP131">
            <v>0</v>
          </cell>
          <cell r="AQ131">
            <v>0</v>
          </cell>
          <cell r="AR131">
            <v>0</v>
          </cell>
          <cell r="AS131">
            <v>0</v>
          </cell>
          <cell r="AT131">
            <v>0</v>
          </cell>
          <cell r="AU131">
            <v>1.2031249999999991</v>
          </cell>
          <cell r="AV131">
            <v>4.8124999999999929</v>
          </cell>
          <cell r="AW131">
            <v>6.0156250000000071</v>
          </cell>
          <cell r="AX131">
            <v>0</v>
          </cell>
          <cell r="AY131">
            <v>0</v>
          </cell>
          <cell r="AZ131">
            <v>0</v>
          </cell>
          <cell r="BA131">
            <v>1.0547945205479452</v>
          </cell>
          <cell r="BB131">
            <v>87.357894736842027</v>
          </cell>
          <cell r="BC131">
            <v>104.557894736842</v>
          </cell>
          <cell r="BD131">
            <v>0</v>
          </cell>
          <cell r="BE131">
            <v>0</v>
          </cell>
          <cell r="BF131">
            <v>0</v>
          </cell>
          <cell r="BG131">
            <v>0</v>
          </cell>
          <cell r="BH131">
            <v>0</v>
          </cell>
          <cell r="BI131">
            <v>0</v>
          </cell>
          <cell r="BJ131">
            <v>0.2008695652173908</v>
          </cell>
          <cell r="BK131">
            <v>0</v>
          </cell>
          <cell r="BL131">
            <v>1.9135479824999999</v>
          </cell>
          <cell r="BM131">
            <v>0</v>
          </cell>
          <cell r="BN131">
            <v>0</v>
          </cell>
          <cell r="BO131">
            <v>1</v>
          </cell>
          <cell r="BP131">
            <v>0</v>
          </cell>
        </row>
        <row r="132">
          <cell r="A132">
            <v>447</v>
          </cell>
          <cell r="B132">
            <v>141371</v>
          </cell>
          <cell r="C132">
            <v>9352047</v>
          </cell>
          <cell r="D132" t="str">
            <v>Coupals Primary Academy</v>
          </cell>
          <cell r="E132" t="str">
            <v>Primary</v>
          </cell>
          <cell r="F132" t="str">
            <v>Recoupment Academy</v>
          </cell>
          <cell r="G132">
            <v>1</v>
          </cell>
          <cell r="H132">
            <v>0</v>
          </cell>
          <cell r="I132">
            <v>0</v>
          </cell>
          <cell r="J132">
            <v>7</v>
          </cell>
          <cell r="K132">
            <v>0</v>
          </cell>
          <cell r="L132">
            <v>0</v>
          </cell>
          <cell r="M132">
            <v>0</v>
          </cell>
          <cell r="N132">
            <v>294</v>
          </cell>
          <cell r="O132">
            <v>294</v>
          </cell>
          <cell r="P132">
            <v>48</v>
          </cell>
          <cell r="Q132">
            <v>246</v>
          </cell>
          <cell r="R132">
            <v>0</v>
          </cell>
          <cell r="S132">
            <v>0</v>
          </cell>
          <cell r="T132">
            <v>0</v>
          </cell>
          <cell r="U132">
            <v>0</v>
          </cell>
          <cell r="V132">
            <v>0</v>
          </cell>
          <cell r="W132">
            <v>0</v>
          </cell>
          <cell r="X132">
            <v>0</v>
          </cell>
          <cell r="Y132">
            <v>0</v>
          </cell>
          <cell r="Z132">
            <v>0</v>
          </cell>
          <cell r="AA132">
            <v>294</v>
          </cell>
          <cell r="AB132">
            <v>42</v>
          </cell>
          <cell r="AC132">
            <v>49.999999999999893</v>
          </cell>
          <cell r="AD132">
            <v>56.205882352941174</v>
          </cell>
          <cell r="AE132">
            <v>0</v>
          </cell>
          <cell r="AF132">
            <v>0</v>
          </cell>
          <cell r="AG132">
            <v>264.70103092783506</v>
          </cell>
          <cell r="AH132">
            <v>23.237113402061851</v>
          </cell>
          <cell r="AI132">
            <v>6.0618556701030846</v>
          </cell>
          <cell r="AJ132">
            <v>0</v>
          </cell>
          <cell r="AK132">
            <v>0</v>
          </cell>
          <cell r="AL132">
            <v>0</v>
          </cell>
          <cell r="AM132">
            <v>0</v>
          </cell>
          <cell r="AN132">
            <v>0</v>
          </cell>
          <cell r="AO132">
            <v>0</v>
          </cell>
          <cell r="AP132">
            <v>0</v>
          </cell>
          <cell r="AQ132">
            <v>0</v>
          </cell>
          <cell r="AR132">
            <v>0</v>
          </cell>
          <cell r="AS132">
            <v>0</v>
          </cell>
          <cell r="AT132">
            <v>0</v>
          </cell>
          <cell r="AU132">
            <v>8.3658536585365777</v>
          </cell>
          <cell r="AV132">
            <v>16.731707317073184</v>
          </cell>
          <cell r="AW132">
            <v>19.121951219512205</v>
          </cell>
          <cell r="AX132">
            <v>0</v>
          </cell>
          <cell r="AY132">
            <v>0</v>
          </cell>
          <cell r="AZ132">
            <v>0</v>
          </cell>
          <cell r="BA132">
            <v>4.3235294117647056</v>
          </cell>
          <cell r="BB132">
            <v>81.322314049586723</v>
          </cell>
          <cell r="BC132">
            <v>97.190082644628035</v>
          </cell>
          <cell r="BD132">
            <v>0</v>
          </cell>
          <cell r="BE132">
            <v>0</v>
          </cell>
          <cell r="BF132">
            <v>0</v>
          </cell>
          <cell r="BG132">
            <v>0</v>
          </cell>
          <cell r="BH132">
            <v>0</v>
          </cell>
          <cell r="BI132">
            <v>0</v>
          </cell>
          <cell r="BJ132">
            <v>0</v>
          </cell>
          <cell r="BK132">
            <v>0</v>
          </cell>
          <cell r="BL132">
            <v>0.61242297493796505</v>
          </cell>
          <cell r="BM132">
            <v>0</v>
          </cell>
          <cell r="BN132">
            <v>0</v>
          </cell>
          <cell r="BO132">
            <v>1</v>
          </cell>
          <cell r="BP132">
            <v>0</v>
          </cell>
        </row>
        <row r="133">
          <cell r="A133">
            <v>251</v>
          </cell>
          <cell r="B133">
            <v>141372</v>
          </cell>
          <cell r="C133">
            <v>9352048</v>
          </cell>
          <cell r="D133" t="str">
            <v>Castle Hill Infant School</v>
          </cell>
          <cell r="E133" t="str">
            <v>Primary</v>
          </cell>
          <cell r="F133" t="str">
            <v>Recoupment Academy</v>
          </cell>
          <cell r="G133">
            <v>1</v>
          </cell>
          <cell r="H133">
            <v>0</v>
          </cell>
          <cell r="I133">
            <v>0</v>
          </cell>
          <cell r="J133">
            <v>3</v>
          </cell>
          <cell r="K133">
            <v>0</v>
          </cell>
          <cell r="L133">
            <v>0</v>
          </cell>
          <cell r="M133">
            <v>0</v>
          </cell>
          <cell r="N133">
            <v>210</v>
          </cell>
          <cell r="O133">
            <v>210</v>
          </cell>
          <cell r="P133">
            <v>60</v>
          </cell>
          <cell r="Q133">
            <v>150</v>
          </cell>
          <cell r="R133">
            <v>0</v>
          </cell>
          <cell r="S133">
            <v>0</v>
          </cell>
          <cell r="T133">
            <v>0</v>
          </cell>
          <cell r="U133">
            <v>0</v>
          </cell>
          <cell r="V133">
            <v>0</v>
          </cell>
          <cell r="W133">
            <v>0</v>
          </cell>
          <cell r="X133">
            <v>0</v>
          </cell>
          <cell r="Y133">
            <v>0</v>
          </cell>
          <cell r="Z133">
            <v>0</v>
          </cell>
          <cell r="AA133">
            <v>210</v>
          </cell>
          <cell r="AB133">
            <v>70</v>
          </cell>
          <cell r="AC133">
            <v>32.999999999999972</v>
          </cell>
          <cell r="AD133">
            <v>32.999999999999972</v>
          </cell>
          <cell r="AE133">
            <v>0</v>
          </cell>
          <cell r="AF133">
            <v>0</v>
          </cell>
          <cell r="AG133">
            <v>91.999999999999972</v>
          </cell>
          <cell r="AH133">
            <v>8</v>
          </cell>
          <cell r="AI133">
            <v>0.99999999999999956</v>
          </cell>
          <cell r="AJ133">
            <v>35.000000000000071</v>
          </cell>
          <cell r="AK133">
            <v>72.000000000000043</v>
          </cell>
          <cell r="AL133">
            <v>1.9999999999999991</v>
          </cell>
          <cell r="AM133">
            <v>0</v>
          </cell>
          <cell r="AN133">
            <v>0</v>
          </cell>
          <cell r="AO133">
            <v>0</v>
          </cell>
          <cell r="AP133">
            <v>0</v>
          </cell>
          <cell r="AQ133">
            <v>0</v>
          </cell>
          <cell r="AR133">
            <v>0</v>
          </cell>
          <cell r="AS133">
            <v>0</v>
          </cell>
          <cell r="AT133">
            <v>0</v>
          </cell>
          <cell r="AU133">
            <v>18.200000000000006</v>
          </cell>
          <cell r="AV133">
            <v>37.799999999999997</v>
          </cell>
          <cell r="AW133">
            <v>37.799999999999997</v>
          </cell>
          <cell r="AX133">
            <v>0</v>
          </cell>
          <cell r="AY133">
            <v>0</v>
          </cell>
          <cell r="AZ133">
            <v>0</v>
          </cell>
          <cell r="BA133">
            <v>0</v>
          </cell>
          <cell r="BB133">
            <v>43.581081081081152</v>
          </cell>
          <cell r="BC133">
            <v>61.013513513513615</v>
          </cell>
          <cell r="BD133">
            <v>0</v>
          </cell>
          <cell r="BE133">
            <v>0</v>
          </cell>
          <cell r="BF133">
            <v>0</v>
          </cell>
          <cell r="BG133">
            <v>0</v>
          </cell>
          <cell r="BH133">
            <v>0</v>
          </cell>
          <cell r="BI133">
            <v>0</v>
          </cell>
          <cell r="BJ133">
            <v>0</v>
          </cell>
          <cell r="BK133">
            <v>0</v>
          </cell>
          <cell r="BL133">
            <v>0.41165951677852403</v>
          </cell>
          <cell r="BM133">
            <v>0</v>
          </cell>
          <cell r="BN133">
            <v>0</v>
          </cell>
          <cell r="BO133">
            <v>1</v>
          </cell>
          <cell r="BP133">
            <v>0</v>
          </cell>
          <cell r="BQ133">
            <v>12</v>
          </cell>
        </row>
        <row r="134">
          <cell r="A134">
            <v>252</v>
          </cell>
          <cell r="B134">
            <v>141373</v>
          </cell>
          <cell r="C134">
            <v>9352050</v>
          </cell>
          <cell r="D134" t="str">
            <v>Castle Hill Junior School</v>
          </cell>
          <cell r="E134" t="str">
            <v>Primary</v>
          </cell>
          <cell r="F134" t="str">
            <v>Recoupment Academy</v>
          </cell>
          <cell r="G134">
            <v>1</v>
          </cell>
          <cell r="H134">
            <v>0</v>
          </cell>
          <cell r="I134">
            <v>0</v>
          </cell>
          <cell r="J134">
            <v>4</v>
          </cell>
          <cell r="K134">
            <v>0</v>
          </cell>
          <cell r="L134">
            <v>0</v>
          </cell>
          <cell r="M134">
            <v>0</v>
          </cell>
          <cell r="N134">
            <v>316</v>
          </cell>
          <cell r="O134">
            <v>316</v>
          </cell>
          <cell r="P134">
            <v>0</v>
          </cell>
          <cell r="Q134">
            <v>316</v>
          </cell>
          <cell r="R134">
            <v>0</v>
          </cell>
          <cell r="S134">
            <v>0</v>
          </cell>
          <cell r="T134">
            <v>0</v>
          </cell>
          <cell r="U134">
            <v>0</v>
          </cell>
          <cell r="V134">
            <v>0</v>
          </cell>
          <cell r="W134">
            <v>0</v>
          </cell>
          <cell r="X134">
            <v>0</v>
          </cell>
          <cell r="Y134">
            <v>0</v>
          </cell>
          <cell r="Z134">
            <v>0</v>
          </cell>
          <cell r="AA134">
            <v>316</v>
          </cell>
          <cell r="AB134">
            <v>79</v>
          </cell>
          <cell r="AC134">
            <v>73.999999999999872</v>
          </cell>
          <cell r="AD134">
            <v>106.77133105802046</v>
          </cell>
          <cell r="AE134">
            <v>0</v>
          </cell>
          <cell r="AF134">
            <v>0</v>
          </cell>
          <cell r="AG134">
            <v>158.99999999999989</v>
          </cell>
          <cell r="AH134">
            <v>5.0000000000000062</v>
          </cell>
          <cell r="AI134">
            <v>8.999999999999984</v>
          </cell>
          <cell r="AJ134">
            <v>32.999999999999858</v>
          </cell>
          <cell r="AK134">
            <v>109.00000000000016</v>
          </cell>
          <cell r="AL134">
            <v>1.0000000000000011</v>
          </cell>
          <cell r="AM134">
            <v>0</v>
          </cell>
          <cell r="AN134">
            <v>0</v>
          </cell>
          <cell r="AO134">
            <v>0</v>
          </cell>
          <cell r="AP134">
            <v>0</v>
          </cell>
          <cell r="AQ134">
            <v>0</v>
          </cell>
          <cell r="AR134">
            <v>0</v>
          </cell>
          <cell r="AS134">
            <v>0</v>
          </cell>
          <cell r="AT134">
            <v>0</v>
          </cell>
          <cell r="AU134">
            <v>1.9999999999999991</v>
          </cell>
          <cell r="AV134">
            <v>3</v>
          </cell>
          <cell r="AW134">
            <v>12</v>
          </cell>
          <cell r="AX134">
            <v>0</v>
          </cell>
          <cell r="AY134">
            <v>0</v>
          </cell>
          <cell r="AZ134">
            <v>0</v>
          </cell>
          <cell r="BA134">
            <v>0</v>
          </cell>
          <cell r="BB134">
            <v>93.245901639344353</v>
          </cell>
          <cell r="BC134">
            <v>93.245901639344353</v>
          </cell>
          <cell r="BD134">
            <v>0</v>
          </cell>
          <cell r="BE134">
            <v>0</v>
          </cell>
          <cell r="BF134">
            <v>0</v>
          </cell>
          <cell r="BG134">
            <v>0</v>
          </cell>
          <cell r="BH134">
            <v>0</v>
          </cell>
          <cell r="BI134">
            <v>0</v>
          </cell>
          <cell r="BJ134">
            <v>0</v>
          </cell>
          <cell r="BK134">
            <v>0</v>
          </cell>
          <cell r="BL134">
            <v>0.40468186175115201</v>
          </cell>
          <cell r="BM134">
            <v>0</v>
          </cell>
          <cell r="BN134">
            <v>0</v>
          </cell>
          <cell r="BO134">
            <v>1</v>
          </cell>
          <cell r="BP134">
            <v>0</v>
          </cell>
          <cell r="BQ134">
            <v>18</v>
          </cell>
        </row>
        <row r="135">
          <cell r="A135">
            <v>440</v>
          </cell>
          <cell r="B135">
            <v>141406</v>
          </cell>
          <cell r="C135">
            <v>9352051</v>
          </cell>
          <cell r="D135" t="str">
            <v>Glemsford Primary Academy</v>
          </cell>
          <cell r="E135" t="str">
            <v>Primary</v>
          </cell>
          <cell r="F135" t="str">
            <v>Recoupment Academy</v>
          </cell>
          <cell r="G135">
            <v>1</v>
          </cell>
          <cell r="H135">
            <v>0</v>
          </cell>
          <cell r="I135">
            <v>0</v>
          </cell>
          <cell r="J135">
            <v>7</v>
          </cell>
          <cell r="K135">
            <v>0</v>
          </cell>
          <cell r="L135">
            <v>0</v>
          </cell>
          <cell r="M135">
            <v>0</v>
          </cell>
          <cell r="N135">
            <v>203</v>
          </cell>
          <cell r="O135">
            <v>203</v>
          </cell>
          <cell r="P135">
            <v>30</v>
          </cell>
          <cell r="Q135">
            <v>173</v>
          </cell>
          <cell r="R135">
            <v>0</v>
          </cell>
          <cell r="S135">
            <v>0</v>
          </cell>
          <cell r="T135">
            <v>0</v>
          </cell>
          <cell r="U135">
            <v>0</v>
          </cell>
          <cell r="V135">
            <v>0</v>
          </cell>
          <cell r="W135">
            <v>0</v>
          </cell>
          <cell r="X135">
            <v>0</v>
          </cell>
          <cell r="Y135">
            <v>0</v>
          </cell>
          <cell r="Z135">
            <v>0</v>
          </cell>
          <cell r="AA135">
            <v>203</v>
          </cell>
          <cell r="AB135">
            <v>29</v>
          </cell>
          <cell r="AC135">
            <v>29.000000000000025</v>
          </cell>
          <cell r="AD135">
            <v>45.701570680628272</v>
          </cell>
          <cell r="AE135">
            <v>0</v>
          </cell>
          <cell r="AF135">
            <v>0</v>
          </cell>
          <cell r="AG135">
            <v>93.999999999999957</v>
          </cell>
          <cell r="AH135">
            <v>108.0000000000001</v>
          </cell>
          <cell r="AI135">
            <v>1.0000000000000007</v>
          </cell>
          <cell r="AJ135">
            <v>0</v>
          </cell>
          <cell r="AK135">
            <v>0</v>
          </cell>
          <cell r="AL135">
            <v>0</v>
          </cell>
          <cell r="AM135">
            <v>0</v>
          </cell>
          <cell r="AN135">
            <v>0</v>
          </cell>
          <cell r="AO135">
            <v>0</v>
          </cell>
          <cell r="AP135">
            <v>0</v>
          </cell>
          <cell r="AQ135">
            <v>0</v>
          </cell>
          <cell r="AR135">
            <v>0</v>
          </cell>
          <cell r="AS135">
            <v>0</v>
          </cell>
          <cell r="AT135">
            <v>0</v>
          </cell>
          <cell r="AU135">
            <v>1.1734104046242777</v>
          </cell>
          <cell r="AV135">
            <v>2.3468208092485554</v>
          </cell>
          <cell r="AW135">
            <v>2.3468208092485554</v>
          </cell>
          <cell r="AX135">
            <v>0</v>
          </cell>
          <cell r="AY135">
            <v>0</v>
          </cell>
          <cell r="AZ135">
            <v>0</v>
          </cell>
          <cell r="BA135">
            <v>0</v>
          </cell>
          <cell r="BB135">
            <v>48.688622754491014</v>
          </cell>
          <cell r="BC135">
            <v>57.131736526946106</v>
          </cell>
          <cell r="BD135">
            <v>0</v>
          </cell>
          <cell r="BE135">
            <v>0</v>
          </cell>
          <cell r="BF135">
            <v>0</v>
          </cell>
          <cell r="BG135">
            <v>0</v>
          </cell>
          <cell r="BH135">
            <v>0</v>
          </cell>
          <cell r="BI135">
            <v>0</v>
          </cell>
          <cell r="BJ135">
            <v>0</v>
          </cell>
          <cell r="BK135">
            <v>0</v>
          </cell>
          <cell r="BL135">
            <v>1.84596971672131</v>
          </cell>
          <cell r="BM135">
            <v>0</v>
          </cell>
          <cell r="BN135">
            <v>0</v>
          </cell>
          <cell r="BO135">
            <v>1</v>
          </cell>
          <cell r="BP135">
            <v>0</v>
          </cell>
        </row>
        <row r="136">
          <cell r="A136">
            <v>92</v>
          </cell>
          <cell r="B136">
            <v>141702</v>
          </cell>
          <cell r="C136">
            <v>9352052</v>
          </cell>
          <cell r="D136" t="str">
            <v>Reydon Primary School</v>
          </cell>
          <cell r="E136" t="str">
            <v>Primary</v>
          </cell>
          <cell r="F136" t="str">
            <v>Recoupment Academy</v>
          </cell>
          <cell r="G136">
            <v>1</v>
          </cell>
          <cell r="H136">
            <v>0</v>
          </cell>
          <cell r="I136">
            <v>0</v>
          </cell>
          <cell r="J136">
            <v>7</v>
          </cell>
          <cell r="K136">
            <v>0</v>
          </cell>
          <cell r="L136">
            <v>0</v>
          </cell>
          <cell r="M136">
            <v>0</v>
          </cell>
          <cell r="N136">
            <v>191</v>
          </cell>
          <cell r="O136">
            <v>191</v>
          </cell>
          <cell r="P136">
            <v>26</v>
          </cell>
          <cell r="Q136">
            <v>165</v>
          </cell>
          <cell r="R136">
            <v>0</v>
          </cell>
          <cell r="S136">
            <v>0</v>
          </cell>
          <cell r="T136">
            <v>0</v>
          </cell>
          <cell r="U136">
            <v>0</v>
          </cell>
          <cell r="V136">
            <v>0</v>
          </cell>
          <cell r="W136">
            <v>0</v>
          </cell>
          <cell r="X136">
            <v>0</v>
          </cell>
          <cell r="Y136">
            <v>0</v>
          </cell>
          <cell r="Z136">
            <v>0</v>
          </cell>
          <cell r="AA136">
            <v>191</v>
          </cell>
          <cell r="AB136">
            <v>27.285714285714285</v>
          </cell>
          <cell r="AC136">
            <v>31.000000000000007</v>
          </cell>
          <cell r="AD136">
            <v>42.670212765957444</v>
          </cell>
          <cell r="AE136">
            <v>0</v>
          </cell>
          <cell r="AF136">
            <v>0</v>
          </cell>
          <cell r="AG136">
            <v>187.00000000000006</v>
          </cell>
          <cell r="AH136">
            <v>2.0000000000000049</v>
          </cell>
          <cell r="AI136">
            <v>1.0000000000000004</v>
          </cell>
          <cell r="AJ136">
            <v>1.0000000000000004</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42.281249999999993</v>
          </cell>
          <cell r="BC136">
            <v>48.943749999999994</v>
          </cell>
          <cell r="BD136">
            <v>0</v>
          </cell>
          <cell r="BE136">
            <v>0</v>
          </cell>
          <cell r="BF136">
            <v>0</v>
          </cell>
          <cell r="BG136">
            <v>0</v>
          </cell>
          <cell r="BH136">
            <v>0</v>
          </cell>
          <cell r="BI136">
            <v>0</v>
          </cell>
          <cell r="BJ136">
            <v>0</v>
          </cell>
          <cell r="BK136">
            <v>0</v>
          </cell>
          <cell r="BL136">
            <v>1.69279359683258</v>
          </cell>
          <cell r="BM136">
            <v>0</v>
          </cell>
          <cell r="BN136">
            <v>0</v>
          </cell>
          <cell r="BO136">
            <v>1</v>
          </cell>
          <cell r="BP136">
            <v>0</v>
          </cell>
        </row>
        <row r="137">
          <cell r="A137">
            <v>59</v>
          </cell>
          <cell r="B137">
            <v>141736</v>
          </cell>
          <cell r="C137">
            <v>9352053</v>
          </cell>
          <cell r="D137" t="str">
            <v>Dell Primary School</v>
          </cell>
          <cell r="E137" t="str">
            <v>Primary</v>
          </cell>
          <cell r="F137" t="str">
            <v>Recoupment Academy</v>
          </cell>
          <cell r="G137">
            <v>1</v>
          </cell>
          <cell r="H137">
            <v>0</v>
          </cell>
          <cell r="I137">
            <v>0</v>
          </cell>
          <cell r="J137">
            <v>7</v>
          </cell>
          <cell r="K137">
            <v>0</v>
          </cell>
          <cell r="L137">
            <v>0</v>
          </cell>
          <cell r="M137">
            <v>0</v>
          </cell>
          <cell r="N137">
            <v>372</v>
          </cell>
          <cell r="O137">
            <v>372</v>
          </cell>
          <cell r="P137">
            <v>39</v>
          </cell>
          <cell r="Q137">
            <v>333</v>
          </cell>
          <cell r="R137">
            <v>0</v>
          </cell>
          <cell r="S137">
            <v>0</v>
          </cell>
          <cell r="T137">
            <v>0</v>
          </cell>
          <cell r="U137">
            <v>0</v>
          </cell>
          <cell r="V137">
            <v>0</v>
          </cell>
          <cell r="W137">
            <v>0</v>
          </cell>
          <cell r="X137">
            <v>0</v>
          </cell>
          <cell r="Y137">
            <v>0</v>
          </cell>
          <cell r="Z137">
            <v>0</v>
          </cell>
          <cell r="AA137">
            <v>372</v>
          </cell>
          <cell r="AB137">
            <v>53.142857142857146</v>
          </cell>
          <cell r="AC137">
            <v>99.000000000000185</v>
          </cell>
          <cell r="AD137">
            <v>109.41176470588236</v>
          </cell>
          <cell r="AE137">
            <v>0</v>
          </cell>
          <cell r="AF137">
            <v>0</v>
          </cell>
          <cell r="AG137">
            <v>170.37398373983723</v>
          </cell>
          <cell r="AH137">
            <v>32.260162601626021</v>
          </cell>
          <cell r="AI137">
            <v>8.0650406504064964</v>
          </cell>
          <cell r="AJ137">
            <v>123.99999999999987</v>
          </cell>
          <cell r="AK137">
            <v>4.0325203252032482</v>
          </cell>
          <cell r="AL137">
            <v>30.243902439024396</v>
          </cell>
          <cell r="AM137">
            <v>3.0243902439024399</v>
          </cell>
          <cell r="AN137">
            <v>0</v>
          </cell>
          <cell r="AO137">
            <v>0</v>
          </cell>
          <cell r="AP137">
            <v>0</v>
          </cell>
          <cell r="AQ137">
            <v>0</v>
          </cell>
          <cell r="AR137">
            <v>0</v>
          </cell>
          <cell r="AS137">
            <v>0</v>
          </cell>
          <cell r="AT137">
            <v>0</v>
          </cell>
          <cell r="AU137">
            <v>2.2545454545454544</v>
          </cell>
          <cell r="AV137">
            <v>4.5090909090909017</v>
          </cell>
          <cell r="AW137">
            <v>6.7636363636363699</v>
          </cell>
          <cell r="AX137">
            <v>0</v>
          </cell>
          <cell r="AY137">
            <v>0</v>
          </cell>
          <cell r="AZ137">
            <v>0</v>
          </cell>
          <cell r="BA137">
            <v>1.9028132992327367</v>
          </cell>
          <cell r="BB137">
            <v>108.98181818181808</v>
          </cell>
          <cell r="BC137">
            <v>121.74545454545444</v>
          </cell>
          <cell r="BD137">
            <v>0</v>
          </cell>
          <cell r="BE137">
            <v>0</v>
          </cell>
          <cell r="BF137">
            <v>0</v>
          </cell>
          <cell r="BG137">
            <v>0</v>
          </cell>
          <cell r="BH137">
            <v>0</v>
          </cell>
          <cell r="BI137">
            <v>0</v>
          </cell>
          <cell r="BJ137">
            <v>0</v>
          </cell>
          <cell r="BK137">
            <v>0</v>
          </cell>
          <cell r="BL137">
            <v>0.51928174603658594</v>
          </cell>
          <cell r="BM137">
            <v>0</v>
          </cell>
          <cell r="BN137">
            <v>0</v>
          </cell>
          <cell r="BO137">
            <v>1</v>
          </cell>
          <cell r="BP137">
            <v>0</v>
          </cell>
        </row>
        <row r="138">
          <cell r="A138">
            <v>465</v>
          </cell>
          <cell r="B138">
            <v>139485</v>
          </cell>
          <cell r="C138">
            <v>9352054</v>
          </cell>
          <cell r="D138" t="str">
            <v>Kedington Primary Academy</v>
          </cell>
          <cell r="E138" t="str">
            <v>Primary</v>
          </cell>
          <cell r="F138" t="str">
            <v>Recoupment Academy</v>
          </cell>
          <cell r="G138">
            <v>1</v>
          </cell>
          <cell r="H138">
            <v>0</v>
          </cell>
          <cell r="I138">
            <v>0</v>
          </cell>
          <cell r="J138">
            <v>7</v>
          </cell>
          <cell r="K138">
            <v>0</v>
          </cell>
          <cell r="L138">
            <v>0</v>
          </cell>
          <cell r="M138">
            <v>0</v>
          </cell>
          <cell r="N138">
            <v>199</v>
          </cell>
          <cell r="O138">
            <v>199</v>
          </cell>
          <cell r="P138">
            <v>23</v>
          </cell>
          <cell r="Q138">
            <v>176</v>
          </cell>
          <cell r="R138">
            <v>0</v>
          </cell>
          <cell r="S138">
            <v>0</v>
          </cell>
          <cell r="T138">
            <v>0</v>
          </cell>
          <cell r="U138">
            <v>0</v>
          </cell>
          <cell r="V138">
            <v>0</v>
          </cell>
          <cell r="W138">
            <v>0</v>
          </cell>
          <cell r="X138">
            <v>0</v>
          </cell>
          <cell r="Y138">
            <v>0</v>
          </cell>
          <cell r="Z138">
            <v>0</v>
          </cell>
          <cell r="AA138">
            <v>199</v>
          </cell>
          <cell r="AB138">
            <v>28.428571428571427</v>
          </cell>
          <cell r="AC138">
            <v>9.9999999999999929</v>
          </cell>
          <cell r="AD138">
            <v>16.264423076923077</v>
          </cell>
          <cell r="AE138">
            <v>0</v>
          </cell>
          <cell r="AF138">
            <v>0</v>
          </cell>
          <cell r="AG138">
            <v>194.99999999999997</v>
          </cell>
          <cell r="AH138">
            <v>0.99999999999999933</v>
          </cell>
          <cell r="AI138">
            <v>2.9999999999999978</v>
          </cell>
          <cell r="AJ138">
            <v>0</v>
          </cell>
          <cell r="AK138">
            <v>0</v>
          </cell>
          <cell r="AL138">
            <v>0</v>
          </cell>
          <cell r="AM138">
            <v>0</v>
          </cell>
          <cell r="AN138">
            <v>0</v>
          </cell>
          <cell r="AO138">
            <v>0</v>
          </cell>
          <cell r="AP138">
            <v>0</v>
          </cell>
          <cell r="AQ138">
            <v>0</v>
          </cell>
          <cell r="AR138">
            <v>0</v>
          </cell>
          <cell r="AS138">
            <v>0</v>
          </cell>
          <cell r="AT138">
            <v>0</v>
          </cell>
          <cell r="AU138">
            <v>0</v>
          </cell>
          <cell r="AV138">
            <v>1.1502890173410407</v>
          </cell>
          <cell r="AW138">
            <v>2.3005780346820814</v>
          </cell>
          <cell r="AX138">
            <v>0</v>
          </cell>
          <cell r="AY138">
            <v>0</v>
          </cell>
          <cell r="AZ138">
            <v>0</v>
          </cell>
          <cell r="BA138">
            <v>0</v>
          </cell>
          <cell r="BB138">
            <v>40.228571428571506</v>
          </cell>
          <cell r="BC138">
            <v>45.485714285714373</v>
          </cell>
          <cell r="BD138">
            <v>0</v>
          </cell>
          <cell r="BE138">
            <v>0</v>
          </cell>
          <cell r="BF138">
            <v>0</v>
          </cell>
          <cell r="BG138">
            <v>0</v>
          </cell>
          <cell r="BH138">
            <v>0</v>
          </cell>
          <cell r="BI138">
            <v>0</v>
          </cell>
          <cell r="BJ138">
            <v>0</v>
          </cell>
          <cell r="BK138">
            <v>0</v>
          </cell>
          <cell r="BL138">
            <v>1.59605640710059</v>
          </cell>
          <cell r="BM138">
            <v>0</v>
          </cell>
          <cell r="BN138">
            <v>0</v>
          </cell>
          <cell r="BO138">
            <v>1</v>
          </cell>
          <cell r="BP138">
            <v>0</v>
          </cell>
        </row>
        <row r="139">
          <cell r="A139">
            <v>63</v>
          </cell>
          <cell r="B139">
            <v>141983</v>
          </cell>
          <cell r="C139">
            <v>9352056</v>
          </cell>
          <cell r="D139" t="str">
            <v>Phoenix St Peter Academy</v>
          </cell>
          <cell r="E139" t="str">
            <v>Primary</v>
          </cell>
          <cell r="F139" t="str">
            <v>Recoupment Academy</v>
          </cell>
          <cell r="G139">
            <v>1</v>
          </cell>
          <cell r="H139">
            <v>0</v>
          </cell>
          <cell r="I139">
            <v>0</v>
          </cell>
          <cell r="J139">
            <v>7</v>
          </cell>
          <cell r="K139">
            <v>0</v>
          </cell>
          <cell r="L139">
            <v>0</v>
          </cell>
          <cell r="M139">
            <v>0</v>
          </cell>
          <cell r="N139">
            <v>179</v>
          </cell>
          <cell r="O139">
            <v>179</v>
          </cell>
          <cell r="P139">
            <v>18</v>
          </cell>
          <cell r="Q139">
            <v>161</v>
          </cell>
          <cell r="R139">
            <v>0</v>
          </cell>
          <cell r="S139">
            <v>0</v>
          </cell>
          <cell r="T139">
            <v>0</v>
          </cell>
          <cell r="U139">
            <v>0</v>
          </cell>
          <cell r="V139">
            <v>0</v>
          </cell>
          <cell r="W139">
            <v>0</v>
          </cell>
          <cell r="X139">
            <v>0</v>
          </cell>
          <cell r="Y139">
            <v>0</v>
          </cell>
          <cell r="Z139">
            <v>0</v>
          </cell>
          <cell r="AA139">
            <v>179</v>
          </cell>
          <cell r="AB139">
            <v>25.571428571428573</v>
          </cell>
          <cell r="AC139">
            <v>63.000000000000036</v>
          </cell>
          <cell r="AD139">
            <v>68.469945355191257</v>
          </cell>
          <cell r="AE139">
            <v>0</v>
          </cell>
          <cell r="AF139">
            <v>0</v>
          </cell>
          <cell r="AG139">
            <v>23.000000000000032</v>
          </cell>
          <cell r="AH139">
            <v>54.999999999999964</v>
          </cell>
          <cell r="AI139">
            <v>6</v>
          </cell>
          <cell r="AJ139">
            <v>30.999999999999922</v>
          </cell>
          <cell r="AK139">
            <v>23.000000000000032</v>
          </cell>
          <cell r="AL139">
            <v>34.999999999999957</v>
          </cell>
          <cell r="AM139">
            <v>6</v>
          </cell>
          <cell r="AN139">
            <v>0</v>
          </cell>
          <cell r="AO139">
            <v>0</v>
          </cell>
          <cell r="AP139">
            <v>0</v>
          </cell>
          <cell r="AQ139">
            <v>0</v>
          </cell>
          <cell r="AR139">
            <v>0</v>
          </cell>
          <cell r="AS139">
            <v>0</v>
          </cell>
          <cell r="AT139">
            <v>0</v>
          </cell>
          <cell r="AU139">
            <v>1.1118012422360244</v>
          </cell>
          <cell r="AV139">
            <v>4.4472049689440976</v>
          </cell>
          <cell r="AW139">
            <v>10.00621118012422</v>
          </cell>
          <cell r="AX139">
            <v>0</v>
          </cell>
          <cell r="AY139">
            <v>0</v>
          </cell>
          <cell r="AZ139">
            <v>0</v>
          </cell>
          <cell r="BA139">
            <v>0.97814207650273222</v>
          </cell>
          <cell r="BB139">
            <v>61.283870967742004</v>
          </cell>
          <cell r="BC139">
            <v>68.135483870967818</v>
          </cell>
          <cell r="BD139">
            <v>0</v>
          </cell>
          <cell r="BE139">
            <v>0</v>
          </cell>
          <cell r="BF139">
            <v>0</v>
          </cell>
          <cell r="BG139">
            <v>0</v>
          </cell>
          <cell r="BH139">
            <v>0</v>
          </cell>
          <cell r="BI139">
            <v>0</v>
          </cell>
          <cell r="BJ139">
            <v>9.3723595505618427</v>
          </cell>
          <cell r="BK139">
            <v>0</v>
          </cell>
          <cell r="BL139">
            <v>0.38607596900000002</v>
          </cell>
          <cell r="BM139">
            <v>0</v>
          </cell>
          <cell r="BN139">
            <v>0</v>
          </cell>
          <cell r="BO139">
            <v>1</v>
          </cell>
          <cell r="BP139">
            <v>0</v>
          </cell>
        </row>
        <row r="140">
          <cell r="A140">
            <v>70</v>
          </cell>
          <cell r="B140">
            <v>141984</v>
          </cell>
          <cell r="C140">
            <v>9352057</v>
          </cell>
          <cell r="D140" t="str">
            <v>St Margaret's Primary Academy</v>
          </cell>
          <cell r="E140" t="str">
            <v>Primary</v>
          </cell>
          <cell r="F140" t="str">
            <v>Recoupment Academy</v>
          </cell>
          <cell r="G140">
            <v>1</v>
          </cell>
          <cell r="H140">
            <v>0</v>
          </cell>
          <cell r="I140">
            <v>0</v>
          </cell>
          <cell r="J140">
            <v>7</v>
          </cell>
          <cell r="K140">
            <v>0</v>
          </cell>
          <cell r="L140">
            <v>0</v>
          </cell>
          <cell r="M140">
            <v>0</v>
          </cell>
          <cell r="N140">
            <v>397</v>
          </cell>
          <cell r="O140">
            <v>397</v>
          </cell>
          <cell r="P140">
            <v>57</v>
          </cell>
          <cell r="Q140">
            <v>340</v>
          </cell>
          <cell r="R140">
            <v>0</v>
          </cell>
          <cell r="S140">
            <v>0</v>
          </cell>
          <cell r="T140">
            <v>0</v>
          </cell>
          <cell r="U140">
            <v>0</v>
          </cell>
          <cell r="V140">
            <v>0</v>
          </cell>
          <cell r="W140">
            <v>0</v>
          </cell>
          <cell r="X140">
            <v>0</v>
          </cell>
          <cell r="Y140">
            <v>0</v>
          </cell>
          <cell r="Z140">
            <v>0</v>
          </cell>
          <cell r="AA140">
            <v>397</v>
          </cell>
          <cell r="AB140">
            <v>56.714285714285715</v>
          </cell>
          <cell r="AC140">
            <v>158.9999999999998</v>
          </cell>
          <cell r="AD140">
            <v>197.02233250620347</v>
          </cell>
          <cell r="AE140">
            <v>0</v>
          </cell>
          <cell r="AF140">
            <v>0</v>
          </cell>
          <cell r="AG140">
            <v>36.274111675126896</v>
          </cell>
          <cell r="AH140">
            <v>18.137055837563466</v>
          </cell>
          <cell r="AI140">
            <v>109.82994923857852</v>
          </cell>
          <cell r="AJ140">
            <v>24.182741116751252</v>
          </cell>
          <cell r="AK140">
            <v>0</v>
          </cell>
          <cell r="AL140">
            <v>141.06598984771588</v>
          </cell>
          <cell r="AM140">
            <v>67.510152284264038</v>
          </cell>
          <cell r="AN140">
            <v>0</v>
          </cell>
          <cell r="AO140">
            <v>0</v>
          </cell>
          <cell r="AP140">
            <v>0</v>
          </cell>
          <cell r="AQ140">
            <v>0</v>
          </cell>
          <cell r="AR140">
            <v>0</v>
          </cell>
          <cell r="AS140">
            <v>0</v>
          </cell>
          <cell r="AT140">
            <v>0</v>
          </cell>
          <cell r="AU140">
            <v>4.6705882352941011</v>
          </cell>
          <cell r="AV140">
            <v>8.1735294117646884</v>
          </cell>
          <cell r="AW140">
            <v>10.508823529411758</v>
          </cell>
          <cell r="AX140">
            <v>0</v>
          </cell>
          <cell r="AY140">
            <v>0</v>
          </cell>
          <cell r="AZ140">
            <v>0</v>
          </cell>
          <cell r="BA140">
            <v>2.9553349875930519</v>
          </cell>
          <cell r="BB140">
            <v>104.37689969604878</v>
          </cell>
          <cell r="BC140">
            <v>121.87537993920991</v>
          </cell>
          <cell r="BD140">
            <v>0</v>
          </cell>
          <cell r="BE140">
            <v>0</v>
          </cell>
          <cell r="BF140">
            <v>0</v>
          </cell>
          <cell r="BG140">
            <v>0</v>
          </cell>
          <cell r="BH140">
            <v>0</v>
          </cell>
          <cell r="BI140">
            <v>0</v>
          </cell>
          <cell r="BJ140">
            <v>4.1800000000000184</v>
          </cell>
          <cell r="BK140">
            <v>0</v>
          </cell>
          <cell r="BL140">
            <v>0.330554320209059</v>
          </cell>
          <cell r="BM140">
            <v>0</v>
          </cell>
          <cell r="BN140">
            <v>0</v>
          </cell>
          <cell r="BO140">
            <v>1</v>
          </cell>
          <cell r="BP140">
            <v>0</v>
          </cell>
        </row>
        <row r="141">
          <cell r="A141">
            <v>1</v>
          </cell>
          <cell r="B141">
            <v>144211</v>
          </cell>
          <cell r="C141">
            <v>9352058</v>
          </cell>
          <cell r="D141" t="str">
            <v>Aldeburgh Primary School</v>
          </cell>
          <cell r="E141" t="str">
            <v>Primary</v>
          </cell>
          <cell r="F141" t="str">
            <v>Recoupment Academy</v>
          </cell>
          <cell r="G141">
            <v>1</v>
          </cell>
          <cell r="H141">
            <v>0</v>
          </cell>
          <cell r="I141">
            <v>0</v>
          </cell>
          <cell r="J141">
            <v>7</v>
          </cell>
          <cell r="K141">
            <v>0</v>
          </cell>
          <cell r="L141">
            <v>0</v>
          </cell>
          <cell r="M141">
            <v>0</v>
          </cell>
          <cell r="N141">
            <v>105</v>
          </cell>
          <cell r="O141">
            <v>105</v>
          </cell>
          <cell r="P141">
            <v>15</v>
          </cell>
          <cell r="Q141">
            <v>90</v>
          </cell>
          <cell r="R141">
            <v>0</v>
          </cell>
          <cell r="S141">
            <v>0</v>
          </cell>
          <cell r="T141">
            <v>0</v>
          </cell>
          <cell r="U141">
            <v>0</v>
          </cell>
          <cell r="V141">
            <v>0</v>
          </cell>
          <cell r="W141">
            <v>0</v>
          </cell>
          <cell r="X141">
            <v>0</v>
          </cell>
          <cell r="Y141">
            <v>0</v>
          </cell>
          <cell r="Z141">
            <v>0</v>
          </cell>
          <cell r="AA141">
            <v>105</v>
          </cell>
          <cell r="AB141">
            <v>15</v>
          </cell>
          <cell r="AC141">
            <v>15.999999999999961</v>
          </cell>
          <cell r="AD141">
            <v>15.999999999999961</v>
          </cell>
          <cell r="AE141">
            <v>0</v>
          </cell>
          <cell r="AF141">
            <v>0</v>
          </cell>
          <cell r="AG141">
            <v>104.00000000000006</v>
          </cell>
          <cell r="AH141">
            <v>0.99999999999999956</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1.1666666666666654</v>
          </cell>
          <cell r="AX141">
            <v>0</v>
          </cell>
          <cell r="AY141">
            <v>0</v>
          </cell>
          <cell r="AZ141">
            <v>0</v>
          </cell>
          <cell r="BA141">
            <v>0</v>
          </cell>
          <cell r="BB141">
            <v>29.659090909090949</v>
          </cell>
          <cell r="BC141">
            <v>34.602272727272769</v>
          </cell>
          <cell r="BD141">
            <v>0</v>
          </cell>
          <cell r="BE141">
            <v>0</v>
          </cell>
          <cell r="BF141">
            <v>0</v>
          </cell>
          <cell r="BG141">
            <v>0</v>
          </cell>
          <cell r="BH141">
            <v>0</v>
          </cell>
          <cell r="BI141">
            <v>0</v>
          </cell>
          <cell r="BJ141">
            <v>0</v>
          </cell>
          <cell r="BK141">
            <v>0</v>
          </cell>
          <cell r="BL141">
            <v>2.49205458272727</v>
          </cell>
          <cell r="BM141">
            <v>0</v>
          </cell>
          <cell r="BN141">
            <v>1</v>
          </cell>
          <cell r="BO141">
            <v>1</v>
          </cell>
          <cell r="BP141">
            <v>0</v>
          </cell>
        </row>
        <row r="142">
          <cell r="A142">
            <v>295</v>
          </cell>
          <cell r="B142">
            <v>141985</v>
          </cell>
          <cell r="C142">
            <v>9352059</v>
          </cell>
          <cell r="D142" t="str">
            <v>Sprites Primary Academy</v>
          </cell>
          <cell r="E142" t="str">
            <v>Primary</v>
          </cell>
          <cell r="F142" t="str">
            <v>Recoupment Academy</v>
          </cell>
          <cell r="G142">
            <v>1</v>
          </cell>
          <cell r="H142">
            <v>0</v>
          </cell>
          <cell r="I142">
            <v>0</v>
          </cell>
          <cell r="J142">
            <v>7</v>
          </cell>
          <cell r="K142">
            <v>0</v>
          </cell>
          <cell r="L142">
            <v>0</v>
          </cell>
          <cell r="M142">
            <v>0</v>
          </cell>
          <cell r="N142">
            <v>360</v>
          </cell>
          <cell r="O142">
            <v>360</v>
          </cell>
          <cell r="P142">
            <v>36</v>
          </cell>
          <cell r="Q142">
            <v>324</v>
          </cell>
          <cell r="R142">
            <v>0</v>
          </cell>
          <cell r="S142">
            <v>0</v>
          </cell>
          <cell r="T142">
            <v>0</v>
          </cell>
          <cell r="U142">
            <v>0</v>
          </cell>
          <cell r="V142">
            <v>0</v>
          </cell>
          <cell r="W142">
            <v>0</v>
          </cell>
          <cell r="X142">
            <v>0</v>
          </cell>
          <cell r="Y142">
            <v>0</v>
          </cell>
          <cell r="Z142">
            <v>0</v>
          </cell>
          <cell r="AA142">
            <v>360</v>
          </cell>
          <cell r="AB142">
            <v>51.428571428571431</v>
          </cell>
          <cell r="AC142">
            <v>73.000000000000085</v>
          </cell>
          <cell r="AD142">
            <v>85.581395348837205</v>
          </cell>
          <cell r="AE142">
            <v>0</v>
          </cell>
          <cell r="AF142">
            <v>0</v>
          </cell>
          <cell r="AG142">
            <v>92.000000000000156</v>
          </cell>
          <cell r="AH142">
            <v>73.000000000000085</v>
          </cell>
          <cell r="AI142">
            <v>101.99999999999987</v>
          </cell>
          <cell r="AJ142">
            <v>51.999999999999837</v>
          </cell>
          <cell r="AK142">
            <v>34.999999999999993</v>
          </cell>
          <cell r="AL142">
            <v>6.0000000000000124</v>
          </cell>
          <cell r="AM142">
            <v>0</v>
          </cell>
          <cell r="AN142">
            <v>0</v>
          </cell>
          <cell r="AO142">
            <v>0</v>
          </cell>
          <cell r="AP142">
            <v>0</v>
          </cell>
          <cell r="AQ142">
            <v>0</v>
          </cell>
          <cell r="AR142">
            <v>0</v>
          </cell>
          <cell r="AS142">
            <v>0</v>
          </cell>
          <cell r="AT142">
            <v>0</v>
          </cell>
          <cell r="AU142">
            <v>3.3333333333333339</v>
          </cell>
          <cell r="AV142">
            <v>10.000000000000009</v>
          </cell>
          <cell r="AW142">
            <v>13.33333333333332</v>
          </cell>
          <cell r="AX142">
            <v>0</v>
          </cell>
          <cell r="AY142">
            <v>0</v>
          </cell>
          <cell r="AZ142">
            <v>0</v>
          </cell>
          <cell r="BA142">
            <v>0</v>
          </cell>
          <cell r="BB142">
            <v>78.949367088607474</v>
          </cell>
          <cell r="BC142">
            <v>87.721518987341639</v>
          </cell>
          <cell r="BD142">
            <v>0</v>
          </cell>
          <cell r="BE142">
            <v>0</v>
          </cell>
          <cell r="BF142">
            <v>0</v>
          </cell>
          <cell r="BG142">
            <v>0</v>
          </cell>
          <cell r="BH142">
            <v>0</v>
          </cell>
          <cell r="BI142">
            <v>0</v>
          </cell>
          <cell r="BJ142">
            <v>0.39999999999999758</v>
          </cell>
          <cell r="BK142">
            <v>0</v>
          </cell>
          <cell r="BL142">
            <v>0.451984618639799</v>
          </cell>
          <cell r="BM142">
            <v>0</v>
          </cell>
          <cell r="BN142">
            <v>0</v>
          </cell>
          <cell r="BO142">
            <v>1</v>
          </cell>
          <cell r="BP142">
            <v>0</v>
          </cell>
        </row>
        <row r="143">
          <cell r="A143">
            <v>402</v>
          </cell>
          <cell r="B143">
            <v>143359</v>
          </cell>
          <cell r="C143">
            <v>9352060</v>
          </cell>
          <cell r="D143" t="str">
            <v>Bacton Primary School</v>
          </cell>
          <cell r="E143" t="str">
            <v>Primary</v>
          </cell>
          <cell r="F143" t="str">
            <v>Recoupment Academy</v>
          </cell>
          <cell r="G143">
            <v>1</v>
          </cell>
          <cell r="H143">
            <v>0</v>
          </cell>
          <cell r="I143">
            <v>0</v>
          </cell>
          <cell r="J143">
            <v>7</v>
          </cell>
          <cell r="K143">
            <v>0</v>
          </cell>
          <cell r="L143">
            <v>0</v>
          </cell>
          <cell r="M143">
            <v>0</v>
          </cell>
          <cell r="N143">
            <v>162</v>
          </cell>
          <cell r="O143">
            <v>162</v>
          </cell>
          <cell r="P143">
            <v>22</v>
          </cell>
          <cell r="Q143">
            <v>140</v>
          </cell>
          <cell r="R143">
            <v>0</v>
          </cell>
          <cell r="S143">
            <v>0</v>
          </cell>
          <cell r="T143">
            <v>0</v>
          </cell>
          <cell r="U143">
            <v>0</v>
          </cell>
          <cell r="V143">
            <v>0</v>
          </cell>
          <cell r="W143">
            <v>0</v>
          </cell>
          <cell r="X143">
            <v>0</v>
          </cell>
          <cell r="Y143">
            <v>0</v>
          </cell>
          <cell r="Z143">
            <v>0</v>
          </cell>
          <cell r="AA143">
            <v>162</v>
          </cell>
          <cell r="AB143">
            <v>23.142857142857142</v>
          </cell>
          <cell r="AC143">
            <v>20.000000000000036</v>
          </cell>
          <cell r="AD143">
            <v>23.563636363636363</v>
          </cell>
          <cell r="AE143">
            <v>0</v>
          </cell>
          <cell r="AF143">
            <v>0</v>
          </cell>
          <cell r="AG143">
            <v>159.99999999999994</v>
          </cell>
          <cell r="AH143">
            <v>2.0000000000000031</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1.9636363636363636</v>
          </cell>
          <cell r="BB143">
            <v>39.000000000000064</v>
          </cell>
          <cell r="BC143">
            <v>45.128571428571504</v>
          </cell>
          <cell r="BD143">
            <v>0</v>
          </cell>
          <cell r="BE143">
            <v>0</v>
          </cell>
          <cell r="BF143">
            <v>0</v>
          </cell>
          <cell r="BG143">
            <v>0</v>
          </cell>
          <cell r="BH143">
            <v>0</v>
          </cell>
          <cell r="BI143">
            <v>0</v>
          </cell>
          <cell r="BJ143">
            <v>0.28000000000000091</v>
          </cell>
          <cell r="BK143">
            <v>0</v>
          </cell>
          <cell r="BL143">
            <v>2.6505355625806502</v>
          </cell>
          <cell r="BM143">
            <v>0</v>
          </cell>
          <cell r="BN143">
            <v>0</v>
          </cell>
          <cell r="BO143">
            <v>1</v>
          </cell>
          <cell r="BP143">
            <v>0</v>
          </cell>
        </row>
        <row r="144">
          <cell r="A144">
            <v>6</v>
          </cell>
          <cell r="B144">
            <v>143492</v>
          </cell>
          <cell r="C144">
            <v>9352063</v>
          </cell>
          <cell r="D144" t="str">
            <v>The Albert Pye Community Primary School</v>
          </cell>
          <cell r="E144" t="str">
            <v>Primary</v>
          </cell>
          <cell r="F144" t="str">
            <v>Recoupment Academy</v>
          </cell>
          <cell r="G144">
            <v>1</v>
          </cell>
          <cell r="H144">
            <v>0</v>
          </cell>
          <cell r="I144">
            <v>0</v>
          </cell>
          <cell r="J144">
            <v>7</v>
          </cell>
          <cell r="K144">
            <v>0</v>
          </cell>
          <cell r="L144">
            <v>0</v>
          </cell>
          <cell r="M144">
            <v>0</v>
          </cell>
          <cell r="N144">
            <v>358</v>
          </cell>
          <cell r="O144">
            <v>358</v>
          </cell>
          <cell r="P144">
            <v>40</v>
          </cell>
          <cell r="Q144">
            <v>318</v>
          </cell>
          <cell r="R144">
            <v>0</v>
          </cell>
          <cell r="S144">
            <v>0</v>
          </cell>
          <cell r="T144">
            <v>0</v>
          </cell>
          <cell r="U144">
            <v>0</v>
          </cell>
          <cell r="V144">
            <v>0</v>
          </cell>
          <cell r="W144">
            <v>0</v>
          </cell>
          <cell r="X144">
            <v>0</v>
          </cell>
          <cell r="Y144">
            <v>0</v>
          </cell>
          <cell r="Z144">
            <v>0</v>
          </cell>
          <cell r="AA144">
            <v>358</v>
          </cell>
          <cell r="AB144">
            <v>51.142857142857146</v>
          </cell>
          <cell r="AC144">
            <v>54.000000000000135</v>
          </cell>
          <cell r="AD144">
            <v>77.782729805013929</v>
          </cell>
          <cell r="AE144">
            <v>0</v>
          </cell>
          <cell r="AF144">
            <v>0</v>
          </cell>
          <cell r="AG144">
            <v>246.99999999999989</v>
          </cell>
          <cell r="AH144">
            <v>77.000000000000156</v>
          </cell>
          <cell r="AI144">
            <v>0</v>
          </cell>
          <cell r="AJ144">
            <v>1.000000000000002</v>
          </cell>
          <cell r="AK144">
            <v>0</v>
          </cell>
          <cell r="AL144">
            <v>33.000000000000007</v>
          </cell>
          <cell r="AM144">
            <v>0</v>
          </cell>
          <cell r="AN144">
            <v>0</v>
          </cell>
          <cell r="AO144">
            <v>0</v>
          </cell>
          <cell r="AP144">
            <v>0</v>
          </cell>
          <cell r="AQ144">
            <v>0</v>
          </cell>
          <cell r="AR144">
            <v>0</v>
          </cell>
          <cell r="AS144">
            <v>0</v>
          </cell>
          <cell r="AT144">
            <v>0</v>
          </cell>
          <cell r="AU144">
            <v>1.125786163522011</v>
          </cell>
          <cell r="AV144">
            <v>1.125786163522011</v>
          </cell>
          <cell r="AW144">
            <v>2.2515723270440255</v>
          </cell>
          <cell r="AX144">
            <v>0</v>
          </cell>
          <cell r="AY144">
            <v>0</v>
          </cell>
          <cell r="AZ144">
            <v>0</v>
          </cell>
          <cell r="BA144">
            <v>0.99721448467966578</v>
          </cell>
          <cell r="BB144">
            <v>70</v>
          </cell>
          <cell r="BC144">
            <v>78.80503144654088</v>
          </cell>
          <cell r="BD144">
            <v>0</v>
          </cell>
          <cell r="BE144">
            <v>0</v>
          </cell>
          <cell r="BF144">
            <v>0</v>
          </cell>
          <cell r="BG144">
            <v>0</v>
          </cell>
          <cell r="BH144">
            <v>0</v>
          </cell>
          <cell r="BI144">
            <v>0</v>
          </cell>
          <cell r="BJ144">
            <v>0</v>
          </cell>
          <cell r="BK144">
            <v>0</v>
          </cell>
          <cell r="BL144">
            <v>0.48651650736040603</v>
          </cell>
          <cell r="BM144">
            <v>0</v>
          </cell>
          <cell r="BN144">
            <v>0</v>
          </cell>
          <cell r="BO144">
            <v>1</v>
          </cell>
          <cell r="BP144">
            <v>0</v>
          </cell>
        </row>
        <row r="145">
          <cell r="A145">
            <v>7</v>
          </cell>
          <cell r="B145">
            <v>143491</v>
          </cell>
          <cell r="C145">
            <v>9352064</v>
          </cell>
          <cell r="D145" t="str">
            <v>Ravensmere Infant School</v>
          </cell>
          <cell r="E145" t="str">
            <v>Primary</v>
          </cell>
          <cell r="F145" t="str">
            <v>Recoupment Academy</v>
          </cell>
          <cell r="G145">
            <v>1</v>
          </cell>
          <cell r="H145">
            <v>0</v>
          </cell>
          <cell r="I145">
            <v>0</v>
          </cell>
          <cell r="J145">
            <v>3</v>
          </cell>
          <cell r="K145">
            <v>0</v>
          </cell>
          <cell r="L145">
            <v>0</v>
          </cell>
          <cell r="M145">
            <v>0</v>
          </cell>
          <cell r="N145">
            <v>59</v>
          </cell>
          <cell r="O145">
            <v>59</v>
          </cell>
          <cell r="P145">
            <v>19</v>
          </cell>
          <cell r="Q145">
            <v>40</v>
          </cell>
          <cell r="R145">
            <v>0</v>
          </cell>
          <cell r="S145">
            <v>0</v>
          </cell>
          <cell r="T145">
            <v>0</v>
          </cell>
          <cell r="U145">
            <v>0</v>
          </cell>
          <cell r="V145">
            <v>0</v>
          </cell>
          <cell r="W145">
            <v>0</v>
          </cell>
          <cell r="X145">
            <v>0</v>
          </cell>
          <cell r="Y145">
            <v>0</v>
          </cell>
          <cell r="Z145">
            <v>0</v>
          </cell>
          <cell r="AA145">
            <v>59</v>
          </cell>
          <cell r="AB145">
            <v>19.666666666666668</v>
          </cell>
          <cell r="AC145">
            <v>12.999999999999973</v>
          </cell>
          <cell r="AD145">
            <v>16.857142857142858</v>
          </cell>
          <cell r="AE145">
            <v>0</v>
          </cell>
          <cell r="AF145">
            <v>0</v>
          </cell>
          <cell r="AG145">
            <v>45.000000000000014</v>
          </cell>
          <cell r="AH145">
            <v>10.000000000000011</v>
          </cell>
          <cell r="AI145">
            <v>0</v>
          </cell>
          <cell r="AJ145">
            <v>0</v>
          </cell>
          <cell r="AK145">
            <v>0</v>
          </cell>
          <cell r="AL145">
            <v>3.9999999999999982</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8.2051282051282008</v>
          </cell>
          <cell r="BC145">
            <v>12.102564102564095</v>
          </cell>
          <cell r="BD145">
            <v>0</v>
          </cell>
          <cell r="BE145">
            <v>0</v>
          </cell>
          <cell r="BF145">
            <v>0</v>
          </cell>
          <cell r="BG145">
            <v>0</v>
          </cell>
          <cell r="BH145">
            <v>0</v>
          </cell>
          <cell r="BI145">
            <v>0</v>
          </cell>
          <cell r="BJ145">
            <v>0</v>
          </cell>
          <cell r="BK145">
            <v>0</v>
          </cell>
          <cell r="BL145">
            <v>0.60775269268292698</v>
          </cell>
          <cell r="BM145">
            <v>0</v>
          </cell>
          <cell r="BN145">
            <v>0</v>
          </cell>
          <cell r="BO145">
            <v>1</v>
          </cell>
          <cell r="BP145">
            <v>0</v>
          </cell>
        </row>
        <row r="146">
          <cell r="A146">
            <v>64</v>
          </cell>
          <cell r="B146">
            <v>142016</v>
          </cell>
          <cell r="C146">
            <v>9352065</v>
          </cell>
          <cell r="D146" t="str">
            <v>Northfield St Nicholas Primary Academy</v>
          </cell>
          <cell r="E146" t="str">
            <v>Primary</v>
          </cell>
          <cell r="F146" t="str">
            <v>Recoupment Academy</v>
          </cell>
          <cell r="G146">
            <v>1</v>
          </cell>
          <cell r="H146">
            <v>0</v>
          </cell>
          <cell r="I146">
            <v>0</v>
          </cell>
          <cell r="J146">
            <v>7</v>
          </cell>
          <cell r="K146">
            <v>0</v>
          </cell>
          <cell r="L146">
            <v>0</v>
          </cell>
          <cell r="M146">
            <v>0</v>
          </cell>
          <cell r="N146">
            <v>402</v>
          </cell>
          <cell r="O146">
            <v>402</v>
          </cell>
          <cell r="P146">
            <v>54</v>
          </cell>
          <cell r="Q146">
            <v>348</v>
          </cell>
          <cell r="R146">
            <v>0</v>
          </cell>
          <cell r="S146">
            <v>0</v>
          </cell>
          <cell r="T146">
            <v>0</v>
          </cell>
          <cell r="U146">
            <v>0</v>
          </cell>
          <cell r="V146">
            <v>0</v>
          </cell>
          <cell r="W146">
            <v>0</v>
          </cell>
          <cell r="X146">
            <v>0</v>
          </cell>
          <cell r="Y146">
            <v>0</v>
          </cell>
          <cell r="Z146">
            <v>0</v>
          </cell>
          <cell r="AA146">
            <v>402</v>
          </cell>
          <cell r="AB146">
            <v>57.428571428571431</v>
          </cell>
          <cell r="AC146">
            <v>155.99999999999986</v>
          </cell>
          <cell r="AD146">
            <v>177.78869778869779</v>
          </cell>
          <cell r="AE146">
            <v>0</v>
          </cell>
          <cell r="AF146">
            <v>0</v>
          </cell>
          <cell r="AG146">
            <v>57.99999999999995</v>
          </cell>
          <cell r="AH146">
            <v>10.000000000000014</v>
          </cell>
          <cell r="AI146">
            <v>78.999999999999844</v>
          </cell>
          <cell r="AJ146">
            <v>30.000000000000004</v>
          </cell>
          <cell r="AK146">
            <v>3.0000000000000004</v>
          </cell>
          <cell r="AL146">
            <v>169.00000000000011</v>
          </cell>
          <cell r="AM146">
            <v>53.000000000000206</v>
          </cell>
          <cell r="AN146">
            <v>0</v>
          </cell>
          <cell r="AO146">
            <v>0</v>
          </cell>
          <cell r="AP146">
            <v>0</v>
          </cell>
          <cell r="AQ146">
            <v>0</v>
          </cell>
          <cell r="AR146">
            <v>0</v>
          </cell>
          <cell r="AS146">
            <v>0</v>
          </cell>
          <cell r="AT146">
            <v>0</v>
          </cell>
          <cell r="AU146">
            <v>6.9310344827586094</v>
          </cell>
          <cell r="AV146">
            <v>12.706896551724158</v>
          </cell>
          <cell r="AW146">
            <v>16.172413793103463</v>
          </cell>
          <cell r="AX146">
            <v>0</v>
          </cell>
          <cell r="AY146">
            <v>0</v>
          </cell>
          <cell r="AZ146">
            <v>0</v>
          </cell>
          <cell r="BA146">
            <v>2.9631449631449631</v>
          </cell>
          <cell r="BB146">
            <v>124.5798816568046</v>
          </cell>
          <cell r="BC146">
            <v>143.91124260355014</v>
          </cell>
          <cell r="BD146">
            <v>0</v>
          </cell>
          <cell r="BE146">
            <v>0</v>
          </cell>
          <cell r="BF146">
            <v>0</v>
          </cell>
          <cell r="BG146">
            <v>0</v>
          </cell>
          <cell r="BH146">
            <v>0</v>
          </cell>
          <cell r="BI146">
            <v>0</v>
          </cell>
          <cell r="BJ146">
            <v>0</v>
          </cell>
          <cell r="BK146">
            <v>0</v>
          </cell>
          <cell r="BL146">
            <v>0.35335767557471298</v>
          </cell>
          <cell r="BM146">
            <v>0</v>
          </cell>
          <cell r="BN146">
            <v>0</v>
          </cell>
          <cell r="BO146">
            <v>1</v>
          </cell>
          <cell r="BP146">
            <v>0</v>
          </cell>
        </row>
        <row r="147">
          <cell r="A147">
            <v>15</v>
          </cell>
          <cell r="B147">
            <v>144443</v>
          </cell>
          <cell r="C147">
            <v>9352067</v>
          </cell>
          <cell r="D147" t="str">
            <v>Bungay Primary School</v>
          </cell>
          <cell r="E147" t="str">
            <v>Primary</v>
          </cell>
          <cell r="F147" t="str">
            <v>Recoupment Academy</v>
          </cell>
          <cell r="G147">
            <v>1</v>
          </cell>
          <cell r="H147">
            <v>0</v>
          </cell>
          <cell r="I147">
            <v>0</v>
          </cell>
          <cell r="J147">
            <v>7</v>
          </cell>
          <cell r="K147">
            <v>0</v>
          </cell>
          <cell r="L147">
            <v>0</v>
          </cell>
          <cell r="M147">
            <v>0</v>
          </cell>
          <cell r="N147">
            <v>204</v>
          </cell>
          <cell r="O147">
            <v>204</v>
          </cell>
          <cell r="P147">
            <v>23</v>
          </cell>
          <cell r="Q147">
            <v>181</v>
          </cell>
          <cell r="R147">
            <v>0</v>
          </cell>
          <cell r="S147">
            <v>0</v>
          </cell>
          <cell r="T147">
            <v>0</v>
          </cell>
          <cell r="U147">
            <v>0</v>
          </cell>
          <cell r="V147">
            <v>0</v>
          </cell>
          <cell r="W147">
            <v>0</v>
          </cell>
          <cell r="X147">
            <v>0</v>
          </cell>
          <cell r="Y147">
            <v>0</v>
          </cell>
          <cell r="Z147">
            <v>0</v>
          </cell>
          <cell r="AA147">
            <v>204</v>
          </cell>
          <cell r="AB147">
            <v>29.142857142857142</v>
          </cell>
          <cell r="AC147">
            <v>48.000000000000036</v>
          </cell>
          <cell r="AD147">
            <v>65.744075829383888</v>
          </cell>
          <cell r="AE147">
            <v>0</v>
          </cell>
          <cell r="AF147">
            <v>0</v>
          </cell>
          <cell r="AG147">
            <v>116.71641791044775</v>
          </cell>
          <cell r="AH147">
            <v>84.238805970149329</v>
          </cell>
          <cell r="AI147">
            <v>0</v>
          </cell>
          <cell r="AJ147">
            <v>0</v>
          </cell>
          <cell r="AK147">
            <v>0</v>
          </cell>
          <cell r="AL147">
            <v>3.0447761194029934</v>
          </cell>
          <cell r="AM147">
            <v>0</v>
          </cell>
          <cell r="AN147">
            <v>0</v>
          </cell>
          <cell r="AO147">
            <v>0</v>
          </cell>
          <cell r="AP147">
            <v>0</v>
          </cell>
          <cell r="AQ147">
            <v>0</v>
          </cell>
          <cell r="AR147">
            <v>0</v>
          </cell>
          <cell r="AS147">
            <v>0</v>
          </cell>
          <cell r="AT147">
            <v>0</v>
          </cell>
          <cell r="AU147">
            <v>3.3812154696132568</v>
          </cell>
          <cell r="AV147">
            <v>10.14364640883977</v>
          </cell>
          <cell r="AW147">
            <v>11.270718232044201</v>
          </cell>
          <cell r="AX147">
            <v>0</v>
          </cell>
          <cell r="AY147">
            <v>0</v>
          </cell>
          <cell r="AZ147">
            <v>0</v>
          </cell>
          <cell r="BA147">
            <v>3.8672985781990525</v>
          </cell>
          <cell r="BB147">
            <v>68.141176470588221</v>
          </cell>
          <cell r="BC147">
            <v>76.799999999999983</v>
          </cell>
          <cell r="BD147">
            <v>0</v>
          </cell>
          <cell r="BE147">
            <v>0</v>
          </cell>
          <cell r="BF147">
            <v>0</v>
          </cell>
          <cell r="BG147">
            <v>0</v>
          </cell>
          <cell r="BH147">
            <v>0</v>
          </cell>
          <cell r="BI147">
            <v>0</v>
          </cell>
          <cell r="BJ147">
            <v>9.8683743842364127</v>
          </cell>
          <cell r="BK147">
            <v>0</v>
          </cell>
          <cell r="BL147">
            <v>0.62063438567164197</v>
          </cell>
          <cell r="BM147">
            <v>0</v>
          </cell>
          <cell r="BN147">
            <v>0</v>
          </cell>
          <cell r="BO147">
            <v>1</v>
          </cell>
          <cell r="BP147">
            <v>0</v>
          </cell>
        </row>
        <row r="148">
          <cell r="A148">
            <v>219</v>
          </cell>
          <cell r="B148">
            <v>146021</v>
          </cell>
          <cell r="C148">
            <v>9352069</v>
          </cell>
          <cell r="D148" t="str">
            <v>Claydon Primary School</v>
          </cell>
          <cell r="E148" t="str">
            <v>Primary</v>
          </cell>
          <cell r="F148" t="str">
            <v>Recoupment Academy</v>
          </cell>
          <cell r="G148">
            <v>1</v>
          </cell>
          <cell r="H148">
            <v>0</v>
          </cell>
          <cell r="I148">
            <v>0</v>
          </cell>
          <cell r="J148">
            <v>7</v>
          </cell>
          <cell r="K148">
            <v>0</v>
          </cell>
          <cell r="L148">
            <v>0</v>
          </cell>
          <cell r="M148">
            <v>0</v>
          </cell>
          <cell r="N148">
            <v>434</v>
          </cell>
          <cell r="O148">
            <v>434</v>
          </cell>
          <cell r="P148">
            <v>74</v>
          </cell>
          <cell r="Q148">
            <v>360</v>
          </cell>
          <cell r="R148">
            <v>0</v>
          </cell>
          <cell r="S148">
            <v>0</v>
          </cell>
          <cell r="T148">
            <v>0</v>
          </cell>
          <cell r="U148">
            <v>0</v>
          </cell>
          <cell r="V148">
            <v>0</v>
          </cell>
          <cell r="W148">
            <v>0</v>
          </cell>
          <cell r="X148">
            <v>0</v>
          </cell>
          <cell r="Y148">
            <v>0</v>
          </cell>
          <cell r="Z148">
            <v>0</v>
          </cell>
          <cell r="AA148">
            <v>434</v>
          </cell>
          <cell r="AB148">
            <v>62</v>
          </cell>
          <cell r="AC148">
            <v>50.999999999999915</v>
          </cell>
          <cell r="AD148">
            <v>70.461176470588242</v>
          </cell>
          <cell r="AE148">
            <v>0</v>
          </cell>
          <cell r="AF148">
            <v>0</v>
          </cell>
          <cell r="AG148">
            <v>412.90277777777783</v>
          </cell>
          <cell r="AH148">
            <v>1.0046296296296275</v>
          </cell>
          <cell r="AI148">
            <v>1.0046296296296275</v>
          </cell>
          <cell r="AJ148">
            <v>6.027777777777783</v>
          </cell>
          <cell r="AK148">
            <v>13.060185185185189</v>
          </cell>
          <cell r="AL148">
            <v>0</v>
          </cell>
          <cell r="AM148">
            <v>0</v>
          </cell>
          <cell r="AN148">
            <v>0</v>
          </cell>
          <cell r="AO148">
            <v>0</v>
          </cell>
          <cell r="AP148">
            <v>0</v>
          </cell>
          <cell r="AQ148">
            <v>0</v>
          </cell>
          <cell r="AR148">
            <v>0</v>
          </cell>
          <cell r="AS148">
            <v>0</v>
          </cell>
          <cell r="AT148">
            <v>0</v>
          </cell>
          <cell r="AU148">
            <v>0</v>
          </cell>
          <cell r="AV148">
            <v>0</v>
          </cell>
          <cell r="AW148">
            <v>2.4111111111111132</v>
          </cell>
          <cell r="AX148">
            <v>0</v>
          </cell>
          <cell r="AY148">
            <v>0</v>
          </cell>
          <cell r="AZ148">
            <v>0</v>
          </cell>
          <cell r="BA148">
            <v>4.0847058823529405</v>
          </cell>
          <cell r="BB148">
            <v>82.000000000000085</v>
          </cell>
          <cell r="BC148">
            <v>98.855555555555668</v>
          </cell>
          <cell r="BD148">
            <v>0</v>
          </cell>
          <cell r="BE148">
            <v>0</v>
          </cell>
          <cell r="BF148">
            <v>0</v>
          </cell>
          <cell r="BG148">
            <v>0</v>
          </cell>
          <cell r="BH148">
            <v>0</v>
          </cell>
          <cell r="BI148">
            <v>0</v>
          </cell>
          <cell r="BJ148">
            <v>0</v>
          </cell>
          <cell r="BK148">
            <v>0</v>
          </cell>
          <cell r="BL148">
            <v>2.0592743030905099</v>
          </cell>
          <cell r="BM148">
            <v>0</v>
          </cell>
          <cell r="BN148">
            <v>0</v>
          </cell>
          <cell r="BO148">
            <v>1</v>
          </cell>
          <cell r="BP148">
            <v>0</v>
          </cell>
        </row>
        <row r="149">
          <cell r="A149">
            <v>30</v>
          </cell>
          <cell r="B149">
            <v>141550</v>
          </cell>
          <cell r="C149">
            <v>9352073</v>
          </cell>
          <cell r="D149" t="str">
            <v>Easton Primary School</v>
          </cell>
          <cell r="E149" t="str">
            <v>Primary</v>
          </cell>
          <cell r="F149" t="str">
            <v>Recoupment Academy</v>
          </cell>
          <cell r="G149">
            <v>1</v>
          </cell>
          <cell r="H149">
            <v>0</v>
          </cell>
          <cell r="I149">
            <v>0</v>
          </cell>
          <cell r="J149">
            <v>7</v>
          </cell>
          <cell r="K149">
            <v>0</v>
          </cell>
          <cell r="L149">
            <v>0</v>
          </cell>
          <cell r="M149">
            <v>0</v>
          </cell>
          <cell r="N149">
            <v>81</v>
          </cell>
          <cell r="O149">
            <v>81</v>
          </cell>
          <cell r="P149">
            <v>11</v>
          </cell>
          <cell r="Q149">
            <v>70</v>
          </cell>
          <cell r="R149">
            <v>0</v>
          </cell>
          <cell r="S149">
            <v>0</v>
          </cell>
          <cell r="T149">
            <v>0</v>
          </cell>
          <cell r="U149">
            <v>0</v>
          </cell>
          <cell r="V149">
            <v>0</v>
          </cell>
          <cell r="W149">
            <v>0</v>
          </cell>
          <cell r="X149">
            <v>0</v>
          </cell>
          <cell r="Y149">
            <v>0</v>
          </cell>
          <cell r="Z149">
            <v>0</v>
          </cell>
          <cell r="AA149">
            <v>81</v>
          </cell>
          <cell r="AB149">
            <v>11.571428571428571</v>
          </cell>
          <cell r="AC149">
            <v>6.0000000000000018</v>
          </cell>
          <cell r="AD149">
            <v>6.0000000000000018</v>
          </cell>
          <cell r="AE149">
            <v>0</v>
          </cell>
          <cell r="AF149">
            <v>0</v>
          </cell>
          <cell r="AG149">
            <v>81</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1.0125</v>
          </cell>
          <cell r="BB149">
            <v>16.23188405797098</v>
          </cell>
          <cell r="BC149">
            <v>18.782608695652133</v>
          </cell>
          <cell r="BD149">
            <v>0</v>
          </cell>
          <cell r="BE149">
            <v>0</v>
          </cell>
          <cell r="BF149">
            <v>0</v>
          </cell>
          <cell r="BG149">
            <v>0</v>
          </cell>
          <cell r="BH149">
            <v>0</v>
          </cell>
          <cell r="BI149">
            <v>0</v>
          </cell>
          <cell r="BJ149">
            <v>1.1400000000000021</v>
          </cell>
          <cell r="BK149">
            <v>0</v>
          </cell>
          <cell r="BL149">
            <v>2.2186744558441598</v>
          </cell>
          <cell r="BM149">
            <v>0</v>
          </cell>
          <cell r="BN149">
            <v>1</v>
          </cell>
          <cell r="BO149">
            <v>1</v>
          </cell>
          <cell r="BP149">
            <v>0</v>
          </cell>
        </row>
        <row r="150">
          <cell r="A150">
            <v>228</v>
          </cell>
          <cell r="B150">
            <v>147261</v>
          </cell>
          <cell r="C150">
            <v>9352074</v>
          </cell>
          <cell r="D150" t="str">
            <v>SET Causton</v>
          </cell>
          <cell r="E150" t="str">
            <v>Primary</v>
          </cell>
          <cell r="F150" t="str">
            <v>Recoupment Academy</v>
          </cell>
          <cell r="G150">
            <v>1</v>
          </cell>
          <cell r="H150">
            <v>0</v>
          </cell>
          <cell r="I150">
            <v>0</v>
          </cell>
          <cell r="J150">
            <v>5</v>
          </cell>
          <cell r="K150">
            <v>0</v>
          </cell>
          <cell r="L150">
            <v>0</v>
          </cell>
          <cell r="M150">
            <v>0</v>
          </cell>
          <cell r="N150">
            <v>216</v>
          </cell>
          <cell r="O150">
            <v>216</v>
          </cell>
          <cell r="P150">
            <v>0</v>
          </cell>
          <cell r="Q150">
            <v>216</v>
          </cell>
          <cell r="R150">
            <v>0</v>
          </cell>
          <cell r="S150">
            <v>0</v>
          </cell>
          <cell r="T150">
            <v>0</v>
          </cell>
          <cell r="U150">
            <v>0</v>
          </cell>
          <cell r="V150">
            <v>0</v>
          </cell>
          <cell r="W150">
            <v>0</v>
          </cell>
          <cell r="X150">
            <v>0</v>
          </cell>
          <cell r="Y150">
            <v>0</v>
          </cell>
          <cell r="Z150">
            <v>0</v>
          </cell>
          <cell r="AA150">
            <v>216</v>
          </cell>
          <cell r="AB150">
            <v>43.2</v>
          </cell>
          <cell r="AC150">
            <v>63.999999999999936</v>
          </cell>
          <cell r="AD150">
            <v>107.04424778761062</v>
          </cell>
          <cell r="AE150">
            <v>0</v>
          </cell>
          <cell r="AF150">
            <v>0</v>
          </cell>
          <cell r="AG150">
            <v>61.999999999999986</v>
          </cell>
          <cell r="AH150">
            <v>33.00000000000005</v>
          </cell>
          <cell r="AI150">
            <v>79.000000000000057</v>
          </cell>
          <cell r="AJ150">
            <v>38.000000000000021</v>
          </cell>
          <cell r="AK150">
            <v>3.999999999999996</v>
          </cell>
          <cell r="AL150">
            <v>0</v>
          </cell>
          <cell r="AM150">
            <v>0</v>
          </cell>
          <cell r="AN150">
            <v>0</v>
          </cell>
          <cell r="AO150">
            <v>0</v>
          </cell>
          <cell r="AP150">
            <v>0</v>
          </cell>
          <cell r="AQ150">
            <v>0</v>
          </cell>
          <cell r="AR150">
            <v>0</v>
          </cell>
          <cell r="AS150">
            <v>0</v>
          </cell>
          <cell r="AT150">
            <v>0</v>
          </cell>
          <cell r="AU150">
            <v>2.0000000000000004</v>
          </cell>
          <cell r="AV150">
            <v>4.9999999999999893</v>
          </cell>
          <cell r="AW150">
            <v>10.999999999999995</v>
          </cell>
          <cell r="AX150">
            <v>0</v>
          </cell>
          <cell r="AY150">
            <v>0</v>
          </cell>
          <cell r="AZ150">
            <v>0</v>
          </cell>
          <cell r="BA150">
            <v>0</v>
          </cell>
          <cell r="BB150">
            <v>89.379310344827616</v>
          </cell>
          <cell r="BC150">
            <v>89.379310344827616</v>
          </cell>
          <cell r="BD150">
            <v>0</v>
          </cell>
          <cell r="BE150">
            <v>0</v>
          </cell>
          <cell r="BF150">
            <v>0</v>
          </cell>
          <cell r="BG150">
            <v>0</v>
          </cell>
          <cell r="BH150">
            <v>0</v>
          </cell>
          <cell r="BI150">
            <v>0</v>
          </cell>
          <cell r="BJ150">
            <v>13.039999999999921</v>
          </cell>
          <cell r="BK150">
            <v>0</v>
          </cell>
          <cell r="BL150">
            <v>0.54395660819672098</v>
          </cell>
          <cell r="BM150">
            <v>0</v>
          </cell>
          <cell r="BN150">
            <v>0</v>
          </cell>
          <cell r="BO150">
            <v>1</v>
          </cell>
          <cell r="BP150">
            <v>0</v>
          </cell>
          <cell r="BQ150">
            <v>12</v>
          </cell>
        </row>
        <row r="151">
          <cell r="A151">
            <v>234</v>
          </cell>
          <cell r="B151">
            <v>147239</v>
          </cell>
          <cell r="C151">
            <v>9352075</v>
          </cell>
          <cell r="D151" t="str">
            <v>SET Maidstone</v>
          </cell>
          <cell r="E151" t="str">
            <v>Primary</v>
          </cell>
          <cell r="F151" t="str">
            <v>Recoupment Academy</v>
          </cell>
          <cell r="G151">
            <v>1</v>
          </cell>
          <cell r="H151">
            <v>0</v>
          </cell>
          <cell r="I151">
            <v>0</v>
          </cell>
          <cell r="J151">
            <v>3</v>
          </cell>
          <cell r="K151">
            <v>0</v>
          </cell>
          <cell r="L151">
            <v>0</v>
          </cell>
          <cell r="M151">
            <v>0</v>
          </cell>
          <cell r="N151">
            <v>128</v>
          </cell>
          <cell r="O151">
            <v>128</v>
          </cell>
          <cell r="P151">
            <v>40</v>
          </cell>
          <cell r="Q151">
            <v>88</v>
          </cell>
          <cell r="R151">
            <v>0</v>
          </cell>
          <cell r="S151">
            <v>0</v>
          </cell>
          <cell r="T151">
            <v>0</v>
          </cell>
          <cell r="U151">
            <v>0</v>
          </cell>
          <cell r="V151">
            <v>0</v>
          </cell>
          <cell r="W151">
            <v>0</v>
          </cell>
          <cell r="X151">
            <v>0</v>
          </cell>
          <cell r="Y151">
            <v>0</v>
          </cell>
          <cell r="Z151">
            <v>0</v>
          </cell>
          <cell r="AA151">
            <v>128</v>
          </cell>
          <cell r="AB151">
            <v>42.666666666666664</v>
          </cell>
          <cell r="AC151">
            <v>38</v>
          </cell>
          <cell r="AD151">
            <v>39.458646616541351</v>
          </cell>
          <cell r="AE151">
            <v>0</v>
          </cell>
          <cell r="AF151">
            <v>0</v>
          </cell>
          <cell r="AG151">
            <v>26</v>
          </cell>
          <cell r="AH151">
            <v>14</v>
          </cell>
          <cell r="AI151">
            <v>66</v>
          </cell>
          <cell r="AJ151">
            <v>21</v>
          </cell>
          <cell r="AK151">
            <v>1</v>
          </cell>
          <cell r="AL151">
            <v>0</v>
          </cell>
          <cell r="AM151">
            <v>0</v>
          </cell>
          <cell r="AN151">
            <v>0</v>
          </cell>
          <cell r="AO151">
            <v>0</v>
          </cell>
          <cell r="AP151">
            <v>0</v>
          </cell>
          <cell r="AQ151">
            <v>0</v>
          </cell>
          <cell r="AR151">
            <v>0</v>
          </cell>
          <cell r="AS151">
            <v>0</v>
          </cell>
          <cell r="AT151">
            <v>0</v>
          </cell>
          <cell r="AU151">
            <v>10.181818181818176</v>
          </cell>
          <cell r="AV151">
            <v>21.81818181818176</v>
          </cell>
          <cell r="AW151">
            <v>21.81818181818176</v>
          </cell>
          <cell r="AX151">
            <v>0</v>
          </cell>
          <cell r="AY151">
            <v>0</v>
          </cell>
          <cell r="AZ151">
            <v>0</v>
          </cell>
          <cell r="BA151">
            <v>0</v>
          </cell>
          <cell r="BB151">
            <v>33.999999999999972</v>
          </cell>
          <cell r="BC151">
            <v>49.454545454545411</v>
          </cell>
          <cell r="BD151">
            <v>0</v>
          </cell>
          <cell r="BE151">
            <v>0</v>
          </cell>
          <cell r="BF151">
            <v>0</v>
          </cell>
          <cell r="BG151">
            <v>0</v>
          </cell>
          <cell r="BH151">
            <v>0</v>
          </cell>
          <cell r="BI151">
            <v>0</v>
          </cell>
          <cell r="BJ151">
            <v>0</v>
          </cell>
          <cell r="BK151">
            <v>0</v>
          </cell>
          <cell r="BL151">
            <v>0.42979754415584398</v>
          </cell>
          <cell r="BM151">
            <v>0</v>
          </cell>
          <cell r="BN151">
            <v>0</v>
          </cell>
          <cell r="BO151">
            <v>1</v>
          </cell>
          <cell r="BP151">
            <v>0</v>
          </cell>
          <cell r="BQ151">
            <v>18</v>
          </cell>
        </row>
        <row r="152">
          <cell r="A152">
            <v>8</v>
          </cell>
          <cell r="B152">
            <v>142017</v>
          </cell>
          <cell r="C152">
            <v>9352078</v>
          </cell>
          <cell r="D152" t="str">
            <v>Beccles Primary Academy</v>
          </cell>
          <cell r="E152" t="str">
            <v>Primary</v>
          </cell>
          <cell r="F152" t="str">
            <v>Recoupment Academy</v>
          </cell>
          <cell r="G152">
            <v>1</v>
          </cell>
          <cell r="H152">
            <v>0</v>
          </cell>
          <cell r="I152">
            <v>0</v>
          </cell>
          <cell r="J152">
            <v>7</v>
          </cell>
          <cell r="K152">
            <v>0</v>
          </cell>
          <cell r="L152">
            <v>0</v>
          </cell>
          <cell r="M152">
            <v>0</v>
          </cell>
          <cell r="N152">
            <v>213</v>
          </cell>
          <cell r="O152">
            <v>213</v>
          </cell>
          <cell r="P152">
            <v>22</v>
          </cell>
          <cell r="Q152">
            <v>191</v>
          </cell>
          <cell r="R152">
            <v>0</v>
          </cell>
          <cell r="S152">
            <v>0</v>
          </cell>
          <cell r="T152">
            <v>0</v>
          </cell>
          <cell r="U152">
            <v>0</v>
          </cell>
          <cell r="V152">
            <v>0</v>
          </cell>
          <cell r="W152">
            <v>0</v>
          </cell>
          <cell r="X152">
            <v>0</v>
          </cell>
          <cell r="Y152">
            <v>0</v>
          </cell>
          <cell r="Z152">
            <v>0</v>
          </cell>
          <cell r="AA152">
            <v>213</v>
          </cell>
          <cell r="AB152">
            <v>30.428571428571427</v>
          </cell>
          <cell r="AC152">
            <v>80.999999999999986</v>
          </cell>
          <cell r="AD152">
            <v>90.079295154185019</v>
          </cell>
          <cell r="AE152">
            <v>0</v>
          </cell>
          <cell r="AF152">
            <v>0</v>
          </cell>
          <cell r="AG152">
            <v>117.55188679245279</v>
          </cell>
          <cell r="AH152">
            <v>22.103773584905579</v>
          </cell>
          <cell r="AI152">
            <v>1.0047169811320751</v>
          </cell>
          <cell r="AJ152">
            <v>2.0094339622641502</v>
          </cell>
          <cell r="AK152">
            <v>0</v>
          </cell>
          <cell r="AL152">
            <v>70.330188679245282</v>
          </cell>
          <cell r="AM152">
            <v>0</v>
          </cell>
          <cell r="AN152">
            <v>0</v>
          </cell>
          <cell r="AO152">
            <v>0</v>
          </cell>
          <cell r="AP152">
            <v>0</v>
          </cell>
          <cell r="AQ152">
            <v>0</v>
          </cell>
          <cell r="AR152">
            <v>0</v>
          </cell>
          <cell r="AS152">
            <v>0</v>
          </cell>
          <cell r="AT152">
            <v>0</v>
          </cell>
          <cell r="AU152">
            <v>0</v>
          </cell>
          <cell r="AV152">
            <v>2.2303664921466022</v>
          </cell>
          <cell r="AW152">
            <v>3.345549738219892</v>
          </cell>
          <cell r="AX152">
            <v>0</v>
          </cell>
          <cell r="AY152">
            <v>0</v>
          </cell>
          <cell r="AZ152">
            <v>0</v>
          </cell>
          <cell r="BA152">
            <v>0</v>
          </cell>
          <cell r="BB152">
            <v>71.117021276595764</v>
          </cell>
          <cell r="BC152">
            <v>79.308510638297889</v>
          </cell>
          <cell r="BD152">
            <v>0</v>
          </cell>
          <cell r="BE152">
            <v>0</v>
          </cell>
          <cell r="BF152">
            <v>0</v>
          </cell>
          <cell r="BG152">
            <v>0</v>
          </cell>
          <cell r="BH152">
            <v>0</v>
          </cell>
          <cell r="BI152">
            <v>0</v>
          </cell>
          <cell r="BJ152">
            <v>12.219999999999926</v>
          </cell>
          <cell r="BK152">
            <v>0</v>
          </cell>
          <cell r="BL152">
            <v>0.53211293541666704</v>
          </cell>
          <cell r="BM152">
            <v>0</v>
          </cell>
          <cell r="BN152">
            <v>0</v>
          </cell>
          <cell r="BO152">
            <v>1</v>
          </cell>
          <cell r="BP152">
            <v>0</v>
          </cell>
        </row>
        <row r="153">
          <cell r="A153">
            <v>41</v>
          </cell>
          <cell r="B153">
            <v>144444</v>
          </cell>
          <cell r="C153">
            <v>9352080</v>
          </cell>
          <cell r="D153" t="str">
            <v>Edgar Sewter Community Primary School</v>
          </cell>
          <cell r="E153" t="str">
            <v>Primary</v>
          </cell>
          <cell r="F153" t="str">
            <v>Recoupment Academy</v>
          </cell>
          <cell r="G153">
            <v>1</v>
          </cell>
          <cell r="H153">
            <v>0</v>
          </cell>
          <cell r="I153">
            <v>0</v>
          </cell>
          <cell r="J153">
            <v>7</v>
          </cell>
          <cell r="K153">
            <v>0</v>
          </cell>
          <cell r="L153">
            <v>0</v>
          </cell>
          <cell r="M153">
            <v>0</v>
          </cell>
          <cell r="N153">
            <v>276</v>
          </cell>
          <cell r="O153">
            <v>276</v>
          </cell>
          <cell r="P153">
            <v>40</v>
          </cell>
          <cell r="Q153">
            <v>236</v>
          </cell>
          <cell r="R153">
            <v>0</v>
          </cell>
          <cell r="S153">
            <v>0</v>
          </cell>
          <cell r="T153">
            <v>0</v>
          </cell>
          <cell r="U153">
            <v>0</v>
          </cell>
          <cell r="V153">
            <v>0</v>
          </cell>
          <cell r="W153">
            <v>0</v>
          </cell>
          <cell r="X153">
            <v>0</v>
          </cell>
          <cell r="Y153">
            <v>0</v>
          </cell>
          <cell r="Z153">
            <v>0</v>
          </cell>
          <cell r="AA153">
            <v>276</v>
          </cell>
          <cell r="AB153">
            <v>39.428571428571431</v>
          </cell>
          <cell r="AC153">
            <v>48.000000000000036</v>
          </cell>
          <cell r="AD153">
            <v>50.615916955017305</v>
          </cell>
          <cell r="AE153">
            <v>0</v>
          </cell>
          <cell r="AF153">
            <v>0</v>
          </cell>
          <cell r="AG153">
            <v>225.81818181818178</v>
          </cell>
          <cell r="AH153">
            <v>50.18181818181823</v>
          </cell>
          <cell r="AI153">
            <v>0</v>
          </cell>
          <cell r="AJ153">
            <v>0</v>
          </cell>
          <cell r="AK153">
            <v>0</v>
          </cell>
          <cell r="AL153">
            <v>0</v>
          </cell>
          <cell r="AM153">
            <v>0</v>
          </cell>
          <cell r="AN153">
            <v>0</v>
          </cell>
          <cell r="AO153">
            <v>0</v>
          </cell>
          <cell r="AP153">
            <v>0</v>
          </cell>
          <cell r="AQ153">
            <v>0</v>
          </cell>
          <cell r="AR153">
            <v>0</v>
          </cell>
          <cell r="AS153">
            <v>0</v>
          </cell>
          <cell r="AT153">
            <v>0</v>
          </cell>
          <cell r="AU153">
            <v>2.3389830508474576</v>
          </cell>
          <cell r="AV153">
            <v>4.6779661016949197</v>
          </cell>
          <cell r="AW153">
            <v>4.6779661016949197</v>
          </cell>
          <cell r="AX153">
            <v>0</v>
          </cell>
          <cell r="AY153">
            <v>0</v>
          </cell>
          <cell r="AZ153">
            <v>0</v>
          </cell>
          <cell r="BA153">
            <v>4.7750865051903117</v>
          </cell>
          <cell r="BB153">
            <v>70.493506493506572</v>
          </cell>
          <cell r="BC153">
            <v>82.441558441558527</v>
          </cell>
          <cell r="BD153">
            <v>0</v>
          </cell>
          <cell r="BE153">
            <v>0</v>
          </cell>
          <cell r="BF153">
            <v>0</v>
          </cell>
          <cell r="BG153">
            <v>0</v>
          </cell>
          <cell r="BH153">
            <v>0</v>
          </cell>
          <cell r="BI153">
            <v>0</v>
          </cell>
          <cell r="BJ153">
            <v>0</v>
          </cell>
          <cell r="BK153">
            <v>0</v>
          </cell>
          <cell r="BL153">
            <v>1.13246957740964</v>
          </cell>
          <cell r="BM153">
            <v>0</v>
          </cell>
          <cell r="BN153">
            <v>0</v>
          </cell>
          <cell r="BO153">
            <v>1</v>
          </cell>
          <cell r="BP153">
            <v>0</v>
          </cell>
        </row>
        <row r="154">
          <cell r="A154">
            <v>242</v>
          </cell>
          <cell r="B154">
            <v>144850</v>
          </cell>
          <cell r="C154">
            <v>9352083</v>
          </cell>
          <cell r="D154" t="str">
            <v>Henley Primary School</v>
          </cell>
          <cell r="E154" t="str">
            <v>Primary</v>
          </cell>
          <cell r="F154" t="str">
            <v>Recoupment Academy</v>
          </cell>
          <cell r="G154">
            <v>1</v>
          </cell>
          <cell r="H154">
            <v>0</v>
          </cell>
          <cell r="I154">
            <v>0</v>
          </cell>
          <cell r="J154">
            <v>7</v>
          </cell>
          <cell r="K154">
            <v>0</v>
          </cell>
          <cell r="L154">
            <v>0</v>
          </cell>
          <cell r="M154">
            <v>0</v>
          </cell>
          <cell r="N154">
            <v>107</v>
          </cell>
          <cell r="O154">
            <v>107</v>
          </cell>
          <cell r="P154">
            <v>15</v>
          </cell>
          <cell r="Q154">
            <v>92</v>
          </cell>
          <cell r="R154">
            <v>0</v>
          </cell>
          <cell r="S154">
            <v>0</v>
          </cell>
          <cell r="T154">
            <v>0</v>
          </cell>
          <cell r="U154">
            <v>0</v>
          </cell>
          <cell r="V154">
            <v>0</v>
          </cell>
          <cell r="W154">
            <v>0</v>
          </cell>
          <cell r="X154">
            <v>0</v>
          </cell>
          <cell r="Y154">
            <v>0</v>
          </cell>
          <cell r="Z154">
            <v>0</v>
          </cell>
          <cell r="AA154">
            <v>107</v>
          </cell>
          <cell r="AB154">
            <v>15.285714285714286</v>
          </cell>
          <cell r="AC154">
            <v>6.9999999999999947</v>
          </cell>
          <cell r="AD154">
            <v>6.9999999999999947</v>
          </cell>
          <cell r="AE154">
            <v>0</v>
          </cell>
          <cell r="AF154">
            <v>0</v>
          </cell>
          <cell r="AG154">
            <v>105.99056603773583</v>
          </cell>
          <cell r="AH154">
            <v>0</v>
          </cell>
          <cell r="AI154">
            <v>0</v>
          </cell>
          <cell r="AJ154">
            <v>0</v>
          </cell>
          <cell r="AK154">
            <v>1.0094339622641506</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23</v>
          </cell>
          <cell r="BC154">
            <v>26.75</v>
          </cell>
          <cell r="BD154">
            <v>0</v>
          </cell>
          <cell r="BE154">
            <v>0</v>
          </cell>
          <cell r="BF154">
            <v>0</v>
          </cell>
          <cell r="BG154">
            <v>0</v>
          </cell>
          <cell r="BH154">
            <v>0</v>
          </cell>
          <cell r="BI154">
            <v>0</v>
          </cell>
          <cell r="BJ154">
            <v>0</v>
          </cell>
          <cell r="BK154">
            <v>0</v>
          </cell>
          <cell r="BL154">
            <v>1.9923513679012299</v>
          </cell>
          <cell r="BM154">
            <v>0</v>
          </cell>
          <cell r="BN154">
            <v>0</v>
          </cell>
          <cell r="BO154">
            <v>1</v>
          </cell>
          <cell r="BP154">
            <v>0</v>
          </cell>
        </row>
        <row r="155">
          <cell r="A155">
            <v>44</v>
          </cell>
          <cell r="B155">
            <v>144442</v>
          </cell>
          <cell r="C155">
            <v>9352086</v>
          </cell>
          <cell r="D155" t="str">
            <v>Holton St Peter Community Primary School</v>
          </cell>
          <cell r="E155" t="str">
            <v>Primary</v>
          </cell>
          <cell r="F155" t="str">
            <v>Recoupment Academy</v>
          </cell>
          <cell r="G155">
            <v>1</v>
          </cell>
          <cell r="H155">
            <v>0</v>
          </cell>
          <cell r="I155">
            <v>0</v>
          </cell>
          <cell r="J155">
            <v>7</v>
          </cell>
          <cell r="K155">
            <v>0</v>
          </cell>
          <cell r="L155">
            <v>0</v>
          </cell>
          <cell r="M155">
            <v>0</v>
          </cell>
          <cell r="N155">
            <v>90</v>
          </cell>
          <cell r="O155">
            <v>90</v>
          </cell>
          <cell r="P155">
            <v>10</v>
          </cell>
          <cell r="Q155">
            <v>80</v>
          </cell>
          <cell r="R155">
            <v>0</v>
          </cell>
          <cell r="S155">
            <v>0</v>
          </cell>
          <cell r="T155">
            <v>0</v>
          </cell>
          <cell r="U155">
            <v>0</v>
          </cell>
          <cell r="V155">
            <v>0</v>
          </cell>
          <cell r="W155">
            <v>0</v>
          </cell>
          <cell r="X155">
            <v>0</v>
          </cell>
          <cell r="Y155">
            <v>0</v>
          </cell>
          <cell r="Z155">
            <v>0</v>
          </cell>
          <cell r="AA155">
            <v>90</v>
          </cell>
          <cell r="AB155">
            <v>12.857142857142858</v>
          </cell>
          <cell r="AC155">
            <v>11.99999999999997</v>
          </cell>
          <cell r="AD155">
            <v>15</v>
          </cell>
          <cell r="AE155">
            <v>0</v>
          </cell>
          <cell r="AF155">
            <v>0</v>
          </cell>
          <cell r="AG155">
            <v>74.999999999999972</v>
          </cell>
          <cell r="AH155">
            <v>15.000000000000028</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22.564102564102559</v>
          </cell>
          <cell r="BC155">
            <v>25.38461538461538</v>
          </cell>
          <cell r="BD155">
            <v>0</v>
          </cell>
          <cell r="BE155">
            <v>0</v>
          </cell>
          <cell r="BF155">
            <v>0</v>
          </cell>
          <cell r="BG155">
            <v>0</v>
          </cell>
          <cell r="BH155">
            <v>0</v>
          </cell>
          <cell r="BI155">
            <v>0</v>
          </cell>
          <cell r="BJ155">
            <v>0</v>
          </cell>
          <cell r="BK155">
            <v>0</v>
          </cell>
          <cell r="BL155">
            <v>1.00384334361702</v>
          </cell>
          <cell r="BM155">
            <v>0</v>
          </cell>
          <cell r="BN155">
            <v>0</v>
          </cell>
          <cell r="BO155">
            <v>1</v>
          </cell>
          <cell r="BP155">
            <v>0</v>
          </cell>
        </row>
        <row r="156">
          <cell r="A156">
            <v>45</v>
          </cell>
          <cell r="B156">
            <v>143074</v>
          </cell>
          <cell r="C156">
            <v>9352087</v>
          </cell>
          <cell r="D156" t="str">
            <v>St Edmund's Primary School</v>
          </cell>
          <cell r="E156" t="str">
            <v>Primary</v>
          </cell>
          <cell r="F156" t="str">
            <v>Recoupment Academy</v>
          </cell>
          <cell r="G156">
            <v>1</v>
          </cell>
          <cell r="H156">
            <v>0</v>
          </cell>
          <cell r="I156">
            <v>0</v>
          </cell>
          <cell r="J156">
            <v>7</v>
          </cell>
          <cell r="K156">
            <v>0</v>
          </cell>
          <cell r="L156">
            <v>0</v>
          </cell>
          <cell r="M156">
            <v>0</v>
          </cell>
          <cell r="N156">
            <v>74</v>
          </cell>
          <cell r="O156">
            <v>74</v>
          </cell>
          <cell r="P156">
            <v>6</v>
          </cell>
          <cell r="Q156">
            <v>68</v>
          </cell>
          <cell r="R156">
            <v>0</v>
          </cell>
          <cell r="S156">
            <v>0</v>
          </cell>
          <cell r="T156">
            <v>0</v>
          </cell>
          <cell r="U156">
            <v>0</v>
          </cell>
          <cell r="V156">
            <v>0</v>
          </cell>
          <cell r="W156">
            <v>0</v>
          </cell>
          <cell r="X156">
            <v>0</v>
          </cell>
          <cell r="Y156">
            <v>0</v>
          </cell>
          <cell r="Z156">
            <v>0</v>
          </cell>
          <cell r="AA156">
            <v>74</v>
          </cell>
          <cell r="AB156">
            <v>10.571428571428571</v>
          </cell>
          <cell r="AC156">
            <v>11.999999999999988</v>
          </cell>
          <cell r="AD156">
            <v>11.999999999999988</v>
          </cell>
          <cell r="AE156">
            <v>0</v>
          </cell>
          <cell r="AF156">
            <v>0</v>
          </cell>
          <cell r="AG156">
            <v>72</v>
          </cell>
          <cell r="AH156">
            <v>0.999999999999999</v>
          </cell>
          <cell r="AI156">
            <v>0</v>
          </cell>
          <cell r="AJ156">
            <v>0</v>
          </cell>
          <cell r="AK156">
            <v>0</v>
          </cell>
          <cell r="AL156">
            <v>0.999999999999999</v>
          </cell>
          <cell r="AM156">
            <v>0</v>
          </cell>
          <cell r="AN156">
            <v>0</v>
          </cell>
          <cell r="AO156">
            <v>0</v>
          </cell>
          <cell r="AP156">
            <v>0</v>
          </cell>
          <cell r="AQ156">
            <v>0</v>
          </cell>
          <cell r="AR156">
            <v>0</v>
          </cell>
          <cell r="AS156">
            <v>0</v>
          </cell>
          <cell r="AT156">
            <v>0</v>
          </cell>
          <cell r="AU156">
            <v>0</v>
          </cell>
          <cell r="AV156">
            <v>0</v>
          </cell>
          <cell r="AW156">
            <v>1.15625</v>
          </cell>
          <cell r="AX156">
            <v>0</v>
          </cell>
          <cell r="AY156">
            <v>0</v>
          </cell>
          <cell r="AZ156">
            <v>0</v>
          </cell>
          <cell r="BA156">
            <v>0</v>
          </cell>
          <cell r="BB156">
            <v>18.645161290322594</v>
          </cell>
          <cell r="BC156">
            <v>20.290322580645174</v>
          </cell>
          <cell r="BD156">
            <v>0</v>
          </cell>
          <cell r="BE156">
            <v>0</v>
          </cell>
          <cell r="BF156">
            <v>0</v>
          </cell>
          <cell r="BG156">
            <v>0</v>
          </cell>
          <cell r="BH156">
            <v>0</v>
          </cell>
          <cell r="BI156">
            <v>0</v>
          </cell>
          <cell r="BJ156">
            <v>5.5599999999999907</v>
          </cell>
          <cell r="BK156">
            <v>0</v>
          </cell>
          <cell r="BL156">
            <v>2.6378785195652199</v>
          </cell>
          <cell r="BM156">
            <v>0</v>
          </cell>
          <cell r="BN156">
            <v>1</v>
          </cell>
          <cell r="BO156">
            <v>1</v>
          </cell>
          <cell r="BP156">
            <v>0</v>
          </cell>
        </row>
        <row r="157">
          <cell r="A157">
            <v>48</v>
          </cell>
          <cell r="B157">
            <v>144445</v>
          </cell>
          <cell r="C157">
            <v>9352088</v>
          </cell>
          <cell r="D157" t="str">
            <v>Ilketshall St Lawrence School</v>
          </cell>
          <cell r="E157" t="str">
            <v>Primary</v>
          </cell>
          <cell r="F157" t="str">
            <v>Recoupment Academy</v>
          </cell>
          <cell r="G157">
            <v>1</v>
          </cell>
          <cell r="H157">
            <v>0</v>
          </cell>
          <cell r="I157">
            <v>0</v>
          </cell>
          <cell r="J157">
            <v>7</v>
          </cell>
          <cell r="K157">
            <v>0</v>
          </cell>
          <cell r="L157">
            <v>0</v>
          </cell>
          <cell r="M157">
            <v>0</v>
          </cell>
          <cell r="N157">
            <v>97</v>
          </cell>
          <cell r="O157">
            <v>97</v>
          </cell>
          <cell r="P157">
            <v>15</v>
          </cell>
          <cell r="Q157">
            <v>82</v>
          </cell>
          <cell r="R157">
            <v>0</v>
          </cell>
          <cell r="S157">
            <v>0</v>
          </cell>
          <cell r="T157">
            <v>0</v>
          </cell>
          <cell r="U157">
            <v>0</v>
          </cell>
          <cell r="V157">
            <v>0</v>
          </cell>
          <cell r="W157">
            <v>0</v>
          </cell>
          <cell r="X157">
            <v>0</v>
          </cell>
          <cell r="Y157">
            <v>0</v>
          </cell>
          <cell r="Z157">
            <v>0</v>
          </cell>
          <cell r="AA157">
            <v>97</v>
          </cell>
          <cell r="AB157">
            <v>13.857142857142858</v>
          </cell>
          <cell r="AC157">
            <v>9.0000000000000036</v>
          </cell>
          <cell r="AD157">
            <v>9.6039603960396036</v>
          </cell>
          <cell r="AE157">
            <v>0</v>
          </cell>
          <cell r="AF157">
            <v>0</v>
          </cell>
          <cell r="AG157">
            <v>86</v>
          </cell>
          <cell r="AH157">
            <v>9.0000000000000036</v>
          </cell>
          <cell r="AI157">
            <v>0</v>
          </cell>
          <cell r="AJ157">
            <v>0</v>
          </cell>
          <cell r="AK157">
            <v>0</v>
          </cell>
          <cell r="AL157">
            <v>1.9999999999999973</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21.000000000000018</v>
          </cell>
          <cell r="BC157">
            <v>24.84146341463417</v>
          </cell>
          <cell r="BD157">
            <v>0</v>
          </cell>
          <cell r="BE157">
            <v>0</v>
          </cell>
          <cell r="BF157">
            <v>0</v>
          </cell>
          <cell r="BG157">
            <v>0</v>
          </cell>
          <cell r="BH157">
            <v>0</v>
          </cell>
          <cell r="BI157">
            <v>0</v>
          </cell>
          <cell r="BJ157">
            <v>0</v>
          </cell>
          <cell r="BK157">
            <v>0</v>
          </cell>
          <cell r="BL157">
            <v>2.7208938094594601</v>
          </cell>
          <cell r="BM157">
            <v>0</v>
          </cell>
          <cell r="BN157">
            <v>1</v>
          </cell>
          <cell r="BO157">
            <v>1</v>
          </cell>
          <cell r="BP157">
            <v>0</v>
          </cell>
        </row>
        <row r="158">
          <cell r="A158">
            <v>312</v>
          </cell>
          <cell r="B158">
            <v>142018</v>
          </cell>
          <cell r="C158">
            <v>9352090</v>
          </cell>
          <cell r="D158" t="str">
            <v>Martlesham Primary Academy</v>
          </cell>
          <cell r="E158" t="str">
            <v>Primary</v>
          </cell>
          <cell r="F158" t="str">
            <v>Recoupment Academy</v>
          </cell>
          <cell r="G158">
            <v>1</v>
          </cell>
          <cell r="H158">
            <v>0</v>
          </cell>
          <cell r="I158">
            <v>0</v>
          </cell>
          <cell r="J158">
            <v>7</v>
          </cell>
          <cell r="K158">
            <v>0</v>
          </cell>
          <cell r="L158">
            <v>0</v>
          </cell>
          <cell r="M158">
            <v>0</v>
          </cell>
          <cell r="N158">
            <v>98</v>
          </cell>
          <cell r="O158">
            <v>98</v>
          </cell>
          <cell r="P158">
            <v>19</v>
          </cell>
          <cell r="Q158">
            <v>79</v>
          </cell>
          <cell r="R158">
            <v>0</v>
          </cell>
          <cell r="S158">
            <v>0</v>
          </cell>
          <cell r="T158">
            <v>0</v>
          </cell>
          <cell r="U158">
            <v>0</v>
          </cell>
          <cell r="V158">
            <v>0</v>
          </cell>
          <cell r="W158">
            <v>0</v>
          </cell>
          <cell r="X158">
            <v>0</v>
          </cell>
          <cell r="Y158">
            <v>0</v>
          </cell>
          <cell r="Z158">
            <v>0</v>
          </cell>
          <cell r="AA158">
            <v>98</v>
          </cell>
          <cell r="AB158">
            <v>14</v>
          </cell>
          <cell r="AC158">
            <v>11.000000000000032</v>
          </cell>
          <cell r="AD158">
            <v>18.719101123595504</v>
          </cell>
          <cell r="AE158">
            <v>0</v>
          </cell>
          <cell r="AF158">
            <v>0</v>
          </cell>
          <cell r="AG158">
            <v>89.833333333333357</v>
          </cell>
          <cell r="AH158">
            <v>3.0625</v>
          </cell>
          <cell r="AI158">
            <v>0</v>
          </cell>
          <cell r="AJ158">
            <v>1.0208333333333366</v>
          </cell>
          <cell r="AK158">
            <v>3.0625</v>
          </cell>
          <cell r="AL158">
            <v>1.0208333333333366</v>
          </cell>
          <cell r="AM158">
            <v>0</v>
          </cell>
          <cell r="AN158">
            <v>0</v>
          </cell>
          <cell r="AO158">
            <v>0</v>
          </cell>
          <cell r="AP158">
            <v>0</v>
          </cell>
          <cell r="AQ158">
            <v>0</v>
          </cell>
          <cell r="AR158">
            <v>0</v>
          </cell>
          <cell r="AS158">
            <v>0</v>
          </cell>
          <cell r="AT158">
            <v>0</v>
          </cell>
          <cell r="AU158">
            <v>1.2405063291139273</v>
          </cell>
          <cell r="AV158">
            <v>1.2405063291139273</v>
          </cell>
          <cell r="AW158">
            <v>3.7215189873417724</v>
          </cell>
          <cell r="AX158">
            <v>0</v>
          </cell>
          <cell r="AY158">
            <v>0</v>
          </cell>
          <cell r="AZ158">
            <v>0</v>
          </cell>
          <cell r="BA158">
            <v>0</v>
          </cell>
          <cell r="BB158">
            <v>20.847222222222232</v>
          </cell>
          <cell r="BC158">
            <v>25.861111111111121</v>
          </cell>
          <cell r="BD158">
            <v>0</v>
          </cell>
          <cell r="BE158">
            <v>0</v>
          </cell>
          <cell r="BF158">
            <v>0</v>
          </cell>
          <cell r="BG158">
            <v>0</v>
          </cell>
          <cell r="BH158">
            <v>0</v>
          </cell>
          <cell r="BI158">
            <v>0</v>
          </cell>
          <cell r="BJ158">
            <v>10.120000000000001</v>
          </cell>
          <cell r="BK158">
            <v>0</v>
          </cell>
          <cell r="BL158">
            <v>0.75923542481202999</v>
          </cell>
          <cell r="BM158">
            <v>0</v>
          </cell>
          <cell r="BN158">
            <v>0</v>
          </cell>
          <cell r="BO158">
            <v>1</v>
          </cell>
          <cell r="BP158">
            <v>0</v>
          </cell>
        </row>
        <row r="159">
          <cell r="A159">
            <v>57</v>
          </cell>
          <cell r="B159">
            <v>141554</v>
          </cell>
          <cell r="C159">
            <v>9352091</v>
          </cell>
          <cell r="D159" t="str">
            <v>Leiston Primary School</v>
          </cell>
          <cell r="E159" t="str">
            <v>Primary</v>
          </cell>
          <cell r="F159" t="str">
            <v>Recoupment Academy</v>
          </cell>
          <cell r="G159">
            <v>1</v>
          </cell>
          <cell r="H159">
            <v>0</v>
          </cell>
          <cell r="I159">
            <v>0</v>
          </cell>
          <cell r="J159">
            <v>7</v>
          </cell>
          <cell r="K159">
            <v>0</v>
          </cell>
          <cell r="L159">
            <v>0</v>
          </cell>
          <cell r="M159">
            <v>0</v>
          </cell>
          <cell r="N159">
            <v>278</v>
          </cell>
          <cell r="O159">
            <v>278</v>
          </cell>
          <cell r="P159">
            <v>43</v>
          </cell>
          <cell r="Q159">
            <v>235</v>
          </cell>
          <cell r="R159">
            <v>0</v>
          </cell>
          <cell r="S159">
            <v>0</v>
          </cell>
          <cell r="T159">
            <v>0</v>
          </cell>
          <cell r="U159">
            <v>0</v>
          </cell>
          <cell r="V159">
            <v>0</v>
          </cell>
          <cell r="W159">
            <v>0</v>
          </cell>
          <cell r="X159">
            <v>0</v>
          </cell>
          <cell r="Y159">
            <v>0</v>
          </cell>
          <cell r="Z159">
            <v>0</v>
          </cell>
          <cell r="AA159">
            <v>278</v>
          </cell>
          <cell r="AB159">
            <v>39.714285714285715</v>
          </cell>
          <cell r="AC159">
            <v>52.999999999999865</v>
          </cell>
          <cell r="AD159">
            <v>87.215686274509807</v>
          </cell>
          <cell r="AE159">
            <v>0</v>
          </cell>
          <cell r="AF159">
            <v>0</v>
          </cell>
          <cell r="AG159">
            <v>194</v>
          </cell>
          <cell r="AH159">
            <v>84</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2.3659574468085105</v>
          </cell>
          <cell r="AW159">
            <v>3.5489361702127629</v>
          </cell>
          <cell r="AX159">
            <v>0</v>
          </cell>
          <cell r="AY159">
            <v>0</v>
          </cell>
          <cell r="AZ159">
            <v>0</v>
          </cell>
          <cell r="BA159">
            <v>0</v>
          </cell>
          <cell r="BB159">
            <v>78.673913043478223</v>
          </cell>
          <cell r="BC159">
            <v>93.069565217391258</v>
          </cell>
          <cell r="BD159">
            <v>0</v>
          </cell>
          <cell r="BE159">
            <v>0</v>
          </cell>
          <cell r="BF159">
            <v>0</v>
          </cell>
          <cell r="BG159">
            <v>0</v>
          </cell>
          <cell r="BH159">
            <v>0</v>
          </cell>
          <cell r="BI159">
            <v>0</v>
          </cell>
          <cell r="BJ159">
            <v>10.320000000000006</v>
          </cell>
          <cell r="BK159">
            <v>0</v>
          </cell>
          <cell r="BL159">
            <v>1.2233526111959301</v>
          </cell>
          <cell r="BM159">
            <v>0</v>
          </cell>
          <cell r="BN159">
            <v>0</v>
          </cell>
          <cell r="BO159">
            <v>1</v>
          </cell>
          <cell r="BP159">
            <v>0</v>
          </cell>
        </row>
        <row r="160">
          <cell r="A160">
            <v>515</v>
          </cell>
          <cell r="B160">
            <v>142025</v>
          </cell>
          <cell r="C160">
            <v>9352093</v>
          </cell>
          <cell r="D160" t="str">
            <v>St Christopher's CEVCP School</v>
          </cell>
          <cell r="E160" t="str">
            <v>Primary</v>
          </cell>
          <cell r="F160" t="str">
            <v>Recoupment Academy</v>
          </cell>
          <cell r="G160">
            <v>1</v>
          </cell>
          <cell r="H160">
            <v>0</v>
          </cell>
          <cell r="I160">
            <v>0</v>
          </cell>
          <cell r="J160">
            <v>7</v>
          </cell>
          <cell r="K160">
            <v>0</v>
          </cell>
          <cell r="L160">
            <v>0</v>
          </cell>
          <cell r="M160">
            <v>0</v>
          </cell>
          <cell r="N160">
            <v>323</v>
          </cell>
          <cell r="O160">
            <v>323</v>
          </cell>
          <cell r="P160">
            <v>44</v>
          </cell>
          <cell r="Q160">
            <v>279</v>
          </cell>
          <cell r="R160">
            <v>0</v>
          </cell>
          <cell r="S160">
            <v>0</v>
          </cell>
          <cell r="T160">
            <v>0</v>
          </cell>
          <cell r="U160">
            <v>0</v>
          </cell>
          <cell r="V160">
            <v>0</v>
          </cell>
          <cell r="W160">
            <v>0</v>
          </cell>
          <cell r="X160">
            <v>0</v>
          </cell>
          <cell r="Y160">
            <v>0</v>
          </cell>
          <cell r="Z160">
            <v>0</v>
          </cell>
          <cell r="AA160">
            <v>323</v>
          </cell>
          <cell r="AB160">
            <v>46.142857142857146</v>
          </cell>
          <cell r="AC160">
            <v>35.999999999999957</v>
          </cell>
          <cell r="AD160">
            <v>63.217125382262999</v>
          </cell>
          <cell r="AE160">
            <v>0</v>
          </cell>
          <cell r="AF160">
            <v>0</v>
          </cell>
          <cell r="AG160">
            <v>321.00000000000006</v>
          </cell>
          <cell r="AH160">
            <v>0</v>
          </cell>
          <cell r="AI160">
            <v>0</v>
          </cell>
          <cell r="AJ160">
            <v>2.0000000000000018</v>
          </cell>
          <cell r="AK160">
            <v>0</v>
          </cell>
          <cell r="AL160">
            <v>0</v>
          </cell>
          <cell r="AM160">
            <v>0</v>
          </cell>
          <cell r="AN160">
            <v>0</v>
          </cell>
          <cell r="AO160">
            <v>0</v>
          </cell>
          <cell r="AP160">
            <v>0</v>
          </cell>
          <cell r="AQ160">
            <v>0</v>
          </cell>
          <cell r="AR160">
            <v>0</v>
          </cell>
          <cell r="AS160">
            <v>0</v>
          </cell>
          <cell r="AT160">
            <v>0</v>
          </cell>
          <cell r="AU160">
            <v>6.9462365591397779</v>
          </cell>
          <cell r="AV160">
            <v>23.15412186379929</v>
          </cell>
          <cell r="AW160">
            <v>34.731182795698892</v>
          </cell>
          <cell r="AX160">
            <v>0</v>
          </cell>
          <cell r="AY160">
            <v>0</v>
          </cell>
          <cell r="AZ160">
            <v>0</v>
          </cell>
          <cell r="BA160">
            <v>0</v>
          </cell>
          <cell r="BB160">
            <v>120.02264150943395</v>
          </cell>
          <cell r="BC160">
            <v>138.95094339622639</v>
          </cell>
          <cell r="BD160">
            <v>0</v>
          </cell>
          <cell r="BE160">
            <v>0</v>
          </cell>
          <cell r="BF160">
            <v>0</v>
          </cell>
          <cell r="BG160">
            <v>0</v>
          </cell>
          <cell r="BH160">
            <v>0</v>
          </cell>
          <cell r="BI160">
            <v>0</v>
          </cell>
          <cell r="BJ160">
            <v>8.6200000000000063</v>
          </cell>
          <cell r="BK160">
            <v>0</v>
          </cell>
          <cell r="BL160">
            <v>1.4811676843465</v>
          </cell>
          <cell r="BM160">
            <v>0</v>
          </cell>
          <cell r="BN160">
            <v>0</v>
          </cell>
          <cell r="BO160">
            <v>1</v>
          </cell>
          <cell r="BP160">
            <v>0</v>
          </cell>
        </row>
        <row r="161">
          <cell r="A161">
            <v>81</v>
          </cell>
          <cell r="B161">
            <v>143069</v>
          </cell>
          <cell r="C161">
            <v>9352096</v>
          </cell>
          <cell r="D161" t="str">
            <v>Mendham Primary School</v>
          </cell>
          <cell r="E161" t="str">
            <v>Primary</v>
          </cell>
          <cell r="F161" t="str">
            <v>Recoupment Academy</v>
          </cell>
          <cell r="G161">
            <v>1</v>
          </cell>
          <cell r="H161">
            <v>0</v>
          </cell>
          <cell r="I161">
            <v>0</v>
          </cell>
          <cell r="J161">
            <v>7</v>
          </cell>
          <cell r="K161">
            <v>0</v>
          </cell>
          <cell r="L161">
            <v>0</v>
          </cell>
          <cell r="M161">
            <v>0</v>
          </cell>
          <cell r="N161">
            <v>75</v>
          </cell>
          <cell r="O161">
            <v>75</v>
          </cell>
          <cell r="P161">
            <v>11</v>
          </cell>
          <cell r="Q161">
            <v>64</v>
          </cell>
          <cell r="R161">
            <v>0</v>
          </cell>
          <cell r="S161">
            <v>0</v>
          </cell>
          <cell r="T161">
            <v>0</v>
          </cell>
          <cell r="U161">
            <v>0</v>
          </cell>
          <cell r="V161">
            <v>0</v>
          </cell>
          <cell r="W161">
            <v>0</v>
          </cell>
          <cell r="X161">
            <v>0</v>
          </cell>
          <cell r="Y161">
            <v>0</v>
          </cell>
          <cell r="Z161">
            <v>0</v>
          </cell>
          <cell r="AA161">
            <v>75</v>
          </cell>
          <cell r="AB161">
            <v>10.714285714285714</v>
          </cell>
          <cell r="AC161">
            <v>12</v>
          </cell>
          <cell r="AD161">
            <v>15.84507042253521</v>
          </cell>
          <cell r="AE161">
            <v>0</v>
          </cell>
          <cell r="AF161">
            <v>0</v>
          </cell>
          <cell r="AG161">
            <v>75</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15.448275862068993</v>
          </cell>
          <cell r="BC161">
            <v>18.1034482758621</v>
          </cell>
          <cell r="BD161">
            <v>0</v>
          </cell>
          <cell r="BE161">
            <v>0</v>
          </cell>
          <cell r="BF161">
            <v>0</v>
          </cell>
          <cell r="BG161">
            <v>0</v>
          </cell>
          <cell r="BH161">
            <v>0</v>
          </cell>
          <cell r="BI161">
            <v>0</v>
          </cell>
          <cell r="BJ161">
            <v>5.6351351351351253</v>
          </cell>
          <cell r="BK161">
            <v>0</v>
          </cell>
          <cell r="BL161">
            <v>2.5866971620253199</v>
          </cell>
          <cell r="BM161">
            <v>0</v>
          </cell>
          <cell r="BN161">
            <v>1</v>
          </cell>
          <cell r="BO161">
            <v>1</v>
          </cell>
          <cell r="BP161">
            <v>0</v>
          </cell>
        </row>
        <row r="162">
          <cell r="A162">
            <v>471</v>
          </cell>
          <cell r="B162">
            <v>143361</v>
          </cell>
          <cell r="C162">
            <v>9352097</v>
          </cell>
          <cell r="D162" t="str">
            <v>Mendlesham Primary School</v>
          </cell>
          <cell r="E162" t="str">
            <v>Primary</v>
          </cell>
          <cell r="F162" t="str">
            <v>Recoupment Academy</v>
          </cell>
          <cell r="G162">
            <v>1</v>
          </cell>
          <cell r="H162">
            <v>0</v>
          </cell>
          <cell r="I162">
            <v>0</v>
          </cell>
          <cell r="J162">
            <v>7</v>
          </cell>
          <cell r="K162">
            <v>0</v>
          </cell>
          <cell r="L162">
            <v>0</v>
          </cell>
          <cell r="M162">
            <v>0</v>
          </cell>
          <cell r="N162">
            <v>111</v>
          </cell>
          <cell r="O162">
            <v>111</v>
          </cell>
          <cell r="P162">
            <v>21</v>
          </cell>
          <cell r="Q162">
            <v>90</v>
          </cell>
          <cell r="R162">
            <v>0</v>
          </cell>
          <cell r="S162">
            <v>0</v>
          </cell>
          <cell r="T162">
            <v>0</v>
          </cell>
          <cell r="U162">
            <v>0</v>
          </cell>
          <cell r="V162">
            <v>0</v>
          </cell>
          <cell r="W162">
            <v>0</v>
          </cell>
          <cell r="X162">
            <v>0</v>
          </cell>
          <cell r="Y162">
            <v>0</v>
          </cell>
          <cell r="Z162">
            <v>0</v>
          </cell>
          <cell r="AA162">
            <v>111</v>
          </cell>
          <cell r="AB162">
            <v>15.857142857142858</v>
          </cell>
          <cell r="AC162">
            <v>15.999999999999984</v>
          </cell>
          <cell r="AD162">
            <v>15.999999999999984</v>
          </cell>
          <cell r="AE162">
            <v>0</v>
          </cell>
          <cell r="AF162">
            <v>0</v>
          </cell>
          <cell r="AG162">
            <v>109.9909090909091</v>
          </cell>
          <cell r="AH162">
            <v>0</v>
          </cell>
          <cell r="AI162">
            <v>1.009090909090909</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27.999999999999989</v>
          </cell>
          <cell r="BC162">
            <v>34.533333333333324</v>
          </cell>
          <cell r="BD162">
            <v>0</v>
          </cell>
          <cell r="BE162">
            <v>0</v>
          </cell>
          <cell r="BF162">
            <v>0</v>
          </cell>
          <cell r="BG162">
            <v>0</v>
          </cell>
          <cell r="BH162">
            <v>0</v>
          </cell>
          <cell r="BI162">
            <v>0</v>
          </cell>
          <cell r="BJ162">
            <v>0</v>
          </cell>
          <cell r="BK162">
            <v>0</v>
          </cell>
          <cell r="BL162">
            <v>1.67408973302752</v>
          </cell>
          <cell r="BM162">
            <v>0</v>
          </cell>
          <cell r="BN162">
            <v>0</v>
          </cell>
          <cell r="BO162">
            <v>1</v>
          </cell>
          <cell r="BP162">
            <v>0</v>
          </cell>
        </row>
        <row r="163">
          <cell r="A163">
            <v>82</v>
          </cell>
          <cell r="B163">
            <v>143806</v>
          </cell>
          <cell r="C163">
            <v>9352098</v>
          </cell>
          <cell r="D163" t="str">
            <v>Middleton Community Primary School</v>
          </cell>
          <cell r="E163" t="str">
            <v>Primary</v>
          </cell>
          <cell r="F163" t="str">
            <v>Recoupment Academy</v>
          </cell>
          <cell r="G163">
            <v>1</v>
          </cell>
          <cell r="H163">
            <v>0</v>
          </cell>
          <cell r="I163">
            <v>0</v>
          </cell>
          <cell r="J163">
            <v>7</v>
          </cell>
          <cell r="K163">
            <v>0</v>
          </cell>
          <cell r="L163">
            <v>0</v>
          </cell>
          <cell r="M163">
            <v>0</v>
          </cell>
          <cell r="N163">
            <v>37</v>
          </cell>
          <cell r="O163">
            <v>37</v>
          </cell>
          <cell r="P163">
            <v>3</v>
          </cell>
          <cell r="Q163">
            <v>34</v>
          </cell>
          <cell r="R163">
            <v>0</v>
          </cell>
          <cell r="S163">
            <v>0</v>
          </cell>
          <cell r="T163">
            <v>0</v>
          </cell>
          <cell r="U163">
            <v>0</v>
          </cell>
          <cell r="V163">
            <v>0</v>
          </cell>
          <cell r="W163">
            <v>0</v>
          </cell>
          <cell r="X163">
            <v>0</v>
          </cell>
          <cell r="Y163">
            <v>0</v>
          </cell>
          <cell r="Z163">
            <v>0</v>
          </cell>
          <cell r="AA163">
            <v>37</v>
          </cell>
          <cell r="AB163">
            <v>5.2857142857142856</v>
          </cell>
          <cell r="AC163">
            <v>2.0000000000000018</v>
          </cell>
          <cell r="AD163">
            <v>9</v>
          </cell>
          <cell r="AE163">
            <v>0</v>
          </cell>
          <cell r="AF163">
            <v>0</v>
          </cell>
          <cell r="AG163">
            <v>35.000000000000007</v>
          </cell>
          <cell r="AH163">
            <v>2.0000000000000018</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11.333333333333321</v>
          </cell>
          <cell r="BC163">
            <v>12.33333333333332</v>
          </cell>
          <cell r="BD163">
            <v>0</v>
          </cell>
          <cell r="BE163">
            <v>0</v>
          </cell>
          <cell r="BF163">
            <v>0</v>
          </cell>
          <cell r="BG163">
            <v>0</v>
          </cell>
          <cell r="BH163">
            <v>0</v>
          </cell>
          <cell r="BI163">
            <v>0</v>
          </cell>
          <cell r="BJ163">
            <v>3.779999999999994</v>
          </cell>
          <cell r="BK163">
            <v>0</v>
          </cell>
          <cell r="BL163">
            <v>2.6576741551724101</v>
          </cell>
          <cell r="BM163">
            <v>0</v>
          </cell>
          <cell r="BN163">
            <v>1</v>
          </cell>
          <cell r="BO163">
            <v>1</v>
          </cell>
          <cell r="BP163">
            <v>0</v>
          </cell>
        </row>
        <row r="164">
          <cell r="A164">
            <v>511</v>
          </cell>
          <cell r="B164">
            <v>142026</v>
          </cell>
          <cell r="C164">
            <v>9352099</v>
          </cell>
          <cell r="D164" t="str">
            <v>Tudor Church of England Primary School, Sudbury</v>
          </cell>
          <cell r="E164" t="str">
            <v>Primary</v>
          </cell>
          <cell r="F164" t="str">
            <v>Recoupment Academy</v>
          </cell>
          <cell r="G164">
            <v>1</v>
          </cell>
          <cell r="H164">
            <v>0</v>
          </cell>
          <cell r="I164">
            <v>0</v>
          </cell>
          <cell r="J164">
            <v>7</v>
          </cell>
          <cell r="K164">
            <v>0</v>
          </cell>
          <cell r="L164">
            <v>0</v>
          </cell>
          <cell r="M164">
            <v>0</v>
          </cell>
          <cell r="N164">
            <v>213</v>
          </cell>
          <cell r="O164">
            <v>213</v>
          </cell>
          <cell r="P164">
            <v>37</v>
          </cell>
          <cell r="Q164">
            <v>176</v>
          </cell>
          <cell r="R164">
            <v>0</v>
          </cell>
          <cell r="S164">
            <v>0</v>
          </cell>
          <cell r="T164">
            <v>0</v>
          </cell>
          <cell r="U164">
            <v>0</v>
          </cell>
          <cell r="V164">
            <v>0</v>
          </cell>
          <cell r="W164">
            <v>0</v>
          </cell>
          <cell r="X164">
            <v>0</v>
          </cell>
          <cell r="Y164">
            <v>0</v>
          </cell>
          <cell r="Z164">
            <v>0</v>
          </cell>
          <cell r="AA164">
            <v>213</v>
          </cell>
          <cell r="AB164">
            <v>30.428571428571427</v>
          </cell>
          <cell r="AC164">
            <v>52.999999999999957</v>
          </cell>
          <cell r="AD164">
            <v>71.972602739726028</v>
          </cell>
          <cell r="AE164">
            <v>0</v>
          </cell>
          <cell r="AF164">
            <v>0</v>
          </cell>
          <cell r="AG164">
            <v>93.999999999999929</v>
          </cell>
          <cell r="AH164">
            <v>50.000000000000064</v>
          </cell>
          <cell r="AI164">
            <v>32.000000000000092</v>
          </cell>
          <cell r="AJ164">
            <v>6.9999999999999964</v>
          </cell>
          <cell r="AK164">
            <v>29.999999999999954</v>
          </cell>
          <cell r="AL164">
            <v>0</v>
          </cell>
          <cell r="AM164">
            <v>0</v>
          </cell>
          <cell r="AN164">
            <v>0</v>
          </cell>
          <cell r="AO164">
            <v>0</v>
          </cell>
          <cell r="AP164">
            <v>0</v>
          </cell>
          <cell r="AQ164">
            <v>0</v>
          </cell>
          <cell r="AR164">
            <v>0</v>
          </cell>
          <cell r="AS164">
            <v>0</v>
          </cell>
          <cell r="AT164">
            <v>0</v>
          </cell>
          <cell r="AU164">
            <v>7.2613636363636385</v>
          </cell>
          <cell r="AV164">
            <v>12.102272727272723</v>
          </cell>
          <cell r="AW164">
            <v>14.522727272727277</v>
          </cell>
          <cell r="AX164">
            <v>0</v>
          </cell>
          <cell r="AY164">
            <v>0</v>
          </cell>
          <cell r="AZ164">
            <v>0</v>
          </cell>
          <cell r="BA164">
            <v>1.9452054794520546</v>
          </cell>
          <cell r="BB164">
            <v>52.071005917159681</v>
          </cell>
          <cell r="BC164">
            <v>63.017751479289835</v>
          </cell>
          <cell r="BD164">
            <v>0</v>
          </cell>
          <cell r="BE164">
            <v>0</v>
          </cell>
          <cell r="BF164">
            <v>0</v>
          </cell>
          <cell r="BG164">
            <v>0</v>
          </cell>
          <cell r="BH164">
            <v>0</v>
          </cell>
          <cell r="BI164">
            <v>0</v>
          </cell>
          <cell r="BJ164">
            <v>1.2199999999999926</v>
          </cell>
          <cell r="BK164">
            <v>0</v>
          </cell>
          <cell r="BL164">
            <v>0.36557923194444403</v>
          </cell>
          <cell r="BM164">
            <v>0</v>
          </cell>
          <cell r="BN164">
            <v>0</v>
          </cell>
          <cell r="BO164">
            <v>1</v>
          </cell>
          <cell r="BP164">
            <v>0</v>
          </cell>
        </row>
        <row r="165">
          <cell r="A165">
            <v>84</v>
          </cell>
          <cell r="B165">
            <v>146173</v>
          </cell>
          <cell r="C165">
            <v>9352100</v>
          </cell>
          <cell r="D165" t="str">
            <v>Occold Primary School</v>
          </cell>
          <cell r="E165" t="str">
            <v>Primary</v>
          </cell>
          <cell r="F165" t="str">
            <v>Recoupment Academy</v>
          </cell>
          <cell r="G165">
            <v>1</v>
          </cell>
          <cell r="H165">
            <v>0</v>
          </cell>
          <cell r="I165">
            <v>0</v>
          </cell>
          <cell r="J165">
            <v>7</v>
          </cell>
          <cell r="K165">
            <v>0</v>
          </cell>
          <cell r="L165">
            <v>0</v>
          </cell>
          <cell r="M165">
            <v>0</v>
          </cell>
          <cell r="N165">
            <v>67</v>
          </cell>
          <cell r="O165">
            <v>67</v>
          </cell>
          <cell r="P165">
            <v>5</v>
          </cell>
          <cell r="Q165">
            <v>62</v>
          </cell>
          <cell r="R165">
            <v>0</v>
          </cell>
          <cell r="S165">
            <v>0</v>
          </cell>
          <cell r="T165">
            <v>0</v>
          </cell>
          <cell r="U165">
            <v>0</v>
          </cell>
          <cell r="V165">
            <v>0</v>
          </cell>
          <cell r="W165">
            <v>0</v>
          </cell>
          <cell r="X165">
            <v>0</v>
          </cell>
          <cell r="Y165">
            <v>0</v>
          </cell>
          <cell r="Z165">
            <v>0</v>
          </cell>
          <cell r="AA165">
            <v>67</v>
          </cell>
          <cell r="AB165">
            <v>9.5714285714285712</v>
          </cell>
          <cell r="AC165">
            <v>5.0000000000000009</v>
          </cell>
          <cell r="AD165">
            <v>10.220338983050848</v>
          </cell>
          <cell r="AE165">
            <v>0</v>
          </cell>
          <cell r="AF165">
            <v>0</v>
          </cell>
          <cell r="AG165">
            <v>67</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1.0806451612903214</v>
          </cell>
          <cell r="AW165">
            <v>1.0806451612903214</v>
          </cell>
          <cell r="AX165">
            <v>0</v>
          </cell>
          <cell r="AY165">
            <v>0</v>
          </cell>
          <cell r="AZ165">
            <v>0</v>
          </cell>
          <cell r="BA165">
            <v>0</v>
          </cell>
          <cell r="BB165">
            <v>21.344262295081954</v>
          </cell>
          <cell r="BC165">
            <v>23.065573770491788</v>
          </cell>
          <cell r="BD165">
            <v>0</v>
          </cell>
          <cell r="BE165">
            <v>0</v>
          </cell>
          <cell r="BF165">
            <v>0</v>
          </cell>
          <cell r="BG165">
            <v>0</v>
          </cell>
          <cell r="BH165">
            <v>0</v>
          </cell>
          <cell r="BI165">
            <v>0</v>
          </cell>
          <cell r="BJ165">
            <v>5.9800000000000288</v>
          </cell>
          <cell r="BK165">
            <v>0</v>
          </cell>
          <cell r="BL165">
            <v>1.66734628095238</v>
          </cell>
          <cell r="BM165">
            <v>0</v>
          </cell>
          <cell r="BN165">
            <v>0</v>
          </cell>
          <cell r="BO165">
            <v>1</v>
          </cell>
          <cell r="BP165">
            <v>0</v>
          </cell>
        </row>
        <row r="166">
          <cell r="A166">
            <v>474</v>
          </cell>
          <cell r="B166">
            <v>142027</v>
          </cell>
          <cell r="C166">
            <v>9352103</v>
          </cell>
          <cell r="D166" t="str">
            <v>Great Heath Academy</v>
          </cell>
          <cell r="E166" t="str">
            <v>Primary</v>
          </cell>
          <cell r="F166" t="str">
            <v>Recoupment Academy</v>
          </cell>
          <cell r="G166">
            <v>1</v>
          </cell>
          <cell r="H166">
            <v>0</v>
          </cell>
          <cell r="I166">
            <v>0</v>
          </cell>
          <cell r="J166">
            <v>7</v>
          </cell>
          <cell r="K166">
            <v>0</v>
          </cell>
          <cell r="L166">
            <v>0</v>
          </cell>
          <cell r="M166">
            <v>0</v>
          </cell>
          <cell r="N166">
            <v>512</v>
          </cell>
          <cell r="O166">
            <v>512</v>
          </cell>
          <cell r="P166">
            <v>83</v>
          </cell>
          <cell r="Q166">
            <v>429</v>
          </cell>
          <cell r="R166">
            <v>0</v>
          </cell>
          <cell r="S166">
            <v>0</v>
          </cell>
          <cell r="T166">
            <v>0</v>
          </cell>
          <cell r="U166">
            <v>0</v>
          </cell>
          <cell r="V166">
            <v>0</v>
          </cell>
          <cell r="W166">
            <v>0</v>
          </cell>
          <cell r="X166">
            <v>0</v>
          </cell>
          <cell r="Y166">
            <v>0</v>
          </cell>
          <cell r="Z166">
            <v>0</v>
          </cell>
          <cell r="AA166">
            <v>512</v>
          </cell>
          <cell r="AB166">
            <v>73.142857142857139</v>
          </cell>
          <cell r="AC166">
            <v>77</v>
          </cell>
          <cell r="AD166">
            <v>111.13178294573643</v>
          </cell>
          <cell r="AE166">
            <v>0</v>
          </cell>
          <cell r="AF166">
            <v>0</v>
          </cell>
          <cell r="AG166">
            <v>374</v>
          </cell>
          <cell r="AH166">
            <v>1</v>
          </cell>
          <cell r="AI166">
            <v>0</v>
          </cell>
          <cell r="AJ166">
            <v>137</v>
          </cell>
          <cell r="AK166">
            <v>0</v>
          </cell>
          <cell r="AL166">
            <v>0</v>
          </cell>
          <cell r="AM166">
            <v>0</v>
          </cell>
          <cell r="AN166">
            <v>0</v>
          </cell>
          <cell r="AO166">
            <v>0</v>
          </cell>
          <cell r="AP166">
            <v>0</v>
          </cell>
          <cell r="AQ166">
            <v>0</v>
          </cell>
          <cell r="AR166">
            <v>0</v>
          </cell>
          <cell r="AS166">
            <v>0</v>
          </cell>
          <cell r="AT166">
            <v>0</v>
          </cell>
          <cell r="AU166">
            <v>10.741258741258752</v>
          </cell>
          <cell r="AV166">
            <v>29.83682983682985</v>
          </cell>
          <cell r="AW166">
            <v>39.384615384615373</v>
          </cell>
          <cell r="AX166">
            <v>0</v>
          </cell>
          <cell r="AY166">
            <v>0</v>
          </cell>
          <cell r="AZ166">
            <v>0</v>
          </cell>
          <cell r="BA166">
            <v>0.99224806201550386</v>
          </cell>
          <cell r="BB166">
            <v>144.78750000000002</v>
          </cell>
          <cell r="BC166">
            <v>172.80000000000004</v>
          </cell>
          <cell r="BD166">
            <v>0</v>
          </cell>
          <cell r="BE166">
            <v>0</v>
          </cell>
          <cell r="BF166">
            <v>0</v>
          </cell>
          <cell r="BG166">
            <v>0</v>
          </cell>
          <cell r="BH166">
            <v>0</v>
          </cell>
          <cell r="BI166">
            <v>0</v>
          </cell>
          <cell r="BJ166">
            <v>8.2800000000000011</v>
          </cell>
          <cell r="BK166">
            <v>0</v>
          </cell>
          <cell r="BL166">
            <v>0.51827185430107503</v>
          </cell>
          <cell r="BM166">
            <v>0</v>
          </cell>
          <cell r="BN166">
            <v>0</v>
          </cell>
          <cell r="BO166">
            <v>1</v>
          </cell>
          <cell r="BP166">
            <v>0</v>
          </cell>
        </row>
        <row r="167">
          <cell r="A167">
            <v>62</v>
          </cell>
          <cell r="B167">
            <v>142187</v>
          </cell>
          <cell r="C167">
            <v>9352104</v>
          </cell>
          <cell r="D167" t="str">
            <v>Gunton Primary Academy</v>
          </cell>
          <cell r="E167" t="str">
            <v>Primary</v>
          </cell>
          <cell r="F167" t="str">
            <v>Recoupment Academy</v>
          </cell>
          <cell r="G167">
            <v>1</v>
          </cell>
          <cell r="H167">
            <v>0</v>
          </cell>
          <cell r="I167">
            <v>0</v>
          </cell>
          <cell r="J167">
            <v>7</v>
          </cell>
          <cell r="K167">
            <v>0</v>
          </cell>
          <cell r="L167">
            <v>0</v>
          </cell>
          <cell r="M167">
            <v>0</v>
          </cell>
          <cell r="N167">
            <v>308</v>
          </cell>
          <cell r="O167">
            <v>308</v>
          </cell>
          <cell r="P167">
            <v>45</v>
          </cell>
          <cell r="Q167">
            <v>263</v>
          </cell>
          <cell r="R167">
            <v>0</v>
          </cell>
          <cell r="S167">
            <v>0</v>
          </cell>
          <cell r="T167">
            <v>0</v>
          </cell>
          <cell r="U167">
            <v>0</v>
          </cell>
          <cell r="V167">
            <v>0</v>
          </cell>
          <cell r="W167">
            <v>0</v>
          </cell>
          <cell r="X167">
            <v>0</v>
          </cell>
          <cell r="Y167">
            <v>0</v>
          </cell>
          <cell r="Z167">
            <v>0</v>
          </cell>
          <cell r="AA167">
            <v>308</v>
          </cell>
          <cell r="AB167">
            <v>44</v>
          </cell>
          <cell r="AC167">
            <v>64.000000000000071</v>
          </cell>
          <cell r="AD167">
            <v>71.535483870967738</v>
          </cell>
          <cell r="AE167">
            <v>0</v>
          </cell>
          <cell r="AF167">
            <v>0</v>
          </cell>
          <cell r="AG167">
            <v>190.61889250814349</v>
          </cell>
          <cell r="AH167">
            <v>9.0293159609120472</v>
          </cell>
          <cell r="AI167">
            <v>26.084690553745915</v>
          </cell>
          <cell r="AJ167">
            <v>4.0130293159609263</v>
          </cell>
          <cell r="AK167">
            <v>0</v>
          </cell>
          <cell r="AL167">
            <v>73.237785016286665</v>
          </cell>
          <cell r="AM167">
            <v>5.0162866449511512</v>
          </cell>
          <cell r="AN167">
            <v>0</v>
          </cell>
          <cell r="AO167">
            <v>0</v>
          </cell>
          <cell r="AP167">
            <v>0</v>
          </cell>
          <cell r="AQ167">
            <v>0</v>
          </cell>
          <cell r="AR167">
            <v>0</v>
          </cell>
          <cell r="AS167">
            <v>0</v>
          </cell>
          <cell r="AT167">
            <v>0</v>
          </cell>
          <cell r="AU167">
            <v>2.3422053231939177</v>
          </cell>
          <cell r="AV167">
            <v>2.3422053231939177</v>
          </cell>
          <cell r="AW167">
            <v>3.513307984790881</v>
          </cell>
          <cell r="AX167">
            <v>0</v>
          </cell>
          <cell r="AY167">
            <v>0</v>
          </cell>
          <cell r="AZ167">
            <v>0</v>
          </cell>
          <cell r="BA167">
            <v>0.99354838709677418</v>
          </cell>
          <cell r="BB167">
            <v>72.09652509652507</v>
          </cell>
          <cell r="BC167">
            <v>84.432432432432407</v>
          </cell>
          <cell r="BD167">
            <v>0</v>
          </cell>
          <cell r="BE167">
            <v>0</v>
          </cell>
          <cell r="BF167">
            <v>0</v>
          </cell>
          <cell r="BG167">
            <v>0</v>
          </cell>
          <cell r="BH167">
            <v>0</v>
          </cell>
          <cell r="BI167">
            <v>0</v>
          </cell>
          <cell r="BJ167">
            <v>0</v>
          </cell>
          <cell r="BK167">
            <v>0</v>
          </cell>
          <cell r="BL167">
            <v>0.74764069518987297</v>
          </cell>
          <cell r="BM167">
            <v>0</v>
          </cell>
          <cell r="BN167">
            <v>0</v>
          </cell>
          <cell r="BO167">
            <v>1</v>
          </cell>
          <cell r="BP167">
            <v>0</v>
          </cell>
        </row>
        <row r="168">
          <cell r="A168">
            <v>96</v>
          </cell>
          <cell r="B168">
            <v>146494</v>
          </cell>
          <cell r="C168">
            <v>9352106</v>
          </cell>
          <cell r="D168" t="str">
            <v>Saxmundham Primary School</v>
          </cell>
          <cell r="E168" t="str">
            <v>Primary</v>
          </cell>
          <cell r="F168" t="str">
            <v>Recoupment Academy</v>
          </cell>
          <cell r="G168">
            <v>1</v>
          </cell>
          <cell r="H168">
            <v>0</v>
          </cell>
          <cell r="I168">
            <v>0</v>
          </cell>
          <cell r="J168">
            <v>7</v>
          </cell>
          <cell r="K168">
            <v>0</v>
          </cell>
          <cell r="L168">
            <v>0</v>
          </cell>
          <cell r="M168">
            <v>0</v>
          </cell>
          <cell r="N168">
            <v>272</v>
          </cell>
          <cell r="O168">
            <v>272</v>
          </cell>
          <cell r="P168">
            <v>27</v>
          </cell>
          <cell r="Q168">
            <v>245</v>
          </cell>
          <cell r="R168">
            <v>0</v>
          </cell>
          <cell r="S168">
            <v>0</v>
          </cell>
          <cell r="T168">
            <v>0</v>
          </cell>
          <cell r="U168">
            <v>0</v>
          </cell>
          <cell r="V168">
            <v>0</v>
          </cell>
          <cell r="W168">
            <v>0</v>
          </cell>
          <cell r="X168">
            <v>0</v>
          </cell>
          <cell r="Y168">
            <v>0</v>
          </cell>
          <cell r="Z168">
            <v>0</v>
          </cell>
          <cell r="AA168">
            <v>272</v>
          </cell>
          <cell r="AB168">
            <v>38.857142857142854</v>
          </cell>
          <cell r="AC168">
            <v>57.000000000000064</v>
          </cell>
          <cell r="AD168">
            <v>67.517730496453893</v>
          </cell>
          <cell r="AE168">
            <v>0</v>
          </cell>
          <cell r="AF168">
            <v>0</v>
          </cell>
          <cell r="AG168">
            <v>264.97416974169744</v>
          </cell>
          <cell r="AH168">
            <v>6.0221402214022079</v>
          </cell>
          <cell r="AI168">
            <v>0</v>
          </cell>
          <cell r="AJ168">
            <v>0</v>
          </cell>
          <cell r="AK168">
            <v>0</v>
          </cell>
          <cell r="AL168">
            <v>1.0036900369003681</v>
          </cell>
          <cell r="AM168">
            <v>0</v>
          </cell>
          <cell r="AN168">
            <v>0</v>
          </cell>
          <cell r="AO168">
            <v>0</v>
          </cell>
          <cell r="AP168">
            <v>0</v>
          </cell>
          <cell r="AQ168">
            <v>0</v>
          </cell>
          <cell r="AR168">
            <v>0</v>
          </cell>
          <cell r="AS168">
            <v>0</v>
          </cell>
          <cell r="AT168">
            <v>0</v>
          </cell>
          <cell r="AU168">
            <v>3.3306122448979667</v>
          </cell>
          <cell r="AV168">
            <v>5.551020408163259</v>
          </cell>
          <cell r="AW168">
            <v>6.6612244897959059</v>
          </cell>
          <cell r="AX168">
            <v>0</v>
          </cell>
          <cell r="AY168">
            <v>0</v>
          </cell>
          <cell r="AZ168">
            <v>0</v>
          </cell>
          <cell r="BA168">
            <v>0.96453900709219853</v>
          </cell>
          <cell r="BB168">
            <v>98.401639344262264</v>
          </cell>
          <cell r="BC168">
            <v>109.24590163934423</v>
          </cell>
          <cell r="BD168">
            <v>0</v>
          </cell>
          <cell r="BE168">
            <v>0</v>
          </cell>
          <cell r="BF168">
            <v>0</v>
          </cell>
          <cell r="BG168">
            <v>0</v>
          </cell>
          <cell r="BH168">
            <v>0</v>
          </cell>
          <cell r="BI168">
            <v>0</v>
          </cell>
          <cell r="BJ168">
            <v>7.6800000000000139</v>
          </cell>
          <cell r="BK168">
            <v>0</v>
          </cell>
          <cell r="BL168">
            <v>0.93470523666666705</v>
          </cell>
          <cell r="BM168">
            <v>0</v>
          </cell>
          <cell r="BN168">
            <v>0</v>
          </cell>
          <cell r="BO168">
            <v>1</v>
          </cell>
          <cell r="BP168">
            <v>0</v>
          </cell>
        </row>
        <row r="169">
          <cell r="A169">
            <v>98</v>
          </cell>
          <cell r="B169">
            <v>145694</v>
          </cell>
          <cell r="C169">
            <v>9352109</v>
          </cell>
          <cell r="D169" t="str">
            <v>Somerleyton Primary School</v>
          </cell>
          <cell r="E169" t="str">
            <v>Primary</v>
          </cell>
          <cell r="F169" t="str">
            <v>Recoupment Academy</v>
          </cell>
          <cell r="G169">
            <v>1</v>
          </cell>
          <cell r="H169">
            <v>0</v>
          </cell>
          <cell r="I169">
            <v>0</v>
          </cell>
          <cell r="J169">
            <v>7</v>
          </cell>
          <cell r="K169">
            <v>0</v>
          </cell>
          <cell r="L169">
            <v>0</v>
          </cell>
          <cell r="M169">
            <v>0</v>
          </cell>
          <cell r="N169">
            <v>56</v>
          </cell>
          <cell r="O169">
            <v>56</v>
          </cell>
          <cell r="P169">
            <v>6</v>
          </cell>
          <cell r="Q169">
            <v>50</v>
          </cell>
          <cell r="R169">
            <v>0</v>
          </cell>
          <cell r="S169">
            <v>0</v>
          </cell>
          <cell r="T169">
            <v>0</v>
          </cell>
          <cell r="U169">
            <v>0</v>
          </cell>
          <cell r="V169">
            <v>0</v>
          </cell>
          <cell r="W169">
            <v>0</v>
          </cell>
          <cell r="X169">
            <v>0</v>
          </cell>
          <cell r="Y169">
            <v>0</v>
          </cell>
          <cell r="Z169">
            <v>0</v>
          </cell>
          <cell r="AA169">
            <v>56</v>
          </cell>
          <cell r="AB169">
            <v>8</v>
          </cell>
          <cell r="AC169">
            <v>3.9999999999999982</v>
          </cell>
          <cell r="AD169">
            <v>5.7931034482758621</v>
          </cell>
          <cell r="AE169">
            <v>0</v>
          </cell>
          <cell r="AF169">
            <v>0</v>
          </cell>
          <cell r="AG169">
            <v>53.999999999999986</v>
          </cell>
          <cell r="AH169">
            <v>0</v>
          </cell>
          <cell r="AI169">
            <v>0</v>
          </cell>
          <cell r="AJ169">
            <v>1.0000000000000024</v>
          </cell>
          <cell r="AK169">
            <v>1.0000000000000024</v>
          </cell>
          <cell r="AL169">
            <v>0</v>
          </cell>
          <cell r="AM169">
            <v>0</v>
          </cell>
          <cell r="AN169">
            <v>0</v>
          </cell>
          <cell r="AO169">
            <v>0</v>
          </cell>
          <cell r="AP169">
            <v>0</v>
          </cell>
          <cell r="AQ169">
            <v>0</v>
          </cell>
          <cell r="AR169">
            <v>0</v>
          </cell>
          <cell r="AS169">
            <v>0</v>
          </cell>
          <cell r="AT169">
            <v>0</v>
          </cell>
          <cell r="AU169">
            <v>1.1200000000000001</v>
          </cell>
          <cell r="AV169">
            <v>1.1200000000000001</v>
          </cell>
          <cell r="AW169">
            <v>1.1200000000000001</v>
          </cell>
          <cell r="AX169">
            <v>0</v>
          </cell>
          <cell r="AY169">
            <v>0</v>
          </cell>
          <cell r="AZ169">
            <v>0</v>
          </cell>
          <cell r="BA169">
            <v>0.96551724137931028</v>
          </cell>
          <cell r="BB169">
            <v>13.265306122448999</v>
          </cell>
          <cell r="BC169">
            <v>14.857142857142879</v>
          </cell>
          <cell r="BD169">
            <v>0</v>
          </cell>
          <cell r="BE169">
            <v>0</v>
          </cell>
          <cell r="BF169">
            <v>0</v>
          </cell>
          <cell r="BG169">
            <v>0</v>
          </cell>
          <cell r="BH169">
            <v>0</v>
          </cell>
          <cell r="BI169">
            <v>0</v>
          </cell>
          <cell r="BJ169">
            <v>0</v>
          </cell>
          <cell r="BK169">
            <v>0</v>
          </cell>
          <cell r="BL169">
            <v>2.1139605583333299</v>
          </cell>
          <cell r="BM169">
            <v>0</v>
          </cell>
          <cell r="BN169">
            <v>1</v>
          </cell>
          <cell r="BO169">
            <v>1</v>
          </cell>
          <cell r="BP169">
            <v>0</v>
          </cell>
        </row>
        <row r="170">
          <cell r="A170">
            <v>60</v>
          </cell>
          <cell r="B170">
            <v>142580</v>
          </cell>
          <cell r="C170">
            <v>9352113</v>
          </cell>
          <cell r="D170" t="str">
            <v>Elm Tree Primary School</v>
          </cell>
          <cell r="E170" t="str">
            <v>Primary</v>
          </cell>
          <cell r="F170" t="str">
            <v>Recoupment Academy</v>
          </cell>
          <cell r="G170">
            <v>1</v>
          </cell>
          <cell r="H170">
            <v>0</v>
          </cell>
          <cell r="I170">
            <v>0</v>
          </cell>
          <cell r="J170">
            <v>7</v>
          </cell>
          <cell r="K170">
            <v>0</v>
          </cell>
          <cell r="L170">
            <v>0</v>
          </cell>
          <cell r="M170">
            <v>0</v>
          </cell>
          <cell r="N170">
            <v>358</v>
          </cell>
          <cell r="O170">
            <v>358</v>
          </cell>
          <cell r="P170">
            <v>31</v>
          </cell>
          <cell r="Q170">
            <v>327</v>
          </cell>
          <cell r="R170">
            <v>0</v>
          </cell>
          <cell r="S170">
            <v>0</v>
          </cell>
          <cell r="T170">
            <v>0</v>
          </cell>
          <cell r="U170">
            <v>0</v>
          </cell>
          <cell r="V170">
            <v>0</v>
          </cell>
          <cell r="W170">
            <v>0</v>
          </cell>
          <cell r="X170">
            <v>0</v>
          </cell>
          <cell r="Y170">
            <v>0</v>
          </cell>
          <cell r="Z170">
            <v>0</v>
          </cell>
          <cell r="AA170">
            <v>358</v>
          </cell>
          <cell r="AB170">
            <v>51.142857142857146</v>
          </cell>
          <cell r="AC170">
            <v>98.000000000000171</v>
          </cell>
          <cell r="AD170">
            <v>102.28571428571428</v>
          </cell>
          <cell r="AE170">
            <v>0</v>
          </cell>
          <cell r="AF170">
            <v>0</v>
          </cell>
          <cell r="AG170">
            <v>164.37746478873248</v>
          </cell>
          <cell r="AH170">
            <v>55.46478873239446</v>
          </cell>
          <cell r="AI170">
            <v>2.0169014084507046</v>
          </cell>
          <cell r="AJ170">
            <v>80.676056338028047</v>
          </cell>
          <cell r="AK170">
            <v>16.135211267605644</v>
          </cell>
          <cell r="AL170">
            <v>33.278873239436606</v>
          </cell>
          <cell r="AM170">
            <v>6.0507042253521037</v>
          </cell>
          <cell r="AN170">
            <v>0</v>
          </cell>
          <cell r="AO170">
            <v>0</v>
          </cell>
          <cell r="AP170">
            <v>0</v>
          </cell>
          <cell r="AQ170">
            <v>0</v>
          </cell>
          <cell r="AR170">
            <v>0</v>
          </cell>
          <cell r="AS170">
            <v>0</v>
          </cell>
          <cell r="AT170">
            <v>0</v>
          </cell>
          <cell r="AU170">
            <v>1.1474358974358991</v>
          </cell>
          <cell r="AV170">
            <v>2.2948717948717947</v>
          </cell>
          <cell r="AW170">
            <v>6.8846153846153735</v>
          </cell>
          <cell r="AX170">
            <v>0</v>
          </cell>
          <cell r="AY170">
            <v>0</v>
          </cell>
          <cell r="AZ170">
            <v>0</v>
          </cell>
          <cell r="BA170">
            <v>2.894878706199461</v>
          </cell>
          <cell r="BB170">
            <v>118.81677018633549</v>
          </cell>
          <cell r="BC170">
            <v>130.080745341615</v>
          </cell>
          <cell r="BD170">
            <v>0</v>
          </cell>
          <cell r="BE170">
            <v>0</v>
          </cell>
          <cell r="BF170">
            <v>0</v>
          </cell>
          <cell r="BG170">
            <v>0</v>
          </cell>
          <cell r="BH170">
            <v>0</v>
          </cell>
          <cell r="BI170">
            <v>0</v>
          </cell>
          <cell r="BJ170">
            <v>10.520000000000001</v>
          </cell>
          <cell r="BK170">
            <v>0</v>
          </cell>
          <cell r="BL170">
            <v>0.38685748682170501</v>
          </cell>
          <cell r="BM170">
            <v>0</v>
          </cell>
          <cell r="BN170">
            <v>0</v>
          </cell>
          <cell r="BO170">
            <v>1</v>
          </cell>
          <cell r="BP170">
            <v>0</v>
          </cell>
          <cell r="BQ170">
            <v>0</v>
          </cell>
        </row>
        <row r="171">
          <cell r="A171">
            <v>16</v>
          </cell>
          <cell r="B171">
            <v>142770</v>
          </cell>
          <cell r="C171">
            <v>9352116</v>
          </cell>
          <cell r="D171" t="str">
            <v>St Edmund's Catholic Primary School</v>
          </cell>
          <cell r="E171" t="str">
            <v>Primary</v>
          </cell>
          <cell r="F171" t="str">
            <v>Recoupment Academy</v>
          </cell>
          <cell r="G171">
            <v>1</v>
          </cell>
          <cell r="H171">
            <v>0</v>
          </cell>
          <cell r="I171">
            <v>0</v>
          </cell>
          <cell r="J171">
            <v>7</v>
          </cell>
          <cell r="K171">
            <v>0</v>
          </cell>
          <cell r="L171">
            <v>0</v>
          </cell>
          <cell r="M171">
            <v>0</v>
          </cell>
          <cell r="N171">
            <v>88</v>
          </cell>
          <cell r="O171">
            <v>88</v>
          </cell>
          <cell r="P171">
            <v>14</v>
          </cell>
          <cell r="Q171">
            <v>74</v>
          </cell>
          <cell r="R171">
            <v>0</v>
          </cell>
          <cell r="S171">
            <v>0</v>
          </cell>
          <cell r="T171">
            <v>0</v>
          </cell>
          <cell r="U171">
            <v>0</v>
          </cell>
          <cell r="V171">
            <v>0</v>
          </cell>
          <cell r="W171">
            <v>0</v>
          </cell>
          <cell r="X171">
            <v>0</v>
          </cell>
          <cell r="Y171">
            <v>0</v>
          </cell>
          <cell r="Z171">
            <v>0</v>
          </cell>
          <cell r="AA171">
            <v>88</v>
          </cell>
          <cell r="AB171">
            <v>12.571428571428571</v>
          </cell>
          <cell r="AC171">
            <v>19.000000000000007</v>
          </cell>
          <cell r="AD171">
            <v>21.488372093023255</v>
          </cell>
          <cell r="AE171">
            <v>0</v>
          </cell>
          <cell r="AF171">
            <v>0</v>
          </cell>
          <cell r="AG171">
            <v>69.793103448275858</v>
          </cell>
          <cell r="AH171">
            <v>18.206896551724146</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2.0465116279069768</v>
          </cell>
          <cell r="BB171">
            <v>27.36986301369862</v>
          </cell>
          <cell r="BC171">
            <v>32.547945205479444</v>
          </cell>
          <cell r="BD171">
            <v>0</v>
          </cell>
          <cell r="BE171">
            <v>0</v>
          </cell>
          <cell r="BF171">
            <v>0</v>
          </cell>
          <cell r="BG171">
            <v>0</v>
          </cell>
          <cell r="BH171">
            <v>0</v>
          </cell>
          <cell r="BI171">
            <v>0</v>
          </cell>
          <cell r="BJ171">
            <v>3.7199999999999762</v>
          </cell>
          <cell r="BK171">
            <v>0</v>
          </cell>
          <cell r="BL171">
            <v>0.33020649473684199</v>
          </cell>
          <cell r="BM171">
            <v>0</v>
          </cell>
          <cell r="BN171">
            <v>0</v>
          </cell>
          <cell r="BO171">
            <v>1</v>
          </cell>
          <cell r="BP171">
            <v>0</v>
          </cell>
        </row>
        <row r="172">
          <cell r="A172">
            <v>9</v>
          </cell>
          <cell r="B172">
            <v>142786</v>
          </cell>
          <cell r="C172">
            <v>9352120</v>
          </cell>
          <cell r="D172" t="str">
            <v>St Benet's Catholic Primary School</v>
          </cell>
          <cell r="E172" t="str">
            <v>Primary</v>
          </cell>
          <cell r="F172" t="str">
            <v>Recoupment Academy</v>
          </cell>
          <cell r="G172">
            <v>1</v>
          </cell>
          <cell r="H172">
            <v>0</v>
          </cell>
          <cell r="I172">
            <v>0</v>
          </cell>
          <cell r="J172">
            <v>7</v>
          </cell>
          <cell r="K172">
            <v>0</v>
          </cell>
          <cell r="L172">
            <v>0</v>
          </cell>
          <cell r="M172">
            <v>0</v>
          </cell>
          <cell r="N172">
            <v>90</v>
          </cell>
          <cell r="O172">
            <v>90</v>
          </cell>
          <cell r="P172">
            <v>10</v>
          </cell>
          <cell r="Q172">
            <v>80</v>
          </cell>
          <cell r="R172">
            <v>0</v>
          </cell>
          <cell r="S172">
            <v>0</v>
          </cell>
          <cell r="T172">
            <v>0</v>
          </cell>
          <cell r="U172">
            <v>0</v>
          </cell>
          <cell r="V172">
            <v>0</v>
          </cell>
          <cell r="W172">
            <v>0</v>
          </cell>
          <cell r="X172">
            <v>0</v>
          </cell>
          <cell r="Y172">
            <v>0</v>
          </cell>
          <cell r="Z172">
            <v>0</v>
          </cell>
          <cell r="AA172">
            <v>90</v>
          </cell>
          <cell r="AB172">
            <v>12.857142857142858</v>
          </cell>
          <cell r="AC172">
            <v>18.999999999999989</v>
          </cell>
          <cell r="AD172">
            <v>18.999999999999989</v>
          </cell>
          <cell r="AE172">
            <v>0</v>
          </cell>
          <cell r="AF172">
            <v>0</v>
          </cell>
          <cell r="AG172">
            <v>63.999999999999993</v>
          </cell>
          <cell r="AH172">
            <v>12.999999999999959</v>
          </cell>
          <cell r="AI172">
            <v>0</v>
          </cell>
          <cell r="AJ172">
            <v>0.99999999999999889</v>
          </cell>
          <cell r="AK172">
            <v>0</v>
          </cell>
          <cell r="AL172">
            <v>10.99999999999998</v>
          </cell>
          <cell r="AM172">
            <v>0.99999999999999889</v>
          </cell>
          <cell r="AN172">
            <v>0</v>
          </cell>
          <cell r="AO172">
            <v>0</v>
          </cell>
          <cell r="AP172">
            <v>0</v>
          </cell>
          <cell r="AQ172">
            <v>0</v>
          </cell>
          <cell r="AR172">
            <v>0</v>
          </cell>
          <cell r="AS172">
            <v>0</v>
          </cell>
          <cell r="AT172">
            <v>0</v>
          </cell>
          <cell r="AU172">
            <v>2.25</v>
          </cell>
          <cell r="AV172">
            <v>3.375</v>
          </cell>
          <cell r="AW172">
            <v>3.375</v>
          </cell>
          <cell r="AX172">
            <v>0</v>
          </cell>
          <cell r="AY172">
            <v>0</v>
          </cell>
          <cell r="AZ172">
            <v>0</v>
          </cell>
          <cell r="BA172">
            <v>0</v>
          </cell>
          <cell r="BB172">
            <v>27.027027027027039</v>
          </cell>
          <cell r="BC172">
            <v>30.405405405405421</v>
          </cell>
          <cell r="BD172">
            <v>0</v>
          </cell>
          <cell r="BE172">
            <v>0</v>
          </cell>
          <cell r="BF172">
            <v>0</v>
          </cell>
          <cell r="BG172">
            <v>0</v>
          </cell>
          <cell r="BH172">
            <v>0</v>
          </cell>
          <cell r="BI172">
            <v>0</v>
          </cell>
          <cell r="BJ172">
            <v>4.5999999999999899</v>
          </cell>
          <cell r="BK172">
            <v>0</v>
          </cell>
          <cell r="BL172">
            <v>0.51406248750000005</v>
          </cell>
          <cell r="BM172">
            <v>0</v>
          </cell>
          <cell r="BN172">
            <v>0</v>
          </cell>
          <cell r="BO172">
            <v>1</v>
          </cell>
          <cell r="BP172">
            <v>0</v>
          </cell>
        </row>
        <row r="173">
          <cell r="A173">
            <v>109</v>
          </cell>
          <cell r="B173">
            <v>144446</v>
          </cell>
          <cell r="C173">
            <v>9352122</v>
          </cell>
          <cell r="D173" t="str">
            <v>Wenhaston Primary School</v>
          </cell>
          <cell r="E173" t="str">
            <v>Primary</v>
          </cell>
          <cell r="F173" t="str">
            <v>Recoupment Academy</v>
          </cell>
          <cell r="G173">
            <v>1</v>
          </cell>
          <cell r="H173">
            <v>0</v>
          </cell>
          <cell r="I173">
            <v>0</v>
          </cell>
          <cell r="J173">
            <v>7</v>
          </cell>
          <cell r="K173">
            <v>0</v>
          </cell>
          <cell r="L173">
            <v>0</v>
          </cell>
          <cell r="M173">
            <v>0</v>
          </cell>
          <cell r="N173">
            <v>86</v>
          </cell>
          <cell r="O173">
            <v>86</v>
          </cell>
          <cell r="P173">
            <v>11</v>
          </cell>
          <cell r="Q173">
            <v>75</v>
          </cell>
          <cell r="R173">
            <v>0</v>
          </cell>
          <cell r="S173">
            <v>0</v>
          </cell>
          <cell r="T173">
            <v>0</v>
          </cell>
          <cell r="U173">
            <v>0</v>
          </cell>
          <cell r="V173">
            <v>0</v>
          </cell>
          <cell r="W173">
            <v>0</v>
          </cell>
          <cell r="X173">
            <v>0</v>
          </cell>
          <cell r="Y173">
            <v>0</v>
          </cell>
          <cell r="Z173">
            <v>0</v>
          </cell>
          <cell r="AA173">
            <v>86</v>
          </cell>
          <cell r="AB173">
            <v>12.285714285714286</v>
          </cell>
          <cell r="AC173">
            <v>10.000000000000012</v>
          </cell>
          <cell r="AD173">
            <v>19.325842696629213</v>
          </cell>
          <cell r="AE173">
            <v>0</v>
          </cell>
          <cell r="AF173">
            <v>0</v>
          </cell>
          <cell r="AG173">
            <v>83.976470588235287</v>
          </cell>
          <cell r="AH173">
            <v>2.0235294117647071</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0.96629213483146059</v>
          </cell>
          <cell r="BB173">
            <v>24.999999999999975</v>
          </cell>
          <cell r="BC173">
            <v>28.666666666666636</v>
          </cell>
          <cell r="BD173">
            <v>0</v>
          </cell>
          <cell r="BE173">
            <v>0</v>
          </cell>
          <cell r="BF173">
            <v>0</v>
          </cell>
          <cell r="BG173">
            <v>0</v>
          </cell>
          <cell r="BH173">
            <v>0</v>
          </cell>
          <cell r="BI173">
            <v>0</v>
          </cell>
          <cell r="BJ173">
            <v>0.83999999999999897</v>
          </cell>
          <cell r="BK173">
            <v>0</v>
          </cell>
          <cell r="BL173">
            <v>2.1711952835443</v>
          </cell>
          <cell r="BM173">
            <v>0</v>
          </cell>
          <cell r="BN173">
            <v>1</v>
          </cell>
          <cell r="BO173">
            <v>1</v>
          </cell>
          <cell r="BP173">
            <v>0</v>
          </cell>
        </row>
        <row r="174">
          <cell r="A174">
            <v>111</v>
          </cell>
          <cell r="B174">
            <v>141551</v>
          </cell>
          <cell r="C174">
            <v>9352123</v>
          </cell>
          <cell r="D174" t="str">
            <v>Wickham Market Primary School</v>
          </cell>
          <cell r="E174" t="str">
            <v>Primary</v>
          </cell>
          <cell r="F174" t="str">
            <v>Recoupment Academy</v>
          </cell>
          <cell r="G174">
            <v>1</v>
          </cell>
          <cell r="H174">
            <v>0</v>
          </cell>
          <cell r="I174">
            <v>0</v>
          </cell>
          <cell r="J174">
            <v>7</v>
          </cell>
          <cell r="K174">
            <v>0</v>
          </cell>
          <cell r="L174">
            <v>0</v>
          </cell>
          <cell r="M174">
            <v>0</v>
          </cell>
          <cell r="N174">
            <v>147</v>
          </cell>
          <cell r="O174">
            <v>147</v>
          </cell>
          <cell r="P174">
            <v>29</v>
          </cell>
          <cell r="Q174">
            <v>118</v>
          </cell>
          <cell r="R174">
            <v>0</v>
          </cell>
          <cell r="S174">
            <v>0</v>
          </cell>
          <cell r="T174">
            <v>0</v>
          </cell>
          <cell r="U174">
            <v>0</v>
          </cell>
          <cell r="V174">
            <v>0</v>
          </cell>
          <cell r="W174">
            <v>0</v>
          </cell>
          <cell r="X174">
            <v>0</v>
          </cell>
          <cell r="Y174">
            <v>0</v>
          </cell>
          <cell r="Z174">
            <v>0</v>
          </cell>
          <cell r="AA174">
            <v>147</v>
          </cell>
          <cell r="AB174">
            <v>21</v>
          </cell>
          <cell r="AC174">
            <v>26.000000000000043</v>
          </cell>
          <cell r="AD174">
            <v>30.205479452054792</v>
          </cell>
          <cell r="AE174">
            <v>0</v>
          </cell>
          <cell r="AF174">
            <v>0</v>
          </cell>
          <cell r="AG174">
            <v>147</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1.2457627118644068</v>
          </cell>
          <cell r="AW174">
            <v>1.2457627118644068</v>
          </cell>
          <cell r="AX174">
            <v>0</v>
          </cell>
          <cell r="AY174">
            <v>0</v>
          </cell>
          <cell r="AZ174">
            <v>0</v>
          </cell>
          <cell r="BA174">
            <v>0</v>
          </cell>
          <cell r="BB174">
            <v>39.672413793103431</v>
          </cell>
          <cell r="BC174">
            <v>49.422413793103424</v>
          </cell>
          <cell r="BD174">
            <v>0</v>
          </cell>
          <cell r="BE174">
            <v>0</v>
          </cell>
          <cell r="BF174">
            <v>0</v>
          </cell>
          <cell r="BG174">
            <v>0</v>
          </cell>
          <cell r="BH174">
            <v>0</v>
          </cell>
          <cell r="BI174">
            <v>0</v>
          </cell>
          <cell r="BJ174">
            <v>0</v>
          </cell>
          <cell r="BK174">
            <v>0</v>
          </cell>
          <cell r="BL174">
            <v>1.9922404110132199</v>
          </cell>
          <cell r="BM174">
            <v>0</v>
          </cell>
          <cell r="BN174">
            <v>0</v>
          </cell>
          <cell r="BO174">
            <v>1</v>
          </cell>
          <cell r="BP174">
            <v>0</v>
          </cell>
        </row>
        <row r="175">
          <cell r="A175">
            <v>115</v>
          </cell>
          <cell r="B175">
            <v>145460</v>
          </cell>
          <cell r="C175">
            <v>9352126</v>
          </cell>
          <cell r="D175" t="str">
            <v>Wortham Primary School</v>
          </cell>
          <cell r="E175" t="str">
            <v>Primary</v>
          </cell>
          <cell r="F175" t="str">
            <v>Recoupment Academy</v>
          </cell>
          <cell r="G175">
            <v>1</v>
          </cell>
          <cell r="H175">
            <v>0</v>
          </cell>
          <cell r="I175">
            <v>0</v>
          </cell>
          <cell r="J175">
            <v>7</v>
          </cell>
          <cell r="K175">
            <v>0</v>
          </cell>
          <cell r="L175">
            <v>0</v>
          </cell>
          <cell r="M175">
            <v>0</v>
          </cell>
          <cell r="N175">
            <v>101</v>
          </cell>
          <cell r="O175">
            <v>101</v>
          </cell>
          <cell r="P175">
            <v>13</v>
          </cell>
          <cell r="Q175">
            <v>88</v>
          </cell>
          <cell r="R175">
            <v>0</v>
          </cell>
          <cell r="S175">
            <v>0</v>
          </cell>
          <cell r="T175">
            <v>0</v>
          </cell>
          <cell r="U175">
            <v>0</v>
          </cell>
          <cell r="V175">
            <v>0</v>
          </cell>
          <cell r="W175">
            <v>0</v>
          </cell>
          <cell r="X175">
            <v>0</v>
          </cell>
          <cell r="Y175">
            <v>0</v>
          </cell>
          <cell r="Z175">
            <v>0</v>
          </cell>
          <cell r="AA175">
            <v>101</v>
          </cell>
          <cell r="AB175">
            <v>14.428571428571429</v>
          </cell>
          <cell r="AC175">
            <v>3</v>
          </cell>
          <cell r="AD175">
            <v>5.883495145631068</v>
          </cell>
          <cell r="AE175">
            <v>0</v>
          </cell>
          <cell r="AF175">
            <v>0</v>
          </cell>
          <cell r="AG175">
            <v>98.98</v>
          </cell>
          <cell r="AH175">
            <v>2.02</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13.999999999999993</v>
          </cell>
          <cell r="BC175">
            <v>16.068181818181809</v>
          </cell>
          <cell r="BD175">
            <v>0</v>
          </cell>
          <cell r="BE175">
            <v>0</v>
          </cell>
          <cell r="BF175">
            <v>0</v>
          </cell>
          <cell r="BG175">
            <v>0</v>
          </cell>
          <cell r="BH175">
            <v>0</v>
          </cell>
          <cell r="BI175">
            <v>0</v>
          </cell>
          <cell r="BJ175">
            <v>0</v>
          </cell>
          <cell r="BK175">
            <v>0</v>
          </cell>
          <cell r="BL175">
            <v>1.90776942765957</v>
          </cell>
          <cell r="BM175">
            <v>0</v>
          </cell>
          <cell r="BN175">
            <v>0</v>
          </cell>
          <cell r="BO175">
            <v>1</v>
          </cell>
          <cell r="BP175">
            <v>0</v>
          </cell>
        </row>
        <row r="176">
          <cell r="A176">
            <v>208</v>
          </cell>
          <cell r="B176">
            <v>145835</v>
          </cell>
          <cell r="C176">
            <v>9352133</v>
          </cell>
          <cell r="D176" t="str">
            <v>Brooklands Primary School</v>
          </cell>
          <cell r="E176" t="str">
            <v>Primary</v>
          </cell>
          <cell r="F176" t="str">
            <v>Recoupment Academy</v>
          </cell>
          <cell r="G176">
            <v>1</v>
          </cell>
          <cell r="H176">
            <v>0</v>
          </cell>
          <cell r="I176">
            <v>0</v>
          </cell>
          <cell r="J176">
            <v>7</v>
          </cell>
          <cell r="K176">
            <v>0</v>
          </cell>
          <cell r="L176">
            <v>0</v>
          </cell>
          <cell r="M176">
            <v>0</v>
          </cell>
          <cell r="N176">
            <v>208</v>
          </cell>
          <cell r="O176">
            <v>208</v>
          </cell>
          <cell r="P176">
            <v>30</v>
          </cell>
          <cell r="Q176">
            <v>178</v>
          </cell>
          <cell r="R176">
            <v>0</v>
          </cell>
          <cell r="S176">
            <v>0</v>
          </cell>
          <cell r="T176">
            <v>0</v>
          </cell>
          <cell r="U176">
            <v>0</v>
          </cell>
          <cell r="V176">
            <v>0</v>
          </cell>
          <cell r="W176">
            <v>0</v>
          </cell>
          <cell r="X176">
            <v>0</v>
          </cell>
          <cell r="Y176">
            <v>0</v>
          </cell>
          <cell r="Z176">
            <v>0</v>
          </cell>
          <cell r="AA176">
            <v>208</v>
          </cell>
          <cell r="AB176">
            <v>29.714285714285715</v>
          </cell>
          <cell r="AC176">
            <v>16.999999999999993</v>
          </cell>
          <cell r="AD176">
            <v>21.554404145077719</v>
          </cell>
          <cell r="AE176">
            <v>0</v>
          </cell>
          <cell r="AF176">
            <v>0</v>
          </cell>
          <cell r="AG176">
            <v>205.99999999999991</v>
          </cell>
          <cell r="AH176">
            <v>0</v>
          </cell>
          <cell r="AI176">
            <v>1.0000000000000004</v>
          </cell>
          <cell r="AJ176">
            <v>1.0000000000000004</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45.771428571428544</v>
          </cell>
          <cell r="BC176">
            <v>53.485714285714259</v>
          </cell>
          <cell r="BD176">
            <v>0</v>
          </cell>
          <cell r="BE176">
            <v>0</v>
          </cell>
          <cell r="BF176">
            <v>0</v>
          </cell>
          <cell r="BG176">
            <v>0</v>
          </cell>
          <cell r="BH176">
            <v>0</v>
          </cell>
          <cell r="BI176">
            <v>0</v>
          </cell>
          <cell r="BJ176">
            <v>0.52000000000000046</v>
          </cell>
          <cell r="BK176">
            <v>0</v>
          </cell>
          <cell r="BL176">
            <v>1.5259209520491801</v>
          </cell>
          <cell r="BM176">
            <v>0</v>
          </cell>
          <cell r="BN176">
            <v>0</v>
          </cell>
          <cell r="BO176">
            <v>1</v>
          </cell>
          <cell r="BP176">
            <v>0</v>
          </cell>
        </row>
        <row r="177">
          <cell r="A177">
            <v>23</v>
          </cell>
          <cell r="B177">
            <v>146875</v>
          </cell>
          <cell r="C177">
            <v>9352136</v>
          </cell>
          <cell r="D177" t="str">
            <v>Coldfair Green Community Primary School</v>
          </cell>
          <cell r="E177" t="str">
            <v>Primary</v>
          </cell>
          <cell r="F177" t="str">
            <v>Recoupment Academy</v>
          </cell>
          <cell r="G177">
            <v>1</v>
          </cell>
          <cell r="H177">
            <v>0</v>
          </cell>
          <cell r="I177">
            <v>0</v>
          </cell>
          <cell r="J177">
            <v>7</v>
          </cell>
          <cell r="K177">
            <v>0</v>
          </cell>
          <cell r="L177">
            <v>0</v>
          </cell>
          <cell r="M177">
            <v>0</v>
          </cell>
          <cell r="N177">
            <v>132</v>
          </cell>
          <cell r="O177">
            <v>132</v>
          </cell>
          <cell r="P177">
            <v>18</v>
          </cell>
          <cell r="Q177">
            <v>114</v>
          </cell>
          <cell r="R177">
            <v>0</v>
          </cell>
          <cell r="S177">
            <v>0</v>
          </cell>
          <cell r="T177">
            <v>0</v>
          </cell>
          <cell r="U177">
            <v>0</v>
          </cell>
          <cell r="V177">
            <v>0</v>
          </cell>
          <cell r="W177">
            <v>0</v>
          </cell>
          <cell r="X177">
            <v>0</v>
          </cell>
          <cell r="Y177">
            <v>0</v>
          </cell>
          <cell r="Z177">
            <v>0</v>
          </cell>
          <cell r="AA177">
            <v>132</v>
          </cell>
          <cell r="AB177">
            <v>18.857142857142858</v>
          </cell>
          <cell r="AC177">
            <v>6.0000000000000053</v>
          </cell>
          <cell r="AD177">
            <v>13.588235294117647</v>
          </cell>
          <cell r="AE177">
            <v>0</v>
          </cell>
          <cell r="AF177">
            <v>0</v>
          </cell>
          <cell r="AG177">
            <v>118.99999999999994</v>
          </cell>
          <cell r="AH177">
            <v>13.000000000000002</v>
          </cell>
          <cell r="AI177">
            <v>0</v>
          </cell>
          <cell r="AJ177">
            <v>0</v>
          </cell>
          <cell r="AK177">
            <v>0</v>
          </cell>
          <cell r="AL177">
            <v>0</v>
          </cell>
          <cell r="AM177">
            <v>0</v>
          </cell>
          <cell r="AN177">
            <v>0</v>
          </cell>
          <cell r="AO177">
            <v>0</v>
          </cell>
          <cell r="AP177">
            <v>0</v>
          </cell>
          <cell r="AQ177">
            <v>0</v>
          </cell>
          <cell r="AR177">
            <v>0</v>
          </cell>
          <cell r="AS177">
            <v>0</v>
          </cell>
          <cell r="AT177">
            <v>0</v>
          </cell>
          <cell r="AU177">
            <v>1.1578947368421046</v>
          </cell>
          <cell r="AV177">
            <v>1.1578947368421046</v>
          </cell>
          <cell r="AW177">
            <v>2.3157894736842093</v>
          </cell>
          <cell r="AX177">
            <v>0</v>
          </cell>
          <cell r="AY177">
            <v>0</v>
          </cell>
          <cell r="AZ177">
            <v>0</v>
          </cell>
          <cell r="BA177">
            <v>0.97058823529411764</v>
          </cell>
          <cell r="BB177">
            <v>32.571428571428598</v>
          </cell>
          <cell r="BC177">
            <v>37.714285714285744</v>
          </cell>
          <cell r="BD177">
            <v>0</v>
          </cell>
          <cell r="BE177">
            <v>0</v>
          </cell>
          <cell r="BF177">
            <v>0</v>
          </cell>
          <cell r="BG177">
            <v>0</v>
          </cell>
          <cell r="BH177">
            <v>0</v>
          </cell>
          <cell r="BI177">
            <v>0</v>
          </cell>
          <cell r="BJ177">
            <v>0</v>
          </cell>
          <cell r="BK177">
            <v>0</v>
          </cell>
          <cell r="BL177">
            <v>1.3755238581818201</v>
          </cell>
          <cell r="BM177">
            <v>0</v>
          </cell>
          <cell r="BN177">
            <v>0</v>
          </cell>
          <cell r="BO177">
            <v>1</v>
          </cell>
          <cell r="BP177">
            <v>0</v>
          </cell>
        </row>
        <row r="178">
          <cell r="A178">
            <v>67</v>
          </cell>
          <cell r="B178">
            <v>141640</v>
          </cell>
          <cell r="C178">
            <v>9352145</v>
          </cell>
          <cell r="D178" t="str">
            <v>Pakefield Primary School</v>
          </cell>
          <cell r="E178" t="str">
            <v>Primary</v>
          </cell>
          <cell r="F178" t="str">
            <v>Recoupment Academy</v>
          </cell>
          <cell r="G178">
            <v>1</v>
          </cell>
          <cell r="H178">
            <v>0</v>
          </cell>
          <cell r="I178">
            <v>0</v>
          </cell>
          <cell r="J178">
            <v>7</v>
          </cell>
          <cell r="K178">
            <v>0</v>
          </cell>
          <cell r="L178">
            <v>0</v>
          </cell>
          <cell r="M178">
            <v>0</v>
          </cell>
          <cell r="N178">
            <v>387</v>
          </cell>
          <cell r="O178">
            <v>387</v>
          </cell>
          <cell r="P178">
            <v>41</v>
          </cell>
          <cell r="Q178">
            <v>346</v>
          </cell>
          <cell r="R178">
            <v>0</v>
          </cell>
          <cell r="S178">
            <v>0</v>
          </cell>
          <cell r="T178">
            <v>0</v>
          </cell>
          <cell r="U178">
            <v>0</v>
          </cell>
          <cell r="V178">
            <v>0</v>
          </cell>
          <cell r="W178">
            <v>0</v>
          </cell>
          <cell r="X178">
            <v>0</v>
          </cell>
          <cell r="Y178">
            <v>0</v>
          </cell>
          <cell r="Z178">
            <v>0</v>
          </cell>
          <cell r="AA178">
            <v>387</v>
          </cell>
          <cell r="AB178">
            <v>55.285714285714285</v>
          </cell>
          <cell r="AC178">
            <v>56.999999999999865</v>
          </cell>
          <cell r="AD178">
            <v>68.012376237623755</v>
          </cell>
          <cell r="AE178">
            <v>0</v>
          </cell>
          <cell r="AF178">
            <v>0</v>
          </cell>
          <cell r="AG178">
            <v>208.53886010362694</v>
          </cell>
          <cell r="AH178">
            <v>44.113989637305515</v>
          </cell>
          <cell r="AI178">
            <v>56.145077720207304</v>
          </cell>
          <cell r="AJ178">
            <v>40.103626943005047</v>
          </cell>
          <cell r="AK178">
            <v>28.072538860103609</v>
          </cell>
          <cell r="AL178">
            <v>10.025906735751281</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0.95792079207920788</v>
          </cell>
          <cell r="BB178">
            <v>93.540697674418482</v>
          </cell>
          <cell r="BC178">
            <v>104.62499999999986</v>
          </cell>
          <cell r="BD178">
            <v>0</v>
          </cell>
          <cell r="BE178">
            <v>0</v>
          </cell>
          <cell r="BF178">
            <v>0</v>
          </cell>
          <cell r="BG178">
            <v>0</v>
          </cell>
          <cell r="BH178">
            <v>0</v>
          </cell>
          <cell r="BI178">
            <v>0</v>
          </cell>
          <cell r="BJ178">
            <v>0</v>
          </cell>
          <cell r="BK178">
            <v>0</v>
          </cell>
          <cell r="BL178">
            <v>0.67013240896057302</v>
          </cell>
          <cell r="BM178">
            <v>0</v>
          </cell>
          <cell r="BN178">
            <v>0</v>
          </cell>
          <cell r="BO178">
            <v>1</v>
          </cell>
          <cell r="BP178">
            <v>0</v>
          </cell>
        </row>
        <row r="179">
          <cell r="A179">
            <v>65</v>
          </cell>
          <cell r="B179">
            <v>145541</v>
          </cell>
          <cell r="C179">
            <v>9352147</v>
          </cell>
          <cell r="D179" t="str">
            <v>Poplars Community Primary School</v>
          </cell>
          <cell r="E179" t="str">
            <v>Primary</v>
          </cell>
          <cell r="F179" t="str">
            <v>Recoupment Academy</v>
          </cell>
          <cell r="G179">
            <v>1</v>
          </cell>
          <cell r="H179">
            <v>0</v>
          </cell>
          <cell r="I179">
            <v>0</v>
          </cell>
          <cell r="J179">
            <v>7</v>
          </cell>
          <cell r="K179">
            <v>0</v>
          </cell>
          <cell r="L179">
            <v>0</v>
          </cell>
          <cell r="M179">
            <v>0</v>
          </cell>
          <cell r="N179">
            <v>434</v>
          </cell>
          <cell r="O179">
            <v>434</v>
          </cell>
          <cell r="P179">
            <v>39</v>
          </cell>
          <cell r="Q179">
            <v>395</v>
          </cell>
          <cell r="R179">
            <v>0</v>
          </cell>
          <cell r="S179">
            <v>0</v>
          </cell>
          <cell r="T179">
            <v>0</v>
          </cell>
          <cell r="U179">
            <v>0</v>
          </cell>
          <cell r="V179">
            <v>0</v>
          </cell>
          <cell r="W179">
            <v>0</v>
          </cell>
          <cell r="X179">
            <v>0</v>
          </cell>
          <cell r="Y179">
            <v>0</v>
          </cell>
          <cell r="Z179">
            <v>0</v>
          </cell>
          <cell r="AA179">
            <v>434</v>
          </cell>
          <cell r="AB179">
            <v>62</v>
          </cell>
          <cell r="AC179">
            <v>200.00000000000017</v>
          </cell>
          <cell r="AD179">
            <v>208.28329809725159</v>
          </cell>
          <cell r="AE179">
            <v>0</v>
          </cell>
          <cell r="AF179">
            <v>0</v>
          </cell>
          <cell r="AG179">
            <v>72.333333333333471</v>
          </cell>
          <cell r="AH179">
            <v>13.060185185185189</v>
          </cell>
          <cell r="AI179">
            <v>103.47685185185189</v>
          </cell>
          <cell r="AJ179">
            <v>35.162037037037031</v>
          </cell>
          <cell r="AK179">
            <v>1.0046296296296275</v>
          </cell>
          <cell r="AL179">
            <v>156.72222222222217</v>
          </cell>
          <cell r="AM179">
            <v>52.240740740740584</v>
          </cell>
          <cell r="AN179">
            <v>0</v>
          </cell>
          <cell r="AO179">
            <v>0</v>
          </cell>
          <cell r="AP179">
            <v>0</v>
          </cell>
          <cell r="AQ179">
            <v>0</v>
          </cell>
          <cell r="AR179">
            <v>0</v>
          </cell>
          <cell r="AS179">
            <v>0</v>
          </cell>
          <cell r="AT179">
            <v>0</v>
          </cell>
          <cell r="AU179">
            <v>3.3045685279187804</v>
          </cell>
          <cell r="AV179">
            <v>8.812182741116759</v>
          </cell>
          <cell r="AW179">
            <v>15.421319796954327</v>
          </cell>
          <cell r="AX179">
            <v>0</v>
          </cell>
          <cell r="AY179">
            <v>0</v>
          </cell>
          <cell r="AZ179">
            <v>0</v>
          </cell>
          <cell r="BA179">
            <v>2.7526427061310783</v>
          </cell>
          <cell r="BB179">
            <v>147.60526315789483</v>
          </cell>
          <cell r="BC179">
            <v>162.17894736842115</v>
          </cell>
          <cell r="BD179">
            <v>0</v>
          </cell>
          <cell r="BE179">
            <v>0</v>
          </cell>
          <cell r="BF179">
            <v>0</v>
          </cell>
          <cell r="BG179">
            <v>0</v>
          </cell>
          <cell r="BH179">
            <v>0</v>
          </cell>
          <cell r="BI179">
            <v>0</v>
          </cell>
          <cell r="BJ179">
            <v>2.9600000000000199</v>
          </cell>
          <cell r="BK179">
            <v>0</v>
          </cell>
          <cell r="BL179">
            <v>0.35335767557471298</v>
          </cell>
          <cell r="BM179">
            <v>0</v>
          </cell>
          <cell r="BN179">
            <v>0</v>
          </cell>
          <cell r="BO179">
            <v>1</v>
          </cell>
          <cell r="BP179">
            <v>0</v>
          </cell>
        </row>
        <row r="180">
          <cell r="A180">
            <v>13</v>
          </cell>
          <cell r="B180">
            <v>143050</v>
          </cell>
          <cell r="C180">
            <v>9352150</v>
          </cell>
          <cell r="D180" t="str">
            <v>Bramfield Church of England Primary School</v>
          </cell>
          <cell r="E180" t="str">
            <v>Primary</v>
          </cell>
          <cell r="F180" t="str">
            <v>Recoupment Academy</v>
          </cell>
          <cell r="G180">
            <v>1</v>
          </cell>
          <cell r="H180">
            <v>0</v>
          </cell>
          <cell r="I180">
            <v>0</v>
          </cell>
          <cell r="J180">
            <v>7</v>
          </cell>
          <cell r="K180">
            <v>0</v>
          </cell>
          <cell r="L180">
            <v>0</v>
          </cell>
          <cell r="M180">
            <v>0</v>
          </cell>
          <cell r="N180">
            <v>90</v>
          </cell>
          <cell r="O180">
            <v>90</v>
          </cell>
          <cell r="P180">
            <v>11</v>
          </cell>
          <cell r="Q180">
            <v>79</v>
          </cell>
          <cell r="R180">
            <v>0</v>
          </cell>
          <cell r="S180">
            <v>0</v>
          </cell>
          <cell r="T180">
            <v>0</v>
          </cell>
          <cell r="U180">
            <v>0</v>
          </cell>
          <cell r="V180">
            <v>0</v>
          </cell>
          <cell r="W180">
            <v>0</v>
          </cell>
          <cell r="X180">
            <v>0</v>
          </cell>
          <cell r="Y180">
            <v>0</v>
          </cell>
          <cell r="Z180">
            <v>0</v>
          </cell>
          <cell r="AA180">
            <v>90</v>
          </cell>
          <cell r="AB180">
            <v>12.857142857142858</v>
          </cell>
          <cell r="AC180">
            <v>15.000000000000028</v>
          </cell>
          <cell r="AD180">
            <v>15.000000000000028</v>
          </cell>
          <cell r="AE180">
            <v>0</v>
          </cell>
          <cell r="AF180">
            <v>0</v>
          </cell>
          <cell r="AG180">
            <v>84.999999999999957</v>
          </cell>
          <cell r="AH180">
            <v>5.0000000000000044</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24.307692307692331</v>
          </cell>
          <cell r="BC180">
            <v>27.692307692307718</v>
          </cell>
          <cell r="BD180">
            <v>0</v>
          </cell>
          <cell r="BE180">
            <v>0</v>
          </cell>
          <cell r="BF180">
            <v>0</v>
          </cell>
          <cell r="BG180">
            <v>0</v>
          </cell>
          <cell r="BH180">
            <v>0</v>
          </cell>
          <cell r="BI180">
            <v>0</v>
          </cell>
          <cell r="BJ180">
            <v>4.5999999999999899</v>
          </cell>
          <cell r="BK180">
            <v>0</v>
          </cell>
          <cell r="BL180">
            <v>2.02729823333333</v>
          </cell>
          <cell r="BM180">
            <v>0</v>
          </cell>
          <cell r="BN180">
            <v>1</v>
          </cell>
          <cell r="BO180">
            <v>1</v>
          </cell>
          <cell r="BP180">
            <v>0</v>
          </cell>
        </row>
        <row r="181">
          <cell r="A181">
            <v>74</v>
          </cell>
          <cell r="B181">
            <v>145695</v>
          </cell>
          <cell r="C181">
            <v>9352152</v>
          </cell>
          <cell r="D181" t="str">
            <v>Woods Loke Primary School</v>
          </cell>
          <cell r="E181" t="str">
            <v>Primary</v>
          </cell>
          <cell r="F181" t="str">
            <v>Recoupment Academy</v>
          </cell>
          <cell r="G181">
            <v>1</v>
          </cell>
          <cell r="H181">
            <v>0</v>
          </cell>
          <cell r="I181">
            <v>0</v>
          </cell>
          <cell r="J181">
            <v>7</v>
          </cell>
          <cell r="K181">
            <v>0</v>
          </cell>
          <cell r="L181">
            <v>0</v>
          </cell>
          <cell r="M181">
            <v>0</v>
          </cell>
          <cell r="N181">
            <v>418</v>
          </cell>
          <cell r="O181">
            <v>418</v>
          </cell>
          <cell r="P181">
            <v>60</v>
          </cell>
          <cell r="Q181">
            <v>358</v>
          </cell>
          <cell r="R181">
            <v>0</v>
          </cell>
          <cell r="S181">
            <v>0</v>
          </cell>
          <cell r="T181">
            <v>0</v>
          </cell>
          <cell r="U181">
            <v>0</v>
          </cell>
          <cell r="V181">
            <v>0</v>
          </cell>
          <cell r="W181">
            <v>0</v>
          </cell>
          <cell r="X181">
            <v>0</v>
          </cell>
          <cell r="Y181">
            <v>0</v>
          </cell>
          <cell r="Z181">
            <v>0</v>
          </cell>
          <cell r="AA181">
            <v>418</v>
          </cell>
          <cell r="AB181">
            <v>59.714285714285715</v>
          </cell>
          <cell r="AC181">
            <v>65.000000000000171</v>
          </cell>
          <cell r="AD181">
            <v>94.225419664268586</v>
          </cell>
          <cell r="AE181">
            <v>0</v>
          </cell>
          <cell r="AF181">
            <v>0</v>
          </cell>
          <cell r="AG181">
            <v>288.99999999999983</v>
          </cell>
          <cell r="AH181">
            <v>68.999999999999901</v>
          </cell>
          <cell r="AI181">
            <v>21.999999999999989</v>
          </cell>
          <cell r="AJ181">
            <v>7.0000000000000044</v>
          </cell>
          <cell r="AK181">
            <v>3.0000000000000013</v>
          </cell>
          <cell r="AL181">
            <v>25.999999999999982</v>
          </cell>
          <cell r="AM181">
            <v>1.9999999999999996</v>
          </cell>
          <cell r="AN181">
            <v>0</v>
          </cell>
          <cell r="AO181">
            <v>0</v>
          </cell>
          <cell r="AP181">
            <v>0</v>
          </cell>
          <cell r="AQ181">
            <v>0</v>
          </cell>
          <cell r="AR181">
            <v>0</v>
          </cell>
          <cell r="AS181">
            <v>0</v>
          </cell>
          <cell r="AT181">
            <v>0</v>
          </cell>
          <cell r="AU181">
            <v>0</v>
          </cell>
          <cell r="AV181">
            <v>3.5027932960893833</v>
          </cell>
          <cell r="AW181">
            <v>3.5027932960893833</v>
          </cell>
          <cell r="AX181">
            <v>0</v>
          </cell>
          <cell r="AY181">
            <v>0</v>
          </cell>
          <cell r="AZ181">
            <v>0</v>
          </cell>
          <cell r="BA181">
            <v>0</v>
          </cell>
          <cell r="BB181">
            <v>99.556179775280739</v>
          </cell>
          <cell r="BC181">
            <v>116.24157303370768</v>
          </cell>
          <cell r="BD181">
            <v>0</v>
          </cell>
          <cell r="BE181">
            <v>0</v>
          </cell>
          <cell r="BF181">
            <v>0</v>
          </cell>
          <cell r="BG181">
            <v>0</v>
          </cell>
          <cell r="BH181">
            <v>0</v>
          </cell>
          <cell r="BI181">
            <v>0</v>
          </cell>
          <cell r="BJ181">
            <v>0</v>
          </cell>
          <cell r="BK181">
            <v>0</v>
          </cell>
          <cell r="BL181">
            <v>0.73799226639344295</v>
          </cell>
          <cell r="BM181">
            <v>0</v>
          </cell>
          <cell r="BN181">
            <v>0</v>
          </cell>
          <cell r="BO181">
            <v>1</v>
          </cell>
          <cell r="BP181">
            <v>0</v>
          </cell>
        </row>
        <row r="182">
          <cell r="A182">
            <v>264</v>
          </cell>
          <cell r="B182">
            <v>144212</v>
          </cell>
          <cell r="C182">
            <v>9352154</v>
          </cell>
          <cell r="D182" t="str">
            <v>Handford Hall Primary School</v>
          </cell>
          <cell r="E182" t="str">
            <v>Primary</v>
          </cell>
          <cell r="F182" t="str">
            <v>Recoupment Academy</v>
          </cell>
          <cell r="G182">
            <v>1</v>
          </cell>
          <cell r="H182">
            <v>0</v>
          </cell>
          <cell r="I182">
            <v>0</v>
          </cell>
          <cell r="J182">
            <v>7</v>
          </cell>
          <cell r="K182">
            <v>0</v>
          </cell>
          <cell r="L182">
            <v>0</v>
          </cell>
          <cell r="M182">
            <v>0</v>
          </cell>
          <cell r="N182">
            <v>335</v>
          </cell>
          <cell r="O182">
            <v>335</v>
          </cell>
          <cell r="P182">
            <v>42</v>
          </cell>
          <cell r="Q182">
            <v>293</v>
          </cell>
          <cell r="R182">
            <v>0</v>
          </cell>
          <cell r="S182">
            <v>0</v>
          </cell>
          <cell r="T182">
            <v>0</v>
          </cell>
          <cell r="U182">
            <v>0</v>
          </cell>
          <cell r="V182">
            <v>0</v>
          </cell>
          <cell r="W182">
            <v>0</v>
          </cell>
          <cell r="X182">
            <v>0</v>
          </cell>
          <cell r="Y182">
            <v>0</v>
          </cell>
          <cell r="Z182">
            <v>0</v>
          </cell>
          <cell r="AA182">
            <v>335</v>
          </cell>
          <cell r="AB182">
            <v>47.857142857142854</v>
          </cell>
          <cell r="AC182">
            <v>37.00000000000005</v>
          </cell>
          <cell r="AD182">
            <v>60.075987841945285</v>
          </cell>
          <cell r="AE182">
            <v>0</v>
          </cell>
          <cell r="AF182">
            <v>0</v>
          </cell>
          <cell r="AG182">
            <v>123.9999999999999</v>
          </cell>
          <cell r="AH182">
            <v>129.99999999999989</v>
          </cell>
          <cell r="AI182">
            <v>15.000000000000009</v>
          </cell>
          <cell r="AJ182">
            <v>59.000000000000128</v>
          </cell>
          <cell r="AK182">
            <v>5.9999999999999902</v>
          </cell>
          <cell r="AL182">
            <v>0</v>
          </cell>
          <cell r="AM182">
            <v>0.99999999999999944</v>
          </cell>
          <cell r="AN182">
            <v>0</v>
          </cell>
          <cell r="AO182">
            <v>0</v>
          </cell>
          <cell r="AP182">
            <v>0</v>
          </cell>
          <cell r="AQ182">
            <v>0</v>
          </cell>
          <cell r="AR182">
            <v>0</v>
          </cell>
          <cell r="AS182">
            <v>0</v>
          </cell>
          <cell r="AT182">
            <v>0</v>
          </cell>
          <cell r="AU182">
            <v>67.457337883959184</v>
          </cell>
          <cell r="AV182">
            <v>129.19795221843006</v>
          </cell>
          <cell r="AW182">
            <v>177.21843003412977</v>
          </cell>
          <cell r="AX182">
            <v>0</v>
          </cell>
          <cell r="AY182">
            <v>0</v>
          </cell>
          <cell r="AZ182">
            <v>0</v>
          </cell>
          <cell r="BA182">
            <v>0</v>
          </cell>
          <cell r="BB182">
            <v>85.788288288288356</v>
          </cell>
          <cell r="BC182">
            <v>98.085585585585662</v>
          </cell>
          <cell r="BD182">
            <v>0</v>
          </cell>
          <cell r="BE182">
            <v>0</v>
          </cell>
          <cell r="BF182">
            <v>0</v>
          </cell>
          <cell r="BG182">
            <v>0</v>
          </cell>
          <cell r="BH182">
            <v>0</v>
          </cell>
          <cell r="BI182">
            <v>0</v>
          </cell>
          <cell r="BJ182">
            <v>4.9748502994011963</v>
          </cell>
          <cell r="BK182">
            <v>0</v>
          </cell>
          <cell r="BL182">
            <v>0.35124250104821803</v>
          </cell>
          <cell r="BM182">
            <v>0</v>
          </cell>
          <cell r="BN182">
            <v>0</v>
          </cell>
          <cell r="BO182">
            <v>1</v>
          </cell>
          <cell r="BP182">
            <v>0</v>
          </cell>
        </row>
        <row r="183">
          <cell r="A183">
            <v>469</v>
          </cell>
          <cell r="B183">
            <v>143147</v>
          </cell>
          <cell r="C183">
            <v>9352155</v>
          </cell>
          <cell r="D183" t="str">
            <v>Long Melford Church of England Primary School</v>
          </cell>
          <cell r="E183" t="str">
            <v>Primary</v>
          </cell>
          <cell r="F183" t="str">
            <v>Recoupment Academy</v>
          </cell>
          <cell r="G183">
            <v>1</v>
          </cell>
          <cell r="H183">
            <v>0</v>
          </cell>
          <cell r="I183">
            <v>0</v>
          </cell>
          <cell r="J183">
            <v>7</v>
          </cell>
          <cell r="K183">
            <v>0</v>
          </cell>
          <cell r="L183">
            <v>0</v>
          </cell>
          <cell r="M183">
            <v>0</v>
          </cell>
          <cell r="N183">
            <v>181</v>
          </cell>
          <cell r="O183">
            <v>181</v>
          </cell>
          <cell r="P183">
            <v>30</v>
          </cell>
          <cell r="Q183">
            <v>151</v>
          </cell>
          <cell r="R183">
            <v>0</v>
          </cell>
          <cell r="S183">
            <v>0</v>
          </cell>
          <cell r="T183">
            <v>0</v>
          </cell>
          <cell r="U183">
            <v>0</v>
          </cell>
          <cell r="V183">
            <v>0</v>
          </cell>
          <cell r="W183">
            <v>0</v>
          </cell>
          <cell r="X183">
            <v>0</v>
          </cell>
          <cell r="Y183">
            <v>0</v>
          </cell>
          <cell r="Z183">
            <v>0</v>
          </cell>
          <cell r="AA183">
            <v>181</v>
          </cell>
          <cell r="AB183">
            <v>25.857142857142858</v>
          </cell>
          <cell r="AC183">
            <v>26</v>
          </cell>
          <cell r="AD183">
            <v>29.089285714285715</v>
          </cell>
          <cell r="AE183">
            <v>0</v>
          </cell>
          <cell r="AF183">
            <v>0</v>
          </cell>
          <cell r="AG183">
            <v>156.99999999999997</v>
          </cell>
          <cell r="AH183">
            <v>15.000000000000004</v>
          </cell>
          <cell r="AI183">
            <v>1.0000000000000002</v>
          </cell>
          <cell r="AJ183">
            <v>2.000000000000004</v>
          </cell>
          <cell r="AK183">
            <v>5.9999999999999947</v>
          </cell>
          <cell r="AL183">
            <v>0</v>
          </cell>
          <cell r="AM183">
            <v>0</v>
          </cell>
          <cell r="AN183">
            <v>0</v>
          </cell>
          <cell r="AO183">
            <v>0</v>
          </cell>
          <cell r="AP183">
            <v>0</v>
          </cell>
          <cell r="AQ183">
            <v>0</v>
          </cell>
          <cell r="AR183">
            <v>0</v>
          </cell>
          <cell r="AS183">
            <v>0</v>
          </cell>
          <cell r="AT183">
            <v>0</v>
          </cell>
          <cell r="AU183">
            <v>0</v>
          </cell>
          <cell r="AV183">
            <v>1.1986754966887416</v>
          </cell>
          <cell r="AW183">
            <v>1.1986754966887416</v>
          </cell>
          <cell r="AX183">
            <v>0</v>
          </cell>
          <cell r="AY183">
            <v>0</v>
          </cell>
          <cell r="AZ183">
            <v>0</v>
          </cell>
          <cell r="BA183">
            <v>3.2321428571428568</v>
          </cell>
          <cell r="BB183">
            <v>53.711409395973128</v>
          </cell>
          <cell r="BC183">
            <v>64.382550335570443</v>
          </cell>
          <cell r="BD183">
            <v>0</v>
          </cell>
          <cell r="BE183">
            <v>0</v>
          </cell>
          <cell r="BF183">
            <v>0</v>
          </cell>
          <cell r="BG183">
            <v>0</v>
          </cell>
          <cell r="BH183">
            <v>0</v>
          </cell>
          <cell r="BI183">
            <v>0</v>
          </cell>
          <cell r="BJ183">
            <v>5.139999999999997</v>
          </cell>
          <cell r="BK183">
            <v>0</v>
          </cell>
          <cell r="BL183">
            <v>1.8702030209090901</v>
          </cell>
          <cell r="BM183">
            <v>0</v>
          </cell>
          <cell r="BN183">
            <v>0</v>
          </cell>
          <cell r="BO183">
            <v>1</v>
          </cell>
          <cell r="BP183">
            <v>0</v>
          </cell>
        </row>
        <row r="184">
          <cell r="A184">
            <v>283</v>
          </cell>
          <cell r="B184">
            <v>141819</v>
          </cell>
          <cell r="C184">
            <v>9352158</v>
          </cell>
          <cell r="D184" t="str">
            <v>St Helen's Primary School</v>
          </cell>
          <cell r="E184" t="str">
            <v>Primary</v>
          </cell>
          <cell r="F184" t="str">
            <v>Recoupment Academy</v>
          </cell>
          <cell r="G184">
            <v>1</v>
          </cell>
          <cell r="H184">
            <v>0</v>
          </cell>
          <cell r="I184">
            <v>0</v>
          </cell>
          <cell r="J184">
            <v>7</v>
          </cell>
          <cell r="K184">
            <v>0</v>
          </cell>
          <cell r="L184">
            <v>0</v>
          </cell>
          <cell r="M184">
            <v>0</v>
          </cell>
          <cell r="N184">
            <v>414</v>
          </cell>
          <cell r="O184">
            <v>414</v>
          </cell>
          <cell r="P184">
            <v>59</v>
          </cell>
          <cell r="Q184">
            <v>355</v>
          </cell>
          <cell r="R184">
            <v>0</v>
          </cell>
          <cell r="S184">
            <v>0</v>
          </cell>
          <cell r="T184">
            <v>0</v>
          </cell>
          <cell r="U184">
            <v>0</v>
          </cell>
          <cell r="V184">
            <v>0</v>
          </cell>
          <cell r="W184">
            <v>0</v>
          </cell>
          <cell r="X184">
            <v>0</v>
          </cell>
          <cell r="Y184">
            <v>0</v>
          </cell>
          <cell r="Z184">
            <v>0</v>
          </cell>
          <cell r="AA184">
            <v>414</v>
          </cell>
          <cell r="AB184">
            <v>59.142857142857146</v>
          </cell>
          <cell r="AC184">
            <v>58.000000000000028</v>
          </cell>
          <cell r="AD184">
            <v>78.620192307692307</v>
          </cell>
          <cell r="AE184">
            <v>0</v>
          </cell>
          <cell r="AF184">
            <v>0</v>
          </cell>
          <cell r="AG184">
            <v>156.37772397094434</v>
          </cell>
          <cell r="AH184">
            <v>131.31719128329291</v>
          </cell>
          <cell r="AI184">
            <v>90.217917675544712</v>
          </cell>
          <cell r="AJ184">
            <v>17.041162227602921</v>
          </cell>
          <cell r="AK184">
            <v>14.03389830508476</v>
          </cell>
          <cell r="AL184">
            <v>3.0072639225181614</v>
          </cell>
          <cell r="AM184">
            <v>2.0048426150121079</v>
          </cell>
          <cell r="AN184">
            <v>0</v>
          </cell>
          <cell r="AO184">
            <v>0</v>
          </cell>
          <cell r="AP184">
            <v>0</v>
          </cell>
          <cell r="AQ184">
            <v>0</v>
          </cell>
          <cell r="AR184">
            <v>0</v>
          </cell>
          <cell r="AS184">
            <v>0</v>
          </cell>
          <cell r="AT184">
            <v>0</v>
          </cell>
          <cell r="AU184">
            <v>37.318309859154915</v>
          </cell>
          <cell r="AV184">
            <v>69.971830985915389</v>
          </cell>
          <cell r="AW184">
            <v>93.295774647887185</v>
          </cell>
          <cell r="AX184">
            <v>0</v>
          </cell>
          <cell r="AY184">
            <v>0</v>
          </cell>
          <cell r="AZ184">
            <v>0</v>
          </cell>
          <cell r="BA184">
            <v>0</v>
          </cell>
          <cell r="BB184">
            <v>115.68690095846637</v>
          </cell>
          <cell r="BC184">
            <v>134.91373801916922</v>
          </cell>
          <cell r="BD184">
            <v>0</v>
          </cell>
          <cell r="BE184">
            <v>0</v>
          </cell>
          <cell r="BF184">
            <v>0</v>
          </cell>
          <cell r="BG184">
            <v>0</v>
          </cell>
          <cell r="BH184">
            <v>0</v>
          </cell>
          <cell r="BI184">
            <v>0</v>
          </cell>
          <cell r="BJ184">
            <v>8.1599999999999859</v>
          </cell>
          <cell r="BK184">
            <v>0</v>
          </cell>
          <cell r="BL184">
            <v>0.32765518637532098</v>
          </cell>
          <cell r="BM184">
            <v>0</v>
          </cell>
          <cell r="BN184">
            <v>0</v>
          </cell>
          <cell r="BO184">
            <v>1</v>
          </cell>
          <cell r="BP184">
            <v>0</v>
          </cell>
        </row>
        <row r="185">
          <cell r="A185">
            <v>256</v>
          </cell>
          <cell r="B185">
            <v>141591</v>
          </cell>
          <cell r="C185">
            <v>9352159</v>
          </cell>
          <cell r="D185" t="str">
            <v>Cliff Lane Primary School</v>
          </cell>
          <cell r="E185" t="str">
            <v>Primary</v>
          </cell>
          <cell r="F185" t="str">
            <v>Recoupment Academy</v>
          </cell>
          <cell r="G185">
            <v>1</v>
          </cell>
          <cell r="H185">
            <v>0</v>
          </cell>
          <cell r="I185">
            <v>0</v>
          </cell>
          <cell r="J185">
            <v>7</v>
          </cell>
          <cell r="K185">
            <v>0</v>
          </cell>
          <cell r="L185">
            <v>0</v>
          </cell>
          <cell r="M185">
            <v>0</v>
          </cell>
          <cell r="N185">
            <v>376</v>
          </cell>
          <cell r="O185">
            <v>376</v>
          </cell>
          <cell r="P185">
            <v>49</v>
          </cell>
          <cell r="Q185">
            <v>327</v>
          </cell>
          <cell r="R185">
            <v>0</v>
          </cell>
          <cell r="S185">
            <v>0</v>
          </cell>
          <cell r="T185">
            <v>0</v>
          </cell>
          <cell r="U185">
            <v>0</v>
          </cell>
          <cell r="V185">
            <v>0</v>
          </cell>
          <cell r="W185">
            <v>0</v>
          </cell>
          <cell r="X185">
            <v>0</v>
          </cell>
          <cell r="Y185">
            <v>0</v>
          </cell>
          <cell r="Z185">
            <v>0</v>
          </cell>
          <cell r="AA185">
            <v>376</v>
          </cell>
          <cell r="AB185">
            <v>53.714285714285715</v>
          </cell>
          <cell r="AC185">
            <v>46.000000000000043</v>
          </cell>
          <cell r="AD185">
            <v>67.414141414141412</v>
          </cell>
          <cell r="AE185">
            <v>0</v>
          </cell>
          <cell r="AF185">
            <v>0</v>
          </cell>
          <cell r="AG185">
            <v>259.00000000000017</v>
          </cell>
          <cell r="AH185">
            <v>25.000000000000014</v>
          </cell>
          <cell r="AI185">
            <v>15</v>
          </cell>
          <cell r="AJ185">
            <v>30</v>
          </cell>
          <cell r="AK185">
            <v>39.999999999999908</v>
          </cell>
          <cell r="AL185">
            <v>6.9999999999999831</v>
          </cell>
          <cell r="AM185">
            <v>0</v>
          </cell>
          <cell r="AN185">
            <v>0</v>
          </cell>
          <cell r="AO185">
            <v>0</v>
          </cell>
          <cell r="AP185">
            <v>0</v>
          </cell>
          <cell r="AQ185">
            <v>0</v>
          </cell>
          <cell r="AR185">
            <v>0</v>
          </cell>
          <cell r="AS185">
            <v>0</v>
          </cell>
          <cell r="AT185">
            <v>0</v>
          </cell>
          <cell r="AU185">
            <v>29.896024464831815</v>
          </cell>
          <cell r="AV185">
            <v>47.143730886850193</v>
          </cell>
          <cell r="AW185">
            <v>52.89296636085637</v>
          </cell>
          <cell r="AX185">
            <v>0</v>
          </cell>
          <cell r="AY185">
            <v>0</v>
          </cell>
          <cell r="AZ185">
            <v>0</v>
          </cell>
          <cell r="BA185">
            <v>0</v>
          </cell>
          <cell r="BB185">
            <v>124.6755852842808</v>
          </cell>
          <cell r="BC185">
            <v>143.35785953177242</v>
          </cell>
          <cell r="BD185">
            <v>0</v>
          </cell>
          <cell r="BE185">
            <v>0</v>
          </cell>
          <cell r="BF185">
            <v>0</v>
          </cell>
          <cell r="BG185">
            <v>0</v>
          </cell>
          <cell r="BH185">
            <v>0</v>
          </cell>
          <cell r="BI185">
            <v>0</v>
          </cell>
          <cell r="BJ185">
            <v>8.4400000000000031</v>
          </cell>
          <cell r="BK185">
            <v>0</v>
          </cell>
          <cell r="BL185">
            <v>0.498648834536083</v>
          </cell>
          <cell r="BM185">
            <v>0</v>
          </cell>
          <cell r="BN185">
            <v>0</v>
          </cell>
          <cell r="BO185">
            <v>1</v>
          </cell>
          <cell r="BP185">
            <v>0</v>
          </cell>
        </row>
        <row r="186">
          <cell r="A186">
            <v>279</v>
          </cell>
          <cell r="B186">
            <v>145540</v>
          </cell>
          <cell r="C186">
            <v>9352167</v>
          </cell>
          <cell r="D186" t="str">
            <v>Rose Hill Primary</v>
          </cell>
          <cell r="E186" t="str">
            <v>Primary</v>
          </cell>
          <cell r="F186" t="str">
            <v>Recoupment Academy</v>
          </cell>
          <cell r="G186">
            <v>1</v>
          </cell>
          <cell r="H186">
            <v>0</v>
          </cell>
          <cell r="I186">
            <v>0</v>
          </cell>
          <cell r="J186">
            <v>7</v>
          </cell>
          <cell r="K186">
            <v>0</v>
          </cell>
          <cell r="L186">
            <v>0</v>
          </cell>
          <cell r="M186">
            <v>0</v>
          </cell>
          <cell r="N186">
            <v>301</v>
          </cell>
          <cell r="O186">
            <v>301</v>
          </cell>
          <cell r="P186">
            <v>42</v>
          </cell>
          <cell r="Q186">
            <v>259</v>
          </cell>
          <cell r="R186">
            <v>0</v>
          </cell>
          <cell r="S186">
            <v>0</v>
          </cell>
          <cell r="T186">
            <v>0</v>
          </cell>
          <cell r="U186">
            <v>0</v>
          </cell>
          <cell r="V186">
            <v>0</v>
          </cell>
          <cell r="W186">
            <v>0</v>
          </cell>
          <cell r="X186">
            <v>0</v>
          </cell>
          <cell r="Y186">
            <v>0</v>
          </cell>
          <cell r="Z186">
            <v>0</v>
          </cell>
          <cell r="AA186">
            <v>301</v>
          </cell>
          <cell r="AB186">
            <v>43</v>
          </cell>
          <cell r="AC186">
            <v>43.000000000000043</v>
          </cell>
          <cell r="AD186">
            <v>59.807817589576551</v>
          </cell>
          <cell r="AE186">
            <v>0</v>
          </cell>
          <cell r="AF186">
            <v>0</v>
          </cell>
          <cell r="AG186">
            <v>230.53177257525081</v>
          </cell>
          <cell r="AH186">
            <v>27.180602006688961</v>
          </cell>
          <cell r="AI186">
            <v>5.0334448160535263</v>
          </cell>
          <cell r="AJ186">
            <v>18.12040133779265</v>
          </cell>
          <cell r="AK186">
            <v>16.10702341137123</v>
          </cell>
          <cell r="AL186">
            <v>4.0267558528428147</v>
          </cell>
          <cell r="AM186">
            <v>0</v>
          </cell>
          <cell r="AN186">
            <v>0</v>
          </cell>
          <cell r="AO186">
            <v>0</v>
          </cell>
          <cell r="AP186">
            <v>0</v>
          </cell>
          <cell r="AQ186">
            <v>0</v>
          </cell>
          <cell r="AR186">
            <v>0</v>
          </cell>
          <cell r="AS186">
            <v>0</v>
          </cell>
          <cell r="AT186">
            <v>0</v>
          </cell>
          <cell r="AU186">
            <v>19.833333333333346</v>
          </cell>
          <cell r="AV186">
            <v>39.666666666666636</v>
          </cell>
          <cell r="AW186">
            <v>53.666666666666714</v>
          </cell>
          <cell r="AX186">
            <v>0</v>
          </cell>
          <cell r="AY186">
            <v>0</v>
          </cell>
          <cell r="AZ186">
            <v>0</v>
          </cell>
          <cell r="BA186">
            <v>0</v>
          </cell>
          <cell r="BB186">
            <v>75.587982832618081</v>
          </cell>
          <cell r="BC186">
            <v>87.845493562231837</v>
          </cell>
          <cell r="BD186">
            <v>0</v>
          </cell>
          <cell r="BE186">
            <v>0</v>
          </cell>
          <cell r="BF186">
            <v>0</v>
          </cell>
          <cell r="BG186">
            <v>0</v>
          </cell>
          <cell r="BH186">
            <v>0</v>
          </cell>
          <cell r="BI186">
            <v>0</v>
          </cell>
          <cell r="BJ186">
            <v>1.9400000000000022</v>
          </cell>
          <cell r="BK186">
            <v>0</v>
          </cell>
          <cell r="BL186">
            <v>0.366486708851675</v>
          </cell>
          <cell r="BM186">
            <v>0</v>
          </cell>
          <cell r="BN186">
            <v>0</v>
          </cell>
          <cell r="BO186">
            <v>1</v>
          </cell>
          <cell r="BP186">
            <v>0</v>
          </cell>
        </row>
        <row r="187">
          <cell r="A187">
            <v>294</v>
          </cell>
          <cell r="B187">
            <v>144329</v>
          </cell>
          <cell r="C187">
            <v>9352171</v>
          </cell>
          <cell r="D187" t="str">
            <v>Springfield Junior School</v>
          </cell>
          <cell r="E187" t="str">
            <v>Primary</v>
          </cell>
          <cell r="F187" t="str">
            <v>Recoupment Academy</v>
          </cell>
          <cell r="G187">
            <v>1</v>
          </cell>
          <cell r="H187">
            <v>0</v>
          </cell>
          <cell r="I187">
            <v>0</v>
          </cell>
          <cell r="J187">
            <v>4</v>
          </cell>
          <cell r="K187">
            <v>0</v>
          </cell>
          <cell r="L187">
            <v>0</v>
          </cell>
          <cell r="M187">
            <v>0</v>
          </cell>
          <cell r="N187">
            <v>348</v>
          </cell>
          <cell r="O187">
            <v>348</v>
          </cell>
          <cell r="P187">
            <v>0</v>
          </cell>
          <cell r="Q187">
            <v>348</v>
          </cell>
          <cell r="R187">
            <v>0</v>
          </cell>
          <cell r="S187">
            <v>0</v>
          </cell>
          <cell r="T187">
            <v>0</v>
          </cell>
          <cell r="U187">
            <v>0</v>
          </cell>
          <cell r="V187">
            <v>0</v>
          </cell>
          <cell r="W187">
            <v>0</v>
          </cell>
          <cell r="X187">
            <v>0</v>
          </cell>
          <cell r="Y187">
            <v>0</v>
          </cell>
          <cell r="Z187">
            <v>0</v>
          </cell>
          <cell r="AA187">
            <v>348</v>
          </cell>
          <cell r="AB187">
            <v>87</v>
          </cell>
          <cell r="AC187">
            <v>68.000000000000099</v>
          </cell>
          <cell r="AD187">
            <v>110.63583815028902</v>
          </cell>
          <cell r="AE187">
            <v>0</v>
          </cell>
          <cell r="AF187">
            <v>0</v>
          </cell>
          <cell r="AG187">
            <v>169.48703170028801</v>
          </cell>
          <cell r="AH187">
            <v>41.118155619596614</v>
          </cell>
          <cell r="AI187">
            <v>93.268011527377652</v>
          </cell>
          <cell r="AJ187">
            <v>33.095100864553302</v>
          </cell>
          <cell r="AK187">
            <v>11.031700288184425</v>
          </cell>
          <cell r="AL187">
            <v>0</v>
          </cell>
          <cell r="AM187">
            <v>0</v>
          </cell>
          <cell r="AN187">
            <v>0</v>
          </cell>
          <cell r="AO187">
            <v>0</v>
          </cell>
          <cell r="AP187">
            <v>0</v>
          </cell>
          <cell r="AQ187">
            <v>0</v>
          </cell>
          <cell r="AR187">
            <v>0</v>
          </cell>
          <cell r="AS187">
            <v>0</v>
          </cell>
          <cell r="AT187">
            <v>0</v>
          </cell>
          <cell r="AU187">
            <v>0.99999999999999833</v>
          </cell>
          <cell r="AV187">
            <v>4.999999999999992</v>
          </cell>
          <cell r="AW187">
            <v>19.000000000000004</v>
          </cell>
          <cell r="AX187">
            <v>0</v>
          </cell>
          <cell r="AY187">
            <v>0</v>
          </cell>
          <cell r="AZ187">
            <v>0</v>
          </cell>
          <cell r="BA187">
            <v>5.0289017341040463</v>
          </cell>
          <cell r="BB187">
            <v>128.32500000000002</v>
          </cell>
          <cell r="BC187">
            <v>128.32500000000002</v>
          </cell>
          <cell r="BD187">
            <v>0</v>
          </cell>
          <cell r="BE187">
            <v>0</v>
          </cell>
          <cell r="BF187">
            <v>0</v>
          </cell>
          <cell r="BG187">
            <v>0</v>
          </cell>
          <cell r="BH187">
            <v>0</v>
          </cell>
          <cell r="BI187">
            <v>0</v>
          </cell>
          <cell r="BJ187">
            <v>0</v>
          </cell>
          <cell r="BK187">
            <v>0</v>
          </cell>
          <cell r="BL187">
            <v>0.45151582285012298</v>
          </cell>
          <cell r="BM187">
            <v>0</v>
          </cell>
          <cell r="BN187">
            <v>0</v>
          </cell>
          <cell r="BO187">
            <v>1</v>
          </cell>
          <cell r="BP187">
            <v>0</v>
          </cell>
        </row>
        <row r="188">
          <cell r="A188">
            <v>293</v>
          </cell>
          <cell r="B188">
            <v>144213</v>
          </cell>
          <cell r="C188">
            <v>9352172</v>
          </cell>
          <cell r="D188" t="str">
            <v>Springfield Infant School and Nursery</v>
          </cell>
          <cell r="E188" t="str">
            <v>Primary</v>
          </cell>
          <cell r="F188" t="str">
            <v>Recoupment Academy</v>
          </cell>
          <cell r="G188">
            <v>1</v>
          </cell>
          <cell r="H188">
            <v>0</v>
          </cell>
          <cell r="I188">
            <v>0</v>
          </cell>
          <cell r="J188">
            <v>3</v>
          </cell>
          <cell r="K188">
            <v>0</v>
          </cell>
          <cell r="L188">
            <v>0</v>
          </cell>
          <cell r="M188">
            <v>0</v>
          </cell>
          <cell r="N188">
            <v>262</v>
          </cell>
          <cell r="O188">
            <v>262</v>
          </cell>
          <cell r="P188">
            <v>90</v>
          </cell>
          <cell r="Q188">
            <v>172</v>
          </cell>
          <cell r="R188">
            <v>0</v>
          </cell>
          <cell r="S188">
            <v>0</v>
          </cell>
          <cell r="T188">
            <v>0</v>
          </cell>
          <cell r="U188">
            <v>0</v>
          </cell>
          <cell r="V188">
            <v>0</v>
          </cell>
          <cell r="W188">
            <v>0</v>
          </cell>
          <cell r="X188">
            <v>0</v>
          </cell>
          <cell r="Y188">
            <v>0</v>
          </cell>
          <cell r="Z188">
            <v>0</v>
          </cell>
          <cell r="AA188">
            <v>262</v>
          </cell>
          <cell r="AB188">
            <v>87.333333333333329</v>
          </cell>
          <cell r="AC188">
            <v>32.999999999999879</v>
          </cell>
          <cell r="AD188">
            <v>40.463320463320464</v>
          </cell>
          <cell r="AE188">
            <v>0</v>
          </cell>
          <cell r="AF188">
            <v>0</v>
          </cell>
          <cell r="AG188">
            <v>124.9999999999999</v>
          </cell>
          <cell r="AH188">
            <v>32.999999999999879</v>
          </cell>
          <cell r="AI188">
            <v>72.999999999999929</v>
          </cell>
          <cell r="AJ188">
            <v>27.00000000000005</v>
          </cell>
          <cell r="AK188">
            <v>4.0000000000000044</v>
          </cell>
          <cell r="AL188">
            <v>0</v>
          </cell>
          <cell r="AM188">
            <v>0</v>
          </cell>
          <cell r="AN188">
            <v>0</v>
          </cell>
          <cell r="AO188">
            <v>0</v>
          </cell>
          <cell r="AP188">
            <v>0</v>
          </cell>
          <cell r="AQ188">
            <v>0</v>
          </cell>
          <cell r="AR188">
            <v>0</v>
          </cell>
          <cell r="AS188">
            <v>0</v>
          </cell>
          <cell r="AT188">
            <v>0</v>
          </cell>
          <cell r="AU188">
            <v>24.372093023255818</v>
          </cell>
          <cell r="AV188">
            <v>42.651162790697782</v>
          </cell>
          <cell r="AW188">
            <v>42.651162790697782</v>
          </cell>
          <cell r="AX188">
            <v>0</v>
          </cell>
          <cell r="AY188">
            <v>0</v>
          </cell>
          <cell r="AZ188">
            <v>0</v>
          </cell>
          <cell r="BA188">
            <v>0</v>
          </cell>
          <cell r="BB188">
            <v>53.623529411764714</v>
          </cell>
          <cell r="BC188">
            <v>81.682352941176489</v>
          </cell>
          <cell r="BD188">
            <v>0</v>
          </cell>
          <cell r="BE188">
            <v>0</v>
          </cell>
          <cell r="BF188">
            <v>0</v>
          </cell>
          <cell r="BG188">
            <v>0</v>
          </cell>
          <cell r="BH188">
            <v>0</v>
          </cell>
          <cell r="BI188">
            <v>0</v>
          </cell>
          <cell r="BJ188">
            <v>0</v>
          </cell>
          <cell r="BK188">
            <v>0</v>
          </cell>
          <cell r="BL188">
            <v>0.457873309907121</v>
          </cell>
          <cell r="BM188">
            <v>0</v>
          </cell>
          <cell r="BN188">
            <v>0</v>
          </cell>
          <cell r="BO188">
            <v>1</v>
          </cell>
          <cell r="BP188">
            <v>0</v>
          </cell>
        </row>
        <row r="189">
          <cell r="A189">
            <v>260</v>
          </cell>
          <cell r="B189">
            <v>144216</v>
          </cell>
          <cell r="C189">
            <v>9352185</v>
          </cell>
          <cell r="D189" t="str">
            <v>The Willows Primary School</v>
          </cell>
          <cell r="E189" t="str">
            <v>Primary</v>
          </cell>
          <cell r="F189" t="str">
            <v>Recoupment Academy</v>
          </cell>
          <cell r="G189">
            <v>1</v>
          </cell>
          <cell r="H189">
            <v>0</v>
          </cell>
          <cell r="I189">
            <v>0</v>
          </cell>
          <cell r="J189">
            <v>7</v>
          </cell>
          <cell r="K189">
            <v>0</v>
          </cell>
          <cell r="L189">
            <v>0</v>
          </cell>
          <cell r="M189">
            <v>0</v>
          </cell>
          <cell r="N189">
            <v>357</v>
          </cell>
          <cell r="O189">
            <v>357</v>
          </cell>
          <cell r="P189">
            <v>60</v>
          </cell>
          <cell r="Q189">
            <v>297</v>
          </cell>
          <cell r="R189">
            <v>0</v>
          </cell>
          <cell r="S189">
            <v>0</v>
          </cell>
          <cell r="T189">
            <v>0</v>
          </cell>
          <cell r="U189">
            <v>0</v>
          </cell>
          <cell r="V189">
            <v>0</v>
          </cell>
          <cell r="W189">
            <v>0</v>
          </cell>
          <cell r="X189">
            <v>0</v>
          </cell>
          <cell r="Y189">
            <v>0</v>
          </cell>
          <cell r="Z189">
            <v>0</v>
          </cell>
          <cell r="AA189">
            <v>357</v>
          </cell>
          <cell r="AB189">
            <v>51</v>
          </cell>
          <cell r="AC189">
            <v>127.00000000000018</v>
          </cell>
          <cell r="AD189">
            <v>163.40816326530611</v>
          </cell>
          <cell r="AE189">
            <v>0</v>
          </cell>
          <cell r="AF189">
            <v>0</v>
          </cell>
          <cell r="AG189">
            <v>68.191011235954988</v>
          </cell>
          <cell r="AH189">
            <v>14.039325842696623</v>
          </cell>
          <cell r="AI189">
            <v>33.092696629213506</v>
          </cell>
          <cell r="AJ189">
            <v>37.103932584269693</v>
          </cell>
          <cell r="AK189">
            <v>42.117977528090016</v>
          </cell>
          <cell r="AL189">
            <v>162.45505617977531</v>
          </cell>
          <cell r="AM189">
            <v>0</v>
          </cell>
          <cell r="AN189">
            <v>0</v>
          </cell>
          <cell r="AO189">
            <v>0</v>
          </cell>
          <cell r="AP189">
            <v>0</v>
          </cell>
          <cell r="AQ189">
            <v>0</v>
          </cell>
          <cell r="AR189">
            <v>0</v>
          </cell>
          <cell r="AS189">
            <v>0</v>
          </cell>
          <cell r="AT189">
            <v>0</v>
          </cell>
          <cell r="AU189">
            <v>7.2364864864864966</v>
          </cell>
          <cell r="AV189">
            <v>13.266891891891905</v>
          </cell>
          <cell r="AW189">
            <v>27.739864864864863</v>
          </cell>
          <cell r="AX189">
            <v>0</v>
          </cell>
          <cell r="AY189">
            <v>0</v>
          </cell>
          <cell r="AZ189">
            <v>0</v>
          </cell>
          <cell r="BA189">
            <v>0</v>
          </cell>
          <cell r="BB189">
            <v>85.631386861313956</v>
          </cell>
          <cell r="BC189">
            <v>102.93065693430668</v>
          </cell>
          <cell r="BD189">
            <v>0</v>
          </cell>
          <cell r="BE189">
            <v>0</v>
          </cell>
          <cell r="BF189">
            <v>0</v>
          </cell>
          <cell r="BG189">
            <v>0</v>
          </cell>
          <cell r="BH189">
            <v>0</v>
          </cell>
          <cell r="BI189">
            <v>0</v>
          </cell>
          <cell r="BJ189">
            <v>19.579999999999949</v>
          </cell>
          <cell r="BK189">
            <v>0</v>
          </cell>
          <cell r="BL189">
            <v>0.50939817530864195</v>
          </cell>
          <cell r="BM189">
            <v>0</v>
          </cell>
          <cell r="BN189">
            <v>0</v>
          </cell>
          <cell r="BO189">
            <v>1</v>
          </cell>
          <cell r="BP189">
            <v>0</v>
          </cell>
        </row>
        <row r="190">
          <cell r="A190">
            <v>263</v>
          </cell>
          <cell r="B190">
            <v>144217</v>
          </cell>
          <cell r="C190">
            <v>9352186</v>
          </cell>
          <cell r="D190" t="str">
            <v>Halifax Primary School</v>
          </cell>
          <cell r="E190" t="str">
            <v>Primary</v>
          </cell>
          <cell r="F190" t="str">
            <v>Recoupment Academy</v>
          </cell>
          <cell r="G190">
            <v>1</v>
          </cell>
          <cell r="H190">
            <v>0</v>
          </cell>
          <cell r="I190">
            <v>0</v>
          </cell>
          <cell r="J190">
            <v>7</v>
          </cell>
          <cell r="K190">
            <v>0</v>
          </cell>
          <cell r="L190">
            <v>0</v>
          </cell>
          <cell r="M190">
            <v>0</v>
          </cell>
          <cell r="N190">
            <v>417</v>
          </cell>
          <cell r="O190">
            <v>417</v>
          </cell>
          <cell r="P190">
            <v>59</v>
          </cell>
          <cell r="Q190">
            <v>358</v>
          </cell>
          <cell r="R190">
            <v>0</v>
          </cell>
          <cell r="S190">
            <v>0</v>
          </cell>
          <cell r="T190">
            <v>0</v>
          </cell>
          <cell r="U190">
            <v>0</v>
          </cell>
          <cell r="V190">
            <v>0</v>
          </cell>
          <cell r="W190">
            <v>0</v>
          </cell>
          <cell r="X190">
            <v>0</v>
          </cell>
          <cell r="Y190">
            <v>0</v>
          </cell>
          <cell r="Z190">
            <v>0</v>
          </cell>
          <cell r="AA190">
            <v>417</v>
          </cell>
          <cell r="AB190">
            <v>59.571428571428569</v>
          </cell>
          <cell r="AC190">
            <v>65.999999999999986</v>
          </cell>
          <cell r="AD190">
            <v>80.77481840193704</v>
          </cell>
          <cell r="AE190">
            <v>0</v>
          </cell>
          <cell r="AF190">
            <v>0</v>
          </cell>
          <cell r="AG190">
            <v>170.99999999999994</v>
          </cell>
          <cell r="AH190">
            <v>0</v>
          </cell>
          <cell r="AI190">
            <v>131.00000000000003</v>
          </cell>
          <cell r="AJ190">
            <v>53.000000000000142</v>
          </cell>
          <cell r="AK190">
            <v>20.999999999999989</v>
          </cell>
          <cell r="AL190">
            <v>40.000000000000007</v>
          </cell>
          <cell r="AM190">
            <v>0.999999999999999</v>
          </cell>
          <cell r="AN190">
            <v>0</v>
          </cell>
          <cell r="AO190">
            <v>0</v>
          </cell>
          <cell r="AP190">
            <v>0</v>
          </cell>
          <cell r="AQ190">
            <v>0</v>
          </cell>
          <cell r="AR190">
            <v>0</v>
          </cell>
          <cell r="AS190">
            <v>0</v>
          </cell>
          <cell r="AT190">
            <v>0</v>
          </cell>
          <cell r="AU190">
            <v>12.812849162011164</v>
          </cell>
          <cell r="AV190">
            <v>17.472067039106136</v>
          </cell>
          <cell r="AW190">
            <v>27.955307262569832</v>
          </cell>
          <cell r="AX190">
            <v>0</v>
          </cell>
          <cell r="AY190">
            <v>0</v>
          </cell>
          <cell r="AZ190">
            <v>0</v>
          </cell>
          <cell r="BA190">
            <v>0</v>
          </cell>
          <cell r="BB190">
            <v>110.54390934844183</v>
          </cell>
          <cell r="BC190">
            <v>128.76203966005656</v>
          </cell>
          <cell r="BD190">
            <v>0</v>
          </cell>
          <cell r="BE190">
            <v>0</v>
          </cell>
          <cell r="BF190">
            <v>0</v>
          </cell>
          <cell r="BG190">
            <v>0</v>
          </cell>
          <cell r="BH190">
            <v>0</v>
          </cell>
          <cell r="BI190">
            <v>0</v>
          </cell>
          <cell r="BJ190">
            <v>0</v>
          </cell>
          <cell r="BK190">
            <v>0</v>
          </cell>
          <cell r="BL190">
            <v>0.449357349759615</v>
          </cell>
          <cell r="BM190">
            <v>0</v>
          </cell>
          <cell r="BN190">
            <v>0</v>
          </cell>
          <cell r="BO190">
            <v>1</v>
          </cell>
          <cell r="BP190">
            <v>0</v>
          </cell>
        </row>
        <row r="191">
          <cell r="A191">
            <v>225</v>
          </cell>
          <cell r="B191">
            <v>143549</v>
          </cell>
          <cell r="C191">
            <v>9352187</v>
          </cell>
          <cell r="D191" t="str">
            <v>Eyke Church of England Primary School</v>
          </cell>
          <cell r="E191" t="str">
            <v>Primary</v>
          </cell>
          <cell r="F191" t="str">
            <v>Recoupment Academy</v>
          </cell>
          <cell r="G191">
            <v>1</v>
          </cell>
          <cell r="H191">
            <v>0</v>
          </cell>
          <cell r="I191">
            <v>0</v>
          </cell>
          <cell r="J191">
            <v>7</v>
          </cell>
          <cell r="K191">
            <v>0</v>
          </cell>
          <cell r="L191">
            <v>0</v>
          </cell>
          <cell r="M191">
            <v>0</v>
          </cell>
          <cell r="N191">
            <v>115</v>
          </cell>
          <cell r="O191">
            <v>115</v>
          </cell>
          <cell r="P191">
            <v>12</v>
          </cell>
          <cell r="Q191">
            <v>103</v>
          </cell>
          <cell r="R191">
            <v>0</v>
          </cell>
          <cell r="S191">
            <v>0</v>
          </cell>
          <cell r="T191">
            <v>0</v>
          </cell>
          <cell r="U191">
            <v>0</v>
          </cell>
          <cell r="V191">
            <v>0</v>
          </cell>
          <cell r="W191">
            <v>0</v>
          </cell>
          <cell r="X191">
            <v>0</v>
          </cell>
          <cell r="Y191">
            <v>0</v>
          </cell>
          <cell r="Z191">
            <v>0</v>
          </cell>
          <cell r="AA191">
            <v>115</v>
          </cell>
          <cell r="AB191">
            <v>16.428571428571427</v>
          </cell>
          <cell r="AC191">
            <v>6.0000000000000044</v>
          </cell>
          <cell r="AD191">
            <v>13.69047619047619</v>
          </cell>
          <cell r="AE191">
            <v>0</v>
          </cell>
          <cell r="AF191">
            <v>0</v>
          </cell>
          <cell r="AG191">
            <v>115</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2.2330097087378595</v>
          </cell>
          <cell r="AV191">
            <v>4.4660194174757297</v>
          </cell>
          <cell r="AW191">
            <v>5.5825242718446546</v>
          </cell>
          <cell r="AX191">
            <v>0</v>
          </cell>
          <cell r="AY191">
            <v>0</v>
          </cell>
          <cell r="AZ191">
            <v>0</v>
          </cell>
          <cell r="BA191">
            <v>0</v>
          </cell>
          <cell r="BB191">
            <v>24.936842105263185</v>
          </cell>
          <cell r="BC191">
            <v>27.842105263157922</v>
          </cell>
          <cell r="BD191">
            <v>0</v>
          </cell>
          <cell r="BE191">
            <v>0</v>
          </cell>
          <cell r="BF191">
            <v>0</v>
          </cell>
          <cell r="BG191">
            <v>0</v>
          </cell>
          <cell r="BH191">
            <v>0</v>
          </cell>
          <cell r="BI191">
            <v>0</v>
          </cell>
          <cell r="BJ191">
            <v>7.1000000000000458</v>
          </cell>
          <cell r="BK191">
            <v>0</v>
          </cell>
          <cell r="BL191">
            <v>1.5837028819444401</v>
          </cell>
          <cell r="BM191">
            <v>0</v>
          </cell>
          <cell r="BN191">
            <v>0</v>
          </cell>
          <cell r="BO191">
            <v>1</v>
          </cell>
          <cell r="BP191">
            <v>0</v>
          </cell>
        </row>
        <row r="192">
          <cell r="A192">
            <v>270</v>
          </cell>
          <cell r="B192">
            <v>143550</v>
          </cell>
          <cell r="C192">
            <v>9352188</v>
          </cell>
          <cell r="D192" t="str">
            <v>Murrayfield Primary - A Paradigm Academy</v>
          </cell>
          <cell r="E192" t="str">
            <v>Primary</v>
          </cell>
          <cell r="F192" t="str">
            <v>Recoupment Academy</v>
          </cell>
          <cell r="G192">
            <v>1</v>
          </cell>
          <cell r="H192">
            <v>0</v>
          </cell>
          <cell r="I192">
            <v>0</v>
          </cell>
          <cell r="J192">
            <v>7</v>
          </cell>
          <cell r="K192">
            <v>0</v>
          </cell>
          <cell r="L192">
            <v>0</v>
          </cell>
          <cell r="M192">
            <v>0</v>
          </cell>
          <cell r="N192">
            <v>326</v>
          </cell>
          <cell r="O192">
            <v>326</v>
          </cell>
          <cell r="P192">
            <v>54</v>
          </cell>
          <cell r="Q192">
            <v>272</v>
          </cell>
          <cell r="R192">
            <v>0</v>
          </cell>
          <cell r="S192">
            <v>0</v>
          </cell>
          <cell r="T192">
            <v>0</v>
          </cell>
          <cell r="U192">
            <v>0</v>
          </cell>
          <cell r="V192">
            <v>0</v>
          </cell>
          <cell r="W192">
            <v>0</v>
          </cell>
          <cell r="X192">
            <v>0</v>
          </cell>
          <cell r="Y192">
            <v>0</v>
          </cell>
          <cell r="Z192">
            <v>0</v>
          </cell>
          <cell r="AA192">
            <v>326</v>
          </cell>
          <cell r="AB192">
            <v>46.571428571428569</v>
          </cell>
          <cell r="AC192">
            <v>123.99999999999993</v>
          </cell>
          <cell r="AD192">
            <v>137.15853658536585</v>
          </cell>
          <cell r="AE192">
            <v>0</v>
          </cell>
          <cell r="AF192">
            <v>0</v>
          </cell>
          <cell r="AG192">
            <v>68.999999999999858</v>
          </cell>
          <cell r="AH192">
            <v>13.999999999999995</v>
          </cell>
          <cell r="AI192">
            <v>20.999999999999993</v>
          </cell>
          <cell r="AJ192">
            <v>88.999999999999957</v>
          </cell>
          <cell r="AK192">
            <v>52.000000000000092</v>
          </cell>
          <cell r="AL192">
            <v>81.000000000000114</v>
          </cell>
          <cell r="AM192">
            <v>0</v>
          </cell>
          <cell r="AN192">
            <v>0</v>
          </cell>
          <cell r="AO192">
            <v>0</v>
          </cell>
          <cell r="AP192">
            <v>0</v>
          </cell>
          <cell r="AQ192">
            <v>0</v>
          </cell>
          <cell r="AR192">
            <v>0</v>
          </cell>
          <cell r="AS192">
            <v>0</v>
          </cell>
          <cell r="AT192">
            <v>0</v>
          </cell>
          <cell r="AU192">
            <v>25.16911764705883</v>
          </cell>
          <cell r="AV192">
            <v>44.345588235294159</v>
          </cell>
          <cell r="AW192">
            <v>65.919117647058769</v>
          </cell>
          <cell r="AX192">
            <v>0</v>
          </cell>
          <cell r="AY192">
            <v>0</v>
          </cell>
          <cell r="AZ192">
            <v>0</v>
          </cell>
          <cell r="BA192">
            <v>0</v>
          </cell>
          <cell r="BB192">
            <v>87.669421487603344</v>
          </cell>
          <cell r="BC192">
            <v>105.0743801652893</v>
          </cell>
          <cell r="BD192">
            <v>0</v>
          </cell>
          <cell r="BE192">
            <v>0</v>
          </cell>
          <cell r="BF192">
            <v>0</v>
          </cell>
          <cell r="BG192">
            <v>0</v>
          </cell>
          <cell r="BH192">
            <v>0</v>
          </cell>
          <cell r="BI192">
            <v>0</v>
          </cell>
          <cell r="BJ192">
            <v>20.439999999999841</v>
          </cell>
          <cell r="BK192">
            <v>0</v>
          </cell>
          <cell r="BL192">
            <v>0.52246877598736197</v>
          </cell>
          <cell r="BM192">
            <v>0</v>
          </cell>
          <cell r="BN192">
            <v>0</v>
          </cell>
          <cell r="BO192">
            <v>1</v>
          </cell>
          <cell r="BP192">
            <v>0</v>
          </cell>
        </row>
        <row r="193">
          <cell r="A193">
            <v>121</v>
          </cell>
          <cell r="B193">
            <v>143671</v>
          </cell>
          <cell r="C193">
            <v>9352189</v>
          </cell>
          <cell r="D193" t="str">
            <v>The Limes Primary Academy</v>
          </cell>
          <cell r="E193" t="str">
            <v>Primary</v>
          </cell>
          <cell r="F193" t="str">
            <v>Recoupment Academy</v>
          </cell>
          <cell r="G193">
            <v>1</v>
          </cell>
          <cell r="H193">
            <v>0</v>
          </cell>
          <cell r="I193">
            <v>0</v>
          </cell>
          <cell r="J193">
            <v>2</v>
          </cell>
          <cell r="K193">
            <v>0</v>
          </cell>
          <cell r="L193">
            <v>0</v>
          </cell>
          <cell r="M193">
            <v>0</v>
          </cell>
          <cell r="N193">
            <v>85.5</v>
          </cell>
          <cell r="O193">
            <v>85.5</v>
          </cell>
          <cell r="P193">
            <v>60.5</v>
          </cell>
          <cell r="Q193">
            <v>25</v>
          </cell>
          <cell r="R193">
            <v>0</v>
          </cell>
          <cell r="S193">
            <v>0</v>
          </cell>
          <cell r="T193">
            <v>0</v>
          </cell>
          <cell r="U193">
            <v>0</v>
          </cell>
          <cell r="V193">
            <v>0</v>
          </cell>
          <cell r="W193">
            <v>0</v>
          </cell>
          <cell r="X193">
            <v>0</v>
          </cell>
          <cell r="Y193">
            <v>0</v>
          </cell>
          <cell r="Z193">
            <v>0</v>
          </cell>
          <cell r="AA193">
            <v>85.5</v>
          </cell>
          <cell r="AB193">
            <v>42.75</v>
          </cell>
          <cell r="AC193">
            <v>22.632352941176457</v>
          </cell>
          <cell r="AD193">
            <v>22.632352941176457</v>
          </cell>
          <cell r="AE193">
            <v>0</v>
          </cell>
          <cell r="AF193">
            <v>0</v>
          </cell>
          <cell r="AG193">
            <v>32.884615384615422</v>
          </cell>
          <cell r="AH193">
            <v>35.515384615384583</v>
          </cell>
          <cell r="AI193">
            <v>1.3153846153846167</v>
          </cell>
          <cell r="AJ193">
            <v>3.9461538461538499</v>
          </cell>
          <cell r="AK193">
            <v>1.3153846153846167</v>
          </cell>
          <cell r="AL193">
            <v>7.8923076923076918</v>
          </cell>
          <cell r="AM193">
            <v>2.6307692307692334</v>
          </cell>
          <cell r="AN193">
            <v>0</v>
          </cell>
          <cell r="AO193">
            <v>0</v>
          </cell>
          <cell r="AP193">
            <v>0</v>
          </cell>
          <cell r="AQ193">
            <v>0</v>
          </cell>
          <cell r="AR193">
            <v>0</v>
          </cell>
          <cell r="AS193">
            <v>0</v>
          </cell>
          <cell r="AT193">
            <v>0</v>
          </cell>
          <cell r="AU193">
            <v>3.42</v>
          </cell>
          <cell r="AV193">
            <v>3.42</v>
          </cell>
          <cell r="AW193">
            <v>3.42</v>
          </cell>
          <cell r="AX193">
            <v>0</v>
          </cell>
          <cell r="AY193">
            <v>0</v>
          </cell>
          <cell r="AZ193">
            <v>0</v>
          </cell>
          <cell r="BA193">
            <v>0</v>
          </cell>
          <cell r="BB193">
            <v>6.25</v>
          </cell>
          <cell r="BC193">
            <v>21.375</v>
          </cell>
          <cell r="BD193">
            <v>0</v>
          </cell>
          <cell r="BE193">
            <v>0</v>
          </cell>
          <cell r="BF193">
            <v>0</v>
          </cell>
          <cell r="BG193">
            <v>0</v>
          </cell>
          <cell r="BH193">
            <v>0</v>
          </cell>
          <cell r="BI193">
            <v>0</v>
          </cell>
          <cell r="BJ193">
            <v>0</v>
          </cell>
          <cell r="BK193">
            <v>0</v>
          </cell>
          <cell r="BL193">
            <v>0.49467716708860798</v>
          </cell>
          <cell r="BM193">
            <v>0</v>
          </cell>
          <cell r="BN193">
            <v>0</v>
          </cell>
          <cell r="BO193">
            <v>1</v>
          </cell>
          <cell r="BP193">
            <v>0</v>
          </cell>
        </row>
        <row r="194">
          <cell r="A194">
            <v>249</v>
          </cell>
          <cell r="B194">
            <v>146460</v>
          </cell>
          <cell r="C194">
            <v>9352194</v>
          </cell>
          <cell r="D194" t="str">
            <v>Broke Hall Community Primary School</v>
          </cell>
          <cell r="E194" t="str">
            <v>Primary</v>
          </cell>
          <cell r="F194" t="str">
            <v>Recoupment Academy</v>
          </cell>
          <cell r="G194">
            <v>1</v>
          </cell>
          <cell r="H194">
            <v>0</v>
          </cell>
          <cell r="I194">
            <v>0</v>
          </cell>
          <cell r="J194">
            <v>7</v>
          </cell>
          <cell r="K194">
            <v>0</v>
          </cell>
          <cell r="L194">
            <v>0</v>
          </cell>
          <cell r="M194">
            <v>0</v>
          </cell>
          <cell r="N194">
            <v>630</v>
          </cell>
          <cell r="O194">
            <v>630</v>
          </cell>
          <cell r="P194">
            <v>92</v>
          </cell>
          <cell r="Q194">
            <v>538</v>
          </cell>
          <cell r="R194">
            <v>0</v>
          </cell>
          <cell r="S194">
            <v>0</v>
          </cell>
          <cell r="T194">
            <v>0</v>
          </cell>
          <cell r="U194">
            <v>0</v>
          </cell>
          <cell r="V194">
            <v>0</v>
          </cell>
          <cell r="W194">
            <v>0</v>
          </cell>
          <cell r="X194">
            <v>0</v>
          </cell>
          <cell r="Y194">
            <v>0</v>
          </cell>
          <cell r="Z194">
            <v>0</v>
          </cell>
          <cell r="AA194">
            <v>630</v>
          </cell>
          <cell r="AB194">
            <v>90</v>
          </cell>
          <cell r="AC194">
            <v>27.999999999999972</v>
          </cell>
          <cell r="AD194">
            <v>31.39871382636656</v>
          </cell>
          <cell r="AE194">
            <v>0</v>
          </cell>
          <cell r="AF194">
            <v>0</v>
          </cell>
          <cell r="AG194">
            <v>573.99999999999989</v>
          </cell>
          <cell r="AH194">
            <v>1.9999999999999969</v>
          </cell>
          <cell r="AI194">
            <v>4.0000000000000009</v>
          </cell>
          <cell r="AJ194">
            <v>16.000000000000004</v>
          </cell>
          <cell r="AK194">
            <v>26.000000000000018</v>
          </cell>
          <cell r="AL194">
            <v>8.0000000000000018</v>
          </cell>
          <cell r="AM194">
            <v>0</v>
          </cell>
          <cell r="AN194">
            <v>0</v>
          </cell>
          <cell r="AO194">
            <v>0</v>
          </cell>
          <cell r="AP194">
            <v>0</v>
          </cell>
          <cell r="AQ194">
            <v>0</v>
          </cell>
          <cell r="AR194">
            <v>0</v>
          </cell>
          <cell r="AS194">
            <v>0</v>
          </cell>
          <cell r="AT194">
            <v>0</v>
          </cell>
          <cell r="AU194">
            <v>10.539033457249081</v>
          </cell>
          <cell r="AV194">
            <v>18.736059479553926</v>
          </cell>
          <cell r="AW194">
            <v>29.275092936802945</v>
          </cell>
          <cell r="AX194">
            <v>0</v>
          </cell>
          <cell r="AY194">
            <v>0</v>
          </cell>
          <cell r="AZ194">
            <v>0</v>
          </cell>
          <cell r="BA194">
            <v>2.0257234726688105</v>
          </cell>
          <cell r="BB194">
            <v>132.97735849056619</v>
          </cell>
          <cell r="BC194">
            <v>155.71698113207566</v>
          </cell>
          <cell r="BD194">
            <v>0</v>
          </cell>
          <cell r="BE194">
            <v>0</v>
          </cell>
          <cell r="BF194">
            <v>0</v>
          </cell>
          <cell r="BG194">
            <v>0</v>
          </cell>
          <cell r="BH194">
            <v>0</v>
          </cell>
          <cell r="BI194">
            <v>0</v>
          </cell>
          <cell r="BJ194">
            <v>0</v>
          </cell>
          <cell r="BK194">
            <v>0</v>
          </cell>
          <cell r="BL194">
            <v>0.83368956540642702</v>
          </cell>
          <cell r="BM194">
            <v>0</v>
          </cell>
          <cell r="BN194">
            <v>0</v>
          </cell>
          <cell r="BO194">
            <v>1</v>
          </cell>
          <cell r="BP194">
            <v>0</v>
          </cell>
        </row>
        <row r="195">
          <cell r="A195">
            <v>119</v>
          </cell>
          <cell r="B195">
            <v>143830</v>
          </cell>
          <cell r="C195">
            <v>9352197</v>
          </cell>
          <cell r="D195" t="str">
            <v>Yoxford &amp; Peasenhall Primary Academy</v>
          </cell>
          <cell r="E195" t="str">
            <v>Primary</v>
          </cell>
          <cell r="F195" t="str">
            <v>Recoupment Academy</v>
          </cell>
          <cell r="G195">
            <v>1</v>
          </cell>
          <cell r="H195">
            <v>0</v>
          </cell>
          <cell r="I195">
            <v>0</v>
          </cell>
          <cell r="J195">
            <v>7</v>
          </cell>
          <cell r="K195">
            <v>0</v>
          </cell>
          <cell r="L195">
            <v>0</v>
          </cell>
          <cell r="M195">
            <v>0</v>
          </cell>
          <cell r="N195">
            <v>74</v>
          </cell>
          <cell r="O195">
            <v>74</v>
          </cell>
          <cell r="P195">
            <v>15</v>
          </cell>
          <cell r="Q195">
            <v>59</v>
          </cell>
          <cell r="R195">
            <v>0</v>
          </cell>
          <cell r="S195">
            <v>0</v>
          </cell>
          <cell r="T195">
            <v>0</v>
          </cell>
          <cell r="U195">
            <v>0</v>
          </cell>
          <cell r="V195">
            <v>0</v>
          </cell>
          <cell r="W195">
            <v>0</v>
          </cell>
          <cell r="X195">
            <v>0</v>
          </cell>
          <cell r="Y195">
            <v>0</v>
          </cell>
          <cell r="Z195">
            <v>0</v>
          </cell>
          <cell r="AA195">
            <v>74</v>
          </cell>
          <cell r="AB195">
            <v>10.571428571428571</v>
          </cell>
          <cell r="AC195">
            <v>17.999999999999982</v>
          </cell>
          <cell r="AD195">
            <v>20.985074626865671</v>
          </cell>
          <cell r="AE195">
            <v>0</v>
          </cell>
          <cell r="AF195">
            <v>0</v>
          </cell>
          <cell r="AG195">
            <v>74</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20.701754385964904</v>
          </cell>
          <cell r="BC195">
            <v>25.964912280701746</v>
          </cell>
          <cell r="BD195">
            <v>0</v>
          </cell>
          <cell r="BE195">
            <v>0</v>
          </cell>
          <cell r="BF195">
            <v>0</v>
          </cell>
          <cell r="BG195">
            <v>0</v>
          </cell>
          <cell r="BH195">
            <v>0</v>
          </cell>
          <cell r="BI195">
            <v>0</v>
          </cell>
          <cell r="BJ195">
            <v>0</v>
          </cell>
          <cell r="BK195">
            <v>0</v>
          </cell>
          <cell r="BL195">
            <v>2.76727091057692</v>
          </cell>
          <cell r="BM195">
            <v>0</v>
          </cell>
          <cell r="BN195">
            <v>1</v>
          </cell>
          <cell r="BO195">
            <v>1</v>
          </cell>
          <cell r="BP195">
            <v>0</v>
          </cell>
        </row>
        <row r="196">
          <cell r="A196">
            <v>512</v>
          </cell>
          <cell r="B196">
            <v>143860</v>
          </cell>
          <cell r="C196">
            <v>9352198</v>
          </cell>
          <cell r="D196" t="str">
            <v>Woodhall Primary School</v>
          </cell>
          <cell r="E196" t="str">
            <v>Primary</v>
          </cell>
          <cell r="F196" t="str">
            <v>Recoupment Academy</v>
          </cell>
          <cell r="G196">
            <v>1</v>
          </cell>
          <cell r="H196">
            <v>0</v>
          </cell>
          <cell r="I196">
            <v>0</v>
          </cell>
          <cell r="J196">
            <v>7</v>
          </cell>
          <cell r="K196">
            <v>0</v>
          </cell>
          <cell r="L196">
            <v>0</v>
          </cell>
          <cell r="M196">
            <v>0</v>
          </cell>
          <cell r="N196">
            <v>376</v>
          </cell>
          <cell r="O196">
            <v>376</v>
          </cell>
          <cell r="P196">
            <v>41</v>
          </cell>
          <cell r="Q196">
            <v>335</v>
          </cell>
          <cell r="R196">
            <v>0</v>
          </cell>
          <cell r="S196">
            <v>0</v>
          </cell>
          <cell r="T196">
            <v>0</v>
          </cell>
          <cell r="U196">
            <v>0</v>
          </cell>
          <cell r="V196">
            <v>0</v>
          </cell>
          <cell r="W196">
            <v>0</v>
          </cell>
          <cell r="X196">
            <v>0</v>
          </cell>
          <cell r="Y196">
            <v>0</v>
          </cell>
          <cell r="Z196">
            <v>0</v>
          </cell>
          <cell r="AA196">
            <v>376</v>
          </cell>
          <cell r="AB196">
            <v>53.714285714285715</v>
          </cell>
          <cell r="AC196">
            <v>94</v>
          </cell>
          <cell r="AD196">
            <v>118.22680412371133</v>
          </cell>
          <cell r="AE196">
            <v>0</v>
          </cell>
          <cell r="AF196">
            <v>0</v>
          </cell>
          <cell r="AG196">
            <v>113.90884718498644</v>
          </cell>
          <cell r="AH196">
            <v>62.498659517426219</v>
          </cell>
          <cell r="AI196">
            <v>88.707774798927503</v>
          </cell>
          <cell r="AJ196">
            <v>15.12064343163537</v>
          </cell>
          <cell r="AK196">
            <v>95.764075067024166</v>
          </cell>
          <cell r="AL196">
            <v>0</v>
          </cell>
          <cell r="AM196">
            <v>0</v>
          </cell>
          <cell r="AN196">
            <v>0</v>
          </cell>
          <cell r="AO196">
            <v>0</v>
          </cell>
          <cell r="AP196">
            <v>0</v>
          </cell>
          <cell r="AQ196">
            <v>0</v>
          </cell>
          <cell r="AR196">
            <v>0</v>
          </cell>
          <cell r="AS196">
            <v>0</v>
          </cell>
          <cell r="AT196">
            <v>0</v>
          </cell>
          <cell r="AU196">
            <v>5.611940298507478</v>
          </cell>
          <cell r="AV196">
            <v>12.346268656716422</v>
          </cell>
          <cell r="AW196">
            <v>13.468656716417927</v>
          </cell>
          <cell r="AX196">
            <v>0</v>
          </cell>
          <cell r="AY196">
            <v>0</v>
          </cell>
          <cell r="AZ196">
            <v>0</v>
          </cell>
          <cell r="BA196">
            <v>0.96907216494845361</v>
          </cell>
          <cell r="BB196">
            <v>97.622699386502973</v>
          </cell>
          <cell r="BC196">
            <v>109.57055214723916</v>
          </cell>
          <cell r="BD196">
            <v>0</v>
          </cell>
          <cell r="BE196">
            <v>0</v>
          </cell>
          <cell r="BF196">
            <v>0</v>
          </cell>
          <cell r="BG196">
            <v>0</v>
          </cell>
          <cell r="BH196">
            <v>0</v>
          </cell>
          <cell r="BI196">
            <v>0</v>
          </cell>
          <cell r="BJ196">
            <v>0.43999999999998446</v>
          </cell>
          <cell r="BK196">
            <v>0</v>
          </cell>
          <cell r="BL196">
            <v>0.488117515923567</v>
          </cell>
          <cell r="BM196">
            <v>0</v>
          </cell>
          <cell r="BN196">
            <v>0</v>
          </cell>
          <cell r="BO196">
            <v>1</v>
          </cell>
          <cell r="BP196">
            <v>0</v>
          </cell>
        </row>
        <row r="197">
          <cell r="A197">
            <v>483</v>
          </cell>
          <cell r="B197">
            <v>143861</v>
          </cell>
          <cell r="C197">
            <v>9352199</v>
          </cell>
          <cell r="D197" t="str">
            <v>Houldsworth Valley Primary Academy</v>
          </cell>
          <cell r="E197" t="str">
            <v>Primary</v>
          </cell>
          <cell r="F197" t="str">
            <v>Recoupment Academy</v>
          </cell>
          <cell r="G197">
            <v>1</v>
          </cell>
          <cell r="H197">
            <v>0</v>
          </cell>
          <cell r="I197">
            <v>0</v>
          </cell>
          <cell r="J197">
            <v>7</v>
          </cell>
          <cell r="K197">
            <v>0</v>
          </cell>
          <cell r="L197">
            <v>0</v>
          </cell>
          <cell r="M197">
            <v>0</v>
          </cell>
          <cell r="N197">
            <v>304</v>
          </cell>
          <cell r="O197">
            <v>304</v>
          </cell>
          <cell r="P197">
            <v>30</v>
          </cell>
          <cell r="Q197">
            <v>274</v>
          </cell>
          <cell r="R197">
            <v>0</v>
          </cell>
          <cell r="S197">
            <v>0</v>
          </cell>
          <cell r="T197">
            <v>0</v>
          </cell>
          <cell r="U197">
            <v>0</v>
          </cell>
          <cell r="V197">
            <v>0</v>
          </cell>
          <cell r="W197">
            <v>0</v>
          </cell>
          <cell r="X197">
            <v>0</v>
          </cell>
          <cell r="Y197">
            <v>0</v>
          </cell>
          <cell r="Z197">
            <v>0</v>
          </cell>
          <cell r="AA197">
            <v>304</v>
          </cell>
          <cell r="AB197">
            <v>43.428571428571431</v>
          </cell>
          <cell r="AC197">
            <v>62.99999999999995</v>
          </cell>
          <cell r="AD197">
            <v>71.818770226537211</v>
          </cell>
          <cell r="AE197">
            <v>0</v>
          </cell>
          <cell r="AF197">
            <v>0</v>
          </cell>
          <cell r="AG197">
            <v>254.83828382838274</v>
          </cell>
          <cell r="AH197">
            <v>48.158415841584031</v>
          </cell>
          <cell r="AI197">
            <v>1.0033003300330032</v>
          </cell>
          <cell r="AJ197">
            <v>0</v>
          </cell>
          <cell r="AK197">
            <v>0</v>
          </cell>
          <cell r="AL197">
            <v>0</v>
          </cell>
          <cell r="AM197">
            <v>0</v>
          </cell>
          <cell r="AN197">
            <v>0</v>
          </cell>
          <cell r="AO197">
            <v>0</v>
          </cell>
          <cell r="AP197">
            <v>0</v>
          </cell>
          <cell r="AQ197">
            <v>0</v>
          </cell>
          <cell r="AR197">
            <v>0</v>
          </cell>
          <cell r="AS197">
            <v>0</v>
          </cell>
          <cell r="AT197">
            <v>0</v>
          </cell>
          <cell r="AU197">
            <v>13.461254612546112</v>
          </cell>
          <cell r="AV197">
            <v>34.774907749077457</v>
          </cell>
          <cell r="AW197">
            <v>43.749077490774866</v>
          </cell>
          <cell r="AX197">
            <v>0</v>
          </cell>
          <cell r="AY197">
            <v>0</v>
          </cell>
          <cell r="AZ197">
            <v>0</v>
          </cell>
          <cell r="BA197">
            <v>2.9514563106796112</v>
          </cell>
          <cell r="BB197">
            <v>87.635627530364388</v>
          </cell>
          <cell r="BC197">
            <v>97.230769230769255</v>
          </cell>
          <cell r="BD197">
            <v>0</v>
          </cell>
          <cell r="BE197">
            <v>0</v>
          </cell>
          <cell r="BF197">
            <v>0</v>
          </cell>
          <cell r="BG197">
            <v>0</v>
          </cell>
          <cell r="BH197">
            <v>0</v>
          </cell>
          <cell r="BI197">
            <v>0</v>
          </cell>
          <cell r="BJ197">
            <v>18.882112211221088</v>
          </cell>
          <cell r="BK197">
            <v>0</v>
          </cell>
          <cell r="BL197">
            <v>0.47157010690690698</v>
          </cell>
          <cell r="BM197">
            <v>0</v>
          </cell>
          <cell r="BN197">
            <v>0</v>
          </cell>
          <cell r="BO197">
            <v>1</v>
          </cell>
          <cell r="BP197">
            <v>0</v>
          </cell>
        </row>
        <row r="198">
          <cell r="A198">
            <v>473</v>
          </cell>
          <cell r="B198">
            <v>144275</v>
          </cell>
          <cell r="C198">
            <v>9352200</v>
          </cell>
          <cell r="D198" t="str">
            <v>Beck Row Primary Academy</v>
          </cell>
          <cell r="E198" t="str">
            <v>Primary</v>
          </cell>
          <cell r="F198" t="str">
            <v>Recoupment Academy</v>
          </cell>
          <cell r="G198">
            <v>1</v>
          </cell>
          <cell r="H198">
            <v>0</v>
          </cell>
          <cell r="I198">
            <v>0</v>
          </cell>
          <cell r="J198">
            <v>7</v>
          </cell>
          <cell r="K198">
            <v>0</v>
          </cell>
          <cell r="L198">
            <v>0</v>
          </cell>
          <cell r="M198">
            <v>0</v>
          </cell>
          <cell r="N198">
            <v>200</v>
          </cell>
          <cell r="O198">
            <v>200</v>
          </cell>
          <cell r="P198">
            <v>41</v>
          </cell>
          <cell r="Q198">
            <v>159</v>
          </cell>
          <cell r="R198">
            <v>0</v>
          </cell>
          <cell r="S198">
            <v>0</v>
          </cell>
          <cell r="T198">
            <v>0</v>
          </cell>
          <cell r="U198">
            <v>0</v>
          </cell>
          <cell r="V198">
            <v>0</v>
          </cell>
          <cell r="W198">
            <v>0</v>
          </cell>
          <cell r="X198">
            <v>0</v>
          </cell>
          <cell r="Y198">
            <v>0</v>
          </cell>
          <cell r="Z198">
            <v>0</v>
          </cell>
          <cell r="AA198">
            <v>200</v>
          </cell>
          <cell r="AB198">
            <v>28.571428571428573</v>
          </cell>
          <cell r="AC198">
            <v>37</v>
          </cell>
          <cell r="AD198">
            <v>50</v>
          </cell>
          <cell r="AE198">
            <v>0</v>
          </cell>
          <cell r="AF198">
            <v>0</v>
          </cell>
          <cell r="AG198">
            <v>193</v>
          </cell>
          <cell r="AH198">
            <v>1</v>
          </cell>
          <cell r="AI198">
            <v>0</v>
          </cell>
          <cell r="AJ198">
            <v>6</v>
          </cell>
          <cell r="AK198">
            <v>0</v>
          </cell>
          <cell r="AL198">
            <v>0</v>
          </cell>
          <cell r="AM198">
            <v>0</v>
          </cell>
          <cell r="AN198">
            <v>0</v>
          </cell>
          <cell r="AO198">
            <v>0</v>
          </cell>
          <cell r="AP198">
            <v>0</v>
          </cell>
          <cell r="AQ198">
            <v>0</v>
          </cell>
          <cell r="AR198">
            <v>0</v>
          </cell>
          <cell r="AS198">
            <v>0</v>
          </cell>
          <cell r="AT198">
            <v>0</v>
          </cell>
          <cell r="AU198">
            <v>3.7735849056603801</v>
          </cell>
          <cell r="AV198">
            <v>3.7735849056603801</v>
          </cell>
          <cell r="AW198">
            <v>5.0314465408805003</v>
          </cell>
          <cell r="AX198">
            <v>0</v>
          </cell>
          <cell r="AY198">
            <v>0</v>
          </cell>
          <cell r="AZ198">
            <v>0</v>
          </cell>
          <cell r="BA198">
            <v>0</v>
          </cell>
          <cell r="BB198">
            <v>69.307692307692321</v>
          </cell>
          <cell r="BC198">
            <v>87.179487179487197</v>
          </cell>
          <cell r="BD198">
            <v>0</v>
          </cell>
          <cell r="BE198">
            <v>0</v>
          </cell>
          <cell r="BF198">
            <v>0</v>
          </cell>
          <cell r="BG198">
            <v>0</v>
          </cell>
          <cell r="BH198">
            <v>0</v>
          </cell>
          <cell r="BI198">
            <v>0</v>
          </cell>
          <cell r="BJ198">
            <v>2.0000000000000018</v>
          </cell>
          <cell r="BK198">
            <v>0</v>
          </cell>
          <cell r="BL198">
            <v>1.5777453635593199</v>
          </cell>
          <cell r="BM198">
            <v>0</v>
          </cell>
          <cell r="BN198">
            <v>0</v>
          </cell>
          <cell r="BO198">
            <v>1</v>
          </cell>
          <cell r="BP198">
            <v>0</v>
          </cell>
        </row>
        <row r="199">
          <cell r="A199">
            <v>452</v>
          </cell>
          <cell r="B199">
            <v>144276</v>
          </cell>
          <cell r="C199">
            <v>9352201</v>
          </cell>
          <cell r="D199" t="str">
            <v>Clements Primary Academy</v>
          </cell>
          <cell r="E199" t="str">
            <v>Primary</v>
          </cell>
          <cell r="F199" t="str">
            <v>Recoupment Academy</v>
          </cell>
          <cell r="G199">
            <v>1</v>
          </cell>
          <cell r="H199">
            <v>0</v>
          </cell>
          <cell r="I199">
            <v>0</v>
          </cell>
          <cell r="J199">
            <v>7</v>
          </cell>
          <cell r="K199">
            <v>0</v>
          </cell>
          <cell r="L199">
            <v>0</v>
          </cell>
          <cell r="M199">
            <v>0</v>
          </cell>
          <cell r="N199">
            <v>236</v>
          </cell>
          <cell r="O199">
            <v>236</v>
          </cell>
          <cell r="P199">
            <v>35</v>
          </cell>
          <cell r="Q199">
            <v>201</v>
          </cell>
          <cell r="R199">
            <v>0</v>
          </cell>
          <cell r="S199">
            <v>0</v>
          </cell>
          <cell r="T199">
            <v>0</v>
          </cell>
          <cell r="U199">
            <v>0</v>
          </cell>
          <cell r="V199">
            <v>0</v>
          </cell>
          <cell r="W199">
            <v>0</v>
          </cell>
          <cell r="X199">
            <v>0</v>
          </cell>
          <cell r="Y199">
            <v>0</v>
          </cell>
          <cell r="Z199">
            <v>0</v>
          </cell>
          <cell r="AA199">
            <v>236</v>
          </cell>
          <cell r="AB199">
            <v>33.714285714285715</v>
          </cell>
          <cell r="AC199">
            <v>57.000000000000107</v>
          </cell>
          <cell r="AD199">
            <v>76.634686346863461</v>
          </cell>
          <cell r="AE199">
            <v>0</v>
          </cell>
          <cell r="AF199">
            <v>0</v>
          </cell>
          <cell r="AG199">
            <v>154.99999999999994</v>
          </cell>
          <cell r="AH199">
            <v>33.999999999999886</v>
          </cell>
          <cell r="AI199">
            <v>46.999999999999915</v>
          </cell>
          <cell r="AJ199">
            <v>0</v>
          </cell>
          <cell r="AK199">
            <v>0</v>
          </cell>
          <cell r="AL199">
            <v>0</v>
          </cell>
          <cell r="AM199">
            <v>0</v>
          </cell>
          <cell r="AN199">
            <v>0</v>
          </cell>
          <cell r="AO199">
            <v>0</v>
          </cell>
          <cell r="AP199">
            <v>0</v>
          </cell>
          <cell r="AQ199">
            <v>0</v>
          </cell>
          <cell r="AR199">
            <v>0</v>
          </cell>
          <cell r="AS199">
            <v>0</v>
          </cell>
          <cell r="AT199">
            <v>0</v>
          </cell>
          <cell r="AU199">
            <v>11.741293532338302</v>
          </cell>
          <cell r="AV199">
            <v>16.437810945273622</v>
          </cell>
          <cell r="AW199">
            <v>29.353233830845696</v>
          </cell>
          <cell r="AX199">
            <v>0</v>
          </cell>
          <cell r="AY199">
            <v>0</v>
          </cell>
          <cell r="AZ199">
            <v>0</v>
          </cell>
          <cell r="BA199">
            <v>3.4833948339483394</v>
          </cell>
          <cell r="BB199">
            <v>79.778350515463842</v>
          </cell>
          <cell r="BC199">
            <v>93.670103092783421</v>
          </cell>
          <cell r="BD199">
            <v>0</v>
          </cell>
          <cell r="BE199">
            <v>0</v>
          </cell>
          <cell r="BF199">
            <v>0</v>
          </cell>
          <cell r="BG199">
            <v>0</v>
          </cell>
          <cell r="BH199">
            <v>0</v>
          </cell>
          <cell r="BI199">
            <v>0</v>
          </cell>
          <cell r="BJ199">
            <v>0</v>
          </cell>
          <cell r="BK199">
            <v>0</v>
          </cell>
          <cell r="BL199">
            <v>0.41218083236994202</v>
          </cell>
          <cell r="BM199">
            <v>0</v>
          </cell>
          <cell r="BN199">
            <v>0</v>
          </cell>
          <cell r="BO199">
            <v>1</v>
          </cell>
          <cell r="BP199">
            <v>0</v>
          </cell>
        </row>
        <row r="200">
          <cell r="A200">
            <v>429</v>
          </cell>
          <cell r="B200">
            <v>144399</v>
          </cell>
          <cell r="C200">
            <v>9352202</v>
          </cell>
          <cell r="D200" t="str">
            <v>Clare Community Primary School</v>
          </cell>
          <cell r="E200" t="str">
            <v>Primary</v>
          </cell>
          <cell r="F200" t="str">
            <v>Recoupment Academy</v>
          </cell>
          <cell r="G200">
            <v>1</v>
          </cell>
          <cell r="H200">
            <v>0</v>
          </cell>
          <cell r="I200">
            <v>0</v>
          </cell>
          <cell r="J200">
            <v>7</v>
          </cell>
          <cell r="K200">
            <v>0</v>
          </cell>
          <cell r="L200">
            <v>0</v>
          </cell>
          <cell r="M200">
            <v>0</v>
          </cell>
          <cell r="N200">
            <v>200</v>
          </cell>
          <cell r="O200">
            <v>200</v>
          </cell>
          <cell r="P200">
            <v>30</v>
          </cell>
          <cell r="Q200">
            <v>170</v>
          </cell>
          <cell r="R200">
            <v>0</v>
          </cell>
          <cell r="S200">
            <v>0</v>
          </cell>
          <cell r="T200">
            <v>0</v>
          </cell>
          <cell r="U200">
            <v>0</v>
          </cell>
          <cell r="V200">
            <v>0</v>
          </cell>
          <cell r="W200">
            <v>0</v>
          </cell>
          <cell r="X200">
            <v>0</v>
          </cell>
          <cell r="Y200">
            <v>0</v>
          </cell>
          <cell r="Z200">
            <v>0</v>
          </cell>
          <cell r="AA200">
            <v>200</v>
          </cell>
          <cell r="AB200">
            <v>28.571428571428573</v>
          </cell>
          <cell r="AC200">
            <v>18</v>
          </cell>
          <cell r="AD200">
            <v>30.270270270270274</v>
          </cell>
          <cell r="AE200">
            <v>0</v>
          </cell>
          <cell r="AF200">
            <v>0</v>
          </cell>
          <cell r="AG200">
            <v>199</v>
          </cell>
          <cell r="AH200">
            <v>1</v>
          </cell>
          <cell r="AI200">
            <v>0</v>
          </cell>
          <cell r="AJ200">
            <v>0</v>
          </cell>
          <cell r="AK200">
            <v>0</v>
          </cell>
          <cell r="AL200">
            <v>0</v>
          </cell>
          <cell r="AM200">
            <v>0</v>
          </cell>
          <cell r="AN200">
            <v>0</v>
          </cell>
          <cell r="AO200">
            <v>0</v>
          </cell>
          <cell r="AP200">
            <v>0</v>
          </cell>
          <cell r="AQ200">
            <v>0</v>
          </cell>
          <cell r="AR200">
            <v>0</v>
          </cell>
          <cell r="AS200">
            <v>0</v>
          </cell>
          <cell r="AT200">
            <v>0</v>
          </cell>
          <cell r="AU200">
            <v>1.1764705882352939</v>
          </cell>
          <cell r="AV200">
            <v>1.1764705882352939</v>
          </cell>
          <cell r="AW200">
            <v>1.1764705882352939</v>
          </cell>
          <cell r="AX200">
            <v>0</v>
          </cell>
          <cell r="AY200">
            <v>0</v>
          </cell>
          <cell r="AZ200">
            <v>0</v>
          </cell>
          <cell r="BA200">
            <v>1.0810810810810811</v>
          </cell>
          <cell r="BB200">
            <v>41.4375</v>
          </cell>
          <cell r="BC200">
            <v>48.75</v>
          </cell>
          <cell r="BD200">
            <v>0</v>
          </cell>
          <cell r="BE200">
            <v>0</v>
          </cell>
          <cell r="BF200">
            <v>0</v>
          </cell>
          <cell r="BG200">
            <v>0</v>
          </cell>
          <cell r="BH200">
            <v>0</v>
          </cell>
          <cell r="BI200">
            <v>0</v>
          </cell>
          <cell r="BJ200">
            <v>4.0000000000000009</v>
          </cell>
          <cell r="BK200">
            <v>0</v>
          </cell>
          <cell r="BL200">
            <v>2.2203511726256999</v>
          </cell>
          <cell r="BM200">
            <v>0</v>
          </cell>
          <cell r="BN200">
            <v>0</v>
          </cell>
          <cell r="BO200">
            <v>1</v>
          </cell>
          <cell r="BP200">
            <v>0</v>
          </cell>
        </row>
        <row r="201">
          <cell r="A201">
            <v>217</v>
          </cell>
          <cell r="B201">
            <v>144625</v>
          </cell>
          <cell r="C201">
            <v>9352203</v>
          </cell>
          <cell r="D201" t="str">
            <v>Chelmondiston Church of England Primary School</v>
          </cell>
          <cell r="E201" t="str">
            <v>Primary</v>
          </cell>
          <cell r="F201" t="str">
            <v>Recoupment Academy</v>
          </cell>
          <cell r="G201">
            <v>1</v>
          </cell>
          <cell r="H201">
            <v>0</v>
          </cell>
          <cell r="I201">
            <v>0</v>
          </cell>
          <cell r="J201">
            <v>7</v>
          </cell>
          <cell r="K201">
            <v>0</v>
          </cell>
          <cell r="L201">
            <v>0</v>
          </cell>
          <cell r="M201">
            <v>0</v>
          </cell>
          <cell r="N201">
            <v>120</v>
          </cell>
          <cell r="O201">
            <v>120</v>
          </cell>
          <cell r="P201">
            <v>13</v>
          </cell>
          <cell r="Q201">
            <v>107</v>
          </cell>
          <cell r="R201">
            <v>0</v>
          </cell>
          <cell r="S201">
            <v>0</v>
          </cell>
          <cell r="T201">
            <v>0</v>
          </cell>
          <cell r="U201">
            <v>0</v>
          </cell>
          <cell r="V201">
            <v>0</v>
          </cell>
          <cell r="W201">
            <v>0</v>
          </cell>
          <cell r="X201">
            <v>0</v>
          </cell>
          <cell r="Y201">
            <v>0</v>
          </cell>
          <cell r="Z201">
            <v>0</v>
          </cell>
          <cell r="AA201">
            <v>120</v>
          </cell>
          <cell r="AB201">
            <v>17.142857142857142</v>
          </cell>
          <cell r="AC201">
            <v>17.000000000000039</v>
          </cell>
          <cell r="AD201">
            <v>20.16</v>
          </cell>
          <cell r="AE201">
            <v>0</v>
          </cell>
          <cell r="AF201">
            <v>0</v>
          </cell>
          <cell r="AG201">
            <v>104.00000000000004</v>
          </cell>
          <cell r="AH201">
            <v>0</v>
          </cell>
          <cell r="AI201">
            <v>6.9999999999999956</v>
          </cell>
          <cell r="AJ201">
            <v>6.9999999999999956</v>
          </cell>
          <cell r="AK201">
            <v>2.000000000000004</v>
          </cell>
          <cell r="AL201">
            <v>0</v>
          </cell>
          <cell r="AM201">
            <v>0</v>
          </cell>
          <cell r="AN201">
            <v>0</v>
          </cell>
          <cell r="AO201">
            <v>0</v>
          </cell>
          <cell r="AP201">
            <v>0</v>
          </cell>
          <cell r="AQ201">
            <v>0</v>
          </cell>
          <cell r="AR201">
            <v>0</v>
          </cell>
          <cell r="AS201">
            <v>0</v>
          </cell>
          <cell r="AT201">
            <v>0</v>
          </cell>
          <cell r="AU201">
            <v>1.1214953271028032</v>
          </cell>
          <cell r="AV201">
            <v>1.1214953271028032</v>
          </cell>
          <cell r="AW201">
            <v>1.1214953271028032</v>
          </cell>
          <cell r="AX201">
            <v>0</v>
          </cell>
          <cell r="AY201">
            <v>0</v>
          </cell>
          <cell r="AZ201">
            <v>0</v>
          </cell>
          <cell r="BA201">
            <v>0</v>
          </cell>
          <cell r="BB201">
            <v>29.552380952380929</v>
          </cell>
          <cell r="BC201">
            <v>33.142857142857117</v>
          </cell>
          <cell r="BD201">
            <v>0</v>
          </cell>
          <cell r="BE201">
            <v>0</v>
          </cell>
          <cell r="BF201">
            <v>0</v>
          </cell>
          <cell r="BG201">
            <v>0</v>
          </cell>
          <cell r="BH201">
            <v>0</v>
          </cell>
          <cell r="BI201">
            <v>0</v>
          </cell>
          <cell r="BJ201">
            <v>7.8000000000000007</v>
          </cell>
          <cell r="BK201">
            <v>0</v>
          </cell>
          <cell r="BL201">
            <v>1.94544720777778</v>
          </cell>
          <cell r="BM201">
            <v>0</v>
          </cell>
          <cell r="BN201">
            <v>0</v>
          </cell>
          <cell r="BO201">
            <v>1</v>
          </cell>
          <cell r="BP201">
            <v>0</v>
          </cell>
        </row>
        <row r="202">
          <cell r="A202">
            <v>448</v>
          </cell>
          <cell r="B202">
            <v>144215</v>
          </cell>
          <cell r="C202">
            <v>9352204</v>
          </cell>
          <cell r="D202" t="str">
            <v>Hartest Church of England Primary School</v>
          </cell>
          <cell r="E202" t="str">
            <v>Primary</v>
          </cell>
          <cell r="F202" t="str">
            <v>Recoupment Academy</v>
          </cell>
          <cell r="G202">
            <v>1</v>
          </cell>
          <cell r="H202">
            <v>0</v>
          </cell>
          <cell r="I202">
            <v>0</v>
          </cell>
          <cell r="J202">
            <v>7</v>
          </cell>
          <cell r="K202">
            <v>0</v>
          </cell>
          <cell r="L202">
            <v>0</v>
          </cell>
          <cell r="M202">
            <v>0</v>
          </cell>
          <cell r="N202">
            <v>76</v>
          </cell>
          <cell r="O202">
            <v>76</v>
          </cell>
          <cell r="P202">
            <v>14</v>
          </cell>
          <cell r="Q202">
            <v>62</v>
          </cell>
          <cell r="R202">
            <v>0</v>
          </cell>
          <cell r="S202">
            <v>0</v>
          </cell>
          <cell r="T202">
            <v>0</v>
          </cell>
          <cell r="U202">
            <v>0</v>
          </cell>
          <cell r="V202">
            <v>0</v>
          </cell>
          <cell r="W202">
            <v>0</v>
          </cell>
          <cell r="X202">
            <v>0</v>
          </cell>
          <cell r="Y202">
            <v>0</v>
          </cell>
          <cell r="Z202">
            <v>0</v>
          </cell>
          <cell r="AA202">
            <v>76</v>
          </cell>
          <cell r="AB202">
            <v>10.857142857142858</v>
          </cell>
          <cell r="AC202">
            <v>5.9999999999999973</v>
          </cell>
          <cell r="AD202">
            <v>8.5633802816901419</v>
          </cell>
          <cell r="AE202">
            <v>0</v>
          </cell>
          <cell r="AF202">
            <v>0</v>
          </cell>
          <cell r="AG202">
            <v>64.000000000000028</v>
          </cell>
          <cell r="AH202">
            <v>9.9999999999999947</v>
          </cell>
          <cell r="AI202">
            <v>0</v>
          </cell>
          <cell r="AJ202">
            <v>1.9999999999999991</v>
          </cell>
          <cell r="AK202">
            <v>0</v>
          </cell>
          <cell r="AL202">
            <v>0</v>
          </cell>
          <cell r="AM202">
            <v>0</v>
          </cell>
          <cell r="AN202">
            <v>0</v>
          </cell>
          <cell r="AO202">
            <v>0</v>
          </cell>
          <cell r="AP202">
            <v>0</v>
          </cell>
          <cell r="AQ202">
            <v>0</v>
          </cell>
          <cell r="AR202">
            <v>0</v>
          </cell>
          <cell r="AS202">
            <v>0</v>
          </cell>
          <cell r="AT202">
            <v>0</v>
          </cell>
          <cell r="AU202">
            <v>1.2258064516129019</v>
          </cell>
          <cell r="AV202">
            <v>1.2258064516129019</v>
          </cell>
          <cell r="AW202">
            <v>1.2258064516129019</v>
          </cell>
          <cell r="AX202">
            <v>0</v>
          </cell>
          <cell r="AY202">
            <v>0</v>
          </cell>
          <cell r="AZ202">
            <v>0</v>
          </cell>
          <cell r="BA202">
            <v>0</v>
          </cell>
          <cell r="BB202">
            <v>18.915254237288142</v>
          </cell>
          <cell r="BC202">
            <v>23.186440677966111</v>
          </cell>
          <cell r="BD202">
            <v>0</v>
          </cell>
          <cell r="BE202">
            <v>0</v>
          </cell>
          <cell r="BF202">
            <v>0</v>
          </cell>
          <cell r="BG202">
            <v>0</v>
          </cell>
          <cell r="BH202">
            <v>0</v>
          </cell>
          <cell r="BI202">
            <v>0</v>
          </cell>
          <cell r="BJ202">
            <v>1.4399999999999977</v>
          </cell>
          <cell r="BK202">
            <v>0</v>
          </cell>
          <cell r="BL202">
            <v>2.6367382453333299</v>
          </cell>
          <cell r="BM202">
            <v>0</v>
          </cell>
          <cell r="BN202">
            <v>1</v>
          </cell>
          <cell r="BO202">
            <v>1</v>
          </cell>
          <cell r="BP202">
            <v>0</v>
          </cell>
        </row>
        <row r="203">
          <cell r="A203">
            <v>501</v>
          </cell>
          <cell r="B203">
            <v>144553</v>
          </cell>
          <cell r="C203">
            <v>9352205</v>
          </cell>
          <cell r="D203" t="str">
            <v>Stoke-by-Nayland Church of England Primary School</v>
          </cell>
          <cell r="E203" t="str">
            <v>Primary</v>
          </cell>
          <cell r="F203" t="str">
            <v>Recoupment Academy</v>
          </cell>
          <cell r="G203">
            <v>1</v>
          </cell>
          <cell r="H203">
            <v>0</v>
          </cell>
          <cell r="I203">
            <v>0</v>
          </cell>
          <cell r="J203">
            <v>7</v>
          </cell>
          <cell r="K203">
            <v>0</v>
          </cell>
          <cell r="L203">
            <v>0</v>
          </cell>
          <cell r="M203">
            <v>0</v>
          </cell>
          <cell r="N203">
            <v>55</v>
          </cell>
          <cell r="O203">
            <v>55</v>
          </cell>
          <cell r="P203">
            <v>8</v>
          </cell>
          <cell r="Q203">
            <v>47</v>
          </cell>
          <cell r="R203">
            <v>0</v>
          </cell>
          <cell r="S203">
            <v>0</v>
          </cell>
          <cell r="T203">
            <v>0</v>
          </cell>
          <cell r="U203">
            <v>0</v>
          </cell>
          <cell r="V203">
            <v>0</v>
          </cell>
          <cell r="W203">
            <v>0</v>
          </cell>
          <cell r="X203">
            <v>0</v>
          </cell>
          <cell r="Y203">
            <v>0</v>
          </cell>
          <cell r="Z203">
            <v>0</v>
          </cell>
          <cell r="AA203">
            <v>55</v>
          </cell>
          <cell r="AB203">
            <v>7.8571428571428568</v>
          </cell>
          <cell r="AC203">
            <v>11</v>
          </cell>
          <cell r="AD203">
            <v>13.524590163934427</v>
          </cell>
          <cell r="AE203">
            <v>0</v>
          </cell>
          <cell r="AF203">
            <v>0</v>
          </cell>
          <cell r="AG203">
            <v>55</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16.347826086956534</v>
          </cell>
          <cell r="BC203">
            <v>19.13043478260871</v>
          </cell>
          <cell r="BD203">
            <v>0</v>
          </cell>
          <cell r="BE203">
            <v>0</v>
          </cell>
          <cell r="BF203">
            <v>0</v>
          </cell>
          <cell r="BG203">
            <v>0</v>
          </cell>
          <cell r="BH203">
            <v>0</v>
          </cell>
          <cell r="BI203">
            <v>0</v>
          </cell>
          <cell r="BJ203">
            <v>3.6999999999999855</v>
          </cell>
          <cell r="BK203">
            <v>0</v>
          </cell>
          <cell r="BL203">
            <v>1.8698768372548999</v>
          </cell>
          <cell r="BM203">
            <v>0</v>
          </cell>
          <cell r="BN203">
            <v>0</v>
          </cell>
          <cell r="BO203">
            <v>1</v>
          </cell>
          <cell r="BP203">
            <v>0</v>
          </cell>
        </row>
        <row r="204">
          <cell r="A204">
            <v>99</v>
          </cell>
          <cell r="B204">
            <v>144826</v>
          </cell>
          <cell r="C204">
            <v>9352206</v>
          </cell>
          <cell r="D204" t="str">
            <v>Southwold Primary School</v>
          </cell>
          <cell r="E204" t="str">
            <v>Primary</v>
          </cell>
          <cell r="F204" t="str">
            <v>Recoupment Academy</v>
          </cell>
          <cell r="G204">
            <v>1</v>
          </cell>
          <cell r="H204">
            <v>0</v>
          </cell>
          <cell r="I204">
            <v>0</v>
          </cell>
          <cell r="J204">
            <v>7</v>
          </cell>
          <cell r="K204">
            <v>0</v>
          </cell>
          <cell r="L204">
            <v>0</v>
          </cell>
          <cell r="M204">
            <v>0</v>
          </cell>
          <cell r="N204">
            <v>54</v>
          </cell>
          <cell r="O204">
            <v>54</v>
          </cell>
          <cell r="P204">
            <v>4</v>
          </cell>
          <cell r="Q204">
            <v>50</v>
          </cell>
          <cell r="R204">
            <v>0</v>
          </cell>
          <cell r="S204">
            <v>0</v>
          </cell>
          <cell r="T204">
            <v>0</v>
          </cell>
          <cell r="U204">
            <v>0</v>
          </cell>
          <cell r="V204">
            <v>0</v>
          </cell>
          <cell r="W204">
            <v>0</v>
          </cell>
          <cell r="X204">
            <v>0</v>
          </cell>
          <cell r="Y204">
            <v>0</v>
          </cell>
          <cell r="Z204">
            <v>0</v>
          </cell>
          <cell r="AA204">
            <v>54</v>
          </cell>
          <cell r="AB204">
            <v>7.7142857142857144</v>
          </cell>
          <cell r="AC204">
            <v>15.000000000000012</v>
          </cell>
          <cell r="AD204">
            <v>20.135593220338983</v>
          </cell>
          <cell r="AE204">
            <v>0</v>
          </cell>
          <cell r="AF204">
            <v>0</v>
          </cell>
          <cell r="AG204">
            <v>50.943396226415075</v>
          </cell>
          <cell r="AH204">
            <v>0</v>
          </cell>
          <cell r="AI204">
            <v>2.0377358490566051</v>
          </cell>
          <cell r="AJ204">
            <v>1.0188679245283025</v>
          </cell>
          <cell r="AK204">
            <v>0</v>
          </cell>
          <cell r="AL204">
            <v>0</v>
          </cell>
          <cell r="AM204">
            <v>0</v>
          </cell>
          <cell r="AN204">
            <v>0</v>
          </cell>
          <cell r="AO204">
            <v>0</v>
          </cell>
          <cell r="AP204">
            <v>0</v>
          </cell>
          <cell r="AQ204">
            <v>0</v>
          </cell>
          <cell r="AR204">
            <v>0</v>
          </cell>
          <cell r="AS204">
            <v>0</v>
          </cell>
          <cell r="AT204">
            <v>0</v>
          </cell>
          <cell r="AU204">
            <v>0</v>
          </cell>
          <cell r="AV204">
            <v>0</v>
          </cell>
          <cell r="AW204">
            <v>1.08</v>
          </cell>
          <cell r="AX204">
            <v>0</v>
          </cell>
          <cell r="AY204">
            <v>0</v>
          </cell>
          <cell r="AZ204">
            <v>0</v>
          </cell>
          <cell r="BA204">
            <v>0</v>
          </cell>
          <cell r="BB204">
            <v>13</v>
          </cell>
          <cell r="BC204">
            <v>14.040000000000001</v>
          </cell>
          <cell r="BD204">
            <v>0</v>
          </cell>
          <cell r="BE204">
            <v>0</v>
          </cell>
          <cell r="BF204">
            <v>0</v>
          </cell>
          <cell r="BG204">
            <v>0</v>
          </cell>
          <cell r="BH204">
            <v>0</v>
          </cell>
          <cell r="BI204">
            <v>0</v>
          </cell>
          <cell r="BJ204">
            <v>1.7600000000000007</v>
          </cell>
          <cell r="BK204">
            <v>0</v>
          </cell>
          <cell r="BL204">
            <v>1.2194464380000001</v>
          </cell>
          <cell r="BM204">
            <v>0</v>
          </cell>
          <cell r="BN204">
            <v>0</v>
          </cell>
          <cell r="BO204">
            <v>1</v>
          </cell>
          <cell r="BP204">
            <v>0</v>
          </cell>
        </row>
        <row r="205">
          <cell r="A205">
            <v>14</v>
          </cell>
          <cell r="B205">
            <v>144827</v>
          </cell>
          <cell r="C205">
            <v>9352207</v>
          </cell>
          <cell r="D205" t="str">
            <v>Brampton Church of England Primary School</v>
          </cell>
          <cell r="E205" t="str">
            <v>Primary</v>
          </cell>
          <cell r="F205" t="str">
            <v>Recoupment Academy</v>
          </cell>
          <cell r="G205">
            <v>1</v>
          </cell>
          <cell r="H205">
            <v>0</v>
          </cell>
          <cell r="I205">
            <v>0</v>
          </cell>
          <cell r="J205">
            <v>7</v>
          </cell>
          <cell r="K205">
            <v>0</v>
          </cell>
          <cell r="L205">
            <v>0</v>
          </cell>
          <cell r="M205">
            <v>0</v>
          </cell>
          <cell r="N205">
            <v>84</v>
          </cell>
          <cell r="O205">
            <v>84</v>
          </cell>
          <cell r="P205">
            <v>11</v>
          </cell>
          <cell r="Q205">
            <v>73</v>
          </cell>
          <cell r="R205">
            <v>0</v>
          </cell>
          <cell r="S205">
            <v>0</v>
          </cell>
          <cell r="T205">
            <v>0</v>
          </cell>
          <cell r="U205">
            <v>0</v>
          </cell>
          <cell r="V205">
            <v>0</v>
          </cell>
          <cell r="W205">
            <v>0</v>
          </cell>
          <cell r="X205">
            <v>0</v>
          </cell>
          <cell r="Y205">
            <v>0</v>
          </cell>
          <cell r="Z205">
            <v>0</v>
          </cell>
          <cell r="AA205">
            <v>84</v>
          </cell>
          <cell r="AB205">
            <v>12</v>
          </cell>
          <cell r="AC205">
            <v>26.000000000000039</v>
          </cell>
          <cell r="AD205">
            <v>26.372093023255815</v>
          </cell>
          <cell r="AE205">
            <v>0</v>
          </cell>
          <cell r="AF205">
            <v>0</v>
          </cell>
          <cell r="AG205">
            <v>80.999999999999972</v>
          </cell>
          <cell r="AH205">
            <v>0.99999999999999967</v>
          </cell>
          <cell r="AI205">
            <v>0</v>
          </cell>
          <cell r="AJ205">
            <v>0.99999999999999967</v>
          </cell>
          <cell r="AK205">
            <v>0</v>
          </cell>
          <cell r="AL205">
            <v>0.99999999999999967</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0.97674418604651159</v>
          </cell>
          <cell r="BB205">
            <v>21.591549295774652</v>
          </cell>
          <cell r="BC205">
            <v>24.845070422535215</v>
          </cell>
          <cell r="BD205">
            <v>0</v>
          </cell>
          <cell r="BE205">
            <v>0</v>
          </cell>
          <cell r="BF205">
            <v>0</v>
          </cell>
          <cell r="BG205">
            <v>0</v>
          </cell>
          <cell r="BH205">
            <v>0</v>
          </cell>
          <cell r="BI205">
            <v>0</v>
          </cell>
          <cell r="BJ205">
            <v>2.9599999999999973</v>
          </cell>
          <cell r="BK205">
            <v>0</v>
          </cell>
          <cell r="BL205">
            <v>2.8452593913043498</v>
          </cell>
          <cell r="BM205">
            <v>0</v>
          </cell>
          <cell r="BN205">
            <v>1</v>
          </cell>
          <cell r="BO205">
            <v>1</v>
          </cell>
          <cell r="BP205">
            <v>0</v>
          </cell>
        </row>
        <row r="206">
          <cell r="A206">
            <v>5</v>
          </cell>
          <cell r="B206">
            <v>144828</v>
          </cell>
          <cell r="C206">
            <v>9352208</v>
          </cell>
          <cell r="D206" t="str">
            <v>Barnby and North Cove Community Primary School</v>
          </cell>
          <cell r="E206" t="str">
            <v>Primary</v>
          </cell>
          <cell r="F206" t="str">
            <v>Recoupment Academy</v>
          </cell>
          <cell r="G206">
            <v>1</v>
          </cell>
          <cell r="H206">
            <v>0</v>
          </cell>
          <cell r="I206">
            <v>0</v>
          </cell>
          <cell r="J206">
            <v>7</v>
          </cell>
          <cell r="K206">
            <v>0</v>
          </cell>
          <cell r="L206">
            <v>0</v>
          </cell>
          <cell r="M206">
            <v>0</v>
          </cell>
          <cell r="N206">
            <v>94</v>
          </cell>
          <cell r="O206">
            <v>94</v>
          </cell>
          <cell r="P206">
            <v>10</v>
          </cell>
          <cell r="Q206">
            <v>84</v>
          </cell>
          <cell r="R206">
            <v>0</v>
          </cell>
          <cell r="S206">
            <v>0</v>
          </cell>
          <cell r="T206">
            <v>0</v>
          </cell>
          <cell r="U206">
            <v>0</v>
          </cell>
          <cell r="V206">
            <v>0</v>
          </cell>
          <cell r="W206">
            <v>0</v>
          </cell>
          <cell r="X206">
            <v>0</v>
          </cell>
          <cell r="Y206">
            <v>0</v>
          </cell>
          <cell r="Z206">
            <v>0</v>
          </cell>
          <cell r="AA206">
            <v>94</v>
          </cell>
          <cell r="AB206">
            <v>13.428571428571429</v>
          </cell>
          <cell r="AC206">
            <v>14.999999999999964</v>
          </cell>
          <cell r="AD206">
            <v>17.09090909090909</v>
          </cell>
          <cell r="AE206">
            <v>0</v>
          </cell>
          <cell r="AF206">
            <v>0</v>
          </cell>
          <cell r="AG206">
            <v>74.795698924731198</v>
          </cell>
          <cell r="AH206">
            <v>9.0967741935483861</v>
          </cell>
          <cell r="AI206">
            <v>4.0430107526881676</v>
          </cell>
          <cell r="AJ206">
            <v>4.0430107526881676</v>
          </cell>
          <cell r="AK206">
            <v>2.0215053763440838</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26.181818181818208</v>
          </cell>
          <cell r="BC206">
            <v>29.298701298701328</v>
          </cell>
          <cell r="BD206">
            <v>0</v>
          </cell>
          <cell r="BE206">
            <v>0</v>
          </cell>
          <cell r="BF206">
            <v>0</v>
          </cell>
          <cell r="BG206">
            <v>0</v>
          </cell>
          <cell r="BH206">
            <v>0</v>
          </cell>
          <cell r="BI206">
            <v>0</v>
          </cell>
          <cell r="BJ206">
            <v>17.360000000000021</v>
          </cell>
          <cell r="BK206">
            <v>0</v>
          </cell>
          <cell r="BL206">
            <v>1.9174495</v>
          </cell>
          <cell r="BM206">
            <v>0</v>
          </cell>
          <cell r="BN206">
            <v>0</v>
          </cell>
          <cell r="BO206">
            <v>1</v>
          </cell>
          <cell r="BP206">
            <v>0</v>
          </cell>
        </row>
        <row r="207">
          <cell r="A207">
            <v>442</v>
          </cell>
          <cell r="B207">
            <v>144218</v>
          </cell>
          <cell r="C207">
            <v>9352209</v>
          </cell>
          <cell r="D207" t="str">
            <v>Wells Hall Primary School</v>
          </cell>
          <cell r="E207" t="str">
            <v>Primary</v>
          </cell>
          <cell r="F207" t="str">
            <v>Recoupment Academy</v>
          </cell>
          <cell r="G207">
            <v>1</v>
          </cell>
          <cell r="H207">
            <v>0</v>
          </cell>
          <cell r="I207">
            <v>0</v>
          </cell>
          <cell r="J207">
            <v>7</v>
          </cell>
          <cell r="K207">
            <v>0</v>
          </cell>
          <cell r="L207">
            <v>0</v>
          </cell>
          <cell r="M207">
            <v>0</v>
          </cell>
          <cell r="N207">
            <v>412</v>
          </cell>
          <cell r="O207">
            <v>412</v>
          </cell>
          <cell r="P207">
            <v>56</v>
          </cell>
          <cell r="Q207">
            <v>356</v>
          </cell>
          <cell r="R207">
            <v>0</v>
          </cell>
          <cell r="S207">
            <v>0</v>
          </cell>
          <cell r="T207">
            <v>0</v>
          </cell>
          <cell r="U207">
            <v>0</v>
          </cell>
          <cell r="V207">
            <v>0</v>
          </cell>
          <cell r="W207">
            <v>0</v>
          </cell>
          <cell r="X207">
            <v>0</v>
          </cell>
          <cell r="Y207">
            <v>0</v>
          </cell>
          <cell r="Z207">
            <v>0</v>
          </cell>
          <cell r="AA207">
            <v>412</v>
          </cell>
          <cell r="AB207">
            <v>58.857142857142854</v>
          </cell>
          <cell r="AC207">
            <v>72.999999999999801</v>
          </cell>
          <cell r="AD207">
            <v>74.078817733990149</v>
          </cell>
          <cell r="AE207">
            <v>0</v>
          </cell>
          <cell r="AF207">
            <v>0</v>
          </cell>
          <cell r="AG207">
            <v>301.00000000000011</v>
          </cell>
          <cell r="AH207">
            <v>34</v>
          </cell>
          <cell r="AI207">
            <v>5.0000000000000053</v>
          </cell>
          <cell r="AJ207">
            <v>67.000000000000014</v>
          </cell>
          <cell r="AK207">
            <v>5.0000000000000053</v>
          </cell>
          <cell r="AL207">
            <v>0</v>
          </cell>
          <cell r="AM207">
            <v>0</v>
          </cell>
          <cell r="AN207">
            <v>0</v>
          </cell>
          <cell r="AO207">
            <v>0</v>
          </cell>
          <cell r="AP207">
            <v>0</v>
          </cell>
          <cell r="AQ207">
            <v>0</v>
          </cell>
          <cell r="AR207">
            <v>0</v>
          </cell>
          <cell r="AS207">
            <v>0</v>
          </cell>
          <cell r="AT207">
            <v>0</v>
          </cell>
          <cell r="AU207">
            <v>3.4816901408450693</v>
          </cell>
          <cell r="AV207">
            <v>8.1239436619718184</v>
          </cell>
          <cell r="AW207">
            <v>9.284507042253507</v>
          </cell>
          <cell r="AX207">
            <v>0</v>
          </cell>
          <cell r="AY207">
            <v>0</v>
          </cell>
          <cell r="AZ207">
            <v>0</v>
          </cell>
          <cell r="BA207">
            <v>1.0147783251231528</v>
          </cell>
          <cell r="BB207">
            <v>124.18604651162805</v>
          </cell>
          <cell r="BC207">
            <v>143.72093023255832</v>
          </cell>
          <cell r="BD207">
            <v>0</v>
          </cell>
          <cell r="BE207">
            <v>0</v>
          </cell>
          <cell r="BF207">
            <v>0</v>
          </cell>
          <cell r="BG207">
            <v>0</v>
          </cell>
          <cell r="BH207">
            <v>0</v>
          </cell>
          <cell r="BI207">
            <v>0</v>
          </cell>
          <cell r="BJ207">
            <v>0.27999999999998693</v>
          </cell>
          <cell r="BK207">
            <v>0</v>
          </cell>
          <cell r="BL207">
            <v>0.73912011111111098</v>
          </cell>
          <cell r="BM207">
            <v>0</v>
          </cell>
          <cell r="BN207">
            <v>0</v>
          </cell>
          <cell r="BO207">
            <v>1</v>
          </cell>
          <cell r="BP207">
            <v>0</v>
          </cell>
        </row>
        <row r="208">
          <cell r="A208">
            <v>525</v>
          </cell>
          <cell r="B208">
            <v>145031</v>
          </cell>
          <cell r="C208">
            <v>9352210</v>
          </cell>
          <cell r="D208" t="str">
            <v>The Pines</v>
          </cell>
          <cell r="E208" t="str">
            <v>Primary</v>
          </cell>
          <cell r="F208" t="str">
            <v>Recoupment Academy</v>
          </cell>
          <cell r="G208">
            <v>1</v>
          </cell>
          <cell r="H208">
            <v>0</v>
          </cell>
          <cell r="I208">
            <v>0</v>
          </cell>
          <cell r="J208">
            <v>4</v>
          </cell>
          <cell r="K208">
            <v>0</v>
          </cell>
          <cell r="L208">
            <v>0</v>
          </cell>
          <cell r="M208">
            <v>0</v>
          </cell>
          <cell r="N208">
            <v>103.5</v>
          </cell>
          <cell r="O208">
            <v>103.5</v>
          </cell>
          <cell r="P208">
            <v>47.5</v>
          </cell>
          <cell r="Q208">
            <v>56</v>
          </cell>
          <cell r="R208">
            <v>0</v>
          </cell>
          <cell r="S208">
            <v>0</v>
          </cell>
          <cell r="T208">
            <v>0</v>
          </cell>
          <cell r="U208">
            <v>0</v>
          </cell>
          <cell r="V208">
            <v>0</v>
          </cell>
          <cell r="W208">
            <v>0</v>
          </cell>
          <cell r="X208">
            <v>0</v>
          </cell>
          <cell r="Y208">
            <v>0</v>
          </cell>
          <cell r="Z208">
            <v>0</v>
          </cell>
          <cell r="AA208">
            <v>103.5</v>
          </cell>
          <cell r="AB208">
            <v>25.875</v>
          </cell>
          <cell r="AC208">
            <v>9.6279069767441872</v>
          </cell>
          <cell r="AD208">
            <v>9.8571428571428559</v>
          </cell>
          <cell r="AE208">
            <v>0</v>
          </cell>
          <cell r="AF208">
            <v>0</v>
          </cell>
          <cell r="AG208">
            <v>103.5</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9.2410714285714306</v>
          </cell>
          <cell r="AV208">
            <v>12.9375</v>
          </cell>
          <cell r="AW208">
            <v>14.785714285714299</v>
          </cell>
          <cell r="AX208">
            <v>0</v>
          </cell>
          <cell r="AY208">
            <v>0</v>
          </cell>
          <cell r="AZ208">
            <v>0</v>
          </cell>
          <cell r="BA208">
            <v>0</v>
          </cell>
          <cell r="BB208">
            <v>21</v>
          </cell>
          <cell r="BC208">
            <v>38.8125</v>
          </cell>
          <cell r="BD208">
            <v>0</v>
          </cell>
          <cell r="BE208">
            <v>0</v>
          </cell>
          <cell r="BF208">
            <v>0</v>
          </cell>
          <cell r="BG208">
            <v>0</v>
          </cell>
          <cell r="BH208">
            <v>0</v>
          </cell>
          <cell r="BI208">
            <v>0</v>
          </cell>
          <cell r="BJ208">
            <v>10.638837209302368</v>
          </cell>
          <cell r="BK208">
            <v>0</v>
          </cell>
          <cell r="BL208">
            <v>0.83414745384615396</v>
          </cell>
          <cell r="BM208">
            <v>0</v>
          </cell>
          <cell r="BN208">
            <v>0</v>
          </cell>
          <cell r="BO208">
            <v>1</v>
          </cell>
          <cell r="BP208">
            <v>0</v>
          </cell>
        </row>
        <row r="209">
          <cell r="A209">
            <v>274</v>
          </cell>
          <cell r="B209">
            <v>145118</v>
          </cell>
          <cell r="C209">
            <v>9352211</v>
          </cell>
          <cell r="D209" t="str">
            <v>Piper's Vale Primary - A Paradigm Academy</v>
          </cell>
          <cell r="E209" t="str">
            <v>Primary</v>
          </cell>
          <cell r="F209" t="str">
            <v>Recoupment Academy</v>
          </cell>
          <cell r="G209">
            <v>1</v>
          </cell>
          <cell r="H209">
            <v>0</v>
          </cell>
          <cell r="I209">
            <v>0</v>
          </cell>
          <cell r="J209">
            <v>7</v>
          </cell>
          <cell r="K209">
            <v>0</v>
          </cell>
          <cell r="L209">
            <v>0</v>
          </cell>
          <cell r="M209">
            <v>0</v>
          </cell>
          <cell r="N209">
            <v>309</v>
          </cell>
          <cell r="O209">
            <v>309</v>
          </cell>
          <cell r="P209">
            <v>39</v>
          </cell>
          <cell r="Q209">
            <v>270</v>
          </cell>
          <cell r="R209">
            <v>0</v>
          </cell>
          <cell r="S209">
            <v>0</v>
          </cell>
          <cell r="T209">
            <v>0</v>
          </cell>
          <cell r="U209">
            <v>0</v>
          </cell>
          <cell r="V209">
            <v>0</v>
          </cell>
          <cell r="W209">
            <v>0</v>
          </cell>
          <cell r="X209">
            <v>0</v>
          </cell>
          <cell r="Y209">
            <v>0</v>
          </cell>
          <cell r="Z209">
            <v>0</v>
          </cell>
          <cell r="AA209">
            <v>309</v>
          </cell>
          <cell r="AB209">
            <v>44.142857142857146</v>
          </cell>
          <cell r="AC209">
            <v>104.00000000000003</v>
          </cell>
          <cell r="AD209">
            <v>141.12537313432836</v>
          </cell>
          <cell r="AE209">
            <v>0</v>
          </cell>
          <cell r="AF209">
            <v>0</v>
          </cell>
          <cell r="AG209">
            <v>26.000000000000007</v>
          </cell>
          <cell r="AH209">
            <v>3.0000000000000004</v>
          </cell>
          <cell r="AI209">
            <v>8.9999999999999964</v>
          </cell>
          <cell r="AJ209">
            <v>77.000000000000043</v>
          </cell>
          <cell r="AK209">
            <v>177.99999999999997</v>
          </cell>
          <cell r="AL209">
            <v>15.999999999999998</v>
          </cell>
          <cell r="AM209">
            <v>0</v>
          </cell>
          <cell r="AN209">
            <v>0</v>
          </cell>
          <cell r="AO209">
            <v>0</v>
          </cell>
          <cell r="AP209">
            <v>0</v>
          </cell>
          <cell r="AQ209">
            <v>0</v>
          </cell>
          <cell r="AR209">
            <v>0</v>
          </cell>
          <cell r="AS209">
            <v>0</v>
          </cell>
          <cell r="AT209">
            <v>0</v>
          </cell>
          <cell r="AU209">
            <v>13.733333333333318</v>
          </cell>
          <cell r="AV209">
            <v>27.466666666666672</v>
          </cell>
          <cell r="AW209">
            <v>40.055555555555671</v>
          </cell>
          <cell r="AX209">
            <v>0</v>
          </cell>
          <cell r="AY209">
            <v>0</v>
          </cell>
          <cell r="AZ209">
            <v>0</v>
          </cell>
          <cell r="BA209">
            <v>0</v>
          </cell>
          <cell r="BB209">
            <v>98.931297709923669</v>
          </cell>
          <cell r="BC209">
            <v>113.22137404580153</v>
          </cell>
          <cell r="BD209">
            <v>0</v>
          </cell>
          <cell r="BE209">
            <v>0</v>
          </cell>
          <cell r="BF209">
            <v>0</v>
          </cell>
          <cell r="BG209">
            <v>0</v>
          </cell>
          <cell r="BH209">
            <v>0</v>
          </cell>
          <cell r="BI209">
            <v>0</v>
          </cell>
          <cell r="BJ209">
            <v>0</v>
          </cell>
          <cell r="BK209">
            <v>0</v>
          </cell>
          <cell r="BL209">
            <v>0.42906729560000001</v>
          </cell>
          <cell r="BM209">
            <v>0</v>
          </cell>
          <cell r="BN209">
            <v>0</v>
          </cell>
          <cell r="BO209">
            <v>1</v>
          </cell>
          <cell r="BP209">
            <v>0</v>
          </cell>
        </row>
        <row r="210">
          <cell r="A210">
            <v>464</v>
          </cell>
          <cell r="B210">
            <v>145234</v>
          </cell>
          <cell r="C210">
            <v>9352212</v>
          </cell>
          <cell r="D210" t="str">
            <v>Ixworth Church of England Primary School</v>
          </cell>
          <cell r="E210" t="str">
            <v>Primary</v>
          </cell>
          <cell r="F210" t="str">
            <v>Recoupment Academy</v>
          </cell>
          <cell r="G210">
            <v>1</v>
          </cell>
          <cell r="H210">
            <v>0</v>
          </cell>
          <cell r="I210">
            <v>0</v>
          </cell>
          <cell r="J210">
            <v>7</v>
          </cell>
          <cell r="K210">
            <v>0</v>
          </cell>
          <cell r="L210">
            <v>0</v>
          </cell>
          <cell r="M210">
            <v>0</v>
          </cell>
          <cell r="N210">
            <v>138</v>
          </cell>
          <cell r="O210">
            <v>138</v>
          </cell>
          <cell r="P210">
            <v>15</v>
          </cell>
          <cell r="Q210">
            <v>123</v>
          </cell>
          <cell r="R210">
            <v>0</v>
          </cell>
          <cell r="S210">
            <v>0</v>
          </cell>
          <cell r="T210">
            <v>0</v>
          </cell>
          <cell r="U210">
            <v>0</v>
          </cell>
          <cell r="V210">
            <v>0</v>
          </cell>
          <cell r="W210">
            <v>0</v>
          </cell>
          <cell r="X210">
            <v>0</v>
          </cell>
          <cell r="Y210">
            <v>0</v>
          </cell>
          <cell r="Z210">
            <v>0</v>
          </cell>
          <cell r="AA210">
            <v>138</v>
          </cell>
          <cell r="AB210">
            <v>19.714285714285715</v>
          </cell>
          <cell r="AC210">
            <v>8.9999999999999964</v>
          </cell>
          <cell r="AD210">
            <v>20.195121951219512</v>
          </cell>
          <cell r="AE210">
            <v>0</v>
          </cell>
          <cell r="AF210">
            <v>0</v>
          </cell>
          <cell r="AG210">
            <v>137.00000000000003</v>
          </cell>
          <cell r="AH210">
            <v>0.99999999999999967</v>
          </cell>
          <cell r="AI210">
            <v>0</v>
          </cell>
          <cell r="AJ210">
            <v>0</v>
          </cell>
          <cell r="AK210">
            <v>0</v>
          </cell>
          <cell r="AL210">
            <v>0</v>
          </cell>
          <cell r="AM210">
            <v>0</v>
          </cell>
          <cell r="AN210">
            <v>0</v>
          </cell>
          <cell r="AO210">
            <v>0</v>
          </cell>
          <cell r="AP210">
            <v>0</v>
          </cell>
          <cell r="AQ210">
            <v>0</v>
          </cell>
          <cell r="AR210">
            <v>0</v>
          </cell>
          <cell r="AS210">
            <v>0</v>
          </cell>
          <cell r="AT210">
            <v>0</v>
          </cell>
          <cell r="AU210">
            <v>1.1219512195121955</v>
          </cell>
          <cell r="AV210">
            <v>1.1219512195121955</v>
          </cell>
          <cell r="AW210">
            <v>2.2439024390243882</v>
          </cell>
          <cell r="AX210">
            <v>0</v>
          </cell>
          <cell r="AY210">
            <v>0</v>
          </cell>
          <cell r="AZ210">
            <v>0</v>
          </cell>
          <cell r="BA210">
            <v>0.84146341463414642</v>
          </cell>
          <cell r="BB210">
            <v>40.652542372881335</v>
          </cell>
          <cell r="BC210">
            <v>45.610169491525404</v>
          </cell>
          <cell r="BD210">
            <v>0</v>
          </cell>
          <cell r="BE210">
            <v>0</v>
          </cell>
          <cell r="BF210">
            <v>0</v>
          </cell>
          <cell r="BG210">
            <v>0</v>
          </cell>
          <cell r="BH210">
            <v>0</v>
          </cell>
          <cell r="BI210">
            <v>0</v>
          </cell>
          <cell r="BJ210">
            <v>0</v>
          </cell>
          <cell r="BK210">
            <v>0</v>
          </cell>
          <cell r="BL210">
            <v>2.0952015376963402</v>
          </cell>
          <cell r="BM210">
            <v>0</v>
          </cell>
          <cell r="BN210">
            <v>1</v>
          </cell>
          <cell r="BO210">
            <v>1</v>
          </cell>
          <cell r="BP210">
            <v>0</v>
          </cell>
        </row>
        <row r="211">
          <cell r="A211">
            <v>496</v>
          </cell>
          <cell r="B211">
            <v>145237</v>
          </cell>
          <cell r="C211">
            <v>9352213</v>
          </cell>
          <cell r="D211" t="str">
            <v>Rougham Church of England Primary School</v>
          </cell>
          <cell r="E211" t="str">
            <v>Primary</v>
          </cell>
          <cell r="F211" t="str">
            <v>Recoupment Academy</v>
          </cell>
          <cell r="G211">
            <v>1</v>
          </cell>
          <cell r="H211">
            <v>0</v>
          </cell>
          <cell r="I211">
            <v>0</v>
          </cell>
          <cell r="J211">
            <v>7</v>
          </cell>
          <cell r="K211">
            <v>0</v>
          </cell>
          <cell r="L211">
            <v>0</v>
          </cell>
          <cell r="M211">
            <v>0</v>
          </cell>
          <cell r="N211">
            <v>186</v>
          </cell>
          <cell r="O211">
            <v>186</v>
          </cell>
          <cell r="P211">
            <v>28</v>
          </cell>
          <cell r="Q211">
            <v>158</v>
          </cell>
          <cell r="R211">
            <v>0</v>
          </cell>
          <cell r="S211">
            <v>0</v>
          </cell>
          <cell r="T211">
            <v>0</v>
          </cell>
          <cell r="U211">
            <v>0</v>
          </cell>
          <cell r="V211">
            <v>0</v>
          </cell>
          <cell r="W211">
            <v>0</v>
          </cell>
          <cell r="X211">
            <v>0</v>
          </cell>
          <cell r="Y211">
            <v>0</v>
          </cell>
          <cell r="Z211">
            <v>0</v>
          </cell>
          <cell r="AA211">
            <v>186</v>
          </cell>
          <cell r="AB211">
            <v>26.571428571428573</v>
          </cell>
          <cell r="AC211">
            <v>11.000000000000007</v>
          </cell>
          <cell r="AD211">
            <v>16.173913043478262</v>
          </cell>
          <cell r="AE211">
            <v>0</v>
          </cell>
          <cell r="AF211">
            <v>0</v>
          </cell>
          <cell r="AG211">
            <v>186</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2.0217391304347827</v>
          </cell>
          <cell r="BB211">
            <v>41.79354838709677</v>
          </cell>
          <cell r="BC211">
            <v>49.199999999999989</v>
          </cell>
          <cell r="BD211">
            <v>0</v>
          </cell>
          <cell r="BE211">
            <v>0</v>
          </cell>
          <cell r="BF211">
            <v>0</v>
          </cell>
          <cell r="BG211">
            <v>0</v>
          </cell>
          <cell r="BH211">
            <v>0</v>
          </cell>
          <cell r="BI211">
            <v>0</v>
          </cell>
          <cell r="BJ211">
            <v>0</v>
          </cell>
          <cell r="BK211">
            <v>0</v>
          </cell>
          <cell r="BL211">
            <v>2.11550924014084</v>
          </cell>
          <cell r="BM211">
            <v>0</v>
          </cell>
          <cell r="BN211">
            <v>0</v>
          </cell>
          <cell r="BO211">
            <v>1</v>
          </cell>
          <cell r="BP211">
            <v>0</v>
          </cell>
        </row>
        <row r="212">
          <cell r="A212">
            <v>413</v>
          </cell>
          <cell r="B212">
            <v>145476</v>
          </cell>
          <cell r="C212">
            <v>9352214</v>
          </cell>
          <cell r="D212" t="str">
            <v>Glade Academy</v>
          </cell>
          <cell r="E212" t="str">
            <v>Primary</v>
          </cell>
          <cell r="F212" t="str">
            <v>Recoupment Academy</v>
          </cell>
          <cell r="G212">
            <v>1</v>
          </cell>
          <cell r="H212">
            <v>0</v>
          </cell>
          <cell r="I212">
            <v>0</v>
          </cell>
          <cell r="J212">
            <v>7</v>
          </cell>
          <cell r="K212">
            <v>0</v>
          </cell>
          <cell r="L212">
            <v>0</v>
          </cell>
          <cell r="M212">
            <v>0</v>
          </cell>
          <cell r="N212">
            <v>273</v>
          </cell>
          <cell r="O212">
            <v>273</v>
          </cell>
          <cell r="P212">
            <v>34</v>
          </cell>
          <cell r="Q212">
            <v>239</v>
          </cell>
          <cell r="R212">
            <v>0</v>
          </cell>
          <cell r="S212">
            <v>0</v>
          </cell>
          <cell r="T212">
            <v>0</v>
          </cell>
          <cell r="U212">
            <v>0</v>
          </cell>
          <cell r="V212">
            <v>0</v>
          </cell>
          <cell r="W212">
            <v>0</v>
          </cell>
          <cell r="X212">
            <v>0</v>
          </cell>
          <cell r="Y212">
            <v>0</v>
          </cell>
          <cell r="Z212">
            <v>0</v>
          </cell>
          <cell r="AA212">
            <v>273</v>
          </cell>
          <cell r="AB212">
            <v>39</v>
          </cell>
          <cell r="AC212">
            <v>40.000000000000128</v>
          </cell>
          <cell r="AD212">
            <v>68.978647686832744</v>
          </cell>
          <cell r="AE212">
            <v>0</v>
          </cell>
          <cell r="AF212">
            <v>0</v>
          </cell>
          <cell r="AG212">
            <v>228.51111111111112</v>
          </cell>
          <cell r="AH212">
            <v>44.488888888888901</v>
          </cell>
          <cell r="AI212">
            <v>0</v>
          </cell>
          <cell r="AJ212">
            <v>0</v>
          </cell>
          <cell r="AK212">
            <v>0</v>
          </cell>
          <cell r="AL212">
            <v>0</v>
          </cell>
          <cell r="AM212">
            <v>0</v>
          </cell>
          <cell r="AN212">
            <v>0</v>
          </cell>
          <cell r="AO212">
            <v>0</v>
          </cell>
          <cell r="AP212">
            <v>0</v>
          </cell>
          <cell r="AQ212">
            <v>0</v>
          </cell>
          <cell r="AR212">
            <v>0</v>
          </cell>
          <cell r="AS212">
            <v>0</v>
          </cell>
          <cell r="AT212">
            <v>0</v>
          </cell>
          <cell r="AU212">
            <v>10.280334728033479</v>
          </cell>
          <cell r="AV212">
            <v>21.702928870292887</v>
          </cell>
          <cell r="AW212">
            <v>29.698744769874452</v>
          </cell>
          <cell r="AX212">
            <v>0</v>
          </cell>
          <cell r="AY212">
            <v>0</v>
          </cell>
          <cell r="AZ212">
            <v>0</v>
          </cell>
          <cell r="BA212">
            <v>0.97153024911032027</v>
          </cell>
          <cell r="BB212">
            <v>88.978354978354915</v>
          </cell>
          <cell r="BC212">
            <v>101.63636363636355</v>
          </cell>
          <cell r="BD212">
            <v>0</v>
          </cell>
          <cell r="BE212">
            <v>0</v>
          </cell>
          <cell r="BF212">
            <v>0</v>
          </cell>
          <cell r="BG212">
            <v>0</v>
          </cell>
          <cell r="BH212">
            <v>0</v>
          </cell>
          <cell r="BI212">
            <v>0</v>
          </cell>
          <cell r="BJ212">
            <v>0</v>
          </cell>
          <cell r="BK212">
            <v>0</v>
          </cell>
          <cell r="BL212">
            <v>0.44866357247706401</v>
          </cell>
          <cell r="BM212">
            <v>0</v>
          </cell>
          <cell r="BN212">
            <v>0</v>
          </cell>
          <cell r="BO212">
            <v>1</v>
          </cell>
          <cell r="BP212">
            <v>0</v>
          </cell>
        </row>
        <row r="213">
          <cell r="A213">
            <v>68</v>
          </cell>
          <cell r="B213">
            <v>145559</v>
          </cell>
          <cell r="C213">
            <v>9352215</v>
          </cell>
          <cell r="D213" t="str">
            <v>Roman Hill Primary School</v>
          </cell>
          <cell r="E213" t="str">
            <v>Primary</v>
          </cell>
          <cell r="F213" t="str">
            <v>Recoupment Academy</v>
          </cell>
          <cell r="G213">
            <v>1</v>
          </cell>
          <cell r="H213">
            <v>0</v>
          </cell>
          <cell r="I213">
            <v>0</v>
          </cell>
          <cell r="J213">
            <v>7</v>
          </cell>
          <cell r="K213">
            <v>0</v>
          </cell>
          <cell r="L213">
            <v>0</v>
          </cell>
          <cell r="M213">
            <v>0</v>
          </cell>
          <cell r="N213">
            <v>483</v>
          </cell>
          <cell r="O213">
            <v>483</v>
          </cell>
          <cell r="P213">
            <v>66</v>
          </cell>
          <cell r="Q213">
            <v>417</v>
          </cell>
          <cell r="R213">
            <v>0</v>
          </cell>
          <cell r="S213">
            <v>0</v>
          </cell>
          <cell r="T213">
            <v>0</v>
          </cell>
          <cell r="U213">
            <v>0</v>
          </cell>
          <cell r="V213">
            <v>0</v>
          </cell>
          <cell r="W213">
            <v>0</v>
          </cell>
          <cell r="X213">
            <v>0</v>
          </cell>
          <cell r="Y213">
            <v>0</v>
          </cell>
          <cell r="Z213">
            <v>0</v>
          </cell>
          <cell r="AA213">
            <v>483</v>
          </cell>
          <cell r="AB213">
            <v>69</v>
          </cell>
          <cell r="AC213">
            <v>194.00000000000003</v>
          </cell>
          <cell r="AD213">
            <v>245.33333333333331</v>
          </cell>
          <cell r="AE213">
            <v>0</v>
          </cell>
          <cell r="AF213">
            <v>0</v>
          </cell>
          <cell r="AG213">
            <v>35.145530145530159</v>
          </cell>
          <cell r="AH213">
            <v>9.0374220374220329</v>
          </cell>
          <cell r="AI213">
            <v>23.095634095634086</v>
          </cell>
          <cell r="AJ213">
            <v>14.058212058212055</v>
          </cell>
          <cell r="AK213">
            <v>1.0041580041580047</v>
          </cell>
          <cell r="AL213">
            <v>279.15592515592516</v>
          </cell>
          <cell r="AM213">
            <v>121.50311850311873</v>
          </cell>
          <cell r="AN213">
            <v>0</v>
          </cell>
          <cell r="AO213">
            <v>0</v>
          </cell>
          <cell r="AP213">
            <v>0</v>
          </cell>
          <cell r="AQ213">
            <v>0</v>
          </cell>
          <cell r="AR213">
            <v>0</v>
          </cell>
          <cell r="AS213">
            <v>0</v>
          </cell>
          <cell r="AT213">
            <v>0</v>
          </cell>
          <cell r="AU213">
            <v>4.6442307692307709</v>
          </cell>
          <cell r="AV213">
            <v>6.9663461538461426</v>
          </cell>
          <cell r="AW213">
            <v>11.610576923076906</v>
          </cell>
          <cell r="AX213">
            <v>0</v>
          </cell>
          <cell r="AY213">
            <v>0</v>
          </cell>
          <cell r="AZ213">
            <v>0</v>
          </cell>
          <cell r="BA213">
            <v>5.75</v>
          </cell>
          <cell r="BB213">
            <v>132.86764705882348</v>
          </cell>
          <cell r="BC213">
            <v>153.89705882352933</v>
          </cell>
          <cell r="BD213">
            <v>0</v>
          </cell>
          <cell r="BE213">
            <v>0</v>
          </cell>
          <cell r="BF213">
            <v>0</v>
          </cell>
          <cell r="BG213">
            <v>0</v>
          </cell>
          <cell r="BH213">
            <v>0</v>
          </cell>
          <cell r="BI213">
            <v>0</v>
          </cell>
          <cell r="BJ213">
            <v>3.0199999999999898</v>
          </cell>
          <cell r="BK213">
            <v>0</v>
          </cell>
          <cell r="BL213">
            <v>0.51806382926470596</v>
          </cell>
          <cell r="BM213">
            <v>0</v>
          </cell>
          <cell r="BN213">
            <v>0</v>
          </cell>
          <cell r="BO213">
            <v>1</v>
          </cell>
          <cell r="BP213">
            <v>0</v>
          </cell>
        </row>
        <row r="214">
          <cell r="A214">
            <v>476</v>
          </cell>
          <cell r="B214">
            <v>145277</v>
          </cell>
          <cell r="C214">
            <v>9352216</v>
          </cell>
          <cell r="D214" t="str">
            <v>West Row Academy</v>
          </cell>
          <cell r="E214" t="str">
            <v>Primary</v>
          </cell>
          <cell r="F214" t="str">
            <v>Recoupment Academy</v>
          </cell>
          <cell r="G214">
            <v>1</v>
          </cell>
          <cell r="H214">
            <v>0</v>
          </cell>
          <cell r="I214">
            <v>0</v>
          </cell>
          <cell r="J214">
            <v>7</v>
          </cell>
          <cell r="K214">
            <v>0</v>
          </cell>
          <cell r="L214">
            <v>0</v>
          </cell>
          <cell r="M214">
            <v>0</v>
          </cell>
          <cell r="N214">
            <v>223</v>
          </cell>
          <cell r="O214">
            <v>223</v>
          </cell>
          <cell r="P214">
            <v>38</v>
          </cell>
          <cell r="Q214">
            <v>185</v>
          </cell>
          <cell r="R214">
            <v>0</v>
          </cell>
          <cell r="S214">
            <v>0</v>
          </cell>
          <cell r="T214">
            <v>0</v>
          </cell>
          <cell r="U214">
            <v>0</v>
          </cell>
          <cell r="V214">
            <v>0</v>
          </cell>
          <cell r="W214">
            <v>0</v>
          </cell>
          <cell r="X214">
            <v>0</v>
          </cell>
          <cell r="Y214">
            <v>0</v>
          </cell>
          <cell r="Z214">
            <v>0</v>
          </cell>
          <cell r="AA214">
            <v>223</v>
          </cell>
          <cell r="AB214">
            <v>31.857142857142858</v>
          </cell>
          <cell r="AC214">
            <v>20.999999999999989</v>
          </cell>
          <cell r="AD214">
            <v>33.148648648648653</v>
          </cell>
          <cell r="AE214">
            <v>0</v>
          </cell>
          <cell r="AF214">
            <v>0</v>
          </cell>
          <cell r="AG214">
            <v>220.99099099099098</v>
          </cell>
          <cell r="AH214">
            <v>1.0045045045045036</v>
          </cell>
          <cell r="AI214">
            <v>0</v>
          </cell>
          <cell r="AJ214">
            <v>1.0045045045045036</v>
          </cell>
          <cell r="AK214">
            <v>0</v>
          </cell>
          <cell r="AL214">
            <v>0</v>
          </cell>
          <cell r="AM214">
            <v>0</v>
          </cell>
          <cell r="AN214">
            <v>0</v>
          </cell>
          <cell r="AO214">
            <v>0</v>
          </cell>
          <cell r="AP214">
            <v>0</v>
          </cell>
          <cell r="AQ214">
            <v>0</v>
          </cell>
          <cell r="AR214">
            <v>0</v>
          </cell>
          <cell r="AS214">
            <v>0</v>
          </cell>
          <cell r="AT214">
            <v>0</v>
          </cell>
          <cell r="AU214">
            <v>1.2054054054054064</v>
          </cell>
          <cell r="AV214">
            <v>2.4108108108108084</v>
          </cell>
          <cell r="AW214">
            <v>4.8216216216216168</v>
          </cell>
          <cell r="AX214">
            <v>0</v>
          </cell>
          <cell r="AY214">
            <v>0</v>
          </cell>
          <cell r="AZ214">
            <v>0</v>
          </cell>
          <cell r="BA214">
            <v>3.0135135135135136</v>
          </cell>
          <cell r="BB214">
            <v>68.15789473684211</v>
          </cell>
          <cell r="BC214">
            <v>82.15789473684211</v>
          </cell>
          <cell r="BD214">
            <v>0</v>
          </cell>
          <cell r="BE214">
            <v>0</v>
          </cell>
          <cell r="BF214">
            <v>0</v>
          </cell>
          <cell r="BG214">
            <v>0</v>
          </cell>
          <cell r="BH214">
            <v>0</v>
          </cell>
          <cell r="BI214">
            <v>0</v>
          </cell>
          <cell r="BJ214">
            <v>0</v>
          </cell>
          <cell r="BK214">
            <v>0</v>
          </cell>
          <cell r="BL214">
            <v>1.28010192261905</v>
          </cell>
          <cell r="BM214">
            <v>0</v>
          </cell>
          <cell r="BN214">
            <v>0</v>
          </cell>
          <cell r="BO214">
            <v>1</v>
          </cell>
          <cell r="BP214">
            <v>0</v>
          </cell>
        </row>
        <row r="215">
          <cell r="A215">
            <v>269</v>
          </cell>
          <cell r="B215">
            <v>145851</v>
          </cell>
          <cell r="C215">
            <v>9352217</v>
          </cell>
          <cell r="D215" t="str">
            <v>Morland Church of England Primary School</v>
          </cell>
          <cell r="E215" t="str">
            <v>Primary</v>
          </cell>
          <cell r="F215" t="str">
            <v>Recoupment Academy</v>
          </cell>
          <cell r="G215">
            <v>1</v>
          </cell>
          <cell r="H215">
            <v>0</v>
          </cell>
          <cell r="I215">
            <v>0</v>
          </cell>
          <cell r="J215">
            <v>7</v>
          </cell>
          <cell r="K215">
            <v>0</v>
          </cell>
          <cell r="L215">
            <v>0</v>
          </cell>
          <cell r="M215">
            <v>0</v>
          </cell>
          <cell r="N215">
            <v>362</v>
          </cell>
          <cell r="O215">
            <v>362</v>
          </cell>
          <cell r="P215">
            <v>52</v>
          </cell>
          <cell r="Q215">
            <v>310</v>
          </cell>
          <cell r="R215">
            <v>0</v>
          </cell>
          <cell r="S215">
            <v>0</v>
          </cell>
          <cell r="T215">
            <v>0</v>
          </cell>
          <cell r="U215">
            <v>0</v>
          </cell>
          <cell r="V215">
            <v>0</v>
          </cell>
          <cell r="W215">
            <v>0</v>
          </cell>
          <cell r="X215">
            <v>0</v>
          </cell>
          <cell r="Y215">
            <v>0</v>
          </cell>
          <cell r="Z215">
            <v>0</v>
          </cell>
          <cell r="AA215">
            <v>362</v>
          </cell>
          <cell r="AB215">
            <v>51.714285714285715</v>
          </cell>
          <cell r="AC215">
            <v>104</v>
          </cell>
          <cell r="AD215">
            <v>127.08510638297872</v>
          </cell>
          <cell r="AE215">
            <v>0</v>
          </cell>
          <cell r="AF215">
            <v>0</v>
          </cell>
          <cell r="AG215">
            <v>80.999999999999972</v>
          </cell>
          <cell r="AH215">
            <v>5.0000000000000009</v>
          </cell>
          <cell r="AI215">
            <v>53.999999999999986</v>
          </cell>
          <cell r="AJ215">
            <v>78.999999999999986</v>
          </cell>
          <cell r="AK215">
            <v>131</v>
          </cell>
          <cell r="AL215">
            <v>11.999999999999989</v>
          </cell>
          <cell r="AM215">
            <v>0</v>
          </cell>
          <cell r="AN215">
            <v>0</v>
          </cell>
          <cell r="AO215">
            <v>0</v>
          </cell>
          <cell r="AP215">
            <v>0</v>
          </cell>
          <cell r="AQ215">
            <v>0</v>
          </cell>
          <cell r="AR215">
            <v>0</v>
          </cell>
          <cell r="AS215">
            <v>0</v>
          </cell>
          <cell r="AT215">
            <v>0</v>
          </cell>
          <cell r="AU215">
            <v>5.8766233766233649</v>
          </cell>
          <cell r="AV215">
            <v>9.4025974025974115</v>
          </cell>
          <cell r="AW215">
            <v>11.753246753246765</v>
          </cell>
          <cell r="AX215">
            <v>0</v>
          </cell>
          <cell r="AY215">
            <v>0</v>
          </cell>
          <cell r="AZ215">
            <v>0</v>
          </cell>
          <cell r="BA215">
            <v>0</v>
          </cell>
          <cell r="BB215">
            <v>157.05298013245022</v>
          </cell>
          <cell r="BC215">
            <v>183.39735099337733</v>
          </cell>
          <cell r="BD215">
            <v>0</v>
          </cell>
          <cell r="BE215">
            <v>0</v>
          </cell>
          <cell r="BF215">
            <v>0</v>
          </cell>
          <cell r="BG215">
            <v>0</v>
          </cell>
          <cell r="BH215">
            <v>0</v>
          </cell>
          <cell r="BI215">
            <v>0</v>
          </cell>
          <cell r="BJ215">
            <v>1.3437119113573324</v>
          </cell>
          <cell r="BK215">
            <v>0</v>
          </cell>
          <cell r="BL215">
            <v>0.32475561463414598</v>
          </cell>
          <cell r="BM215">
            <v>0</v>
          </cell>
          <cell r="BN215">
            <v>0</v>
          </cell>
          <cell r="BO215">
            <v>1</v>
          </cell>
          <cell r="BP215">
            <v>0</v>
          </cell>
        </row>
        <row r="216">
          <cell r="A216">
            <v>425</v>
          </cell>
          <cell r="B216">
            <v>145698</v>
          </cell>
          <cell r="C216">
            <v>9352220</v>
          </cell>
          <cell r="D216" t="str">
            <v>Abbots Green Primary Academy</v>
          </cell>
          <cell r="E216" t="str">
            <v>Primary</v>
          </cell>
          <cell r="F216" t="str">
            <v>Recoupment Academy</v>
          </cell>
          <cell r="G216">
            <v>1</v>
          </cell>
          <cell r="H216">
            <v>0</v>
          </cell>
          <cell r="I216">
            <v>0</v>
          </cell>
          <cell r="J216">
            <v>7</v>
          </cell>
          <cell r="K216">
            <v>0</v>
          </cell>
          <cell r="L216">
            <v>0</v>
          </cell>
          <cell r="M216">
            <v>0</v>
          </cell>
          <cell r="N216">
            <v>404</v>
          </cell>
          <cell r="O216">
            <v>404</v>
          </cell>
          <cell r="P216">
            <v>55</v>
          </cell>
          <cell r="Q216">
            <v>349</v>
          </cell>
          <cell r="R216">
            <v>0</v>
          </cell>
          <cell r="S216">
            <v>0</v>
          </cell>
          <cell r="T216">
            <v>0</v>
          </cell>
          <cell r="U216">
            <v>0</v>
          </cell>
          <cell r="V216">
            <v>0</v>
          </cell>
          <cell r="W216">
            <v>0</v>
          </cell>
          <cell r="X216">
            <v>0</v>
          </cell>
          <cell r="Y216">
            <v>0</v>
          </cell>
          <cell r="Z216">
            <v>0</v>
          </cell>
          <cell r="AA216">
            <v>404</v>
          </cell>
          <cell r="AB216">
            <v>57.714285714285715</v>
          </cell>
          <cell r="AC216">
            <v>34.999999999999986</v>
          </cell>
          <cell r="AD216">
            <v>53.866666666666667</v>
          </cell>
          <cell r="AE216">
            <v>0</v>
          </cell>
          <cell r="AF216">
            <v>0</v>
          </cell>
          <cell r="AG216">
            <v>395.98014888337474</v>
          </cell>
          <cell r="AH216">
            <v>8.0198511166253219</v>
          </cell>
          <cell r="AI216">
            <v>0</v>
          </cell>
          <cell r="AJ216">
            <v>0</v>
          </cell>
          <cell r="AK216">
            <v>0</v>
          </cell>
          <cell r="AL216">
            <v>0</v>
          </cell>
          <cell r="AM216">
            <v>0</v>
          </cell>
          <cell r="AN216">
            <v>0</v>
          </cell>
          <cell r="AO216">
            <v>0</v>
          </cell>
          <cell r="AP216">
            <v>0</v>
          </cell>
          <cell r="AQ216">
            <v>0</v>
          </cell>
          <cell r="AR216">
            <v>0</v>
          </cell>
          <cell r="AS216">
            <v>0</v>
          </cell>
          <cell r="AT216">
            <v>0</v>
          </cell>
          <cell r="AU216">
            <v>10.418338108882503</v>
          </cell>
          <cell r="AV216">
            <v>11.575931232091678</v>
          </cell>
          <cell r="AW216">
            <v>18.521489971346696</v>
          </cell>
          <cell r="AX216">
            <v>0</v>
          </cell>
          <cell r="AY216">
            <v>0</v>
          </cell>
          <cell r="AZ216">
            <v>0</v>
          </cell>
          <cell r="BA216">
            <v>0.9975308641975309</v>
          </cell>
          <cell r="BB216">
            <v>101.48961424332339</v>
          </cell>
          <cell r="BC216">
            <v>117.48367952522248</v>
          </cell>
          <cell r="BD216">
            <v>0</v>
          </cell>
          <cell r="BE216">
            <v>0</v>
          </cell>
          <cell r="BF216">
            <v>0</v>
          </cell>
          <cell r="BG216">
            <v>0</v>
          </cell>
          <cell r="BH216">
            <v>0</v>
          </cell>
          <cell r="BI216">
            <v>0</v>
          </cell>
          <cell r="BJ216">
            <v>0</v>
          </cell>
          <cell r="BK216">
            <v>0</v>
          </cell>
          <cell r="BL216">
            <v>0.68833381305147101</v>
          </cell>
          <cell r="BM216">
            <v>0</v>
          </cell>
          <cell r="BN216">
            <v>0</v>
          </cell>
          <cell r="BO216">
            <v>1</v>
          </cell>
          <cell r="BP216">
            <v>0</v>
          </cell>
        </row>
        <row r="217">
          <cell r="A217">
            <v>328</v>
          </cell>
          <cell r="B217">
            <v>145979</v>
          </cell>
          <cell r="C217">
            <v>9352221</v>
          </cell>
          <cell r="D217" t="str">
            <v>Stutton Church of England Primary School</v>
          </cell>
          <cell r="E217" t="str">
            <v>Primary</v>
          </cell>
          <cell r="F217" t="str">
            <v>Recoupment Academy</v>
          </cell>
          <cell r="G217">
            <v>1</v>
          </cell>
          <cell r="H217">
            <v>0</v>
          </cell>
          <cell r="I217">
            <v>0</v>
          </cell>
          <cell r="J217">
            <v>7</v>
          </cell>
          <cell r="K217">
            <v>0</v>
          </cell>
          <cell r="L217">
            <v>0</v>
          </cell>
          <cell r="M217">
            <v>0</v>
          </cell>
          <cell r="N217">
            <v>44</v>
          </cell>
          <cell r="O217">
            <v>44</v>
          </cell>
          <cell r="P217">
            <v>9</v>
          </cell>
          <cell r="Q217">
            <v>35</v>
          </cell>
          <cell r="R217">
            <v>0</v>
          </cell>
          <cell r="S217">
            <v>0</v>
          </cell>
          <cell r="T217">
            <v>0</v>
          </cell>
          <cell r="U217">
            <v>0</v>
          </cell>
          <cell r="V217">
            <v>0</v>
          </cell>
          <cell r="W217">
            <v>0</v>
          </cell>
          <cell r="X217">
            <v>0</v>
          </cell>
          <cell r="Y217">
            <v>0</v>
          </cell>
          <cell r="Z217">
            <v>0</v>
          </cell>
          <cell r="AA217">
            <v>44</v>
          </cell>
          <cell r="AB217">
            <v>6.2857142857142856</v>
          </cell>
          <cell r="AC217">
            <v>2.0000000000000018</v>
          </cell>
          <cell r="AD217">
            <v>6.666666666666667</v>
          </cell>
          <cell r="AE217">
            <v>0</v>
          </cell>
          <cell r="AF217">
            <v>0</v>
          </cell>
          <cell r="AG217">
            <v>38.999999999999986</v>
          </cell>
          <cell r="AH217">
            <v>0</v>
          </cell>
          <cell r="AI217">
            <v>0</v>
          </cell>
          <cell r="AJ217">
            <v>0.99999999999999878</v>
          </cell>
          <cell r="AK217">
            <v>3.0000000000000009</v>
          </cell>
          <cell r="AL217">
            <v>0.99999999999999878</v>
          </cell>
          <cell r="AM217">
            <v>0</v>
          </cell>
          <cell r="AN217">
            <v>0</v>
          </cell>
          <cell r="AO217">
            <v>0</v>
          </cell>
          <cell r="AP217">
            <v>0</v>
          </cell>
          <cell r="AQ217">
            <v>0</v>
          </cell>
          <cell r="AR217">
            <v>0</v>
          </cell>
          <cell r="AS217">
            <v>0</v>
          </cell>
          <cell r="AT217">
            <v>0</v>
          </cell>
          <cell r="AU217">
            <v>1.2571428571428582</v>
          </cell>
          <cell r="AV217">
            <v>1.2571428571428582</v>
          </cell>
          <cell r="AW217">
            <v>1.2571428571428582</v>
          </cell>
          <cell r="AX217">
            <v>0</v>
          </cell>
          <cell r="AY217">
            <v>0</v>
          </cell>
          <cell r="AZ217">
            <v>0</v>
          </cell>
          <cell r="BA217">
            <v>1.3333333333333335</v>
          </cell>
          <cell r="BB217">
            <v>11.290322580645149</v>
          </cell>
          <cell r="BC217">
            <v>14.19354838709676</v>
          </cell>
          <cell r="BD217">
            <v>0</v>
          </cell>
          <cell r="BE217">
            <v>0</v>
          </cell>
          <cell r="BF217">
            <v>0</v>
          </cell>
          <cell r="BG217">
            <v>0</v>
          </cell>
          <cell r="BH217">
            <v>0</v>
          </cell>
          <cell r="BI217">
            <v>0</v>
          </cell>
          <cell r="BJ217">
            <v>2.3600000000000159</v>
          </cell>
          <cell r="BK217">
            <v>0</v>
          </cell>
          <cell r="BL217">
            <v>1.3618263851851899</v>
          </cell>
          <cell r="BM217">
            <v>0</v>
          </cell>
          <cell r="BN217">
            <v>0</v>
          </cell>
          <cell r="BO217">
            <v>1</v>
          </cell>
          <cell r="BP217">
            <v>0</v>
          </cell>
        </row>
        <row r="218">
          <cell r="A218">
            <v>481</v>
          </cell>
          <cell r="B218">
            <v>146086</v>
          </cell>
          <cell r="C218">
            <v>9352222</v>
          </cell>
          <cell r="D218" t="str">
            <v>All Saints Church of England Primary School, Newmarket</v>
          </cell>
          <cell r="E218" t="str">
            <v>Primary</v>
          </cell>
          <cell r="F218" t="str">
            <v>Recoupment Academy</v>
          </cell>
          <cell r="G218">
            <v>1</v>
          </cell>
          <cell r="H218">
            <v>0</v>
          </cell>
          <cell r="I218">
            <v>0</v>
          </cell>
          <cell r="J218">
            <v>7</v>
          </cell>
          <cell r="K218">
            <v>0</v>
          </cell>
          <cell r="L218">
            <v>0</v>
          </cell>
          <cell r="M218">
            <v>0</v>
          </cell>
          <cell r="N218">
            <v>197</v>
          </cell>
          <cell r="O218">
            <v>197</v>
          </cell>
          <cell r="P218">
            <v>30</v>
          </cell>
          <cell r="Q218">
            <v>167</v>
          </cell>
          <cell r="R218">
            <v>0</v>
          </cell>
          <cell r="S218">
            <v>0</v>
          </cell>
          <cell r="T218">
            <v>0</v>
          </cell>
          <cell r="U218">
            <v>0</v>
          </cell>
          <cell r="V218">
            <v>0</v>
          </cell>
          <cell r="W218">
            <v>0</v>
          </cell>
          <cell r="X218">
            <v>0</v>
          </cell>
          <cell r="Y218">
            <v>0</v>
          </cell>
          <cell r="Z218">
            <v>0</v>
          </cell>
          <cell r="AA218">
            <v>197</v>
          </cell>
          <cell r="AB218">
            <v>28.142857142857142</v>
          </cell>
          <cell r="AC218">
            <v>33.000000000000014</v>
          </cell>
          <cell r="AD218">
            <v>33.000000000000014</v>
          </cell>
          <cell r="AE218">
            <v>0</v>
          </cell>
          <cell r="AF218">
            <v>0</v>
          </cell>
          <cell r="AG218">
            <v>175.99999999999991</v>
          </cell>
          <cell r="AH218">
            <v>21.000000000000078</v>
          </cell>
          <cell r="AI218">
            <v>0</v>
          </cell>
          <cell r="AJ218">
            <v>0</v>
          </cell>
          <cell r="AK218">
            <v>0</v>
          </cell>
          <cell r="AL218">
            <v>0</v>
          </cell>
          <cell r="AM218">
            <v>0</v>
          </cell>
          <cell r="AN218">
            <v>0</v>
          </cell>
          <cell r="AO218">
            <v>0</v>
          </cell>
          <cell r="AP218">
            <v>0</v>
          </cell>
          <cell r="AQ218">
            <v>0</v>
          </cell>
          <cell r="AR218">
            <v>0</v>
          </cell>
          <cell r="AS218">
            <v>0</v>
          </cell>
          <cell r="AT218">
            <v>0</v>
          </cell>
          <cell r="AU218">
            <v>15.335329341317363</v>
          </cell>
          <cell r="AV218">
            <v>28.311377245508904</v>
          </cell>
          <cell r="AW218">
            <v>44.826347305389277</v>
          </cell>
          <cell r="AX218">
            <v>0</v>
          </cell>
          <cell r="AY218">
            <v>0</v>
          </cell>
          <cell r="AZ218">
            <v>0</v>
          </cell>
          <cell r="BA218">
            <v>0</v>
          </cell>
          <cell r="BB218">
            <v>62.625</v>
          </cell>
          <cell r="BC218">
            <v>73.875</v>
          </cell>
          <cell r="BD218">
            <v>0</v>
          </cell>
          <cell r="BE218">
            <v>0</v>
          </cell>
          <cell r="BF218">
            <v>0</v>
          </cell>
          <cell r="BG218">
            <v>0</v>
          </cell>
          <cell r="BH218">
            <v>0</v>
          </cell>
          <cell r="BI218">
            <v>0</v>
          </cell>
          <cell r="BJ218">
            <v>9.1800000000000797</v>
          </cell>
          <cell r="BK218">
            <v>0</v>
          </cell>
          <cell r="BL218">
            <v>0.38961368832487298</v>
          </cell>
          <cell r="BM218">
            <v>0</v>
          </cell>
          <cell r="BN218">
            <v>0</v>
          </cell>
          <cell r="BO218">
            <v>1</v>
          </cell>
          <cell r="BP218">
            <v>0</v>
          </cell>
        </row>
        <row r="219">
          <cell r="A219">
            <v>322</v>
          </cell>
          <cell r="B219">
            <v>146271</v>
          </cell>
          <cell r="C219">
            <v>9352223</v>
          </cell>
          <cell r="D219" t="str">
            <v>Shotley Community Primary School</v>
          </cell>
          <cell r="E219" t="str">
            <v>Primary</v>
          </cell>
          <cell r="F219" t="str">
            <v>Recoupment Academy</v>
          </cell>
          <cell r="G219">
            <v>1</v>
          </cell>
          <cell r="H219">
            <v>0</v>
          </cell>
          <cell r="I219">
            <v>0</v>
          </cell>
          <cell r="J219">
            <v>7</v>
          </cell>
          <cell r="K219">
            <v>0</v>
          </cell>
          <cell r="L219">
            <v>0</v>
          </cell>
          <cell r="M219">
            <v>0</v>
          </cell>
          <cell r="N219">
            <v>147</v>
          </cell>
          <cell r="O219">
            <v>147</v>
          </cell>
          <cell r="P219">
            <v>18</v>
          </cell>
          <cell r="Q219">
            <v>129</v>
          </cell>
          <cell r="R219">
            <v>0</v>
          </cell>
          <cell r="S219">
            <v>0</v>
          </cell>
          <cell r="T219">
            <v>0</v>
          </cell>
          <cell r="U219">
            <v>0</v>
          </cell>
          <cell r="V219">
            <v>0</v>
          </cell>
          <cell r="W219">
            <v>0</v>
          </cell>
          <cell r="X219">
            <v>0</v>
          </cell>
          <cell r="Y219">
            <v>0</v>
          </cell>
          <cell r="Z219">
            <v>0</v>
          </cell>
          <cell r="AA219">
            <v>147</v>
          </cell>
          <cell r="AB219">
            <v>21</v>
          </cell>
          <cell r="AC219">
            <v>21.000000000000018</v>
          </cell>
          <cell r="AD219">
            <v>29.797297297297298</v>
          </cell>
          <cell r="AE219">
            <v>0</v>
          </cell>
          <cell r="AF219">
            <v>0</v>
          </cell>
          <cell r="AG219">
            <v>144.98630136986304</v>
          </cell>
          <cell r="AH219">
            <v>0</v>
          </cell>
          <cell r="AI219">
            <v>0</v>
          </cell>
          <cell r="AJ219">
            <v>1.0068493150684932</v>
          </cell>
          <cell r="AK219">
            <v>1.0068493150684932</v>
          </cell>
          <cell r="AL219">
            <v>0</v>
          </cell>
          <cell r="AM219">
            <v>0</v>
          </cell>
          <cell r="AN219">
            <v>0</v>
          </cell>
          <cell r="AO219">
            <v>0</v>
          </cell>
          <cell r="AP219">
            <v>0</v>
          </cell>
          <cell r="AQ219">
            <v>0</v>
          </cell>
          <cell r="AR219">
            <v>0</v>
          </cell>
          <cell r="AS219">
            <v>0</v>
          </cell>
          <cell r="AT219">
            <v>0</v>
          </cell>
          <cell r="AU219">
            <v>1.1395348837209296</v>
          </cell>
          <cell r="AV219">
            <v>1.1395348837209296</v>
          </cell>
          <cell r="AW219">
            <v>1.1395348837209296</v>
          </cell>
          <cell r="AX219">
            <v>0</v>
          </cell>
          <cell r="AY219">
            <v>0</v>
          </cell>
          <cell r="AZ219">
            <v>0</v>
          </cell>
          <cell r="BA219">
            <v>0</v>
          </cell>
          <cell r="BB219">
            <v>37.880952380952422</v>
          </cell>
          <cell r="BC219">
            <v>43.166666666666714</v>
          </cell>
          <cell r="BD219">
            <v>0</v>
          </cell>
          <cell r="BE219">
            <v>0</v>
          </cell>
          <cell r="BF219">
            <v>0</v>
          </cell>
          <cell r="BG219">
            <v>0</v>
          </cell>
          <cell r="BH219">
            <v>0</v>
          </cell>
          <cell r="BI219">
            <v>0</v>
          </cell>
          <cell r="BJ219">
            <v>0</v>
          </cell>
          <cell r="BK219">
            <v>0</v>
          </cell>
          <cell r="BL219">
            <v>1.8160779499999999</v>
          </cell>
          <cell r="BM219">
            <v>0</v>
          </cell>
          <cell r="BN219">
            <v>0</v>
          </cell>
          <cell r="BO219">
            <v>1</v>
          </cell>
          <cell r="BP219">
            <v>0</v>
          </cell>
        </row>
        <row r="220">
          <cell r="A220">
            <v>417</v>
          </cell>
          <cell r="B220">
            <v>146280</v>
          </cell>
          <cell r="C220">
            <v>9352224</v>
          </cell>
          <cell r="D220" t="str">
            <v>Howard Community Primary School</v>
          </cell>
          <cell r="E220" t="str">
            <v>Primary</v>
          </cell>
          <cell r="F220" t="str">
            <v>Recoupment Academy</v>
          </cell>
          <cell r="G220">
            <v>1</v>
          </cell>
          <cell r="H220">
            <v>0</v>
          </cell>
          <cell r="I220">
            <v>0</v>
          </cell>
          <cell r="J220">
            <v>7</v>
          </cell>
          <cell r="K220">
            <v>0</v>
          </cell>
          <cell r="L220">
            <v>0</v>
          </cell>
          <cell r="M220">
            <v>0</v>
          </cell>
          <cell r="N220">
            <v>148</v>
          </cell>
          <cell r="O220">
            <v>148</v>
          </cell>
          <cell r="P220">
            <v>18</v>
          </cell>
          <cell r="Q220">
            <v>130</v>
          </cell>
          <cell r="R220">
            <v>0</v>
          </cell>
          <cell r="S220">
            <v>0</v>
          </cell>
          <cell r="T220">
            <v>0</v>
          </cell>
          <cell r="U220">
            <v>0</v>
          </cell>
          <cell r="V220">
            <v>0</v>
          </cell>
          <cell r="W220">
            <v>0</v>
          </cell>
          <cell r="X220">
            <v>0</v>
          </cell>
          <cell r="Y220">
            <v>0</v>
          </cell>
          <cell r="Z220">
            <v>0</v>
          </cell>
          <cell r="AA220">
            <v>148</v>
          </cell>
          <cell r="AB220">
            <v>21.142857142857142</v>
          </cell>
          <cell r="AC220">
            <v>38.000000000000043</v>
          </cell>
          <cell r="AD220">
            <v>61.975000000000001</v>
          </cell>
          <cell r="AE220">
            <v>0</v>
          </cell>
          <cell r="AF220">
            <v>0</v>
          </cell>
          <cell r="AG220">
            <v>48.326530612244902</v>
          </cell>
          <cell r="AH220">
            <v>61.414965986394584</v>
          </cell>
          <cell r="AI220">
            <v>0</v>
          </cell>
          <cell r="AJ220">
            <v>38.258503401360514</v>
          </cell>
          <cell r="AK220">
            <v>0</v>
          </cell>
          <cell r="AL220">
            <v>0</v>
          </cell>
          <cell r="AM220">
            <v>0</v>
          </cell>
          <cell r="AN220">
            <v>0</v>
          </cell>
          <cell r="AO220">
            <v>0</v>
          </cell>
          <cell r="AP220">
            <v>0</v>
          </cell>
          <cell r="AQ220">
            <v>0</v>
          </cell>
          <cell r="AR220">
            <v>0</v>
          </cell>
          <cell r="AS220">
            <v>0</v>
          </cell>
          <cell r="AT220">
            <v>0</v>
          </cell>
          <cell r="AU220">
            <v>2.276923076923079</v>
          </cell>
          <cell r="AV220">
            <v>4.5538461538461581</v>
          </cell>
          <cell r="AW220">
            <v>6.8307692307692376</v>
          </cell>
          <cell r="AX220">
            <v>0</v>
          </cell>
          <cell r="AY220">
            <v>0</v>
          </cell>
          <cell r="AZ220">
            <v>0</v>
          </cell>
          <cell r="BA220">
            <v>0.92500000000000004</v>
          </cell>
          <cell r="BB220">
            <v>51.58730158730161</v>
          </cell>
          <cell r="BC220">
            <v>58.730158730158763</v>
          </cell>
          <cell r="BD220">
            <v>0</v>
          </cell>
          <cell r="BE220">
            <v>0</v>
          </cell>
          <cell r="BF220">
            <v>0</v>
          </cell>
          <cell r="BG220">
            <v>0</v>
          </cell>
          <cell r="BH220">
            <v>0</v>
          </cell>
          <cell r="BI220">
            <v>0</v>
          </cell>
          <cell r="BJ220">
            <v>0</v>
          </cell>
          <cell r="BK220">
            <v>0</v>
          </cell>
          <cell r="BL220">
            <v>0.82369353823529401</v>
          </cell>
          <cell r="BM220">
            <v>0</v>
          </cell>
          <cell r="BN220">
            <v>0</v>
          </cell>
          <cell r="BO220">
            <v>1</v>
          </cell>
          <cell r="BP220">
            <v>0</v>
          </cell>
        </row>
        <row r="221">
          <cell r="A221">
            <v>250</v>
          </cell>
          <cell r="B221">
            <v>146323</v>
          </cell>
          <cell r="C221">
            <v>9352225</v>
          </cell>
          <cell r="D221" t="str">
            <v>Britannia Primary School and Nursery</v>
          </cell>
          <cell r="E221" t="str">
            <v>Primary</v>
          </cell>
          <cell r="F221" t="str">
            <v>Recoupment Academy</v>
          </cell>
          <cell r="G221">
            <v>1</v>
          </cell>
          <cell r="H221">
            <v>0</v>
          </cell>
          <cell r="I221">
            <v>0</v>
          </cell>
          <cell r="J221">
            <v>7</v>
          </cell>
          <cell r="K221">
            <v>0</v>
          </cell>
          <cell r="L221">
            <v>0</v>
          </cell>
          <cell r="M221">
            <v>0</v>
          </cell>
          <cell r="N221">
            <v>623</v>
          </cell>
          <cell r="O221">
            <v>623</v>
          </cell>
          <cell r="P221">
            <v>88</v>
          </cell>
          <cell r="Q221">
            <v>535</v>
          </cell>
          <cell r="R221">
            <v>0</v>
          </cell>
          <cell r="S221">
            <v>0</v>
          </cell>
          <cell r="T221">
            <v>0</v>
          </cell>
          <cell r="U221">
            <v>0</v>
          </cell>
          <cell r="V221">
            <v>0</v>
          </cell>
          <cell r="W221">
            <v>0</v>
          </cell>
          <cell r="X221">
            <v>0</v>
          </cell>
          <cell r="Y221">
            <v>0</v>
          </cell>
          <cell r="Z221">
            <v>0</v>
          </cell>
          <cell r="AA221">
            <v>623</v>
          </cell>
          <cell r="AB221">
            <v>89</v>
          </cell>
          <cell r="AC221">
            <v>44.000000000000021</v>
          </cell>
          <cell r="AD221">
            <v>70.886217948717942</v>
          </cell>
          <cell r="AE221">
            <v>0</v>
          </cell>
          <cell r="AF221">
            <v>0</v>
          </cell>
          <cell r="AG221">
            <v>580.99999999999977</v>
          </cell>
          <cell r="AH221">
            <v>11.999999999999982</v>
          </cell>
          <cell r="AI221">
            <v>10.999999999999989</v>
          </cell>
          <cell r="AJ221">
            <v>7.0000000000000151</v>
          </cell>
          <cell r="AK221">
            <v>11.999999999999982</v>
          </cell>
          <cell r="AL221">
            <v>0</v>
          </cell>
          <cell r="AM221">
            <v>0</v>
          </cell>
          <cell r="AN221">
            <v>0</v>
          </cell>
          <cell r="AO221">
            <v>0</v>
          </cell>
          <cell r="AP221">
            <v>0</v>
          </cell>
          <cell r="AQ221">
            <v>0</v>
          </cell>
          <cell r="AR221">
            <v>0</v>
          </cell>
          <cell r="AS221">
            <v>0</v>
          </cell>
          <cell r="AT221">
            <v>0</v>
          </cell>
          <cell r="AU221">
            <v>15.138317757009316</v>
          </cell>
          <cell r="AV221">
            <v>36.099065420560777</v>
          </cell>
          <cell r="AW221">
            <v>51.237383177570088</v>
          </cell>
          <cell r="AX221">
            <v>0</v>
          </cell>
          <cell r="AY221">
            <v>0</v>
          </cell>
          <cell r="AZ221">
            <v>0</v>
          </cell>
          <cell r="BA221">
            <v>0</v>
          </cell>
          <cell r="BB221">
            <v>146.84261036468325</v>
          </cell>
          <cell r="BC221">
            <v>170.99616122840686</v>
          </cell>
          <cell r="BD221">
            <v>0</v>
          </cell>
          <cell r="BE221">
            <v>0</v>
          </cell>
          <cell r="BF221">
            <v>0</v>
          </cell>
          <cell r="BG221">
            <v>0</v>
          </cell>
          <cell r="BH221">
            <v>0</v>
          </cell>
          <cell r="BI221">
            <v>0</v>
          </cell>
          <cell r="BJ221">
            <v>0</v>
          </cell>
          <cell r="BK221">
            <v>0</v>
          </cell>
          <cell r="BL221">
            <v>0.47587754956822098</v>
          </cell>
          <cell r="BM221">
            <v>0</v>
          </cell>
          <cell r="BN221">
            <v>0</v>
          </cell>
          <cell r="BO221">
            <v>1</v>
          </cell>
          <cell r="BP221">
            <v>0</v>
          </cell>
        </row>
        <row r="222">
          <cell r="A222">
            <v>231</v>
          </cell>
          <cell r="B222">
            <v>146532</v>
          </cell>
          <cell r="C222">
            <v>9352226</v>
          </cell>
          <cell r="D222" t="str">
            <v>Grange Community Primary School</v>
          </cell>
          <cell r="E222" t="str">
            <v>Primary</v>
          </cell>
          <cell r="F222" t="str">
            <v>Recoupment Academy</v>
          </cell>
          <cell r="G222">
            <v>1</v>
          </cell>
          <cell r="H222">
            <v>0</v>
          </cell>
          <cell r="I222">
            <v>0</v>
          </cell>
          <cell r="J222">
            <v>7</v>
          </cell>
          <cell r="K222">
            <v>0</v>
          </cell>
          <cell r="L222">
            <v>0</v>
          </cell>
          <cell r="M222">
            <v>0</v>
          </cell>
          <cell r="N222">
            <v>175</v>
          </cell>
          <cell r="O222">
            <v>175</v>
          </cell>
          <cell r="P222">
            <v>20</v>
          </cell>
          <cell r="Q222">
            <v>155</v>
          </cell>
          <cell r="R222">
            <v>0</v>
          </cell>
          <cell r="S222">
            <v>0</v>
          </cell>
          <cell r="T222">
            <v>0</v>
          </cell>
          <cell r="U222">
            <v>0</v>
          </cell>
          <cell r="V222">
            <v>0</v>
          </cell>
          <cell r="W222">
            <v>0</v>
          </cell>
          <cell r="X222">
            <v>0</v>
          </cell>
          <cell r="Y222">
            <v>0</v>
          </cell>
          <cell r="Z222">
            <v>0</v>
          </cell>
          <cell r="AA222">
            <v>175</v>
          </cell>
          <cell r="AB222">
            <v>25</v>
          </cell>
          <cell r="AC222">
            <v>50.000000000000043</v>
          </cell>
          <cell r="AD222">
            <v>56.647398843930638</v>
          </cell>
          <cell r="AE222">
            <v>0</v>
          </cell>
          <cell r="AF222">
            <v>0</v>
          </cell>
          <cell r="AG222">
            <v>68.999999999999957</v>
          </cell>
          <cell r="AH222">
            <v>29.999999999999929</v>
          </cell>
          <cell r="AI222">
            <v>35</v>
          </cell>
          <cell r="AJ222">
            <v>40.99999999999995</v>
          </cell>
          <cell r="AK222">
            <v>0</v>
          </cell>
          <cell r="AL222">
            <v>0</v>
          </cell>
          <cell r="AM222">
            <v>0</v>
          </cell>
          <cell r="AN222">
            <v>0</v>
          </cell>
          <cell r="AO222">
            <v>0</v>
          </cell>
          <cell r="AP222">
            <v>0</v>
          </cell>
          <cell r="AQ222">
            <v>0</v>
          </cell>
          <cell r="AR222">
            <v>0</v>
          </cell>
          <cell r="AS222">
            <v>0</v>
          </cell>
          <cell r="AT222">
            <v>0</v>
          </cell>
          <cell r="AU222">
            <v>4.5161290322580605</v>
          </cell>
          <cell r="AV222">
            <v>10.161290322580653</v>
          </cell>
          <cell r="AW222">
            <v>12.419354838709683</v>
          </cell>
          <cell r="AX222">
            <v>0</v>
          </cell>
          <cell r="AY222">
            <v>0</v>
          </cell>
          <cell r="AZ222">
            <v>0</v>
          </cell>
          <cell r="BA222">
            <v>0</v>
          </cell>
          <cell r="BB222">
            <v>63.642384105960225</v>
          </cell>
          <cell r="BC222">
            <v>71.854304635761551</v>
          </cell>
          <cell r="BD222">
            <v>0</v>
          </cell>
          <cell r="BE222">
            <v>0</v>
          </cell>
          <cell r="BF222">
            <v>0</v>
          </cell>
          <cell r="BG222">
            <v>0</v>
          </cell>
          <cell r="BH222">
            <v>0</v>
          </cell>
          <cell r="BI222">
            <v>0</v>
          </cell>
          <cell r="BJ222">
            <v>0</v>
          </cell>
          <cell r="BK222">
            <v>0</v>
          </cell>
          <cell r="BL222">
            <v>0.51644842506887101</v>
          </cell>
          <cell r="BM222">
            <v>0</v>
          </cell>
          <cell r="BN222">
            <v>0</v>
          </cell>
          <cell r="BO222">
            <v>1</v>
          </cell>
          <cell r="BP222">
            <v>0</v>
          </cell>
        </row>
        <row r="223">
          <cell r="A223">
            <v>42</v>
          </cell>
          <cell r="B223">
            <v>146961</v>
          </cell>
          <cell r="C223">
            <v>9352228</v>
          </cell>
          <cell r="D223" t="str">
            <v>Helmingham Primary School and Nursery</v>
          </cell>
          <cell r="E223" t="str">
            <v>Primary</v>
          </cell>
          <cell r="F223" t="str">
            <v>Recoupment Academy</v>
          </cell>
          <cell r="G223">
            <v>1</v>
          </cell>
          <cell r="H223">
            <v>0</v>
          </cell>
          <cell r="I223">
            <v>0</v>
          </cell>
          <cell r="J223">
            <v>7</v>
          </cell>
          <cell r="K223">
            <v>0</v>
          </cell>
          <cell r="L223">
            <v>0</v>
          </cell>
          <cell r="M223">
            <v>0</v>
          </cell>
          <cell r="N223">
            <v>51</v>
          </cell>
          <cell r="O223">
            <v>51</v>
          </cell>
          <cell r="P223">
            <v>3</v>
          </cell>
          <cell r="Q223">
            <v>48</v>
          </cell>
          <cell r="R223">
            <v>0</v>
          </cell>
          <cell r="S223">
            <v>0</v>
          </cell>
          <cell r="T223">
            <v>0</v>
          </cell>
          <cell r="U223">
            <v>0</v>
          </cell>
          <cell r="V223">
            <v>0</v>
          </cell>
          <cell r="W223">
            <v>0</v>
          </cell>
          <cell r="X223">
            <v>0</v>
          </cell>
          <cell r="Y223">
            <v>0</v>
          </cell>
          <cell r="Z223">
            <v>0</v>
          </cell>
          <cell r="AA223">
            <v>51</v>
          </cell>
          <cell r="AB223">
            <v>7.2857142857142856</v>
          </cell>
          <cell r="AC223">
            <v>4.9999999999999991</v>
          </cell>
          <cell r="AD223">
            <v>12.75</v>
          </cell>
          <cell r="AE223">
            <v>0</v>
          </cell>
          <cell r="AF223">
            <v>0</v>
          </cell>
          <cell r="AG223">
            <v>51</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11.478260869565233</v>
          </cell>
          <cell r="BC223">
            <v>12.195652173913059</v>
          </cell>
          <cell r="BD223">
            <v>0</v>
          </cell>
          <cell r="BE223">
            <v>0</v>
          </cell>
          <cell r="BF223">
            <v>0</v>
          </cell>
          <cell r="BG223">
            <v>0</v>
          </cell>
          <cell r="BH223">
            <v>0</v>
          </cell>
          <cell r="BI223">
            <v>0</v>
          </cell>
          <cell r="BJ223">
            <v>2.9399999999999786</v>
          </cell>
          <cell r="BK223">
            <v>0</v>
          </cell>
          <cell r="BL223">
            <v>2.34848179285714</v>
          </cell>
          <cell r="BM223">
            <v>0</v>
          </cell>
          <cell r="BN223">
            <v>1</v>
          </cell>
          <cell r="BO223">
            <v>1</v>
          </cell>
          <cell r="BP223">
            <v>0</v>
          </cell>
        </row>
        <row r="224">
          <cell r="A224">
            <v>303</v>
          </cell>
          <cell r="B224">
            <v>141849</v>
          </cell>
          <cell r="C224">
            <v>9352927</v>
          </cell>
          <cell r="D224" t="str">
            <v>Whitton Community Primary School</v>
          </cell>
          <cell r="E224" t="str">
            <v>Primary</v>
          </cell>
          <cell r="F224" t="str">
            <v>Recoupment Academy</v>
          </cell>
          <cell r="G224">
            <v>1</v>
          </cell>
          <cell r="H224">
            <v>0</v>
          </cell>
          <cell r="I224">
            <v>0</v>
          </cell>
          <cell r="J224">
            <v>7</v>
          </cell>
          <cell r="K224">
            <v>0</v>
          </cell>
          <cell r="L224">
            <v>0</v>
          </cell>
          <cell r="M224">
            <v>0</v>
          </cell>
          <cell r="N224">
            <v>291</v>
          </cell>
          <cell r="O224">
            <v>291</v>
          </cell>
          <cell r="P224">
            <v>36</v>
          </cell>
          <cell r="Q224">
            <v>255</v>
          </cell>
          <cell r="R224">
            <v>0</v>
          </cell>
          <cell r="S224">
            <v>0</v>
          </cell>
          <cell r="T224">
            <v>0</v>
          </cell>
          <cell r="U224">
            <v>0</v>
          </cell>
          <cell r="V224">
            <v>0</v>
          </cell>
          <cell r="W224">
            <v>0</v>
          </cell>
          <cell r="X224">
            <v>0</v>
          </cell>
          <cell r="Y224">
            <v>0</v>
          </cell>
          <cell r="Z224">
            <v>0</v>
          </cell>
          <cell r="AA224">
            <v>291</v>
          </cell>
          <cell r="AB224">
            <v>41.571428571428569</v>
          </cell>
          <cell r="AC224">
            <v>94.999999999999886</v>
          </cell>
          <cell r="AD224">
            <v>124.18471337579618</v>
          </cell>
          <cell r="AE224">
            <v>0</v>
          </cell>
          <cell r="AF224">
            <v>0</v>
          </cell>
          <cell r="AG224">
            <v>32.000000000000114</v>
          </cell>
          <cell r="AH224">
            <v>6.9999999999999956</v>
          </cell>
          <cell r="AI224">
            <v>14.999999999999995</v>
          </cell>
          <cell r="AJ224">
            <v>102.00000000000007</v>
          </cell>
          <cell r="AK224">
            <v>131.99999999999989</v>
          </cell>
          <cell r="AL224">
            <v>1.0000000000000007</v>
          </cell>
          <cell r="AM224">
            <v>2.0000000000000013</v>
          </cell>
          <cell r="AN224">
            <v>0</v>
          </cell>
          <cell r="AO224">
            <v>0</v>
          </cell>
          <cell r="AP224">
            <v>0</v>
          </cell>
          <cell r="AQ224">
            <v>0</v>
          </cell>
          <cell r="AR224">
            <v>0</v>
          </cell>
          <cell r="AS224">
            <v>0</v>
          </cell>
          <cell r="AT224">
            <v>0</v>
          </cell>
          <cell r="AU224">
            <v>6.8470588235294167</v>
          </cell>
          <cell r="AV224">
            <v>22.823529411764707</v>
          </cell>
          <cell r="AW224">
            <v>34.235294117646937</v>
          </cell>
          <cell r="AX224">
            <v>0</v>
          </cell>
          <cell r="AY224">
            <v>0</v>
          </cell>
          <cell r="AZ224">
            <v>0</v>
          </cell>
          <cell r="BA224">
            <v>0</v>
          </cell>
          <cell r="BB224">
            <v>104.69512195121953</v>
          </cell>
          <cell r="BC224">
            <v>119.47560975609758</v>
          </cell>
          <cell r="BD224">
            <v>0</v>
          </cell>
          <cell r="BE224">
            <v>0</v>
          </cell>
          <cell r="BF224">
            <v>0</v>
          </cell>
          <cell r="BG224">
            <v>0</v>
          </cell>
          <cell r="BH224">
            <v>0</v>
          </cell>
          <cell r="BI224">
            <v>0</v>
          </cell>
          <cell r="BJ224">
            <v>10.54000000000001</v>
          </cell>
          <cell r="BK224">
            <v>0</v>
          </cell>
          <cell r="BL224">
            <v>0.30773349865229099</v>
          </cell>
          <cell r="BM224">
            <v>0</v>
          </cell>
          <cell r="BN224">
            <v>0</v>
          </cell>
          <cell r="BO224">
            <v>1</v>
          </cell>
          <cell r="BP224">
            <v>0</v>
          </cell>
        </row>
        <row r="225">
          <cell r="A225">
            <v>404</v>
          </cell>
          <cell r="B225">
            <v>143056</v>
          </cell>
          <cell r="C225">
            <v>9353002</v>
          </cell>
          <cell r="D225" t="str">
            <v>Bardwell Church of England Primary School</v>
          </cell>
          <cell r="E225" t="str">
            <v>Primary</v>
          </cell>
          <cell r="F225" t="str">
            <v>Recoupment Academy</v>
          </cell>
          <cell r="G225">
            <v>1</v>
          </cell>
          <cell r="H225">
            <v>0</v>
          </cell>
          <cell r="I225">
            <v>0</v>
          </cell>
          <cell r="J225">
            <v>7</v>
          </cell>
          <cell r="K225">
            <v>0</v>
          </cell>
          <cell r="L225">
            <v>0</v>
          </cell>
          <cell r="M225">
            <v>0</v>
          </cell>
          <cell r="N225">
            <v>58</v>
          </cell>
          <cell r="O225">
            <v>58</v>
          </cell>
          <cell r="P225">
            <v>8</v>
          </cell>
          <cell r="Q225">
            <v>50</v>
          </cell>
          <cell r="R225">
            <v>0</v>
          </cell>
          <cell r="S225">
            <v>0</v>
          </cell>
          <cell r="T225">
            <v>0</v>
          </cell>
          <cell r="U225">
            <v>0</v>
          </cell>
          <cell r="V225">
            <v>0</v>
          </cell>
          <cell r="W225">
            <v>0</v>
          </cell>
          <cell r="X225">
            <v>0</v>
          </cell>
          <cell r="Y225">
            <v>0</v>
          </cell>
          <cell r="Z225">
            <v>0</v>
          </cell>
          <cell r="AA225">
            <v>58</v>
          </cell>
          <cell r="AB225">
            <v>8.2857142857142865</v>
          </cell>
          <cell r="AC225">
            <v>4.9999999999999982</v>
          </cell>
          <cell r="AD225">
            <v>4.9999999999999982</v>
          </cell>
          <cell r="AE225">
            <v>0</v>
          </cell>
          <cell r="AF225">
            <v>0</v>
          </cell>
          <cell r="AG225">
            <v>58</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2.3199999999999998</v>
          </cell>
          <cell r="AV225">
            <v>2.3199999999999998</v>
          </cell>
          <cell r="AW225">
            <v>2.3199999999999998</v>
          </cell>
          <cell r="AX225">
            <v>0</v>
          </cell>
          <cell r="AY225">
            <v>0</v>
          </cell>
          <cell r="AZ225">
            <v>0</v>
          </cell>
          <cell r="BA225">
            <v>0.98305084745762716</v>
          </cell>
          <cell r="BB225">
            <v>19.79166666666665</v>
          </cell>
          <cell r="BC225">
            <v>22.958333333333314</v>
          </cell>
          <cell r="BD225">
            <v>0</v>
          </cell>
          <cell r="BE225">
            <v>0</v>
          </cell>
          <cell r="BF225">
            <v>0</v>
          </cell>
          <cell r="BG225">
            <v>0</v>
          </cell>
          <cell r="BH225">
            <v>0</v>
          </cell>
          <cell r="BI225">
            <v>0</v>
          </cell>
          <cell r="BJ225">
            <v>3.5200000000000125</v>
          </cell>
          <cell r="BK225">
            <v>0</v>
          </cell>
          <cell r="BL225">
            <v>1.6940952250000001</v>
          </cell>
          <cell r="BM225">
            <v>0</v>
          </cell>
          <cell r="BN225">
            <v>0</v>
          </cell>
          <cell r="BO225">
            <v>1</v>
          </cell>
          <cell r="BP225">
            <v>0</v>
          </cell>
        </row>
        <row r="226">
          <cell r="A226">
            <v>441</v>
          </cell>
          <cell r="B226">
            <v>142547</v>
          </cell>
          <cell r="C226">
            <v>9353025</v>
          </cell>
          <cell r="D226" t="str">
            <v>Great Barton Church of England Primary Academy</v>
          </cell>
          <cell r="E226" t="str">
            <v>Primary</v>
          </cell>
          <cell r="F226" t="str">
            <v>Recoupment Academy</v>
          </cell>
          <cell r="G226">
            <v>1</v>
          </cell>
          <cell r="H226">
            <v>0</v>
          </cell>
          <cell r="I226">
            <v>0</v>
          </cell>
          <cell r="J226">
            <v>7</v>
          </cell>
          <cell r="K226">
            <v>0</v>
          </cell>
          <cell r="L226">
            <v>0</v>
          </cell>
          <cell r="M226">
            <v>0</v>
          </cell>
          <cell r="N226">
            <v>204</v>
          </cell>
          <cell r="O226">
            <v>204</v>
          </cell>
          <cell r="P226">
            <v>30</v>
          </cell>
          <cell r="Q226">
            <v>174</v>
          </cell>
          <cell r="R226">
            <v>0</v>
          </cell>
          <cell r="S226">
            <v>0</v>
          </cell>
          <cell r="T226">
            <v>0</v>
          </cell>
          <cell r="U226">
            <v>0</v>
          </cell>
          <cell r="V226">
            <v>0</v>
          </cell>
          <cell r="W226">
            <v>0</v>
          </cell>
          <cell r="X226">
            <v>0</v>
          </cell>
          <cell r="Y226">
            <v>0</v>
          </cell>
          <cell r="Z226">
            <v>0</v>
          </cell>
          <cell r="AA226">
            <v>204</v>
          </cell>
          <cell r="AB226">
            <v>29.142857142857142</v>
          </cell>
          <cell r="AC226">
            <v>8</v>
          </cell>
          <cell r="AD226">
            <v>9.6682464454976298</v>
          </cell>
          <cell r="AE226">
            <v>0</v>
          </cell>
          <cell r="AF226">
            <v>0</v>
          </cell>
          <cell r="AG226">
            <v>201.99014778325133</v>
          </cell>
          <cell r="AH226">
            <v>2.0098522167487678</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1.1724137931034484</v>
          </cell>
          <cell r="AW226">
            <v>1.1724137931034484</v>
          </cell>
          <cell r="AX226">
            <v>0</v>
          </cell>
          <cell r="AY226">
            <v>0</v>
          </cell>
          <cell r="AZ226">
            <v>0</v>
          </cell>
          <cell r="BA226">
            <v>0</v>
          </cell>
          <cell r="BB226">
            <v>39.917647058823469</v>
          </cell>
          <cell r="BC226">
            <v>46.799999999999933</v>
          </cell>
          <cell r="BD226">
            <v>0</v>
          </cell>
          <cell r="BE226">
            <v>0</v>
          </cell>
          <cell r="BF226">
            <v>0</v>
          </cell>
          <cell r="BG226">
            <v>0</v>
          </cell>
          <cell r="BH226">
            <v>0</v>
          </cell>
          <cell r="BI226">
            <v>0</v>
          </cell>
          <cell r="BJ226">
            <v>0</v>
          </cell>
          <cell r="BK226">
            <v>0</v>
          </cell>
          <cell r="BL226">
            <v>1.85431554102564</v>
          </cell>
          <cell r="BM226">
            <v>0</v>
          </cell>
          <cell r="BN226">
            <v>0</v>
          </cell>
          <cell r="BO226">
            <v>1</v>
          </cell>
          <cell r="BP226">
            <v>0</v>
          </cell>
        </row>
        <row r="227">
          <cell r="A227">
            <v>492</v>
          </cell>
          <cell r="B227">
            <v>142554</v>
          </cell>
          <cell r="C227">
            <v>9353054</v>
          </cell>
          <cell r="D227" t="str">
            <v>Rattlesden Church of England Primary Academy</v>
          </cell>
          <cell r="E227" t="str">
            <v>Primary</v>
          </cell>
          <cell r="F227" t="str">
            <v>Recoupment Academy</v>
          </cell>
          <cell r="G227">
            <v>1</v>
          </cell>
          <cell r="H227">
            <v>0</v>
          </cell>
          <cell r="I227">
            <v>0</v>
          </cell>
          <cell r="J227">
            <v>7</v>
          </cell>
          <cell r="K227">
            <v>0</v>
          </cell>
          <cell r="L227">
            <v>0</v>
          </cell>
          <cell r="M227">
            <v>0</v>
          </cell>
          <cell r="N227">
            <v>117</v>
          </cell>
          <cell r="O227">
            <v>117</v>
          </cell>
          <cell r="P227">
            <v>19</v>
          </cell>
          <cell r="Q227">
            <v>98</v>
          </cell>
          <cell r="R227">
            <v>0</v>
          </cell>
          <cell r="S227">
            <v>0</v>
          </cell>
          <cell r="T227">
            <v>0</v>
          </cell>
          <cell r="U227">
            <v>0</v>
          </cell>
          <cell r="V227">
            <v>0</v>
          </cell>
          <cell r="W227">
            <v>0</v>
          </cell>
          <cell r="X227">
            <v>0</v>
          </cell>
          <cell r="Y227">
            <v>0</v>
          </cell>
          <cell r="Z227">
            <v>0</v>
          </cell>
          <cell r="AA227">
            <v>117</v>
          </cell>
          <cell r="AB227">
            <v>16.714285714285715</v>
          </cell>
          <cell r="AC227">
            <v>12.000000000000052</v>
          </cell>
          <cell r="AD227">
            <v>19.145454545454545</v>
          </cell>
          <cell r="AE227">
            <v>0</v>
          </cell>
          <cell r="AF227">
            <v>0</v>
          </cell>
          <cell r="AG227">
            <v>117</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1.0636363636363635</v>
          </cell>
          <cell r="BB227">
            <v>35.073684210526288</v>
          </cell>
          <cell r="BC227">
            <v>41.873684210526285</v>
          </cell>
          <cell r="BD227">
            <v>0</v>
          </cell>
          <cell r="BE227">
            <v>0</v>
          </cell>
          <cell r="BF227">
            <v>0</v>
          </cell>
          <cell r="BG227">
            <v>0</v>
          </cell>
          <cell r="BH227">
            <v>0</v>
          </cell>
          <cell r="BI227">
            <v>0</v>
          </cell>
          <cell r="BJ227">
            <v>0</v>
          </cell>
          <cell r="BK227">
            <v>0</v>
          </cell>
          <cell r="BL227">
            <v>2.1942524801526702</v>
          </cell>
          <cell r="BM227">
            <v>0</v>
          </cell>
          <cell r="BN227">
            <v>1</v>
          </cell>
          <cell r="BO227">
            <v>1</v>
          </cell>
          <cell r="BP227">
            <v>0</v>
          </cell>
        </row>
        <row r="228">
          <cell r="A228">
            <v>514</v>
          </cell>
          <cell r="B228">
            <v>142562</v>
          </cell>
          <cell r="C228">
            <v>9353062</v>
          </cell>
          <cell r="D228" t="str">
            <v>Thurston Church of England Primary Academy</v>
          </cell>
          <cell r="E228" t="str">
            <v>Primary</v>
          </cell>
          <cell r="F228" t="str">
            <v>Recoupment Academy</v>
          </cell>
          <cell r="G228">
            <v>1</v>
          </cell>
          <cell r="H228">
            <v>0</v>
          </cell>
          <cell r="I228">
            <v>0</v>
          </cell>
          <cell r="J228">
            <v>7</v>
          </cell>
          <cell r="K228">
            <v>0</v>
          </cell>
          <cell r="L228">
            <v>0</v>
          </cell>
          <cell r="M228">
            <v>0</v>
          </cell>
          <cell r="N228">
            <v>209</v>
          </cell>
          <cell r="O228">
            <v>209</v>
          </cell>
          <cell r="P228">
            <v>29</v>
          </cell>
          <cell r="Q228">
            <v>180</v>
          </cell>
          <cell r="R228">
            <v>0</v>
          </cell>
          <cell r="S228">
            <v>0</v>
          </cell>
          <cell r="T228">
            <v>0</v>
          </cell>
          <cell r="U228">
            <v>0</v>
          </cell>
          <cell r="V228">
            <v>0</v>
          </cell>
          <cell r="W228">
            <v>0</v>
          </cell>
          <cell r="X228">
            <v>0</v>
          </cell>
          <cell r="Y228">
            <v>0</v>
          </cell>
          <cell r="Z228">
            <v>0</v>
          </cell>
          <cell r="AA228">
            <v>209</v>
          </cell>
          <cell r="AB228">
            <v>29.857142857142858</v>
          </cell>
          <cell r="AC228">
            <v>23.999999999999901</v>
          </cell>
          <cell r="AD228">
            <v>27.798029556650246</v>
          </cell>
          <cell r="AE228">
            <v>0</v>
          </cell>
          <cell r="AF228">
            <v>0</v>
          </cell>
          <cell r="AG228">
            <v>209</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1.1611111111111121</v>
          </cell>
          <cell r="AV228">
            <v>1.1611111111111121</v>
          </cell>
          <cell r="AW228">
            <v>1.1611111111111121</v>
          </cell>
          <cell r="AX228">
            <v>0</v>
          </cell>
          <cell r="AY228">
            <v>0</v>
          </cell>
          <cell r="AZ228">
            <v>0</v>
          </cell>
          <cell r="BA228">
            <v>2.0591133004926108</v>
          </cell>
          <cell r="BB228">
            <v>45.505617977528104</v>
          </cell>
          <cell r="BC228">
            <v>52.83707865168541</v>
          </cell>
          <cell r="BD228">
            <v>0</v>
          </cell>
          <cell r="BE228">
            <v>0</v>
          </cell>
          <cell r="BF228">
            <v>0</v>
          </cell>
          <cell r="BG228">
            <v>0</v>
          </cell>
          <cell r="BH228">
            <v>0</v>
          </cell>
          <cell r="BI228">
            <v>0</v>
          </cell>
          <cell r="BJ228">
            <v>0</v>
          </cell>
          <cell r="BK228">
            <v>0</v>
          </cell>
          <cell r="BL228">
            <v>1.6782178755319099</v>
          </cell>
          <cell r="BM228">
            <v>0</v>
          </cell>
          <cell r="BN228">
            <v>0</v>
          </cell>
          <cell r="BO228">
            <v>1</v>
          </cell>
          <cell r="BP228">
            <v>0</v>
          </cell>
        </row>
        <row r="229">
          <cell r="A229">
            <v>20</v>
          </cell>
          <cell r="B229">
            <v>146148</v>
          </cell>
          <cell r="C229">
            <v>9353081</v>
          </cell>
          <cell r="D229" t="str">
            <v>Charsfield Church of England Primary School</v>
          </cell>
          <cell r="E229" t="str">
            <v>Primary</v>
          </cell>
          <cell r="F229" t="str">
            <v>Recoupment Academy</v>
          </cell>
          <cell r="G229">
            <v>1</v>
          </cell>
          <cell r="H229">
            <v>0</v>
          </cell>
          <cell r="I229">
            <v>0</v>
          </cell>
          <cell r="J229">
            <v>7</v>
          </cell>
          <cell r="K229">
            <v>0</v>
          </cell>
          <cell r="L229">
            <v>0</v>
          </cell>
          <cell r="M229">
            <v>0</v>
          </cell>
          <cell r="N229">
            <v>41</v>
          </cell>
          <cell r="O229">
            <v>41</v>
          </cell>
          <cell r="P229">
            <v>1</v>
          </cell>
          <cell r="Q229">
            <v>40</v>
          </cell>
          <cell r="R229">
            <v>0</v>
          </cell>
          <cell r="S229">
            <v>0</v>
          </cell>
          <cell r="T229">
            <v>0</v>
          </cell>
          <cell r="U229">
            <v>0</v>
          </cell>
          <cell r="V229">
            <v>0</v>
          </cell>
          <cell r="W229">
            <v>0</v>
          </cell>
          <cell r="X229">
            <v>0</v>
          </cell>
          <cell r="Y229">
            <v>0</v>
          </cell>
          <cell r="Z229">
            <v>0</v>
          </cell>
          <cell r="AA229">
            <v>41</v>
          </cell>
          <cell r="AB229">
            <v>5.8571428571428568</v>
          </cell>
          <cell r="AC229">
            <v>6.9999999999999929</v>
          </cell>
          <cell r="AD229">
            <v>10.695652173913043</v>
          </cell>
          <cell r="AE229">
            <v>0</v>
          </cell>
          <cell r="AF229">
            <v>0</v>
          </cell>
          <cell r="AG229">
            <v>40</v>
          </cell>
          <cell r="AH229">
            <v>0</v>
          </cell>
          <cell r="AI229">
            <v>0</v>
          </cell>
          <cell r="AJ229">
            <v>0</v>
          </cell>
          <cell r="AK229">
            <v>0.999999999999999</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15</v>
          </cell>
          <cell r="BC229">
            <v>15.375</v>
          </cell>
          <cell r="BD229">
            <v>0</v>
          </cell>
          <cell r="BE229">
            <v>0</v>
          </cell>
          <cell r="BF229">
            <v>0</v>
          </cell>
          <cell r="BG229">
            <v>0</v>
          </cell>
          <cell r="BH229">
            <v>0</v>
          </cell>
          <cell r="BI229">
            <v>0</v>
          </cell>
          <cell r="BJ229">
            <v>2.5399999999999947</v>
          </cell>
          <cell r="BK229">
            <v>0</v>
          </cell>
          <cell r="BL229">
            <v>2.33379898974359</v>
          </cell>
          <cell r="BM229">
            <v>0</v>
          </cell>
          <cell r="BN229">
            <v>1</v>
          </cell>
          <cell r="BO229">
            <v>1</v>
          </cell>
          <cell r="BP229">
            <v>0</v>
          </cell>
        </row>
        <row r="230">
          <cell r="A230">
            <v>26</v>
          </cell>
          <cell r="B230">
            <v>146234</v>
          </cell>
          <cell r="C230">
            <v>9353084</v>
          </cell>
          <cell r="D230" t="str">
            <v>Dennington Church of England Primary School</v>
          </cell>
          <cell r="E230" t="str">
            <v>Primary</v>
          </cell>
          <cell r="F230" t="str">
            <v>Recoupment Academy</v>
          </cell>
          <cell r="G230">
            <v>1</v>
          </cell>
          <cell r="H230">
            <v>0</v>
          </cell>
          <cell r="I230">
            <v>0</v>
          </cell>
          <cell r="J230">
            <v>7</v>
          </cell>
          <cell r="K230">
            <v>0</v>
          </cell>
          <cell r="L230">
            <v>0</v>
          </cell>
          <cell r="M230">
            <v>0</v>
          </cell>
          <cell r="N230">
            <v>66</v>
          </cell>
          <cell r="O230">
            <v>66</v>
          </cell>
          <cell r="P230">
            <v>9</v>
          </cell>
          <cell r="Q230">
            <v>57</v>
          </cell>
          <cell r="R230">
            <v>0</v>
          </cell>
          <cell r="S230">
            <v>0</v>
          </cell>
          <cell r="T230">
            <v>0</v>
          </cell>
          <cell r="U230">
            <v>0</v>
          </cell>
          <cell r="V230">
            <v>0</v>
          </cell>
          <cell r="W230">
            <v>0</v>
          </cell>
          <cell r="X230">
            <v>0</v>
          </cell>
          <cell r="Y230">
            <v>0</v>
          </cell>
          <cell r="Z230">
            <v>0</v>
          </cell>
          <cell r="AA230">
            <v>66</v>
          </cell>
          <cell r="AB230">
            <v>9.4285714285714288</v>
          </cell>
          <cell r="AC230">
            <v>5.0000000000000027</v>
          </cell>
          <cell r="AD230">
            <v>22</v>
          </cell>
          <cell r="AE230">
            <v>0</v>
          </cell>
          <cell r="AF230">
            <v>0</v>
          </cell>
          <cell r="AG230">
            <v>66</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1.1578947368421046</v>
          </cell>
          <cell r="AV230">
            <v>1.1578947368421046</v>
          </cell>
          <cell r="AW230">
            <v>1.1578947368421046</v>
          </cell>
          <cell r="AX230">
            <v>0</v>
          </cell>
          <cell r="AY230">
            <v>0</v>
          </cell>
          <cell r="AZ230">
            <v>0</v>
          </cell>
          <cell r="BA230">
            <v>0</v>
          </cell>
          <cell r="BB230">
            <v>23.47058823529412</v>
          </cell>
          <cell r="BC230">
            <v>27.176470588235297</v>
          </cell>
          <cell r="BD230">
            <v>0</v>
          </cell>
          <cell r="BE230">
            <v>0</v>
          </cell>
          <cell r="BF230">
            <v>0</v>
          </cell>
          <cell r="BG230">
            <v>0</v>
          </cell>
          <cell r="BH230">
            <v>0</v>
          </cell>
          <cell r="BI230">
            <v>0</v>
          </cell>
          <cell r="BJ230">
            <v>0</v>
          </cell>
          <cell r="BK230">
            <v>0</v>
          </cell>
          <cell r="BL230">
            <v>2.3938397246913601</v>
          </cell>
          <cell r="BM230">
            <v>0</v>
          </cell>
          <cell r="BN230">
            <v>1</v>
          </cell>
          <cell r="BO230">
            <v>1</v>
          </cell>
          <cell r="BP230">
            <v>0</v>
          </cell>
        </row>
        <row r="231">
          <cell r="A231">
            <v>36</v>
          </cell>
          <cell r="B231">
            <v>145696</v>
          </cell>
          <cell r="C231">
            <v>9353089</v>
          </cell>
          <cell r="D231" t="str">
            <v>Fressingfield Church of England Primary School</v>
          </cell>
          <cell r="E231" t="str">
            <v>Primary</v>
          </cell>
          <cell r="F231" t="str">
            <v>Recoupment Academy</v>
          </cell>
          <cell r="G231">
            <v>1</v>
          </cell>
          <cell r="H231">
            <v>0</v>
          </cell>
          <cell r="I231">
            <v>0</v>
          </cell>
          <cell r="J231">
            <v>7</v>
          </cell>
          <cell r="K231">
            <v>0</v>
          </cell>
          <cell r="L231">
            <v>0</v>
          </cell>
          <cell r="M231">
            <v>0</v>
          </cell>
          <cell r="N231">
            <v>129</v>
          </cell>
          <cell r="O231">
            <v>129</v>
          </cell>
          <cell r="P231">
            <v>13</v>
          </cell>
          <cell r="Q231">
            <v>116</v>
          </cell>
          <cell r="R231">
            <v>0</v>
          </cell>
          <cell r="S231">
            <v>0</v>
          </cell>
          <cell r="T231">
            <v>0</v>
          </cell>
          <cell r="U231">
            <v>0</v>
          </cell>
          <cell r="V231">
            <v>0</v>
          </cell>
          <cell r="W231">
            <v>0</v>
          </cell>
          <cell r="X231">
            <v>0</v>
          </cell>
          <cell r="Y231">
            <v>0</v>
          </cell>
          <cell r="Z231">
            <v>0</v>
          </cell>
          <cell r="AA231">
            <v>129</v>
          </cell>
          <cell r="AB231">
            <v>18.428571428571427</v>
          </cell>
          <cell r="AC231">
            <v>15.000000000000018</v>
          </cell>
          <cell r="AD231">
            <v>17.861538461538462</v>
          </cell>
          <cell r="AE231">
            <v>0</v>
          </cell>
          <cell r="AF231">
            <v>0</v>
          </cell>
          <cell r="AG231">
            <v>129</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1.1120689655172409</v>
          </cell>
          <cell r="AV231">
            <v>1.1120689655172409</v>
          </cell>
          <cell r="AW231">
            <v>1.1120689655172409</v>
          </cell>
          <cell r="AX231">
            <v>0</v>
          </cell>
          <cell r="AY231">
            <v>0</v>
          </cell>
          <cell r="AZ231">
            <v>0</v>
          </cell>
          <cell r="BA231">
            <v>3.9692307692307693</v>
          </cell>
          <cell r="BB231">
            <v>37.649122807017548</v>
          </cell>
          <cell r="BC231">
            <v>41.868421052631582</v>
          </cell>
          <cell r="BD231">
            <v>0</v>
          </cell>
          <cell r="BE231">
            <v>0</v>
          </cell>
          <cell r="BF231">
            <v>0</v>
          </cell>
          <cell r="BG231">
            <v>0</v>
          </cell>
          <cell r="BH231">
            <v>0</v>
          </cell>
          <cell r="BI231">
            <v>0</v>
          </cell>
          <cell r="BJ231">
            <v>0</v>
          </cell>
          <cell r="BK231">
            <v>0</v>
          </cell>
          <cell r="BL231">
            <v>2.59732638909091</v>
          </cell>
          <cell r="BM231">
            <v>0</v>
          </cell>
          <cell r="BN231">
            <v>1</v>
          </cell>
          <cell r="BO231">
            <v>1</v>
          </cell>
          <cell r="BP231">
            <v>0</v>
          </cell>
        </row>
        <row r="232">
          <cell r="A232">
            <v>449</v>
          </cell>
          <cell r="B232">
            <v>146175</v>
          </cell>
          <cell r="C232">
            <v>9353091</v>
          </cell>
          <cell r="D232" t="str">
            <v>Crawford's Church of England Primary School</v>
          </cell>
          <cell r="E232" t="str">
            <v>Primary</v>
          </cell>
          <cell r="F232" t="str">
            <v>Recoupment Academy</v>
          </cell>
          <cell r="G232">
            <v>1</v>
          </cell>
          <cell r="H232">
            <v>0</v>
          </cell>
          <cell r="I232">
            <v>0</v>
          </cell>
          <cell r="J232">
            <v>7</v>
          </cell>
          <cell r="K232">
            <v>0</v>
          </cell>
          <cell r="L232">
            <v>0</v>
          </cell>
          <cell r="M232">
            <v>0</v>
          </cell>
          <cell r="N232">
            <v>86</v>
          </cell>
          <cell r="O232">
            <v>86</v>
          </cell>
          <cell r="P232">
            <v>15</v>
          </cell>
          <cell r="Q232">
            <v>71</v>
          </cell>
          <cell r="R232">
            <v>0</v>
          </cell>
          <cell r="S232">
            <v>0</v>
          </cell>
          <cell r="T232">
            <v>0</v>
          </cell>
          <cell r="U232">
            <v>0</v>
          </cell>
          <cell r="V232">
            <v>0</v>
          </cell>
          <cell r="W232">
            <v>0</v>
          </cell>
          <cell r="X232">
            <v>0</v>
          </cell>
          <cell r="Y232">
            <v>0</v>
          </cell>
          <cell r="Z232">
            <v>0</v>
          </cell>
          <cell r="AA232">
            <v>86</v>
          </cell>
          <cell r="AB232">
            <v>12.285714285714286</v>
          </cell>
          <cell r="AC232">
            <v>31.000000000000021</v>
          </cell>
          <cell r="AD232">
            <v>31.000000000000021</v>
          </cell>
          <cell r="AE232">
            <v>0</v>
          </cell>
          <cell r="AF232">
            <v>0</v>
          </cell>
          <cell r="AG232">
            <v>84.000000000000028</v>
          </cell>
          <cell r="AH232">
            <v>1.0000000000000011</v>
          </cell>
          <cell r="AI232">
            <v>1.0000000000000011</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33.861538461538466</v>
          </cell>
          <cell r="BC232">
            <v>41.015384615384619</v>
          </cell>
          <cell r="BD232">
            <v>0</v>
          </cell>
          <cell r="BE232">
            <v>0</v>
          </cell>
          <cell r="BF232">
            <v>0</v>
          </cell>
          <cell r="BG232">
            <v>0</v>
          </cell>
          <cell r="BH232">
            <v>0</v>
          </cell>
          <cell r="BI232">
            <v>0</v>
          </cell>
          <cell r="BJ232">
            <v>10.840000000000002</v>
          </cell>
          <cell r="BK232">
            <v>0</v>
          </cell>
          <cell r="BL232">
            <v>1.7831952984374999</v>
          </cell>
          <cell r="BM232">
            <v>0</v>
          </cell>
          <cell r="BN232">
            <v>0</v>
          </cell>
          <cell r="BO232">
            <v>1</v>
          </cell>
          <cell r="BP232">
            <v>0</v>
          </cell>
        </row>
        <row r="233">
          <cell r="A233">
            <v>243</v>
          </cell>
          <cell r="B233">
            <v>145539</v>
          </cell>
          <cell r="C233">
            <v>9353092</v>
          </cell>
          <cell r="D233" t="str">
            <v>Hintlesham and Chattisham Church of England  Primary School</v>
          </cell>
          <cell r="E233" t="str">
            <v>Primary</v>
          </cell>
          <cell r="F233" t="str">
            <v>Recoupment Academy</v>
          </cell>
          <cell r="G233">
            <v>1</v>
          </cell>
          <cell r="H233">
            <v>0</v>
          </cell>
          <cell r="I233">
            <v>0</v>
          </cell>
          <cell r="J233">
            <v>7</v>
          </cell>
          <cell r="K233">
            <v>0</v>
          </cell>
          <cell r="L233">
            <v>0</v>
          </cell>
          <cell r="M233">
            <v>0</v>
          </cell>
          <cell r="N233">
            <v>90</v>
          </cell>
          <cell r="O233">
            <v>90</v>
          </cell>
          <cell r="P233">
            <v>13</v>
          </cell>
          <cell r="Q233">
            <v>77</v>
          </cell>
          <cell r="R233">
            <v>0</v>
          </cell>
          <cell r="S233">
            <v>0</v>
          </cell>
          <cell r="T233">
            <v>0</v>
          </cell>
          <cell r="U233">
            <v>0</v>
          </cell>
          <cell r="V233">
            <v>0</v>
          </cell>
          <cell r="W233">
            <v>0</v>
          </cell>
          <cell r="X233">
            <v>0</v>
          </cell>
          <cell r="Y233">
            <v>0</v>
          </cell>
          <cell r="Z233">
            <v>0</v>
          </cell>
          <cell r="AA233">
            <v>90</v>
          </cell>
          <cell r="AB233">
            <v>12.857142857142858</v>
          </cell>
          <cell r="AC233">
            <v>5.0000000000000044</v>
          </cell>
          <cell r="AD233">
            <v>5.0000000000000044</v>
          </cell>
          <cell r="AE233">
            <v>0</v>
          </cell>
          <cell r="AF233">
            <v>0</v>
          </cell>
          <cell r="AG233">
            <v>78.876404494382072</v>
          </cell>
          <cell r="AH233">
            <v>2.022471910112364</v>
          </cell>
          <cell r="AI233">
            <v>4.0449438202247192</v>
          </cell>
          <cell r="AJ233">
            <v>2.022471910112364</v>
          </cell>
          <cell r="AK233">
            <v>1.011235955056182</v>
          </cell>
          <cell r="AL233">
            <v>2.022471910112364</v>
          </cell>
          <cell r="AM233">
            <v>0</v>
          </cell>
          <cell r="AN233">
            <v>0</v>
          </cell>
          <cell r="AO233">
            <v>0</v>
          </cell>
          <cell r="AP233">
            <v>0</v>
          </cell>
          <cell r="AQ233">
            <v>0</v>
          </cell>
          <cell r="AR233">
            <v>0</v>
          </cell>
          <cell r="AS233">
            <v>0</v>
          </cell>
          <cell r="AT233">
            <v>0</v>
          </cell>
          <cell r="AU233">
            <v>0</v>
          </cell>
          <cell r="AV233">
            <v>1.1688311688311701</v>
          </cell>
          <cell r="AW233">
            <v>1.1688311688311701</v>
          </cell>
          <cell r="AX233">
            <v>0</v>
          </cell>
          <cell r="AY233">
            <v>0</v>
          </cell>
          <cell r="AZ233">
            <v>0</v>
          </cell>
          <cell r="BA233">
            <v>0</v>
          </cell>
          <cell r="BB233">
            <v>12.157894736842085</v>
          </cell>
          <cell r="BC233">
            <v>14.210526315789451</v>
          </cell>
          <cell r="BD233">
            <v>0</v>
          </cell>
          <cell r="BE233">
            <v>0</v>
          </cell>
          <cell r="BF233">
            <v>0</v>
          </cell>
          <cell r="BG233">
            <v>0</v>
          </cell>
          <cell r="BH233">
            <v>0</v>
          </cell>
          <cell r="BI233">
            <v>0</v>
          </cell>
          <cell r="BJ233">
            <v>0</v>
          </cell>
          <cell r="BK233">
            <v>0</v>
          </cell>
          <cell r="BL233">
            <v>2.03634230142857</v>
          </cell>
          <cell r="BM233">
            <v>0</v>
          </cell>
          <cell r="BN233">
            <v>1</v>
          </cell>
          <cell r="BO233">
            <v>1</v>
          </cell>
          <cell r="BP233">
            <v>0</v>
          </cell>
        </row>
        <row r="234">
          <cell r="A234">
            <v>80</v>
          </cell>
          <cell r="B234">
            <v>143807</v>
          </cell>
          <cell r="C234">
            <v>9353096</v>
          </cell>
          <cell r="D234" t="str">
            <v>Mellis Church of England Primary School</v>
          </cell>
          <cell r="E234" t="str">
            <v>Primary</v>
          </cell>
          <cell r="F234" t="str">
            <v>Recoupment Academy</v>
          </cell>
          <cell r="G234">
            <v>1</v>
          </cell>
          <cell r="H234">
            <v>0</v>
          </cell>
          <cell r="I234">
            <v>0</v>
          </cell>
          <cell r="J234">
            <v>7</v>
          </cell>
          <cell r="K234">
            <v>0</v>
          </cell>
          <cell r="L234">
            <v>0</v>
          </cell>
          <cell r="M234">
            <v>0</v>
          </cell>
          <cell r="N234">
            <v>171</v>
          </cell>
          <cell r="O234">
            <v>171</v>
          </cell>
          <cell r="P234">
            <v>17</v>
          </cell>
          <cell r="Q234">
            <v>154</v>
          </cell>
          <cell r="R234">
            <v>0</v>
          </cell>
          <cell r="S234">
            <v>0</v>
          </cell>
          <cell r="T234">
            <v>0</v>
          </cell>
          <cell r="U234">
            <v>0</v>
          </cell>
          <cell r="V234">
            <v>0</v>
          </cell>
          <cell r="W234">
            <v>0</v>
          </cell>
          <cell r="X234">
            <v>0</v>
          </cell>
          <cell r="Y234">
            <v>0</v>
          </cell>
          <cell r="Z234">
            <v>0</v>
          </cell>
          <cell r="AA234">
            <v>171</v>
          </cell>
          <cell r="AB234">
            <v>24.428571428571427</v>
          </cell>
          <cell r="AC234">
            <v>7.0000000000000036</v>
          </cell>
          <cell r="AD234">
            <v>9.5530726256983236</v>
          </cell>
          <cell r="AE234">
            <v>0</v>
          </cell>
          <cell r="AF234">
            <v>0</v>
          </cell>
          <cell r="AG234">
            <v>166.00000000000006</v>
          </cell>
          <cell r="AH234">
            <v>1.0000000000000002</v>
          </cell>
          <cell r="AI234">
            <v>0</v>
          </cell>
          <cell r="AJ234">
            <v>4.0000000000000036</v>
          </cell>
          <cell r="AK234">
            <v>0</v>
          </cell>
          <cell r="AL234">
            <v>0</v>
          </cell>
          <cell r="AM234">
            <v>0</v>
          </cell>
          <cell r="AN234">
            <v>0</v>
          </cell>
          <cell r="AO234">
            <v>0</v>
          </cell>
          <cell r="AP234">
            <v>0</v>
          </cell>
          <cell r="AQ234">
            <v>0</v>
          </cell>
          <cell r="AR234">
            <v>0</v>
          </cell>
          <cell r="AS234">
            <v>0</v>
          </cell>
          <cell r="AT234">
            <v>0</v>
          </cell>
          <cell r="AU234">
            <v>1.1176470588235292</v>
          </cell>
          <cell r="AV234">
            <v>1.1176470588235292</v>
          </cell>
          <cell r="AW234">
            <v>1.1176470588235292</v>
          </cell>
          <cell r="AX234">
            <v>0</v>
          </cell>
          <cell r="AY234">
            <v>0</v>
          </cell>
          <cell r="AZ234">
            <v>0</v>
          </cell>
          <cell r="BA234">
            <v>0.95530726256983245</v>
          </cell>
          <cell r="BB234">
            <v>33.43421052631583</v>
          </cell>
          <cell r="BC234">
            <v>37.125000000000043</v>
          </cell>
          <cell r="BD234">
            <v>0</v>
          </cell>
          <cell r="BE234">
            <v>0</v>
          </cell>
          <cell r="BF234">
            <v>0</v>
          </cell>
          <cell r="BG234">
            <v>0</v>
          </cell>
          <cell r="BH234">
            <v>0</v>
          </cell>
          <cell r="BI234">
            <v>0</v>
          </cell>
          <cell r="BJ234">
            <v>0</v>
          </cell>
          <cell r="BK234">
            <v>0</v>
          </cell>
          <cell r="BL234">
            <v>1.87104673544304</v>
          </cell>
          <cell r="BM234">
            <v>0</v>
          </cell>
          <cell r="BN234">
            <v>0</v>
          </cell>
          <cell r="BO234">
            <v>1</v>
          </cell>
          <cell r="BP234">
            <v>0</v>
          </cell>
        </row>
        <row r="235">
          <cell r="A235">
            <v>316</v>
          </cell>
          <cell r="B235">
            <v>142994</v>
          </cell>
          <cell r="C235">
            <v>9353097</v>
          </cell>
          <cell r="D235" t="str">
            <v>Nacton Church of England Primary School</v>
          </cell>
          <cell r="E235" t="str">
            <v>Primary</v>
          </cell>
          <cell r="F235" t="str">
            <v>Recoupment Academy</v>
          </cell>
          <cell r="G235">
            <v>1</v>
          </cell>
          <cell r="H235">
            <v>0</v>
          </cell>
          <cell r="I235">
            <v>0</v>
          </cell>
          <cell r="J235">
            <v>7</v>
          </cell>
          <cell r="K235">
            <v>0</v>
          </cell>
          <cell r="L235">
            <v>0</v>
          </cell>
          <cell r="M235">
            <v>0</v>
          </cell>
          <cell r="N235">
            <v>97</v>
          </cell>
          <cell r="O235">
            <v>97</v>
          </cell>
          <cell r="P235">
            <v>15</v>
          </cell>
          <cell r="Q235">
            <v>82</v>
          </cell>
          <cell r="R235">
            <v>0</v>
          </cell>
          <cell r="S235">
            <v>0</v>
          </cell>
          <cell r="T235">
            <v>0</v>
          </cell>
          <cell r="U235">
            <v>0</v>
          </cell>
          <cell r="V235">
            <v>0</v>
          </cell>
          <cell r="W235">
            <v>0</v>
          </cell>
          <cell r="X235">
            <v>0</v>
          </cell>
          <cell r="Y235">
            <v>0</v>
          </cell>
          <cell r="Z235">
            <v>0</v>
          </cell>
          <cell r="AA235">
            <v>97</v>
          </cell>
          <cell r="AB235">
            <v>13.857142857142858</v>
          </cell>
          <cell r="AC235">
            <v>3.0000000000000009</v>
          </cell>
          <cell r="AD235">
            <v>5</v>
          </cell>
          <cell r="AE235">
            <v>0</v>
          </cell>
          <cell r="AF235">
            <v>0</v>
          </cell>
          <cell r="AG235">
            <v>77.000000000000028</v>
          </cell>
          <cell r="AH235">
            <v>9.0000000000000036</v>
          </cell>
          <cell r="AI235">
            <v>7.9999999999999982</v>
          </cell>
          <cell r="AJ235">
            <v>1.9999999999999973</v>
          </cell>
          <cell r="AK235">
            <v>1.0000000000000036</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16.197530864197542</v>
          </cell>
          <cell r="BC235">
            <v>19.160493827160508</v>
          </cell>
          <cell r="BD235">
            <v>0</v>
          </cell>
          <cell r="BE235">
            <v>0</v>
          </cell>
          <cell r="BF235">
            <v>0</v>
          </cell>
          <cell r="BG235">
            <v>0</v>
          </cell>
          <cell r="BH235">
            <v>0</v>
          </cell>
          <cell r="BI235">
            <v>0</v>
          </cell>
          <cell r="BJ235">
            <v>0</v>
          </cell>
          <cell r="BK235">
            <v>0</v>
          </cell>
          <cell r="BL235">
            <v>1.7620204816326499</v>
          </cell>
          <cell r="BM235">
            <v>0</v>
          </cell>
          <cell r="BN235">
            <v>0</v>
          </cell>
          <cell r="BO235">
            <v>1</v>
          </cell>
          <cell r="BP235">
            <v>0</v>
          </cell>
        </row>
        <row r="236">
          <cell r="A236">
            <v>489</v>
          </cell>
          <cell r="B236">
            <v>143070</v>
          </cell>
          <cell r="C236">
            <v>9353098</v>
          </cell>
          <cell r="D236" t="str">
            <v>Old Newton Church of England  Primary School</v>
          </cell>
          <cell r="E236" t="str">
            <v>Primary</v>
          </cell>
          <cell r="F236" t="str">
            <v>Recoupment Academy</v>
          </cell>
          <cell r="G236">
            <v>1</v>
          </cell>
          <cell r="H236">
            <v>0</v>
          </cell>
          <cell r="I236">
            <v>0</v>
          </cell>
          <cell r="J236">
            <v>7</v>
          </cell>
          <cell r="K236">
            <v>0</v>
          </cell>
          <cell r="L236">
            <v>0</v>
          </cell>
          <cell r="M236">
            <v>0</v>
          </cell>
          <cell r="N236">
            <v>91</v>
          </cell>
          <cell r="O236">
            <v>91</v>
          </cell>
          <cell r="P236">
            <v>12</v>
          </cell>
          <cell r="Q236">
            <v>79</v>
          </cell>
          <cell r="R236">
            <v>0</v>
          </cell>
          <cell r="S236">
            <v>0</v>
          </cell>
          <cell r="T236">
            <v>0</v>
          </cell>
          <cell r="U236">
            <v>0</v>
          </cell>
          <cell r="V236">
            <v>0</v>
          </cell>
          <cell r="W236">
            <v>0</v>
          </cell>
          <cell r="X236">
            <v>0</v>
          </cell>
          <cell r="Y236">
            <v>0</v>
          </cell>
          <cell r="Z236">
            <v>0</v>
          </cell>
          <cell r="AA236">
            <v>91</v>
          </cell>
          <cell r="AB236">
            <v>13</v>
          </cell>
          <cell r="AC236">
            <v>7.9999999999999991</v>
          </cell>
          <cell r="AD236">
            <v>12.269662921348313</v>
          </cell>
          <cell r="AE236">
            <v>0</v>
          </cell>
          <cell r="AF236">
            <v>0</v>
          </cell>
          <cell r="AG236">
            <v>86</v>
          </cell>
          <cell r="AH236">
            <v>2.0000000000000022</v>
          </cell>
          <cell r="AI236">
            <v>1.0000000000000011</v>
          </cell>
          <cell r="AJ236">
            <v>2.0000000000000022</v>
          </cell>
          <cell r="AK236">
            <v>0</v>
          </cell>
          <cell r="AL236">
            <v>0</v>
          </cell>
          <cell r="AM236">
            <v>0</v>
          </cell>
          <cell r="AN236">
            <v>0</v>
          </cell>
          <cell r="AO236">
            <v>0</v>
          </cell>
          <cell r="AP236">
            <v>0</v>
          </cell>
          <cell r="AQ236">
            <v>0</v>
          </cell>
          <cell r="AR236">
            <v>0</v>
          </cell>
          <cell r="AS236">
            <v>0</v>
          </cell>
          <cell r="AT236">
            <v>0</v>
          </cell>
          <cell r="AU236">
            <v>2.3037974683544276</v>
          </cell>
          <cell r="AV236">
            <v>2.3037974683544276</v>
          </cell>
          <cell r="AW236">
            <v>2.3037974683544276</v>
          </cell>
          <cell r="AX236">
            <v>0</v>
          </cell>
          <cell r="AY236">
            <v>0</v>
          </cell>
          <cell r="AZ236">
            <v>0</v>
          </cell>
          <cell r="BA236">
            <v>0</v>
          </cell>
          <cell r="BB236">
            <v>31.397435897435866</v>
          </cell>
          <cell r="BC236">
            <v>36.166666666666629</v>
          </cell>
          <cell r="BD236">
            <v>0</v>
          </cell>
          <cell r="BE236">
            <v>0</v>
          </cell>
          <cell r="BF236">
            <v>0</v>
          </cell>
          <cell r="BG236">
            <v>0</v>
          </cell>
          <cell r="BH236">
            <v>0</v>
          </cell>
          <cell r="BI236">
            <v>0</v>
          </cell>
          <cell r="BJ236">
            <v>3.5399999999999996</v>
          </cell>
          <cell r="BK236">
            <v>0</v>
          </cell>
          <cell r="BL236">
            <v>1.54402591282051</v>
          </cell>
          <cell r="BM236">
            <v>0</v>
          </cell>
          <cell r="BN236">
            <v>0</v>
          </cell>
          <cell r="BO236">
            <v>1</v>
          </cell>
          <cell r="BP236">
            <v>0</v>
          </cell>
        </row>
        <row r="237">
          <cell r="A237">
            <v>86</v>
          </cell>
          <cell r="B237">
            <v>143071</v>
          </cell>
          <cell r="C237">
            <v>9353099</v>
          </cell>
          <cell r="D237" t="str">
            <v>Palgrave Church of England Primary School</v>
          </cell>
          <cell r="E237" t="str">
            <v>Primary</v>
          </cell>
          <cell r="F237" t="str">
            <v>Recoupment Academy</v>
          </cell>
          <cell r="G237">
            <v>1</v>
          </cell>
          <cell r="H237">
            <v>0</v>
          </cell>
          <cell r="I237">
            <v>0</v>
          </cell>
          <cell r="J237">
            <v>7</v>
          </cell>
          <cell r="K237">
            <v>0</v>
          </cell>
          <cell r="L237">
            <v>0</v>
          </cell>
          <cell r="M237">
            <v>0</v>
          </cell>
          <cell r="N237">
            <v>80</v>
          </cell>
          <cell r="O237">
            <v>80</v>
          </cell>
          <cell r="P237">
            <v>4</v>
          </cell>
          <cell r="Q237">
            <v>76</v>
          </cell>
          <cell r="R237">
            <v>0</v>
          </cell>
          <cell r="S237">
            <v>0</v>
          </cell>
          <cell r="T237">
            <v>0</v>
          </cell>
          <cell r="U237">
            <v>0</v>
          </cell>
          <cell r="V237">
            <v>0</v>
          </cell>
          <cell r="W237">
            <v>0</v>
          </cell>
          <cell r="X237">
            <v>0</v>
          </cell>
          <cell r="Y237">
            <v>0</v>
          </cell>
          <cell r="Z237">
            <v>0</v>
          </cell>
          <cell r="AA237">
            <v>80</v>
          </cell>
          <cell r="AB237">
            <v>11.428571428571429</v>
          </cell>
          <cell r="AC237">
            <v>1</v>
          </cell>
          <cell r="AD237">
            <v>3.8554216867469879</v>
          </cell>
          <cell r="AE237">
            <v>0</v>
          </cell>
          <cell r="AF237">
            <v>0</v>
          </cell>
          <cell r="AG237">
            <v>75</v>
          </cell>
          <cell r="AH237">
            <v>3</v>
          </cell>
          <cell r="AI237">
            <v>0</v>
          </cell>
          <cell r="AJ237">
            <v>2</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18.48648648648647</v>
          </cell>
          <cell r="BC237">
            <v>19.459459459459442</v>
          </cell>
          <cell r="BD237">
            <v>0</v>
          </cell>
          <cell r="BE237">
            <v>0</v>
          </cell>
          <cell r="BF237">
            <v>0</v>
          </cell>
          <cell r="BG237">
            <v>0</v>
          </cell>
          <cell r="BH237">
            <v>0</v>
          </cell>
          <cell r="BI237">
            <v>0</v>
          </cell>
          <cell r="BJ237">
            <v>0</v>
          </cell>
          <cell r="BK237">
            <v>0</v>
          </cell>
          <cell r="BL237">
            <v>1.060858259</v>
          </cell>
          <cell r="BM237">
            <v>0</v>
          </cell>
          <cell r="BN237">
            <v>0</v>
          </cell>
          <cell r="BO237">
            <v>1</v>
          </cell>
          <cell r="BP237">
            <v>0</v>
          </cell>
        </row>
        <row r="238">
          <cell r="A238">
            <v>93</v>
          </cell>
          <cell r="B238">
            <v>144849</v>
          </cell>
          <cell r="C238">
            <v>9353101</v>
          </cell>
          <cell r="D238" t="str">
            <v>Ringsfield Church of England Primary School</v>
          </cell>
          <cell r="E238" t="str">
            <v>Primary</v>
          </cell>
          <cell r="F238" t="str">
            <v>Recoupment Academy</v>
          </cell>
          <cell r="G238">
            <v>1</v>
          </cell>
          <cell r="H238">
            <v>0</v>
          </cell>
          <cell r="I238">
            <v>0</v>
          </cell>
          <cell r="J238">
            <v>7</v>
          </cell>
          <cell r="K238">
            <v>0</v>
          </cell>
          <cell r="L238">
            <v>0</v>
          </cell>
          <cell r="M238">
            <v>0</v>
          </cell>
          <cell r="N238">
            <v>91</v>
          </cell>
          <cell r="O238">
            <v>91</v>
          </cell>
          <cell r="P238">
            <v>13</v>
          </cell>
          <cell r="Q238">
            <v>78</v>
          </cell>
          <cell r="R238">
            <v>0</v>
          </cell>
          <cell r="S238">
            <v>0</v>
          </cell>
          <cell r="T238">
            <v>0</v>
          </cell>
          <cell r="U238">
            <v>0</v>
          </cell>
          <cell r="V238">
            <v>0</v>
          </cell>
          <cell r="W238">
            <v>0</v>
          </cell>
          <cell r="X238">
            <v>0</v>
          </cell>
          <cell r="Y238">
            <v>0</v>
          </cell>
          <cell r="Z238">
            <v>0</v>
          </cell>
          <cell r="AA238">
            <v>91</v>
          </cell>
          <cell r="AB238">
            <v>13</v>
          </cell>
          <cell r="AC238">
            <v>12.000000000000012</v>
          </cell>
          <cell r="AD238">
            <v>17.425531914893618</v>
          </cell>
          <cell r="AE238">
            <v>0</v>
          </cell>
          <cell r="AF238">
            <v>0</v>
          </cell>
          <cell r="AG238">
            <v>81.999999999999986</v>
          </cell>
          <cell r="AH238">
            <v>6.9999999999999982</v>
          </cell>
          <cell r="AI238">
            <v>0</v>
          </cell>
          <cell r="AJ238">
            <v>0</v>
          </cell>
          <cell r="AK238">
            <v>0</v>
          </cell>
          <cell r="AL238">
            <v>2.0000000000000022</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24.63157894736846</v>
          </cell>
          <cell r="BC238">
            <v>28.7368421052632</v>
          </cell>
          <cell r="BD238">
            <v>0</v>
          </cell>
          <cell r="BE238">
            <v>0</v>
          </cell>
          <cell r="BF238">
            <v>0</v>
          </cell>
          <cell r="BG238">
            <v>0</v>
          </cell>
          <cell r="BH238">
            <v>0</v>
          </cell>
          <cell r="BI238">
            <v>0</v>
          </cell>
          <cell r="BJ238">
            <v>0</v>
          </cell>
          <cell r="BK238">
            <v>0</v>
          </cell>
          <cell r="BL238">
            <v>1.85515415121951</v>
          </cell>
          <cell r="BM238">
            <v>0</v>
          </cell>
          <cell r="BN238">
            <v>0</v>
          </cell>
          <cell r="BO238">
            <v>1</v>
          </cell>
          <cell r="BP238">
            <v>0</v>
          </cell>
        </row>
        <row r="239">
          <cell r="A239">
            <v>102</v>
          </cell>
          <cell r="B239">
            <v>145697</v>
          </cell>
          <cell r="C239">
            <v>9353102</v>
          </cell>
          <cell r="D239" t="str">
            <v>Stradbroke Church of England Primary School</v>
          </cell>
          <cell r="E239" t="str">
            <v>Primary</v>
          </cell>
          <cell r="F239" t="str">
            <v>Recoupment Academy</v>
          </cell>
          <cell r="G239">
            <v>1</v>
          </cell>
          <cell r="H239">
            <v>0</v>
          </cell>
          <cell r="I239">
            <v>0</v>
          </cell>
          <cell r="J239">
            <v>7</v>
          </cell>
          <cell r="K239">
            <v>0</v>
          </cell>
          <cell r="L239">
            <v>0</v>
          </cell>
          <cell r="M239">
            <v>0</v>
          </cell>
          <cell r="N239">
            <v>99</v>
          </cell>
          <cell r="O239">
            <v>99</v>
          </cell>
          <cell r="P239">
            <v>12</v>
          </cell>
          <cell r="Q239">
            <v>87</v>
          </cell>
          <cell r="R239">
            <v>0</v>
          </cell>
          <cell r="S239">
            <v>0</v>
          </cell>
          <cell r="T239">
            <v>0</v>
          </cell>
          <cell r="U239">
            <v>0</v>
          </cell>
          <cell r="V239">
            <v>0</v>
          </cell>
          <cell r="W239">
            <v>0</v>
          </cell>
          <cell r="X239">
            <v>0</v>
          </cell>
          <cell r="Y239">
            <v>0</v>
          </cell>
          <cell r="Z239">
            <v>0</v>
          </cell>
          <cell r="AA239">
            <v>99</v>
          </cell>
          <cell r="AB239">
            <v>14.142857142857142</v>
          </cell>
          <cell r="AC239">
            <v>7.9999999999999991</v>
          </cell>
          <cell r="AD239">
            <v>20.842105263157894</v>
          </cell>
          <cell r="AE239">
            <v>0</v>
          </cell>
          <cell r="AF239">
            <v>0</v>
          </cell>
          <cell r="AG239">
            <v>98</v>
          </cell>
          <cell r="AH239">
            <v>0</v>
          </cell>
          <cell r="AI239">
            <v>0.99999999999999989</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1.1379310344827567</v>
          </cell>
          <cell r="AX239">
            <v>0</v>
          </cell>
          <cell r="AY239">
            <v>0</v>
          </cell>
          <cell r="AZ239">
            <v>0</v>
          </cell>
          <cell r="BA239">
            <v>1.0421052631578946</v>
          </cell>
          <cell r="BB239">
            <v>32.372093023255822</v>
          </cell>
          <cell r="BC239">
            <v>36.83720930232559</v>
          </cell>
          <cell r="BD239">
            <v>0</v>
          </cell>
          <cell r="BE239">
            <v>0</v>
          </cell>
          <cell r="BF239">
            <v>0</v>
          </cell>
          <cell r="BG239">
            <v>0</v>
          </cell>
          <cell r="BH239">
            <v>0</v>
          </cell>
          <cell r="BI239">
            <v>0</v>
          </cell>
          <cell r="BJ239">
            <v>4.0599999999999987</v>
          </cell>
          <cell r="BK239">
            <v>0</v>
          </cell>
          <cell r="BL239">
            <v>1.8399847523364501</v>
          </cell>
          <cell r="BM239">
            <v>0</v>
          </cell>
          <cell r="BN239">
            <v>0</v>
          </cell>
          <cell r="BO239">
            <v>1</v>
          </cell>
          <cell r="BP239">
            <v>0</v>
          </cell>
        </row>
        <row r="240">
          <cell r="A240">
            <v>325</v>
          </cell>
          <cell r="B240">
            <v>142595</v>
          </cell>
          <cell r="C240">
            <v>9353115</v>
          </cell>
          <cell r="D240" t="str">
            <v>Sproughton Church of England Primary School</v>
          </cell>
          <cell r="E240" t="str">
            <v>Primary</v>
          </cell>
          <cell r="F240" t="str">
            <v>Recoupment Academy</v>
          </cell>
          <cell r="G240">
            <v>1</v>
          </cell>
          <cell r="H240">
            <v>0</v>
          </cell>
          <cell r="I240">
            <v>0</v>
          </cell>
          <cell r="J240">
            <v>7</v>
          </cell>
          <cell r="K240">
            <v>0</v>
          </cell>
          <cell r="L240">
            <v>0</v>
          </cell>
          <cell r="M240">
            <v>0</v>
          </cell>
          <cell r="N240">
            <v>104</v>
          </cell>
          <cell r="O240">
            <v>104</v>
          </cell>
          <cell r="P240">
            <v>15</v>
          </cell>
          <cell r="Q240">
            <v>89</v>
          </cell>
          <cell r="R240">
            <v>0</v>
          </cell>
          <cell r="S240">
            <v>0</v>
          </cell>
          <cell r="T240">
            <v>0</v>
          </cell>
          <cell r="U240">
            <v>0</v>
          </cell>
          <cell r="V240">
            <v>0</v>
          </cell>
          <cell r="W240">
            <v>0</v>
          </cell>
          <cell r="X240">
            <v>0</v>
          </cell>
          <cell r="Y240">
            <v>0</v>
          </cell>
          <cell r="Z240">
            <v>0</v>
          </cell>
          <cell r="AA240">
            <v>104</v>
          </cell>
          <cell r="AB240">
            <v>14.857142857142858</v>
          </cell>
          <cell r="AC240">
            <v>6.0000000000000009</v>
          </cell>
          <cell r="AD240">
            <v>10.196078431372548</v>
          </cell>
          <cell r="AE240">
            <v>0</v>
          </cell>
          <cell r="AF240">
            <v>0</v>
          </cell>
          <cell r="AG240">
            <v>86</v>
          </cell>
          <cell r="AH240">
            <v>7</v>
          </cell>
          <cell r="AI240">
            <v>6.0000000000000009</v>
          </cell>
          <cell r="AJ240">
            <v>1.9999999999999969</v>
          </cell>
          <cell r="AK240">
            <v>2.9999999999999951</v>
          </cell>
          <cell r="AL240">
            <v>0</v>
          </cell>
          <cell r="AM240">
            <v>0</v>
          </cell>
          <cell r="AN240">
            <v>0</v>
          </cell>
          <cell r="AO240">
            <v>0</v>
          </cell>
          <cell r="AP240">
            <v>0</v>
          </cell>
          <cell r="AQ240">
            <v>0</v>
          </cell>
          <cell r="AR240">
            <v>0</v>
          </cell>
          <cell r="AS240">
            <v>0</v>
          </cell>
          <cell r="AT240">
            <v>0</v>
          </cell>
          <cell r="AU240">
            <v>2.3370786516853981</v>
          </cell>
          <cell r="AV240">
            <v>3.5056179775280869</v>
          </cell>
          <cell r="AW240">
            <v>3.5056179775280869</v>
          </cell>
          <cell r="AX240">
            <v>0</v>
          </cell>
          <cell r="AY240">
            <v>0</v>
          </cell>
          <cell r="AZ240">
            <v>0</v>
          </cell>
          <cell r="BA240">
            <v>2.0392156862745097</v>
          </cell>
          <cell r="BB240">
            <v>22.505747126436798</v>
          </cell>
          <cell r="BC240">
            <v>26.298850574712663</v>
          </cell>
          <cell r="BD240">
            <v>0</v>
          </cell>
          <cell r="BE240">
            <v>0</v>
          </cell>
          <cell r="BF240">
            <v>0</v>
          </cell>
          <cell r="BG240">
            <v>0</v>
          </cell>
          <cell r="BH240">
            <v>0</v>
          </cell>
          <cell r="BI240">
            <v>0</v>
          </cell>
          <cell r="BJ240">
            <v>0</v>
          </cell>
          <cell r="BK240">
            <v>0</v>
          </cell>
          <cell r="BL240">
            <v>0.84894810909090901</v>
          </cell>
          <cell r="BM240">
            <v>0</v>
          </cell>
          <cell r="BN240">
            <v>0</v>
          </cell>
          <cell r="BO240">
            <v>1</v>
          </cell>
          <cell r="BP240">
            <v>0</v>
          </cell>
        </row>
        <row r="241">
          <cell r="A241">
            <v>38</v>
          </cell>
          <cell r="B241">
            <v>143065</v>
          </cell>
          <cell r="C241">
            <v>9353116</v>
          </cell>
          <cell r="D241" t="str">
            <v>Gislingham Church of England Primary School</v>
          </cell>
          <cell r="E241" t="str">
            <v>Primary</v>
          </cell>
          <cell r="F241" t="str">
            <v>Recoupment Academy</v>
          </cell>
          <cell r="G241">
            <v>1</v>
          </cell>
          <cell r="H241">
            <v>0</v>
          </cell>
          <cell r="I241">
            <v>0</v>
          </cell>
          <cell r="J241">
            <v>7</v>
          </cell>
          <cell r="K241">
            <v>0</v>
          </cell>
          <cell r="L241">
            <v>0</v>
          </cell>
          <cell r="M241">
            <v>0</v>
          </cell>
          <cell r="N241">
            <v>132</v>
          </cell>
          <cell r="O241">
            <v>132</v>
          </cell>
          <cell r="P241">
            <v>13</v>
          </cell>
          <cell r="Q241">
            <v>119</v>
          </cell>
          <cell r="R241">
            <v>0</v>
          </cell>
          <cell r="S241">
            <v>0</v>
          </cell>
          <cell r="T241">
            <v>0</v>
          </cell>
          <cell r="U241">
            <v>0</v>
          </cell>
          <cell r="V241">
            <v>0</v>
          </cell>
          <cell r="W241">
            <v>0</v>
          </cell>
          <cell r="X241">
            <v>0</v>
          </cell>
          <cell r="Y241">
            <v>0</v>
          </cell>
          <cell r="Z241">
            <v>0</v>
          </cell>
          <cell r="AA241">
            <v>132</v>
          </cell>
          <cell r="AB241">
            <v>18.857142857142858</v>
          </cell>
          <cell r="AC241">
            <v>7.9999999999999991</v>
          </cell>
          <cell r="AD241">
            <v>12.902255639097744</v>
          </cell>
          <cell r="AE241">
            <v>0</v>
          </cell>
          <cell r="AF241">
            <v>0</v>
          </cell>
          <cell r="AG241">
            <v>132</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1.1092436974789908</v>
          </cell>
          <cell r="AW241">
            <v>1.1092436974789908</v>
          </cell>
          <cell r="AX241">
            <v>0</v>
          </cell>
          <cell r="AY241">
            <v>0</v>
          </cell>
          <cell r="AZ241">
            <v>0</v>
          </cell>
          <cell r="BA241">
            <v>0</v>
          </cell>
          <cell r="BB241">
            <v>29.245762711864433</v>
          </cell>
          <cell r="BC241">
            <v>32.440677966101724</v>
          </cell>
          <cell r="BD241">
            <v>0</v>
          </cell>
          <cell r="BE241">
            <v>0</v>
          </cell>
          <cell r="BF241">
            <v>0</v>
          </cell>
          <cell r="BG241">
            <v>0</v>
          </cell>
          <cell r="BH241">
            <v>0</v>
          </cell>
          <cell r="BI241">
            <v>0</v>
          </cell>
          <cell r="BJ241">
            <v>7.0800000000000471</v>
          </cell>
          <cell r="BK241">
            <v>0</v>
          </cell>
          <cell r="BL241">
            <v>2.43653541654135</v>
          </cell>
          <cell r="BM241">
            <v>0</v>
          </cell>
          <cell r="BN241">
            <v>1</v>
          </cell>
          <cell r="BO241">
            <v>1</v>
          </cell>
          <cell r="BP241">
            <v>0</v>
          </cell>
        </row>
        <row r="242">
          <cell r="A242">
            <v>240</v>
          </cell>
          <cell r="B242">
            <v>142597</v>
          </cell>
          <cell r="C242">
            <v>9353302</v>
          </cell>
          <cell r="D242" t="str">
            <v>St Mary's Church of England Primary School, Hadleigh</v>
          </cell>
          <cell r="E242" t="str">
            <v>Primary</v>
          </cell>
          <cell r="F242" t="str">
            <v>Recoupment Academy</v>
          </cell>
          <cell r="G242">
            <v>1</v>
          </cell>
          <cell r="H242">
            <v>0</v>
          </cell>
          <cell r="I242">
            <v>0</v>
          </cell>
          <cell r="J242">
            <v>7</v>
          </cell>
          <cell r="K242">
            <v>0</v>
          </cell>
          <cell r="L242">
            <v>0</v>
          </cell>
          <cell r="M242">
            <v>0</v>
          </cell>
          <cell r="N242">
            <v>184</v>
          </cell>
          <cell r="O242">
            <v>184</v>
          </cell>
          <cell r="P242">
            <v>27</v>
          </cell>
          <cell r="Q242">
            <v>157</v>
          </cell>
          <cell r="R242">
            <v>0</v>
          </cell>
          <cell r="S242">
            <v>0</v>
          </cell>
          <cell r="T242">
            <v>0</v>
          </cell>
          <cell r="U242">
            <v>0</v>
          </cell>
          <cell r="V242">
            <v>0</v>
          </cell>
          <cell r="W242">
            <v>0</v>
          </cell>
          <cell r="X242">
            <v>0</v>
          </cell>
          <cell r="Y242">
            <v>0</v>
          </cell>
          <cell r="Z242">
            <v>0</v>
          </cell>
          <cell r="AA242">
            <v>184</v>
          </cell>
          <cell r="AB242">
            <v>26.285714285714285</v>
          </cell>
          <cell r="AC242">
            <v>23</v>
          </cell>
          <cell r="AD242">
            <v>34.91282051282051</v>
          </cell>
          <cell r="AE242">
            <v>0</v>
          </cell>
          <cell r="AF242">
            <v>0</v>
          </cell>
          <cell r="AG242">
            <v>127.99999999999991</v>
          </cell>
          <cell r="AH242">
            <v>53.000000000000085</v>
          </cell>
          <cell r="AI242">
            <v>0</v>
          </cell>
          <cell r="AJ242">
            <v>0</v>
          </cell>
          <cell r="AK242">
            <v>0</v>
          </cell>
          <cell r="AL242">
            <v>3.000000000000008</v>
          </cell>
          <cell r="AM242">
            <v>0</v>
          </cell>
          <cell r="AN242">
            <v>0</v>
          </cell>
          <cell r="AO242">
            <v>0</v>
          </cell>
          <cell r="AP242">
            <v>0</v>
          </cell>
          <cell r="AQ242">
            <v>0</v>
          </cell>
          <cell r="AR242">
            <v>0</v>
          </cell>
          <cell r="AS242">
            <v>0</v>
          </cell>
          <cell r="AT242">
            <v>0</v>
          </cell>
          <cell r="AU242">
            <v>1.1719745222929943</v>
          </cell>
          <cell r="AV242">
            <v>3.5159235668789863</v>
          </cell>
          <cell r="AW242">
            <v>4.6878980891719699</v>
          </cell>
          <cell r="AX242">
            <v>0</v>
          </cell>
          <cell r="AY242">
            <v>0</v>
          </cell>
          <cell r="AZ242">
            <v>0</v>
          </cell>
          <cell r="BA242">
            <v>0</v>
          </cell>
          <cell r="BB242">
            <v>44.554054054054085</v>
          </cell>
          <cell r="BC242">
            <v>52.216216216216253</v>
          </cell>
          <cell r="BD242">
            <v>0</v>
          </cell>
          <cell r="BE242">
            <v>0</v>
          </cell>
          <cell r="BF242">
            <v>0</v>
          </cell>
          <cell r="BG242">
            <v>0</v>
          </cell>
          <cell r="BH242">
            <v>0</v>
          </cell>
          <cell r="BI242">
            <v>0</v>
          </cell>
          <cell r="BJ242">
            <v>5.9600000000000017</v>
          </cell>
          <cell r="BK242">
            <v>0</v>
          </cell>
          <cell r="BL242">
            <v>0.41621478062015499</v>
          </cell>
          <cell r="BM242">
            <v>0</v>
          </cell>
          <cell r="BN242">
            <v>0</v>
          </cell>
          <cell r="BO242">
            <v>1</v>
          </cell>
          <cell r="BP242">
            <v>0</v>
          </cell>
        </row>
        <row r="243">
          <cell r="A243">
            <v>437</v>
          </cell>
          <cell r="B243">
            <v>139149</v>
          </cell>
          <cell r="C243">
            <v>9353312</v>
          </cell>
          <cell r="D243" t="str">
            <v>Elveden Church of England Primary Academy</v>
          </cell>
          <cell r="E243" t="str">
            <v>Primary</v>
          </cell>
          <cell r="F243" t="str">
            <v>Recoupment Academy</v>
          </cell>
          <cell r="G243">
            <v>1</v>
          </cell>
          <cell r="H243">
            <v>0</v>
          </cell>
          <cell r="I243">
            <v>0</v>
          </cell>
          <cell r="J243">
            <v>7</v>
          </cell>
          <cell r="K243">
            <v>0</v>
          </cell>
          <cell r="L243">
            <v>0</v>
          </cell>
          <cell r="M243">
            <v>0</v>
          </cell>
          <cell r="N243">
            <v>85</v>
          </cell>
          <cell r="O243">
            <v>85</v>
          </cell>
          <cell r="P243">
            <v>15</v>
          </cell>
          <cell r="Q243">
            <v>70</v>
          </cell>
          <cell r="R243">
            <v>0</v>
          </cell>
          <cell r="S243">
            <v>0</v>
          </cell>
          <cell r="T243">
            <v>0</v>
          </cell>
          <cell r="U243">
            <v>0</v>
          </cell>
          <cell r="V243">
            <v>0</v>
          </cell>
          <cell r="W243">
            <v>0</v>
          </cell>
          <cell r="X243">
            <v>0</v>
          </cell>
          <cell r="Y243">
            <v>0</v>
          </cell>
          <cell r="Z243">
            <v>0</v>
          </cell>
          <cell r="AA243">
            <v>85</v>
          </cell>
          <cell r="AB243">
            <v>12.142857142857142</v>
          </cell>
          <cell r="AC243">
            <v>10.99999999999997</v>
          </cell>
          <cell r="AD243">
            <v>11.265060240963857</v>
          </cell>
          <cell r="AE243">
            <v>0</v>
          </cell>
          <cell r="AF243">
            <v>0</v>
          </cell>
          <cell r="AG243">
            <v>68</v>
          </cell>
          <cell r="AH243">
            <v>2.9999999999999982</v>
          </cell>
          <cell r="AI243">
            <v>4.9999999999999991</v>
          </cell>
          <cell r="AJ243">
            <v>7.0000000000000009</v>
          </cell>
          <cell r="AK243">
            <v>0</v>
          </cell>
          <cell r="AL243">
            <v>2.0000000000000013</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19.2753623188406</v>
          </cell>
          <cell r="BC243">
            <v>23.405797101449298</v>
          </cell>
          <cell r="BD243">
            <v>0</v>
          </cell>
          <cell r="BE243">
            <v>0</v>
          </cell>
          <cell r="BF243">
            <v>0</v>
          </cell>
          <cell r="BG243">
            <v>0</v>
          </cell>
          <cell r="BH243">
            <v>0</v>
          </cell>
          <cell r="BI243">
            <v>0</v>
          </cell>
          <cell r="BJ243">
            <v>0</v>
          </cell>
          <cell r="BK243">
            <v>0</v>
          </cell>
          <cell r="BL243">
            <v>3.2644198000000002</v>
          </cell>
          <cell r="BM243">
            <v>0</v>
          </cell>
          <cell r="BN243">
            <v>1</v>
          </cell>
          <cell r="BO243">
            <v>1</v>
          </cell>
          <cell r="BP243">
            <v>0</v>
          </cell>
        </row>
        <row r="244">
          <cell r="A244">
            <v>472</v>
          </cell>
          <cell r="B244">
            <v>137419</v>
          </cell>
          <cell r="C244">
            <v>9353314</v>
          </cell>
          <cell r="D244" t="str">
            <v>St Mary's Church of England Academy</v>
          </cell>
          <cell r="E244" t="str">
            <v>Primary</v>
          </cell>
          <cell r="F244" t="str">
            <v>Recoupment Academy</v>
          </cell>
          <cell r="G244">
            <v>1</v>
          </cell>
          <cell r="H244">
            <v>0</v>
          </cell>
          <cell r="I244">
            <v>0</v>
          </cell>
          <cell r="J244">
            <v>7</v>
          </cell>
          <cell r="K244">
            <v>0</v>
          </cell>
          <cell r="L244">
            <v>0</v>
          </cell>
          <cell r="M244">
            <v>0</v>
          </cell>
          <cell r="N244">
            <v>406</v>
          </cell>
          <cell r="O244">
            <v>406</v>
          </cell>
          <cell r="P244">
            <v>60</v>
          </cell>
          <cell r="Q244">
            <v>346</v>
          </cell>
          <cell r="R244">
            <v>0</v>
          </cell>
          <cell r="S244">
            <v>0</v>
          </cell>
          <cell r="T244">
            <v>0</v>
          </cell>
          <cell r="U244">
            <v>0</v>
          </cell>
          <cell r="V244">
            <v>0</v>
          </cell>
          <cell r="W244">
            <v>0</v>
          </cell>
          <cell r="X244">
            <v>0</v>
          </cell>
          <cell r="Y244">
            <v>0</v>
          </cell>
          <cell r="Z244">
            <v>0</v>
          </cell>
          <cell r="AA244">
            <v>406</v>
          </cell>
          <cell r="AB244">
            <v>58</v>
          </cell>
          <cell r="AC244">
            <v>58.00000000000005</v>
          </cell>
          <cell r="AD244">
            <v>78.863309352517987</v>
          </cell>
          <cell r="AE244">
            <v>0</v>
          </cell>
          <cell r="AF244">
            <v>0</v>
          </cell>
          <cell r="AG244">
            <v>358.88395061728409</v>
          </cell>
          <cell r="AH244">
            <v>0</v>
          </cell>
          <cell r="AI244">
            <v>0</v>
          </cell>
          <cell r="AJ244">
            <v>47.116049382715893</v>
          </cell>
          <cell r="AK244">
            <v>0</v>
          </cell>
          <cell r="AL244">
            <v>0</v>
          </cell>
          <cell r="AM244">
            <v>0</v>
          </cell>
          <cell r="AN244">
            <v>0</v>
          </cell>
          <cell r="AO244">
            <v>0</v>
          </cell>
          <cell r="AP244">
            <v>0</v>
          </cell>
          <cell r="AQ244">
            <v>0</v>
          </cell>
          <cell r="AR244">
            <v>0</v>
          </cell>
          <cell r="AS244">
            <v>0</v>
          </cell>
          <cell r="AT244">
            <v>0</v>
          </cell>
          <cell r="AU244">
            <v>0</v>
          </cell>
          <cell r="AV244">
            <v>2.3468208092485554</v>
          </cell>
          <cell r="AW244">
            <v>11.734104046242757</v>
          </cell>
          <cell r="AX244">
            <v>0</v>
          </cell>
          <cell r="AY244">
            <v>0</v>
          </cell>
          <cell r="AZ244">
            <v>0</v>
          </cell>
          <cell r="BA244">
            <v>2.920863309352518</v>
          </cell>
          <cell r="BB244">
            <v>135.34705882352932</v>
          </cell>
          <cell r="BC244">
            <v>158.81764705882341</v>
          </cell>
          <cell r="BD244">
            <v>0</v>
          </cell>
          <cell r="BE244">
            <v>0</v>
          </cell>
          <cell r="BF244">
            <v>0</v>
          </cell>
          <cell r="BG244">
            <v>0</v>
          </cell>
          <cell r="BH244">
            <v>0</v>
          </cell>
          <cell r="BI244">
            <v>0</v>
          </cell>
          <cell r="BJ244">
            <v>0</v>
          </cell>
          <cell r="BK244">
            <v>0</v>
          </cell>
          <cell r="BL244">
            <v>0.74597198481012705</v>
          </cell>
          <cell r="BM244">
            <v>0</v>
          </cell>
          <cell r="BN244">
            <v>0</v>
          </cell>
          <cell r="BO244">
            <v>1</v>
          </cell>
          <cell r="BP244">
            <v>0</v>
          </cell>
        </row>
        <row r="245">
          <cell r="A245">
            <v>487</v>
          </cell>
          <cell r="B245">
            <v>139448</v>
          </cell>
          <cell r="C245">
            <v>9353318</v>
          </cell>
          <cell r="D245" t="str">
            <v>St Louis Catholic Academy</v>
          </cell>
          <cell r="E245" t="str">
            <v>Primary</v>
          </cell>
          <cell r="F245" t="str">
            <v>Recoupment Academy</v>
          </cell>
          <cell r="G245">
            <v>1</v>
          </cell>
          <cell r="H245">
            <v>0</v>
          </cell>
          <cell r="I245">
            <v>0</v>
          </cell>
          <cell r="J245">
            <v>7</v>
          </cell>
          <cell r="K245">
            <v>0</v>
          </cell>
          <cell r="L245">
            <v>0</v>
          </cell>
          <cell r="M245">
            <v>0</v>
          </cell>
          <cell r="N245">
            <v>308</v>
          </cell>
          <cell r="O245">
            <v>308</v>
          </cell>
          <cell r="P245">
            <v>43</v>
          </cell>
          <cell r="Q245">
            <v>265</v>
          </cell>
          <cell r="R245">
            <v>0</v>
          </cell>
          <cell r="S245">
            <v>0</v>
          </cell>
          <cell r="T245">
            <v>0</v>
          </cell>
          <cell r="U245">
            <v>0</v>
          </cell>
          <cell r="V245">
            <v>0</v>
          </cell>
          <cell r="W245">
            <v>0</v>
          </cell>
          <cell r="X245">
            <v>0</v>
          </cell>
          <cell r="Y245">
            <v>0</v>
          </cell>
          <cell r="Z245">
            <v>0</v>
          </cell>
          <cell r="AA245">
            <v>308</v>
          </cell>
          <cell r="AB245">
            <v>44</v>
          </cell>
          <cell r="AC245">
            <v>16.000000000000018</v>
          </cell>
          <cell r="AD245">
            <v>30.70096463022508</v>
          </cell>
          <cell r="AE245">
            <v>0</v>
          </cell>
          <cell r="AF245">
            <v>0</v>
          </cell>
          <cell r="AG245">
            <v>250.00000000000011</v>
          </cell>
          <cell r="AH245">
            <v>57.999999999999908</v>
          </cell>
          <cell r="AI245">
            <v>0</v>
          </cell>
          <cell r="AJ245">
            <v>0</v>
          </cell>
          <cell r="AK245">
            <v>0</v>
          </cell>
          <cell r="AL245">
            <v>0</v>
          </cell>
          <cell r="AM245">
            <v>0</v>
          </cell>
          <cell r="AN245">
            <v>0</v>
          </cell>
          <cell r="AO245">
            <v>0</v>
          </cell>
          <cell r="AP245">
            <v>0</v>
          </cell>
          <cell r="AQ245">
            <v>0</v>
          </cell>
          <cell r="AR245">
            <v>0</v>
          </cell>
          <cell r="AS245">
            <v>0</v>
          </cell>
          <cell r="AT245">
            <v>0</v>
          </cell>
          <cell r="AU245">
            <v>15.166666666666654</v>
          </cell>
          <cell r="AV245">
            <v>29.166666666666668</v>
          </cell>
          <cell r="AW245">
            <v>44.333333333333357</v>
          </cell>
          <cell r="AX245">
            <v>0</v>
          </cell>
          <cell r="AY245">
            <v>0</v>
          </cell>
          <cell r="AZ245">
            <v>0</v>
          </cell>
          <cell r="BA245">
            <v>0</v>
          </cell>
          <cell r="BB245">
            <v>68.083003952569214</v>
          </cell>
          <cell r="BC245">
            <v>79.130434782608745</v>
          </cell>
          <cell r="BD245">
            <v>0</v>
          </cell>
          <cell r="BE245">
            <v>0</v>
          </cell>
          <cell r="BF245">
            <v>0</v>
          </cell>
          <cell r="BG245">
            <v>0</v>
          </cell>
          <cell r="BH245">
            <v>0</v>
          </cell>
          <cell r="BI245">
            <v>0</v>
          </cell>
          <cell r="BJ245">
            <v>0</v>
          </cell>
          <cell r="BK245">
            <v>0</v>
          </cell>
          <cell r="BL245">
            <v>0.50963376084905698</v>
          </cell>
          <cell r="BM245">
            <v>0</v>
          </cell>
          <cell r="BN245">
            <v>0</v>
          </cell>
          <cell r="BO245">
            <v>1</v>
          </cell>
          <cell r="BP245">
            <v>0</v>
          </cell>
        </row>
        <row r="246">
          <cell r="A246">
            <v>455</v>
          </cell>
          <cell r="B246">
            <v>143624</v>
          </cell>
          <cell r="C246">
            <v>9353320</v>
          </cell>
          <cell r="D246" t="str">
            <v>St Felix Roman Catholic Primary School, Haverhill</v>
          </cell>
          <cell r="E246" t="str">
            <v>Primary</v>
          </cell>
          <cell r="F246" t="str">
            <v>Recoupment Academy</v>
          </cell>
          <cell r="G246">
            <v>1</v>
          </cell>
          <cell r="H246">
            <v>0</v>
          </cell>
          <cell r="I246">
            <v>0</v>
          </cell>
          <cell r="J246">
            <v>7</v>
          </cell>
          <cell r="K246">
            <v>0</v>
          </cell>
          <cell r="L246">
            <v>0</v>
          </cell>
          <cell r="M246">
            <v>0</v>
          </cell>
          <cell r="N246">
            <v>278</v>
          </cell>
          <cell r="O246">
            <v>278</v>
          </cell>
          <cell r="P246">
            <v>45</v>
          </cell>
          <cell r="Q246">
            <v>233</v>
          </cell>
          <cell r="R246">
            <v>0</v>
          </cell>
          <cell r="S246">
            <v>0</v>
          </cell>
          <cell r="T246">
            <v>0</v>
          </cell>
          <cell r="U246">
            <v>0</v>
          </cell>
          <cell r="V246">
            <v>0</v>
          </cell>
          <cell r="W246">
            <v>0</v>
          </cell>
          <cell r="X246">
            <v>0</v>
          </cell>
          <cell r="Y246">
            <v>0</v>
          </cell>
          <cell r="Z246">
            <v>0</v>
          </cell>
          <cell r="AA246">
            <v>278</v>
          </cell>
          <cell r="AB246">
            <v>39.714285714285715</v>
          </cell>
          <cell r="AC246">
            <v>20.000000000000011</v>
          </cell>
          <cell r="AD246">
            <v>25.906810035842295</v>
          </cell>
          <cell r="AE246">
            <v>0</v>
          </cell>
          <cell r="AF246">
            <v>0</v>
          </cell>
          <cell r="AG246">
            <v>198.71480144404325</v>
          </cell>
          <cell r="AH246">
            <v>44.158844765342877</v>
          </cell>
          <cell r="AI246">
            <v>35.126353790613599</v>
          </cell>
          <cell r="AJ246">
            <v>0</v>
          </cell>
          <cell r="AK246">
            <v>0</v>
          </cell>
          <cell r="AL246">
            <v>0</v>
          </cell>
          <cell r="AM246">
            <v>0</v>
          </cell>
          <cell r="AN246">
            <v>0</v>
          </cell>
          <cell r="AO246">
            <v>0</v>
          </cell>
          <cell r="AP246">
            <v>0</v>
          </cell>
          <cell r="AQ246">
            <v>0</v>
          </cell>
          <cell r="AR246">
            <v>0</v>
          </cell>
          <cell r="AS246">
            <v>0</v>
          </cell>
          <cell r="AT246">
            <v>0</v>
          </cell>
          <cell r="AU246">
            <v>14.31759656652361</v>
          </cell>
          <cell r="AV246">
            <v>32.21459227467804</v>
          </cell>
          <cell r="AW246">
            <v>62.042918454935609</v>
          </cell>
          <cell r="AX246">
            <v>0</v>
          </cell>
          <cell r="AY246">
            <v>0</v>
          </cell>
          <cell r="AZ246">
            <v>0</v>
          </cell>
          <cell r="BA246">
            <v>0.99641577060931896</v>
          </cell>
          <cell r="BB246">
            <v>67.744493392070467</v>
          </cell>
          <cell r="BC246">
            <v>80.828193832599098</v>
          </cell>
          <cell r="BD246">
            <v>0</v>
          </cell>
          <cell r="BE246">
            <v>0</v>
          </cell>
          <cell r="BF246">
            <v>0</v>
          </cell>
          <cell r="BG246">
            <v>0</v>
          </cell>
          <cell r="BH246">
            <v>0</v>
          </cell>
          <cell r="BI246">
            <v>0</v>
          </cell>
          <cell r="BJ246">
            <v>0</v>
          </cell>
          <cell r="BK246">
            <v>0</v>
          </cell>
          <cell r="BL246">
            <v>0.38662265190615802</v>
          </cell>
          <cell r="BM246">
            <v>0</v>
          </cell>
          <cell r="BN246">
            <v>0</v>
          </cell>
          <cell r="BO246">
            <v>1</v>
          </cell>
          <cell r="BP246">
            <v>0</v>
          </cell>
        </row>
        <row r="247">
          <cell r="A247">
            <v>31</v>
          </cell>
          <cell r="B247">
            <v>145692</v>
          </cell>
          <cell r="C247">
            <v>9353323</v>
          </cell>
          <cell r="D247" t="str">
            <v>St Peter and St Paul Church of England Primary School, Eye</v>
          </cell>
          <cell r="E247" t="str">
            <v>Primary</v>
          </cell>
          <cell r="F247" t="str">
            <v>Recoupment Academy</v>
          </cell>
          <cell r="G247">
            <v>1</v>
          </cell>
          <cell r="H247">
            <v>0</v>
          </cell>
          <cell r="I247">
            <v>0</v>
          </cell>
          <cell r="J247">
            <v>7</v>
          </cell>
          <cell r="K247">
            <v>0</v>
          </cell>
          <cell r="L247">
            <v>0</v>
          </cell>
          <cell r="M247">
            <v>0</v>
          </cell>
          <cell r="N247">
            <v>189</v>
          </cell>
          <cell r="O247">
            <v>189</v>
          </cell>
          <cell r="P247">
            <v>18</v>
          </cell>
          <cell r="Q247">
            <v>171</v>
          </cell>
          <cell r="R247">
            <v>0</v>
          </cell>
          <cell r="S247">
            <v>0</v>
          </cell>
          <cell r="T247">
            <v>0</v>
          </cell>
          <cell r="U247">
            <v>0</v>
          </cell>
          <cell r="V247">
            <v>0</v>
          </cell>
          <cell r="W247">
            <v>0</v>
          </cell>
          <cell r="X247">
            <v>0</v>
          </cell>
          <cell r="Y247">
            <v>0</v>
          </cell>
          <cell r="Z247">
            <v>0</v>
          </cell>
          <cell r="AA247">
            <v>189</v>
          </cell>
          <cell r="AB247">
            <v>27</v>
          </cell>
          <cell r="AC247">
            <v>24.999999999999947</v>
          </cell>
          <cell r="AD247">
            <v>31.5</v>
          </cell>
          <cell r="AE247">
            <v>0</v>
          </cell>
          <cell r="AF247">
            <v>0</v>
          </cell>
          <cell r="AG247">
            <v>180.91443850267373</v>
          </cell>
          <cell r="AH247">
            <v>5.0534759358288763</v>
          </cell>
          <cell r="AI247">
            <v>1.0106951871657754</v>
          </cell>
          <cell r="AJ247">
            <v>2.0213903743315509</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45.878048780487759</v>
          </cell>
          <cell r="BC247">
            <v>50.707317073170685</v>
          </cell>
          <cell r="BD247">
            <v>0</v>
          </cell>
          <cell r="BE247">
            <v>0</v>
          </cell>
          <cell r="BF247">
            <v>0</v>
          </cell>
          <cell r="BG247">
            <v>0</v>
          </cell>
          <cell r="BH247">
            <v>0</v>
          </cell>
          <cell r="BI247">
            <v>0</v>
          </cell>
          <cell r="BJ247">
            <v>9.6599999999999788</v>
          </cell>
          <cell r="BK247">
            <v>0</v>
          </cell>
          <cell r="BL247">
            <v>2.2185926497075998</v>
          </cell>
          <cell r="BM247">
            <v>0</v>
          </cell>
          <cell r="BN247">
            <v>0</v>
          </cell>
          <cell r="BO247">
            <v>1</v>
          </cell>
          <cell r="BP247">
            <v>0</v>
          </cell>
        </row>
        <row r="248">
          <cell r="A248">
            <v>344</v>
          </cell>
          <cell r="B248">
            <v>142598</v>
          </cell>
          <cell r="C248">
            <v>9353328</v>
          </cell>
          <cell r="D248" t="str">
            <v>St Mary's Church of England Primary School, Woodbridge</v>
          </cell>
          <cell r="E248" t="str">
            <v>Primary</v>
          </cell>
          <cell r="F248" t="str">
            <v>Recoupment Academy</v>
          </cell>
          <cell r="G248">
            <v>1</v>
          </cell>
          <cell r="H248">
            <v>0</v>
          </cell>
          <cell r="I248">
            <v>0</v>
          </cell>
          <cell r="J248">
            <v>7</v>
          </cell>
          <cell r="K248">
            <v>0</v>
          </cell>
          <cell r="L248">
            <v>0</v>
          </cell>
          <cell r="M248">
            <v>0</v>
          </cell>
          <cell r="N248">
            <v>196</v>
          </cell>
          <cell r="O248">
            <v>196</v>
          </cell>
          <cell r="P248">
            <v>29</v>
          </cell>
          <cell r="Q248">
            <v>167</v>
          </cell>
          <cell r="R248">
            <v>0</v>
          </cell>
          <cell r="S248">
            <v>0</v>
          </cell>
          <cell r="T248">
            <v>0</v>
          </cell>
          <cell r="U248">
            <v>0</v>
          </cell>
          <cell r="V248">
            <v>0</v>
          </cell>
          <cell r="W248">
            <v>0</v>
          </cell>
          <cell r="X248">
            <v>0</v>
          </cell>
          <cell r="Y248">
            <v>0</v>
          </cell>
          <cell r="Z248">
            <v>0</v>
          </cell>
          <cell r="AA248">
            <v>196</v>
          </cell>
          <cell r="AB248">
            <v>28</v>
          </cell>
          <cell r="AC248">
            <v>9.9999999999999982</v>
          </cell>
          <cell r="AD248">
            <v>15.233160621761657</v>
          </cell>
          <cell r="AE248">
            <v>0</v>
          </cell>
          <cell r="AF248">
            <v>0</v>
          </cell>
          <cell r="AG248">
            <v>170.87179487179492</v>
          </cell>
          <cell r="AH248">
            <v>24.123076923076908</v>
          </cell>
          <cell r="AI248">
            <v>0</v>
          </cell>
          <cell r="AJ248">
            <v>1.0051282051282056</v>
          </cell>
          <cell r="AK248">
            <v>0</v>
          </cell>
          <cell r="AL248">
            <v>0</v>
          </cell>
          <cell r="AM248">
            <v>0</v>
          </cell>
          <cell r="AN248">
            <v>0</v>
          </cell>
          <cell r="AO248">
            <v>0</v>
          </cell>
          <cell r="AP248">
            <v>0</v>
          </cell>
          <cell r="AQ248">
            <v>0</v>
          </cell>
          <cell r="AR248">
            <v>0</v>
          </cell>
          <cell r="AS248">
            <v>0</v>
          </cell>
          <cell r="AT248">
            <v>0</v>
          </cell>
          <cell r="AU248">
            <v>1.1736526946107786</v>
          </cell>
          <cell r="AV248">
            <v>1.1736526946107786</v>
          </cell>
          <cell r="AW248">
            <v>3.5209580838323307</v>
          </cell>
          <cell r="AX248">
            <v>0</v>
          </cell>
          <cell r="AY248">
            <v>0</v>
          </cell>
          <cell r="AZ248">
            <v>0</v>
          </cell>
          <cell r="BA248">
            <v>1.0155440414507773</v>
          </cell>
          <cell r="BB248">
            <v>29.711656441717814</v>
          </cell>
          <cell r="BC248">
            <v>34.871165644171803</v>
          </cell>
          <cell r="BD248">
            <v>0</v>
          </cell>
          <cell r="BE248">
            <v>0</v>
          </cell>
          <cell r="BF248">
            <v>0</v>
          </cell>
          <cell r="BG248">
            <v>0</v>
          </cell>
          <cell r="BH248">
            <v>0</v>
          </cell>
          <cell r="BI248">
            <v>0</v>
          </cell>
          <cell r="BJ248">
            <v>0</v>
          </cell>
          <cell r="BK248">
            <v>0</v>
          </cell>
          <cell r="BL248">
            <v>0.59869071666666696</v>
          </cell>
          <cell r="BM248">
            <v>0</v>
          </cell>
          <cell r="BN248">
            <v>0</v>
          </cell>
          <cell r="BO248">
            <v>1</v>
          </cell>
          <cell r="BP248">
            <v>0</v>
          </cell>
        </row>
        <row r="249">
          <cell r="A249">
            <v>56</v>
          </cell>
          <cell r="B249">
            <v>145693</v>
          </cell>
          <cell r="C249">
            <v>9353331</v>
          </cell>
          <cell r="D249" t="str">
            <v>All Saints Church of England Primary School, Laxfield</v>
          </cell>
          <cell r="E249" t="str">
            <v>Primary</v>
          </cell>
          <cell r="F249" t="str">
            <v>Recoupment Academy</v>
          </cell>
          <cell r="G249">
            <v>1</v>
          </cell>
          <cell r="H249">
            <v>0</v>
          </cell>
          <cell r="I249">
            <v>0</v>
          </cell>
          <cell r="J249">
            <v>7</v>
          </cell>
          <cell r="K249">
            <v>0</v>
          </cell>
          <cell r="L249">
            <v>0</v>
          </cell>
          <cell r="M249">
            <v>0</v>
          </cell>
          <cell r="N249">
            <v>117</v>
          </cell>
          <cell r="O249">
            <v>117</v>
          </cell>
          <cell r="P249">
            <v>9</v>
          </cell>
          <cell r="Q249">
            <v>108</v>
          </cell>
          <cell r="R249">
            <v>0</v>
          </cell>
          <cell r="S249">
            <v>0</v>
          </cell>
          <cell r="T249">
            <v>0</v>
          </cell>
          <cell r="U249">
            <v>0</v>
          </cell>
          <cell r="V249">
            <v>0</v>
          </cell>
          <cell r="W249">
            <v>0</v>
          </cell>
          <cell r="X249">
            <v>0</v>
          </cell>
          <cell r="Y249">
            <v>0</v>
          </cell>
          <cell r="Z249">
            <v>0</v>
          </cell>
          <cell r="AA249">
            <v>117</v>
          </cell>
          <cell r="AB249">
            <v>16.714285714285715</v>
          </cell>
          <cell r="AC249">
            <v>8.9999999999999964</v>
          </cell>
          <cell r="AD249">
            <v>12</v>
          </cell>
          <cell r="AE249">
            <v>0</v>
          </cell>
          <cell r="AF249">
            <v>0</v>
          </cell>
          <cell r="AG249">
            <v>117</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2</v>
          </cell>
          <cell r="BB249">
            <v>30.566037735849026</v>
          </cell>
          <cell r="BC249">
            <v>33.113207547169779</v>
          </cell>
          <cell r="BD249">
            <v>0</v>
          </cell>
          <cell r="BE249">
            <v>0</v>
          </cell>
          <cell r="BF249">
            <v>0</v>
          </cell>
          <cell r="BG249">
            <v>0</v>
          </cell>
          <cell r="BH249">
            <v>0</v>
          </cell>
          <cell r="BI249">
            <v>0</v>
          </cell>
          <cell r="BJ249">
            <v>0</v>
          </cell>
          <cell r="BK249">
            <v>0</v>
          </cell>
          <cell r="BL249">
            <v>3.3180045467889898</v>
          </cell>
          <cell r="BM249">
            <v>0</v>
          </cell>
          <cell r="BN249">
            <v>1</v>
          </cell>
          <cell r="BO249">
            <v>1</v>
          </cell>
          <cell r="BP249">
            <v>0</v>
          </cell>
        </row>
        <row r="250">
          <cell r="A250">
            <v>72</v>
          </cell>
          <cell r="B250">
            <v>142806</v>
          </cell>
          <cell r="C250">
            <v>9353335</v>
          </cell>
          <cell r="D250" t="str">
            <v>St Mary's Roman Catholic Primary School</v>
          </cell>
          <cell r="E250" t="str">
            <v>Primary</v>
          </cell>
          <cell r="F250" t="str">
            <v>Recoupment Academy</v>
          </cell>
          <cell r="G250">
            <v>1</v>
          </cell>
          <cell r="H250">
            <v>0</v>
          </cell>
          <cell r="I250">
            <v>0</v>
          </cell>
          <cell r="J250">
            <v>7</v>
          </cell>
          <cell r="K250">
            <v>0</v>
          </cell>
          <cell r="L250">
            <v>0</v>
          </cell>
          <cell r="M250">
            <v>0</v>
          </cell>
          <cell r="N250">
            <v>205</v>
          </cell>
          <cell r="O250">
            <v>205</v>
          </cell>
          <cell r="P250">
            <v>27</v>
          </cell>
          <cell r="Q250">
            <v>178</v>
          </cell>
          <cell r="R250">
            <v>0</v>
          </cell>
          <cell r="S250">
            <v>0</v>
          </cell>
          <cell r="T250">
            <v>0</v>
          </cell>
          <cell r="U250">
            <v>0</v>
          </cell>
          <cell r="V250">
            <v>0</v>
          </cell>
          <cell r="W250">
            <v>0</v>
          </cell>
          <cell r="X250">
            <v>0</v>
          </cell>
          <cell r="Y250">
            <v>0</v>
          </cell>
          <cell r="Z250">
            <v>0</v>
          </cell>
          <cell r="AA250">
            <v>205</v>
          </cell>
          <cell r="AB250">
            <v>29.285714285714285</v>
          </cell>
          <cell r="AC250">
            <v>24.999999999999975</v>
          </cell>
          <cell r="AD250">
            <v>36.642512077294683</v>
          </cell>
          <cell r="AE250">
            <v>0</v>
          </cell>
          <cell r="AF250">
            <v>0</v>
          </cell>
          <cell r="AG250">
            <v>65.999999999999986</v>
          </cell>
          <cell r="AH250">
            <v>64.999999999999929</v>
          </cell>
          <cell r="AI250">
            <v>23.999999999999936</v>
          </cell>
          <cell r="AJ250">
            <v>16.000000000000007</v>
          </cell>
          <cell r="AK250">
            <v>8.9999999999999911</v>
          </cell>
          <cell r="AL250">
            <v>15.000000000000005</v>
          </cell>
          <cell r="AM250">
            <v>10.000000000000011</v>
          </cell>
          <cell r="AN250">
            <v>0</v>
          </cell>
          <cell r="AO250">
            <v>0</v>
          </cell>
          <cell r="AP250">
            <v>0</v>
          </cell>
          <cell r="AQ250">
            <v>0</v>
          </cell>
          <cell r="AR250">
            <v>0</v>
          </cell>
          <cell r="AS250">
            <v>0</v>
          </cell>
          <cell r="AT250">
            <v>0</v>
          </cell>
          <cell r="AU250">
            <v>5.8908045977011403</v>
          </cell>
          <cell r="AV250">
            <v>9.425287356321844</v>
          </cell>
          <cell r="AW250">
            <v>16.494252873563212</v>
          </cell>
          <cell r="AX250">
            <v>0</v>
          </cell>
          <cell r="AY250">
            <v>0</v>
          </cell>
          <cell r="AZ250">
            <v>0</v>
          </cell>
          <cell r="BA250">
            <v>3.9613526570048307</v>
          </cell>
          <cell r="BB250">
            <v>49.84</v>
          </cell>
          <cell r="BC250">
            <v>57.400000000000006</v>
          </cell>
          <cell r="BD250">
            <v>0</v>
          </cell>
          <cell r="BE250">
            <v>0</v>
          </cell>
          <cell r="BF250">
            <v>0</v>
          </cell>
          <cell r="BG250">
            <v>0</v>
          </cell>
          <cell r="BH250">
            <v>0</v>
          </cell>
          <cell r="BI250">
            <v>0</v>
          </cell>
          <cell r="BJ250">
            <v>0</v>
          </cell>
          <cell r="BK250">
            <v>0</v>
          </cell>
          <cell r="BL250">
            <v>0.40339881249999998</v>
          </cell>
          <cell r="BM250">
            <v>0</v>
          </cell>
          <cell r="BN250">
            <v>0</v>
          </cell>
          <cell r="BO250">
            <v>1</v>
          </cell>
          <cell r="BP250">
            <v>0</v>
          </cell>
        </row>
        <row r="251">
          <cell r="A251">
            <v>288</v>
          </cell>
          <cell r="B251">
            <v>146229</v>
          </cell>
          <cell r="C251">
            <v>9353339</v>
          </cell>
          <cell r="D251" t="str">
            <v>St Matthew's Church of England Primary School, Ipswich</v>
          </cell>
          <cell r="E251" t="str">
            <v>Primary</v>
          </cell>
          <cell r="F251" t="str">
            <v>Recoupment Academy</v>
          </cell>
          <cell r="G251">
            <v>1</v>
          </cell>
          <cell r="H251">
            <v>0</v>
          </cell>
          <cell r="I251">
            <v>0</v>
          </cell>
          <cell r="J251">
            <v>7</v>
          </cell>
          <cell r="K251">
            <v>0</v>
          </cell>
          <cell r="L251">
            <v>0</v>
          </cell>
          <cell r="M251">
            <v>0</v>
          </cell>
          <cell r="N251">
            <v>417</v>
          </cell>
          <cell r="O251">
            <v>417</v>
          </cell>
          <cell r="P251">
            <v>60</v>
          </cell>
          <cell r="Q251">
            <v>357</v>
          </cell>
          <cell r="R251">
            <v>0</v>
          </cell>
          <cell r="S251">
            <v>0</v>
          </cell>
          <cell r="T251">
            <v>0</v>
          </cell>
          <cell r="U251">
            <v>0</v>
          </cell>
          <cell r="V251">
            <v>0</v>
          </cell>
          <cell r="W251">
            <v>0</v>
          </cell>
          <cell r="X251">
            <v>0</v>
          </cell>
          <cell r="Y251">
            <v>0</v>
          </cell>
          <cell r="Z251">
            <v>0</v>
          </cell>
          <cell r="AA251">
            <v>417</v>
          </cell>
          <cell r="AB251">
            <v>59.571428571428569</v>
          </cell>
          <cell r="AC251">
            <v>65.000000000000057</v>
          </cell>
          <cell r="AD251">
            <v>75.637231503579955</v>
          </cell>
          <cell r="AE251">
            <v>0</v>
          </cell>
          <cell r="AF251">
            <v>0</v>
          </cell>
          <cell r="AG251">
            <v>137</v>
          </cell>
          <cell r="AH251">
            <v>58.000000000000185</v>
          </cell>
          <cell r="AI251">
            <v>43.000000000000071</v>
          </cell>
          <cell r="AJ251">
            <v>137.99999999999994</v>
          </cell>
          <cell r="AK251">
            <v>25.999999999999982</v>
          </cell>
          <cell r="AL251">
            <v>8.000000000000016</v>
          </cell>
          <cell r="AM251">
            <v>7.0000000000000098</v>
          </cell>
          <cell r="AN251">
            <v>0</v>
          </cell>
          <cell r="AO251">
            <v>0</v>
          </cell>
          <cell r="AP251">
            <v>0</v>
          </cell>
          <cell r="AQ251">
            <v>0</v>
          </cell>
          <cell r="AR251">
            <v>0</v>
          </cell>
          <cell r="AS251">
            <v>0</v>
          </cell>
          <cell r="AT251">
            <v>0</v>
          </cell>
          <cell r="AU251">
            <v>61.907563025209924</v>
          </cell>
          <cell r="AV251">
            <v>99.285714285714249</v>
          </cell>
          <cell r="AW251">
            <v>144.84033613445391</v>
          </cell>
          <cell r="AX251">
            <v>0</v>
          </cell>
          <cell r="AY251">
            <v>0</v>
          </cell>
          <cell r="AZ251">
            <v>0</v>
          </cell>
          <cell r="BA251">
            <v>0</v>
          </cell>
          <cell r="BB251">
            <v>166.52013422818783</v>
          </cell>
          <cell r="BC251">
            <v>194.50671140939588</v>
          </cell>
          <cell r="BD251">
            <v>0</v>
          </cell>
          <cell r="BE251">
            <v>0</v>
          </cell>
          <cell r="BF251">
            <v>0</v>
          </cell>
          <cell r="BG251">
            <v>0</v>
          </cell>
          <cell r="BH251">
            <v>0</v>
          </cell>
          <cell r="BI251">
            <v>0</v>
          </cell>
          <cell r="BJ251">
            <v>3.9800000000000058</v>
          </cell>
          <cell r="BK251">
            <v>0</v>
          </cell>
          <cell r="BL251">
            <v>0.39302935754189899</v>
          </cell>
          <cell r="BM251">
            <v>0</v>
          </cell>
          <cell r="BN251">
            <v>0</v>
          </cell>
          <cell r="BO251">
            <v>1</v>
          </cell>
          <cell r="BP251">
            <v>0</v>
          </cell>
        </row>
        <row r="252">
          <cell r="A252">
            <v>289</v>
          </cell>
          <cell r="B252">
            <v>145382</v>
          </cell>
          <cell r="C252">
            <v>9353340</v>
          </cell>
          <cell r="D252" t="str">
            <v>St Mary's Catholic Primary School, Ipswich</v>
          </cell>
          <cell r="E252" t="str">
            <v>Primary</v>
          </cell>
          <cell r="F252" t="str">
            <v>Recoupment Academy</v>
          </cell>
          <cell r="G252">
            <v>1</v>
          </cell>
          <cell r="H252">
            <v>0</v>
          </cell>
          <cell r="I252">
            <v>0</v>
          </cell>
          <cell r="J252">
            <v>7</v>
          </cell>
          <cell r="K252">
            <v>0</v>
          </cell>
          <cell r="L252">
            <v>0</v>
          </cell>
          <cell r="M252">
            <v>0</v>
          </cell>
          <cell r="N252">
            <v>210</v>
          </cell>
          <cell r="O252">
            <v>210</v>
          </cell>
          <cell r="P252">
            <v>30</v>
          </cell>
          <cell r="Q252">
            <v>180</v>
          </cell>
          <cell r="R252">
            <v>0</v>
          </cell>
          <cell r="S252">
            <v>0</v>
          </cell>
          <cell r="T252">
            <v>0</v>
          </cell>
          <cell r="U252">
            <v>0</v>
          </cell>
          <cell r="V252">
            <v>0</v>
          </cell>
          <cell r="W252">
            <v>0</v>
          </cell>
          <cell r="X252">
            <v>0</v>
          </cell>
          <cell r="Y252">
            <v>0</v>
          </cell>
          <cell r="Z252">
            <v>0</v>
          </cell>
          <cell r="AA252">
            <v>210</v>
          </cell>
          <cell r="AB252">
            <v>30</v>
          </cell>
          <cell r="AC252">
            <v>11.000000000000005</v>
          </cell>
          <cell r="AD252">
            <v>14.858490566037736</v>
          </cell>
          <cell r="AE252">
            <v>0</v>
          </cell>
          <cell r="AF252">
            <v>0</v>
          </cell>
          <cell r="AG252">
            <v>174.00000000000009</v>
          </cell>
          <cell r="AH252">
            <v>14.000000000000005</v>
          </cell>
          <cell r="AI252">
            <v>8</v>
          </cell>
          <cell r="AJ252">
            <v>3.0000000000000027</v>
          </cell>
          <cell r="AK252">
            <v>9.9999999999999964</v>
          </cell>
          <cell r="AL252">
            <v>0</v>
          </cell>
          <cell r="AM252">
            <v>0.99999999999999956</v>
          </cell>
          <cell r="AN252">
            <v>0</v>
          </cell>
          <cell r="AO252">
            <v>0</v>
          </cell>
          <cell r="AP252">
            <v>0</v>
          </cell>
          <cell r="AQ252">
            <v>0</v>
          </cell>
          <cell r="AR252">
            <v>0</v>
          </cell>
          <cell r="AS252">
            <v>0</v>
          </cell>
          <cell r="AT252">
            <v>0</v>
          </cell>
          <cell r="AU252">
            <v>12.833333333333332</v>
          </cell>
          <cell r="AV252">
            <v>29.166666666666693</v>
          </cell>
          <cell r="AW252">
            <v>40.833333333333243</v>
          </cell>
          <cell r="AX252">
            <v>0</v>
          </cell>
          <cell r="AY252">
            <v>0</v>
          </cell>
          <cell r="AZ252">
            <v>0</v>
          </cell>
          <cell r="BA252">
            <v>0</v>
          </cell>
          <cell r="BB252">
            <v>32.914285714285739</v>
          </cell>
          <cell r="BC252">
            <v>38.400000000000027</v>
          </cell>
          <cell r="BD252">
            <v>0</v>
          </cell>
          <cell r="BE252">
            <v>0</v>
          </cell>
          <cell r="BF252">
            <v>0</v>
          </cell>
          <cell r="BG252">
            <v>0</v>
          </cell>
          <cell r="BH252">
            <v>0</v>
          </cell>
          <cell r="BI252">
            <v>0</v>
          </cell>
          <cell r="BJ252">
            <v>0</v>
          </cell>
          <cell r="BK252">
            <v>0</v>
          </cell>
          <cell r="BL252">
            <v>0.33467998885941602</v>
          </cell>
          <cell r="BM252">
            <v>0</v>
          </cell>
          <cell r="BN252">
            <v>0</v>
          </cell>
          <cell r="BO252">
            <v>1</v>
          </cell>
          <cell r="BP252">
            <v>0</v>
          </cell>
        </row>
        <row r="253">
          <cell r="A253">
            <v>291</v>
          </cell>
          <cell r="B253">
            <v>146977</v>
          </cell>
          <cell r="C253">
            <v>9353341</v>
          </cell>
          <cell r="D253" t="str">
            <v>St Pancras Catholic Primary School</v>
          </cell>
          <cell r="E253" t="str">
            <v>Primary</v>
          </cell>
          <cell r="F253" t="str">
            <v>Recoupment Academy</v>
          </cell>
          <cell r="G253">
            <v>1</v>
          </cell>
          <cell r="H253">
            <v>0</v>
          </cell>
          <cell r="I253">
            <v>0</v>
          </cell>
          <cell r="J253">
            <v>7</v>
          </cell>
          <cell r="K253">
            <v>0</v>
          </cell>
          <cell r="L253">
            <v>0</v>
          </cell>
          <cell r="M253">
            <v>0</v>
          </cell>
          <cell r="N253">
            <v>207</v>
          </cell>
          <cell r="O253">
            <v>207</v>
          </cell>
          <cell r="P253">
            <v>28</v>
          </cell>
          <cell r="Q253">
            <v>179</v>
          </cell>
          <cell r="R253">
            <v>0</v>
          </cell>
          <cell r="S253">
            <v>0</v>
          </cell>
          <cell r="T253">
            <v>0</v>
          </cell>
          <cell r="U253">
            <v>0</v>
          </cell>
          <cell r="V253">
            <v>0</v>
          </cell>
          <cell r="W253">
            <v>0</v>
          </cell>
          <cell r="X253">
            <v>0</v>
          </cell>
          <cell r="Y253">
            <v>0</v>
          </cell>
          <cell r="Z253">
            <v>0</v>
          </cell>
          <cell r="AA253">
            <v>207</v>
          </cell>
          <cell r="AB253">
            <v>29.571428571428573</v>
          </cell>
          <cell r="AC253">
            <v>35.000000000000057</v>
          </cell>
          <cell r="AD253">
            <v>43.632352941176471</v>
          </cell>
          <cell r="AE253">
            <v>0</v>
          </cell>
          <cell r="AF253">
            <v>0</v>
          </cell>
          <cell r="AG253">
            <v>74</v>
          </cell>
          <cell r="AH253">
            <v>6.9999999999999911</v>
          </cell>
          <cell r="AI253">
            <v>5.9999999999999982</v>
          </cell>
          <cell r="AJ253">
            <v>44.000000000000014</v>
          </cell>
          <cell r="AK253">
            <v>73.000000000000028</v>
          </cell>
          <cell r="AL253">
            <v>2.9999999999999991</v>
          </cell>
          <cell r="AM253">
            <v>0</v>
          </cell>
          <cell r="AN253">
            <v>0</v>
          </cell>
          <cell r="AO253">
            <v>0</v>
          </cell>
          <cell r="AP253">
            <v>0</v>
          </cell>
          <cell r="AQ253">
            <v>0</v>
          </cell>
          <cell r="AR253">
            <v>0</v>
          </cell>
          <cell r="AS253">
            <v>0</v>
          </cell>
          <cell r="AT253">
            <v>0</v>
          </cell>
          <cell r="AU253">
            <v>1.1564245810055866</v>
          </cell>
          <cell r="AV253">
            <v>8.0949720670390963</v>
          </cell>
          <cell r="AW253">
            <v>11.564245810055867</v>
          </cell>
          <cell r="AX253">
            <v>0</v>
          </cell>
          <cell r="AY253">
            <v>0</v>
          </cell>
          <cell r="AZ253">
            <v>0</v>
          </cell>
          <cell r="BA253">
            <v>0</v>
          </cell>
          <cell r="BB253">
            <v>68.382022471910048</v>
          </cell>
          <cell r="BC253">
            <v>79.078651685393183</v>
          </cell>
          <cell r="BD253">
            <v>0</v>
          </cell>
          <cell r="BE253">
            <v>0</v>
          </cell>
          <cell r="BF253">
            <v>0</v>
          </cell>
          <cell r="BG253">
            <v>0</v>
          </cell>
          <cell r="BH253">
            <v>0</v>
          </cell>
          <cell r="BI253">
            <v>0</v>
          </cell>
          <cell r="BJ253">
            <v>0</v>
          </cell>
          <cell r="BK253">
            <v>0</v>
          </cell>
          <cell r="BL253">
            <v>0.28906353779069799</v>
          </cell>
          <cell r="BM253">
            <v>0</v>
          </cell>
          <cell r="BN253">
            <v>0</v>
          </cell>
          <cell r="BO253">
            <v>1</v>
          </cell>
          <cell r="BP253">
            <v>0</v>
          </cell>
        </row>
        <row r="254">
          <cell r="A254">
            <v>253</v>
          </cell>
          <cell r="B254">
            <v>141842</v>
          </cell>
          <cell r="C254">
            <v>9353344</v>
          </cell>
          <cell r="D254" t="str">
            <v>The Oaks Primary School</v>
          </cell>
          <cell r="E254" t="str">
            <v>Primary</v>
          </cell>
          <cell r="F254" t="str">
            <v>Recoupment Academy</v>
          </cell>
          <cell r="G254">
            <v>1</v>
          </cell>
          <cell r="H254">
            <v>0</v>
          </cell>
          <cell r="I254">
            <v>0</v>
          </cell>
          <cell r="J254">
            <v>7</v>
          </cell>
          <cell r="K254">
            <v>0</v>
          </cell>
          <cell r="L254">
            <v>0</v>
          </cell>
          <cell r="M254">
            <v>0</v>
          </cell>
          <cell r="N254">
            <v>398</v>
          </cell>
          <cell r="O254">
            <v>398</v>
          </cell>
          <cell r="P254">
            <v>59</v>
          </cell>
          <cell r="Q254">
            <v>339</v>
          </cell>
          <cell r="R254">
            <v>0</v>
          </cell>
          <cell r="S254">
            <v>0</v>
          </cell>
          <cell r="T254">
            <v>0</v>
          </cell>
          <cell r="U254">
            <v>0</v>
          </cell>
          <cell r="V254">
            <v>0</v>
          </cell>
          <cell r="W254">
            <v>0</v>
          </cell>
          <cell r="X254">
            <v>0</v>
          </cell>
          <cell r="Y254">
            <v>0</v>
          </cell>
          <cell r="Z254">
            <v>0</v>
          </cell>
          <cell r="AA254">
            <v>398</v>
          </cell>
          <cell r="AB254">
            <v>56.857142857142854</v>
          </cell>
          <cell r="AC254">
            <v>110.00000000000013</v>
          </cell>
          <cell r="AD254">
            <v>137.03291139240505</v>
          </cell>
          <cell r="AE254">
            <v>0</v>
          </cell>
          <cell r="AF254">
            <v>0</v>
          </cell>
          <cell r="AG254">
            <v>21.999999999999986</v>
          </cell>
          <cell r="AH254">
            <v>53.000000000000142</v>
          </cell>
          <cell r="AI254">
            <v>56.999999999999979</v>
          </cell>
          <cell r="AJ254">
            <v>27</v>
          </cell>
          <cell r="AK254">
            <v>210.99999999999991</v>
          </cell>
          <cell r="AL254">
            <v>27</v>
          </cell>
          <cell r="AM254">
            <v>0.99999999999999933</v>
          </cell>
          <cell r="AN254">
            <v>0</v>
          </cell>
          <cell r="AO254">
            <v>0</v>
          </cell>
          <cell r="AP254">
            <v>0</v>
          </cell>
          <cell r="AQ254">
            <v>0</v>
          </cell>
          <cell r="AR254">
            <v>0</v>
          </cell>
          <cell r="AS254">
            <v>0</v>
          </cell>
          <cell r="AT254">
            <v>0</v>
          </cell>
          <cell r="AU254">
            <v>11.740412979351026</v>
          </cell>
          <cell r="AV254">
            <v>28.176991150442454</v>
          </cell>
          <cell r="AW254">
            <v>43.439528023598676</v>
          </cell>
          <cell r="AX254">
            <v>0</v>
          </cell>
          <cell r="AY254">
            <v>0</v>
          </cell>
          <cell r="AZ254">
            <v>0</v>
          </cell>
          <cell r="BA254">
            <v>1.0075949367088608</v>
          </cell>
          <cell r="BB254">
            <v>120.85196374622369</v>
          </cell>
          <cell r="BC254">
            <v>141.8851963746225</v>
          </cell>
          <cell r="BD254">
            <v>0</v>
          </cell>
          <cell r="BE254">
            <v>0</v>
          </cell>
          <cell r="BF254">
            <v>0</v>
          </cell>
          <cell r="BG254">
            <v>0</v>
          </cell>
          <cell r="BH254">
            <v>0</v>
          </cell>
          <cell r="BI254">
            <v>0</v>
          </cell>
          <cell r="BJ254">
            <v>0</v>
          </cell>
          <cell r="BK254">
            <v>0</v>
          </cell>
          <cell r="BL254">
            <v>0.35187907683923703</v>
          </cell>
          <cell r="BM254">
            <v>0</v>
          </cell>
          <cell r="BN254">
            <v>0</v>
          </cell>
          <cell r="BO254">
            <v>1</v>
          </cell>
          <cell r="BP254">
            <v>0</v>
          </cell>
        </row>
        <row r="255">
          <cell r="A255">
            <v>505</v>
          </cell>
          <cell r="B255">
            <v>143360</v>
          </cell>
          <cell r="C255">
            <v>9353345</v>
          </cell>
          <cell r="D255" t="str">
            <v>Cedars Park Community Primary School</v>
          </cell>
          <cell r="E255" t="str">
            <v>Primary</v>
          </cell>
          <cell r="F255" t="str">
            <v>Recoupment Academy</v>
          </cell>
          <cell r="G255">
            <v>1</v>
          </cell>
          <cell r="H255">
            <v>0</v>
          </cell>
          <cell r="I255">
            <v>0</v>
          </cell>
          <cell r="J255">
            <v>7</v>
          </cell>
          <cell r="K255">
            <v>0</v>
          </cell>
          <cell r="L255">
            <v>0</v>
          </cell>
          <cell r="M255">
            <v>0</v>
          </cell>
          <cell r="N255">
            <v>427</v>
          </cell>
          <cell r="O255">
            <v>427</v>
          </cell>
          <cell r="P255">
            <v>60</v>
          </cell>
          <cell r="Q255">
            <v>367</v>
          </cell>
          <cell r="R255">
            <v>0</v>
          </cell>
          <cell r="S255">
            <v>0</v>
          </cell>
          <cell r="T255">
            <v>0</v>
          </cell>
          <cell r="U255">
            <v>0</v>
          </cell>
          <cell r="V255">
            <v>0</v>
          </cell>
          <cell r="W255">
            <v>0</v>
          </cell>
          <cell r="X255">
            <v>0</v>
          </cell>
          <cell r="Y255">
            <v>0</v>
          </cell>
          <cell r="Z255">
            <v>0</v>
          </cell>
          <cell r="AA255">
            <v>427</v>
          </cell>
          <cell r="AB255">
            <v>61</v>
          </cell>
          <cell r="AC255">
            <v>33.000000000000007</v>
          </cell>
          <cell r="AD255">
            <v>66.658371040723978</v>
          </cell>
          <cell r="AE255">
            <v>0</v>
          </cell>
          <cell r="AF255">
            <v>0</v>
          </cell>
          <cell r="AG255">
            <v>412.99999999999983</v>
          </cell>
          <cell r="AH255">
            <v>4</v>
          </cell>
          <cell r="AI255">
            <v>8.0000000000000089</v>
          </cell>
          <cell r="AJ255">
            <v>2</v>
          </cell>
          <cell r="AK255">
            <v>0</v>
          </cell>
          <cell r="AL255">
            <v>0</v>
          </cell>
          <cell r="AM255">
            <v>0</v>
          </cell>
          <cell r="AN255">
            <v>0</v>
          </cell>
          <cell r="AO255">
            <v>0</v>
          </cell>
          <cell r="AP255">
            <v>0</v>
          </cell>
          <cell r="AQ255">
            <v>0</v>
          </cell>
          <cell r="AR255">
            <v>0</v>
          </cell>
          <cell r="AS255">
            <v>0</v>
          </cell>
          <cell r="AT255">
            <v>0</v>
          </cell>
          <cell r="AU255">
            <v>2.3333333333333335</v>
          </cell>
          <cell r="AV255">
            <v>3.5</v>
          </cell>
          <cell r="AW255">
            <v>5.8333333333333126</v>
          </cell>
          <cell r="AX255">
            <v>0</v>
          </cell>
          <cell r="AY255">
            <v>0</v>
          </cell>
          <cell r="AZ255">
            <v>0</v>
          </cell>
          <cell r="BA255">
            <v>0.96606334841628971</v>
          </cell>
          <cell r="BB255">
            <v>94.545706371191145</v>
          </cell>
          <cell r="BC255">
            <v>110.0027700831025</v>
          </cell>
          <cell r="BD255">
            <v>0</v>
          </cell>
          <cell r="BE255">
            <v>0</v>
          </cell>
          <cell r="BF255">
            <v>0</v>
          </cell>
          <cell r="BG255">
            <v>0</v>
          </cell>
          <cell r="BH255">
            <v>0</v>
          </cell>
          <cell r="BI255">
            <v>0</v>
          </cell>
          <cell r="BJ255">
            <v>0</v>
          </cell>
          <cell r="BK255">
            <v>0</v>
          </cell>
          <cell r="BL255">
            <v>0.79046115485714297</v>
          </cell>
          <cell r="BM255">
            <v>0</v>
          </cell>
          <cell r="BN255">
            <v>0</v>
          </cell>
          <cell r="BO255">
            <v>1</v>
          </cell>
          <cell r="BP255">
            <v>0</v>
          </cell>
        </row>
        <row r="256">
          <cell r="A256">
            <v>320</v>
          </cell>
          <cell r="B256">
            <v>145795</v>
          </cell>
          <cell r="C256">
            <v>9353346</v>
          </cell>
          <cell r="D256" t="str">
            <v>Rendlesham Primary School</v>
          </cell>
          <cell r="E256" t="str">
            <v>Primary</v>
          </cell>
          <cell r="F256" t="str">
            <v>Recoupment Academy</v>
          </cell>
          <cell r="G256">
            <v>1</v>
          </cell>
          <cell r="H256">
            <v>0</v>
          </cell>
          <cell r="I256">
            <v>0</v>
          </cell>
          <cell r="J256">
            <v>7</v>
          </cell>
          <cell r="K256">
            <v>0</v>
          </cell>
          <cell r="L256">
            <v>0</v>
          </cell>
          <cell r="M256">
            <v>0</v>
          </cell>
          <cell r="N256">
            <v>290</v>
          </cell>
          <cell r="O256">
            <v>290</v>
          </cell>
          <cell r="P256">
            <v>38</v>
          </cell>
          <cell r="Q256">
            <v>252</v>
          </cell>
          <cell r="R256">
            <v>0</v>
          </cell>
          <cell r="S256">
            <v>0</v>
          </cell>
          <cell r="T256">
            <v>0</v>
          </cell>
          <cell r="U256">
            <v>0</v>
          </cell>
          <cell r="V256">
            <v>0</v>
          </cell>
          <cell r="W256">
            <v>0</v>
          </cell>
          <cell r="X256">
            <v>0</v>
          </cell>
          <cell r="Y256">
            <v>0</v>
          </cell>
          <cell r="Z256">
            <v>0</v>
          </cell>
          <cell r="AA256">
            <v>290</v>
          </cell>
          <cell r="AB256">
            <v>41.428571428571431</v>
          </cell>
          <cell r="AC256">
            <v>7.0000000000000115</v>
          </cell>
          <cell r="AD256">
            <v>20.927835051546388</v>
          </cell>
          <cell r="AE256">
            <v>0</v>
          </cell>
          <cell r="AF256">
            <v>0</v>
          </cell>
          <cell r="AG256">
            <v>290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2.3387096774193554</v>
          </cell>
          <cell r="AV256">
            <v>7.0161290322580721</v>
          </cell>
          <cell r="AW256">
            <v>8.1854838709677402</v>
          </cell>
          <cell r="AX256">
            <v>0</v>
          </cell>
          <cell r="AY256">
            <v>0</v>
          </cell>
          <cell r="AZ256">
            <v>0</v>
          </cell>
          <cell r="BA256">
            <v>1.993127147766323</v>
          </cell>
          <cell r="BB256">
            <v>90.435483870967872</v>
          </cell>
          <cell r="BC256">
            <v>104.07258064516144</v>
          </cell>
          <cell r="BD256">
            <v>0</v>
          </cell>
          <cell r="BE256">
            <v>0</v>
          </cell>
          <cell r="BF256">
            <v>0</v>
          </cell>
          <cell r="BG256">
            <v>0</v>
          </cell>
          <cell r="BH256">
            <v>0</v>
          </cell>
          <cell r="BI256">
            <v>0</v>
          </cell>
          <cell r="BJ256">
            <v>0</v>
          </cell>
          <cell r="BK256">
            <v>0</v>
          </cell>
          <cell r="BL256">
            <v>1.9502714061425099</v>
          </cell>
          <cell r="BM256">
            <v>0</v>
          </cell>
          <cell r="BN256">
            <v>0</v>
          </cell>
          <cell r="BO256">
            <v>1</v>
          </cell>
          <cell r="BP256">
            <v>0</v>
          </cell>
        </row>
        <row r="257">
          <cell r="A257">
            <v>527</v>
          </cell>
          <cell r="B257">
            <v>137179</v>
          </cell>
          <cell r="C257">
            <v>9354029</v>
          </cell>
          <cell r="D257" t="str">
            <v>Horringer Court Middle School</v>
          </cell>
          <cell r="E257" t="str">
            <v>Middle-deemed Secondary</v>
          </cell>
          <cell r="F257" t="str">
            <v>Recoupment Academy</v>
          </cell>
          <cell r="G257">
            <v>1</v>
          </cell>
          <cell r="H257">
            <v>2</v>
          </cell>
          <cell r="I257">
            <v>2</v>
          </cell>
          <cell r="J257">
            <v>2</v>
          </cell>
          <cell r="K257">
            <v>2</v>
          </cell>
          <cell r="L257">
            <v>2</v>
          </cell>
          <cell r="M257">
            <v>0</v>
          </cell>
          <cell r="N257">
            <v>356</v>
          </cell>
          <cell r="O257">
            <v>174</v>
          </cell>
          <cell r="P257">
            <v>0</v>
          </cell>
          <cell r="Q257">
            <v>174</v>
          </cell>
          <cell r="R257">
            <v>182</v>
          </cell>
          <cell r="S257">
            <v>182</v>
          </cell>
          <cell r="T257">
            <v>0</v>
          </cell>
          <cell r="U257">
            <v>98</v>
          </cell>
          <cell r="V257">
            <v>84</v>
          </cell>
          <cell r="W257">
            <v>0</v>
          </cell>
          <cell r="X257">
            <v>0</v>
          </cell>
          <cell r="Y257">
            <v>0</v>
          </cell>
          <cell r="Z257">
            <v>0</v>
          </cell>
          <cell r="AA257">
            <v>356</v>
          </cell>
          <cell r="AB257">
            <v>89</v>
          </cell>
          <cell r="AC257">
            <v>18.000000000000007</v>
          </cell>
          <cell r="AD257">
            <v>39</v>
          </cell>
          <cell r="AE257">
            <v>20.999999999999929</v>
          </cell>
          <cell r="AF257">
            <v>26.143646408839778</v>
          </cell>
          <cell r="AG257">
            <v>154.99999999999991</v>
          </cell>
          <cell r="AH257">
            <v>14.999999999999993</v>
          </cell>
          <cell r="AI257">
            <v>0</v>
          </cell>
          <cell r="AJ257">
            <v>3.9999999999999933</v>
          </cell>
          <cell r="AK257">
            <v>0</v>
          </cell>
          <cell r="AL257">
            <v>0</v>
          </cell>
          <cell r="AM257">
            <v>0</v>
          </cell>
          <cell r="AN257">
            <v>159.00000000000006</v>
          </cell>
          <cell r="AO257">
            <v>14.999999999999996</v>
          </cell>
          <cell r="AP257">
            <v>0</v>
          </cell>
          <cell r="AQ257">
            <v>8.0000000000000089</v>
          </cell>
          <cell r="AR257">
            <v>0</v>
          </cell>
          <cell r="AS257">
            <v>0</v>
          </cell>
          <cell r="AT257">
            <v>0</v>
          </cell>
          <cell r="AU257">
            <v>1.0000000000000002</v>
          </cell>
          <cell r="AV257">
            <v>1.0000000000000002</v>
          </cell>
          <cell r="AW257">
            <v>1.0000000000000002</v>
          </cell>
          <cell r="AX257">
            <v>2.0000000000000022</v>
          </cell>
          <cell r="AY257">
            <v>3.0000000000000031</v>
          </cell>
          <cell r="AZ257">
            <v>4.0000000000000044</v>
          </cell>
          <cell r="BA257">
            <v>1.0028169014084507</v>
          </cell>
          <cell r="BB257">
            <v>30.835443037974731</v>
          </cell>
          <cell r="BC257">
            <v>30.835443037974731</v>
          </cell>
          <cell r="BD257">
            <v>39.200000000000003</v>
          </cell>
          <cell r="BE257">
            <v>23.000000000000018</v>
          </cell>
          <cell r="BF257">
            <v>0</v>
          </cell>
          <cell r="BG257">
            <v>0</v>
          </cell>
          <cell r="BH257">
            <v>0</v>
          </cell>
          <cell r="BI257">
            <v>39.91930681800001</v>
          </cell>
          <cell r="BJ257">
            <v>3.5599999999999952</v>
          </cell>
          <cell r="BK257">
            <v>9.0800000000000196</v>
          </cell>
          <cell r="BL257">
            <v>0</v>
          </cell>
          <cell r="BM257">
            <v>1.9404080783783799</v>
          </cell>
          <cell r="BN257">
            <v>0</v>
          </cell>
          <cell r="BO257">
            <v>0.4887640449438202</v>
          </cell>
          <cell r="BP257">
            <v>0.5112359550561798</v>
          </cell>
        </row>
        <row r="258">
          <cell r="A258">
            <v>531</v>
          </cell>
          <cell r="B258">
            <v>137180</v>
          </cell>
          <cell r="C258">
            <v>9354030</v>
          </cell>
          <cell r="D258" t="str">
            <v>Westley Middle School</v>
          </cell>
          <cell r="E258" t="str">
            <v>Middle-deemed Secondary</v>
          </cell>
          <cell r="F258" t="str">
            <v>Recoupment Academy</v>
          </cell>
          <cell r="G258">
            <v>1</v>
          </cell>
          <cell r="H258">
            <v>2</v>
          </cell>
          <cell r="I258">
            <v>2</v>
          </cell>
          <cell r="J258">
            <v>2</v>
          </cell>
          <cell r="K258">
            <v>2</v>
          </cell>
          <cell r="L258">
            <v>2</v>
          </cell>
          <cell r="M258">
            <v>0</v>
          </cell>
          <cell r="N258">
            <v>508</v>
          </cell>
          <cell r="O258">
            <v>255</v>
          </cell>
          <cell r="P258">
            <v>0</v>
          </cell>
          <cell r="Q258">
            <v>255</v>
          </cell>
          <cell r="R258">
            <v>253</v>
          </cell>
          <cell r="S258">
            <v>253</v>
          </cell>
          <cell r="T258">
            <v>0</v>
          </cell>
          <cell r="U258">
            <v>115</v>
          </cell>
          <cell r="V258">
            <v>138</v>
          </cell>
          <cell r="W258">
            <v>0</v>
          </cell>
          <cell r="X258">
            <v>0</v>
          </cell>
          <cell r="Y258">
            <v>0</v>
          </cell>
          <cell r="Z258">
            <v>0</v>
          </cell>
          <cell r="AA258">
            <v>508</v>
          </cell>
          <cell r="AB258">
            <v>127</v>
          </cell>
          <cell r="AC258">
            <v>27.999999999999886</v>
          </cell>
          <cell r="AD258">
            <v>42.857142857142861</v>
          </cell>
          <cell r="AE258">
            <v>33.000000000000092</v>
          </cell>
          <cell r="AF258">
            <v>49.588000000000001</v>
          </cell>
          <cell r="AG258">
            <v>201</v>
          </cell>
          <cell r="AH258">
            <v>40.99999999999995</v>
          </cell>
          <cell r="AI258">
            <v>2</v>
          </cell>
          <cell r="AJ258">
            <v>11.000000000000004</v>
          </cell>
          <cell r="AK258">
            <v>0</v>
          </cell>
          <cell r="AL258">
            <v>0</v>
          </cell>
          <cell r="AM258">
            <v>0</v>
          </cell>
          <cell r="AN258">
            <v>202.00000000000003</v>
          </cell>
          <cell r="AO258">
            <v>42.000000000000014</v>
          </cell>
          <cell r="AP258">
            <v>0</v>
          </cell>
          <cell r="AQ258">
            <v>9.0000000000000071</v>
          </cell>
          <cell r="AR258">
            <v>0</v>
          </cell>
          <cell r="AS258">
            <v>0</v>
          </cell>
          <cell r="AT258">
            <v>0</v>
          </cell>
          <cell r="AU258">
            <v>0</v>
          </cell>
          <cell r="AV258">
            <v>0</v>
          </cell>
          <cell r="AW258">
            <v>1</v>
          </cell>
          <cell r="AX258">
            <v>0</v>
          </cell>
          <cell r="AY258">
            <v>0</v>
          </cell>
          <cell r="AZ258">
            <v>0</v>
          </cell>
          <cell r="BA258">
            <v>1.0409836065573772</v>
          </cell>
          <cell r="BB258">
            <v>70.94758064516131</v>
          </cell>
          <cell r="BC258">
            <v>70.94758064516131</v>
          </cell>
          <cell r="BD258">
            <v>41.000000000000028</v>
          </cell>
          <cell r="BE258">
            <v>43.000000000000036</v>
          </cell>
          <cell r="BF258">
            <v>0</v>
          </cell>
          <cell r="BG258">
            <v>0</v>
          </cell>
          <cell r="BH258">
            <v>0</v>
          </cell>
          <cell r="BI258">
            <v>53.797899830000034</v>
          </cell>
          <cell r="BJ258">
            <v>0</v>
          </cell>
          <cell r="BK258">
            <v>0</v>
          </cell>
          <cell r="BL258">
            <v>0</v>
          </cell>
          <cell r="BM258">
            <v>2.2815083714285702</v>
          </cell>
          <cell r="BN258">
            <v>0</v>
          </cell>
          <cell r="BO258">
            <v>0.50196850393700787</v>
          </cell>
          <cell r="BP258">
            <v>0.49803149606299213</v>
          </cell>
        </row>
        <row r="259">
          <cell r="A259">
            <v>551</v>
          </cell>
          <cell r="B259">
            <v>136990</v>
          </cell>
          <cell r="C259">
            <v>9354000</v>
          </cell>
          <cell r="D259" t="str">
            <v>Bury St Edmunds County Upper School</v>
          </cell>
          <cell r="E259" t="str">
            <v>Secondary</v>
          </cell>
          <cell r="F259" t="str">
            <v>Recoupment Academy</v>
          </cell>
          <cell r="G259">
            <v>1</v>
          </cell>
          <cell r="H259">
            <v>0</v>
          </cell>
          <cell r="I259">
            <v>0</v>
          </cell>
          <cell r="J259">
            <v>0</v>
          </cell>
          <cell r="K259">
            <v>3</v>
          </cell>
          <cell r="L259">
            <v>1</v>
          </cell>
          <cell r="M259">
            <v>2</v>
          </cell>
          <cell r="N259">
            <v>715</v>
          </cell>
          <cell r="O259">
            <v>0</v>
          </cell>
          <cell r="P259">
            <v>0</v>
          </cell>
          <cell r="Q259">
            <v>0</v>
          </cell>
          <cell r="R259">
            <v>715</v>
          </cell>
          <cell r="S259">
            <v>202</v>
          </cell>
          <cell r="T259">
            <v>513</v>
          </cell>
          <cell r="U259">
            <v>0</v>
          </cell>
          <cell r="V259">
            <v>0</v>
          </cell>
          <cell r="W259">
            <v>202</v>
          </cell>
          <cell r="X259">
            <v>249</v>
          </cell>
          <cell r="Y259">
            <v>264</v>
          </cell>
          <cell r="Z259">
            <v>0</v>
          </cell>
          <cell r="AA259">
            <v>715</v>
          </cell>
          <cell r="AB259">
            <v>238.33333333333334</v>
          </cell>
          <cell r="AC259">
            <v>0</v>
          </cell>
          <cell r="AD259">
            <v>0</v>
          </cell>
          <cell r="AE259">
            <v>51.999999999999979</v>
          </cell>
          <cell r="AF259">
            <v>96.822916666666657</v>
          </cell>
          <cell r="AG259">
            <v>0</v>
          </cell>
          <cell r="AH259">
            <v>0</v>
          </cell>
          <cell r="AI259">
            <v>0</v>
          </cell>
          <cell r="AJ259">
            <v>0</v>
          </cell>
          <cell r="AK259">
            <v>0</v>
          </cell>
          <cell r="AL259">
            <v>0</v>
          </cell>
          <cell r="AM259">
            <v>0</v>
          </cell>
          <cell r="AN259">
            <v>591.00000000000034</v>
          </cell>
          <cell r="AO259">
            <v>107.00000000000026</v>
          </cell>
          <cell r="AP259">
            <v>2.0000000000000018</v>
          </cell>
          <cell r="AQ259">
            <v>15.000000000000016</v>
          </cell>
          <cell r="AR259">
            <v>0</v>
          </cell>
          <cell r="AS259">
            <v>0</v>
          </cell>
          <cell r="AT259">
            <v>0</v>
          </cell>
          <cell r="AU259">
            <v>0</v>
          </cell>
          <cell r="AV259">
            <v>0</v>
          </cell>
          <cell r="AW259">
            <v>0</v>
          </cell>
          <cell r="AX259">
            <v>3.9999999999999969</v>
          </cell>
          <cell r="AY259">
            <v>4.9999999999999982</v>
          </cell>
          <cell r="AZ259">
            <v>4.9999999999999982</v>
          </cell>
          <cell r="BA259">
            <v>5.5859375</v>
          </cell>
          <cell r="BB259">
            <v>0</v>
          </cell>
          <cell r="BC259">
            <v>0</v>
          </cell>
          <cell r="BD259">
            <v>0</v>
          </cell>
          <cell r="BE259">
            <v>0</v>
          </cell>
          <cell r="BF259">
            <v>63.789473684210627</v>
          </cell>
          <cell r="BG259">
            <v>122.83999999999992</v>
          </cell>
          <cell r="BH259">
            <v>47.30000000000009</v>
          </cell>
          <cell r="BI259">
            <v>143.31368907816852</v>
          </cell>
          <cell r="BJ259">
            <v>0</v>
          </cell>
          <cell r="BK259">
            <v>0</v>
          </cell>
          <cell r="BL259">
            <v>0</v>
          </cell>
          <cell r="BM259">
            <v>1.85971746494845</v>
          </cell>
          <cell r="BN259">
            <v>0</v>
          </cell>
          <cell r="BO259">
            <v>0</v>
          </cell>
          <cell r="BP259">
            <v>1</v>
          </cell>
        </row>
        <row r="260">
          <cell r="A260">
            <v>990</v>
          </cell>
          <cell r="B260">
            <v>136757</v>
          </cell>
          <cell r="C260">
            <v>9354001</v>
          </cell>
          <cell r="D260" t="str">
            <v>Stour Valley Community School</v>
          </cell>
          <cell r="E260" t="str">
            <v>Secondary</v>
          </cell>
          <cell r="F260" t="str">
            <v>Recoupment Academy</v>
          </cell>
          <cell r="G260">
            <v>1</v>
          </cell>
          <cell r="H260">
            <v>0</v>
          </cell>
          <cell r="I260">
            <v>0</v>
          </cell>
          <cell r="J260">
            <v>0</v>
          </cell>
          <cell r="K260">
            <v>5</v>
          </cell>
          <cell r="L260">
            <v>3</v>
          </cell>
          <cell r="M260">
            <v>2</v>
          </cell>
          <cell r="N260">
            <v>598</v>
          </cell>
          <cell r="O260">
            <v>0</v>
          </cell>
          <cell r="P260">
            <v>0</v>
          </cell>
          <cell r="Q260">
            <v>0</v>
          </cell>
          <cell r="R260">
            <v>598</v>
          </cell>
          <cell r="S260">
            <v>362</v>
          </cell>
          <cell r="T260">
            <v>236</v>
          </cell>
          <cell r="U260">
            <v>121</v>
          </cell>
          <cell r="V260">
            <v>121</v>
          </cell>
          <cell r="W260">
            <v>120</v>
          </cell>
          <cell r="X260">
            <v>120</v>
          </cell>
          <cell r="Y260">
            <v>116</v>
          </cell>
          <cell r="Z260">
            <v>0</v>
          </cell>
          <cell r="AA260">
            <v>598</v>
          </cell>
          <cell r="AB260">
            <v>119.6</v>
          </cell>
          <cell r="AC260">
            <v>0</v>
          </cell>
          <cell r="AD260">
            <v>0</v>
          </cell>
          <cell r="AE260">
            <v>52.999999999999993</v>
          </cell>
          <cell r="AF260">
            <v>104.91228070175438</v>
          </cell>
          <cell r="AG260">
            <v>0</v>
          </cell>
          <cell r="AH260">
            <v>0</v>
          </cell>
          <cell r="AI260">
            <v>0</v>
          </cell>
          <cell r="AJ260">
            <v>0</v>
          </cell>
          <cell r="AK260">
            <v>0</v>
          </cell>
          <cell r="AL260">
            <v>0</v>
          </cell>
          <cell r="AM260">
            <v>0</v>
          </cell>
          <cell r="AN260">
            <v>529.99999999999989</v>
          </cell>
          <cell r="AO260">
            <v>61.999999999999829</v>
          </cell>
          <cell r="AP260">
            <v>0</v>
          </cell>
          <cell r="AQ260">
            <v>3.0000000000000027</v>
          </cell>
          <cell r="AR260">
            <v>3.0000000000000027</v>
          </cell>
          <cell r="AS260">
            <v>0</v>
          </cell>
          <cell r="AT260">
            <v>0</v>
          </cell>
          <cell r="AU260">
            <v>0</v>
          </cell>
          <cell r="AV260">
            <v>0</v>
          </cell>
          <cell r="AW260">
            <v>0</v>
          </cell>
          <cell r="AX260">
            <v>0</v>
          </cell>
          <cell r="AY260">
            <v>0</v>
          </cell>
          <cell r="AZ260">
            <v>0</v>
          </cell>
          <cell r="BA260">
            <v>3.1473684210526316</v>
          </cell>
          <cell r="BB260">
            <v>0</v>
          </cell>
          <cell r="BC260">
            <v>0</v>
          </cell>
          <cell r="BD260">
            <v>38.966101694915288</v>
          </cell>
          <cell r="BE260">
            <v>38.316666666666706</v>
          </cell>
          <cell r="BF260">
            <v>35.044247787610679</v>
          </cell>
          <cell r="BG260">
            <v>62.608695652173964</v>
          </cell>
          <cell r="BH260">
            <v>26.126126126126099</v>
          </cell>
          <cell r="BI260">
            <v>126.03948118289532</v>
          </cell>
          <cell r="BJ260">
            <v>0</v>
          </cell>
          <cell r="BK260">
            <v>0</v>
          </cell>
          <cell r="BL260">
            <v>0</v>
          </cell>
          <cell r="BM260">
            <v>5.2111711648208496</v>
          </cell>
          <cell r="BN260">
            <v>1</v>
          </cell>
          <cell r="BO260">
            <v>0</v>
          </cell>
          <cell r="BP260">
            <v>1</v>
          </cell>
        </row>
        <row r="261">
          <cell r="A261">
            <v>170</v>
          </cell>
          <cell r="B261">
            <v>137134</v>
          </cell>
          <cell r="C261">
            <v>9354002</v>
          </cell>
          <cell r="D261" t="str">
            <v>East Point Academy</v>
          </cell>
          <cell r="E261" t="str">
            <v>Secondary</v>
          </cell>
          <cell r="F261" t="str">
            <v>Recoupment Academy</v>
          </cell>
          <cell r="G261">
            <v>1</v>
          </cell>
          <cell r="H261">
            <v>0</v>
          </cell>
          <cell r="I261">
            <v>0</v>
          </cell>
          <cell r="J261">
            <v>0</v>
          </cell>
          <cell r="K261">
            <v>5</v>
          </cell>
          <cell r="L261">
            <v>3</v>
          </cell>
          <cell r="M261">
            <v>2</v>
          </cell>
          <cell r="N261">
            <v>706</v>
          </cell>
          <cell r="O261">
            <v>0</v>
          </cell>
          <cell r="P261">
            <v>0</v>
          </cell>
          <cell r="Q261">
            <v>0</v>
          </cell>
          <cell r="R261">
            <v>706</v>
          </cell>
          <cell r="S261">
            <v>490</v>
          </cell>
          <cell r="T261">
            <v>216</v>
          </cell>
          <cell r="U261">
            <v>176</v>
          </cell>
          <cell r="V261">
            <v>179</v>
          </cell>
          <cell r="W261">
            <v>135</v>
          </cell>
          <cell r="X261">
            <v>125</v>
          </cell>
          <cell r="Y261">
            <v>91</v>
          </cell>
          <cell r="Z261">
            <v>0</v>
          </cell>
          <cell r="AA261">
            <v>706</v>
          </cell>
          <cell r="AB261">
            <v>141.19999999999999</v>
          </cell>
          <cell r="AC261">
            <v>0</v>
          </cell>
          <cell r="AD261">
            <v>0</v>
          </cell>
          <cell r="AE261">
            <v>237.9999999999998</v>
          </cell>
          <cell r="AF261">
            <v>343.51974723538706</v>
          </cell>
          <cell r="AG261">
            <v>0</v>
          </cell>
          <cell r="AH261">
            <v>0</v>
          </cell>
          <cell r="AI261">
            <v>0</v>
          </cell>
          <cell r="AJ261">
            <v>0</v>
          </cell>
          <cell r="AK261">
            <v>0</v>
          </cell>
          <cell r="AL261">
            <v>0</v>
          </cell>
          <cell r="AM261">
            <v>0</v>
          </cell>
          <cell r="AN261">
            <v>171.99999999999989</v>
          </cell>
          <cell r="AO261">
            <v>134.00000000000009</v>
          </cell>
          <cell r="AP261">
            <v>16.999999999999968</v>
          </cell>
          <cell r="AQ261">
            <v>148.00000000000017</v>
          </cell>
          <cell r="AR261">
            <v>72.999999999999972</v>
          </cell>
          <cell r="AS261">
            <v>147.00000000000006</v>
          </cell>
          <cell r="AT261">
            <v>14.999999999999966</v>
          </cell>
          <cell r="AU261">
            <v>0</v>
          </cell>
          <cell r="AV261">
            <v>0</v>
          </cell>
          <cell r="AW261">
            <v>0</v>
          </cell>
          <cell r="AX261">
            <v>3.0000000000000004</v>
          </cell>
          <cell r="AY261">
            <v>3.0000000000000004</v>
          </cell>
          <cell r="AZ261">
            <v>5.0000000000000009</v>
          </cell>
          <cell r="BA261">
            <v>12.268562401263823</v>
          </cell>
          <cell r="BB261">
            <v>0</v>
          </cell>
          <cell r="BC261">
            <v>0</v>
          </cell>
          <cell r="BD261">
            <v>60.34285714285717</v>
          </cell>
          <cell r="BE261">
            <v>67.125</v>
          </cell>
          <cell r="BF261">
            <v>75.68181818181823</v>
          </cell>
          <cell r="BG261">
            <v>79.831932773109259</v>
          </cell>
          <cell r="BH261">
            <v>38.373493975903635</v>
          </cell>
          <cell r="BI261">
            <v>202.25729545265369</v>
          </cell>
          <cell r="BJ261">
            <v>0</v>
          </cell>
          <cell r="BK261">
            <v>8.7123404255319219</v>
          </cell>
          <cell r="BL261">
            <v>0</v>
          </cell>
          <cell r="BM261">
            <v>1.2465939296992501</v>
          </cell>
          <cell r="BN261">
            <v>0</v>
          </cell>
          <cell r="BO261">
            <v>0</v>
          </cell>
          <cell r="BP261">
            <v>1</v>
          </cell>
        </row>
        <row r="262">
          <cell r="A262">
            <v>350</v>
          </cell>
          <cell r="B262">
            <v>137321</v>
          </cell>
          <cell r="C262">
            <v>9354003</v>
          </cell>
          <cell r="D262" t="str">
            <v>Felixstowe Academy</v>
          </cell>
          <cell r="E262" t="str">
            <v>Secondary</v>
          </cell>
          <cell r="F262" t="str">
            <v>Recoupment Academy</v>
          </cell>
          <cell r="G262">
            <v>1</v>
          </cell>
          <cell r="H262">
            <v>0</v>
          </cell>
          <cell r="I262">
            <v>0</v>
          </cell>
          <cell r="J262">
            <v>0</v>
          </cell>
          <cell r="K262">
            <v>5</v>
          </cell>
          <cell r="L262">
            <v>3</v>
          </cell>
          <cell r="M262">
            <v>2</v>
          </cell>
          <cell r="N262">
            <v>1034</v>
          </cell>
          <cell r="O262">
            <v>0</v>
          </cell>
          <cell r="P262">
            <v>0</v>
          </cell>
          <cell r="Q262">
            <v>0</v>
          </cell>
          <cell r="R262">
            <v>1034</v>
          </cell>
          <cell r="S262">
            <v>610</v>
          </cell>
          <cell r="T262">
            <v>424</v>
          </cell>
          <cell r="U262">
            <v>201</v>
          </cell>
          <cell r="V262">
            <v>197</v>
          </cell>
          <cell r="W262">
            <v>212</v>
          </cell>
          <cell r="X262">
            <v>209</v>
          </cell>
          <cell r="Y262">
            <v>215</v>
          </cell>
          <cell r="Z262">
            <v>0</v>
          </cell>
          <cell r="AA262">
            <v>1034</v>
          </cell>
          <cell r="AB262">
            <v>206.8</v>
          </cell>
          <cell r="AC262">
            <v>0</v>
          </cell>
          <cell r="AD262">
            <v>0</v>
          </cell>
          <cell r="AE262">
            <v>183.00000000000009</v>
          </cell>
          <cell r="AF262">
            <v>289.08587786259545</v>
          </cell>
          <cell r="AG262">
            <v>0</v>
          </cell>
          <cell r="AH262">
            <v>0</v>
          </cell>
          <cell r="AI262">
            <v>0</v>
          </cell>
          <cell r="AJ262">
            <v>0</v>
          </cell>
          <cell r="AK262">
            <v>0</v>
          </cell>
          <cell r="AL262">
            <v>0</v>
          </cell>
          <cell r="AM262">
            <v>0</v>
          </cell>
          <cell r="AN262">
            <v>595.00000000000045</v>
          </cell>
          <cell r="AO262">
            <v>72.999999999999943</v>
          </cell>
          <cell r="AP262">
            <v>181.99999999999966</v>
          </cell>
          <cell r="AQ262">
            <v>179.99999999999986</v>
          </cell>
          <cell r="AR262">
            <v>2.9999999999999973</v>
          </cell>
          <cell r="AS262">
            <v>0.99999999999999989</v>
          </cell>
          <cell r="AT262">
            <v>0</v>
          </cell>
          <cell r="AU262">
            <v>0</v>
          </cell>
          <cell r="AV262">
            <v>0</v>
          </cell>
          <cell r="AW262">
            <v>0</v>
          </cell>
          <cell r="AX262">
            <v>9.087890625</v>
          </cell>
          <cell r="AY262">
            <v>20.1953125</v>
          </cell>
          <cell r="AZ262">
            <v>24.234375</v>
          </cell>
          <cell r="BA262">
            <v>5.9198473282442752</v>
          </cell>
          <cell r="BB262">
            <v>0</v>
          </cell>
          <cell r="BC262">
            <v>0</v>
          </cell>
          <cell r="BD262">
            <v>107.53500000000001</v>
          </cell>
          <cell r="BE262">
            <v>94.438144329896886</v>
          </cell>
          <cell r="BF262">
            <v>115.26213592233022</v>
          </cell>
          <cell r="BG262">
            <v>119.42857142857133</v>
          </cell>
          <cell r="BH262">
            <v>39.853658536585456</v>
          </cell>
          <cell r="BI262">
            <v>293.54496243491229</v>
          </cell>
          <cell r="BJ262">
            <v>0</v>
          </cell>
          <cell r="BK262">
            <v>0</v>
          </cell>
          <cell r="BL262">
            <v>0</v>
          </cell>
          <cell r="BM262">
            <v>4.3790897403401399</v>
          </cell>
          <cell r="BN262">
            <v>0</v>
          </cell>
          <cell r="BO262">
            <v>0</v>
          </cell>
          <cell r="BP262">
            <v>1</v>
          </cell>
        </row>
        <row r="263">
          <cell r="A263">
            <v>556</v>
          </cell>
          <cell r="B263">
            <v>138162</v>
          </cell>
          <cell r="C263">
            <v>9354004</v>
          </cell>
          <cell r="D263" t="str">
            <v>Castle Manor Academy</v>
          </cell>
          <cell r="E263" t="str">
            <v>Secondary</v>
          </cell>
          <cell r="F263" t="str">
            <v>Recoupment Academy</v>
          </cell>
          <cell r="G263">
            <v>1</v>
          </cell>
          <cell r="H263">
            <v>0</v>
          </cell>
          <cell r="I263">
            <v>0</v>
          </cell>
          <cell r="J263">
            <v>0</v>
          </cell>
          <cell r="K263">
            <v>5</v>
          </cell>
          <cell r="L263">
            <v>3</v>
          </cell>
          <cell r="M263">
            <v>2</v>
          </cell>
          <cell r="N263">
            <v>646</v>
          </cell>
          <cell r="O263">
            <v>0</v>
          </cell>
          <cell r="P263">
            <v>0</v>
          </cell>
          <cell r="Q263">
            <v>0</v>
          </cell>
          <cell r="R263">
            <v>646</v>
          </cell>
          <cell r="S263">
            <v>417</v>
          </cell>
          <cell r="T263">
            <v>229</v>
          </cell>
          <cell r="U263">
            <v>150</v>
          </cell>
          <cell r="V263">
            <v>141</v>
          </cell>
          <cell r="W263">
            <v>126</v>
          </cell>
          <cell r="X263">
            <v>122</v>
          </cell>
          <cell r="Y263">
            <v>107</v>
          </cell>
          <cell r="Z263">
            <v>0</v>
          </cell>
          <cell r="AA263">
            <v>646</v>
          </cell>
          <cell r="AB263">
            <v>129.19999999999999</v>
          </cell>
          <cell r="AC263">
            <v>0</v>
          </cell>
          <cell r="AD263">
            <v>0</v>
          </cell>
          <cell r="AE263">
            <v>137.00000000000017</v>
          </cell>
          <cell r="AF263">
            <v>207.22749590834695</v>
          </cell>
          <cell r="AG263">
            <v>0</v>
          </cell>
          <cell r="AH263">
            <v>0</v>
          </cell>
          <cell r="AI263">
            <v>0</v>
          </cell>
          <cell r="AJ263">
            <v>0</v>
          </cell>
          <cell r="AK263">
            <v>0</v>
          </cell>
          <cell r="AL263">
            <v>0</v>
          </cell>
          <cell r="AM263">
            <v>0</v>
          </cell>
          <cell r="AN263">
            <v>393</v>
          </cell>
          <cell r="AO263">
            <v>130.9999999999998</v>
          </cell>
          <cell r="AP263">
            <v>121.00000000000026</v>
          </cell>
          <cell r="AQ263">
            <v>0.99999999999999922</v>
          </cell>
          <cell r="AR263">
            <v>0</v>
          </cell>
          <cell r="AS263">
            <v>0</v>
          </cell>
          <cell r="AT263">
            <v>0</v>
          </cell>
          <cell r="AU263">
            <v>0</v>
          </cell>
          <cell r="AV263">
            <v>0</v>
          </cell>
          <cell r="AW263">
            <v>0</v>
          </cell>
          <cell r="AX263">
            <v>11.068535825545148</v>
          </cell>
          <cell r="AY263">
            <v>17.105919003115265</v>
          </cell>
          <cell r="AZ263">
            <v>26.161993769470378</v>
          </cell>
          <cell r="BA263">
            <v>4.2291325695581019</v>
          </cell>
          <cell r="BB263">
            <v>0</v>
          </cell>
          <cell r="BC263">
            <v>0</v>
          </cell>
          <cell r="BD263">
            <v>73.986486486486442</v>
          </cell>
          <cell r="BE263">
            <v>60.282608695652172</v>
          </cell>
          <cell r="BF263">
            <v>71.542372881355988</v>
          </cell>
          <cell r="BG263">
            <v>87.794392523364479</v>
          </cell>
          <cell r="BH263">
            <v>24.858585858585823</v>
          </cell>
          <cell r="BI263">
            <v>194.61621465688467</v>
          </cell>
          <cell r="BJ263">
            <v>0</v>
          </cell>
          <cell r="BK263">
            <v>0</v>
          </cell>
          <cell r="BL263">
            <v>0</v>
          </cell>
          <cell r="BM263">
            <v>1.80319335200817</v>
          </cell>
          <cell r="BN263">
            <v>0</v>
          </cell>
          <cell r="BO263">
            <v>0</v>
          </cell>
          <cell r="BP263">
            <v>1</v>
          </cell>
        </row>
        <row r="264">
          <cell r="A264">
            <v>373</v>
          </cell>
          <cell r="B264">
            <v>137674</v>
          </cell>
          <cell r="C264">
            <v>9354006</v>
          </cell>
          <cell r="D264" t="str">
            <v>Ormiston Endeavour Academy</v>
          </cell>
          <cell r="E264" t="str">
            <v>Secondary</v>
          </cell>
          <cell r="F264" t="str">
            <v>Recoupment Academy</v>
          </cell>
          <cell r="G264">
            <v>1</v>
          </cell>
          <cell r="H264">
            <v>0</v>
          </cell>
          <cell r="I264">
            <v>0</v>
          </cell>
          <cell r="J264">
            <v>0</v>
          </cell>
          <cell r="K264">
            <v>5</v>
          </cell>
          <cell r="L264">
            <v>3</v>
          </cell>
          <cell r="M264">
            <v>2</v>
          </cell>
          <cell r="N264">
            <v>501</v>
          </cell>
          <cell r="O264">
            <v>0</v>
          </cell>
          <cell r="P264">
            <v>0</v>
          </cell>
          <cell r="Q264">
            <v>0</v>
          </cell>
          <cell r="R264">
            <v>501</v>
          </cell>
          <cell r="S264">
            <v>299</v>
          </cell>
          <cell r="T264">
            <v>202</v>
          </cell>
          <cell r="U264">
            <v>124</v>
          </cell>
          <cell r="V264">
            <v>82</v>
          </cell>
          <cell r="W264">
            <v>93</v>
          </cell>
          <cell r="X264">
            <v>112</v>
          </cell>
          <cell r="Y264">
            <v>90</v>
          </cell>
          <cell r="Z264">
            <v>0</v>
          </cell>
          <cell r="AA264">
            <v>501</v>
          </cell>
          <cell r="AB264">
            <v>100.2</v>
          </cell>
          <cell r="AC264">
            <v>0</v>
          </cell>
          <cell r="AD264">
            <v>0</v>
          </cell>
          <cell r="AE264">
            <v>127.00000000000004</v>
          </cell>
          <cell r="AF264">
            <v>202.92219679633865</v>
          </cell>
          <cell r="AG264">
            <v>0</v>
          </cell>
          <cell r="AH264">
            <v>0</v>
          </cell>
          <cell r="AI264">
            <v>0</v>
          </cell>
          <cell r="AJ264">
            <v>0</v>
          </cell>
          <cell r="AK264">
            <v>0</v>
          </cell>
          <cell r="AL264">
            <v>0</v>
          </cell>
          <cell r="AM264">
            <v>0</v>
          </cell>
          <cell r="AN264">
            <v>191.00000000000009</v>
          </cell>
          <cell r="AO264">
            <v>5.999999999999992</v>
          </cell>
          <cell r="AP264">
            <v>16.999999999999993</v>
          </cell>
          <cell r="AQ264">
            <v>99.000000000000171</v>
          </cell>
          <cell r="AR264">
            <v>180.00000000000026</v>
          </cell>
          <cell r="AS264">
            <v>5</v>
          </cell>
          <cell r="AT264">
            <v>3.0000000000000004</v>
          </cell>
          <cell r="AU264">
            <v>0</v>
          </cell>
          <cell r="AV264">
            <v>0</v>
          </cell>
          <cell r="AW264">
            <v>0</v>
          </cell>
          <cell r="AX264">
            <v>8.016</v>
          </cell>
          <cell r="AY264">
            <v>9.0179999999999989</v>
          </cell>
          <cell r="AZ264">
            <v>10.02</v>
          </cell>
          <cell r="BA264">
            <v>1.1464530892448512</v>
          </cell>
          <cell r="BB264">
            <v>0</v>
          </cell>
          <cell r="BC264">
            <v>0</v>
          </cell>
          <cell r="BD264">
            <v>62</v>
          </cell>
          <cell r="BE264">
            <v>47.580246913580261</v>
          </cell>
          <cell r="BF264">
            <v>50.157303370786494</v>
          </cell>
          <cell r="BG264">
            <v>58.666666666666686</v>
          </cell>
          <cell r="BH264">
            <v>30.337078651685374</v>
          </cell>
          <cell r="BI264">
            <v>157.88334616169507</v>
          </cell>
          <cell r="BJ264">
            <v>0</v>
          </cell>
          <cell r="BK264">
            <v>0</v>
          </cell>
          <cell r="BL264">
            <v>0</v>
          </cell>
          <cell r="BM264">
            <v>0.94035175827439899</v>
          </cell>
          <cell r="BN264">
            <v>0</v>
          </cell>
          <cell r="BO264">
            <v>0</v>
          </cell>
          <cell r="BP264">
            <v>1</v>
          </cell>
        </row>
        <row r="265">
          <cell r="A265">
            <v>365</v>
          </cell>
          <cell r="B265">
            <v>138373</v>
          </cell>
          <cell r="C265">
            <v>9354007</v>
          </cell>
          <cell r="D265" t="str">
            <v>Chantry Academy</v>
          </cell>
          <cell r="E265" t="str">
            <v>Secondary</v>
          </cell>
          <cell r="F265" t="str">
            <v>Recoupment Academy</v>
          </cell>
          <cell r="G265">
            <v>1</v>
          </cell>
          <cell r="H265">
            <v>0</v>
          </cell>
          <cell r="I265">
            <v>0</v>
          </cell>
          <cell r="J265">
            <v>0</v>
          </cell>
          <cell r="K265">
            <v>5</v>
          </cell>
          <cell r="L265">
            <v>3</v>
          </cell>
          <cell r="M265">
            <v>2</v>
          </cell>
          <cell r="N265">
            <v>884</v>
          </cell>
          <cell r="O265">
            <v>0</v>
          </cell>
          <cell r="P265">
            <v>0</v>
          </cell>
          <cell r="Q265">
            <v>0</v>
          </cell>
          <cell r="R265">
            <v>884</v>
          </cell>
          <cell r="S265">
            <v>539</v>
          </cell>
          <cell r="T265">
            <v>345</v>
          </cell>
          <cell r="U265">
            <v>180</v>
          </cell>
          <cell r="V265">
            <v>180</v>
          </cell>
          <cell r="W265">
            <v>179</v>
          </cell>
          <cell r="X265">
            <v>178</v>
          </cell>
          <cell r="Y265">
            <v>167</v>
          </cell>
          <cell r="Z265">
            <v>0</v>
          </cell>
          <cell r="AA265">
            <v>884</v>
          </cell>
          <cell r="AB265">
            <v>176.8</v>
          </cell>
          <cell r="AC265">
            <v>0</v>
          </cell>
          <cell r="AD265">
            <v>0</v>
          </cell>
          <cell r="AE265">
            <v>204.0000000000002</v>
          </cell>
          <cell r="AF265">
            <v>376.87439613526573</v>
          </cell>
          <cell r="AG265">
            <v>0</v>
          </cell>
          <cell r="AH265">
            <v>0</v>
          </cell>
          <cell r="AI265">
            <v>0</v>
          </cell>
          <cell r="AJ265">
            <v>0</v>
          </cell>
          <cell r="AK265">
            <v>0</v>
          </cell>
          <cell r="AL265">
            <v>0</v>
          </cell>
          <cell r="AM265">
            <v>0</v>
          </cell>
          <cell r="AN265">
            <v>158.17893544733832</v>
          </cell>
          <cell r="AO265">
            <v>131.14835787089447</v>
          </cell>
          <cell r="AP265">
            <v>159.1800679501695</v>
          </cell>
          <cell r="AQ265">
            <v>101.11438278595705</v>
          </cell>
          <cell r="AR265">
            <v>246.27859569648902</v>
          </cell>
          <cell r="AS265">
            <v>88.099660249150645</v>
          </cell>
          <cell r="AT265">
            <v>0</v>
          </cell>
          <cell r="AU265">
            <v>0</v>
          </cell>
          <cell r="AV265">
            <v>0</v>
          </cell>
          <cell r="AW265">
            <v>0</v>
          </cell>
          <cell r="AX265">
            <v>5.9999999999999982</v>
          </cell>
          <cell r="AY265">
            <v>13.000000000000021</v>
          </cell>
          <cell r="AZ265">
            <v>15.999999999999986</v>
          </cell>
          <cell r="BA265">
            <v>9.6086956521739122</v>
          </cell>
          <cell r="BB265">
            <v>0</v>
          </cell>
          <cell r="BC265">
            <v>0</v>
          </cell>
          <cell r="BD265">
            <v>80.338983050847418</v>
          </cell>
          <cell r="BE265">
            <v>92.571428571428527</v>
          </cell>
          <cell r="BF265">
            <v>88.482954545454575</v>
          </cell>
          <cell r="BG265">
            <v>116.17964071856287</v>
          </cell>
          <cell r="BH265">
            <v>54.975155279503113</v>
          </cell>
          <cell r="BI265">
            <v>272.82649187694517</v>
          </cell>
          <cell r="BJ265">
            <v>0</v>
          </cell>
          <cell r="BK265">
            <v>0</v>
          </cell>
          <cell r="BL265">
            <v>0</v>
          </cell>
          <cell r="BM265">
            <v>1.27125827065831</v>
          </cell>
          <cell r="BN265">
            <v>0</v>
          </cell>
          <cell r="BO265">
            <v>0</v>
          </cell>
          <cell r="BP265">
            <v>1</v>
          </cell>
        </row>
        <row r="266">
          <cell r="A266">
            <v>559</v>
          </cell>
          <cell r="B266">
            <v>138506</v>
          </cell>
          <cell r="C266">
            <v>9354008</v>
          </cell>
          <cell r="D266" t="str">
            <v>Ormiston Sudbury Academy</v>
          </cell>
          <cell r="E266" t="str">
            <v>Secondary</v>
          </cell>
          <cell r="F266" t="str">
            <v>Recoupment Academy</v>
          </cell>
          <cell r="G266">
            <v>1</v>
          </cell>
          <cell r="H266">
            <v>0</v>
          </cell>
          <cell r="I266">
            <v>0</v>
          </cell>
          <cell r="J266">
            <v>0</v>
          </cell>
          <cell r="K266">
            <v>5</v>
          </cell>
          <cell r="L266">
            <v>3</v>
          </cell>
          <cell r="M266">
            <v>2</v>
          </cell>
          <cell r="N266">
            <v>652</v>
          </cell>
          <cell r="O266">
            <v>0</v>
          </cell>
          <cell r="P266">
            <v>0</v>
          </cell>
          <cell r="Q266">
            <v>0</v>
          </cell>
          <cell r="R266">
            <v>652</v>
          </cell>
          <cell r="S266">
            <v>397</v>
          </cell>
          <cell r="T266">
            <v>255</v>
          </cell>
          <cell r="U266">
            <v>138</v>
          </cell>
          <cell r="V266">
            <v>152</v>
          </cell>
          <cell r="W266">
            <v>107</v>
          </cell>
          <cell r="X266">
            <v>133</v>
          </cell>
          <cell r="Y266">
            <v>122</v>
          </cell>
          <cell r="Z266">
            <v>0</v>
          </cell>
          <cell r="AA266">
            <v>652</v>
          </cell>
          <cell r="AB266">
            <v>130.4</v>
          </cell>
          <cell r="AC266">
            <v>0</v>
          </cell>
          <cell r="AD266">
            <v>0</v>
          </cell>
          <cell r="AE266">
            <v>134.99999999999974</v>
          </cell>
          <cell r="AF266">
            <v>223.3021001615509</v>
          </cell>
          <cell r="AG266">
            <v>0</v>
          </cell>
          <cell r="AH266">
            <v>0</v>
          </cell>
          <cell r="AI266">
            <v>0</v>
          </cell>
          <cell r="AJ266">
            <v>0</v>
          </cell>
          <cell r="AK266">
            <v>0</v>
          </cell>
          <cell r="AL266">
            <v>0</v>
          </cell>
          <cell r="AM266">
            <v>0</v>
          </cell>
          <cell r="AN266">
            <v>337.99999999999994</v>
          </cell>
          <cell r="AO266">
            <v>93.999999999999801</v>
          </cell>
          <cell r="AP266">
            <v>101.0000000000002</v>
          </cell>
          <cell r="AQ266">
            <v>50.000000000000007</v>
          </cell>
          <cell r="AR266">
            <v>67.999999999999758</v>
          </cell>
          <cell r="AS266">
            <v>0</v>
          </cell>
          <cell r="AT266">
            <v>0.99999999999999767</v>
          </cell>
          <cell r="AU266">
            <v>0</v>
          </cell>
          <cell r="AV266">
            <v>0</v>
          </cell>
          <cell r="AW266">
            <v>0</v>
          </cell>
          <cell r="AX266">
            <v>5.007680491551457</v>
          </cell>
          <cell r="AY266">
            <v>8.0122887864823547</v>
          </cell>
          <cell r="AZ266">
            <v>11.016897081413182</v>
          </cell>
          <cell r="BA266">
            <v>9.479806138933764</v>
          </cell>
          <cell r="BB266">
            <v>0</v>
          </cell>
          <cell r="BC266">
            <v>0</v>
          </cell>
          <cell r="BD266">
            <v>59.867647058823572</v>
          </cell>
          <cell r="BE266">
            <v>61.848275862068981</v>
          </cell>
          <cell r="BF266">
            <v>52.471153846153804</v>
          </cell>
          <cell r="BG266">
            <v>79.590551181102398</v>
          </cell>
          <cell r="BH266">
            <v>35.152542372881356</v>
          </cell>
          <cell r="BI266">
            <v>181.78583804598773</v>
          </cell>
          <cell r="BJ266">
            <v>0</v>
          </cell>
          <cell r="BK266">
            <v>1.880000000000009</v>
          </cell>
          <cell r="BL266">
            <v>0</v>
          </cell>
          <cell r="BM266">
            <v>2.5877614101751498</v>
          </cell>
          <cell r="BN266">
            <v>0</v>
          </cell>
          <cell r="BO266">
            <v>0</v>
          </cell>
          <cell r="BP266">
            <v>1</v>
          </cell>
        </row>
        <row r="267">
          <cell r="A267">
            <v>991</v>
          </cell>
          <cell r="B267">
            <v>138250</v>
          </cell>
          <cell r="C267">
            <v>9354009</v>
          </cell>
          <cell r="D267" t="str">
            <v>IES Breckland</v>
          </cell>
          <cell r="E267" t="str">
            <v>Secondary</v>
          </cell>
          <cell r="F267" t="str">
            <v>Recoupment Academy</v>
          </cell>
          <cell r="G267">
            <v>1</v>
          </cell>
          <cell r="H267">
            <v>0</v>
          </cell>
          <cell r="I267">
            <v>0</v>
          </cell>
          <cell r="J267">
            <v>0</v>
          </cell>
          <cell r="K267">
            <v>5</v>
          </cell>
          <cell r="L267">
            <v>3</v>
          </cell>
          <cell r="M267">
            <v>2</v>
          </cell>
          <cell r="N267">
            <v>503</v>
          </cell>
          <cell r="O267">
            <v>0</v>
          </cell>
          <cell r="P267">
            <v>0</v>
          </cell>
          <cell r="Q267">
            <v>0</v>
          </cell>
          <cell r="R267">
            <v>503</v>
          </cell>
          <cell r="S267">
            <v>312</v>
          </cell>
          <cell r="T267">
            <v>191</v>
          </cell>
          <cell r="U267">
            <v>101</v>
          </cell>
          <cell r="V267">
            <v>110</v>
          </cell>
          <cell r="W267">
            <v>101</v>
          </cell>
          <cell r="X267">
            <v>106</v>
          </cell>
          <cell r="Y267">
            <v>85</v>
          </cell>
          <cell r="Z267">
            <v>0</v>
          </cell>
          <cell r="AA267">
            <v>503</v>
          </cell>
          <cell r="AB267">
            <v>100.6</v>
          </cell>
          <cell r="AC267">
            <v>0</v>
          </cell>
          <cell r="AD267">
            <v>0</v>
          </cell>
          <cell r="AE267">
            <v>53.999999999999901</v>
          </cell>
          <cell r="AF267">
            <v>111.5524193548387</v>
          </cell>
          <cell r="AG267">
            <v>0</v>
          </cell>
          <cell r="AH267">
            <v>0</v>
          </cell>
          <cell r="AI267">
            <v>0</v>
          </cell>
          <cell r="AJ267">
            <v>0</v>
          </cell>
          <cell r="AK267">
            <v>0</v>
          </cell>
          <cell r="AL267">
            <v>0</v>
          </cell>
          <cell r="AM267">
            <v>0</v>
          </cell>
          <cell r="AN267">
            <v>431.71656686626773</v>
          </cell>
          <cell r="AO267">
            <v>54.215568862275674</v>
          </cell>
          <cell r="AP267">
            <v>3.0119760479041924</v>
          </cell>
          <cell r="AQ267">
            <v>8.0319361277445172</v>
          </cell>
          <cell r="AR267">
            <v>0</v>
          </cell>
          <cell r="AS267">
            <v>6.023952095808375</v>
          </cell>
          <cell r="AT267">
            <v>0</v>
          </cell>
          <cell r="AU267">
            <v>0</v>
          </cell>
          <cell r="AV267">
            <v>0</v>
          </cell>
          <cell r="AW267">
            <v>0</v>
          </cell>
          <cell r="AX267">
            <v>0</v>
          </cell>
          <cell r="AY267">
            <v>0</v>
          </cell>
          <cell r="AZ267">
            <v>4.024</v>
          </cell>
          <cell r="BA267">
            <v>1.0141129032258065</v>
          </cell>
          <cell r="BB267">
            <v>0</v>
          </cell>
          <cell r="BC267">
            <v>0</v>
          </cell>
          <cell r="BD267">
            <v>49.98989898989899</v>
          </cell>
          <cell r="BE267">
            <v>50.458715596330251</v>
          </cell>
          <cell r="BF267">
            <v>47.949494949494969</v>
          </cell>
          <cell r="BG267">
            <v>55.572815533980567</v>
          </cell>
          <cell r="BH267">
            <v>15.178571428571464</v>
          </cell>
          <cell r="BI267">
            <v>134.03817928498123</v>
          </cell>
          <cell r="BJ267">
            <v>0</v>
          </cell>
          <cell r="BK267">
            <v>0</v>
          </cell>
          <cell r="BL267">
            <v>0</v>
          </cell>
          <cell r="BM267">
            <v>5.2545007645980197</v>
          </cell>
          <cell r="BN267">
            <v>1</v>
          </cell>
          <cell r="BO267">
            <v>0</v>
          </cell>
          <cell r="BP267">
            <v>1</v>
          </cell>
        </row>
        <row r="268">
          <cell r="A268">
            <v>992</v>
          </cell>
          <cell r="B268">
            <v>138273</v>
          </cell>
          <cell r="C268">
            <v>9354010</v>
          </cell>
          <cell r="D268" t="str">
            <v>Set Saxmundham School</v>
          </cell>
          <cell r="E268" t="str">
            <v>Secondary</v>
          </cell>
          <cell r="F268" t="str">
            <v>Recoupment Academy</v>
          </cell>
          <cell r="G268">
            <v>1</v>
          </cell>
          <cell r="H268">
            <v>0</v>
          </cell>
          <cell r="I268">
            <v>0</v>
          </cell>
          <cell r="J268">
            <v>0</v>
          </cell>
          <cell r="K268">
            <v>5</v>
          </cell>
          <cell r="L268">
            <v>3</v>
          </cell>
          <cell r="M268">
            <v>2</v>
          </cell>
          <cell r="N268">
            <v>463</v>
          </cell>
          <cell r="O268">
            <v>0</v>
          </cell>
          <cell r="P268">
            <v>0</v>
          </cell>
          <cell r="Q268">
            <v>0</v>
          </cell>
          <cell r="R268">
            <v>463</v>
          </cell>
          <cell r="S268">
            <v>261</v>
          </cell>
          <cell r="T268">
            <v>202</v>
          </cell>
          <cell r="U268">
            <v>91</v>
          </cell>
          <cell r="V268">
            <v>85</v>
          </cell>
          <cell r="W268">
            <v>85</v>
          </cell>
          <cell r="X268">
            <v>108</v>
          </cell>
          <cell r="Y268">
            <v>94</v>
          </cell>
          <cell r="Z268">
            <v>0</v>
          </cell>
          <cell r="AA268">
            <v>463</v>
          </cell>
          <cell r="AB268">
            <v>92.6</v>
          </cell>
          <cell r="AC268">
            <v>0</v>
          </cell>
          <cell r="AD268">
            <v>0</v>
          </cell>
          <cell r="AE268">
            <v>63.999999999999901</v>
          </cell>
          <cell r="AF268">
            <v>123.0759493670886</v>
          </cell>
          <cell r="AG268">
            <v>0</v>
          </cell>
          <cell r="AH268">
            <v>0</v>
          </cell>
          <cell r="AI268">
            <v>0</v>
          </cell>
          <cell r="AJ268">
            <v>0</v>
          </cell>
          <cell r="AK268">
            <v>0</v>
          </cell>
          <cell r="AL268">
            <v>0</v>
          </cell>
          <cell r="AM268">
            <v>0</v>
          </cell>
          <cell r="AN268">
            <v>407.00000000000006</v>
          </cell>
          <cell r="AO268">
            <v>11.999999999999986</v>
          </cell>
          <cell r="AP268">
            <v>23.000000000000018</v>
          </cell>
          <cell r="AQ268">
            <v>21.000000000000011</v>
          </cell>
          <cell r="AR268">
            <v>0</v>
          </cell>
          <cell r="AS268">
            <v>0</v>
          </cell>
          <cell r="AT268">
            <v>0</v>
          </cell>
          <cell r="AU268">
            <v>0</v>
          </cell>
          <cell r="AV268">
            <v>0</v>
          </cell>
          <cell r="AW268">
            <v>0</v>
          </cell>
          <cell r="AX268">
            <v>0</v>
          </cell>
          <cell r="AY268">
            <v>2.9999999999999987</v>
          </cell>
          <cell r="AZ268">
            <v>5.0000000000000133</v>
          </cell>
          <cell r="BA268">
            <v>3.9071729957805905</v>
          </cell>
          <cell r="BB268">
            <v>0</v>
          </cell>
          <cell r="BC268">
            <v>0</v>
          </cell>
          <cell r="BD268">
            <v>29.322222222222205</v>
          </cell>
          <cell r="BE268">
            <v>41.987951807228932</v>
          </cell>
          <cell r="BF268">
            <v>43.012048192771068</v>
          </cell>
          <cell r="BG268">
            <v>59.881188118811934</v>
          </cell>
          <cell r="BH268">
            <v>22.725274725274748</v>
          </cell>
          <cell r="BI268">
            <v>122.06533031747759</v>
          </cell>
          <cell r="BJ268">
            <v>0</v>
          </cell>
          <cell r="BK268">
            <v>16.219999999999985</v>
          </cell>
          <cell r="BL268">
            <v>0</v>
          </cell>
          <cell r="BM268">
            <v>5.0193949715017103</v>
          </cell>
          <cell r="BN268">
            <v>1</v>
          </cell>
          <cell r="BO268">
            <v>0</v>
          </cell>
          <cell r="BP268">
            <v>1</v>
          </cell>
        </row>
        <row r="269">
          <cell r="A269">
            <v>993</v>
          </cell>
          <cell r="B269">
            <v>138274</v>
          </cell>
          <cell r="C269">
            <v>9354016</v>
          </cell>
          <cell r="D269" t="str">
            <v>Set Beccles School</v>
          </cell>
          <cell r="E269" t="str">
            <v>Secondary</v>
          </cell>
          <cell r="F269" t="str">
            <v>Recoupment Academy</v>
          </cell>
          <cell r="G269">
            <v>1</v>
          </cell>
          <cell r="H269">
            <v>0</v>
          </cell>
          <cell r="I269">
            <v>0</v>
          </cell>
          <cell r="J269">
            <v>0</v>
          </cell>
          <cell r="K269">
            <v>5</v>
          </cell>
          <cell r="L269">
            <v>3</v>
          </cell>
          <cell r="M269">
            <v>2</v>
          </cell>
          <cell r="N269">
            <v>304</v>
          </cell>
          <cell r="O269">
            <v>0</v>
          </cell>
          <cell r="P269">
            <v>0</v>
          </cell>
          <cell r="Q269">
            <v>0</v>
          </cell>
          <cell r="R269">
            <v>304</v>
          </cell>
          <cell r="S269">
            <v>169</v>
          </cell>
          <cell r="T269">
            <v>135</v>
          </cell>
          <cell r="U269">
            <v>71</v>
          </cell>
          <cell r="V269">
            <v>44</v>
          </cell>
          <cell r="W269">
            <v>54</v>
          </cell>
          <cell r="X269">
            <v>61</v>
          </cell>
          <cell r="Y269">
            <v>74</v>
          </cell>
          <cell r="Z269">
            <v>0</v>
          </cell>
          <cell r="AA269">
            <v>304</v>
          </cell>
          <cell r="AB269">
            <v>60.8</v>
          </cell>
          <cell r="AC269">
            <v>0</v>
          </cell>
          <cell r="AD269">
            <v>0</v>
          </cell>
          <cell r="AE269">
            <v>93.000000000000014</v>
          </cell>
          <cell r="AF269">
            <v>139.67567567567568</v>
          </cell>
          <cell r="AG269">
            <v>0</v>
          </cell>
          <cell r="AH269">
            <v>0</v>
          </cell>
          <cell r="AI269">
            <v>0</v>
          </cell>
          <cell r="AJ269">
            <v>0</v>
          </cell>
          <cell r="AK269">
            <v>0</v>
          </cell>
          <cell r="AL269">
            <v>0</v>
          </cell>
          <cell r="AM269">
            <v>0</v>
          </cell>
          <cell r="AN269">
            <v>167.99999999999989</v>
          </cell>
          <cell r="AO269">
            <v>29.000000000000011</v>
          </cell>
          <cell r="AP269">
            <v>19</v>
          </cell>
          <cell r="AQ269">
            <v>30.000000000000004</v>
          </cell>
          <cell r="AR269">
            <v>3.9999999999999982</v>
          </cell>
          <cell r="AS269">
            <v>49.000000000000071</v>
          </cell>
          <cell r="AT269">
            <v>4.9999999999999902</v>
          </cell>
          <cell r="AU269">
            <v>0</v>
          </cell>
          <cell r="AV269">
            <v>0</v>
          </cell>
          <cell r="AW269">
            <v>0</v>
          </cell>
          <cell r="AX269">
            <v>0</v>
          </cell>
          <cell r="AY269">
            <v>0</v>
          </cell>
          <cell r="AZ269">
            <v>0</v>
          </cell>
          <cell r="BA269">
            <v>4.1081081081081088</v>
          </cell>
          <cell r="BB269">
            <v>0</v>
          </cell>
          <cell r="BC269">
            <v>0</v>
          </cell>
          <cell r="BD269">
            <v>32.000000000000021</v>
          </cell>
          <cell r="BE269">
            <v>19.8</v>
          </cell>
          <cell r="BF269">
            <v>33.230769230769212</v>
          </cell>
          <cell r="BG269">
            <v>45.491525423728831</v>
          </cell>
          <cell r="BH269">
            <v>29.6</v>
          </cell>
          <cell r="BI269">
            <v>103.97223442675099</v>
          </cell>
          <cell r="BJ269">
            <v>0</v>
          </cell>
          <cell r="BK269">
            <v>22.895313531353043</v>
          </cell>
          <cell r="BL269">
            <v>0</v>
          </cell>
          <cell r="BM269">
            <v>1.63758037015342</v>
          </cell>
          <cell r="BN269">
            <v>0</v>
          </cell>
          <cell r="BO269">
            <v>0</v>
          </cell>
          <cell r="BP269">
            <v>1</v>
          </cell>
        </row>
        <row r="270">
          <cell r="A270">
            <v>361</v>
          </cell>
          <cell r="B270">
            <v>136918</v>
          </cell>
          <cell r="C270">
            <v>9354017</v>
          </cell>
          <cell r="D270" t="str">
            <v>Hadleigh High School</v>
          </cell>
          <cell r="E270" t="str">
            <v>Secondary</v>
          </cell>
          <cell r="F270" t="str">
            <v>Recoupment Academy</v>
          </cell>
          <cell r="G270">
            <v>1</v>
          </cell>
          <cell r="H270">
            <v>0</v>
          </cell>
          <cell r="I270">
            <v>0</v>
          </cell>
          <cell r="J270">
            <v>0</v>
          </cell>
          <cell r="K270">
            <v>5</v>
          </cell>
          <cell r="L270">
            <v>3</v>
          </cell>
          <cell r="M270">
            <v>2</v>
          </cell>
          <cell r="N270">
            <v>751</v>
          </cell>
          <cell r="O270">
            <v>0</v>
          </cell>
          <cell r="P270">
            <v>0</v>
          </cell>
          <cell r="Q270">
            <v>0</v>
          </cell>
          <cell r="R270">
            <v>751</v>
          </cell>
          <cell r="S270">
            <v>440</v>
          </cell>
          <cell r="T270">
            <v>311</v>
          </cell>
          <cell r="U270">
            <v>158</v>
          </cell>
          <cell r="V270">
            <v>148</v>
          </cell>
          <cell r="W270">
            <v>134</v>
          </cell>
          <cell r="X270">
            <v>149</v>
          </cell>
          <cell r="Y270">
            <v>162</v>
          </cell>
          <cell r="Z270">
            <v>0</v>
          </cell>
          <cell r="AA270">
            <v>751</v>
          </cell>
          <cell r="AB270">
            <v>150.19999999999999</v>
          </cell>
          <cell r="AC270">
            <v>0</v>
          </cell>
          <cell r="AD270">
            <v>0</v>
          </cell>
          <cell r="AE270">
            <v>76.999999999999758</v>
          </cell>
          <cell r="AF270">
            <v>136.07330567081604</v>
          </cell>
          <cell r="AG270">
            <v>0</v>
          </cell>
          <cell r="AH270">
            <v>0</v>
          </cell>
          <cell r="AI270">
            <v>0</v>
          </cell>
          <cell r="AJ270">
            <v>0</v>
          </cell>
          <cell r="AK270">
            <v>0</v>
          </cell>
          <cell r="AL270">
            <v>0</v>
          </cell>
          <cell r="AM270">
            <v>0</v>
          </cell>
          <cell r="AN270">
            <v>638.85066666666694</v>
          </cell>
          <cell r="AO270">
            <v>103.13733333333309</v>
          </cell>
          <cell r="AP270">
            <v>0</v>
          </cell>
          <cell r="AQ270">
            <v>7.0093333333333314</v>
          </cell>
          <cell r="AR270">
            <v>1.001333333333331</v>
          </cell>
          <cell r="AS270">
            <v>1.001333333333331</v>
          </cell>
          <cell r="AT270">
            <v>0</v>
          </cell>
          <cell r="AU270">
            <v>0</v>
          </cell>
          <cell r="AV270">
            <v>0</v>
          </cell>
          <cell r="AW270">
            <v>0</v>
          </cell>
          <cell r="AX270">
            <v>1.9999999999999991</v>
          </cell>
          <cell r="AY270">
            <v>2.9999999999999987</v>
          </cell>
          <cell r="AZ270">
            <v>2.9999999999999987</v>
          </cell>
          <cell r="BA270">
            <v>4.1549100968188108</v>
          </cell>
          <cell r="BB270">
            <v>0</v>
          </cell>
          <cell r="BC270">
            <v>0</v>
          </cell>
          <cell r="BD270">
            <v>53.006451612903241</v>
          </cell>
          <cell r="BE270">
            <v>55.888111888111943</v>
          </cell>
          <cell r="BF270">
            <v>41.230769230769269</v>
          </cell>
          <cell r="BG270">
            <v>65.643356643356711</v>
          </cell>
          <cell r="BH270">
            <v>29.264516129032323</v>
          </cell>
          <cell r="BI270">
            <v>154.45881441476081</v>
          </cell>
          <cell r="BJ270">
            <v>0</v>
          </cell>
          <cell r="BK270">
            <v>0</v>
          </cell>
          <cell r="BL270">
            <v>0</v>
          </cell>
          <cell r="BM270">
            <v>5.4712497663594499</v>
          </cell>
          <cell r="BN270">
            <v>0</v>
          </cell>
          <cell r="BO270">
            <v>0</v>
          </cell>
          <cell r="BP270">
            <v>1</v>
          </cell>
        </row>
        <row r="271">
          <cell r="A271">
            <v>555</v>
          </cell>
          <cell r="B271">
            <v>141639</v>
          </cell>
          <cell r="C271">
            <v>9354019</v>
          </cell>
          <cell r="D271" t="str">
            <v>Thomas Gainsborough School</v>
          </cell>
          <cell r="E271" t="str">
            <v>Secondary</v>
          </cell>
          <cell r="F271" t="str">
            <v>Recoupment Academy</v>
          </cell>
          <cell r="G271">
            <v>1</v>
          </cell>
          <cell r="H271">
            <v>0</v>
          </cell>
          <cell r="I271">
            <v>0</v>
          </cell>
          <cell r="J271">
            <v>0</v>
          </cell>
          <cell r="K271">
            <v>5</v>
          </cell>
          <cell r="L271">
            <v>3</v>
          </cell>
          <cell r="M271">
            <v>2</v>
          </cell>
          <cell r="N271">
            <v>1395</v>
          </cell>
          <cell r="O271">
            <v>0</v>
          </cell>
          <cell r="P271">
            <v>0</v>
          </cell>
          <cell r="Q271">
            <v>0</v>
          </cell>
          <cell r="R271">
            <v>1395</v>
          </cell>
          <cell r="S271">
            <v>847</v>
          </cell>
          <cell r="T271">
            <v>548</v>
          </cell>
          <cell r="U271">
            <v>284</v>
          </cell>
          <cell r="V271">
            <v>287</v>
          </cell>
          <cell r="W271">
            <v>276</v>
          </cell>
          <cell r="X271">
            <v>278</v>
          </cell>
          <cell r="Y271">
            <v>270</v>
          </cell>
          <cell r="Z271">
            <v>0</v>
          </cell>
          <cell r="AA271">
            <v>1395</v>
          </cell>
          <cell r="AB271">
            <v>279</v>
          </cell>
          <cell r="AC271">
            <v>0</v>
          </cell>
          <cell r="AD271">
            <v>0</v>
          </cell>
          <cell r="AE271">
            <v>162.00000000000065</v>
          </cell>
          <cell r="AF271">
            <v>302.85501858736058</v>
          </cell>
          <cell r="AG271">
            <v>0</v>
          </cell>
          <cell r="AH271">
            <v>0</v>
          </cell>
          <cell r="AI271">
            <v>0</v>
          </cell>
          <cell r="AJ271">
            <v>0</v>
          </cell>
          <cell r="AK271">
            <v>0</v>
          </cell>
          <cell r="AL271">
            <v>0</v>
          </cell>
          <cell r="AM271">
            <v>0</v>
          </cell>
          <cell r="AN271">
            <v>1066</v>
          </cell>
          <cell r="AO271">
            <v>173.0000000000004</v>
          </cell>
          <cell r="AP271">
            <v>18.999999999999982</v>
          </cell>
          <cell r="AQ271">
            <v>114.00000000000003</v>
          </cell>
          <cell r="AR271">
            <v>22.999999999999979</v>
          </cell>
          <cell r="AS271">
            <v>0</v>
          </cell>
          <cell r="AT271">
            <v>0</v>
          </cell>
          <cell r="AU271">
            <v>0</v>
          </cell>
          <cell r="AV271">
            <v>0</v>
          </cell>
          <cell r="AW271">
            <v>0</v>
          </cell>
          <cell r="AX271">
            <v>0</v>
          </cell>
          <cell r="AY271">
            <v>1.000717360114777</v>
          </cell>
          <cell r="AZ271">
            <v>1.000717360114777</v>
          </cell>
          <cell r="BA271">
            <v>6.2230483271375467</v>
          </cell>
          <cell r="BB271">
            <v>0</v>
          </cell>
          <cell r="BC271">
            <v>0</v>
          </cell>
          <cell r="BD271">
            <v>98.738351254480193</v>
          </cell>
          <cell r="BE271">
            <v>90.999999999999901</v>
          </cell>
          <cell r="BF271">
            <v>111.61764705882344</v>
          </cell>
          <cell r="BG271">
            <v>131.89781021897824</v>
          </cell>
          <cell r="BH271">
            <v>62.862595419847324</v>
          </cell>
          <cell r="BI271">
            <v>312.56368694684244</v>
          </cell>
          <cell r="BJ271">
            <v>0</v>
          </cell>
          <cell r="BK271">
            <v>0</v>
          </cell>
          <cell r="BL271">
            <v>0</v>
          </cell>
          <cell r="BM271">
            <v>2.6030543711938701</v>
          </cell>
          <cell r="BN271">
            <v>0</v>
          </cell>
          <cell r="BO271">
            <v>0</v>
          </cell>
          <cell r="BP271">
            <v>1</v>
          </cell>
        </row>
        <row r="272">
          <cell r="A272">
            <v>169</v>
          </cell>
          <cell r="B272">
            <v>139403</v>
          </cell>
          <cell r="C272">
            <v>9354032</v>
          </cell>
          <cell r="D272" t="str">
            <v>Ormiston Denes Academy</v>
          </cell>
          <cell r="E272" t="str">
            <v>Secondary</v>
          </cell>
          <cell r="F272" t="str">
            <v>Recoupment Academy</v>
          </cell>
          <cell r="G272">
            <v>1</v>
          </cell>
          <cell r="H272">
            <v>0</v>
          </cell>
          <cell r="I272">
            <v>0</v>
          </cell>
          <cell r="J272">
            <v>0</v>
          </cell>
          <cell r="K272">
            <v>5</v>
          </cell>
          <cell r="L272">
            <v>3</v>
          </cell>
          <cell r="M272">
            <v>2</v>
          </cell>
          <cell r="N272">
            <v>860</v>
          </cell>
          <cell r="O272">
            <v>0</v>
          </cell>
          <cell r="P272">
            <v>0</v>
          </cell>
          <cell r="Q272">
            <v>0</v>
          </cell>
          <cell r="R272">
            <v>860</v>
          </cell>
          <cell r="S272">
            <v>488</v>
          </cell>
          <cell r="T272">
            <v>372</v>
          </cell>
          <cell r="U272">
            <v>175</v>
          </cell>
          <cell r="V272">
            <v>151</v>
          </cell>
          <cell r="W272">
            <v>162</v>
          </cell>
          <cell r="X272">
            <v>181</v>
          </cell>
          <cell r="Y272">
            <v>191</v>
          </cell>
          <cell r="Z272">
            <v>0</v>
          </cell>
          <cell r="AA272">
            <v>860</v>
          </cell>
          <cell r="AB272">
            <v>172</v>
          </cell>
          <cell r="AC272">
            <v>0</v>
          </cell>
          <cell r="AD272">
            <v>0</v>
          </cell>
          <cell r="AE272">
            <v>351.00000000000006</v>
          </cell>
          <cell r="AF272">
            <v>476.79266895761742</v>
          </cell>
          <cell r="AG272">
            <v>0</v>
          </cell>
          <cell r="AH272">
            <v>0</v>
          </cell>
          <cell r="AI272">
            <v>0</v>
          </cell>
          <cell r="AJ272">
            <v>0</v>
          </cell>
          <cell r="AK272">
            <v>0</v>
          </cell>
          <cell r="AL272">
            <v>0</v>
          </cell>
          <cell r="AM272">
            <v>0</v>
          </cell>
          <cell r="AN272">
            <v>141.99999999999963</v>
          </cell>
          <cell r="AO272">
            <v>31.000000000000021</v>
          </cell>
          <cell r="AP272">
            <v>147.0000000000004</v>
          </cell>
          <cell r="AQ272">
            <v>47.000000000000021</v>
          </cell>
          <cell r="AR272">
            <v>8.0000000000000018</v>
          </cell>
          <cell r="AS272">
            <v>363.00000000000006</v>
          </cell>
          <cell r="AT272">
            <v>121.99999999999994</v>
          </cell>
          <cell r="AU272">
            <v>0</v>
          </cell>
          <cell r="AV272">
            <v>0</v>
          </cell>
          <cell r="AW272">
            <v>0</v>
          </cell>
          <cell r="AX272">
            <v>3.999999999999996</v>
          </cell>
          <cell r="AY272">
            <v>7</v>
          </cell>
          <cell r="AZ272">
            <v>9.0000000000000284</v>
          </cell>
          <cell r="BA272">
            <v>5.9106529209621996</v>
          </cell>
          <cell r="BB272">
            <v>0</v>
          </cell>
          <cell r="BC272">
            <v>0</v>
          </cell>
          <cell r="BD272">
            <v>90.028901734104025</v>
          </cell>
          <cell r="BE272">
            <v>73.959183673469397</v>
          </cell>
          <cell r="BF272">
            <v>100.86792452830184</v>
          </cell>
          <cell r="BG272">
            <v>115.75581395348834</v>
          </cell>
          <cell r="BH272">
            <v>53.0555555555556</v>
          </cell>
          <cell r="BI272">
            <v>272.31021331270711</v>
          </cell>
          <cell r="BJ272">
            <v>0</v>
          </cell>
          <cell r="BK272">
            <v>0</v>
          </cell>
          <cell r="BL272">
            <v>0</v>
          </cell>
          <cell r="BM272">
            <v>1.0028621185997899</v>
          </cell>
          <cell r="BN272">
            <v>0</v>
          </cell>
          <cell r="BO272">
            <v>0</v>
          </cell>
          <cell r="BP272">
            <v>1</v>
          </cell>
        </row>
        <row r="273">
          <cell r="A273">
            <v>561</v>
          </cell>
          <cell r="B273">
            <v>139867</v>
          </cell>
          <cell r="C273">
            <v>9354033</v>
          </cell>
          <cell r="D273" t="str">
            <v>Mildenhall College Academy</v>
          </cell>
          <cell r="E273" t="str">
            <v>Secondary</v>
          </cell>
          <cell r="F273" t="str">
            <v>Recoupment Academy</v>
          </cell>
          <cell r="G273">
            <v>1</v>
          </cell>
          <cell r="H273">
            <v>0</v>
          </cell>
          <cell r="I273">
            <v>0</v>
          </cell>
          <cell r="J273">
            <v>0</v>
          </cell>
          <cell r="K273">
            <v>5</v>
          </cell>
          <cell r="L273">
            <v>3</v>
          </cell>
          <cell r="M273">
            <v>2</v>
          </cell>
          <cell r="N273">
            <v>1023</v>
          </cell>
          <cell r="O273">
            <v>0</v>
          </cell>
          <cell r="P273">
            <v>0</v>
          </cell>
          <cell r="Q273">
            <v>0</v>
          </cell>
          <cell r="R273">
            <v>1023</v>
          </cell>
          <cell r="S273">
            <v>609</v>
          </cell>
          <cell r="T273">
            <v>414</v>
          </cell>
          <cell r="U273">
            <v>220</v>
          </cell>
          <cell r="V273">
            <v>194</v>
          </cell>
          <cell r="W273">
            <v>195</v>
          </cell>
          <cell r="X273">
            <v>208</v>
          </cell>
          <cell r="Y273">
            <v>206</v>
          </cell>
          <cell r="Z273">
            <v>0</v>
          </cell>
          <cell r="AA273">
            <v>1023</v>
          </cell>
          <cell r="AB273">
            <v>204.6</v>
          </cell>
          <cell r="AC273">
            <v>0</v>
          </cell>
          <cell r="AD273">
            <v>0</v>
          </cell>
          <cell r="AE273">
            <v>134.99999999999977</v>
          </cell>
          <cell r="AF273">
            <v>248.69662921348313</v>
          </cell>
          <cell r="AG273">
            <v>0</v>
          </cell>
          <cell r="AH273">
            <v>0</v>
          </cell>
          <cell r="AI273">
            <v>0</v>
          </cell>
          <cell r="AJ273">
            <v>0</v>
          </cell>
          <cell r="AK273">
            <v>0</v>
          </cell>
          <cell r="AL273">
            <v>0</v>
          </cell>
          <cell r="AM273">
            <v>0</v>
          </cell>
          <cell r="AN273">
            <v>894.99999999999966</v>
          </cell>
          <cell r="AO273">
            <v>20.000000000000007</v>
          </cell>
          <cell r="AP273">
            <v>1.0000000000000004</v>
          </cell>
          <cell r="AQ273">
            <v>106.99999999999999</v>
          </cell>
          <cell r="AR273">
            <v>0</v>
          </cell>
          <cell r="AS273">
            <v>0</v>
          </cell>
          <cell r="AT273">
            <v>0</v>
          </cell>
          <cell r="AU273">
            <v>0</v>
          </cell>
          <cell r="AV273">
            <v>0</v>
          </cell>
          <cell r="AW273">
            <v>0</v>
          </cell>
          <cell r="AX273">
            <v>2.0000000000000009</v>
          </cell>
          <cell r="AY273">
            <v>2.999999999999996</v>
          </cell>
          <cell r="AZ273">
            <v>6.9999999999999973</v>
          </cell>
          <cell r="BA273">
            <v>8.3595505617977537</v>
          </cell>
          <cell r="BB273">
            <v>0</v>
          </cell>
          <cell r="BC273">
            <v>0</v>
          </cell>
          <cell r="BD273">
            <v>107.4885844748859</v>
          </cell>
          <cell r="BE273">
            <v>85.8854166666666</v>
          </cell>
          <cell r="BF273">
            <v>103.11518324607337</v>
          </cell>
          <cell r="BG273">
            <v>118.85714285714276</v>
          </cell>
          <cell r="BH273">
            <v>64.505050505050477</v>
          </cell>
          <cell r="BI273">
            <v>305.40296366376782</v>
          </cell>
          <cell r="BJ273">
            <v>0</v>
          </cell>
          <cell r="BK273">
            <v>0</v>
          </cell>
          <cell r="BL273">
            <v>0</v>
          </cell>
          <cell r="BM273">
            <v>6.4294252477981599</v>
          </cell>
          <cell r="BN273">
            <v>0</v>
          </cell>
          <cell r="BO273">
            <v>0</v>
          </cell>
          <cell r="BP273">
            <v>1</v>
          </cell>
        </row>
        <row r="274">
          <cell r="A274">
            <v>371</v>
          </cell>
          <cell r="B274">
            <v>140032</v>
          </cell>
          <cell r="C274">
            <v>9354034</v>
          </cell>
          <cell r="D274" t="str">
            <v>Stoke High School - Ormiston Academy</v>
          </cell>
          <cell r="E274" t="str">
            <v>Secondary</v>
          </cell>
          <cell r="F274" t="str">
            <v>Recoupment Academy</v>
          </cell>
          <cell r="G274">
            <v>1</v>
          </cell>
          <cell r="H274">
            <v>0</v>
          </cell>
          <cell r="I274">
            <v>0</v>
          </cell>
          <cell r="J274">
            <v>0</v>
          </cell>
          <cell r="K274">
            <v>5</v>
          </cell>
          <cell r="L274">
            <v>3</v>
          </cell>
          <cell r="M274">
            <v>2</v>
          </cell>
          <cell r="N274">
            <v>672</v>
          </cell>
          <cell r="O274">
            <v>0</v>
          </cell>
          <cell r="P274">
            <v>0</v>
          </cell>
          <cell r="Q274">
            <v>0</v>
          </cell>
          <cell r="R274">
            <v>672</v>
          </cell>
          <cell r="S274">
            <v>417</v>
          </cell>
          <cell r="T274">
            <v>255</v>
          </cell>
          <cell r="U274">
            <v>159</v>
          </cell>
          <cell r="V274">
            <v>133</v>
          </cell>
          <cell r="W274">
            <v>125</v>
          </cell>
          <cell r="X274">
            <v>126</v>
          </cell>
          <cell r="Y274">
            <v>129</v>
          </cell>
          <cell r="Z274">
            <v>0</v>
          </cell>
          <cell r="AA274">
            <v>672</v>
          </cell>
          <cell r="AB274">
            <v>134.4</v>
          </cell>
          <cell r="AC274">
            <v>0</v>
          </cell>
          <cell r="AD274">
            <v>0</v>
          </cell>
          <cell r="AE274">
            <v>139.99999999999977</v>
          </cell>
          <cell r="AF274">
            <v>235.89380530973452</v>
          </cell>
          <cell r="AG274">
            <v>0</v>
          </cell>
          <cell r="AH274">
            <v>0</v>
          </cell>
          <cell r="AI274">
            <v>0</v>
          </cell>
          <cell r="AJ274">
            <v>0</v>
          </cell>
          <cell r="AK274">
            <v>0</v>
          </cell>
          <cell r="AL274">
            <v>0</v>
          </cell>
          <cell r="AM274">
            <v>0</v>
          </cell>
          <cell r="AN274">
            <v>134.99999999999991</v>
          </cell>
          <cell r="AO274">
            <v>33.000000000000028</v>
          </cell>
          <cell r="AP274">
            <v>180.99999999999994</v>
          </cell>
          <cell r="AQ274">
            <v>141.00000000000028</v>
          </cell>
          <cell r="AR274">
            <v>121.00000000000013</v>
          </cell>
          <cell r="AS274">
            <v>54.000000000000028</v>
          </cell>
          <cell r="AT274">
            <v>7.0000000000000231</v>
          </cell>
          <cell r="AU274">
            <v>0</v>
          </cell>
          <cell r="AV274">
            <v>0</v>
          </cell>
          <cell r="AW274">
            <v>0</v>
          </cell>
          <cell r="AX274">
            <v>25.000000000000032</v>
          </cell>
          <cell r="AY274">
            <v>50</v>
          </cell>
          <cell r="AZ274">
            <v>87.000000000000199</v>
          </cell>
          <cell r="BA274">
            <v>2.9734513274336285</v>
          </cell>
          <cell r="BB274">
            <v>0</v>
          </cell>
          <cell r="BC274">
            <v>0</v>
          </cell>
          <cell r="BD274">
            <v>90.243243243243313</v>
          </cell>
          <cell r="BE274">
            <v>82.178861788617937</v>
          </cell>
          <cell r="BF274">
            <v>64.220183486238497</v>
          </cell>
          <cell r="BG274">
            <v>80.37931034482763</v>
          </cell>
          <cell r="BH274">
            <v>32.25</v>
          </cell>
          <cell r="BI274">
            <v>218.60963468703196</v>
          </cell>
          <cell r="BJ274">
            <v>0</v>
          </cell>
          <cell r="BK274">
            <v>14.680000000000001</v>
          </cell>
          <cell r="BL274">
            <v>0</v>
          </cell>
          <cell r="BM274">
            <v>1.0112327617647101</v>
          </cell>
          <cell r="BN274">
            <v>0</v>
          </cell>
          <cell r="BO274">
            <v>0</v>
          </cell>
          <cell r="BP274">
            <v>1</v>
          </cell>
        </row>
        <row r="275">
          <cell r="A275">
            <v>994</v>
          </cell>
          <cell r="B275">
            <v>140047</v>
          </cell>
          <cell r="C275">
            <v>9354035</v>
          </cell>
          <cell r="D275" t="str">
            <v>Set Ixworth School</v>
          </cell>
          <cell r="E275" t="str">
            <v>Secondary</v>
          </cell>
          <cell r="F275" t="str">
            <v>Recoupment Academy</v>
          </cell>
          <cell r="G275">
            <v>1</v>
          </cell>
          <cell r="H275">
            <v>0</v>
          </cell>
          <cell r="I275">
            <v>0</v>
          </cell>
          <cell r="J275">
            <v>0</v>
          </cell>
          <cell r="K275">
            <v>5</v>
          </cell>
          <cell r="L275">
            <v>3</v>
          </cell>
          <cell r="M275">
            <v>2</v>
          </cell>
          <cell r="N275">
            <v>302</v>
          </cell>
          <cell r="O275">
            <v>0</v>
          </cell>
          <cell r="P275">
            <v>0</v>
          </cell>
          <cell r="Q275">
            <v>0</v>
          </cell>
          <cell r="R275">
            <v>302</v>
          </cell>
          <cell r="S275">
            <v>201</v>
          </cell>
          <cell r="T275">
            <v>101</v>
          </cell>
          <cell r="U275">
            <v>65</v>
          </cell>
          <cell r="V275">
            <v>76</v>
          </cell>
          <cell r="W275">
            <v>60</v>
          </cell>
          <cell r="X275">
            <v>54</v>
          </cell>
          <cell r="Y275">
            <v>47</v>
          </cell>
          <cell r="Z275">
            <v>0</v>
          </cell>
          <cell r="AA275">
            <v>302</v>
          </cell>
          <cell r="AB275">
            <v>60.4</v>
          </cell>
          <cell r="AC275">
            <v>0</v>
          </cell>
          <cell r="AD275">
            <v>0</v>
          </cell>
          <cell r="AE275">
            <v>41.999999999999936</v>
          </cell>
          <cell r="AF275">
            <v>74.932330827067659</v>
          </cell>
          <cell r="AG275">
            <v>0</v>
          </cell>
          <cell r="AH275">
            <v>0</v>
          </cell>
          <cell r="AI275">
            <v>0</v>
          </cell>
          <cell r="AJ275">
            <v>0</v>
          </cell>
          <cell r="AK275">
            <v>0</v>
          </cell>
          <cell r="AL275">
            <v>0</v>
          </cell>
          <cell r="AM275">
            <v>0</v>
          </cell>
          <cell r="AN275">
            <v>281.99999999999994</v>
          </cell>
          <cell r="AO275">
            <v>0</v>
          </cell>
          <cell r="AP275">
            <v>5.0000000000000071</v>
          </cell>
          <cell r="AQ275">
            <v>12.999999999999989</v>
          </cell>
          <cell r="AR275">
            <v>0</v>
          </cell>
          <cell r="AS275">
            <v>1.9999999999999998</v>
          </cell>
          <cell r="AT275">
            <v>0</v>
          </cell>
          <cell r="AU275">
            <v>0</v>
          </cell>
          <cell r="AV275">
            <v>0</v>
          </cell>
          <cell r="AW275">
            <v>0</v>
          </cell>
          <cell r="AX275">
            <v>0</v>
          </cell>
          <cell r="AY275">
            <v>1.0000000000000013</v>
          </cell>
          <cell r="AZ275">
            <v>1.0000000000000013</v>
          </cell>
          <cell r="BA275">
            <v>0</v>
          </cell>
          <cell r="BB275">
            <v>0</v>
          </cell>
          <cell r="BC275">
            <v>0</v>
          </cell>
          <cell r="BD275">
            <v>28.770491803278681</v>
          </cell>
          <cell r="BE275">
            <v>33.777777777777743</v>
          </cell>
          <cell r="BF275">
            <v>33.559322033898304</v>
          </cell>
          <cell r="BG275">
            <v>36.679245283018872</v>
          </cell>
          <cell r="BH275">
            <v>14.209302325581403</v>
          </cell>
          <cell r="BI275">
            <v>91.344590893814484</v>
          </cell>
          <cell r="BJ275">
            <v>0</v>
          </cell>
          <cell r="BK275">
            <v>5.8800000000000061</v>
          </cell>
          <cell r="BL275">
            <v>0</v>
          </cell>
          <cell r="BM275">
            <v>5.5916813955182096</v>
          </cell>
          <cell r="BN275">
            <v>1</v>
          </cell>
          <cell r="BO275">
            <v>0</v>
          </cell>
          <cell r="BP275">
            <v>1</v>
          </cell>
        </row>
        <row r="276">
          <cell r="A276">
            <v>166</v>
          </cell>
          <cell r="B276">
            <v>136271</v>
          </cell>
          <cell r="C276">
            <v>9354036</v>
          </cell>
          <cell r="D276" t="str">
            <v>Hartismere School</v>
          </cell>
          <cell r="E276" t="str">
            <v>Secondary</v>
          </cell>
          <cell r="F276" t="str">
            <v>Recoupment Academy</v>
          </cell>
          <cell r="G276">
            <v>1</v>
          </cell>
          <cell r="H276">
            <v>0</v>
          </cell>
          <cell r="I276">
            <v>0</v>
          </cell>
          <cell r="J276">
            <v>0</v>
          </cell>
          <cell r="K276">
            <v>5</v>
          </cell>
          <cell r="L276">
            <v>3</v>
          </cell>
          <cell r="M276">
            <v>2</v>
          </cell>
          <cell r="N276">
            <v>812</v>
          </cell>
          <cell r="O276">
            <v>0</v>
          </cell>
          <cell r="P276">
            <v>0</v>
          </cell>
          <cell r="Q276">
            <v>0</v>
          </cell>
          <cell r="R276">
            <v>812</v>
          </cell>
          <cell r="S276">
            <v>485</v>
          </cell>
          <cell r="T276">
            <v>327</v>
          </cell>
          <cell r="U276">
            <v>169</v>
          </cell>
          <cell r="V276">
            <v>159</v>
          </cell>
          <cell r="W276">
            <v>157</v>
          </cell>
          <cell r="X276">
            <v>162</v>
          </cell>
          <cell r="Y276">
            <v>165</v>
          </cell>
          <cell r="Z276">
            <v>0</v>
          </cell>
          <cell r="AA276">
            <v>812</v>
          </cell>
          <cell r="AB276">
            <v>162.4</v>
          </cell>
          <cell r="AC276">
            <v>0</v>
          </cell>
          <cell r="AD276">
            <v>0</v>
          </cell>
          <cell r="AE276">
            <v>57.999999999999972</v>
          </cell>
          <cell r="AF276">
            <v>110.03262233375158</v>
          </cell>
          <cell r="AG276">
            <v>0</v>
          </cell>
          <cell r="AH276">
            <v>0</v>
          </cell>
          <cell r="AI276">
            <v>0</v>
          </cell>
          <cell r="AJ276">
            <v>0</v>
          </cell>
          <cell r="AK276">
            <v>0</v>
          </cell>
          <cell r="AL276">
            <v>0</v>
          </cell>
          <cell r="AM276">
            <v>0</v>
          </cell>
          <cell r="AN276">
            <v>806.00000000000034</v>
          </cell>
          <cell r="AO276">
            <v>2.0000000000000013</v>
          </cell>
          <cell r="AP276">
            <v>3.0000000000000022</v>
          </cell>
          <cell r="AQ276">
            <v>1.0000000000000007</v>
          </cell>
          <cell r="AR276">
            <v>0</v>
          </cell>
          <cell r="AS276">
            <v>0</v>
          </cell>
          <cell r="AT276">
            <v>0</v>
          </cell>
          <cell r="AU276">
            <v>0</v>
          </cell>
          <cell r="AV276">
            <v>0</v>
          </cell>
          <cell r="AW276">
            <v>0</v>
          </cell>
          <cell r="AX276">
            <v>0</v>
          </cell>
          <cell r="AY276">
            <v>0</v>
          </cell>
          <cell r="AZ276">
            <v>1.0000000000000007</v>
          </cell>
          <cell r="BA276">
            <v>7.1317440401505641</v>
          </cell>
          <cell r="BB276">
            <v>0</v>
          </cell>
          <cell r="BC276">
            <v>0</v>
          </cell>
          <cell r="BD276">
            <v>57.00000000000005</v>
          </cell>
          <cell r="BE276">
            <v>50.999999999999986</v>
          </cell>
          <cell r="BF276">
            <v>60.384615384615451</v>
          </cell>
          <cell r="BG276">
            <v>58.360248447204981</v>
          </cell>
          <cell r="BH276">
            <v>28.518518518518434</v>
          </cell>
          <cell r="BI276">
            <v>160.80224220186295</v>
          </cell>
          <cell r="BJ276">
            <v>0</v>
          </cell>
          <cell r="BK276">
            <v>0</v>
          </cell>
          <cell r="BL276">
            <v>0</v>
          </cell>
          <cell r="BM276">
            <v>4.5718136398268401</v>
          </cell>
          <cell r="BN276">
            <v>0</v>
          </cell>
          <cell r="BO276">
            <v>0</v>
          </cell>
          <cell r="BP276">
            <v>1</v>
          </cell>
        </row>
        <row r="277">
          <cell r="A277">
            <v>165</v>
          </cell>
          <cell r="B277">
            <v>136782</v>
          </cell>
          <cell r="C277">
            <v>9354040</v>
          </cell>
          <cell r="D277" t="str">
            <v>Thomas Mills High School</v>
          </cell>
          <cell r="E277" t="str">
            <v>Secondary</v>
          </cell>
          <cell r="F277" t="str">
            <v>Recoupment Academy</v>
          </cell>
          <cell r="G277">
            <v>1</v>
          </cell>
          <cell r="H277">
            <v>0</v>
          </cell>
          <cell r="I277">
            <v>0</v>
          </cell>
          <cell r="J277">
            <v>0</v>
          </cell>
          <cell r="K277">
            <v>5</v>
          </cell>
          <cell r="L277">
            <v>3</v>
          </cell>
          <cell r="M277">
            <v>2</v>
          </cell>
          <cell r="N277">
            <v>896</v>
          </cell>
          <cell r="O277">
            <v>0</v>
          </cell>
          <cell r="P277">
            <v>0</v>
          </cell>
          <cell r="Q277">
            <v>0</v>
          </cell>
          <cell r="R277">
            <v>896</v>
          </cell>
          <cell r="S277">
            <v>546</v>
          </cell>
          <cell r="T277">
            <v>350</v>
          </cell>
          <cell r="U277">
            <v>178</v>
          </cell>
          <cell r="V277">
            <v>193</v>
          </cell>
          <cell r="W277">
            <v>175</v>
          </cell>
          <cell r="X277">
            <v>174</v>
          </cell>
          <cell r="Y277">
            <v>176</v>
          </cell>
          <cell r="Z277">
            <v>0</v>
          </cell>
          <cell r="AA277">
            <v>896</v>
          </cell>
          <cell r="AB277">
            <v>179.2</v>
          </cell>
          <cell r="AC277">
            <v>0</v>
          </cell>
          <cell r="AD277">
            <v>0</v>
          </cell>
          <cell r="AE277">
            <v>84</v>
          </cell>
          <cell r="AF277">
            <v>136.00926998841251</v>
          </cell>
          <cell r="AG277">
            <v>0</v>
          </cell>
          <cell r="AH277">
            <v>0</v>
          </cell>
          <cell r="AI277">
            <v>0</v>
          </cell>
          <cell r="AJ277">
            <v>0</v>
          </cell>
          <cell r="AK277">
            <v>0</v>
          </cell>
          <cell r="AL277">
            <v>0</v>
          </cell>
          <cell r="AM277">
            <v>0</v>
          </cell>
          <cell r="AN277">
            <v>880.98324022346355</v>
          </cell>
          <cell r="AO277">
            <v>13.014525139664833</v>
          </cell>
          <cell r="AP277">
            <v>2.0022346368715085</v>
          </cell>
          <cell r="AQ277">
            <v>0</v>
          </cell>
          <cell r="AR277">
            <v>0</v>
          </cell>
          <cell r="AS277">
            <v>0</v>
          </cell>
          <cell r="AT277">
            <v>0</v>
          </cell>
          <cell r="AU277">
            <v>0</v>
          </cell>
          <cell r="AV277">
            <v>0</v>
          </cell>
          <cell r="AW277">
            <v>0</v>
          </cell>
          <cell r="AX277">
            <v>1.0022371364653222</v>
          </cell>
          <cell r="AY277">
            <v>1.0022371364653222</v>
          </cell>
          <cell r="AZ277">
            <v>2.0044742729306444</v>
          </cell>
          <cell r="BA277">
            <v>7.2676709154113555</v>
          </cell>
          <cell r="BB277">
            <v>0</v>
          </cell>
          <cell r="BC277">
            <v>0</v>
          </cell>
          <cell r="BD277">
            <v>54.925714285714363</v>
          </cell>
          <cell r="BE277">
            <v>62.258064516128968</v>
          </cell>
          <cell r="BF277">
            <v>60.416666666666629</v>
          </cell>
          <cell r="BG277">
            <v>51.053892215568929</v>
          </cell>
          <cell r="BH277">
            <v>20.77018633540365</v>
          </cell>
          <cell r="BI277">
            <v>155.38407988014697</v>
          </cell>
          <cell r="BJ277">
            <v>0</v>
          </cell>
          <cell r="BK277">
            <v>0</v>
          </cell>
          <cell r="BL277">
            <v>0</v>
          </cell>
          <cell r="BM277">
            <v>5.6114038498727696</v>
          </cell>
          <cell r="BN277">
            <v>0</v>
          </cell>
          <cell r="BO277">
            <v>0</v>
          </cell>
          <cell r="BP277">
            <v>1</v>
          </cell>
        </row>
        <row r="278">
          <cell r="A278">
            <v>557</v>
          </cell>
          <cell r="B278">
            <v>140669</v>
          </cell>
          <cell r="C278">
            <v>9354041</v>
          </cell>
          <cell r="D278" t="str">
            <v>Newmarket Academy</v>
          </cell>
          <cell r="E278" t="str">
            <v>Secondary</v>
          </cell>
          <cell r="F278" t="str">
            <v>Recoupment Academy</v>
          </cell>
          <cell r="G278">
            <v>1</v>
          </cell>
          <cell r="H278">
            <v>0</v>
          </cell>
          <cell r="I278">
            <v>0</v>
          </cell>
          <cell r="J278">
            <v>0</v>
          </cell>
          <cell r="K278">
            <v>5</v>
          </cell>
          <cell r="L278">
            <v>3</v>
          </cell>
          <cell r="M278">
            <v>2</v>
          </cell>
          <cell r="N278">
            <v>719</v>
          </cell>
          <cell r="O278">
            <v>0</v>
          </cell>
          <cell r="P278">
            <v>0</v>
          </cell>
          <cell r="Q278">
            <v>0</v>
          </cell>
          <cell r="R278">
            <v>719</v>
          </cell>
          <cell r="S278">
            <v>469</v>
          </cell>
          <cell r="T278">
            <v>250</v>
          </cell>
          <cell r="U278">
            <v>169</v>
          </cell>
          <cell r="V278">
            <v>169</v>
          </cell>
          <cell r="W278">
            <v>131</v>
          </cell>
          <cell r="X278">
            <v>126</v>
          </cell>
          <cell r="Y278">
            <v>124</v>
          </cell>
          <cell r="Z278">
            <v>0</v>
          </cell>
          <cell r="AA278">
            <v>719</v>
          </cell>
          <cell r="AB278">
            <v>143.80000000000001</v>
          </cell>
          <cell r="AC278">
            <v>0</v>
          </cell>
          <cell r="AD278">
            <v>0</v>
          </cell>
          <cell r="AE278">
            <v>75.999999999999972</v>
          </cell>
          <cell r="AF278">
            <v>162.65561959654178</v>
          </cell>
          <cell r="AG278">
            <v>0</v>
          </cell>
          <cell r="AH278">
            <v>0</v>
          </cell>
          <cell r="AI278">
            <v>0</v>
          </cell>
          <cell r="AJ278">
            <v>0</v>
          </cell>
          <cell r="AK278">
            <v>0</v>
          </cell>
          <cell r="AL278">
            <v>0</v>
          </cell>
          <cell r="AM278">
            <v>0</v>
          </cell>
          <cell r="AN278">
            <v>641.99999999999977</v>
          </cell>
          <cell r="AO278">
            <v>74.999999999999716</v>
          </cell>
          <cell r="AP278">
            <v>0</v>
          </cell>
          <cell r="AQ278">
            <v>1.9999999999999996</v>
          </cell>
          <cell r="AR278">
            <v>0</v>
          </cell>
          <cell r="AS278">
            <v>0</v>
          </cell>
          <cell r="AT278">
            <v>0</v>
          </cell>
          <cell r="AU278">
            <v>0</v>
          </cell>
          <cell r="AV278">
            <v>0</v>
          </cell>
          <cell r="AW278">
            <v>0</v>
          </cell>
          <cell r="AX278">
            <v>8.033519553072626</v>
          </cell>
          <cell r="AY278">
            <v>21.087988826815653</v>
          </cell>
          <cell r="AZ278">
            <v>27.113128491620103</v>
          </cell>
          <cell r="BA278">
            <v>5.1801152737752156</v>
          </cell>
          <cell r="BB278">
            <v>0</v>
          </cell>
          <cell r="BC278">
            <v>0</v>
          </cell>
          <cell r="BD278">
            <v>51.212121212121204</v>
          </cell>
          <cell r="BE278">
            <v>80.378048780487816</v>
          </cell>
          <cell r="BF278">
            <v>66.5234375</v>
          </cell>
          <cell r="BG278">
            <v>70.736842105263179</v>
          </cell>
          <cell r="BH278">
            <v>22.643478260869575</v>
          </cell>
          <cell r="BI278">
            <v>179.37908560756475</v>
          </cell>
          <cell r="BJ278">
            <v>0</v>
          </cell>
          <cell r="BK278">
            <v>0</v>
          </cell>
          <cell r="BL278">
            <v>0</v>
          </cell>
          <cell r="BM278">
            <v>5.8932425883345001</v>
          </cell>
          <cell r="BN278">
            <v>0</v>
          </cell>
          <cell r="BO278">
            <v>0</v>
          </cell>
          <cell r="BP278">
            <v>1</v>
          </cell>
        </row>
        <row r="279">
          <cell r="A279">
            <v>599</v>
          </cell>
          <cell r="B279">
            <v>140969</v>
          </cell>
          <cell r="C279">
            <v>9354042</v>
          </cell>
          <cell r="D279" t="str">
            <v>Sybil Andrews Academy</v>
          </cell>
          <cell r="E279" t="str">
            <v>Secondary</v>
          </cell>
          <cell r="F279" t="str">
            <v>Recoupment Academy</v>
          </cell>
          <cell r="G279">
            <v>1</v>
          </cell>
          <cell r="H279">
            <v>0</v>
          </cell>
          <cell r="I279">
            <v>0</v>
          </cell>
          <cell r="J279">
            <v>0</v>
          </cell>
          <cell r="K279">
            <v>5</v>
          </cell>
          <cell r="L279">
            <v>3</v>
          </cell>
          <cell r="M279">
            <v>2</v>
          </cell>
          <cell r="N279">
            <v>639</v>
          </cell>
          <cell r="O279">
            <v>0</v>
          </cell>
          <cell r="P279">
            <v>0</v>
          </cell>
          <cell r="Q279">
            <v>0</v>
          </cell>
          <cell r="R279">
            <v>639</v>
          </cell>
          <cell r="S279">
            <v>465</v>
          </cell>
          <cell r="T279">
            <v>174</v>
          </cell>
          <cell r="U279">
            <v>161</v>
          </cell>
          <cell r="V279">
            <v>173</v>
          </cell>
          <cell r="W279">
            <v>131</v>
          </cell>
          <cell r="X279">
            <v>97</v>
          </cell>
          <cell r="Y279">
            <v>77</v>
          </cell>
          <cell r="Z279">
            <v>0</v>
          </cell>
          <cell r="AA279">
            <v>639</v>
          </cell>
          <cell r="AB279">
            <v>127.8</v>
          </cell>
          <cell r="AC279">
            <v>0</v>
          </cell>
          <cell r="AD279">
            <v>0</v>
          </cell>
          <cell r="AE279">
            <v>52</v>
          </cell>
          <cell r="AF279">
            <v>102.4603448275862</v>
          </cell>
          <cell r="AG279">
            <v>0</v>
          </cell>
          <cell r="AH279">
            <v>0</v>
          </cell>
          <cell r="AI279">
            <v>0</v>
          </cell>
          <cell r="AJ279">
            <v>0</v>
          </cell>
          <cell r="AK279">
            <v>0</v>
          </cell>
          <cell r="AL279">
            <v>0</v>
          </cell>
          <cell r="AM279">
            <v>0</v>
          </cell>
          <cell r="AN279">
            <v>616.00000000000023</v>
          </cell>
          <cell r="AO279">
            <v>20.999999999999989</v>
          </cell>
          <cell r="AP279">
            <v>0</v>
          </cell>
          <cell r="AQ279">
            <v>2.0000000000000027</v>
          </cell>
          <cell r="AR279">
            <v>0</v>
          </cell>
          <cell r="AS279">
            <v>0</v>
          </cell>
          <cell r="AT279">
            <v>0</v>
          </cell>
          <cell r="AU279">
            <v>0</v>
          </cell>
          <cell r="AV279">
            <v>0</v>
          </cell>
          <cell r="AW279">
            <v>0</v>
          </cell>
          <cell r="AX279">
            <v>4.0315457413249236</v>
          </cell>
          <cell r="AY279">
            <v>7.0552050473186139</v>
          </cell>
          <cell r="AZ279">
            <v>9.0709779179810663</v>
          </cell>
          <cell r="BA279">
            <v>2.203448275862069</v>
          </cell>
          <cell r="BB279">
            <v>0</v>
          </cell>
          <cell r="BC279">
            <v>0</v>
          </cell>
          <cell r="BD279">
            <v>58.082278481012644</v>
          </cell>
          <cell r="BE279">
            <v>76.888888888888815</v>
          </cell>
          <cell r="BF279">
            <v>50.775193798449585</v>
          </cell>
          <cell r="BG279">
            <v>45.336956521739118</v>
          </cell>
          <cell r="BH279">
            <v>26.400000000000013</v>
          </cell>
          <cell r="BI279">
            <v>164.01215927519084</v>
          </cell>
          <cell r="BJ279">
            <v>0</v>
          </cell>
          <cell r="BK279">
            <v>0</v>
          </cell>
          <cell r="BL279">
            <v>0</v>
          </cell>
          <cell r="BM279">
            <v>2.6327468795990598</v>
          </cell>
          <cell r="BN279">
            <v>0</v>
          </cell>
          <cell r="BO279">
            <v>0</v>
          </cell>
          <cell r="BP279">
            <v>1</v>
          </cell>
        </row>
        <row r="280">
          <cell r="A280">
            <v>167</v>
          </cell>
          <cell r="B280">
            <v>141236</v>
          </cell>
          <cell r="C280">
            <v>9354043</v>
          </cell>
          <cell r="D280" t="str">
            <v>Alde Valley Academy</v>
          </cell>
          <cell r="E280" t="str">
            <v>Secondary</v>
          </cell>
          <cell r="F280" t="str">
            <v>Recoupment Academy</v>
          </cell>
          <cell r="G280">
            <v>1</v>
          </cell>
          <cell r="H280">
            <v>0</v>
          </cell>
          <cell r="I280">
            <v>0</v>
          </cell>
          <cell r="J280">
            <v>0</v>
          </cell>
          <cell r="K280">
            <v>5</v>
          </cell>
          <cell r="L280">
            <v>3</v>
          </cell>
          <cell r="M280">
            <v>2</v>
          </cell>
          <cell r="N280">
            <v>429</v>
          </cell>
          <cell r="O280">
            <v>0</v>
          </cell>
          <cell r="P280">
            <v>0</v>
          </cell>
          <cell r="Q280">
            <v>0</v>
          </cell>
          <cell r="R280">
            <v>429</v>
          </cell>
          <cell r="S280">
            <v>260</v>
          </cell>
          <cell r="T280">
            <v>169</v>
          </cell>
          <cell r="U280">
            <v>85</v>
          </cell>
          <cell r="V280">
            <v>75</v>
          </cell>
          <cell r="W280">
            <v>100</v>
          </cell>
          <cell r="X280">
            <v>99</v>
          </cell>
          <cell r="Y280">
            <v>70</v>
          </cell>
          <cell r="Z280">
            <v>0</v>
          </cell>
          <cell r="AA280">
            <v>429</v>
          </cell>
          <cell r="AB280">
            <v>85.8</v>
          </cell>
          <cell r="AC280">
            <v>0</v>
          </cell>
          <cell r="AD280">
            <v>0</v>
          </cell>
          <cell r="AE280">
            <v>76.999999999999787</v>
          </cell>
          <cell r="AF280">
            <v>137.19289340101523</v>
          </cell>
          <cell r="AG280">
            <v>0</v>
          </cell>
          <cell r="AH280">
            <v>0</v>
          </cell>
          <cell r="AI280">
            <v>0</v>
          </cell>
          <cell r="AJ280">
            <v>0</v>
          </cell>
          <cell r="AK280">
            <v>0</v>
          </cell>
          <cell r="AL280">
            <v>0</v>
          </cell>
          <cell r="AM280">
            <v>0</v>
          </cell>
          <cell r="AN280">
            <v>350.00000000000006</v>
          </cell>
          <cell r="AO280">
            <v>78.000000000000071</v>
          </cell>
          <cell r="AP280">
            <v>0.99999999999999967</v>
          </cell>
          <cell r="AQ280">
            <v>0</v>
          </cell>
          <cell r="AR280">
            <v>0</v>
          </cell>
          <cell r="AS280">
            <v>0</v>
          </cell>
          <cell r="AT280">
            <v>0</v>
          </cell>
          <cell r="AU280">
            <v>0</v>
          </cell>
          <cell r="AV280">
            <v>0</v>
          </cell>
          <cell r="AW280">
            <v>0</v>
          </cell>
          <cell r="AX280">
            <v>0</v>
          </cell>
          <cell r="AY280">
            <v>0</v>
          </cell>
          <cell r="AZ280">
            <v>0.99999999999999967</v>
          </cell>
          <cell r="BA280">
            <v>6.532994923857868</v>
          </cell>
          <cell r="BB280">
            <v>0</v>
          </cell>
          <cell r="BC280">
            <v>0</v>
          </cell>
          <cell r="BD280">
            <v>39.464285714285694</v>
          </cell>
          <cell r="BE280">
            <v>33.445945945945951</v>
          </cell>
          <cell r="BF280">
            <v>38.5416666666667</v>
          </cell>
          <cell r="BG280">
            <v>61.484210526315749</v>
          </cell>
          <cell r="BH280">
            <v>24.347826086956541</v>
          </cell>
          <cell r="BI280">
            <v>122.97569354461075</v>
          </cell>
          <cell r="BJ280">
            <v>0</v>
          </cell>
          <cell r="BK280">
            <v>11.25999999999998</v>
          </cell>
          <cell r="BL280">
            <v>0</v>
          </cell>
          <cell r="BM280">
            <v>4.8573427911255402</v>
          </cell>
          <cell r="BN280">
            <v>1</v>
          </cell>
          <cell r="BO280">
            <v>0</v>
          </cell>
          <cell r="BP280">
            <v>1</v>
          </cell>
        </row>
        <row r="281">
          <cell r="A281">
            <v>171</v>
          </cell>
          <cell r="B281">
            <v>142759</v>
          </cell>
          <cell r="C281">
            <v>9354045</v>
          </cell>
          <cell r="D281" t="str">
            <v>Benjamin Britten Academy of Music and Mathematics</v>
          </cell>
          <cell r="E281" t="str">
            <v>Secondary</v>
          </cell>
          <cell r="F281" t="str">
            <v>Recoupment Academy</v>
          </cell>
          <cell r="G281">
            <v>1</v>
          </cell>
          <cell r="H281">
            <v>0</v>
          </cell>
          <cell r="I281">
            <v>0</v>
          </cell>
          <cell r="J281">
            <v>0</v>
          </cell>
          <cell r="K281">
            <v>5</v>
          </cell>
          <cell r="L281">
            <v>3</v>
          </cell>
          <cell r="M281">
            <v>2</v>
          </cell>
          <cell r="N281">
            <v>1030</v>
          </cell>
          <cell r="O281">
            <v>0</v>
          </cell>
          <cell r="P281">
            <v>0</v>
          </cell>
          <cell r="Q281">
            <v>0</v>
          </cell>
          <cell r="R281">
            <v>1030</v>
          </cell>
          <cell r="S281">
            <v>735</v>
          </cell>
          <cell r="T281">
            <v>295</v>
          </cell>
          <cell r="U281">
            <v>261</v>
          </cell>
          <cell r="V281">
            <v>253</v>
          </cell>
          <cell r="W281">
            <v>221</v>
          </cell>
          <cell r="X281">
            <v>150</v>
          </cell>
          <cell r="Y281">
            <v>145</v>
          </cell>
          <cell r="Z281">
            <v>0</v>
          </cell>
          <cell r="AA281">
            <v>1030</v>
          </cell>
          <cell r="AB281">
            <v>206</v>
          </cell>
          <cell r="AC281">
            <v>0</v>
          </cell>
          <cell r="AD281">
            <v>0</v>
          </cell>
          <cell r="AE281">
            <v>229.99999999999957</v>
          </cell>
          <cell r="AF281">
            <v>337.47065101387403</v>
          </cell>
          <cell r="AG281">
            <v>0</v>
          </cell>
          <cell r="AH281">
            <v>0</v>
          </cell>
          <cell r="AI281">
            <v>0</v>
          </cell>
          <cell r="AJ281">
            <v>0</v>
          </cell>
          <cell r="AK281">
            <v>0</v>
          </cell>
          <cell r="AL281">
            <v>0</v>
          </cell>
          <cell r="AM281">
            <v>0</v>
          </cell>
          <cell r="AN281">
            <v>541</v>
          </cell>
          <cell r="AO281">
            <v>116.00000000000004</v>
          </cell>
          <cell r="AP281">
            <v>88</v>
          </cell>
          <cell r="AQ281">
            <v>37.999999999999957</v>
          </cell>
          <cell r="AR281">
            <v>1.999999999999996</v>
          </cell>
          <cell r="AS281">
            <v>199.00000000000037</v>
          </cell>
          <cell r="AT281">
            <v>46.000000000000021</v>
          </cell>
          <cell r="AU281">
            <v>0</v>
          </cell>
          <cell r="AV281">
            <v>0</v>
          </cell>
          <cell r="AW281">
            <v>0</v>
          </cell>
          <cell r="AX281">
            <v>0</v>
          </cell>
          <cell r="AY281">
            <v>2.9999999999999991</v>
          </cell>
          <cell r="AZ281">
            <v>2.9999999999999991</v>
          </cell>
          <cell r="BA281">
            <v>2.1985058697972253</v>
          </cell>
          <cell r="BB281">
            <v>0</v>
          </cell>
          <cell r="BC281">
            <v>0</v>
          </cell>
          <cell r="BD281">
            <v>84.64864864864856</v>
          </cell>
          <cell r="BE281">
            <v>99</v>
          </cell>
          <cell r="BF281">
            <v>86.169724770642219</v>
          </cell>
          <cell r="BG281">
            <v>65.878378378378343</v>
          </cell>
          <cell r="BH281">
            <v>28.794326241134762</v>
          </cell>
          <cell r="BI281">
            <v>228.01720132961225</v>
          </cell>
          <cell r="BJ281">
            <v>0</v>
          </cell>
          <cell r="BK281">
            <v>0</v>
          </cell>
          <cell r="BL281">
            <v>0</v>
          </cell>
          <cell r="BM281">
            <v>1.22834433472222</v>
          </cell>
          <cell r="BN281">
            <v>0</v>
          </cell>
          <cell r="BO281">
            <v>0</v>
          </cell>
          <cell r="BP281">
            <v>1</v>
          </cell>
        </row>
        <row r="282">
          <cell r="A282">
            <v>558</v>
          </cell>
          <cell r="B282">
            <v>145055</v>
          </cell>
          <cell r="C282">
            <v>9354048</v>
          </cell>
          <cell r="D282" t="str">
            <v>Stowmarket High School</v>
          </cell>
          <cell r="E282" t="str">
            <v>Secondary</v>
          </cell>
          <cell r="F282" t="str">
            <v>Recoupment Academy</v>
          </cell>
          <cell r="G282">
            <v>1</v>
          </cell>
          <cell r="H282">
            <v>0</v>
          </cell>
          <cell r="I282">
            <v>0</v>
          </cell>
          <cell r="J282">
            <v>0</v>
          </cell>
          <cell r="K282">
            <v>5</v>
          </cell>
          <cell r="L282">
            <v>3</v>
          </cell>
          <cell r="M282">
            <v>2</v>
          </cell>
          <cell r="N282">
            <v>751</v>
          </cell>
          <cell r="O282">
            <v>0</v>
          </cell>
          <cell r="P282">
            <v>0</v>
          </cell>
          <cell r="Q282">
            <v>0</v>
          </cell>
          <cell r="R282">
            <v>751</v>
          </cell>
          <cell r="S282">
            <v>442</v>
          </cell>
          <cell r="T282">
            <v>309</v>
          </cell>
          <cell r="U282">
            <v>160</v>
          </cell>
          <cell r="V282">
            <v>149</v>
          </cell>
          <cell r="W282">
            <v>133</v>
          </cell>
          <cell r="X282">
            <v>157</v>
          </cell>
          <cell r="Y282">
            <v>152</v>
          </cell>
          <cell r="Z282">
            <v>0</v>
          </cell>
          <cell r="AA282">
            <v>751</v>
          </cell>
          <cell r="AB282">
            <v>150.19999999999999</v>
          </cell>
          <cell r="AC282">
            <v>0</v>
          </cell>
          <cell r="AD282">
            <v>0</v>
          </cell>
          <cell r="AE282">
            <v>92.000000000000057</v>
          </cell>
          <cell r="AF282">
            <v>213.6908344733242</v>
          </cell>
          <cell r="AG282">
            <v>0</v>
          </cell>
          <cell r="AH282">
            <v>0</v>
          </cell>
          <cell r="AI282">
            <v>0</v>
          </cell>
          <cell r="AJ282">
            <v>0</v>
          </cell>
          <cell r="AK282">
            <v>0</v>
          </cell>
          <cell r="AL282">
            <v>0</v>
          </cell>
          <cell r="AM282">
            <v>0</v>
          </cell>
          <cell r="AN282">
            <v>545</v>
          </cell>
          <cell r="AO282">
            <v>92.000000000000057</v>
          </cell>
          <cell r="AP282">
            <v>51.999999999999993</v>
          </cell>
          <cell r="AQ282">
            <v>61.999999999999993</v>
          </cell>
          <cell r="AR282">
            <v>0</v>
          </cell>
          <cell r="AS282">
            <v>0</v>
          </cell>
          <cell r="AT282">
            <v>0</v>
          </cell>
          <cell r="AU282">
            <v>0</v>
          </cell>
          <cell r="AV282">
            <v>0</v>
          </cell>
          <cell r="AW282">
            <v>0</v>
          </cell>
          <cell r="AX282">
            <v>0</v>
          </cell>
          <cell r="AY282">
            <v>2.0080213903743314</v>
          </cell>
          <cell r="AZ282">
            <v>4.0160427807486627</v>
          </cell>
          <cell r="BA282">
            <v>3.0820793433652529</v>
          </cell>
          <cell r="BB282">
            <v>0</v>
          </cell>
          <cell r="BC282">
            <v>0</v>
          </cell>
          <cell r="BD282">
            <v>63.396226415094397</v>
          </cell>
          <cell r="BE282">
            <v>66.897959183673521</v>
          </cell>
          <cell r="BF282">
            <v>53.612403100775133</v>
          </cell>
          <cell r="BG282">
            <v>88.694805194805198</v>
          </cell>
          <cell r="BH282">
            <v>63.506849315068457</v>
          </cell>
          <cell r="BI282">
            <v>220.66213973140447</v>
          </cell>
          <cell r="BJ282">
            <v>0</v>
          </cell>
          <cell r="BK282">
            <v>0</v>
          </cell>
          <cell r="BL282">
            <v>0</v>
          </cell>
          <cell r="BM282">
            <v>3.0784943134628699</v>
          </cell>
          <cell r="BN282">
            <v>0</v>
          </cell>
          <cell r="BO282">
            <v>0</v>
          </cell>
          <cell r="BP282">
            <v>1</v>
          </cell>
        </row>
        <row r="283">
          <cell r="A283">
            <v>175</v>
          </cell>
          <cell r="B283">
            <v>137901</v>
          </cell>
          <cell r="C283">
            <v>9354051</v>
          </cell>
          <cell r="D283" t="str">
            <v>Stradbroke High School</v>
          </cell>
          <cell r="E283" t="str">
            <v>Secondary</v>
          </cell>
          <cell r="F283" t="str">
            <v>Recoupment Academy</v>
          </cell>
          <cell r="G283">
            <v>1</v>
          </cell>
          <cell r="H283">
            <v>0</v>
          </cell>
          <cell r="I283">
            <v>0</v>
          </cell>
          <cell r="J283">
            <v>0</v>
          </cell>
          <cell r="K283">
            <v>5</v>
          </cell>
          <cell r="L283">
            <v>3</v>
          </cell>
          <cell r="M283">
            <v>2</v>
          </cell>
          <cell r="N283">
            <v>318</v>
          </cell>
          <cell r="O283">
            <v>0</v>
          </cell>
          <cell r="P283">
            <v>0</v>
          </cell>
          <cell r="Q283">
            <v>0</v>
          </cell>
          <cell r="R283">
            <v>318</v>
          </cell>
          <cell r="S283">
            <v>206</v>
          </cell>
          <cell r="T283">
            <v>112</v>
          </cell>
          <cell r="U283">
            <v>66</v>
          </cell>
          <cell r="V283">
            <v>77</v>
          </cell>
          <cell r="W283">
            <v>63</v>
          </cell>
          <cell r="X283">
            <v>49</v>
          </cell>
          <cell r="Y283">
            <v>63</v>
          </cell>
          <cell r="Z283">
            <v>0</v>
          </cell>
          <cell r="AA283">
            <v>318</v>
          </cell>
          <cell r="AB283">
            <v>63.6</v>
          </cell>
          <cell r="AC283">
            <v>0</v>
          </cell>
          <cell r="AD283">
            <v>0</v>
          </cell>
          <cell r="AE283">
            <v>27.999999999999996</v>
          </cell>
          <cell r="AF283">
            <v>68.066889632107021</v>
          </cell>
          <cell r="AG283">
            <v>0</v>
          </cell>
          <cell r="AH283">
            <v>0</v>
          </cell>
          <cell r="AI283">
            <v>0</v>
          </cell>
          <cell r="AJ283">
            <v>0</v>
          </cell>
          <cell r="AK283">
            <v>0</v>
          </cell>
          <cell r="AL283">
            <v>0</v>
          </cell>
          <cell r="AM283">
            <v>0</v>
          </cell>
          <cell r="AN283">
            <v>317.00000000000011</v>
          </cell>
          <cell r="AO283">
            <v>0.99999999999999856</v>
          </cell>
          <cell r="AP283">
            <v>0</v>
          </cell>
          <cell r="AQ283">
            <v>0</v>
          </cell>
          <cell r="AR283">
            <v>0</v>
          </cell>
          <cell r="AS283">
            <v>0</v>
          </cell>
          <cell r="AT283">
            <v>0</v>
          </cell>
          <cell r="AU283">
            <v>0</v>
          </cell>
          <cell r="AV283">
            <v>0</v>
          </cell>
          <cell r="AW283">
            <v>0</v>
          </cell>
          <cell r="AX283">
            <v>2.0000000000000004</v>
          </cell>
          <cell r="AY283">
            <v>2.0000000000000004</v>
          </cell>
          <cell r="AZ283">
            <v>2.0000000000000004</v>
          </cell>
          <cell r="BA283">
            <v>12.762541806020067</v>
          </cell>
          <cell r="BB283">
            <v>0</v>
          </cell>
          <cell r="BC283">
            <v>0</v>
          </cell>
          <cell r="BD283">
            <v>25.299999999999979</v>
          </cell>
          <cell r="BE283">
            <v>33.753424657534275</v>
          </cell>
          <cell r="BF283">
            <v>18.899999999999999</v>
          </cell>
          <cell r="BG283">
            <v>18.765957446808493</v>
          </cell>
          <cell r="BH283">
            <v>14.22580645161289</v>
          </cell>
          <cell r="BI283">
            <v>71.995314079219128</v>
          </cell>
          <cell r="BJ283">
            <v>0</v>
          </cell>
          <cell r="BK283">
            <v>0</v>
          </cell>
          <cell r="BL283">
            <v>0</v>
          </cell>
          <cell r="BM283">
            <v>4.7900568767584097</v>
          </cell>
          <cell r="BN283">
            <v>1</v>
          </cell>
          <cell r="BO283">
            <v>0</v>
          </cell>
          <cell r="BP283">
            <v>1</v>
          </cell>
        </row>
        <row r="284">
          <cell r="A284">
            <v>155</v>
          </cell>
          <cell r="B284">
            <v>137055</v>
          </cell>
          <cell r="C284">
            <v>9354056</v>
          </cell>
          <cell r="D284" t="str">
            <v>Sir John Leman High School</v>
          </cell>
          <cell r="E284" t="str">
            <v>Secondary</v>
          </cell>
          <cell r="F284" t="str">
            <v>Recoupment Academy</v>
          </cell>
          <cell r="G284">
            <v>1</v>
          </cell>
          <cell r="H284">
            <v>0</v>
          </cell>
          <cell r="I284">
            <v>0</v>
          </cell>
          <cell r="J284">
            <v>0</v>
          </cell>
          <cell r="K284">
            <v>5</v>
          </cell>
          <cell r="L284">
            <v>3</v>
          </cell>
          <cell r="M284">
            <v>2</v>
          </cell>
          <cell r="N284">
            <v>1231</v>
          </cell>
          <cell r="O284">
            <v>0</v>
          </cell>
          <cell r="P284">
            <v>0</v>
          </cell>
          <cell r="Q284">
            <v>0</v>
          </cell>
          <cell r="R284">
            <v>1231</v>
          </cell>
          <cell r="S284">
            <v>745</v>
          </cell>
          <cell r="T284">
            <v>486</v>
          </cell>
          <cell r="U284">
            <v>248</v>
          </cell>
          <cell r="V284">
            <v>248</v>
          </cell>
          <cell r="W284">
            <v>249</v>
          </cell>
          <cell r="X284">
            <v>241</v>
          </cell>
          <cell r="Y284">
            <v>245</v>
          </cell>
          <cell r="Z284">
            <v>0</v>
          </cell>
          <cell r="AA284">
            <v>1231</v>
          </cell>
          <cell r="AB284">
            <v>246.2</v>
          </cell>
          <cell r="AC284">
            <v>0</v>
          </cell>
          <cell r="AD284">
            <v>0</v>
          </cell>
          <cell r="AE284">
            <v>153.99999999999986</v>
          </cell>
          <cell r="AF284">
            <v>255.87070376432078</v>
          </cell>
          <cell r="AG284">
            <v>0</v>
          </cell>
          <cell r="AH284">
            <v>0</v>
          </cell>
          <cell r="AI284">
            <v>0</v>
          </cell>
          <cell r="AJ284">
            <v>0</v>
          </cell>
          <cell r="AK284">
            <v>0</v>
          </cell>
          <cell r="AL284">
            <v>0</v>
          </cell>
          <cell r="AM284">
            <v>0</v>
          </cell>
          <cell r="AN284">
            <v>945.30374592833869</v>
          </cell>
          <cell r="AO284">
            <v>141.34446254071605</v>
          </cell>
          <cell r="AP284">
            <v>14.034201954397339</v>
          </cell>
          <cell r="AQ284">
            <v>41.100162866449473</v>
          </cell>
          <cell r="AR284">
            <v>5.0122149837133598</v>
          </cell>
          <cell r="AS284">
            <v>84.205211726384405</v>
          </cell>
          <cell r="AT284">
            <v>0</v>
          </cell>
          <cell r="AU284">
            <v>0</v>
          </cell>
          <cell r="AV284">
            <v>0</v>
          </cell>
          <cell r="AW284">
            <v>0</v>
          </cell>
          <cell r="AX284">
            <v>0</v>
          </cell>
          <cell r="AY284">
            <v>1.0008130081300817</v>
          </cell>
          <cell r="AZ284">
            <v>1.0008130081300817</v>
          </cell>
          <cell r="BA284">
            <v>14.103109656301145</v>
          </cell>
          <cell r="BB284">
            <v>0</v>
          </cell>
          <cell r="BC284">
            <v>0</v>
          </cell>
          <cell r="BD284">
            <v>74.906122448979687</v>
          </cell>
          <cell r="BE284">
            <v>88.426229508196641</v>
          </cell>
          <cell r="BF284">
            <v>92.222222222222129</v>
          </cell>
          <cell r="BG284">
            <v>117.41025641025637</v>
          </cell>
          <cell r="BH284">
            <v>38.155737704918081</v>
          </cell>
          <cell r="BI284">
            <v>252.62706389057996</v>
          </cell>
          <cell r="BJ284">
            <v>0</v>
          </cell>
          <cell r="BK284">
            <v>0</v>
          </cell>
          <cell r="BL284">
            <v>0</v>
          </cell>
          <cell r="BM284">
            <v>2.7709068955882401</v>
          </cell>
          <cell r="BN284">
            <v>0</v>
          </cell>
          <cell r="BO284">
            <v>0</v>
          </cell>
          <cell r="BP284">
            <v>1</v>
          </cell>
        </row>
        <row r="285">
          <cell r="A285">
            <v>156</v>
          </cell>
          <cell r="B285">
            <v>136998</v>
          </cell>
          <cell r="C285">
            <v>9354075</v>
          </cell>
          <cell r="D285" t="str">
            <v>Bungay High School</v>
          </cell>
          <cell r="E285" t="str">
            <v>Secondary</v>
          </cell>
          <cell r="F285" t="str">
            <v>Recoupment Academy</v>
          </cell>
          <cell r="G285">
            <v>1</v>
          </cell>
          <cell r="H285">
            <v>0</v>
          </cell>
          <cell r="I285">
            <v>0</v>
          </cell>
          <cell r="J285">
            <v>0</v>
          </cell>
          <cell r="K285">
            <v>5</v>
          </cell>
          <cell r="L285">
            <v>3</v>
          </cell>
          <cell r="M285">
            <v>2</v>
          </cell>
          <cell r="N285">
            <v>767</v>
          </cell>
          <cell r="O285">
            <v>0</v>
          </cell>
          <cell r="P285">
            <v>0</v>
          </cell>
          <cell r="Q285">
            <v>0</v>
          </cell>
          <cell r="R285">
            <v>767</v>
          </cell>
          <cell r="S285">
            <v>469</v>
          </cell>
          <cell r="T285">
            <v>298</v>
          </cell>
          <cell r="U285">
            <v>179</v>
          </cell>
          <cell r="V285">
            <v>150</v>
          </cell>
          <cell r="W285">
            <v>140</v>
          </cell>
          <cell r="X285">
            <v>138</v>
          </cell>
          <cell r="Y285">
            <v>160</v>
          </cell>
          <cell r="Z285">
            <v>0</v>
          </cell>
          <cell r="AA285">
            <v>767</v>
          </cell>
          <cell r="AB285">
            <v>153.4</v>
          </cell>
          <cell r="AC285">
            <v>0</v>
          </cell>
          <cell r="AD285">
            <v>0</v>
          </cell>
          <cell r="AE285">
            <v>111.99999999999972</v>
          </cell>
          <cell r="AF285">
            <v>180.530585106383</v>
          </cell>
          <cell r="AG285">
            <v>0</v>
          </cell>
          <cell r="AH285">
            <v>0</v>
          </cell>
          <cell r="AI285">
            <v>0</v>
          </cell>
          <cell r="AJ285">
            <v>0</v>
          </cell>
          <cell r="AK285">
            <v>0</v>
          </cell>
          <cell r="AL285">
            <v>0</v>
          </cell>
          <cell r="AM285">
            <v>0</v>
          </cell>
          <cell r="AN285">
            <v>640.83550913838121</v>
          </cell>
          <cell r="AO285">
            <v>108.14099216710207</v>
          </cell>
          <cell r="AP285">
            <v>4.0052219321148854</v>
          </cell>
          <cell r="AQ285">
            <v>4.0052219321148854</v>
          </cell>
          <cell r="AR285">
            <v>1.0013054830287231</v>
          </cell>
          <cell r="AS285">
            <v>9.0117493472584549</v>
          </cell>
          <cell r="AT285">
            <v>0</v>
          </cell>
          <cell r="AU285">
            <v>0</v>
          </cell>
          <cell r="AV285">
            <v>0</v>
          </cell>
          <cell r="AW285">
            <v>0</v>
          </cell>
          <cell r="AX285">
            <v>0</v>
          </cell>
          <cell r="AY285">
            <v>2.0000000000000018</v>
          </cell>
          <cell r="AZ285">
            <v>2.9999999999999982</v>
          </cell>
          <cell r="BA285">
            <v>3.0598404255319145</v>
          </cell>
          <cell r="BB285">
            <v>0</v>
          </cell>
          <cell r="BC285">
            <v>0</v>
          </cell>
          <cell r="BD285">
            <v>71.19318181818187</v>
          </cell>
          <cell r="BE285">
            <v>59.395973154362395</v>
          </cell>
          <cell r="BF285">
            <v>70</v>
          </cell>
          <cell r="BG285">
            <v>64.880597014925328</v>
          </cell>
          <cell r="BH285">
            <v>27.87096774193552</v>
          </cell>
          <cell r="BI285">
            <v>183.36407889137021</v>
          </cell>
          <cell r="BJ285">
            <v>0</v>
          </cell>
          <cell r="BK285">
            <v>0</v>
          </cell>
          <cell r="BL285">
            <v>0</v>
          </cell>
          <cell r="BM285">
            <v>5.5482002079023003</v>
          </cell>
          <cell r="BN285">
            <v>0</v>
          </cell>
          <cell r="BO285">
            <v>0</v>
          </cell>
          <cell r="BP285">
            <v>1</v>
          </cell>
        </row>
        <row r="286">
          <cell r="A286">
            <v>378</v>
          </cell>
          <cell r="B286">
            <v>136834</v>
          </cell>
          <cell r="C286">
            <v>9354076</v>
          </cell>
          <cell r="D286" t="str">
            <v>Farlingaye High School</v>
          </cell>
          <cell r="E286" t="str">
            <v>Secondary</v>
          </cell>
          <cell r="F286" t="str">
            <v>Recoupment Academy</v>
          </cell>
          <cell r="G286">
            <v>1</v>
          </cell>
          <cell r="H286">
            <v>0</v>
          </cell>
          <cell r="I286">
            <v>0</v>
          </cell>
          <cell r="J286">
            <v>0</v>
          </cell>
          <cell r="K286">
            <v>5</v>
          </cell>
          <cell r="L286">
            <v>3</v>
          </cell>
          <cell r="M286">
            <v>2</v>
          </cell>
          <cell r="N286">
            <v>1511</v>
          </cell>
          <cell r="O286">
            <v>0</v>
          </cell>
          <cell r="P286">
            <v>0</v>
          </cell>
          <cell r="Q286">
            <v>0</v>
          </cell>
          <cell r="R286">
            <v>1511</v>
          </cell>
          <cell r="S286">
            <v>915</v>
          </cell>
          <cell r="T286">
            <v>596</v>
          </cell>
          <cell r="U286">
            <v>309</v>
          </cell>
          <cell r="V286">
            <v>308</v>
          </cell>
          <cell r="W286">
            <v>298</v>
          </cell>
          <cell r="X286">
            <v>299</v>
          </cell>
          <cell r="Y286">
            <v>297</v>
          </cell>
          <cell r="Z286">
            <v>0</v>
          </cell>
          <cell r="AA286">
            <v>1511</v>
          </cell>
          <cell r="AB286">
            <v>302.2</v>
          </cell>
          <cell r="AC286">
            <v>0</v>
          </cell>
          <cell r="AD286">
            <v>0</v>
          </cell>
          <cell r="AE286">
            <v>159.99999999999937</v>
          </cell>
          <cell r="AF286">
            <v>285.72745625841185</v>
          </cell>
          <cell r="AG286">
            <v>0</v>
          </cell>
          <cell r="AH286">
            <v>0</v>
          </cell>
          <cell r="AI286">
            <v>0</v>
          </cell>
          <cell r="AJ286">
            <v>0</v>
          </cell>
          <cell r="AK286">
            <v>0</v>
          </cell>
          <cell r="AL286">
            <v>0</v>
          </cell>
          <cell r="AM286">
            <v>0</v>
          </cell>
          <cell r="AN286">
            <v>1371.9079470198681</v>
          </cell>
          <cell r="AO286">
            <v>115.07615894039735</v>
          </cell>
          <cell r="AP286">
            <v>14.009271523178812</v>
          </cell>
          <cell r="AQ286">
            <v>9.0059602649006596</v>
          </cell>
          <cell r="AR286">
            <v>1.0006622516556289</v>
          </cell>
          <cell r="AS286">
            <v>0</v>
          </cell>
          <cell r="AT286">
            <v>0</v>
          </cell>
          <cell r="AU286">
            <v>0</v>
          </cell>
          <cell r="AV286">
            <v>0</v>
          </cell>
          <cell r="AW286">
            <v>0</v>
          </cell>
          <cell r="AX286">
            <v>3.0079628400796281</v>
          </cell>
          <cell r="AY286">
            <v>6.0159256801592562</v>
          </cell>
          <cell r="AZ286">
            <v>6.0159256801592562</v>
          </cell>
          <cell r="BA286">
            <v>13.218707940780618</v>
          </cell>
          <cell r="BB286">
            <v>0</v>
          </cell>
          <cell r="BC286">
            <v>0</v>
          </cell>
          <cell r="BD286">
            <v>89.15409836065561</v>
          </cell>
          <cell r="BE286">
            <v>99.555555555555472</v>
          </cell>
          <cell r="BF286">
            <v>116.42293906810025</v>
          </cell>
          <cell r="BG286">
            <v>123.29896907216508</v>
          </cell>
          <cell r="BH286">
            <v>50.374558303887014</v>
          </cell>
          <cell r="BI286">
            <v>297.99145416741624</v>
          </cell>
          <cell r="BJ286">
            <v>0</v>
          </cell>
          <cell r="BK286">
            <v>0</v>
          </cell>
          <cell r="BL286">
            <v>0</v>
          </cell>
          <cell r="BM286">
            <v>4.7555124564963496</v>
          </cell>
          <cell r="BN286">
            <v>0</v>
          </cell>
          <cell r="BO286">
            <v>0</v>
          </cell>
          <cell r="BP286">
            <v>1</v>
          </cell>
        </row>
        <row r="287">
          <cell r="A287">
            <v>366</v>
          </cell>
          <cell r="B287">
            <v>136827</v>
          </cell>
          <cell r="C287">
            <v>9354092</v>
          </cell>
          <cell r="D287" t="str">
            <v>Copleston High School</v>
          </cell>
          <cell r="E287" t="str">
            <v>Secondary</v>
          </cell>
          <cell r="F287" t="str">
            <v>Recoupment Academy</v>
          </cell>
          <cell r="G287">
            <v>1</v>
          </cell>
          <cell r="H287">
            <v>0</v>
          </cell>
          <cell r="I287">
            <v>0</v>
          </cell>
          <cell r="J287">
            <v>0</v>
          </cell>
          <cell r="K287">
            <v>5</v>
          </cell>
          <cell r="L287">
            <v>3</v>
          </cell>
          <cell r="M287">
            <v>2</v>
          </cell>
          <cell r="N287">
            <v>1487</v>
          </cell>
          <cell r="O287">
            <v>0</v>
          </cell>
          <cell r="P287">
            <v>0</v>
          </cell>
          <cell r="Q287">
            <v>0</v>
          </cell>
          <cell r="R287">
            <v>1487</v>
          </cell>
          <cell r="S287">
            <v>887</v>
          </cell>
          <cell r="T287">
            <v>600</v>
          </cell>
          <cell r="U287">
            <v>297</v>
          </cell>
          <cell r="V287">
            <v>296</v>
          </cell>
          <cell r="W287">
            <v>294</v>
          </cell>
          <cell r="X287">
            <v>292</v>
          </cell>
          <cell r="Y287">
            <v>308</v>
          </cell>
          <cell r="Z287">
            <v>0</v>
          </cell>
          <cell r="AA287">
            <v>1487</v>
          </cell>
          <cell r="AB287">
            <v>297.39999999999998</v>
          </cell>
          <cell r="AC287">
            <v>0</v>
          </cell>
          <cell r="AD287">
            <v>0</v>
          </cell>
          <cell r="AE287">
            <v>121.00000000000006</v>
          </cell>
          <cell r="AF287">
            <v>284.80846774193549</v>
          </cell>
          <cell r="AG287">
            <v>0</v>
          </cell>
          <cell r="AH287">
            <v>0</v>
          </cell>
          <cell r="AI287">
            <v>0</v>
          </cell>
          <cell r="AJ287">
            <v>0</v>
          </cell>
          <cell r="AK287">
            <v>0</v>
          </cell>
          <cell r="AL287">
            <v>0</v>
          </cell>
          <cell r="AM287">
            <v>0</v>
          </cell>
          <cell r="AN287">
            <v>1243.3445718138914</v>
          </cell>
          <cell r="AO287">
            <v>82.221173297370214</v>
          </cell>
          <cell r="AP287">
            <v>34.091706001348591</v>
          </cell>
          <cell r="AQ287">
            <v>56.151045178691824</v>
          </cell>
          <cell r="AR287">
            <v>41.110586648685036</v>
          </cell>
          <cell r="AS287">
            <v>30.080917060013423</v>
          </cell>
          <cell r="AT287">
            <v>0</v>
          </cell>
          <cell r="AU287">
            <v>0</v>
          </cell>
          <cell r="AV287">
            <v>0</v>
          </cell>
          <cell r="AW287">
            <v>0</v>
          </cell>
          <cell r="AX287">
            <v>9.0425675675675663</v>
          </cell>
          <cell r="AY287">
            <v>19.089864864864808</v>
          </cell>
          <cell r="AZ287">
            <v>25.118243243243256</v>
          </cell>
          <cell r="BA287">
            <v>4.996639784946237</v>
          </cell>
          <cell r="BB287">
            <v>0</v>
          </cell>
          <cell r="BC287">
            <v>0</v>
          </cell>
          <cell r="BD287">
            <v>105.71186440677981</v>
          </cell>
          <cell r="BE287">
            <v>102.50176678445239</v>
          </cell>
          <cell r="BF287">
            <v>112.92041522491351</v>
          </cell>
          <cell r="BG287">
            <v>155.73333333333323</v>
          </cell>
          <cell r="BH287">
            <v>64.896321070234194</v>
          </cell>
          <cell r="BI287">
            <v>338.61251273034566</v>
          </cell>
          <cell r="BJ287">
            <v>0</v>
          </cell>
          <cell r="BK287">
            <v>0</v>
          </cell>
          <cell r="BL287">
            <v>0</v>
          </cell>
          <cell r="BM287">
            <v>0.94833872334254099</v>
          </cell>
          <cell r="BN287">
            <v>0</v>
          </cell>
          <cell r="BO287">
            <v>0</v>
          </cell>
          <cell r="BP287">
            <v>1</v>
          </cell>
        </row>
        <row r="288">
          <cell r="A288">
            <v>375</v>
          </cell>
          <cell r="B288">
            <v>139288</v>
          </cell>
          <cell r="C288">
            <v>9354095</v>
          </cell>
          <cell r="D288" t="str">
            <v>Westbourne Academy</v>
          </cell>
          <cell r="E288" t="str">
            <v>Secondary</v>
          </cell>
          <cell r="F288" t="str">
            <v>Recoupment Academy</v>
          </cell>
          <cell r="G288">
            <v>1</v>
          </cell>
          <cell r="H288">
            <v>0</v>
          </cell>
          <cell r="I288">
            <v>0</v>
          </cell>
          <cell r="J288">
            <v>0</v>
          </cell>
          <cell r="K288">
            <v>5</v>
          </cell>
          <cell r="L288">
            <v>3</v>
          </cell>
          <cell r="M288">
            <v>2</v>
          </cell>
          <cell r="N288">
            <v>1002</v>
          </cell>
          <cell r="O288">
            <v>0</v>
          </cell>
          <cell r="P288">
            <v>0</v>
          </cell>
          <cell r="Q288">
            <v>0</v>
          </cell>
          <cell r="R288">
            <v>1002</v>
          </cell>
          <cell r="S288">
            <v>617</v>
          </cell>
          <cell r="T288">
            <v>385</v>
          </cell>
          <cell r="U288">
            <v>219</v>
          </cell>
          <cell r="V288">
            <v>193</v>
          </cell>
          <cell r="W288">
            <v>205</v>
          </cell>
          <cell r="X288">
            <v>208</v>
          </cell>
          <cell r="Y288">
            <v>177</v>
          </cell>
          <cell r="Z288">
            <v>0</v>
          </cell>
          <cell r="AA288">
            <v>1002</v>
          </cell>
          <cell r="AB288">
            <v>200.4</v>
          </cell>
          <cell r="AC288">
            <v>0</v>
          </cell>
          <cell r="AD288">
            <v>0</v>
          </cell>
          <cell r="AE288">
            <v>203.00000000000048</v>
          </cell>
          <cell r="AF288">
            <v>324.3236763236763</v>
          </cell>
          <cell r="AG288">
            <v>0</v>
          </cell>
          <cell r="AH288">
            <v>0</v>
          </cell>
          <cell r="AI288">
            <v>0</v>
          </cell>
          <cell r="AJ288">
            <v>0</v>
          </cell>
          <cell r="AK288">
            <v>0</v>
          </cell>
          <cell r="AL288">
            <v>0</v>
          </cell>
          <cell r="AM288">
            <v>0</v>
          </cell>
          <cell r="AN288">
            <v>357.3566433566437</v>
          </cell>
          <cell r="AO288">
            <v>170.16983016983033</v>
          </cell>
          <cell r="AP288">
            <v>109.10889110889123</v>
          </cell>
          <cell r="AQ288">
            <v>235.23476523476546</v>
          </cell>
          <cell r="AR288">
            <v>128.12787212787228</v>
          </cell>
          <cell r="AS288">
            <v>2.0019980019980044</v>
          </cell>
          <cell r="AT288">
            <v>0</v>
          </cell>
          <cell r="AU288">
            <v>0</v>
          </cell>
          <cell r="AV288">
            <v>0</v>
          </cell>
          <cell r="AW288">
            <v>0</v>
          </cell>
          <cell r="AX288">
            <v>19.076152304609209</v>
          </cell>
          <cell r="AY288">
            <v>42.168336673346644</v>
          </cell>
          <cell r="AZ288">
            <v>72.288577154308612</v>
          </cell>
          <cell r="BA288">
            <v>9.0089910089910106</v>
          </cell>
          <cell r="BB288">
            <v>0</v>
          </cell>
          <cell r="BC288">
            <v>0</v>
          </cell>
          <cell r="BD288">
            <v>67.384615384615444</v>
          </cell>
          <cell r="BE288">
            <v>76.156756756756835</v>
          </cell>
          <cell r="BF288">
            <v>76.743589743589666</v>
          </cell>
          <cell r="BG288">
            <v>87.404255319148973</v>
          </cell>
          <cell r="BH288">
            <v>48.788461538461604</v>
          </cell>
          <cell r="BI288">
            <v>227.21147867469102</v>
          </cell>
          <cell r="BJ288">
            <v>0</v>
          </cell>
          <cell r="BK288">
            <v>0</v>
          </cell>
          <cell r="BL288">
            <v>0</v>
          </cell>
          <cell r="BM288">
            <v>1.26785222151067</v>
          </cell>
          <cell r="BN288">
            <v>0</v>
          </cell>
          <cell r="BO288">
            <v>0</v>
          </cell>
          <cell r="BP288">
            <v>1</v>
          </cell>
        </row>
        <row r="289">
          <cell r="A289">
            <v>356</v>
          </cell>
          <cell r="B289">
            <v>144214</v>
          </cell>
          <cell r="C289">
            <v>9354096</v>
          </cell>
          <cell r="D289" t="str">
            <v>Claydon High School</v>
          </cell>
          <cell r="E289" t="str">
            <v>Secondary</v>
          </cell>
          <cell r="F289" t="str">
            <v>Recoupment Academy</v>
          </cell>
          <cell r="G289">
            <v>1</v>
          </cell>
          <cell r="H289">
            <v>0</v>
          </cell>
          <cell r="I289">
            <v>0</v>
          </cell>
          <cell r="J289">
            <v>0</v>
          </cell>
          <cell r="K289">
            <v>5</v>
          </cell>
          <cell r="L289">
            <v>3</v>
          </cell>
          <cell r="M289">
            <v>2</v>
          </cell>
          <cell r="N289">
            <v>752</v>
          </cell>
          <cell r="O289">
            <v>0</v>
          </cell>
          <cell r="P289">
            <v>0</v>
          </cell>
          <cell r="Q289">
            <v>0</v>
          </cell>
          <cell r="R289">
            <v>752</v>
          </cell>
          <cell r="S289">
            <v>456</v>
          </cell>
          <cell r="T289">
            <v>296</v>
          </cell>
          <cell r="U289">
            <v>163</v>
          </cell>
          <cell r="V289">
            <v>150</v>
          </cell>
          <cell r="W289">
            <v>143</v>
          </cell>
          <cell r="X289">
            <v>148</v>
          </cell>
          <cell r="Y289">
            <v>148</v>
          </cell>
          <cell r="Z289">
            <v>0</v>
          </cell>
          <cell r="AA289">
            <v>752</v>
          </cell>
          <cell r="AB289">
            <v>150.4</v>
          </cell>
          <cell r="AC289">
            <v>0</v>
          </cell>
          <cell r="AD289">
            <v>0</v>
          </cell>
          <cell r="AE289">
            <v>75.999999999999957</v>
          </cell>
          <cell r="AF289">
            <v>144.5348189415042</v>
          </cell>
          <cell r="AG289">
            <v>0</v>
          </cell>
          <cell r="AH289">
            <v>0</v>
          </cell>
          <cell r="AI289">
            <v>0</v>
          </cell>
          <cell r="AJ289">
            <v>0</v>
          </cell>
          <cell r="AK289">
            <v>0</v>
          </cell>
          <cell r="AL289">
            <v>0</v>
          </cell>
          <cell r="AM289">
            <v>0</v>
          </cell>
          <cell r="AN289">
            <v>638</v>
          </cell>
          <cell r="AO289">
            <v>16.000000000000036</v>
          </cell>
          <cell r="AP289">
            <v>18.000000000000032</v>
          </cell>
          <cell r="AQ289">
            <v>37.000000000000021</v>
          </cell>
          <cell r="AR289">
            <v>43.000000000000007</v>
          </cell>
          <cell r="AS289">
            <v>0</v>
          </cell>
          <cell r="AT289">
            <v>0</v>
          </cell>
          <cell r="AU289">
            <v>0</v>
          </cell>
          <cell r="AV289">
            <v>0</v>
          </cell>
          <cell r="AW289">
            <v>0</v>
          </cell>
          <cell r="AX289">
            <v>1.0026666666666642</v>
          </cell>
          <cell r="AY289">
            <v>2.0053333333333359</v>
          </cell>
          <cell r="AZ289">
            <v>2.0053333333333359</v>
          </cell>
          <cell r="BA289">
            <v>7.3314763231197775</v>
          </cell>
          <cell r="BB289">
            <v>0</v>
          </cell>
          <cell r="BC289">
            <v>0</v>
          </cell>
          <cell r="BD289">
            <v>61.999999999999964</v>
          </cell>
          <cell r="BE289">
            <v>39.527027027026946</v>
          </cell>
          <cell r="BF289">
            <v>57.401408450704174</v>
          </cell>
          <cell r="BG289">
            <v>70.000000000000014</v>
          </cell>
          <cell r="BH289">
            <v>25.170068027210831</v>
          </cell>
          <cell r="BI289">
            <v>157.24270387961275</v>
          </cell>
          <cell r="BJ289">
            <v>0</v>
          </cell>
          <cell r="BK289">
            <v>0</v>
          </cell>
          <cell r="BL289">
            <v>0</v>
          </cell>
          <cell r="BM289">
            <v>2.9084726041121498</v>
          </cell>
          <cell r="BN289">
            <v>0</v>
          </cell>
          <cell r="BO289">
            <v>0</v>
          </cell>
          <cell r="BP289">
            <v>1</v>
          </cell>
        </row>
        <row r="290">
          <cell r="A290">
            <v>357</v>
          </cell>
          <cell r="B290">
            <v>137218</v>
          </cell>
          <cell r="C290">
            <v>9354097</v>
          </cell>
          <cell r="D290" t="str">
            <v>East Bergholt High School</v>
          </cell>
          <cell r="E290" t="str">
            <v>Secondary</v>
          </cell>
          <cell r="F290" t="str">
            <v>Recoupment Academy</v>
          </cell>
          <cell r="G290">
            <v>1</v>
          </cell>
          <cell r="H290">
            <v>0</v>
          </cell>
          <cell r="I290">
            <v>0</v>
          </cell>
          <cell r="J290">
            <v>0</v>
          </cell>
          <cell r="K290">
            <v>5</v>
          </cell>
          <cell r="L290">
            <v>3</v>
          </cell>
          <cell r="M290">
            <v>2</v>
          </cell>
          <cell r="N290">
            <v>917</v>
          </cell>
          <cell r="O290">
            <v>0</v>
          </cell>
          <cell r="P290">
            <v>0</v>
          </cell>
          <cell r="Q290">
            <v>0</v>
          </cell>
          <cell r="R290">
            <v>917</v>
          </cell>
          <cell r="S290">
            <v>542</v>
          </cell>
          <cell r="T290">
            <v>375</v>
          </cell>
          <cell r="U290">
            <v>184</v>
          </cell>
          <cell r="V290">
            <v>187</v>
          </cell>
          <cell r="W290">
            <v>171</v>
          </cell>
          <cell r="X290">
            <v>186</v>
          </cell>
          <cell r="Y290">
            <v>189</v>
          </cell>
          <cell r="Z290">
            <v>0</v>
          </cell>
          <cell r="AA290">
            <v>917</v>
          </cell>
          <cell r="AB290">
            <v>183.4</v>
          </cell>
          <cell r="AC290">
            <v>0</v>
          </cell>
          <cell r="AD290">
            <v>0</v>
          </cell>
          <cell r="AE290">
            <v>79</v>
          </cell>
          <cell r="AF290">
            <v>138.19160387513455</v>
          </cell>
          <cell r="AG290">
            <v>0</v>
          </cell>
          <cell r="AH290">
            <v>0</v>
          </cell>
          <cell r="AI290">
            <v>0</v>
          </cell>
          <cell r="AJ290">
            <v>0</v>
          </cell>
          <cell r="AK290">
            <v>0</v>
          </cell>
          <cell r="AL290">
            <v>0</v>
          </cell>
          <cell r="AM290">
            <v>0</v>
          </cell>
          <cell r="AN290">
            <v>822.99999999999966</v>
          </cell>
          <cell r="AO290">
            <v>25.999999999999975</v>
          </cell>
          <cell r="AP290">
            <v>21.999999999999957</v>
          </cell>
          <cell r="AQ290">
            <v>16.999999999999961</v>
          </cell>
          <cell r="AR290">
            <v>13.000000000000034</v>
          </cell>
          <cell r="AS290">
            <v>11.999999999999959</v>
          </cell>
          <cell r="AT290">
            <v>3.9999999999999987</v>
          </cell>
          <cell r="AU290">
            <v>0</v>
          </cell>
          <cell r="AV290">
            <v>0</v>
          </cell>
          <cell r="AW290">
            <v>0</v>
          </cell>
          <cell r="AX290">
            <v>1.0010917030567694</v>
          </cell>
          <cell r="AY290">
            <v>1.0010917030567694</v>
          </cell>
          <cell r="AZ290">
            <v>1.0010917030567694</v>
          </cell>
          <cell r="BA290">
            <v>2.9612486544671692</v>
          </cell>
          <cell r="BB290">
            <v>0</v>
          </cell>
          <cell r="BC290">
            <v>0</v>
          </cell>
          <cell r="BD290">
            <v>48.312849162011247</v>
          </cell>
          <cell r="BE290">
            <v>70.376344086021433</v>
          </cell>
          <cell r="BF290">
            <v>53.627218934911191</v>
          </cell>
          <cell r="BG290">
            <v>73.180327868852515</v>
          </cell>
          <cell r="BH290">
            <v>20.106382978723357</v>
          </cell>
          <cell r="BI290">
            <v>162.29921784981576</v>
          </cell>
          <cell r="BJ290">
            <v>0</v>
          </cell>
          <cell r="BK290">
            <v>0</v>
          </cell>
          <cell r="BL290">
            <v>0</v>
          </cell>
          <cell r="BM290">
            <v>3.4837929571759298</v>
          </cell>
          <cell r="BN290">
            <v>0</v>
          </cell>
          <cell r="BO290">
            <v>0</v>
          </cell>
          <cell r="BP290">
            <v>1</v>
          </cell>
        </row>
        <row r="291">
          <cell r="A291">
            <v>362</v>
          </cell>
          <cell r="B291">
            <v>137208</v>
          </cell>
          <cell r="C291">
            <v>9354098</v>
          </cell>
          <cell r="D291" t="str">
            <v>Holbrook Academy</v>
          </cell>
          <cell r="E291" t="str">
            <v>Secondary</v>
          </cell>
          <cell r="F291" t="str">
            <v>Recoupment Academy</v>
          </cell>
          <cell r="G291">
            <v>1</v>
          </cell>
          <cell r="H291">
            <v>0</v>
          </cell>
          <cell r="I291">
            <v>0</v>
          </cell>
          <cell r="J291">
            <v>0</v>
          </cell>
          <cell r="K291">
            <v>5</v>
          </cell>
          <cell r="L291">
            <v>3</v>
          </cell>
          <cell r="M291">
            <v>2</v>
          </cell>
          <cell r="N291">
            <v>578</v>
          </cell>
          <cell r="O291">
            <v>0</v>
          </cell>
          <cell r="P291">
            <v>0</v>
          </cell>
          <cell r="Q291">
            <v>0</v>
          </cell>
          <cell r="R291">
            <v>578</v>
          </cell>
          <cell r="S291">
            <v>352</v>
          </cell>
          <cell r="T291">
            <v>226</v>
          </cell>
          <cell r="U291">
            <v>117</v>
          </cell>
          <cell r="V291">
            <v>119</v>
          </cell>
          <cell r="W291">
            <v>116</v>
          </cell>
          <cell r="X291">
            <v>116</v>
          </cell>
          <cell r="Y291">
            <v>110</v>
          </cell>
          <cell r="Z291">
            <v>0</v>
          </cell>
          <cell r="AA291">
            <v>578</v>
          </cell>
          <cell r="AB291">
            <v>115.6</v>
          </cell>
          <cell r="AC291">
            <v>0</v>
          </cell>
          <cell r="AD291">
            <v>0</v>
          </cell>
          <cell r="AE291">
            <v>64.999999999999829</v>
          </cell>
          <cell r="AF291">
            <v>119.51515151515152</v>
          </cell>
          <cell r="AG291">
            <v>0</v>
          </cell>
          <cell r="AH291">
            <v>0</v>
          </cell>
          <cell r="AI291">
            <v>0</v>
          </cell>
          <cell r="AJ291">
            <v>0</v>
          </cell>
          <cell r="AK291">
            <v>0</v>
          </cell>
          <cell r="AL291">
            <v>0</v>
          </cell>
          <cell r="AM291">
            <v>0</v>
          </cell>
          <cell r="AN291">
            <v>404.70017331022518</v>
          </cell>
          <cell r="AO291">
            <v>15.025996533795473</v>
          </cell>
          <cell r="AP291">
            <v>69.119584055459214</v>
          </cell>
          <cell r="AQ291">
            <v>33.057192374350116</v>
          </cell>
          <cell r="AR291">
            <v>38.065857885615252</v>
          </cell>
          <cell r="AS291">
            <v>18.031195840554581</v>
          </cell>
          <cell r="AT291">
            <v>0</v>
          </cell>
          <cell r="AU291">
            <v>0</v>
          </cell>
          <cell r="AV291">
            <v>0</v>
          </cell>
          <cell r="AW291">
            <v>0</v>
          </cell>
          <cell r="AX291">
            <v>0.99999999999999789</v>
          </cell>
          <cell r="AY291">
            <v>2.0000000000000018</v>
          </cell>
          <cell r="AZ291">
            <v>2.9999999999999996</v>
          </cell>
          <cell r="BA291">
            <v>1.0303030303030303</v>
          </cell>
          <cell r="BB291">
            <v>0</v>
          </cell>
          <cell r="BC291">
            <v>0</v>
          </cell>
          <cell r="BD291">
            <v>47.000000000000036</v>
          </cell>
          <cell r="BE291">
            <v>43.08620689655168</v>
          </cell>
          <cell r="BF291">
            <v>44.141592920353936</v>
          </cell>
          <cell r="BG291">
            <v>63.178571428571409</v>
          </cell>
          <cell r="BH291">
            <v>27.5</v>
          </cell>
          <cell r="BI291">
            <v>141.18437730760525</v>
          </cell>
          <cell r="BJ291">
            <v>0</v>
          </cell>
          <cell r="BK291">
            <v>0.32000000000001211</v>
          </cell>
          <cell r="BL291">
            <v>0</v>
          </cell>
          <cell r="BM291">
            <v>3.4628689869791698</v>
          </cell>
          <cell r="BN291">
            <v>1</v>
          </cell>
          <cell r="BO291">
            <v>0</v>
          </cell>
          <cell r="BP291">
            <v>1</v>
          </cell>
        </row>
        <row r="292">
          <cell r="A292">
            <v>376</v>
          </cell>
          <cell r="B292">
            <v>136969</v>
          </cell>
          <cell r="C292">
            <v>9354099</v>
          </cell>
          <cell r="D292" t="str">
            <v>Kesgrave High School</v>
          </cell>
          <cell r="E292" t="str">
            <v>Secondary</v>
          </cell>
          <cell r="F292" t="str">
            <v>Recoupment Academy</v>
          </cell>
          <cell r="G292">
            <v>1</v>
          </cell>
          <cell r="H292">
            <v>0</v>
          </cell>
          <cell r="I292">
            <v>0</v>
          </cell>
          <cell r="J292">
            <v>0</v>
          </cell>
          <cell r="K292">
            <v>5</v>
          </cell>
          <cell r="L292">
            <v>3</v>
          </cell>
          <cell r="M292">
            <v>2</v>
          </cell>
          <cell r="N292">
            <v>1544</v>
          </cell>
          <cell r="O292">
            <v>0</v>
          </cell>
          <cell r="P292">
            <v>0</v>
          </cell>
          <cell r="Q292">
            <v>0</v>
          </cell>
          <cell r="R292">
            <v>1544</v>
          </cell>
          <cell r="S292">
            <v>922</v>
          </cell>
          <cell r="T292">
            <v>622</v>
          </cell>
          <cell r="U292">
            <v>308</v>
          </cell>
          <cell r="V292">
            <v>307</v>
          </cell>
          <cell r="W292">
            <v>307</v>
          </cell>
          <cell r="X292">
            <v>306</v>
          </cell>
          <cell r="Y292">
            <v>316</v>
          </cell>
          <cell r="Z292">
            <v>0</v>
          </cell>
          <cell r="AA292">
            <v>1544</v>
          </cell>
          <cell r="AB292">
            <v>308.8</v>
          </cell>
          <cell r="AC292">
            <v>0</v>
          </cell>
          <cell r="AD292">
            <v>0</v>
          </cell>
          <cell r="AE292">
            <v>104.00000000000004</v>
          </cell>
          <cell r="AF292">
            <v>196.43506921555704</v>
          </cell>
          <cell r="AG292">
            <v>0</v>
          </cell>
          <cell r="AH292">
            <v>0</v>
          </cell>
          <cell r="AI292">
            <v>0</v>
          </cell>
          <cell r="AJ292">
            <v>0</v>
          </cell>
          <cell r="AK292">
            <v>0</v>
          </cell>
          <cell r="AL292">
            <v>0</v>
          </cell>
          <cell r="AM292">
            <v>0</v>
          </cell>
          <cell r="AN292">
            <v>1455.9999999999995</v>
          </cell>
          <cell r="AO292">
            <v>20.00000000000005</v>
          </cell>
          <cell r="AP292">
            <v>28.999999999999968</v>
          </cell>
          <cell r="AQ292">
            <v>11.000000000000004</v>
          </cell>
          <cell r="AR292">
            <v>22.999999999999972</v>
          </cell>
          <cell r="AS292">
            <v>5.0000000000000044</v>
          </cell>
          <cell r="AT292">
            <v>0</v>
          </cell>
          <cell r="AU292">
            <v>0</v>
          </cell>
          <cell r="AV292">
            <v>0</v>
          </cell>
          <cell r="AW292">
            <v>0</v>
          </cell>
          <cell r="AX292">
            <v>1.0006480881399866</v>
          </cell>
          <cell r="AY292">
            <v>3.0019442644199539</v>
          </cell>
          <cell r="AZ292">
            <v>8.0051847051199037</v>
          </cell>
          <cell r="BA292">
            <v>10.17798286090969</v>
          </cell>
          <cell r="BB292">
            <v>0</v>
          </cell>
          <cell r="BC292">
            <v>0</v>
          </cell>
          <cell r="BD292">
            <v>80.786885245901615</v>
          </cell>
          <cell r="BE292">
            <v>102.66885245901648</v>
          </cell>
          <cell r="BF292">
            <v>108.83612040133777</v>
          </cell>
          <cell r="BG292">
            <v>144.67346938775523</v>
          </cell>
          <cell r="BH292">
            <v>59.313915857605089</v>
          </cell>
          <cell r="BI292">
            <v>309.371367363491</v>
          </cell>
          <cell r="BJ292">
            <v>0</v>
          </cell>
          <cell r="BK292">
            <v>0</v>
          </cell>
          <cell r="BL292">
            <v>0</v>
          </cell>
          <cell r="BM292">
            <v>1.86418332358318</v>
          </cell>
          <cell r="BN292">
            <v>0</v>
          </cell>
          <cell r="BO292">
            <v>0</v>
          </cell>
          <cell r="BP292">
            <v>1</v>
          </cell>
        </row>
        <row r="293">
          <cell r="A293">
            <v>554</v>
          </cell>
          <cell r="B293">
            <v>136322</v>
          </cell>
          <cell r="C293">
            <v>9354102</v>
          </cell>
          <cell r="D293" t="str">
            <v>Samuel Ward Academy</v>
          </cell>
          <cell r="E293" t="str">
            <v>Secondary</v>
          </cell>
          <cell r="F293" t="str">
            <v>Recoupment Academy</v>
          </cell>
          <cell r="G293">
            <v>1</v>
          </cell>
          <cell r="H293">
            <v>0</v>
          </cell>
          <cell r="I293">
            <v>0</v>
          </cell>
          <cell r="J293">
            <v>0</v>
          </cell>
          <cell r="K293">
            <v>5</v>
          </cell>
          <cell r="L293">
            <v>3</v>
          </cell>
          <cell r="M293">
            <v>2</v>
          </cell>
          <cell r="N293">
            <v>1157</v>
          </cell>
          <cell r="O293">
            <v>0</v>
          </cell>
          <cell r="P293">
            <v>0</v>
          </cell>
          <cell r="Q293">
            <v>0</v>
          </cell>
          <cell r="R293">
            <v>1157</v>
          </cell>
          <cell r="S293">
            <v>695</v>
          </cell>
          <cell r="T293">
            <v>462</v>
          </cell>
          <cell r="U293">
            <v>232</v>
          </cell>
          <cell r="V293">
            <v>235</v>
          </cell>
          <cell r="W293">
            <v>228</v>
          </cell>
          <cell r="X293">
            <v>233</v>
          </cell>
          <cell r="Y293">
            <v>229</v>
          </cell>
          <cell r="Z293">
            <v>0</v>
          </cell>
          <cell r="AA293">
            <v>1157</v>
          </cell>
          <cell r="AB293">
            <v>231.4</v>
          </cell>
          <cell r="AC293">
            <v>0</v>
          </cell>
          <cell r="AD293">
            <v>0</v>
          </cell>
          <cell r="AE293">
            <v>117.00000000000003</v>
          </cell>
          <cell r="AF293">
            <v>195.50693240901211</v>
          </cell>
          <cell r="AG293">
            <v>0</v>
          </cell>
          <cell r="AH293">
            <v>0</v>
          </cell>
          <cell r="AI293">
            <v>0</v>
          </cell>
          <cell r="AJ293">
            <v>0</v>
          </cell>
          <cell r="AK293">
            <v>0</v>
          </cell>
          <cell r="AL293">
            <v>0</v>
          </cell>
          <cell r="AM293">
            <v>0</v>
          </cell>
          <cell r="AN293">
            <v>1038.9999999999998</v>
          </cell>
          <cell r="AO293">
            <v>78.000000000000057</v>
          </cell>
          <cell r="AP293">
            <v>40.000000000000028</v>
          </cell>
          <cell r="AQ293">
            <v>0</v>
          </cell>
          <cell r="AR293">
            <v>0</v>
          </cell>
          <cell r="AS293">
            <v>0</v>
          </cell>
          <cell r="AT293">
            <v>0</v>
          </cell>
          <cell r="AU293">
            <v>0</v>
          </cell>
          <cell r="AV293">
            <v>0</v>
          </cell>
          <cell r="AW293">
            <v>0</v>
          </cell>
          <cell r="AX293">
            <v>5.0260642919200729</v>
          </cell>
          <cell r="AY293">
            <v>6.0312771503040814</v>
          </cell>
          <cell r="AZ293">
            <v>8.0417028670721145</v>
          </cell>
          <cell r="BA293">
            <v>12.031195840554593</v>
          </cell>
          <cell r="BB293">
            <v>0</v>
          </cell>
          <cell r="BC293">
            <v>0</v>
          </cell>
          <cell r="BD293">
            <v>93.614035087719401</v>
          </cell>
          <cell r="BE293">
            <v>78.333333333333258</v>
          </cell>
          <cell r="BF293">
            <v>74.972972972973011</v>
          </cell>
          <cell r="BG293">
            <v>113.95633187772916</v>
          </cell>
          <cell r="BH293">
            <v>40.175438596491212</v>
          </cell>
          <cell r="BI293">
            <v>248.62987902726024</v>
          </cell>
          <cell r="BJ293">
            <v>0</v>
          </cell>
          <cell r="BK293">
            <v>0</v>
          </cell>
          <cell r="BL293">
            <v>0</v>
          </cell>
          <cell r="BM293">
            <v>1.6937658011222001</v>
          </cell>
          <cell r="BN293">
            <v>0</v>
          </cell>
          <cell r="BO293">
            <v>0</v>
          </cell>
          <cell r="BP293">
            <v>1</v>
          </cell>
        </row>
        <row r="294">
          <cell r="A294">
            <v>562</v>
          </cell>
          <cell r="B294">
            <v>143362</v>
          </cell>
          <cell r="C294">
            <v>9354103</v>
          </cell>
          <cell r="D294" t="str">
            <v>Stowupland High School</v>
          </cell>
          <cell r="E294" t="str">
            <v>Secondary</v>
          </cell>
          <cell r="F294" t="str">
            <v>Recoupment Academy</v>
          </cell>
          <cell r="G294">
            <v>1</v>
          </cell>
          <cell r="H294">
            <v>0</v>
          </cell>
          <cell r="I294">
            <v>0</v>
          </cell>
          <cell r="J294">
            <v>0</v>
          </cell>
          <cell r="K294">
            <v>5</v>
          </cell>
          <cell r="L294">
            <v>3</v>
          </cell>
          <cell r="M294">
            <v>2</v>
          </cell>
          <cell r="N294">
            <v>941</v>
          </cell>
          <cell r="O294">
            <v>0</v>
          </cell>
          <cell r="P294">
            <v>0</v>
          </cell>
          <cell r="Q294">
            <v>0</v>
          </cell>
          <cell r="R294">
            <v>941</v>
          </cell>
          <cell r="S294">
            <v>587</v>
          </cell>
          <cell r="T294">
            <v>354</v>
          </cell>
          <cell r="U294">
            <v>196</v>
          </cell>
          <cell r="V294">
            <v>179</v>
          </cell>
          <cell r="W294">
            <v>212</v>
          </cell>
          <cell r="X294">
            <v>176</v>
          </cell>
          <cell r="Y294">
            <v>178</v>
          </cell>
          <cell r="Z294">
            <v>0</v>
          </cell>
          <cell r="AA294">
            <v>941</v>
          </cell>
          <cell r="AB294">
            <v>188.2</v>
          </cell>
          <cell r="AC294">
            <v>0</v>
          </cell>
          <cell r="AD294">
            <v>0</v>
          </cell>
          <cell r="AE294">
            <v>109.99999999999973</v>
          </cell>
          <cell r="AF294">
            <v>227.10281385281385</v>
          </cell>
          <cell r="AG294">
            <v>0</v>
          </cell>
          <cell r="AH294">
            <v>0</v>
          </cell>
          <cell r="AI294">
            <v>0</v>
          </cell>
          <cell r="AJ294">
            <v>0</v>
          </cell>
          <cell r="AK294">
            <v>0</v>
          </cell>
          <cell r="AL294">
            <v>0</v>
          </cell>
          <cell r="AM294">
            <v>0</v>
          </cell>
          <cell r="AN294">
            <v>864.91914893617047</v>
          </cell>
          <cell r="AO294">
            <v>28.029787234042562</v>
          </cell>
          <cell r="AP294">
            <v>15.015957446808473</v>
          </cell>
          <cell r="AQ294">
            <v>33.035106382978718</v>
          </cell>
          <cell r="AR294">
            <v>0</v>
          </cell>
          <cell r="AS294">
            <v>0</v>
          </cell>
          <cell r="AT294">
            <v>0</v>
          </cell>
          <cell r="AU294">
            <v>0</v>
          </cell>
          <cell r="AV294">
            <v>0</v>
          </cell>
          <cell r="AW294">
            <v>0</v>
          </cell>
          <cell r="AX294">
            <v>2.9999999999999978</v>
          </cell>
          <cell r="AY294">
            <v>2.9999999999999978</v>
          </cell>
          <cell r="AZ294">
            <v>2.9999999999999978</v>
          </cell>
          <cell r="BA294">
            <v>6.1103896103896105</v>
          </cell>
          <cell r="BB294">
            <v>0</v>
          </cell>
          <cell r="BC294">
            <v>0</v>
          </cell>
          <cell r="BD294">
            <v>63.291666666666735</v>
          </cell>
          <cell r="BE294">
            <v>86.483146067415674</v>
          </cell>
          <cell r="BF294">
            <v>100.85436893203887</v>
          </cell>
          <cell r="BG294">
            <v>89.023255813953469</v>
          </cell>
          <cell r="BH294">
            <v>39.668571428571454</v>
          </cell>
          <cell r="BI294">
            <v>236.78924582443975</v>
          </cell>
          <cell r="BJ294">
            <v>0</v>
          </cell>
          <cell r="BK294">
            <v>0</v>
          </cell>
          <cell r="BL294">
            <v>0</v>
          </cell>
          <cell r="BM294">
            <v>2.92335050072165</v>
          </cell>
          <cell r="BN294">
            <v>0</v>
          </cell>
          <cell r="BO294">
            <v>0</v>
          </cell>
          <cell r="BP294">
            <v>1</v>
          </cell>
        </row>
        <row r="295">
          <cell r="A295">
            <v>159</v>
          </cell>
          <cell r="B295">
            <v>136416</v>
          </cell>
          <cell r="C295">
            <v>9354504</v>
          </cell>
          <cell r="D295" t="str">
            <v>Debenham High School</v>
          </cell>
          <cell r="E295" t="str">
            <v>Secondary</v>
          </cell>
          <cell r="F295" t="str">
            <v>Recoupment Academy</v>
          </cell>
          <cell r="G295">
            <v>1</v>
          </cell>
          <cell r="H295">
            <v>0</v>
          </cell>
          <cell r="I295">
            <v>0</v>
          </cell>
          <cell r="J295">
            <v>0</v>
          </cell>
          <cell r="K295">
            <v>5</v>
          </cell>
          <cell r="L295">
            <v>3</v>
          </cell>
          <cell r="M295">
            <v>2</v>
          </cell>
          <cell r="N295">
            <v>673</v>
          </cell>
          <cell r="O295">
            <v>0</v>
          </cell>
          <cell r="P295">
            <v>0</v>
          </cell>
          <cell r="Q295">
            <v>0</v>
          </cell>
          <cell r="R295">
            <v>673</v>
          </cell>
          <cell r="S295">
            <v>405</v>
          </cell>
          <cell r="T295">
            <v>268</v>
          </cell>
          <cell r="U295">
            <v>139</v>
          </cell>
          <cell r="V295">
            <v>135</v>
          </cell>
          <cell r="W295">
            <v>131</v>
          </cell>
          <cell r="X295">
            <v>130</v>
          </cell>
          <cell r="Y295">
            <v>138</v>
          </cell>
          <cell r="Z295">
            <v>0</v>
          </cell>
          <cell r="AA295">
            <v>673</v>
          </cell>
          <cell r="AB295">
            <v>134.6</v>
          </cell>
          <cell r="AC295">
            <v>0</v>
          </cell>
          <cell r="AD295">
            <v>0</v>
          </cell>
          <cell r="AE295">
            <v>33.999999999999972</v>
          </cell>
          <cell r="AF295">
            <v>82.754074074074083</v>
          </cell>
          <cell r="AG295">
            <v>0</v>
          </cell>
          <cell r="AH295">
            <v>0</v>
          </cell>
          <cell r="AI295">
            <v>0</v>
          </cell>
          <cell r="AJ295">
            <v>0</v>
          </cell>
          <cell r="AK295">
            <v>0</v>
          </cell>
          <cell r="AL295">
            <v>0</v>
          </cell>
          <cell r="AM295">
            <v>0</v>
          </cell>
          <cell r="AN295">
            <v>664</v>
          </cell>
          <cell r="AO295">
            <v>2.0000000000000018</v>
          </cell>
          <cell r="AP295">
            <v>1.0000000000000009</v>
          </cell>
          <cell r="AQ295">
            <v>4.0000000000000036</v>
          </cell>
          <cell r="AR295">
            <v>2.0000000000000018</v>
          </cell>
          <cell r="AS295">
            <v>0</v>
          </cell>
          <cell r="AT295">
            <v>0</v>
          </cell>
          <cell r="AU295">
            <v>0</v>
          </cell>
          <cell r="AV295">
            <v>0</v>
          </cell>
          <cell r="AW295">
            <v>0</v>
          </cell>
          <cell r="AX295">
            <v>0</v>
          </cell>
          <cell r="AY295">
            <v>0</v>
          </cell>
          <cell r="AZ295">
            <v>0</v>
          </cell>
          <cell r="BA295">
            <v>2.9911111111111111</v>
          </cell>
          <cell r="BB295">
            <v>0</v>
          </cell>
          <cell r="BC295">
            <v>0</v>
          </cell>
          <cell r="BD295">
            <v>46.671532846715294</v>
          </cell>
          <cell r="BE295">
            <v>45.692307692307629</v>
          </cell>
          <cell r="BF295">
            <v>50.304000000000002</v>
          </cell>
          <cell r="BG295">
            <v>57.777777777777715</v>
          </cell>
          <cell r="BH295">
            <v>17.25</v>
          </cell>
          <cell r="BI295">
            <v>133.36310393242144</v>
          </cell>
          <cell r="BJ295">
            <v>0</v>
          </cell>
          <cell r="BK295">
            <v>0</v>
          </cell>
          <cell r="BL295">
            <v>0</v>
          </cell>
          <cell r="BM295">
            <v>5.3869683823218999</v>
          </cell>
          <cell r="BN295">
            <v>0</v>
          </cell>
          <cell r="BO295">
            <v>0</v>
          </cell>
          <cell r="BP295">
            <v>1</v>
          </cell>
        </row>
        <row r="296">
          <cell r="A296">
            <v>372</v>
          </cell>
          <cell r="B296">
            <v>137849</v>
          </cell>
          <cell r="C296">
            <v>9354603</v>
          </cell>
          <cell r="D296" t="str">
            <v>St Alban's Catholic High School</v>
          </cell>
          <cell r="E296" t="str">
            <v>Secondary</v>
          </cell>
          <cell r="F296" t="str">
            <v>Recoupment Academy</v>
          </cell>
          <cell r="G296">
            <v>1</v>
          </cell>
          <cell r="H296">
            <v>0</v>
          </cell>
          <cell r="I296">
            <v>0</v>
          </cell>
          <cell r="J296">
            <v>0</v>
          </cell>
          <cell r="K296">
            <v>5</v>
          </cell>
          <cell r="L296">
            <v>3</v>
          </cell>
          <cell r="M296">
            <v>2</v>
          </cell>
          <cell r="N296">
            <v>817</v>
          </cell>
          <cell r="O296">
            <v>0</v>
          </cell>
          <cell r="P296">
            <v>0</v>
          </cell>
          <cell r="Q296">
            <v>0</v>
          </cell>
          <cell r="R296">
            <v>817</v>
          </cell>
          <cell r="S296">
            <v>492</v>
          </cell>
          <cell r="T296">
            <v>325</v>
          </cell>
          <cell r="U296">
            <v>162</v>
          </cell>
          <cell r="V296">
            <v>163</v>
          </cell>
          <cell r="W296">
            <v>167</v>
          </cell>
          <cell r="X296">
            <v>163</v>
          </cell>
          <cell r="Y296">
            <v>162</v>
          </cell>
          <cell r="Z296">
            <v>0</v>
          </cell>
          <cell r="AA296">
            <v>817</v>
          </cell>
          <cell r="AB296">
            <v>163.4</v>
          </cell>
          <cell r="AC296">
            <v>0</v>
          </cell>
          <cell r="AD296">
            <v>0</v>
          </cell>
          <cell r="AE296">
            <v>79.999999999999972</v>
          </cell>
          <cell r="AF296">
            <v>148.81423401688784</v>
          </cell>
          <cell r="AG296">
            <v>0</v>
          </cell>
          <cell r="AH296">
            <v>0</v>
          </cell>
          <cell r="AI296">
            <v>0</v>
          </cell>
          <cell r="AJ296">
            <v>0</v>
          </cell>
          <cell r="AK296">
            <v>0</v>
          </cell>
          <cell r="AL296">
            <v>0</v>
          </cell>
          <cell r="AM296">
            <v>0</v>
          </cell>
          <cell r="AN296">
            <v>501.61397058823525</v>
          </cell>
          <cell r="AO296">
            <v>64.078431372549019</v>
          </cell>
          <cell r="AP296">
            <v>73.089460784313744</v>
          </cell>
          <cell r="AQ296">
            <v>87.10661764705921</v>
          </cell>
          <cell r="AR296">
            <v>67.082107843137251</v>
          </cell>
          <cell r="AS296">
            <v>24.029411764705923</v>
          </cell>
          <cell r="AT296">
            <v>0</v>
          </cell>
          <cell r="AU296">
            <v>0</v>
          </cell>
          <cell r="AV296">
            <v>0</v>
          </cell>
          <cell r="AW296">
            <v>0</v>
          </cell>
          <cell r="AX296">
            <v>10.000000000000037</v>
          </cell>
          <cell r="AY296">
            <v>16.000000000000028</v>
          </cell>
          <cell r="AZ296">
            <v>19.999999999999993</v>
          </cell>
          <cell r="BA296">
            <v>5.9131483715319666</v>
          </cell>
          <cell r="BB296">
            <v>0</v>
          </cell>
          <cell r="BC296">
            <v>0</v>
          </cell>
          <cell r="BD296">
            <v>56.037735849056673</v>
          </cell>
          <cell r="BE296">
            <v>48.79617834394908</v>
          </cell>
          <cell r="BF296">
            <v>52.979310344827617</v>
          </cell>
          <cell r="BG296">
            <v>60.86708860759488</v>
          </cell>
          <cell r="BH296">
            <v>13.587096774193551</v>
          </cell>
          <cell r="BI296">
            <v>140.75391366943623</v>
          </cell>
          <cell r="BJ296">
            <v>0</v>
          </cell>
          <cell r="BK296">
            <v>0</v>
          </cell>
          <cell r="BL296">
            <v>0</v>
          </cell>
          <cell r="BM296">
            <v>0.744872344840525</v>
          </cell>
          <cell r="BN296">
            <v>0</v>
          </cell>
          <cell r="BO296">
            <v>0</v>
          </cell>
          <cell r="BP296">
            <v>1</v>
          </cell>
        </row>
        <row r="297">
          <cell r="A297">
            <v>157</v>
          </cell>
          <cell r="B297">
            <v>146909</v>
          </cell>
          <cell r="C297">
            <v>9354605</v>
          </cell>
          <cell r="D297" t="str">
            <v>Pakefield High School</v>
          </cell>
          <cell r="E297" t="str">
            <v>Secondary</v>
          </cell>
          <cell r="F297" t="str">
            <v>Recoupment Academy</v>
          </cell>
          <cell r="G297">
            <v>1</v>
          </cell>
          <cell r="H297">
            <v>0</v>
          </cell>
          <cell r="I297">
            <v>0</v>
          </cell>
          <cell r="J297">
            <v>0</v>
          </cell>
          <cell r="K297">
            <v>5</v>
          </cell>
          <cell r="L297">
            <v>3</v>
          </cell>
          <cell r="M297">
            <v>2</v>
          </cell>
          <cell r="N297">
            <v>750</v>
          </cell>
          <cell r="O297">
            <v>0</v>
          </cell>
          <cell r="P297">
            <v>0</v>
          </cell>
          <cell r="Q297">
            <v>0</v>
          </cell>
          <cell r="R297">
            <v>750</v>
          </cell>
          <cell r="S297">
            <v>423</v>
          </cell>
          <cell r="T297">
            <v>327</v>
          </cell>
          <cell r="U297">
            <v>112</v>
          </cell>
          <cell r="V297">
            <v>148</v>
          </cell>
          <cell r="W297">
            <v>163</v>
          </cell>
          <cell r="X297">
            <v>165</v>
          </cell>
          <cell r="Y297">
            <v>162</v>
          </cell>
          <cell r="Z297">
            <v>0</v>
          </cell>
          <cell r="AA297">
            <v>750</v>
          </cell>
          <cell r="AB297">
            <v>150</v>
          </cell>
          <cell r="AC297">
            <v>0</v>
          </cell>
          <cell r="AD297">
            <v>0</v>
          </cell>
          <cell r="AE297">
            <v>162.99999999999974</v>
          </cell>
          <cell r="AF297">
            <v>242.80575539568343</v>
          </cell>
          <cell r="AG297">
            <v>0</v>
          </cell>
          <cell r="AH297">
            <v>0</v>
          </cell>
          <cell r="AI297">
            <v>0</v>
          </cell>
          <cell r="AJ297">
            <v>0</v>
          </cell>
          <cell r="AK297">
            <v>0</v>
          </cell>
          <cell r="AL297">
            <v>0</v>
          </cell>
          <cell r="AM297">
            <v>0</v>
          </cell>
          <cell r="AN297">
            <v>371.00000000000023</v>
          </cell>
          <cell r="AO297">
            <v>111</v>
          </cell>
          <cell r="AP297">
            <v>74.000000000000014</v>
          </cell>
          <cell r="AQ297">
            <v>107.99999999999999</v>
          </cell>
          <cell r="AR297">
            <v>41.000000000000021</v>
          </cell>
          <cell r="AS297">
            <v>35.000000000000021</v>
          </cell>
          <cell r="AT297">
            <v>9.9999999999999751</v>
          </cell>
          <cell r="AU297">
            <v>0</v>
          </cell>
          <cell r="AV297">
            <v>0</v>
          </cell>
          <cell r="AW297">
            <v>0</v>
          </cell>
          <cell r="AX297">
            <v>2.0000000000000027</v>
          </cell>
          <cell r="AY297">
            <v>3</v>
          </cell>
          <cell r="AZ297">
            <v>3</v>
          </cell>
          <cell r="BA297">
            <v>18.884892086330936</v>
          </cell>
          <cell r="BB297">
            <v>0</v>
          </cell>
          <cell r="BC297">
            <v>0</v>
          </cell>
          <cell r="BD297">
            <v>46.056074766355138</v>
          </cell>
          <cell r="BE297">
            <v>61.666666666666721</v>
          </cell>
          <cell r="BF297">
            <v>70.735849056603712</v>
          </cell>
          <cell r="BG297">
            <v>85.094339622641584</v>
          </cell>
          <cell r="BH297">
            <v>41.254658385093215</v>
          </cell>
          <cell r="BI297">
            <v>192.10495866346153</v>
          </cell>
          <cell r="BJ297">
            <v>0</v>
          </cell>
          <cell r="BK297">
            <v>0</v>
          </cell>
          <cell r="BL297">
            <v>0</v>
          </cell>
          <cell r="BM297">
            <v>2.4795057132878999</v>
          </cell>
          <cell r="BN297">
            <v>0</v>
          </cell>
          <cell r="BO297">
            <v>0</v>
          </cell>
          <cell r="BP297">
            <v>1</v>
          </cell>
        </row>
        <row r="298">
          <cell r="A298">
            <v>368</v>
          </cell>
          <cell r="B298">
            <v>136453</v>
          </cell>
          <cell r="C298">
            <v>9354606</v>
          </cell>
          <cell r="D298" t="str">
            <v>Ipswich Academy</v>
          </cell>
          <cell r="E298" t="str">
            <v>Secondary</v>
          </cell>
          <cell r="F298" t="str">
            <v>Recoupment Academy</v>
          </cell>
          <cell r="G298">
            <v>1</v>
          </cell>
          <cell r="H298">
            <v>0</v>
          </cell>
          <cell r="I298">
            <v>0</v>
          </cell>
          <cell r="J298">
            <v>0</v>
          </cell>
          <cell r="K298">
            <v>5</v>
          </cell>
          <cell r="L298">
            <v>3</v>
          </cell>
          <cell r="M298">
            <v>2</v>
          </cell>
          <cell r="N298">
            <v>867</v>
          </cell>
          <cell r="O298">
            <v>0</v>
          </cell>
          <cell r="P298">
            <v>0</v>
          </cell>
          <cell r="Q298">
            <v>0</v>
          </cell>
          <cell r="R298">
            <v>867</v>
          </cell>
          <cell r="S298">
            <v>552</v>
          </cell>
          <cell r="T298">
            <v>315</v>
          </cell>
          <cell r="U298">
            <v>239</v>
          </cell>
          <cell r="V298">
            <v>152</v>
          </cell>
          <cell r="W298">
            <v>161</v>
          </cell>
          <cell r="X298">
            <v>151</v>
          </cell>
          <cell r="Y298">
            <v>164</v>
          </cell>
          <cell r="Z298">
            <v>0</v>
          </cell>
          <cell r="AA298">
            <v>867</v>
          </cell>
          <cell r="AB298">
            <v>173.4</v>
          </cell>
          <cell r="AC298">
            <v>0</v>
          </cell>
          <cell r="AD298">
            <v>0</v>
          </cell>
          <cell r="AE298">
            <v>250.99999999999983</v>
          </cell>
          <cell r="AF298">
            <v>376.76493011435832</v>
          </cell>
          <cell r="AG298">
            <v>0</v>
          </cell>
          <cell r="AH298">
            <v>0</v>
          </cell>
          <cell r="AI298">
            <v>0</v>
          </cell>
          <cell r="AJ298">
            <v>0</v>
          </cell>
          <cell r="AK298">
            <v>0</v>
          </cell>
          <cell r="AL298">
            <v>0</v>
          </cell>
          <cell r="AM298">
            <v>0</v>
          </cell>
          <cell r="AN298">
            <v>209.99999999999972</v>
          </cell>
          <cell r="AO298">
            <v>32.999999999999979</v>
          </cell>
          <cell r="AP298">
            <v>104.99999999999986</v>
          </cell>
          <cell r="AQ298">
            <v>164.0000000000004</v>
          </cell>
          <cell r="AR298">
            <v>252.99999999999966</v>
          </cell>
          <cell r="AS298">
            <v>101.99999999999963</v>
          </cell>
          <cell r="AT298">
            <v>0</v>
          </cell>
          <cell r="AU298">
            <v>0</v>
          </cell>
          <cell r="AV298">
            <v>0</v>
          </cell>
          <cell r="AW298">
            <v>0</v>
          </cell>
          <cell r="AX298">
            <v>11.02543352601152</v>
          </cell>
          <cell r="AY298">
            <v>26.060115606936421</v>
          </cell>
          <cell r="AZ298">
            <v>36.083236994219661</v>
          </cell>
          <cell r="BA298">
            <v>3.3049555273189326</v>
          </cell>
          <cell r="BB298">
            <v>0</v>
          </cell>
          <cell r="BC298">
            <v>0</v>
          </cell>
          <cell r="BD298">
            <v>110.928270042194</v>
          </cell>
          <cell r="BE298">
            <v>78.054054054053978</v>
          </cell>
          <cell r="BF298">
            <v>86.940000000000012</v>
          </cell>
          <cell r="BG298">
            <v>104.21126760563386</v>
          </cell>
          <cell r="BH298">
            <v>41.803921568627494</v>
          </cell>
          <cell r="BI298">
            <v>263.51996419486233</v>
          </cell>
          <cell r="BJ298">
            <v>0</v>
          </cell>
          <cell r="BK298">
            <v>0</v>
          </cell>
          <cell r="BL298">
            <v>0</v>
          </cell>
          <cell r="BM298">
            <v>1.37668907900078</v>
          </cell>
          <cell r="BN298">
            <v>0</v>
          </cell>
          <cell r="BO298">
            <v>0</v>
          </cell>
          <cell r="BP298">
            <v>1</v>
          </cell>
        </row>
        <row r="299">
          <cell r="A299">
            <v>494</v>
          </cell>
          <cell r="B299">
            <v>147509</v>
          </cell>
          <cell r="C299">
            <v>9352105</v>
          </cell>
          <cell r="D299" t="str">
            <v>Ringshall School</v>
          </cell>
          <cell r="E299" t="str">
            <v>Primary</v>
          </cell>
          <cell r="F299" t="str">
            <v>Recoupment Academy</v>
          </cell>
          <cell r="G299">
            <v>1</v>
          </cell>
          <cell r="H299">
            <v>0</v>
          </cell>
          <cell r="I299">
            <v>0</v>
          </cell>
          <cell r="J299">
            <v>7</v>
          </cell>
          <cell r="K299">
            <v>0</v>
          </cell>
          <cell r="L299">
            <v>0</v>
          </cell>
          <cell r="M299">
            <v>0</v>
          </cell>
          <cell r="N299">
            <v>129</v>
          </cell>
          <cell r="O299">
            <v>129</v>
          </cell>
          <cell r="P299">
            <v>17</v>
          </cell>
          <cell r="Q299">
            <v>112</v>
          </cell>
          <cell r="R299">
            <v>0</v>
          </cell>
          <cell r="S299">
            <v>0</v>
          </cell>
          <cell r="T299">
            <v>0</v>
          </cell>
          <cell r="U299">
            <v>0</v>
          </cell>
          <cell r="V299">
            <v>0</v>
          </cell>
          <cell r="W299">
            <v>0</v>
          </cell>
          <cell r="X299">
            <v>0</v>
          </cell>
          <cell r="Y299">
            <v>0</v>
          </cell>
          <cell r="Z299">
            <v>0</v>
          </cell>
          <cell r="AA299">
            <v>129</v>
          </cell>
          <cell r="AB299">
            <v>18.428571428571427</v>
          </cell>
          <cell r="AC299">
            <v>1.9999999999999938</v>
          </cell>
          <cell r="AD299">
            <v>10.487804878048781</v>
          </cell>
          <cell r="AE299">
            <v>0</v>
          </cell>
          <cell r="AF299">
            <v>0</v>
          </cell>
          <cell r="AG299">
            <v>128</v>
          </cell>
          <cell r="AH299">
            <v>0.99999999999999944</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2.3035714285714342</v>
          </cell>
          <cell r="AW299">
            <v>4.607142857142855</v>
          </cell>
          <cell r="AX299">
            <v>0</v>
          </cell>
          <cell r="AY299">
            <v>0</v>
          </cell>
          <cell r="AZ299">
            <v>0</v>
          </cell>
          <cell r="BA299">
            <v>0</v>
          </cell>
          <cell r="BB299">
            <v>27.450980392156829</v>
          </cell>
          <cell r="BC299">
            <v>31.617647058823493</v>
          </cell>
          <cell r="BD299">
            <v>0</v>
          </cell>
          <cell r="BE299">
            <v>0</v>
          </cell>
          <cell r="BF299">
            <v>0</v>
          </cell>
          <cell r="BG299">
            <v>0</v>
          </cell>
          <cell r="BH299">
            <v>0</v>
          </cell>
          <cell r="BI299">
            <v>0</v>
          </cell>
          <cell r="BJ299">
            <v>11.259999999999955</v>
          </cell>
          <cell r="BK299">
            <v>0</v>
          </cell>
          <cell r="BL299">
            <v>2.5634001510204101</v>
          </cell>
          <cell r="BM299">
            <v>0</v>
          </cell>
          <cell r="BN299">
            <v>1</v>
          </cell>
          <cell r="BO299">
            <v>1</v>
          </cell>
          <cell r="BP299">
            <v>0</v>
          </cell>
        </row>
        <row r="300">
          <cell r="A300">
            <v>446</v>
          </cell>
          <cell r="B300">
            <v>147450</v>
          </cell>
          <cell r="C300">
            <v>9353028</v>
          </cell>
          <cell r="D300" t="str">
            <v>Great Whelnetham Church of England Primary School</v>
          </cell>
          <cell r="E300" t="str">
            <v>Primary</v>
          </cell>
          <cell r="F300" t="str">
            <v>Recoupment Academy</v>
          </cell>
          <cell r="G300">
            <v>1</v>
          </cell>
          <cell r="H300">
            <v>0</v>
          </cell>
          <cell r="I300">
            <v>0</v>
          </cell>
          <cell r="J300">
            <v>7</v>
          </cell>
          <cell r="K300">
            <v>0</v>
          </cell>
          <cell r="L300">
            <v>0</v>
          </cell>
          <cell r="M300">
            <v>0</v>
          </cell>
          <cell r="N300">
            <v>98</v>
          </cell>
          <cell r="O300">
            <v>98</v>
          </cell>
          <cell r="P300">
            <v>13</v>
          </cell>
          <cell r="Q300">
            <v>85</v>
          </cell>
          <cell r="R300">
            <v>0</v>
          </cell>
          <cell r="S300">
            <v>0</v>
          </cell>
          <cell r="T300">
            <v>0</v>
          </cell>
          <cell r="U300">
            <v>0</v>
          </cell>
          <cell r="V300">
            <v>0</v>
          </cell>
          <cell r="W300">
            <v>0</v>
          </cell>
          <cell r="X300">
            <v>0</v>
          </cell>
          <cell r="Y300">
            <v>0</v>
          </cell>
          <cell r="Z300">
            <v>0</v>
          </cell>
          <cell r="AA300">
            <v>98</v>
          </cell>
          <cell r="AB300">
            <v>14</v>
          </cell>
          <cell r="AC300">
            <v>10.000000000000039</v>
          </cell>
          <cell r="AD300">
            <v>14.961832061068703</v>
          </cell>
          <cell r="AE300">
            <v>0</v>
          </cell>
          <cell r="AF300">
            <v>0</v>
          </cell>
          <cell r="AG300">
            <v>97.000000000000014</v>
          </cell>
          <cell r="AH300">
            <v>1.0000000000000038</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23.000000000000032</v>
          </cell>
          <cell r="BC300">
            <v>26.517647058823567</v>
          </cell>
          <cell r="BD300">
            <v>0</v>
          </cell>
          <cell r="BE300">
            <v>0</v>
          </cell>
          <cell r="BF300">
            <v>0</v>
          </cell>
          <cell r="BG300">
            <v>0</v>
          </cell>
          <cell r="BH300">
            <v>0</v>
          </cell>
          <cell r="BI300">
            <v>0</v>
          </cell>
          <cell r="BJ300">
            <v>0.12000000000000348</v>
          </cell>
          <cell r="BK300">
            <v>0</v>
          </cell>
          <cell r="BL300">
            <v>2.12877361544118</v>
          </cell>
          <cell r="BM300">
            <v>0</v>
          </cell>
          <cell r="BN300">
            <v>1</v>
          </cell>
          <cell r="BO300">
            <v>1</v>
          </cell>
          <cell r="BP300">
            <v>0</v>
          </cell>
        </row>
        <row r="301">
          <cell r="A301">
            <v>110</v>
          </cell>
          <cell r="B301">
            <v>124746</v>
          </cell>
          <cell r="C301">
            <v>9353108</v>
          </cell>
          <cell r="D301" t="str">
            <v>Wetheringsett Church of England Voluntary Controlled Primary School</v>
          </cell>
          <cell r="E301" t="str">
            <v>Primary</v>
          </cell>
          <cell r="F301" t="str">
            <v>Recoupment Academy</v>
          </cell>
          <cell r="G301">
            <v>1</v>
          </cell>
          <cell r="H301">
            <v>0</v>
          </cell>
          <cell r="I301">
            <v>0</v>
          </cell>
          <cell r="J301">
            <v>7</v>
          </cell>
          <cell r="K301">
            <v>0</v>
          </cell>
          <cell r="L301">
            <v>0</v>
          </cell>
          <cell r="M301">
            <v>0</v>
          </cell>
          <cell r="N301">
            <v>26</v>
          </cell>
          <cell r="O301">
            <v>26</v>
          </cell>
          <cell r="P301">
            <v>2</v>
          </cell>
          <cell r="Q301">
            <v>24</v>
          </cell>
          <cell r="R301">
            <v>0</v>
          </cell>
          <cell r="S301">
            <v>0</v>
          </cell>
          <cell r="T301">
            <v>0</v>
          </cell>
          <cell r="U301">
            <v>0</v>
          </cell>
          <cell r="V301">
            <v>0</v>
          </cell>
          <cell r="W301">
            <v>0</v>
          </cell>
          <cell r="X301">
            <v>0</v>
          </cell>
          <cell r="Y301">
            <v>0</v>
          </cell>
          <cell r="Z301">
            <v>0</v>
          </cell>
          <cell r="AA301">
            <v>26</v>
          </cell>
          <cell r="AB301">
            <v>3.7142857142857144</v>
          </cell>
          <cell r="AC301">
            <v>1.9999999999999993</v>
          </cell>
          <cell r="AD301">
            <v>3.25</v>
          </cell>
          <cell r="AE301">
            <v>0</v>
          </cell>
          <cell r="AF301">
            <v>0</v>
          </cell>
          <cell r="AG301">
            <v>26</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5.2173913043478244</v>
          </cell>
          <cell r="BC301">
            <v>5.6521739130434767</v>
          </cell>
          <cell r="BD301">
            <v>0</v>
          </cell>
          <cell r="BE301">
            <v>0</v>
          </cell>
          <cell r="BF301">
            <v>0</v>
          </cell>
          <cell r="BG301">
            <v>0</v>
          </cell>
          <cell r="BH301">
            <v>0</v>
          </cell>
          <cell r="BI301">
            <v>0</v>
          </cell>
          <cell r="BJ301">
            <v>0</v>
          </cell>
          <cell r="BK301">
            <v>0</v>
          </cell>
          <cell r="BL301">
            <v>1.5840310659090899</v>
          </cell>
          <cell r="BM301">
            <v>0</v>
          </cell>
          <cell r="BN301">
            <v>0</v>
          </cell>
          <cell r="BO301">
            <v>1</v>
          </cell>
          <cell r="BP301">
            <v>0</v>
          </cell>
        </row>
        <row r="302">
          <cell r="A302">
            <v>1001</v>
          </cell>
          <cell r="B302" t="str">
            <v/>
          </cell>
          <cell r="C302" t="str">
            <v/>
          </cell>
          <cell r="D302" t="str">
            <v>Churchill Free Special</v>
          </cell>
          <cell r="E302" t="str">
            <v>Special</v>
          </cell>
        </row>
        <row r="303">
          <cell r="A303">
            <v>1002</v>
          </cell>
          <cell r="D303" t="str">
            <v>Everitt Academy</v>
          </cell>
        </row>
        <row r="304">
          <cell r="A304">
            <v>195</v>
          </cell>
          <cell r="B304" t="str">
            <v/>
          </cell>
          <cell r="C304" t="str">
            <v/>
          </cell>
          <cell r="D304" t="str">
            <v>The Ashley School</v>
          </cell>
          <cell r="E304" t="str">
            <v>Special</v>
          </cell>
        </row>
        <row r="305">
          <cell r="A305">
            <v>196</v>
          </cell>
          <cell r="B305" t="str">
            <v/>
          </cell>
          <cell r="C305" t="str">
            <v/>
          </cell>
          <cell r="D305" t="str">
            <v>Warren School</v>
          </cell>
          <cell r="E305" t="str">
            <v>Special</v>
          </cell>
        </row>
        <row r="306">
          <cell r="A306">
            <v>393</v>
          </cell>
          <cell r="B306" t="str">
            <v/>
          </cell>
          <cell r="C306" t="str">
            <v/>
          </cell>
          <cell r="D306" t="str">
            <v>Stone Lodge Academy</v>
          </cell>
          <cell r="E306" t="str">
            <v>Special</v>
          </cell>
        </row>
        <row r="307">
          <cell r="A307">
            <v>395</v>
          </cell>
          <cell r="B307" t="str">
            <v/>
          </cell>
          <cell r="C307" t="str">
            <v/>
          </cell>
          <cell r="D307" t="str">
            <v>Thomas Wolsey School</v>
          </cell>
          <cell r="E307" t="str">
            <v>Special</v>
          </cell>
        </row>
        <row r="308">
          <cell r="A308">
            <v>396</v>
          </cell>
          <cell r="B308" t="str">
            <v/>
          </cell>
          <cell r="C308" t="str">
            <v/>
          </cell>
          <cell r="D308" t="str">
            <v>The Bridge School</v>
          </cell>
          <cell r="E308" t="str">
            <v>Special</v>
          </cell>
        </row>
        <row r="309">
          <cell r="A309">
            <v>575</v>
          </cell>
          <cell r="B309" t="str">
            <v/>
          </cell>
          <cell r="C309" t="str">
            <v/>
          </cell>
          <cell r="D309" t="str">
            <v>Priory School</v>
          </cell>
          <cell r="E309" t="str">
            <v>Special</v>
          </cell>
        </row>
        <row r="310">
          <cell r="A310">
            <v>576</v>
          </cell>
          <cell r="B310" t="str">
            <v/>
          </cell>
          <cell r="C310" t="str">
            <v/>
          </cell>
          <cell r="D310" t="str">
            <v>Riverwalk School</v>
          </cell>
          <cell r="E310" t="str">
            <v>Special</v>
          </cell>
        </row>
        <row r="311">
          <cell r="A311">
            <v>579</v>
          </cell>
          <cell r="B311" t="str">
            <v/>
          </cell>
          <cell r="C311" t="str">
            <v/>
          </cell>
          <cell r="D311" t="str">
            <v>Hillside Special School</v>
          </cell>
          <cell r="E311" t="str">
            <v>Special</v>
          </cell>
          <cell r="BR311">
            <v>86</v>
          </cell>
        </row>
        <row r="312">
          <cell r="A312">
            <v>176</v>
          </cell>
          <cell r="B312" t="str">
            <v/>
          </cell>
          <cell r="C312" t="str">
            <v/>
          </cell>
          <cell r="D312" t="str">
            <v>Old Warren House Pupil Referral Unit</v>
          </cell>
          <cell r="E312" t="str">
            <v>PRU</v>
          </cell>
          <cell r="BS312">
            <v>24</v>
          </cell>
        </row>
        <row r="313">
          <cell r="A313">
            <v>187</v>
          </cell>
          <cell r="B313" t="str">
            <v/>
          </cell>
          <cell r="C313" t="str">
            <v/>
          </cell>
          <cell r="D313" t="str">
            <v>The Attic</v>
          </cell>
          <cell r="E313" t="str">
            <v>PRU</v>
          </cell>
          <cell r="BS313">
            <v>50</v>
          </cell>
        </row>
        <row r="314">
          <cell r="A314">
            <v>189</v>
          </cell>
          <cell r="B314" t="str">
            <v/>
          </cell>
          <cell r="C314" t="str">
            <v/>
          </cell>
          <cell r="D314" t="str">
            <v>First Base (Lowestoft) Pupil Referral Unit</v>
          </cell>
          <cell r="E314" t="str">
            <v>PRU</v>
          </cell>
          <cell r="BS314">
            <v>12</v>
          </cell>
        </row>
        <row r="315">
          <cell r="A315">
            <v>190</v>
          </cell>
          <cell r="B315" t="str">
            <v/>
          </cell>
          <cell r="C315" t="str">
            <v/>
          </cell>
          <cell r="D315" t="str">
            <v>Harbour Pupil Referral Unit</v>
          </cell>
          <cell r="E315" t="str">
            <v>PRU</v>
          </cell>
          <cell r="BS315">
            <v>24</v>
          </cell>
        </row>
        <row r="316">
          <cell r="A316">
            <v>351</v>
          </cell>
          <cell r="B316" t="str">
            <v/>
          </cell>
          <cell r="C316" t="str">
            <v/>
          </cell>
          <cell r="D316" t="str">
            <v>Alderwood Pupil Referral Unit</v>
          </cell>
          <cell r="E316" t="str">
            <v>PRU</v>
          </cell>
        </row>
        <row r="317">
          <cell r="A317">
            <v>352</v>
          </cell>
          <cell r="B317" t="str">
            <v/>
          </cell>
          <cell r="C317" t="str">
            <v/>
          </cell>
          <cell r="D317" t="str">
            <v>First Base (Ipswich) Pupil Referral Unit</v>
          </cell>
          <cell r="E317" t="str">
            <v>PRU</v>
          </cell>
        </row>
        <row r="318">
          <cell r="A318">
            <v>353</v>
          </cell>
          <cell r="B318" t="str">
            <v/>
          </cell>
          <cell r="C318" t="str">
            <v/>
          </cell>
          <cell r="D318" t="str">
            <v>St Christopher's Pupil Referral Unit</v>
          </cell>
          <cell r="E318" t="str">
            <v>PRU</v>
          </cell>
        </row>
        <row r="319">
          <cell r="A319">
            <v>367</v>
          </cell>
          <cell r="B319" t="str">
            <v/>
          </cell>
          <cell r="C319" t="str">
            <v/>
          </cell>
          <cell r="D319" t="str">
            <v>Parkside Pupil Referral Unit</v>
          </cell>
          <cell r="E319" t="str">
            <v>PRU</v>
          </cell>
        </row>
        <row r="320">
          <cell r="A320">
            <v>389</v>
          </cell>
          <cell r="B320" t="str">
            <v/>
          </cell>
          <cell r="C320" t="str">
            <v/>
          </cell>
          <cell r="D320" t="str">
            <v>Westbridge Pupil Referral Unit</v>
          </cell>
          <cell r="E320" t="str">
            <v>PRU</v>
          </cell>
        </row>
        <row r="321">
          <cell r="A321">
            <v>577</v>
          </cell>
          <cell r="B321" t="str">
            <v/>
          </cell>
          <cell r="C321" t="str">
            <v/>
          </cell>
          <cell r="D321" t="str">
            <v>Hampden House Pupil Referral Unit</v>
          </cell>
          <cell r="E321" t="str">
            <v>PRU</v>
          </cell>
        </row>
        <row r="322">
          <cell r="A322">
            <v>580</v>
          </cell>
          <cell r="B322" t="str">
            <v/>
          </cell>
          <cell r="C322" t="str">
            <v/>
          </cell>
          <cell r="D322" t="str">
            <v>The Albany Centre Pupil Referral Unit</v>
          </cell>
          <cell r="E322" t="str">
            <v>PRU</v>
          </cell>
        </row>
        <row r="323">
          <cell r="A323">
            <v>584</v>
          </cell>
          <cell r="B323" t="str">
            <v/>
          </cell>
          <cell r="C323" t="str">
            <v/>
          </cell>
          <cell r="D323" t="str">
            <v>The Kingsfield Centre Pupil Referral Unit</v>
          </cell>
          <cell r="E323" t="str">
            <v>PRU</v>
          </cell>
        </row>
        <row r="324">
          <cell r="A324">
            <v>597</v>
          </cell>
          <cell r="B324" t="str">
            <v/>
          </cell>
          <cell r="C324" t="str">
            <v/>
          </cell>
          <cell r="D324" t="str">
            <v>First Base (BSE) Pupil Referral Unit</v>
          </cell>
          <cell r="E324" t="str">
            <v>PRU</v>
          </cell>
        </row>
        <row r="325">
          <cell r="A325">
            <v>266</v>
          </cell>
          <cell r="B325" t="str">
            <v/>
          </cell>
          <cell r="C325" t="str">
            <v/>
          </cell>
          <cell r="D325" t="str">
            <v>Highfield Nursery School</v>
          </cell>
          <cell r="E325" t="str">
            <v>Maintained Nursery</v>
          </cell>
        </row>
      </sheetData>
      <sheetData sheetId="2"/>
      <sheetData sheetId="3"/>
      <sheetData sheetId="4"/>
      <sheetData sheetId="5"/>
      <sheetData sheetId="6"/>
      <sheetData sheetId="7"/>
      <sheetData sheetId="8">
        <row r="1">
          <cell r="A1" t="str">
            <v>School Number</v>
          </cell>
          <cell r="B1" t="str">
            <v>Academy Type</v>
          </cell>
          <cell r="C1" t="str">
            <v>URN</v>
          </cell>
          <cell r="D1" t="str">
            <v>LAESTAB</v>
          </cell>
          <cell r="E1" t="str">
            <v>School Name</v>
          </cell>
          <cell r="F1" t="str">
            <v>NOR
(from Adjusted Factors column O)</v>
          </cell>
          <cell r="G1" t="str">
            <v>NOR Primary
(from Adjusted Factors column P)</v>
          </cell>
          <cell r="H1" t="str">
            <v>NOR Secondary
(from Adjusted Factors column S)</v>
          </cell>
          <cell r="I1" t="str">
            <v>Basic Entitlement (Primary)</v>
          </cell>
          <cell r="J1" t="str">
            <v>Basic Entitlement (KS3)</v>
          </cell>
          <cell r="K1" t="str">
            <v>Basic Entitlement (KS4)</v>
          </cell>
          <cell r="L1" t="str">
            <v>Free School Meals 
(Primary)</v>
          </cell>
          <cell r="M1" t="str">
            <v>Free School Meals
(Secondary)</v>
          </cell>
          <cell r="N1" t="str">
            <v>Free School Meals Ever 6
(Primary)</v>
          </cell>
          <cell r="O1" t="str">
            <v>Free School Meals Ever 6
(Secondary)</v>
          </cell>
          <cell r="P1" t="str">
            <v>IDACI (P F)</v>
          </cell>
          <cell r="Q1" t="str">
            <v>IDACI (P E)</v>
          </cell>
          <cell r="R1" t="str">
            <v>IDACI (P D)</v>
          </cell>
          <cell r="S1" t="str">
            <v>IDACI (P C)</v>
          </cell>
          <cell r="T1" t="str">
            <v>IDACI (P B)</v>
          </cell>
          <cell r="U1" t="str">
            <v>IDACI (P A)</v>
          </cell>
          <cell r="V1" t="str">
            <v>IDACI (S F)</v>
          </cell>
          <cell r="W1" t="str">
            <v>IDACI (S E)</v>
          </cell>
          <cell r="X1" t="str">
            <v>IDACI (S D)</v>
          </cell>
          <cell r="Y1" t="str">
            <v>IDACI (S C)</v>
          </cell>
          <cell r="Z1" t="str">
            <v>IDACI (S B)</v>
          </cell>
          <cell r="AA1" t="str">
            <v>IDACI (S A)</v>
          </cell>
          <cell r="AB1" t="str">
            <v>EAL (P)</v>
          </cell>
          <cell r="AC1" t="str">
            <v>EAL (S)</v>
          </cell>
          <cell r="AD1" t="str">
            <v>LAC</v>
          </cell>
          <cell r="AE1" t="str">
            <v>Low Prior Attainment (P)</v>
          </cell>
          <cell r="AF1" t="str">
            <v>Low Prior Attainment (S)</v>
          </cell>
          <cell r="AG1" t="str">
            <v>Mobility (P)</v>
          </cell>
          <cell r="AH1" t="str">
            <v>Mobility (S)</v>
          </cell>
          <cell r="AI1" t="str">
            <v>Lump Sum</v>
          </cell>
          <cell r="AJ1" t="str">
            <v>Sparsity Funding</v>
          </cell>
          <cell r="AK1" t="str">
            <v>London Fringe</v>
          </cell>
          <cell r="AL1" t="str">
            <v>Split Sites</v>
          </cell>
          <cell r="AM1" t="str">
            <v>Rates</v>
          </cell>
          <cell r="AN1" t="str">
            <v>PFI</v>
          </cell>
          <cell r="AO1" t="str">
            <v>21-22 Approved Exceptional  Circumstance 1:
Reserved for Additional lump sum for schools amalgamated during  FY20-21</v>
          </cell>
          <cell r="AP1" t="str">
            <v>21-22 Approved Exceptional  Circumstance 2:
Reserved for additional sparsity lump sum</v>
          </cell>
          <cell r="AQ1" t="str">
            <v>21-22 Approved Exceptional  Circumstance 3</v>
          </cell>
          <cell r="AR1" t="str">
            <v>21-22 Approved Exceptional  Circumstance 4</v>
          </cell>
          <cell r="AS1" t="str">
            <v>21-22 Approved Exceptional  Circumstance 5</v>
          </cell>
          <cell r="AT1" t="str">
            <v>21-22 Approved Exceptional  Circumstance 6</v>
          </cell>
          <cell r="AU1" t="str">
            <v>21-22 Approved Exceptional  Circumstance 7</v>
          </cell>
          <cell r="AV1" t="str">
            <v>Basic Entitlement Total</v>
          </cell>
          <cell r="AW1" t="str">
            <v>AEN Total</v>
          </cell>
          <cell r="AX1" t="str">
            <v>School Factors total</v>
          </cell>
          <cell r="AY1" t="str">
            <v>Notional SEN Budget</v>
          </cell>
          <cell r="AZ1" t="str">
            <v>Total Allocation</v>
          </cell>
          <cell r="BA1" t="str">
            <v>Minimum per pupil funding: adjusted total allocation (excluding premises costs)</v>
          </cell>
          <cell r="BB1" t="str">
            <v>Minimum per pupil funding: minimum per pupil rate</v>
          </cell>
          <cell r="BC1" t="str">
            <v>Minimum per pupil funding: minimum funding level</v>
          </cell>
          <cell r="BD1" t="str">
            <v>Minimum per pupil funding: additional funding to meet the primary minimum funding level</v>
          </cell>
          <cell r="BE1" t="str">
            <v>Minimum per pupil funding: additional funding to meet the secondary minimum funding level</v>
          </cell>
          <cell r="BF1" t="str">
            <v>Total allocation including minimum funding level adjustment</v>
          </cell>
          <cell r="BG1" t="str">
            <v>Primary Funding</v>
          </cell>
          <cell r="BH1" t="str">
            <v>Secondary Funding</v>
          </cell>
          <cell r="BI1" t="str">
            <v>21-22 MFG budget using minimum funding level</v>
          </cell>
          <cell r="BJ1" t="str">
            <v>Minimum allocation after capping/scaling</v>
          </cell>
          <cell r="BK1" t="str">
            <v>21-22 MFG Budget</v>
          </cell>
          <cell r="BL1" t="str">
            <v>21-22 MFG Unit Value</v>
          </cell>
          <cell r="BM1" t="str">
            <v>20-21 MFG Unit Value</v>
          </cell>
          <cell r="BN1" t="str">
            <v>MFG % change</v>
          </cell>
          <cell r="BO1" t="str">
            <v>MFG Value adjustment</v>
          </cell>
          <cell r="BP1" t="str">
            <v>21-22 MFG Adjustment</v>
          </cell>
          <cell r="BQ1" t="str">
            <v>21-22 Post MFG Budget</v>
          </cell>
          <cell r="BR1" t="str">
            <v>Minimum per pupil funding: post MFG minimum funding per pupil rate</v>
          </cell>
          <cell r="BS1" t="str">
            <v>Minimum per pupil funding: per pupil rate is greater than or equal to the minimum entered on the Proforma sheet?</v>
          </cell>
          <cell r="BT1" t="str">
            <v>21-22 Post MFG per pupil Budget</v>
          </cell>
          <cell r="BU1" t="str">
            <v xml:space="preserve">Year on year % Change
</v>
          </cell>
          <cell r="BV1" t="str">
            <v>De-delegation</v>
          </cell>
        </row>
        <row r="2">
          <cell r="C2" t="str">
            <v>Total</v>
          </cell>
          <cell r="F2">
            <v>93133</v>
          </cell>
          <cell r="G2">
            <v>55179</v>
          </cell>
          <cell r="H2">
            <v>37954</v>
          </cell>
          <cell r="I2">
            <v>169620246</v>
          </cell>
          <cell r="J2">
            <v>101314720</v>
          </cell>
          <cell r="K2">
            <v>72186660</v>
          </cell>
          <cell r="L2">
            <v>4798967.3619191265</v>
          </cell>
          <cell r="M2">
            <v>2939399.9999999991</v>
          </cell>
          <cell r="N2">
            <v>6550032.8755318066</v>
          </cell>
          <cell r="O2">
            <v>7564482.0426811697</v>
          </cell>
          <cell r="P2">
            <v>1209092.6533442391</v>
          </cell>
          <cell r="Q2">
            <v>1161866.7175327155</v>
          </cell>
          <cell r="R2">
            <v>883704.55441470025</v>
          </cell>
          <cell r="S2">
            <v>1418011.766024445</v>
          </cell>
          <cell r="T2">
            <v>406304.81070327753</v>
          </cell>
          <cell r="U2">
            <v>517488.34103820974</v>
          </cell>
          <cell r="V2">
            <v>1103314.4012864165</v>
          </cell>
          <cell r="W2">
            <v>1224247.2489426266</v>
          </cell>
          <cell r="X2">
            <v>831886.67928680207</v>
          </cell>
          <cell r="Y2">
            <v>1303133.9930193706</v>
          </cell>
          <cell r="Z2">
            <v>345489.43783247459</v>
          </cell>
          <cell r="AA2">
            <v>419622.54494116182</v>
          </cell>
          <cell r="AB2">
            <v>1739841.753692304</v>
          </cell>
          <cell r="AC2">
            <v>684866.15982005745</v>
          </cell>
          <cell r="AD2">
            <v>0</v>
          </cell>
          <cell r="AE2">
            <v>17255123.936327983</v>
          </cell>
          <cell r="AF2">
            <v>15360953.61980667</v>
          </cell>
          <cell r="AG2">
            <v>230031.88842733612</v>
          </cell>
          <cell r="AH2">
            <v>59237.466725066821</v>
          </cell>
          <cell r="AI2">
            <v>35222200</v>
          </cell>
          <cell r="AJ2">
            <v>1581979.5282599018</v>
          </cell>
          <cell r="AK2">
            <v>0</v>
          </cell>
          <cell r="AL2">
            <v>222000</v>
          </cell>
          <cell r="AM2">
            <v>4317737.3099999987</v>
          </cell>
          <cell r="AN2">
            <v>0</v>
          </cell>
          <cell r="AO2">
            <v>0</v>
          </cell>
          <cell r="AP2">
            <v>0</v>
          </cell>
          <cell r="AQ2">
            <v>147263</v>
          </cell>
          <cell r="AR2">
            <v>0</v>
          </cell>
          <cell r="AS2">
            <v>0</v>
          </cell>
          <cell r="AT2">
            <v>0</v>
          </cell>
          <cell r="AU2">
            <v>0</v>
          </cell>
          <cell r="AV2">
            <v>343121626</v>
          </cell>
          <cell r="AW2">
            <v>68007100.25329797</v>
          </cell>
          <cell r="AX2">
            <v>41491179.838259883</v>
          </cell>
          <cell r="AY2">
            <v>51532819.651899204</v>
          </cell>
          <cell r="AZ2">
            <v>452619906.09155774</v>
          </cell>
          <cell r="BA2">
            <v>447932905.7815578</v>
          </cell>
          <cell r="BC2">
            <v>436177110.83333337</v>
          </cell>
          <cell r="BD2">
            <v>5937085.1237289347</v>
          </cell>
          <cell r="BE2">
            <v>2182705.4089652952</v>
          </cell>
          <cell r="BF2">
            <v>460739696.62425202</v>
          </cell>
          <cell r="BG2">
            <v>245677350.63450608</v>
          </cell>
          <cell r="BH2">
            <v>215062345.98974606</v>
          </cell>
          <cell r="BI2">
            <v>440864111.14333326</v>
          </cell>
          <cell r="BK2">
            <v>419617779.78599209</v>
          </cell>
          <cell r="BL2">
            <v>1200752.250352188</v>
          </cell>
          <cell r="BM2">
            <v>1168730.1760630396</v>
          </cell>
          <cell r="BP2">
            <v>1981250.8062707619</v>
          </cell>
          <cell r="BQ2">
            <v>462720947.43052292</v>
          </cell>
          <cell r="BV2">
            <v>-677921.05</v>
          </cell>
        </row>
        <row r="3">
          <cell r="A3">
            <v>205</v>
          </cell>
          <cell r="B3">
            <v>0</v>
          </cell>
          <cell r="C3">
            <v>124531</v>
          </cell>
          <cell r="D3">
            <v>9352002</v>
          </cell>
          <cell r="E3" t="str">
            <v>Bildeston Primary School</v>
          </cell>
          <cell r="F3">
            <v>104</v>
          </cell>
          <cell r="G3">
            <v>104</v>
          </cell>
          <cell r="H3">
            <v>0</v>
          </cell>
          <cell r="I3">
            <v>319696</v>
          </cell>
          <cell r="J3">
            <v>0</v>
          </cell>
          <cell r="K3">
            <v>0</v>
          </cell>
          <cell r="L3">
            <v>11040.000000000011</v>
          </cell>
          <cell r="M3">
            <v>0</v>
          </cell>
          <cell r="N3">
            <v>16645.360824742267</v>
          </cell>
          <cell r="O3">
            <v>0</v>
          </cell>
          <cell r="P3">
            <v>215.00000000000009</v>
          </cell>
          <cell r="Q3">
            <v>0</v>
          </cell>
          <cell r="R3">
            <v>0</v>
          </cell>
          <cell r="S3">
            <v>0</v>
          </cell>
          <cell r="T3">
            <v>475.00000000000023</v>
          </cell>
          <cell r="U3">
            <v>0</v>
          </cell>
          <cell r="V3">
            <v>0</v>
          </cell>
          <cell r="W3">
            <v>0</v>
          </cell>
          <cell r="X3">
            <v>0</v>
          </cell>
          <cell r="Y3">
            <v>0</v>
          </cell>
          <cell r="Z3">
            <v>0</v>
          </cell>
          <cell r="AA3">
            <v>0</v>
          </cell>
          <cell r="AB3">
            <v>0</v>
          </cell>
          <cell r="AC3">
            <v>0</v>
          </cell>
          <cell r="AD3">
            <v>0</v>
          </cell>
          <cell r="AE3">
            <v>31713.417721518985</v>
          </cell>
          <cell r="AF3">
            <v>0</v>
          </cell>
          <cell r="AG3">
            <v>0</v>
          </cell>
          <cell r="AH3">
            <v>0</v>
          </cell>
          <cell r="AI3">
            <v>117800</v>
          </cell>
          <cell r="AJ3">
            <v>27516.688918558069</v>
          </cell>
          <cell r="AK3">
            <v>0</v>
          </cell>
          <cell r="AL3">
            <v>0</v>
          </cell>
          <cell r="AM3">
            <v>13722.5</v>
          </cell>
          <cell r="AN3">
            <v>0</v>
          </cell>
          <cell r="AO3">
            <v>0</v>
          </cell>
          <cell r="AP3">
            <v>0</v>
          </cell>
          <cell r="AQ3">
            <v>0</v>
          </cell>
          <cell r="AR3">
            <v>0</v>
          </cell>
          <cell r="AS3">
            <v>0</v>
          </cell>
          <cell r="AT3">
            <v>0</v>
          </cell>
          <cell r="AU3">
            <v>0</v>
          </cell>
          <cell r="AV3">
            <v>319696</v>
          </cell>
          <cell r="AW3">
            <v>60088.778546261266</v>
          </cell>
          <cell r="AX3">
            <v>159039.18891855807</v>
          </cell>
          <cell r="AY3">
            <v>55899.962133890127</v>
          </cell>
          <cell r="AZ3">
            <v>538823.96746481932</v>
          </cell>
          <cell r="BA3">
            <v>525101.46746481932</v>
          </cell>
          <cell r="BB3">
            <v>4180</v>
          </cell>
          <cell r="BC3">
            <v>434720</v>
          </cell>
          <cell r="BD3">
            <v>0</v>
          </cell>
          <cell r="BE3">
            <v>0</v>
          </cell>
          <cell r="BF3">
            <v>538823.96746481932</v>
          </cell>
          <cell r="BG3">
            <v>538823.96746481932</v>
          </cell>
          <cell r="BH3">
            <v>0</v>
          </cell>
          <cell r="BI3">
            <v>448442.5</v>
          </cell>
          <cell r="BJ3">
            <v>289403.31108144193</v>
          </cell>
          <cell r="BK3">
            <v>379784.77854626125</v>
          </cell>
          <cell r="BL3">
            <v>3651.7767167909738</v>
          </cell>
          <cell r="BM3">
            <v>3565.1238493074943</v>
          </cell>
          <cell r="BN3">
            <v>2.4305710305214581E-2</v>
          </cell>
          <cell r="BO3">
            <v>0</v>
          </cell>
          <cell r="BP3">
            <v>0</v>
          </cell>
          <cell r="BQ3">
            <v>538823.96746481932</v>
          </cell>
          <cell r="BR3">
            <v>5049.0525717771088</v>
          </cell>
          <cell r="BS3" t="str">
            <v>Y</v>
          </cell>
          <cell r="BT3">
            <v>5180.9996871617241</v>
          </cell>
          <cell r="BU3">
            <v>1.8027075348983068E-3</v>
          </cell>
          <cell r="BV3">
            <v>-2765.36</v>
          </cell>
        </row>
        <row r="4">
          <cell r="A4">
            <v>436</v>
          </cell>
          <cell r="B4">
            <v>0</v>
          </cell>
          <cell r="C4">
            <v>124534</v>
          </cell>
          <cell r="D4">
            <v>9352007</v>
          </cell>
          <cell r="E4" t="str">
            <v>Elmswell Community Primary School</v>
          </cell>
          <cell r="F4">
            <v>293</v>
          </cell>
          <cell r="G4">
            <v>293</v>
          </cell>
          <cell r="H4">
            <v>0</v>
          </cell>
          <cell r="I4">
            <v>900682</v>
          </cell>
          <cell r="J4">
            <v>0</v>
          </cell>
          <cell r="K4">
            <v>0</v>
          </cell>
          <cell r="L4">
            <v>17020.000000000044</v>
          </cell>
          <cell r="M4">
            <v>0</v>
          </cell>
          <cell r="N4">
            <v>21275.000000000055</v>
          </cell>
          <cell r="O4">
            <v>0</v>
          </cell>
          <cell r="P4">
            <v>647.20890410958737</v>
          </cell>
          <cell r="Q4">
            <v>260.89041095890445</v>
          </cell>
          <cell r="R4">
            <v>0</v>
          </cell>
          <cell r="S4">
            <v>0</v>
          </cell>
          <cell r="T4">
            <v>0</v>
          </cell>
          <cell r="U4">
            <v>0</v>
          </cell>
          <cell r="V4">
            <v>0</v>
          </cell>
          <cell r="W4">
            <v>0</v>
          </cell>
          <cell r="X4">
            <v>0</v>
          </cell>
          <cell r="Y4">
            <v>0</v>
          </cell>
          <cell r="Z4">
            <v>0</v>
          </cell>
          <cell r="AA4">
            <v>0</v>
          </cell>
          <cell r="AB4">
            <v>2508.1712062256893</v>
          </cell>
          <cell r="AC4">
            <v>0</v>
          </cell>
          <cell r="AD4">
            <v>0</v>
          </cell>
          <cell r="AE4">
            <v>79896.653696498048</v>
          </cell>
          <cell r="AF4">
            <v>0</v>
          </cell>
          <cell r="AG4">
            <v>0</v>
          </cell>
          <cell r="AH4">
            <v>0</v>
          </cell>
          <cell r="AI4">
            <v>117800</v>
          </cell>
          <cell r="AJ4">
            <v>0</v>
          </cell>
          <cell r="AK4">
            <v>0</v>
          </cell>
          <cell r="AL4">
            <v>0</v>
          </cell>
          <cell r="AM4">
            <v>27648</v>
          </cell>
          <cell r="AN4">
            <v>0</v>
          </cell>
          <cell r="AO4">
            <v>0</v>
          </cell>
          <cell r="AP4">
            <v>0</v>
          </cell>
          <cell r="AQ4">
            <v>0</v>
          </cell>
          <cell r="AR4">
            <v>0</v>
          </cell>
          <cell r="AS4">
            <v>0</v>
          </cell>
          <cell r="AT4">
            <v>0</v>
          </cell>
          <cell r="AU4">
            <v>0</v>
          </cell>
          <cell r="AV4">
            <v>900682</v>
          </cell>
          <cell r="AW4">
            <v>121607.92421779234</v>
          </cell>
          <cell r="AX4">
            <v>145448</v>
          </cell>
          <cell r="AY4">
            <v>109497.06735403235</v>
          </cell>
          <cell r="AZ4">
            <v>1167737.9242177922</v>
          </cell>
          <cell r="BA4">
            <v>1140089.9242177922</v>
          </cell>
          <cell r="BB4">
            <v>4180</v>
          </cell>
          <cell r="BC4">
            <v>1224740</v>
          </cell>
          <cell r="BD4">
            <v>84650.075782207772</v>
          </cell>
          <cell r="BE4">
            <v>0</v>
          </cell>
          <cell r="BF4">
            <v>1252388</v>
          </cell>
          <cell r="BG4">
            <v>1252388</v>
          </cell>
          <cell r="BH4">
            <v>0</v>
          </cell>
          <cell r="BI4">
            <v>1252388</v>
          </cell>
          <cell r="BJ4">
            <v>1106940</v>
          </cell>
          <cell r="BK4">
            <v>1106940</v>
          </cell>
          <cell r="BL4">
            <v>3777.952218430034</v>
          </cell>
          <cell r="BM4">
            <v>3520.8522222222218</v>
          </cell>
          <cell r="BN4">
            <v>7.3022092374425446E-2</v>
          </cell>
          <cell r="BO4">
            <v>0</v>
          </cell>
          <cell r="BP4">
            <v>0</v>
          </cell>
          <cell r="BQ4">
            <v>1252388</v>
          </cell>
          <cell r="BR4">
            <v>4180</v>
          </cell>
          <cell r="BS4" t="str">
            <v>Y</v>
          </cell>
          <cell r="BT4">
            <v>4274.3617747440276</v>
          </cell>
          <cell r="BU4">
            <v>6.0286869652699693E-2</v>
          </cell>
          <cell r="BV4">
            <v>-7790.87</v>
          </cell>
        </row>
        <row r="5">
          <cell r="A5">
            <v>443</v>
          </cell>
          <cell r="B5">
            <v>0</v>
          </cell>
          <cell r="C5">
            <v>124536</v>
          </cell>
          <cell r="D5">
            <v>9352009</v>
          </cell>
          <cell r="E5" t="str">
            <v>Pot Kiln Primary School</v>
          </cell>
          <cell r="F5">
            <v>291</v>
          </cell>
          <cell r="G5">
            <v>291</v>
          </cell>
          <cell r="H5">
            <v>0</v>
          </cell>
          <cell r="I5">
            <v>894534</v>
          </cell>
          <cell r="J5">
            <v>0</v>
          </cell>
          <cell r="K5">
            <v>0</v>
          </cell>
          <cell r="L5">
            <v>39560.000000000007</v>
          </cell>
          <cell r="M5">
            <v>0</v>
          </cell>
          <cell r="N5">
            <v>58328.080985915491</v>
          </cell>
          <cell r="O5">
            <v>0</v>
          </cell>
          <cell r="P5">
            <v>16125.000000000027</v>
          </cell>
          <cell r="Q5">
            <v>13780.000000000009</v>
          </cell>
          <cell r="R5">
            <v>0</v>
          </cell>
          <cell r="S5">
            <v>0</v>
          </cell>
          <cell r="T5">
            <v>0</v>
          </cell>
          <cell r="U5">
            <v>0</v>
          </cell>
          <cell r="V5">
            <v>0</v>
          </cell>
          <cell r="W5">
            <v>0</v>
          </cell>
          <cell r="X5">
            <v>0</v>
          </cell>
          <cell r="Y5">
            <v>0</v>
          </cell>
          <cell r="Z5">
            <v>0</v>
          </cell>
          <cell r="AA5">
            <v>0</v>
          </cell>
          <cell r="AB5">
            <v>7775.7085020242912</v>
          </cell>
          <cell r="AC5">
            <v>0</v>
          </cell>
          <cell r="AD5">
            <v>0</v>
          </cell>
          <cell r="AE5">
            <v>92108.3203125</v>
          </cell>
          <cell r="AF5">
            <v>0</v>
          </cell>
          <cell r="AG5">
            <v>4085.9999999999918</v>
          </cell>
          <cell r="AH5">
            <v>0</v>
          </cell>
          <cell r="AI5">
            <v>117800</v>
          </cell>
          <cell r="AJ5">
            <v>0</v>
          </cell>
          <cell r="AK5">
            <v>0</v>
          </cell>
          <cell r="AL5">
            <v>0</v>
          </cell>
          <cell r="AM5">
            <v>23827.25</v>
          </cell>
          <cell r="AN5">
            <v>0</v>
          </cell>
          <cell r="AO5">
            <v>0</v>
          </cell>
          <cell r="AP5">
            <v>0</v>
          </cell>
          <cell r="AQ5">
            <v>0</v>
          </cell>
          <cell r="AR5">
            <v>0</v>
          </cell>
          <cell r="AS5">
            <v>0</v>
          </cell>
          <cell r="AT5">
            <v>0</v>
          </cell>
          <cell r="AU5">
            <v>0</v>
          </cell>
          <cell r="AV5">
            <v>894534</v>
          </cell>
          <cell r="AW5">
            <v>231763.10980043982</v>
          </cell>
          <cell r="AX5">
            <v>141627.25</v>
          </cell>
          <cell r="AY5">
            <v>166003.72480545778</v>
          </cell>
          <cell r="AZ5">
            <v>1267924.3598004398</v>
          </cell>
          <cell r="BA5">
            <v>1244097.1098004398</v>
          </cell>
          <cell r="BB5">
            <v>4180</v>
          </cell>
          <cell r="BC5">
            <v>1216380</v>
          </cell>
          <cell r="BD5">
            <v>0</v>
          </cell>
          <cell r="BE5">
            <v>0</v>
          </cell>
          <cell r="BF5">
            <v>1267924.3598004398</v>
          </cell>
          <cell r="BG5">
            <v>1267924.3598004398</v>
          </cell>
          <cell r="BH5">
            <v>0</v>
          </cell>
          <cell r="BI5">
            <v>1240207.25</v>
          </cell>
          <cell r="BJ5">
            <v>1098580</v>
          </cell>
          <cell r="BK5">
            <v>1126297.1098004398</v>
          </cell>
          <cell r="BL5">
            <v>3870.4368034379372</v>
          </cell>
          <cell r="BM5">
            <v>3924.4262860068261</v>
          </cell>
          <cell r="BN5">
            <v>-1.3757293075269902E-2</v>
          </cell>
          <cell r="BO5">
            <v>3.22376487252699E-2</v>
          </cell>
          <cell r="BP5">
            <v>36815.654332442558</v>
          </cell>
          <cell r="BQ5">
            <v>1304740.0141328825</v>
          </cell>
          <cell r="BR5">
            <v>4401.7620760580157</v>
          </cell>
          <cell r="BS5" t="str">
            <v>Y</v>
          </cell>
          <cell r="BT5">
            <v>4483.6426602504553</v>
          </cell>
          <cell r="BU5">
            <v>2.0951449979781378E-2</v>
          </cell>
          <cell r="BV5">
            <v>-7737.69</v>
          </cell>
        </row>
        <row r="6">
          <cell r="A6">
            <v>451</v>
          </cell>
          <cell r="B6">
            <v>0</v>
          </cell>
          <cell r="C6">
            <v>124537</v>
          </cell>
          <cell r="D6">
            <v>9352011</v>
          </cell>
          <cell r="E6" t="str">
            <v>New Cangle Community Primary School</v>
          </cell>
          <cell r="F6">
            <v>199</v>
          </cell>
          <cell r="G6">
            <v>199</v>
          </cell>
          <cell r="H6">
            <v>0</v>
          </cell>
          <cell r="I6">
            <v>611726</v>
          </cell>
          <cell r="J6">
            <v>0</v>
          </cell>
          <cell r="K6">
            <v>0</v>
          </cell>
          <cell r="L6">
            <v>12420</v>
          </cell>
          <cell r="M6">
            <v>0</v>
          </cell>
          <cell r="N6">
            <v>19164.778325123152</v>
          </cell>
          <cell r="O6">
            <v>0</v>
          </cell>
          <cell r="P6">
            <v>2149.9999999999986</v>
          </cell>
          <cell r="Q6">
            <v>259.99999999999983</v>
          </cell>
          <cell r="R6">
            <v>0</v>
          </cell>
          <cell r="S6">
            <v>0</v>
          </cell>
          <cell r="T6">
            <v>0</v>
          </cell>
          <cell r="U6">
            <v>0</v>
          </cell>
          <cell r="V6">
            <v>0</v>
          </cell>
          <cell r="W6">
            <v>0</v>
          </cell>
          <cell r="X6">
            <v>0</v>
          </cell>
          <cell r="Y6">
            <v>0</v>
          </cell>
          <cell r="Z6">
            <v>0</v>
          </cell>
          <cell r="AA6">
            <v>0</v>
          </cell>
          <cell r="AB6">
            <v>4533.431952662726</v>
          </cell>
          <cell r="AC6">
            <v>0</v>
          </cell>
          <cell r="AD6">
            <v>0</v>
          </cell>
          <cell r="AE6">
            <v>56787.36363636364</v>
          </cell>
          <cell r="AF6">
            <v>0</v>
          </cell>
          <cell r="AG6">
            <v>0</v>
          </cell>
          <cell r="AH6">
            <v>0</v>
          </cell>
          <cell r="AI6">
            <v>117800</v>
          </cell>
          <cell r="AJ6">
            <v>0</v>
          </cell>
          <cell r="AK6">
            <v>0</v>
          </cell>
          <cell r="AL6">
            <v>0</v>
          </cell>
          <cell r="AM6">
            <v>23702.5</v>
          </cell>
          <cell r="AN6">
            <v>0</v>
          </cell>
          <cell r="AO6">
            <v>0</v>
          </cell>
          <cell r="AP6">
            <v>0</v>
          </cell>
          <cell r="AQ6">
            <v>0</v>
          </cell>
          <cell r="AR6">
            <v>0</v>
          </cell>
          <cell r="AS6">
            <v>0</v>
          </cell>
          <cell r="AT6">
            <v>0</v>
          </cell>
          <cell r="AU6">
            <v>0</v>
          </cell>
          <cell r="AV6">
            <v>611726</v>
          </cell>
          <cell r="AW6">
            <v>95315.573914149514</v>
          </cell>
          <cell r="AX6">
            <v>141502.5</v>
          </cell>
          <cell r="AY6">
            <v>83783.616798925214</v>
          </cell>
          <cell r="AZ6">
            <v>848544.07391414954</v>
          </cell>
          <cell r="BA6">
            <v>824841.57391414954</v>
          </cell>
          <cell r="BB6">
            <v>4180</v>
          </cell>
          <cell r="BC6">
            <v>831820</v>
          </cell>
          <cell r="BD6">
            <v>6978.4260858504567</v>
          </cell>
          <cell r="BE6">
            <v>0</v>
          </cell>
          <cell r="BF6">
            <v>855522.5</v>
          </cell>
          <cell r="BG6">
            <v>855522.5</v>
          </cell>
          <cell r="BH6">
            <v>0</v>
          </cell>
          <cell r="BI6">
            <v>855522.5</v>
          </cell>
          <cell r="BJ6">
            <v>714020</v>
          </cell>
          <cell r="BK6">
            <v>714020</v>
          </cell>
          <cell r="BL6">
            <v>3588.0402010050252</v>
          </cell>
          <cell r="BM6">
            <v>3533.388380193237</v>
          </cell>
          <cell r="BN6">
            <v>1.5467255487153478E-2</v>
          </cell>
          <cell r="BO6">
            <v>3.0131001628465204E-3</v>
          </cell>
          <cell r="BP6">
            <v>2118.6441676482891</v>
          </cell>
          <cell r="BQ6">
            <v>857641.14416764828</v>
          </cell>
          <cell r="BR6">
            <v>4190.64645310376</v>
          </cell>
          <cell r="BS6" t="str">
            <v>Y</v>
          </cell>
          <cell r="BT6">
            <v>4309.7544933047657</v>
          </cell>
          <cell r="BU6">
            <v>2.1982057183748571E-2</v>
          </cell>
          <cell r="BV6">
            <v>-5291.41</v>
          </cell>
        </row>
        <row r="7">
          <cell r="A7">
            <v>460</v>
          </cell>
          <cell r="B7">
            <v>0</v>
          </cell>
          <cell r="C7">
            <v>124538</v>
          </cell>
          <cell r="D7">
            <v>9352012</v>
          </cell>
          <cell r="E7" t="str">
            <v>Hundon Community Primary School</v>
          </cell>
          <cell r="F7">
            <v>71</v>
          </cell>
          <cell r="G7">
            <v>71</v>
          </cell>
          <cell r="H7">
            <v>0</v>
          </cell>
          <cell r="I7">
            <v>218254</v>
          </cell>
          <cell r="J7">
            <v>0</v>
          </cell>
          <cell r="K7">
            <v>0</v>
          </cell>
          <cell r="L7">
            <v>5519.9999999999918</v>
          </cell>
          <cell r="M7">
            <v>0</v>
          </cell>
          <cell r="N7">
            <v>6899.99999999999</v>
          </cell>
          <cell r="O7">
            <v>0</v>
          </cell>
          <cell r="P7">
            <v>429.99999999999937</v>
          </cell>
          <cell r="Q7">
            <v>0</v>
          </cell>
          <cell r="R7">
            <v>0</v>
          </cell>
          <cell r="S7">
            <v>0</v>
          </cell>
          <cell r="T7">
            <v>0</v>
          </cell>
          <cell r="U7">
            <v>0</v>
          </cell>
          <cell r="V7">
            <v>0</v>
          </cell>
          <cell r="W7">
            <v>0</v>
          </cell>
          <cell r="X7">
            <v>0</v>
          </cell>
          <cell r="Y7">
            <v>0</v>
          </cell>
          <cell r="Z7">
            <v>0</v>
          </cell>
          <cell r="AA7">
            <v>0</v>
          </cell>
          <cell r="AB7">
            <v>0</v>
          </cell>
          <cell r="AC7">
            <v>0</v>
          </cell>
          <cell r="AD7">
            <v>0</v>
          </cell>
          <cell r="AE7">
            <v>21666.639344262294</v>
          </cell>
          <cell r="AF7">
            <v>0</v>
          </cell>
          <cell r="AG7">
            <v>3365.99999999999</v>
          </cell>
          <cell r="AH7">
            <v>0</v>
          </cell>
          <cell r="AI7">
            <v>117800</v>
          </cell>
          <cell r="AJ7">
            <v>45000</v>
          </cell>
          <cell r="AK7">
            <v>0</v>
          </cell>
          <cell r="AL7">
            <v>1000</v>
          </cell>
          <cell r="AM7">
            <v>7734.5</v>
          </cell>
          <cell r="AN7">
            <v>0</v>
          </cell>
          <cell r="AO7">
            <v>0</v>
          </cell>
          <cell r="AP7">
            <v>0</v>
          </cell>
          <cell r="AQ7">
            <v>0</v>
          </cell>
          <cell r="AR7">
            <v>0</v>
          </cell>
          <cell r="AS7">
            <v>0</v>
          </cell>
          <cell r="AT7">
            <v>0</v>
          </cell>
          <cell r="AU7">
            <v>0</v>
          </cell>
          <cell r="AV7">
            <v>218254</v>
          </cell>
          <cell r="AW7">
            <v>37882.639344262272</v>
          </cell>
          <cell r="AX7">
            <v>171534.5</v>
          </cell>
          <cell r="AY7">
            <v>38090.503344262288</v>
          </cell>
          <cell r="AZ7">
            <v>427671.13934426231</v>
          </cell>
          <cell r="BA7">
            <v>418936.63934426231</v>
          </cell>
          <cell r="BB7">
            <v>4180</v>
          </cell>
          <cell r="BC7">
            <v>296780</v>
          </cell>
          <cell r="BD7">
            <v>0</v>
          </cell>
          <cell r="BE7">
            <v>0</v>
          </cell>
          <cell r="BF7">
            <v>427671.13934426231</v>
          </cell>
          <cell r="BG7">
            <v>427671.13934426231</v>
          </cell>
          <cell r="BH7">
            <v>0</v>
          </cell>
          <cell r="BI7">
            <v>305514.5</v>
          </cell>
          <cell r="BJ7">
            <v>134980</v>
          </cell>
          <cell r="BK7">
            <v>257136.63934426231</v>
          </cell>
          <cell r="BL7">
            <v>3621.6428076656662</v>
          </cell>
          <cell r="BM7">
            <v>3284.6620447368418</v>
          </cell>
          <cell r="BN7">
            <v>0.10259221750645044</v>
          </cell>
          <cell r="BO7">
            <v>0</v>
          </cell>
          <cell r="BP7">
            <v>0</v>
          </cell>
          <cell r="BQ7">
            <v>427671.13934426231</v>
          </cell>
          <cell r="BR7">
            <v>5900.5160471022864</v>
          </cell>
          <cell r="BS7" t="str">
            <v>Y</v>
          </cell>
          <cell r="BT7">
            <v>6023.5371738628492</v>
          </cell>
          <cell r="BU7">
            <v>8.9521513280385934E-2</v>
          </cell>
          <cell r="BV7">
            <v>-1887.89</v>
          </cell>
        </row>
        <row r="8">
          <cell r="A8">
            <v>466</v>
          </cell>
          <cell r="B8">
            <v>0</v>
          </cell>
          <cell r="C8">
            <v>124539</v>
          </cell>
          <cell r="D8">
            <v>9352013</v>
          </cell>
          <cell r="E8" t="str">
            <v>Lakenheath Community Primary School</v>
          </cell>
          <cell r="F8">
            <v>275</v>
          </cell>
          <cell r="G8">
            <v>275</v>
          </cell>
          <cell r="H8">
            <v>0</v>
          </cell>
          <cell r="I8">
            <v>845350</v>
          </cell>
          <cell r="J8">
            <v>0</v>
          </cell>
          <cell r="K8">
            <v>0</v>
          </cell>
          <cell r="L8">
            <v>19320.000000000033</v>
          </cell>
          <cell r="M8">
            <v>0</v>
          </cell>
          <cell r="N8">
            <v>29960.526315789477</v>
          </cell>
          <cell r="O8">
            <v>0</v>
          </cell>
          <cell r="P8">
            <v>0</v>
          </cell>
          <cell r="Q8">
            <v>1300.0000000000011</v>
          </cell>
          <cell r="R8">
            <v>0</v>
          </cell>
          <cell r="S8">
            <v>0</v>
          </cell>
          <cell r="T8">
            <v>0</v>
          </cell>
          <cell r="U8">
            <v>0</v>
          </cell>
          <cell r="V8">
            <v>0</v>
          </cell>
          <cell r="W8">
            <v>0</v>
          </cell>
          <cell r="X8">
            <v>0</v>
          </cell>
          <cell r="Y8">
            <v>0</v>
          </cell>
          <cell r="Z8">
            <v>0</v>
          </cell>
          <cell r="AA8">
            <v>0</v>
          </cell>
          <cell r="AB8">
            <v>1890.625</v>
          </cell>
          <cell r="AC8">
            <v>0</v>
          </cell>
          <cell r="AD8">
            <v>0</v>
          </cell>
          <cell r="AE8">
            <v>101661.85897435898</v>
          </cell>
          <cell r="AF8">
            <v>0</v>
          </cell>
          <cell r="AG8">
            <v>0</v>
          </cell>
          <cell r="AH8">
            <v>0</v>
          </cell>
          <cell r="AI8">
            <v>117800</v>
          </cell>
          <cell r="AJ8">
            <v>0</v>
          </cell>
          <cell r="AK8">
            <v>0</v>
          </cell>
          <cell r="AL8">
            <v>0</v>
          </cell>
          <cell r="AM8">
            <v>21457</v>
          </cell>
          <cell r="AN8">
            <v>0</v>
          </cell>
          <cell r="AO8">
            <v>0</v>
          </cell>
          <cell r="AP8">
            <v>0</v>
          </cell>
          <cell r="AQ8">
            <v>0</v>
          </cell>
          <cell r="AR8">
            <v>0</v>
          </cell>
          <cell r="AS8">
            <v>0</v>
          </cell>
          <cell r="AT8">
            <v>0</v>
          </cell>
          <cell r="AU8">
            <v>0</v>
          </cell>
          <cell r="AV8">
            <v>845350</v>
          </cell>
          <cell r="AW8">
            <v>154133.01029014849</v>
          </cell>
          <cell r="AX8">
            <v>139257</v>
          </cell>
          <cell r="AY8">
            <v>136950.98613225375</v>
          </cell>
          <cell r="AZ8">
            <v>1138740.0102901484</v>
          </cell>
          <cell r="BA8">
            <v>1117283.0102901484</v>
          </cell>
          <cell r="BB8">
            <v>4180</v>
          </cell>
          <cell r="BC8">
            <v>1149500</v>
          </cell>
          <cell r="BD8">
            <v>32216.989709851565</v>
          </cell>
          <cell r="BE8">
            <v>0</v>
          </cell>
          <cell r="BF8">
            <v>1170957</v>
          </cell>
          <cell r="BG8">
            <v>1170957</v>
          </cell>
          <cell r="BH8">
            <v>0</v>
          </cell>
          <cell r="BI8">
            <v>1170957</v>
          </cell>
          <cell r="BJ8">
            <v>1031700</v>
          </cell>
          <cell r="BK8">
            <v>1031700</v>
          </cell>
          <cell r="BL8">
            <v>3751.6363636363635</v>
          </cell>
          <cell r="BM8">
            <v>3571.0796484320558</v>
          </cell>
          <cell r="BN8">
            <v>5.0560819970393051E-2</v>
          </cell>
          <cell r="BO8">
            <v>0</v>
          </cell>
          <cell r="BP8">
            <v>0</v>
          </cell>
          <cell r="BQ8">
            <v>1170957</v>
          </cell>
          <cell r="BR8">
            <v>4180</v>
          </cell>
          <cell r="BS8" t="str">
            <v>Y</v>
          </cell>
          <cell r="BT8">
            <v>4258.0254545454545</v>
          </cell>
          <cell r="BU8">
            <v>5.1490406201752714E-2</v>
          </cell>
          <cell r="BV8">
            <v>-7312.25</v>
          </cell>
        </row>
        <row r="9">
          <cell r="A9">
            <v>467</v>
          </cell>
          <cell r="B9">
            <v>0</v>
          </cell>
          <cell r="C9">
            <v>124540</v>
          </cell>
          <cell r="D9">
            <v>9352015</v>
          </cell>
          <cell r="E9" t="str">
            <v>Lavenham Community Primary School</v>
          </cell>
          <cell r="F9">
            <v>116</v>
          </cell>
          <cell r="G9">
            <v>116</v>
          </cell>
          <cell r="H9">
            <v>0</v>
          </cell>
          <cell r="I9">
            <v>356584</v>
          </cell>
          <cell r="J9">
            <v>0</v>
          </cell>
          <cell r="K9">
            <v>0</v>
          </cell>
          <cell r="L9">
            <v>7819.9999999999982</v>
          </cell>
          <cell r="M9">
            <v>0</v>
          </cell>
          <cell r="N9">
            <v>9774.9999999999982</v>
          </cell>
          <cell r="O9">
            <v>0</v>
          </cell>
          <cell r="P9">
            <v>14189.999999999995</v>
          </cell>
          <cell r="Q9">
            <v>0</v>
          </cell>
          <cell r="R9">
            <v>0</v>
          </cell>
          <cell r="S9">
            <v>0</v>
          </cell>
          <cell r="T9">
            <v>0</v>
          </cell>
          <cell r="U9">
            <v>0</v>
          </cell>
          <cell r="V9">
            <v>0</v>
          </cell>
          <cell r="W9">
            <v>0</v>
          </cell>
          <cell r="X9">
            <v>0</v>
          </cell>
          <cell r="Y9">
            <v>0</v>
          </cell>
          <cell r="Z9">
            <v>0</v>
          </cell>
          <cell r="AA9">
            <v>0</v>
          </cell>
          <cell r="AB9">
            <v>1250.9803921568628</v>
          </cell>
          <cell r="AC9">
            <v>0</v>
          </cell>
          <cell r="AD9">
            <v>0</v>
          </cell>
          <cell r="AE9">
            <v>27218.571428571428</v>
          </cell>
          <cell r="AF9">
            <v>0</v>
          </cell>
          <cell r="AG9">
            <v>0</v>
          </cell>
          <cell r="AH9">
            <v>0</v>
          </cell>
          <cell r="AI9">
            <v>117800</v>
          </cell>
          <cell r="AJ9">
            <v>20307.076101468614</v>
          </cell>
          <cell r="AK9">
            <v>0</v>
          </cell>
          <cell r="AL9">
            <v>0</v>
          </cell>
          <cell r="AM9">
            <v>11851.25</v>
          </cell>
          <cell r="AN9">
            <v>0</v>
          </cell>
          <cell r="AO9">
            <v>0</v>
          </cell>
          <cell r="AP9">
            <v>0</v>
          </cell>
          <cell r="AQ9">
            <v>0</v>
          </cell>
          <cell r="AR9">
            <v>0</v>
          </cell>
          <cell r="AS9">
            <v>0</v>
          </cell>
          <cell r="AT9">
            <v>0</v>
          </cell>
          <cell r="AU9">
            <v>0</v>
          </cell>
          <cell r="AV9">
            <v>356584</v>
          </cell>
          <cell r="AW9">
            <v>60254.55182072828</v>
          </cell>
          <cell r="AX9">
            <v>149958.32610146861</v>
          </cell>
          <cell r="AY9">
            <v>53109.935428571422</v>
          </cell>
          <cell r="AZ9">
            <v>566796.87792219687</v>
          </cell>
          <cell r="BA9">
            <v>554945.62792219687</v>
          </cell>
          <cell r="BB9">
            <v>4180</v>
          </cell>
          <cell r="BC9">
            <v>484880</v>
          </cell>
          <cell r="BD9">
            <v>0</v>
          </cell>
          <cell r="BE9">
            <v>0</v>
          </cell>
          <cell r="BF9">
            <v>566796.87792219687</v>
          </cell>
          <cell r="BG9">
            <v>566796.87792219687</v>
          </cell>
          <cell r="BH9">
            <v>0</v>
          </cell>
          <cell r="BI9">
            <v>496731.25</v>
          </cell>
          <cell r="BJ9">
            <v>346772.92389853136</v>
          </cell>
          <cell r="BK9">
            <v>416838.55182072823</v>
          </cell>
          <cell r="BL9">
            <v>3593.4357915580022</v>
          </cell>
          <cell r="BM9">
            <v>3312.6268082434062</v>
          </cell>
          <cell r="BN9">
            <v>8.4769278149838173E-2</v>
          </cell>
          <cell r="BO9">
            <v>0</v>
          </cell>
          <cell r="BP9">
            <v>0</v>
          </cell>
          <cell r="BQ9">
            <v>566796.87792219687</v>
          </cell>
          <cell r="BR9">
            <v>4784.0140338120418</v>
          </cell>
          <cell r="BS9" t="str">
            <v>Y</v>
          </cell>
          <cell r="BT9">
            <v>4886.1799820879041</v>
          </cell>
          <cell r="BU9">
            <v>4.4971123995136919E-2</v>
          </cell>
          <cell r="BV9">
            <v>-3084.44</v>
          </cell>
        </row>
        <row r="10">
          <cell r="A10">
            <v>508</v>
          </cell>
          <cell r="B10">
            <v>0</v>
          </cell>
          <cell r="C10">
            <v>140623</v>
          </cell>
          <cell r="D10">
            <v>9352016</v>
          </cell>
          <cell r="E10" t="str">
            <v>Trinity Church of England Voluntary Aided Primary School</v>
          </cell>
          <cell r="F10">
            <v>167</v>
          </cell>
          <cell r="G10">
            <v>167</v>
          </cell>
          <cell r="H10">
            <v>0</v>
          </cell>
          <cell r="I10">
            <v>513358</v>
          </cell>
          <cell r="J10">
            <v>0</v>
          </cell>
          <cell r="K10">
            <v>0</v>
          </cell>
          <cell r="L10">
            <v>7820.00000000002</v>
          </cell>
          <cell r="M10">
            <v>0</v>
          </cell>
          <cell r="N10">
            <v>11380.740740740743</v>
          </cell>
          <cell r="O10">
            <v>0</v>
          </cell>
          <cell r="P10">
            <v>3009.9999999999991</v>
          </cell>
          <cell r="Q10">
            <v>1039.9999999999986</v>
          </cell>
          <cell r="R10">
            <v>0</v>
          </cell>
          <cell r="S10">
            <v>12015.000000000013</v>
          </cell>
          <cell r="T10">
            <v>0</v>
          </cell>
          <cell r="U10">
            <v>0</v>
          </cell>
          <cell r="V10">
            <v>0</v>
          </cell>
          <cell r="W10">
            <v>0</v>
          </cell>
          <cell r="X10">
            <v>0</v>
          </cell>
          <cell r="Y10">
            <v>0</v>
          </cell>
          <cell r="Z10">
            <v>0</v>
          </cell>
          <cell r="AA10">
            <v>0</v>
          </cell>
          <cell r="AB10">
            <v>2662.3188405797091</v>
          </cell>
          <cell r="AC10">
            <v>0</v>
          </cell>
          <cell r="AD10">
            <v>0</v>
          </cell>
          <cell r="AE10">
            <v>35218.444444444445</v>
          </cell>
          <cell r="AF10">
            <v>0</v>
          </cell>
          <cell r="AG10">
            <v>0</v>
          </cell>
          <cell r="AH10">
            <v>0</v>
          </cell>
          <cell r="AI10">
            <v>117800</v>
          </cell>
          <cell r="AJ10">
            <v>0</v>
          </cell>
          <cell r="AK10">
            <v>0</v>
          </cell>
          <cell r="AL10">
            <v>0</v>
          </cell>
          <cell r="AM10">
            <v>8089.6</v>
          </cell>
          <cell r="AN10">
            <v>0</v>
          </cell>
          <cell r="AO10">
            <v>0</v>
          </cell>
          <cell r="AP10">
            <v>0</v>
          </cell>
          <cell r="AQ10">
            <v>0</v>
          </cell>
          <cell r="AR10">
            <v>0</v>
          </cell>
          <cell r="AS10">
            <v>0</v>
          </cell>
          <cell r="AT10">
            <v>0</v>
          </cell>
          <cell r="AU10">
            <v>0</v>
          </cell>
          <cell r="AV10">
            <v>513358</v>
          </cell>
          <cell r="AW10">
            <v>73146.504025764938</v>
          </cell>
          <cell r="AX10">
            <v>125889.60000000001</v>
          </cell>
          <cell r="AY10">
            <v>62850.178814814833</v>
          </cell>
          <cell r="AZ10">
            <v>712394.10402576497</v>
          </cell>
          <cell r="BA10">
            <v>704304.504025765</v>
          </cell>
          <cell r="BB10">
            <v>4180</v>
          </cell>
          <cell r="BC10">
            <v>698060</v>
          </cell>
          <cell r="BD10">
            <v>0</v>
          </cell>
          <cell r="BE10">
            <v>0</v>
          </cell>
          <cell r="BF10">
            <v>712394.10402576497</v>
          </cell>
          <cell r="BG10">
            <v>712394.10402576497</v>
          </cell>
          <cell r="BH10">
            <v>0</v>
          </cell>
          <cell r="BI10">
            <v>706149.6</v>
          </cell>
          <cell r="BJ10">
            <v>580260</v>
          </cell>
          <cell r="BK10">
            <v>586504.504025765</v>
          </cell>
          <cell r="BL10">
            <v>3512.0030181183533</v>
          </cell>
          <cell r="BM10">
            <v>3439.5497716068649</v>
          </cell>
          <cell r="BN10">
            <v>2.1064747226390703E-2</v>
          </cell>
          <cell r="BO10">
            <v>0</v>
          </cell>
          <cell r="BP10">
            <v>0</v>
          </cell>
          <cell r="BQ10">
            <v>712394.10402576497</v>
          </cell>
          <cell r="BR10">
            <v>4217.3922396752396</v>
          </cell>
          <cell r="BS10" t="str">
            <v>Y</v>
          </cell>
          <cell r="BT10">
            <v>4265.8329582381139</v>
          </cell>
          <cell r="BU10">
            <v>9.6196149510723306E-3</v>
          </cell>
          <cell r="BV10">
            <v>-4440.53</v>
          </cell>
        </row>
        <row r="11">
          <cell r="A11">
            <v>479</v>
          </cell>
          <cell r="B11">
            <v>0</v>
          </cell>
          <cell r="C11">
            <v>124543</v>
          </cell>
          <cell r="D11">
            <v>9352020</v>
          </cell>
          <cell r="E11" t="str">
            <v>Nayland Primary School</v>
          </cell>
          <cell r="F11">
            <v>202</v>
          </cell>
          <cell r="G11">
            <v>202</v>
          </cell>
          <cell r="H11">
            <v>0</v>
          </cell>
          <cell r="I11">
            <v>620948</v>
          </cell>
          <cell r="J11">
            <v>0</v>
          </cell>
          <cell r="K11">
            <v>0</v>
          </cell>
          <cell r="L11">
            <v>4140.0000000000036</v>
          </cell>
          <cell r="M11">
            <v>0</v>
          </cell>
          <cell r="N11">
            <v>6172.2222222222217</v>
          </cell>
          <cell r="O11">
            <v>0</v>
          </cell>
          <cell r="P11">
            <v>645.00000000000205</v>
          </cell>
          <cell r="Q11">
            <v>0</v>
          </cell>
          <cell r="R11">
            <v>819.99999999999989</v>
          </cell>
          <cell r="S11">
            <v>0</v>
          </cell>
          <cell r="T11">
            <v>0</v>
          </cell>
          <cell r="U11">
            <v>0</v>
          </cell>
          <cell r="V11">
            <v>0</v>
          </cell>
          <cell r="W11">
            <v>0</v>
          </cell>
          <cell r="X11">
            <v>0</v>
          </cell>
          <cell r="Y11">
            <v>0</v>
          </cell>
          <cell r="Z11">
            <v>0</v>
          </cell>
          <cell r="AA11">
            <v>0</v>
          </cell>
          <cell r="AB11">
            <v>645.93023255813921</v>
          </cell>
          <cell r="AC11">
            <v>0</v>
          </cell>
          <cell r="AD11">
            <v>0</v>
          </cell>
          <cell r="AE11">
            <v>51142.196531791909</v>
          </cell>
          <cell r="AF11">
            <v>0</v>
          </cell>
          <cell r="AG11">
            <v>0</v>
          </cell>
          <cell r="AH11">
            <v>0</v>
          </cell>
          <cell r="AI11">
            <v>117800</v>
          </cell>
          <cell r="AJ11">
            <v>0</v>
          </cell>
          <cell r="AK11">
            <v>0</v>
          </cell>
          <cell r="AL11">
            <v>0</v>
          </cell>
          <cell r="AM11">
            <v>19835.25</v>
          </cell>
          <cell r="AN11">
            <v>0</v>
          </cell>
          <cell r="AO11">
            <v>0</v>
          </cell>
          <cell r="AP11">
            <v>0</v>
          </cell>
          <cell r="AQ11">
            <v>0</v>
          </cell>
          <cell r="AR11">
            <v>0</v>
          </cell>
          <cell r="AS11">
            <v>0</v>
          </cell>
          <cell r="AT11">
            <v>0</v>
          </cell>
          <cell r="AU11">
            <v>0</v>
          </cell>
          <cell r="AV11">
            <v>620948</v>
          </cell>
          <cell r="AW11">
            <v>63565.34898657228</v>
          </cell>
          <cell r="AX11">
            <v>137635.25</v>
          </cell>
          <cell r="AY11">
            <v>67029.67164290302</v>
          </cell>
          <cell r="AZ11">
            <v>822148.59898657224</v>
          </cell>
          <cell r="BA11">
            <v>802313.34898657224</v>
          </cell>
          <cell r="BB11">
            <v>4180</v>
          </cell>
          <cell r="BC11">
            <v>844360</v>
          </cell>
          <cell r="BD11">
            <v>42046.651013427763</v>
          </cell>
          <cell r="BE11">
            <v>0</v>
          </cell>
          <cell r="BF11">
            <v>864195.25</v>
          </cell>
          <cell r="BG11">
            <v>864195.25000000012</v>
          </cell>
          <cell r="BH11">
            <v>0</v>
          </cell>
          <cell r="BI11">
            <v>864195.25</v>
          </cell>
          <cell r="BJ11">
            <v>726560</v>
          </cell>
          <cell r="BK11">
            <v>726560</v>
          </cell>
          <cell r="BL11">
            <v>3596.8316831683169</v>
          </cell>
          <cell r="BM11">
            <v>3369.6976825242718</v>
          </cell>
          <cell r="BN11">
            <v>6.7404860032991704E-2</v>
          </cell>
          <cell r="BO11">
            <v>0</v>
          </cell>
          <cell r="BP11">
            <v>0</v>
          </cell>
          <cell r="BQ11">
            <v>864195.25</v>
          </cell>
          <cell r="BR11">
            <v>4180</v>
          </cell>
          <cell r="BS11" t="str">
            <v>Y</v>
          </cell>
          <cell r="BT11">
            <v>4278.1943069306926</v>
          </cell>
          <cell r="BU11">
            <v>5.951053400070383E-2</v>
          </cell>
          <cell r="BV11">
            <v>-5371.18</v>
          </cell>
        </row>
        <row r="12">
          <cell r="A12">
            <v>482</v>
          </cell>
          <cell r="B12">
            <v>0</v>
          </cell>
          <cell r="C12">
            <v>124544</v>
          </cell>
          <cell r="D12">
            <v>9352021</v>
          </cell>
          <cell r="E12" t="str">
            <v>Exning Primary School</v>
          </cell>
          <cell r="F12">
            <v>204</v>
          </cell>
          <cell r="G12">
            <v>204</v>
          </cell>
          <cell r="H12">
            <v>0</v>
          </cell>
          <cell r="I12">
            <v>627096</v>
          </cell>
          <cell r="J12">
            <v>0</v>
          </cell>
          <cell r="K12">
            <v>0</v>
          </cell>
          <cell r="L12">
            <v>11499.999999999987</v>
          </cell>
          <cell r="M12">
            <v>0</v>
          </cell>
          <cell r="N12">
            <v>16354.326923076924</v>
          </cell>
          <cell r="O12">
            <v>0</v>
          </cell>
          <cell r="P12">
            <v>860</v>
          </cell>
          <cell r="Q12">
            <v>520</v>
          </cell>
          <cell r="R12">
            <v>0</v>
          </cell>
          <cell r="S12">
            <v>0</v>
          </cell>
          <cell r="T12">
            <v>0</v>
          </cell>
          <cell r="U12">
            <v>0</v>
          </cell>
          <cell r="V12">
            <v>0</v>
          </cell>
          <cell r="W12">
            <v>0</v>
          </cell>
          <cell r="X12">
            <v>0</v>
          </cell>
          <cell r="Y12">
            <v>0</v>
          </cell>
          <cell r="Z12">
            <v>0</v>
          </cell>
          <cell r="AA12">
            <v>0</v>
          </cell>
          <cell r="AB12">
            <v>3224.1379310344778</v>
          </cell>
          <cell r="AC12">
            <v>0</v>
          </cell>
          <cell r="AD12">
            <v>0</v>
          </cell>
          <cell r="AE12">
            <v>54546.279069767435</v>
          </cell>
          <cell r="AF12">
            <v>0</v>
          </cell>
          <cell r="AG12">
            <v>0</v>
          </cell>
          <cell r="AH12">
            <v>0</v>
          </cell>
          <cell r="AI12">
            <v>117800</v>
          </cell>
          <cell r="AJ12">
            <v>0</v>
          </cell>
          <cell r="AK12">
            <v>0</v>
          </cell>
          <cell r="AL12">
            <v>0</v>
          </cell>
          <cell r="AM12">
            <v>21581.75</v>
          </cell>
          <cell r="AN12">
            <v>0</v>
          </cell>
          <cell r="AO12">
            <v>0</v>
          </cell>
          <cell r="AP12">
            <v>0</v>
          </cell>
          <cell r="AQ12">
            <v>0</v>
          </cell>
          <cell r="AR12">
            <v>0</v>
          </cell>
          <cell r="AS12">
            <v>0</v>
          </cell>
          <cell r="AT12">
            <v>0</v>
          </cell>
          <cell r="AU12">
            <v>0</v>
          </cell>
          <cell r="AV12">
            <v>627096</v>
          </cell>
          <cell r="AW12">
            <v>87004.743923878821</v>
          </cell>
          <cell r="AX12">
            <v>139381.75</v>
          </cell>
          <cell r="AY12">
            <v>79162.306531305891</v>
          </cell>
          <cell r="AZ12">
            <v>853482.49392387876</v>
          </cell>
          <cell r="BA12">
            <v>831900.74392387876</v>
          </cell>
          <cell r="BB12">
            <v>4180</v>
          </cell>
          <cell r="BC12">
            <v>852720</v>
          </cell>
          <cell r="BD12">
            <v>20819.256076121237</v>
          </cell>
          <cell r="BE12">
            <v>0</v>
          </cell>
          <cell r="BF12">
            <v>874301.75</v>
          </cell>
          <cell r="BG12">
            <v>874301.75</v>
          </cell>
          <cell r="BH12">
            <v>0</v>
          </cell>
          <cell r="BI12">
            <v>874301.75</v>
          </cell>
          <cell r="BJ12">
            <v>734920</v>
          </cell>
          <cell r="BK12">
            <v>734920</v>
          </cell>
          <cell r="BL12">
            <v>3602.5490196078431</v>
          </cell>
          <cell r="BM12">
            <v>3397.4362219047621</v>
          </cell>
          <cell r="BN12">
            <v>6.0372817709020941E-2</v>
          </cell>
          <cell r="BO12">
            <v>0</v>
          </cell>
          <cell r="BP12">
            <v>0</v>
          </cell>
          <cell r="BQ12">
            <v>874301.75</v>
          </cell>
          <cell r="BR12">
            <v>4180</v>
          </cell>
          <cell r="BS12" t="str">
            <v>Y</v>
          </cell>
          <cell r="BT12">
            <v>4285.7928921568628</v>
          </cell>
          <cell r="BU12">
            <v>5.6847799478015437E-2</v>
          </cell>
          <cell r="BV12">
            <v>-5424.36</v>
          </cell>
        </row>
        <row r="13">
          <cell r="A13">
            <v>499</v>
          </cell>
          <cell r="B13">
            <v>0</v>
          </cell>
          <cell r="C13">
            <v>124547</v>
          </cell>
          <cell r="D13">
            <v>9352026</v>
          </cell>
          <cell r="E13" t="str">
            <v>Stanton Community Primary School</v>
          </cell>
          <cell r="F13">
            <v>206</v>
          </cell>
          <cell r="G13">
            <v>206</v>
          </cell>
          <cell r="H13">
            <v>0</v>
          </cell>
          <cell r="I13">
            <v>633244</v>
          </cell>
          <cell r="J13">
            <v>0</v>
          </cell>
          <cell r="K13">
            <v>0</v>
          </cell>
          <cell r="L13">
            <v>13339.99999999998</v>
          </cell>
          <cell r="M13">
            <v>0</v>
          </cell>
          <cell r="N13">
            <v>16674.999999999975</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50126.666666666657</v>
          </cell>
          <cell r="AF13">
            <v>0</v>
          </cell>
          <cell r="AG13">
            <v>0</v>
          </cell>
          <cell r="AH13">
            <v>0</v>
          </cell>
          <cell r="AI13">
            <v>117800</v>
          </cell>
          <cell r="AJ13">
            <v>0</v>
          </cell>
          <cell r="AK13">
            <v>0</v>
          </cell>
          <cell r="AL13">
            <v>0</v>
          </cell>
          <cell r="AM13">
            <v>24451</v>
          </cell>
          <cell r="AN13">
            <v>0</v>
          </cell>
          <cell r="AO13">
            <v>0</v>
          </cell>
          <cell r="AP13">
            <v>0</v>
          </cell>
          <cell r="AQ13">
            <v>0</v>
          </cell>
          <cell r="AR13">
            <v>0</v>
          </cell>
          <cell r="AS13">
            <v>0</v>
          </cell>
          <cell r="AT13">
            <v>0</v>
          </cell>
          <cell r="AU13">
            <v>0</v>
          </cell>
          <cell r="AV13">
            <v>633244</v>
          </cell>
          <cell r="AW13">
            <v>80141.666666666613</v>
          </cell>
          <cell r="AX13">
            <v>142251</v>
          </cell>
          <cell r="AY13">
            <v>75133.030666666629</v>
          </cell>
          <cell r="AZ13">
            <v>855636.66666666663</v>
          </cell>
          <cell r="BA13">
            <v>831185.66666666663</v>
          </cell>
          <cell r="BB13">
            <v>4180</v>
          </cell>
          <cell r="BC13">
            <v>861080</v>
          </cell>
          <cell r="BD13">
            <v>29894.333333333372</v>
          </cell>
          <cell r="BE13">
            <v>0</v>
          </cell>
          <cell r="BF13">
            <v>885531</v>
          </cell>
          <cell r="BG13">
            <v>885531</v>
          </cell>
          <cell r="BH13">
            <v>0</v>
          </cell>
          <cell r="BI13">
            <v>885531</v>
          </cell>
          <cell r="BJ13">
            <v>743280</v>
          </cell>
          <cell r="BK13">
            <v>743280</v>
          </cell>
          <cell r="BL13">
            <v>3608.1553398058254</v>
          </cell>
          <cell r="BM13">
            <v>3429.9699567839193</v>
          </cell>
          <cell r="BN13">
            <v>5.194954628377562E-2</v>
          </cell>
          <cell r="BO13">
            <v>0</v>
          </cell>
          <cell r="BP13">
            <v>0</v>
          </cell>
          <cell r="BQ13">
            <v>885531</v>
          </cell>
          <cell r="BR13">
            <v>4180</v>
          </cell>
          <cell r="BS13" t="str">
            <v>Y</v>
          </cell>
          <cell r="BT13">
            <v>4298.6941747572819</v>
          </cell>
          <cell r="BU13">
            <v>3.7802316044038387E-2</v>
          </cell>
          <cell r="BV13">
            <v>-5477.54</v>
          </cell>
        </row>
        <row r="14">
          <cell r="A14">
            <v>415</v>
          </cell>
          <cell r="B14">
            <v>0</v>
          </cell>
          <cell r="C14">
            <v>124550</v>
          </cell>
          <cell r="D14">
            <v>9352032</v>
          </cell>
          <cell r="E14" t="str">
            <v>Guildhall Feoffment Community Primary School</v>
          </cell>
          <cell r="F14">
            <v>349</v>
          </cell>
          <cell r="G14">
            <v>349</v>
          </cell>
          <cell r="H14">
            <v>0</v>
          </cell>
          <cell r="I14">
            <v>1072826</v>
          </cell>
          <cell r="J14">
            <v>0</v>
          </cell>
          <cell r="K14">
            <v>0</v>
          </cell>
          <cell r="L14">
            <v>21619.999999999971</v>
          </cell>
          <cell r="M14">
            <v>0</v>
          </cell>
          <cell r="N14">
            <v>31800.95628415301</v>
          </cell>
          <cell r="O14">
            <v>0</v>
          </cell>
          <cell r="P14">
            <v>7954.9999999999727</v>
          </cell>
          <cell r="Q14">
            <v>18460.000000000022</v>
          </cell>
          <cell r="R14">
            <v>0</v>
          </cell>
          <cell r="S14">
            <v>0</v>
          </cell>
          <cell r="T14">
            <v>0</v>
          </cell>
          <cell r="U14">
            <v>0</v>
          </cell>
          <cell r="V14">
            <v>0</v>
          </cell>
          <cell r="W14">
            <v>0</v>
          </cell>
          <cell r="X14">
            <v>0</v>
          </cell>
          <cell r="Y14">
            <v>0</v>
          </cell>
          <cell r="Z14">
            <v>0</v>
          </cell>
          <cell r="AA14">
            <v>0</v>
          </cell>
          <cell r="AB14">
            <v>11440.728476821188</v>
          </cell>
          <cell r="AC14">
            <v>0</v>
          </cell>
          <cell r="AD14">
            <v>0</v>
          </cell>
          <cell r="AE14">
            <v>108778.202247191</v>
          </cell>
          <cell r="AF14">
            <v>0</v>
          </cell>
          <cell r="AG14">
            <v>0</v>
          </cell>
          <cell r="AH14">
            <v>0</v>
          </cell>
          <cell r="AI14">
            <v>117800</v>
          </cell>
          <cell r="AJ14">
            <v>0</v>
          </cell>
          <cell r="AK14">
            <v>0</v>
          </cell>
          <cell r="AL14">
            <v>0</v>
          </cell>
          <cell r="AM14">
            <v>22205.5</v>
          </cell>
          <cell r="AN14">
            <v>0</v>
          </cell>
          <cell r="AO14">
            <v>0</v>
          </cell>
          <cell r="AP14">
            <v>0</v>
          </cell>
          <cell r="AQ14">
            <v>0</v>
          </cell>
          <cell r="AR14">
            <v>0</v>
          </cell>
          <cell r="AS14">
            <v>0</v>
          </cell>
          <cell r="AT14">
            <v>0</v>
          </cell>
          <cell r="AU14">
            <v>0</v>
          </cell>
          <cell r="AV14">
            <v>1072826</v>
          </cell>
          <cell r="AW14">
            <v>200054.88700816518</v>
          </cell>
          <cell r="AX14">
            <v>140005.5</v>
          </cell>
          <cell r="AY14">
            <v>158695.04438926751</v>
          </cell>
          <cell r="AZ14">
            <v>1412886.3870081652</v>
          </cell>
          <cell r="BA14">
            <v>1390680.8870081652</v>
          </cell>
          <cell r="BB14">
            <v>4180</v>
          </cell>
          <cell r="BC14">
            <v>1458820</v>
          </cell>
          <cell r="BD14">
            <v>68139.112991834758</v>
          </cell>
          <cell r="BE14">
            <v>0</v>
          </cell>
          <cell r="BF14">
            <v>1481025.5</v>
          </cell>
          <cell r="BG14">
            <v>1481025.5</v>
          </cell>
          <cell r="BH14">
            <v>0</v>
          </cell>
          <cell r="BI14">
            <v>1481025.5</v>
          </cell>
          <cell r="BJ14">
            <v>1341020</v>
          </cell>
          <cell r="BK14">
            <v>1341020</v>
          </cell>
          <cell r="BL14">
            <v>3842.4641833810888</v>
          </cell>
          <cell r="BM14">
            <v>3609.7713043478261</v>
          </cell>
          <cell r="BN14">
            <v>6.4461944930692239E-2</v>
          </cell>
          <cell r="BO14">
            <v>0</v>
          </cell>
          <cell r="BP14">
            <v>0</v>
          </cell>
          <cell r="BQ14">
            <v>1481025.5</v>
          </cell>
          <cell r="BR14">
            <v>4180</v>
          </cell>
          <cell r="BS14" t="str">
            <v>Y</v>
          </cell>
          <cell r="BT14">
            <v>4243.6260744985675</v>
          </cell>
          <cell r="BU14">
            <v>6.349533503388094E-2</v>
          </cell>
          <cell r="BV14">
            <v>-9279.91</v>
          </cell>
        </row>
        <row r="15">
          <cell r="A15">
            <v>424</v>
          </cell>
          <cell r="B15">
            <v>0</v>
          </cell>
          <cell r="C15">
            <v>124552</v>
          </cell>
          <cell r="D15">
            <v>9352034</v>
          </cell>
          <cell r="E15" t="str">
            <v>Westgate Community Primary School and Nursery</v>
          </cell>
          <cell r="F15">
            <v>306</v>
          </cell>
          <cell r="G15">
            <v>306</v>
          </cell>
          <cell r="H15">
            <v>0</v>
          </cell>
          <cell r="I15">
            <v>940644</v>
          </cell>
          <cell r="J15">
            <v>0</v>
          </cell>
          <cell r="K15">
            <v>0</v>
          </cell>
          <cell r="L15">
            <v>39100.000000000029</v>
          </cell>
          <cell r="M15">
            <v>0</v>
          </cell>
          <cell r="N15">
            <v>48875.000000000044</v>
          </cell>
          <cell r="O15">
            <v>0</v>
          </cell>
          <cell r="P15">
            <v>17844.999999999971</v>
          </cell>
          <cell r="Q15">
            <v>4159.9999999999991</v>
          </cell>
          <cell r="R15">
            <v>0</v>
          </cell>
          <cell r="S15">
            <v>0</v>
          </cell>
          <cell r="T15">
            <v>0</v>
          </cell>
          <cell r="U15">
            <v>0</v>
          </cell>
          <cell r="V15">
            <v>0</v>
          </cell>
          <cell r="W15">
            <v>0</v>
          </cell>
          <cell r="X15">
            <v>0</v>
          </cell>
          <cell r="Y15">
            <v>0</v>
          </cell>
          <cell r="Z15">
            <v>0</v>
          </cell>
          <cell r="AA15">
            <v>0</v>
          </cell>
          <cell r="AB15">
            <v>7650.0000000000073</v>
          </cell>
          <cell r="AC15">
            <v>0</v>
          </cell>
          <cell r="AD15">
            <v>0</v>
          </cell>
          <cell r="AE15">
            <v>113469.9203187251</v>
          </cell>
          <cell r="AF15">
            <v>0</v>
          </cell>
          <cell r="AG15">
            <v>0</v>
          </cell>
          <cell r="AH15">
            <v>0</v>
          </cell>
          <cell r="AI15">
            <v>117800</v>
          </cell>
          <cell r="AJ15">
            <v>0</v>
          </cell>
          <cell r="AK15">
            <v>0</v>
          </cell>
          <cell r="AL15">
            <v>0</v>
          </cell>
          <cell r="AM15">
            <v>32768</v>
          </cell>
          <cell r="AN15">
            <v>0</v>
          </cell>
          <cell r="AO15">
            <v>0</v>
          </cell>
          <cell r="AP15">
            <v>0</v>
          </cell>
          <cell r="AQ15">
            <v>0</v>
          </cell>
          <cell r="AR15">
            <v>0</v>
          </cell>
          <cell r="AS15">
            <v>0</v>
          </cell>
          <cell r="AT15">
            <v>0</v>
          </cell>
          <cell r="AU15">
            <v>0</v>
          </cell>
          <cell r="AV15">
            <v>940644</v>
          </cell>
          <cell r="AW15">
            <v>231099.92031872517</v>
          </cell>
          <cell r="AX15">
            <v>150568</v>
          </cell>
          <cell r="AY15">
            <v>178458.78431872511</v>
          </cell>
          <cell r="AZ15">
            <v>1322311.9203187251</v>
          </cell>
          <cell r="BA15">
            <v>1289543.9203187251</v>
          </cell>
          <cell r="BB15">
            <v>4180</v>
          </cell>
          <cell r="BC15">
            <v>1279080</v>
          </cell>
          <cell r="BD15">
            <v>0</v>
          </cell>
          <cell r="BE15">
            <v>0</v>
          </cell>
          <cell r="BF15">
            <v>1322311.9203187251</v>
          </cell>
          <cell r="BG15">
            <v>1322311.9203187251</v>
          </cell>
          <cell r="BH15">
            <v>0</v>
          </cell>
          <cell r="BI15">
            <v>1311848</v>
          </cell>
          <cell r="BJ15">
            <v>1161280</v>
          </cell>
          <cell r="BK15">
            <v>1171743.9203187251</v>
          </cell>
          <cell r="BL15">
            <v>3829.2284977736113</v>
          </cell>
          <cell r="BM15">
            <v>3797.7441253048778</v>
          </cell>
          <cell r="BN15">
            <v>8.2902827125579271E-3</v>
          </cell>
          <cell r="BO15">
            <v>1.0190072937442072E-2</v>
          </cell>
          <cell r="BP15">
            <v>11841.982628187248</v>
          </cell>
          <cell r="BQ15">
            <v>1334153.9029469122</v>
          </cell>
          <cell r="BR15">
            <v>4252.8951076696476</v>
          </cell>
          <cell r="BS15" t="str">
            <v>Y</v>
          </cell>
          <cell r="BT15">
            <v>4359.9800749899096</v>
          </cell>
          <cell r="BU15">
            <v>2.4213924624411298E-2</v>
          </cell>
          <cell r="BV15">
            <v>-8136.54</v>
          </cell>
        </row>
        <row r="16">
          <cell r="A16">
            <v>422</v>
          </cell>
          <cell r="B16">
            <v>0</v>
          </cell>
          <cell r="C16">
            <v>124553</v>
          </cell>
          <cell r="D16">
            <v>9352035</v>
          </cell>
          <cell r="E16" t="str">
            <v>Sexton's Manor Community Primary School</v>
          </cell>
          <cell r="F16">
            <v>174</v>
          </cell>
          <cell r="G16">
            <v>174</v>
          </cell>
          <cell r="H16">
            <v>0</v>
          </cell>
          <cell r="I16">
            <v>534876</v>
          </cell>
          <cell r="J16">
            <v>0</v>
          </cell>
          <cell r="K16">
            <v>0</v>
          </cell>
          <cell r="L16">
            <v>12419.999999999964</v>
          </cell>
          <cell r="M16">
            <v>0</v>
          </cell>
          <cell r="N16">
            <v>18294.857142857145</v>
          </cell>
          <cell r="O16">
            <v>0</v>
          </cell>
          <cell r="P16">
            <v>6054.7976878612726</v>
          </cell>
          <cell r="Q16">
            <v>4707.0520231213659</v>
          </cell>
          <cell r="R16">
            <v>0</v>
          </cell>
          <cell r="S16">
            <v>0</v>
          </cell>
          <cell r="T16">
            <v>0</v>
          </cell>
          <cell r="U16">
            <v>0</v>
          </cell>
          <cell r="V16">
            <v>0</v>
          </cell>
          <cell r="W16">
            <v>0</v>
          </cell>
          <cell r="X16">
            <v>0</v>
          </cell>
          <cell r="Y16">
            <v>0</v>
          </cell>
          <cell r="Z16">
            <v>0</v>
          </cell>
          <cell r="AA16">
            <v>0</v>
          </cell>
          <cell r="AB16">
            <v>4466.0000000000027</v>
          </cell>
          <cell r="AC16">
            <v>0</v>
          </cell>
          <cell r="AD16">
            <v>0</v>
          </cell>
          <cell r="AE16">
            <v>62639.999999999993</v>
          </cell>
          <cell r="AF16">
            <v>0</v>
          </cell>
          <cell r="AG16">
            <v>0</v>
          </cell>
          <cell r="AH16">
            <v>0</v>
          </cell>
          <cell r="AI16">
            <v>117800</v>
          </cell>
          <cell r="AJ16">
            <v>0</v>
          </cell>
          <cell r="AK16">
            <v>0</v>
          </cell>
          <cell r="AL16">
            <v>0</v>
          </cell>
          <cell r="AM16">
            <v>23203.5</v>
          </cell>
          <cell r="AN16">
            <v>0</v>
          </cell>
          <cell r="AO16">
            <v>0</v>
          </cell>
          <cell r="AP16">
            <v>0</v>
          </cell>
          <cell r="AQ16">
            <v>0</v>
          </cell>
          <cell r="AR16">
            <v>0</v>
          </cell>
          <cell r="AS16">
            <v>0</v>
          </cell>
          <cell r="AT16">
            <v>0</v>
          </cell>
          <cell r="AU16">
            <v>0</v>
          </cell>
          <cell r="AV16">
            <v>534876</v>
          </cell>
          <cell r="AW16">
            <v>108582.70685383974</v>
          </cell>
          <cell r="AX16">
            <v>141003.5</v>
          </cell>
          <cell r="AY16">
            <v>93377.217426919873</v>
          </cell>
          <cell r="AZ16">
            <v>784462.2068538398</v>
          </cell>
          <cell r="BA16">
            <v>761258.7068538398</v>
          </cell>
          <cell r="BB16">
            <v>4180</v>
          </cell>
          <cell r="BC16">
            <v>727320</v>
          </cell>
          <cell r="BD16">
            <v>0</v>
          </cell>
          <cell r="BE16">
            <v>0</v>
          </cell>
          <cell r="BF16">
            <v>784462.2068538398</v>
          </cell>
          <cell r="BG16">
            <v>784462.2068538398</v>
          </cell>
          <cell r="BH16">
            <v>0</v>
          </cell>
          <cell r="BI16">
            <v>750523.5</v>
          </cell>
          <cell r="BJ16">
            <v>609520</v>
          </cell>
          <cell r="BK16">
            <v>643458.7068538398</v>
          </cell>
          <cell r="BL16">
            <v>3698.0385451370103</v>
          </cell>
          <cell r="BM16">
            <v>3556.1033417142853</v>
          </cell>
          <cell r="BN16">
            <v>3.9913126752470156E-2</v>
          </cell>
          <cell r="BO16">
            <v>0</v>
          </cell>
          <cell r="BP16">
            <v>0</v>
          </cell>
          <cell r="BQ16">
            <v>784462.2068538398</v>
          </cell>
          <cell r="BR16">
            <v>4375.0500393898838</v>
          </cell>
          <cell r="BS16" t="str">
            <v>Y</v>
          </cell>
          <cell r="BT16">
            <v>4508.4034876657461</v>
          </cell>
          <cell r="BU16">
            <v>3.3580006213136615E-2</v>
          </cell>
          <cell r="BV16">
            <v>-4626.66</v>
          </cell>
        </row>
        <row r="17">
          <cell r="A17">
            <v>239</v>
          </cell>
          <cell r="B17">
            <v>0</v>
          </cell>
          <cell r="C17">
            <v>124559</v>
          </cell>
          <cell r="D17">
            <v>9352042</v>
          </cell>
          <cell r="E17" t="str">
            <v>Hadleigh Community Primary School</v>
          </cell>
          <cell r="F17">
            <v>467</v>
          </cell>
          <cell r="G17">
            <v>467</v>
          </cell>
          <cell r="H17">
            <v>0</v>
          </cell>
          <cell r="I17">
            <v>1435558</v>
          </cell>
          <cell r="J17">
            <v>0</v>
          </cell>
          <cell r="K17">
            <v>0</v>
          </cell>
          <cell r="L17">
            <v>32200.000000000073</v>
          </cell>
          <cell r="M17">
            <v>0</v>
          </cell>
          <cell r="N17">
            <v>45202.605210420836</v>
          </cell>
          <cell r="O17">
            <v>0</v>
          </cell>
          <cell r="P17">
            <v>22145.000000000015</v>
          </cell>
          <cell r="Q17">
            <v>260.00000000000023</v>
          </cell>
          <cell r="R17">
            <v>0</v>
          </cell>
          <cell r="S17">
            <v>0</v>
          </cell>
          <cell r="T17">
            <v>0</v>
          </cell>
          <cell r="U17">
            <v>0</v>
          </cell>
          <cell r="V17">
            <v>0</v>
          </cell>
          <cell r="W17">
            <v>0</v>
          </cell>
          <cell r="X17">
            <v>0</v>
          </cell>
          <cell r="Y17">
            <v>0</v>
          </cell>
          <cell r="Z17">
            <v>0</v>
          </cell>
          <cell r="AA17">
            <v>0</v>
          </cell>
          <cell r="AB17">
            <v>6279.951100244486</v>
          </cell>
          <cell r="AC17">
            <v>0</v>
          </cell>
          <cell r="AD17">
            <v>0</v>
          </cell>
          <cell r="AE17">
            <v>111003.62195121951</v>
          </cell>
          <cell r="AF17">
            <v>0</v>
          </cell>
          <cell r="AG17">
            <v>0</v>
          </cell>
          <cell r="AH17">
            <v>0</v>
          </cell>
          <cell r="AI17">
            <v>117800</v>
          </cell>
          <cell r="AJ17">
            <v>0</v>
          </cell>
          <cell r="AK17">
            <v>0</v>
          </cell>
          <cell r="AL17">
            <v>0</v>
          </cell>
          <cell r="AM17">
            <v>40704</v>
          </cell>
          <cell r="AN17">
            <v>0</v>
          </cell>
          <cell r="AO17">
            <v>0</v>
          </cell>
          <cell r="AP17">
            <v>0</v>
          </cell>
          <cell r="AQ17">
            <v>0</v>
          </cell>
          <cell r="AR17">
            <v>0</v>
          </cell>
          <cell r="AS17">
            <v>0</v>
          </cell>
          <cell r="AT17">
            <v>0</v>
          </cell>
          <cell r="AU17">
            <v>0</v>
          </cell>
          <cell r="AV17">
            <v>1435558</v>
          </cell>
          <cell r="AW17">
            <v>217091.17826188492</v>
          </cell>
          <cell r="AX17">
            <v>158504</v>
          </cell>
          <cell r="AY17">
            <v>170906.28855642996</v>
          </cell>
          <cell r="AZ17">
            <v>1811153.178261885</v>
          </cell>
          <cell r="BA17">
            <v>1770449.178261885</v>
          </cell>
          <cell r="BB17">
            <v>4180</v>
          </cell>
          <cell r="BC17">
            <v>1952060</v>
          </cell>
          <cell r="BD17">
            <v>181610.82173811505</v>
          </cell>
          <cell r="BE17">
            <v>0</v>
          </cell>
          <cell r="BF17">
            <v>1992764</v>
          </cell>
          <cell r="BG17">
            <v>1992764</v>
          </cell>
          <cell r="BH17">
            <v>0</v>
          </cell>
          <cell r="BI17">
            <v>1992764</v>
          </cell>
          <cell r="BJ17">
            <v>1834260</v>
          </cell>
          <cell r="BK17">
            <v>1834260</v>
          </cell>
          <cell r="BL17">
            <v>3927.7516059957175</v>
          </cell>
          <cell r="BM17">
            <v>3706.2481631790743</v>
          </cell>
          <cell r="BN17">
            <v>5.97648708516718E-2</v>
          </cell>
          <cell r="BO17">
            <v>0</v>
          </cell>
          <cell r="BP17">
            <v>0</v>
          </cell>
          <cell r="BQ17">
            <v>1992764</v>
          </cell>
          <cell r="BR17">
            <v>4180</v>
          </cell>
          <cell r="BS17" t="str">
            <v>Y</v>
          </cell>
          <cell r="BT17">
            <v>4267.1605995717346</v>
          </cell>
          <cell r="BU17">
            <v>6.0095499053602008E-2</v>
          </cell>
          <cell r="BV17">
            <v>-12417.53</v>
          </cell>
        </row>
        <row r="18">
          <cell r="A18">
            <v>416</v>
          </cell>
          <cell r="B18">
            <v>0</v>
          </cell>
          <cell r="C18">
            <v>124561</v>
          </cell>
          <cell r="D18">
            <v>9352045</v>
          </cell>
          <cell r="E18" t="str">
            <v>Hardwick Primary School</v>
          </cell>
          <cell r="F18">
            <v>258</v>
          </cell>
          <cell r="G18">
            <v>258</v>
          </cell>
          <cell r="H18">
            <v>0</v>
          </cell>
          <cell r="I18">
            <v>793092</v>
          </cell>
          <cell r="J18">
            <v>0</v>
          </cell>
          <cell r="K18">
            <v>0</v>
          </cell>
          <cell r="L18">
            <v>15639.999999999987</v>
          </cell>
          <cell r="M18">
            <v>0</v>
          </cell>
          <cell r="N18">
            <v>20801.845018450182</v>
          </cell>
          <cell r="O18">
            <v>0</v>
          </cell>
          <cell r="P18">
            <v>1720</v>
          </cell>
          <cell r="Q18">
            <v>1039.9999999999968</v>
          </cell>
          <cell r="R18">
            <v>0</v>
          </cell>
          <cell r="S18">
            <v>0</v>
          </cell>
          <cell r="T18">
            <v>0</v>
          </cell>
          <cell r="U18">
            <v>0</v>
          </cell>
          <cell r="V18">
            <v>0</v>
          </cell>
          <cell r="W18">
            <v>0</v>
          </cell>
          <cell r="X18">
            <v>0</v>
          </cell>
          <cell r="Y18">
            <v>0</v>
          </cell>
          <cell r="Z18">
            <v>0</v>
          </cell>
          <cell r="AA18">
            <v>0</v>
          </cell>
          <cell r="AB18">
            <v>4535.6164383561645</v>
          </cell>
          <cell r="AC18">
            <v>0</v>
          </cell>
          <cell r="AD18">
            <v>0</v>
          </cell>
          <cell r="AE18">
            <v>64035.600000000006</v>
          </cell>
          <cell r="AF18">
            <v>0</v>
          </cell>
          <cell r="AG18">
            <v>468.00000000000193</v>
          </cell>
          <cell r="AH18">
            <v>0</v>
          </cell>
          <cell r="AI18">
            <v>117800</v>
          </cell>
          <cell r="AJ18">
            <v>0</v>
          </cell>
          <cell r="AK18">
            <v>0</v>
          </cell>
          <cell r="AL18">
            <v>0</v>
          </cell>
          <cell r="AM18">
            <v>29184</v>
          </cell>
          <cell r="AN18">
            <v>0</v>
          </cell>
          <cell r="AO18">
            <v>0</v>
          </cell>
          <cell r="AP18">
            <v>0</v>
          </cell>
          <cell r="AQ18">
            <v>0</v>
          </cell>
          <cell r="AR18">
            <v>0</v>
          </cell>
          <cell r="AS18">
            <v>0</v>
          </cell>
          <cell r="AT18">
            <v>0</v>
          </cell>
          <cell r="AU18">
            <v>0</v>
          </cell>
          <cell r="AV18">
            <v>793092</v>
          </cell>
          <cell r="AW18">
            <v>108241.06145680635</v>
          </cell>
          <cell r="AX18">
            <v>146984</v>
          </cell>
          <cell r="AY18">
            <v>93635.386509225093</v>
          </cell>
          <cell r="AZ18">
            <v>1048317.0614568064</v>
          </cell>
          <cell r="BA18">
            <v>1019133.0614568064</v>
          </cell>
          <cell r="BB18">
            <v>4180</v>
          </cell>
          <cell r="BC18">
            <v>1078440</v>
          </cell>
          <cell r="BD18">
            <v>59306.938543193624</v>
          </cell>
          <cell r="BE18">
            <v>0</v>
          </cell>
          <cell r="BF18">
            <v>1107624</v>
          </cell>
          <cell r="BG18">
            <v>1107624</v>
          </cell>
          <cell r="BH18">
            <v>0</v>
          </cell>
          <cell r="BI18">
            <v>1107624</v>
          </cell>
          <cell r="BJ18">
            <v>960640</v>
          </cell>
          <cell r="BK18">
            <v>960640</v>
          </cell>
          <cell r="BL18">
            <v>3723.4108527131784</v>
          </cell>
          <cell r="BM18">
            <v>3526.153124911033</v>
          </cell>
          <cell r="BN18">
            <v>5.5941339134874445E-2</v>
          </cell>
          <cell r="BO18">
            <v>0</v>
          </cell>
          <cell r="BP18">
            <v>0</v>
          </cell>
          <cell r="BQ18">
            <v>1107624</v>
          </cell>
          <cell r="BR18">
            <v>4180</v>
          </cell>
          <cell r="BS18" t="str">
            <v>Y</v>
          </cell>
          <cell r="BT18">
            <v>4293.1162790697672</v>
          </cell>
          <cell r="BU18">
            <v>6.0200675608010457E-2</v>
          </cell>
          <cell r="BV18">
            <v>-6860.22</v>
          </cell>
        </row>
        <row r="19">
          <cell r="A19">
            <v>486</v>
          </cell>
          <cell r="B19">
            <v>0</v>
          </cell>
          <cell r="C19">
            <v>124565</v>
          </cell>
          <cell r="D19">
            <v>9352055</v>
          </cell>
          <cell r="E19" t="str">
            <v>Paddocks Primary School</v>
          </cell>
          <cell r="F19">
            <v>196</v>
          </cell>
          <cell r="G19">
            <v>196</v>
          </cell>
          <cell r="H19">
            <v>0</v>
          </cell>
          <cell r="I19">
            <v>602504</v>
          </cell>
          <cell r="J19">
            <v>0</v>
          </cell>
          <cell r="K19">
            <v>0</v>
          </cell>
          <cell r="L19">
            <v>7819.9999999999982</v>
          </cell>
          <cell r="M19">
            <v>0</v>
          </cell>
          <cell r="N19">
            <v>16989.949748743718</v>
          </cell>
          <cell r="O19">
            <v>0</v>
          </cell>
          <cell r="P19">
            <v>3870.0000000000023</v>
          </cell>
          <cell r="Q19">
            <v>259.99999999999994</v>
          </cell>
          <cell r="R19">
            <v>0</v>
          </cell>
          <cell r="S19">
            <v>0</v>
          </cell>
          <cell r="T19">
            <v>0</v>
          </cell>
          <cell r="U19">
            <v>0</v>
          </cell>
          <cell r="V19">
            <v>0</v>
          </cell>
          <cell r="W19">
            <v>0</v>
          </cell>
          <cell r="X19">
            <v>0</v>
          </cell>
          <cell r="Y19">
            <v>0</v>
          </cell>
          <cell r="Z19">
            <v>0</v>
          </cell>
          <cell r="AA19">
            <v>0</v>
          </cell>
          <cell r="AB19">
            <v>5809.5808383233561</v>
          </cell>
          <cell r="AC19">
            <v>0</v>
          </cell>
          <cell r="AD19">
            <v>0</v>
          </cell>
          <cell r="AE19">
            <v>52992.592592592584</v>
          </cell>
          <cell r="AF19">
            <v>0</v>
          </cell>
          <cell r="AG19">
            <v>0</v>
          </cell>
          <cell r="AH19">
            <v>0</v>
          </cell>
          <cell r="AI19">
            <v>117800</v>
          </cell>
          <cell r="AJ19">
            <v>0</v>
          </cell>
          <cell r="AK19">
            <v>0</v>
          </cell>
          <cell r="AL19">
            <v>0</v>
          </cell>
          <cell r="AM19">
            <v>20209.5</v>
          </cell>
          <cell r="AN19">
            <v>0</v>
          </cell>
          <cell r="AO19">
            <v>0</v>
          </cell>
          <cell r="AP19">
            <v>0</v>
          </cell>
          <cell r="AQ19">
            <v>0</v>
          </cell>
          <cell r="AR19">
            <v>0</v>
          </cell>
          <cell r="AS19">
            <v>0</v>
          </cell>
          <cell r="AT19">
            <v>0</v>
          </cell>
          <cell r="AU19">
            <v>0</v>
          </cell>
          <cell r="AV19">
            <v>602504</v>
          </cell>
          <cell r="AW19">
            <v>87742.123179659655</v>
          </cell>
          <cell r="AX19">
            <v>138009.5</v>
          </cell>
          <cell r="AY19">
            <v>77461.431466964452</v>
          </cell>
          <cell r="AZ19">
            <v>828255.62317965971</v>
          </cell>
          <cell r="BA19">
            <v>808046.12317965971</v>
          </cell>
          <cell r="BB19">
            <v>4180</v>
          </cell>
          <cell r="BC19">
            <v>819280</v>
          </cell>
          <cell r="BD19">
            <v>11233.876820340287</v>
          </cell>
          <cell r="BE19">
            <v>0</v>
          </cell>
          <cell r="BF19">
            <v>839489.5</v>
          </cell>
          <cell r="BG19">
            <v>839489.49999999988</v>
          </cell>
          <cell r="BH19">
            <v>0</v>
          </cell>
          <cell r="BI19">
            <v>839489.5</v>
          </cell>
          <cell r="BJ19">
            <v>701480</v>
          </cell>
          <cell r="BK19">
            <v>701480</v>
          </cell>
          <cell r="BL19">
            <v>3578.9795918367345</v>
          </cell>
          <cell r="BM19">
            <v>3492.0831056122443</v>
          </cell>
          <cell r="BN19">
            <v>2.4883854019635429E-2</v>
          </cell>
          <cell r="BO19">
            <v>0</v>
          </cell>
          <cell r="BP19">
            <v>0</v>
          </cell>
          <cell r="BQ19">
            <v>839489.5</v>
          </cell>
          <cell r="BR19">
            <v>4180</v>
          </cell>
          <cell r="BS19" t="str">
            <v>Y</v>
          </cell>
          <cell r="BT19">
            <v>4283.1096938775509</v>
          </cell>
          <cell r="BU19">
            <v>2.419097518651081E-2</v>
          </cell>
          <cell r="BV19">
            <v>-5211.6400000000003</v>
          </cell>
        </row>
        <row r="20">
          <cell r="A20">
            <v>211</v>
          </cell>
          <cell r="B20">
            <v>0</v>
          </cell>
          <cell r="C20">
            <v>124572</v>
          </cell>
          <cell r="D20">
            <v>9352066</v>
          </cell>
          <cell r="E20" t="str">
            <v>Bucklesham Primary School</v>
          </cell>
          <cell r="F20">
            <v>94</v>
          </cell>
          <cell r="G20">
            <v>94</v>
          </cell>
          <cell r="H20">
            <v>0</v>
          </cell>
          <cell r="I20">
            <v>288956</v>
          </cell>
          <cell r="J20">
            <v>0</v>
          </cell>
          <cell r="K20">
            <v>0</v>
          </cell>
          <cell r="L20">
            <v>6440.0000000000027</v>
          </cell>
          <cell r="M20">
            <v>0</v>
          </cell>
          <cell r="N20">
            <v>8050.0000000000027</v>
          </cell>
          <cell r="O20">
            <v>0</v>
          </cell>
          <cell r="P20">
            <v>860</v>
          </cell>
          <cell r="Q20">
            <v>1299.9999999999993</v>
          </cell>
          <cell r="R20">
            <v>409.99999999999898</v>
          </cell>
          <cell r="S20">
            <v>1335.0000000000009</v>
          </cell>
          <cell r="T20">
            <v>950.00000000000216</v>
          </cell>
          <cell r="U20">
            <v>0</v>
          </cell>
          <cell r="V20">
            <v>0</v>
          </cell>
          <cell r="W20">
            <v>0</v>
          </cell>
          <cell r="X20">
            <v>0</v>
          </cell>
          <cell r="Y20">
            <v>0</v>
          </cell>
          <cell r="Z20">
            <v>0</v>
          </cell>
          <cell r="AA20">
            <v>0</v>
          </cell>
          <cell r="AB20">
            <v>0</v>
          </cell>
          <cell r="AC20">
            <v>0</v>
          </cell>
          <cell r="AD20">
            <v>0</v>
          </cell>
          <cell r="AE20">
            <v>23044.029850746268</v>
          </cell>
          <cell r="AF20">
            <v>0</v>
          </cell>
          <cell r="AG20">
            <v>1224.0000000000023</v>
          </cell>
          <cell r="AH20">
            <v>0</v>
          </cell>
          <cell r="AI20">
            <v>117800</v>
          </cell>
          <cell r="AJ20">
            <v>0</v>
          </cell>
          <cell r="AK20">
            <v>0</v>
          </cell>
          <cell r="AL20">
            <v>0</v>
          </cell>
          <cell r="AM20">
            <v>10479</v>
          </cell>
          <cell r="AN20">
            <v>0</v>
          </cell>
          <cell r="AO20">
            <v>0</v>
          </cell>
          <cell r="AP20">
            <v>0</v>
          </cell>
          <cell r="AQ20">
            <v>0</v>
          </cell>
          <cell r="AR20">
            <v>0</v>
          </cell>
          <cell r="AS20">
            <v>0</v>
          </cell>
          <cell r="AT20">
            <v>0</v>
          </cell>
          <cell r="AU20">
            <v>0</v>
          </cell>
          <cell r="AV20">
            <v>288956</v>
          </cell>
          <cell r="AW20">
            <v>43613.029850746272</v>
          </cell>
          <cell r="AX20">
            <v>128279</v>
          </cell>
          <cell r="AY20">
            <v>42715.393850746274</v>
          </cell>
          <cell r="AZ20">
            <v>460848.02985074627</v>
          </cell>
          <cell r="BA20">
            <v>450369.02985074627</v>
          </cell>
          <cell r="BB20">
            <v>4180</v>
          </cell>
          <cell r="BC20">
            <v>392920</v>
          </cell>
          <cell r="BD20">
            <v>0</v>
          </cell>
          <cell r="BE20">
            <v>0</v>
          </cell>
          <cell r="BF20">
            <v>460848.02985074627</v>
          </cell>
          <cell r="BG20">
            <v>460848.02985074627</v>
          </cell>
          <cell r="BH20">
            <v>0</v>
          </cell>
          <cell r="BI20">
            <v>403399</v>
          </cell>
          <cell r="BJ20">
            <v>275120</v>
          </cell>
          <cell r="BK20">
            <v>332569.02985074627</v>
          </cell>
          <cell r="BL20">
            <v>3537.9684026675136</v>
          </cell>
          <cell r="BM20">
            <v>3404.2786422680415</v>
          </cell>
          <cell r="BN20">
            <v>3.9271098064523773E-2</v>
          </cell>
          <cell r="BO20">
            <v>0</v>
          </cell>
          <cell r="BP20">
            <v>0</v>
          </cell>
          <cell r="BQ20">
            <v>460848.02985074627</v>
          </cell>
          <cell r="BR20">
            <v>4791.1598920292154</v>
          </cell>
          <cell r="BS20" t="str">
            <v>Y</v>
          </cell>
          <cell r="BT20">
            <v>4902.6386154334714</v>
          </cell>
          <cell r="BU20">
            <v>3.7196463164556937E-2</v>
          </cell>
          <cell r="BV20">
            <v>-2499.46</v>
          </cell>
        </row>
        <row r="21">
          <cell r="A21">
            <v>19</v>
          </cell>
          <cell r="B21">
            <v>0</v>
          </cell>
          <cell r="C21">
            <v>124574</v>
          </cell>
          <cell r="D21">
            <v>9352068</v>
          </cell>
          <cell r="E21" t="str">
            <v>Carlton Colville Primary School</v>
          </cell>
          <cell r="F21">
            <v>408</v>
          </cell>
          <cell r="G21">
            <v>408</v>
          </cell>
          <cell r="H21">
            <v>0</v>
          </cell>
          <cell r="I21">
            <v>1254192</v>
          </cell>
          <cell r="J21">
            <v>0</v>
          </cell>
          <cell r="K21">
            <v>0</v>
          </cell>
          <cell r="L21">
            <v>27600.000000000044</v>
          </cell>
          <cell r="M21">
            <v>0</v>
          </cell>
          <cell r="N21">
            <v>38633.412887828163</v>
          </cell>
          <cell r="O21">
            <v>0</v>
          </cell>
          <cell r="P21">
            <v>3010.0000000000018</v>
          </cell>
          <cell r="Q21">
            <v>1819.9999999999959</v>
          </cell>
          <cell r="R21">
            <v>14350</v>
          </cell>
          <cell r="S21">
            <v>1780</v>
          </cell>
          <cell r="T21">
            <v>1425.0000000000005</v>
          </cell>
          <cell r="U21">
            <v>0</v>
          </cell>
          <cell r="V21">
            <v>0</v>
          </cell>
          <cell r="W21">
            <v>0</v>
          </cell>
          <cell r="X21">
            <v>0</v>
          </cell>
          <cell r="Y21">
            <v>0</v>
          </cell>
          <cell r="Z21">
            <v>0</v>
          </cell>
          <cell r="AA21">
            <v>0</v>
          </cell>
          <cell r="AB21">
            <v>2557.264957264958</v>
          </cell>
          <cell r="AC21">
            <v>0</v>
          </cell>
          <cell r="AD21">
            <v>0</v>
          </cell>
          <cell r="AE21">
            <v>110089.85673352436</v>
          </cell>
          <cell r="AF21">
            <v>0</v>
          </cell>
          <cell r="AG21">
            <v>0</v>
          </cell>
          <cell r="AH21">
            <v>0</v>
          </cell>
          <cell r="AI21">
            <v>117800</v>
          </cell>
          <cell r="AJ21">
            <v>0</v>
          </cell>
          <cell r="AK21">
            <v>0</v>
          </cell>
          <cell r="AL21">
            <v>0</v>
          </cell>
          <cell r="AM21">
            <v>42240</v>
          </cell>
          <cell r="AN21">
            <v>0</v>
          </cell>
          <cell r="AO21">
            <v>0</v>
          </cell>
          <cell r="AP21">
            <v>0</v>
          </cell>
          <cell r="AQ21">
            <v>0</v>
          </cell>
          <cell r="AR21">
            <v>0</v>
          </cell>
          <cell r="AS21">
            <v>0</v>
          </cell>
          <cell r="AT21">
            <v>0</v>
          </cell>
          <cell r="AU21">
            <v>0</v>
          </cell>
          <cell r="AV21">
            <v>1254192</v>
          </cell>
          <cell r="AW21">
            <v>201265.53457861752</v>
          </cell>
          <cell r="AX21">
            <v>160040</v>
          </cell>
          <cell r="AY21">
            <v>164397.92717743845</v>
          </cell>
          <cell r="AZ21">
            <v>1615497.5345786174</v>
          </cell>
          <cell r="BA21">
            <v>1573257.5345786174</v>
          </cell>
          <cell r="BB21">
            <v>4180</v>
          </cell>
          <cell r="BC21">
            <v>1705440</v>
          </cell>
          <cell r="BD21">
            <v>132182.46542138257</v>
          </cell>
          <cell r="BE21">
            <v>0</v>
          </cell>
          <cell r="BF21">
            <v>1747680</v>
          </cell>
          <cell r="BG21">
            <v>1747680.0000000002</v>
          </cell>
          <cell r="BH21">
            <v>0</v>
          </cell>
          <cell r="BI21">
            <v>1747680</v>
          </cell>
          <cell r="BJ21">
            <v>1587640</v>
          </cell>
          <cell r="BK21">
            <v>1587640</v>
          </cell>
          <cell r="BL21">
            <v>3891.2745098039218</v>
          </cell>
          <cell r="BM21">
            <v>3648.0618181818186</v>
          </cell>
          <cell r="BN21">
            <v>6.6669015971697415E-2</v>
          </cell>
          <cell r="BO21">
            <v>0</v>
          </cell>
          <cell r="BP21">
            <v>0</v>
          </cell>
          <cell r="BQ21">
            <v>1747680</v>
          </cell>
          <cell r="BR21">
            <v>4180</v>
          </cell>
          <cell r="BS21" t="str">
            <v>Y</v>
          </cell>
          <cell r="BT21">
            <v>4283.5294117647063</v>
          </cell>
          <cell r="BU21">
            <v>6.2635046595983956E-2</v>
          </cell>
          <cell r="BV21">
            <v>-10848.72</v>
          </cell>
        </row>
        <row r="22">
          <cell r="A22">
            <v>220</v>
          </cell>
          <cell r="B22">
            <v>0</v>
          </cell>
          <cell r="C22">
            <v>124577</v>
          </cell>
          <cell r="D22">
            <v>9352071</v>
          </cell>
          <cell r="E22" t="str">
            <v>Copdock Primary School</v>
          </cell>
          <cell r="F22">
            <v>84</v>
          </cell>
          <cell r="G22">
            <v>84</v>
          </cell>
          <cell r="H22">
            <v>0</v>
          </cell>
          <cell r="I22">
            <v>258216</v>
          </cell>
          <cell r="J22">
            <v>0</v>
          </cell>
          <cell r="K22">
            <v>0</v>
          </cell>
          <cell r="L22">
            <v>2299.9999999999991</v>
          </cell>
          <cell r="M22">
            <v>0</v>
          </cell>
          <cell r="N22">
            <v>4174.0740740740739</v>
          </cell>
          <cell r="O22">
            <v>0</v>
          </cell>
          <cell r="P22">
            <v>0</v>
          </cell>
          <cell r="Q22">
            <v>0</v>
          </cell>
          <cell r="R22">
            <v>1639.9999999999995</v>
          </cell>
          <cell r="S22">
            <v>1779.9999999999993</v>
          </cell>
          <cell r="T22">
            <v>0</v>
          </cell>
          <cell r="U22">
            <v>0</v>
          </cell>
          <cell r="V22">
            <v>0</v>
          </cell>
          <cell r="W22">
            <v>0</v>
          </cell>
          <cell r="X22">
            <v>0</v>
          </cell>
          <cell r="Y22">
            <v>0</v>
          </cell>
          <cell r="Z22">
            <v>0</v>
          </cell>
          <cell r="AA22">
            <v>0</v>
          </cell>
          <cell r="AB22">
            <v>0</v>
          </cell>
          <cell r="AC22">
            <v>0</v>
          </cell>
          <cell r="AD22">
            <v>0</v>
          </cell>
          <cell r="AE22">
            <v>25909.859154929578</v>
          </cell>
          <cell r="AF22">
            <v>0</v>
          </cell>
          <cell r="AG22">
            <v>0</v>
          </cell>
          <cell r="AH22">
            <v>0</v>
          </cell>
          <cell r="AI22">
            <v>117800</v>
          </cell>
          <cell r="AJ22">
            <v>0</v>
          </cell>
          <cell r="AK22">
            <v>0</v>
          </cell>
          <cell r="AL22">
            <v>1000</v>
          </cell>
          <cell r="AM22">
            <v>7984</v>
          </cell>
          <cell r="AN22">
            <v>0</v>
          </cell>
          <cell r="AO22">
            <v>0</v>
          </cell>
          <cell r="AP22">
            <v>0</v>
          </cell>
          <cell r="AQ22">
            <v>0</v>
          </cell>
          <cell r="AR22">
            <v>0</v>
          </cell>
          <cell r="AS22">
            <v>0</v>
          </cell>
          <cell r="AT22">
            <v>0</v>
          </cell>
          <cell r="AU22">
            <v>0</v>
          </cell>
          <cell r="AV22">
            <v>258216</v>
          </cell>
          <cell r="AW22">
            <v>35803.933229003655</v>
          </cell>
          <cell r="AX22">
            <v>126784</v>
          </cell>
          <cell r="AY22">
            <v>40855.760191966612</v>
          </cell>
          <cell r="AZ22">
            <v>420803.93322900368</v>
          </cell>
          <cell r="BA22">
            <v>411819.93322900368</v>
          </cell>
          <cell r="BB22">
            <v>4180</v>
          </cell>
          <cell r="BC22">
            <v>351120</v>
          </cell>
          <cell r="BD22">
            <v>0</v>
          </cell>
          <cell r="BE22">
            <v>0</v>
          </cell>
          <cell r="BF22">
            <v>420803.93322900368</v>
          </cell>
          <cell r="BG22">
            <v>420803.93322900368</v>
          </cell>
          <cell r="BH22">
            <v>0</v>
          </cell>
          <cell r="BI22">
            <v>360104</v>
          </cell>
          <cell r="BJ22">
            <v>234320</v>
          </cell>
          <cell r="BK22">
            <v>295019.93322900368</v>
          </cell>
          <cell r="BL22">
            <v>3512.1420622500436</v>
          </cell>
          <cell r="BM22">
            <v>3561.4027728395067</v>
          </cell>
          <cell r="BN22">
            <v>-1.3831827999108206E-2</v>
          </cell>
          <cell r="BO22">
            <v>3.2312183649108206E-2</v>
          </cell>
          <cell r="BP22">
            <v>9666.4428373324008</v>
          </cell>
          <cell r="BQ22">
            <v>430470.37606633606</v>
          </cell>
          <cell r="BR22">
            <v>5017.6949531706678</v>
          </cell>
          <cell r="BS22" t="str">
            <v>Y</v>
          </cell>
          <cell r="BT22">
            <v>5124.6473341230485</v>
          </cell>
          <cell r="BU22">
            <v>2.0114253813929839E-3</v>
          </cell>
          <cell r="BV22">
            <v>-2233.56</v>
          </cell>
        </row>
        <row r="23">
          <cell r="A23">
            <v>29</v>
          </cell>
          <cell r="B23">
            <v>0</v>
          </cell>
          <cell r="C23">
            <v>124578</v>
          </cell>
          <cell r="D23">
            <v>9352072</v>
          </cell>
          <cell r="E23" t="str">
            <v>Earl Soham Community Primary School</v>
          </cell>
          <cell r="F23">
            <v>53</v>
          </cell>
          <cell r="G23">
            <v>53</v>
          </cell>
          <cell r="H23">
            <v>0</v>
          </cell>
          <cell r="I23">
            <v>162922</v>
          </cell>
          <cell r="J23">
            <v>0</v>
          </cell>
          <cell r="K23">
            <v>0</v>
          </cell>
          <cell r="L23">
            <v>4140.0000000000009</v>
          </cell>
          <cell r="M23">
            <v>0</v>
          </cell>
          <cell r="N23">
            <v>5175.0000000000009</v>
          </cell>
          <cell r="O23">
            <v>0</v>
          </cell>
          <cell r="P23">
            <v>430.00000000000028</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16120.833333333334</v>
          </cell>
          <cell r="AF23">
            <v>0</v>
          </cell>
          <cell r="AG23">
            <v>737.99999999999795</v>
          </cell>
          <cell r="AH23">
            <v>0</v>
          </cell>
          <cell r="AI23">
            <v>117800</v>
          </cell>
          <cell r="AJ23">
            <v>45000</v>
          </cell>
          <cell r="AK23">
            <v>0</v>
          </cell>
          <cell r="AL23">
            <v>0</v>
          </cell>
          <cell r="AM23">
            <v>8358.25</v>
          </cell>
          <cell r="AN23">
            <v>0</v>
          </cell>
          <cell r="AO23">
            <v>0</v>
          </cell>
          <cell r="AP23">
            <v>0</v>
          </cell>
          <cell r="AQ23">
            <v>2970</v>
          </cell>
          <cell r="AR23">
            <v>0</v>
          </cell>
          <cell r="AS23">
            <v>0</v>
          </cell>
          <cell r="AT23">
            <v>0</v>
          </cell>
          <cell r="AU23">
            <v>0</v>
          </cell>
          <cell r="AV23">
            <v>162922</v>
          </cell>
          <cell r="AW23">
            <v>26603.833333333332</v>
          </cell>
          <cell r="AX23">
            <v>174128.25</v>
          </cell>
          <cell r="AY23">
            <v>30992.197333333337</v>
          </cell>
          <cell r="AZ23">
            <v>363654.08333333337</v>
          </cell>
          <cell r="BA23">
            <v>352325.83333333337</v>
          </cell>
          <cell r="BB23">
            <v>4180</v>
          </cell>
          <cell r="BC23">
            <v>221540</v>
          </cell>
          <cell r="BD23">
            <v>0</v>
          </cell>
          <cell r="BE23">
            <v>0</v>
          </cell>
          <cell r="BF23">
            <v>363654.08333333337</v>
          </cell>
          <cell r="BG23">
            <v>363654.08333333337</v>
          </cell>
          <cell r="BH23">
            <v>0</v>
          </cell>
          <cell r="BI23">
            <v>232868.25</v>
          </cell>
          <cell r="BJ23">
            <v>61710</v>
          </cell>
          <cell r="BK23">
            <v>192495.83333333337</v>
          </cell>
          <cell r="BL23">
            <v>3631.9968553459125</v>
          </cell>
          <cell r="BM23">
            <v>3322.4067568965515</v>
          </cell>
          <cell r="BN23">
            <v>9.3182479179204414E-2</v>
          </cell>
          <cell r="BO23">
            <v>0</v>
          </cell>
          <cell r="BP23">
            <v>0</v>
          </cell>
          <cell r="BQ23">
            <v>363654.08333333337</v>
          </cell>
          <cell r="BR23">
            <v>6647.6572327044032</v>
          </cell>
          <cell r="BS23" t="str">
            <v>Y</v>
          </cell>
          <cell r="BT23">
            <v>6861.3977987421395</v>
          </cell>
          <cell r="BU23">
            <v>9.370933383699187E-2</v>
          </cell>
          <cell r="BV23">
            <v>-1409.27</v>
          </cell>
        </row>
        <row r="24">
          <cell r="A24">
            <v>230</v>
          </cell>
          <cell r="B24">
            <v>0</v>
          </cell>
          <cell r="C24">
            <v>124582</v>
          </cell>
          <cell r="D24">
            <v>9352076</v>
          </cell>
          <cell r="E24" t="str">
            <v>Fairfield Infant School</v>
          </cell>
          <cell r="F24">
            <v>259</v>
          </cell>
          <cell r="G24">
            <v>259</v>
          </cell>
          <cell r="H24">
            <v>0</v>
          </cell>
          <cell r="I24">
            <v>796166</v>
          </cell>
          <cell r="J24">
            <v>0</v>
          </cell>
          <cell r="K24">
            <v>0</v>
          </cell>
          <cell r="L24">
            <v>15639.999999999967</v>
          </cell>
          <cell r="M24">
            <v>0</v>
          </cell>
          <cell r="N24">
            <v>19549.99999999996</v>
          </cell>
          <cell r="O24">
            <v>0</v>
          </cell>
          <cell r="P24">
            <v>7309.9999999999845</v>
          </cell>
          <cell r="Q24">
            <v>18980.000000000011</v>
          </cell>
          <cell r="R24">
            <v>0</v>
          </cell>
          <cell r="S24">
            <v>0</v>
          </cell>
          <cell r="T24">
            <v>0</v>
          </cell>
          <cell r="U24">
            <v>0</v>
          </cell>
          <cell r="V24">
            <v>0</v>
          </cell>
          <cell r="W24">
            <v>0</v>
          </cell>
          <cell r="X24">
            <v>0</v>
          </cell>
          <cell r="Y24">
            <v>0</v>
          </cell>
          <cell r="Z24">
            <v>0</v>
          </cell>
          <cell r="AA24">
            <v>0</v>
          </cell>
          <cell r="AB24">
            <v>15082.94117647052</v>
          </cell>
          <cell r="AC24">
            <v>0</v>
          </cell>
          <cell r="AD24">
            <v>0</v>
          </cell>
          <cell r="AE24">
            <v>116593.16666666666</v>
          </cell>
          <cell r="AF24">
            <v>0</v>
          </cell>
          <cell r="AG24">
            <v>0</v>
          </cell>
          <cell r="AH24">
            <v>0</v>
          </cell>
          <cell r="AI24">
            <v>117800</v>
          </cell>
          <cell r="AJ24">
            <v>0</v>
          </cell>
          <cell r="AK24">
            <v>0</v>
          </cell>
          <cell r="AL24">
            <v>0</v>
          </cell>
          <cell r="AM24">
            <v>23577.75</v>
          </cell>
          <cell r="AN24">
            <v>0</v>
          </cell>
          <cell r="AO24">
            <v>0</v>
          </cell>
          <cell r="AP24">
            <v>0</v>
          </cell>
          <cell r="AQ24">
            <v>0</v>
          </cell>
          <cell r="AR24">
            <v>0</v>
          </cell>
          <cell r="AS24">
            <v>0</v>
          </cell>
          <cell r="AT24">
            <v>0</v>
          </cell>
          <cell r="AU24">
            <v>0</v>
          </cell>
          <cell r="AV24">
            <v>796166</v>
          </cell>
          <cell r="AW24">
            <v>193156.10784313711</v>
          </cell>
          <cell r="AX24">
            <v>141377.75</v>
          </cell>
          <cell r="AY24">
            <v>157332.03066666663</v>
          </cell>
          <cell r="AZ24">
            <v>1130699.8578431371</v>
          </cell>
          <cell r="BA24">
            <v>1107122.1078431371</v>
          </cell>
          <cell r="BB24">
            <v>4180</v>
          </cell>
          <cell r="BC24">
            <v>1082620</v>
          </cell>
          <cell r="BD24">
            <v>0</v>
          </cell>
          <cell r="BE24">
            <v>0</v>
          </cell>
          <cell r="BF24">
            <v>1130699.8578431371</v>
          </cell>
          <cell r="BG24">
            <v>1130699.8578431371</v>
          </cell>
          <cell r="BH24">
            <v>0</v>
          </cell>
          <cell r="BI24">
            <v>1106197.75</v>
          </cell>
          <cell r="BJ24">
            <v>964820</v>
          </cell>
          <cell r="BK24">
            <v>989322.10784313711</v>
          </cell>
          <cell r="BL24">
            <v>3819.7764781588307</v>
          </cell>
          <cell r="BM24">
            <v>3705.0548505882348</v>
          </cell>
          <cell r="BN24">
            <v>3.0963543644268079E-2</v>
          </cell>
          <cell r="BO24">
            <v>0</v>
          </cell>
          <cell r="BP24">
            <v>0</v>
          </cell>
          <cell r="BQ24">
            <v>1130699.8578431371</v>
          </cell>
          <cell r="BR24">
            <v>4274.6027329850858</v>
          </cell>
          <cell r="BS24" t="str">
            <v>Y</v>
          </cell>
          <cell r="BT24">
            <v>4365.6365167688691</v>
          </cell>
          <cell r="BU24">
            <v>2.6387248550456155E-2</v>
          </cell>
          <cell r="BV24">
            <v>-6886.81</v>
          </cell>
        </row>
        <row r="25">
          <cell r="A25">
            <v>237</v>
          </cell>
          <cell r="B25">
            <v>0</v>
          </cell>
          <cell r="C25">
            <v>124584</v>
          </cell>
          <cell r="D25">
            <v>9352079</v>
          </cell>
          <cell r="E25" t="str">
            <v>Grundisburgh Primary School</v>
          </cell>
          <cell r="F25">
            <v>173</v>
          </cell>
          <cell r="G25">
            <v>173</v>
          </cell>
          <cell r="H25">
            <v>0</v>
          </cell>
          <cell r="I25">
            <v>531802</v>
          </cell>
          <cell r="J25">
            <v>0</v>
          </cell>
          <cell r="K25">
            <v>0</v>
          </cell>
          <cell r="L25">
            <v>11499.999999999984</v>
          </cell>
          <cell r="M25">
            <v>0</v>
          </cell>
          <cell r="N25">
            <v>14374.99999999998</v>
          </cell>
          <cell r="O25">
            <v>0</v>
          </cell>
          <cell r="P25">
            <v>1074.9999999999984</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37597.786259541979</v>
          </cell>
          <cell r="AF25">
            <v>0</v>
          </cell>
          <cell r="AG25">
            <v>0</v>
          </cell>
          <cell r="AH25">
            <v>0</v>
          </cell>
          <cell r="AI25">
            <v>117800</v>
          </cell>
          <cell r="AJ25">
            <v>0</v>
          </cell>
          <cell r="AK25">
            <v>0</v>
          </cell>
          <cell r="AL25">
            <v>0</v>
          </cell>
          <cell r="AM25">
            <v>20833.25</v>
          </cell>
          <cell r="AN25">
            <v>0</v>
          </cell>
          <cell r="AO25">
            <v>0</v>
          </cell>
          <cell r="AP25">
            <v>0</v>
          </cell>
          <cell r="AQ25">
            <v>0</v>
          </cell>
          <cell r="AR25">
            <v>0</v>
          </cell>
          <cell r="AS25">
            <v>0</v>
          </cell>
          <cell r="AT25">
            <v>0</v>
          </cell>
          <cell r="AU25">
            <v>0</v>
          </cell>
          <cell r="AV25">
            <v>531802</v>
          </cell>
          <cell r="AW25">
            <v>64547.786259541943</v>
          </cell>
          <cell r="AX25">
            <v>138633.25</v>
          </cell>
          <cell r="AY25">
            <v>61071.650259541959</v>
          </cell>
          <cell r="AZ25">
            <v>734983.03625954199</v>
          </cell>
          <cell r="BA25">
            <v>714149.78625954199</v>
          </cell>
          <cell r="BB25">
            <v>4180</v>
          </cell>
          <cell r="BC25">
            <v>723140</v>
          </cell>
          <cell r="BD25">
            <v>8990.2137404580135</v>
          </cell>
          <cell r="BE25">
            <v>0</v>
          </cell>
          <cell r="BF25">
            <v>743973.25</v>
          </cell>
          <cell r="BG25">
            <v>743973.25</v>
          </cell>
          <cell r="BH25">
            <v>0</v>
          </cell>
          <cell r="BI25">
            <v>743973.25</v>
          </cell>
          <cell r="BJ25">
            <v>605340</v>
          </cell>
          <cell r="BK25">
            <v>605340</v>
          </cell>
          <cell r="BL25">
            <v>3499.0751445086707</v>
          </cell>
          <cell r="BM25">
            <v>3415.1265788235291</v>
          </cell>
          <cell r="BN25">
            <v>2.4581392152691714E-2</v>
          </cell>
          <cell r="BO25">
            <v>0</v>
          </cell>
          <cell r="BP25">
            <v>0</v>
          </cell>
          <cell r="BQ25">
            <v>743973.25</v>
          </cell>
          <cell r="BR25">
            <v>4180</v>
          </cell>
          <cell r="BS25" t="str">
            <v>Y</v>
          </cell>
          <cell r="BT25">
            <v>4300.4234104046245</v>
          </cell>
          <cell r="BU25">
            <v>1.6479983301829648E-2</v>
          </cell>
          <cell r="BV25">
            <v>-4600.07</v>
          </cell>
        </row>
        <row r="26">
          <cell r="A26">
            <v>245</v>
          </cell>
          <cell r="B26">
            <v>0</v>
          </cell>
          <cell r="C26">
            <v>124588</v>
          </cell>
          <cell r="D26">
            <v>9352084</v>
          </cell>
          <cell r="E26" t="str">
            <v>Holbrook Primary School</v>
          </cell>
          <cell r="F26">
            <v>178</v>
          </cell>
          <cell r="G26">
            <v>178</v>
          </cell>
          <cell r="H26">
            <v>0</v>
          </cell>
          <cell r="I26">
            <v>547172</v>
          </cell>
          <cell r="J26">
            <v>0</v>
          </cell>
          <cell r="K26">
            <v>0</v>
          </cell>
          <cell r="L26">
            <v>8280.0000000000018</v>
          </cell>
          <cell r="M26">
            <v>0</v>
          </cell>
          <cell r="N26">
            <v>10350.000000000002</v>
          </cell>
          <cell r="O26">
            <v>0</v>
          </cell>
          <cell r="P26">
            <v>860.00000000000193</v>
          </cell>
          <cell r="Q26">
            <v>2080</v>
          </cell>
          <cell r="R26">
            <v>1640.0000000000036</v>
          </cell>
          <cell r="S26">
            <v>3560</v>
          </cell>
          <cell r="T26">
            <v>0</v>
          </cell>
          <cell r="U26">
            <v>0</v>
          </cell>
          <cell r="V26">
            <v>0</v>
          </cell>
          <cell r="W26">
            <v>0</v>
          </cell>
          <cell r="X26">
            <v>0</v>
          </cell>
          <cell r="Y26">
            <v>0</v>
          </cell>
          <cell r="Z26">
            <v>0</v>
          </cell>
          <cell r="AA26">
            <v>0</v>
          </cell>
          <cell r="AB26">
            <v>0</v>
          </cell>
          <cell r="AC26">
            <v>0</v>
          </cell>
          <cell r="AD26">
            <v>0</v>
          </cell>
          <cell r="AE26">
            <v>46273.597122302162</v>
          </cell>
          <cell r="AF26">
            <v>0</v>
          </cell>
          <cell r="AG26">
            <v>0</v>
          </cell>
          <cell r="AH26">
            <v>0</v>
          </cell>
          <cell r="AI26">
            <v>117800</v>
          </cell>
          <cell r="AJ26">
            <v>0</v>
          </cell>
          <cell r="AK26">
            <v>0</v>
          </cell>
          <cell r="AL26">
            <v>0</v>
          </cell>
          <cell r="AM26">
            <v>14346.25</v>
          </cell>
          <cell r="AN26">
            <v>0</v>
          </cell>
          <cell r="AO26">
            <v>0</v>
          </cell>
          <cell r="AP26">
            <v>0</v>
          </cell>
          <cell r="AQ26">
            <v>0</v>
          </cell>
          <cell r="AR26">
            <v>0</v>
          </cell>
          <cell r="AS26">
            <v>0</v>
          </cell>
          <cell r="AT26">
            <v>0</v>
          </cell>
          <cell r="AU26">
            <v>0</v>
          </cell>
          <cell r="AV26">
            <v>547172</v>
          </cell>
          <cell r="AW26">
            <v>73043.597122302177</v>
          </cell>
          <cell r="AX26">
            <v>132146.25</v>
          </cell>
          <cell r="AY26">
            <v>69657.461122302164</v>
          </cell>
          <cell r="AZ26">
            <v>752361.84712230216</v>
          </cell>
          <cell r="BA26">
            <v>738015.59712230216</v>
          </cell>
          <cell r="BB26">
            <v>4180</v>
          </cell>
          <cell r="BC26">
            <v>744040</v>
          </cell>
          <cell r="BD26">
            <v>6024.4028776978375</v>
          </cell>
          <cell r="BE26">
            <v>0</v>
          </cell>
          <cell r="BF26">
            <v>758386.25</v>
          </cell>
          <cell r="BG26">
            <v>758386.25</v>
          </cell>
          <cell r="BH26">
            <v>0</v>
          </cell>
          <cell r="BI26">
            <v>758386.25</v>
          </cell>
          <cell r="BJ26">
            <v>626240</v>
          </cell>
          <cell r="BK26">
            <v>626240</v>
          </cell>
          <cell r="BL26">
            <v>3518.2022471910113</v>
          </cell>
          <cell r="BM26">
            <v>3428.1463571428571</v>
          </cell>
          <cell r="BN26">
            <v>2.6269558141972116E-2</v>
          </cell>
          <cell r="BO26">
            <v>0</v>
          </cell>
          <cell r="BP26">
            <v>0</v>
          </cell>
          <cell r="BQ26">
            <v>758386.25</v>
          </cell>
          <cell r="BR26">
            <v>4180</v>
          </cell>
          <cell r="BS26" t="str">
            <v>Y</v>
          </cell>
          <cell r="BT26">
            <v>4260.5969101123592</v>
          </cell>
          <cell r="BU26">
            <v>1.0867995900000205E-2</v>
          </cell>
          <cell r="BV26">
            <v>-4733.0199999999995</v>
          </cell>
        </row>
        <row r="27">
          <cell r="A27">
            <v>246</v>
          </cell>
          <cell r="B27">
            <v>0</v>
          </cell>
          <cell r="C27">
            <v>124589</v>
          </cell>
          <cell r="D27">
            <v>9352085</v>
          </cell>
          <cell r="E27" t="str">
            <v>Hollesley Primary School</v>
          </cell>
          <cell r="F27">
            <v>105</v>
          </cell>
          <cell r="G27">
            <v>105</v>
          </cell>
          <cell r="H27">
            <v>0</v>
          </cell>
          <cell r="I27">
            <v>322770</v>
          </cell>
          <cell r="J27">
            <v>0</v>
          </cell>
          <cell r="K27">
            <v>0</v>
          </cell>
          <cell r="L27">
            <v>6900.0000000000064</v>
          </cell>
          <cell r="M27">
            <v>0</v>
          </cell>
          <cell r="N27">
            <v>8625.0000000000073</v>
          </cell>
          <cell r="O27">
            <v>0</v>
          </cell>
          <cell r="P27">
            <v>0</v>
          </cell>
          <cell r="Q27">
            <v>0</v>
          </cell>
          <cell r="R27">
            <v>0</v>
          </cell>
          <cell r="S27">
            <v>0</v>
          </cell>
          <cell r="T27">
            <v>0</v>
          </cell>
          <cell r="U27">
            <v>0</v>
          </cell>
          <cell r="V27">
            <v>0</v>
          </cell>
          <cell r="W27">
            <v>0</v>
          </cell>
          <cell r="X27">
            <v>0</v>
          </cell>
          <cell r="Y27">
            <v>0</v>
          </cell>
          <cell r="Z27">
            <v>0</v>
          </cell>
          <cell r="AA27">
            <v>0</v>
          </cell>
          <cell r="AB27">
            <v>2595.5056179775279</v>
          </cell>
          <cell r="AC27">
            <v>0</v>
          </cell>
          <cell r="AD27">
            <v>0</v>
          </cell>
          <cell r="AE27">
            <v>26827.499999999996</v>
          </cell>
          <cell r="AF27">
            <v>0</v>
          </cell>
          <cell r="AG27">
            <v>1530.0000000000009</v>
          </cell>
          <cell r="AH27">
            <v>0</v>
          </cell>
          <cell r="AI27">
            <v>117800</v>
          </cell>
          <cell r="AJ27">
            <v>26915.887850467283</v>
          </cell>
          <cell r="AK27">
            <v>0</v>
          </cell>
          <cell r="AL27">
            <v>0</v>
          </cell>
          <cell r="AM27">
            <v>9640.99</v>
          </cell>
          <cell r="AN27">
            <v>0</v>
          </cell>
          <cell r="AO27">
            <v>0</v>
          </cell>
          <cell r="AP27">
            <v>0</v>
          </cell>
          <cell r="AQ27">
            <v>0</v>
          </cell>
          <cell r="AR27">
            <v>0</v>
          </cell>
          <cell r="AS27">
            <v>0</v>
          </cell>
          <cell r="AT27">
            <v>0</v>
          </cell>
          <cell r="AU27">
            <v>0</v>
          </cell>
          <cell r="AV27">
            <v>322770</v>
          </cell>
          <cell r="AW27">
            <v>46478.005617977542</v>
          </cell>
          <cell r="AX27">
            <v>154356.87785046728</v>
          </cell>
          <cell r="AY27">
            <v>44588.864000000001</v>
          </cell>
          <cell r="AZ27">
            <v>523604.88346844481</v>
          </cell>
          <cell r="BA27">
            <v>513963.89346844482</v>
          </cell>
          <cell r="BB27">
            <v>4180</v>
          </cell>
          <cell r="BC27">
            <v>438900</v>
          </cell>
          <cell r="BD27">
            <v>0</v>
          </cell>
          <cell r="BE27">
            <v>0</v>
          </cell>
          <cell r="BF27">
            <v>523604.88346844481</v>
          </cell>
          <cell r="BG27">
            <v>523604.88346844481</v>
          </cell>
          <cell r="BH27">
            <v>0</v>
          </cell>
          <cell r="BI27">
            <v>448540.99</v>
          </cell>
          <cell r="BJ27">
            <v>294184.11214953271</v>
          </cell>
          <cell r="BK27">
            <v>369248.00561797753</v>
          </cell>
          <cell r="BL27">
            <v>3516.647672552167</v>
          </cell>
          <cell r="BM27">
            <v>3314.9020984326326</v>
          </cell>
          <cell r="BN27">
            <v>6.0860190777557124E-2</v>
          </cell>
          <cell r="BO27">
            <v>0</v>
          </cell>
          <cell r="BP27">
            <v>0</v>
          </cell>
          <cell r="BQ27">
            <v>523604.88346844481</v>
          </cell>
          <cell r="BR27">
            <v>4894.894223508998</v>
          </cell>
          <cell r="BS27" t="str">
            <v>Y</v>
          </cell>
          <cell r="BT27">
            <v>4986.7131758899504</v>
          </cell>
          <cell r="BU27">
            <v>1.711952999245292E-2</v>
          </cell>
          <cell r="BV27">
            <v>-2791.95</v>
          </cell>
        </row>
        <row r="28">
          <cell r="A28">
            <v>309</v>
          </cell>
          <cell r="B28">
            <v>0</v>
          </cell>
          <cell r="C28">
            <v>124593</v>
          </cell>
          <cell r="D28">
            <v>9352089</v>
          </cell>
          <cell r="E28" t="str">
            <v>Heath Primary School, Kesgrave</v>
          </cell>
          <cell r="F28">
            <v>574</v>
          </cell>
          <cell r="G28">
            <v>574</v>
          </cell>
          <cell r="H28">
            <v>0</v>
          </cell>
          <cell r="I28">
            <v>1764476</v>
          </cell>
          <cell r="J28">
            <v>0</v>
          </cell>
          <cell r="K28">
            <v>0</v>
          </cell>
          <cell r="L28">
            <v>25300.000000000015</v>
          </cell>
          <cell r="M28">
            <v>0</v>
          </cell>
          <cell r="N28">
            <v>31625.000000000015</v>
          </cell>
          <cell r="O28">
            <v>0</v>
          </cell>
          <cell r="P28">
            <v>860.00000000000023</v>
          </cell>
          <cell r="Q28">
            <v>779.99999999999943</v>
          </cell>
          <cell r="R28">
            <v>1229.9999999999991</v>
          </cell>
          <cell r="S28">
            <v>444.99999999999881</v>
          </cell>
          <cell r="T28">
            <v>0</v>
          </cell>
          <cell r="U28">
            <v>0</v>
          </cell>
          <cell r="V28">
            <v>0</v>
          </cell>
          <cell r="W28">
            <v>0</v>
          </cell>
          <cell r="X28">
            <v>0</v>
          </cell>
          <cell r="Y28">
            <v>0</v>
          </cell>
          <cell r="Z28">
            <v>0</v>
          </cell>
          <cell r="AA28">
            <v>0</v>
          </cell>
          <cell r="AB28">
            <v>10461.793372319693</v>
          </cell>
          <cell r="AC28">
            <v>0</v>
          </cell>
          <cell r="AD28">
            <v>0</v>
          </cell>
          <cell r="AE28">
            <v>160084.88517745305</v>
          </cell>
          <cell r="AF28">
            <v>0</v>
          </cell>
          <cell r="AG28">
            <v>0</v>
          </cell>
          <cell r="AH28">
            <v>0</v>
          </cell>
          <cell r="AI28">
            <v>117800</v>
          </cell>
          <cell r="AJ28">
            <v>0</v>
          </cell>
          <cell r="AK28">
            <v>0</v>
          </cell>
          <cell r="AL28">
            <v>0</v>
          </cell>
          <cell r="AM28">
            <v>42240</v>
          </cell>
          <cell r="AN28">
            <v>0</v>
          </cell>
          <cell r="AO28">
            <v>0</v>
          </cell>
          <cell r="AP28">
            <v>0</v>
          </cell>
          <cell r="AQ28">
            <v>0</v>
          </cell>
          <cell r="AR28">
            <v>0</v>
          </cell>
          <cell r="AS28">
            <v>0</v>
          </cell>
          <cell r="AT28">
            <v>0</v>
          </cell>
          <cell r="AU28">
            <v>0</v>
          </cell>
          <cell r="AV28">
            <v>1764476</v>
          </cell>
          <cell r="AW28">
            <v>230786.67854977277</v>
          </cell>
          <cell r="AX28">
            <v>160040</v>
          </cell>
          <cell r="AY28">
            <v>200203.74917745305</v>
          </cell>
          <cell r="AZ28">
            <v>2155302.6785497731</v>
          </cell>
          <cell r="BA28">
            <v>2113062.6785497731</v>
          </cell>
          <cell r="BB28">
            <v>4180</v>
          </cell>
          <cell r="BC28">
            <v>2399320</v>
          </cell>
          <cell r="BD28">
            <v>286257.32145022694</v>
          </cell>
          <cell r="BE28">
            <v>0</v>
          </cell>
          <cell r="BF28">
            <v>2441560</v>
          </cell>
          <cell r="BG28">
            <v>2441560</v>
          </cell>
          <cell r="BH28">
            <v>0</v>
          </cell>
          <cell r="BI28">
            <v>2441560</v>
          </cell>
          <cell r="BJ28">
            <v>2281520</v>
          </cell>
          <cell r="BK28">
            <v>2281520</v>
          </cell>
          <cell r="BL28">
            <v>3974.773519163763</v>
          </cell>
          <cell r="BM28">
            <v>3734.5234494195693</v>
          </cell>
          <cell r="BN28">
            <v>6.4332189367169224E-2</v>
          </cell>
          <cell r="BO28">
            <v>0</v>
          </cell>
          <cell r="BP28">
            <v>0</v>
          </cell>
          <cell r="BQ28">
            <v>2441560</v>
          </cell>
          <cell r="BR28">
            <v>4180</v>
          </cell>
          <cell r="BS28" t="str">
            <v>Y</v>
          </cell>
          <cell r="BT28">
            <v>4253.5888501742156</v>
          </cell>
          <cell r="BU28">
            <v>6.3395228597231901E-2</v>
          </cell>
          <cell r="BV28">
            <v>-15262.66</v>
          </cell>
        </row>
        <row r="29">
          <cell r="A29">
            <v>310</v>
          </cell>
          <cell r="B29">
            <v>0</v>
          </cell>
          <cell r="C29">
            <v>124595</v>
          </cell>
          <cell r="D29">
            <v>9352092</v>
          </cell>
          <cell r="E29" t="str">
            <v>Bealings School</v>
          </cell>
          <cell r="F29">
            <v>110</v>
          </cell>
          <cell r="G29">
            <v>110</v>
          </cell>
          <cell r="H29">
            <v>0</v>
          </cell>
          <cell r="I29">
            <v>338140</v>
          </cell>
          <cell r="J29">
            <v>0</v>
          </cell>
          <cell r="K29">
            <v>0</v>
          </cell>
          <cell r="L29">
            <v>2300.0000000000018</v>
          </cell>
          <cell r="M29">
            <v>0</v>
          </cell>
          <cell r="N29">
            <v>2928.2407407407409</v>
          </cell>
          <cell r="O29">
            <v>0</v>
          </cell>
          <cell r="P29">
            <v>645.00000000000068</v>
          </cell>
          <cell r="Q29">
            <v>260</v>
          </cell>
          <cell r="R29">
            <v>0</v>
          </cell>
          <cell r="S29">
            <v>0</v>
          </cell>
          <cell r="T29">
            <v>0</v>
          </cell>
          <cell r="U29">
            <v>0</v>
          </cell>
          <cell r="V29">
            <v>0</v>
          </cell>
          <cell r="W29">
            <v>0</v>
          </cell>
          <cell r="X29">
            <v>0</v>
          </cell>
          <cell r="Y29">
            <v>0</v>
          </cell>
          <cell r="Z29">
            <v>0</v>
          </cell>
          <cell r="AA29">
            <v>0</v>
          </cell>
          <cell r="AB29">
            <v>1359.5505617977556</v>
          </cell>
          <cell r="AC29">
            <v>0</v>
          </cell>
          <cell r="AD29">
            <v>0</v>
          </cell>
          <cell r="AE29">
            <v>28743.75</v>
          </cell>
          <cell r="AF29">
            <v>0</v>
          </cell>
          <cell r="AG29">
            <v>0</v>
          </cell>
          <cell r="AH29">
            <v>0</v>
          </cell>
          <cell r="AI29">
            <v>117800</v>
          </cell>
          <cell r="AJ29">
            <v>0</v>
          </cell>
          <cell r="AK29">
            <v>0</v>
          </cell>
          <cell r="AL29">
            <v>0</v>
          </cell>
          <cell r="AM29">
            <v>7984</v>
          </cell>
          <cell r="AN29">
            <v>0</v>
          </cell>
          <cell r="AO29">
            <v>0</v>
          </cell>
          <cell r="AP29">
            <v>0</v>
          </cell>
          <cell r="AQ29">
            <v>0</v>
          </cell>
          <cell r="AR29">
            <v>0</v>
          </cell>
          <cell r="AS29">
            <v>0</v>
          </cell>
          <cell r="AT29">
            <v>0</v>
          </cell>
          <cell r="AU29">
            <v>0</v>
          </cell>
          <cell r="AV29">
            <v>338140</v>
          </cell>
          <cell r="AW29">
            <v>36236.541302538499</v>
          </cell>
          <cell r="AX29">
            <v>125784</v>
          </cell>
          <cell r="AY29">
            <v>41809.234370370374</v>
          </cell>
          <cell r="AZ29">
            <v>500160.54130253848</v>
          </cell>
          <cell r="BA29">
            <v>492176.54130253848</v>
          </cell>
          <cell r="BB29">
            <v>4180</v>
          </cell>
          <cell r="BC29">
            <v>459800</v>
          </cell>
          <cell r="BD29">
            <v>0</v>
          </cell>
          <cell r="BE29">
            <v>0</v>
          </cell>
          <cell r="BF29">
            <v>500160.54130253848</v>
          </cell>
          <cell r="BG29">
            <v>500160.54130253848</v>
          </cell>
          <cell r="BH29">
            <v>0</v>
          </cell>
          <cell r="BI29">
            <v>467784</v>
          </cell>
          <cell r="BJ29">
            <v>342000</v>
          </cell>
          <cell r="BK29">
            <v>374376.54130253848</v>
          </cell>
          <cell r="BL29">
            <v>3403.4231027503497</v>
          </cell>
          <cell r="BM29">
            <v>3372.800819090909</v>
          </cell>
          <cell r="BN29">
            <v>9.0791853127260742E-3</v>
          </cell>
          <cell r="BO29">
            <v>9.4011703372739244E-3</v>
          </cell>
          <cell r="BP29">
            <v>3487.9102515367713</v>
          </cell>
          <cell r="BQ29">
            <v>503648.45155407523</v>
          </cell>
          <cell r="BR29">
            <v>4506.0404686734109</v>
          </cell>
          <cell r="BS29" t="str">
            <v>Y</v>
          </cell>
          <cell r="BT29">
            <v>4578.6222868552295</v>
          </cell>
          <cell r="BU29">
            <v>1.4008932230461735E-2</v>
          </cell>
          <cell r="BV29">
            <v>-2924.9</v>
          </cell>
        </row>
        <row r="30">
          <cell r="A30">
            <v>314</v>
          </cell>
          <cell r="B30">
            <v>0</v>
          </cell>
          <cell r="C30">
            <v>124597</v>
          </cell>
          <cell r="D30">
            <v>9352095</v>
          </cell>
          <cell r="E30" t="str">
            <v>Melton Primary School</v>
          </cell>
          <cell r="F30">
            <v>160</v>
          </cell>
          <cell r="G30">
            <v>160</v>
          </cell>
          <cell r="H30">
            <v>0</v>
          </cell>
          <cell r="I30">
            <v>491840</v>
          </cell>
          <cell r="J30">
            <v>0</v>
          </cell>
          <cell r="K30">
            <v>0</v>
          </cell>
          <cell r="L30">
            <v>17020</v>
          </cell>
          <cell r="M30">
            <v>0</v>
          </cell>
          <cell r="N30">
            <v>21275</v>
          </cell>
          <cell r="O30">
            <v>0</v>
          </cell>
          <cell r="P30">
            <v>1720</v>
          </cell>
          <cell r="Q30">
            <v>0</v>
          </cell>
          <cell r="R30">
            <v>0</v>
          </cell>
          <cell r="S30">
            <v>445</v>
          </cell>
          <cell r="T30">
            <v>0</v>
          </cell>
          <cell r="U30">
            <v>0</v>
          </cell>
          <cell r="V30">
            <v>0</v>
          </cell>
          <cell r="W30">
            <v>0</v>
          </cell>
          <cell r="X30">
            <v>0</v>
          </cell>
          <cell r="Y30">
            <v>0</v>
          </cell>
          <cell r="Z30">
            <v>0</v>
          </cell>
          <cell r="AA30">
            <v>0</v>
          </cell>
          <cell r="AB30">
            <v>1343.5114503816808</v>
          </cell>
          <cell r="AC30">
            <v>0</v>
          </cell>
          <cell r="AD30">
            <v>0</v>
          </cell>
          <cell r="AE30">
            <v>57929.032258064508</v>
          </cell>
          <cell r="AF30">
            <v>0</v>
          </cell>
          <cell r="AG30">
            <v>7560</v>
          </cell>
          <cell r="AH30">
            <v>0</v>
          </cell>
          <cell r="AI30">
            <v>117800</v>
          </cell>
          <cell r="AJ30">
            <v>0</v>
          </cell>
          <cell r="AK30">
            <v>0</v>
          </cell>
          <cell r="AL30">
            <v>0</v>
          </cell>
          <cell r="AM30">
            <v>18088.75</v>
          </cell>
          <cell r="AN30">
            <v>0</v>
          </cell>
          <cell r="AO30">
            <v>0</v>
          </cell>
          <cell r="AP30">
            <v>0</v>
          </cell>
          <cell r="AQ30">
            <v>0</v>
          </cell>
          <cell r="AR30">
            <v>0</v>
          </cell>
          <cell r="AS30">
            <v>0</v>
          </cell>
          <cell r="AT30">
            <v>0</v>
          </cell>
          <cell r="AU30">
            <v>0</v>
          </cell>
          <cell r="AV30">
            <v>491840</v>
          </cell>
          <cell r="AW30">
            <v>107292.54370844619</v>
          </cell>
          <cell r="AX30">
            <v>135888.75</v>
          </cell>
          <cell r="AY30">
            <v>88157.896258064517</v>
          </cell>
          <cell r="AZ30">
            <v>735021.2937084462</v>
          </cell>
          <cell r="BA30">
            <v>716932.5437084462</v>
          </cell>
          <cell r="BB30">
            <v>4180</v>
          </cell>
          <cell r="BC30">
            <v>668800</v>
          </cell>
          <cell r="BD30">
            <v>0</v>
          </cell>
          <cell r="BE30">
            <v>0</v>
          </cell>
          <cell r="BF30">
            <v>735021.2937084462</v>
          </cell>
          <cell r="BG30">
            <v>735021.2937084462</v>
          </cell>
          <cell r="BH30">
            <v>0</v>
          </cell>
          <cell r="BI30">
            <v>686888.75</v>
          </cell>
          <cell r="BJ30">
            <v>551000</v>
          </cell>
          <cell r="BK30">
            <v>599132.5437084462</v>
          </cell>
          <cell r="BL30">
            <v>3744.5783981777886</v>
          </cell>
          <cell r="BM30">
            <v>3696.4729755813955</v>
          </cell>
          <cell r="BN30">
            <v>1.3013871037113926E-2</v>
          </cell>
          <cell r="BO30">
            <v>5.4664846128860724E-3</v>
          </cell>
          <cell r="BP30">
            <v>3233.0740228743825</v>
          </cell>
          <cell r="BQ30">
            <v>738254.36773132056</v>
          </cell>
          <cell r="BR30">
            <v>4501.0351108207533</v>
          </cell>
          <cell r="BS30" t="str">
            <v>Y</v>
          </cell>
          <cell r="BT30">
            <v>4614.0897983207533</v>
          </cell>
          <cell r="BU30">
            <v>2.8416372470029261E-2</v>
          </cell>
          <cell r="BV30">
            <v>-4254.3999999999996</v>
          </cell>
        </row>
        <row r="31">
          <cell r="A31">
            <v>318</v>
          </cell>
          <cell r="B31">
            <v>0</v>
          </cell>
          <cell r="C31">
            <v>124602</v>
          </cell>
          <cell r="D31">
            <v>9352101</v>
          </cell>
          <cell r="E31" t="str">
            <v>Otley Primary School</v>
          </cell>
          <cell r="F31">
            <v>54</v>
          </cell>
          <cell r="G31">
            <v>54</v>
          </cell>
          <cell r="H31">
            <v>0</v>
          </cell>
          <cell r="I31">
            <v>165996</v>
          </cell>
          <cell r="J31">
            <v>0</v>
          </cell>
          <cell r="K31">
            <v>0</v>
          </cell>
          <cell r="L31">
            <v>1840.0000000000005</v>
          </cell>
          <cell r="M31">
            <v>0</v>
          </cell>
          <cell r="N31">
            <v>3268.4210526315787</v>
          </cell>
          <cell r="O31">
            <v>0</v>
          </cell>
          <cell r="P31">
            <v>214.99999999999977</v>
          </cell>
          <cell r="Q31">
            <v>0</v>
          </cell>
          <cell r="R31">
            <v>409.9999999999996</v>
          </cell>
          <cell r="S31">
            <v>0</v>
          </cell>
          <cell r="T31">
            <v>0</v>
          </cell>
          <cell r="U31">
            <v>0</v>
          </cell>
          <cell r="V31">
            <v>0</v>
          </cell>
          <cell r="W31">
            <v>0</v>
          </cell>
          <cell r="X31">
            <v>0</v>
          </cell>
          <cell r="Y31">
            <v>0</v>
          </cell>
          <cell r="Z31">
            <v>0</v>
          </cell>
          <cell r="AA31">
            <v>0</v>
          </cell>
          <cell r="AB31">
            <v>0</v>
          </cell>
          <cell r="AC31">
            <v>0</v>
          </cell>
          <cell r="AD31">
            <v>0</v>
          </cell>
          <cell r="AE31">
            <v>29565</v>
          </cell>
          <cell r="AF31">
            <v>0</v>
          </cell>
          <cell r="AG31">
            <v>0</v>
          </cell>
          <cell r="AH31">
            <v>0</v>
          </cell>
          <cell r="AI31">
            <v>117800</v>
          </cell>
          <cell r="AJ31">
            <v>45000</v>
          </cell>
          <cell r="AK31">
            <v>0</v>
          </cell>
          <cell r="AL31">
            <v>0</v>
          </cell>
          <cell r="AM31">
            <v>6861.25</v>
          </cell>
          <cell r="AN31">
            <v>0</v>
          </cell>
          <cell r="AO31">
            <v>0</v>
          </cell>
          <cell r="AP31">
            <v>0</v>
          </cell>
          <cell r="AQ31">
            <v>0</v>
          </cell>
          <cell r="AR31">
            <v>0</v>
          </cell>
          <cell r="AS31">
            <v>0</v>
          </cell>
          <cell r="AT31">
            <v>0</v>
          </cell>
          <cell r="AU31">
            <v>0</v>
          </cell>
          <cell r="AV31">
            <v>165996</v>
          </cell>
          <cell r="AW31">
            <v>35298.42105263158</v>
          </cell>
          <cell r="AX31">
            <v>169661.25</v>
          </cell>
          <cell r="AY31">
            <v>42430.574526315788</v>
          </cell>
          <cell r="AZ31">
            <v>370955.67105263157</v>
          </cell>
          <cell r="BA31">
            <v>364094.42105263157</v>
          </cell>
          <cell r="BB31">
            <v>4180</v>
          </cell>
          <cell r="BC31">
            <v>225720</v>
          </cell>
          <cell r="BD31">
            <v>0</v>
          </cell>
          <cell r="BE31">
            <v>0</v>
          </cell>
          <cell r="BF31">
            <v>370955.67105263157</v>
          </cell>
          <cell r="BG31">
            <v>370955.67105263157</v>
          </cell>
          <cell r="BH31">
            <v>0</v>
          </cell>
          <cell r="BI31">
            <v>232581.25</v>
          </cell>
          <cell r="BJ31">
            <v>62920</v>
          </cell>
          <cell r="BK31">
            <v>201294.42105263157</v>
          </cell>
          <cell r="BL31">
            <v>3727.6744639376216</v>
          </cell>
          <cell r="BM31">
            <v>3296.8884910714282</v>
          </cell>
          <cell r="BN31">
            <v>0.13066440494813211</v>
          </cell>
          <cell r="BO31">
            <v>0</v>
          </cell>
          <cell r="BP31">
            <v>0</v>
          </cell>
          <cell r="BQ31">
            <v>370955.67105263157</v>
          </cell>
          <cell r="BR31">
            <v>6742.4892787524368</v>
          </cell>
          <cell r="BS31" t="str">
            <v>Y</v>
          </cell>
          <cell r="BT31">
            <v>6869.549463937622</v>
          </cell>
          <cell r="BU31">
            <v>8.5813435656529435E-2</v>
          </cell>
          <cell r="BV31">
            <v>-1435.86</v>
          </cell>
        </row>
        <row r="32">
          <cell r="A32">
            <v>97</v>
          </cell>
          <cell r="B32">
            <v>0</v>
          </cell>
          <cell r="C32">
            <v>124607</v>
          </cell>
          <cell r="D32">
            <v>9352108</v>
          </cell>
          <cell r="E32" t="str">
            <v>Snape Community Primary School</v>
          </cell>
          <cell r="F32">
            <v>61</v>
          </cell>
          <cell r="G32">
            <v>61</v>
          </cell>
          <cell r="H32">
            <v>0</v>
          </cell>
          <cell r="I32">
            <v>187514</v>
          </cell>
          <cell r="J32">
            <v>0</v>
          </cell>
          <cell r="K32">
            <v>0</v>
          </cell>
          <cell r="L32">
            <v>6899.9999999999918</v>
          </cell>
          <cell r="M32">
            <v>0</v>
          </cell>
          <cell r="N32">
            <v>8624.9999999999891</v>
          </cell>
          <cell r="O32">
            <v>0</v>
          </cell>
          <cell r="P32">
            <v>1289.9999999999998</v>
          </cell>
          <cell r="Q32">
            <v>259.99999999999966</v>
          </cell>
          <cell r="R32">
            <v>0</v>
          </cell>
          <cell r="S32">
            <v>0</v>
          </cell>
          <cell r="T32">
            <v>0</v>
          </cell>
          <cell r="U32">
            <v>0</v>
          </cell>
          <cell r="V32">
            <v>0</v>
          </cell>
          <cell r="W32">
            <v>0</v>
          </cell>
          <cell r="X32">
            <v>0</v>
          </cell>
          <cell r="Y32">
            <v>0</v>
          </cell>
          <cell r="Z32">
            <v>0</v>
          </cell>
          <cell r="AA32">
            <v>0</v>
          </cell>
          <cell r="AB32">
            <v>0</v>
          </cell>
          <cell r="AC32">
            <v>0</v>
          </cell>
          <cell r="AD32">
            <v>0</v>
          </cell>
          <cell r="AE32">
            <v>27960.697674418607</v>
          </cell>
          <cell r="AF32">
            <v>0</v>
          </cell>
          <cell r="AG32">
            <v>3006.0000000000146</v>
          </cell>
          <cell r="AH32">
            <v>0</v>
          </cell>
          <cell r="AI32">
            <v>117800</v>
          </cell>
          <cell r="AJ32">
            <v>45000</v>
          </cell>
          <cell r="AK32">
            <v>0</v>
          </cell>
          <cell r="AL32">
            <v>0</v>
          </cell>
          <cell r="AM32">
            <v>3393.2</v>
          </cell>
          <cell r="AN32">
            <v>0</v>
          </cell>
          <cell r="AO32">
            <v>0</v>
          </cell>
          <cell r="AP32">
            <v>0</v>
          </cell>
          <cell r="AQ32">
            <v>5000</v>
          </cell>
          <cell r="AR32">
            <v>0</v>
          </cell>
          <cell r="AS32">
            <v>0</v>
          </cell>
          <cell r="AT32">
            <v>0</v>
          </cell>
          <cell r="AU32">
            <v>0</v>
          </cell>
          <cell r="AV32">
            <v>187514</v>
          </cell>
          <cell r="AW32">
            <v>48041.697674418603</v>
          </cell>
          <cell r="AX32">
            <v>171193.2</v>
          </cell>
          <cell r="AY32">
            <v>46497.061674418597</v>
          </cell>
          <cell r="AZ32">
            <v>406748.89767441864</v>
          </cell>
          <cell r="BA32">
            <v>398355.69767441862</v>
          </cell>
          <cell r="BB32">
            <v>4180</v>
          </cell>
          <cell r="BC32">
            <v>254980</v>
          </cell>
          <cell r="BD32">
            <v>0</v>
          </cell>
          <cell r="BE32">
            <v>0</v>
          </cell>
          <cell r="BF32">
            <v>406748.89767441864</v>
          </cell>
          <cell r="BG32">
            <v>406748.89767441864</v>
          </cell>
          <cell r="BH32">
            <v>0</v>
          </cell>
          <cell r="BI32">
            <v>263373.2</v>
          </cell>
          <cell r="BJ32">
            <v>97180.000000000015</v>
          </cell>
          <cell r="BK32">
            <v>240555.69767441862</v>
          </cell>
          <cell r="BL32">
            <v>3943.5360274494856</v>
          </cell>
          <cell r="BM32">
            <v>3641.2503200000006</v>
          </cell>
          <cell r="BN32">
            <v>8.3017008138425635E-2</v>
          </cell>
          <cell r="BO32">
            <v>0</v>
          </cell>
          <cell r="BP32">
            <v>0</v>
          </cell>
          <cell r="BQ32">
            <v>406748.89767441864</v>
          </cell>
          <cell r="BR32">
            <v>6530.4212733511249</v>
          </cell>
          <cell r="BS32" t="str">
            <v>Y</v>
          </cell>
          <cell r="BT32">
            <v>6668.0147159740764</v>
          </cell>
          <cell r="BU32">
            <v>7.5445754948333388E-4</v>
          </cell>
          <cell r="BV32">
            <v>-1621.99</v>
          </cell>
        </row>
        <row r="33">
          <cell r="A33">
            <v>324</v>
          </cell>
          <cell r="B33">
            <v>0</v>
          </cell>
          <cell r="C33">
            <v>124609</v>
          </cell>
          <cell r="D33">
            <v>9352110</v>
          </cell>
          <cell r="E33" t="str">
            <v>Somersham Primary School</v>
          </cell>
          <cell r="F33">
            <v>88</v>
          </cell>
          <cell r="G33">
            <v>88</v>
          </cell>
          <cell r="H33">
            <v>0</v>
          </cell>
          <cell r="I33">
            <v>270512</v>
          </cell>
          <cell r="J33">
            <v>0</v>
          </cell>
          <cell r="K33">
            <v>0</v>
          </cell>
          <cell r="L33">
            <v>4600.0000000000146</v>
          </cell>
          <cell r="M33">
            <v>0</v>
          </cell>
          <cell r="N33">
            <v>9151.0638297872356</v>
          </cell>
          <cell r="O33">
            <v>0</v>
          </cell>
          <cell r="P33">
            <v>0</v>
          </cell>
          <cell r="Q33">
            <v>0</v>
          </cell>
          <cell r="R33">
            <v>0</v>
          </cell>
          <cell r="S33">
            <v>0</v>
          </cell>
          <cell r="T33">
            <v>475.00000000000159</v>
          </cell>
          <cell r="U33">
            <v>0</v>
          </cell>
          <cell r="V33">
            <v>0</v>
          </cell>
          <cell r="W33">
            <v>0</v>
          </cell>
          <cell r="X33">
            <v>0</v>
          </cell>
          <cell r="Y33">
            <v>0</v>
          </cell>
          <cell r="Z33">
            <v>0</v>
          </cell>
          <cell r="AA33">
            <v>0</v>
          </cell>
          <cell r="AB33">
            <v>0</v>
          </cell>
          <cell r="AC33">
            <v>0</v>
          </cell>
          <cell r="AD33">
            <v>0</v>
          </cell>
          <cell r="AE33">
            <v>28678.571428571428</v>
          </cell>
          <cell r="AF33">
            <v>0</v>
          </cell>
          <cell r="AG33">
            <v>0</v>
          </cell>
          <cell r="AH33">
            <v>0</v>
          </cell>
          <cell r="AI33">
            <v>117800</v>
          </cell>
          <cell r="AJ33">
            <v>37129.506008010678</v>
          </cell>
          <cell r="AK33">
            <v>0</v>
          </cell>
          <cell r="AL33">
            <v>0</v>
          </cell>
          <cell r="AM33">
            <v>7320.02</v>
          </cell>
          <cell r="AN33">
            <v>0</v>
          </cell>
          <cell r="AO33">
            <v>0</v>
          </cell>
          <cell r="AP33">
            <v>0</v>
          </cell>
          <cell r="AQ33">
            <v>0</v>
          </cell>
          <cell r="AR33">
            <v>0</v>
          </cell>
          <cell r="AS33">
            <v>0</v>
          </cell>
          <cell r="AT33">
            <v>0</v>
          </cell>
          <cell r="AU33">
            <v>0</v>
          </cell>
          <cell r="AV33">
            <v>270512</v>
          </cell>
          <cell r="AW33">
            <v>42904.635258358678</v>
          </cell>
          <cell r="AX33">
            <v>162249.52600801067</v>
          </cell>
          <cell r="AY33">
            <v>45790.467343465054</v>
          </cell>
          <cell r="AZ33">
            <v>475666.16126636934</v>
          </cell>
          <cell r="BA33">
            <v>468346.14126636932</v>
          </cell>
          <cell r="BB33">
            <v>4180</v>
          </cell>
          <cell r="BC33">
            <v>367840</v>
          </cell>
          <cell r="BD33">
            <v>0</v>
          </cell>
          <cell r="BE33">
            <v>0</v>
          </cell>
          <cell r="BF33">
            <v>475666.16126636934</v>
          </cell>
          <cell r="BG33">
            <v>475666.16126636934</v>
          </cell>
          <cell r="BH33">
            <v>0</v>
          </cell>
          <cell r="BI33">
            <v>375160.02</v>
          </cell>
          <cell r="BJ33">
            <v>212910.49399198935</v>
          </cell>
          <cell r="BK33">
            <v>313416.63525835867</v>
          </cell>
          <cell r="BL33">
            <v>3561.5526733904394</v>
          </cell>
          <cell r="BM33">
            <v>3340.0155251788356</v>
          </cell>
          <cell r="BN33">
            <v>6.6328179178071933E-2</v>
          </cell>
          <cell r="BO33">
            <v>0</v>
          </cell>
          <cell r="BP33">
            <v>0</v>
          </cell>
          <cell r="BQ33">
            <v>475666.16126636934</v>
          </cell>
          <cell r="BR33">
            <v>5322.1152416632876</v>
          </cell>
          <cell r="BS33" t="str">
            <v>Y</v>
          </cell>
          <cell r="BT33">
            <v>5405.2972871178335</v>
          </cell>
          <cell r="BU33">
            <v>7.2922254894681293E-2</v>
          </cell>
          <cell r="BV33">
            <v>-2339.92</v>
          </cell>
        </row>
        <row r="34">
          <cell r="A34">
            <v>333</v>
          </cell>
          <cell r="B34">
            <v>0</v>
          </cell>
          <cell r="C34">
            <v>124613</v>
          </cell>
          <cell r="D34">
            <v>9352117</v>
          </cell>
          <cell r="E34" t="str">
            <v>Trimley St Mary Primary School</v>
          </cell>
          <cell r="F34">
            <v>374</v>
          </cell>
          <cell r="G34">
            <v>374</v>
          </cell>
          <cell r="H34">
            <v>0</v>
          </cell>
          <cell r="I34">
            <v>1149676</v>
          </cell>
          <cell r="J34">
            <v>0</v>
          </cell>
          <cell r="K34">
            <v>0</v>
          </cell>
          <cell r="L34">
            <v>19320.000000000047</v>
          </cell>
          <cell r="M34">
            <v>0</v>
          </cell>
          <cell r="N34">
            <v>33722.493573264779</v>
          </cell>
          <cell r="O34">
            <v>0</v>
          </cell>
          <cell r="P34">
            <v>1719.9999999999998</v>
          </cell>
          <cell r="Q34">
            <v>15079.999999999969</v>
          </cell>
          <cell r="R34">
            <v>0</v>
          </cell>
          <cell r="S34">
            <v>444.99999999999994</v>
          </cell>
          <cell r="T34">
            <v>0</v>
          </cell>
          <cell r="U34">
            <v>0</v>
          </cell>
          <cell r="V34">
            <v>0</v>
          </cell>
          <cell r="W34">
            <v>0</v>
          </cell>
          <cell r="X34">
            <v>0</v>
          </cell>
          <cell r="Y34">
            <v>0</v>
          </cell>
          <cell r="Z34">
            <v>0</v>
          </cell>
          <cell r="AA34">
            <v>0</v>
          </cell>
          <cell r="AB34">
            <v>627.13414634146386</v>
          </cell>
          <cell r="AC34">
            <v>0</v>
          </cell>
          <cell r="AD34">
            <v>0</v>
          </cell>
          <cell r="AE34">
            <v>156011.42857142858</v>
          </cell>
          <cell r="AF34">
            <v>0</v>
          </cell>
          <cell r="AG34">
            <v>0</v>
          </cell>
          <cell r="AH34">
            <v>0</v>
          </cell>
          <cell r="AI34">
            <v>117800</v>
          </cell>
          <cell r="AJ34">
            <v>0</v>
          </cell>
          <cell r="AK34">
            <v>0</v>
          </cell>
          <cell r="AL34">
            <v>0</v>
          </cell>
          <cell r="AM34">
            <v>34560</v>
          </cell>
          <cell r="AN34">
            <v>0</v>
          </cell>
          <cell r="AO34">
            <v>0</v>
          </cell>
          <cell r="AP34">
            <v>0</v>
          </cell>
          <cell r="AQ34">
            <v>0</v>
          </cell>
          <cell r="AR34">
            <v>0</v>
          </cell>
          <cell r="AS34">
            <v>0</v>
          </cell>
          <cell r="AT34">
            <v>0</v>
          </cell>
          <cell r="AU34">
            <v>0</v>
          </cell>
          <cell r="AV34">
            <v>1149676</v>
          </cell>
          <cell r="AW34">
            <v>226926.05629103485</v>
          </cell>
          <cell r="AX34">
            <v>152360</v>
          </cell>
          <cell r="AY34">
            <v>201154.03935806098</v>
          </cell>
          <cell r="AZ34">
            <v>1528962.0562910349</v>
          </cell>
          <cell r="BA34">
            <v>1494402.0562910349</v>
          </cell>
          <cell r="BB34">
            <v>4180</v>
          </cell>
          <cell r="BC34">
            <v>1563320</v>
          </cell>
          <cell r="BD34">
            <v>68917.943708965089</v>
          </cell>
          <cell r="BE34">
            <v>0</v>
          </cell>
          <cell r="BF34">
            <v>1597880</v>
          </cell>
          <cell r="BG34">
            <v>1597879.9999999998</v>
          </cell>
          <cell r="BH34">
            <v>0</v>
          </cell>
          <cell r="BI34">
            <v>1597880</v>
          </cell>
          <cell r="BJ34">
            <v>1445520</v>
          </cell>
          <cell r="BK34">
            <v>1445520</v>
          </cell>
          <cell r="BL34">
            <v>3865.0267379679144</v>
          </cell>
          <cell r="BM34">
            <v>3631.4212577608141</v>
          </cell>
          <cell r="BN34">
            <v>6.4328940000517795E-2</v>
          </cell>
          <cell r="BO34">
            <v>0</v>
          </cell>
          <cell r="BP34">
            <v>0</v>
          </cell>
          <cell r="BQ34">
            <v>1597880</v>
          </cell>
          <cell r="BR34">
            <v>4180</v>
          </cell>
          <cell r="BS34" t="str">
            <v>Y</v>
          </cell>
          <cell r="BT34">
            <v>4272.4064171122991</v>
          </cell>
          <cell r="BU34">
            <v>6.2998337044771535E-2</v>
          </cell>
          <cell r="BV34">
            <v>-9944.66</v>
          </cell>
        </row>
        <row r="35">
          <cell r="A35">
            <v>332</v>
          </cell>
          <cell r="B35">
            <v>0</v>
          </cell>
          <cell r="C35">
            <v>124614</v>
          </cell>
          <cell r="D35">
            <v>9352118</v>
          </cell>
          <cell r="E35" t="str">
            <v>Trimley St Martin Primary School</v>
          </cell>
          <cell r="F35">
            <v>199</v>
          </cell>
          <cell r="G35">
            <v>199</v>
          </cell>
          <cell r="H35">
            <v>0</v>
          </cell>
          <cell r="I35">
            <v>611726</v>
          </cell>
          <cell r="J35">
            <v>0</v>
          </cell>
          <cell r="K35">
            <v>0</v>
          </cell>
          <cell r="L35">
            <v>8740.0000000000036</v>
          </cell>
          <cell r="M35">
            <v>0</v>
          </cell>
          <cell r="N35">
            <v>12900.857843137255</v>
          </cell>
          <cell r="O35">
            <v>0</v>
          </cell>
          <cell r="P35">
            <v>864.3434343434343</v>
          </cell>
          <cell r="Q35">
            <v>6532.828282828269</v>
          </cell>
          <cell r="R35">
            <v>0</v>
          </cell>
          <cell r="S35">
            <v>447.24747474747471</v>
          </cell>
          <cell r="T35">
            <v>0</v>
          </cell>
          <cell r="U35">
            <v>0</v>
          </cell>
          <cell r="V35">
            <v>0</v>
          </cell>
          <cell r="W35">
            <v>0</v>
          </cell>
          <cell r="X35">
            <v>0</v>
          </cell>
          <cell r="Y35">
            <v>0</v>
          </cell>
          <cell r="Z35">
            <v>0</v>
          </cell>
          <cell r="AA35">
            <v>0</v>
          </cell>
          <cell r="AB35">
            <v>0</v>
          </cell>
          <cell r="AC35">
            <v>0</v>
          </cell>
          <cell r="AD35">
            <v>0</v>
          </cell>
          <cell r="AE35">
            <v>66946.716867469877</v>
          </cell>
          <cell r="AF35">
            <v>0</v>
          </cell>
          <cell r="AG35">
            <v>0</v>
          </cell>
          <cell r="AH35">
            <v>0</v>
          </cell>
          <cell r="AI35">
            <v>117800</v>
          </cell>
          <cell r="AJ35">
            <v>0</v>
          </cell>
          <cell r="AK35">
            <v>0</v>
          </cell>
          <cell r="AL35">
            <v>0</v>
          </cell>
          <cell r="AM35">
            <v>21207.5</v>
          </cell>
          <cell r="AN35">
            <v>0</v>
          </cell>
          <cell r="AO35">
            <v>0</v>
          </cell>
          <cell r="AP35">
            <v>0</v>
          </cell>
          <cell r="AQ35">
            <v>0</v>
          </cell>
          <cell r="AR35">
            <v>0</v>
          </cell>
          <cell r="AS35">
            <v>0</v>
          </cell>
          <cell r="AT35">
            <v>0</v>
          </cell>
          <cell r="AU35">
            <v>0</v>
          </cell>
          <cell r="AV35">
            <v>611726</v>
          </cell>
          <cell r="AW35">
            <v>96431.993902526316</v>
          </cell>
          <cell r="AX35">
            <v>139007.5</v>
          </cell>
          <cell r="AY35">
            <v>91688.219384998098</v>
          </cell>
          <cell r="AZ35">
            <v>847165.49390252633</v>
          </cell>
          <cell r="BA35">
            <v>825957.99390252633</v>
          </cell>
          <cell r="BB35">
            <v>4180</v>
          </cell>
          <cell r="BC35">
            <v>831820</v>
          </cell>
          <cell r="BD35">
            <v>5862.0060974736698</v>
          </cell>
          <cell r="BE35">
            <v>0</v>
          </cell>
          <cell r="BF35">
            <v>853027.5</v>
          </cell>
          <cell r="BG35">
            <v>853027.5</v>
          </cell>
          <cell r="BH35">
            <v>0</v>
          </cell>
          <cell r="BI35">
            <v>853027.5</v>
          </cell>
          <cell r="BJ35">
            <v>714020</v>
          </cell>
          <cell r="BK35">
            <v>714020</v>
          </cell>
          <cell r="BL35">
            <v>3588.0402010050252</v>
          </cell>
          <cell r="BM35">
            <v>3518.0366521951219</v>
          </cell>
          <cell r="BN35">
            <v>1.9898470576258431E-2</v>
          </cell>
          <cell r="BO35">
            <v>0</v>
          </cell>
          <cell r="BP35">
            <v>0</v>
          </cell>
          <cell r="BQ35">
            <v>853027.5</v>
          </cell>
          <cell r="BR35">
            <v>4180</v>
          </cell>
          <cell r="BS35" t="str">
            <v>Y</v>
          </cell>
          <cell r="BT35">
            <v>4286.5703517587935</v>
          </cell>
          <cell r="BU35">
            <v>2.1537703726851376E-2</v>
          </cell>
          <cell r="BV35">
            <v>-5291.41</v>
          </cell>
        </row>
        <row r="36">
          <cell r="A36">
            <v>337</v>
          </cell>
          <cell r="B36">
            <v>0</v>
          </cell>
          <cell r="C36">
            <v>124615</v>
          </cell>
          <cell r="D36">
            <v>9352121</v>
          </cell>
          <cell r="E36" t="str">
            <v>Waldringfield Primary School</v>
          </cell>
          <cell r="F36">
            <v>103</v>
          </cell>
          <cell r="G36">
            <v>103</v>
          </cell>
          <cell r="H36">
            <v>0</v>
          </cell>
          <cell r="I36">
            <v>316622</v>
          </cell>
          <cell r="J36">
            <v>0</v>
          </cell>
          <cell r="K36">
            <v>0</v>
          </cell>
          <cell r="L36">
            <v>2299.9999999999977</v>
          </cell>
          <cell r="M36">
            <v>0</v>
          </cell>
          <cell r="N36">
            <v>7937.3711340206182</v>
          </cell>
          <cell r="O36">
            <v>0</v>
          </cell>
          <cell r="P36">
            <v>215</v>
          </cell>
          <cell r="Q36">
            <v>1559.9999999999995</v>
          </cell>
          <cell r="R36">
            <v>1229.9999999999995</v>
          </cell>
          <cell r="S36">
            <v>1334.9999999999995</v>
          </cell>
          <cell r="T36">
            <v>0</v>
          </cell>
          <cell r="U36">
            <v>0</v>
          </cell>
          <cell r="V36">
            <v>0</v>
          </cell>
          <cell r="W36">
            <v>0</v>
          </cell>
          <cell r="X36">
            <v>0</v>
          </cell>
          <cell r="Y36">
            <v>0</v>
          </cell>
          <cell r="Z36">
            <v>0</v>
          </cell>
          <cell r="AA36">
            <v>0</v>
          </cell>
          <cell r="AB36">
            <v>0</v>
          </cell>
          <cell r="AC36">
            <v>0</v>
          </cell>
          <cell r="AD36">
            <v>0</v>
          </cell>
          <cell r="AE36">
            <v>20983.255813953489</v>
          </cell>
          <cell r="AF36">
            <v>0</v>
          </cell>
          <cell r="AG36">
            <v>0</v>
          </cell>
          <cell r="AH36">
            <v>0</v>
          </cell>
          <cell r="AI36">
            <v>117800</v>
          </cell>
          <cell r="AJ36">
            <v>28117.489986648863</v>
          </cell>
          <cell r="AK36">
            <v>0</v>
          </cell>
          <cell r="AL36">
            <v>0</v>
          </cell>
          <cell r="AM36">
            <v>9730.5</v>
          </cell>
          <cell r="AN36">
            <v>0</v>
          </cell>
          <cell r="AO36">
            <v>0</v>
          </cell>
          <cell r="AP36">
            <v>0</v>
          </cell>
          <cell r="AQ36">
            <v>0</v>
          </cell>
          <cell r="AR36">
            <v>0</v>
          </cell>
          <cell r="AS36">
            <v>0</v>
          </cell>
          <cell r="AT36">
            <v>0</v>
          </cell>
          <cell r="AU36">
            <v>0</v>
          </cell>
          <cell r="AV36">
            <v>316622</v>
          </cell>
          <cell r="AW36">
            <v>35560.626947974102</v>
          </cell>
          <cell r="AX36">
            <v>155647.98998664887</v>
          </cell>
          <cell r="AY36">
            <v>38270.805380963793</v>
          </cell>
          <cell r="AZ36">
            <v>507830.61693462299</v>
          </cell>
          <cell r="BA36">
            <v>498100.11693462299</v>
          </cell>
          <cell r="BB36">
            <v>4180</v>
          </cell>
          <cell r="BC36">
            <v>430540</v>
          </cell>
          <cell r="BD36">
            <v>0</v>
          </cell>
          <cell r="BE36">
            <v>0</v>
          </cell>
          <cell r="BF36">
            <v>507830.61693462299</v>
          </cell>
          <cell r="BG36">
            <v>507830.61693462299</v>
          </cell>
          <cell r="BH36">
            <v>0</v>
          </cell>
          <cell r="BI36">
            <v>440270.5</v>
          </cell>
          <cell r="BJ36">
            <v>284622.5100133511</v>
          </cell>
          <cell r="BK36">
            <v>352182.62694797409</v>
          </cell>
          <cell r="BL36">
            <v>3419.2488053201369</v>
          </cell>
          <cell r="BM36">
            <v>3377.2647748773807</v>
          </cell>
          <cell r="BN36">
            <v>1.2431370721971457E-2</v>
          </cell>
          <cell r="BO36">
            <v>6.0489849280285415E-3</v>
          </cell>
          <cell r="BP36">
            <v>2104.1894432830832</v>
          </cell>
          <cell r="BQ36">
            <v>509934.80637790606</v>
          </cell>
          <cell r="BR36">
            <v>4856.3524891058842</v>
          </cell>
          <cell r="BS36" t="str">
            <v>Y</v>
          </cell>
          <cell r="BT36">
            <v>4950.8233628922917</v>
          </cell>
          <cell r="BU36">
            <v>-1.1478174942798458E-2</v>
          </cell>
          <cell r="BV36">
            <v>-2738.77</v>
          </cell>
        </row>
        <row r="37">
          <cell r="A37">
            <v>339</v>
          </cell>
          <cell r="B37">
            <v>0</v>
          </cell>
          <cell r="C37">
            <v>124618</v>
          </cell>
          <cell r="D37">
            <v>9352124</v>
          </cell>
          <cell r="E37" t="str">
            <v>Witnesham Primary School</v>
          </cell>
          <cell r="F37">
            <v>101</v>
          </cell>
          <cell r="G37">
            <v>101</v>
          </cell>
          <cell r="H37">
            <v>0</v>
          </cell>
          <cell r="I37">
            <v>310474</v>
          </cell>
          <cell r="J37">
            <v>0</v>
          </cell>
          <cell r="K37">
            <v>0</v>
          </cell>
          <cell r="L37">
            <v>2299.9999999999995</v>
          </cell>
          <cell r="M37">
            <v>0</v>
          </cell>
          <cell r="N37">
            <v>3519.6969696969695</v>
          </cell>
          <cell r="O37">
            <v>0</v>
          </cell>
          <cell r="P37">
            <v>645</v>
          </cell>
          <cell r="Q37">
            <v>0</v>
          </cell>
          <cell r="R37">
            <v>0</v>
          </cell>
          <cell r="S37">
            <v>444.99999999999994</v>
          </cell>
          <cell r="T37">
            <v>0</v>
          </cell>
          <cell r="U37">
            <v>0</v>
          </cell>
          <cell r="V37">
            <v>0</v>
          </cell>
          <cell r="W37">
            <v>0</v>
          </cell>
          <cell r="X37">
            <v>0</v>
          </cell>
          <cell r="Y37">
            <v>0</v>
          </cell>
          <cell r="Z37">
            <v>0</v>
          </cell>
          <cell r="AA37">
            <v>0</v>
          </cell>
          <cell r="AB37">
            <v>0</v>
          </cell>
          <cell r="AC37">
            <v>0</v>
          </cell>
          <cell r="AD37">
            <v>0</v>
          </cell>
          <cell r="AE37">
            <v>28323.109756097561</v>
          </cell>
          <cell r="AF37">
            <v>0</v>
          </cell>
          <cell r="AG37">
            <v>0</v>
          </cell>
          <cell r="AH37">
            <v>0</v>
          </cell>
          <cell r="AI37">
            <v>117800</v>
          </cell>
          <cell r="AJ37">
            <v>0</v>
          </cell>
          <cell r="AK37">
            <v>0</v>
          </cell>
          <cell r="AL37">
            <v>0</v>
          </cell>
          <cell r="AM37">
            <v>13061.33</v>
          </cell>
          <cell r="AN37">
            <v>0</v>
          </cell>
          <cell r="AO37">
            <v>0</v>
          </cell>
          <cell r="AP37">
            <v>0</v>
          </cell>
          <cell r="AQ37">
            <v>0</v>
          </cell>
          <cell r="AR37">
            <v>0</v>
          </cell>
          <cell r="AS37">
            <v>0</v>
          </cell>
          <cell r="AT37">
            <v>0</v>
          </cell>
          <cell r="AU37">
            <v>0</v>
          </cell>
          <cell r="AV37">
            <v>310474</v>
          </cell>
          <cell r="AW37">
            <v>35232.806725794529</v>
          </cell>
          <cell r="AX37">
            <v>130861.33</v>
          </cell>
          <cell r="AY37">
            <v>41776.822240946043</v>
          </cell>
          <cell r="AZ37">
            <v>476568.13672579452</v>
          </cell>
          <cell r="BA37">
            <v>463506.80672579451</v>
          </cell>
          <cell r="BB37">
            <v>4180</v>
          </cell>
          <cell r="BC37">
            <v>422180</v>
          </cell>
          <cell r="BD37">
            <v>0</v>
          </cell>
          <cell r="BE37">
            <v>0</v>
          </cell>
          <cell r="BF37">
            <v>476568.13672579452</v>
          </cell>
          <cell r="BG37">
            <v>476568.13672579452</v>
          </cell>
          <cell r="BH37">
            <v>0</v>
          </cell>
          <cell r="BI37">
            <v>435241.33</v>
          </cell>
          <cell r="BJ37">
            <v>304380</v>
          </cell>
          <cell r="BK37">
            <v>345706.80672579451</v>
          </cell>
          <cell r="BL37">
            <v>3422.839670552421</v>
          </cell>
          <cell r="BM37">
            <v>3360.9887474747475</v>
          </cell>
          <cell r="BN37">
            <v>1.840259748686893E-2</v>
          </cell>
          <cell r="BO37">
            <v>7.775816313106837E-5</v>
          </cell>
          <cell r="BP37">
            <v>26.395775442090486</v>
          </cell>
          <cell r="BQ37">
            <v>476594.53250123659</v>
          </cell>
          <cell r="BR37">
            <v>4589.437648527095</v>
          </cell>
          <cell r="BS37" t="str">
            <v>Y</v>
          </cell>
          <cell r="BT37">
            <v>4718.7577475369962</v>
          </cell>
          <cell r="BU37">
            <v>7.6545675234478416E-3</v>
          </cell>
          <cell r="BV37">
            <v>-2685.59</v>
          </cell>
        </row>
        <row r="38">
          <cell r="A38">
            <v>342</v>
          </cell>
          <cell r="B38">
            <v>0</v>
          </cell>
          <cell r="C38">
            <v>124619</v>
          </cell>
          <cell r="D38">
            <v>9352125</v>
          </cell>
          <cell r="E38" t="str">
            <v>Woodbridge Primary School</v>
          </cell>
          <cell r="F38">
            <v>210</v>
          </cell>
          <cell r="G38">
            <v>210</v>
          </cell>
          <cell r="H38">
            <v>0</v>
          </cell>
          <cell r="I38">
            <v>645540</v>
          </cell>
          <cell r="J38">
            <v>0</v>
          </cell>
          <cell r="K38">
            <v>0</v>
          </cell>
          <cell r="L38">
            <v>11960.000000000018</v>
          </cell>
          <cell r="M38">
            <v>0</v>
          </cell>
          <cell r="N38">
            <v>17740.521327014216</v>
          </cell>
          <cell r="O38">
            <v>0</v>
          </cell>
          <cell r="P38">
            <v>3869.9999999999991</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55239.385474860333</v>
          </cell>
          <cell r="AF38">
            <v>0</v>
          </cell>
          <cell r="AG38">
            <v>0</v>
          </cell>
          <cell r="AH38">
            <v>0</v>
          </cell>
          <cell r="AI38">
            <v>117800</v>
          </cell>
          <cell r="AJ38">
            <v>0</v>
          </cell>
          <cell r="AK38">
            <v>0</v>
          </cell>
          <cell r="AL38">
            <v>0</v>
          </cell>
          <cell r="AM38">
            <v>36096</v>
          </cell>
          <cell r="AN38">
            <v>0</v>
          </cell>
          <cell r="AO38">
            <v>0</v>
          </cell>
          <cell r="AP38">
            <v>0</v>
          </cell>
          <cell r="AQ38">
            <v>0</v>
          </cell>
          <cell r="AR38">
            <v>0</v>
          </cell>
          <cell r="AS38">
            <v>0</v>
          </cell>
          <cell r="AT38">
            <v>0</v>
          </cell>
          <cell r="AU38">
            <v>0</v>
          </cell>
          <cell r="AV38">
            <v>645540</v>
          </cell>
          <cell r="AW38">
            <v>88809.906801874575</v>
          </cell>
          <cell r="AX38">
            <v>153896</v>
          </cell>
          <cell r="AY38">
            <v>82023.510138367448</v>
          </cell>
          <cell r="AZ38">
            <v>888245.90680187452</v>
          </cell>
          <cell r="BA38">
            <v>852149.90680187452</v>
          </cell>
          <cell r="BB38">
            <v>4180</v>
          </cell>
          <cell r="BC38">
            <v>877800</v>
          </cell>
          <cell r="BD38">
            <v>25650.093198125483</v>
          </cell>
          <cell r="BE38">
            <v>0</v>
          </cell>
          <cell r="BF38">
            <v>913896</v>
          </cell>
          <cell r="BG38">
            <v>913896</v>
          </cell>
          <cell r="BH38">
            <v>0</v>
          </cell>
          <cell r="BI38">
            <v>913896</v>
          </cell>
          <cell r="BJ38">
            <v>760000</v>
          </cell>
          <cell r="BK38">
            <v>760000</v>
          </cell>
          <cell r="BL38">
            <v>3619.0476190476193</v>
          </cell>
          <cell r="BM38">
            <v>3466.498964285714</v>
          </cell>
          <cell r="BN38">
            <v>4.4006548489864766E-2</v>
          </cell>
          <cell r="BO38">
            <v>0</v>
          </cell>
          <cell r="BP38">
            <v>0</v>
          </cell>
          <cell r="BQ38">
            <v>913896</v>
          </cell>
          <cell r="BR38">
            <v>4180</v>
          </cell>
          <cell r="BS38" t="str">
            <v>Y</v>
          </cell>
          <cell r="BT38">
            <v>4351.8857142857141</v>
          </cell>
          <cell r="BU38">
            <v>3.6279790973887893E-2</v>
          </cell>
          <cell r="BV38">
            <v>-5583.9</v>
          </cell>
        </row>
        <row r="39">
          <cell r="A39">
            <v>229</v>
          </cell>
          <cell r="B39">
            <v>0</v>
          </cell>
          <cell r="C39">
            <v>124624</v>
          </cell>
          <cell r="D39">
            <v>9352131</v>
          </cell>
          <cell r="E39" t="str">
            <v>Colneis Junior School</v>
          </cell>
          <cell r="F39">
            <v>353</v>
          </cell>
          <cell r="G39">
            <v>353</v>
          </cell>
          <cell r="H39">
            <v>0</v>
          </cell>
          <cell r="I39">
            <v>1085122</v>
          </cell>
          <cell r="J39">
            <v>0</v>
          </cell>
          <cell r="K39">
            <v>0</v>
          </cell>
          <cell r="L39">
            <v>16559.999999999971</v>
          </cell>
          <cell r="M39">
            <v>0</v>
          </cell>
          <cell r="N39">
            <v>26872.746478873236</v>
          </cell>
          <cell r="O39">
            <v>0</v>
          </cell>
          <cell r="P39">
            <v>6450.0000000000018</v>
          </cell>
          <cell r="Q39">
            <v>20020.000000000011</v>
          </cell>
          <cell r="R39">
            <v>0</v>
          </cell>
          <cell r="S39">
            <v>0</v>
          </cell>
          <cell r="T39">
            <v>0</v>
          </cell>
          <cell r="U39">
            <v>0</v>
          </cell>
          <cell r="V39">
            <v>0</v>
          </cell>
          <cell r="W39">
            <v>0</v>
          </cell>
          <cell r="X39">
            <v>0</v>
          </cell>
          <cell r="Y39">
            <v>0</v>
          </cell>
          <cell r="Z39">
            <v>0</v>
          </cell>
          <cell r="AA39">
            <v>0</v>
          </cell>
          <cell r="AB39">
            <v>4400</v>
          </cell>
          <cell r="AC39">
            <v>0</v>
          </cell>
          <cell r="AD39">
            <v>0</v>
          </cell>
          <cell r="AE39">
            <v>140355.6484149856</v>
          </cell>
          <cell r="AF39">
            <v>0</v>
          </cell>
          <cell r="AG39">
            <v>0</v>
          </cell>
          <cell r="AH39">
            <v>0</v>
          </cell>
          <cell r="AI39">
            <v>117800</v>
          </cell>
          <cell r="AJ39">
            <v>0</v>
          </cell>
          <cell r="AK39">
            <v>0</v>
          </cell>
          <cell r="AL39">
            <v>0</v>
          </cell>
          <cell r="AM39">
            <v>24950</v>
          </cell>
          <cell r="AN39">
            <v>0</v>
          </cell>
          <cell r="AO39">
            <v>0</v>
          </cell>
          <cell r="AP39">
            <v>0</v>
          </cell>
          <cell r="AQ39">
            <v>0</v>
          </cell>
          <cell r="AR39">
            <v>0</v>
          </cell>
          <cell r="AS39">
            <v>0</v>
          </cell>
          <cell r="AT39">
            <v>0</v>
          </cell>
          <cell r="AU39">
            <v>0</v>
          </cell>
          <cell r="AV39">
            <v>1085122</v>
          </cell>
          <cell r="AW39">
            <v>214658.39489385881</v>
          </cell>
          <cell r="AX39">
            <v>142750</v>
          </cell>
          <cell r="AY39">
            <v>185305.88565442222</v>
          </cell>
          <cell r="AZ39">
            <v>1442530.3948938588</v>
          </cell>
          <cell r="BA39">
            <v>1417580.3948938588</v>
          </cell>
          <cell r="BB39">
            <v>4180</v>
          </cell>
          <cell r="BC39">
            <v>1475540</v>
          </cell>
          <cell r="BD39">
            <v>57959.605106141185</v>
          </cell>
          <cell r="BE39">
            <v>0</v>
          </cell>
          <cell r="BF39">
            <v>1500490</v>
          </cell>
          <cell r="BG39">
            <v>1500490</v>
          </cell>
          <cell r="BH39">
            <v>0</v>
          </cell>
          <cell r="BI39">
            <v>1500490</v>
          </cell>
          <cell r="BJ39">
            <v>1357740</v>
          </cell>
          <cell r="BK39">
            <v>1357740</v>
          </cell>
          <cell r="BL39">
            <v>3846.2889518413599</v>
          </cell>
          <cell r="BM39">
            <v>3659.8979558073652</v>
          </cell>
          <cell r="BN39">
            <v>5.0927921566293312E-2</v>
          </cell>
          <cell r="BO39">
            <v>0</v>
          </cell>
          <cell r="BP39">
            <v>0</v>
          </cell>
          <cell r="BQ39">
            <v>1500490</v>
          </cell>
          <cell r="BR39">
            <v>4180</v>
          </cell>
          <cell r="BS39" t="str">
            <v>Y</v>
          </cell>
          <cell r="BT39">
            <v>4250.6798866855524</v>
          </cell>
          <cell r="BU39">
            <v>4.5848018551130298E-2</v>
          </cell>
          <cell r="BV39">
            <v>-9386.27</v>
          </cell>
        </row>
        <row r="40">
          <cell r="A40">
            <v>313</v>
          </cell>
          <cell r="B40">
            <v>0</v>
          </cell>
          <cell r="C40">
            <v>124625</v>
          </cell>
          <cell r="D40">
            <v>9352132</v>
          </cell>
          <cell r="E40" t="str">
            <v>Gorseland Primary School</v>
          </cell>
          <cell r="F40">
            <v>454</v>
          </cell>
          <cell r="G40">
            <v>454</v>
          </cell>
          <cell r="H40">
            <v>0</v>
          </cell>
          <cell r="I40">
            <v>1395596</v>
          </cell>
          <cell r="J40">
            <v>0</v>
          </cell>
          <cell r="K40">
            <v>0</v>
          </cell>
          <cell r="L40">
            <v>19889.523809523806</v>
          </cell>
          <cell r="M40">
            <v>0</v>
          </cell>
          <cell r="N40">
            <v>25811.685393258427</v>
          </cell>
          <cell r="O40">
            <v>0</v>
          </cell>
          <cell r="P40">
            <v>885.35147392290264</v>
          </cell>
          <cell r="Q40">
            <v>267.66439909296997</v>
          </cell>
          <cell r="R40">
            <v>844.17233560090722</v>
          </cell>
          <cell r="S40">
            <v>916.23582766439927</v>
          </cell>
          <cell r="T40">
            <v>0</v>
          </cell>
          <cell r="U40">
            <v>0</v>
          </cell>
          <cell r="V40">
            <v>0</v>
          </cell>
          <cell r="W40">
            <v>0</v>
          </cell>
          <cell r="X40">
            <v>0</v>
          </cell>
          <cell r="Y40">
            <v>0</v>
          </cell>
          <cell r="Z40">
            <v>0</v>
          </cell>
          <cell r="AA40">
            <v>0</v>
          </cell>
          <cell r="AB40">
            <v>8475.4569190600541</v>
          </cell>
          <cell r="AC40">
            <v>0</v>
          </cell>
          <cell r="AD40">
            <v>0</v>
          </cell>
          <cell r="AE40">
            <v>130264.01069518716</v>
          </cell>
          <cell r="AF40">
            <v>0</v>
          </cell>
          <cell r="AG40">
            <v>0</v>
          </cell>
          <cell r="AH40">
            <v>0</v>
          </cell>
          <cell r="AI40">
            <v>117800</v>
          </cell>
          <cell r="AJ40">
            <v>0</v>
          </cell>
          <cell r="AK40">
            <v>0</v>
          </cell>
          <cell r="AL40">
            <v>0</v>
          </cell>
          <cell r="AM40">
            <v>47104</v>
          </cell>
          <cell r="AN40">
            <v>0</v>
          </cell>
          <cell r="AO40">
            <v>0</v>
          </cell>
          <cell r="AP40">
            <v>0</v>
          </cell>
          <cell r="AQ40">
            <v>0</v>
          </cell>
          <cell r="AR40">
            <v>0</v>
          </cell>
          <cell r="AS40">
            <v>0</v>
          </cell>
          <cell r="AT40">
            <v>0</v>
          </cell>
          <cell r="AU40">
            <v>0</v>
          </cell>
          <cell r="AV40">
            <v>1395596</v>
          </cell>
          <cell r="AW40">
            <v>187354.10085331064</v>
          </cell>
          <cell r="AX40">
            <v>164904</v>
          </cell>
          <cell r="AY40">
            <v>164570.19131471886</v>
          </cell>
          <cell r="AZ40">
            <v>1747854.1008533107</v>
          </cell>
          <cell r="BA40">
            <v>1700750.1008533107</v>
          </cell>
          <cell r="BB40">
            <v>4180</v>
          </cell>
          <cell r="BC40">
            <v>1897720</v>
          </cell>
          <cell r="BD40">
            <v>196969.89914668933</v>
          </cell>
          <cell r="BE40">
            <v>0</v>
          </cell>
          <cell r="BF40">
            <v>1944824</v>
          </cell>
          <cell r="BG40">
            <v>1944824</v>
          </cell>
          <cell r="BH40">
            <v>0</v>
          </cell>
          <cell r="BI40">
            <v>1944824</v>
          </cell>
          <cell r="BJ40">
            <v>1779920</v>
          </cell>
          <cell r="BK40">
            <v>1779920</v>
          </cell>
          <cell r="BL40">
            <v>3920.5286343612333</v>
          </cell>
          <cell r="BM40">
            <v>3674.3412691466083</v>
          </cell>
          <cell r="BN40">
            <v>6.7001769074053322E-2</v>
          </cell>
          <cell r="BO40">
            <v>0</v>
          </cell>
          <cell r="BP40">
            <v>0</v>
          </cell>
          <cell r="BQ40">
            <v>1944824</v>
          </cell>
          <cell r="BR40">
            <v>4180</v>
          </cell>
          <cell r="BS40" t="str">
            <v>Y</v>
          </cell>
          <cell r="BT40">
            <v>4283.7533039647578</v>
          </cell>
          <cell r="BU40">
            <v>6.1571053215479843E-2</v>
          </cell>
          <cell r="BV40">
            <v>-12071.86</v>
          </cell>
        </row>
        <row r="41">
          <cell r="A41">
            <v>232</v>
          </cell>
          <cell r="B41">
            <v>0</v>
          </cell>
          <cell r="C41">
            <v>124627</v>
          </cell>
          <cell r="D41">
            <v>9352134</v>
          </cell>
          <cell r="E41" t="str">
            <v>Kingsfleet Primary School</v>
          </cell>
          <cell r="F41">
            <v>199</v>
          </cell>
          <cell r="G41">
            <v>199</v>
          </cell>
          <cell r="H41">
            <v>0</v>
          </cell>
          <cell r="I41">
            <v>611726</v>
          </cell>
          <cell r="J41">
            <v>0</v>
          </cell>
          <cell r="K41">
            <v>0</v>
          </cell>
          <cell r="L41">
            <v>9199.9999999999927</v>
          </cell>
          <cell r="M41">
            <v>0</v>
          </cell>
          <cell r="N41">
            <v>14655.418719211824</v>
          </cell>
          <cell r="O41">
            <v>0</v>
          </cell>
          <cell r="P41">
            <v>1934.9999999999984</v>
          </cell>
          <cell r="Q41">
            <v>13520.00000000002</v>
          </cell>
          <cell r="R41">
            <v>0</v>
          </cell>
          <cell r="S41">
            <v>0</v>
          </cell>
          <cell r="T41">
            <v>949.99999999999932</v>
          </cell>
          <cell r="U41">
            <v>0</v>
          </cell>
          <cell r="V41">
            <v>0</v>
          </cell>
          <cell r="W41">
            <v>0</v>
          </cell>
          <cell r="X41">
            <v>0</v>
          </cell>
          <cell r="Y41">
            <v>0</v>
          </cell>
          <cell r="Z41">
            <v>0</v>
          </cell>
          <cell r="AA41">
            <v>0</v>
          </cell>
          <cell r="AB41">
            <v>3257.4404761904798</v>
          </cell>
          <cell r="AC41">
            <v>0</v>
          </cell>
          <cell r="AD41">
            <v>0</v>
          </cell>
          <cell r="AE41">
            <v>61890.1775147929</v>
          </cell>
          <cell r="AF41">
            <v>0</v>
          </cell>
          <cell r="AG41">
            <v>0</v>
          </cell>
          <cell r="AH41">
            <v>0</v>
          </cell>
          <cell r="AI41">
            <v>117800</v>
          </cell>
          <cell r="AJ41">
            <v>0</v>
          </cell>
          <cell r="AK41">
            <v>0</v>
          </cell>
          <cell r="AL41">
            <v>0</v>
          </cell>
          <cell r="AM41">
            <v>19585.75</v>
          </cell>
          <cell r="AN41">
            <v>0</v>
          </cell>
          <cell r="AO41">
            <v>0</v>
          </cell>
          <cell r="AP41">
            <v>0</v>
          </cell>
          <cell r="AQ41">
            <v>0</v>
          </cell>
          <cell r="AR41">
            <v>0</v>
          </cell>
          <cell r="AS41">
            <v>0</v>
          </cell>
          <cell r="AT41">
            <v>0</v>
          </cell>
          <cell r="AU41">
            <v>0</v>
          </cell>
          <cell r="AV41">
            <v>611726</v>
          </cell>
          <cell r="AW41">
            <v>105408.03671019521</v>
          </cell>
          <cell r="AX41">
            <v>137385.75</v>
          </cell>
          <cell r="AY41">
            <v>92019.250874398829</v>
          </cell>
          <cell r="AZ41">
            <v>854519.78671019524</v>
          </cell>
          <cell r="BA41">
            <v>834934.03671019524</v>
          </cell>
          <cell r="BB41">
            <v>4180</v>
          </cell>
          <cell r="BC41">
            <v>831820</v>
          </cell>
          <cell r="BD41">
            <v>0</v>
          </cell>
          <cell r="BE41">
            <v>0</v>
          </cell>
          <cell r="BF41">
            <v>854519.78671019524</v>
          </cell>
          <cell r="BG41">
            <v>854519.78671019524</v>
          </cell>
          <cell r="BH41">
            <v>0</v>
          </cell>
          <cell r="BI41">
            <v>851405.75</v>
          </cell>
          <cell r="BJ41">
            <v>714020</v>
          </cell>
          <cell r="BK41">
            <v>717134.03671019524</v>
          </cell>
          <cell r="BL41">
            <v>3603.6886266843981</v>
          </cell>
          <cell r="BM41">
            <v>3624.074178217822</v>
          </cell>
          <cell r="BN41">
            <v>-5.6250370524835031E-3</v>
          </cell>
          <cell r="BO41">
            <v>2.4105392702483502E-2</v>
          </cell>
          <cell r="BP41">
            <v>17384.586518525288</v>
          </cell>
          <cell r="BQ41">
            <v>871904.37322872051</v>
          </cell>
          <cell r="BR41">
            <v>4283.0081569282438</v>
          </cell>
          <cell r="BS41" t="str">
            <v>Y</v>
          </cell>
          <cell r="BT41">
            <v>4381.4290111996006</v>
          </cell>
          <cell r="BU41">
            <v>1.9013746771647577E-2</v>
          </cell>
          <cell r="BV41">
            <v>-5291.41</v>
          </cell>
        </row>
        <row r="42">
          <cell r="A42">
            <v>343</v>
          </cell>
          <cell r="B42">
            <v>0</v>
          </cell>
          <cell r="C42">
            <v>124628</v>
          </cell>
          <cell r="D42">
            <v>9352135</v>
          </cell>
          <cell r="E42" t="str">
            <v>Kyson Primary School</v>
          </cell>
          <cell r="F42">
            <v>395</v>
          </cell>
          <cell r="G42">
            <v>395</v>
          </cell>
          <cell r="H42">
            <v>0</v>
          </cell>
          <cell r="I42">
            <v>1214230</v>
          </cell>
          <cell r="J42">
            <v>0</v>
          </cell>
          <cell r="K42">
            <v>0</v>
          </cell>
          <cell r="L42">
            <v>32200.000000000051</v>
          </cell>
          <cell r="M42">
            <v>0</v>
          </cell>
          <cell r="N42">
            <v>48023.942786069652</v>
          </cell>
          <cell r="O42">
            <v>0</v>
          </cell>
          <cell r="P42">
            <v>31604.999999999982</v>
          </cell>
          <cell r="Q42">
            <v>259.99999999999966</v>
          </cell>
          <cell r="R42">
            <v>0</v>
          </cell>
          <cell r="S42">
            <v>890.00000000000057</v>
          </cell>
          <cell r="T42">
            <v>0</v>
          </cell>
          <cell r="U42">
            <v>0</v>
          </cell>
          <cell r="V42">
            <v>0</v>
          </cell>
          <cell r="W42">
            <v>0</v>
          </cell>
          <cell r="X42">
            <v>0</v>
          </cell>
          <cell r="Y42">
            <v>0</v>
          </cell>
          <cell r="Z42">
            <v>0</v>
          </cell>
          <cell r="AA42">
            <v>0</v>
          </cell>
          <cell r="AB42">
            <v>4499.260355029578</v>
          </cell>
          <cell r="AC42">
            <v>0</v>
          </cell>
          <cell r="AD42">
            <v>0</v>
          </cell>
          <cell r="AE42">
            <v>119221.63461538462</v>
          </cell>
          <cell r="AF42">
            <v>0</v>
          </cell>
          <cell r="AG42">
            <v>0</v>
          </cell>
          <cell r="AH42">
            <v>0</v>
          </cell>
          <cell r="AI42">
            <v>117800</v>
          </cell>
          <cell r="AJ42">
            <v>0</v>
          </cell>
          <cell r="AK42">
            <v>0</v>
          </cell>
          <cell r="AL42">
            <v>0</v>
          </cell>
          <cell r="AM42">
            <v>37376</v>
          </cell>
          <cell r="AN42">
            <v>0</v>
          </cell>
          <cell r="AO42">
            <v>0</v>
          </cell>
          <cell r="AP42">
            <v>0</v>
          </cell>
          <cell r="AQ42">
            <v>0</v>
          </cell>
          <cell r="AR42">
            <v>0</v>
          </cell>
          <cell r="AS42">
            <v>0</v>
          </cell>
          <cell r="AT42">
            <v>0</v>
          </cell>
          <cell r="AU42">
            <v>0</v>
          </cell>
          <cell r="AV42">
            <v>1214230</v>
          </cell>
          <cell r="AW42">
            <v>236699.83775648387</v>
          </cell>
          <cell r="AX42">
            <v>155176</v>
          </cell>
          <cell r="AY42">
            <v>185709.97000841948</v>
          </cell>
          <cell r="AZ42">
            <v>1606105.8377564838</v>
          </cell>
          <cell r="BA42">
            <v>1568729.8377564838</v>
          </cell>
          <cell r="BB42">
            <v>4180</v>
          </cell>
          <cell r="BC42">
            <v>1651100</v>
          </cell>
          <cell r="BD42">
            <v>82370.162243516184</v>
          </cell>
          <cell r="BE42">
            <v>0</v>
          </cell>
          <cell r="BF42">
            <v>1688476</v>
          </cell>
          <cell r="BG42">
            <v>1688476</v>
          </cell>
          <cell r="BH42">
            <v>0</v>
          </cell>
          <cell r="BI42">
            <v>1688476</v>
          </cell>
          <cell r="BJ42">
            <v>1533300</v>
          </cell>
          <cell r="BK42">
            <v>1533300</v>
          </cell>
          <cell r="BL42">
            <v>3881.7721518987341</v>
          </cell>
          <cell r="BM42">
            <v>3647.0406507425746</v>
          </cell>
          <cell r="BN42">
            <v>6.4362183928047476E-2</v>
          </cell>
          <cell r="BO42">
            <v>0</v>
          </cell>
          <cell r="BP42">
            <v>0</v>
          </cell>
          <cell r="BQ42">
            <v>1688476</v>
          </cell>
          <cell r="BR42">
            <v>4180</v>
          </cell>
          <cell r="BS42" t="str">
            <v>Y</v>
          </cell>
          <cell r="BT42">
            <v>4274.6227848101262</v>
          </cell>
          <cell r="BU42">
            <v>6.0373573016351489E-2</v>
          </cell>
          <cell r="BV42">
            <v>-10503.05</v>
          </cell>
        </row>
        <row r="43">
          <cell r="A43">
            <v>275</v>
          </cell>
          <cell r="B43">
            <v>0</v>
          </cell>
          <cell r="C43">
            <v>124645</v>
          </cell>
          <cell r="D43">
            <v>9352157</v>
          </cell>
          <cell r="E43" t="str">
            <v>Ranelagh Primary School</v>
          </cell>
          <cell r="F43">
            <v>294</v>
          </cell>
          <cell r="G43">
            <v>294</v>
          </cell>
          <cell r="H43">
            <v>0</v>
          </cell>
          <cell r="I43">
            <v>903756</v>
          </cell>
          <cell r="J43">
            <v>0</v>
          </cell>
          <cell r="K43">
            <v>0</v>
          </cell>
          <cell r="L43">
            <v>39099.999999999949</v>
          </cell>
          <cell r="M43">
            <v>0</v>
          </cell>
          <cell r="N43">
            <v>48874.999999999935</v>
          </cell>
          <cell r="O43">
            <v>0</v>
          </cell>
          <cell r="P43">
            <v>14189.999999999978</v>
          </cell>
          <cell r="Q43">
            <v>14819.999999999987</v>
          </cell>
          <cell r="R43">
            <v>1639.9999999999941</v>
          </cell>
          <cell r="S43">
            <v>21360.000000000004</v>
          </cell>
          <cell r="T43">
            <v>2849.9999999999973</v>
          </cell>
          <cell r="U43">
            <v>0</v>
          </cell>
          <cell r="V43">
            <v>0</v>
          </cell>
          <cell r="W43">
            <v>0</v>
          </cell>
          <cell r="X43">
            <v>0</v>
          </cell>
          <cell r="Y43">
            <v>0</v>
          </cell>
          <cell r="Z43">
            <v>0</v>
          </cell>
          <cell r="AA43">
            <v>0</v>
          </cell>
          <cell r="AB43">
            <v>44629.200000000004</v>
          </cell>
          <cell r="AC43">
            <v>0</v>
          </cell>
          <cell r="AD43">
            <v>0</v>
          </cell>
          <cell r="AE43">
            <v>141224.00943396226</v>
          </cell>
          <cell r="AF43">
            <v>0</v>
          </cell>
          <cell r="AG43">
            <v>2123.9999999999909</v>
          </cell>
          <cell r="AH43">
            <v>0</v>
          </cell>
          <cell r="AI43">
            <v>117800</v>
          </cell>
          <cell r="AJ43">
            <v>0</v>
          </cell>
          <cell r="AK43">
            <v>0</v>
          </cell>
          <cell r="AL43">
            <v>0</v>
          </cell>
          <cell r="AM43">
            <v>19835.25</v>
          </cell>
          <cell r="AN43">
            <v>0</v>
          </cell>
          <cell r="AO43">
            <v>0</v>
          </cell>
          <cell r="AP43">
            <v>0</v>
          </cell>
          <cell r="AQ43">
            <v>0</v>
          </cell>
          <cell r="AR43">
            <v>0</v>
          </cell>
          <cell r="AS43">
            <v>0</v>
          </cell>
          <cell r="AT43">
            <v>0</v>
          </cell>
          <cell r="AU43">
            <v>0</v>
          </cell>
          <cell r="AV43">
            <v>903756</v>
          </cell>
          <cell r="AW43">
            <v>330812.20943396213</v>
          </cell>
          <cell r="AX43">
            <v>137635.25</v>
          </cell>
          <cell r="AY43">
            <v>222640.37343396217</v>
          </cell>
          <cell r="AZ43">
            <v>1372203.4594339621</v>
          </cell>
          <cell r="BA43">
            <v>1352368.2094339621</v>
          </cell>
          <cell r="BB43">
            <v>4180</v>
          </cell>
          <cell r="BC43">
            <v>1228920</v>
          </cell>
          <cell r="BD43">
            <v>0</v>
          </cell>
          <cell r="BE43">
            <v>0</v>
          </cell>
          <cell r="BF43">
            <v>1372203.4594339621</v>
          </cell>
          <cell r="BG43">
            <v>1372203.4594339621</v>
          </cell>
          <cell r="BH43">
            <v>0</v>
          </cell>
          <cell r="BI43">
            <v>1248755.25</v>
          </cell>
          <cell r="BJ43">
            <v>1111120</v>
          </cell>
          <cell r="BK43">
            <v>1234568.2094339621</v>
          </cell>
          <cell r="BL43">
            <v>4199.2115967141572</v>
          </cell>
          <cell r="BM43">
            <v>4297.4976252631577</v>
          </cell>
          <cell r="BN43">
            <v>-2.28705253892914E-2</v>
          </cell>
          <cell r="BO43">
            <v>4.1350881039291396E-2</v>
          </cell>
          <cell r="BP43">
            <v>52245.362042254863</v>
          </cell>
          <cell r="BQ43">
            <v>1424448.8214762169</v>
          </cell>
          <cell r="BR43">
            <v>4777.5971818918943</v>
          </cell>
          <cell r="BS43" t="str">
            <v>Y</v>
          </cell>
          <cell r="BT43">
            <v>4845.0640186265882</v>
          </cell>
          <cell r="BU43">
            <v>1.3510641202106655E-2</v>
          </cell>
          <cell r="BV43">
            <v>-7817.46</v>
          </cell>
        </row>
        <row r="44">
          <cell r="A44">
            <v>273</v>
          </cell>
          <cell r="B44">
            <v>0</v>
          </cell>
          <cell r="C44">
            <v>124650</v>
          </cell>
          <cell r="D44">
            <v>9352162</v>
          </cell>
          <cell r="E44" t="str">
            <v>Ravenswood Community Primary School</v>
          </cell>
          <cell r="F44">
            <v>407</v>
          </cell>
          <cell r="G44">
            <v>407</v>
          </cell>
          <cell r="H44">
            <v>0</v>
          </cell>
          <cell r="I44">
            <v>1251118</v>
          </cell>
          <cell r="J44">
            <v>0</v>
          </cell>
          <cell r="K44">
            <v>0</v>
          </cell>
          <cell r="L44">
            <v>42319.999999999993</v>
          </cell>
          <cell r="M44">
            <v>0</v>
          </cell>
          <cell r="N44">
            <v>70846.27791563276</v>
          </cell>
          <cell r="O44">
            <v>0</v>
          </cell>
          <cell r="P44">
            <v>16770.000000000029</v>
          </cell>
          <cell r="Q44">
            <v>23919.999999999996</v>
          </cell>
          <cell r="R44">
            <v>22960.000000000069</v>
          </cell>
          <cell r="S44">
            <v>58295.000000000022</v>
          </cell>
          <cell r="T44">
            <v>0</v>
          </cell>
          <cell r="U44">
            <v>0</v>
          </cell>
          <cell r="V44">
            <v>0</v>
          </cell>
          <cell r="W44">
            <v>0</v>
          </cell>
          <cell r="X44">
            <v>0</v>
          </cell>
          <cell r="Y44">
            <v>0</v>
          </cell>
          <cell r="Z44">
            <v>0</v>
          </cell>
          <cell r="AA44">
            <v>0</v>
          </cell>
          <cell r="AB44">
            <v>26938.968481375294</v>
          </cell>
          <cell r="AC44">
            <v>0</v>
          </cell>
          <cell r="AD44">
            <v>0</v>
          </cell>
          <cell r="AE44">
            <v>137631.83823529413</v>
          </cell>
          <cell r="AF44">
            <v>0</v>
          </cell>
          <cell r="AG44">
            <v>0</v>
          </cell>
          <cell r="AH44">
            <v>0</v>
          </cell>
          <cell r="AI44">
            <v>117800</v>
          </cell>
          <cell r="AJ44">
            <v>0</v>
          </cell>
          <cell r="AK44">
            <v>0</v>
          </cell>
          <cell r="AL44">
            <v>0</v>
          </cell>
          <cell r="AM44">
            <v>61440</v>
          </cell>
          <cell r="AN44">
            <v>0</v>
          </cell>
          <cell r="AO44">
            <v>0</v>
          </cell>
          <cell r="AP44">
            <v>0</v>
          </cell>
          <cell r="AQ44">
            <v>0</v>
          </cell>
          <cell r="AR44">
            <v>0</v>
          </cell>
          <cell r="AS44">
            <v>0</v>
          </cell>
          <cell r="AT44">
            <v>0</v>
          </cell>
          <cell r="AU44">
            <v>0</v>
          </cell>
          <cell r="AV44">
            <v>1251118</v>
          </cell>
          <cell r="AW44">
            <v>399682.08463230229</v>
          </cell>
          <cell r="AX44">
            <v>179240</v>
          </cell>
          <cell r="AY44">
            <v>265186.34119311057</v>
          </cell>
          <cell r="AZ44">
            <v>1830040.0846323022</v>
          </cell>
          <cell r="BA44">
            <v>1768600.0846323022</v>
          </cell>
          <cell r="BB44">
            <v>4180</v>
          </cell>
          <cell r="BC44">
            <v>1701260</v>
          </cell>
          <cell r="BD44">
            <v>0</v>
          </cell>
          <cell r="BE44">
            <v>0</v>
          </cell>
          <cell r="BF44">
            <v>1830040.0846323022</v>
          </cell>
          <cell r="BG44">
            <v>1830040.0846323024</v>
          </cell>
          <cell r="BH44">
            <v>0</v>
          </cell>
          <cell r="BI44">
            <v>1762700</v>
          </cell>
          <cell r="BJ44">
            <v>1583460</v>
          </cell>
          <cell r="BK44">
            <v>1650800.0846323022</v>
          </cell>
          <cell r="BL44">
            <v>4056.0198639614305</v>
          </cell>
          <cell r="BM44">
            <v>4199.8137095823095</v>
          </cell>
          <cell r="BN44">
            <v>-3.4238148538064547E-2</v>
          </cell>
          <cell r="BO44">
            <v>5.2718504188064549E-2</v>
          </cell>
          <cell r="BP44">
            <v>90113.013931546302</v>
          </cell>
          <cell r="BQ44">
            <v>1920153.0985638485</v>
          </cell>
          <cell r="BR44">
            <v>4566.862650034026</v>
          </cell>
          <cell r="BS44" t="str">
            <v>Y</v>
          </cell>
          <cell r="BT44">
            <v>4717.8208809922571</v>
          </cell>
          <cell r="BU44">
            <v>1.6689727322569459E-2</v>
          </cell>
          <cell r="BV44">
            <v>-10822.13</v>
          </cell>
        </row>
        <row r="45">
          <cell r="A45">
            <v>258</v>
          </cell>
          <cell r="B45">
            <v>0</v>
          </cell>
          <cell r="C45">
            <v>124654</v>
          </cell>
          <cell r="D45">
            <v>9352166</v>
          </cell>
          <cell r="E45" t="str">
            <v>Clifford Road Primary School &amp; Nursery</v>
          </cell>
          <cell r="F45">
            <v>413</v>
          </cell>
          <cell r="G45">
            <v>413</v>
          </cell>
          <cell r="H45">
            <v>0</v>
          </cell>
          <cell r="I45">
            <v>1269562</v>
          </cell>
          <cell r="J45">
            <v>0</v>
          </cell>
          <cell r="K45">
            <v>0</v>
          </cell>
          <cell r="L45">
            <v>34040.000000000029</v>
          </cell>
          <cell r="M45">
            <v>0</v>
          </cell>
          <cell r="N45">
            <v>48406.175059952046</v>
          </cell>
          <cell r="O45">
            <v>0</v>
          </cell>
          <cell r="P45">
            <v>22574.999999999978</v>
          </cell>
          <cell r="Q45">
            <v>3640.0000000000036</v>
          </cell>
          <cell r="R45">
            <v>820.00000000000057</v>
          </cell>
          <cell r="S45">
            <v>1335.0000000000007</v>
          </cell>
          <cell r="T45">
            <v>0</v>
          </cell>
          <cell r="U45">
            <v>0</v>
          </cell>
          <cell r="V45">
            <v>0</v>
          </cell>
          <cell r="W45">
            <v>0</v>
          </cell>
          <cell r="X45">
            <v>0</v>
          </cell>
          <cell r="Y45">
            <v>0</v>
          </cell>
          <cell r="Z45">
            <v>0</v>
          </cell>
          <cell r="AA45">
            <v>0</v>
          </cell>
          <cell r="AB45">
            <v>35391.643059489972</v>
          </cell>
          <cell r="AC45">
            <v>0</v>
          </cell>
          <cell r="AD45">
            <v>0</v>
          </cell>
          <cell r="AE45">
            <v>105662.3831775701</v>
          </cell>
          <cell r="AF45">
            <v>0</v>
          </cell>
          <cell r="AG45">
            <v>0</v>
          </cell>
          <cell r="AH45">
            <v>0</v>
          </cell>
          <cell r="AI45">
            <v>117800</v>
          </cell>
          <cell r="AJ45">
            <v>0</v>
          </cell>
          <cell r="AK45">
            <v>0</v>
          </cell>
          <cell r="AL45">
            <v>0</v>
          </cell>
          <cell r="AM45">
            <v>29696</v>
          </cell>
          <cell r="AN45">
            <v>0</v>
          </cell>
          <cell r="AO45">
            <v>0</v>
          </cell>
          <cell r="AP45">
            <v>0</v>
          </cell>
          <cell r="AQ45">
            <v>0</v>
          </cell>
          <cell r="AR45">
            <v>0</v>
          </cell>
          <cell r="AS45">
            <v>0</v>
          </cell>
          <cell r="AT45">
            <v>0</v>
          </cell>
          <cell r="AU45">
            <v>0</v>
          </cell>
          <cell r="AV45">
            <v>1269562</v>
          </cell>
          <cell r="AW45">
            <v>251870.20129701213</v>
          </cell>
          <cell r="AX45">
            <v>147496</v>
          </cell>
          <cell r="AY45">
            <v>171069.33470754611</v>
          </cell>
          <cell r="AZ45">
            <v>1668928.2012970122</v>
          </cell>
          <cell r="BA45">
            <v>1639232.2012970122</v>
          </cell>
          <cell r="BB45">
            <v>4180</v>
          </cell>
          <cell r="BC45">
            <v>1726340</v>
          </cell>
          <cell r="BD45">
            <v>87107.798702987842</v>
          </cell>
          <cell r="BE45">
            <v>0</v>
          </cell>
          <cell r="BF45">
            <v>1756036</v>
          </cell>
          <cell r="BG45">
            <v>1756036</v>
          </cell>
          <cell r="BH45">
            <v>0</v>
          </cell>
          <cell r="BI45">
            <v>1756036</v>
          </cell>
          <cell r="BJ45">
            <v>1608540</v>
          </cell>
          <cell r="BK45">
            <v>1608540</v>
          </cell>
          <cell r="BL45">
            <v>3894.769975786925</v>
          </cell>
          <cell r="BM45">
            <v>3664.5020361858192</v>
          </cell>
          <cell r="BN45">
            <v>6.2837443485439889E-2</v>
          </cell>
          <cell r="BO45">
            <v>0</v>
          </cell>
          <cell r="BP45">
            <v>0</v>
          </cell>
          <cell r="BQ45">
            <v>1756036</v>
          </cell>
          <cell r="BR45">
            <v>4180</v>
          </cell>
          <cell r="BS45" t="str">
            <v>Y</v>
          </cell>
          <cell r="BT45">
            <v>4251.9031476997579</v>
          </cell>
          <cell r="BU45">
            <v>5.9566164663957366E-2</v>
          </cell>
          <cell r="BV45">
            <v>-10981.67</v>
          </cell>
        </row>
        <row r="46">
          <cell r="A46">
            <v>300</v>
          </cell>
          <cell r="B46">
            <v>0</v>
          </cell>
          <cell r="C46">
            <v>124660</v>
          </cell>
          <cell r="D46">
            <v>9352176</v>
          </cell>
          <cell r="E46" t="str">
            <v>Whitehouse Community Primary School</v>
          </cell>
          <cell r="F46">
            <v>544</v>
          </cell>
          <cell r="G46">
            <v>544</v>
          </cell>
          <cell r="H46">
            <v>0</v>
          </cell>
          <cell r="I46">
            <v>1672256</v>
          </cell>
          <cell r="J46">
            <v>0</v>
          </cell>
          <cell r="K46">
            <v>0</v>
          </cell>
          <cell r="L46">
            <v>79580.000000000015</v>
          </cell>
          <cell r="M46">
            <v>0</v>
          </cell>
          <cell r="N46">
            <v>111515.15151515152</v>
          </cell>
          <cell r="O46">
            <v>0</v>
          </cell>
          <cell r="P46">
            <v>22145.000000000044</v>
          </cell>
          <cell r="Q46">
            <v>31720.000000000007</v>
          </cell>
          <cell r="R46">
            <v>4509.9999999999964</v>
          </cell>
          <cell r="S46">
            <v>49395.000000000036</v>
          </cell>
          <cell r="T46">
            <v>52725.000000000044</v>
          </cell>
          <cell r="U46">
            <v>0</v>
          </cell>
          <cell r="V46">
            <v>0</v>
          </cell>
          <cell r="W46">
            <v>0</v>
          </cell>
          <cell r="X46">
            <v>0</v>
          </cell>
          <cell r="Y46">
            <v>0</v>
          </cell>
          <cell r="Z46">
            <v>0</v>
          </cell>
          <cell r="AA46">
            <v>0</v>
          </cell>
          <cell r="AB46">
            <v>46710.548523206875</v>
          </cell>
          <cell r="AC46">
            <v>0</v>
          </cell>
          <cell r="AD46">
            <v>0</v>
          </cell>
          <cell r="AE46">
            <v>186320.00000000003</v>
          </cell>
          <cell r="AF46">
            <v>0</v>
          </cell>
          <cell r="AG46">
            <v>2123.9999999999777</v>
          </cell>
          <cell r="AH46">
            <v>0</v>
          </cell>
          <cell r="AI46">
            <v>117800</v>
          </cell>
          <cell r="AJ46">
            <v>0</v>
          </cell>
          <cell r="AK46">
            <v>0</v>
          </cell>
          <cell r="AL46">
            <v>0</v>
          </cell>
          <cell r="AM46">
            <v>51200</v>
          </cell>
          <cell r="AN46">
            <v>0</v>
          </cell>
          <cell r="AO46">
            <v>0</v>
          </cell>
          <cell r="AP46">
            <v>0</v>
          </cell>
          <cell r="AQ46">
            <v>0</v>
          </cell>
          <cell r="AR46">
            <v>0</v>
          </cell>
          <cell r="AS46">
            <v>0</v>
          </cell>
          <cell r="AT46">
            <v>0</v>
          </cell>
          <cell r="AU46">
            <v>0</v>
          </cell>
          <cell r="AV46">
            <v>1672256</v>
          </cell>
          <cell r="AW46">
            <v>586744.70003835857</v>
          </cell>
          <cell r="AX46">
            <v>169000</v>
          </cell>
          <cell r="AY46">
            <v>372113.93975757592</v>
          </cell>
          <cell r="AZ46">
            <v>2428000.7000383586</v>
          </cell>
          <cell r="BA46">
            <v>2376800.7000383586</v>
          </cell>
          <cell r="BB46">
            <v>4180</v>
          </cell>
          <cell r="BC46">
            <v>2273920</v>
          </cell>
          <cell r="BD46">
            <v>0</v>
          </cell>
          <cell r="BE46">
            <v>0</v>
          </cell>
          <cell r="BF46">
            <v>2428000.7000383586</v>
          </cell>
          <cell r="BG46">
            <v>2428000.7000383586</v>
          </cell>
          <cell r="BH46">
            <v>0</v>
          </cell>
          <cell r="BI46">
            <v>2325120</v>
          </cell>
          <cell r="BJ46">
            <v>2156120</v>
          </cell>
          <cell r="BK46">
            <v>2259000.7000383586</v>
          </cell>
          <cell r="BL46">
            <v>4152.5748162469827</v>
          </cell>
          <cell r="BM46">
            <v>4214.1915060931906</v>
          </cell>
          <cell r="BN46">
            <v>-1.4621236305259962E-2</v>
          </cell>
          <cell r="BO46">
            <v>3.3101591955259961E-2</v>
          </cell>
          <cell r="BP46">
            <v>75886.067524874466</v>
          </cell>
          <cell r="BQ46">
            <v>2503886.7675632332</v>
          </cell>
          <cell r="BR46">
            <v>4508.6153815500611</v>
          </cell>
          <cell r="BS46" t="str">
            <v>Y</v>
          </cell>
          <cell r="BT46">
            <v>4602.7330286088845</v>
          </cell>
          <cell r="BU46">
            <v>1.8322598139057567E-2</v>
          </cell>
          <cell r="BV46">
            <v>-14464.96</v>
          </cell>
        </row>
        <row r="47">
          <cell r="A47">
            <v>259</v>
          </cell>
          <cell r="B47">
            <v>0</v>
          </cell>
          <cell r="C47">
            <v>124668</v>
          </cell>
          <cell r="D47">
            <v>9352184</v>
          </cell>
          <cell r="E47" t="str">
            <v>Dale Hall Community Primary School</v>
          </cell>
          <cell r="F47">
            <v>419</v>
          </cell>
          <cell r="G47">
            <v>419</v>
          </cell>
          <cell r="H47">
            <v>0</v>
          </cell>
          <cell r="I47">
            <v>1288006</v>
          </cell>
          <cell r="J47">
            <v>0</v>
          </cell>
          <cell r="K47">
            <v>0</v>
          </cell>
          <cell r="L47">
            <v>13800.000000000007</v>
          </cell>
          <cell r="M47">
            <v>0</v>
          </cell>
          <cell r="N47">
            <v>17250.000000000011</v>
          </cell>
          <cell r="O47">
            <v>0</v>
          </cell>
          <cell r="P47">
            <v>1720.0000000000016</v>
          </cell>
          <cell r="Q47">
            <v>3119.9999999999977</v>
          </cell>
          <cell r="R47">
            <v>1640</v>
          </cell>
          <cell r="S47">
            <v>16909.999999999993</v>
          </cell>
          <cell r="T47">
            <v>0</v>
          </cell>
          <cell r="U47">
            <v>0</v>
          </cell>
          <cell r="V47">
            <v>0</v>
          </cell>
          <cell r="W47">
            <v>0</v>
          </cell>
          <cell r="X47">
            <v>0</v>
          </cell>
          <cell r="Y47">
            <v>0</v>
          </cell>
          <cell r="Z47">
            <v>0</v>
          </cell>
          <cell r="AA47">
            <v>0</v>
          </cell>
          <cell r="AB47">
            <v>1925.766016713093</v>
          </cell>
          <cell r="AC47">
            <v>0</v>
          </cell>
          <cell r="AD47">
            <v>0</v>
          </cell>
          <cell r="AE47">
            <v>89176.183098591544</v>
          </cell>
          <cell r="AF47">
            <v>0</v>
          </cell>
          <cell r="AG47">
            <v>0</v>
          </cell>
          <cell r="AH47">
            <v>0</v>
          </cell>
          <cell r="AI47">
            <v>117800</v>
          </cell>
          <cell r="AJ47">
            <v>0</v>
          </cell>
          <cell r="AK47">
            <v>0</v>
          </cell>
          <cell r="AL47">
            <v>0</v>
          </cell>
          <cell r="AM47">
            <v>31744</v>
          </cell>
          <cell r="AN47">
            <v>0</v>
          </cell>
          <cell r="AO47">
            <v>0</v>
          </cell>
          <cell r="AP47">
            <v>0</v>
          </cell>
          <cell r="AQ47">
            <v>0</v>
          </cell>
          <cell r="AR47">
            <v>0</v>
          </cell>
          <cell r="AS47">
            <v>0</v>
          </cell>
          <cell r="AT47">
            <v>0</v>
          </cell>
          <cell r="AU47">
            <v>0</v>
          </cell>
          <cell r="AV47">
            <v>1288006</v>
          </cell>
          <cell r="AW47">
            <v>145541.94911530465</v>
          </cell>
          <cell r="AX47">
            <v>149544</v>
          </cell>
          <cell r="AY47">
            <v>126395.04709859155</v>
          </cell>
          <cell r="AZ47">
            <v>1583091.9491153047</v>
          </cell>
          <cell r="BA47">
            <v>1551347.9491153047</v>
          </cell>
          <cell r="BB47">
            <v>4180</v>
          </cell>
          <cell r="BC47">
            <v>1751420</v>
          </cell>
          <cell r="BD47">
            <v>200072.05088469526</v>
          </cell>
          <cell r="BE47">
            <v>0</v>
          </cell>
          <cell r="BF47">
            <v>1783164</v>
          </cell>
          <cell r="BG47">
            <v>1783164</v>
          </cell>
          <cell r="BH47">
            <v>0</v>
          </cell>
          <cell r="BI47">
            <v>1783164</v>
          </cell>
          <cell r="BJ47">
            <v>1633620</v>
          </cell>
          <cell r="BK47">
            <v>1633620</v>
          </cell>
          <cell r="BL47">
            <v>3898.854415274463</v>
          </cell>
          <cell r="BM47">
            <v>3643.9576699029126</v>
          </cell>
          <cell r="BN47">
            <v>6.9950523156966787E-2</v>
          </cell>
          <cell r="BO47">
            <v>0</v>
          </cell>
          <cell r="BP47">
            <v>0</v>
          </cell>
          <cell r="BQ47">
            <v>1783164</v>
          </cell>
          <cell r="BR47">
            <v>4180</v>
          </cell>
          <cell r="BS47" t="str">
            <v>Y</v>
          </cell>
          <cell r="BT47">
            <v>4255.761336515513</v>
          </cell>
          <cell r="BU47">
            <v>6.2077972670223414E-2</v>
          </cell>
          <cell r="BV47">
            <v>-11141.21</v>
          </cell>
        </row>
        <row r="48">
          <cell r="A48">
            <v>327</v>
          </cell>
          <cell r="B48">
            <v>0</v>
          </cell>
          <cell r="C48">
            <v>124675</v>
          </cell>
          <cell r="D48">
            <v>9352918</v>
          </cell>
          <cell r="E48" t="str">
            <v>Stratford St Mary Primary School</v>
          </cell>
          <cell r="F48">
            <v>97</v>
          </cell>
          <cell r="G48">
            <v>97</v>
          </cell>
          <cell r="H48">
            <v>0</v>
          </cell>
          <cell r="I48">
            <v>298178</v>
          </cell>
          <cell r="J48">
            <v>0</v>
          </cell>
          <cell r="K48">
            <v>0</v>
          </cell>
          <cell r="L48">
            <v>2760.0000000000009</v>
          </cell>
          <cell r="M48">
            <v>0</v>
          </cell>
          <cell r="N48">
            <v>5122.1938775510216</v>
          </cell>
          <cell r="O48">
            <v>0</v>
          </cell>
          <cell r="P48">
            <v>0</v>
          </cell>
          <cell r="Q48">
            <v>0</v>
          </cell>
          <cell r="R48">
            <v>0</v>
          </cell>
          <cell r="S48">
            <v>0</v>
          </cell>
          <cell r="T48">
            <v>949.99999999999875</v>
          </cell>
          <cell r="U48">
            <v>0</v>
          </cell>
          <cell r="V48">
            <v>0</v>
          </cell>
          <cell r="W48">
            <v>0</v>
          </cell>
          <cell r="X48">
            <v>0</v>
          </cell>
          <cell r="Y48">
            <v>0</v>
          </cell>
          <cell r="Z48">
            <v>0</v>
          </cell>
          <cell r="AA48">
            <v>0</v>
          </cell>
          <cell r="AB48">
            <v>635.11904761904748</v>
          </cell>
          <cell r="AC48">
            <v>0</v>
          </cell>
          <cell r="AD48">
            <v>0</v>
          </cell>
          <cell r="AE48">
            <v>8645.406976744187</v>
          </cell>
          <cell r="AF48">
            <v>0</v>
          </cell>
          <cell r="AG48">
            <v>0</v>
          </cell>
          <cell r="AH48">
            <v>0</v>
          </cell>
          <cell r="AI48">
            <v>117800</v>
          </cell>
          <cell r="AJ48">
            <v>0</v>
          </cell>
          <cell r="AK48">
            <v>0</v>
          </cell>
          <cell r="AL48">
            <v>0</v>
          </cell>
          <cell r="AM48">
            <v>10229.5</v>
          </cell>
          <cell r="AN48">
            <v>0</v>
          </cell>
          <cell r="AO48">
            <v>0</v>
          </cell>
          <cell r="AP48">
            <v>0</v>
          </cell>
          <cell r="AQ48">
            <v>0</v>
          </cell>
          <cell r="AR48">
            <v>0</v>
          </cell>
          <cell r="AS48">
            <v>0</v>
          </cell>
          <cell r="AT48">
            <v>0</v>
          </cell>
          <cell r="AU48">
            <v>0</v>
          </cell>
          <cell r="AV48">
            <v>298178</v>
          </cell>
          <cell r="AW48">
            <v>18112.719901914257</v>
          </cell>
          <cell r="AX48">
            <v>128029.5</v>
          </cell>
          <cell r="AY48">
            <v>23060.367915519695</v>
          </cell>
          <cell r="AZ48">
            <v>444320.21990191424</v>
          </cell>
          <cell r="BA48">
            <v>434090.71990191424</v>
          </cell>
          <cell r="BB48">
            <v>4180</v>
          </cell>
          <cell r="BC48">
            <v>405460</v>
          </cell>
          <cell r="BD48">
            <v>0</v>
          </cell>
          <cell r="BE48">
            <v>0</v>
          </cell>
          <cell r="BF48">
            <v>444320.21990191424</v>
          </cell>
          <cell r="BG48">
            <v>444320.21990191424</v>
          </cell>
          <cell r="BH48">
            <v>0</v>
          </cell>
          <cell r="BI48">
            <v>415689.5</v>
          </cell>
          <cell r="BJ48">
            <v>287660</v>
          </cell>
          <cell r="BK48">
            <v>316290.71990191424</v>
          </cell>
          <cell r="BL48">
            <v>3260.7290711537553</v>
          </cell>
          <cell r="BM48">
            <v>3212.4151639175257</v>
          </cell>
          <cell r="BN48">
            <v>1.503974572742056E-2</v>
          </cell>
          <cell r="BO48">
            <v>3.4406099225794389E-3</v>
          </cell>
          <cell r="BP48">
            <v>1072.1087463766714</v>
          </cell>
          <cell r="BQ48">
            <v>445392.32864829089</v>
          </cell>
          <cell r="BR48">
            <v>4486.2147283328959</v>
          </cell>
          <cell r="BS48" t="str">
            <v>Y</v>
          </cell>
          <cell r="BT48">
            <v>4591.6734912194934</v>
          </cell>
          <cell r="BU48">
            <v>1.3082149541045807E-2</v>
          </cell>
          <cell r="BV48">
            <v>-2579.23</v>
          </cell>
        </row>
        <row r="49">
          <cell r="A49">
            <v>75</v>
          </cell>
          <cell r="B49">
            <v>0</v>
          </cell>
          <cell r="C49">
            <v>124676</v>
          </cell>
          <cell r="D49">
            <v>9352919</v>
          </cell>
          <cell r="E49" t="str">
            <v>Oulton Broad Primary School</v>
          </cell>
          <cell r="F49">
            <v>303</v>
          </cell>
          <cell r="G49">
            <v>303</v>
          </cell>
          <cell r="H49">
            <v>0</v>
          </cell>
          <cell r="I49">
            <v>931422</v>
          </cell>
          <cell r="J49">
            <v>0</v>
          </cell>
          <cell r="K49">
            <v>0</v>
          </cell>
          <cell r="L49">
            <v>33120.000000000051</v>
          </cell>
          <cell r="M49">
            <v>0</v>
          </cell>
          <cell r="N49">
            <v>41400.000000000065</v>
          </cell>
          <cell r="O49">
            <v>0</v>
          </cell>
          <cell r="P49">
            <v>16609.817880794733</v>
          </cell>
          <cell r="Q49">
            <v>1043.443708609273</v>
          </cell>
          <cell r="R49">
            <v>1234.0728476821196</v>
          </cell>
          <cell r="S49">
            <v>2678.8410596026529</v>
          </cell>
          <cell r="T49">
            <v>0</v>
          </cell>
          <cell r="U49">
            <v>4354.3708609271589</v>
          </cell>
          <cell r="V49">
            <v>0</v>
          </cell>
          <cell r="W49">
            <v>0</v>
          </cell>
          <cell r="X49">
            <v>0</v>
          </cell>
          <cell r="Y49">
            <v>0</v>
          </cell>
          <cell r="Z49">
            <v>0</v>
          </cell>
          <cell r="AA49">
            <v>0</v>
          </cell>
          <cell r="AB49">
            <v>1291.8604651162784</v>
          </cell>
          <cell r="AC49">
            <v>0</v>
          </cell>
          <cell r="AD49">
            <v>0</v>
          </cell>
          <cell r="AE49">
            <v>28512.7734375</v>
          </cell>
          <cell r="AF49">
            <v>0</v>
          </cell>
          <cell r="AG49">
            <v>0</v>
          </cell>
          <cell r="AH49">
            <v>0</v>
          </cell>
          <cell r="AI49">
            <v>117800</v>
          </cell>
          <cell r="AJ49">
            <v>0</v>
          </cell>
          <cell r="AK49">
            <v>0</v>
          </cell>
          <cell r="AL49">
            <v>0</v>
          </cell>
          <cell r="AM49">
            <v>23577.75</v>
          </cell>
          <cell r="AN49">
            <v>0</v>
          </cell>
          <cell r="AO49">
            <v>0</v>
          </cell>
          <cell r="AP49">
            <v>0</v>
          </cell>
          <cell r="AQ49">
            <v>0</v>
          </cell>
          <cell r="AR49">
            <v>0</v>
          </cell>
          <cell r="AS49">
            <v>0</v>
          </cell>
          <cell r="AT49">
            <v>0</v>
          </cell>
          <cell r="AU49">
            <v>0</v>
          </cell>
          <cell r="AV49">
            <v>931422</v>
          </cell>
          <cell r="AW49">
            <v>130245.18026023232</v>
          </cell>
          <cell r="AX49">
            <v>141377.75</v>
          </cell>
          <cell r="AY49">
            <v>88731.910616308014</v>
          </cell>
          <cell r="AZ49">
            <v>1203044.9302602324</v>
          </cell>
          <cell r="BA49">
            <v>1179467.1802602324</v>
          </cell>
          <cell r="BB49">
            <v>4180</v>
          </cell>
          <cell r="BC49">
            <v>1266540</v>
          </cell>
          <cell r="BD49">
            <v>87072.819739767583</v>
          </cell>
          <cell r="BE49">
            <v>0</v>
          </cell>
          <cell r="BF49">
            <v>1290117.75</v>
          </cell>
          <cell r="BG49">
            <v>1290117.7500000002</v>
          </cell>
          <cell r="BH49">
            <v>0</v>
          </cell>
          <cell r="BI49">
            <v>1290117.75</v>
          </cell>
          <cell r="BJ49">
            <v>1148740</v>
          </cell>
          <cell r="BK49">
            <v>1148740</v>
          </cell>
          <cell r="BL49">
            <v>3791.2211221122111</v>
          </cell>
          <cell r="BM49">
            <v>3520.6187013986014</v>
          </cell>
          <cell r="BN49">
            <v>7.6862177834285256E-2</v>
          </cell>
          <cell r="BO49">
            <v>0</v>
          </cell>
          <cell r="BP49">
            <v>0</v>
          </cell>
          <cell r="BQ49">
            <v>1290117.75</v>
          </cell>
          <cell r="BR49">
            <v>4180</v>
          </cell>
          <cell r="BS49" t="str">
            <v>Y</v>
          </cell>
          <cell r="BT49">
            <v>4257.8143564356433</v>
          </cell>
          <cell r="BU49">
            <v>6.0475786518993546E-2</v>
          </cell>
          <cell r="BV49">
            <v>-8056.7699999999995</v>
          </cell>
        </row>
        <row r="50">
          <cell r="A50">
            <v>461</v>
          </cell>
          <cell r="B50">
            <v>0</v>
          </cell>
          <cell r="C50">
            <v>124678</v>
          </cell>
          <cell r="D50">
            <v>9352921</v>
          </cell>
          <cell r="E50" t="str">
            <v>Ickworth Park Primary School</v>
          </cell>
          <cell r="F50">
            <v>193</v>
          </cell>
          <cell r="G50">
            <v>193</v>
          </cell>
          <cell r="H50">
            <v>0</v>
          </cell>
          <cell r="I50">
            <v>593282</v>
          </cell>
          <cell r="J50">
            <v>0</v>
          </cell>
          <cell r="K50">
            <v>0</v>
          </cell>
          <cell r="L50">
            <v>4139.9999999999991</v>
          </cell>
          <cell r="M50">
            <v>0</v>
          </cell>
          <cell r="N50">
            <v>6281.6037735849059</v>
          </cell>
          <cell r="O50">
            <v>0</v>
          </cell>
          <cell r="P50">
            <v>429.99999999999858</v>
          </cell>
          <cell r="Q50">
            <v>260.00000000000011</v>
          </cell>
          <cell r="R50">
            <v>0</v>
          </cell>
          <cell r="S50">
            <v>0</v>
          </cell>
          <cell r="T50">
            <v>0</v>
          </cell>
          <cell r="U50">
            <v>0</v>
          </cell>
          <cell r="V50">
            <v>0</v>
          </cell>
          <cell r="W50">
            <v>0</v>
          </cell>
          <cell r="X50">
            <v>0</v>
          </cell>
          <cell r="Y50">
            <v>0</v>
          </cell>
          <cell r="Z50">
            <v>0</v>
          </cell>
          <cell r="AA50">
            <v>0</v>
          </cell>
          <cell r="AB50">
            <v>2620.9876543209921</v>
          </cell>
          <cell r="AC50">
            <v>0</v>
          </cell>
          <cell r="AD50">
            <v>0</v>
          </cell>
          <cell r="AE50">
            <v>46109.454545454544</v>
          </cell>
          <cell r="AF50">
            <v>0</v>
          </cell>
          <cell r="AG50">
            <v>0</v>
          </cell>
          <cell r="AH50">
            <v>0</v>
          </cell>
          <cell r="AI50">
            <v>117800</v>
          </cell>
          <cell r="AJ50">
            <v>0</v>
          </cell>
          <cell r="AK50">
            <v>0</v>
          </cell>
          <cell r="AL50">
            <v>0</v>
          </cell>
          <cell r="AM50">
            <v>19086.75</v>
          </cell>
          <cell r="AN50">
            <v>0</v>
          </cell>
          <cell r="AO50">
            <v>0</v>
          </cell>
          <cell r="AP50">
            <v>0</v>
          </cell>
          <cell r="AQ50">
            <v>0</v>
          </cell>
          <cell r="AR50">
            <v>0</v>
          </cell>
          <cell r="AS50">
            <v>0</v>
          </cell>
          <cell r="AT50">
            <v>0</v>
          </cell>
          <cell r="AU50">
            <v>0</v>
          </cell>
          <cell r="AV50">
            <v>593282</v>
          </cell>
          <cell r="AW50">
            <v>59842.045973360437</v>
          </cell>
          <cell r="AX50">
            <v>136886.75</v>
          </cell>
          <cell r="AY50">
            <v>61664.120432247</v>
          </cell>
          <cell r="AZ50">
            <v>790010.79597336042</v>
          </cell>
          <cell r="BA50">
            <v>770924.04597336042</v>
          </cell>
          <cell r="BB50">
            <v>4180</v>
          </cell>
          <cell r="BC50">
            <v>806740</v>
          </cell>
          <cell r="BD50">
            <v>35815.954026639578</v>
          </cell>
          <cell r="BE50">
            <v>0</v>
          </cell>
          <cell r="BF50">
            <v>825826.75</v>
          </cell>
          <cell r="BG50">
            <v>825826.75000000012</v>
          </cell>
          <cell r="BH50">
            <v>0</v>
          </cell>
          <cell r="BI50">
            <v>825826.75</v>
          </cell>
          <cell r="BJ50">
            <v>688940</v>
          </cell>
          <cell r="BK50">
            <v>688940</v>
          </cell>
          <cell r="BL50">
            <v>3569.6373056994817</v>
          </cell>
          <cell r="BM50">
            <v>3368.9276190476194</v>
          </cell>
          <cell r="BN50">
            <v>5.9576728664951846E-2</v>
          </cell>
          <cell r="BO50">
            <v>0</v>
          </cell>
          <cell r="BP50">
            <v>0</v>
          </cell>
          <cell r="BQ50">
            <v>825826.75</v>
          </cell>
          <cell r="BR50">
            <v>4180</v>
          </cell>
          <cell r="BS50" t="str">
            <v>Y</v>
          </cell>
          <cell r="BT50">
            <v>4278.8950777202072</v>
          </cell>
          <cell r="BU50">
            <v>6.418138608307089E-2</v>
          </cell>
          <cell r="BV50">
            <v>-5131.87</v>
          </cell>
        </row>
        <row r="51">
          <cell r="A51">
            <v>281</v>
          </cell>
          <cell r="B51">
            <v>0</v>
          </cell>
          <cell r="C51">
            <v>124679</v>
          </cell>
          <cell r="D51">
            <v>9352922</v>
          </cell>
          <cell r="E51" t="str">
            <v>Rushmere Hall Primary School</v>
          </cell>
          <cell r="F51">
            <v>578</v>
          </cell>
          <cell r="G51">
            <v>578</v>
          </cell>
          <cell r="H51">
            <v>0</v>
          </cell>
          <cell r="I51">
            <v>1776772</v>
          </cell>
          <cell r="J51">
            <v>0</v>
          </cell>
          <cell r="K51">
            <v>0</v>
          </cell>
          <cell r="L51">
            <v>47840.000000000036</v>
          </cell>
          <cell r="M51">
            <v>0</v>
          </cell>
          <cell r="N51">
            <v>64254.333333333336</v>
          </cell>
          <cell r="O51">
            <v>0</v>
          </cell>
          <cell r="P51">
            <v>4300.0000000000027</v>
          </cell>
          <cell r="Q51">
            <v>41339.999999999942</v>
          </cell>
          <cell r="R51">
            <v>2869.9999999999964</v>
          </cell>
          <cell r="S51">
            <v>8009.9999999999936</v>
          </cell>
          <cell r="T51">
            <v>474.99999999999898</v>
          </cell>
          <cell r="U51">
            <v>0</v>
          </cell>
          <cell r="V51">
            <v>0</v>
          </cell>
          <cell r="W51">
            <v>0</v>
          </cell>
          <cell r="X51">
            <v>0</v>
          </cell>
          <cell r="Y51">
            <v>0</v>
          </cell>
          <cell r="Z51">
            <v>0</v>
          </cell>
          <cell r="AA51">
            <v>0</v>
          </cell>
          <cell r="AB51">
            <v>27919.361277445114</v>
          </cell>
          <cell r="AC51">
            <v>0</v>
          </cell>
          <cell r="AD51">
            <v>0</v>
          </cell>
          <cell r="AE51">
            <v>188472.19315895371</v>
          </cell>
          <cell r="AF51">
            <v>0</v>
          </cell>
          <cell r="AG51">
            <v>0</v>
          </cell>
          <cell r="AH51">
            <v>0</v>
          </cell>
          <cell r="AI51">
            <v>117800</v>
          </cell>
          <cell r="AJ51">
            <v>0</v>
          </cell>
          <cell r="AK51">
            <v>0</v>
          </cell>
          <cell r="AL51">
            <v>0</v>
          </cell>
          <cell r="AM51">
            <v>37120</v>
          </cell>
          <cell r="AN51">
            <v>0</v>
          </cell>
          <cell r="AO51">
            <v>0</v>
          </cell>
          <cell r="AP51">
            <v>0</v>
          </cell>
          <cell r="AQ51">
            <v>0</v>
          </cell>
          <cell r="AR51">
            <v>0</v>
          </cell>
          <cell r="AS51">
            <v>0</v>
          </cell>
          <cell r="AT51">
            <v>0</v>
          </cell>
          <cell r="AU51">
            <v>0</v>
          </cell>
          <cell r="AV51">
            <v>1776772</v>
          </cell>
          <cell r="AW51">
            <v>385480.88776973216</v>
          </cell>
          <cell r="AX51">
            <v>154920</v>
          </cell>
          <cell r="AY51">
            <v>283015.72382562037</v>
          </cell>
          <cell r="AZ51">
            <v>2317172.8877697322</v>
          </cell>
          <cell r="BA51">
            <v>2280052.8877697322</v>
          </cell>
          <cell r="BB51">
            <v>4180</v>
          </cell>
          <cell r="BC51">
            <v>2416040</v>
          </cell>
          <cell r="BD51">
            <v>135987.11223026784</v>
          </cell>
          <cell r="BE51">
            <v>0</v>
          </cell>
          <cell r="BF51">
            <v>2453160</v>
          </cell>
          <cell r="BG51">
            <v>2453160</v>
          </cell>
          <cell r="BH51">
            <v>0</v>
          </cell>
          <cell r="BI51">
            <v>2453160</v>
          </cell>
          <cell r="BJ51">
            <v>2298240</v>
          </cell>
          <cell r="BK51">
            <v>2298240</v>
          </cell>
          <cell r="BL51">
            <v>3976.1937716262978</v>
          </cell>
          <cell r="BM51">
            <v>3732.5600670016747</v>
          </cell>
          <cell r="BN51">
            <v>6.5272547595016037E-2</v>
          </cell>
          <cell r="BO51">
            <v>0</v>
          </cell>
          <cell r="BP51">
            <v>0</v>
          </cell>
          <cell r="BQ51">
            <v>2453160</v>
          </cell>
          <cell r="BR51">
            <v>4180</v>
          </cell>
          <cell r="BS51" t="str">
            <v>Y</v>
          </cell>
          <cell r="BT51">
            <v>4244.2214532871976</v>
          </cell>
          <cell r="BU51">
            <v>6.3148028641190956E-2</v>
          </cell>
          <cell r="BV51">
            <v>-15369.02</v>
          </cell>
        </row>
        <row r="52">
          <cell r="A52">
            <v>504</v>
          </cell>
          <cell r="B52">
            <v>0</v>
          </cell>
          <cell r="C52">
            <v>124680</v>
          </cell>
          <cell r="D52">
            <v>9352923</v>
          </cell>
          <cell r="E52" t="str">
            <v>Wood Ley Community Primary School</v>
          </cell>
          <cell r="F52">
            <v>307</v>
          </cell>
          <cell r="G52">
            <v>307</v>
          </cell>
          <cell r="H52">
            <v>0</v>
          </cell>
          <cell r="I52">
            <v>943718</v>
          </cell>
          <cell r="J52">
            <v>0</v>
          </cell>
          <cell r="K52">
            <v>0</v>
          </cell>
          <cell r="L52">
            <v>16099.999999999935</v>
          </cell>
          <cell r="M52">
            <v>0</v>
          </cell>
          <cell r="N52">
            <v>20256.967213114756</v>
          </cell>
          <cell r="O52">
            <v>0</v>
          </cell>
          <cell r="P52">
            <v>10320.000000000024</v>
          </cell>
          <cell r="Q52">
            <v>10400.000000000036</v>
          </cell>
          <cell r="R52">
            <v>0</v>
          </cell>
          <cell r="S52">
            <v>3115.0000000000014</v>
          </cell>
          <cell r="T52">
            <v>0</v>
          </cell>
          <cell r="U52">
            <v>0</v>
          </cell>
          <cell r="V52">
            <v>0</v>
          </cell>
          <cell r="W52">
            <v>0</v>
          </cell>
          <cell r="X52">
            <v>0</v>
          </cell>
          <cell r="Y52">
            <v>0</v>
          </cell>
          <cell r="Z52">
            <v>0</v>
          </cell>
          <cell r="AA52">
            <v>0</v>
          </cell>
          <cell r="AB52">
            <v>642.01520912547483</v>
          </cell>
          <cell r="AC52">
            <v>0</v>
          </cell>
          <cell r="AD52">
            <v>0</v>
          </cell>
          <cell r="AE52">
            <v>80471.930501930503</v>
          </cell>
          <cell r="AF52">
            <v>0</v>
          </cell>
          <cell r="AG52">
            <v>0</v>
          </cell>
          <cell r="AH52">
            <v>0</v>
          </cell>
          <cell r="AI52">
            <v>117800</v>
          </cell>
          <cell r="AJ52">
            <v>0</v>
          </cell>
          <cell r="AK52">
            <v>0</v>
          </cell>
          <cell r="AL52">
            <v>0</v>
          </cell>
          <cell r="AM52">
            <v>31744</v>
          </cell>
          <cell r="AN52">
            <v>0</v>
          </cell>
          <cell r="AO52">
            <v>0</v>
          </cell>
          <cell r="AP52">
            <v>0</v>
          </cell>
          <cell r="AQ52">
            <v>0</v>
          </cell>
          <cell r="AR52">
            <v>0</v>
          </cell>
          <cell r="AS52">
            <v>0</v>
          </cell>
          <cell r="AT52">
            <v>0</v>
          </cell>
          <cell r="AU52">
            <v>0</v>
          </cell>
          <cell r="AV52">
            <v>943718</v>
          </cell>
          <cell r="AW52">
            <v>141305.91292417073</v>
          </cell>
          <cell r="AX52">
            <v>149544</v>
          </cell>
          <cell r="AY52">
            <v>120566.77810848788</v>
          </cell>
          <cell r="AZ52">
            <v>1234567.9129241707</v>
          </cell>
          <cell r="BA52">
            <v>1202823.9129241707</v>
          </cell>
          <cell r="BB52">
            <v>4180</v>
          </cell>
          <cell r="BC52">
            <v>1283260</v>
          </cell>
          <cell r="BD52">
            <v>80436.087075829273</v>
          </cell>
          <cell r="BE52">
            <v>0</v>
          </cell>
          <cell r="BF52">
            <v>1315004</v>
          </cell>
          <cell r="BG52">
            <v>1315003.9999999998</v>
          </cell>
          <cell r="BH52">
            <v>0</v>
          </cell>
          <cell r="BI52">
            <v>1315004</v>
          </cell>
          <cell r="BJ52">
            <v>1165460</v>
          </cell>
          <cell r="BK52">
            <v>1165460</v>
          </cell>
          <cell r="BL52">
            <v>3796.2866449511403</v>
          </cell>
          <cell r="BM52">
            <v>3547.4124675324679</v>
          </cell>
          <cell r="BN52">
            <v>7.0156537954489936E-2</v>
          </cell>
          <cell r="BO52">
            <v>0</v>
          </cell>
          <cell r="BP52">
            <v>0</v>
          </cell>
          <cell r="BQ52">
            <v>1315004</v>
          </cell>
          <cell r="BR52">
            <v>4180</v>
          </cell>
          <cell r="BS52" t="str">
            <v>Y</v>
          </cell>
          <cell r="BT52">
            <v>4283.4006514657976</v>
          </cell>
          <cell r="BU52">
            <v>4.7996398228823622E-2</v>
          </cell>
          <cell r="BV52">
            <v>-8163.13</v>
          </cell>
        </row>
        <row r="53">
          <cell r="A53">
            <v>311</v>
          </cell>
          <cell r="B53">
            <v>0</v>
          </cell>
          <cell r="C53">
            <v>124681</v>
          </cell>
          <cell r="D53">
            <v>9352924</v>
          </cell>
          <cell r="E53" t="str">
            <v>Birchwood Primary School</v>
          </cell>
          <cell r="F53">
            <v>207</v>
          </cell>
          <cell r="G53">
            <v>207</v>
          </cell>
          <cell r="H53">
            <v>0</v>
          </cell>
          <cell r="I53">
            <v>636318</v>
          </cell>
          <cell r="J53">
            <v>0</v>
          </cell>
          <cell r="K53">
            <v>0</v>
          </cell>
          <cell r="L53">
            <v>3219.9999999999959</v>
          </cell>
          <cell r="M53">
            <v>0</v>
          </cell>
          <cell r="N53">
            <v>5101.0714285714284</v>
          </cell>
          <cell r="O53">
            <v>0</v>
          </cell>
          <cell r="P53">
            <v>430</v>
          </cell>
          <cell r="Q53">
            <v>260.00000000000028</v>
          </cell>
          <cell r="R53">
            <v>0</v>
          </cell>
          <cell r="S53">
            <v>0</v>
          </cell>
          <cell r="T53">
            <v>0</v>
          </cell>
          <cell r="U53">
            <v>0</v>
          </cell>
          <cell r="V53">
            <v>0</v>
          </cell>
          <cell r="W53">
            <v>0</v>
          </cell>
          <cell r="X53">
            <v>0</v>
          </cell>
          <cell r="Y53">
            <v>0</v>
          </cell>
          <cell r="Z53">
            <v>0</v>
          </cell>
          <cell r="AA53">
            <v>0</v>
          </cell>
          <cell r="AB53">
            <v>5116.8539325842703</v>
          </cell>
          <cell r="AC53">
            <v>0</v>
          </cell>
          <cell r="AD53">
            <v>0</v>
          </cell>
          <cell r="AE53">
            <v>39306.069364161849</v>
          </cell>
          <cell r="AF53">
            <v>0</v>
          </cell>
          <cell r="AG53">
            <v>0</v>
          </cell>
          <cell r="AH53">
            <v>0</v>
          </cell>
          <cell r="AI53">
            <v>117800</v>
          </cell>
          <cell r="AJ53">
            <v>0</v>
          </cell>
          <cell r="AK53">
            <v>0</v>
          </cell>
          <cell r="AL53">
            <v>0</v>
          </cell>
          <cell r="AM53">
            <v>22954</v>
          </cell>
          <cell r="AN53">
            <v>0</v>
          </cell>
          <cell r="AO53">
            <v>0</v>
          </cell>
          <cell r="AP53">
            <v>0</v>
          </cell>
          <cell r="AQ53">
            <v>0</v>
          </cell>
          <cell r="AR53">
            <v>0</v>
          </cell>
          <cell r="AS53">
            <v>0</v>
          </cell>
          <cell r="AT53">
            <v>0</v>
          </cell>
          <cell r="AU53">
            <v>0</v>
          </cell>
          <cell r="AV53">
            <v>636318</v>
          </cell>
          <cell r="AW53">
            <v>53433.994725317541</v>
          </cell>
          <cell r="AX53">
            <v>140754</v>
          </cell>
          <cell r="AY53">
            <v>53810.469078447561</v>
          </cell>
          <cell r="AZ53">
            <v>830505.99472531758</v>
          </cell>
          <cell r="BA53">
            <v>807551.99472531758</v>
          </cell>
          <cell r="BB53">
            <v>4180</v>
          </cell>
          <cell r="BC53">
            <v>865260</v>
          </cell>
          <cell r="BD53">
            <v>57708.005274682422</v>
          </cell>
          <cell r="BE53">
            <v>0</v>
          </cell>
          <cell r="BF53">
            <v>888214</v>
          </cell>
          <cell r="BG53">
            <v>888214</v>
          </cell>
          <cell r="BH53">
            <v>0</v>
          </cell>
          <cell r="BI53">
            <v>888214</v>
          </cell>
          <cell r="BJ53">
            <v>747460</v>
          </cell>
          <cell r="BK53">
            <v>747460</v>
          </cell>
          <cell r="BL53">
            <v>3610.9178743961352</v>
          </cell>
          <cell r="BM53">
            <v>3371.5861611374412</v>
          </cell>
          <cell r="BN53">
            <v>7.0984902007651146E-2</v>
          </cell>
          <cell r="BO53">
            <v>0</v>
          </cell>
          <cell r="BP53">
            <v>0</v>
          </cell>
          <cell r="BQ53">
            <v>888214</v>
          </cell>
          <cell r="BR53">
            <v>4180</v>
          </cell>
          <cell r="BS53" t="str">
            <v>Y</v>
          </cell>
          <cell r="BT53">
            <v>4290.8888888888887</v>
          </cell>
          <cell r="BU53">
            <v>6.2457597814596477E-2</v>
          </cell>
          <cell r="BV53">
            <v>-5504.13</v>
          </cell>
        </row>
        <row r="54">
          <cell r="A54">
            <v>418</v>
          </cell>
          <cell r="B54">
            <v>0</v>
          </cell>
          <cell r="C54">
            <v>124682</v>
          </cell>
          <cell r="D54">
            <v>9352925</v>
          </cell>
          <cell r="E54" t="str">
            <v>Sebert Wood Community Primary School</v>
          </cell>
          <cell r="F54">
            <v>394</v>
          </cell>
          <cell r="G54">
            <v>394</v>
          </cell>
          <cell r="H54">
            <v>0</v>
          </cell>
          <cell r="I54">
            <v>1211156</v>
          </cell>
          <cell r="J54">
            <v>0</v>
          </cell>
          <cell r="K54">
            <v>0</v>
          </cell>
          <cell r="L54">
            <v>8739.9999999999982</v>
          </cell>
          <cell r="M54">
            <v>0</v>
          </cell>
          <cell r="N54">
            <v>15140.717821782178</v>
          </cell>
          <cell r="O54">
            <v>0</v>
          </cell>
          <cell r="P54">
            <v>1720.0000000000016</v>
          </cell>
          <cell r="Q54">
            <v>3120.0000000000027</v>
          </cell>
          <cell r="R54">
            <v>0</v>
          </cell>
          <cell r="S54">
            <v>0</v>
          </cell>
          <cell r="T54">
            <v>0</v>
          </cell>
          <cell r="U54">
            <v>0</v>
          </cell>
          <cell r="V54">
            <v>0</v>
          </cell>
          <cell r="W54">
            <v>0</v>
          </cell>
          <cell r="X54">
            <v>0</v>
          </cell>
          <cell r="Y54">
            <v>0</v>
          </cell>
          <cell r="Z54">
            <v>0</v>
          </cell>
          <cell r="AA54">
            <v>0</v>
          </cell>
          <cell r="AB54">
            <v>12860.534124629085</v>
          </cell>
          <cell r="AC54">
            <v>0</v>
          </cell>
          <cell r="AD54">
            <v>0</v>
          </cell>
          <cell r="AE54">
            <v>139211.42441860467</v>
          </cell>
          <cell r="AF54">
            <v>0</v>
          </cell>
          <cell r="AG54">
            <v>0</v>
          </cell>
          <cell r="AH54">
            <v>0</v>
          </cell>
          <cell r="AI54">
            <v>117800</v>
          </cell>
          <cell r="AJ54">
            <v>0</v>
          </cell>
          <cell r="AK54">
            <v>0</v>
          </cell>
          <cell r="AL54">
            <v>0</v>
          </cell>
          <cell r="AM54">
            <v>33792</v>
          </cell>
          <cell r="AN54">
            <v>0</v>
          </cell>
          <cell r="AO54">
            <v>0</v>
          </cell>
          <cell r="AP54">
            <v>0</v>
          </cell>
          <cell r="AQ54">
            <v>0</v>
          </cell>
          <cell r="AR54">
            <v>0</v>
          </cell>
          <cell r="AS54">
            <v>0</v>
          </cell>
          <cell r="AT54">
            <v>0</v>
          </cell>
          <cell r="AU54">
            <v>0</v>
          </cell>
          <cell r="AV54">
            <v>1211156</v>
          </cell>
          <cell r="AW54">
            <v>180792.67636501594</v>
          </cell>
          <cell r="AX54">
            <v>151592</v>
          </cell>
          <cell r="AY54">
            <v>163570.64732949575</v>
          </cell>
          <cell r="AZ54">
            <v>1543540.676365016</v>
          </cell>
          <cell r="BA54">
            <v>1509748.676365016</v>
          </cell>
          <cell r="BB54">
            <v>4180</v>
          </cell>
          <cell r="BC54">
            <v>1646920</v>
          </cell>
          <cell r="BD54">
            <v>137171.32363498397</v>
          </cell>
          <cell r="BE54">
            <v>0</v>
          </cell>
          <cell r="BF54">
            <v>1680712</v>
          </cell>
          <cell r="BG54">
            <v>1680712</v>
          </cell>
          <cell r="BH54">
            <v>0</v>
          </cell>
          <cell r="BI54">
            <v>1680712</v>
          </cell>
          <cell r="BJ54">
            <v>1529120</v>
          </cell>
          <cell r="BK54">
            <v>1529120</v>
          </cell>
          <cell r="BL54">
            <v>3881.0152284263959</v>
          </cell>
          <cell r="BM54">
            <v>3637.5723076923073</v>
          </cell>
          <cell r="BN54">
            <v>6.6924558508234824E-2</v>
          </cell>
          <cell r="BO54">
            <v>0</v>
          </cell>
          <cell r="BP54">
            <v>0</v>
          </cell>
          <cell r="BQ54">
            <v>1680712</v>
          </cell>
          <cell r="BR54">
            <v>4180</v>
          </cell>
          <cell r="BS54" t="str">
            <v>Y</v>
          </cell>
          <cell r="BT54">
            <v>4265.7664974619292</v>
          </cell>
          <cell r="BU54">
            <v>6.2768657646082859E-2</v>
          </cell>
          <cell r="BV54">
            <v>-10476.459999999999</v>
          </cell>
        </row>
        <row r="55">
          <cell r="A55">
            <v>341</v>
          </cell>
          <cell r="B55">
            <v>0</v>
          </cell>
          <cell r="C55">
            <v>124685</v>
          </cell>
          <cell r="D55">
            <v>9352928</v>
          </cell>
          <cell r="E55" t="str">
            <v>Sandlings Primary School</v>
          </cell>
          <cell r="F55">
            <v>85</v>
          </cell>
          <cell r="G55">
            <v>85</v>
          </cell>
          <cell r="H55">
            <v>0</v>
          </cell>
          <cell r="I55">
            <v>261290</v>
          </cell>
          <cell r="J55">
            <v>0</v>
          </cell>
          <cell r="K55">
            <v>0</v>
          </cell>
          <cell r="L55">
            <v>1840.0000000000011</v>
          </cell>
          <cell r="M55">
            <v>0</v>
          </cell>
          <cell r="N55">
            <v>2300.0000000000014</v>
          </cell>
          <cell r="O55">
            <v>0</v>
          </cell>
          <cell r="P55">
            <v>0</v>
          </cell>
          <cell r="Q55">
            <v>0</v>
          </cell>
          <cell r="R55">
            <v>0</v>
          </cell>
          <cell r="S55">
            <v>0</v>
          </cell>
          <cell r="T55">
            <v>0</v>
          </cell>
          <cell r="U55">
            <v>0</v>
          </cell>
          <cell r="V55">
            <v>0</v>
          </cell>
          <cell r="W55">
            <v>0</v>
          </cell>
          <cell r="X55">
            <v>0</v>
          </cell>
          <cell r="Y55">
            <v>0</v>
          </cell>
          <cell r="Z55">
            <v>0</v>
          </cell>
          <cell r="AA55">
            <v>0</v>
          </cell>
          <cell r="AB55">
            <v>7044.5205479451906</v>
          </cell>
          <cell r="AC55">
            <v>0</v>
          </cell>
          <cell r="AD55">
            <v>0</v>
          </cell>
          <cell r="AE55">
            <v>20861.637931034486</v>
          </cell>
          <cell r="AF55">
            <v>0</v>
          </cell>
          <cell r="AG55">
            <v>1710.0000000000011</v>
          </cell>
          <cell r="AH55">
            <v>0</v>
          </cell>
          <cell r="AI55">
            <v>117800</v>
          </cell>
          <cell r="AJ55">
            <v>38931.909212283041</v>
          </cell>
          <cell r="AK55">
            <v>0</v>
          </cell>
          <cell r="AL55">
            <v>0</v>
          </cell>
          <cell r="AM55">
            <v>12100.75</v>
          </cell>
          <cell r="AN55">
            <v>0</v>
          </cell>
          <cell r="AO55">
            <v>0</v>
          </cell>
          <cell r="AP55">
            <v>0</v>
          </cell>
          <cell r="AQ55">
            <v>46400</v>
          </cell>
          <cell r="AR55">
            <v>0</v>
          </cell>
          <cell r="AS55">
            <v>0</v>
          </cell>
          <cell r="AT55">
            <v>0</v>
          </cell>
          <cell r="AU55">
            <v>0</v>
          </cell>
          <cell r="AV55">
            <v>261290</v>
          </cell>
          <cell r="AW55">
            <v>33756.158478979683</v>
          </cell>
          <cell r="AX55">
            <v>215232.65921228303</v>
          </cell>
          <cell r="AY55">
            <v>32930.501931034487</v>
          </cell>
          <cell r="AZ55">
            <v>510278.8176912627</v>
          </cell>
          <cell r="BA55">
            <v>451778.0676912627</v>
          </cell>
          <cell r="BB55">
            <v>4180</v>
          </cell>
          <cell r="BC55">
            <v>355300</v>
          </cell>
          <cell r="BD55">
            <v>0</v>
          </cell>
          <cell r="BE55">
            <v>0</v>
          </cell>
          <cell r="BF55">
            <v>510278.8176912627</v>
          </cell>
          <cell r="BG55">
            <v>510278.8176912627</v>
          </cell>
          <cell r="BH55">
            <v>0</v>
          </cell>
          <cell r="BI55">
            <v>413800.75</v>
          </cell>
          <cell r="BJ55">
            <v>244968.09078771697</v>
          </cell>
          <cell r="BK55">
            <v>341446.15847897966</v>
          </cell>
          <cell r="BL55">
            <v>4017.0136291644667</v>
          </cell>
          <cell r="BM55">
            <v>3819.5366109746333</v>
          </cell>
          <cell r="BN55">
            <v>5.1701826243116727E-2</v>
          </cell>
          <cell r="BO55">
            <v>0</v>
          </cell>
          <cell r="BP55">
            <v>0</v>
          </cell>
          <cell r="BQ55">
            <v>510278.8176912627</v>
          </cell>
          <cell r="BR55">
            <v>5315.0360904854433</v>
          </cell>
          <cell r="BS55" t="str">
            <v>Y</v>
          </cell>
          <cell r="BT55">
            <v>6003.2802081325026</v>
          </cell>
          <cell r="BU55">
            <v>5.4030216317473068E-2</v>
          </cell>
          <cell r="BV55">
            <v>-2260.15</v>
          </cell>
        </row>
        <row r="56">
          <cell r="A56">
            <v>307</v>
          </cell>
          <cell r="B56">
            <v>0</v>
          </cell>
          <cell r="C56">
            <v>131962</v>
          </cell>
          <cell r="D56">
            <v>9352929</v>
          </cell>
          <cell r="E56" t="str">
            <v>Cedarwood Primary School</v>
          </cell>
          <cell r="F56">
            <v>404</v>
          </cell>
          <cell r="G56">
            <v>404</v>
          </cell>
          <cell r="H56">
            <v>0</v>
          </cell>
          <cell r="I56">
            <v>1241896</v>
          </cell>
          <cell r="J56">
            <v>0</v>
          </cell>
          <cell r="K56">
            <v>0</v>
          </cell>
          <cell r="L56">
            <v>16560</v>
          </cell>
          <cell r="M56">
            <v>0</v>
          </cell>
          <cell r="N56">
            <v>20700</v>
          </cell>
          <cell r="O56">
            <v>0</v>
          </cell>
          <cell r="P56">
            <v>0</v>
          </cell>
          <cell r="Q56">
            <v>780.00000000000045</v>
          </cell>
          <cell r="R56">
            <v>0</v>
          </cell>
          <cell r="S56">
            <v>445.00000000000091</v>
          </cell>
          <cell r="T56">
            <v>0</v>
          </cell>
          <cell r="U56">
            <v>0</v>
          </cell>
          <cell r="V56">
            <v>0</v>
          </cell>
          <cell r="W56">
            <v>0</v>
          </cell>
          <cell r="X56">
            <v>0</v>
          </cell>
          <cell r="Y56">
            <v>0</v>
          </cell>
          <cell r="Z56">
            <v>0</v>
          </cell>
          <cell r="AA56">
            <v>0</v>
          </cell>
          <cell r="AB56">
            <v>8091.3165266106371</v>
          </cell>
          <cell r="AC56">
            <v>0</v>
          </cell>
          <cell r="AD56">
            <v>0</v>
          </cell>
          <cell r="AE56">
            <v>108992.17391304347</v>
          </cell>
          <cell r="AF56">
            <v>0</v>
          </cell>
          <cell r="AG56">
            <v>0</v>
          </cell>
          <cell r="AH56">
            <v>0</v>
          </cell>
          <cell r="AI56">
            <v>117800</v>
          </cell>
          <cell r="AJ56">
            <v>0</v>
          </cell>
          <cell r="AK56">
            <v>0</v>
          </cell>
          <cell r="AL56">
            <v>0</v>
          </cell>
          <cell r="AM56">
            <v>51712</v>
          </cell>
          <cell r="AN56">
            <v>0</v>
          </cell>
          <cell r="AO56">
            <v>0</v>
          </cell>
          <cell r="AP56">
            <v>0</v>
          </cell>
          <cell r="AQ56">
            <v>0</v>
          </cell>
          <cell r="AR56">
            <v>0</v>
          </cell>
          <cell r="AS56">
            <v>0</v>
          </cell>
          <cell r="AT56">
            <v>0</v>
          </cell>
          <cell r="AU56">
            <v>0</v>
          </cell>
          <cell r="AV56">
            <v>1241896</v>
          </cell>
          <cell r="AW56">
            <v>155568.4904396541</v>
          </cell>
          <cell r="AX56">
            <v>169512</v>
          </cell>
          <cell r="AY56">
            <v>138233.53791304346</v>
          </cell>
          <cell r="AZ56">
            <v>1566976.4904396541</v>
          </cell>
          <cell r="BA56">
            <v>1515264.4904396541</v>
          </cell>
          <cell r="BB56">
            <v>4180</v>
          </cell>
          <cell r="BC56">
            <v>1688720</v>
          </cell>
          <cell r="BD56">
            <v>173455.5095603459</v>
          </cell>
          <cell r="BE56">
            <v>0</v>
          </cell>
          <cell r="BF56">
            <v>1740432</v>
          </cell>
          <cell r="BG56">
            <v>1740432</v>
          </cell>
          <cell r="BH56">
            <v>0</v>
          </cell>
          <cell r="BI56">
            <v>1740432</v>
          </cell>
          <cell r="BJ56">
            <v>1570920</v>
          </cell>
          <cell r="BK56">
            <v>1570920</v>
          </cell>
          <cell r="BL56">
            <v>3888.4158415841584</v>
          </cell>
          <cell r="BM56">
            <v>3646.0245783132527</v>
          </cell>
          <cell r="BN56">
            <v>6.6480973472494334E-2</v>
          </cell>
          <cell r="BO56">
            <v>0</v>
          </cell>
          <cell r="BP56">
            <v>0</v>
          </cell>
          <cell r="BQ56">
            <v>1740432</v>
          </cell>
          <cell r="BR56">
            <v>4180</v>
          </cell>
          <cell r="BS56" t="str">
            <v>Y</v>
          </cell>
          <cell r="BT56">
            <v>4308</v>
          </cell>
          <cell r="BU56">
            <v>6.2490242811011232E-2</v>
          </cell>
          <cell r="BV56">
            <v>-10742.36</v>
          </cell>
        </row>
        <row r="57">
          <cell r="A57">
            <v>238</v>
          </cell>
          <cell r="B57">
            <v>0</v>
          </cell>
          <cell r="C57">
            <v>133605</v>
          </cell>
          <cell r="D57">
            <v>9352931</v>
          </cell>
          <cell r="E57" t="str">
            <v>Beaumont Community Primary School</v>
          </cell>
          <cell r="F57">
            <v>100</v>
          </cell>
          <cell r="G57">
            <v>100</v>
          </cell>
          <cell r="H57">
            <v>0</v>
          </cell>
          <cell r="I57">
            <v>307400</v>
          </cell>
          <cell r="J57">
            <v>0</v>
          </cell>
          <cell r="K57">
            <v>0</v>
          </cell>
          <cell r="L57">
            <v>7820</v>
          </cell>
          <cell r="M57">
            <v>0</v>
          </cell>
          <cell r="N57">
            <v>11250</v>
          </cell>
          <cell r="O57">
            <v>0</v>
          </cell>
          <cell r="P57">
            <v>1737.3737373737372</v>
          </cell>
          <cell r="Q57">
            <v>0</v>
          </cell>
          <cell r="R57">
            <v>0</v>
          </cell>
          <cell r="S57">
            <v>0</v>
          </cell>
          <cell r="T57">
            <v>0</v>
          </cell>
          <cell r="U57">
            <v>0</v>
          </cell>
          <cell r="V57">
            <v>0</v>
          </cell>
          <cell r="W57">
            <v>0</v>
          </cell>
          <cell r="X57">
            <v>0</v>
          </cell>
          <cell r="Y57">
            <v>0</v>
          </cell>
          <cell r="Z57">
            <v>0</v>
          </cell>
          <cell r="AA57">
            <v>0</v>
          </cell>
          <cell r="AB57">
            <v>3235.2941176470586</v>
          </cell>
          <cell r="AC57">
            <v>0</v>
          </cell>
          <cell r="AD57">
            <v>0</v>
          </cell>
          <cell r="AE57">
            <v>23563.291139240508</v>
          </cell>
          <cell r="AF57">
            <v>0</v>
          </cell>
          <cell r="AG57">
            <v>3600.0000000000009</v>
          </cell>
          <cell r="AH57">
            <v>0</v>
          </cell>
          <cell r="AI57">
            <v>117800</v>
          </cell>
          <cell r="AJ57">
            <v>0</v>
          </cell>
          <cell r="AK57">
            <v>0</v>
          </cell>
          <cell r="AL57">
            <v>0</v>
          </cell>
          <cell r="AM57">
            <v>23702.5</v>
          </cell>
          <cell r="AN57">
            <v>0</v>
          </cell>
          <cell r="AO57">
            <v>0</v>
          </cell>
          <cell r="AP57">
            <v>0</v>
          </cell>
          <cell r="AQ57">
            <v>0</v>
          </cell>
          <cell r="AR57">
            <v>0</v>
          </cell>
          <cell r="AS57">
            <v>0</v>
          </cell>
          <cell r="AT57">
            <v>0</v>
          </cell>
          <cell r="AU57">
            <v>0</v>
          </cell>
          <cell r="AV57">
            <v>307400</v>
          </cell>
          <cell r="AW57">
            <v>51205.958994261309</v>
          </cell>
          <cell r="AX57">
            <v>141502.5</v>
          </cell>
          <cell r="AY57">
            <v>43965.842007927378</v>
          </cell>
          <cell r="AZ57">
            <v>500108.45899426134</v>
          </cell>
          <cell r="BA57">
            <v>476405.95899426134</v>
          </cell>
          <cell r="BB57">
            <v>4180</v>
          </cell>
          <cell r="BC57">
            <v>418000</v>
          </cell>
          <cell r="BD57">
            <v>0</v>
          </cell>
          <cell r="BE57">
            <v>0</v>
          </cell>
          <cell r="BF57">
            <v>500108.45899426134</v>
          </cell>
          <cell r="BG57">
            <v>500108.45899426128</v>
          </cell>
          <cell r="BH57">
            <v>0</v>
          </cell>
          <cell r="BI57">
            <v>441702.5</v>
          </cell>
          <cell r="BJ57">
            <v>300200</v>
          </cell>
          <cell r="BK57">
            <v>358605.95899426134</v>
          </cell>
          <cell r="BL57">
            <v>3586.0595899426135</v>
          </cell>
          <cell r="BM57">
            <v>3612.2301067415733</v>
          </cell>
          <cell r="BN57">
            <v>-7.2449749948424718E-3</v>
          </cell>
          <cell r="BO57">
            <v>2.5725330644842469E-2</v>
          </cell>
          <cell r="BP57">
            <v>9292.5813861181578</v>
          </cell>
          <cell r="BQ57">
            <v>509401.04038037948</v>
          </cell>
          <cell r="BR57">
            <v>4856.9854038037947</v>
          </cell>
          <cell r="BS57" t="str">
            <v>Y</v>
          </cell>
          <cell r="BT57">
            <v>5094.0104038037944</v>
          </cell>
          <cell r="BU57">
            <v>-2.082155128099461E-2</v>
          </cell>
          <cell r="BV57">
            <v>-2659</v>
          </cell>
        </row>
        <row r="58">
          <cell r="A58">
            <v>400</v>
          </cell>
          <cell r="B58">
            <v>0</v>
          </cell>
          <cell r="C58">
            <v>124686</v>
          </cell>
          <cell r="D58">
            <v>9353000</v>
          </cell>
          <cell r="E58" t="str">
            <v>Acton Church of England Voluntary Controlled Primary School</v>
          </cell>
          <cell r="F58">
            <v>176</v>
          </cell>
          <cell r="G58">
            <v>176</v>
          </cell>
          <cell r="H58">
            <v>0</v>
          </cell>
          <cell r="I58">
            <v>541024</v>
          </cell>
          <cell r="J58">
            <v>0</v>
          </cell>
          <cell r="K58">
            <v>0</v>
          </cell>
          <cell r="L58">
            <v>10120</v>
          </cell>
          <cell r="M58">
            <v>0</v>
          </cell>
          <cell r="N58">
            <v>13150.282485875707</v>
          </cell>
          <cell r="O58">
            <v>0</v>
          </cell>
          <cell r="P58">
            <v>9514.0571428571275</v>
          </cell>
          <cell r="Q58">
            <v>261.4857142857141</v>
          </cell>
          <cell r="R58">
            <v>0</v>
          </cell>
          <cell r="S58">
            <v>0</v>
          </cell>
          <cell r="T58">
            <v>0</v>
          </cell>
          <cell r="U58">
            <v>0</v>
          </cell>
          <cell r="V58">
            <v>0</v>
          </cell>
          <cell r="W58">
            <v>0</v>
          </cell>
          <cell r="X58">
            <v>0</v>
          </cell>
          <cell r="Y58">
            <v>0</v>
          </cell>
          <cell r="Z58">
            <v>0</v>
          </cell>
          <cell r="AA58">
            <v>0</v>
          </cell>
          <cell r="AB58">
            <v>0</v>
          </cell>
          <cell r="AC58">
            <v>0</v>
          </cell>
          <cell r="AD58">
            <v>0</v>
          </cell>
          <cell r="AE58">
            <v>54690.810810810806</v>
          </cell>
          <cell r="AF58">
            <v>0</v>
          </cell>
          <cell r="AG58">
            <v>0</v>
          </cell>
          <cell r="AH58">
            <v>0</v>
          </cell>
          <cell r="AI58">
            <v>117800</v>
          </cell>
          <cell r="AJ58">
            <v>0</v>
          </cell>
          <cell r="AK58">
            <v>0</v>
          </cell>
          <cell r="AL58">
            <v>0</v>
          </cell>
          <cell r="AM58">
            <v>20583.75</v>
          </cell>
          <cell r="AN58">
            <v>0</v>
          </cell>
          <cell r="AO58">
            <v>0</v>
          </cell>
          <cell r="AP58">
            <v>0</v>
          </cell>
          <cell r="AQ58">
            <v>0</v>
          </cell>
          <cell r="AR58">
            <v>0</v>
          </cell>
          <cell r="AS58">
            <v>0</v>
          </cell>
          <cell r="AT58">
            <v>0</v>
          </cell>
          <cell r="AU58">
            <v>0</v>
          </cell>
          <cell r="AV58">
            <v>541024</v>
          </cell>
          <cell r="AW58">
            <v>87736.636153829357</v>
          </cell>
          <cell r="AX58">
            <v>138383.75</v>
          </cell>
          <cell r="AY58">
            <v>81212.587482320087</v>
          </cell>
          <cell r="AZ58">
            <v>767144.3861538294</v>
          </cell>
          <cell r="BA58">
            <v>746560.6361538294</v>
          </cell>
          <cell r="BB58">
            <v>4180</v>
          </cell>
          <cell r="BC58">
            <v>735680</v>
          </cell>
          <cell r="BD58">
            <v>0</v>
          </cell>
          <cell r="BE58">
            <v>0</v>
          </cell>
          <cell r="BF58">
            <v>767144.3861538294</v>
          </cell>
          <cell r="BG58">
            <v>767144.38615382928</v>
          </cell>
          <cell r="BH58">
            <v>0</v>
          </cell>
          <cell r="BI58">
            <v>756263.75</v>
          </cell>
          <cell r="BJ58">
            <v>617880</v>
          </cell>
          <cell r="BK58">
            <v>628760.6361538294</v>
          </cell>
          <cell r="BL58">
            <v>3572.5036145103945</v>
          </cell>
          <cell r="BM58">
            <v>3614.3135627118641</v>
          </cell>
          <cell r="BN58">
            <v>-1.156788072645778E-2</v>
          </cell>
          <cell r="BO58">
            <v>3.0048236376457781E-2</v>
          </cell>
          <cell r="BP58">
            <v>19114.25969569659</v>
          </cell>
          <cell r="BQ58">
            <v>786258.64584952604</v>
          </cell>
          <cell r="BR58">
            <v>4350.4255445995796</v>
          </cell>
          <cell r="BS58" t="str">
            <v>Y</v>
          </cell>
          <cell r="BT58">
            <v>4467.3786695995796</v>
          </cell>
          <cell r="BU58">
            <v>1.6185519977385709E-2</v>
          </cell>
          <cell r="BV58">
            <v>-4679.84</v>
          </cell>
        </row>
        <row r="59">
          <cell r="A59">
            <v>405</v>
          </cell>
          <cell r="B59">
            <v>0</v>
          </cell>
          <cell r="C59">
            <v>124688</v>
          </cell>
          <cell r="D59">
            <v>9353003</v>
          </cell>
          <cell r="E59" t="str">
            <v>Barnham Church of England Voluntary Controlled Primary School</v>
          </cell>
          <cell r="F59">
            <v>164</v>
          </cell>
          <cell r="G59">
            <v>164</v>
          </cell>
          <cell r="H59">
            <v>0</v>
          </cell>
          <cell r="I59">
            <v>504136</v>
          </cell>
          <cell r="J59">
            <v>0</v>
          </cell>
          <cell r="K59">
            <v>0</v>
          </cell>
          <cell r="L59">
            <v>9199.9999999999909</v>
          </cell>
          <cell r="M59">
            <v>0</v>
          </cell>
          <cell r="N59">
            <v>15992.397660818713</v>
          </cell>
          <cell r="O59">
            <v>0</v>
          </cell>
          <cell r="P59">
            <v>859.99999999999909</v>
          </cell>
          <cell r="Q59">
            <v>3640.0000000000009</v>
          </cell>
          <cell r="R59">
            <v>410.00000000000028</v>
          </cell>
          <cell r="S59">
            <v>7120</v>
          </cell>
          <cell r="T59">
            <v>0</v>
          </cell>
          <cell r="U59">
            <v>0</v>
          </cell>
          <cell r="V59">
            <v>0</v>
          </cell>
          <cell r="W59">
            <v>0</v>
          </cell>
          <cell r="X59">
            <v>0</v>
          </cell>
          <cell r="Y59">
            <v>0</v>
          </cell>
          <cell r="Z59">
            <v>0</v>
          </cell>
          <cell r="AA59">
            <v>0</v>
          </cell>
          <cell r="AB59">
            <v>1252.7777777777787</v>
          </cell>
          <cell r="AC59">
            <v>0</v>
          </cell>
          <cell r="AD59">
            <v>0</v>
          </cell>
          <cell r="AE59">
            <v>46297.96875</v>
          </cell>
          <cell r="AF59">
            <v>0</v>
          </cell>
          <cell r="AG59">
            <v>0</v>
          </cell>
          <cell r="AH59">
            <v>0</v>
          </cell>
          <cell r="AI59">
            <v>117800</v>
          </cell>
          <cell r="AJ59">
            <v>0</v>
          </cell>
          <cell r="AK59">
            <v>0</v>
          </cell>
          <cell r="AL59">
            <v>0</v>
          </cell>
          <cell r="AM59">
            <v>10229.5</v>
          </cell>
          <cell r="AN59">
            <v>0</v>
          </cell>
          <cell r="AO59">
            <v>0</v>
          </cell>
          <cell r="AP59">
            <v>0</v>
          </cell>
          <cell r="AQ59">
            <v>0</v>
          </cell>
          <cell r="AR59">
            <v>0</v>
          </cell>
          <cell r="AS59">
            <v>0</v>
          </cell>
          <cell r="AT59">
            <v>0</v>
          </cell>
          <cell r="AU59">
            <v>0</v>
          </cell>
          <cell r="AV59">
            <v>504136</v>
          </cell>
          <cell r="AW59">
            <v>84773.144188596489</v>
          </cell>
          <cell r="AX59">
            <v>128029.5</v>
          </cell>
          <cell r="AY59">
            <v>74908.031580409355</v>
          </cell>
          <cell r="AZ59">
            <v>716938.64418859652</v>
          </cell>
          <cell r="BA59">
            <v>706709.14418859652</v>
          </cell>
          <cell r="BB59">
            <v>4180</v>
          </cell>
          <cell r="BC59">
            <v>685520</v>
          </cell>
          <cell r="BD59">
            <v>0</v>
          </cell>
          <cell r="BE59">
            <v>0</v>
          </cell>
          <cell r="BF59">
            <v>716938.64418859652</v>
          </cell>
          <cell r="BG59">
            <v>716938.64418859652</v>
          </cell>
          <cell r="BH59">
            <v>0</v>
          </cell>
          <cell r="BI59">
            <v>695749.5</v>
          </cell>
          <cell r="BJ59">
            <v>567720</v>
          </cell>
          <cell r="BK59">
            <v>588909.14418859652</v>
          </cell>
          <cell r="BL59">
            <v>3590.909415784125</v>
          </cell>
          <cell r="BM59">
            <v>3522.3105678787879</v>
          </cell>
          <cell r="BN59">
            <v>1.947552510869275E-2</v>
          </cell>
          <cell r="BO59">
            <v>0</v>
          </cell>
          <cell r="BP59">
            <v>0</v>
          </cell>
          <cell r="BQ59">
            <v>716938.64418859652</v>
          </cell>
          <cell r="BR59">
            <v>4309.2020987109545</v>
          </cell>
          <cell r="BS59" t="str">
            <v>Y</v>
          </cell>
          <cell r="BT59">
            <v>4371.5770987109545</v>
          </cell>
          <cell r="BU59">
            <v>1.7203063902047955E-2</v>
          </cell>
          <cell r="BV59">
            <v>-4360.76</v>
          </cell>
        </row>
        <row r="60">
          <cell r="A60">
            <v>406</v>
          </cell>
          <cell r="B60">
            <v>0</v>
          </cell>
          <cell r="C60">
            <v>124689</v>
          </cell>
          <cell r="D60">
            <v>9353004</v>
          </cell>
          <cell r="E60" t="str">
            <v>Barningham Church of England Voluntary Controlled Primary School</v>
          </cell>
          <cell r="F60">
            <v>95</v>
          </cell>
          <cell r="G60">
            <v>95</v>
          </cell>
          <cell r="H60">
            <v>0</v>
          </cell>
          <cell r="I60">
            <v>292030</v>
          </cell>
          <cell r="J60">
            <v>0</v>
          </cell>
          <cell r="K60">
            <v>0</v>
          </cell>
          <cell r="L60">
            <v>5980.0000000000036</v>
          </cell>
          <cell r="M60">
            <v>0</v>
          </cell>
          <cell r="N60">
            <v>7475.0000000000055</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29340.384615384617</v>
          </cell>
          <cell r="AF60">
            <v>0</v>
          </cell>
          <cell r="AG60">
            <v>1170.0000000000009</v>
          </cell>
          <cell r="AH60">
            <v>0</v>
          </cell>
          <cell r="AI60">
            <v>117800</v>
          </cell>
          <cell r="AJ60">
            <v>0</v>
          </cell>
          <cell r="AK60">
            <v>0</v>
          </cell>
          <cell r="AL60">
            <v>0</v>
          </cell>
          <cell r="AM60">
            <v>8982</v>
          </cell>
          <cell r="AN60">
            <v>0</v>
          </cell>
          <cell r="AO60">
            <v>0</v>
          </cell>
          <cell r="AP60">
            <v>0</v>
          </cell>
          <cell r="AQ60">
            <v>0</v>
          </cell>
          <cell r="AR60">
            <v>0</v>
          </cell>
          <cell r="AS60">
            <v>0</v>
          </cell>
          <cell r="AT60">
            <v>0</v>
          </cell>
          <cell r="AU60">
            <v>0</v>
          </cell>
          <cell r="AV60">
            <v>292030</v>
          </cell>
          <cell r="AW60">
            <v>43965.384615384624</v>
          </cell>
          <cell r="AX60">
            <v>126782</v>
          </cell>
          <cell r="AY60">
            <v>46066.748615384626</v>
          </cell>
          <cell r="AZ60">
            <v>462777.38461538462</v>
          </cell>
          <cell r="BA60">
            <v>453795.38461538462</v>
          </cell>
          <cell r="BB60">
            <v>4180</v>
          </cell>
          <cell r="BC60">
            <v>397100</v>
          </cell>
          <cell r="BD60">
            <v>0</v>
          </cell>
          <cell r="BE60">
            <v>0</v>
          </cell>
          <cell r="BF60">
            <v>462777.38461538462</v>
          </cell>
          <cell r="BG60">
            <v>462777.38461538462</v>
          </cell>
          <cell r="BH60">
            <v>0</v>
          </cell>
          <cell r="BI60">
            <v>406082</v>
          </cell>
          <cell r="BJ60">
            <v>279300</v>
          </cell>
          <cell r="BK60">
            <v>335995.38461538462</v>
          </cell>
          <cell r="BL60">
            <v>3536.7935222672068</v>
          </cell>
          <cell r="BM60">
            <v>3506.1554416666663</v>
          </cell>
          <cell r="BN60">
            <v>8.7383691653945862E-3</v>
          </cell>
          <cell r="BO60">
            <v>9.7419864846054124E-3</v>
          </cell>
          <cell r="BP60">
            <v>3244.9072979360267</v>
          </cell>
          <cell r="BQ60">
            <v>466022.29191332066</v>
          </cell>
          <cell r="BR60">
            <v>4810.9504411928492</v>
          </cell>
          <cell r="BS60" t="str">
            <v>Y</v>
          </cell>
          <cell r="BT60">
            <v>4905.4978096139021</v>
          </cell>
          <cell r="BU60">
            <v>1.6290368174809666E-2</v>
          </cell>
          <cell r="BV60">
            <v>-2526.0500000000002</v>
          </cell>
        </row>
        <row r="61">
          <cell r="A61">
            <v>407</v>
          </cell>
          <cell r="B61">
            <v>0</v>
          </cell>
          <cell r="C61">
            <v>124690</v>
          </cell>
          <cell r="D61">
            <v>9353005</v>
          </cell>
          <cell r="E61" t="str">
            <v>Barrow Church of England Voluntary Controlled Primary School</v>
          </cell>
          <cell r="F61">
            <v>159</v>
          </cell>
          <cell r="G61">
            <v>159</v>
          </cell>
          <cell r="H61">
            <v>0</v>
          </cell>
          <cell r="I61">
            <v>488766</v>
          </cell>
          <cell r="J61">
            <v>0</v>
          </cell>
          <cell r="K61">
            <v>0</v>
          </cell>
          <cell r="L61">
            <v>8740.0000000000055</v>
          </cell>
          <cell r="M61">
            <v>0</v>
          </cell>
          <cell r="N61">
            <v>10925.000000000005</v>
          </cell>
          <cell r="O61">
            <v>0</v>
          </cell>
          <cell r="P61">
            <v>0</v>
          </cell>
          <cell r="Q61">
            <v>0</v>
          </cell>
          <cell r="R61">
            <v>0</v>
          </cell>
          <cell r="S61">
            <v>0</v>
          </cell>
          <cell r="T61">
            <v>0</v>
          </cell>
          <cell r="U61">
            <v>0</v>
          </cell>
          <cell r="V61">
            <v>0</v>
          </cell>
          <cell r="W61">
            <v>0</v>
          </cell>
          <cell r="X61">
            <v>0</v>
          </cell>
          <cell r="Y61">
            <v>0</v>
          </cell>
          <cell r="Z61">
            <v>0</v>
          </cell>
          <cell r="AA61">
            <v>0</v>
          </cell>
          <cell r="AB61">
            <v>677.90697674418561</v>
          </cell>
          <cell r="AC61">
            <v>0</v>
          </cell>
          <cell r="AD61">
            <v>0</v>
          </cell>
          <cell r="AE61">
            <v>39314.032258064508</v>
          </cell>
          <cell r="AF61">
            <v>0</v>
          </cell>
          <cell r="AG61">
            <v>0</v>
          </cell>
          <cell r="AH61">
            <v>0</v>
          </cell>
          <cell r="AI61">
            <v>117800</v>
          </cell>
          <cell r="AJ61">
            <v>0</v>
          </cell>
          <cell r="AK61">
            <v>0</v>
          </cell>
          <cell r="AL61">
            <v>0</v>
          </cell>
          <cell r="AM61">
            <v>14471</v>
          </cell>
          <cell r="AN61">
            <v>0</v>
          </cell>
          <cell r="AO61">
            <v>0</v>
          </cell>
          <cell r="AP61">
            <v>0</v>
          </cell>
          <cell r="AQ61">
            <v>0</v>
          </cell>
          <cell r="AR61">
            <v>0</v>
          </cell>
          <cell r="AS61">
            <v>0</v>
          </cell>
          <cell r="AT61">
            <v>0</v>
          </cell>
          <cell r="AU61">
            <v>0</v>
          </cell>
          <cell r="AV61">
            <v>488766</v>
          </cell>
          <cell r="AW61">
            <v>59656.939234808706</v>
          </cell>
          <cell r="AX61">
            <v>132271</v>
          </cell>
          <cell r="AY61">
            <v>59145.396258064517</v>
          </cell>
          <cell r="AZ61">
            <v>680693.93923480867</v>
          </cell>
          <cell r="BA61">
            <v>666222.93923480867</v>
          </cell>
          <cell r="BB61">
            <v>4180</v>
          </cell>
          <cell r="BC61">
            <v>664620</v>
          </cell>
          <cell r="BD61">
            <v>0</v>
          </cell>
          <cell r="BE61">
            <v>0</v>
          </cell>
          <cell r="BF61">
            <v>680693.93923480867</v>
          </cell>
          <cell r="BG61">
            <v>680693.93923480867</v>
          </cell>
          <cell r="BH61">
            <v>0</v>
          </cell>
          <cell r="BI61">
            <v>679091</v>
          </cell>
          <cell r="BJ61">
            <v>546820</v>
          </cell>
          <cell r="BK61">
            <v>548422.93923480867</v>
          </cell>
          <cell r="BL61">
            <v>3449.2008756906207</v>
          </cell>
          <cell r="BM61">
            <v>3436.3556986111103</v>
          </cell>
          <cell r="BN61">
            <v>3.738023128601661E-3</v>
          </cell>
          <cell r="BO61">
            <v>1.4742332521398338E-2</v>
          </cell>
          <cell r="BP61">
            <v>8054.9238409456057</v>
          </cell>
          <cell r="BQ61">
            <v>688748.86307575426</v>
          </cell>
          <cell r="BR61">
            <v>4240.7412772060015</v>
          </cell>
          <cell r="BS61" t="str">
            <v>Y</v>
          </cell>
          <cell r="BT61">
            <v>4331.7538558223541</v>
          </cell>
          <cell r="BU61">
            <v>-5.3319064821308881E-3</v>
          </cell>
          <cell r="BV61">
            <v>-4227.8100000000004</v>
          </cell>
        </row>
        <row r="62">
          <cell r="A62">
            <v>409</v>
          </cell>
          <cell r="B62">
            <v>0</v>
          </cell>
          <cell r="C62">
            <v>124691</v>
          </cell>
          <cell r="D62">
            <v>9353006</v>
          </cell>
          <cell r="E62" t="str">
            <v>Boxford Church of England Voluntary Controlled Primary School</v>
          </cell>
          <cell r="F62">
            <v>187</v>
          </cell>
          <cell r="G62">
            <v>187</v>
          </cell>
          <cell r="H62">
            <v>0</v>
          </cell>
          <cell r="I62">
            <v>574838</v>
          </cell>
          <cell r="J62">
            <v>0</v>
          </cell>
          <cell r="K62">
            <v>0</v>
          </cell>
          <cell r="L62">
            <v>8280</v>
          </cell>
          <cell r="M62">
            <v>0</v>
          </cell>
          <cell r="N62">
            <v>11947.222222222221</v>
          </cell>
          <cell r="O62">
            <v>0</v>
          </cell>
          <cell r="P62">
            <v>1504.9999999999998</v>
          </cell>
          <cell r="Q62">
            <v>0</v>
          </cell>
          <cell r="R62">
            <v>0</v>
          </cell>
          <cell r="S62">
            <v>0</v>
          </cell>
          <cell r="T62">
            <v>0</v>
          </cell>
          <cell r="U62">
            <v>0</v>
          </cell>
          <cell r="V62">
            <v>0</v>
          </cell>
          <cell r="W62">
            <v>0</v>
          </cell>
          <cell r="X62">
            <v>0</v>
          </cell>
          <cell r="Y62">
            <v>0</v>
          </cell>
          <cell r="Z62">
            <v>0</v>
          </cell>
          <cell r="AA62">
            <v>0</v>
          </cell>
          <cell r="AB62">
            <v>655.0955414012742</v>
          </cell>
          <cell r="AC62">
            <v>0</v>
          </cell>
          <cell r="AD62">
            <v>0</v>
          </cell>
          <cell r="AE62">
            <v>39889.285714285717</v>
          </cell>
          <cell r="AF62">
            <v>0</v>
          </cell>
          <cell r="AG62">
            <v>0</v>
          </cell>
          <cell r="AH62">
            <v>0</v>
          </cell>
          <cell r="AI62">
            <v>117800</v>
          </cell>
          <cell r="AJ62">
            <v>0</v>
          </cell>
          <cell r="AK62">
            <v>0</v>
          </cell>
          <cell r="AL62">
            <v>0</v>
          </cell>
          <cell r="AM62">
            <v>18837.25</v>
          </cell>
          <cell r="AN62">
            <v>0</v>
          </cell>
          <cell r="AO62">
            <v>0</v>
          </cell>
          <cell r="AP62">
            <v>0</v>
          </cell>
          <cell r="AQ62">
            <v>0</v>
          </cell>
          <cell r="AR62">
            <v>0</v>
          </cell>
          <cell r="AS62">
            <v>0</v>
          </cell>
          <cell r="AT62">
            <v>0</v>
          </cell>
          <cell r="AU62">
            <v>0</v>
          </cell>
          <cell r="AV62">
            <v>574838</v>
          </cell>
          <cell r="AW62">
            <v>62276.603477909215</v>
          </cell>
          <cell r="AX62">
            <v>136637.25</v>
          </cell>
          <cell r="AY62">
            <v>60754.260825396828</v>
          </cell>
          <cell r="AZ62">
            <v>773751.85347790923</v>
          </cell>
          <cell r="BA62">
            <v>754914.60347790923</v>
          </cell>
          <cell r="BB62">
            <v>4180</v>
          </cell>
          <cell r="BC62">
            <v>781660</v>
          </cell>
          <cell r="BD62">
            <v>26745.39652209077</v>
          </cell>
          <cell r="BE62">
            <v>0</v>
          </cell>
          <cell r="BF62">
            <v>800497.25</v>
          </cell>
          <cell r="BG62">
            <v>800497.25</v>
          </cell>
          <cell r="BH62">
            <v>0</v>
          </cell>
          <cell r="BI62">
            <v>800497.25</v>
          </cell>
          <cell r="BJ62">
            <v>663860</v>
          </cell>
          <cell r="BK62">
            <v>663860</v>
          </cell>
          <cell r="BL62">
            <v>3550.0534759358288</v>
          </cell>
          <cell r="BM62">
            <v>3393.7706473684207</v>
          </cell>
          <cell r="BN62">
            <v>4.6049908731632221E-2</v>
          </cell>
          <cell r="BO62">
            <v>0</v>
          </cell>
          <cell r="BP62">
            <v>0</v>
          </cell>
          <cell r="BQ62">
            <v>800497.25</v>
          </cell>
          <cell r="BR62">
            <v>4180</v>
          </cell>
          <cell r="BS62" t="str">
            <v>Y</v>
          </cell>
          <cell r="BT62">
            <v>4280.7339572192514</v>
          </cell>
          <cell r="BU62">
            <v>4.0785712167007215E-2</v>
          </cell>
          <cell r="BV62">
            <v>-4972.33</v>
          </cell>
        </row>
        <row r="63">
          <cell r="A63">
            <v>412</v>
          </cell>
          <cell r="B63">
            <v>0</v>
          </cell>
          <cell r="C63">
            <v>124692</v>
          </cell>
          <cell r="D63">
            <v>9353009</v>
          </cell>
          <cell r="E63" t="str">
            <v>Bures Church of England Voluntary Controlled Primary School</v>
          </cell>
          <cell r="F63">
            <v>196</v>
          </cell>
          <cell r="G63">
            <v>196</v>
          </cell>
          <cell r="H63">
            <v>0</v>
          </cell>
          <cell r="I63">
            <v>602504</v>
          </cell>
          <cell r="J63">
            <v>0</v>
          </cell>
          <cell r="K63">
            <v>0</v>
          </cell>
          <cell r="L63">
            <v>10579.999999999982</v>
          </cell>
          <cell r="M63">
            <v>0</v>
          </cell>
          <cell r="N63">
            <v>13224.999999999978</v>
          </cell>
          <cell r="O63">
            <v>0</v>
          </cell>
          <cell r="P63">
            <v>214.99999999999997</v>
          </cell>
          <cell r="Q63">
            <v>259.99999999999994</v>
          </cell>
          <cell r="R63">
            <v>0</v>
          </cell>
          <cell r="S63">
            <v>0</v>
          </cell>
          <cell r="T63">
            <v>0</v>
          </cell>
          <cell r="U63">
            <v>0</v>
          </cell>
          <cell r="V63">
            <v>0</v>
          </cell>
          <cell r="W63">
            <v>0</v>
          </cell>
          <cell r="X63">
            <v>0</v>
          </cell>
          <cell r="Y63">
            <v>0</v>
          </cell>
          <cell r="Z63">
            <v>0</v>
          </cell>
          <cell r="AA63">
            <v>0</v>
          </cell>
          <cell r="AB63">
            <v>0</v>
          </cell>
          <cell r="AC63">
            <v>0</v>
          </cell>
          <cell r="AD63">
            <v>0</v>
          </cell>
          <cell r="AE63">
            <v>59116.886227544914</v>
          </cell>
          <cell r="AF63">
            <v>0</v>
          </cell>
          <cell r="AG63">
            <v>5616.0000000000082</v>
          </cell>
          <cell r="AH63">
            <v>0</v>
          </cell>
          <cell r="AI63">
            <v>117800</v>
          </cell>
          <cell r="AJ63">
            <v>0</v>
          </cell>
          <cell r="AK63">
            <v>0</v>
          </cell>
          <cell r="AL63">
            <v>0</v>
          </cell>
          <cell r="AM63">
            <v>16966</v>
          </cell>
          <cell r="AN63">
            <v>0</v>
          </cell>
          <cell r="AO63">
            <v>0</v>
          </cell>
          <cell r="AP63">
            <v>0</v>
          </cell>
          <cell r="AQ63">
            <v>0</v>
          </cell>
          <cell r="AR63">
            <v>0</v>
          </cell>
          <cell r="AS63">
            <v>0</v>
          </cell>
          <cell r="AT63">
            <v>0</v>
          </cell>
          <cell r="AU63">
            <v>0</v>
          </cell>
          <cell r="AV63">
            <v>602504</v>
          </cell>
          <cell r="AW63">
            <v>89012.886227544892</v>
          </cell>
          <cell r="AX63">
            <v>134766</v>
          </cell>
          <cell r="AY63">
            <v>81255.750227544893</v>
          </cell>
          <cell r="AZ63">
            <v>826282.88622754486</v>
          </cell>
          <cell r="BA63">
            <v>809316.88622754486</v>
          </cell>
          <cell r="BB63">
            <v>4180</v>
          </cell>
          <cell r="BC63">
            <v>819280</v>
          </cell>
          <cell r="BD63">
            <v>9963.1137724551372</v>
          </cell>
          <cell r="BE63">
            <v>0</v>
          </cell>
          <cell r="BF63">
            <v>836246</v>
          </cell>
          <cell r="BG63">
            <v>836246</v>
          </cell>
          <cell r="BH63">
            <v>0</v>
          </cell>
          <cell r="BI63">
            <v>836246</v>
          </cell>
          <cell r="BJ63">
            <v>701480</v>
          </cell>
          <cell r="BK63">
            <v>701480</v>
          </cell>
          <cell r="BL63">
            <v>3578.9795918367345</v>
          </cell>
          <cell r="BM63">
            <v>3476.7342346534656</v>
          </cell>
          <cell r="BN63">
            <v>2.9408447779575513E-2</v>
          </cell>
          <cell r="BO63">
            <v>0</v>
          </cell>
          <cell r="BP63">
            <v>0</v>
          </cell>
          <cell r="BQ63">
            <v>836246</v>
          </cell>
          <cell r="BR63">
            <v>4180</v>
          </cell>
          <cell r="BS63" t="str">
            <v>Y</v>
          </cell>
          <cell r="BT63">
            <v>4266.5612244897957</v>
          </cell>
          <cell r="BU63">
            <v>2.9634730065512649E-2</v>
          </cell>
          <cell r="BV63">
            <v>-5211.6400000000003</v>
          </cell>
        </row>
        <row r="64">
          <cell r="A64">
            <v>426</v>
          </cell>
          <cell r="B64">
            <v>0</v>
          </cell>
          <cell r="C64">
            <v>124693</v>
          </cell>
          <cell r="D64">
            <v>9353010</v>
          </cell>
          <cell r="E64" t="str">
            <v>Cavendish Church of England Primary School</v>
          </cell>
          <cell r="F64">
            <v>87</v>
          </cell>
          <cell r="G64">
            <v>87</v>
          </cell>
          <cell r="H64">
            <v>0</v>
          </cell>
          <cell r="I64">
            <v>267438</v>
          </cell>
          <cell r="J64">
            <v>0</v>
          </cell>
          <cell r="K64">
            <v>0</v>
          </cell>
          <cell r="L64">
            <v>5059.9999999999836</v>
          </cell>
          <cell r="M64">
            <v>0</v>
          </cell>
          <cell r="N64">
            <v>6473.8235294117649</v>
          </cell>
          <cell r="O64">
            <v>0</v>
          </cell>
          <cell r="P64">
            <v>3009.9999999999986</v>
          </cell>
          <cell r="Q64">
            <v>259.99999999999955</v>
          </cell>
          <cell r="R64">
            <v>0</v>
          </cell>
          <cell r="S64">
            <v>0</v>
          </cell>
          <cell r="T64">
            <v>0</v>
          </cell>
          <cell r="U64">
            <v>0</v>
          </cell>
          <cell r="V64">
            <v>0</v>
          </cell>
          <cell r="W64">
            <v>0</v>
          </cell>
          <cell r="X64">
            <v>0</v>
          </cell>
          <cell r="Y64">
            <v>0</v>
          </cell>
          <cell r="Z64">
            <v>0</v>
          </cell>
          <cell r="AA64">
            <v>0</v>
          </cell>
          <cell r="AB64">
            <v>0</v>
          </cell>
          <cell r="AC64">
            <v>0</v>
          </cell>
          <cell r="AD64">
            <v>0</v>
          </cell>
          <cell r="AE64">
            <v>17320.909090909092</v>
          </cell>
          <cell r="AF64">
            <v>0</v>
          </cell>
          <cell r="AG64">
            <v>0</v>
          </cell>
          <cell r="AH64">
            <v>0</v>
          </cell>
          <cell r="AI64">
            <v>117800</v>
          </cell>
          <cell r="AJ64">
            <v>0</v>
          </cell>
          <cell r="AK64">
            <v>0</v>
          </cell>
          <cell r="AL64">
            <v>0</v>
          </cell>
          <cell r="AM64">
            <v>9231.5</v>
          </cell>
          <cell r="AN64">
            <v>0</v>
          </cell>
          <cell r="AO64">
            <v>0</v>
          </cell>
          <cell r="AP64">
            <v>0</v>
          </cell>
          <cell r="AQ64">
            <v>0</v>
          </cell>
          <cell r="AR64">
            <v>0</v>
          </cell>
          <cell r="AS64">
            <v>0</v>
          </cell>
          <cell r="AT64">
            <v>0</v>
          </cell>
          <cell r="AU64">
            <v>0</v>
          </cell>
          <cell r="AV64">
            <v>267438</v>
          </cell>
          <cell r="AW64">
            <v>32124.732620320836</v>
          </cell>
          <cell r="AX64">
            <v>127031.5</v>
          </cell>
          <cell r="AY64">
            <v>34721.684855614963</v>
          </cell>
          <cell r="AZ64">
            <v>426594.23262032086</v>
          </cell>
          <cell r="BA64">
            <v>417362.73262032086</v>
          </cell>
          <cell r="BB64">
            <v>4180</v>
          </cell>
          <cell r="BC64">
            <v>363660</v>
          </cell>
          <cell r="BD64">
            <v>0</v>
          </cell>
          <cell r="BE64">
            <v>0</v>
          </cell>
          <cell r="BF64">
            <v>426594.23262032086</v>
          </cell>
          <cell r="BG64">
            <v>426594.23262032086</v>
          </cell>
          <cell r="BH64">
            <v>0</v>
          </cell>
          <cell r="BI64">
            <v>372891.5</v>
          </cell>
          <cell r="BJ64">
            <v>245860</v>
          </cell>
          <cell r="BK64">
            <v>299562.73262032086</v>
          </cell>
          <cell r="BL64">
            <v>3443.2498002335733</v>
          </cell>
          <cell r="BM64">
            <v>3394.9901047058829</v>
          </cell>
          <cell r="BN64">
            <v>1.4214973840659029E-2</v>
          </cell>
          <cell r="BO64">
            <v>4.2653818093409696E-3</v>
          </cell>
          <cell r="BP64">
            <v>1259.8408260889407</v>
          </cell>
          <cell r="BQ64">
            <v>427854.07344640978</v>
          </cell>
          <cell r="BR64">
            <v>4811.7537177748254</v>
          </cell>
          <cell r="BS64" t="str">
            <v>Y</v>
          </cell>
          <cell r="BT64">
            <v>4917.862913177124</v>
          </cell>
          <cell r="BU64">
            <v>6.6868011101557379E-3</v>
          </cell>
          <cell r="BV64">
            <v>-2313.33</v>
          </cell>
        </row>
        <row r="65">
          <cell r="A65">
            <v>430</v>
          </cell>
          <cell r="B65">
            <v>0</v>
          </cell>
          <cell r="C65">
            <v>124694</v>
          </cell>
          <cell r="D65">
            <v>9353013</v>
          </cell>
          <cell r="E65" t="str">
            <v>Cockfield Church of England Voluntary Controlled Primary School</v>
          </cell>
          <cell r="F65">
            <v>71</v>
          </cell>
          <cell r="G65">
            <v>71</v>
          </cell>
          <cell r="H65">
            <v>0</v>
          </cell>
          <cell r="I65">
            <v>218254</v>
          </cell>
          <cell r="J65">
            <v>0</v>
          </cell>
          <cell r="K65">
            <v>0</v>
          </cell>
          <cell r="L65">
            <v>4599.9999999999927</v>
          </cell>
          <cell r="M65">
            <v>0</v>
          </cell>
          <cell r="N65">
            <v>7829.4520547945194</v>
          </cell>
          <cell r="O65">
            <v>0</v>
          </cell>
          <cell r="P65">
            <v>429.99999999999937</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25117.615384615387</v>
          </cell>
          <cell r="AF65">
            <v>0</v>
          </cell>
          <cell r="AG65">
            <v>0</v>
          </cell>
          <cell r="AH65">
            <v>0</v>
          </cell>
          <cell r="AI65">
            <v>117800</v>
          </cell>
          <cell r="AJ65">
            <v>45000</v>
          </cell>
          <cell r="AK65">
            <v>0</v>
          </cell>
          <cell r="AL65">
            <v>0</v>
          </cell>
          <cell r="AM65">
            <v>5735.27</v>
          </cell>
          <cell r="AN65">
            <v>0</v>
          </cell>
          <cell r="AO65">
            <v>0</v>
          </cell>
          <cell r="AP65">
            <v>0</v>
          </cell>
          <cell r="AQ65">
            <v>0</v>
          </cell>
          <cell r="AR65">
            <v>0</v>
          </cell>
          <cell r="AS65">
            <v>0</v>
          </cell>
          <cell r="AT65">
            <v>0</v>
          </cell>
          <cell r="AU65">
            <v>0</v>
          </cell>
          <cell r="AV65">
            <v>218254</v>
          </cell>
          <cell r="AW65">
            <v>37977.067439409897</v>
          </cell>
          <cell r="AX65">
            <v>168535.27</v>
          </cell>
          <cell r="AY65">
            <v>41546.205412012641</v>
          </cell>
          <cell r="AZ65">
            <v>424766.33743940992</v>
          </cell>
          <cell r="BA65">
            <v>419031.0674394099</v>
          </cell>
          <cell r="BB65">
            <v>4180</v>
          </cell>
          <cell r="BC65">
            <v>296780</v>
          </cell>
          <cell r="BD65">
            <v>0</v>
          </cell>
          <cell r="BE65">
            <v>0</v>
          </cell>
          <cell r="BF65">
            <v>424766.33743940992</v>
          </cell>
          <cell r="BG65">
            <v>424766.33743940992</v>
          </cell>
          <cell r="BH65">
            <v>0</v>
          </cell>
          <cell r="BI65">
            <v>302515.27</v>
          </cell>
          <cell r="BJ65">
            <v>133980.00000000003</v>
          </cell>
          <cell r="BK65">
            <v>256231.06743940993</v>
          </cell>
          <cell r="BL65">
            <v>3608.8882737945059</v>
          </cell>
          <cell r="BM65">
            <v>3411.9018932432432</v>
          </cell>
          <cell r="BN65">
            <v>5.7735065870845981E-2</v>
          </cell>
          <cell r="BO65">
            <v>0</v>
          </cell>
          <cell r="BP65">
            <v>0</v>
          </cell>
          <cell r="BQ65">
            <v>424766.33743940992</v>
          </cell>
          <cell r="BR65">
            <v>5901.8460202733786</v>
          </cell>
          <cell r="BS65" t="str">
            <v>Y</v>
          </cell>
          <cell r="BT65">
            <v>5982.6244709776047</v>
          </cell>
          <cell r="BU65">
            <v>5.3397147307932213E-2</v>
          </cell>
          <cell r="BV65">
            <v>-1887.89</v>
          </cell>
        </row>
        <row r="66">
          <cell r="A66">
            <v>224</v>
          </cell>
          <cell r="B66">
            <v>0</v>
          </cell>
          <cell r="C66">
            <v>124695</v>
          </cell>
          <cell r="D66">
            <v>9353020</v>
          </cell>
          <cell r="E66" t="str">
            <v>Elmsett Church of England VC Primary School</v>
          </cell>
          <cell r="F66">
            <v>60</v>
          </cell>
          <cell r="G66">
            <v>60</v>
          </cell>
          <cell r="H66">
            <v>0</v>
          </cell>
          <cell r="I66">
            <v>184440</v>
          </cell>
          <cell r="J66">
            <v>0</v>
          </cell>
          <cell r="K66">
            <v>0</v>
          </cell>
          <cell r="L66">
            <v>1840.0000000000009</v>
          </cell>
          <cell r="M66">
            <v>0</v>
          </cell>
          <cell r="N66">
            <v>2300.0000000000009</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11732.142857142859</v>
          </cell>
          <cell r="AF66">
            <v>0</v>
          </cell>
          <cell r="AG66">
            <v>0</v>
          </cell>
          <cell r="AH66">
            <v>0</v>
          </cell>
          <cell r="AI66">
            <v>117800</v>
          </cell>
          <cell r="AJ66">
            <v>0</v>
          </cell>
          <cell r="AK66">
            <v>0</v>
          </cell>
          <cell r="AL66">
            <v>0</v>
          </cell>
          <cell r="AM66">
            <v>7609.75</v>
          </cell>
          <cell r="AN66">
            <v>0</v>
          </cell>
          <cell r="AO66">
            <v>0</v>
          </cell>
          <cell r="AP66">
            <v>0</v>
          </cell>
          <cell r="AQ66">
            <v>7837</v>
          </cell>
          <cell r="AR66">
            <v>0</v>
          </cell>
          <cell r="AS66">
            <v>0</v>
          </cell>
          <cell r="AT66">
            <v>0</v>
          </cell>
          <cell r="AU66">
            <v>0</v>
          </cell>
          <cell r="AV66">
            <v>184440</v>
          </cell>
          <cell r="AW66">
            <v>15872.142857142861</v>
          </cell>
          <cell r="AX66">
            <v>133246.75</v>
          </cell>
          <cell r="AY66">
            <v>23801.006857142856</v>
          </cell>
          <cell r="AZ66">
            <v>333558.89285714284</v>
          </cell>
          <cell r="BA66">
            <v>318112.14285714284</v>
          </cell>
          <cell r="BB66">
            <v>4180</v>
          </cell>
          <cell r="BC66">
            <v>250800</v>
          </cell>
          <cell r="BD66">
            <v>0</v>
          </cell>
          <cell r="BE66">
            <v>0</v>
          </cell>
          <cell r="BF66">
            <v>333558.89285714284</v>
          </cell>
          <cell r="BG66">
            <v>333558.89285714284</v>
          </cell>
          <cell r="BH66">
            <v>0</v>
          </cell>
          <cell r="BI66">
            <v>266246.75</v>
          </cell>
          <cell r="BJ66">
            <v>140837</v>
          </cell>
          <cell r="BK66">
            <v>208149.14285714284</v>
          </cell>
          <cell r="BL66">
            <v>3469.1523809523806</v>
          </cell>
          <cell r="BM66">
            <v>3440.9013234375007</v>
          </cell>
          <cell r="BN66">
            <v>8.2103655000070642E-3</v>
          </cell>
          <cell r="BO66">
            <v>1.0269990149992934E-2</v>
          </cell>
          <cell r="BP66">
            <v>2120.2813619280469</v>
          </cell>
          <cell r="BQ66">
            <v>335679.17421907088</v>
          </cell>
          <cell r="BR66">
            <v>5337.2070703178479</v>
          </cell>
          <cell r="BS66" t="str">
            <v>Y</v>
          </cell>
          <cell r="BT66">
            <v>5594.6529036511811</v>
          </cell>
          <cell r="BU66">
            <v>3.5948740514834654E-2</v>
          </cell>
          <cell r="BV66">
            <v>-1595.4</v>
          </cell>
        </row>
        <row r="67">
          <cell r="A67">
            <v>513</v>
          </cell>
          <cell r="B67">
            <v>0</v>
          </cell>
          <cell r="C67">
            <v>124698</v>
          </cell>
          <cell r="D67">
            <v>9353026</v>
          </cell>
          <cell r="E67" t="str">
            <v>Thurlow Voluntary Controlled Primary School</v>
          </cell>
          <cell r="F67">
            <v>82</v>
          </cell>
          <cell r="G67">
            <v>82</v>
          </cell>
          <cell r="H67">
            <v>0</v>
          </cell>
          <cell r="I67">
            <v>252068</v>
          </cell>
          <cell r="J67">
            <v>0</v>
          </cell>
          <cell r="K67">
            <v>0</v>
          </cell>
          <cell r="L67">
            <v>1840.000000000002</v>
          </cell>
          <cell r="M67">
            <v>0</v>
          </cell>
          <cell r="N67">
            <v>3178.6516853932585</v>
          </cell>
          <cell r="O67">
            <v>0</v>
          </cell>
          <cell r="P67">
            <v>1290.0000000000005</v>
          </cell>
          <cell r="Q67">
            <v>259.99999999999972</v>
          </cell>
          <cell r="R67">
            <v>0</v>
          </cell>
          <cell r="S67">
            <v>0</v>
          </cell>
          <cell r="T67">
            <v>0</v>
          </cell>
          <cell r="U67">
            <v>0</v>
          </cell>
          <cell r="V67">
            <v>0</v>
          </cell>
          <cell r="W67">
            <v>0</v>
          </cell>
          <cell r="X67">
            <v>0</v>
          </cell>
          <cell r="Y67">
            <v>0</v>
          </cell>
          <cell r="Z67">
            <v>0</v>
          </cell>
          <cell r="AA67">
            <v>0</v>
          </cell>
          <cell r="AB67">
            <v>663.2352941176481</v>
          </cell>
          <cell r="AC67">
            <v>0</v>
          </cell>
          <cell r="AD67">
            <v>0</v>
          </cell>
          <cell r="AE67">
            <v>23369.999999999996</v>
          </cell>
          <cell r="AF67">
            <v>0</v>
          </cell>
          <cell r="AG67">
            <v>0</v>
          </cell>
          <cell r="AH67">
            <v>0</v>
          </cell>
          <cell r="AI67">
            <v>117800</v>
          </cell>
          <cell r="AJ67">
            <v>40734.312416555404</v>
          </cell>
          <cell r="AK67">
            <v>0</v>
          </cell>
          <cell r="AL67">
            <v>1000</v>
          </cell>
          <cell r="AM67">
            <v>12974</v>
          </cell>
          <cell r="AN67">
            <v>0</v>
          </cell>
          <cell r="AO67">
            <v>0</v>
          </cell>
          <cell r="AP67">
            <v>0</v>
          </cell>
          <cell r="AQ67">
            <v>0</v>
          </cell>
          <cell r="AR67">
            <v>0</v>
          </cell>
          <cell r="AS67">
            <v>0</v>
          </cell>
          <cell r="AT67">
            <v>0</v>
          </cell>
          <cell r="AU67">
            <v>0</v>
          </cell>
          <cell r="AV67">
            <v>252068</v>
          </cell>
          <cell r="AW67">
            <v>30601.886979510906</v>
          </cell>
          <cell r="AX67">
            <v>172508.31241655542</v>
          </cell>
          <cell r="AY67">
            <v>36653.189842696629</v>
          </cell>
          <cell r="AZ67">
            <v>455178.19939606631</v>
          </cell>
          <cell r="BA67">
            <v>441204.19939606631</v>
          </cell>
          <cell r="BB67">
            <v>4180</v>
          </cell>
          <cell r="BC67">
            <v>342760</v>
          </cell>
          <cell r="BD67">
            <v>0</v>
          </cell>
          <cell r="BE67">
            <v>0</v>
          </cell>
          <cell r="BF67">
            <v>455178.19939606631</v>
          </cell>
          <cell r="BG67">
            <v>455178.19939606631</v>
          </cell>
          <cell r="BH67">
            <v>0</v>
          </cell>
          <cell r="BI67">
            <v>356734</v>
          </cell>
          <cell r="BJ67">
            <v>185225.68758344458</v>
          </cell>
          <cell r="BK67">
            <v>283669.88697951089</v>
          </cell>
          <cell r="BL67">
            <v>3459.3888656037911</v>
          </cell>
          <cell r="BM67">
            <v>3249.3299132971297</v>
          </cell>
          <cell r="BN67">
            <v>6.464685270862891E-2</v>
          </cell>
          <cell r="BO67">
            <v>0</v>
          </cell>
          <cell r="BP67">
            <v>0</v>
          </cell>
          <cell r="BQ67">
            <v>455178.19939606631</v>
          </cell>
          <cell r="BR67">
            <v>5380.5390170251985</v>
          </cell>
          <cell r="BS67" t="str">
            <v>Y</v>
          </cell>
          <cell r="BT67">
            <v>5550.9536511715405</v>
          </cell>
          <cell r="BU67">
            <v>7.2339100556956915E-2</v>
          </cell>
          <cell r="BV67">
            <v>-2180.38</v>
          </cell>
        </row>
        <row r="68">
          <cell r="A68">
            <v>445</v>
          </cell>
          <cell r="B68">
            <v>0</v>
          </cell>
          <cell r="C68">
            <v>124699</v>
          </cell>
          <cell r="D68">
            <v>9353027</v>
          </cell>
          <cell r="E68" t="str">
            <v>Great Waldingfield Church of England Voluntary Controlled Primary School</v>
          </cell>
          <cell r="F68">
            <v>193</v>
          </cell>
          <cell r="G68">
            <v>193</v>
          </cell>
          <cell r="H68">
            <v>0</v>
          </cell>
          <cell r="I68">
            <v>593282</v>
          </cell>
          <cell r="J68">
            <v>0</v>
          </cell>
          <cell r="K68">
            <v>0</v>
          </cell>
          <cell r="L68">
            <v>14259.999999999993</v>
          </cell>
          <cell r="M68">
            <v>0</v>
          </cell>
          <cell r="N68">
            <v>17824.999999999989</v>
          </cell>
          <cell r="O68">
            <v>0</v>
          </cell>
          <cell r="P68">
            <v>17845.000000000018</v>
          </cell>
          <cell r="Q68">
            <v>1040.0000000000016</v>
          </cell>
          <cell r="R68">
            <v>0</v>
          </cell>
          <cell r="S68">
            <v>0</v>
          </cell>
          <cell r="T68">
            <v>0</v>
          </cell>
          <cell r="U68">
            <v>0</v>
          </cell>
          <cell r="V68">
            <v>0</v>
          </cell>
          <cell r="W68">
            <v>0</v>
          </cell>
          <cell r="X68">
            <v>0</v>
          </cell>
          <cell r="Y68">
            <v>0</v>
          </cell>
          <cell r="Z68">
            <v>0</v>
          </cell>
          <cell r="AA68">
            <v>0</v>
          </cell>
          <cell r="AB68">
            <v>0</v>
          </cell>
          <cell r="AC68">
            <v>0</v>
          </cell>
          <cell r="AD68">
            <v>0</v>
          </cell>
          <cell r="AE68">
            <v>61175.92105263158</v>
          </cell>
          <cell r="AF68">
            <v>0</v>
          </cell>
          <cell r="AG68">
            <v>5777.9999999999973</v>
          </cell>
          <cell r="AH68">
            <v>0</v>
          </cell>
          <cell r="AI68">
            <v>117800</v>
          </cell>
          <cell r="AJ68">
            <v>0</v>
          </cell>
          <cell r="AK68">
            <v>0</v>
          </cell>
          <cell r="AL68">
            <v>0</v>
          </cell>
          <cell r="AM68">
            <v>10594.07</v>
          </cell>
          <cell r="AN68">
            <v>0</v>
          </cell>
          <cell r="AO68">
            <v>0</v>
          </cell>
          <cell r="AP68">
            <v>0</v>
          </cell>
          <cell r="AQ68">
            <v>0</v>
          </cell>
          <cell r="AR68">
            <v>0</v>
          </cell>
          <cell r="AS68">
            <v>0</v>
          </cell>
          <cell r="AT68">
            <v>0</v>
          </cell>
          <cell r="AU68">
            <v>0</v>
          </cell>
          <cell r="AV68">
            <v>593282</v>
          </cell>
          <cell r="AW68">
            <v>117923.92105263157</v>
          </cell>
          <cell r="AX68">
            <v>128394.07</v>
          </cell>
          <cell r="AY68">
            <v>96659.785052631574</v>
          </cell>
          <cell r="AZ68">
            <v>839599.99105263152</v>
          </cell>
          <cell r="BA68">
            <v>829005.92105263157</v>
          </cell>
          <cell r="BB68">
            <v>4180</v>
          </cell>
          <cell r="BC68">
            <v>806740</v>
          </cell>
          <cell r="BD68">
            <v>0</v>
          </cell>
          <cell r="BE68">
            <v>0</v>
          </cell>
          <cell r="BF68">
            <v>839599.99105263152</v>
          </cell>
          <cell r="BG68">
            <v>839599.99105263152</v>
          </cell>
          <cell r="BH68">
            <v>0</v>
          </cell>
          <cell r="BI68">
            <v>817334.07</v>
          </cell>
          <cell r="BJ68">
            <v>688940</v>
          </cell>
          <cell r="BK68">
            <v>711205.92105263157</v>
          </cell>
          <cell r="BL68">
            <v>3685.0047722934278</v>
          </cell>
          <cell r="BM68">
            <v>3672.0687748633882</v>
          </cell>
          <cell r="BN68">
            <v>3.5228091365257352E-3</v>
          </cell>
          <cell r="BO68">
            <v>1.4957546513474263E-2</v>
          </cell>
          <cell r="BP68">
            <v>10600.551923634246</v>
          </cell>
          <cell r="BQ68">
            <v>850200.54297626577</v>
          </cell>
          <cell r="BR68">
            <v>4350.292606094642</v>
          </cell>
          <cell r="BS68" t="str">
            <v>Y</v>
          </cell>
          <cell r="BT68">
            <v>4405.1841604987867</v>
          </cell>
          <cell r="BU68">
            <v>9.5200411197864376E-3</v>
          </cell>
          <cell r="BV68">
            <v>-5131.87</v>
          </cell>
        </row>
        <row r="69">
          <cell r="A69">
            <v>457</v>
          </cell>
          <cell r="B69">
            <v>0</v>
          </cell>
          <cell r="C69">
            <v>124702</v>
          </cell>
          <cell r="D69">
            <v>9353036</v>
          </cell>
          <cell r="E69" t="str">
            <v>Honington Church of England Voluntary Controlled Primary School</v>
          </cell>
          <cell r="F69">
            <v>180</v>
          </cell>
          <cell r="G69">
            <v>180</v>
          </cell>
          <cell r="H69">
            <v>0</v>
          </cell>
          <cell r="I69">
            <v>553320</v>
          </cell>
          <cell r="J69">
            <v>0</v>
          </cell>
          <cell r="K69">
            <v>0</v>
          </cell>
          <cell r="L69">
            <v>9199.9999999999909</v>
          </cell>
          <cell r="M69">
            <v>0</v>
          </cell>
          <cell r="N69">
            <v>11622.994652406418</v>
          </cell>
          <cell r="O69">
            <v>0</v>
          </cell>
          <cell r="P69">
            <v>429.99999999999955</v>
          </cell>
          <cell r="Q69">
            <v>260.00000000000023</v>
          </cell>
          <cell r="R69">
            <v>0</v>
          </cell>
          <cell r="S69">
            <v>1335.0000000000027</v>
          </cell>
          <cell r="T69">
            <v>0</v>
          </cell>
          <cell r="U69">
            <v>0</v>
          </cell>
          <cell r="V69">
            <v>0</v>
          </cell>
          <cell r="W69">
            <v>0</v>
          </cell>
          <cell r="X69">
            <v>0</v>
          </cell>
          <cell r="Y69">
            <v>0</v>
          </cell>
          <cell r="Z69">
            <v>0</v>
          </cell>
          <cell r="AA69">
            <v>0</v>
          </cell>
          <cell r="AB69">
            <v>1916.1290322580626</v>
          </cell>
          <cell r="AC69">
            <v>0</v>
          </cell>
          <cell r="AD69">
            <v>0</v>
          </cell>
          <cell r="AE69">
            <v>63959.602649006614</v>
          </cell>
          <cell r="AF69">
            <v>0</v>
          </cell>
          <cell r="AG69">
            <v>1979.999999999997</v>
          </cell>
          <cell r="AH69">
            <v>0</v>
          </cell>
          <cell r="AI69">
            <v>117800</v>
          </cell>
          <cell r="AJ69">
            <v>0</v>
          </cell>
          <cell r="AK69">
            <v>0</v>
          </cell>
          <cell r="AL69">
            <v>0</v>
          </cell>
          <cell r="AM69">
            <v>16966</v>
          </cell>
          <cell r="AN69">
            <v>0</v>
          </cell>
          <cell r="AO69">
            <v>0</v>
          </cell>
          <cell r="AP69">
            <v>0</v>
          </cell>
          <cell r="AQ69">
            <v>0</v>
          </cell>
          <cell r="AR69">
            <v>0</v>
          </cell>
          <cell r="AS69">
            <v>0</v>
          </cell>
          <cell r="AT69">
            <v>0</v>
          </cell>
          <cell r="AU69">
            <v>0</v>
          </cell>
          <cell r="AV69">
            <v>553320</v>
          </cell>
          <cell r="AW69">
            <v>90703.726333671089</v>
          </cell>
          <cell r="AX69">
            <v>134766</v>
          </cell>
          <cell r="AY69">
            <v>85382.463975209816</v>
          </cell>
          <cell r="AZ69">
            <v>778789.72633367113</v>
          </cell>
          <cell r="BA69">
            <v>761823.72633367113</v>
          </cell>
          <cell r="BB69">
            <v>4180</v>
          </cell>
          <cell r="BC69">
            <v>752400</v>
          </cell>
          <cell r="BD69">
            <v>0</v>
          </cell>
          <cell r="BE69">
            <v>0</v>
          </cell>
          <cell r="BF69">
            <v>778789.72633367113</v>
          </cell>
          <cell r="BG69">
            <v>778789.72633367113</v>
          </cell>
          <cell r="BH69">
            <v>0</v>
          </cell>
          <cell r="BI69">
            <v>769366</v>
          </cell>
          <cell r="BJ69">
            <v>634600</v>
          </cell>
          <cell r="BK69">
            <v>644023.72633367113</v>
          </cell>
          <cell r="BL69">
            <v>3577.9095907426172</v>
          </cell>
          <cell r="BM69">
            <v>3527.9384653846155</v>
          </cell>
          <cell r="BN69">
            <v>1.4164398230952096E-2</v>
          </cell>
          <cell r="BO69">
            <v>4.3159574190479028E-3</v>
          </cell>
          <cell r="BP69">
            <v>2740.7577948518165</v>
          </cell>
          <cell r="BQ69">
            <v>781530.48412852292</v>
          </cell>
          <cell r="BR69">
            <v>4247.5804673806833</v>
          </cell>
          <cell r="BS69" t="str">
            <v>Y</v>
          </cell>
          <cell r="BT69">
            <v>4341.8360229362388</v>
          </cell>
          <cell r="BU69">
            <v>1.7186508222129415E-2</v>
          </cell>
          <cell r="BV69">
            <v>-4786.2</v>
          </cell>
        </row>
        <row r="70">
          <cell r="A70">
            <v>458</v>
          </cell>
          <cell r="B70">
            <v>0</v>
          </cell>
          <cell r="C70">
            <v>124703</v>
          </cell>
          <cell r="D70">
            <v>9353037</v>
          </cell>
          <cell r="E70" t="str">
            <v>Hopton Church of England Voluntary Controlled Primary School</v>
          </cell>
          <cell r="F70">
            <v>88</v>
          </cell>
          <cell r="G70">
            <v>88</v>
          </cell>
          <cell r="H70">
            <v>0</v>
          </cell>
          <cell r="I70">
            <v>270512</v>
          </cell>
          <cell r="J70">
            <v>0</v>
          </cell>
          <cell r="K70">
            <v>0</v>
          </cell>
          <cell r="L70">
            <v>8280.0000000000182</v>
          </cell>
          <cell r="M70">
            <v>0</v>
          </cell>
          <cell r="N70">
            <v>10350.000000000022</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24394.936708860761</v>
          </cell>
          <cell r="AF70">
            <v>0</v>
          </cell>
          <cell r="AG70">
            <v>1547.9999999999968</v>
          </cell>
          <cell r="AH70">
            <v>0</v>
          </cell>
          <cell r="AI70">
            <v>117800</v>
          </cell>
          <cell r="AJ70">
            <v>0</v>
          </cell>
          <cell r="AK70">
            <v>0</v>
          </cell>
          <cell r="AL70">
            <v>0</v>
          </cell>
          <cell r="AM70">
            <v>10978</v>
          </cell>
          <cell r="AN70">
            <v>0</v>
          </cell>
          <cell r="AO70">
            <v>0</v>
          </cell>
          <cell r="AP70">
            <v>0</v>
          </cell>
          <cell r="AQ70">
            <v>0</v>
          </cell>
          <cell r="AR70">
            <v>0</v>
          </cell>
          <cell r="AS70">
            <v>0</v>
          </cell>
          <cell r="AT70">
            <v>0</v>
          </cell>
          <cell r="AU70">
            <v>0</v>
          </cell>
          <cell r="AV70">
            <v>270512</v>
          </cell>
          <cell r="AW70">
            <v>44572.936708860798</v>
          </cell>
          <cell r="AX70">
            <v>128778</v>
          </cell>
          <cell r="AY70">
            <v>43708.800708860785</v>
          </cell>
          <cell r="AZ70">
            <v>443862.9367088608</v>
          </cell>
          <cell r="BA70">
            <v>432884.9367088608</v>
          </cell>
          <cell r="BB70">
            <v>4180</v>
          </cell>
          <cell r="BC70">
            <v>367840</v>
          </cell>
          <cell r="BD70">
            <v>0</v>
          </cell>
          <cell r="BE70">
            <v>0</v>
          </cell>
          <cell r="BF70">
            <v>443862.9367088608</v>
          </cell>
          <cell r="BG70">
            <v>443862.93670886074</v>
          </cell>
          <cell r="BH70">
            <v>0</v>
          </cell>
          <cell r="BI70">
            <v>378818</v>
          </cell>
          <cell r="BJ70">
            <v>250040</v>
          </cell>
          <cell r="BK70">
            <v>315084.9367088608</v>
          </cell>
          <cell r="BL70">
            <v>3580.5106444188727</v>
          </cell>
          <cell r="BM70">
            <v>3494.3164109890108</v>
          </cell>
          <cell r="BN70">
            <v>2.4666980116281462E-2</v>
          </cell>
          <cell r="BO70">
            <v>0</v>
          </cell>
          <cell r="BP70">
            <v>0</v>
          </cell>
          <cell r="BQ70">
            <v>443862.9367088608</v>
          </cell>
          <cell r="BR70">
            <v>4919.1470080552363</v>
          </cell>
          <cell r="BS70" t="str">
            <v>Y</v>
          </cell>
          <cell r="BT70">
            <v>5043.8970080552363</v>
          </cell>
          <cell r="BU70">
            <v>2.9475563379383951E-2</v>
          </cell>
          <cell r="BV70">
            <v>-2339.92</v>
          </cell>
        </row>
        <row r="71">
          <cell r="A71">
            <v>308</v>
          </cell>
          <cell r="B71">
            <v>0</v>
          </cell>
          <cell r="C71">
            <v>124705</v>
          </cell>
          <cell r="D71">
            <v>9353042</v>
          </cell>
          <cell r="E71" t="str">
            <v>Kersey Church of England Voluntary Controlled Primary School</v>
          </cell>
          <cell r="F71">
            <v>40</v>
          </cell>
          <cell r="G71">
            <v>40</v>
          </cell>
          <cell r="H71">
            <v>0</v>
          </cell>
          <cell r="I71">
            <v>122960</v>
          </cell>
          <cell r="J71">
            <v>0</v>
          </cell>
          <cell r="K71">
            <v>0</v>
          </cell>
          <cell r="L71">
            <v>2300</v>
          </cell>
          <cell r="M71">
            <v>0</v>
          </cell>
          <cell r="N71">
            <v>2875</v>
          </cell>
          <cell r="O71">
            <v>0</v>
          </cell>
          <cell r="P71">
            <v>430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3864.7058823529414</v>
          </cell>
          <cell r="AF71">
            <v>0</v>
          </cell>
          <cell r="AG71">
            <v>0</v>
          </cell>
          <cell r="AH71">
            <v>0</v>
          </cell>
          <cell r="AI71">
            <v>117800</v>
          </cell>
          <cell r="AJ71">
            <v>45000</v>
          </cell>
          <cell r="AK71">
            <v>0</v>
          </cell>
          <cell r="AL71">
            <v>1000</v>
          </cell>
          <cell r="AM71">
            <v>3892.2</v>
          </cell>
          <cell r="AN71">
            <v>0</v>
          </cell>
          <cell r="AO71">
            <v>0</v>
          </cell>
          <cell r="AP71">
            <v>0</v>
          </cell>
          <cell r="AQ71">
            <v>5022</v>
          </cell>
          <cell r="AR71">
            <v>0</v>
          </cell>
          <cell r="AS71">
            <v>0</v>
          </cell>
          <cell r="AT71">
            <v>0</v>
          </cell>
          <cell r="AU71">
            <v>0</v>
          </cell>
          <cell r="AV71">
            <v>122960</v>
          </cell>
          <cell r="AW71">
            <v>9469.7058823529405</v>
          </cell>
          <cell r="AX71">
            <v>172714.2</v>
          </cell>
          <cell r="AY71">
            <v>16666.069882352942</v>
          </cell>
          <cell r="AZ71">
            <v>305143.90588235296</v>
          </cell>
          <cell r="BA71">
            <v>295229.70588235295</v>
          </cell>
          <cell r="BB71">
            <v>4180</v>
          </cell>
          <cell r="BC71">
            <v>167200</v>
          </cell>
          <cell r="BD71">
            <v>0</v>
          </cell>
          <cell r="BE71">
            <v>0</v>
          </cell>
          <cell r="BF71">
            <v>305143.90588235296</v>
          </cell>
          <cell r="BG71">
            <v>305143.90588235296</v>
          </cell>
          <cell r="BH71">
            <v>0</v>
          </cell>
          <cell r="BI71">
            <v>177114.2</v>
          </cell>
          <cell r="BJ71">
            <v>10422.000000000011</v>
          </cell>
          <cell r="BK71">
            <v>138451.70588235295</v>
          </cell>
          <cell r="BL71">
            <v>3461.2926470588236</v>
          </cell>
          <cell r="BM71">
            <v>3100.0886148936165</v>
          </cell>
          <cell r="BN71">
            <v>0.11651409912280919</v>
          </cell>
          <cell r="BO71">
            <v>0</v>
          </cell>
          <cell r="BP71">
            <v>0</v>
          </cell>
          <cell r="BQ71">
            <v>305143.90588235296</v>
          </cell>
          <cell r="BR71">
            <v>7380.7426470588234</v>
          </cell>
          <cell r="BS71" t="str">
            <v>Y</v>
          </cell>
          <cell r="BT71">
            <v>7628.5976470588239</v>
          </cell>
          <cell r="BU71">
            <v>0.1492332024175933</v>
          </cell>
          <cell r="BV71">
            <v>-1063.5999999999999</v>
          </cell>
        </row>
        <row r="72">
          <cell r="A72">
            <v>468</v>
          </cell>
          <cell r="B72">
            <v>0</v>
          </cell>
          <cell r="C72">
            <v>124706</v>
          </cell>
          <cell r="D72">
            <v>9353043</v>
          </cell>
          <cell r="E72" t="str">
            <v>All Saints' Church of England Voluntary Controlled Primary School, Lawshall</v>
          </cell>
          <cell r="F72">
            <v>170</v>
          </cell>
          <cell r="G72">
            <v>170</v>
          </cell>
          <cell r="H72">
            <v>0</v>
          </cell>
          <cell r="I72">
            <v>522580</v>
          </cell>
          <cell r="J72">
            <v>0</v>
          </cell>
          <cell r="K72">
            <v>0</v>
          </cell>
          <cell r="L72">
            <v>5519.9999999999964</v>
          </cell>
          <cell r="M72">
            <v>0</v>
          </cell>
          <cell r="N72">
            <v>8475.4335260115604</v>
          </cell>
          <cell r="O72">
            <v>0</v>
          </cell>
          <cell r="P72">
            <v>648.81656804733632</v>
          </cell>
          <cell r="Q72">
            <v>261.53846153846155</v>
          </cell>
          <cell r="R72">
            <v>0</v>
          </cell>
          <cell r="S72">
            <v>0</v>
          </cell>
          <cell r="T72">
            <v>0</v>
          </cell>
          <cell r="U72">
            <v>0</v>
          </cell>
          <cell r="V72">
            <v>0</v>
          </cell>
          <cell r="W72">
            <v>0</v>
          </cell>
          <cell r="X72">
            <v>0</v>
          </cell>
          <cell r="Y72">
            <v>0</v>
          </cell>
          <cell r="Z72">
            <v>0</v>
          </cell>
          <cell r="AA72">
            <v>0</v>
          </cell>
          <cell r="AB72">
            <v>644.82758620689651</v>
          </cell>
          <cell r="AC72">
            <v>0</v>
          </cell>
          <cell r="AD72">
            <v>0</v>
          </cell>
          <cell r="AE72">
            <v>41062.5</v>
          </cell>
          <cell r="AF72">
            <v>0</v>
          </cell>
          <cell r="AG72">
            <v>0</v>
          </cell>
          <cell r="AH72">
            <v>0</v>
          </cell>
          <cell r="AI72">
            <v>117800</v>
          </cell>
          <cell r="AJ72">
            <v>0</v>
          </cell>
          <cell r="AK72">
            <v>0</v>
          </cell>
          <cell r="AL72">
            <v>0</v>
          </cell>
          <cell r="AM72">
            <v>15469</v>
          </cell>
          <cell r="AN72">
            <v>0</v>
          </cell>
          <cell r="AO72">
            <v>0</v>
          </cell>
          <cell r="AP72">
            <v>0</v>
          </cell>
          <cell r="AQ72">
            <v>0</v>
          </cell>
          <cell r="AR72">
            <v>0</v>
          </cell>
          <cell r="AS72">
            <v>0</v>
          </cell>
          <cell r="AT72">
            <v>0</v>
          </cell>
          <cell r="AU72">
            <v>0</v>
          </cell>
          <cell r="AV72">
            <v>522580</v>
          </cell>
          <cell r="AW72">
            <v>56613.116141804247</v>
          </cell>
          <cell r="AX72">
            <v>133269</v>
          </cell>
          <cell r="AY72">
            <v>58514.258277798675</v>
          </cell>
          <cell r="AZ72">
            <v>712462.11614180426</v>
          </cell>
          <cell r="BA72">
            <v>696993.11614180426</v>
          </cell>
          <cell r="BB72">
            <v>4180</v>
          </cell>
          <cell r="BC72">
            <v>710600</v>
          </cell>
          <cell r="BD72">
            <v>13606.883858195739</v>
          </cell>
          <cell r="BE72">
            <v>0</v>
          </cell>
          <cell r="BF72">
            <v>726069</v>
          </cell>
          <cell r="BG72">
            <v>726069</v>
          </cell>
          <cell r="BH72">
            <v>0</v>
          </cell>
          <cell r="BI72">
            <v>726069</v>
          </cell>
          <cell r="BJ72">
            <v>592800</v>
          </cell>
          <cell r="BK72">
            <v>592800</v>
          </cell>
          <cell r="BL72">
            <v>3487.0588235294117</v>
          </cell>
          <cell r="BM72">
            <v>3391.274686781609</v>
          </cell>
          <cell r="BN72">
            <v>2.8244287353409239E-2</v>
          </cell>
          <cell r="BO72">
            <v>0</v>
          </cell>
          <cell r="BP72">
            <v>0</v>
          </cell>
          <cell r="BQ72">
            <v>726069</v>
          </cell>
          <cell r="BR72">
            <v>4180</v>
          </cell>
          <cell r="BS72" t="str">
            <v>Y</v>
          </cell>
          <cell r="BT72">
            <v>4270.9941176470584</v>
          </cell>
          <cell r="BU72">
            <v>2.7360343966452483E-2</v>
          </cell>
          <cell r="BV72">
            <v>-4520.3</v>
          </cell>
        </row>
        <row r="73">
          <cell r="A73">
            <v>478</v>
          </cell>
          <cell r="B73">
            <v>0</v>
          </cell>
          <cell r="C73">
            <v>124709</v>
          </cell>
          <cell r="D73">
            <v>9353048</v>
          </cell>
          <cell r="E73" t="str">
            <v>Moulton Church of England Voluntary Controlled Primary School</v>
          </cell>
          <cell r="F73">
            <v>192</v>
          </cell>
          <cell r="G73">
            <v>192</v>
          </cell>
          <cell r="H73">
            <v>0</v>
          </cell>
          <cell r="I73">
            <v>590208</v>
          </cell>
          <cell r="J73">
            <v>0</v>
          </cell>
          <cell r="K73">
            <v>0</v>
          </cell>
          <cell r="L73">
            <v>8739.9999999999964</v>
          </cell>
          <cell r="M73">
            <v>0</v>
          </cell>
          <cell r="N73">
            <v>11500</v>
          </cell>
          <cell r="O73">
            <v>0</v>
          </cell>
          <cell r="P73">
            <v>430.00000000000142</v>
          </cell>
          <cell r="Q73">
            <v>0</v>
          </cell>
          <cell r="R73">
            <v>0</v>
          </cell>
          <cell r="S73">
            <v>0</v>
          </cell>
          <cell r="T73">
            <v>0</v>
          </cell>
          <cell r="U73">
            <v>0</v>
          </cell>
          <cell r="V73">
            <v>0</v>
          </cell>
          <cell r="W73">
            <v>0</v>
          </cell>
          <cell r="X73">
            <v>0</v>
          </cell>
          <cell r="Y73">
            <v>0</v>
          </cell>
          <cell r="Z73">
            <v>0</v>
          </cell>
          <cell r="AA73">
            <v>0</v>
          </cell>
          <cell r="AB73">
            <v>1303.7037037037057</v>
          </cell>
          <cell r="AC73">
            <v>0</v>
          </cell>
          <cell r="AD73">
            <v>0</v>
          </cell>
          <cell r="AE73">
            <v>63870.379746835439</v>
          </cell>
          <cell r="AF73">
            <v>0</v>
          </cell>
          <cell r="AG73">
            <v>0</v>
          </cell>
          <cell r="AH73">
            <v>0</v>
          </cell>
          <cell r="AI73">
            <v>117800</v>
          </cell>
          <cell r="AJ73">
            <v>0</v>
          </cell>
          <cell r="AK73">
            <v>0</v>
          </cell>
          <cell r="AL73">
            <v>0</v>
          </cell>
          <cell r="AM73">
            <v>20459</v>
          </cell>
          <cell r="AN73">
            <v>0</v>
          </cell>
          <cell r="AO73">
            <v>0</v>
          </cell>
          <cell r="AP73">
            <v>0</v>
          </cell>
          <cell r="AQ73">
            <v>0</v>
          </cell>
          <cell r="AR73">
            <v>0</v>
          </cell>
          <cell r="AS73">
            <v>0</v>
          </cell>
          <cell r="AT73">
            <v>0</v>
          </cell>
          <cell r="AU73">
            <v>0</v>
          </cell>
          <cell r="AV73">
            <v>590208</v>
          </cell>
          <cell r="AW73">
            <v>85844.083450539139</v>
          </cell>
          <cell r="AX73">
            <v>138259</v>
          </cell>
          <cell r="AY73">
            <v>84204.243746835433</v>
          </cell>
          <cell r="AZ73">
            <v>814311.08345053915</v>
          </cell>
          <cell r="BA73">
            <v>793852.08345053915</v>
          </cell>
          <cell r="BB73">
            <v>4180</v>
          </cell>
          <cell r="BC73">
            <v>802560</v>
          </cell>
          <cell r="BD73">
            <v>8707.916549460846</v>
          </cell>
          <cell r="BE73">
            <v>0</v>
          </cell>
          <cell r="BF73">
            <v>823019</v>
          </cell>
          <cell r="BG73">
            <v>823019</v>
          </cell>
          <cell r="BH73">
            <v>0</v>
          </cell>
          <cell r="BI73">
            <v>823019</v>
          </cell>
          <cell r="BJ73">
            <v>684760</v>
          </cell>
          <cell r="BK73">
            <v>684760</v>
          </cell>
          <cell r="BL73">
            <v>3566.4583333333335</v>
          </cell>
          <cell r="BM73">
            <v>3463.5740336842105</v>
          </cell>
          <cell r="BN73">
            <v>2.9704663058605044E-2</v>
          </cell>
          <cell r="BO73">
            <v>0</v>
          </cell>
          <cell r="BP73">
            <v>0</v>
          </cell>
          <cell r="BQ73">
            <v>823019</v>
          </cell>
          <cell r="BR73">
            <v>4180</v>
          </cell>
          <cell r="BS73" t="str">
            <v>Y</v>
          </cell>
          <cell r="BT73">
            <v>4286.557291666667</v>
          </cell>
          <cell r="BU73">
            <v>2.2720583714595621E-2</v>
          </cell>
          <cell r="BV73">
            <v>-5105.28</v>
          </cell>
        </row>
        <row r="74">
          <cell r="A74">
            <v>488</v>
          </cell>
          <cell r="B74">
            <v>0</v>
          </cell>
          <cell r="C74">
            <v>124710</v>
          </cell>
          <cell r="D74">
            <v>9353049</v>
          </cell>
          <cell r="E74" t="str">
            <v>Norton CEVC Primary School</v>
          </cell>
          <cell r="F74">
            <v>208</v>
          </cell>
          <cell r="G74">
            <v>208</v>
          </cell>
          <cell r="H74">
            <v>0</v>
          </cell>
          <cell r="I74">
            <v>639392</v>
          </cell>
          <cell r="J74">
            <v>0</v>
          </cell>
          <cell r="K74">
            <v>0</v>
          </cell>
          <cell r="L74">
            <v>8739.9999999999945</v>
          </cell>
          <cell r="M74">
            <v>0</v>
          </cell>
          <cell r="N74">
            <v>15022.222222222224</v>
          </cell>
          <cell r="O74">
            <v>0</v>
          </cell>
          <cell r="P74">
            <v>215.00000000000009</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56285.517241379312</v>
          </cell>
          <cell r="AF74">
            <v>0</v>
          </cell>
          <cell r="AG74">
            <v>0</v>
          </cell>
          <cell r="AH74">
            <v>0</v>
          </cell>
          <cell r="AI74">
            <v>117800</v>
          </cell>
          <cell r="AJ74">
            <v>0</v>
          </cell>
          <cell r="AK74">
            <v>0</v>
          </cell>
          <cell r="AL74">
            <v>0</v>
          </cell>
          <cell r="AM74">
            <v>12475</v>
          </cell>
          <cell r="AN74">
            <v>0</v>
          </cell>
          <cell r="AO74">
            <v>0</v>
          </cell>
          <cell r="AP74">
            <v>0</v>
          </cell>
          <cell r="AQ74">
            <v>0</v>
          </cell>
          <cell r="AR74">
            <v>0</v>
          </cell>
          <cell r="AS74">
            <v>0</v>
          </cell>
          <cell r="AT74">
            <v>0</v>
          </cell>
          <cell r="AU74">
            <v>0</v>
          </cell>
          <cell r="AV74">
            <v>639392</v>
          </cell>
          <cell r="AW74">
            <v>80262.739463601523</v>
          </cell>
          <cell r="AX74">
            <v>130275</v>
          </cell>
          <cell r="AY74">
            <v>78272.99235249043</v>
          </cell>
          <cell r="AZ74">
            <v>849929.73946360149</v>
          </cell>
          <cell r="BA74">
            <v>837454.73946360149</v>
          </cell>
          <cell r="BB74">
            <v>4180</v>
          </cell>
          <cell r="BC74">
            <v>869440</v>
          </cell>
          <cell r="BD74">
            <v>31985.260536398506</v>
          </cell>
          <cell r="BE74">
            <v>0</v>
          </cell>
          <cell r="BF74">
            <v>881915</v>
          </cell>
          <cell r="BG74">
            <v>881915.00000000012</v>
          </cell>
          <cell r="BH74">
            <v>0</v>
          </cell>
          <cell r="BI74">
            <v>881915</v>
          </cell>
          <cell r="BJ74">
            <v>751640</v>
          </cell>
          <cell r="BK74">
            <v>751640</v>
          </cell>
          <cell r="BL74">
            <v>3613.6538461538462</v>
          </cell>
          <cell r="BM74">
            <v>3465.7178245098039</v>
          </cell>
          <cell r="BN74">
            <v>4.2685535619151733E-2</v>
          </cell>
          <cell r="BO74">
            <v>0</v>
          </cell>
          <cell r="BP74">
            <v>0</v>
          </cell>
          <cell r="BQ74">
            <v>881915</v>
          </cell>
          <cell r="BR74">
            <v>4180</v>
          </cell>
          <cell r="BS74" t="str">
            <v>Y</v>
          </cell>
          <cell r="BT74">
            <v>4239.9759615384619</v>
          </cell>
          <cell r="BU74">
            <v>3.3041092231450575E-2</v>
          </cell>
          <cell r="BV74">
            <v>-5530.72</v>
          </cell>
        </row>
        <row r="75">
          <cell r="A75">
            <v>495</v>
          </cell>
          <cell r="B75">
            <v>0</v>
          </cell>
          <cell r="C75">
            <v>124712</v>
          </cell>
          <cell r="D75">
            <v>9353056</v>
          </cell>
          <cell r="E75" t="str">
            <v>Risby Church of England Voluntary Controlled Primary School</v>
          </cell>
          <cell r="F75">
            <v>194</v>
          </cell>
          <cell r="G75">
            <v>194</v>
          </cell>
          <cell r="H75">
            <v>0</v>
          </cell>
          <cell r="I75">
            <v>596356</v>
          </cell>
          <cell r="J75">
            <v>0</v>
          </cell>
          <cell r="K75">
            <v>0</v>
          </cell>
          <cell r="L75">
            <v>9659.9999999999673</v>
          </cell>
          <cell r="M75">
            <v>0</v>
          </cell>
          <cell r="N75">
            <v>13309.943181818182</v>
          </cell>
          <cell r="O75">
            <v>0</v>
          </cell>
          <cell r="P75">
            <v>2593.3678756476679</v>
          </cell>
          <cell r="Q75">
            <v>1568.0829015544039</v>
          </cell>
          <cell r="R75">
            <v>0</v>
          </cell>
          <cell r="S75">
            <v>0</v>
          </cell>
          <cell r="T75">
            <v>0</v>
          </cell>
          <cell r="U75">
            <v>0</v>
          </cell>
          <cell r="V75">
            <v>0</v>
          </cell>
          <cell r="W75">
            <v>0</v>
          </cell>
          <cell r="X75">
            <v>0</v>
          </cell>
          <cell r="Y75">
            <v>0</v>
          </cell>
          <cell r="Z75">
            <v>0</v>
          </cell>
          <cell r="AA75">
            <v>0</v>
          </cell>
          <cell r="AB75">
            <v>650.60975609756133</v>
          </cell>
          <cell r="AC75">
            <v>0</v>
          </cell>
          <cell r="AD75">
            <v>0</v>
          </cell>
          <cell r="AE75">
            <v>41115.483870967742</v>
          </cell>
          <cell r="AF75">
            <v>0</v>
          </cell>
          <cell r="AG75">
            <v>0</v>
          </cell>
          <cell r="AH75">
            <v>0</v>
          </cell>
          <cell r="AI75">
            <v>117800</v>
          </cell>
          <cell r="AJ75">
            <v>0</v>
          </cell>
          <cell r="AK75">
            <v>0</v>
          </cell>
          <cell r="AL75">
            <v>0</v>
          </cell>
          <cell r="AM75">
            <v>14845.25</v>
          </cell>
          <cell r="AN75">
            <v>0</v>
          </cell>
          <cell r="AO75">
            <v>0</v>
          </cell>
          <cell r="AP75">
            <v>0</v>
          </cell>
          <cell r="AQ75">
            <v>0</v>
          </cell>
          <cell r="AR75">
            <v>0</v>
          </cell>
          <cell r="AS75">
            <v>0</v>
          </cell>
          <cell r="AT75">
            <v>0</v>
          </cell>
          <cell r="AU75">
            <v>0</v>
          </cell>
          <cell r="AV75">
            <v>596356</v>
          </cell>
          <cell r="AW75">
            <v>68897.487586085525</v>
          </cell>
          <cell r="AX75">
            <v>132645.25</v>
          </cell>
          <cell r="AY75">
            <v>64680.044850477854</v>
          </cell>
          <cell r="AZ75">
            <v>797898.73758608557</v>
          </cell>
          <cell r="BA75">
            <v>783053.48758608557</v>
          </cell>
          <cell r="BB75">
            <v>4180</v>
          </cell>
          <cell r="BC75">
            <v>810920</v>
          </cell>
          <cell r="BD75">
            <v>27866.512413914432</v>
          </cell>
          <cell r="BE75">
            <v>0</v>
          </cell>
          <cell r="BF75">
            <v>825765.25</v>
          </cell>
          <cell r="BG75">
            <v>825765.25</v>
          </cell>
          <cell r="BH75">
            <v>0</v>
          </cell>
          <cell r="BI75">
            <v>825765.25</v>
          </cell>
          <cell r="BJ75">
            <v>693120</v>
          </cell>
          <cell r="BK75">
            <v>693120</v>
          </cell>
          <cell r="BL75">
            <v>3572.783505154639</v>
          </cell>
          <cell r="BM75">
            <v>3393.797868390805</v>
          </cell>
          <cell r="BN75">
            <v>5.2739038594747364E-2</v>
          </cell>
          <cell r="BO75">
            <v>0</v>
          </cell>
          <cell r="BP75">
            <v>0</v>
          </cell>
          <cell r="BQ75">
            <v>825765.25</v>
          </cell>
          <cell r="BR75">
            <v>4180</v>
          </cell>
          <cell r="BS75" t="str">
            <v>Y</v>
          </cell>
          <cell r="BT75">
            <v>4256.5219072164946</v>
          </cell>
          <cell r="BU75">
            <v>2.4141292190117403E-2</v>
          </cell>
          <cell r="BV75">
            <v>-5158.46</v>
          </cell>
        </row>
        <row r="76">
          <cell r="A76">
            <v>517</v>
          </cell>
          <cell r="B76">
            <v>0</v>
          </cell>
          <cell r="C76">
            <v>124717</v>
          </cell>
          <cell r="D76">
            <v>9353064</v>
          </cell>
          <cell r="E76" t="str">
            <v>Walsham-le-Willows Church of England Voluntary Controlled Primary School</v>
          </cell>
          <cell r="F76">
            <v>130</v>
          </cell>
          <cell r="G76">
            <v>130</v>
          </cell>
          <cell r="H76">
            <v>0</v>
          </cell>
          <cell r="I76">
            <v>399620</v>
          </cell>
          <cell r="J76">
            <v>0</v>
          </cell>
          <cell r="K76">
            <v>0</v>
          </cell>
          <cell r="L76">
            <v>8279.9999999999727</v>
          </cell>
          <cell r="M76">
            <v>0</v>
          </cell>
          <cell r="N76">
            <v>10925</v>
          </cell>
          <cell r="O76">
            <v>0</v>
          </cell>
          <cell r="P76">
            <v>0</v>
          </cell>
          <cell r="Q76">
            <v>0</v>
          </cell>
          <cell r="R76">
            <v>0</v>
          </cell>
          <cell r="S76">
            <v>0</v>
          </cell>
          <cell r="T76">
            <v>0</v>
          </cell>
          <cell r="U76">
            <v>0</v>
          </cell>
          <cell r="V76">
            <v>0</v>
          </cell>
          <cell r="W76">
            <v>0</v>
          </cell>
          <cell r="X76">
            <v>0</v>
          </cell>
          <cell r="Y76">
            <v>0</v>
          </cell>
          <cell r="Z76">
            <v>0</v>
          </cell>
          <cell r="AA76">
            <v>0</v>
          </cell>
          <cell r="AB76">
            <v>638.39285714285722</v>
          </cell>
          <cell r="AC76">
            <v>0</v>
          </cell>
          <cell r="AD76">
            <v>0</v>
          </cell>
          <cell r="AE76">
            <v>42583.333333333328</v>
          </cell>
          <cell r="AF76">
            <v>0</v>
          </cell>
          <cell r="AG76">
            <v>0</v>
          </cell>
          <cell r="AH76">
            <v>0</v>
          </cell>
          <cell r="AI76">
            <v>117800</v>
          </cell>
          <cell r="AJ76">
            <v>11895.861148197584</v>
          </cell>
          <cell r="AK76">
            <v>0</v>
          </cell>
          <cell r="AL76">
            <v>0</v>
          </cell>
          <cell r="AM76">
            <v>11352.25</v>
          </cell>
          <cell r="AN76">
            <v>0</v>
          </cell>
          <cell r="AO76">
            <v>0</v>
          </cell>
          <cell r="AP76">
            <v>0</v>
          </cell>
          <cell r="AQ76">
            <v>0</v>
          </cell>
          <cell r="AR76">
            <v>0</v>
          </cell>
          <cell r="AS76">
            <v>0</v>
          </cell>
          <cell r="AT76">
            <v>0</v>
          </cell>
          <cell r="AU76">
            <v>0</v>
          </cell>
          <cell r="AV76">
            <v>399620</v>
          </cell>
          <cell r="AW76">
            <v>62426.726190476154</v>
          </cell>
          <cell r="AX76">
            <v>141048.11114819758</v>
          </cell>
          <cell r="AY76">
            <v>62184.697333333315</v>
          </cell>
          <cell r="AZ76">
            <v>603094.83733867377</v>
          </cell>
          <cell r="BA76">
            <v>591742.58733867377</v>
          </cell>
          <cell r="BB76">
            <v>4180</v>
          </cell>
          <cell r="BC76">
            <v>543400</v>
          </cell>
          <cell r="BD76">
            <v>0</v>
          </cell>
          <cell r="BE76">
            <v>0</v>
          </cell>
          <cell r="BF76">
            <v>603094.83733867377</v>
          </cell>
          <cell r="BG76">
            <v>603094.83733867377</v>
          </cell>
          <cell r="BH76">
            <v>0</v>
          </cell>
          <cell r="BI76">
            <v>554752.25</v>
          </cell>
          <cell r="BJ76">
            <v>413704.13885180245</v>
          </cell>
          <cell r="BK76">
            <v>462046.72619047621</v>
          </cell>
          <cell r="BL76">
            <v>3554.2055860805863</v>
          </cell>
          <cell r="BM76">
            <v>3483.3118088600181</v>
          </cell>
          <cell r="BN76">
            <v>2.0352406304897961E-2</v>
          </cell>
          <cell r="BO76">
            <v>0</v>
          </cell>
          <cell r="BP76">
            <v>0</v>
          </cell>
          <cell r="BQ76">
            <v>603094.83733867377</v>
          </cell>
          <cell r="BR76">
            <v>4551.8660564513366</v>
          </cell>
          <cell r="BS76" t="str">
            <v>Y</v>
          </cell>
          <cell r="BT76">
            <v>4639.1910564513364</v>
          </cell>
          <cell r="BU76">
            <v>1.5505152038035375E-2</v>
          </cell>
          <cell r="BV76">
            <v>-3456.7</v>
          </cell>
        </row>
        <row r="77">
          <cell r="A77">
            <v>338</v>
          </cell>
          <cell r="B77">
            <v>0</v>
          </cell>
          <cell r="C77">
            <v>124718</v>
          </cell>
          <cell r="D77">
            <v>9353066</v>
          </cell>
          <cell r="E77" t="str">
            <v>Whatfield Church of England Voluntary Controlled Primary School</v>
          </cell>
          <cell r="F77">
            <v>49</v>
          </cell>
          <cell r="G77">
            <v>49</v>
          </cell>
          <cell r="H77">
            <v>0</v>
          </cell>
          <cell r="I77">
            <v>150626</v>
          </cell>
          <cell r="J77">
            <v>0</v>
          </cell>
          <cell r="K77">
            <v>0</v>
          </cell>
          <cell r="L77">
            <v>3680</v>
          </cell>
          <cell r="M77">
            <v>0</v>
          </cell>
          <cell r="N77">
            <v>5512.5</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21179.605263157893</v>
          </cell>
          <cell r="AF77">
            <v>0</v>
          </cell>
          <cell r="AG77">
            <v>54.000000000001563</v>
          </cell>
          <cell r="AH77">
            <v>0</v>
          </cell>
          <cell r="AI77">
            <v>117800</v>
          </cell>
          <cell r="AJ77">
            <v>0</v>
          </cell>
          <cell r="AK77">
            <v>0</v>
          </cell>
          <cell r="AL77">
            <v>0</v>
          </cell>
          <cell r="AM77">
            <v>3773.2</v>
          </cell>
          <cell r="AN77">
            <v>0</v>
          </cell>
          <cell r="AO77">
            <v>0</v>
          </cell>
          <cell r="AP77">
            <v>0</v>
          </cell>
          <cell r="AQ77">
            <v>3300</v>
          </cell>
          <cell r="AR77">
            <v>0</v>
          </cell>
          <cell r="AS77">
            <v>0</v>
          </cell>
          <cell r="AT77">
            <v>0</v>
          </cell>
          <cell r="AU77">
            <v>0</v>
          </cell>
          <cell r="AV77">
            <v>150626</v>
          </cell>
          <cell r="AW77">
            <v>30426.105263157893</v>
          </cell>
          <cell r="AX77">
            <v>124873.2</v>
          </cell>
          <cell r="AY77">
            <v>35774.719263157895</v>
          </cell>
          <cell r="AZ77">
            <v>305925.30526315788</v>
          </cell>
          <cell r="BA77">
            <v>298852.10526315786</v>
          </cell>
          <cell r="BB77">
            <v>4180</v>
          </cell>
          <cell r="BC77">
            <v>204820</v>
          </cell>
          <cell r="BD77">
            <v>0</v>
          </cell>
          <cell r="BE77">
            <v>0</v>
          </cell>
          <cell r="BF77">
            <v>305925.30526315788</v>
          </cell>
          <cell r="BG77">
            <v>305925.30526315788</v>
          </cell>
          <cell r="BH77">
            <v>0</v>
          </cell>
          <cell r="BI77">
            <v>211893.2</v>
          </cell>
          <cell r="BJ77">
            <v>90320.000000000015</v>
          </cell>
          <cell r="BK77">
            <v>184352.10526315786</v>
          </cell>
          <cell r="BL77">
            <v>3762.2878625134258</v>
          </cell>
          <cell r="BM77">
            <v>3888.6735466666651</v>
          </cell>
          <cell r="BN77">
            <v>-3.2500975624856938E-2</v>
          </cell>
          <cell r="BO77">
            <v>5.0981331274856934E-2</v>
          </cell>
          <cell r="BP77">
            <v>9714.2379608169194</v>
          </cell>
          <cell r="BQ77">
            <v>315639.54322397482</v>
          </cell>
          <cell r="BR77">
            <v>6297.2723106933636</v>
          </cell>
          <cell r="BS77" t="str">
            <v>Y</v>
          </cell>
          <cell r="BT77">
            <v>6441.6233311015267</v>
          </cell>
          <cell r="BU77">
            <v>-2.0945869447322796E-2</v>
          </cell>
          <cell r="BV77">
            <v>-1302.9100000000001</v>
          </cell>
        </row>
        <row r="78">
          <cell r="A78">
            <v>202</v>
          </cell>
          <cell r="B78">
            <v>0</v>
          </cell>
          <cell r="C78">
            <v>124719</v>
          </cell>
          <cell r="D78">
            <v>9353074</v>
          </cell>
          <cell r="E78" t="str">
            <v>Bawdsey Church of England Voluntary Controlled Primary School</v>
          </cell>
          <cell r="F78">
            <v>51</v>
          </cell>
          <cell r="G78">
            <v>51</v>
          </cell>
          <cell r="H78">
            <v>0</v>
          </cell>
          <cell r="I78">
            <v>156774</v>
          </cell>
          <cell r="J78">
            <v>0</v>
          </cell>
          <cell r="K78">
            <v>0</v>
          </cell>
          <cell r="L78">
            <v>5520.0000000000036</v>
          </cell>
          <cell r="M78">
            <v>0</v>
          </cell>
          <cell r="N78">
            <v>7168.333333333333</v>
          </cell>
          <cell r="O78">
            <v>0</v>
          </cell>
          <cell r="P78">
            <v>0</v>
          </cell>
          <cell r="Q78">
            <v>0</v>
          </cell>
          <cell r="R78">
            <v>0</v>
          </cell>
          <cell r="S78">
            <v>0</v>
          </cell>
          <cell r="T78">
            <v>0</v>
          </cell>
          <cell r="U78">
            <v>0</v>
          </cell>
          <cell r="V78">
            <v>0</v>
          </cell>
          <cell r="W78">
            <v>0</v>
          </cell>
          <cell r="X78">
            <v>0</v>
          </cell>
          <cell r="Y78">
            <v>0</v>
          </cell>
          <cell r="Z78">
            <v>0</v>
          </cell>
          <cell r="AA78">
            <v>0</v>
          </cell>
          <cell r="AB78">
            <v>637.4999999999992</v>
          </cell>
          <cell r="AC78">
            <v>0</v>
          </cell>
          <cell r="AD78">
            <v>0</v>
          </cell>
          <cell r="AE78">
            <v>15955.714285714286</v>
          </cell>
          <cell r="AF78">
            <v>0</v>
          </cell>
          <cell r="AG78">
            <v>0</v>
          </cell>
          <cell r="AH78">
            <v>0</v>
          </cell>
          <cell r="AI78">
            <v>117800</v>
          </cell>
          <cell r="AJ78">
            <v>0</v>
          </cell>
          <cell r="AK78">
            <v>0</v>
          </cell>
          <cell r="AL78">
            <v>0</v>
          </cell>
          <cell r="AM78">
            <v>8857.25</v>
          </cell>
          <cell r="AN78">
            <v>0</v>
          </cell>
          <cell r="AO78">
            <v>0</v>
          </cell>
          <cell r="AP78">
            <v>0</v>
          </cell>
          <cell r="AQ78">
            <v>0</v>
          </cell>
          <cell r="AR78">
            <v>0</v>
          </cell>
          <cell r="AS78">
            <v>0</v>
          </cell>
          <cell r="AT78">
            <v>0</v>
          </cell>
          <cell r="AU78">
            <v>0</v>
          </cell>
          <cell r="AV78">
            <v>156774</v>
          </cell>
          <cell r="AW78">
            <v>29281.547619047622</v>
          </cell>
          <cell r="AX78">
            <v>126657.25</v>
          </cell>
          <cell r="AY78">
            <v>32298.744952380956</v>
          </cell>
          <cell r="AZ78">
            <v>312712.79761904763</v>
          </cell>
          <cell r="BA78">
            <v>303855.54761904763</v>
          </cell>
          <cell r="BB78">
            <v>4180</v>
          </cell>
          <cell r="BC78">
            <v>213180</v>
          </cell>
          <cell r="BD78">
            <v>0</v>
          </cell>
          <cell r="BE78">
            <v>0</v>
          </cell>
          <cell r="BF78">
            <v>312712.79761904763</v>
          </cell>
          <cell r="BG78">
            <v>312712.79761904763</v>
          </cell>
          <cell r="BH78">
            <v>0</v>
          </cell>
          <cell r="BI78">
            <v>222037.25</v>
          </cell>
          <cell r="BJ78">
            <v>95380</v>
          </cell>
          <cell r="BK78">
            <v>186055.54761904763</v>
          </cell>
          <cell r="BL78">
            <v>3648.1479925303456</v>
          </cell>
          <cell r="BM78">
            <v>4233.0469111111115</v>
          </cell>
          <cell r="BN78">
            <v>-0.13817444759364567</v>
          </cell>
          <cell r="BO78">
            <v>0.15665480324364567</v>
          </cell>
          <cell r="BP78">
            <v>33819.483680042897</v>
          </cell>
          <cell r="BQ78">
            <v>346532.28129909054</v>
          </cell>
          <cell r="BR78">
            <v>6621.0790450802069</v>
          </cell>
          <cell r="BS78" t="str">
            <v>Y</v>
          </cell>
          <cell r="BT78">
            <v>6794.750613707658</v>
          </cell>
          <cell r="BU78">
            <v>-3.590327818870398E-2</v>
          </cell>
          <cell r="BV78">
            <v>-1356.09</v>
          </cell>
        </row>
        <row r="79">
          <cell r="A79">
            <v>10</v>
          </cell>
          <cell r="B79">
            <v>0</v>
          </cell>
          <cell r="C79">
            <v>124720</v>
          </cell>
          <cell r="D79">
            <v>9353075</v>
          </cell>
          <cell r="E79" t="str">
            <v>Bedfield Church of England Voluntary Controlled Primary School</v>
          </cell>
          <cell r="F79">
            <v>40</v>
          </cell>
          <cell r="G79">
            <v>40</v>
          </cell>
          <cell r="H79">
            <v>0</v>
          </cell>
          <cell r="I79">
            <v>122960</v>
          </cell>
          <cell r="J79">
            <v>0</v>
          </cell>
          <cell r="K79">
            <v>0</v>
          </cell>
          <cell r="L79">
            <v>2300</v>
          </cell>
          <cell r="M79">
            <v>0</v>
          </cell>
          <cell r="N79">
            <v>2875</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20022.857142857141</v>
          </cell>
          <cell r="AF79">
            <v>0</v>
          </cell>
          <cell r="AG79">
            <v>540</v>
          </cell>
          <cell r="AH79">
            <v>0</v>
          </cell>
          <cell r="AI79">
            <v>117800</v>
          </cell>
          <cell r="AJ79">
            <v>0</v>
          </cell>
          <cell r="AK79">
            <v>0</v>
          </cell>
          <cell r="AL79">
            <v>0</v>
          </cell>
          <cell r="AM79">
            <v>6861.25</v>
          </cell>
          <cell r="AN79">
            <v>0</v>
          </cell>
          <cell r="AO79">
            <v>0</v>
          </cell>
          <cell r="AP79">
            <v>0</v>
          </cell>
          <cell r="AQ79">
            <v>0</v>
          </cell>
          <cell r="AR79">
            <v>0</v>
          </cell>
          <cell r="AS79">
            <v>0</v>
          </cell>
          <cell r="AT79">
            <v>0</v>
          </cell>
          <cell r="AU79">
            <v>0</v>
          </cell>
          <cell r="AV79">
            <v>122960</v>
          </cell>
          <cell r="AW79">
            <v>25737.857142857141</v>
          </cell>
          <cell r="AX79">
            <v>124661.25</v>
          </cell>
          <cell r="AY79">
            <v>32609.221142857139</v>
          </cell>
          <cell r="AZ79">
            <v>273359.10714285716</v>
          </cell>
          <cell r="BA79">
            <v>266497.85714285716</v>
          </cell>
          <cell r="BB79">
            <v>4180</v>
          </cell>
          <cell r="BC79">
            <v>167200</v>
          </cell>
          <cell r="BD79">
            <v>0</v>
          </cell>
          <cell r="BE79">
            <v>0</v>
          </cell>
          <cell r="BF79">
            <v>273359.10714285716</v>
          </cell>
          <cell r="BG79">
            <v>273359.10714285716</v>
          </cell>
          <cell r="BH79">
            <v>0</v>
          </cell>
          <cell r="BI79">
            <v>174061.25</v>
          </cell>
          <cell r="BJ79">
            <v>49400</v>
          </cell>
          <cell r="BK79">
            <v>148697.85714285716</v>
          </cell>
          <cell r="BL79">
            <v>3717.4464285714289</v>
          </cell>
          <cell r="BM79">
            <v>3712.9830466666658</v>
          </cell>
          <cell r="BN79">
            <v>1.2021013424152549E-3</v>
          </cell>
          <cell r="BO79">
            <v>1.7278254307584742E-2</v>
          </cell>
          <cell r="BP79">
            <v>2566.1546128022974</v>
          </cell>
          <cell r="BQ79">
            <v>275925.26175565948</v>
          </cell>
          <cell r="BR79">
            <v>6726.6002938914871</v>
          </cell>
          <cell r="BS79" t="str">
            <v>Y</v>
          </cell>
          <cell r="BT79">
            <v>6898.1315438914871</v>
          </cell>
          <cell r="BU79">
            <v>6.3978220827134002E-2</v>
          </cell>
          <cell r="BV79">
            <v>-1063.5999999999999</v>
          </cell>
        </row>
        <row r="80">
          <cell r="A80">
            <v>11</v>
          </cell>
          <cell r="B80">
            <v>0</v>
          </cell>
          <cell r="C80">
            <v>124721</v>
          </cell>
          <cell r="D80">
            <v>9353076</v>
          </cell>
          <cell r="E80" t="str">
            <v>Benhall St Mary's Church of England Voluntary Controlled Primary School</v>
          </cell>
          <cell r="F80">
            <v>88</v>
          </cell>
          <cell r="G80">
            <v>88</v>
          </cell>
          <cell r="H80">
            <v>0</v>
          </cell>
          <cell r="I80">
            <v>270512</v>
          </cell>
          <cell r="J80">
            <v>0</v>
          </cell>
          <cell r="K80">
            <v>0</v>
          </cell>
          <cell r="L80">
            <v>7819.9999999999936</v>
          </cell>
          <cell r="M80">
            <v>0</v>
          </cell>
          <cell r="N80">
            <v>10120</v>
          </cell>
          <cell r="O80">
            <v>0</v>
          </cell>
          <cell r="P80">
            <v>5805.0000000000027</v>
          </cell>
          <cell r="Q80">
            <v>519.99999999999932</v>
          </cell>
          <cell r="R80">
            <v>0</v>
          </cell>
          <cell r="S80">
            <v>0</v>
          </cell>
          <cell r="T80">
            <v>0</v>
          </cell>
          <cell r="U80">
            <v>0</v>
          </cell>
          <cell r="V80">
            <v>0</v>
          </cell>
          <cell r="W80">
            <v>0</v>
          </cell>
          <cell r="X80">
            <v>0</v>
          </cell>
          <cell r="Y80">
            <v>0</v>
          </cell>
          <cell r="Z80">
            <v>0</v>
          </cell>
          <cell r="AA80">
            <v>0</v>
          </cell>
          <cell r="AB80">
            <v>0</v>
          </cell>
          <cell r="AC80">
            <v>0</v>
          </cell>
          <cell r="AD80">
            <v>0</v>
          </cell>
          <cell r="AE80">
            <v>33458.333333333328</v>
          </cell>
          <cell r="AF80">
            <v>0</v>
          </cell>
          <cell r="AG80">
            <v>648.00000000000193</v>
          </cell>
          <cell r="AH80">
            <v>0</v>
          </cell>
          <cell r="AI80">
            <v>117800</v>
          </cell>
          <cell r="AJ80">
            <v>0</v>
          </cell>
          <cell r="AK80">
            <v>0</v>
          </cell>
          <cell r="AL80">
            <v>0</v>
          </cell>
          <cell r="AM80">
            <v>7485</v>
          </cell>
          <cell r="AN80">
            <v>0</v>
          </cell>
          <cell r="AO80">
            <v>0</v>
          </cell>
          <cell r="AP80">
            <v>0</v>
          </cell>
          <cell r="AQ80">
            <v>0</v>
          </cell>
          <cell r="AR80">
            <v>0</v>
          </cell>
          <cell r="AS80">
            <v>0</v>
          </cell>
          <cell r="AT80">
            <v>0</v>
          </cell>
          <cell r="AU80">
            <v>0</v>
          </cell>
          <cell r="AV80">
            <v>270512</v>
          </cell>
          <cell r="AW80">
            <v>58371.333333333328</v>
          </cell>
          <cell r="AX80">
            <v>125285</v>
          </cell>
          <cell r="AY80">
            <v>55589.69733333333</v>
          </cell>
          <cell r="AZ80">
            <v>454168.33333333331</v>
          </cell>
          <cell r="BA80">
            <v>446683.33333333331</v>
          </cell>
          <cell r="BB80">
            <v>4180</v>
          </cell>
          <cell r="BC80">
            <v>367840</v>
          </cell>
          <cell r="BD80">
            <v>0</v>
          </cell>
          <cell r="BE80">
            <v>0</v>
          </cell>
          <cell r="BF80">
            <v>454168.33333333331</v>
          </cell>
          <cell r="BG80">
            <v>454168.33333333331</v>
          </cell>
          <cell r="BH80">
            <v>0</v>
          </cell>
          <cell r="BI80">
            <v>375325</v>
          </cell>
          <cell r="BJ80">
            <v>250040</v>
          </cell>
          <cell r="BK80">
            <v>328883.33333333331</v>
          </cell>
          <cell r="BL80">
            <v>3737.310606060606</v>
          </cell>
          <cell r="BM80">
            <v>3666.4372226804126</v>
          </cell>
          <cell r="BN80">
            <v>1.9330314164872086E-2</v>
          </cell>
          <cell r="BO80">
            <v>0</v>
          </cell>
          <cell r="BP80">
            <v>0</v>
          </cell>
          <cell r="BQ80">
            <v>454168.33333333331</v>
          </cell>
          <cell r="BR80">
            <v>5075.9469696969691</v>
          </cell>
          <cell r="BS80" t="str">
            <v>Y</v>
          </cell>
          <cell r="BT80">
            <v>5161.003787878788</v>
          </cell>
          <cell r="BU80">
            <v>4.2211596212675895E-2</v>
          </cell>
          <cell r="BV80">
            <v>-2339.92</v>
          </cell>
        </row>
        <row r="81">
          <cell r="A81">
            <v>206</v>
          </cell>
          <cell r="B81">
            <v>0</v>
          </cell>
          <cell r="C81">
            <v>124723</v>
          </cell>
          <cell r="D81">
            <v>9353078</v>
          </cell>
          <cell r="E81" t="str">
            <v>Bramford Church of England Voluntary Controlled Primary School</v>
          </cell>
          <cell r="F81">
            <v>201</v>
          </cell>
          <cell r="G81">
            <v>201</v>
          </cell>
          <cell r="H81">
            <v>0</v>
          </cell>
          <cell r="I81">
            <v>617874</v>
          </cell>
          <cell r="J81">
            <v>0</v>
          </cell>
          <cell r="K81">
            <v>0</v>
          </cell>
          <cell r="L81">
            <v>20699.999999999964</v>
          </cell>
          <cell r="M81">
            <v>0</v>
          </cell>
          <cell r="N81">
            <v>25874.999999999956</v>
          </cell>
          <cell r="O81">
            <v>0</v>
          </cell>
          <cell r="P81">
            <v>2149.9999999999986</v>
          </cell>
          <cell r="Q81">
            <v>4940</v>
          </cell>
          <cell r="R81">
            <v>0</v>
          </cell>
          <cell r="S81">
            <v>4895.0000000000018</v>
          </cell>
          <cell r="T81">
            <v>2849.9999999999982</v>
          </cell>
          <cell r="U81">
            <v>0</v>
          </cell>
          <cell r="V81">
            <v>0</v>
          </cell>
          <cell r="W81">
            <v>0</v>
          </cell>
          <cell r="X81">
            <v>0</v>
          </cell>
          <cell r="Y81">
            <v>0</v>
          </cell>
          <cell r="Z81">
            <v>0</v>
          </cell>
          <cell r="AA81">
            <v>0</v>
          </cell>
          <cell r="AB81">
            <v>0</v>
          </cell>
          <cell r="AC81">
            <v>0</v>
          </cell>
          <cell r="AD81">
            <v>0</v>
          </cell>
          <cell r="AE81">
            <v>56632.631578947367</v>
          </cell>
          <cell r="AF81">
            <v>0</v>
          </cell>
          <cell r="AG81">
            <v>0</v>
          </cell>
          <cell r="AH81">
            <v>0</v>
          </cell>
          <cell r="AI81">
            <v>117800</v>
          </cell>
          <cell r="AJ81">
            <v>0</v>
          </cell>
          <cell r="AK81">
            <v>0</v>
          </cell>
          <cell r="AL81">
            <v>0</v>
          </cell>
          <cell r="AM81">
            <v>23827.25</v>
          </cell>
          <cell r="AN81">
            <v>0</v>
          </cell>
          <cell r="AO81">
            <v>0</v>
          </cell>
          <cell r="AP81">
            <v>0</v>
          </cell>
          <cell r="AQ81">
            <v>0</v>
          </cell>
          <cell r="AR81">
            <v>0</v>
          </cell>
          <cell r="AS81">
            <v>0</v>
          </cell>
          <cell r="AT81">
            <v>0</v>
          </cell>
          <cell r="AU81">
            <v>0</v>
          </cell>
          <cell r="AV81">
            <v>617874</v>
          </cell>
          <cell r="AW81">
            <v>118042.63157894729</v>
          </cell>
          <cell r="AX81">
            <v>141627.25</v>
          </cell>
          <cell r="AY81">
            <v>97336.495578947332</v>
          </cell>
          <cell r="AZ81">
            <v>877543.8815789473</v>
          </cell>
          <cell r="BA81">
            <v>853716.6315789473</v>
          </cell>
          <cell r="BB81">
            <v>4180</v>
          </cell>
          <cell r="BC81">
            <v>840180</v>
          </cell>
          <cell r="BD81">
            <v>0</v>
          </cell>
          <cell r="BE81">
            <v>0</v>
          </cell>
          <cell r="BF81">
            <v>877543.8815789473</v>
          </cell>
          <cell r="BG81">
            <v>877543.88157894742</v>
          </cell>
          <cell r="BH81">
            <v>0</v>
          </cell>
          <cell r="BI81">
            <v>864007.25</v>
          </cell>
          <cell r="BJ81">
            <v>722380</v>
          </cell>
          <cell r="BK81">
            <v>735916.6315789473</v>
          </cell>
          <cell r="BL81">
            <v>3661.2767740246136</v>
          </cell>
          <cell r="BM81">
            <v>3625.9349917073173</v>
          </cell>
          <cell r="BN81">
            <v>9.7469431741398008E-3</v>
          </cell>
          <cell r="BO81">
            <v>8.7334124758601979E-3</v>
          </cell>
          <cell r="BP81">
            <v>6365.0239645401807</v>
          </cell>
          <cell r="BQ81">
            <v>883908.90554348752</v>
          </cell>
          <cell r="BR81">
            <v>4279.0132116591421</v>
          </cell>
          <cell r="BS81" t="str">
            <v>Y</v>
          </cell>
          <cell r="BT81">
            <v>4397.5567439974502</v>
          </cell>
          <cell r="BU81">
            <v>1.86885621953643E-2</v>
          </cell>
          <cell r="BV81">
            <v>-5344.59</v>
          </cell>
        </row>
        <row r="82">
          <cell r="A82">
            <v>22</v>
          </cell>
          <cell r="B82">
            <v>0</v>
          </cell>
          <cell r="C82">
            <v>124727</v>
          </cell>
          <cell r="D82">
            <v>9353083</v>
          </cell>
          <cell r="E82" t="str">
            <v>Corton Church of England Voluntary Aided Primary School</v>
          </cell>
          <cell r="F82">
            <v>104</v>
          </cell>
          <cell r="G82">
            <v>104</v>
          </cell>
          <cell r="H82">
            <v>0</v>
          </cell>
          <cell r="I82">
            <v>319696</v>
          </cell>
          <cell r="J82">
            <v>0</v>
          </cell>
          <cell r="K82">
            <v>0</v>
          </cell>
          <cell r="L82">
            <v>7360.0000000000064</v>
          </cell>
          <cell r="M82">
            <v>0</v>
          </cell>
          <cell r="N82">
            <v>11852.252252252252</v>
          </cell>
          <cell r="O82">
            <v>0</v>
          </cell>
          <cell r="P82">
            <v>215.00000000000009</v>
          </cell>
          <cell r="Q82">
            <v>1040.0000000000009</v>
          </cell>
          <cell r="R82">
            <v>2050.0000000000009</v>
          </cell>
          <cell r="S82">
            <v>1334.9999999999977</v>
          </cell>
          <cell r="T82">
            <v>949.99999999999852</v>
          </cell>
          <cell r="U82">
            <v>2480.0000000000023</v>
          </cell>
          <cell r="V82">
            <v>0</v>
          </cell>
          <cell r="W82">
            <v>0</v>
          </cell>
          <cell r="X82">
            <v>0</v>
          </cell>
          <cell r="Y82">
            <v>0</v>
          </cell>
          <cell r="Z82">
            <v>0</v>
          </cell>
          <cell r="AA82">
            <v>0</v>
          </cell>
          <cell r="AB82">
            <v>615.0537634408596</v>
          </cell>
          <cell r="AC82">
            <v>0</v>
          </cell>
          <cell r="AD82">
            <v>0</v>
          </cell>
          <cell r="AE82">
            <v>25881.818181818184</v>
          </cell>
          <cell r="AF82">
            <v>0</v>
          </cell>
          <cell r="AG82">
            <v>0</v>
          </cell>
          <cell r="AH82">
            <v>0</v>
          </cell>
          <cell r="AI82">
            <v>117800</v>
          </cell>
          <cell r="AJ82">
            <v>0</v>
          </cell>
          <cell r="AK82">
            <v>0</v>
          </cell>
          <cell r="AL82">
            <v>1000</v>
          </cell>
          <cell r="AM82">
            <v>1996.8</v>
          </cell>
          <cell r="AN82">
            <v>0</v>
          </cell>
          <cell r="AO82">
            <v>0</v>
          </cell>
          <cell r="AP82">
            <v>0</v>
          </cell>
          <cell r="AQ82">
            <v>0</v>
          </cell>
          <cell r="AR82">
            <v>0</v>
          </cell>
          <cell r="AS82">
            <v>0</v>
          </cell>
          <cell r="AT82">
            <v>0</v>
          </cell>
          <cell r="AU82">
            <v>0</v>
          </cell>
          <cell r="AV82">
            <v>319696</v>
          </cell>
          <cell r="AW82">
            <v>53779.124197511308</v>
          </cell>
          <cell r="AX82">
            <v>120796.8</v>
          </cell>
          <cell r="AY82">
            <v>49521.808307944317</v>
          </cell>
          <cell r="AZ82">
            <v>494271.92419751128</v>
          </cell>
          <cell r="BA82">
            <v>491275.12419751129</v>
          </cell>
          <cell r="BB82">
            <v>4180</v>
          </cell>
          <cell r="BC82">
            <v>434720</v>
          </cell>
          <cell r="BD82">
            <v>0</v>
          </cell>
          <cell r="BE82">
            <v>0</v>
          </cell>
          <cell r="BF82">
            <v>494271.92419751128</v>
          </cell>
          <cell r="BG82">
            <v>494271.92419751128</v>
          </cell>
          <cell r="BH82">
            <v>0</v>
          </cell>
          <cell r="BI82">
            <v>437716.8</v>
          </cell>
          <cell r="BJ82">
            <v>317920</v>
          </cell>
          <cell r="BK82">
            <v>374475.12419751129</v>
          </cell>
          <cell r="BL82">
            <v>3600.7223480529933</v>
          </cell>
          <cell r="BM82">
            <v>3550.1901243243242</v>
          </cell>
          <cell r="BN82">
            <v>1.4233666918975632E-2</v>
          </cell>
          <cell r="BO82">
            <v>4.2466887310243662E-3</v>
          </cell>
          <cell r="BP82">
            <v>1567.9614489720586</v>
          </cell>
          <cell r="BQ82">
            <v>495839.88564648334</v>
          </cell>
          <cell r="BR82">
            <v>4738.8758235238784</v>
          </cell>
          <cell r="BS82" t="str">
            <v>Y</v>
          </cell>
          <cell r="BT82">
            <v>4767.6912081392629</v>
          </cell>
          <cell r="BU82">
            <v>2.9878427657567652E-2</v>
          </cell>
          <cell r="BV82">
            <v>-2765.36</v>
          </cell>
        </row>
        <row r="83">
          <cell r="A83">
            <v>223</v>
          </cell>
          <cell r="B83">
            <v>0</v>
          </cell>
          <cell r="C83">
            <v>124729</v>
          </cell>
          <cell r="D83">
            <v>9353085</v>
          </cell>
          <cell r="E83" t="str">
            <v>East Bergholt Church of England Voluntary Controlled Primary School</v>
          </cell>
          <cell r="F83">
            <v>202</v>
          </cell>
          <cell r="G83">
            <v>202</v>
          </cell>
          <cell r="H83">
            <v>0</v>
          </cell>
          <cell r="I83">
            <v>620948</v>
          </cell>
          <cell r="J83">
            <v>0</v>
          </cell>
          <cell r="K83">
            <v>0</v>
          </cell>
          <cell r="L83">
            <v>7820.0000000000045</v>
          </cell>
          <cell r="M83">
            <v>0</v>
          </cell>
          <cell r="N83">
            <v>10350</v>
          </cell>
          <cell r="O83">
            <v>0</v>
          </cell>
          <cell r="P83">
            <v>1728.5572139303472</v>
          </cell>
          <cell r="Q83">
            <v>261.2935323383083</v>
          </cell>
          <cell r="R83">
            <v>1648.1592039800985</v>
          </cell>
          <cell r="S83">
            <v>894.42786069651788</v>
          </cell>
          <cell r="T83">
            <v>0</v>
          </cell>
          <cell r="U83">
            <v>0</v>
          </cell>
          <cell r="V83">
            <v>0</v>
          </cell>
          <cell r="W83">
            <v>0</v>
          </cell>
          <cell r="X83">
            <v>0</v>
          </cell>
          <cell r="Y83">
            <v>0</v>
          </cell>
          <cell r="Z83">
            <v>0</v>
          </cell>
          <cell r="AA83">
            <v>0</v>
          </cell>
          <cell r="AB83">
            <v>1937.7906976744209</v>
          </cell>
          <cell r="AC83">
            <v>0</v>
          </cell>
          <cell r="AD83">
            <v>0</v>
          </cell>
          <cell r="AE83">
            <v>36194.727272727272</v>
          </cell>
          <cell r="AF83">
            <v>0</v>
          </cell>
          <cell r="AG83">
            <v>0</v>
          </cell>
          <cell r="AH83">
            <v>0</v>
          </cell>
          <cell r="AI83">
            <v>117800</v>
          </cell>
          <cell r="AJ83">
            <v>0</v>
          </cell>
          <cell r="AK83">
            <v>0</v>
          </cell>
          <cell r="AL83">
            <v>0</v>
          </cell>
          <cell r="AM83">
            <v>17839.25</v>
          </cell>
          <cell r="AN83">
            <v>0</v>
          </cell>
          <cell r="AO83">
            <v>0</v>
          </cell>
          <cell r="AP83">
            <v>0</v>
          </cell>
          <cell r="AQ83">
            <v>0</v>
          </cell>
          <cell r="AR83">
            <v>0</v>
          </cell>
          <cell r="AS83">
            <v>0</v>
          </cell>
          <cell r="AT83">
            <v>0</v>
          </cell>
          <cell r="AU83">
            <v>0</v>
          </cell>
          <cell r="AV83">
            <v>620948</v>
          </cell>
          <cell r="AW83">
            <v>60834.955781346973</v>
          </cell>
          <cell r="AX83">
            <v>135639.25</v>
          </cell>
          <cell r="AY83">
            <v>57544.810178199914</v>
          </cell>
          <cell r="AZ83">
            <v>817422.205781347</v>
          </cell>
          <cell r="BA83">
            <v>799582.955781347</v>
          </cell>
          <cell r="BB83">
            <v>4180</v>
          </cell>
          <cell r="BC83">
            <v>844360</v>
          </cell>
          <cell r="BD83">
            <v>44777.044218652998</v>
          </cell>
          <cell r="BE83">
            <v>0</v>
          </cell>
          <cell r="BF83">
            <v>862199.25</v>
          </cell>
          <cell r="BG83">
            <v>862199.25</v>
          </cell>
          <cell r="BH83">
            <v>0</v>
          </cell>
          <cell r="BI83">
            <v>862199.25</v>
          </cell>
          <cell r="BJ83">
            <v>726560</v>
          </cell>
          <cell r="BK83">
            <v>726560</v>
          </cell>
          <cell r="BL83">
            <v>3596.8316831683169</v>
          </cell>
          <cell r="BM83">
            <v>3346.711683168317</v>
          </cell>
          <cell r="BN83">
            <v>7.4736046507362236E-2</v>
          </cell>
          <cell r="BO83">
            <v>0</v>
          </cell>
          <cell r="BP83">
            <v>0</v>
          </cell>
          <cell r="BQ83">
            <v>862199.25</v>
          </cell>
          <cell r="BR83">
            <v>4180</v>
          </cell>
          <cell r="BS83" t="str">
            <v>Y</v>
          </cell>
          <cell r="BT83">
            <v>4268.3131188118814</v>
          </cell>
          <cell r="BU83">
            <v>6.2230642924095081E-2</v>
          </cell>
          <cell r="BV83">
            <v>-5371.18</v>
          </cell>
        </row>
        <row r="84">
          <cell r="A84">
            <v>444</v>
          </cell>
          <cell r="B84">
            <v>0</v>
          </cell>
          <cell r="C84">
            <v>124732</v>
          </cell>
          <cell r="D84">
            <v>9353090</v>
          </cell>
          <cell r="E84" t="str">
            <v>Great Finborough Church of England Voluntary Controlled Primary School</v>
          </cell>
          <cell r="F84">
            <v>129</v>
          </cell>
          <cell r="G84">
            <v>129</v>
          </cell>
          <cell r="H84">
            <v>0</v>
          </cell>
          <cell r="I84">
            <v>396546</v>
          </cell>
          <cell r="J84">
            <v>0</v>
          </cell>
          <cell r="K84">
            <v>0</v>
          </cell>
          <cell r="L84">
            <v>8739.9999999999782</v>
          </cell>
          <cell r="M84">
            <v>0</v>
          </cell>
          <cell r="N84">
            <v>10924.999999999973</v>
          </cell>
          <cell r="O84">
            <v>0</v>
          </cell>
          <cell r="P84">
            <v>1074.9999999999993</v>
          </cell>
          <cell r="Q84">
            <v>259.99999999999983</v>
          </cell>
          <cell r="R84">
            <v>0</v>
          </cell>
          <cell r="S84">
            <v>0</v>
          </cell>
          <cell r="T84">
            <v>0</v>
          </cell>
          <cell r="U84">
            <v>0</v>
          </cell>
          <cell r="V84">
            <v>0</v>
          </cell>
          <cell r="W84">
            <v>0</v>
          </cell>
          <cell r="X84">
            <v>0</v>
          </cell>
          <cell r="Y84">
            <v>0</v>
          </cell>
          <cell r="Z84">
            <v>0</v>
          </cell>
          <cell r="AA84">
            <v>0</v>
          </cell>
          <cell r="AB84">
            <v>0</v>
          </cell>
          <cell r="AC84">
            <v>0</v>
          </cell>
          <cell r="AD84">
            <v>0</v>
          </cell>
          <cell r="AE84">
            <v>26905.714285714283</v>
          </cell>
          <cell r="AF84">
            <v>0</v>
          </cell>
          <cell r="AG84">
            <v>0</v>
          </cell>
          <cell r="AH84">
            <v>0</v>
          </cell>
          <cell r="AI84">
            <v>117800</v>
          </cell>
          <cell r="AJ84">
            <v>0</v>
          </cell>
          <cell r="AK84">
            <v>0</v>
          </cell>
          <cell r="AL84">
            <v>0</v>
          </cell>
          <cell r="AM84">
            <v>10853.25</v>
          </cell>
          <cell r="AN84">
            <v>0</v>
          </cell>
          <cell r="AO84">
            <v>0</v>
          </cell>
          <cell r="AP84">
            <v>0</v>
          </cell>
          <cell r="AQ84">
            <v>0</v>
          </cell>
          <cell r="AR84">
            <v>0</v>
          </cell>
          <cell r="AS84">
            <v>0</v>
          </cell>
          <cell r="AT84">
            <v>0</v>
          </cell>
          <cell r="AU84">
            <v>0</v>
          </cell>
          <cell r="AV84">
            <v>396546</v>
          </cell>
          <cell r="AW84">
            <v>47905.714285714232</v>
          </cell>
          <cell r="AX84">
            <v>128653.25</v>
          </cell>
          <cell r="AY84">
            <v>47404.578285714262</v>
          </cell>
          <cell r="AZ84">
            <v>573104.9642857142</v>
          </cell>
          <cell r="BA84">
            <v>562251.7142857142</v>
          </cell>
          <cell r="BB84">
            <v>4180</v>
          </cell>
          <cell r="BC84">
            <v>539220</v>
          </cell>
          <cell r="BD84">
            <v>0</v>
          </cell>
          <cell r="BE84">
            <v>0</v>
          </cell>
          <cell r="BF84">
            <v>573104.9642857142</v>
          </cell>
          <cell r="BG84">
            <v>573104.96428571432</v>
          </cell>
          <cell r="BH84">
            <v>0</v>
          </cell>
          <cell r="BI84">
            <v>550073.25</v>
          </cell>
          <cell r="BJ84">
            <v>421420</v>
          </cell>
          <cell r="BK84">
            <v>444451.7142857142</v>
          </cell>
          <cell r="BL84">
            <v>3445.3621262458464</v>
          </cell>
          <cell r="BM84">
            <v>3402.7758156716418</v>
          </cell>
          <cell r="BN84">
            <v>1.2515167875024675E-2</v>
          </cell>
          <cell r="BO84">
            <v>5.9651877749753238E-3</v>
          </cell>
          <cell r="BP84">
            <v>2618.4673738647753</v>
          </cell>
          <cell r="BQ84">
            <v>575723.43165957893</v>
          </cell>
          <cell r="BR84">
            <v>4378.8386175161158</v>
          </cell>
          <cell r="BS84" t="str">
            <v>Y</v>
          </cell>
          <cell r="BT84">
            <v>4462.9723384463487</v>
          </cell>
          <cell r="BU84">
            <v>2.2929837301388201E-2</v>
          </cell>
          <cell r="BV84">
            <v>-3430.11</v>
          </cell>
        </row>
        <row r="85">
          <cell r="A85">
            <v>50</v>
          </cell>
          <cell r="B85">
            <v>0</v>
          </cell>
          <cell r="C85">
            <v>124735</v>
          </cell>
          <cell r="D85">
            <v>9353093</v>
          </cell>
          <cell r="E85" t="str">
            <v>Kelsale Church of England Voluntary Controlled Primary School</v>
          </cell>
          <cell r="F85">
            <v>163</v>
          </cell>
          <cell r="G85">
            <v>163</v>
          </cell>
          <cell r="H85">
            <v>0</v>
          </cell>
          <cell r="I85">
            <v>501062</v>
          </cell>
          <cell r="J85">
            <v>0</v>
          </cell>
          <cell r="K85">
            <v>0</v>
          </cell>
          <cell r="L85">
            <v>13340.000000000009</v>
          </cell>
          <cell r="M85">
            <v>0</v>
          </cell>
          <cell r="N85">
            <v>21220.754716981133</v>
          </cell>
          <cell r="O85">
            <v>0</v>
          </cell>
          <cell r="P85">
            <v>18275.000000000007</v>
          </cell>
          <cell r="Q85">
            <v>3120</v>
          </cell>
          <cell r="R85">
            <v>0</v>
          </cell>
          <cell r="S85">
            <v>0</v>
          </cell>
          <cell r="T85">
            <v>0</v>
          </cell>
          <cell r="U85">
            <v>0</v>
          </cell>
          <cell r="V85">
            <v>0</v>
          </cell>
          <cell r="W85">
            <v>0</v>
          </cell>
          <cell r="X85">
            <v>0</v>
          </cell>
          <cell r="Y85">
            <v>0</v>
          </cell>
          <cell r="Z85">
            <v>0</v>
          </cell>
          <cell r="AA85">
            <v>0</v>
          </cell>
          <cell r="AB85">
            <v>0</v>
          </cell>
          <cell r="AC85">
            <v>0</v>
          </cell>
          <cell r="AD85">
            <v>0</v>
          </cell>
          <cell r="AE85">
            <v>54918.461538461539</v>
          </cell>
          <cell r="AF85">
            <v>0</v>
          </cell>
          <cell r="AG85">
            <v>0</v>
          </cell>
          <cell r="AH85">
            <v>0</v>
          </cell>
          <cell r="AI85">
            <v>117800</v>
          </cell>
          <cell r="AJ85">
            <v>0</v>
          </cell>
          <cell r="AK85">
            <v>0</v>
          </cell>
          <cell r="AL85">
            <v>0</v>
          </cell>
          <cell r="AM85">
            <v>13847.25</v>
          </cell>
          <cell r="AN85">
            <v>0</v>
          </cell>
          <cell r="AO85">
            <v>0</v>
          </cell>
          <cell r="AP85">
            <v>0</v>
          </cell>
          <cell r="AQ85">
            <v>0</v>
          </cell>
          <cell r="AR85">
            <v>0</v>
          </cell>
          <cell r="AS85">
            <v>0</v>
          </cell>
          <cell r="AT85">
            <v>0</v>
          </cell>
          <cell r="AU85">
            <v>0</v>
          </cell>
          <cell r="AV85">
            <v>501062</v>
          </cell>
          <cell r="AW85">
            <v>110874.21625544269</v>
          </cell>
          <cell r="AX85">
            <v>131647.25</v>
          </cell>
          <cell r="AY85">
            <v>92895.20289695212</v>
          </cell>
          <cell r="AZ85">
            <v>743583.46625544271</v>
          </cell>
          <cell r="BA85">
            <v>729736.21625544271</v>
          </cell>
          <cell r="BB85">
            <v>4180</v>
          </cell>
          <cell r="BC85">
            <v>681340</v>
          </cell>
          <cell r="BD85">
            <v>0</v>
          </cell>
          <cell r="BE85">
            <v>0</v>
          </cell>
          <cell r="BF85">
            <v>743583.46625544271</v>
          </cell>
          <cell r="BG85">
            <v>743583.46625544259</v>
          </cell>
          <cell r="BH85">
            <v>0</v>
          </cell>
          <cell r="BI85">
            <v>695187.25</v>
          </cell>
          <cell r="BJ85">
            <v>563540</v>
          </cell>
          <cell r="BK85">
            <v>611936.21625544271</v>
          </cell>
          <cell r="BL85">
            <v>3754.2099156775625</v>
          </cell>
          <cell r="BM85">
            <v>3559.4691557575752</v>
          </cell>
          <cell r="BN85">
            <v>5.4710618746333803E-2</v>
          </cell>
          <cell r="BO85">
            <v>0</v>
          </cell>
          <cell r="BP85">
            <v>0</v>
          </cell>
          <cell r="BQ85">
            <v>743583.46625544271</v>
          </cell>
          <cell r="BR85">
            <v>4476.9093021806302</v>
          </cell>
          <cell r="BS85" t="str">
            <v>Y</v>
          </cell>
          <cell r="BT85">
            <v>4561.8617561683604</v>
          </cell>
          <cell r="BU85">
            <v>4.6925368724624938E-2</v>
          </cell>
          <cell r="BV85">
            <v>-4334.17</v>
          </cell>
        </row>
        <row r="86">
          <cell r="A86">
            <v>331</v>
          </cell>
          <cell r="B86">
            <v>0</v>
          </cell>
          <cell r="C86">
            <v>124744</v>
          </cell>
          <cell r="D86">
            <v>9353104</v>
          </cell>
          <cell r="E86" t="str">
            <v>Tattingstone Church of England Voluntary Controlled Primary School</v>
          </cell>
          <cell r="F86">
            <v>84</v>
          </cell>
          <cell r="G86">
            <v>84</v>
          </cell>
          <cell r="H86">
            <v>0</v>
          </cell>
          <cell r="I86">
            <v>258216</v>
          </cell>
          <cell r="J86">
            <v>0</v>
          </cell>
          <cell r="K86">
            <v>0</v>
          </cell>
          <cell r="L86">
            <v>4599.9999999999982</v>
          </cell>
          <cell r="M86">
            <v>0</v>
          </cell>
          <cell r="N86">
            <v>6751.6129032258059</v>
          </cell>
          <cell r="O86">
            <v>0</v>
          </cell>
          <cell r="P86">
            <v>214.99999999999991</v>
          </cell>
          <cell r="Q86">
            <v>4679.9999999999936</v>
          </cell>
          <cell r="R86">
            <v>1229.9999999999995</v>
          </cell>
          <cell r="S86">
            <v>1779.9999999999993</v>
          </cell>
          <cell r="T86">
            <v>0</v>
          </cell>
          <cell r="U86">
            <v>0</v>
          </cell>
          <cell r="V86">
            <v>0</v>
          </cell>
          <cell r="W86">
            <v>0</v>
          </cell>
          <cell r="X86">
            <v>0</v>
          </cell>
          <cell r="Y86">
            <v>0</v>
          </cell>
          <cell r="Z86">
            <v>0</v>
          </cell>
          <cell r="AA86">
            <v>0</v>
          </cell>
          <cell r="AB86">
            <v>1848</v>
          </cell>
          <cell r="AC86">
            <v>0</v>
          </cell>
          <cell r="AD86">
            <v>0</v>
          </cell>
          <cell r="AE86">
            <v>12102.631578947368</v>
          </cell>
          <cell r="AF86">
            <v>0</v>
          </cell>
          <cell r="AG86">
            <v>0</v>
          </cell>
          <cell r="AH86">
            <v>0</v>
          </cell>
          <cell r="AI86">
            <v>117800</v>
          </cell>
          <cell r="AJ86">
            <v>0</v>
          </cell>
          <cell r="AK86">
            <v>0</v>
          </cell>
          <cell r="AL86">
            <v>1000</v>
          </cell>
          <cell r="AM86">
            <v>5863.25</v>
          </cell>
          <cell r="AN86">
            <v>0</v>
          </cell>
          <cell r="AO86">
            <v>0</v>
          </cell>
          <cell r="AP86">
            <v>0</v>
          </cell>
          <cell r="AQ86">
            <v>0</v>
          </cell>
          <cell r="AR86">
            <v>0</v>
          </cell>
          <cell r="AS86">
            <v>0</v>
          </cell>
          <cell r="AT86">
            <v>0</v>
          </cell>
          <cell r="AU86">
            <v>0</v>
          </cell>
          <cell r="AV86">
            <v>258216</v>
          </cell>
          <cell r="AW86">
            <v>33207.244482173162</v>
          </cell>
          <cell r="AX86">
            <v>124663.25</v>
          </cell>
          <cell r="AY86">
            <v>31729.802030560269</v>
          </cell>
          <cell r="AZ86">
            <v>416086.49448217318</v>
          </cell>
          <cell r="BA86">
            <v>409223.24448217318</v>
          </cell>
          <cell r="BB86">
            <v>4180</v>
          </cell>
          <cell r="BC86">
            <v>351120</v>
          </cell>
          <cell r="BD86">
            <v>0</v>
          </cell>
          <cell r="BE86">
            <v>0</v>
          </cell>
          <cell r="BF86">
            <v>416086.49448217318</v>
          </cell>
          <cell r="BG86">
            <v>416086.49448217318</v>
          </cell>
          <cell r="BH86">
            <v>0</v>
          </cell>
          <cell r="BI86">
            <v>357983.25</v>
          </cell>
          <cell r="BJ86">
            <v>234320</v>
          </cell>
          <cell r="BK86">
            <v>292423.24448217318</v>
          </cell>
          <cell r="BL86">
            <v>3481.2291009782521</v>
          </cell>
          <cell r="BM86">
            <v>3533.9767655913979</v>
          </cell>
          <cell r="BN86">
            <v>-1.4925866272445262E-2</v>
          </cell>
          <cell r="BO86">
            <v>3.3406221922445259E-2</v>
          </cell>
          <cell r="BP86">
            <v>9916.7722164093702</v>
          </cell>
          <cell r="BQ86">
            <v>426003.26669858256</v>
          </cell>
          <cell r="BR86">
            <v>4989.7621035545544</v>
          </cell>
          <cell r="BS86" t="str">
            <v>Y</v>
          </cell>
          <cell r="BT86">
            <v>5071.4674606974113</v>
          </cell>
          <cell r="BU86">
            <v>4.271090918334175E-2</v>
          </cell>
          <cell r="BV86">
            <v>-2233.56</v>
          </cell>
        </row>
        <row r="87">
          <cell r="A87">
            <v>106</v>
          </cell>
          <cell r="B87">
            <v>0</v>
          </cell>
          <cell r="C87">
            <v>124745</v>
          </cell>
          <cell r="D87">
            <v>9353105</v>
          </cell>
          <cell r="E87" t="str">
            <v>Thorndon Church of England Voluntary Controlled Primary School</v>
          </cell>
          <cell r="F87">
            <v>56</v>
          </cell>
          <cell r="G87">
            <v>56</v>
          </cell>
          <cell r="H87">
            <v>0</v>
          </cell>
          <cell r="I87">
            <v>172144</v>
          </cell>
          <cell r="J87">
            <v>0</v>
          </cell>
          <cell r="K87">
            <v>0</v>
          </cell>
          <cell r="L87">
            <v>2759.9999999999964</v>
          </cell>
          <cell r="M87">
            <v>0</v>
          </cell>
          <cell r="N87">
            <v>4025</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9811.2000000000007</v>
          </cell>
          <cell r="AF87">
            <v>0</v>
          </cell>
          <cell r="AG87">
            <v>575.99999999999852</v>
          </cell>
          <cell r="AH87">
            <v>0</v>
          </cell>
          <cell r="AI87">
            <v>117800</v>
          </cell>
          <cell r="AJ87">
            <v>0</v>
          </cell>
          <cell r="AK87">
            <v>0</v>
          </cell>
          <cell r="AL87">
            <v>1000</v>
          </cell>
          <cell r="AM87">
            <v>6112.75</v>
          </cell>
          <cell r="AN87">
            <v>0</v>
          </cell>
          <cell r="AO87">
            <v>0</v>
          </cell>
          <cell r="AP87">
            <v>0</v>
          </cell>
          <cell r="AQ87">
            <v>0</v>
          </cell>
          <cell r="AR87">
            <v>0</v>
          </cell>
          <cell r="AS87">
            <v>0</v>
          </cell>
          <cell r="AT87">
            <v>0</v>
          </cell>
          <cell r="AU87">
            <v>0</v>
          </cell>
          <cell r="AV87">
            <v>172144</v>
          </cell>
          <cell r="AW87">
            <v>17172.199999999997</v>
          </cell>
          <cell r="AX87">
            <v>124912.75</v>
          </cell>
          <cell r="AY87">
            <v>23202.563999999998</v>
          </cell>
          <cell r="AZ87">
            <v>314228.95</v>
          </cell>
          <cell r="BA87">
            <v>307116.2</v>
          </cell>
          <cell r="BB87">
            <v>4180</v>
          </cell>
          <cell r="BC87">
            <v>234080</v>
          </cell>
          <cell r="BD87">
            <v>0</v>
          </cell>
          <cell r="BE87">
            <v>0</v>
          </cell>
          <cell r="BF87">
            <v>314228.95</v>
          </cell>
          <cell r="BG87">
            <v>314228.95</v>
          </cell>
          <cell r="BH87">
            <v>0</v>
          </cell>
          <cell r="BI87">
            <v>241192.75</v>
          </cell>
          <cell r="BJ87">
            <v>117280</v>
          </cell>
          <cell r="BK87">
            <v>190316.2</v>
          </cell>
          <cell r="BL87">
            <v>3398.5035714285718</v>
          </cell>
          <cell r="BM87">
            <v>3451.9482923076916</v>
          </cell>
          <cell r="BN87">
            <v>-1.5482480139756387E-2</v>
          </cell>
          <cell r="BO87">
            <v>3.3962835789756382E-2</v>
          </cell>
          <cell r="BP87">
            <v>6565.3253683570611</v>
          </cell>
          <cell r="BQ87">
            <v>320794.27536835708</v>
          </cell>
          <cell r="BR87">
            <v>5601.4558101492339</v>
          </cell>
          <cell r="BS87" t="str">
            <v>Y</v>
          </cell>
          <cell r="BT87">
            <v>5728.4692030063761</v>
          </cell>
          <cell r="BU87">
            <v>7.1723550402335468E-2</v>
          </cell>
          <cell r="BV87">
            <v>-1489.04</v>
          </cell>
        </row>
        <row r="88">
          <cell r="A88">
            <v>112</v>
          </cell>
          <cell r="B88">
            <v>0</v>
          </cell>
          <cell r="C88">
            <v>124747</v>
          </cell>
          <cell r="D88">
            <v>9353109</v>
          </cell>
          <cell r="E88" t="str">
            <v>Wilby Church of England Voluntary Controlled Primary School</v>
          </cell>
          <cell r="F88">
            <v>76</v>
          </cell>
          <cell r="G88">
            <v>76</v>
          </cell>
          <cell r="H88">
            <v>0</v>
          </cell>
          <cell r="I88">
            <v>233624</v>
          </cell>
          <cell r="J88">
            <v>0</v>
          </cell>
          <cell r="K88">
            <v>0</v>
          </cell>
          <cell r="L88">
            <v>3680.0000000000059</v>
          </cell>
          <cell r="M88">
            <v>0</v>
          </cell>
          <cell r="N88">
            <v>4789.0410958904104</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19814.285714285714</v>
          </cell>
          <cell r="AF88">
            <v>0</v>
          </cell>
          <cell r="AG88">
            <v>3996.0000000000036</v>
          </cell>
          <cell r="AH88">
            <v>0</v>
          </cell>
          <cell r="AI88">
            <v>117800</v>
          </cell>
          <cell r="AJ88">
            <v>0</v>
          </cell>
          <cell r="AK88">
            <v>0</v>
          </cell>
          <cell r="AL88">
            <v>0</v>
          </cell>
          <cell r="AM88">
            <v>11352.25</v>
          </cell>
          <cell r="AN88">
            <v>0</v>
          </cell>
          <cell r="AO88">
            <v>0</v>
          </cell>
          <cell r="AP88">
            <v>0</v>
          </cell>
          <cell r="AQ88">
            <v>0</v>
          </cell>
          <cell r="AR88">
            <v>0</v>
          </cell>
          <cell r="AS88">
            <v>0</v>
          </cell>
          <cell r="AT88">
            <v>0</v>
          </cell>
          <cell r="AU88">
            <v>0</v>
          </cell>
          <cell r="AV88">
            <v>233624</v>
          </cell>
          <cell r="AW88">
            <v>32279.326810176131</v>
          </cell>
          <cell r="AX88">
            <v>129152.25</v>
          </cell>
          <cell r="AY88">
            <v>34047.670262230924</v>
          </cell>
          <cell r="AZ88">
            <v>395055.57681017614</v>
          </cell>
          <cell r="BA88">
            <v>383703.32681017614</v>
          </cell>
          <cell r="BB88">
            <v>4180</v>
          </cell>
          <cell r="BC88">
            <v>317680</v>
          </cell>
          <cell r="BD88">
            <v>0</v>
          </cell>
          <cell r="BE88">
            <v>0</v>
          </cell>
          <cell r="BF88">
            <v>395055.57681017614</v>
          </cell>
          <cell r="BG88">
            <v>395055.57681017614</v>
          </cell>
          <cell r="BH88">
            <v>0</v>
          </cell>
          <cell r="BI88">
            <v>329032.25</v>
          </cell>
          <cell r="BJ88">
            <v>199880</v>
          </cell>
          <cell r="BK88">
            <v>265903.32681017614</v>
          </cell>
          <cell r="BL88">
            <v>3498.727984344423</v>
          </cell>
          <cell r="BM88">
            <v>3458.0035457142853</v>
          </cell>
          <cell r="BN88">
            <v>1.177686433566847E-2</v>
          </cell>
          <cell r="BO88">
            <v>6.7034913143315285E-3</v>
          </cell>
          <cell r="BP88">
            <v>1761.7329517553737</v>
          </cell>
          <cell r="BQ88">
            <v>396817.30976193154</v>
          </cell>
          <cell r="BR88">
            <v>5071.9086810780464</v>
          </cell>
          <cell r="BS88" t="str">
            <v>Y</v>
          </cell>
          <cell r="BT88">
            <v>5221.2803916043622</v>
          </cell>
          <cell r="BU88">
            <v>-1.5437624036444775E-2</v>
          </cell>
          <cell r="BV88">
            <v>-2020.84</v>
          </cell>
        </row>
        <row r="89">
          <cell r="A89">
            <v>113</v>
          </cell>
          <cell r="B89">
            <v>0</v>
          </cell>
          <cell r="C89">
            <v>124748</v>
          </cell>
          <cell r="D89">
            <v>9353111</v>
          </cell>
          <cell r="E89" t="str">
            <v>Worlingham Church of England Voluntary Controlled Primary School</v>
          </cell>
          <cell r="F89">
            <v>340</v>
          </cell>
          <cell r="G89">
            <v>340</v>
          </cell>
          <cell r="H89">
            <v>0</v>
          </cell>
          <cell r="I89">
            <v>1045160</v>
          </cell>
          <cell r="J89">
            <v>0</v>
          </cell>
          <cell r="K89">
            <v>0</v>
          </cell>
          <cell r="L89">
            <v>14260.000000000002</v>
          </cell>
          <cell r="M89">
            <v>0</v>
          </cell>
          <cell r="N89">
            <v>22471.264367816093</v>
          </cell>
          <cell r="O89">
            <v>0</v>
          </cell>
          <cell r="P89">
            <v>1289.9999999999993</v>
          </cell>
          <cell r="Q89">
            <v>5459.9999999999964</v>
          </cell>
          <cell r="R89">
            <v>1230.0000000000005</v>
          </cell>
          <cell r="S89">
            <v>8455.0000000000055</v>
          </cell>
          <cell r="T89">
            <v>0</v>
          </cell>
          <cell r="U89">
            <v>1239.9999999999998</v>
          </cell>
          <cell r="V89">
            <v>0</v>
          </cell>
          <cell r="W89">
            <v>0</v>
          </cell>
          <cell r="X89">
            <v>0</v>
          </cell>
          <cell r="Y89">
            <v>0</v>
          </cell>
          <cell r="Z89">
            <v>0</v>
          </cell>
          <cell r="AA89">
            <v>0</v>
          </cell>
          <cell r="AB89">
            <v>0</v>
          </cell>
          <cell r="AC89">
            <v>0</v>
          </cell>
          <cell r="AD89">
            <v>0</v>
          </cell>
          <cell r="AE89">
            <v>104505.26315789473</v>
          </cell>
          <cell r="AF89">
            <v>0</v>
          </cell>
          <cell r="AG89">
            <v>0</v>
          </cell>
          <cell r="AH89">
            <v>0</v>
          </cell>
          <cell r="AI89">
            <v>117800</v>
          </cell>
          <cell r="AJ89">
            <v>0</v>
          </cell>
          <cell r="AK89">
            <v>0</v>
          </cell>
          <cell r="AL89">
            <v>0</v>
          </cell>
          <cell r="AM89">
            <v>37376</v>
          </cell>
          <cell r="AN89">
            <v>0</v>
          </cell>
          <cell r="AO89">
            <v>0</v>
          </cell>
          <cell r="AP89">
            <v>0</v>
          </cell>
          <cell r="AQ89">
            <v>0</v>
          </cell>
          <cell r="AR89">
            <v>0</v>
          </cell>
          <cell r="AS89">
            <v>0</v>
          </cell>
          <cell r="AT89">
            <v>0</v>
          </cell>
          <cell r="AU89">
            <v>0</v>
          </cell>
          <cell r="AV89">
            <v>1045160</v>
          </cell>
          <cell r="AW89">
            <v>158911.52752571084</v>
          </cell>
          <cell r="AX89">
            <v>155176</v>
          </cell>
          <cell r="AY89">
            <v>141707.2593418028</v>
          </cell>
          <cell r="AZ89">
            <v>1359247.5275257109</v>
          </cell>
          <cell r="BA89">
            <v>1321871.5275257109</v>
          </cell>
          <cell r="BB89">
            <v>4180</v>
          </cell>
          <cell r="BC89">
            <v>1421200</v>
          </cell>
          <cell r="BD89">
            <v>99328.472474289127</v>
          </cell>
          <cell r="BE89">
            <v>0</v>
          </cell>
          <cell r="BF89">
            <v>1458576</v>
          </cell>
          <cell r="BG89">
            <v>1458576</v>
          </cell>
          <cell r="BH89">
            <v>0</v>
          </cell>
          <cell r="BI89">
            <v>1458576</v>
          </cell>
          <cell r="BJ89">
            <v>1303400</v>
          </cell>
          <cell r="BK89">
            <v>1303400</v>
          </cell>
          <cell r="BL89">
            <v>3833.5294117647059</v>
          </cell>
          <cell r="BM89">
            <v>3593.3085714285712</v>
          </cell>
          <cell r="BN89">
            <v>6.6852271537768723E-2</v>
          </cell>
          <cell r="BO89">
            <v>0</v>
          </cell>
          <cell r="BP89">
            <v>0</v>
          </cell>
          <cell r="BQ89">
            <v>1458576</v>
          </cell>
          <cell r="BR89">
            <v>4180</v>
          </cell>
          <cell r="BS89" t="str">
            <v>Y</v>
          </cell>
          <cell r="BT89">
            <v>4289.9294117647059</v>
          </cell>
          <cell r="BU89">
            <v>6.3143593303241596E-2</v>
          </cell>
          <cell r="BV89">
            <v>-9040.6</v>
          </cell>
        </row>
        <row r="90">
          <cell r="A90">
            <v>216</v>
          </cell>
          <cell r="B90">
            <v>0</v>
          </cell>
          <cell r="C90">
            <v>124749</v>
          </cell>
          <cell r="D90">
            <v>9353112</v>
          </cell>
          <cell r="E90" t="str">
            <v>Capel St Mary Church of England Voluntary Controlled Primary School</v>
          </cell>
          <cell r="F90">
            <v>263</v>
          </cell>
          <cell r="G90">
            <v>263</v>
          </cell>
          <cell r="H90">
            <v>0</v>
          </cell>
          <cell r="I90">
            <v>808462</v>
          </cell>
          <cell r="J90">
            <v>0</v>
          </cell>
          <cell r="K90">
            <v>0</v>
          </cell>
          <cell r="L90">
            <v>5519.9999999999982</v>
          </cell>
          <cell r="M90">
            <v>0</v>
          </cell>
          <cell r="N90">
            <v>8830.6569343065694</v>
          </cell>
          <cell r="O90">
            <v>0</v>
          </cell>
          <cell r="P90">
            <v>0</v>
          </cell>
          <cell r="Q90">
            <v>259.99999999999983</v>
          </cell>
          <cell r="R90">
            <v>2050.0000000000041</v>
          </cell>
          <cell r="S90">
            <v>1780.0000000000036</v>
          </cell>
          <cell r="T90">
            <v>0</v>
          </cell>
          <cell r="U90">
            <v>0</v>
          </cell>
          <cell r="V90">
            <v>0</v>
          </cell>
          <cell r="W90">
            <v>0</v>
          </cell>
          <cell r="X90">
            <v>0</v>
          </cell>
          <cell r="Y90">
            <v>0</v>
          </cell>
          <cell r="Z90">
            <v>0</v>
          </cell>
          <cell r="AA90">
            <v>0</v>
          </cell>
          <cell r="AB90">
            <v>3117.4568965517192</v>
          </cell>
          <cell r="AC90">
            <v>0</v>
          </cell>
          <cell r="AD90">
            <v>0</v>
          </cell>
          <cell r="AE90">
            <v>53049.868421052633</v>
          </cell>
          <cell r="AF90">
            <v>0</v>
          </cell>
          <cell r="AG90">
            <v>0</v>
          </cell>
          <cell r="AH90">
            <v>0</v>
          </cell>
          <cell r="AI90">
            <v>117800</v>
          </cell>
          <cell r="AJ90">
            <v>0</v>
          </cell>
          <cell r="AK90">
            <v>0</v>
          </cell>
          <cell r="AL90">
            <v>0</v>
          </cell>
          <cell r="AM90">
            <v>28160</v>
          </cell>
          <cell r="AN90">
            <v>0</v>
          </cell>
          <cell r="AO90">
            <v>0</v>
          </cell>
          <cell r="AP90">
            <v>0</v>
          </cell>
          <cell r="AQ90">
            <v>0</v>
          </cell>
          <cell r="AR90">
            <v>0</v>
          </cell>
          <cell r="AS90">
            <v>0</v>
          </cell>
          <cell r="AT90">
            <v>0</v>
          </cell>
          <cell r="AU90">
            <v>0</v>
          </cell>
          <cell r="AV90">
            <v>808462</v>
          </cell>
          <cell r="AW90">
            <v>74607.982251910929</v>
          </cell>
          <cell r="AX90">
            <v>145960</v>
          </cell>
          <cell r="AY90">
            <v>72269.060888205917</v>
          </cell>
          <cell r="AZ90">
            <v>1029029.982251911</v>
          </cell>
          <cell r="BA90">
            <v>1000869.982251911</v>
          </cell>
          <cell r="BB90">
            <v>4180</v>
          </cell>
          <cell r="BC90">
            <v>1099340</v>
          </cell>
          <cell r="BD90">
            <v>98470.017748089042</v>
          </cell>
          <cell r="BE90">
            <v>0</v>
          </cell>
          <cell r="BF90">
            <v>1127500</v>
          </cell>
          <cell r="BG90">
            <v>1127500</v>
          </cell>
          <cell r="BH90">
            <v>0</v>
          </cell>
          <cell r="BI90">
            <v>1127500</v>
          </cell>
          <cell r="BJ90">
            <v>981540</v>
          </cell>
          <cell r="BK90">
            <v>981540</v>
          </cell>
          <cell r="BL90">
            <v>3732.0912547528519</v>
          </cell>
          <cell r="BM90">
            <v>3496.7917647058825</v>
          </cell>
          <cell r="BN90">
            <v>6.729010644039897E-2</v>
          </cell>
          <cell r="BO90">
            <v>0</v>
          </cell>
          <cell r="BP90">
            <v>0</v>
          </cell>
          <cell r="BQ90">
            <v>1127500</v>
          </cell>
          <cell r="BR90">
            <v>4180</v>
          </cell>
          <cell r="BS90" t="str">
            <v>Y</v>
          </cell>
          <cell r="BT90">
            <v>4287.0722433460078</v>
          </cell>
          <cell r="BU90">
            <v>6.2860159503369983E-2</v>
          </cell>
          <cell r="BV90">
            <v>-6993.17</v>
          </cell>
        </row>
        <row r="91">
          <cell r="A91">
            <v>114</v>
          </cell>
          <cell r="B91">
            <v>0</v>
          </cell>
          <cell r="C91">
            <v>124750</v>
          </cell>
          <cell r="D91">
            <v>9353113</v>
          </cell>
          <cell r="E91" t="str">
            <v>Worlingworth Church of England Voluntary Controlled Primary School</v>
          </cell>
          <cell r="F91">
            <v>66</v>
          </cell>
          <cell r="G91">
            <v>66</v>
          </cell>
          <cell r="H91">
            <v>0</v>
          </cell>
          <cell r="I91">
            <v>202884</v>
          </cell>
          <cell r="J91">
            <v>0</v>
          </cell>
          <cell r="K91">
            <v>0</v>
          </cell>
          <cell r="L91">
            <v>9659.9999999999945</v>
          </cell>
          <cell r="M91">
            <v>0</v>
          </cell>
          <cell r="N91">
            <v>12074.999999999995</v>
          </cell>
          <cell r="O91">
            <v>0</v>
          </cell>
          <cell r="P91">
            <v>0</v>
          </cell>
          <cell r="Q91">
            <v>519.99999999999989</v>
          </cell>
          <cell r="R91">
            <v>0</v>
          </cell>
          <cell r="S91">
            <v>0</v>
          </cell>
          <cell r="T91">
            <v>0</v>
          </cell>
          <cell r="U91">
            <v>0</v>
          </cell>
          <cell r="V91">
            <v>0</v>
          </cell>
          <cell r="W91">
            <v>0</v>
          </cell>
          <cell r="X91">
            <v>0</v>
          </cell>
          <cell r="Y91">
            <v>0</v>
          </cell>
          <cell r="Z91">
            <v>0</v>
          </cell>
          <cell r="AA91">
            <v>0</v>
          </cell>
          <cell r="AB91">
            <v>0</v>
          </cell>
          <cell r="AC91">
            <v>0</v>
          </cell>
          <cell r="AD91">
            <v>0</v>
          </cell>
          <cell r="AE91">
            <v>20494.477611940296</v>
          </cell>
          <cell r="AF91">
            <v>0</v>
          </cell>
          <cell r="AG91">
            <v>35.999999999999822</v>
          </cell>
          <cell r="AH91">
            <v>0</v>
          </cell>
          <cell r="AI91">
            <v>117800</v>
          </cell>
          <cell r="AJ91">
            <v>0</v>
          </cell>
          <cell r="AK91">
            <v>0</v>
          </cell>
          <cell r="AL91">
            <v>1000</v>
          </cell>
          <cell r="AM91">
            <v>4391.2</v>
          </cell>
          <cell r="AN91">
            <v>0</v>
          </cell>
          <cell r="AO91">
            <v>0</v>
          </cell>
          <cell r="AP91">
            <v>0</v>
          </cell>
          <cell r="AQ91">
            <v>0</v>
          </cell>
          <cell r="AR91">
            <v>0</v>
          </cell>
          <cell r="AS91">
            <v>0</v>
          </cell>
          <cell r="AT91">
            <v>0</v>
          </cell>
          <cell r="AU91">
            <v>0</v>
          </cell>
          <cell r="AV91">
            <v>202884</v>
          </cell>
          <cell r="AW91">
            <v>42785.477611940281</v>
          </cell>
          <cell r="AX91">
            <v>123191.2</v>
          </cell>
          <cell r="AY91">
            <v>41620.84161194029</v>
          </cell>
          <cell r="AZ91">
            <v>368860.67761194031</v>
          </cell>
          <cell r="BA91">
            <v>363469.4776119403</v>
          </cell>
          <cell r="BB91">
            <v>4180</v>
          </cell>
          <cell r="BC91">
            <v>275880</v>
          </cell>
          <cell r="BD91">
            <v>0</v>
          </cell>
          <cell r="BE91">
            <v>0</v>
          </cell>
          <cell r="BF91">
            <v>368860.67761194031</v>
          </cell>
          <cell r="BG91">
            <v>368860.67761194031</v>
          </cell>
          <cell r="BH91">
            <v>0</v>
          </cell>
          <cell r="BI91">
            <v>281271.2</v>
          </cell>
          <cell r="BJ91">
            <v>159080</v>
          </cell>
          <cell r="BK91">
            <v>246669.4776119403</v>
          </cell>
          <cell r="BL91">
            <v>3737.4163274536409</v>
          </cell>
          <cell r="BM91">
            <v>3757.2367566666662</v>
          </cell>
          <cell r="BN91">
            <v>-5.2752675694064033E-3</v>
          </cell>
          <cell r="BO91">
            <v>2.3755623219406403E-2</v>
          </cell>
          <cell r="BP91">
            <v>5890.8630486735383</v>
          </cell>
          <cell r="BQ91">
            <v>374751.54066061386</v>
          </cell>
          <cell r="BR91">
            <v>5596.3687978880889</v>
          </cell>
          <cell r="BS91" t="str">
            <v>Y</v>
          </cell>
          <cell r="BT91">
            <v>5678.0536463729368</v>
          </cell>
          <cell r="BU91">
            <v>-1.8885460351551475E-2</v>
          </cell>
          <cell r="BV91">
            <v>-1754.94</v>
          </cell>
        </row>
        <row r="92">
          <cell r="A92">
            <v>12</v>
          </cell>
          <cell r="B92">
            <v>0</v>
          </cell>
          <cell r="C92">
            <v>124751</v>
          </cell>
          <cell r="D92">
            <v>9353114</v>
          </cell>
          <cell r="E92" t="str">
            <v>Blundeston Church of England Voluntary Controlled Primary School</v>
          </cell>
          <cell r="F92">
            <v>191</v>
          </cell>
          <cell r="G92">
            <v>191</v>
          </cell>
          <cell r="H92">
            <v>0</v>
          </cell>
          <cell r="I92">
            <v>587134</v>
          </cell>
          <cell r="J92">
            <v>0</v>
          </cell>
          <cell r="K92">
            <v>0</v>
          </cell>
          <cell r="L92">
            <v>11500.000000000005</v>
          </cell>
          <cell r="M92">
            <v>0</v>
          </cell>
          <cell r="N92">
            <v>19611.607142857145</v>
          </cell>
          <cell r="O92">
            <v>0</v>
          </cell>
          <cell r="P92">
            <v>3009.9999999999986</v>
          </cell>
          <cell r="Q92">
            <v>0</v>
          </cell>
          <cell r="R92">
            <v>2870.0000000000027</v>
          </cell>
          <cell r="S92">
            <v>890.00000000000216</v>
          </cell>
          <cell r="T92">
            <v>0</v>
          </cell>
          <cell r="U92">
            <v>3100.0000000000009</v>
          </cell>
          <cell r="V92">
            <v>0</v>
          </cell>
          <cell r="W92">
            <v>0</v>
          </cell>
          <cell r="X92">
            <v>0</v>
          </cell>
          <cell r="Y92">
            <v>0</v>
          </cell>
          <cell r="Z92">
            <v>0</v>
          </cell>
          <cell r="AA92">
            <v>0</v>
          </cell>
          <cell r="AB92">
            <v>0</v>
          </cell>
          <cell r="AC92">
            <v>0</v>
          </cell>
          <cell r="AD92">
            <v>0</v>
          </cell>
          <cell r="AE92">
            <v>52599.341317365266</v>
          </cell>
          <cell r="AF92">
            <v>0</v>
          </cell>
          <cell r="AG92">
            <v>0</v>
          </cell>
          <cell r="AH92">
            <v>0</v>
          </cell>
          <cell r="AI92">
            <v>117800</v>
          </cell>
          <cell r="AJ92">
            <v>0</v>
          </cell>
          <cell r="AK92">
            <v>0</v>
          </cell>
          <cell r="AL92">
            <v>0</v>
          </cell>
          <cell r="AM92">
            <v>20583.75</v>
          </cell>
          <cell r="AN92">
            <v>0</v>
          </cell>
          <cell r="AO92">
            <v>0</v>
          </cell>
          <cell r="AP92">
            <v>0</v>
          </cell>
          <cell r="AQ92">
            <v>0</v>
          </cell>
          <cell r="AR92">
            <v>0</v>
          </cell>
          <cell r="AS92">
            <v>0</v>
          </cell>
          <cell r="AT92">
            <v>0</v>
          </cell>
          <cell r="AU92">
            <v>0</v>
          </cell>
          <cell r="AV92">
            <v>587134</v>
          </cell>
          <cell r="AW92">
            <v>93580.948460222426</v>
          </cell>
          <cell r="AX92">
            <v>138383.75</v>
          </cell>
          <cell r="AY92">
            <v>83089.008888793847</v>
          </cell>
          <cell r="AZ92">
            <v>819098.69846022245</v>
          </cell>
          <cell r="BA92">
            <v>798514.94846022245</v>
          </cell>
          <cell r="BB92">
            <v>4180</v>
          </cell>
          <cell r="BC92">
            <v>798380</v>
          </cell>
          <cell r="BD92">
            <v>0</v>
          </cell>
          <cell r="BE92">
            <v>0</v>
          </cell>
          <cell r="BF92">
            <v>819098.69846022245</v>
          </cell>
          <cell r="BG92">
            <v>819098.69846022245</v>
          </cell>
          <cell r="BH92">
            <v>0</v>
          </cell>
          <cell r="BI92">
            <v>818963.75</v>
          </cell>
          <cell r="BJ92">
            <v>680580</v>
          </cell>
          <cell r="BK92">
            <v>680714.94846022245</v>
          </cell>
          <cell r="BL92">
            <v>3563.9526097393846</v>
          </cell>
          <cell r="BM92">
            <v>3571.3008682051282</v>
          </cell>
          <cell r="BN92">
            <v>-2.0575859433082954E-3</v>
          </cell>
          <cell r="BO92">
            <v>2.0537941593308295E-2</v>
          </cell>
          <cell r="BP92">
            <v>14009.309210875674</v>
          </cell>
          <cell r="BQ92">
            <v>833108.00767109811</v>
          </cell>
          <cell r="BR92">
            <v>4254.0537050842831</v>
          </cell>
          <cell r="BS92" t="str">
            <v>Y</v>
          </cell>
          <cell r="BT92">
            <v>4361.8220296916134</v>
          </cell>
          <cell r="BU92">
            <v>1.8871027618826863E-2</v>
          </cell>
          <cell r="BV92">
            <v>-5078.6899999999996</v>
          </cell>
        </row>
        <row r="93">
          <cell r="A93">
            <v>203</v>
          </cell>
          <cell r="B93">
            <v>0</v>
          </cell>
          <cell r="C93">
            <v>124754</v>
          </cell>
          <cell r="D93">
            <v>9353117</v>
          </cell>
          <cell r="E93" t="str">
            <v>Bentley Church of England Voluntary Controlled Primary School</v>
          </cell>
          <cell r="F93">
            <v>59</v>
          </cell>
          <cell r="G93">
            <v>59</v>
          </cell>
          <cell r="H93">
            <v>0</v>
          </cell>
          <cell r="I93">
            <v>181366</v>
          </cell>
          <cell r="J93">
            <v>0</v>
          </cell>
          <cell r="K93">
            <v>0</v>
          </cell>
          <cell r="L93">
            <v>6439.9999999999909</v>
          </cell>
          <cell r="M93">
            <v>0</v>
          </cell>
          <cell r="N93">
            <v>8049.9999999999891</v>
          </cell>
          <cell r="O93">
            <v>0</v>
          </cell>
          <cell r="P93">
            <v>215.00000000000023</v>
          </cell>
          <cell r="Q93">
            <v>260.00000000000028</v>
          </cell>
          <cell r="R93">
            <v>1639.9999999999993</v>
          </cell>
          <cell r="S93">
            <v>3559.9999999999986</v>
          </cell>
          <cell r="T93">
            <v>0</v>
          </cell>
          <cell r="U93">
            <v>0</v>
          </cell>
          <cell r="V93">
            <v>0</v>
          </cell>
          <cell r="W93">
            <v>0</v>
          </cell>
          <cell r="X93">
            <v>0</v>
          </cell>
          <cell r="Y93">
            <v>0</v>
          </cell>
          <cell r="Z93">
            <v>0</v>
          </cell>
          <cell r="AA93">
            <v>0</v>
          </cell>
          <cell r="AB93">
            <v>0</v>
          </cell>
          <cell r="AC93">
            <v>0</v>
          </cell>
          <cell r="AD93">
            <v>0</v>
          </cell>
          <cell r="AE93">
            <v>15449.021739130434</v>
          </cell>
          <cell r="AF93">
            <v>0</v>
          </cell>
          <cell r="AG93">
            <v>0</v>
          </cell>
          <cell r="AH93">
            <v>0</v>
          </cell>
          <cell r="AI93">
            <v>117800</v>
          </cell>
          <cell r="AJ93">
            <v>0</v>
          </cell>
          <cell r="AK93">
            <v>0</v>
          </cell>
          <cell r="AL93">
            <v>1000</v>
          </cell>
          <cell r="AM93">
            <v>3642.7</v>
          </cell>
          <cell r="AN93">
            <v>0</v>
          </cell>
          <cell r="AO93">
            <v>0</v>
          </cell>
          <cell r="AP93">
            <v>0</v>
          </cell>
          <cell r="AQ93">
            <v>0</v>
          </cell>
          <cell r="AR93">
            <v>0</v>
          </cell>
          <cell r="AS93">
            <v>0</v>
          </cell>
          <cell r="AT93">
            <v>0</v>
          </cell>
          <cell r="AU93">
            <v>0</v>
          </cell>
          <cell r="AV93">
            <v>181366</v>
          </cell>
          <cell r="AW93">
            <v>35614.02173913041</v>
          </cell>
          <cell r="AX93">
            <v>122442.7</v>
          </cell>
          <cell r="AY93">
            <v>35530.385739130426</v>
          </cell>
          <cell r="AZ93">
            <v>339422.72173913039</v>
          </cell>
          <cell r="BA93">
            <v>334780.02173913037</v>
          </cell>
          <cell r="BB93">
            <v>4180</v>
          </cell>
          <cell r="BC93">
            <v>246620</v>
          </cell>
          <cell r="BD93">
            <v>0</v>
          </cell>
          <cell r="BE93">
            <v>0</v>
          </cell>
          <cell r="BF93">
            <v>339422.72173913039</v>
          </cell>
          <cell r="BG93">
            <v>339422.72173913044</v>
          </cell>
          <cell r="BH93">
            <v>0</v>
          </cell>
          <cell r="BI93">
            <v>251262.7</v>
          </cell>
          <cell r="BJ93">
            <v>129820.00000000001</v>
          </cell>
          <cell r="BK93">
            <v>217980.02173913037</v>
          </cell>
          <cell r="BL93">
            <v>3694.5766396462777</v>
          </cell>
          <cell r="BM93">
            <v>3701.1979936507942</v>
          </cell>
          <cell r="BN93">
            <v>-1.7889758980403128E-3</v>
          </cell>
          <cell r="BO93">
            <v>2.0269331548040313E-2</v>
          </cell>
          <cell r="BP93">
            <v>4426.2277462367238</v>
          </cell>
          <cell r="BQ93">
            <v>343848.94948536711</v>
          </cell>
          <cell r="BR93">
            <v>5749.2584658536798</v>
          </cell>
          <cell r="BS93" t="str">
            <v>Y</v>
          </cell>
          <cell r="BT93">
            <v>5827.948296362154</v>
          </cell>
          <cell r="BU93">
            <v>3.5361835740308267E-2</v>
          </cell>
          <cell r="BV93">
            <v>-1568.81</v>
          </cell>
        </row>
        <row r="94">
          <cell r="A94">
            <v>507</v>
          </cell>
          <cell r="B94">
            <v>0</v>
          </cell>
          <cell r="C94">
            <v>124757</v>
          </cell>
          <cell r="D94">
            <v>9353124</v>
          </cell>
          <cell r="E94" t="str">
            <v>St Gregory Church of England Voluntary Controlled Primary School</v>
          </cell>
          <cell r="F94">
            <v>204</v>
          </cell>
          <cell r="G94">
            <v>204</v>
          </cell>
          <cell r="H94">
            <v>0</v>
          </cell>
          <cell r="I94">
            <v>627096</v>
          </cell>
          <cell r="J94">
            <v>0</v>
          </cell>
          <cell r="K94">
            <v>0</v>
          </cell>
          <cell r="L94">
            <v>22540.000000000044</v>
          </cell>
          <cell r="M94">
            <v>0</v>
          </cell>
          <cell r="N94">
            <v>29325</v>
          </cell>
          <cell r="O94">
            <v>0</v>
          </cell>
          <cell r="P94">
            <v>7739.9999999999936</v>
          </cell>
          <cell r="Q94">
            <v>4160</v>
          </cell>
          <cell r="R94">
            <v>0</v>
          </cell>
          <cell r="S94">
            <v>0</v>
          </cell>
          <cell r="T94">
            <v>0</v>
          </cell>
          <cell r="U94">
            <v>0</v>
          </cell>
          <cell r="V94">
            <v>0</v>
          </cell>
          <cell r="W94">
            <v>0</v>
          </cell>
          <cell r="X94">
            <v>0</v>
          </cell>
          <cell r="Y94">
            <v>0</v>
          </cell>
          <cell r="Z94">
            <v>0</v>
          </cell>
          <cell r="AA94">
            <v>0</v>
          </cell>
          <cell r="AB94">
            <v>3224.1379310344778</v>
          </cell>
          <cell r="AC94">
            <v>0</v>
          </cell>
          <cell r="AD94">
            <v>0</v>
          </cell>
          <cell r="AE94">
            <v>63644.581005586588</v>
          </cell>
          <cell r="AF94">
            <v>0</v>
          </cell>
          <cell r="AG94">
            <v>0</v>
          </cell>
          <cell r="AH94">
            <v>0</v>
          </cell>
          <cell r="AI94">
            <v>117800</v>
          </cell>
          <cell r="AJ94">
            <v>0</v>
          </cell>
          <cell r="AK94">
            <v>0</v>
          </cell>
          <cell r="AL94">
            <v>0</v>
          </cell>
          <cell r="AM94">
            <v>30976</v>
          </cell>
          <cell r="AN94">
            <v>0</v>
          </cell>
          <cell r="AO94">
            <v>0</v>
          </cell>
          <cell r="AP94">
            <v>0</v>
          </cell>
          <cell r="AQ94">
            <v>0</v>
          </cell>
          <cell r="AR94">
            <v>0</v>
          </cell>
          <cell r="AS94">
            <v>0</v>
          </cell>
          <cell r="AT94">
            <v>0</v>
          </cell>
          <cell r="AU94">
            <v>0</v>
          </cell>
          <cell r="AV94">
            <v>627096</v>
          </cell>
          <cell r="AW94">
            <v>130633.7189366211</v>
          </cell>
          <cell r="AX94">
            <v>148776</v>
          </cell>
          <cell r="AY94">
            <v>105525.9450055866</v>
          </cell>
          <cell r="AZ94">
            <v>906505.7189366211</v>
          </cell>
          <cell r="BA94">
            <v>875529.7189366211</v>
          </cell>
          <cell r="BB94">
            <v>4180</v>
          </cell>
          <cell r="BC94">
            <v>852720</v>
          </cell>
          <cell r="BD94">
            <v>0</v>
          </cell>
          <cell r="BE94">
            <v>0</v>
          </cell>
          <cell r="BF94">
            <v>906505.7189366211</v>
          </cell>
          <cell r="BG94">
            <v>906505.71893662098</v>
          </cell>
          <cell r="BH94">
            <v>0</v>
          </cell>
          <cell r="BI94">
            <v>883696</v>
          </cell>
          <cell r="BJ94">
            <v>734920</v>
          </cell>
          <cell r="BK94">
            <v>757729.7189366211</v>
          </cell>
          <cell r="BL94">
            <v>3714.361367336378</v>
          </cell>
          <cell r="BM94">
            <v>3662.2621448113209</v>
          </cell>
          <cell r="BN94">
            <v>1.4225967575497295E-2</v>
          </cell>
          <cell r="BO94">
            <v>4.2543880745027039E-3</v>
          </cell>
          <cell r="BP94">
            <v>3178.4596164959476</v>
          </cell>
          <cell r="BQ94">
            <v>909684.17855311709</v>
          </cell>
          <cell r="BR94">
            <v>4307.3930321231228</v>
          </cell>
          <cell r="BS94" t="str">
            <v>Y</v>
          </cell>
          <cell r="BT94">
            <v>4459.2361693780249</v>
          </cell>
          <cell r="BU94">
            <v>2.1776823240310828E-2</v>
          </cell>
          <cell r="BV94">
            <v>-5424.36</v>
          </cell>
        </row>
        <row r="95">
          <cell r="A95">
            <v>17</v>
          </cell>
          <cell r="B95">
            <v>0</v>
          </cell>
          <cell r="C95">
            <v>124758</v>
          </cell>
          <cell r="D95">
            <v>9353125</v>
          </cell>
          <cell r="E95" t="str">
            <v>St Botolph's Church of England Voluntary Controlled Primary School</v>
          </cell>
          <cell r="F95">
            <v>170</v>
          </cell>
          <cell r="G95">
            <v>170</v>
          </cell>
          <cell r="H95">
            <v>0</v>
          </cell>
          <cell r="I95">
            <v>522580</v>
          </cell>
          <cell r="J95">
            <v>0</v>
          </cell>
          <cell r="K95">
            <v>0</v>
          </cell>
          <cell r="L95">
            <v>9660.0000000000091</v>
          </cell>
          <cell r="M95">
            <v>0</v>
          </cell>
          <cell r="N95">
            <v>16481.10465116279</v>
          </cell>
          <cell r="O95">
            <v>0</v>
          </cell>
          <cell r="P95">
            <v>429.99999999999847</v>
          </cell>
          <cell r="Q95">
            <v>0</v>
          </cell>
          <cell r="R95">
            <v>0</v>
          </cell>
          <cell r="S95">
            <v>0</v>
          </cell>
          <cell r="T95">
            <v>0</v>
          </cell>
          <cell r="U95">
            <v>0</v>
          </cell>
          <cell r="V95">
            <v>0</v>
          </cell>
          <cell r="W95">
            <v>0</v>
          </cell>
          <cell r="X95">
            <v>0</v>
          </cell>
          <cell r="Y95">
            <v>0</v>
          </cell>
          <cell r="Z95">
            <v>0</v>
          </cell>
          <cell r="AA95">
            <v>0</v>
          </cell>
          <cell r="AB95">
            <v>3180.2721088435401</v>
          </cell>
          <cell r="AC95">
            <v>0</v>
          </cell>
          <cell r="AD95">
            <v>0</v>
          </cell>
          <cell r="AE95">
            <v>55155.555555555555</v>
          </cell>
          <cell r="AF95">
            <v>0</v>
          </cell>
          <cell r="AG95">
            <v>0</v>
          </cell>
          <cell r="AH95">
            <v>0</v>
          </cell>
          <cell r="AI95">
            <v>117800</v>
          </cell>
          <cell r="AJ95">
            <v>0</v>
          </cell>
          <cell r="AK95">
            <v>0</v>
          </cell>
          <cell r="AL95">
            <v>0</v>
          </cell>
          <cell r="AM95">
            <v>26368</v>
          </cell>
          <cell r="AN95">
            <v>0</v>
          </cell>
          <cell r="AO95">
            <v>0</v>
          </cell>
          <cell r="AP95">
            <v>0</v>
          </cell>
          <cell r="AQ95">
            <v>0</v>
          </cell>
          <cell r="AR95">
            <v>0</v>
          </cell>
          <cell r="AS95">
            <v>0</v>
          </cell>
          <cell r="AT95">
            <v>0</v>
          </cell>
          <cell r="AU95">
            <v>0</v>
          </cell>
          <cell r="AV95">
            <v>522580</v>
          </cell>
          <cell r="AW95">
            <v>84906.932315561891</v>
          </cell>
          <cell r="AX95">
            <v>144168</v>
          </cell>
          <cell r="AY95">
            <v>78439.971881136953</v>
          </cell>
          <cell r="AZ95">
            <v>751654.93231556192</v>
          </cell>
          <cell r="BA95">
            <v>725286.93231556192</v>
          </cell>
          <cell r="BB95">
            <v>4180</v>
          </cell>
          <cell r="BC95">
            <v>710600</v>
          </cell>
          <cell r="BD95">
            <v>0</v>
          </cell>
          <cell r="BE95">
            <v>0</v>
          </cell>
          <cell r="BF95">
            <v>751654.93231556192</v>
          </cell>
          <cell r="BG95">
            <v>751654.9323155618</v>
          </cell>
          <cell r="BH95">
            <v>0</v>
          </cell>
          <cell r="BI95">
            <v>736968</v>
          </cell>
          <cell r="BJ95">
            <v>592800</v>
          </cell>
          <cell r="BK95">
            <v>607486.93231556192</v>
          </cell>
          <cell r="BL95">
            <v>3573.4525430327171</v>
          </cell>
          <cell r="BM95">
            <v>3570.7274111111115</v>
          </cell>
          <cell r="BN95">
            <v>7.6318677060753135E-4</v>
          </cell>
          <cell r="BO95">
            <v>1.7717168879392467E-2</v>
          </cell>
          <cell r="BP95">
            <v>10754.740696038341</v>
          </cell>
          <cell r="BQ95">
            <v>762409.67301160027</v>
          </cell>
          <cell r="BR95">
            <v>4329.6569000682366</v>
          </cell>
          <cell r="BS95" t="str">
            <v>Y</v>
          </cell>
          <cell r="BT95">
            <v>4484.7627824211777</v>
          </cell>
          <cell r="BU95">
            <v>1.6034621869042809E-2</v>
          </cell>
          <cell r="BV95">
            <v>-4520.3</v>
          </cell>
        </row>
        <row r="96">
          <cell r="A96">
            <v>421</v>
          </cell>
          <cell r="B96">
            <v>0</v>
          </cell>
          <cell r="C96">
            <v>124762</v>
          </cell>
          <cell r="D96">
            <v>9353308</v>
          </cell>
          <cell r="E96" t="str">
            <v>St Edmundsbury Church of England Voluntary Aided Primary School</v>
          </cell>
          <cell r="F96">
            <v>271</v>
          </cell>
          <cell r="G96">
            <v>271</v>
          </cell>
          <cell r="H96">
            <v>0</v>
          </cell>
          <cell r="I96">
            <v>833054</v>
          </cell>
          <cell r="J96">
            <v>0</v>
          </cell>
          <cell r="K96">
            <v>0</v>
          </cell>
          <cell r="L96">
            <v>28519.999999999971</v>
          </cell>
          <cell r="M96">
            <v>0</v>
          </cell>
          <cell r="N96">
            <v>35649.999999999964</v>
          </cell>
          <cell r="O96">
            <v>0</v>
          </cell>
          <cell r="P96">
            <v>22144.999999999978</v>
          </cell>
          <cell r="Q96">
            <v>5980.0000000000009</v>
          </cell>
          <cell r="R96">
            <v>0</v>
          </cell>
          <cell r="S96">
            <v>0</v>
          </cell>
          <cell r="T96">
            <v>0</v>
          </cell>
          <cell r="U96">
            <v>0</v>
          </cell>
          <cell r="V96">
            <v>0</v>
          </cell>
          <cell r="W96">
            <v>0</v>
          </cell>
          <cell r="X96">
            <v>0</v>
          </cell>
          <cell r="Y96">
            <v>0</v>
          </cell>
          <cell r="Z96">
            <v>0</v>
          </cell>
          <cell r="AA96">
            <v>0</v>
          </cell>
          <cell r="AB96">
            <v>9513.8297872340372</v>
          </cell>
          <cell r="AC96">
            <v>0</v>
          </cell>
          <cell r="AD96">
            <v>0</v>
          </cell>
          <cell r="AE96">
            <v>76719.439024390245</v>
          </cell>
          <cell r="AF96">
            <v>0</v>
          </cell>
          <cell r="AG96">
            <v>10565.999999999975</v>
          </cell>
          <cell r="AH96">
            <v>0</v>
          </cell>
          <cell r="AI96">
            <v>117800</v>
          </cell>
          <cell r="AJ96">
            <v>0</v>
          </cell>
          <cell r="AK96">
            <v>0</v>
          </cell>
          <cell r="AL96">
            <v>0</v>
          </cell>
          <cell r="AM96">
            <v>3379.2</v>
          </cell>
          <cell r="AN96">
            <v>0</v>
          </cell>
          <cell r="AO96">
            <v>0</v>
          </cell>
          <cell r="AP96">
            <v>0</v>
          </cell>
          <cell r="AQ96">
            <v>0</v>
          </cell>
          <cell r="AR96">
            <v>0</v>
          </cell>
          <cell r="AS96">
            <v>0</v>
          </cell>
          <cell r="AT96">
            <v>0</v>
          </cell>
          <cell r="AU96">
            <v>0</v>
          </cell>
          <cell r="AV96">
            <v>833054</v>
          </cell>
          <cell r="AW96">
            <v>189094.26881162418</v>
          </cell>
          <cell r="AX96">
            <v>121179.2</v>
          </cell>
          <cell r="AY96">
            <v>132865.80302439019</v>
          </cell>
          <cell r="AZ96">
            <v>1143327.4688116242</v>
          </cell>
          <cell r="BA96">
            <v>1139948.2688116243</v>
          </cell>
          <cell r="BB96">
            <v>4180</v>
          </cell>
          <cell r="BC96">
            <v>1132780</v>
          </cell>
          <cell r="BD96">
            <v>0</v>
          </cell>
          <cell r="BE96">
            <v>0</v>
          </cell>
          <cell r="BF96">
            <v>1143327.4688116242</v>
          </cell>
          <cell r="BG96">
            <v>1143327.4688116242</v>
          </cell>
          <cell r="BH96">
            <v>0</v>
          </cell>
          <cell r="BI96">
            <v>1136159.2</v>
          </cell>
          <cell r="BJ96">
            <v>1014980</v>
          </cell>
          <cell r="BK96">
            <v>1022148.2688116243</v>
          </cell>
          <cell r="BL96">
            <v>3771.7648295631893</v>
          </cell>
          <cell r="BM96">
            <v>3719.7408492647055</v>
          </cell>
          <cell r="BN96">
            <v>1.3985915257716834E-2</v>
          </cell>
          <cell r="BO96">
            <v>4.4944403922831649E-3</v>
          </cell>
          <cell r="BP96">
            <v>4530.6196043972241</v>
          </cell>
          <cell r="BQ96">
            <v>1147858.0884160216</v>
          </cell>
          <cell r="BR96">
            <v>4223.1693299484195</v>
          </cell>
          <cell r="BS96" t="str">
            <v>Y</v>
          </cell>
          <cell r="BT96">
            <v>4235.6387026421462</v>
          </cell>
          <cell r="BU96">
            <v>1.6895030266114386E-2</v>
          </cell>
          <cell r="BV96">
            <v>-7205.89</v>
          </cell>
        </row>
        <row r="97">
          <cell r="A97">
            <v>509</v>
          </cell>
          <cell r="B97">
            <v>0</v>
          </cell>
          <cell r="C97">
            <v>124763</v>
          </cell>
          <cell r="D97">
            <v>9353310</v>
          </cell>
          <cell r="E97" t="str">
            <v>St Joseph's Roman Catholic Primary School</v>
          </cell>
          <cell r="F97">
            <v>169</v>
          </cell>
          <cell r="G97">
            <v>169</v>
          </cell>
          <cell r="H97">
            <v>0</v>
          </cell>
          <cell r="I97">
            <v>519506</v>
          </cell>
          <cell r="J97">
            <v>0</v>
          </cell>
          <cell r="K97">
            <v>0</v>
          </cell>
          <cell r="L97">
            <v>9199.9999999999854</v>
          </cell>
          <cell r="M97">
            <v>0</v>
          </cell>
          <cell r="N97">
            <v>11760.031847133758</v>
          </cell>
          <cell r="O97">
            <v>0</v>
          </cell>
          <cell r="P97">
            <v>5374.9999999999909</v>
          </cell>
          <cell r="Q97">
            <v>2860</v>
          </cell>
          <cell r="R97">
            <v>0</v>
          </cell>
          <cell r="S97">
            <v>0</v>
          </cell>
          <cell r="T97">
            <v>0</v>
          </cell>
          <cell r="U97">
            <v>0</v>
          </cell>
          <cell r="V97">
            <v>0</v>
          </cell>
          <cell r="W97">
            <v>0</v>
          </cell>
          <cell r="X97">
            <v>0</v>
          </cell>
          <cell r="Y97">
            <v>0</v>
          </cell>
          <cell r="Z97">
            <v>0</v>
          </cell>
          <cell r="AA97">
            <v>0</v>
          </cell>
          <cell r="AB97">
            <v>8024.4604316546793</v>
          </cell>
          <cell r="AC97">
            <v>0</v>
          </cell>
          <cell r="AD97">
            <v>0</v>
          </cell>
          <cell r="AE97">
            <v>44903.051470588238</v>
          </cell>
          <cell r="AF97">
            <v>0</v>
          </cell>
          <cell r="AG97">
            <v>0</v>
          </cell>
          <cell r="AH97">
            <v>0</v>
          </cell>
          <cell r="AI97">
            <v>117800</v>
          </cell>
          <cell r="AJ97">
            <v>0</v>
          </cell>
          <cell r="AK97">
            <v>0</v>
          </cell>
          <cell r="AL97">
            <v>0</v>
          </cell>
          <cell r="AM97">
            <v>0</v>
          </cell>
          <cell r="AN97">
            <v>0</v>
          </cell>
          <cell r="AO97">
            <v>0</v>
          </cell>
          <cell r="AP97">
            <v>0</v>
          </cell>
          <cell r="AQ97">
            <v>0</v>
          </cell>
          <cell r="AR97">
            <v>0</v>
          </cell>
          <cell r="AS97">
            <v>0</v>
          </cell>
          <cell r="AT97">
            <v>0</v>
          </cell>
          <cell r="AU97">
            <v>0</v>
          </cell>
          <cell r="AV97">
            <v>519506</v>
          </cell>
          <cell r="AW97">
            <v>82122.543749376651</v>
          </cell>
          <cell r="AX97">
            <v>117800</v>
          </cell>
          <cell r="AY97">
            <v>69499.431394155108</v>
          </cell>
          <cell r="AZ97">
            <v>719428.54374937667</v>
          </cell>
          <cell r="BA97">
            <v>719428.54374937667</v>
          </cell>
          <cell r="BB97">
            <v>4180</v>
          </cell>
          <cell r="BC97">
            <v>706420</v>
          </cell>
          <cell r="BD97">
            <v>0</v>
          </cell>
          <cell r="BE97">
            <v>0</v>
          </cell>
          <cell r="BF97">
            <v>719428.54374937667</v>
          </cell>
          <cell r="BG97">
            <v>719428.54374937667</v>
          </cell>
          <cell r="BH97">
            <v>0</v>
          </cell>
          <cell r="BI97">
            <v>706420</v>
          </cell>
          <cell r="BJ97">
            <v>588620</v>
          </cell>
          <cell r="BK97">
            <v>601628.54374937667</v>
          </cell>
          <cell r="BL97">
            <v>3559.9322115347732</v>
          </cell>
          <cell r="BM97">
            <v>3564.8110448717953</v>
          </cell>
          <cell r="BN97">
            <v>-1.368609240604947E-3</v>
          </cell>
          <cell r="BO97">
            <v>1.9848964890604944E-2</v>
          </cell>
          <cell r="BP97">
            <v>11958.069766849867</v>
          </cell>
          <cell r="BQ97">
            <v>731386.61351622653</v>
          </cell>
          <cell r="BR97">
            <v>4327.7314409244173</v>
          </cell>
          <cell r="BS97" t="str">
            <v>Y</v>
          </cell>
          <cell r="BT97">
            <v>4327.7314409244173</v>
          </cell>
          <cell r="BU97">
            <v>-2.7094619989719293E-3</v>
          </cell>
          <cell r="BV97">
            <v>-4493.71</v>
          </cell>
        </row>
        <row r="98">
          <cell r="A98">
            <v>420</v>
          </cell>
          <cell r="B98">
            <v>0</v>
          </cell>
          <cell r="C98">
            <v>124764</v>
          </cell>
          <cell r="D98">
            <v>9353311</v>
          </cell>
          <cell r="E98" t="str">
            <v>St Edmund's Catholic Primary School</v>
          </cell>
          <cell r="F98">
            <v>381</v>
          </cell>
          <cell r="G98">
            <v>381</v>
          </cell>
          <cell r="H98">
            <v>0</v>
          </cell>
          <cell r="I98">
            <v>1171194</v>
          </cell>
          <cell r="J98">
            <v>0</v>
          </cell>
          <cell r="K98">
            <v>0</v>
          </cell>
          <cell r="L98">
            <v>17479.999999999989</v>
          </cell>
          <cell r="M98">
            <v>0</v>
          </cell>
          <cell r="N98">
            <v>21849.999999999989</v>
          </cell>
          <cell r="O98">
            <v>0</v>
          </cell>
          <cell r="P98">
            <v>6934.6031746031786</v>
          </cell>
          <cell r="Q98">
            <v>7599.8412698412685</v>
          </cell>
          <cell r="R98">
            <v>826.50793650793628</v>
          </cell>
          <cell r="S98">
            <v>3139.722222222219</v>
          </cell>
          <cell r="T98">
            <v>0</v>
          </cell>
          <cell r="U98">
            <v>0</v>
          </cell>
          <cell r="V98">
            <v>0</v>
          </cell>
          <cell r="W98">
            <v>0</v>
          </cell>
          <cell r="X98">
            <v>0</v>
          </cell>
          <cell r="Y98">
            <v>0</v>
          </cell>
          <cell r="Z98">
            <v>0</v>
          </cell>
          <cell r="AA98">
            <v>0</v>
          </cell>
          <cell r="AB98">
            <v>43049.546827794606</v>
          </cell>
          <cell r="AC98">
            <v>0</v>
          </cell>
          <cell r="AD98">
            <v>0</v>
          </cell>
          <cell r="AE98">
            <v>113654.45182724253</v>
          </cell>
          <cell r="AF98">
            <v>0</v>
          </cell>
          <cell r="AG98">
            <v>1926.00000000001</v>
          </cell>
          <cell r="AH98">
            <v>0</v>
          </cell>
          <cell r="AI98">
            <v>117800</v>
          </cell>
          <cell r="AJ98">
            <v>0</v>
          </cell>
          <cell r="AK98">
            <v>0</v>
          </cell>
          <cell r="AL98">
            <v>0</v>
          </cell>
          <cell r="AM98">
            <v>7219.2</v>
          </cell>
          <cell r="AN98">
            <v>0</v>
          </cell>
          <cell r="AO98">
            <v>0</v>
          </cell>
          <cell r="AP98">
            <v>0</v>
          </cell>
          <cell r="AQ98">
            <v>0</v>
          </cell>
          <cell r="AR98">
            <v>0</v>
          </cell>
          <cell r="AS98">
            <v>0</v>
          </cell>
          <cell r="AT98">
            <v>0</v>
          </cell>
          <cell r="AU98">
            <v>0</v>
          </cell>
          <cell r="AV98">
            <v>1171194</v>
          </cell>
          <cell r="AW98">
            <v>216460.67325821173</v>
          </cell>
          <cell r="AX98">
            <v>125019.2</v>
          </cell>
          <cell r="AY98">
            <v>152568.65312882981</v>
          </cell>
          <cell r="AZ98">
            <v>1512673.8732582116</v>
          </cell>
          <cell r="BA98">
            <v>1505454.6732582117</v>
          </cell>
          <cell r="BB98">
            <v>4180</v>
          </cell>
          <cell r="BC98">
            <v>1592580</v>
          </cell>
          <cell r="BD98">
            <v>87125.326741788303</v>
          </cell>
          <cell r="BE98">
            <v>0</v>
          </cell>
          <cell r="BF98">
            <v>1599799.2</v>
          </cell>
          <cell r="BG98">
            <v>1599799.1999999997</v>
          </cell>
          <cell r="BH98">
            <v>0</v>
          </cell>
          <cell r="BI98">
            <v>1599799.2</v>
          </cell>
          <cell r="BJ98">
            <v>1474780</v>
          </cell>
          <cell r="BK98">
            <v>1474780</v>
          </cell>
          <cell r="BL98">
            <v>3870.8136482939631</v>
          </cell>
          <cell r="BM98">
            <v>3642.570880829016</v>
          </cell>
          <cell r="BN98">
            <v>6.265980125910442E-2</v>
          </cell>
          <cell r="BO98">
            <v>0</v>
          </cell>
          <cell r="BP98">
            <v>0</v>
          </cell>
          <cell r="BQ98">
            <v>1599799.2</v>
          </cell>
          <cell r="BR98">
            <v>4180</v>
          </cell>
          <cell r="BS98" t="str">
            <v>Y</v>
          </cell>
          <cell r="BT98">
            <v>4198.9480314960629</v>
          </cell>
          <cell r="BU98">
            <v>5.5888784161525651E-2</v>
          </cell>
          <cell r="BV98">
            <v>-10130.789999999999</v>
          </cell>
        </row>
        <row r="99">
          <cell r="A99">
            <v>432</v>
          </cell>
          <cell r="B99">
            <v>0</v>
          </cell>
          <cell r="C99">
            <v>124770</v>
          </cell>
          <cell r="D99">
            <v>9353322</v>
          </cell>
          <cell r="E99" t="str">
            <v>Creeting St Mary Church of England Voluntary Aided Primary School</v>
          </cell>
          <cell r="F99">
            <v>99</v>
          </cell>
          <cell r="G99">
            <v>99</v>
          </cell>
          <cell r="H99">
            <v>0</v>
          </cell>
          <cell r="I99">
            <v>304326</v>
          </cell>
          <cell r="J99">
            <v>0</v>
          </cell>
          <cell r="K99">
            <v>0</v>
          </cell>
          <cell r="L99">
            <v>4139.9999999999991</v>
          </cell>
          <cell r="M99">
            <v>0</v>
          </cell>
          <cell r="N99">
            <v>5174.9999999999991</v>
          </cell>
          <cell r="O99">
            <v>0</v>
          </cell>
          <cell r="P99">
            <v>2149.9999999999995</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29232.808988764045</v>
          </cell>
          <cell r="AF99">
            <v>0</v>
          </cell>
          <cell r="AG99">
            <v>954</v>
          </cell>
          <cell r="AH99">
            <v>0</v>
          </cell>
          <cell r="AI99">
            <v>117800</v>
          </cell>
          <cell r="AJ99">
            <v>0</v>
          </cell>
          <cell r="AK99">
            <v>0</v>
          </cell>
          <cell r="AL99">
            <v>0</v>
          </cell>
          <cell r="AM99">
            <v>1740.8</v>
          </cell>
          <cell r="AN99">
            <v>0</v>
          </cell>
          <cell r="AO99">
            <v>0</v>
          </cell>
          <cell r="AP99">
            <v>0</v>
          </cell>
          <cell r="AQ99">
            <v>0</v>
          </cell>
          <cell r="AR99">
            <v>0</v>
          </cell>
          <cell r="AS99">
            <v>0</v>
          </cell>
          <cell r="AT99">
            <v>0</v>
          </cell>
          <cell r="AU99">
            <v>0</v>
          </cell>
          <cell r="AV99">
            <v>304326</v>
          </cell>
          <cell r="AW99">
            <v>41651.808988764045</v>
          </cell>
          <cell r="AX99">
            <v>119540.8</v>
          </cell>
          <cell r="AY99">
            <v>44964.172988764047</v>
          </cell>
          <cell r="AZ99">
            <v>465518.60898876406</v>
          </cell>
          <cell r="BA99">
            <v>463777.80898876407</v>
          </cell>
          <cell r="BB99">
            <v>4180</v>
          </cell>
          <cell r="BC99">
            <v>413820</v>
          </cell>
          <cell r="BD99">
            <v>0</v>
          </cell>
          <cell r="BE99">
            <v>0</v>
          </cell>
          <cell r="BF99">
            <v>465518.60898876406</v>
          </cell>
          <cell r="BG99">
            <v>465518.60898876406</v>
          </cell>
          <cell r="BH99">
            <v>0</v>
          </cell>
          <cell r="BI99">
            <v>415560.8</v>
          </cell>
          <cell r="BJ99">
            <v>296020</v>
          </cell>
          <cell r="BK99">
            <v>345977.80898876407</v>
          </cell>
          <cell r="BL99">
            <v>3494.7253433208493</v>
          </cell>
          <cell r="BM99">
            <v>3431.1435689320392</v>
          </cell>
          <cell r="BN99">
            <v>1.8530782262952718E-2</v>
          </cell>
          <cell r="BO99">
            <v>0</v>
          </cell>
          <cell r="BP99">
            <v>0</v>
          </cell>
          <cell r="BQ99">
            <v>465518.60898876406</v>
          </cell>
          <cell r="BR99">
            <v>4684.6243332198392</v>
          </cell>
          <cell r="BS99" t="str">
            <v>Y</v>
          </cell>
          <cell r="BT99">
            <v>4702.2081716036773</v>
          </cell>
          <cell r="BU99">
            <v>2.4055210115661252E-2</v>
          </cell>
          <cell r="BV99">
            <v>-2632.41</v>
          </cell>
        </row>
        <row r="100">
          <cell r="A100">
            <v>101</v>
          </cell>
          <cell r="B100">
            <v>0</v>
          </cell>
          <cell r="C100">
            <v>124772</v>
          </cell>
          <cell r="D100">
            <v>9353327</v>
          </cell>
          <cell r="E100" t="str">
            <v>Stonham Aspal Church of England Voluntary Aided Primary School</v>
          </cell>
          <cell r="F100">
            <v>205</v>
          </cell>
          <cell r="G100">
            <v>205</v>
          </cell>
          <cell r="H100">
            <v>0</v>
          </cell>
          <cell r="I100">
            <v>630170</v>
          </cell>
          <cell r="J100">
            <v>0</v>
          </cell>
          <cell r="K100">
            <v>0</v>
          </cell>
          <cell r="L100">
            <v>5060.0000000000045</v>
          </cell>
          <cell r="M100">
            <v>0</v>
          </cell>
          <cell r="N100">
            <v>6325.0000000000064</v>
          </cell>
          <cell r="O100">
            <v>0</v>
          </cell>
          <cell r="P100">
            <v>1504.9999999999986</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62282.080924855487</v>
          </cell>
          <cell r="AF100">
            <v>0</v>
          </cell>
          <cell r="AG100">
            <v>2430.0000000000045</v>
          </cell>
          <cell r="AH100">
            <v>0</v>
          </cell>
          <cell r="AI100">
            <v>117800</v>
          </cell>
          <cell r="AJ100">
            <v>0</v>
          </cell>
          <cell r="AK100">
            <v>0</v>
          </cell>
          <cell r="AL100">
            <v>0</v>
          </cell>
          <cell r="AM100">
            <v>3763.2</v>
          </cell>
          <cell r="AN100">
            <v>0</v>
          </cell>
          <cell r="AO100">
            <v>0</v>
          </cell>
          <cell r="AP100">
            <v>0</v>
          </cell>
          <cell r="AQ100">
            <v>0</v>
          </cell>
          <cell r="AR100">
            <v>0</v>
          </cell>
          <cell r="AS100">
            <v>0</v>
          </cell>
          <cell r="AT100">
            <v>0</v>
          </cell>
          <cell r="AU100">
            <v>0</v>
          </cell>
          <cell r="AV100">
            <v>630170</v>
          </cell>
          <cell r="AW100">
            <v>77602.080924855502</v>
          </cell>
          <cell r="AX100">
            <v>121563.2</v>
          </cell>
          <cell r="AY100">
            <v>78725.944924855488</v>
          </cell>
          <cell r="AZ100">
            <v>829335.2809248555</v>
          </cell>
          <cell r="BA100">
            <v>825572.08092485555</v>
          </cell>
          <cell r="BB100">
            <v>4180</v>
          </cell>
          <cell r="BC100">
            <v>856900</v>
          </cell>
          <cell r="BD100">
            <v>31327.919075144455</v>
          </cell>
          <cell r="BE100">
            <v>0</v>
          </cell>
          <cell r="BF100">
            <v>860663.2</v>
          </cell>
          <cell r="BG100">
            <v>860663.2</v>
          </cell>
          <cell r="BH100">
            <v>0</v>
          </cell>
          <cell r="BI100">
            <v>860663.2</v>
          </cell>
          <cell r="BJ100">
            <v>739100</v>
          </cell>
          <cell r="BK100">
            <v>739100</v>
          </cell>
          <cell r="BL100">
            <v>3605.3658536585367</v>
          </cell>
          <cell r="BM100">
            <v>3423.5429441624365</v>
          </cell>
          <cell r="BN100">
            <v>5.3109574631196248E-2</v>
          </cell>
          <cell r="BO100">
            <v>0</v>
          </cell>
          <cell r="BP100">
            <v>0</v>
          </cell>
          <cell r="BQ100">
            <v>860663.2</v>
          </cell>
          <cell r="BR100">
            <v>4180</v>
          </cell>
          <cell r="BS100" t="str">
            <v>Y</v>
          </cell>
          <cell r="BT100">
            <v>4198.3570731707314</v>
          </cell>
          <cell r="BU100">
            <v>3.9033675081841634E-2</v>
          </cell>
          <cell r="BV100">
            <v>-5450.95</v>
          </cell>
        </row>
        <row r="101">
          <cell r="A101">
            <v>25</v>
          </cell>
          <cell r="B101">
            <v>0</v>
          </cell>
          <cell r="C101">
            <v>124774</v>
          </cell>
          <cell r="D101">
            <v>9353329</v>
          </cell>
          <cell r="E101" t="str">
            <v>Sir Robert Hitcham Church of England Voluntary Aided School</v>
          </cell>
          <cell r="F101">
            <v>175</v>
          </cell>
          <cell r="G101">
            <v>175</v>
          </cell>
          <cell r="H101">
            <v>0</v>
          </cell>
          <cell r="I101">
            <v>537950</v>
          </cell>
          <cell r="J101">
            <v>0</v>
          </cell>
          <cell r="K101">
            <v>0</v>
          </cell>
          <cell r="L101">
            <v>11960.000000000035</v>
          </cell>
          <cell r="M101">
            <v>0</v>
          </cell>
          <cell r="N101">
            <v>14950.000000000044</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1266.447368421052</v>
          </cell>
          <cell r="AC101">
            <v>0</v>
          </cell>
          <cell r="AD101">
            <v>0</v>
          </cell>
          <cell r="AE101">
            <v>50687.903225806447</v>
          </cell>
          <cell r="AF101">
            <v>0</v>
          </cell>
          <cell r="AG101">
            <v>0</v>
          </cell>
          <cell r="AH101">
            <v>0</v>
          </cell>
          <cell r="AI101">
            <v>117800</v>
          </cell>
          <cell r="AJ101">
            <v>0</v>
          </cell>
          <cell r="AK101">
            <v>0</v>
          </cell>
          <cell r="AL101">
            <v>0</v>
          </cell>
          <cell r="AM101">
            <v>4531.2</v>
          </cell>
          <cell r="AN101">
            <v>0</v>
          </cell>
          <cell r="AO101">
            <v>0</v>
          </cell>
          <cell r="AP101">
            <v>0</v>
          </cell>
          <cell r="AQ101">
            <v>0</v>
          </cell>
          <cell r="AR101">
            <v>0</v>
          </cell>
          <cell r="AS101">
            <v>0</v>
          </cell>
          <cell r="AT101">
            <v>0</v>
          </cell>
          <cell r="AU101">
            <v>0</v>
          </cell>
          <cell r="AV101">
            <v>537950</v>
          </cell>
          <cell r="AW101">
            <v>78864.350594227581</v>
          </cell>
          <cell r="AX101">
            <v>122331.2</v>
          </cell>
          <cell r="AY101">
            <v>74141.767225806485</v>
          </cell>
          <cell r="AZ101">
            <v>739145.5505942275</v>
          </cell>
          <cell r="BA101">
            <v>734614.35059422755</v>
          </cell>
          <cell r="BB101">
            <v>4180</v>
          </cell>
          <cell r="BC101">
            <v>731500</v>
          </cell>
          <cell r="BD101">
            <v>0</v>
          </cell>
          <cell r="BE101">
            <v>0</v>
          </cell>
          <cell r="BF101">
            <v>739145.5505942275</v>
          </cell>
          <cell r="BG101">
            <v>739145.55059422739</v>
          </cell>
          <cell r="BH101">
            <v>0</v>
          </cell>
          <cell r="BI101">
            <v>736031.2</v>
          </cell>
          <cell r="BJ101">
            <v>613700</v>
          </cell>
          <cell r="BK101">
            <v>616814.35059422755</v>
          </cell>
          <cell r="BL101">
            <v>3524.6534319670145</v>
          </cell>
          <cell r="BM101">
            <v>3422.7517109195401</v>
          </cell>
          <cell r="BN101">
            <v>2.9771870604104675E-2</v>
          </cell>
          <cell r="BO101">
            <v>0</v>
          </cell>
          <cell r="BP101">
            <v>0</v>
          </cell>
          <cell r="BQ101">
            <v>739145.5505942275</v>
          </cell>
          <cell r="BR101">
            <v>4197.7962891098714</v>
          </cell>
          <cell r="BS101" t="str">
            <v>Y</v>
          </cell>
          <cell r="BT101">
            <v>4223.6888605384429</v>
          </cell>
          <cell r="BU101">
            <v>2.3717721082760379E-2</v>
          </cell>
          <cell r="BV101">
            <v>-4653.25</v>
          </cell>
        </row>
        <row r="102">
          <cell r="A102">
            <v>35</v>
          </cell>
          <cell r="B102">
            <v>0</v>
          </cell>
          <cell r="C102">
            <v>124775</v>
          </cell>
          <cell r="D102">
            <v>9353330</v>
          </cell>
          <cell r="E102" t="str">
            <v>Framlingham Sir Robert Hitcham's Church of England Voluntary Aided Primary School</v>
          </cell>
          <cell r="F102">
            <v>325</v>
          </cell>
          <cell r="G102">
            <v>325</v>
          </cell>
          <cell r="H102">
            <v>0</v>
          </cell>
          <cell r="I102">
            <v>999050</v>
          </cell>
          <cell r="J102">
            <v>0</v>
          </cell>
          <cell r="K102">
            <v>0</v>
          </cell>
          <cell r="L102">
            <v>20239.999999999942</v>
          </cell>
          <cell r="M102">
            <v>0</v>
          </cell>
          <cell r="N102">
            <v>25299.999999999927</v>
          </cell>
          <cell r="O102">
            <v>0</v>
          </cell>
          <cell r="P102">
            <v>3439.9999999999982</v>
          </cell>
          <cell r="Q102">
            <v>0</v>
          </cell>
          <cell r="R102">
            <v>0</v>
          </cell>
          <cell r="S102">
            <v>0</v>
          </cell>
          <cell r="T102">
            <v>0</v>
          </cell>
          <cell r="U102">
            <v>0</v>
          </cell>
          <cell r="V102">
            <v>0</v>
          </cell>
          <cell r="W102">
            <v>0</v>
          </cell>
          <cell r="X102">
            <v>0</v>
          </cell>
          <cell r="Y102">
            <v>0</v>
          </cell>
          <cell r="Z102">
            <v>0</v>
          </cell>
          <cell r="AA102">
            <v>0</v>
          </cell>
          <cell r="AB102">
            <v>3763.1578947368475</v>
          </cell>
          <cell r="AC102">
            <v>0</v>
          </cell>
          <cell r="AD102">
            <v>0</v>
          </cell>
          <cell r="AE102">
            <v>66327.956989247308</v>
          </cell>
          <cell r="AF102">
            <v>0</v>
          </cell>
          <cell r="AG102">
            <v>0</v>
          </cell>
          <cell r="AH102">
            <v>0</v>
          </cell>
          <cell r="AI102">
            <v>117800</v>
          </cell>
          <cell r="AJ102">
            <v>0</v>
          </cell>
          <cell r="AK102">
            <v>0</v>
          </cell>
          <cell r="AL102">
            <v>1000</v>
          </cell>
          <cell r="AM102">
            <v>6656</v>
          </cell>
          <cell r="AN102">
            <v>0</v>
          </cell>
          <cell r="AO102">
            <v>0</v>
          </cell>
          <cell r="AP102">
            <v>0</v>
          </cell>
          <cell r="AQ102">
            <v>0</v>
          </cell>
          <cell r="AR102">
            <v>0</v>
          </cell>
          <cell r="AS102">
            <v>0</v>
          </cell>
          <cell r="AT102">
            <v>0</v>
          </cell>
          <cell r="AU102">
            <v>0</v>
          </cell>
          <cell r="AV102">
            <v>999050</v>
          </cell>
          <cell r="AW102">
            <v>119071.11488398403</v>
          </cell>
          <cell r="AX102">
            <v>125456</v>
          </cell>
          <cell r="AY102">
            <v>100816.82098924724</v>
          </cell>
          <cell r="AZ102">
            <v>1243577.114883984</v>
          </cell>
          <cell r="BA102">
            <v>1235921.114883984</v>
          </cell>
          <cell r="BB102">
            <v>4180</v>
          </cell>
          <cell r="BC102">
            <v>1358500</v>
          </cell>
          <cell r="BD102">
            <v>122578.88511601603</v>
          </cell>
          <cell r="BE102">
            <v>0</v>
          </cell>
          <cell r="BF102">
            <v>1366156</v>
          </cell>
          <cell r="BG102">
            <v>1366156</v>
          </cell>
          <cell r="BH102">
            <v>0</v>
          </cell>
          <cell r="BI102">
            <v>1366156</v>
          </cell>
          <cell r="BJ102">
            <v>1241700</v>
          </cell>
          <cell r="BK102">
            <v>1241700</v>
          </cell>
          <cell r="BL102">
            <v>3820.6153846153848</v>
          </cell>
          <cell r="BM102">
            <v>3557.9054777070064</v>
          </cell>
          <cell r="BN102">
            <v>7.3838360393342781E-2</v>
          </cell>
          <cell r="BO102">
            <v>0</v>
          </cell>
          <cell r="BP102">
            <v>0</v>
          </cell>
          <cell r="BQ102">
            <v>1366156</v>
          </cell>
          <cell r="BR102">
            <v>4180</v>
          </cell>
          <cell r="BS102" t="str">
            <v>Y</v>
          </cell>
          <cell r="BT102">
            <v>4203.5569230769233</v>
          </cell>
          <cell r="BU102">
            <v>6.3039989440894617E-2</v>
          </cell>
          <cell r="BV102">
            <v>-8641.75</v>
          </cell>
        </row>
        <row r="103">
          <cell r="A103">
            <v>317</v>
          </cell>
          <cell r="B103">
            <v>0</v>
          </cell>
          <cell r="C103">
            <v>124777</v>
          </cell>
          <cell r="D103">
            <v>9353332</v>
          </cell>
          <cell r="E103" t="str">
            <v>Orford Church of England Voluntary Aided Primary School</v>
          </cell>
          <cell r="F103">
            <v>62</v>
          </cell>
          <cell r="G103">
            <v>62</v>
          </cell>
          <cell r="H103">
            <v>0</v>
          </cell>
          <cell r="I103">
            <v>190588</v>
          </cell>
          <cell r="J103">
            <v>0</v>
          </cell>
          <cell r="K103">
            <v>0</v>
          </cell>
          <cell r="L103">
            <v>5980.0000000000082</v>
          </cell>
          <cell r="M103">
            <v>0</v>
          </cell>
          <cell r="N103">
            <v>7475.00000000001</v>
          </cell>
          <cell r="O103">
            <v>0</v>
          </cell>
          <cell r="P103">
            <v>429.99999999999955</v>
          </cell>
          <cell r="Q103">
            <v>0</v>
          </cell>
          <cell r="R103">
            <v>0</v>
          </cell>
          <cell r="S103">
            <v>0</v>
          </cell>
          <cell r="T103">
            <v>0</v>
          </cell>
          <cell r="U103">
            <v>0</v>
          </cell>
          <cell r="V103">
            <v>0</v>
          </cell>
          <cell r="W103">
            <v>0</v>
          </cell>
          <cell r="X103">
            <v>0</v>
          </cell>
          <cell r="Y103">
            <v>0</v>
          </cell>
          <cell r="Z103">
            <v>0</v>
          </cell>
          <cell r="AA103">
            <v>0</v>
          </cell>
          <cell r="AB103">
            <v>587.9310344827577</v>
          </cell>
          <cell r="AC103">
            <v>0</v>
          </cell>
          <cell r="AD103">
            <v>0</v>
          </cell>
          <cell r="AE103">
            <v>22168.163265306121</v>
          </cell>
          <cell r="AF103">
            <v>0</v>
          </cell>
          <cell r="AG103">
            <v>0</v>
          </cell>
          <cell r="AH103">
            <v>0</v>
          </cell>
          <cell r="AI103">
            <v>117800</v>
          </cell>
          <cell r="AJ103">
            <v>45000</v>
          </cell>
          <cell r="AK103">
            <v>0</v>
          </cell>
          <cell r="AL103">
            <v>0</v>
          </cell>
          <cell r="AM103">
            <v>1280</v>
          </cell>
          <cell r="AN103">
            <v>0</v>
          </cell>
          <cell r="AO103">
            <v>0</v>
          </cell>
          <cell r="AP103">
            <v>0</v>
          </cell>
          <cell r="AQ103">
            <v>0</v>
          </cell>
          <cell r="AR103">
            <v>0</v>
          </cell>
          <cell r="AS103">
            <v>0</v>
          </cell>
          <cell r="AT103">
            <v>0</v>
          </cell>
          <cell r="AU103">
            <v>0</v>
          </cell>
          <cell r="AV103">
            <v>190588</v>
          </cell>
          <cell r="AW103">
            <v>36641.094299788892</v>
          </cell>
          <cell r="AX103">
            <v>164080</v>
          </cell>
          <cell r="AY103">
            <v>39109.527265306133</v>
          </cell>
          <cell r="AZ103">
            <v>391309.09429978888</v>
          </cell>
          <cell r="BA103">
            <v>390029.09429978888</v>
          </cell>
          <cell r="BB103">
            <v>4180</v>
          </cell>
          <cell r="BC103">
            <v>259160</v>
          </cell>
          <cell r="BD103">
            <v>0</v>
          </cell>
          <cell r="BE103">
            <v>0</v>
          </cell>
          <cell r="BF103">
            <v>391309.09429978888</v>
          </cell>
          <cell r="BG103">
            <v>391309.09429978888</v>
          </cell>
          <cell r="BH103">
            <v>0</v>
          </cell>
          <cell r="BI103">
            <v>260440</v>
          </cell>
          <cell r="BJ103">
            <v>96360</v>
          </cell>
          <cell r="BK103">
            <v>227229.09429978888</v>
          </cell>
          <cell r="BL103">
            <v>3664.9853919320785</v>
          </cell>
          <cell r="BM103">
            <v>3420.9524716417914</v>
          </cell>
          <cell r="BN103">
            <v>7.1334788282858053E-2</v>
          </cell>
          <cell r="BO103">
            <v>0</v>
          </cell>
          <cell r="BP103">
            <v>0</v>
          </cell>
          <cell r="BQ103">
            <v>391309.09429978888</v>
          </cell>
          <cell r="BR103">
            <v>6290.7918435449819</v>
          </cell>
          <cell r="BS103" t="str">
            <v>Y</v>
          </cell>
          <cell r="BT103">
            <v>6311.4370048353048</v>
          </cell>
          <cell r="BU103">
            <v>7.5215240864143551E-2</v>
          </cell>
          <cell r="BV103">
            <v>-1648.58</v>
          </cell>
        </row>
        <row r="104">
          <cell r="A104">
            <v>284</v>
          </cell>
          <cell r="B104">
            <v>0</v>
          </cell>
          <cell r="C104">
            <v>124781</v>
          </cell>
          <cell r="D104">
            <v>9353337</v>
          </cell>
          <cell r="E104" t="str">
            <v>St John's Church of England Voluntary Aided Primary School, Ipswich</v>
          </cell>
          <cell r="F104">
            <v>207</v>
          </cell>
          <cell r="G104">
            <v>207</v>
          </cell>
          <cell r="H104">
            <v>0</v>
          </cell>
          <cell r="I104">
            <v>636318</v>
          </cell>
          <cell r="J104">
            <v>0</v>
          </cell>
          <cell r="K104">
            <v>0</v>
          </cell>
          <cell r="L104">
            <v>1839.9999999999959</v>
          </cell>
          <cell r="M104">
            <v>0</v>
          </cell>
          <cell r="N104">
            <v>6234.6428571428578</v>
          </cell>
          <cell r="O104">
            <v>0</v>
          </cell>
          <cell r="P104">
            <v>859.99999999999807</v>
          </cell>
          <cell r="Q104">
            <v>1559.9999999999995</v>
          </cell>
          <cell r="R104">
            <v>820</v>
          </cell>
          <cell r="S104">
            <v>890</v>
          </cell>
          <cell r="T104">
            <v>0</v>
          </cell>
          <cell r="U104">
            <v>0</v>
          </cell>
          <cell r="V104">
            <v>0</v>
          </cell>
          <cell r="W104">
            <v>0</v>
          </cell>
          <cell r="X104">
            <v>0</v>
          </cell>
          <cell r="Y104">
            <v>0</v>
          </cell>
          <cell r="Z104">
            <v>0</v>
          </cell>
          <cell r="AA104">
            <v>0</v>
          </cell>
          <cell r="AB104">
            <v>7035.6741573033742</v>
          </cell>
          <cell r="AC104">
            <v>0</v>
          </cell>
          <cell r="AD104">
            <v>0</v>
          </cell>
          <cell r="AE104">
            <v>50804.224137931029</v>
          </cell>
          <cell r="AF104">
            <v>0</v>
          </cell>
          <cell r="AG104">
            <v>0</v>
          </cell>
          <cell r="AH104">
            <v>0</v>
          </cell>
          <cell r="AI104">
            <v>117800</v>
          </cell>
          <cell r="AJ104">
            <v>0</v>
          </cell>
          <cell r="AK104">
            <v>0</v>
          </cell>
          <cell r="AL104">
            <v>0</v>
          </cell>
          <cell r="AM104">
            <v>0</v>
          </cell>
          <cell r="AN104">
            <v>0</v>
          </cell>
          <cell r="AO104">
            <v>0</v>
          </cell>
          <cell r="AP104">
            <v>0</v>
          </cell>
          <cell r="AQ104">
            <v>0</v>
          </cell>
          <cell r="AR104">
            <v>0</v>
          </cell>
          <cell r="AS104">
            <v>0</v>
          </cell>
          <cell r="AT104">
            <v>0</v>
          </cell>
          <cell r="AU104">
            <v>0</v>
          </cell>
          <cell r="AV104">
            <v>636318</v>
          </cell>
          <cell r="AW104">
            <v>70044.541152377264</v>
          </cell>
          <cell r="AX104">
            <v>117800</v>
          </cell>
          <cell r="AY104">
            <v>66905.409566502451</v>
          </cell>
          <cell r="AZ104">
            <v>824162.54115237726</v>
          </cell>
          <cell r="BA104">
            <v>824162.54115237726</v>
          </cell>
          <cell r="BB104">
            <v>4180</v>
          </cell>
          <cell r="BC104">
            <v>865260</v>
          </cell>
          <cell r="BD104">
            <v>41097.458847622736</v>
          </cell>
          <cell r="BE104">
            <v>0</v>
          </cell>
          <cell r="BF104">
            <v>865260</v>
          </cell>
          <cell r="BG104">
            <v>865260</v>
          </cell>
          <cell r="BH104">
            <v>0</v>
          </cell>
          <cell r="BI104">
            <v>865260</v>
          </cell>
          <cell r="BJ104">
            <v>747460</v>
          </cell>
          <cell r="BK104">
            <v>747460</v>
          </cell>
          <cell r="BL104">
            <v>3610.9178743961352</v>
          </cell>
          <cell r="BM104">
            <v>3366.2436363636366</v>
          </cell>
          <cell r="BN104">
            <v>7.2684649259911083E-2</v>
          </cell>
          <cell r="BO104">
            <v>0</v>
          </cell>
          <cell r="BP104">
            <v>0</v>
          </cell>
          <cell r="BQ104">
            <v>865260</v>
          </cell>
          <cell r="BR104">
            <v>4180</v>
          </cell>
          <cell r="BS104" t="str">
            <v>Y</v>
          </cell>
          <cell r="BT104">
            <v>4180</v>
          </cell>
          <cell r="BU104">
            <v>6.3645709283743912E-2</v>
          </cell>
          <cell r="BV104">
            <v>-5504.13</v>
          </cell>
        </row>
        <row r="105">
          <cell r="A105">
            <v>285</v>
          </cell>
          <cell r="B105">
            <v>0</v>
          </cell>
          <cell r="C105">
            <v>124782</v>
          </cell>
          <cell r="D105">
            <v>9353338</v>
          </cell>
          <cell r="E105" t="str">
            <v>St Margaret's Church of England Voluntary Aided Primary School, Ipswich</v>
          </cell>
          <cell r="F105">
            <v>413</v>
          </cell>
          <cell r="G105">
            <v>413</v>
          </cell>
          <cell r="H105">
            <v>0</v>
          </cell>
          <cell r="I105">
            <v>1269562</v>
          </cell>
          <cell r="J105">
            <v>0</v>
          </cell>
          <cell r="K105">
            <v>0</v>
          </cell>
          <cell r="L105">
            <v>22999.999999999916</v>
          </cell>
          <cell r="M105">
            <v>0</v>
          </cell>
          <cell r="N105">
            <v>31396.935096153848</v>
          </cell>
          <cell r="O105">
            <v>0</v>
          </cell>
          <cell r="P105">
            <v>26875.000000000033</v>
          </cell>
          <cell r="Q105">
            <v>7800.0000000000036</v>
          </cell>
          <cell r="R105">
            <v>13120</v>
          </cell>
          <cell r="S105">
            <v>9344.9999999999927</v>
          </cell>
          <cell r="T105">
            <v>950.00000000000068</v>
          </cell>
          <cell r="U105">
            <v>0</v>
          </cell>
          <cell r="V105">
            <v>0</v>
          </cell>
          <cell r="W105">
            <v>0</v>
          </cell>
          <cell r="X105">
            <v>0</v>
          </cell>
          <cell r="Y105">
            <v>0</v>
          </cell>
          <cell r="Z105">
            <v>0</v>
          </cell>
          <cell r="AA105">
            <v>0</v>
          </cell>
          <cell r="AB105">
            <v>47107.81250000008</v>
          </cell>
          <cell r="AC105">
            <v>0</v>
          </cell>
          <cell r="AD105">
            <v>0</v>
          </cell>
          <cell r="AE105">
            <v>122420.3025477707</v>
          </cell>
          <cell r="AF105">
            <v>0</v>
          </cell>
          <cell r="AG105">
            <v>0</v>
          </cell>
          <cell r="AH105">
            <v>0</v>
          </cell>
          <cell r="AI105">
            <v>117800</v>
          </cell>
          <cell r="AJ105">
            <v>0</v>
          </cell>
          <cell r="AK105">
            <v>0</v>
          </cell>
          <cell r="AL105">
            <v>0</v>
          </cell>
          <cell r="AM105">
            <v>0</v>
          </cell>
          <cell r="AN105">
            <v>0</v>
          </cell>
          <cell r="AO105">
            <v>0</v>
          </cell>
          <cell r="AP105">
            <v>0</v>
          </cell>
          <cell r="AQ105">
            <v>0</v>
          </cell>
          <cell r="AR105">
            <v>0</v>
          </cell>
          <cell r="AS105">
            <v>0</v>
          </cell>
          <cell r="AT105">
            <v>0</v>
          </cell>
          <cell r="AU105">
            <v>0</v>
          </cell>
          <cell r="AV105">
            <v>1269562</v>
          </cell>
          <cell r="AW105">
            <v>282015.05014392454</v>
          </cell>
          <cell r="AX105">
            <v>117800</v>
          </cell>
          <cell r="AY105">
            <v>188662.63409584761</v>
          </cell>
          <cell r="AZ105">
            <v>1669377.0501439245</v>
          </cell>
          <cell r="BA105">
            <v>1669377.0501439245</v>
          </cell>
          <cell r="BB105">
            <v>4180</v>
          </cell>
          <cell r="BC105">
            <v>1726340</v>
          </cell>
          <cell r="BD105">
            <v>56962.949856075458</v>
          </cell>
          <cell r="BE105">
            <v>0</v>
          </cell>
          <cell r="BF105">
            <v>1726340</v>
          </cell>
          <cell r="BG105">
            <v>1726340</v>
          </cell>
          <cell r="BH105">
            <v>0</v>
          </cell>
          <cell r="BI105">
            <v>1726340</v>
          </cell>
          <cell r="BJ105">
            <v>1608540</v>
          </cell>
          <cell r="BK105">
            <v>1608540</v>
          </cell>
          <cell r="BL105">
            <v>3894.769975786925</v>
          </cell>
          <cell r="BM105">
            <v>3664.8454092857146</v>
          </cell>
          <cell r="BN105">
            <v>6.2737862262523952E-2</v>
          </cell>
          <cell r="BO105">
            <v>0</v>
          </cell>
          <cell r="BP105">
            <v>0</v>
          </cell>
          <cell r="BQ105">
            <v>1726340</v>
          </cell>
          <cell r="BR105">
            <v>4180</v>
          </cell>
          <cell r="BS105" t="str">
            <v>Y</v>
          </cell>
          <cell r="BT105">
            <v>4180</v>
          </cell>
          <cell r="BU105">
            <v>5.9482704845216672E-2</v>
          </cell>
          <cell r="BV105">
            <v>-10981.67</v>
          </cell>
        </row>
        <row r="106">
          <cell r="A106">
            <v>287</v>
          </cell>
          <cell r="B106">
            <v>0</v>
          </cell>
          <cell r="C106">
            <v>124786</v>
          </cell>
          <cell r="D106">
            <v>9353342</v>
          </cell>
          <cell r="E106" t="str">
            <v>St Mark's Catholic Primary School, Ipswich</v>
          </cell>
          <cell r="F106">
            <v>210</v>
          </cell>
          <cell r="G106">
            <v>210</v>
          </cell>
          <cell r="H106">
            <v>0</v>
          </cell>
          <cell r="I106">
            <v>645540</v>
          </cell>
          <cell r="J106">
            <v>0</v>
          </cell>
          <cell r="K106">
            <v>0</v>
          </cell>
          <cell r="L106">
            <v>8279.9999999999982</v>
          </cell>
          <cell r="M106">
            <v>0</v>
          </cell>
          <cell r="N106">
            <v>10349.999999999998</v>
          </cell>
          <cell r="O106">
            <v>0</v>
          </cell>
          <cell r="P106">
            <v>4730.0000000000109</v>
          </cell>
          <cell r="Q106">
            <v>6239.9999999999845</v>
          </cell>
          <cell r="R106">
            <v>6149.9999999999973</v>
          </cell>
          <cell r="S106">
            <v>17799.999999999956</v>
          </cell>
          <cell r="T106">
            <v>4275.0000000000045</v>
          </cell>
          <cell r="U106">
            <v>0</v>
          </cell>
          <cell r="V106">
            <v>0</v>
          </cell>
          <cell r="W106">
            <v>0</v>
          </cell>
          <cell r="X106">
            <v>0</v>
          </cell>
          <cell r="Y106">
            <v>0</v>
          </cell>
          <cell r="Z106">
            <v>0</v>
          </cell>
          <cell r="AA106">
            <v>0</v>
          </cell>
          <cell r="AB106">
            <v>18608.333333333321</v>
          </cell>
          <cell r="AC106">
            <v>0</v>
          </cell>
          <cell r="AD106">
            <v>0</v>
          </cell>
          <cell r="AE106">
            <v>54257.865168539327</v>
          </cell>
          <cell r="AF106">
            <v>0</v>
          </cell>
          <cell r="AG106">
            <v>0</v>
          </cell>
          <cell r="AH106">
            <v>0</v>
          </cell>
          <cell r="AI106">
            <v>117800</v>
          </cell>
          <cell r="AJ106">
            <v>0</v>
          </cell>
          <cell r="AK106">
            <v>0</v>
          </cell>
          <cell r="AL106">
            <v>0</v>
          </cell>
          <cell r="AM106">
            <v>0</v>
          </cell>
          <cell r="AN106">
            <v>0</v>
          </cell>
          <cell r="AO106">
            <v>0</v>
          </cell>
          <cell r="AP106">
            <v>0</v>
          </cell>
          <cell r="AQ106">
            <v>0</v>
          </cell>
          <cell r="AR106">
            <v>0</v>
          </cell>
          <cell r="AS106">
            <v>0</v>
          </cell>
          <cell r="AT106">
            <v>0</v>
          </cell>
          <cell r="AU106">
            <v>0</v>
          </cell>
          <cell r="AV106">
            <v>645540</v>
          </cell>
          <cell r="AW106">
            <v>130691.19850187261</v>
          </cell>
          <cell r="AX106">
            <v>117800</v>
          </cell>
          <cell r="AY106">
            <v>93169.229168539314</v>
          </cell>
          <cell r="AZ106">
            <v>894031.1985018726</v>
          </cell>
          <cell r="BA106">
            <v>894031.1985018726</v>
          </cell>
          <cell r="BB106">
            <v>4180</v>
          </cell>
          <cell r="BC106">
            <v>877800</v>
          </cell>
          <cell r="BD106">
            <v>0</v>
          </cell>
          <cell r="BE106">
            <v>0</v>
          </cell>
          <cell r="BF106">
            <v>894031.1985018726</v>
          </cell>
          <cell r="BG106">
            <v>894031.19850187271</v>
          </cell>
          <cell r="BH106">
            <v>0</v>
          </cell>
          <cell r="BI106">
            <v>877800</v>
          </cell>
          <cell r="BJ106">
            <v>760000</v>
          </cell>
          <cell r="BK106">
            <v>776231.1985018726</v>
          </cell>
          <cell r="BL106">
            <v>3696.3390404851075</v>
          </cell>
          <cell r="BM106">
            <v>3675.9351608490565</v>
          </cell>
          <cell r="BN106">
            <v>5.5506636388380041E-3</v>
          </cell>
          <cell r="BO106">
            <v>1.2929692011161995E-2</v>
          </cell>
          <cell r="BP106">
            <v>9981.0289913837005</v>
          </cell>
          <cell r="BQ106">
            <v>904012.22749325633</v>
          </cell>
          <cell r="BR106">
            <v>4304.8201309202686</v>
          </cell>
          <cell r="BS106" t="str">
            <v>Y</v>
          </cell>
          <cell r="BT106">
            <v>4304.8201309202686</v>
          </cell>
          <cell r="BU106">
            <v>1.7304251328268183E-2</v>
          </cell>
          <cell r="BV106">
            <v>-5583.9</v>
          </cell>
        </row>
        <row r="107">
          <cell r="A107">
            <v>560</v>
          </cell>
          <cell r="B107">
            <v>0</v>
          </cell>
          <cell r="C107">
            <v>124802</v>
          </cell>
          <cell r="D107">
            <v>9354024</v>
          </cell>
          <cell r="E107" t="str">
            <v>Thurston Community College</v>
          </cell>
          <cell r="F107">
            <v>1350</v>
          </cell>
          <cell r="G107">
            <v>0</v>
          </cell>
          <cell r="H107">
            <v>1350</v>
          </cell>
          <cell r="I107">
            <v>0</v>
          </cell>
          <cell r="J107">
            <v>3497065</v>
          </cell>
          <cell r="K107">
            <v>2687958</v>
          </cell>
          <cell r="L107">
            <v>0</v>
          </cell>
          <cell r="M107">
            <v>51979.999999999993</v>
          </cell>
          <cell r="N107">
            <v>0</v>
          </cell>
          <cell r="O107">
            <v>159404.22432629281</v>
          </cell>
          <cell r="P107">
            <v>0</v>
          </cell>
          <cell r="Q107">
            <v>0</v>
          </cell>
          <cell r="R107">
            <v>0</v>
          </cell>
          <cell r="S107">
            <v>0</v>
          </cell>
          <cell r="T107">
            <v>0</v>
          </cell>
          <cell r="U107">
            <v>0</v>
          </cell>
          <cell r="V107">
            <v>4340.0000000000118</v>
          </cell>
          <cell r="W107">
            <v>2905.0000000000027</v>
          </cell>
          <cell r="X107">
            <v>2319.9999999999977</v>
          </cell>
          <cell r="Y107">
            <v>1889.999999999998</v>
          </cell>
          <cell r="Z107">
            <v>0</v>
          </cell>
          <cell r="AA107">
            <v>0</v>
          </cell>
          <cell r="AB107">
            <v>0</v>
          </cell>
          <cell r="AC107">
            <v>5939.9999999999945</v>
          </cell>
          <cell r="AD107">
            <v>0</v>
          </cell>
          <cell r="AE107">
            <v>0</v>
          </cell>
          <cell r="AF107">
            <v>538156.19003103487</v>
          </cell>
          <cell r="AG107">
            <v>0</v>
          </cell>
          <cell r="AH107">
            <v>0</v>
          </cell>
          <cell r="AI107">
            <v>117800</v>
          </cell>
          <cell r="AJ107">
            <v>0</v>
          </cell>
          <cell r="AK107">
            <v>0</v>
          </cell>
          <cell r="AL107">
            <v>50000</v>
          </cell>
          <cell r="AM107">
            <v>308224</v>
          </cell>
          <cell r="AN107">
            <v>0</v>
          </cell>
          <cell r="AO107">
            <v>0</v>
          </cell>
          <cell r="AP107">
            <v>0</v>
          </cell>
          <cell r="AQ107">
            <v>0</v>
          </cell>
          <cell r="AR107">
            <v>0</v>
          </cell>
          <cell r="AS107">
            <v>0</v>
          </cell>
          <cell r="AT107">
            <v>0</v>
          </cell>
          <cell r="AU107">
            <v>0</v>
          </cell>
          <cell r="AV107">
            <v>6185023</v>
          </cell>
          <cell r="AW107">
            <v>766935.41435732762</v>
          </cell>
          <cell r="AX107">
            <v>476024</v>
          </cell>
          <cell r="AY107">
            <v>649575.80219418125</v>
          </cell>
          <cell r="AZ107">
            <v>7427982.4143573279</v>
          </cell>
          <cell r="BA107">
            <v>7069758.4143573279</v>
          </cell>
          <cell r="BB107">
            <v>5415</v>
          </cell>
          <cell r="BC107">
            <v>7310250</v>
          </cell>
          <cell r="BD107">
            <v>0</v>
          </cell>
          <cell r="BE107">
            <v>240491.58564267214</v>
          </cell>
          <cell r="BF107">
            <v>7668474</v>
          </cell>
          <cell r="BG107">
            <v>0</v>
          </cell>
          <cell r="BH107">
            <v>7668474</v>
          </cell>
          <cell r="BI107">
            <v>7668474</v>
          </cell>
          <cell r="BJ107">
            <v>7242450</v>
          </cell>
          <cell r="BK107">
            <v>7242450</v>
          </cell>
          <cell r="BL107">
            <v>5364.7777777777774</v>
          </cell>
          <cell r="BM107">
            <v>5215.6495652173917</v>
          </cell>
          <cell r="BN107">
            <v>2.8592452521140562E-2</v>
          </cell>
          <cell r="BO107">
            <v>0</v>
          </cell>
          <cell r="BP107">
            <v>0</v>
          </cell>
          <cell r="BQ107">
            <v>7668474</v>
          </cell>
          <cell r="BR107">
            <v>5415</v>
          </cell>
          <cell r="BS107" t="str">
            <v>Y</v>
          </cell>
          <cell r="BT107">
            <v>5680.3511111111111</v>
          </cell>
          <cell r="BU107">
            <v>4.1991049146877568E-2</v>
          </cell>
          <cell r="BV107">
            <v>-34114.5</v>
          </cell>
        </row>
        <row r="108">
          <cell r="A108">
            <v>370</v>
          </cell>
          <cell r="B108">
            <v>0</v>
          </cell>
          <cell r="C108">
            <v>124840</v>
          </cell>
          <cell r="D108">
            <v>9354090</v>
          </cell>
          <cell r="E108" t="str">
            <v>Northgate High School</v>
          </cell>
          <cell r="F108">
            <v>1277</v>
          </cell>
          <cell r="G108">
            <v>0</v>
          </cell>
          <cell r="H108">
            <v>1277</v>
          </cell>
          <cell r="I108">
            <v>0</v>
          </cell>
          <cell r="J108">
            <v>3266250</v>
          </cell>
          <cell r="K108">
            <v>2589678</v>
          </cell>
          <cell r="L108">
            <v>0</v>
          </cell>
          <cell r="M108">
            <v>57499.999999999971</v>
          </cell>
          <cell r="N108">
            <v>0</v>
          </cell>
          <cell r="O108">
            <v>166694.63869463868</v>
          </cell>
          <cell r="P108">
            <v>0</v>
          </cell>
          <cell r="Q108">
            <v>0</v>
          </cell>
          <cell r="R108">
            <v>0</v>
          </cell>
          <cell r="S108">
            <v>0</v>
          </cell>
          <cell r="T108">
            <v>0</v>
          </cell>
          <cell r="U108">
            <v>0</v>
          </cell>
          <cell r="V108">
            <v>57970.000000000182</v>
          </cell>
          <cell r="W108">
            <v>75944.999999999898</v>
          </cell>
          <cell r="X108">
            <v>14499.99999999998</v>
          </cell>
          <cell r="Y108">
            <v>10080.000000000004</v>
          </cell>
          <cell r="Z108">
            <v>1359.9999999999961</v>
          </cell>
          <cell r="AA108">
            <v>0</v>
          </cell>
          <cell r="AB108">
            <v>0</v>
          </cell>
          <cell r="AC108">
            <v>28348.194335169133</v>
          </cell>
          <cell r="AD108">
            <v>0</v>
          </cell>
          <cell r="AE108">
            <v>0</v>
          </cell>
          <cell r="AF108">
            <v>423565.95537593629</v>
          </cell>
          <cell r="AG108">
            <v>0</v>
          </cell>
          <cell r="AH108">
            <v>0</v>
          </cell>
          <cell r="AI108">
            <v>117800</v>
          </cell>
          <cell r="AJ108">
            <v>0</v>
          </cell>
          <cell r="AK108">
            <v>0</v>
          </cell>
          <cell r="AL108">
            <v>0</v>
          </cell>
          <cell r="AM108">
            <v>222720</v>
          </cell>
          <cell r="AN108">
            <v>0</v>
          </cell>
          <cell r="AO108">
            <v>0</v>
          </cell>
          <cell r="AP108">
            <v>0</v>
          </cell>
          <cell r="AQ108">
            <v>0</v>
          </cell>
          <cell r="AR108">
            <v>0</v>
          </cell>
          <cell r="AS108">
            <v>0</v>
          </cell>
          <cell r="AT108">
            <v>0</v>
          </cell>
          <cell r="AU108">
            <v>0</v>
          </cell>
          <cell r="AV108">
            <v>5855928</v>
          </cell>
          <cell r="AW108">
            <v>835963.78840574413</v>
          </cell>
          <cell r="AX108">
            <v>340520</v>
          </cell>
          <cell r="AY108">
            <v>615590.77472325566</v>
          </cell>
          <cell r="AZ108">
            <v>7032411.7884057444</v>
          </cell>
          <cell r="BA108">
            <v>6809691.7884057444</v>
          </cell>
          <cell r="BB108">
            <v>5415</v>
          </cell>
          <cell r="BC108">
            <v>6914955</v>
          </cell>
          <cell r="BD108">
            <v>0</v>
          </cell>
          <cell r="BE108">
            <v>105263.21159425564</v>
          </cell>
          <cell r="BF108">
            <v>7137675</v>
          </cell>
          <cell r="BG108">
            <v>0</v>
          </cell>
          <cell r="BH108">
            <v>7137674.9999999991</v>
          </cell>
          <cell r="BI108">
            <v>7137675</v>
          </cell>
          <cell r="BJ108">
            <v>6797155</v>
          </cell>
          <cell r="BK108">
            <v>6797155</v>
          </cell>
          <cell r="BL108">
            <v>5322.7525450274079</v>
          </cell>
          <cell r="BM108">
            <v>5172.6047261345848</v>
          </cell>
          <cell r="BN108">
            <v>2.9027506806039379E-2</v>
          </cell>
          <cell r="BO108">
            <v>0</v>
          </cell>
          <cell r="BP108">
            <v>0</v>
          </cell>
          <cell r="BQ108">
            <v>7137675</v>
          </cell>
          <cell r="BR108">
            <v>5415</v>
          </cell>
          <cell r="BS108" t="str">
            <v>Y</v>
          </cell>
          <cell r="BT108">
            <v>5589.4087705559905</v>
          </cell>
          <cell r="BU108">
            <v>2.7607346103284636E-2</v>
          </cell>
          <cell r="BV108">
            <v>-32269.79</v>
          </cell>
        </row>
        <row r="109">
          <cell r="A109">
            <v>552</v>
          </cell>
          <cell r="B109">
            <v>0</v>
          </cell>
          <cell r="C109">
            <v>124856</v>
          </cell>
          <cell r="D109">
            <v>9354500</v>
          </cell>
          <cell r="E109" t="str">
            <v>King Edward VI Church of England Voluntary Controlled Upper School</v>
          </cell>
          <cell r="F109">
            <v>1183</v>
          </cell>
          <cell r="G109">
            <v>0</v>
          </cell>
          <cell r="H109">
            <v>1183</v>
          </cell>
          <cell r="I109">
            <v>0</v>
          </cell>
          <cell r="J109">
            <v>3139955</v>
          </cell>
          <cell r="K109">
            <v>2270268</v>
          </cell>
          <cell r="L109">
            <v>0</v>
          </cell>
          <cell r="M109">
            <v>78199.999999999956</v>
          </cell>
          <cell r="N109">
            <v>0</v>
          </cell>
          <cell r="O109">
            <v>220155.16941789747</v>
          </cell>
          <cell r="P109">
            <v>0</v>
          </cell>
          <cell r="Q109">
            <v>0</v>
          </cell>
          <cell r="R109">
            <v>0</v>
          </cell>
          <cell r="S109">
            <v>0</v>
          </cell>
          <cell r="T109">
            <v>0</v>
          </cell>
          <cell r="U109">
            <v>0</v>
          </cell>
          <cell r="V109">
            <v>60759.999999999971</v>
          </cell>
          <cell r="W109">
            <v>48969.999999999985</v>
          </cell>
          <cell r="X109">
            <v>1160</v>
          </cell>
          <cell r="Y109">
            <v>1260</v>
          </cell>
          <cell r="Z109">
            <v>0</v>
          </cell>
          <cell r="AA109">
            <v>0</v>
          </cell>
          <cell r="AB109">
            <v>0</v>
          </cell>
          <cell r="AC109">
            <v>13376.307106598981</v>
          </cell>
          <cell r="AD109">
            <v>0</v>
          </cell>
          <cell r="AE109">
            <v>0</v>
          </cell>
          <cell r="AF109">
            <v>554822.3274002031</v>
          </cell>
          <cell r="AG109">
            <v>0</v>
          </cell>
          <cell r="AH109">
            <v>0</v>
          </cell>
          <cell r="AI109">
            <v>117800</v>
          </cell>
          <cell r="AJ109">
            <v>0</v>
          </cell>
          <cell r="AK109">
            <v>0</v>
          </cell>
          <cell r="AL109">
            <v>0</v>
          </cell>
          <cell r="AM109">
            <v>190720</v>
          </cell>
          <cell r="AN109">
            <v>0</v>
          </cell>
          <cell r="AO109">
            <v>0</v>
          </cell>
          <cell r="AP109">
            <v>0</v>
          </cell>
          <cell r="AQ109">
            <v>0</v>
          </cell>
          <cell r="AR109">
            <v>0</v>
          </cell>
          <cell r="AS109">
            <v>0</v>
          </cell>
          <cell r="AT109">
            <v>0</v>
          </cell>
          <cell r="AU109">
            <v>0</v>
          </cell>
          <cell r="AV109">
            <v>5410223</v>
          </cell>
          <cell r="AW109">
            <v>978703.80392469943</v>
          </cell>
          <cell r="AX109">
            <v>308520</v>
          </cell>
          <cell r="AY109">
            <v>760074.91210915172</v>
          </cell>
          <cell r="AZ109">
            <v>6697446.8039246993</v>
          </cell>
          <cell r="BA109">
            <v>6506726.8039246993</v>
          </cell>
          <cell r="BB109">
            <v>5415</v>
          </cell>
          <cell r="BC109">
            <v>6405945</v>
          </cell>
          <cell r="BD109">
            <v>0</v>
          </cell>
          <cell r="BE109">
            <v>0</v>
          </cell>
          <cell r="BF109">
            <v>6697446.8039246993</v>
          </cell>
          <cell r="BG109">
            <v>0</v>
          </cell>
          <cell r="BH109">
            <v>6697446.8039246993</v>
          </cell>
          <cell r="BI109">
            <v>6596665</v>
          </cell>
          <cell r="BJ109">
            <v>6288145</v>
          </cell>
          <cell r="BK109">
            <v>6388926.8039246993</v>
          </cell>
          <cell r="BL109">
            <v>5400.6143735627211</v>
          </cell>
          <cell r="BM109">
            <v>5266.4933965879263</v>
          </cell>
          <cell r="BN109">
            <v>2.5466846129853598E-2</v>
          </cell>
          <cell r="BO109">
            <v>0</v>
          </cell>
          <cell r="BP109">
            <v>0</v>
          </cell>
          <cell r="BQ109">
            <v>6697446.8039246993</v>
          </cell>
          <cell r="BR109">
            <v>5500.1917192939136</v>
          </cell>
          <cell r="BS109" t="str">
            <v>Y</v>
          </cell>
          <cell r="BT109">
            <v>5661.408963588081</v>
          </cell>
          <cell r="BU109">
            <v>2.2542571808684242E-2</v>
          </cell>
          <cell r="BV109">
            <v>-29894.41</v>
          </cell>
        </row>
        <row r="110">
          <cell r="A110">
            <v>553</v>
          </cell>
          <cell r="B110">
            <v>0</v>
          </cell>
          <cell r="C110">
            <v>124861</v>
          </cell>
          <cell r="D110">
            <v>9354600</v>
          </cell>
          <cell r="E110" t="str">
            <v>St Benedict's Catholic School</v>
          </cell>
          <cell r="F110">
            <v>776</v>
          </cell>
          <cell r="G110">
            <v>0</v>
          </cell>
          <cell r="H110">
            <v>776</v>
          </cell>
          <cell r="I110">
            <v>0</v>
          </cell>
          <cell r="J110">
            <v>2029430</v>
          </cell>
          <cell r="K110">
            <v>1523340</v>
          </cell>
          <cell r="L110">
            <v>0</v>
          </cell>
          <cell r="M110">
            <v>41400.000000000015</v>
          </cell>
          <cell r="N110">
            <v>0</v>
          </cell>
          <cell r="O110">
            <v>95411.813471502595</v>
          </cell>
          <cell r="P110">
            <v>0</v>
          </cell>
          <cell r="Q110">
            <v>0</v>
          </cell>
          <cell r="R110">
            <v>0</v>
          </cell>
          <cell r="S110">
            <v>0</v>
          </cell>
          <cell r="T110">
            <v>0</v>
          </cell>
          <cell r="U110">
            <v>0</v>
          </cell>
          <cell r="V110">
            <v>27074.670116429475</v>
          </cell>
          <cell r="W110">
            <v>22496.972833117732</v>
          </cell>
          <cell r="X110">
            <v>6987.0116429495301</v>
          </cell>
          <cell r="Y110">
            <v>6956.8952134540905</v>
          </cell>
          <cell r="Z110">
            <v>0</v>
          </cell>
          <cell r="AA110">
            <v>0</v>
          </cell>
          <cell r="AB110">
            <v>0</v>
          </cell>
          <cell r="AC110">
            <v>22834.081902245664</v>
          </cell>
          <cell r="AD110">
            <v>0</v>
          </cell>
          <cell r="AE110">
            <v>0</v>
          </cell>
          <cell r="AF110">
            <v>291366.95629037207</v>
          </cell>
          <cell r="AG110">
            <v>0</v>
          </cell>
          <cell r="AH110">
            <v>0</v>
          </cell>
          <cell r="AI110">
            <v>117800</v>
          </cell>
          <cell r="AJ110">
            <v>0</v>
          </cell>
          <cell r="AK110">
            <v>0</v>
          </cell>
          <cell r="AL110">
            <v>0</v>
          </cell>
          <cell r="AM110">
            <v>17920</v>
          </cell>
          <cell r="AN110">
            <v>0</v>
          </cell>
          <cell r="AO110">
            <v>0</v>
          </cell>
          <cell r="AP110">
            <v>0</v>
          </cell>
          <cell r="AQ110">
            <v>0</v>
          </cell>
          <cell r="AR110">
            <v>0</v>
          </cell>
          <cell r="AS110">
            <v>0</v>
          </cell>
          <cell r="AT110">
            <v>0</v>
          </cell>
          <cell r="AU110">
            <v>0</v>
          </cell>
          <cell r="AV110">
            <v>3552770</v>
          </cell>
          <cell r="AW110">
            <v>514528.40147007117</v>
          </cell>
          <cell r="AX110">
            <v>135720</v>
          </cell>
          <cell r="AY110">
            <v>391530.6379290988</v>
          </cell>
          <cell r="AZ110">
            <v>4203018.4014700707</v>
          </cell>
          <cell r="BA110">
            <v>4185098.4014700707</v>
          </cell>
          <cell r="BB110">
            <v>5415</v>
          </cell>
          <cell r="BC110">
            <v>4202040</v>
          </cell>
          <cell r="BD110">
            <v>0</v>
          </cell>
          <cell r="BE110">
            <v>16941.598529929295</v>
          </cell>
          <cell r="BF110">
            <v>4219960</v>
          </cell>
          <cell r="BG110">
            <v>0</v>
          </cell>
          <cell r="BH110">
            <v>4219960.0000000009</v>
          </cell>
          <cell r="BI110">
            <v>4219960</v>
          </cell>
          <cell r="BJ110">
            <v>4084240</v>
          </cell>
          <cell r="BK110">
            <v>4084240</v>
          </cell>
          <cell r="BL110">
            <v>5263.1958762886597</v>
          </cell>
          <cell r="BM110">
            <v>5112.2417319948181</v>
          </cell>
          <cell r="BN110">
            <v>2.9527974655247514E-2</v>
          </cell>
          <cell r="BO110">
            <v>0</v>
          </cell>
          <cell r="BP110">
            <v>0</v>
          </cell>
          <cell r="BQ110">
            <v>4219960</v>
          </cell>
          <cell r="BR110">
            <v>5415</v>
          </cell>
          <cell r="BS110" t="str">
            <v>Y</v>
          </cell>
          <cell r="BT110">
            <v>5438.0927835051543</v>
          </cell>
          <cell r="BU110">
            <v>2.7359994611722671E-2</v>
          </cell>
          <cell r="BV110">
            <v>-19609.52</v>
          </cell>
        </row>
        <row r="111">
          <cell r="A111">
            <v>233</v>
          </cell>
          <cell r="B111" t="str">
            <v>Recoupment Academy</v>
          </cell>
          <cell r="C111">
            <v>138117</v>
          </cell>
          <cell r="D111">
            <v>9352000</v>
          </cell>
          <cell r="E111" t="str">
            <v>Langer Primary Academy</v>
          </cell>
          <cell r="F111">
            <v>134</v>
          </cell>
          <cell r="G111">
            <v>134</v>
          </cell>
          <cell r="H111">
            <v>0</v>
          </cell>
          <cell r="I111">
            <v>411916</v>
          </cell>
          <cell r="J111">
            <v>0</v>
          </cell>
          <cell r="K111">
            <v>0</v>
          </cell>
          <cell r="L111">
            <v>23919.999999999982</v>
          </cell>
          <cell r="M111">
            <v>0</v>
          </cell>
          <cell r="N111">
            <v>29899.999999999975</v>
          </cell>
          <cell r="O111">
            <v>0</v>
          </cell>
          <cell r="P111">
            <v>4515.0000000000073</v>
          </cell>
          <cell r="Q111">
            <v>24440.000000000004</v>
          </cell>
          <cell r="R111">
            <v>0</v>
          </cell>
          <cell r="S111">
            <v>0</v>
          </cell>
          <cell r="T111">
            <v>0</v>
          </cell>
          <cell r="U111">
            <v>0</v>
          </cell>
          <cell r="V111">
            <v>0</v>
          </cell>
          <cell r="W111">
            <v>0</v>
          </cell>
          <cell r="X111">
            <v>0</v>
          </cell>
          <cell r="Y111">
            <v>0</v>
          </cell>
          <cell r="Z111">
            <v>0</v>
          </cell>
          <cell r="AA111">
            <v>0</v>
          </cell>
          <cell r="AB111">
            <v>7111.4035087719276</v>
          </cell>
          <cell r="AC111">
            <v>0</v>
          </cell>
          <cell r="AD111">
            <v>0</v>
          </cell>
          <cell r="AE111">
            <v>70596.509433962274</v>
          </cell>
          <cell r="AF111">
            <v>0</v>
          </cell>
          <cell r="AG111">
            <v>7164.0000000000164</v>
          </cell>
          <cell r="AH111">
            <v>0</v>
          </cell>
          <cell r="AI111">
            <v>117800</v>
          </cell>
          <cell r="AJ111">
            <v>0</v>
          </cell>
          <cell r="AK111">
            <v>0</v>
          </cell>
          <cell r="AL111">
            <v>0</v>
          </cell>
          <cell r="AM111">
            <v>4531.2</v>
          </cell>
          <cell r="AN111">
            <v>0</v>
          </cell>
          <cell r="AO111">
            <v>0</v>
          </cell>
          <cell r="AP111">
            <v>0</v>
          </cell>
          <cell r="AQ111">
            <v>0</v>
          </cell>
          <cell r="AR111">
            <v>0</v>
          </cell>
          <cell r="AS111">
            <v>0</v>
          </cell>
          <cell r="AT111">
            <v>0</v>
          </cell>
          <cell r="AU111">
            <v>0</v>
          </cell>
          <cell r="AV111">
            <v>411916</v>
          </cell>
          <cell r="AW111">
            <v>167646.9129427342</v>
          </cell>
          <cell r="AX111">
            <v>122331.2</v>
          </cell>
          <cell r="AY111">
            <v>121982.87343396226</v>
          </cell>
          <cell r="AZ111">
            <v>701894.11294273415</v>
          </cell>
          <cell r="BA111">
            <v>697362.9129427342</v>
          </cell>
          <cell r="BB111">
            <v>4180</v>
          </cell>
          <cell r="BC111">
            <v>560120</v>
          </cell>
          <cell r="BD111">
            <v>0</v>
          </cell>
          <cell r="BE111">
            <v>0</v>
          </cell>
          <cell r="BF111">
            <v>701894.11294273415</v>
          </cell>
          <cell r="BG111">
            <v>701894.11294273415</v>
          </cell>
          <cell r="BH111">
            <v>0</v>
          </cell>
          <cell r="BI111">
            <v>564651.19999999995</v>
          </cell>
          <cell r="BJ111">
            <v>442319.99999999994</v>
          </cell>
          <cell r="BK111">
            <v>579562.9129427342</v>
          </cell>
          <cell r="BL111">
            <v>4325.0963652442852</v>
          </cell>
          <cell r="BM111">
            <v>4235.3814526666665</v>
          </cell>
          <cell r="BN111">
            <v>2.1182250897645274E-2</v>
          </cell>
          <cell r="BO111">
            <v>0</v>
          </cell>
          <cell r="BP111">
            <v>0</v>
          </cell>
          <cell r="BQ111">
            <v>701894.11294273415</v>
          </cell>
          <cell r="BR111">
            <v>5204.2008428562258</v>
          </cell>
          <cell r="BS111" t="str">
            <v>Y</v>
          </cell>
          <cell r="BT111">
            <v>5238.0157682293593</v>
          </cell>
          <cell r="BU111">
            <v>3.7138265508753321E-2</v>
          </cell>
          <cell r="BV111">
            <v>0</v>
          </cell>
        </row>
        <row r="112">
          <cell r="A112">
            <v>262</v>
          </cell>
          <cell r="B112" t="str">
            <v>Recoupment Academy</v>
          </cell>
          <cell r="C112">
            <v>139803</v>
          </cell>
          <cell r="D112">
            <v>9352001</v>
          </cell>
          <cell r="E112" t="str">
            <v>Gusford Community Primary School</v>
          </cell>
          <cell r="F112">
            <v>576</v>
          </cell>
          <cell r="G112">
            <v>576</v>
          </cell>
          <cell r="H112">
            <v>0</v>
          </cell>
          <cell r="I112">
            <v>1770624</v>
          </cell>
          <cell r="J112">
            <v>0</v>
          </cell>
          <cell r="K112">
            <v>0</v>
          </cell>
          <cell r="L112">
            <v>64400.000000000116</v>
          </cell>
          <cell r="M112">
            <v>0</v>
          </cell>
          <cell r="N112">
            <v>83375</v>
          </cell>
          <cell r="O112">
            <v>0</v>
          </cell>
          <cell r="P112">
            <v>1505.000000000003</v>
          </cell>
          <cell r="Q112">
            <v>19759.999999999935</v>
          </cell>
          <cell r="R112">
            <v>40999.999999999971</v>
          </cell>
          <cell r="S112">
            <v>39160.000000000065</v>
          </cell>
          <cell r="T112">
            <v>40850.000000000124</v>
          </cell>
          <cell r="U112">
            <v>0</v>
          </cell>
          <cell r="V112">
            <v>0</v>
          </cell>
          <cell r="W112">
            <v>0</v>
          </cell>
          <cell r="X112">
            <v>0</v>
          </cell>
          <cell r="Y112">
            <v>0</v>
          </cell>
          <cell r="Z112">
            <v>0</v>
          </cell>
          <cell r="AA112">
            <v>0</v>
          </cell>
          <cell r="AB112">
            <v>10582.045929018781</v>
          </cell>
          <cell r="AC112">
            <v>0</v>
          </cell>
          <cell r="AD112">
            <v>0</v>
          </cell>
          <cell r="AE112">
            <v>207081.88841201717</v>
          </cell>
          <cell r="AF112">
            <v>0</v>
          </cell>
          <cell r="AG112">
            <v>0</v>
          </cell>
          <cell r="AH112">
            <v>0</v>
          </cell>
          <cell r="AI112">
            <v>117800</v>
          </cell>
          <cell r="AJ112">
            <v>0</v>
          </cell>
          <cell r="AK112">
            <v>0</v>
          </cell>
          <cell r="AL112">
            <v>0</v>
          </cell>
          <cell r="AM112">
            <v>9216</v>
          </cell>
          <cell r="AN112">
            <v>0</v>
          </cell>
          <cell r="AO112">
            <v>0</v>
          </cell>
          <cell r="AP112">
            <v>0</v>
          </cell>
          <cell r="AQ112">
            <v>0</v>
          </cell>
          <cell r="AR112">
            <v>0</v>
          </cell>
          <cell r="AS112">
            <v>0</v>
          </cell>
          <cell r="AT112">
            <v>0</v>
          </cell>
          <cell r="AU112">
            <v>0</v>
          </cell>
          <cell r="AV112">
            <v>1770624</v>
          </cell>
          <cell r="AW112">
            <v>507713.93434103613</v>
          </cell>
          <cell r="AX112">
            <v>127016</v>
          </cell>
          <cell r="AY112">
            <v>362105.75241201726</v>
          </cell>
          <cell r="AZ112">
            <v>2405353.9343410362</v>
          </cell>
          <cell r="BA112">
            <v>2396137.9343410362</v>
          </cell>
          <cell r="BB112">
            <v>4180</v>
          </cell>
          <cell r="BC112">
            <v>2407680</v>
          </cell>
          <cell r="BD112">
            <v>11542.065658963751</v>
          </cell>
          <cell r="BE112">
            <v>0</v>
          </cell>
          <cell r="BF112">
            <v>2416896</v>
          </cell>
          <cell r="BG112">
            <v>2416896</v>
          </cell>
          <cell r="BH112">
            <v>0</v>
          </cell>
          <cell r="BI112">
            <v>2416896</v>
          </cell>
          <cell r="BJ112">
            <v>2289880</v>
          </cell>
          <cell r="BK112">
            <v>2289880</v>
          </cell>
          <cell r="BL112">
            <v>3975.4861111111113</v>
          </cell>
          <cell r="BM112">
            <v>3900.4224150519035</v>
          </cell>
          <cell r="BN112">
            <v>1.9245017095977521E-2</v>
          </cell>
          <cell r="BO112">
            <v>0</v>
          </cell>
          <cell r="BP112">
            <v>0</v>
          </cell>
          <cell r="BQ112">
            <v>2416896</v>
          </cell>
          <cell r="BR112">
            <v>4180</v>
          </cell>
          <cell r="BS112" t="str">
            <v>Y</v>
          </cell>
          <cell r="BT112">
            <v>4196</v>
          </cell>
          <cell r="BU112">
            <v>1.846535328417187E-2</v>
          </cell>
          <cell r="BV112">
            <v>0</v>
          </cell>
        </row>
        <row r="113">
          <cell r="A113">
            <v>411</v>
          </cell>
          <cell r="B113" t="str">
            <v>Recoupment Academy</v>
          </cell>
          <cell r="C113">
            <v>136316</v>
          </cell>
          <cell r="D113">
            <v>9352003</v>
          </cell>
          <cell r="E113" t="str">
            <v>Forest Academy</v>
          </cell>
          <cell r="F113">
            <v>374</v>
          </cell>
          <cell r="G113">
            <v>374</v>
          </cell>
          <cell r="H113">
            <v>0</v>
          </cell>
          <cell r="I113">
            <v>1149676</v>
          </cell>
          <cell r="J113">
            <v>0</v>
          </cell>
          <cell r="K113">
            <v>0</v>
          </cell>
          <cell r="L113">
            <v>33579.999999999985</v>
          </cell>
          <cell r="M113">
            <v>0</v>
          </cell>
          <cell r="N113">
            <v>49984.594594594593</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16535.369774919622</v>
          </cell>
          <cell r="AC113">
            <v>0</v>
          </cell>
          <cell r="AD113">
            <v>0</v>
          </cell>
          <cell r="AE113">
            <v>124519.25675675675</v>
          </cell>
          <cell r="AF113">
            <v>0</v>
          </cell>
          <cell r="AG113">
            <v>0</v>
          </cell>
          <cell r="AH113">
            <v>0</v>
          </cell>
          <cell r="AI113">
            <v>117800</v>
          </cell>
          <cell r="AJ113">
            <v>0</v>
          </cell>
          <cell r="AK113">
            <v>0</v>
          </cell>
          <cell r="AL113">
            <v>0</v>
          </cell>
          <cell r="AM113">
            <v>8140.8</v>
          </cell>
          <cell r="AN113">
            <v>0</v>
          </cell>
          <cell r="AO113">
            <v>0</v>
          </cell>
          <cell r="AP113">
            <v>0</v>
          </cell>
          <cell r="AQ113">
            <v>0</v>
          </cell>
          <cell r="AR113">
            <v>0</v>
          </cell>
          <cell r="AS113">
            <v>0</v>
          </cell>
          <cell r="AT113">
            <v>0</v>
          </cell>
          <cell r="AU113">
            <v>0</v>
          </cell>
          <cell r="AV113">
            <v>1149676</v>
          </cell>
          <cell r="AW113">
            <v>224619.22112627095</v>
          </cell>
          <cell r="AX113">
            <v>125940.8</v>
          </cell>
          <cell r="AY113">
            <v>176300.41805405403</v>
          </cell>
          <cell r="AZ113">
            <v>1500236.021126271</v>
          </cell>
          <cell r="BA113">
            <v>1492095.2211262709</v>
          </cell>
          <cell r="BB113">
            <v>4180</v>
          </cell>
          <cell r="BC113">
            <v>1563320</v>
          </cell>
          <cell r="BD113">
            <v>71224.778873729054</v>
          </cell>
          <cell r="BE113">
            <v>0</v>
          </cell>
          <cell r="BF113">
            <v>1571460.8</v>
          </cell>
          <cell r="BG113">
            <v>1571460.8</v>
          </cell>
          <cell r="BH113">
            <v>0</v>
          </cell>
          <cell r="BI113">
            <v>1571460.8</v>
          </cell>
          <cell r="BJ113">
            <v>1445520</v>
          </cell>
          <cell r="BK113">
            <v>1445520</v>
          </cell>
          <cell r="BL113">
            <v>3865.0267379679144</v>
          </cell>
          <cell r="BM113">
            <v>3628.0376231607625</v>
          </cell>
          <cell r="BN113">
            <v>6.5321570342670818E-2</v>
          </cell>
          <cell r="BO113">
            <v>0</v>
          </cell>
          <cell r="BP113">
            <v>0</v>
          </cell>
          <cell r="BQ113">
            <v>1571460.8</v>
          </cell>
          <cell r="BR113">
            <v>4180</v>
          </cell>
          <cell r="BS113" t="str">
            <v>Y</v>
          </cell>
          <cell r="BT113">
            <v>4201.7668449197863</v>
          </cell>
          <cell r="BU113">
            <v>5.81519427854158E-2</v>
          </cell>
          <cell r="BV113">
            <v>0</v>
          </cell>
        </row>
        <row r="114">
          <cell r="A114">
            <v>73</v>
          </cell>
          <cell r="B114" t="str">
            <v>Recoupment Academy</v>
          </cell>
          <cell r="C114">
            <v>139804</v>
          </cell>
          <cell r="D114">
            <v>9352006</v>
          </cell>
          <cell r="E114" t="str">
            <v>Westwood Primary School</v>
          </cell>
          <cell r="F114">
            <v>199</v>
          </cell>
          <cell r="G114">
            <v>199</v>
          </cell>
          <cell r="H114">
            <v>0</v>
          </cell>
          <cell r="I114">
            <v>611726</v>
          </cell>
          <cell r="J114">
            <v>0</v>
          </cell>
          <cell r="K114">
            <v>0</v>
          </cell>
          <cell r="L114">
            <v>34500.000000000022</v>
          </cell>
          <cell r="M114">
            <v>0</v>
          </cell>
          <cell r="N114">
            <v>55258.902439024387</v>
          </cell>
          <cell r="O114">
            <v>0</v>
          </cell>
          <cell r="P114">
            <v>5160.0000000000055</v>
          </cell>
          <cell r="Q114">
            <v>12219.999999999996</v>
          </cell>
          <cell r="R114">
            <v>3279.9999999999977</v>
          </cell>
          <cell r="S114">
            <v>1334.9999999999991</v>
          </cell>
          <cell r="T114">
            <v>11400.000000000011</v>
          </cell>
          <cell r="U114">
            <v>34100.000000000036</v>
          </cell>
          <cell r="V114">
            <v>0</v>
          </cell>
          <cell r="W114">
            <v>0</v>
          </cell>
          <cell r="X114">
            <v>0</v>
          </cell>
          <cell r="Y114">
            <v>0</v>
          </cell>
          <cell r="Z114">
            <v>0</v>
          </cell>
          <cell r="AA114">
            <v>0</v>
          </cell>
          <cell r="AB114">
            <v>2530.6358381502896</v>
          </cell>
          <cell r="AC114">
            <v>0</v>
          </cell>
          <cell r="AD114">
            <v>0</v>
          </cell>
          <cell r="AE114">
            <v>68673.090909090912</v>
          </cell>
          <cell r="AF114">
            <v>0</v>
          </cell>
          <cell r="AG114">
            <v>0</v>
          </cell>
          <cell r="AH114">
            <v>0</v>
          </cell>
          <cell r="AI114">
            <v>117800</v>
          </cell>
          <cell r="AJ114">
            <v>0</v>
          </cell>
          <cell r="AK114">
            <v>0</v>
          </cell>
          <cell r="AL114">
            <v>0</v>
          </cell>
          <cell r="AM114">
            <v>4761.6000000000004</v>
          </cell>
          <cell r="AN114">
            <v>0</v>
          </cell>
          <cell r="AO114">
            <v>0</v>
          </cell>
          <cell r="AP114">
            <v>0</v>
          </cell>
          <cell r="AQ114">
            <v>0</v>
          </cell>
          <cell r="AR114">
            <v>0</v>
          </cell>
          <cell r="AS114">
            <v>0</v>
          </cell>
          <cell r="AT114">
            <v>0</v>
          </cell>
          <cell r="AU114">
            <v>0</v>
          </cell>
          <cell r="AV114">
            <v>611726</v>
          </cell>
          <cell r="AW114">
            <v>228457.62918626567</v>
          </cell>
          <cell r="AX114">
            <v>122561.60000000001</v>
          </cell>
          <cell r="AY114">
            <v>157298.90612860315</v>
          </cell>
          <cell r="AZ114">
            <v>962745.22918626561</v>
          </cell>
          <cell r="BA114">
            <v>957983.62918626564</v>
          </cell>
          <cell r="BB114">
            <v>4180</v>
          </cell>
          <cell r="BC114">
            <v>831820</v>
          </cell>
          <cell r="BD114">
            <v>0</v>
          </cell>
          <cell r="BE114">
            <v>0</v>
          </cell>
          <cell r="BF114">
            <v>962745.22918626561</v>
          </cell>
          <cell r="BG114">
            <v>962745.22918626561</v>
          </cell>
          <cell r="BH114">
            <v>0</v>
          </cell>
          <cell r="BI114">
            <v>836581.6</v>
          </cell>
          <cell r="BJ114">
            <v>714020</v>
          </cell>
          <cell r="BK114">
            <v>840183.62918626564</v>
          </cell>
          <cell r="BL114">
            <v>4222.028287368169</v>
          </cell>
          <cell r="BM114">
            <v>4140.2148801980202</v>
          </cell>
          <cell r="BN114">
            <v>1.9760666906794899E-2</v>
          </cell>
          <cell r="BO114">
            <v>0</v>
          </cell>
          <cell r="BP114">
            <v>0</v>
          </cell>
          <cell r="BQ114">
            <v>962745.22918626561</v>
          </cell>
          <cell r="BR114">
            <v>4813.9880863631442</v>
          </cell>
          <cell r="BS114" t="str">
            <v>Y</v>
          </cell>
          <cell r="BT114">
            <v>4837.9157245540982</v>
          </cell>
          <cell r="BU114">
            <v>1.9885077455706224E-2</v>
          </cell>
          <cell r="BV114">
            <v>0</v>
          </cell>
        </row>
        <row r="115">
          <cell r="A115">
            <v>453</v>
          </cell>
          <cell r="B115" t="str">
            <v>Recoupment Academy</v>
          </cell>
          <cell r="C115">
            <v>140044</v>
          </cell>
          <cell r="D115">
            <v>9352010</v>
          </cell>
          <cell r="E115" t="str">
            <v>Westfield Primary Academy</v>
          </cell>
          <cell r="F115">
            <v>377</v>
          </cell>
          <cell r="G115">
            <v>377</v>
          </cell>
          <cell r="H115">
            <v>0</v>
          </cell>
          <cell r="I115">
            <v>1158898</v>
          </cell>
          <cell r="J115">
            <v>0</v>
          </cell>
          <cell r="K115">
            <v>0</v>
          </cell>
          <cell r="L115">
            <v>39560.00000000008</v>
          </cell>
          <cell r="M115">
            <v>0</v>
          </cell>
          <cell r="N115">
            <v>49665.431266846354</v>
          </cell>
          <cell r="O115">
            <v>0</v>
          </cell>
          <cell r="P115">
            <v>859.99999999999864</v>
          </cell>
          <cell r="Q115">
            <v>2339.9999999999964</v>
          </cell>
          <cell r="R115">
            <v>0</v>
          </cell>
          <cell r="S115">
            <v>0</v>
          </cell>
          <cell r="T115">
            <v>0</v>
          </cell>
          <cell r="U115">
            <v>0</v>
          </cell>
          <cell r="V115">
            <v>0</v>
          </cell>
          <cell r="W115">
            <v>0</v>
          </cell>
          <cell r="X115">
            <v>0</v>
          </cell>
          <cell r="Y115">
            <v>0</v>
          </cell>
          <cell r="Z115">
            <v>0</v>
          </cell>
          <cell r="AA115">
            <v>0</v>
          </cell>
          <cell r="AB115">
            <v>19537.537993920982</v>
          </cell>
          <cell r="AC115">
            <v>0</v>
          </cell>
          <cell r="AD115">
            <v>0</v>
          </cell>
          <cell r="AE115">
            <v>121727.5</v>
          </cell>
          <cell r="AF115">
            <v>0</v>
          </cell>
          <cell r="AG115">
            <v>0</v>
          </cell>
          <cell r="AH115">
            <v>0</v>
          </cell>
          <cell r="AI115">
            <v>117800</v>
          </cell>
          <cell r="AJ115">
            <v>0</v>
          </cell>
          <cell r="AK115">
            <v>0</v>
          </cell>
          <cell r="AL115">
            <v>0</v>
          </cell>
          <cell r="AM115">
            <v>12083.2</v>
          </cell>
          <cell r="AN115">
            <v>0</v>
          </cell>
          <cell r="AO115">
            <v>0</v>
          </cell>
          <cell r="AP115">
            <v>0</v>
          </cell>
          <cell r="AQ115">
            <v>0</v>
          </cell>
          <cell r="AR115">
            <v>0</v>
          </cell>
          <cell r="AS115">
            <v>0</v>
          </cell>
          <cell r="AT115">
            <v>0</v>
          </cell>
          <cell r="AU115">
            <v>0</v>
          </cell>
          <cell r="AV115">
            <v>1158898</v>
          </cell>
          <cell r="AW115">
            <v>233690.46926076739</v>
          </cell>
          <cell r="AX115">
            <v>129883.2</v>
          </cell>
          <cell r="AY115">
            <v>177939.07963342321</v>
          </cell>
          <cell r="AZ115">
            <v>1522471.6692607673</v>
          </cell>
          <cell r="BA115">
            <v>1510388.4692607673</v>
          </cell>
          <cell r="BB115">
            <v>4180</v>
          </cell>
          <cell r="BC115">
            <v>1575860</v>
          </cell>
          <cell r="BD115">
            <v>65471.530739232665</v>
          </cell>
          <cell r="BE115">
            <v>0</v>
          </cell>
          <cell r="BF115">
            <v>1587943.2</v>
          </cell>
          <cell r="BG115">
            <v>1587943.2</v>
          </cell>
          <cell r="BH115">
            <v>0</v>
          </cell>
          <cell r="BI115">
            <v>1587943.2</v>
          </cell>
          <cell r="BJ115">
            <v>1458060</v>
          </cell>
          <cell r="BK115">
            <v>1458060</v>
          </cell>
          <cell r="BL115">
            <v>3867.5331564986736</v>
          </cell>
          <cell r="BM115">
            <v>3671.9563425196857</v>
          </cell>
          <cell r="BN115">
            <v>5.3262292831287784E-2</v>
          </cell>
          <cell r="BO115">
            <v>0</v>
          </cell>
          <cell r="BP115">
            <v>0</v>
          </cell>
          <cell r="BQ115">
            <v>1587943.2</v>
          </cell>
          <cell r="BR115">
            <v>4180</v>
          </cell>
          <cell r="BS115" t="str">
            <v>Y</v>
          </cell>
          <cell r="BT115">
            <v>4212.0509283819629</v>
          </cell>
          <cell r="BU115">
            <v>4.976852956707245E-2</v>
          </cell>
          <cell r="BV115">
            <v>0</v>
          </cell>
        </row>
        <row r="116">
          <cell r="A116">
            <v>61</v>
          </cell>
          <cell r="B116" t="str">
            <v>Recoupment Academy</v>
          </cell>
          <cell r="C116">
            <v>140573</v>
          </cell>
          <cell r="D116">
            <v>9352014</v>
          </cell>
          <cell r="E116" t="str">
            <v>Red Oak Primary School</v>
          </cell>
          <cell r="F116">
            <v>407</v>
          </cell>
          <cell r="G116">
            <v>407</v>
          </cell>
          <cell r="H116">
            <v>0</v>
          </cell>
          <cell r="I116">
            <v>1251118</v>
          </cell>
          <cell r="J116">
            <v>0</v>
          </cell>
          <cell r="K116">
            <v>0</v>
          </cell>
          <cell r="L116">
            <v>90619.999999999985</v>
          </cell>
          <cell r="M116">
            <v>0</v>
          </cell>
          <cell r="N116">
            <v>116725</v>
          </cell>
          <cell r="O116">
            <v>0</v>
          </cell>
          <cell r="P116">
            <v>19779.999999999996</v>
          </cell>
          <cell r="Q116">
            <v>16119.999999999967</v>
          </cell>
          <cell r="R116">
            <v>2870</v>
          </cell>
          <cell r="S116">
            <v>51619.999999999993</v>
          </cell>
          <cell r="T116">
            <v>29449.999999999938</v>
          </cell>
          <cell r="U116">
            <v>26660.000000000087</v>
          </cell>
          <cell r="V116">
            <v>0</v>
          </cell>
          <cell r="W116">
            <v>0</v>
          </cell>
          <cell r="X116">
            <v>0</v>
          </cell>
          <cell r="Y116">
            <v>0</v>
          </cell>
          <cell r="Z116">
            <v>0</v>
          </cell>
          <cell r="AA116">
            <v>0</v>
          </cell>
          <cell r="AB116">
            <v>8979.6561604584622</v>
          </cell>
          <cell r="AC116">
            <v>0</v>
          </cell>
          <cell r="AD116">
            <v>0</v>
          </cell>
          <cell r="AE116">
            <v>133964.77678571429</v>
          </cell>
          <cell r="AF116">
            <v>0</v>
          </cell>
          <cell r="AG116">
            <v>0</v>
          </cell>
          <cell r="AH116">
            <v>0</v>
          </cell>
          <cell r="AI116">
            <v>117800</v>
          </cell>
          <cell r="AJ116">
            <v>0</v>
          </cell>
          <cell r="AK116">
            <v>0</v>
          </cell>
          <cell r="AL116">
            <v>0</v>
          </cell>
          <cell r="AM116">
            <v>7372.8</v>
          </cell>
          <cell r="AN116">
            <v>0</v>
          </cell>
          <cell r="AO116">
            <v>0</v>
          </cell>
          <cell r="AP116">
            <v>0</v>
          </cell>
          <cell r="AQ116">
            <v>0</v>
          </cell>
          <cell r="AR116">
            <v>0</v>
          </cell>
          <cell r="AS116">
            <v>0</v>
          </cell>
          <cell r="AT116">
            <v>0</v>
          </cell>
          <cell r="AU116">
            <v>0</v>
          </cell>
          <cell r="AV116">
            <v>1251118</v>
          </cell>
          <cell r="AW116">
            <v>496789.43294617278</v>
          </cell>
          <cell r="AX116">
            <v>125172.8</v>
          </cell>
          <cell r="AY116">
            <v>320886.14078571432</v>
          </cell>
          <cell r="AZ116">
            <v>1873080.2329461728</v>
          </cell>
          <cell r="BA116">
            <v>1865707.4329461728</v>
          </cell>
          <cell r="BB116">
            <v>4180</v>
          </cell>
          <cell r="BC116">
            <v>1701260</v>
          </cell>
          <cell r="BD116">
            <v>0</v>
          </cell>
          <cell r="BE116">
            <v>0</v>
          </cell>
          <cell r="BF116">
            <v>1873080.2329461728</v>
          </cell>
          <cell r="BG116">
            <v>1873080.2329461728</v>
          </cell>
          <cell r="BH116">
            <v>0</v>
          </cell>
          <cell r="BI116">
            <v>1708632.8</v>
          </cell>
          <cell r="BJ116">
            <v>1583460</v>
          </cell>
          <cell r="BK116">
            <v>1747907.4329461728</v>
          </cell>
          <cell r="BL116">
            <v>4294.6128573616043</v>
          </cell>
          <cell r="BM116">
            <v>4230.5300697044331</v>
          </cell>
          <cell r="BN116">
            <v>1.5147697002812769E-2</v>
          </cell>
          <cell r="BO116">
            <v>3.3326586471872297E-3</v>
          </cell>
          <cell r="BP116">
            <v>5738.2574359273312</v>
          </cell>
          <cell r="BQ116">
            <v>1878818.4903821002</v>
          </cell>
          <cell r="BR116">
            <v>4598.1466594154799</v>
          </cell>
          <cell r="BS116" t="str">
            <v>Y</v>
          </cell>
          <cell r="BT116">
            <v>4616.2616471304673</v>
          </cell>
          <cell r="BU116">
            <v>1.7121738991121571E-2</v>
          </cell>
          <cell r="BV116">
            <v>0</v>
          </cell>
        </row>
        <row r="117">
          <cell r="A117">
            <v>292</v>
          </cell>
          <cell r="B117" t="str">
            <v>Recoupment Academy</v>
          </cell>
          <cell r="C117">
            <v>140822</v>
          </cell>
          <cell r="D117">
            <v>9352017</v>
          </cell>
          <cell r="E117" t="str">
            <v>Sidegate Primary School</v>
          </cell>
          <cell r="F117">
            <v>654</v>
          </cell>
          <cell r="G117">
            <v>654</v>
          </cell>
          <cell r="H117">
            <v>0</v>
          </cell>
          <cell r="I117">
            <v>2010396</v>
          </cell>
          <cell r="J117">
            <v>0</v>
          </cell>
          <cell r="K117">
            <v>0</v>
          </cell>
          <cell r="L117">
            <v>34039.999999999935</v>
          </cell>
          <cell r="M117">
            <v>0</v>
          </cell>
          <cell r="N117">
            <v>49754.307692307695</v>
          </cell>
          <cell r="O117">
            <v>0</v>
          </cell>
          <cell r="P117">
            <v>7095.0000000000027</v>
          </cell>
          <cell r="Q117">
            <v>2859.9999999999959</v>
          </cell>
          <cell r="R117">
            <v>5330.0000000000018</v>
          </cell>
          <cell r="S117">
            <v>5339.9999999999973</v>
          </cell>
          <cell r="T117">
            <v>0</v>
          </cell>
          <cell r="U117">
            <v>0</v>
          </cell>
          <cell r="V117">
            <v>0</v>
          </cell>
          <cell r="W117">
            <v>0</v>
          </cell>
          <cell r="X117">
            <v>0</v>
          </cell>
          <cell r="Y117">
            <v>0</v>
          </cell>
          <cell r="Z117">
            <v>0</v>
          </cell>
          <cell r="AA117">
            <v>0</v>
          </cell>
          <cell r="AB117">
            <v>36612.321428571326</v>
          </cell>
          <cell r="AC117">
            <v>0</v>
          </cell>
          <cell r="AD117">
            <v>0</v>
          </cell>
          <cell r="AE117">
            <v>235225.18248175181</v>
          </cell>
          <cell r="AF117">
            <v>0</v>
          </cell>
          <cell r="AG117">
            <v>0</v>
          </cell>
          <cell r="AH117">
            <v>0</v>
          </cell>
          <cell r="AI117">
            <v>117800</v>
          </cell>
          <cell r="AJ117">
            <v>0</v>
          </cell>
          <cell r="AK117">
            <v>0</v>
          </cell>
          <cell r="AL117">
            <v>0</v>
          </cell>
          <cell r="AM117">
            <v>10086.4</v>
          </cell>
          <cell r="AN117">
            <v>0</v>
          </cell>
          <cell r="AO117">
            <v>0</v>
          </cell>
          <cell r="AP117">
            <v>0</v>
          </cell>
          <cell r="AQ117">
            <v>0</v>
          </cell>
          <cell r="AR117">
            <v>0</v>
          </cell>
          <cell r="AS117">
            <v>0</v>
          </cell>
          <cell r="AT117">
            <v>0</v>
          </cell>
          <cell r="AU117">
            <v>0</v>
          </cell>
          <cell r="AV117">
            <v>2010396</v>
          </cell>
          <cell r="AW117">
            <v>376256.81160263077</v>
          </cell>
          <cell r="AX117">
            <v>127886.39999999999</v>
          </cell>
          <cell r="AY117">
            <v>297433.70032790565</v>
          </cell>
          <cell r="AZ117">
            <v>2514539.2116026306</v>
          </cell>
          <cell r="BA117">
            <v>2504452.8116026307</v>
          </cell>
          <cell r="BB117">
            <v>4180</v>
          </cell>
          <cell r="BC117">
            <v>2733720</v>
          </cell>
          <cell r="BD117">
            <v>229267.18839736935</v>
          </cell>
          <cell r="BE117">
            <v>0</v>
          </cell>
          <cell r="BF117">
            <v>2743806.4</v>
          </cell>
          <cell r="BG117">
            <v>2743806.4000000004</v>
          </cell>
          <cell r="BH117">
            <v>0</v>
          </cell>
          <cell r="BI117">
            <v>2743806.4</v>
          </cell>
          <cell r="BJ117">
            <v>2615920</v>
          </cell>
          <cell r="BK117">
            <v>2615920</v>
          </cell>
          <cell r="BL117">
            <v>3999.8776758409786</v>
          </cell>
          <cell r="BM117">
            <v>3749.2051533742329</v>
          </cell>
          <cell r="BN117">
            <v>6.6860177614218821E-2</v>
          </cell>
          <cell r="BO117">
            <v>0</v>
          </cell>
          <cell r="BP117">
            <v>0</v>
          </cell>
          <cell r="BQ117">
            <v>2743806.4</v>
          </cell>
          <cell r="BR117">
            <v>4180</v>
          </cell>
          <cell r="BS117" t="str">
            <v>Y</v>
          </cell>
          <cell r="BT117">
            <v>4195.4226299694192</v>
          </cell>
          <cell r="BU117">
            <v>6.3449313706286148E-2</v>
          </cell>
          <cell r="BV117">
            <v>0</v>
          </cell>
        </row>
        <row r="118">
          <cell r="A118">
            <v>484</v>
          </cell>
          <cell r="B118" t="str">
            <v>Recoupment Academy</v>
          </cell>
          <cell r="C118">
            <v>142993</v>
          </cell>
          <cell r="D118">
            <v>9352022</v>
          </cell>
          <cell r="E118" t="str">
            <v>Laureate Community Academy</v>
          </cell>
          <cell r="F118">
            <v>223</v>
          </cell>
          <cell r="G118">
            <v>223</v>
          </cell>
          <cell r="H118">
            <v>0</v>
          </cell>
          <cell r="I118">
            <v>685502</v>
          </cell>
          <cell r="J118">
            <v>0</v>
          </cell>
          <cell r="K118">
            <v>0</v>
          </cell>
          <cell r="L118">
            <v>15179.999999999996</v>
          </cell>
          <cell r="M118">
            <v>0</v>
          </cell>
          <cell r="N118">
            <v>20307.12669683258</v>
          </cell>
          <cell r="O118">
            <v>0</v>
          </cell>
          <cell r="P118">
            <v>3225.0000000000009</v>
          </cell>
          <cell r="Q118">
            <v>519.99999999999989</v>
          </cell>
          <cell r="R118">
            <v>0</v>
          </cell>
          <cell r="S118">
            <v>0</v>
          </cell>
          <cell r="T118">
            <v>0</v>
          </cell>
          <cell r="U118">
            <v>0</v>
          </cell>
          <cell r="V118">
            <v>0</v>
          </cell>
          <cell r="W118">
            <v>0</v>
          </cell>
          <cell r="X118">
            <v>0</v>
          </cell>
          <cell r="Y118">
            <v>0</v>
          </cell>
          <cell r="Z118">
            <v>0</v>
          </cell>
          <cell r="AA118">
            <v>0</v>
          </cell>
          <cell r="AB118">
            <v>26328.010471204143</v>
          </cell>
          <cell r="AC118">
            <v>0</v>
          </cell>
          <cell r="AD118">
            <v>0</v>
          </cell>
          <cell r="AE118">
            <v>62751.452513966484</v>
          </cell>
          <cell r="AF118">
            <v>0</v>
          </cell>
          <cell r="AG118">
            <v>0</v>
          </cell>
          <cell r="AH118">
            <v>0</v>
          </cell>
          <cell r="AI118">
            <v>117800</v>
          </cell>
          <cell r="AJ118">
            <v>0</v>
          </cell>
          <cell r="AK118">
            <v>0</v>
          </cell>
          <cell r="AL118">
            <v>0</v>
          </cell>
          <cell r="AM118">
            <v>6041.6</v>
          </cell>
          <cell r="AN118">
            <v>0</v>
          </cell>
          <cell r="AO118">
            <v>0</v>
          </cell>
          <cell r="AP118">
            <v>0</v>
          </cell>
          <cell r="AQ118">
            <v>0</v>
          </cell>
          <cell r="AR118">
            <v>0</v>
          </cell>
          <cell r="AS118">
            <v>0</v>
          </cell>
          <cell r="AT118">
            <v>0</v>
          </cell>
          <cell r="AU118">
            <v>0</v>
          </cell>
          <cell r="AV118">
            <v>685502</v>
          </cell>
          <cell r="AW118">
            <v>128311.58968200319</v>
          </cell>
          <cell r="AX118">
            <v>123841.60000000001</v>
          </cell>
          <cell r="AY118">
            <v>92366.379862382775</v>
          </cell>
          <cell r="AZ118">
            <v>937655.18968200323</v>
          </cell>
          <cell r="BA118">
            <v>931613.58968200325</v>
          </cell>
          <cell r="BB118">
            <v>4180</v>
          </cell>
          <cell r="BC118">
            <v>932140</v>
          </cell>
          <cell r="BD118">
            <v>526.41031799674965</v>
          </cell>
          <cell r="BE118">
            <v>0</v>
          </cell>
          <cell r="BF118">
            <v>938181.6</v>
          </cell>
          <cell r="BG118">
            <v>938181.6</v>
          </cell>
          <cell r="BH118">
            <v>0</v>
          </cell>
          <cell r="BI118">
            <v>938181.6</v>
          </cell>
          <cell r="BJ118">
            <v>814340</v>
          </cell>
          <cell r="BK118">
            <v>814340</v>
          </cell>
          <cell r="BL118">
            <v>3651.7488789237668</v>
          </cell>
          <cell r="BM118">
            <v>3707.9127864253396</v>
          </cell>
          <cell r="BN118">
            <v>-1.5147041135160659E-2</v>
          </cell>
          <cell r="BO118">
            <v>3.3627396785160656E-2</v>
          </cell>
          <cell r="BP118">
            <v>27805.30235659871</v>
          </cell>
          <cell r="BQ118">
            <v>965986.90235659864</v>
          </cell>
          <cell r="BR118">
            <v>4304.6874545138953</v>
          </cell>
          <cell r="BS118" t="str">
            <v>Y</v>
          </cell>
          <cell r="BT118">
            <v>4331.7798311955094</v>
          </cell>
          <cell r="BU118">
            <v>1.5477886908366045E-2</v>
          </cell>
          <cell r="BV118">
            <v>0</v>
          </cell>
        </row>
        <row r="119">
          <cell r="A119">
            <v>77</v>
          </cell>
          <cell r="B119" t="str">
            <v>Recoupment Academy</v>
          </cell>
          <cell r="C119">
            <v>140823</v>
          </cell>
          <cell r="D119">
            <v>9352025</v>
          </cell>
          <cell r="E119" t="str">
            <v>Grove Primary School</v>
          </cell>
          <cell r="F119">
            <v>294</v>
          </cell>
          <cell r="G119">
            <v>294</v>
          </cell>
          <cell r="H119">
            <v>0</v>
          </cell>
          <cell r="I119">
            <v>903756</v>
          </cell>
          <cell r="J119">
            <v>0</v>
          </cell>
          <cell r="K119">
            <v>0</v>
          </cell>
          <cell r="L119">
            <v>34040.000000000022</v>
          </cell>
          <cell r="M119">
            <v>0</v>
          </cell>
          <cell r="N119">
            <v>42550.000000000022</v>
          </cell>
          <cell r="O119">
            <v>0</v>
          </cell>
          <cell r="P119">
            <v>434.43298969072191</v>
          </cell>
          <cell r="Q119">
            <v>1576.0824742268019</v>
          </cell>
          <cell r="R119">
            <v>39351.546391752534</v>
          </cell>
          <cell r="S119">
            <v>449.58762886597964</v>
          </cell>
          <cell r="T119">
            <v>1439.6907216494897</v>
          </cell>
          <cell r="U119">
            <v>1252.7835051546399</v>
          </cell>
          <cell r="V119">
            <v>0</v>
          </cell>
          <cell r="W119">
            <v>0</v>
          </cell>
          <cell r="X119">
            <v>0</v>
          </cell>
          <cell r="Y119">
            <v>0</v>
          </cell>
          <cell r="Z119">
            <v>0</v>
          </cell>
          <cell r="AA119">
            <v>0</v>
          </cell>
          <cell r="AB119">
            <v>646.79999999999995</v>
          </cell>
          <cell r="AC119">
            <v>0</v>
          </cell>
          <cell r="AD119">
            <v>0</v>
          </cell>
          <cell r="AE119">
            <v>88398.81147540985</v>
          </cell>
          <cell r="AF119">
            <v>0</v>
          </cell>
          <cell r="AG119">
            <v>0</v>
          </cell>
          <cell r="AH119">
            <v>0</v>
          </cell>
          <cell r="AI119">
            <v>117800</v>
          </cell>
          <cell r="AJ119">
            <v>0</v>
          </cell>
          <cell r="AK119">
            <v>0</v>
          </cell>
          <cell r="AL119">
            <v>0</v>
          </cell>
          <cell r="AM119">
            <v>8192</v>
          </cell>
          <cell r="AN119">
            <v>0</v>
          </cell>
          <cell r="AO119">
            <v>0</v>
          </cell>
          <cell r="AP119">
            <v>0</v>
          </cell>
          <cell r="AQ119">
            <v>0</v>
          </cell>
          <cell r="AR119">
            <v>0</v>
          </cell>
          <cell r="AS119">
            <v>0</v>
          </cell>
          <cell r="AT119">
            <v>0</v>
          </cell>
          <cell r="AU119">
            <v>0</v>
          </cell>
          <cell r="AV119">
            <v>903756</v>
          </cell>
          <cell r="AW119">
            <v>210139.73518675007</v>
          </cell>
          <cell r="AX119">
            <v>125992</v>
          </cell>
          <cell r="AY119">
            <v>158944.73733107996</v>
          </cell>
          <cell r="AZ119">
            <v>1239887.7351867501</v>
          </cell>
          <cell r="BA119">
            <v>1231695.7351867501</v>
          </cell>
          <cell r="BB119">
            <v>4180</v>
          </cell>
          <cell r="BC119">
            <v>1228920</v>
          </cell>
          <cell r="BD119">
            <v>0</v>
          </cell>
          <cell r="BE119">
            <v>0</v>
          </cell>
          <cell r="BF119">
            <v>1239887.7351867501</v>
          </cell>
          <cell r="BG119">
            <v>1239887.7351867501</v>
          </cell>
          <cell r="BH119">
            <v>0</v>
          </cell>
          <cell r="BI119">
            <v>1237112</v>
          </cell>
          <cell r="BJ119">
            <v>1111120</v>
          </cell>
          <cell r="BK119">
            <v>1113895.7351867501</v>
          </cell>
          <cell r="BL119">
            <v>3788.7610040365648</v>
          </cell>
          <cell r="BM119">
            <v>3838.8790543918922</v>
          </cell>
          <cell r="BN119">
            <v>-1.3055386649389095E-2</v>
          </cell>
          <cell r="BO119">
            <v>3.1535742299389095E-2</v>
          </cell>
          <cell r="BP119">
            <v>35592.198769880612</v>
          </cell>
          <cell r="BQ119">
            <v>1275479.9339566308</v>
          </cell>
          <cell r="BR119">
            <v>4310.503176723234</v>
          </cell>
          <cell r="BS119" t="str">
            <v>Y</v>
          </cell>
          <cell r="BT119">
            <v>4338.3671223014653</v>
          </cell>
          <cell r="BU119">
            <v>1.7417962540683396E-2</v>
          </cell>
          <cell r="BV119">
            <v>0</v>
          </cell>
        </row>
        <row r="120">
          <cell r="A120">
            <v>267</v>
          </cell>
          <cell r="B120" t="str">
            <v>Recoupment Academy</v>
          </cell>
          <cell r="C120">
            <v>140887</v>
          </cell>
          <cell r="D120">
            <v>9352027</v>
          </cell>
          <cell r="E120" t="str">
            <v>Hillside Primary School</v>
          </cell>
          <cell r="F120">
            <v>518</v>
          </cell>
          <cell r="G120">
            <v>518</v>
          </cell>
          <cell r="H120">
            <v>0</v>
          </cell>
          <cell r="I120">
            <v>1592332</v>
          </cell>
          <cell r="J120">
            <v>0</v>
          </cell>
          <cell r="K120">
            <v>0</v>
          </cell>
          <cell r="L120">
            <v>70839.999999999927</v>
          </cell>
          <cell r="M120">
            <v>0</v>
          </cell>
          <cell r="N120">
            <v>90438.090909090912</v>
          </cell>
          <cell r="O120">
            <v>0</v>
          </cell>
          <cell r="P120">
            <v>1504.9999999999984</v>
          </cell>
          <cell r="Q120">
            <v>27040.000000000033</v>
          </cell>
          <cell r="R120">
            <v>38949.99999999992</v>
          </cell>
          <cell r="S120">
            <v>96565.000000000029</v>
          </cell>
          <cell r="T120">
            <v>9025.0000000000055</v>
          </cell>
          <cell r="U120">
            <v>0</v>
          </cell>
          <cell r="V120">
            <v>0</v>
          </cell>
          <cell r="W120">
            <v>0</v>
          </cell>
          <cell r="X120">
            <v>0</v>
          </cell>
          <cell r="Y120">
            <v>0</v>
          </cell>
          <cell r="Z120">
            <v>0</v>
          </cell>
          <cell r="AA120">
            <v>0</v>
          </cell>
          <cell r="AB120">
            <v>98175.000000000131</v>
          </cell>
          <cell r="AC120">
            <v>0</v>
          </cell>
          <cell r="AD120">
            <v>0</v>
          </cell>
          <cell r="AE120">
            <v>266557.7049180328</v>
          </cell>
          <cell r="AF120">
            <v>0</v>
          </cell>
          <cell r="AG120">
            <v>24328.967117988508</v>
          </cell>
          <cell r="AH120">
            <v>0</v>
          </cell>
          <cell r="AI120">
            <v>117800</v>
          </cell>
          <cell r="AJ120">
            <v>0</v>
          </cell>
          <cell r="AK120">
            <v>0</v>
          </cell>
          <cell r="AL120">
            <v>0</v>
          </cell>
          <cell r="AM120">
            <v>10956.8</v>
          </cell>
          <cell r="AN120">
            <v>0</v>
          </cell>
          <cell r="AO120">
            <v>0</v>
          </cell>
          <cell r="AP120">
            <v>0</v>
          </cell>
          <cell r="AQ120">
            <v>0</v>
          </cell>
          <cell r="AR120">
            <v>0</v>
          </cell>
          <cell r="AS120">
            <v>0</v>
          </cell>
          <cell r="AT120">
            <v>0</v>
          </cell>
          <cell r="AU120">
            <v>0</v>
          </cell>
          <cell r="AV120">
            <v>1592332</v>
          </cell>
          <cell r="AW120">
            <v>723424.76294511231</v>
          </cell>
          <cell r="AX120">
            <v>128756.8</v>
          </cell>
          <cell r="AY120">
            <v>443738.11437257822</v>
          </cell>
          <cell r="AZ120">
            <v>2444513.5629451121</v>
          </cell>
          <cell r="BA120">
            <v>2433556.7629451123</v>
          </cell>
          <cell r="BB120">
            <v>4180</v>
          </cell>
          <cell r="BC120">
            <v>2165240</v>
          </cell>
          <cell r="BD120">
            <v>0</v>
          </cell>
          <cell r="BE120">
            <v>0</v>
          </cell>
          <cell r="BF120">
            <v>2444513.5629451121</v>
          </cell>
          <cell r="BG120">
            <v>2444513.5629451121</v>
          </cell>
          <cell r="BH120">
            <v>0</v>
          </cell>
          <cell r="BI120">
            <v>2176196.7999999998</v>
          </cell>
          <cell r="BJ120">
            <v>2047439.9999999998</v>
          </cell>
          <cell r="BK120">
            <v>2315756.7629451123</v>
          </cell>
          <cell r="BL120">
            <v>4470.5729014384406</v>
          </cell>
          <cell r="BM120">
            <v>4379.118827715356</v>
          </cell>
          <cell r="BN120">
            <v>2.0884126994744588E-2</v>
          </cell>
          <cell r="BO120">
            <v>0</v>
          </cell>
          <cell r="BP120">
            <v>0</v>
          </cell>
          <cell r="BQ120">
            <v>2444513.5629451121</v>
          </cell>
          <cell r="BR120">
            <v>4697.9860288515683</v>
          </cell>
          <cell r="BS120" t="str">
            <v>Y</v>
          </cell>
          <cell r="BT120">
            <v>4719.1381524036915</v>
          </cell>
          <cell r="BU120">
            <v>2.1477084120739676E-2</v>
          </cell>
          <cell r="BV120">
            <v>0</v>
          </cell>
        </row>
        <row r="121">
          <cell r="A121">
            <v>423</v>
          </cell>
          <cell r="B121" t="str">
            <v>Recoupment Academy</v>
          </cell>
          <cell r="C121">
            <v>140998</v>
          </cell>
          <cell r="D121">
            <v>9352029</v>
          </cell>
          <cell r="E121" t="str">
            <v>Tollgate Primary School</v>
          </cell>
          <cell r="F121">
            <v>272</v>
          </cell>
          <cell r="G121">
            <v>272</v>
          </cell>
          <cell r="H121">
            <v>0</v>
          </cell>
          <cell r="I121">
            <v>836128</v>
          </cell>
          <cell r="J121">
            <v>0</v>
          </cell>
          <cell r="K121">
            <v>0</v>
          </cell>
          <cell r="L121">
            <v>34499.999999999993</v>
          </cell>
          <cell r="M121">
            <v>0</v>
          </cell>
          <cell r="N121">
            <v>43124.999999999993</v>
          </cell>
          <cell r="O121">
            <v>0</v>
          </cell>
          <cell r="P121">
            <v>14834.999999999982</v>
          </cell>
          <cell r="Q121">
            <v>25739.999999999993</v>
          </cell>
          <cell r="R121">
            <v>0</v>
          </cell>
          <cell r="S121">
            <v>0</v>
          </cell>
          <cell r="T121">
            <v>0</v>
          </cell>
          <cell r="U121">
            <v>0</v>
          </cell>
          <cell r="V121">
            <v>0</v>
          </cell>
          <cell r="W121">
            <v>0</v>
          </cell>
          <cell r="X121">
            <v>0</v>
          </cell>
          <cell r="Y121">
            <v>0</v>
          </cell>
          <cell r="Z121">
            <v>0</v>
          </cell>
          <cell r="AA121">
            <v>0</v>
          </cell>
          <cell r="AB121">
            <v>12352.293577981645</v>
          </cell>
          <cell r="AC121">
            <v>0</v>
          </cell>
          <cell r="AD121">
            <v>0</v>
          </cell>
          <cell r="AE121">
            <v>83282.274881516583</v>
          </cell>
          <cell r="AF121">
            <v>0</v>
          </cell>
          <cell r="AG121">
            <v>5407.5223880597086</v>
          </cell>
          <cell r="AH121">
            <v>0</v>
          </cell>
          <cell r="AI121">
            <v>117800</v>
          </cell>
          <cell r="AJ121">
            <v>0</v>
          </cell>
          <cell r="AK121">
            <v>0</v>
          </cell>
          <cell r="AL121">
            <v>0</v>
          </cell>
          <cell r="AM121">
            <v>4352</v>
          </cell>
          <cell r="AN121">
            <v>0</v>
          </cell>
          <cell r="AO121">
            <v>0</v>
          </cell>
          <cell r="AP121">
            <v>0</v>
          </cell>
          <cell r="AQ121">
            <v>0</v>
          </cell>
          <cell r="AR121">
            <v>0</v>
          </cell>
          <cell r="AS121">
            <v>0</v>
          </cell>
          <cell r="AT121">
            <v>0</v>
          </cell>
          <cell r="AU121">
            <v>0</v>
          </cell>
          <cell r="AV121">
            <v>836128</v>
          </cell>
          <cell r="AW121">
            <v>219242.09084755791</v>
          </cell>
          <cell r="AX121">
            <v>122152</v>
          </cell>
          <cell r="AY121">
            <v>152381.13888151658</v>
          </cell>
          <cell r="AZ121">
            <v>1177522.0908475579</v>
          </cell>
          <cell r="BA121">
            <v>1173170.0908475579</v>
          </cell>
          <cell r="BB121">
            <v>4180</v>
          </cell>
          <cell r="BC121">
            <v>1136960</v>
          </cell>
          <cell r="BD121">
            <v>0</v>
          </cell>
          <cell r="BE121">
            <v>0</v>
          </cell>
          <cell r="BF121">
            <v>1177522.0908475579</v>
          </cell>
          <cell r="BG121">
            <v>1177522.0908475579</v>
          </cell>
          <cell r="BH121">
            <v>0</v>
          </cell>
          <cell r="BI121">
            <v>1141312</v>
          </cell>
          <cell r="BJ121">
            <v>1019160</v>
          </cell>
          <cell r="BK121">
            <v>1055370.0908475579</v>
          </cell>
          <cell r="BL121">
            <v>3880.037098704257</v>
          </cell>
          <cell r="BM121">
            <v>3865.4227209386286</v>
          </cell>
          <cell r="BN121">
            <v>3.7807967771451576E-3</v>
          </cell>
          <cell r="BO121">
            <v>1.4699558872854842E-2</v>
          </cell>
          <cell r="BP121">
            <v>15455.04240853501</v>
          </cell>
          <cell r="BQ121">
            <v>1192977.1332560929</v>
          </cell>
          <cell r="BR121">
            <v>4369.9453428532825</v>
          </cell>
          <cell r="BS121" t="str">
            <v>Y</v>
          </cell>
          <cell r="BT121">
            <v>4385.9453428532825</v>
          </cell>
          <cell r="BU121">
            <v>1.9088894541008594E-2</v>
          </cell>
          <cell r="BV121">
            <v>0</v>
          </cell>
        </row>
        <row r="122">
          <cell r="A122">
            <v>521</v>
          </cell>
          <cell r="B122" t="str">
            <v>Recoupment Academy</v>
          </cell>
          <cell r="C122">
            <v>142995</v>
          </cell>
          <cell r="D122">
            <v>9352030</v>
          </cell>
          <cell r="E122" t="str">
            <v>Wickhambrook Primary Academy</v>
          </cell>
          <cell r="F122">
            <v>179</v>
          </cell>
          <cell r="G122">
            <v>179</v>
          </cell>
          <cell r="H122">
            <v>0</v>
          </cell>
          <cell r="I122">
            <v>550246</v>
          </cell>
          <cell r="J122">
            <v>0</v>
          </cell>
          <cell r="K122">
            <v>0</v>
          </cell>
          <cell r="L122">
            <v>8739.9999999999964</v>
          </cell>
          <cell r="M122">
            <v>0</v>
          </cell>
          <cell r="N122">
            <v>13319.705882352942</v>
          </cell>
          <cell r="O122">
            <v>0</v>
          </cell>
          <cell r="P122">
            <v>864.83146067415908</v>
          </cell>
          <cell r="Q122">
            <v>0</v>
          </cell>
          <cell r="R122">
            <v>0</v>
          </cell>
          <cell r="S122">
            <v>0</v>
          </cell>
          <cell r="T122">
            <v>0</v>
          </cell>
          <cell r="U122">
            <v>0</v>
          </cell>
          <cell r="V122">
            <v>0</v>
          </cell>
          <cell r="W122">
            <v>0</v>
          </cell>
          <cell r="X122">
            <v>0</v>
          </cell>
          <cell r="Y122">
            <v>0</v>
          </cell>
          <cell r="Z122">
            <v>0</v>
          </cell>
          <cell r="AA122">
            <v>0</v>
          </cell>
          <cell r="AB122">
            <v>639.28571428571388</v>
          </cell>
          <cell r="AC122">
            <v>0</v>
          </cell>
          <cell r="AD122">
            <v>0</v>
          </cell>
          <cell r="AE122">
            <v>47640.104166666664</v>
          </cell>
          <cell r="AF122">
            <v>0</v>
          </cell>
          <cell r="AG122">
            <v>0</v>
          </cell>
          <cell r="AH122">
            <v>0</v>
          </cell>
          <cell r="AI122">
            <v>117800</v>
          </cell>
          <cell r="AJ122">
            <v>0</v>
          </cell>
          <cell r="AK122">
            <v>0</v>
          </cell>
          <cell r="AL122">
            <v>0</v>
          </cell>
          <cell r="AM122">
            <v>3123.2</v>
          </cell>
          <cell r="AN122">
            <v>0</v>
          </cell>
          <cell r="AO122">
            <v>0</v>
          </cell>
          <cell r="AP122">
            <v>0</v>
          </cell>
          <cell r="AQ122">
            <v>0</v>
          </cell>
          <cell r="AR122">
            <v>0</v>
          </cell>
          <cell r="AS122">
            <v>0</v>
          </cell>
          <cell r="AT122">
            <v>0</v>
          </cell>
          <cell r="AU122">
            <v>0</v>
          </cell>
          <cell r="AV122">
            <v>550246</v>
          </cell>
          <cell r="AW122">
            <v>71203.927223979466</v>
          </cell>
          <cell r="AX122">
            <v>120923.2</v>
          </cell>
          <cell r="AY122">
            <v>69101.236838180208</v>
          </cell>
          <cell r="AZ122">
            <v>742373.12722397945</v>
          </cell>
          <cell r="BA122">
            <v>739249.9272239795</v>
          </cell>
          <cell r="BB122">
            <v>4180</v>
          </cell>
          <cell r="BC122">
            <v>748220</v>
          </cell>
          <cell r="BD122">
            <v>8970.0727760205045</v>
          </cell>
          <cell r="BE122">
            <v>0</v>
          </cell>
          <cell r="BF122">
            <v>751343.2</v>
          </cell>
          <cell r="BG122">
            <v>751343.19999999984</v>
          </cell>
          <cell r="BH122">
            <v>0</v>
          </cell>
          <cell r="BI122">
            <v>751343.2</v>
          </cell>
          <cell r="BJ122">
            <v>630420</v>
          </cell>
          <cell r="BK122">
            <v>630420</v>
          </cell>
          <cell r="BL122">
            <v>3521.8994413407822</v>
          </cell>
          <cell r="BM122">
            <v>3470.6746142857141</v>
          </cell>
          <cell r="BN122">
            <v>1.4759328588229084E-2</v>
          </cell>
          <cell r="BO122">
            <v>3.7210270617709148E-3</v>
          </cell>
          <cell r="BP122">
            <v>2311.6908750621669</v>
          </cell>
          <cell r="BQ122">
            <v>753654.89087506209</v>
          </cell>
          <cell r="BR122">
            <v>4192.9144741623586</v>
          </cell>
          <cell r="BS122" t="str">
            <v>Y</v>
          </cell>
          <cell r="BT122">
            <v>4210.3625188550959</v>
          </cell>
          <cell r="BU122">
            <v>5.7588814482312234E-3</v>
          </cell>
          <cell r="BV122">
            <v>0</v>
          </cell>
        </row>
        <row r="123">
          <cell r="A123">
            <v>522</v>
          </cell>
          <cell r="B123" t="str">
            <v>Recoupment Academy</v>
          </cell>
          <cell r="C123">
            <v>142566</v>
          </cell>
          <cell r="D123">
            <v>9352031</v>
          </cell>
          <cell r="E123" t="str">
            <v>Woolpit Primary Academy</v>
          </cell>
          <cell r="F123">
            <v>116</v>
          </cell>
          <cell r="G123">
            <v>116</v>
          </cell>
          <cell r="H123">
            <v>0</v>
          </cell>
          <cell r="I123">
            <v>356584</v>
          </cell>
          <cell r="J123">
            <v>0</v>
          </cell>
          <cell r="K123">
            <v>0</v>
          </cell>
          <cell r="L123">
            <v>20239.999999999989</v>
          </cell>
          <cell r="M123">
            <v>0</v>
          </cell>
          <cell r="N123">
            <v>25299.999999999989</v>
          </cell>
          <cell r="O123">
            <v>0</v>
          </cell>
          <cell r="P123">
            <v>860.00000000000114</v>
          </cell>
          <cell r="Q123">
            <v>259.99999999999989</v>
          </cell>
          <cell r="R123">
            <v>0</v>
          </cell>
          <cell r="S123">
            <v>0</v>
          </cell>
          <cell r="T123">
            <v>0</v>
          </cell>
          <cell r="U123">
            <v>0</v>
          </cell>
          <cell r="V123">
            <v>0</v>
          </cell>
          <cell r="W123">
            <v>0</v>
          </cell>
          <cell r="X123">
            <v>0</v>
          </cell>
          <cell r="Y123">
            <v>0</v>
          </cell>
          <cell r="Z123">
            <v>0</v>
          </cell>
          <cell r="AA123">
            <v>0</v>
          </cell>
          <cell r="AB123">
            <v>2477.6699029126225</v>
          </cell>
          <cell r="AC123">
            <v>0</v>
          </cell>
          <cell r="AD123">
            <v>0</v>
          </cell>
          <cell r="AE123">
            <v>35762.912621359224</v>
          </cell>
          <cell r="AF123">
            <v>0</v>
          </cell>
          <cell r="AG123">
            <v>36.000000000000504</v>
          </cell>
          <cell r="AH123">
            <v>0</v>
          </cell>
          <cell r="AI123">
            <v>117800</v>
          </cell>
          <cell r="AJ123">
            <v>0</v>
          </cell>
          <cell r="AK123">
            <v>0</v>
          </cell>
          <cell r="AL123">
            <v>0</v>
          </cell>
          <cell r="AM123">
            <v>3532.8</v>
          </cell>
          <cell r="AN123">
            <v>0</v>
          </cell>
          <cell r="AO123">
            <v>0</v>
          </cell>
          <cell r="AP123">
            <v>0</v>
          </cell>
          <cell r="AQ123">
            <v>0</v>
          </cell>
          <cell r="AR123">
            <v>0</v>
          </cell>
          <cell r="AS123">
            <v>0</v>
          </cell>
          <cell r="AT123">
            <v>0</v>
          </cell>
          <cell r="AU123">
            <v>0</v>
          </cell>
          <cell r="AV123">
            <v>356584</v>
          </cell>
          <cell r="AW123">
            <v>84936.582524271827</v>
          </cell>
          <cell r="AX123">
            <v>121332.8</v>
          </cell>
          <cell r="AY123">
            <v>69091.776621359211</v>
          </cell>
          <cell r="AZ123">
            <v>562853.38252427184</v>
          </cell>
          <cell r="BA123">
            <v>559320.5825242718</v>
          </cell>
          <cell r="BB123">
            <v>4180</v>
          </cell>
          <cell r="BC123">
            <v>484880</v>
          </cell>
          <cell r="BD123">
            <v>0</v>
          </cell>
          <cell r="BE123">
            <v>0</v>
          </cell>
          <cell r="BF123">
            <v>562853.38252427184</v>
          </cell>
          <cell r="BG123">
            <v>562853.38252427184</v>
          </cell>
          <cell r="BH123">
            <v>0</v>
          </cell>
          <cell r="BI123">
            <v>488412.8</v>
          </cell>
          <cell r="BJ123">
            <v>367080</v>
          </cell>
          <cell r="BK123">
            <v>441520.58252427186</v>
          </cell>
          <cell r="BL123">
            <v>3806.2119183126883</v>
          </cell>
          <cell r="BM123">
            <v>3743.8878364285711</v>
          </cell>
          <cell r="BN123">
            <v>1.6646888103242552E-2</v>
          </cell>
          <cell r="BO123">
            <v>1.8334675467574467E-3</v>
          </cell>
          <cell r="BP123">
            <v>796.25843422784146</v>
          </cell>
          <cell r="BQ123">
            <v>563649.64095849963</v>
          </cell>
          <cell r="BR123">
            <v>4828.5934565387897</v>
          </cell>
          <cell r="BS123" t="str">
            <v>Y</v>
          </cell>
          <cell r="BT123">
            <v>4859.0486289525834</v>
          </cell>
          <cell r="BU123">
            <v>5.3893032074167069E-2</v>
          </cell>
          <cell r="BV123">
            <v>0</v>
          </cell>
        </row>
        <row r="124">
          <cell r="A124">
            <v>454</v>
          </cell>
          <cell r="B124" t="str">
            <v>Recoupment Academy</v>
          </cell>
          <cell r="C124">
            <v>138161</v>
          </cell>
          <cell r="D124">
            <v>9352036</v>
          </cell>
          <cell r="E124" t="str">
            <v>Place Farm Primary Academy</v>
          </cell>
          <cell r="F124">
            <v>385</v>
          </cell>
          <cell r="G124">
            <v>385</v>
          </cell>
          <cell r="H124">
            <v>0</v>
          </cell>
          <cell r="I124">
            <v>1183490</v>
          </cell>
          <cell r="J124">
            <v>0</v>
          </cell>
          <cell r="K124">
            <v>0</v>
          </cell>
          <cell r="L124">
            <v>43700.000000000044</v>
          </cell>
          <cell r="M124">
            <v>0</v>
          </cell>
          <cell r="N124">
            <v>54625.000000000058</v>
          </cell>
          <cell r="O124">
            <v>0</v>
          </cell>
          <cell r="P124">
            <v>26799.216710182736</v>
          </cell>
          <cell r="Q124">
            <v>4965.7963446475187</v>
          </cell>
          <cell r="R124">
            <v>0</v>
          </cell>
          <cell r="S124">
            <v>0</v>
          </cell>
          <cell r="T124">
            <v>0</v>
          </cell>
          <cell r="U124">
            <v>0</v>
          </cell>
          <cell r="V124">
            <v>0</v>
          </cell>
          <cell r="W124">
            <v>0</v>
          </cell>
          <cell r="X124">
            <v>0</v>
          </cell>
          <cell r="Y124">
            <v>0</v>
          </cell>
          <cell r="Z124">
            <v>0</v>
          </cell>
          <cell r="AA124">
            <v>0</v>
          </cell>
          <cell r="AB124">
            <v>15478.801169590652</v>
          </cell>
          <cell r="AC124">
            <v>0</v>
          </cell>
          <cell r="AD124">
            <v>0</v>
          </cell>
          <cell r="AE124">
            <v>125232.57352941178</v>
          </cell>
          <cell r="AF124">
            <v>0</v>
          </cell>
          <cell r="AG124">
            <v>0</v>
          </cell>
          <cell r="AH124">
            <v>0</v>
          </cell>
          <cell r="AI124">
            <v>117800</v>
          </cell>
          <cell r="AJ124">
            <v>0</v>
          </cell>
          <cell r="AK124">
            <v>0</v>
          </cell>
          <cell r="AL124">
            <v>0</v>
          </cell>
          <cell r="AM124">
            <v>8857.6</v>
          </cell>
          <cell r="AN124">
            <v>0</v>
          </cell>
          <cell r="AO124">
            <v>0</v>
          </cell>
          <cell r="AP124">
            <v>0</v>
          </cell>
          <cell r="AQ124">
            <v>0</v>
          </cell>
          <cell r="AR124">
            <v>0</v>
          </cell>
          <cell r="AS124">
            <v>0</v>
          </cell>
          <cell r="AT124">
            <v>0</v>
          </cell>
          <cell r="AU124">
            <v>0</v>
          </cell>
          <cell r="AV124">
            <v>1183490</v>
          </cell>
          <cell r="AW124">
            <v>270801.38775383279</v>
          </cell>
          <cell r="AX124">
            <v>126657.60000000001</v>
          </cell>
          <cell r="AY124">
            <v>200276.44405682696</v>
          </cell>
          <cell r="AZ124">
            <v>1580948.9877538329</v>
          </cell>
          <cell r="BA124">
            <v>1572091.3877538329</v>
          </cell>
          <cell r="BB124">
            <v>4180</v>
          </cell>
          <cell r="BC124">
            <v>1609300</v>
          </cell>
          <cell r="BD124">
            <v>37208.612246167148</v>
          </cell>
          <cell r="BE124">
            <v>0</v>
          </cell>
          <cell r="BF124">
            <v>1618157.6</v>
          </cell>
          <cell r="BG124">
            <v>1618157.5999999999</v>
          </cell>
          <cell r="BH124">
            <v>0</v>
          </cell>
          <cell r="BI124">
            <v>1618157.6</v>
          </cell>
          <cell r="BJ124">
            <v>1491500</v>
          </cell>
          <cell r="BK124">
            <v>1491500</v>
          </cell>
          <cell r="BL124">
            <v>3874.0259740259739</v>
          </cell>
          <cell r="BM124">
            <v>3739.8341353086421</v>
          </cell>
          <cell r="BN124">
            <v>3.5881762094846816E-2</v>
          </cell>
          <cell r="BO124">
            <v>0</v>
          </cell>
          <cell r="BP124">
            <v>0</v>
          </cell>
          <cell r="BQ124">
            <v>1618157.6</v>
          </cell>
          <cell r="BR124">
            <v>4180</v>
          </cell>
          <cell r="BS124" t="str">
            <v>Y</v>
          </cell>
          <cell r="BT124">
            <v>4203.0067532467538</v>
          </cell>
          <cell r="BU124">
            <v>3.7209051533404924E-2</v>
          </cell>
          <cell r="BV124">
            <v>0</v>
          </cell>
        </row>
        <row r="125">
          <cell r="A125">
            <v>450</v>
          </cell>
          <cell r="B125" t="str">
            <v>Recoupment Academy</v>
          </cell>
          <cell r="C125">
            <v>141546</v>
          </cell>
          <cell r="D125">
            <v>9352040</v>
          </cell>
          <cell r="E125" t="str">
            <v>Burton End Primary Academy</v>
          </cell>
          <cell r="F125">
            <v>370</v>
          </cell>
          <cell r="G125">
            <v>370</v>
          </cell>
          <cell r="H125">
            <v>0</v>
          </cell>
          <cell r="I125">
            <v>1137380</v>
          </cell>
          <cell r="J125">
            <v>0</v>
          </cell>
          <cell r="K125">
            <v>0</v>
          </cell>
          <cell r="L125">
            <v>32660.000000000018</v>
          </cell>
          <cell r="M125">
            <v>0</v>
          </cell>
          <cell r="N125">
            <v>40825.000000000022</v>
          </cell>
          <cell r="O125">
            <v>0</v>
          </cell>
          <cell r="P125">
            <v>26875.000000000011</v>
          </cell>
          <cell r="Q125">
            <v>3119.9999999999968</v>
          </cell>
          <cell r="R125">
            <v>0</v>
          </cell>
          <cell r="S125">
            <v>0</v>
          </cell>
          <cell r="T125">
            <v>0</v>
          </cell>
          <cell r="U125">
            <v>0</v>
          </cell>
          <cell r="V125">
            <v>0</v>
          </cell>
          <cell r="W125">
            <v>0</v>
          </cell>
          <cell r="X125">
            <v>0</v>
          </cell>
          <cell r="Y125">
            <v>0</v>
          </cell>
          <cell r="Z125">
            <v>0</v>
          </cell>
          <cell r="AA125">
            <v>0</v>
          </cell>
          <cell r="AB125">
            <v>12523.076923076917</v>
          </cell>
          <cell r="AC125">
            <v>0</v>
          </cell>
          <cell r="AD125">
            <v>0</v>
          </cell>
          <cell r="AE125">
            <v>119996.65605095541</v>
          </cell>
          <cell r="AF125">
            <v>0</v>
          </cell>
          <cell r="AG125">
            <v>0</v>
          </cell>
          <cell r="AH125">
            <v>0</v>
          </cell>
          <cell r="AI125">
            <v>117800</v>
          </cell>
          <cell r="AJ125">
            <v>0</v>
          </cell>
          <cell r="AK125">
            <v>0</v>
          </cell>
          <cell r="AL125">
            <v>0</v>
          </cell>
          <cell r="AM125">
            <v>7065.6</v>
          </cell>
          <cell r="AN125">
            <v>0</v>
          </cell>
          <cell r="AO125">
            <v>0</v>
          </cell>
          <cell r="AP125">
            <v>0</v>
          </cell>
          <cell r="AQ125">
            <v>0</v>
          </cell>
          <cell r="AR125">
            <v>0</v>
          </cell>
          <cell r="AS125">
            <v>0</v>
          </cell>
          <cell r="AT125">
            <v>0</v>
          </cell>
          <cell r="AU125">
            <v>0</v>
          </cell>
          <cell r="AV125">
            <v>1137380</v>
          </cell>
          <cell r="AW125">
            <v>235999.73297403241</v>
          </cell>
          <cell r="AX125">
            <v>124865.60000000001</v>
          </cell>
          <cell r="AY125">
            <v>181735.52005095544</v>
          </cell>
          <cell r="AZ125">
            <v>1498245.3329740325</v>
          </cell>
          <cell r="BA125">
            <v>1491179.7329740324</v>
          </cell>
          <cell r="BB125">
            <v>4180</v>
          </cell>
          <cell r="BC125">
            <v>1546600</v>
          </cell>
          <cell r="BD125">
            <v>55420.267025967594</v>
          </cell>
          <cell r="BE125">
            <v>0</v>
          </cell>
          <cell r="BF125">
            <v>1553665.6</v>
          </cell>
          <cell r="BG125">
            <v>1553665.6</v>
          </cell>
          <cell r="BH125">
            <v>0</v>
          </cell>
          <cell r="BI125">
            <v>1553665.6</v>
          </cell>
          <cell r="BJ125">
            <v>1428800</v>
          </cell>
          <cell r="BK125">
            <v>1428800</v>
          </cell>
          <cell r="BL125">
            <v>3861.6216216216217</v>
          </cell>
          <cell r="BM125">
            <v>3625.2127940860223</v>
          </cell>
          <cell r="BN125">
            <v>6.5212400199310794E-2</v>
          </cell>
          <cell r="BO125">
            <v>0</v>
          </cell>
          <cell r="BP125">
            <v>0</v>
          </cell>
          <cell r="BQ125">
            <v>1553665.6</v>
          </cell>
          <cell r="BR125">
            <v>4180</v>
          </cell>
          <cell r="BS125" t="str">
            <v>Y</v>
          </cell>
          <cell r="BT125">
            <v>4199.0962162162168</v>
          </cell>
          <cell r="BU125">
            <v>6.0223555139626628E-2</v>
          </cell>
          <cell r="BV125">
            <v>0</v>
          </cell>
        </row>
        <row r="126">
          <cell r="A126">
            <v>52</v>
          </cell>
          <cell r="B126" t="str">
            <v>Recoupment Academy</v>
          </cell>
          <cell r="C126">
            <v>141172</v>
          </cell>
          <cell r="D126">
            <v>9352043</v>
          </cell>
          <cell r="E126" t="str">
            <v>Kessingland Church of England Primary Academy</v>
          </cell>
          <cell r="F126">
            <v>214</v>
          </cell>
          <cell r="G126">
            <v>214</v>
          </cell>
          <cell r="H126">
            <v>0</v>
          </cell>
          <cell r="I126">
            <v>657836</v>
          </cell>
          <cell r="J126">
            <v>0</v>
          </cell>
          <cell r="K126">
            <v>0</v>
          </cell>
          <cell r="L126">
            <v>38639.999999999971</v>
          </cell>
          <cell r="M126">
            <v>0</v>
          </cell>
          <cell r="N126">
            <v>57245</v>
          </cell>
          <cell r="O126">
            <v>0</v>
          </cell>
          <cell r="P126">
            <v>17579.292452830181</v>
          </cell>
          <cell r="Q126">
            <v>1049.8113207547178</v>
          </cell>
          <cell r="R126">
            <v>23176.603773584873</v>
          </cell>
          <cell r="S126">
            <v>0</v>
          </cell>
          <cell r="T126">
            <v>479.48113207547152</v>
          </cell>
          <cell r="U126">
            <v>1877.5471698113188</v>
          </cell>
          <cell r="V126">
            <v>0</v>
          </cell>
          <cell r="W126">
            <v>0</v>
          </cell>
          <cell r="X126">
            <v>0</v>
          </cell>
          <cell r="Y126">
            <v>0</v>
          </cell>
          <cell r="Z126">
            <v>0</v>
          </cell>
          <cell r="AA126">
            <v>0</v>
          </cell>
          <cell r="AB126">
            <v>3181.0810810810781</v>
          </cell>
          <cell r="AC126">
            <v>0</v>
          </cell>
          <cell r="AD126">
            <v>0</v>
          </cell>
          <cell r="AE126">
            <v>86401.005586592175</v>
          </cell>
          <cell r="AF126">
            <v>0</v>
          </cell>
          <cell r="AG126">
            <v>1103.1549295774582</v>
          </cell>
          <cell r="AH126">
            <v>0</v>
          </cell>
          <cell r="AI126">
            <v>117800</v>
          </cell>
          <cell r="AJ126">
            <v>0</v>
          </cell>
          <cell r="AK126">
            <v>0</v>
          </cell>
          <cell r="AL126">
            <v>0</v>
          </cell>
          <cell r="AM126">
            <v>6041.6</v>
          </cell>
          <cell r="AN126">
            <v>0</v>
          </cell>
          <cell r="AO126">
            <v>0</v>
          </cell>
          <cell r="AP126">
            <v>0</v>
          </cell>
          <cell r="AQ126">
            <v>0</v>
          </cell>
          <cell r="AR126">
            <v>0</v>
          </cell>
          <cell r="AS126">
            <v>0</v>
          </cell>
          <cell r="AT126">
            <v>0</v>
          </cell>
          <cell r="AU126">
            <v>0</v>
          </cell>
          <cell r="AV126">
            <v>657836</v>
          </cell>
          <cell r="AW126">
            <v>230732.97744630722</v>
          </cell>
          <cell r="AX126">
            <v>123841.60000000001</v>
          </cell>
          <cell r="AY126">
            <v>166423.73751112045</v>
          </cell>
          <cell r="AZ126">
            <v>1012410.5774463072</v>
          </cell>
          <cell r="BA126">
            <v>1006368.9774463072</v>
          </cell>
          <cell r="BB126">
            <v>4180</v>
          </cell>
          <cell r="BC126">
            <v>894520</v>
          </cell>
          <cell r="BD126">
            <v>0</v>
          </cell>
          <cell r="BE126">
            <v>0</v>
          </cell>
          <cell r="BF126">
            <v>1012410.5774463072</v>
          </cell>
          <cell r="BG126">
            <v>1012410.5774463071</v>
          </cell>
          <cell r="BH126">
            <v>0</v>
          </cell>
          <cell r="BI126">
            <v>900561.6</v>
          </cell>
          <cell r="BJ126">
            <v>776720</v>
          </cell>
          <cell r="BK126">
            <v>888568.9774463072</v>
          </cell>
          <cell r="BL126">
            <v>4152.1914833939591</v>
          </cell>
          <cell r="BM126">
            <v>4187.3396337662343</v>
          </cell>
          <cell r="BN126">
            <v>-8.3939096052406525E-3</v>
          </cell>
          <cell r="BO126">
            <v>2.6874265255240649E-2</v>
          </cell>
          <cell r="BP126">
            <v>24081.778670765827</v>
          </cell>
          <cell r="BQ126">
            <v>1036492.356117073</v>
          </cell>
          <cell r="BR126">
            <v>4815.1904491452005</v>
          </cell>
          <cell r="BS126" t="str">
            <v>Y</v>
          </cell>
          <cell r="BT126">
            <v>4843.4222248461356</v>
          </cell>
          <cell r="BU126">
            <v>2.5487902017270248E-2</v>
          </cell>
          <cell r="BV126">
            <v>0</v>
          </cell>
        </row>
        <row r="127">
          <cell r="A127">
            <v>447</v>
          </cell>
          <cell r="B127" t="str">
            <v>Recoupment Academy</v>
          </cell>
          <cell r="C127">
            <v>141371</v>
          </cell>
          <cell r="D127">
            <v>9352047</v>
          </cell>
          <cell r="E127" t="str">
            <v>Coupals Primary Academy</v>
          </cell>
          <cell r="F127">
            <v>319</v>
          </cell>
          <cell r="G127">
            <v>319</v>
          </cell>
          <cell r="H127">
            <v>0</v>
          </cell>
          <cell r="I127">
            <v>980606</v>
          </cell>
          <cell r="J127">
            <v>0</v>
          </cell>
          <cell r="K127">
            <v>0</v>
          </cell>
          <cell r="L127">
            <v>28520.000000000018</v>
          </cell>
          <cell r="M127">
            <v>0</v>
          </cell>
          <cell r="N127">
            <v>37907.833333333328</v>
          </cell>
          <cell r="O127">
            <v>0</v>
          </cell>
          <cell r="P127">
            <v>2596.2776025236617</v>
          </cell>
          <cell r="Q127">
            <v>2093.1230283911668</v>
          </cell>
          <cell r="R127">
            <v>0</v>
          </cell>
          <cell r="S127">
            <v>0</v>
          </cell>
          <cell r="T127">
            <v>0</v>
          </cell>
          <cell r="U127">
            <v>0</v>
          </cell>
          <cell r="V127">
            <v>0</v>
          </cell>
          <cell r="W127">
            <v>0</v>
          </cell>
          <cell r="X127">
            <v>0</v>
          </cell>
          <cell r="Y127">
            <v>0</v>
          </cell>
          <cell r="Z127">
            <v>0</v>
          </cell>
          <cell r="AA127">
            <v>0</v>
          </cell>
          <cell r="AB127">
            <v>9819.9626865671562</v>
          </cell>
          <cell r="AC127">
            <v>0</v>
          </cell>
          <cell r="AD127">
            <v>0</v>
          </cell>
          <cell r="AE127">
            <v>112373.31395348837</v>
          </cell>
          <cell r="AF127">
            <v>0</v>
          </cell>
          <cell r="AG127">
            <v>0</v>
          </cell>
          <cell r="AH127">
            <v>0</v>
          </cell>
          <cell r="AI127">
            <v>117800</v>
          </cell>
          <cell r="AJ127">
            <v>0</v>
          </cell>
          <cell r="AK127">
            <v>0</v>
          </cell>
          <cell r="AL127">
            <v>0</v>
          </cell>
          <cell r="AM127">
            <v>4940.8</v>
          </cell>
          <cell r="AN127">
            <v>0</v>
          </cell>
          <cell r="AO127">
            <v>0</v>
          </cell>
          <cell r="AP127">
            <v>0</v>
          </cell>
          <cell r="AQ127">
            <v>0</v>
          </cell>
          <cell r="AR127">
            <v>0</v>
          </cell>
          <cell r="AS127">
            <v>0</v>
          </cell>
          <cell r="AT127">
            <v>0</v>
          </cell>
          <cell r="AU127">
            <v>0</v>
          </cell>
          <cell r="AV127">
            <v>980606</v>
          </cell>
          <cell r="AW127">
            <v>193310.51060430371</v>
          </cell>
          <cell r="AX127">
            <v>122740.8</v>
          </cell>
          <cell r="AY127">
            <v>157930.79493561247</v>
          </cell>
          <cell r="AZ127">
            <v>1296657.3106043038</v>
          </cell>
          <cell r="BA127">
            <v>1291716.5106043038</v>
          </cell>
          <cell r="BB127">
            <v>4180</v>
          </cell>
          <cell r="BC127">
            <v>1333420</v>
          </cell>
          <cell r="BD127">
            <v>41703.489395696204</v>
          </cell>
          <cell r="BE127">
            <v>0</v>
          </cell>
          <cell r="BF127">
            <v>1338360.8</v>
          </cell>
          <cell r="BG127">
            <v>1338360.8</v>
          </cell>
          <cell r="BH127">
            <v>0</v>
          </cell>
          <cell r="BI127">
            <v>1338360.8</v>
          </cell>
          <cell r="BJ127">
            <v>1215620</v>
          </cell>
          <cell r="BK127">
            <v>1215620</v>
          </cell>
          <cell r="BL127">
            <v>3810.7210031347963</v>
          </cell>
          <cell r="BM127">
            <v>3628.8913510204079</v>
          </cell>
          <cell r="BN127">
            <v>5.0106116311049026E-2</v>
          </cell>
          <cell r="BO127">
            <v>0</v>
          </cell>
          <cell r="BP127">
            <v>0</v>
          </cell>
          <cell r="BQ127">
            <v>1338360.8</v>
          </cell>
          <cell r="BR127">
            <v>4180</v>
          </cell>
          <cell r="BS127" t="str">
            <v>Y</v>
          </cell>
          <cell r="BT127">
            <v>4195.4884012539187</v>
          </cell>
          <cell r="BU127">
            <v>3.6917868169603629E-2</v>
          </cell>
          <cell r="BV127">
            <v>0</v>
          </cell>
        </row>
        <row r="128">
          <cell r="A128">
            <v>251</v>
          </cell>
          <cell r="B128" t="str">
            <v>Recoupment Academy</v>
          </cell>
          <cell r="C128">
            <v>141372</v>
          </cell>
          <cell r="D128">
            <v>9352048</v>
          </cell>
          <cell r="E128" t="str">
            <v>Castle Hill Infant School</v>
          </cell>
          <cell r="F128">
            <v>204</v>
          </cell>
          <cell r="G128">
            <v>204</v>
          </cell>
          <cell r="H128">
            <v>0</v>
          </cell>
          <cell r="I128">
            <v>627096</v>
          </cell>
          <cell r="J128">
            <v>0</v>
          </cell>
          <cell r="K128">
            <v>0</v>
          </cell>
          <cell r="L128">
            <v>21159.999999999964</v>
          </cell>
          <cell r="M128">
            <v>0</v>
          </cell>
          <cell r="N128">
            <v>26449.999999999956</v>
          </cell>
          <cell r="O128">
            <v>0</v>
          </cell>
          <cell r="P128">
            <v>1505.0000000000009</v>
          </cell>
          <cell r="Q128">
            <v>2080</v>
          </cell>
          <cell r="R128">
            <v>8199.9999999999982</v>
          </cell>
          <cell r="S128">
            <v>33374.999999999964</v>
          </cell>
          <cell r="T128">
            <v>950</v>
          </cell>
          <cell r="U128">
            <v>0</v>
          </cell>
          <cell r="V128">
            <v>0</v>
          </cell>
          <cell r="W128">
            <v>0</v>
          </cell>
          <cell r="X128">
            <v>0</v>
          </cell>
          <cell r="Y128">
            <v>0</v>
          </cell>
          <cell r="Z128">
            <v>0</v>
          </cell>
          <cell r="AA128">
            <v>0</v>
          </cell>
          <cell r="AB128">
            <v>17191.935483870977</v>
          </cell>
          <cell r="AC128">
            <v>0</v>
          </cell>
          <cell r="AD128">
            <v>0</v>
          </cell>
          <cell r="AE128">
            <v>71075.454545454544</v>
          </cell>
          <cell r="AF128">
            <v>0</v>
          </cell>
          <cell r="AG128">
            <v>0</v>
          </cell>
          <cell r="AH128">
            <v>0</v>
          </cell>
          <cell r="AI128">
            <v>117800</v>
          </cell>
          <cell r="AJ128">
            <v>0</v>
          </cell>
          <cell r="AK128">
            <v>0</v>
          </cell>
          <cell r="AL128">
            <v>0</v>
          </cell>
          <cell r="AM128">
            <v>4249.6000000000004</v>
          </cell>
          <cell r="AN128">
            <v>0</v>
          </cell>
          <cell r="AO128">
            <v>0</v>
          </cell>
          <cell r="AP128">
            <v>0</v>
          </cell>
          <cell r="AQ128">
            <v>0</v>
          </cell>
          <cell r="AR128">
            <v>0</v>
          </cell>
          <cell r="AS128">
            <v>0</v>
          </cell>
          <cell r="AT128">
            <v>0</v>
          </cell>
          <cell r="AU128">
            <v>0</v>
          </cell>
          <cell r="AV128">
            <v>627096</v>
          </cell>
          <cell r="AW128">
            <v>181987.39002932538</v>
          </cell>
          <cell r="AX128">
            <v>122049.60000000001</v>
          </cell>
          <cell r="AY128">
            <v>127934.31854545449</v>
          </cell>
          <cell r="AZ128">
            <v>931132.99002932536</v>
          </cell>
          <cell r="BA128">
            <v>926883.39002932538</v>
          </cell>
          <cell r="BB128">
            <v>4180</v>
          </cell>
          <cell r="BC128">
            <v>852720</v>
          </cell>
          <cell r="BD128">
            <v>0</v>
          </cell>
          <cell r="BE128">
            <v>0</v>
          </cell>
          <cell r="BF128">
            <v>931132.99002932536</v>
          </cell>
          <cell r="BG128">
            <v>931132.99002932559</v>
          </cell>
          <cell r="BH128">
            <v>0</v>
          </cell>
          <cell r="BI128">
            <v>856969.6</v>
          </cell>
          <cell r="BJ128">
            <v>734920</v>
          </cell>
          <cell r="BK128">
            <v>809083.39002932538</v>
          </cell>
          <cell r="BL128">
            <v>3966.0950491633598</v>
          </cell>
          <cell r="BM128">
            <v>3843.1964490476184</v>
          </cell>
          <cell r="BN128">
            <v>3.1978224830582588E-2</v>
          </cell>
          <cell r="BO128">
            <v>0</v>
          </cell>
          <cell r="BP128">
            <v>0</v>
          </cell>
          <cell r="BQ128">
            <v>931132.99002932536</v>
          </cell>
          <cell r="BR128">
            <v>4543.5460295555167</v>
          </cell>
          <cell r="BS128" t="str">
            <v>Y</v>
          </cell>
          <cell r="BT128">
            <v>4564.3774021045365</v>
          </cell>
          <cell r="BU128">
            <v>3.262015492900372E-2</v>
          </cell>
          <cell r="BV128">
            <v>0</v>
          </cell>
        </row>
        <row r="129">
          <cell r="A129">
            <v>252</v>
          </cell>
          <cell r="B129" t="str">
            <v>Recoupment Academy</v>
          </cell>
          <cell r="C129">
            <v>141373</v>
          </cell>
          <cell r="D129">
            <v>9352050</v>
          </cell>
          <cell r="E129" t="str">
            <v>Castle Hill Junior School</v>
          </cell>
          <cell r="F129">
            <v>316</v>
          </cell>
          <cell r="G129">
            <v>316</v>
          </cell>
          <cell r="H129">
            <v>0</v>
          </cell>
          <cell r="I129">
            <v>971384</v>
          </cell>
          <cell r="J129">
            <v>0</v>
          </cell>
          <cell r="K129">
            <v>0</v>
          </cell>
          <cell r="L129">
            <v>37720.000000000007</v>
          </cell>
          <cell r="M129">
            <v>0</v>
          </cell>
          <cell r="N129">
            <v>51670.9375</v>
          </cell>
          <cell r="O129">
            <v>0</v>
          </cell>
          <cell r="P129">
            <v>1934.9999999999966</v>
          </cell>
          <cell r="Q129">
            <v>4420.0000000000018</v>
          </cell>
          <cell r="R129">
            <v>8609.9999999999945</v>
          </cell>
          <cell r="S129">
            <v>48059.999999999978</v>
          </cell>
          <cell r="T129">
            <v>949.99999999999955</v>
          </cell>
          <cell r="U129">
            <v>0</v>
          </cell>
          <cell r="V129">
            <v>0</v>
          </cell>
          <cell r="W129">
            <v>0</v>
          </cell>
          <cell r="X129">
            <v>0</v>
          </cell>
          <cell r="Y129">
            <v>0</v>
          </cell>
          <cell r="Z129">
            <v>0</v>
          </cell>
          <cell r="AA129">
            <v>0</v>
          </cell>
          <cell r="AB129">
            <v>11034.920634920636</v>
          </cell>
          <cell r="AC129">
            <v>0</v>
          </cell>
          <cell r="AD129">
            <v>0</v>
          </cell>
          <cell r="AE129">
            <v>100163.68421052632</v>
          </cell>
          <cell r="AF129">
            <v>0</v>
          </cell>
          <cell r="AG129">
            <v>0</v>
          </cell>
          <cell r="AH129">
            <v>0</v>
          </cell>
          <cell r="AI129">
            <v>117800</v>
          </cell>
          <cell r="AJ129">
            <v>0</v>
          </cell>
          <cell r="AK129">
            <v>0</v>
          </cell>
          <cell r="AL129">
            <v>0</v>
          </cell>
          <cell r="AM129">
            <v>5427.2</v>
          </cell>
          <cell r="AN129">
            <v>0</v>
          </cell>
          <cell r="AO129">
            <v>0</v>
          </cell>
          <cell r="AP129">
            <v>0</v>
          </cell>
          <cell r="AQ129">
            <v>0</v>
          </cell>
          <cell r="AR129">
            <v>0</v>
          </cell>
          <cell r="AS129">
            <v>0</v>
          </cell>
          <cell r="AT129">
            <v>0</v>
          </cell>
          <cell r="AU129">
            <v>0</v>
          </cell>
          <cell r="AV129">
            <v>971384</v>
          </cell>
          <cell r="AW129">
            <v>264564.54234544688</v>
          </cell>
          <cell r="AX129">
            <v>123227.2</v>
          </cell>
          <cell r="AY129">
            <v>186845.51696052629</v>
          </cell>
          <cell r="AZ129">
            <v>1359175.742345447</v>
          </cell>
          <cell r="BA129">
            <v>1353748.542345447</v>
          </cell>
          <cell r="BB129">
            <v>4180</v>
          </cell>
          <cell r="BC129">
            <v>1320880</v>
          </cell>
          <cell r="BD129">
            <v>0</v>
          </cell>
          <cell r="BE129">
            <v>0</v>
          </cell>
          <cell r="BF129">
            <v>1359175.742345447</v>
          </cell>
          <cell r="BG129">
            <v>1359175.742345447</v>
          </cell>
          <cell r="BH129">
            <v>0</v>
          </cell>
          <cell r="BI129">
            <v>1326307.2</v>
          </cell>
          <cell r="BJ129">
            <v>1203080</v>
          </cell>
          <cell r="BK129">
            <v>1235948.542345447</v>
          </cell>
          <cell r="BL129">
            <v>3911.2295643843258</v>
          </cell>
          <cell r="BM129">
            <v>3903.5225022151908</v>
          </cell>
          <cell r="BN129">
            <v>1.9743865098155321E-3</v>
          </cell>
          <cell r="BO129">
            <v>1.6505969140184467E-2</v>
          </cell>
          <cell r="BP129">
            <v>20360.329339227152</v>
          </cell>
          <cell r="BQ129">
            <v>1379536.0716846741</v>
          </cell>
          <cell r="BR129">
            <v>4348.4457964704879</v>
          </cell>
          <cell r="BS129" t="str">
            <v>Y</v>
          </cell>
          <cell r="BT129">
            <v>4365.6204800147916</v>
          </cell>
          <cell r="BU129">
            <v>1.686541705260769E-2</v>
          </cell>
          <cell r="BV129">
            <v>0</v>
          </cell>
        </row>
        <row r="130">
          <cell r="A130">
            <v>440</v>
          </cell>
          <cell r="B130" t="str">
            <v>Recoupment Academy</v>
          </cell>
          <cell r="C130">
            <v>141406</v>
          </cell>
          <cell r="D130">
            <v>9352051</v>
          </cell>
          <cell r="E130" t="str">
            <v>Glemsford Primary Academy</v>
          </cell>
          <cell r="F130">
            <v>206</v>
          </cell>
          <cell r="G130">
            <v>206</v>
          </cell>
          <cell r="H130">
            <v>0</v>
          </cell>
          <cell r="I130">
            <v>633244</v>
          </cell>
          <cell r="J130">
            <v>0</v>
          </cell>
          <cell r="K130">
            <v>0</v>
          </cell>
          <cell r="L130">
            <v>17480.000000000025</v>
          </cell>
          <cell r="M130">
            <v>0</v>
          </cell>
          <cell r="N130">
            <v>26001.219512195123</v>
          </cell>
          <cell r="O130">
            <v>0</v>
          </cell>
          <cell r="P130">
            <v>22901.170731707301</v>
          </cell>
          <cell r="Q130">
            <v>0</v>
          </cell>
          <cell r="R130">
            <v>0</v>
          </cell>
          <cell r="S130">
            <v>0</v>
          </cell>
          <cell r="T130">
            <v>0</v>
          </cell>
          <cell r="U130">
            <v>0</v>
          </cell>
          <cell r="V130">
            <v>0</v>
          </cell>
          <cell r="W130">
            <v>0</v>
          </cell>
          <cell r="X130">
            <v>0</v>
          </cell>
          <cell r="Y130">
            <v>0</v>
          </cell>
          <cell r="Z130">
            <v>0</v>
          </cell>
          <cell r="AA130">
            <v>0</v>
          </cell>
          <cell r="AB130">
            <v>1287.5000000000041</v>
          </cell>
          <cell r="AC130">
            <v>0</v>
          </cell>
          <cell r="AD130">
            <v>0</v>
          </cell>
          <cell r="AE130">
            <v>58041.403508771931</v>
          </cell>
          <cell r="AF130">
            <v>0</v>
          </cell>
          <cell r="AG130">
            <v>0</v>
          </cell>
          <cell r="AH130">
            <v>0</v>
          </cell>
          <cell r="AI130">
            <v>117800</v>
          </cell>
          <cell r="AJ130">
            <v>0</v>
          </cell>
          <cell r="AK130">
            <v>0</v>
          </cell>
          <cell r="AL130">
            <v>0</v>
          </cell>
          <cell r="AM130">
            <v>4285.4399999999996</v>
          </cell>
          <cell r="AN130">
            <v>0</v>
          </cell>
          <cell r="AO130">
            <v>0</v>
          </cell>
          <cell r="AP130">
            <v>0</v>
          </cell>
          <cell r="AQ130">
            <v>0</v>
          </cell>
          <cell r="AR130">
            <v>0</v>
          </cell>
          <cell r="AS130">
            <v>0</v>
          </cell>
          <cell r="AT130">
            <v>0</v>
          </cell>
          <cell r="AU130">
            <v>0</v>
          </cell>
          <cell r="AV130">
            <v>633244</v>
          </cell>
          <cell r="AW130">
            <v>125711.29375267439</v>
          </cell>
          <cell r="AX130">
            <v>122085.44</v>
          </cell>
          <cell r="AY130">
            <v>101231.46263072317</v>
          </cell>
          <cell r="AZ130">
            <v>881040.73375267442</v>
          </cell>
          <cell r="BA130">
            <v>876755.29375267448</v>
          </cell>
          <cell r="BB130">
            <v>4180</v>
          </cell>
          <cell r="BC130">
            <v>861080</v>
          </cell>
          <cell r="BD130">
            <v>0</v>
          </cell>
          <cell r="BE130">
            <v>0</v>
          </cell>
          <cell r="BF130">
            <v>881040.73375267442</v>
          </cell>
          <cell r="BG130">
            <v>881040.73375267419</v>
          </cell>
          <cell r="BH130">
            <v>0</v>
          </cell>
          <cell r="BI130">
            <v>865365.44</v>
          </cell>
          <cell r="BJ130">
            <v>743280</v>
          </cell>
          <cell r="BK130">
            <v>758955.29375267448</v>
          </cell>
          <cell r="BL130">
            <v>3684.2489987993908</v>
          </cell>
          <cell r="BM130">
            <v>3640.7325192118228</v>
          </cell>
          <cell r="BN130">
            <v>1.1952671435744159E-2</v>
          </cell>
          <cell r="BO130">
            <v>6.5276842142558394E-3</v>
          </cell>
          <cell r="BP130">
            <v>4895.7037519613032</v>
          </cell>
          <cell r="BQ130">
            <v>885936.43750463577</v>
          </cell>
          <cell r="BR130">
            <v>4279.8592111875523</v>
          </cell>
          <cell r="BS130" t="str">
            <v>Y</v>
          </cell>
          <cell r="BT130">
            <v>4300.6623179836688</v>
          </cell>
          <cell r="BU130">
            <v>1.3874633612894316E-2</v>
          </cell>
          <cell r="BV130">
            <v>0</v>
          </cell>
        </row>
        <row r="131">
          <cell r="A131">
            <v>92</v>
          </cell>
          <cell r="B131" t="str">
            <v>Recoupment Academy</v>
          </cell>
          <cell r="C131">
            <v>141702</v>
          </cell>
          <cell r="D131">
            <v>9352052</v>
          </cell>
          <cell r="E131" t="str">
            <v>Reydon Primary School</v>
          </cell>
          <cell r="F131">
            <v>187</v>
          </cell>
          <cell r="G131">
            <v>187</v>
          </cell>
          <cell r="H131">
            <v>0</v>
          </cell>
          <cell r="I131">
            <v>574838</v>
          </cell>
          <cell r="J131">
            <v>0</v>
          </cell>
          <cell r="K131">
            <v>0</v>
          </cell>
          <cell r="L131">
            <v>17020.000000000007</v>
          </cell>
          <cell r="M131">
            <v>0</v>
          </cell>
          <cell r="N131">
            <v>23768.684210526317</v>
          </cell>
          <cell r="O131">
            <v>0</v>
          </cell>
          <cell r="P131">
            <v>4515.0000000000118</v>
          </cell>
          <cell r="Q131">
            <v>0</v>
          </cell>
          <cell r="R131">
            <v>4509.9999999999991</v>
          </cell>
          <cell r="S131">
            <v>0</v>
          </cell>
          <cell r="T131">
            <v>0</v>
          </cell>
          <cell r="U131">
            <v>619.99999999999989</v>
          </cell>
          <cell r="V131">
            <v>0</v>
          </cell>
          <cell r="W131">
            <v>0</v>
          </cell>
          <cell r="X131">
            <v>0</v>
          </cell>
          <cell r="Y131">
            <v>0</v>
          </cell>
          <cell r="Z131">
            <v>0</v>
          </cell>
          <cell r="AA131">
            <v>0</v>
          </cell>
          <cell r="AB131">
            <v>1246.6666666666645</v>
          </cell>
          <cell r="AC131">
            <v>0</v>
          </cell>
          <cell r="AD131">
            <v>0</v>
          </cell>
          <cell r="AE131">
            <v>53363</v>
          </cell>
          <cell r="AF131">
            <v>0</v>
          </cell>
          <cell r="AG131">
            <v>0</v>
          </cell>
          <cell r="AH131">
            <v>0</v>
          </cell>
          <cell r="AI131">
            <v>117800</v>
          </cell>
          <cell r="AJ131">
            <v>0</v>
          </cell>
          <cell r="AK131">
            <v>0</v>
          </cell>
          <cell r="AL131">
            <v>0</v>
          </cell>
          <cell r="AM131">
            <v>4428.8</v>
          </cell>
          <cell r="AN131">
            <v>0</v>
          </cell>
          <cell r="AO131">
            <v>0</v>
          </cell>
          <cell r="AP131">
            <v>0</v>
          </cell>
          <cell r="AQ131">
            <v>0</v>
          </cell>
          <cell r="AR131">
            <v>0</v>
          </cell>
          <cell r="AS131">
            <v>0</v>
          </cell>
          <cell r="AT131">
            <v>0</v>
          </cell>
          <cell r="AU131">
            <v>0</v>
          </cell>
          <cell r="AV131">
            <v>574838</v>
          </cell>
          <cell r="AW131">
            <v>105043.35087719301</v>
          </cell>
          <cell r="AX131">
            <v>122228.8</v>
          </cell>
          <cell r="AY131">
            <v>88578.706105263176</v>
          </cell>
          <cell r="AZ131">
            <v>802110.15087719308</v>
          </cell>
          <cell r="BA131">
            <v>797681.35087719304</v>
          </cell>
          <cell r="BB131">
            <v>4180</v>
          </cell>
          <cell r="BC131">
            <v>781660</v>
          </cell>
          <cell r="BD131">
            <v>0</v>
          </cell>
          <cell r="BE131">
            <v>0</v>
          </cell>
          <cell r="BF131">
            <v>802110.15087719308</v>
          </cell>
          <cell r="BG131">
            <v>802110.15087719297</v>
          </cell>
          <cell r="BH131">
            <v>0</v>
          </cell>
          <cell r="BI131">
            <v>786088.8</v>
          </cell>
          <cell r="BJ131">
            <v>663860</v>
          </cell>
          <cell r="BK131">
            <v>679881.35087719304</v>
          </cell>
          <cell r="BL131">
            <v>3635.7291490758985</v>
          </cell>
          <cell r="BM131">
            <v>3509.0239125654457</v>
          </cell>
          <cell r="BN131">
            <v>3.6108399277854634E-2</v>
          </cell>
          <cell r="BO131">
            <v>0</v>
          </cell>
          <cell r="BP131">
            <v>0</v>
          </cell>
          <cell r="BQ131">
            <v>802110.15087719308</v>
          </cell>
          <cell r="BR131">
            <v>4265.6756731400701</v>
          </cell>
          <cell r="BS131" t="str">
            <v>Y</v>
          </cell>
          <cell r="BT131">
            <v>4289.3590955999634</v>
          </cell>
          <cell r="BU131">
            <v>3.3928560157581389E-2</v>
          </cell>
          <cell r="BV131">
            <v>0</v>
          </cell>
        </row>
        <row r="132">
          <cell r="A132">
            <v>59</v>
          </cell>
          <cell r="B132" t="str">
            <v>Recoupment Academy</v>
          </cell>
          <cell r="C132">
            <v>141736</v>
          </cell>
          <cell r="D132">
            <v>9352053</v>
          </cell>
          <cell r="E132" t="str">
            <v>Dell Primary School</v>
          </cell>
          <cell r="F132">
            <v>358</v>
          </cell>
          <cell r="G132">
            <v>358</v>
          </cell>
          <cell r="H132">
            <v>0</v>
          </cell>
          <cell r="I132">
            <v>1100492</v>
          </cell>
          <cell r="J132">
            <v>0</v>
          </cell>
          <cell r="K132">
            <v>0</v>
          </cell>
          <cell r="L132">
            <v>48759.999999999949</v>
          </cell>
          <cell r="M132">
            <v>0</v>
          </cell>
          <cell r="N132">
            <v>65696.808510638308</v>
          </cell>
          <cell r="O132">
            <v>0</v>
          </cell>
          <cell r="P132">
            <v>4605.0427350427326</v>
          </cell>
          <cell r="Q132">
            <v>27048.888888888927</v>
          </cell>
          <cell r="R132">
            <v>9199.8860398860434</v>
          </cell>
          <cell r="S132">
            <v>4084.8717948717881</v>
          </cell>
          <cell r="T132">
            <v>2422.3646723646648</v>
          </cell>
          <cell r="U132">
            <v>20868.034188034184</v>
          </cell>
          <cell r="V132">
            <v>0</v>
          </cell>
          <cell r="W132">
            <v>0</v>
          </cell>
          <cell r="X132">
            <v>0</v>
          </cell>
          <cell r="Y132">
            <v>0</v>
          </cell>
          <cell r="Z132">
            <v>0</v>
          </cell>
          <cell r="AA132">
            <v>0</v>
          </cell>
          <cell r="AB132">
            <v>4953.4591194968525</v>
          </cell>
          <cell r="AC132">
            <v>0</v>
          </cell>
          <cell r="AD132">
            <v>0</v>
          </cell>
          <cell r="AE132">
            <v>120990.74074074073</v>
          </cell>
          <cell r="AF132">
            <v>0</v>
          </cell>
          <cell r="AG132">
            <v>0</v>
          </cell>
          <cell r="AH132">
            <v>0</v>
          </cell>
          <cell r="AI132">
            <v>117800</v>
          </cell>
          <cell r="AJ132">
            <v>0</v>
          </cell>
          <cell r="AK132">
            <v>0</v>
          </cell>
          <cell r="AL132">
            <v>0</v>
          </cell>
          <cell r="AM132">
            <v>6195.2</v>
          </cell>
          <cell r="AN132">
            <v>0</v>
          </cell>
          <cell r="AO132">
            <v>0</v>
          </cell>
          <cell r="AP132">
            <v>0</v>
          </cell>
          <cell r="AQ132">
            <v>0</v>
          </cell>
          <cell r="AR132">
            <v>0</v>
          </cell>
          <cell r="AS132">
            <v>0</v>
          </cell>
          <cell r="AT132">
            <v>0</v>
          </cell>
          <cell r="AU132">
            <v>0</v>
          </cell>
          <cell r="AV132">
            <v>1100492</v>
          </cell>
          <cell r="AW132">
            <v>308630.09668996418</v>
          </cell>
          <cell r="AX132">
            <v>123995.2</v>
          </cell>
          <cell r="AY132">
            <v>222332.55315560402</v>
          </cell>
          <cell r="AZ132">
            <v>1533117.2966899641</v>
          </cell>
          <cell r="BA132">
            <v>1526922.0966899642</v>
          </cell>
          <cell r="BB132">
            <v>4180</v>
          </cell>
          <cell r="BC132">
            <v>1496440</v>
          </cell>
          <cell r="BD132">
            <v>0</v>
          </cell>
          <cell r="BE132">
            <v>0</v>
          </cell>
          <cell r="BF132">
            <v>1533117.2966899641</v>
          </cell>
          <cell r="BG132">
            <v>1533117.2966899644</v>
          </cell>
          <cell r="BH132">
            <v>0</v>
          </cell>
          <cell r="BI132">
            <v>1502635.2</v>
          </cell>
          <cell r="BJ132">
            <v>1378640</v>
          </cell>
          <cell r="BK132">
            <v>1409122.0966899642</v>
          </cell>
          <cell r="BL132">
            <v>3936.0952421507377</v>
          </cell>
          <cell r="BM132">
            <v>3875.113571774194</v>
          </cell>
          <cell r="BN132">
            <v>1.5736744032671956E-2</v>
          </cell>
          <cell r="BO132">
            <v>2.7436116173280428E-3</v>
          </cell>
          <cell r="BP132">
            <v>3806.1867678067179</v>
          </cell>
          <cell r="BQ132">
            <v>1536923.4834577709</v>
          </cell>
          <cell r="BR132">
            <v>4275.777328094332</v>
          </cell>
          <cell r="BS132" t="str">
            <v>Y</v>
          </cell>
          <cell r="BT132">
            <v>4293.0823560272929</v>
          </cell>
          <cell r="BU132">
            <v>2.0688204491788875E-2</v>
          </cell>
          <cell r="BV132">
            <v>0</v>
          </cell>
        </row>
        <row r="133">
          <cell r="A133">
            <v>465</v>
          </cell>
          <cell r="B133" t="str">
            <v>Recoupment Academy</v>
          </cell>
          <cell r="C133">
            <v>139485</v>
          </cell>
          <cell r="D133">
            <v>9352054</v>
          </cell>
          <cell r="E133" t="str">
            <v>Kedington Primary Academy</v>
          </cell>
          <cell r="F133">
            <v>200</v>
          </cell>
          <cell r="G133">
            <v>200</v>
          </cell>
          <cell r="H133">
            <v>0</v>
          </cell>
          <cell r="I133">
            <v>614800</v>
          </cell>
          <cell r="J133">
            <v>0</v>
          </cell>
          <cell r="K133">
            <v>0</v>
          </cell>
          <cell r="L133">
            <v>3680</v>
          </cell>
          <cell r="M133">
            <v>0</v>
          </cell>
          <cell r="N133">
            <v>8801.0204081632655</v>
          </cell>
          <cell r="O133">
            <v>0</v>
          </cell>
          <cell r="P133">
            <v>430</v>
          </cell>
          <cell r="Q133">
            <v>0</v>
          </cell>
          <cell r="R133">
            <v>0</v>
          </cell>
          <cell r="S133">
            <v>0</v>
          </cell>
          <cell r="T133">
            <v>0</v>
          </cell>
          <cell r="U133">
            <v>0</v>
          </cell>
          <cell r="V133">
            <v>0</v>
          </cell>
          <cell r="W133">
            <v>0</v>
          </cell>
          <cell r="X133">
            <v>0</v>
          </cell>
          <cell r="Y133">
            <v>0</v>
          </cell>
          <cell r="Z133">
            <v>0</v>
          </cell>
          <cell r="AA133">
            <v>0</v>
          </cell>
          <cell r="AB133">
            <v>658.68263473053912</v>
          </cell>
          <cell r="AC133">
            <v>0</v>
          </cell>
          <cell r="AD133">
            <v>0</v>
          </cell>
          <cell r="AE133">
            <v>44563.953488372092</v>
          </cell>
          <cell r="AF133">
            <v>0</v>
          </cell>
          <cell r="AG133">
            <v>0</v>
          </cell>
          <cell r="AH133">
            <v>0</v>
          </cell>
          <cell r="AI133">
            <v>117800</v>
          </cell>
          <cell r="AJ133">
            <v>0</v>
          </cell>
          <cell r="AK133">
            <v>0</v>
          </cell>
          <cell r="AL133">
            <v>0</v>
          </cell>
          <cell r="AM133">
            <v>4454.3999999999996</v>
          </cell>
          <cell r="AN133">
            <v>0</v>
          </cell>
          <cell r="AO133">
            <v>0</v>
          </cell>
          <cell r="AP133">
            <v>0</v>
          </cell>
          <cell r="AQ133">
            <v>0</v>
          </cell>
          <cell r="AR133">
            <v>0</v>
          </cell>
          <cell r="AS133">
            <v>0</v>
          </cell>
          <cell r="AT133">
            <v>0</v>
          </cell>
          <cell r="AU133">
            <v>0</v>
          </cell>
          <cell r="AV133">
            <v>614800</v>
          </cell>
          <cell r="AW133">
            <v>58133.656531265893</v>
          </cell>
          <cell r="AX133">
            <v>122254.39999999999</v>
          </cell>
          <cell r="AY133">
            <v>61018.327692453728</v>
          </cell>
          <cell r="AZ133">
            <v>795188.05653126596</v>
          </cell>
          <cell r="BA133">
            <v>790733.65653126594</v>
          </cell>
          <cell r="BB133">
            <v>4180</v>
          </cell>
          <cell r="BC133">
            <v>836000</v>
          </cell>
          <cell r="BD133">
            <v>45266.343468734063</v>
          </cell>
          <cell r="BE133">
            <v>0</v>
          </cell>
          <cell r="BF133">
            <v>840454.4</v>
          </cell>
          <cell r="BG133">
            <v>840454.4</v>
          </cell>
          <cell r="BH133">
            <v>0</v>
          </cell>
          <cell r="BI133">
            <v>840454.4</v>
          </cell>
          <cell r="BJ133">
            <v>718200</v>
          </cell>
          <cell r="BK133">
            <v>718200</v>
          </cell>
          <cell r="BL133">
            <v>3591</v>
          </cell>
          <cell r="BM133">
            <v>3353.9856321608036</v>
          </cell>
          <cell r="BN133">
            <v>7.0666482756069543E-2</v>
          </cell>
          <cell r="BO133">
            <v>0</v>
          </cell>
          <cell r="BP133">
            <v>0</v>
          </cell>
          <cell r="BQ133">
            <v>840454.4</v>
          </cell>
          <cell r="BR133">
            <v>4180</v>
          </cell>
          <cell r="BS133" t="str">
            <v>Y</v>
          </cell>
          <cell r="BT133">
            <v>4202.2719999999999</v>
          </cell>
          <cell r="BU133">
            <v>5.9045766735107419E-2</v>
          </cell>
          <cell r="BV133">
            <v>0</v>
          </cell>
        </row>
        <row r="134">
          <cell r="A134">
            <v>63</v>
          </cell>
          <cell r="B134" t="str">
            <v>Recoupment Academy</v>
          </cell>
          <cell r="C134">
            <v>141983</v>
          </cell>
          <cell r="D134">
            <v>9352056</v>
          </cell>
          <cell r="E134" t="str">
            <v>Phoenix St Peter Academy</v>
          </cell>
          <cell r="F134">
            <v>163</v>
          </cell>
          <cell r="G134">
            <v>163</v>
          </cell>
          <cell r="H134">
            <v>0</v>
          </cell>
          <cell r="I134">
            <v>501062</v>
          </cell>
          <cell r="J134">
            <v>0</v>
          </cell>
          <cell r="K134">
            <v>0</v>
          </cell>
          <cell r="L134">
            <v>30819.999999999993</v>
          </cell>
          <cell r="M134">
            <v>0</v>
          </cell>
          <cell r="N134">
            <v>39871.961325966848</v>
          </cell>
          <cell r="O134">
            <v>0</v>
          </cell>
          <cell r="P134">
            <v>10750.000000000009</v>
          </cell>
          <cell r="Q134">
            <v>8579.9999999999854</v>
          </cell>
          <cell r="R134">
            <v>2050.0000000000018</v>
          </cell>
          <cell r="S134">
            <v>6674.9999999999982</v>
          </cell>
          <cell r="T134">
            <v>7124.9999999999982</v>
          </cell>
          <cell r="U134">
            <v>17359.999999999949</v>
          </cell>
          <cell r="V134">
            <v>0</v>
          </cell>
          <cell r="W134">
            <v>0</v>
          </cell>
          <cell r="X134">
            <v>0</v>
          </cell>
          <cell r="Y134">
            <v>0</v>
          </cell>
          <cell r="Z134">
            <v>0</v>
          </cell>
          <cell r="AA134">
            <v>0</v>
          </cell>
          <cell r="AB134">
            <v>1746.4285714285732</v>
          </cell>
          <cell r="AC134">
            <v>0</v>
          </cell>
          <cell r="AD134">
            <v>0</v>
          </cell>
          <cell r="AE134">
            <v>49644.834437086087</v>
          </cell>
          <cell r="AF134">
            <v>0</v>
          </cell>
          <cell r="AG134">
            <v>3797.999999999995</v>
          </cell>
          <cell r="AH134">
            <v>0</v>
          </cell>
          <cell r="AI134">
            <v>117800</v>
          </cell>
          <cell r="AJ134">
            <v>0</v>
          </cell>
          <cell r="AK134">
            <v>0</v>
          </cell>
          <cell r="AL134">
            <v>0</v>
          </cell>
          <cell r="AM134">
            <v>0</v>
          </cell>
          <cell r="AN134">
            <v>0</v>
          </cell>
          <cell r="AO134">
            <v>0</v>
          </cell>
          <cell r="AP134">
            <v>0</v>
          </cell>
          <cell r="AQ134">
            <v>0</v>
          </cell>
          <cell r="AR134">
            <v>0</v>
          </cell>
          <cell r="AS134">
            <v>0</v>
          </cell>
          <cell r="AT134">
            <v>0</v>
          </cell>
          <cell r="AU134">
            <v>0</v>
          </cell>
          <cell r="AV134">
            <v>501062</v>
          </cell>
          <cell r="AW134">
            <v>178421.22433448146</v>
          </cell>
          <cell r="AX134">
            <v>117800</v>
          </cell>
          <cell r="AY134">
            <v>121259.67910006948</v>
          </cell>
          <cell r="AZ134">
            <v>797283.22433448141</v>
          </cell>
          <cell r="BA134">
            <v>797283.22433448141</v>
          </cell>
          <cell r="BB134">
            <v>4180</v>
          </cell>
          <cell r="BC134">
            <v>681340</v>
          </cell>
          <cell r="BD134">
            <v>0</v>
          </cell>
          <cell r="BE134">
            <v>0</v>
          </cell>
          <cell r="BF134">
            <v>797283.22433448141</v>
          </cell>
          <cell r="BG134">
            <v>797283.22433448152</v>
          </cell>
          <cell r="BH134">
            <v>0</v>
          </cell>
          <cell r="BI134">
            <v>681340</v>
          </cell>
          <cell r="BJ134">
            <v>563540</v>
          </cell>
          <cell r="BK134">
            <v>679483.22433448141</v>
          </cell>
          <cell r="BL134">
            <v>4168.608738248352</v>
          </cell>
          <cell r="BM134">
            <v>4198.8762726256982</v>
          </cell>
          <cell r="BN134">
            <v>-7.2084844639680066E-3</v>
          </cell>
          <cell r="BO134">
            <v>2.5688840113968006E-2</v>
          </cell>
          <cell r="BP134">
            <v>17581.874579807925</v>
          </cell>
          <cell r="BQ134">
            <v>814865.09891428938</v>
          </cell>
          <cell r="BR134">
            <v>4999.1723859772355</v>
          </cell>
          <cell r="BS134" t="str">
            <v>Y</v>
          </cell>
          <cell r="BT134">
            <v>4999.1723859772355</v>
          </cell>
          <cell r="BU134">
            <v>2.3956275324339638E-2</v>
          </cell>
          <cell r="BV134">
            <v>0</v>
          </cell>
        </row>
        <row r="135">
          <cell r="A135">
            <v>70</v>
          </cell>
          <cell r="B135" t="str">
            <v>Recoupment Academy</v>
          </cell>
          <cell r="C135">
            <v>141984</v>
          </cell>
          <cell r="D135">
            <v>9352057</v>
          </cell>
          <cell r="E135" t="str">
            <v>St Margaret's Primary Academy</v>
          </cell>
          <cell r="F135">
            <v>403</v>
          </cell>
          <cell r="G135">
            <v>403</v>
          </cell>
          <cell r="H135">
            <v>0</v>
          </cell>
          <cell r="I135">
            <v>1238822</v>
          </cell>
          <cell r="J135">
            <v>0</v>
          </cell>
          <cell r="K135">
            <v>0</v>
          </cell>
          <cell r="L135">
            <v>92920.000000000015</v>
          </cell>
          <cell r="M135">
            <v>0</v>
          </cell>
          <cell r="N135">
            <v>116450.63451776648</v>
          </cell>
          <cell r="O135">
            <v>0</v>
          </cell>
          <cell r="P135">
            <v>1520.0877192982448</v>
          </cell>
          <cell r="Q135">
            <v>1575.6390977443602</v>
          </cell>
          <cell r="R135">
            <v>47622.681704260634</v>
          </cell>
          <cell r="S135">
            <v>31462.280701754375</v>
          </cell>
          <cell r="T135">
            <v>6716.6666666666633</v>
          </cell>
          <cell r="U135">
            <v>87670.17543859646</v>
          </cell>
          <cell r="V135">
            <v>0</v>
          </cell>
          <cell r="W135">
            <v>0</v>
          </cell>
          <cell r="X135">
            <v>0</v>
          </cell>
          <cell r="Y135">
            <v>0</v>
          </cell>
          <cell r="Z135">
            <v>0</v>
          </cell>
          <cell r="AA135">
            <v>0</v>
          </cell>
          <cell r="AB135">
            <v>5154.6511627907039</v>
          </cell>
          <cell r="AC135">
            <v>0</v>
          </cell>
          <cell r="AD135">
            <v>0</v>
          </cell>
          <cell r="AE135">
            <v>125159.7807017544</v>
          </cell>
          <cell r="AF135">
            <v>0</v>
          </cell>
          <cell r="AG135">
            <v>0</v>
          </cell>
          <cell r="AH135">
            <v>0</v>
          </cell>
          <cell r="AI135">
            <v>117800</v>
          </cell>
          <cell r="AJ135">
            <v>0</v>
          </cell>
          <cell r="AK135">
            <v>0</v>
          </cell>
          <cell r="AL135">
            <v>0</v>
          </cell>
          <cell r="AM135">
            <v>5120</v>
          </cell>
          <cell r="AN135">
            <v>0</v>
          </cell>
          <cell r="AO135">
            <v>0</v>
          </cell>
          <cell r="AP135">
            <v>0</v>
          </cell>
          <cell r="AQ135">
            <v>0</v>
          </cell>
          <cell r="AR135">
            <v>0</v>
          </cell>
          <cell r="AS135">
            <v>0</v>
          </cell>
          <cell r="AT135">
            <v>0</v>
          </cell>
          <cell r="AU135">
            <v>0</v>
          </cell>
          <cell r="AV135">
            <v>1238822</v>
          </cell>
          <cell r="AW135">
            <v>516252.59771063237</v>
          </cell>
          <cell r="AX135">
            <v>122920</v>
          </cell>
          <cell r="AY135">
            <v>328127.72762479802</v>
          </cell>
          <cell r="AZ135">
            <v>1877994.5977106323</v>
          </cell>
          <cell r="BA135">
            <v>1872874.5977106323</v>
          </cell>
          <cell r="BB135">
            <v>4180</v>
          </cell>
          <cell r="BC135">
            <v>1684540</v>
          </cell>
          <cell r="BD135">
            <v>0</v>
          </cell>
          <cell r="BE135">
            <v>0</v>
          </cell>
          <cell r="BF135">
            <v>1877994.5977106323</v>
          </cell>
          <cell r="BG135">
            <v>1877994.5977106323</v>
          </cell>
          <cell r="BH135">
            <v>0</v>
          </cell>
          <cell r="BI135">
            <v>1689660</v>
          </cell>
          <cell r="BJ135">
            <v>1566740</v>
          </cell>
          <cell r="BK135">
            <v>1755074.5977106323</v>
          </cell>
          <cell r="BL135">
            <v>4355.0238156591367</v>
          </cell>
          <cell r="BM135">
            <v>4206.3470705289674</v>
          </cell>
          <cell r="BN135">
            <v>3.5345810185718363E-2</v>
          </cell>
          <cell r="BO135">
            <v>0</v>
          </cell>
          <cell r="BP135">
            <v>0</v>
          </cell>
          <cell r="BQ135">
            <v>1877994.5977106323</v>
          </cell>
          <cell r="BR135">
            <v>4647.3315079668291</v>
          </cell>
          <cell r="BS135" t="str">
            <v>Y</v>
          </cell>
          <cell r="BT135">
            <v>4660.0362226070283</v>
          </cell>
          <cell r="BU135">
            <v>3.2161725350158488E-2</v>
          </cell>
          <cell r="BV135">
            <v>0</v>
          </cell>
        </row>
        <row r="136">
          <cell r="A136">
            <v>1</v>
          </cell>
          <cell r="B136" t="str">
            <v>Recoupment Academy</v>
          </cell>
          <cell r="C136">
            <v>144211</v>
          </cell>
          <cell r="D136">
            <v>9352058</v>
          </cell>
          <cell r="E136" t="str">
            <v>Aldeburgh Primary School</v>
          </cell>
          <cell r="F136">
            <v>101</v>
          </cell>
          <cell r="G136">
            <v>101</v>
          </cell>
          <cell r="H136">
            <v>0</v>
          </cell>
          <cell r="I136">
            <v>310474</v>
          </cell>
          <cell r="J136">
            <v>0</v>
          </cell>
          <cell r="K136">
            <v>0</v>
          </cell>
          <cell r="L136">
            <v>11040.000000000018</v>
          </cell>
          <cell r="M136">
            <v>0</v>
          </cell>
          <cell r="N136">
            <v>13800.000000000022</v>
          </cell>
          <cell r="O136">
            <v>0</v>
          </cell>
          <cell r="P136">
            <v>0</v>
          </cell>
          <cell r="Q136">
            <v>259.99999999999994</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34644.216867469884</v>
          </cell>
          <cell r="AF136">
            <v>0</v>
          </cell>
          <cell r="AG136">
            <v>0</v>
          </cell>
          <cell r="AH136">
            <v>0</v>
          </cell>
          <cell r="AI136">
            <v>117800</v>
          </cell>
          <cell r="AJ136">
            <v>29319.092122830432</v>
          </cell>
          <cell r="AK136">
            <v>0</v>
          </cell>
          <cell r="AL136">
            <v>0</v>
          </cell>
          <cell r="AM136">
            <v>2058.2399999999998</v>
          </cell>
          <cell r="AN136">
            <v>0</v>
          </cell>
          <cell r="AO136">
            <v>0</v>
          </cell>
          <cell r="AP136">
            <v>0</v>
          </cell>
          <cell r="AQ136">
            <v>10750</v>
          </cell>
          <cell r="AR136">
            <v>0</v>
          </cell>
          <cell r="AS136">
            <v>0</v>
          </cell>
          <cell r="AT136">
            <v>0</v>
          </cell>
          <cell r="AU136">
            <v>0</v>
          </cell>
          <cell r="AV136">
            <v>310474</v>
          </cell>
          <cell r="AW136">
            <v>59744.216867469921</v>
          </cell>
          <cell r="AX136">
            <v>159927.33212283041</v>
          </cell>
          <cell r="AY136">
            <v>57193.080867469907</v>
          </cell>
          <cell r="AZ136">
            <v>530145.54899030039</v>
          </cell>
          <cell r="BA136">
            <v>517337.3089903004</v>
          </cell>
          <cell r="BB136">
            <v>4180</v>
          </cell>
          <cell r="BC136">
            <v>422180</v>
          </cell>
          <cell r="BD136">
            <v>0</v>
          </cell>
          <cell r="BE136">
            <v>0</v>
          </cell>
          <cell r="BF136">
            <v>530145.54899030039</v>
          </cell>
          <cell r="BG136">
            <v>530145.54899030027</v>
          </cell>
          <cell r="BH136">
            <v>0</v>
          </cell>
          <cell r="BI136">
            <v>434988.24</v>
          </cell>
          <cell r="BJ136">
            <v>285810.90787716955</v>
          </cell>
          <cell r="BK136">
            <v>380968.21686746995</v>
          </cell>
          <cell r="BL136">
            <v>3771.9625432422768</v>
          </cell>
          <cell r="BM136">
            <v>3499.9453559730437</v>
          </cell>
          <cell r="BN136">
            <v>7.7720409778685745E-2</v>
          </cell>
          <cell r="BO136">
            <v>0</v>
          </cell>
          <cell r="BP136">
            <v>0</v>
          </cell>
          <cell r="BQ136">
            <v>530145.54899030039</v>
          </cell>
          <cell r="BR136">
            <v>5122.1515741613903</v>
          </cell>
          <cell r="BS136" t="str">
            <v>Y</v>
          </cell>
          <cell r="BT136">
            <v>5248.9658315871329</v>
          </cell>
          <cell r="BU136">
            <v>6.7259809234873513E-2</v>
          </cell>
          <cell r="BV136">
            <v>0</v>
          </cell>
        </row>
        <row r="137">
          <cell r="A137">
            <v>295</v>
          </cell>
          <cell r="B137" t="str">
            <v>Recoupment Academy</v>
          </cell>
          <cell r="C137">
            <v>141985</v>
          </cell>
          <cell r="D137">
            <v>9352059</v>
          </cell>
          <cell r="E137" t="str">
            <v>Sprites Primary Academy</v>
          </cell>
          <cell r="F137">
            <v>363</v>
          </cell>
          <cell r="G137">
            <v>363</v>
          </cell>
          <cell r="H137">
            <v>0</v>
          </cell>
          <cell r="I137">
            <v>1115862</v>
          </cell>
          <cell r="J137">
            <v>0</v>
          </cell>
          <cell r="K137">
            <v>0</v>
          </cell>
          <cell r="L137">
            <v>46000.000000000029</v>
          </cell>
          <cell r="M137">
            <v>0</v>
          </cell>
          <cell r="N137">
            <v>57500.000000000029</v>
          </cell>
          <cell r="O137">
            <v>0</v>
          </cell>
          <cell r="P137">
            <v>1504.9999999999975</v>
          </cell>
          <cell r="Q137">
            <v>13779.999999999975</v>
          </cell>
          <cell r="R137">
            <v>41819.999999999985</v>
          </cell>
          <cell r="S137">
            <v>31149.999999999949</v>
          </cell>
          <cell r="T137">
            <v>5224.9999999999991</v>
          </cell>
          <cell r="U137">
            <v>0</v>
          </cell>
          <cell r="V137">
            <v>0</v>
          </cell>
          <cell r="W137">
            <v>0</v>
          </cell>
          <cell r="X137">
            <v>0</v>
          </cell>
          <cell r="Y137">
            <v>0</v>
          </cell>
          <cell r="Z137">
            <v>0</v>
          </cell>
          <cell r="AA137">
            <v>0</v>
          </cell>
          <cell r="AB137">
            <v>8372.4193548387011</v>
          </cell>
          <cell r="AC137">
            <v>0</v>
          </cell>
          <cell r="AD137">
            <v>0</v>
          </cell>
          <cell r="AE137">
            <v>94339.794303797462</v>
          </cell>
          <cell r="AF137">
            <v>0</v>
          </cell>
          <cell r="AG137">
            <v>0</v>
          </cell>
          <cell r="AH137">
            <v>0</v>
          </cell>
          <cell r="AI137">
            <v>117800</v>
          </cell>
          <cell r="AJ137">
            <v>0</v>
          </cell>
          <cell r="AK137">
            <v>0</v>
          </cell>
          <cell r="AL137">
            <v>0</v>
          </cell>
          <cell r="AM137">
            <v>7065.6</v>
          </cell>
          <cell r="AN137">
            <v>0</v>
          </cell>
          <cell r="AO137">
            <v>0</v>
          </cell>
          <cell r="AP137">
            <v>0</v>
          </cell>
          <cell r="AQ137">
            <v>0</v>
          </cell>
          <cell r="AR137">
            <v>0</v>
          </cell>
          <cell r="AS137">
            <v>0</v>
          </cell>
          <cell r="AT137">
            <v>0</v>
          </cell>
          <cell r="AU137">
            <v>0</v>
          </cell>
          <cell r="AV137">
            <v>1115862</v>
          </cell>
          <cell r="AW137">
            <v>299692.21365863609</v>
          </cell>
          <cell r="AX137">
            <v>124865.60000000001</v>
          </cell>
          <cell r="AY137">
            <v>202828.65830379742</v>
          </cell>
          <cell r="AZ137">
            <v>1540419.8136586361</v>
          </cell>
          <cell r="BA137">
            <v>1533354.213658636</v>
          </cell>
          <cell r="BB137">
            <v>4180</v>
          </cell>
          <cell r="BC137">
            <v>1517340</v>
          </cell>
          <cell r="BD137">
            <v>0</v>
          </cell>
          <cell r="BE137">
            <v>0</v>
          </cell>
          <cell r="BF137">
            <v>1540419.8136586361</v>
          </cell>
          <cell r="BG137">
            <v>1540419.8136586363</v>
          </cell>
          <cell r="BH137">
            <v>0</v>
          </cell>
          <cell r="BI137">
            <v>1524405.6</v>
          </cell>
          <cell r="BJ137">
            <v>1399540</v>
          </cell>
          <cell r="BK137">
            <v>1415554.213658636</v>
          </cell>
          <cell r="BL137">
            <v>3899.5983847345342</v>
          </cell>
          <cell r="BM137">
            <v>3757.6881347222229</v>
          </cell>
          <cell r="BN137">
            <v>3.7765308062959198E-2</v>
          </cell>
          <cell r="BO137">
            <v>0</v>
          </cell>
          <cell r="BP137">
            <v>0</v>
          </cell>
          <cell r="BQ137">
            <v>1540419.8136586361</v>
          </cell>
          <cell r="BR137">
            <v>4224.1162910706225</v>
          </cell>
          <cell r="BS137" t="str">
            <v>Y</v>
          </cell>
          <cell r="BT137">
            <v>4243.5807538805402</v>
          </cell>
          <cell r="BU137">
            <v>3.3952869312101841E-2</v>
          </cell>
          <cell r="BV137">
            <v>0</v>
          </cell>
        </row>
        <row r="138">
          <cell r="A138">
            <v>402</v>
          </cell>
          <cell r="B138" t="str">
            <v>Recoupment Academy</v>
          </cell>
          <cell r="C138">
            <v>143359</v>
          </cell>
          <cell r="D138">
            <v>9352060</v>
          </cell>
          <cell r="E138" t="str">
            <v>Bacton Primary School</v>
          </cell>
          <cell r="F138">
            <v>152</v>
          </cell>
          <cell r="G138">
            <v>152</v>
          </cell>
          <cell r="H138">
            <v>0</v>
          </cell>
          <cell r="I138">
            <v>467248</v>
          </cell>
          <cell r="J138">
            <v>0</v>
          </cell>
          <cell r="K138">
            <v>0</v>
          </cell>
          <cell r="L138">
            <v>13340.000000000035</v>
          </cell>
          <cell r="M138">
            <v>0</v>
          </cell>
          <cell r="N138">
            <v>16675.000000000044</v>
          </cell>
          <cell r="O138">
            <v>0</v>
          </cell>
          <cell r="P138">
            <v>429.99999999999983</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49315.555555555555</v>
          </cell>
          <cell r="AF138">
            <v>0</v>
          </cell>
          <cell r="AG138">
            <v>0</v>
          </cell>
          <cell r="AH138">
            <v>0</v>
          </cell>
          <cell r="AI138">
            <v>117800</v>
          </cell>
          <cell r="AJ138">
            <v>0</v>
          </cell>
          <cell r="AK138">
            <v>0</v>
          </cell>
          <cell r="AL138">
            <v>0</v>
          </cell>
          <cell r="AM138">
            <v>3302.4</v>
          </cell>
          <cell r="AN138">
            <v>0</v>
          </cell>
          <cell r="AO138">
            <v>0</v>
          </cell>
          <cell r="AP138">
            <v>0</v>
          </cell>
          <cell r="AQ138">
            <v>0</v>
          </cell>
          <cell r="AR138">
            <v>0</v>
          </cell>
          <cell r="AS138">
            <v>0</v>
          </cell>
          <cell r="AT138">
            <v>0</v>
          </cell>
          <cell r="AU138">
            <v>0</v>
          </cell>
          <cell r="AV138">
            <v>467248</v>
          </cell>
          <cell r="AW138">
            <v>79760.555555555635</v>
          </cell>
          <cell r="AX138">
            <v>121102.39999999999</v>
          </cell>
          <cell r="AY138">
            <v>74536.919555555593</v>
          </cell>
          <cell r="AZ138">
            <v>668110.95555555564</v>
          </cell>
          <cell r="BA138">
            <v>664808.55555555562</v>
          </cell>
          <cell r="BB138">
            <v>4180</v>
          </cell>
          <cell r="BC138">
            <v>635360</v>
          </cell>
          <cell r="BD138">
            <v>0</v>
          </cell>
          <cell r="BE138">
            <v>0</v>
          </cell>
          <cell r="BF138">
            <v>668110.95555555564</v>
          </cell>
          <cell r="BG138">
            <v>668110.95555555564</v>
          </cell>
          <cell r="BH138">
            <v>0</v>
          </cell>
          <cell r="BI138">
            <v>638662.40000000002</v>
          </cell>
          <cell r="BJ138">
            <v>517560</v>
          </cell>
          <cell r="BK138">
            <v>547008.55555555562</v>
          </cell>
          <cell r="BL138">
            <v>3598.740497076024</v>
          </cell>
          <cell r="BM138">
            <v>3465.05705617284</v>
          </cell>
          <cell r="BN138">
            <v>3.8580444343631531E-2</v>
          </cell>
          <cell r="BO138">
            <v>0</v>
          </cell>
          <cell r="BP138">
            <v>0</v>
          </cell>
          <cell r="BQ138">
            <v>668110.95555555564</v>
          </cell>
          <cell r="BR138">
            <v>4373.7404970760235</v>
          </cell>
          <cell r="BS138" t="str">
            <v>Y</v>
          </cell>
          <cell r="BT138">
            <v>4395.4668128654976</v>
          </cell>
          <cell r="BU138">
            <v>2.8842651305686529E-2</v>
          </cell>
          <cell r="BV138">
            <v>0</v>
          </cell>
        </row>
        <row r="139">
          <cell r="A139">
            <v>6</v>
          </cell>
          <cell r="B139" t="str">
            <v>Recoupment Academy</v>
          </cell>
          <cell r="C139">
            <v>143492</v>
          </cell>
          <cell r="D139">
            <v>9352063</v>
          </cell>
          <cell r="E139" t="str">
            <v>The Albert Pye Community Primary School</v>
          </cell>
          <cell r="F139">
            <v>360</v>
          </cell>
          <cell r="G139">
            <v>360</v>
          </cell>
          <cell r="H139">
            <v>0</v>
          </cell>
          <cell r="I139">
            <v>1106640</v>
          </cell>
          <cell r="J139">
            <v>0</v>
          </cell>
          <cell r="K139">
            <v>0</v>
          </cell>
          <cell r="L139">
            <v>31740.000000000058</v>
          </cell>
          <cell r="M139">
            <v>0</v>
          </cell>
          <cell r="N139">
            <v>43487.394957983197</v>
          </cell>
          <cell r="O139">
            <v>0</v>
          </cell>
          <cell r="P139">
            <v>644.99999999999966</v>
          </cell>
          <cell r="Q139">
            <v>32759.999999999996</v>
          </cell>
          <cell r="R139">
            <v>0</v>
          </cell>
          <cell r="S139">
            <v>14240.000000000004</v>
          </cell>
          <cell r="T139">
            <v>0</v>
          </cell>
          <cell r="U139">
            <v>0</v>
          </cell>
          <cell r="V139">
            <v>0</v>
          </cell>
          <cell r="W139">
            <v>0</v>
          </cell>
          <cell r="X139">
            <v>0</v>
          </cell>
          <cell r="Y139">
            <v>0</v>
          </cell>
          <cell r="Z139">
            <v>0</v>
          </cell>
          <cell r="AA139">
            <v>0</v>
          </cell>
          <cell r="AB139">
            <v>1233.6448598130848</v>
          </cell>
          <cell r="AC139">
            <v>0</v>
          </cell>
          <cell r="AD139">
            <v>0</v>
          </cell>
          <cell r="AE139">
            <v>86231.25</v>
          </cell>
          <cell r="AF139">
            <v>0</v>
          </cell>
          <cell r="AG139">
            <v>0</v>
          </cell>
          <cell r="AH139">
            <v>0</v>
          </cell>
          <cell r="AI139">
            <v>117800</v>
          </cell>
          <cell r="AJ139">
            <v>0</v>
          </cell>
          <cell r="AK139">
            <v>0</v>
          </cell>
          <cell r="AL139">
            <v>0</v>
          </cell>
          <cell r="AM139">
            <v>7116.8</v>
          </cell>
          <cell r="AN139">
            <v>0</v>
          </cell>
          <cell r="AO139">
            <v>0</v>
          </cell>
          <cell r="AP139">
            <v>0</v>
          </cell>
          <cell r="AQ139">
            <v>0</v>
          </cell>
          <cell r="AR139">
            <v>0</v>
          </cell>
          <cell r="AS139">
            <v>0</v>
          </cell>
          <cell r="AT139">
            <v>0</v>
          </cell>
          <cell r="AU139">
            <v>0</v>
          </cell>
          <cell r="AV139">
            <v>1106640</v>
          </cell>
          <cell r="AW139">
            <v>210337.28981779632</v>
          </cell>
          <cell r="AX139">
            <v>124916.8</v>
          </cell>
          <cell r="AY139">
            <v>157666.31147899164</v>
          </cell>
          <cell r="AZ139">
            <v>1441894.0898177964</v>
          </cell>
          <cell r="BA139">
            <v>1434777.2898177963</v>
          </cell>
          <cell r="BB139">
            <v>4180</v>
          </cell>
          <cell r="BC139">
            <v>1504800</v>
          </cell>
          <cell r="BD139">
            <v>70022.710182203678</v>
          </cell>
          <cell r="BE139">
            <v>0</v>
          </cell>
          <cell r="BF139">
            <v>1511916.8</v>
          </cell>
          <cell r="BG139">
            <v>1511916.8</v>
          </cell>
          <cell r="BH139">
            <v>0</v>
          </cell>
          <cell r="BI139">
            <v>1511916.8</v>
          </cell>
          <cell r="BJ139">
            <v>1387000</v>
          </cell>
          <cell r="BK139">
            <v>1387000</v>
          </cell>
          <cell r="BL139">
            <v>3852.7777777777778</v>
          </cell>
          <cell r="BM139">
            <v>3600.829720670391</v>
          </cell>
          <cell r="BN139">
            <v>6.9969445003492128E-2</v>
          </cell>
          <cell r="BO139">
            <v>0</v>
          </cell>
          <cell r="BP139">
            <v>0</v>
          </cell>
          <cell r="BQ139">
            <v>1511916.8</v>
          </cell>
          <cell r="BR139">
            <v>4180</v>
          </cell>
          <cell r="BS139" t="str">
            <v>Y</v>
          </cell>
          <cell r="BT139">
            <v>4199.7688888888888</v>
          </cell>
          <cell r="BU139">
            <v>6.3381041725915521E-2</v>
          </cell>
          <cell r="BV139">
            <v>0</v>
          </cell>
        </row>
        <row r="140">
          <cell r="A140">
            <v>7</v>
          </cell>
          <cell r="B140" t="str">
            <v>Recoupment Academy</v>
          </cell>
          <cell r="C140">
            <v>143491</v>
          </cell>
          <cell r="D140">
            <v>9352064</v>
          </cell>
          <cell r="E140" t="str">
            <v>Ravensmere Infant School</v>
          </cell>
          <cell r="F140">
            <v>53</v>
          </cell>
          <cell r="G140">
            <v>53</v>
          </cell>
          <cell r="H140">
            <v>0</v>
          </cell>
          <cell r="I140">
            <v>162922</v>
          </cell>
          <cell r="J140">
            <v>0</v>
          </cell>
          <cell r="K140">
            <v>0</v>
          </cell>
          <cell r="L140">
            <v>5520.0000000000091</v>
          </cell>
          <cell r="M140">
            <v>0</v>
          </cell>
          <cell r="N140">
            <v>7231.3559322033898</v>
          </cell>
          <cell r="O140">
            <v>0</v>
          </cell>
          <cell r="P140">
            <v>0</v>
          </cell>
          <cell r="Q140">
            <v>7020.0000000000018</v>
          </cell>
          <cell r="R140">
            <v>0</v>
          </cell>
          <cell r="S140">
            <v>1779.9999999999991</v>
          </cell>
          <cell r="T140">
            <v>0</v>
          </cell>
          <cell r="U140">
            <v>0</v>
          </cell>
          <cell r="V140">
            <v>0</v>
          </cell>
          <cell r="W140">
            <v>0</v>
          </cell>
          <cell r="X140">
            <v>0</v>
          </cell>
          <cell r="Y140">
            <v>0</v>
          </cell>
          <cell r="Z140">
            <v>0</v>
          </cell>
          <cell r="AA140">
            <v>0</v>
          </cell>
          <cell r="AB140">
            <v>767.10526315789446</v>
          </cell>
          <cell r="AC140">
            <v>0</v>
          </cell>
          <cell r="AD140">
            <v>0</v>
          </cell>
          <cell r="AE140">
            <v>6448.3333333333339</v>
          </cell>
          <cell r="AF140">
            <v>0</v>
          </cell>
          <cell r="AG140">
            <v>0</v>
          </cell>
          <cell r="AH140">
            <v>0</v>
          </cell>
          <cell r="AI140">
            <v>117800</v>
          </cell>
          <cell r="AJ140">
            <v>0</v>
          </cell>
          <cell r="AK140">
            <v>0</v>
          </cell>
          <cell r="AL140">
            <v>0</v>
          </cell>
          <cell r="AM140">
            <v>1152</v>
          </cell>
          <cell r="AN140">
            <v>0</v>
          </cell>
          <cell r="AO140">
            <v>0</v>
          </cell>
          <cell r="AP140">
            <v>0</v>
          </cell>
          <cell r="AQ140">
            <v>0</v>
          </cell>
          <cell r="AR140">
            <v>0</v>
          </cell>
          <cell r="AS140">
            <v>0</v>
          </cell>
          <cell r="AT140">
            <v>0</v>
          </cell>
          <cell r="AU140">
            <v>0</v>
          </cell>
          <cell r="AV140">
            <v>162922</v>
          </cell>
          <cell r="AW140">
            <v>28766.794528694627</v>
          </cell>
          <cell r="AX140">
            <v>118952</v>
          </cell>
          <cell r="AY140">
            <v>27222.875299435036</v>
          </cell>
          <cell r="AZ140">
            <v>310640.79452869459</v>
          </cell>
          <cell r="BA140">
            <v>309488.79452869459</v>
          </cell>
          <cell r="BB140">
            <v>4180</v>
          </cell>
          <cell r="BC140">
            <v>221540</v>
          </cell>
          <cell r="BD140">
            <v>0</v>
          </cell>
          <cell r="BE140">
            <v>0</v>
          </cell>
          <cell r="BF140">
            <v>310640.79452869459</v>
          </cell>
          <cell r="BG140">
            <v>310640.79452869459</v>
          </cell>
          <cell r="BH140">
            <v>0</v>
          </cell>
          <cell r="BI140">
            <v>222692</v>
          </cell>
          <cell r="BJ140">
            <v>103740</v>
          </cell>
          <cell r="BK140">
            <v>191688.79452869459</v>
          </cell>
          <cell r="BL140">
            <v>3616.7697080885773</v>
          </cell>
          <cell r="BM140">
            <v>3658.3241644067793</v>
          </cell>
          <cell r="BN140">
            <v>-1.1358877576378022E-2</v>
          </cell>
          <cell r="BO140">
            <v>2.983923322637802E-2</v>
          </cell>
          <cell r="BP140">
            <v>5785.5641618497039</v>
          </cell>
          <cell r="BQ140">
            <v>316426.35869054432</v>
          </cell>
          <cell r="BR140">
            <v>5948.5728054819683</v>
          </cell>
          <cell r="BS140" t="str">
            <v>Y</v>
          </cell>
          <cell r="BT140">
            <v>5970.3086545385722</v>
          </cell>
          <cell r="BU140">
            <v>5.2620929258302862E-2</v>
          </cell>
          <cell r="BV140">
            <v>0</v>
          </cell>
        </row>
        <row r="141">
          <cell r="A141">
            <v>64</v>
          </cell>
          <cell r="B141" t="str">
            <v>Recoupment Academy</v>
          </cell>
          <cell r="C141">
            <v>142016</v>
          </cell>
          <cell r="D141">
            <v>9352065</v>
          </cell>
          <cell r="E141" t="str">
            <v>Northfield St Nicholas Primary Academy</v>
          </cell>
          <cell r="F141">
            <v>383</v>
          </cell>
          <cell r="G141">
            <v>383</v>
          </cell>
          <cell r="H141">
            <v>0</v>
          </cell>
          <cell r="I141">
            <v>1177342</v>
          </cell>
          <cell r="J141">
            <v>0</v>
          </cell>
          <cell r="K141">
            <v>0</v>
          </cell>
          <cell r="L141">
            <v>83719.999999999985</v>
          </cell>
          <cell r="M141">
            <v>0</v>
          </cell>
          <cell r="N141">
            <v>104649.99999999999</v>
          </cell>
          <cell r="O141">
            <v>0</v>
          </cell>
          <cell r="P141">
            <v>1729.028871391077</v>
          </cell>
          <cell r="Q141">
            <v>261.3648293963256</v>
          </cell>
          <cell r="R141">
            <v>39566.614173228365</v>
          </cell>
          <cell r="S141">
            <v>36681.548556430469</v>
          </cell>
          <cell r="T141">
            <v>10504.855643044624</v>
          </cell>
          <cell r="U141">
            <v>70427.769028871306</v>
          </cell>
          <cell r="V141">
            <v>0</v>
          </cell>
          <cell r="W141">
            <v>0</v>
          </cell>
          <cell r="X141">
            <v>0</v>
          </cell>
          <cell r="Y141">
            <v>0</v>
          </cell>
          <cell r="Z141">
            <v>0</v>
          </cell>
          <cell r="AA141">
            <v>0</v>
          </cell>
          <cell r="AB141">
            <v>8991.158536585368</v>
          </cell>
          <cell r="AC141">
            <v>0</v>
          </cell>
          <cell r="AD141">
            <v>0</v>
          </cell>
          <cell r="AE141">
            <v>129041.53846153847</v>
          </cell>
          <cell r="AF141">
            <v>0</v>
          </cell>
          <cell r="AG141">
            <v>0</v>
          </cell>
          <cell r="AH141">
            <v>0</v>
          </cell>
          <cell r="AI141">
            <v>117800</v>
          </cell>
          <cell r="AJ141">
            <v>0</v>
          </cell>
          <cell r="AK141">
            <v>0</v>
          </cell>
          <cell r="AL141">
            <v>0</v>
          </cell>
          <cell r="AM141">
            <v>0</v>
          </cell>
          <cell r="AN141">
            <v>0</v>
          </cell>
          <cell r="AO141">
            <v>0</v>
          </cell>
          <cell r="AP141">
            <v>0</v>
          </cell>
          <cell r="AQ141">
            <v>0</v>
          </cell>
          <cell r="AR141">
            <v>0</v>
          </cell>
          <cell r="AS141">
            <v>0</v>
          </cell>
          <cell r="AT141">
            <v>0</v>
          </cell>
          <cell r="AU141">
            <v>0</v>
          </cell>
          <cell r="AV141">
            <v>1177342</v>
          </cell>
          <cell r="AW141">
            <v>485573.87810048601</v>
          </cell>
          <cell r="AX141">
            <v>117800</v>
          </cell>
          <cell r="AY141">
            <v>312810.99301271955</v>
          </cell>
          <cell r="AZ141">
            <v>1780715.878100486</v>
          </cell>
          <cell r="BA141">
            <v>1780715.878100486</v>
          </cell>
          <cell r="BB141">
            <v>4180</v>
          </cell>
          <cell r="BC141">
            <v>1600940</v>
          </cell>
          <cell r="BD141">
            <v>0</v>
          </cell>
          <cell r="BE141">
            <v>0</v>
          </cell>
          <cell r="BF141">
            <v>1780715.878100486</v>
          </cell>
          <cell r="BG141">
            <v>1780715.878100486</v>
          </cell>
          <cell r="BH141">
            <v>0</v>
          </cell>
          <cell r="BI141">
            <v>1600940</v>
          </cell>
          <cell r="BJ141">
            <v>1483140</v>
          </cell>
          <cell r="BK141">
            <v>1662915.878100486</v>
          </cell>
          <cell r="BL141">
            <v>4341.8169141004855</v>
          </cell>
          <cell r="BM141">
            <v>4250.7392395522393</v>
          </cell>
          <cell r="BN141">
            <v>2.1426314204547658E-2</v>
          </cell>
          <cell r="BO141">
            <v>0</v>
          </cell>
          <cell r="BP141">
            <v>0</v>
          </cell>
          <cell r="BQ141">
            <v>1780715.878100486</v>
          </cell>
          <cell r="BR141">
            <v>4649.3887156670653</v>
          </cell>
          <cell r="BS141" t="str">
            <v>Y</v>
          </cell>
          <cell r="BT141">
            <v>4649.3887156670653</v>
          </cell>
          <cell r="BU141">
            <v>1.8858245710517307E-2</v>
          </cell>
          <cell r="BV141">
            <v>0</v>
          </cell>
        </row>
        <row r="142">
          <cell r="A142">
            <v>15</v>
          </cell>
          <cell r="B142" t="str">
            <v>Recoupment Academy</v>
          </cell>
          <cell r="C142">
            <v>144443</v>
          </cell>
          <cell r="D142">
            <v>9352067</v>
          </cell>
          <cell r="E142" t="str">
            <v>Bungay Primary School</v>
          </cell>
          <cell r="F142">
            <v>176</v>
          </cell>
          <cell r="G142">
            <v>176</v>
          </cell>
          <cell r="H142">
            <v>0</v>
          </cell>
          <cell r="I142">
            <v>541024</v>
          </cell>
          <cell r="J142">
            <v>0</v>
          </cell>
          <cell r="K142">
            <v>0</v>
          </cell>
          <cell r="L142">
            <v>21159.999999999975</v>
          </cell>
          <cell r="M142">
            <v>0</v>
          </cell>
          <cell r="N142">
            <v>30360</v>
          </cell>
          <cell r="O142">
            <v>0</v>
          </cell>
          <cell r="P142">
            <v>11460.11428571429</v>
          </cell>
          <cell r="Q142">
            <v>18826.971428571407</v>
          </cell>
          <cell r="R142">
            <v>0</v>
          </cell>
          <cell r="S142">
            <v>895.08571428571213</v>
          </cell>
          <cell r="T142">
            <v>0</v>
          </cell>
          <cell r="U142">
            <v>1247.0857142857114</v>
          </cell>
          <cell r="V142">
            <v>0</v>
          </cell>
          <cell r="W142">
            <v>0</v>
          </cell>
          <cell r="X142">
            <v>0</v>
          </cell>
          <cell r="Y142">
            <v>0</v>
          </cell>
          <cell r="Z142">
            <v>0</v>
          </cell>
          <cell r="AA142">
            <v>0</v>
          </cell>
          <cell r="AB142">
            <v>7914.4654088050338</v>
          </cell>
          <cell r="AC142">
            <v>0</v>
          </cell>
          <cell r="AD142">
            <v>0</v>
          </cell>
          <cell r="AE142">
            <v>62603.312101910829</v>
          </cell>
          <cell r="AF142">
            <v>0</v>
          </cell>
          <cell r="AG142">
            <v>0</v>
          </cell>
          <cell r="AH142">
            <v>0</v>
          </cell>
          <cell r="AI142">
            <v>117800</v>
          </cell>
          <cell r="AJ142">
            <v>0</v>
          </cell>
          <cell r="AK142">
            <v>0</v>
          </cell>
          <cell r="AL142">
            <v>0</v>
          </cell>
          <cell r="AM142">
            <v>4454.3999999999996</v>
          </cell>
          <cell r="AN142">
            <v>0</v>
          </cell>
          <cell r="AO142">
            <v>0</v>
          </cell>
          <cell r="AP142">
            <v>0</v>
          </cell>
          <cell r="AQ142">
            <v>0</v>
          </cell>
          <cell r="AR142">
            <v>0</v>
          </cell>
          <cell r="AS142">
            <v>0</v>
          </cell>
          <cell r="AT142">
            <v>0</v>
          </cell>
          <cell r="AU142">
            <v>0</v>
          </cell>
          <cell r="AV142">
            <v>541024</v>
          </cell>
          <cell r="AW142">
            <v>154467.03465357295</v>
          </cell>
          <cell r="AX142">
            <v>122254.39999999999</v>
          </cell>
          <cell r="AY142">
            <v>114576.80467333939</v>
          </cell>
          <cell r="AZ142">
            <v>817745.43465357297</v>
          </cell>
          <cell r="BA142">
            <v>813291.03465357295</v>
          </cell>
          <cell r="BB142">
            <v>4180</v>
          </cell>
          <cell r="BC142">
            <v>735680</v>
          </cell>
          <cell r="BD142">
            <v>0</v>
          </cell>
          <cell r="BE142">
            <v>0</v>
          </cell>
          <cell r="BF142">
            <v>817745.43465357297</v>
          </cell>
          <cell r="BG142">
            <v>817745.43465357309</v>
          </cell>
          <cell r="BH142">
            <v>0</v>
          </cell>
          <cell r="BI142">
            <v>740134.40000000002</v>
          </cell>
          <cell r="BJ142">
            <v>617880</v>
          </cell>
          <cell r="BK142">
            <v>695491.03465357295</v>
          </cell>
          <cell r="BL142">
            <v>3951.6536059862101</v>
          </cell>
          <cell r="BM142">
            <v>3883.9764490196076</v>
          </cell>
          <cell r="BN142">
            <v>1.7424708376819736E-2</v>
          </cell>
          <cell r="BO142">
            <v>1.055647273180263E-3</v>
          </cell>
          <cell r="BP142">
            <v>721.61920996068807</v>
          </cell>
          <cell r="BQ142">
            <v>818467.05386353366</v>
          </cell>
          <cell r="BR142">
            <v>4625.0718969518957</v>
          </cell>
          <cell r="BS142" t="str">
            <v>Y</v>
          </cell>
          <cell r="BT142">
            <v>4650.3809878609864</v>
          </cell>
          <cell r="BU142">
            <v>3.73549791233867E-2</v>
          </cell>
          <cell r="BV142">
            <v>0</v>
          </cell>
        </row>
        <row r="143">
          <cell r="A143">
            <v>219</v>
          </cell>
          <cell r="B143" t="str">
            <v>Recoupment Academy</v>
          </cell>
          <cell r="C143">
            <v>146021</v>
          </cell>
          <cell r="D143">
            <v>9352069</v>
          </cell>
          <cell r="E143" t="str">
            <v>Claydon Primary School</v>
          </cell>
          <cell r="F143">
            <v>437</v>
          </cell>
          <cell r="G143">
            <v>437</v>
          </cell>
          <cell r="H143">
            <v>0</v>
          </cell>
          <cell r="I143">
            <v>1343338</v>
          </cell>
          <cell r="J143">
            <v>0</v>
          </cell>
          <cell r="K143">
            <v>0</v>
          </cell>
          <cell r="L143">
            <v>31739.999999999949</v>
          </cell>
          <cell r="M143">
            <v>0</v>
          </cell>
          <cell r="N143">
            <v>43223.910550458713</v>
          </cell>
          <cell r="O143">
            <v>0</v>
          </cell>
          <cell r="P143">
            <v>431.97701149425308</v>
          </cell>
          <cell r="Q143">
            <v>2611.954022988501</v>
          </cell>
          <cell r="R143">
            <v>1235.655172413793</v>
          </cell>
          <cell r="S143">
            <v>4470.4597701149351</v>
          </cell>
          <cell r="T143">
            <v>2385.919540229881</v>
          </cell>
          <cell r="U143">
            <v>0</v>
          </cell>
          <cell r="V143">
            <v>0</v>
          </cell>
          <cell r="W143">
            <v>0</v>
          </cell>
          <cell r="X143">
            <v>0</v>
          </cell>
          <cell r="Y143">
            <v>0</v>
          </cell>
          <cell r="Z143">
            <v>0</v>
          </cell>
          <cell r="AA143">
            <v>0</v>
          </cell>
          <cell r="AB143">
            <v>1281.8666666666657</v>
          </cell>
          <cell r="AC143">
            <v>0</v>
          </cell>
          <cell r="AD143">
            <v>0</v>
          </cell>
          <cell r="AE143">
            <v>97032.208333333343</v>
          </cell>
          <cell r="AF143">
            <v>0</v>
          </cell>
          <cell r="AG143">
            <v>0</v>
          </cell>
          <cell r="AH143">
            <v>0</v>
          </cell>
          <cell r="AI143">
            <v>117800</v>
          </cell>
          <cell r="AJ143">
            <v>0</v>
          </cell>
          <cell r="AK143">
            <v>0</v>
          </cell>
          <cell r="AL143">
            <v>0</v>
          </cell>
          <cell r="AM143">
            <v>9472</v>
          </cell>
          <cell r="AN143">
            <v>0</v>
          </cell>
          <cell r="AO143">
            <v>0</v>
          </cell>
          <cell r="AP143">
            <v>0</v>
          </cell>
          <cell r="AQ143">
            <v>0</v>
          </cell>
          <cell r="AR143">
            <v>0</v>
          </cell>
          <cell r="AS143">
            <v>0</v>
          </cell>
          <cell r="AT143">
            <v>0</v>
          </cell>
          <cell r="AU143">
            <v>0</v>
          </cell>
          <cell r="AV143">
            <v>1343338</v>
          </cell>
          <cell r="AW143">
            <v>184413.95106770005</v>
          </cell>
          <cell r="AX143">
            <v>127272</v>
          </cell>
          <cell r="AY143">
            <v>150081.01036718336</v>
          </cell>
          <cell r="AZ143">
            <v>1655023.9510677001</v>
          </cell>
          <cell r="BA143">
            <v>1645551.9510677001</v>
          </cell>
          <cell r="BB143">
            <v>4180</v>
          </cell>
          <cell r="BC143">
            <v>1826660</v>
          </cell>
          <cell r="BD143">
            <v>181108.04893229995</v>
          </cell>
          <cell r="BE143">
            <v>0</v>
          </cell>
          <cell r="BF143">
            <v>1836132</v>
          </cell>
          <cell r="BG143">
            <v>1836132</v>
          </cell>
          <cell r="BH143">
            <v>0</v>
          </cell>
          <cell r="BI143">
            <v>1836132</v>
          </cell>
          <cell r="BJ143">
            <v>1708860</v>
          </cell>
          <cell r="BK143">
            <v>1708860</v>
          </cell>
          <cell r="BL143">
            <v>3910.4347826086955</v>
          </cell>
          <cell r="BM143">
            <v>3658.4514285714286</v>
          </cell>
          <cell r="BN143">
            <v>6.8877053298931665E-2</v>
          </cell>
          <cell r="BO143">
            <v>0</v>
          </cell>
          <cell r="BP143">
            <v>0</v>
          </cell>
          <cell r="BQ143">
            <v>1836132</v>
          </cell>
          <cell r="BR143">
            <v>4180</v>
          </cell>
          <cell r="BS143" t="str">
            <v>Y</v>
          </cell>
          <cell r="BT143">
            <v>4201.6750572082383</v>
          </cell>
          <cell r="BU143">
            <v>6.5540153977521998E-2</v>
          </cell>
          <cell r="BV143">
            <v>0</v>
          </cell>
        </row>
        <row r="144">
          <cell r="A144">
            <v>431</v>
          </cell>
          <cell r="B144" t="str">
            <v>Recoupment Academy</v>
          </cell>
          <cell r="C144">
            <v>147880</v>
          </cell>
          <cell r="D144">
            <v>9352070</v>
          </cell>
          <cell r="E144" t="str">
            <v>Combs Ford Primary School</v>
          </cell>
          <cell r="F144">
            <v>391</v>
          </cell>
          <cell r="G144">
            <v>391</v>
          </cell>
          <cell r="H144">
            <v>0</v>
          </cell>
          <cell r="I144">
            <v>1201934</v>
          </cell>
          <cell r="J144">
            <v>0</v>
          </cell>
          <cell r="K144">
            <v>0</v>
          </cell>
          <cell r="L144">
            <v>40480.000000000029</v>
          </cell>
          <cell r="M144">
            <v>0</v>
          </cell>
          <cell r="N144">
            <v>60391.821808510642</v>
          </cell>
          <cell r="O144">
            <v>0</v>
          </cell>
          <cell r="P144">
            <v>1939.9615384615404</v>
          </cell>
          <cell r="Q144">
            <v>781.99999999999977</v>
          </cell>
          <cell r="R144">
            <v>0</v>
          </cell>
          <cell r="S144">
            <v>47290.948717948755</v>
          </cell>
          <cell r="T144">
            <v>0</v>
          </cell>
          <cell r="U144">
            <v>0</v>
          </cell>
          <cell r="V144">
            <v>0</v>
          </cell>
          <cell r="W144">
            <v>0</v>
          </cell>
          <cell r="X144">
            <v>0</v>
          </cell>
          <cell r="Y144">
            <v>0</v>
          </cell>
          <cell r="Z144">
            <v>0</v>
          </cell>
          <cell r="AA144">
            <v>0</v>
          </cell>
          <cell r="AB144">
            <v>1960.9422492401216</v>
          </cell>
          <cell r="AC144">
            <v>0</v>
          </cell>
          <cell r="AD144">
            <v>0</v>
          </cell>
          <cell r="AE144">
            <v>140143.55855855855</v>
          </cell>
          <cell r="AF144">
            <v>0</v>
          </cell>
          <cell r="AG144">
            <v>0</v>
          </cell>
          <cell r="AH144">
            <v>0</v>
          </cell>
          <cell r="AI144">
            <v>117800</v>
          </cell>
          <cell r="AJ144">
            <v>0</v>
          </cell>
          <cell r="AK144">
            <v>0</v>
          </cell>
          <cell r="AL144">
            <v>0</v>
          </cell>
          <cell r="AM144">
            <v>7065.6</v>
          </cell>
          <cell r="AN144">
            <v>0</v>
          </cell>
          <cell r="AO144">
            <v>0</v>
          </cell>
          <cell r="AP144">
            <v>0</v>
          </cell>
          <cell r="AQ144">
            <v>0</v>
          </cell>
          <cell r="AR144">
            <v>0</v>
          </cell>
          <cell r="AS144">
            <v>0</v>
          </cell>
          <cell r="AT144">
            <v>0</v>
          </cell>
          <cell r="AU144">
            <v>0</v>
          </cell>
          <cell r="AV144">
            <v>1201934</v>
          </cell>
          <cell r="AW144">
            <v>292989.23287271964</v>
          </cell>
          <cell r="AX144">
            <v>124865.60000000001</v>
          </cell>
          <cell r="AY144">
            <v>225584.78859101905</v>
          </cell>
          <cell r="AZ144">
            <v>1619788.8328727197</v>
          </cell>
          <cell r="BA144">
            <v>1612723.2328727196</v>
          </cell>
          <cell r="BB144">
            <v>4180</v>
          </cell>
          <cell r="BC144">
            <v>1634380</v>
          </cell>
          <cell r="BD144">
            <v>21656.767127280356</v>
          </cell>
          <cell r="BE144">
            <v>0</v>
          </cell>
          <cell r="BF144">
            <v>1641445.6</v>
          </cell>
          <cell r="BG144">
            <v>1641445.6</v>
          </cell>
          <cell r="BH144">
            <v>0</v>
          </cell>
          <cell r="BI144">
            <v>1641445.6</v>
          </cell>
          <cell r="BJ144">
            <v>1516580</v>
          </cell>
          <cell r="BK144">
            <v>1516580</v>
          </cell>
          <cell r="BL144">
            <v>3878.7212276214832</v>
          </cell>
          <cell r="BM144">
            <v>3783.3951243243241</v>
          </cell>
          <cell r="BN144">
            <v>2.519591535240014E-2</v>
          </cell>
          <cell r="BO144">
            <v>0</v>
          </cell>
          <cell r="BP144">
            <v>0</v>
          </cell>
          <cell r="BQ144">
            <v>1641445.6</v>
          </cell>
          <cell r="BR144">
            <v>4180</v>
          </cell>
          <cell r="BS144" t="str">
            <v>Y</v>
          </cell>
          <cell r="BT144">
            <v>4198.0705882352941</v>
          </cell>
          <cell r="BU144">
            <v>8.2980869474558183E-4</v>
          </cell>
          <cell r="BV144">
            <v>0</v>
          </cell>
        </row>
        <row r="145">
          <cell r="A145">
            <v>30</v>
          </cell>
          <cell r="B145" t="str">
            <v>Recoupment Academy</v>
          </cell>
          <cell r="C145">
            <v>141550</v>
          </cell>
          <cell r="D145">
            <v>9352073</v>
          </cell>
          <cell r="E145" t="str">
            <v>Easton Primary School</v>
          </cell>
          <cell r="F145">
            <v>82</v>
          </cell>
          <cell r="G145">
            <v>82</v>
          </cell>
          <cell r="H145">
            <v>0</v>
          </cell>
          <cell r="I145">
            <v>252068</v>
          </cell>
          <cell r="J145">
            <v>0</v>
          </cell>
          <cell r="K145">
            <v>0</v>
          </cell>
          <cell r="L145">
            <v>3680</v>
          </cell>
          <cell r="M145">
            <v>0</v>
          </cell>
          <cell r="N145">
            <v>4600</v>
          </cell>
          <cell r="O145">
            <v>0</v>
          </cell>
          <cell r="P145">
            <v>2149.9999999999977</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25480.945945945947</v>
          </cell>
          <cell r="AF145">
            <v>0</v>
          </cell>
          <cell r="AG145">
            <v>0</v>
          </cell>
          <cell r="AH145">
            <v>0</v>
          </cell>
          <cell r="AI145">
            <v>117800</v>
          </cell>
          <cell r="AJ145">
            <v>40734.312416555404</v>
          </cell>
          <cell r="AK145">
            <v>0</v>
          </cell>
          <cell r="AL145">
            <v>0</v>
          </cell>
          <cell r="AM145">
            <v>1792</v>
          </cell>
          <cell r="AN145">
            <v>0</v>
          </cell>
          <cell r="AO145">
            <v>0</v>
          </cell>
          <cell r="AP145">
            <v>0</v>
          </cell>
          <cell r="AQ145">
            <v>0</v>
          </cell>
          <cell r="AR145">
            <v>0</v>
          </cell>
          <cell r="AS145">
            <v>0</v>
          </cell>
          <cell r="AT145">
            <v>0</v>
          </cell>
          <cell r="AU145">
            <v>0</v>
          </cell>
          <cell r="AV145">
            <v>252068</v>
          </cell>
          <cell r="AW145">
            <v>35910.945945945947</v>
          </cell>
          <cell r="AX145">
            <v>160326.31241655542</v>
          </cell>
          <cell r="AY145">
            <v>40694.809945945948</v>
          </cell>
          <cell r="AZ145">
            <v>448305.25836250134</v>
          </cell>
          <cell r="BA145">
            <v>446513.25836250134</v>
          </cell>
          <cell r="BB145">
            <v>4180</v>
          </cell>
          <cell r="BC145">
            <v>342760</v>
          </cell>
          <cell r="BD145">
            <v>0</v>
          </cell>
          <cell r="BE145">
            <v>0</v>
          </cell>
          <cell r="BF145">
            <v>448305.25836250134</v>
          </cell>
          <cell r="BG145">
            <v>448305.25836250134</v>
          </cell>
          <cell r="BH145">
            <v>0</v>
          </cell>
          <cell r="BI145">
            <v>344552</v>
          </cell>
          <cell r="BJ145">
            <v>184225.68758344458</v>
          </cell>
          <cell r="BK145">
            <v>287978.94594594592</v>
          </cell>
          <cell r="BL145">
            <v>3511.9383651944622</v>
          </cell>
          <cell r="BM145">
            <v>3248.8388207832663</v>
          </cell>
          <cell r="BN145">
            <v>8.0982639929107009E-2</v>
          </cell>
          <cell r="BO145">
            <v>0</v>
          </cell>
          <cell r="BP145">
            <v>0</v>
          </cell>
          <cell r="BQ145">
            <v>448305.25836250134</v>
          </cell>
          <cell r="BR145">
            <v>5445.2836385670898</v>
          </cell>
          <cell r="BS145" t="str">
            <v>Y</v>
          </cell>
          <cell r="BT145">
            <v>5467.1372971036744</v>
          </cell>
          <cell r="BU145">
            <v>4.5775579887428641E-2</v>
          </cell>
          <cell r="BV145">
            <v>0</v>
          </cell>
        </row>
        <row r="146">
          <cell r="A146">
            <v>228</v>
          </cell>
          <cell r="B146" t="str">
            <v>Recoupment Academy</v>
          </cell>
          <cell r="C146">
            <v>147261</v>
          </cell>
          <cell r="D146">
            <v>9352074</v>
          </cell>
          <cell r="E146" t="str">
            <v>SET Causton</v>
          </cell>
          <cell r="F146">
            <v>205</v>
          </cell>
          <cell r="G146">
            <v>205</v>
          </cell>
          <cell r="H146">
            <v>0</v>
          </cell>
          <cell r="I146">
            <v>630170</v>
          </cell>
          <cell r="J146">
            <v>0</v>
          </cell>
          <cell r="K146">
            <v>0</v>
          </cell>
          <cell r="L146">
            <v>30820.000000000007</v>
          </cell>
          <cell r="M146">
            <v>0</v>
          </cell>
          <cell r="N146">
            <v>52513.033175355449</v>
          </cell>
          <cell r="O146">
            <v>0</v>
          </cell>
          <cell r="P146">
            <v>7129.779411764709</v>
          </cell>
          <cell r="Q146">
            <v>29001.470588235268</v>
          </cell>
          <cell r="R146">
            <v>2060.0490196078408</v>
          </cell>
          <cell r="S146">
            <v>447.18137254902001</v>
          </cell>
          <cell r="T146">
            <v>0</v>
          </cell>
          <cell r="U146">
            <v>0</v>
          </cell>
          <cell r="V146">
            <v>0</v>
          </cell>
          <cell r="W146">
            <v>0</v>
          </cell>
          <cell r="X146">
            <v>0</v>
          </cell>
          <cell r="Y146">
            <v>0</v>
          </cell>
          <cell r="Z146">
            <v>0</v>
          </cell>
          <cell r="AA146">
            <v>0</v>
          </cell>
          <cell r="AB146">
            <v>7700.0000000000036</v>
          </cell>
          <cell r="AC146">
            <v>0</v>
          </cell>
          <cell r="AD146">
            <v>0</v>
          </cell>
          <cell r="AE146">
            <v>95715.228426395945</v>
          </cell>
          <cell r="AF146">
            <v>0</v>
          </cell>
          <cell r="AG146">
            <v>745.27093596059751</v>
          </cell>
          <cell r="AH146">
            <v>0</v>
          </cell>
          <cell r="AI146">
            <v>117800</v>
          </cell>
          <cell r="AJ146">
            <v>0</v>
          </cell>
          <cell r="AK146">
            <v>0</v>
          </cell>
          <cell r="AL146">
            <v>0</v>
          </cell>
          <cell r="AM146">
            <v>3891.2</v>
          </cell>
          <cell r="AN146">
            <v>0</v>
          </cell>
          <cell r="AO146">
            <v>0</v>
          </cell>
          <cell r="AP146">
            <v>0</v>
          </cell>
          <cell r="AQ146">
            <v>0</v>
          </cell>
          <cell r="AR146">
            <v>0</v>
          </cell>
          <cell r="AS146">
            <v>0</v>
          </cell>
          <cell r="AT146">
            <v>0</v>
          </cell>
          <cell r="AU146">
            <v>0</v>
          </cell>
          <cell r="AV146">
            <v>630170</v>
          </cell>
          <cell r="AW146">
            <v>226132.01292986886</v>
          </cell>
          <cell r="AX146">
            <v>121691.2</v>
          </cell>
          <cell r="AY146">
            <v>166699.84921015211</v>
          </cell>
          <cell r="AZ146">
            <v>977993.21292986884</v>
          </cell>
          <cell r="BA146">
            <v>974102.01292986888</v>
          </cell>
          <cell r="BB146">
            <v>4180</v>
          </cell>
          <cell r="BC146">
            <v>856900</v>
          </cell>
          <cell r="BD146">
            <v>0</v>
          </cell>
          <cell r="BE146">
            <v>0</v>
          </cell>
          <cell r="BF146">
            <v>977993.21292986884</v>
          </cell>
          <cell r="BG146">
            <v>977993.21292986872</v>
          </cell>
          <cell r="BH146">
            <v>0</v>
          </cell>
          <cell r="BI146">
            <v>860791.2</v>
          </cell>
          <cell r="BJ146">
            <v>739100</v>
          </cell>
          <cell r="BK146">
            <v>856302.01292986888</v>
          </cell>
          <cell r="BL146">
            <v>4177.082989901799</v>
          </cell>
          <cell r="BM146">
            <v>4161.1156569444447</v>
          </cell>
          <cell r="BN146">
            <v>3.8372720860826298E-3</v>
          </cell>
          <cell r="BO146">
            <v>1.4643083563917369E-2</v>
          </cell>
          <cell r="BP146">
            <v>12490.970678171296</v>
          </cell>
          <cell r="BQ146">
            <v>990484.1836080401</v>
          </cell>
          <cell r="BR146">
            <v>4812.6487005270255</v>
          </cell>
          <cell r="BS146" t="str">
            <v>Y</v>
          </cell>
          <cell r="BT146">
            <v>4831.6301639416588</v>
          </cell>
          <cell r="BU146">
            <v>7.779189720653612E-3</v>
          </cell>
          <cell r="BV146">
            <v>0</v>
          </cell>
        </row>
        <row r="147">
          <cell r="A147">
            <v>234</v>
          </cell>
          <cell r="B147" t="str">
            <v>Recoupment Academy</v>
          </cell>
          <cell r="C147">
            <v>147239</v>
          </cell>
          <cell r="D147">
            <v>9352075</v>
          </cell>
          <cell r="E147" t="str">
            <v>SET Maidstone</v>
          </cell>
          <cell r="F147">
            <v>112</v>
          </cell>
          <cell r="G147">
            <v>112</v>
          </cell>
          <cell r="H147">
            <v>0</v>
          </cell>
          <cell r="I147">
            <v>344288</v>
          </cell>
          <cell r="J147">
            <v>0</v>
          </cell>
          <cell r="K147">
            <v>0</v>
          </cell>
          <cell r="L147">
            <v>14720.000000000013</v>
          </cell>
          <cell r="M147">
            <v>0</v>
          </cell>
          <cell r="N147">
            <v>19469.767441860462</v>
          </cell>
          <cell r="O147">
            <v>0</v>
          </cell>
          <cell r="P147">
            <v>3010</v>
          </cell>
          <cell r="Q147">
            <v>18979.999999999993</v>
          </cell>
          <cell r="R147">
            <v>410.00000000000011</v>
          </cell>
          <cell r="S147">
            <v>445.00000000000011</v>
          </cell>
          <cell r="T147">
            <v>475.00000000000011</v>
          </cell>
          <cell r="U147">
            <v>0</v>
          </cell>
          <cell r="V147">
            <v>0</v>
          </cell>
          <cell r="W147">
            <v>0</v>
          </cell>
          <cell r="X147">
            <v>0</v>
          </cell>
          <cell r="Y147">
            <v>0</v>
          </cell>
          <cell r="Z147">
            <v>0</v>
          </cell>
          <cell r="AA147">
            <v>0</v>
          </cell>
          <cell r="AB147">
            <v>7333.3333333333303</v>
          </cell>
          <cell r="AC147">
            <v>0</v>
          </cell>
          <cell r="AD147">
            <v>0</v>
          </cell>
          <cell r="AE147">
            <v>43800</v>
          </cell>
          <cell r="AF147">
            <v>0</v>
          </cell>
          <cell r="AG147">
            <v>0</v>
          </cell>
          <cell r="AH147">
            <v>0</v>
          </cell>
          <cell r="AI147">
            <v>117800</v>
          </cell>
          <cell r="AJ147">
            <v>0</v>
          </cell>
          <cell r="AK147">
            <v>0</v>
          </cell>
          <cell r="AL147">
            <v>0</v>
          </cell>
          <cell r="AM147">
            <v>3148.8</v>
          </cell>
          <cell r="AN147">
            <v>0</v>
          </cell>
          <cell r="AO147">
            <v>0</v>
          </cell>
          <cell r="AP147">
            <v>0</v>
          </cell>
          <cell r="AQ147">
            <v>0</v>
          </cell>
          <cell r="AR147">
            <v>0</v>
          </cell>
          <cell r="AS147">
            <v>0</v>
          </cell>
          <cell r="AT147">
            <v>0</v>
          </cell>
          <cell r="AU147">
            <v>0</v>
          </cell>
          <cell r="AV147">
            <v>344288</v>
          </cell>
          <cell r="AW147">
            <v>108643.1007751938</v>
          </cell>
          <cell r="AX147">
            <v>120948.8</v>
          </cell>
          <cell r="AY147">
            <v>82553.747720930231</v>
          </cell>
          <cell r="AZ147">
            <v>573879.90077519382</v>
          </cell>
          <cell r="BA147">
            <v>570731.10077519377</v>
          </cell>
          <cell r="BB147">
            <v>4180</v>
          </cell>
          <cell r="BC147">
            <v>468160</v>
          </cell>
          <cell r="BD147">
            <v>0</v>
          </cell>
          <cell r="BE147">
            <v>0</v>
          </cell>
          <cell r="BF147">
            <v>573879.90077519382</v>
          </cell>
          <cell r="BG147">
            <v>573879.90077519382</v>
          </cell>
          <cell r="BH147">
            <v>0</v>
          </cell>
          <cell r="BI147">
            <v>471308.79999999999</v>
          </cell>
          <cell r="BJ147">
            <v>350360</v>
          </cell>
          <cell r="BK147">
            <v>452931.10077519383</v>
          </cell>
          <cell r="BL147">
            <v>4044.027685492802</v>
          </cell>
          <cell r="BM147">
            <v>4047.1468835937494</v>
          </cell>
          <cell r="BN147">
            <v>-7.7071531888105258E-4</v>
          </cell>
          <cell r="BO147">
            <v>1.925107096888105E-2</v>
          </cell>
          <cell r="BP147">
            <v>8726.1341302854926</v>
          </cell>
          <cell r="BQ147">
            <v>582606.03490547929</v>
          </cell>
          <cell r="BR147">
            <v>5173.7253116560651</v>
          </cell>
          <cell r="BS147" t="str">
            <v>Y</v>
          </cell>
          <cell r="BT147">
            <v>5201.8395973703509</v>
          </cell>
          <cell r="BU147">
            <v>2.249075329178285E-2</v>
          </cell>
          <cell r="BV147">
            <v>0</v>
          </cell>
        </row>
        <row r="148">
          <cell r="A148">
            <v>8</v>
          </cell>
          <cell r="B148" t="str">
            <v>Recoupment Academy</v>
          </cell>
          <cell r="C148">
            <v>142017</v>
          </cell>
          <cell r="D148">
            <v>9352078</v>
          </cell>
          <cell r="E148" t="str">
            <v>Beccles Primary Academy</v>
          </cell>
          <cell r="F148">
            <v>187</v>
          </cell>
          <cell r="G148">
            <v>187</v>
          </cell>
          <cell r="H148">
            <v>0</v>
          </cell>
          <cell r="I148">
            <v>574838</v>
          </cell>
          <cell r="J148">
            <v>0</v>
          </cell>
          <cell r="K148">
            <v>0</v>
          </cell>
          <cell r="L148">
            <v>34959.999999999978</v>
          </cell>
          <cell r="M148">
            <v>0</v>
          </cell>
          <cell r="N148">
            <v>47511.046511627908</v>
          </cell>
          <cell r="O148">
            <v>0</v>
          </cell>
          <cell r="P148">
            <v>0</v>
          </cell>
          <cell r="Q148">
            <v>6534.9462365591571</v>
          </cell>
          <cell r="R148">
            <v>824.40860215053669</v>
          </cell>
          <cell r="S148">
            <v>28185.725806451625</v>
          </cell>
          <cell r="T148">
            <v>0</v>
          </cell>
          <cell r="U148">
            <v>623.33333333333383</v>
          </cell>
          <cell r="V148">
            <v>0</v>
          </cell>
          <cell r="W148">
            <v>0</v>
          </cell>
          <cell r="X148">
            <v>0</v>
          </cell>
          <cell r="Y148">
            <v>0</v>
          </cell>
          <cell r="Z148">
            <v>0</v>
          </cell>
          <cell r="AA148">
            <v>0</v>
          </cell>
          <cell r="AB148">
            <v>1189.0173410404627</v>
          </cell>
          <cell r="AC148">
            <v>0</v>
          </cell>
          <cell r="AD148">
            <v>0</v>
          </cell>
          <cell r="AE148">
            <v>60941.964285714283</v>
          </cell>
          <cell r="AF148">
            <v>0</v>
          </cell>
          <cell r="AG148">
            <v>2501.9999999999995</v>
          </cell>
          <cell r="AH148">
            <v>0</v>
          </cell>
          <cell r="AI148">
            <v>117800</v>
          </cell>
          <cell r="AJ148">
            <v>0</v>
          </cell>
          <cell r="AK148">
            <v>0</v>
          </cell>
          <cell r="AL148">
            <v>0</v>
          </cell>
          <cell r="AM148">
            <v>5324.8</v>
          </cell>
          <cell r="AN148">
            <v>0</v>
          </cell>
          <cell r="AO148">
            <v>0</v>
          </cell>
          <cell r="AP148">
            <v>0</v>
          </cell>
          <cell r="AQ148">
            <v>0</v>
          </cell>
          <cell r="AR148">
            <v>0</v>
          </cell>
          <cell r="AS148">
            <v>0</v>
          </cell>
          <cell r="AT148">
            <v>0</v>
          </cell>
          <cell r="AU148">
            <v>0</v>
          </cell>
          <cell r="AV148">
            <v>574838</v>
          </cell>
          <cell r="AW148">
            <v>183272.44211687727</v>
          </cell>
          <cell r="AX148">
            <v>123124.8</v>
          </cell>
          <cell r="AY148">
            <v>130260.55853077554</v>
          </cell>
          <cell r="AZ148">
            <v>881235.24211687734</v>
          </cell>
          <cell r="BA148">
            <v>875910.4421168773</v>
          </cell>
          <cell r="BB148">
            <v>4180</v>
          </cell>
          <cell r="BC148">
            <v>781660</v>
          </cell>
          <cell r="BD148">
            <v>0</v>
          </cell>
          <cell r="BE148">
            <v>0</v>
          </cell>
          <cell r="BF148">
            <v>881235.24211687734</v>
          </cell>
          <cell r="BG148">
            <v>881235.24211687746</v>
          </cell>
          <cell r="BH148">
            <v>0</v>
          </cell>
          <cell r="BI148">
            <v>786984.8</v>
          </cell>
          <cell r="BJ148">
            <v>663860</v>
          </cell>
          <cell r="BK148">
            <v>758110.4421168773</v>
          </cell>
          <cell r="BL148">
            <v>4054.0665353843706</v>
          </cell>
          <cell r="BM148">
            <v>4065.5303474178399</v>
          </cell>
          <cell r="BN148">
            <v>-2.819758076766155E-3</v>
          </cell>
          <cell r="BO148">
            <v>2.1300113726766153E-2</v>
          </cell>
          <cell r="BP148">
            <v>16193.500388048773</v>
          </cell>
          <cell r="BQ148">
            <v>897428.74250492617</v>
          </cell>
          <cell r="BR148">
            <v>4770.6093182081613</v>
          </cell>
          <cell r="BS148" t="str">
            <v>Y</v>
          </cell>
          <cell r="BT148">
            <v>4799.0841845183213</v>
          </cell>
          <cell r="BU148">
            <v>3.4211920722762024E-2</v>
          </cell>
          <cell r="BV148">
            <v>0</v>
          </cell>
        </row>
        <row r="149">
          <cell r="A149">
            <v>41</v>
          </cell>
          <cell r="B149" t="str">
            <v>Recoupment Academy</v>
          </cell>
          <cell r="C149">
            <v>144444</v>
          </cell>
          <cell r="D149">
            <v>9352080</v>
          </cell>
          <cell r="E149" t="str">
            <v>Edgar Sewter Community Primary School</v>
          </cell>
          <cell r="F149">
            <v>287</v>
          </cell>
          <cell r="G149">
            <v>287</v>
          </cell>
          <cell r="H149">
            <v>0</v>
          </cell>
          <cell r="I149">
            <v>882238</v>
          </cell>
          <cell r="J149">
            <v>0</v>
          </cell>
          <cell r="K149">
            <v>0</v>
          </cell>
          <cell r="L149">
            <v>35880.000000000058</v>
          </cell>
          <cell r="M149">
            <v>0</v>
          </cell>
          <cell r="N149">
            <v>44850.000000000073</v>
          </cell>
          <cell r="O149">
            <v>0</v>
          </cell>
          <cell r="P149">
            <v>38456.989436619704</v>
          </cell>
          <cell r="Q149">
            <v>0</v>
          </cell>
          <cell r="R149">
            <v>0</v>
          </cell>
          <cell r="S149">
            <v>0</v>
          </cell>
          <cell r="T149">
            <v>0</v>
          </cell>
          <cell r="U149">
            <v>0</v>
          </cell>
          <cell r="V149">
            <v>0</v>
          </cell>
          <cell r="W149">
            <v>0</v>
          </cell>
          <cell r="X149">
            <v>0</v>
          </cell>
          <cell r="Y149">
            <v>0</v>
          </cell>
          <cell r="Z149">
            <v>0</v>
          </cell>
          <cell r="AA149">
            <v>0</v>
          </cell>
          <cell r="AB149">
            <v>2545.9677419354807</v>
          </cell>
          <cell r="AC149">
            <v>0</v>
          </cell>
          <cell r="AD149">
            <v>0</v>
          </cell>
          <cell r="AE149">
            <v>93396.024096385532</v>
          </cell>
          <cell r="AF149">
            <v>0</v>
          </cell>
          <cell r="AG149">
            <v>0</v>
          </cell>
          <cell r="AH149">
            <v>0</v>
          </cell>
          <cell r="AI149">
            <v>117800</v>
          </cell>
          <cell r="AJ149">
            <v>0</v>
          </cell>
          <cell r="AK149">
            <v>0</v>
          </cell>
          <cell r="AL149">
            <v>0</v>
          </cell>
          <cell r="AM149">
            <v>6144</v>
          </cell>
          <cell r="AN149">
            <v>0</v>
          </cell>
          <cell r="AO149">
            <v>0</v>
          </cell>
          <cell r="AP149">
            <v>0</v>
          </cell>
          <cell r="AQ149">
            <v>0</v>
          </cell>
          <cell r="AR149">
            <v>0</v>
          </cell>
          <cell r="AS149">
            <v>0</v>
          </cell>
          <cell r="AT149">
            <v>0</v>
          </cell>
          <cell r="AU149">
            <v>0</v>
          </cell>
          <cell r="AV149">
            <v>882238</v>
          </cell>
          <cell r="AW149">
            <v>215128.98127494083</v>
          </cell>
          <cell r="AX149">
            <v>123944</v>
          </cell>
          <cell r="AY149">
            <v>162988.38281469545</v>
          </cell>
          <cell r="AZ149">
            <v>1221310.9812749408</v>
          </cell>
          <cell r="BA149">
            <v>1215166.9812749408</v>
          </cell>
          <cell r="BB149">
            <v>4180</v>
          </cell>
          <cell r="BC149">
            <v>1199660</v>
          </cell>
          <cell r="BD149">
            <v>0</v>
          </cell>
          <cell r="BE149">
            <v>0</v>
          </cell>
          <cell r="BF149">
            <v>1221310.9812749408</v>
          </cell>
          <cell r="BG149">
            <v>1221310.9812749408</v>
          </cell>
          <cell r="BH149">
            <v>0</v>
          </cell>
          <cell r="BI149">
            <v>1205804</v>
          </cell>
          <cell r="BJ149">
            <v>1081860</v>
          </cell>
          <cell r="BK149">
            <v>1097366.9812749408</v>
          </cell>
          <cell r="BL149">
            <v>3823.5783319684347</v>
          </cell>
          <cell r="BM149">
            <v>3586.5185887681159</v>
          </cell>
          <cell r="BN149">
            <v>6.6097452817536664E-2</v>
          </cell>
          <cell r="BO149">
            <v>0</v>
          </cell>
          <cell r="BP149">
            <v>0</v>
          </cell>
          <cell r="BQ149">
            <v>1221310.9812749408</v>
          </cell>
          <cell r="BR149">
            <v>4234.0312936409082</v>
          </cell>
          <cell r="BS149" t="str">
            <v>Y</v>
          </cell>
          <cell r="BT149">
            <v>4255.4389591461349</v>
          </cell>
          <cell r="BU149">
            <v>5.4568143811895009E-2</v>
          </cell>
          <cell r="BV149">
            <v>0</v>
          </cell>
        </row>
        <row r="150">
          <cell r="A150">
            <v>242</v>
          </cell>
          <cell r="B150" t="str">
            <v>Recoupment Academy</v>
          </cell>
          <cell r="C150">
            <v>144850</v>
          </cell>
          <cell r="D150">
            <v>9352083</v>
          </cell>
          <cell r="E150" t="str">
            <v>Henley Primary School</v>
          </cell>
          <cell r="F150">
            <v>105</v>
          </cell>
          <cell r="G150">
            <v>105</v>
          </cell>
          <cell r="H150">
            <v>0</v>
          </cell>
          <cell r="I150">
            <v>322770</v>
          </cell>
          <cell r="J150">
            <v>0</v>
          </cell>
          <cell r="K150">
            <v>0</v>
          </cell>
          <cell r="L150">
            <v>1840</v>
          </cell>
          <cell r="M150">
            <v>0</v>
          </cell>
          <cell r="N150">
            <v>2322.1153846153848</v>
          </cell>
          <cell r="O150">
            <v>0</v>
          </cell>
          <cell r="P150">
            <v>0</v>
          </cell>
          <cell r="Q150">
            <v>0</v>
          </cell>
          <cell r="R150">
            <v>0</v>
          </cell>
          <cell r="S150">
            <v>449.27884615384636</v>
          </cell>
          <cell r="T150">
            <v>0</v>
          </cell>
          <cell r="U150">
            <v>0</v>
          </cell>
          <cell r="V150">
            <v>0</v>
          </cell>
          <cell r="W150">
            <v>0</v>
          </cell>
          <cell r="X150">
            <v>0</v>
          </cell>
          <cell r="Y150">
            <v>0</v>
          </cell>
          <cell r="Z150">
            <v>0</v>
          </cell>
          <cell r="AA150">
            <v>0</v>
          </cell>
          <cell r="AB150">
            <v>0</v>
          </cell>
          <cell r="AC150">
            <v>0</v>
          </cell>
          <cell r="AD150">
            <v>0</v>
          </cell>
          <cell r="AE150">
            <v>33215</v>
          </cell>
          <cell r="AF150">
            <v>0</v>
          </cell>
          <cell r="AG150">
            <v>0</v>
          </cell>
          <cell r="AH150">
            <v>0</v>
          </cell>
          <cell r="AI150">
            <v>117800</v>
          </cell>
          <cell r="AJ150">
            <v>0</v>
          </cell>
          <cell r="AK150">
            <v>0</v>
          </cell>
          <cell r="AL150">
            <v>0</v>
          </cell>
          <cell r="AM150">
            <v>2124.8000000000002</v>
          </cell>
          <cell r="AN150">
            <v>0</v>
          </cell>
          <cell r="AO150">
            <v>0</v>
          </cell>
          <cell r="AP150">
            <v>0</v>
          </cell>
          <cell r="AQ150">
            <v>0</v>
          </cell>
          <cell r="AR150">
            <v>0</v>
          </cell>
          <cell r="AS150">
            <v>0</v>
          </cell>
          <cell r="AT150">
            <v>0</v>
          </cell>
          <cell r="AU150">
            <v>0</v>
          </cell>
          <cell r="AV150">
            <v>322770</v>
          </cell>
          <cell r="AW150">
            <v>37826.394230769234</v>
          </cell>
          <cell r="AX150">
            <v>119924.8</v>
          </cell>
          <cell r="AY150">
            <v>45519.561115384618</v>
          </cell>
          <cell r="AZ150">
            <v>480521.19423076924</v>
          </cell>
          <cell r="BA150">
            <v>478396.39423076925</v>
          </cell>
          <cell r="BB150">
            <v>4180</v>
          </cell>
          <cell r="BC150">
            <v>438900</v>
          </cell>
          <cell r="BD150">
            <v>0</v>
          </cell>
          <cell r="BE150">
            <v>0</v>
          </cell>
          <cell r="BF150">
            <v>480521.19423076924</v>
          </cell>
          <cell r="BG150">
            <v>480521.19423076924</v>
          </cell>
          <cell r="BH150">
            <v>0</v>
          </cell>
          <cell r="BI150">
            <v>441024.8</v>
          </cell>
          <cell r="BJ150">
            <v>321100</v>
          </cell>
          <cell r="BK150">
            <v>360596.39423076925</v>
          </cell>
          <cell r="BL150">
            <v>3434.2513736263736</v>
          </cell>
          <cell r="BM150">
            <v>3352.6209205607474</v>
          </cell>
          <cell r="BN150">
            <v>2.4348250219703618E-2</v>
          </cell>
          <cell r="BO150">
            <v>0</v>
          </cell>
          <cell r="BP150">
            <v>0</v>
          </cell>
          <cell r="BQ150">
            <v>480521.19423076924</v>
          </cell>
          <cell r="BR150">
            <v>4556.156135531136</v>
          </cell>
          <cell r="BS150" t="str">
            <v>Y</v>
          </cell>
          <cell r="BT150">
            <v>4576.3923260073261</v>
          </cell>
          <cell r="BU150">
            <v>2.3091164831065214E-2</v>
          </cell>
          <cell r="BV150">
            <v>0</v>
          </cell>
        </row>
        <row r="151">
          <cell r="A151">
            <v>44</v>
          </cell>
          <cell r="B151" t="str">
            <v>Recoupment Academy</v>
          </cell>
          <cell r="C151">
            <v>144442</v>
          </cell>
          <cell r="D151">
            <v>9352086</v>
          </cell>
          <cell r="E151" t="str">
            <v>Holton St Peter Community Primary School</v>
          </cell>
          <cell r="F151">
            <v>98</v>
          </cell>
          <cell r="G151">
            <v>98</v>
          </cell>
          <cell r="H151">
            <v>0</v>
          </cell>
          <cell r="I151">
            <v>301252</v>
          </cell>
          <cell r="J151">
            <v>0</v>
          </cell>
          <cell r="K151">
            <v>0</v>
          </cell>
          <cell r="L151">
            <v>10119.999999999985</v>
          </cell>
          <cell r="M151">
            <v>0</v>
          </cell>
          <cell r="N151">
            <v>12649.999999999982</v>
          </cell>
          <cell r="O151">
            <v>0</v>
          </cell>
          <cell r="P151">
            <v>16985.000000000004</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24668.965517241377</v>
          </cell>
          <cell r="AF151">
            <v>0</v>
          </cell>
          <cell r="AG151">
            <v>0</v>
          </cell>
          <cell r="AH151">
            <v>0</v>
          </cell>
          <cell r="AI151">
            <v>117800</v>
          </cell>
          <cell r="AJ151">
            <v>0</v>
          </cell>
          <cell r="AK151">
            <v>0</v>
          </cell>
          <cell r="AL151">
            <v>0</v>
          </cell>
          <cell r="AM151">
            <v>1894.4</v>
          </cell>
          <cell r="AN151">
            <v>0</v>
          </cell>
          <cell r="AO151">
            <v>0</v>
          </cell>
          <cell r="AP151">
            <v>0</v>
          </cell>
          <cell r="AQ151">
            <v>0</v>
          </cell>
          <cell r="AR151">
            <v>0</v>
          </cell>
          <cell r="AS151">
            <v>0</v>
          </cell>
          <cell r="AT151">
            <v>0</v>
          </cell>
          <cell r="AU151">
            <v>0</v>
          </cell>
          <cell r="AV151">
            <v>301252</v>
          </cell>
          <cell r="AW151">
            <v>64423.965517241348</v>
          </cell>
          <cell r="AX151">
            <v>119694.39999999999</v>
          </cell>
          <cell r="AY151">
            <v>54545.329517241364</v>
          </cell>
          <cell r="AZ151">
            <v>485370.3655172413</v>
          </cell>
          <cell r="BA151">
            <v>483475.96551724127</v>
          </cell>
          <cell r="BB151">
            <v>4180</v>
          </cell>
          <cell r="BC151">
            <v>409640</v>
          </cell>
          <cell r="BD151">
            <v>0</v>
          </cell>
          <cell r="BE151">
            <v>0</v>
          </cell>
          <cell r="BF151">
            <v>485370.3655172413</v>
          </cell>
          <cell r="BG151">
            <v>485370.36551724141</v>
          </cell>
          <cell r="BH151">
            <v>0</v>
          </cell>
          <cell r="BI151">
            <v>411534.4</v>
          </cell>
          <cell r="BJ151">
            <v>291840</v>
          </cell>
          <cell r="BK151">
            <v>365675.96551724127</v>
          </cell>
          <cell r="BL151">
            <v>3731.3874032371559</v>
          </cell>
          <cell r="BM151">
            <v>3519.1779377777775</v>
          </cell>
          <cell r="BN151">
            <v>6.0300862647877457E-2</v>
          </cell>
          <cell r="BO151">
            <v>0</v>
          </cell>
          <cell r="BP151">
            <v>0</v>
          </cell>
          <cell r="BQ151">
            <v>485370.3655172413</v>
          </cell>
          <cell r="BR151">
            <v>4933.4282195636861</v>
          </cell>
          <cell r="BS151" t="str">
            <v>Y</v>
          </cell>
          <cell r="BT151">
            <v>4952.7588318085845</v>
          </cell>
          <cell r="BU151">
            <v>2.1764645466727961E-2</v>
          </cell>
          <cell r="BV151">
            <v>0</v>
          </cell>
        </row>
        <row r="152">
          <cell r="A152">
            <v>45</v>
          </cell>
          <cell r="B152" t="str">
            <v>Recoupment Academy</v>
          </cell>
          <cell r="C152">
            <v>143074</v>
          </cell>
          <cell r="D152">
            <v>9352087</v>
          </cell>
          <cell r="E152" t="str">
            <v>St Edmund's Primary School</v>
          </cell>
          <cell r="F152">
            <v>80</v>
          </cell>
          <cell r="G152">
            <v>80</v>
          </cell>
          <cell r="H152">
            <v>0</v>
          </cell>
          <cell r="I152">
            <v>245920</v>
          </cell>
          <cell r="J152">
            <v>0</v>
          </cell>
          <cell r="K152">
            <v>0</v>
          </cell>
          <cell r="L152">
            <v>5060</v>
          </cell>
          <cell r="M152">
            <v>0</v>
          </cell>
          <cell r="N152">
            <v>8961.0389610389611</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637.68115942028965</v>
          </cell>
          <cell r="AC152">
            <v>0</v>
          </cell>
          <cell r="AD152">
            <v>0</v>
          </cell>
          <cell r="AE152">
            <v>24258.461538461539</v>
          </cell>
          <cell r="AF152">
            <v>0</v>
          </cell>
          <cell r="AG152">
            <v>1979.9999999999998</v>
          </cell>
          <cell r="AH152">
            <v>0</v>
          </cell>
          <cell r="AI152">
            <v>117800</v>
          </cell>
          <cell r="AJ152">
            <v>41935.914552736976</v>
          </cell>
          <cell r="AK152">
            <v>0</v>
          </cell>
          <cell r="AL152">
            <v>1000</v>
          </cell>
          <cell r="AM152">
            <v>1356.8</v>
          </cell>
          <cell r="AN152">
            <v>0</v>
          </cell>
          <cell r="AO152">
            <v>0</v>
          </cell>
          <cell r="AP152">
            <v>0</v>
          </cell>
          <cell r="AQ152">
            <v>0</v>
          </cell>
          <cell r="AR152">
            <v>0</v>
          </cell>
          <cell r="AS152">
            <v>0</v>
          </cell>
          <cell r="AT152">
            <v>0</v>
          </cell>
          <cell r="AU152">
            <v>0</v>
          </cell>
          <cell r="AV152">
            <v>245920</v>
          </cell>
          <cell r="AW152">
            <v>40897.181658920788</v>
          </cell>
          <cell r="AX152">
            <v>162092.71455273696</v>
          </cell>
          <cell r="AY152">
            <v>41267.845018981017</v>
          </cell>
          <cell r="AZ152">
            <v>448909.89621165773</v>
          </cell>
          <cell r="BA152">
            <v>446553.09621165774</v>
          </cell>
          <cell r="BB152">
            <v>4180</v>
          </cell>
          <cell r="BC152">
            <v>334400</v>
          </cell>
          <cell r="BD152">
            <v>0</v>
          </cell>
          <cell r="BE152">
            <v>0</v>
          </cell>
          <cell r="BF152">
            <v>448909.89621165773</v>
          </cell>
          <cell r="BG152">
            <v>448909.89621165773</v>
          </cell>
          <cell r="BH152">
            <v>0</v>
          </cell>
          <cell r="BI152">
            <v>336756.8</v>
          </cell>
          <cell r="BJ152">
            <v>175664.08544726303</v>
          </cell>
          <cell r="BK152">
            <v>287817.18165892077</v>
          </cell>
          <cell r="BL152">
            <v>3597.7147707365098</v>
          </cell>
          <cell r="BM152">
            <v>3402.2882992873383</v>
          </cell>
          <cell r="BN152">
            <v>5.7439715349844558E-2</v>
          </cell>
          <cell r="BO152">
            <v>0</v>
          </cell>
          <cell r="BP152">
            <v>0</v>
          </cell>
          <cell r="BQ152">
            <v>448909.89621165773</v>
          </cell>
          <cell r="BR152">
            <v>5581.913702645722</v>
          </cell>
          <cell r="BS152" t="str">
            <v>Y</v>
          </cell>
          <cell r="BT152">
            <v>5611.373702645722</v>
          </cell>
          <cell r="BU152">
            <v>5.8382308406328409E-3</v>
          </cell>
          <cell r="BV152">
            <v>0</v>
          </cell>
        </row>
        <row r="153">
          <cell r="A153">
            <v>48</v>
          </cell>
          <cell r="B153" t="str">
            <v>Recoupment Academy</v>
          </cell>
          <cell r="C153">
            <v>144445</v>
          </cell>
          <cell r="D153">
            <v>9352088</v>
          </cell>
          <cell r="E153" t="str">
            <v>Ilketshall St Lawrence School</v>
          </cell>
          <cell r="F153">
            <v>96</v>
          </cell>
          <cell r="G153">
            <v>96</v>
          </cell>
          <cell r="H153">
            <v>0</v>
          </cell>
          <cell r="I153">
            <v>295104</v>
          </cell>
          <cell r="J153">
            <v>0</v>
          </cell>
          <cell r="K153">
            <v>0</v>
          </cell>
          <cell r="L153">
            <v>4600.0000000000146</v>
          </cell>
          <cell r="M153">
            <v>0</v>
          </cell>
          <cell r="N153">
            <v>6195.9183673469388</v>
          </cell>
          <cell r="O153">
            <v>0</v>
          </cell>
          <cell r="P153">
            <v>3440.0000000000068</v>
          </cell>
          <cell r="Q153">
            <v>2340</v>
          </cell>
          <cell r="R153">
            <v>0</v>
          </cell>
          <cell r="S153">
            <v>445.00000000000148</v>
          </cell>
          <cell r="T153">
            <v>0</v>
          </cell>
          <cell r="U153">
            <v>0</v>
          </cell>
          <cell r="V153">
            <v>0</v>
          </cell>
          <cell r="W153">
            <v>0</v>
          </cell>
          <cell r="X153">
            <v>0</v>
          </cell>
          <cell r="Y153">
            <v>0</v>
          </cell>
          <cell r="Z153">
            <v>0</v>
          </cell>
          <cell r="AA153">
            <v>0</v>
          </cell>
          <cell r="AB153">
            <v>0</v>
          </cell>
          <cell r="AC153">
            <v>0</v>
          </cell>
          <cell r="AD153">
            <v>0</v>
          </cell>
          <cell r="AE153">
            <v>23777.142857142855</v>
          </cell>
          <cell r="AF153">
            <v>0</v>
          </cell>
          <cell r="AG153">
            <v>0</v>
          </cell>
          <cell r="AH153">
            <v>0</v>
          </cell>
          <cell r="AI153">
            <v>117800</v>
          </cell>
          <cell r="AJ153">
            <v>32323.097463284375</v>
          </cell>
          <cell r="AK153">
            <v>0</v>
          </cell>
          <cell r="AL153">
            <v>0</v>
          </cell>
          <cell r="AM153">
            <v>3225.6</v>
          </cell>
          <cell r="AN153">
            <v>0</v>
          </cell>
          <cell r="AO153">
            <v>0</v>
          </cell>
          <cell r="AP153">
            <v>0</v>
          </cell>
          <cell r="AQ153">
            <v>0</v>
          </cell>
          <cell r="AR153">
            <v>0</v>
          </cell>
          <cell r="AS153">
            <v>0</v>
          </cell>
          <cell r="AT153">
            <v>0</v>
          </cell>
          <cell r="AU153">
            <v>0</v>
          </cell>
          <cell r="AV153">
            <v>295104</v>
          </cell>
          <cell r="AW153">
            <v>40798.061224489815</v>
          </cell>
          <cell r="AX153">
            <v>153348.69746328439</v>
          </cell>
          <cell r="AY153">
            <v>42286.466040816333</v>
          </cell>
          <cell r="AZ153">
            <v>489250.75868777419</v>
          </cell>
          <cell r="BA153">
            <v>486025.15868777421</v>
          </cell>
          <cell r="BB153">
            <v>4180</v>
          </cell>
          <cell r="BC153">
            <v>401280</v>
          </cell>
          <cell r="BD153">
            <v>0</v>
          </cell>
          <cell r="BE153">
            <v>0</v>
          </cell>
          <cell r="BF153">
            <v>489250.75868777419</v>
          </cell>
          <cell r="BG153">
            <v>489250.75868777419</v>
          </cell>
          <cell r="BH153">
            <v>0</v>
          </cell>
          <cell r="BI153">
            <v>404505.59999999998</v>
          </cell>
          <cell r="BJ153">
            <v>251156.90253671558</v>
          </cell>
          <cell r="BK153">
            <v>335902.06122448982</v>
          </cell>
          <cell r="BL153">
            <v>3498.9798044217691</v>
          </cell>
          <cell r="BM153">
            <v>3301.8746900692331</v>
          </cell>
          <cell r="BN153">
            <v>5.9694910574696329E-2</v>
          </cell>
          <cell r="BO153">
            <v>0</v>
          </cell>
          <cell r="BP153">
            <v>0</v>
          </cell>
          <cell r="BQ153">
            <v>489250.75868777419</v>
          </cell>
          <cell r="BR153">
            <v>5062.7620696643144</v>
          </cell>
          <cell r="BS153" t="str">
            <v>Y</v>
          </cell>
          <cell r="BT153">
            <v>5096.3620696643147</v>
          </cell>
          <cell r="BU153">
            <v>4.385103279921343E-2</v>
          </cell>
          <cell r="BV153">
            <v>0</v>
          </cell>
        </row>
        <row r="154">
          <cell r="A154">
            <v>312</v>
          </cell>
          <cell r="B154" t="str">
            <v>Recoupment Academy</v>
          </cell>
          <cell r="C154">
            <v>142018</v>
          </cell>
          <cell r="D154">
            <v>9352090</v>
          </cell>
          <cell r="E154" t="str">
            <v>Martlesham Primary Academy</v>
          </cell>
          <cell r="F154">
            <v>107</v>
          </cell>
          <cell r="G154">
            <v>107</v>
          </cell>
          <cell r="H154">
            <v>0</v>
          </cell>
          <cell r="I154">
            <v>328918</v>
          </cell>
          <cell r="J154">
            <v>0</v>
          </cell>
          <cell r="K154">
            <v>0</v>
          </cell>
          <cell r="L154">
            <v>10120</v>
          </cell>
          <cell r="M154">
            <v>0</v>
          </cell>
          <cell r="N154">
            <v>14439.540816326533</v>
          </cell>
          <cell r="O154">
            <v>0</v>
          </cell>
          <cell r="P154">
            <v>645.00000000000023</v>
          </cell>
          <cell r="Q154">
            <v>259.99999999999989</v>
          </cell>
          <cell r="R154">
            <v>0</v>
          </cell>
          <cell r="S154">
            <v>889.99999999999864</v>
          </cell>
          <cell r="T154">
            <v>0</v>
          </cell>
          <cell r="U154">
            <v>0</v>
          </cell>
          <cell r="V154">
            <v>0</v>
          </cell>
          <cell r="W154">
            <v>0</v>
          </cell>
          <cell r="X154">
            <v>0</v>
          </cell>
          <cell r="Y154">
            <v>0</v>
          </cell>
          <cell r="Z154">
            <v>0</v>
          </cell>
          <cell r="AA154">
            <v>0</v>
          </cell>
          <cell r="AB154">
            <v>2586.8131868131895</v>
          </cell>
          <cell r="AC154">
            <v>0</v>
          </cell>
          <cell r="AD154">
            <v>0</v>
          </cell>
          <cell r="AE154">
            <v>19259.999999999996</v>
          </cell>
          <cell r="AF154">
            <v>0</v>
          </cell>
          <cell r="AG154">
            <v>0</v>
          </cell>
          <cell r="AH154">
            <v>0</v>
          </cell>
          <cell r="AI154">
            <v>117800</v>
          </cell>
          <cell r="AJ154">
            <v>0</v>
          </cell>
          <cell r="AK154">
            <v>0</v>
          </cell>
          <cell r="AL154">
            <v>0</v>
          </cell>
          <cell r="AM154">
            <v>2380.8000000000002</v>
          </cell>
          <cell r="AN154">
            <v>0</v>
          </cell>
          <cell r="AO154">
            <v>0</v>
          </cell>
          <cell r="AP154">
            <v>0</v>
          </cell>
          <cell r="AQ154">
            <v>0</v>
          </cell>
          <cell r="AR154">
            <v>0</v>
          </cell>
          <cell r="AS154">
            <v>0</v>
          </cell>
          <cell r="AT154">
            <v>0</v>
          </cell>
          <cell r="AU154">
            <v>0</v>
          </cell>
          <cell r="AV154">
            <v>328918</v>
          </cell>
          <cell r="AW154">
            <v>48201.354003139713</v>
          </cell>
          <cell r="AX154">
            <v>120180.8</v>
          </cell>
          <cell r="AY154">
            <v>42436.134408163263</v>
          </cell>
          <cell r="AZ154">
            <v>497300.1540031397</v>
          </cell>
          <cell r="BA154">
            <v>494919.35400313971</v>
          </cell>
          <cell r="BB154">
            <v>4180</v>
          </cell>
          <cell r="BC154">
            <v>447260</v>
          </cell>
          <cell r="BD154">
            <v>0</v>
          </cell>
          <cell r="BE154">
            <v>0</v>
          </cell>
          <cell r="BF154">
            <v>497300.1540031397</v>
          </cell>
          <cell r="BG154">
            <v>497300.1540031397</v>
          </cell>
          <cell r="BH154">
            <v>0</v>
          </cell>
          <cell r="BI154">
            <v>449640.8</v>
          </cell>
          <cell r="BJ154">
            <v>329460</v>
          </cell>
          <cell r="BK154">
            <v>377119.35400313971</v>
          </cell>
          <cell r="BL154">
            <v>3524.4799439545768</v>
          </cell>
          <cell r="BM154">
            <v>3596.97217244898</v>
          </cell>
          <cell r="BN154">
            <v>-2.0153680656652743E-2</v>
          </cell>
          <cell r="BO154">
            <v>3.8634036306652741E-2</v>
          </cell>
          <cell r="BP154">
            <v>14869.314224972244</v>
          </cell>
          <cell r="BQ154">
            <v>512169.46822811197</v>
          </cell>
          <cell r="BR154">
            <v>4764.3800768982428</v>
          </cell>
          <cell r="BS154" t="str">
            <v>Y</v>
          </cell>
          <cell r="BT154">
            <v>4786.6305441879622</v>
          </cell>
          <cell r="BU154">
            <v>-7.5258713714844161E-3</v>
          </cell>
          <cell r="BV154">
            <v>0</v>
          </cell>
        </row>
        <row r="155">
          <cell r="A155">
            <v>57</v>
          </cell>
          <cell r="B155" t="str">
            <v>Recoupment Academy</v>
          </cell>
          <cell r="C155">
            <v>141554</v>
          </cell>
          <cell r="D155">
            <v>9352091</v>
          </cell>
          <cell r="E155" t="str">
            <v>Leiston Primary School</v>
          </cell>
          <cell r="F155">
            <v>274</v>
          </cell>
          <cell r="G155">
            <v>274</v>
          </cell>
          <cell r="H155">
            <v>0</v>
          </cell>
          <cell r="I155">
            <v>842276</v>
          </cell>
          <cell r="J155">
            <v>0</v>
          </cell>
          <cell r="K155">
            <v>0</v>
          </cell>
          <cell r="L155">
            <v>32660.000000000015</v>
          </cell>
          <cell r="M155">
            <v>0</v>
          </cell>
          <cell r="N155">
            <v>43172.064056939496</v>
          </cell>
          <cell r="O155">
            <v>0</v>
          </cell>
          <cell r="P155">
            <v>2365.0000000000027</v>
          </cell>
          <cell r="Q155">
            <v>20800</v>
          </cell>
          <cell r="R155">
            <v>0</v>
          </cell>
          <cell r="S155">
            <v>0</v>
          </cell>
          <cell r="T155">
            <v>0</v>
          </cell>
          <cell r="U155">
            <v>0</v>
          </cell>
          <cell r="V155">
            <v>0</v>
          </cell>
          <cell r="W155">
            <v>0</v>
          </cell>
          <cell r="X155">
            <v>0</v>
          </cell>
          <cell r="Y155">
            <v>0</v>
          </cell>
          <cell r="Z155">
            <v>0</v>
          </cell>
          <cell r="AA155">
            <v>0</v>
          </cell>
          <cell r="AB155">
            <v>5974.889867841408</v>
          </cell>
          <cell r="AC155">
            <v>0</v>
          </cell>
          <cell r="AD155">
            <v>0</v>
          </cell>
          <cell r="AE155">
            <v>102314.37788018433</v>
          </cell>
          <cell r="AF155">
            <v>0</v>
          </cell>
          <cell r="AG155">
            <v>0</v>
          </cell>
          <cell r="AH155">
            <v>0</v>
          </cell>
          <cell r="AI155">
            <v>117800</v>
          </cell>
          <cell r="AJ155">
            <v>0</v>
          </cell>
          <cell r="AK155">
            <v>0</v>
          </cell>
          <cell r="AL155">
            <v>0</v>
          </cell>
          <cell r="AM155">
            <v>4710.3999999999996</v>
          </cell>
          <cell r="AN155">
            <v>0</v>
          </cell>
          <cell r="AO155">
            <v>0</v>
          </cell>
          <cell r="AP155">
            <v>0</v>
          </cell>
          <cell r="AQ155">
            <v>0</v>
          </cell>
          <cell r="AR155">
            <v>0</v>
          </cell>
          <cell r="AS155">
            <v>0</v>
          </cell>
          <cell r="AT155">
            <v>0</v>
          </cell>
          <cell r="AU155">
            <v>0</v>
          </cell>
          <cell r="AV155">
            <v>842276</v>
          </cell>
          <cell r="AW155">
            <v>207286.33180496524</v>
          </cell>
          <cell r="AX155">
            <v>122510.39999999999</v>
          </cell>
          <cell r="AY155">
            <v>161811.77390865408</v>
          </cell>
          <cell r="AZ155">
            <v>1172072.7318049651</v>
          </cell>
          <cell r="BA155">
            <v>1167362.3318049652</v>
          </cell>
          <cell r="BB155">
            <v>4180</v>
          </cell>
          <cell r="BC155">
            <v>1145320</v>
          </cell>
          <cell r="BD155">
            <v>0</v>
          </cell>
          <cell r="BE155">
            <v>0</v>
          </cell>
          <cell r="BF155">
            <v>1172072.7318049651</v>
          </cell>
          <cell r="BG155">
            <v>1172072.7318049651</v>
          </cell>
          <cell r="BH155">
            <v>0</v>
          </cell>
          <cell r="BI155">
            <v>1150030.3999999999</v>
          </cell>
          <cell r="BJ155">
            <v>1027519.9999999999</v>
          </cell>
          <cell r="BK155">
            <v>1049562.3318049652</v>
          </cell>
          <cell r="BL155">
            <v>3830.5194591422087</v>
          </cell>
          <cell r="BM155">
            <v>3756.8070428057545</v>
          </cell>
          <cell r="BN155">
            <v>1.9621028042313943E-2</v>
          </cell>
          <cell r="BO155">
            <v>0</v>
          </cell>
          <cell r="BP155">
            <v>0</v>
          </cell>
          <cell r="BQ155">
            <v>1172072.7318049651</v>
          </cell>
          <cell r="BR155">
            <v>4260.4464664414791</v>
          </cell>
          <cell r="BS155" t="str">
            <v>Y</v>
          </cell>
          <cell r="BT155">
            <v>4277.6377073173908</v>
          </cell>
          <cell r="BU155">
            <v>1.9283740117915782E-2</v>
          </cell>
          <cell r="BV155">
            <v>0</v>
          </cell>
        </row>
        <row r="156">
          <cell r="A156">
            <v>515</v>
          </cell>
          <cell r="B156" t="str">
            <v>Recoupment Academy</v>
          </cell>
          <cell r="C156">
            <v>142025</v>
          </cell>
          <cell r="D156">
            <v>9352093</v>
          </cell>
          <cell r="E156" t="str">
            <v>St Christopher's CEVCP School</v>
          </cell>
          <cell r="F156">
            <v>343</v>
          </cell>
          <cell r="G156">
            <v>343</v>
          </cell>
          <cell r="H156">
            <v>0</v>
          </cell>
          <cell r="I156">
            <v>1054382</v>
          </cell>
          <cell r="J156">
            <v>0</v>
          </cell>
          <cell r="K156">
            <v>0</v>
          </cell>
          <cell r="L156">
            <v>26220.000000000047</v>
          </cell>
          <cell r="M156">
            <v>0</v>
          </cell>
          <cell r="N156">
            <v>38707.710280373831</v>
          </cell>
          <cell r="O156">
            <v>0</v>
          </cell>
          <cell r="P156">
            <v>0</v>
          </cell>
          <cell r="Q156">
            <v>519.99999999999966</v>
          </cell>
          <cell r="R156">
            <v>0</v>
          </cell>
          <cell r="S156">
            <v>0</v>
          </cell>
          <cell r="T156">
            <v>0</v>
          </cell>
          <cell r="U156">
            <v>0</v>
          </cell>
          <cell r="V156">
            <v>0</v>
          </cell>
          <cell r="W156">
            <v>0</v>
          </cell>
          <cell r="X156">
            <v>0</v>
          </cell>
          <cell r="Y156">
            <v>0</v>
          </cell>
          <cell r="Z156">
            <v>0</v>
          </cell>
          <cell r="AA156">
            <v>0</v>
          </cell>
          <cell r="AB156">
            <v>15224.385964912279</v>
          </cell>
          <cell r="AC156">
            <v>0</v>
          </cell>
          <cell r="AD156">
            <v>0</v>
          </cell>
          <cell r="AE156">
            <v>149108.65168539327</v>
          </cell>
          <cell r="AF156">
            <v>0</v>
          </cell>
          <cell r="AG156">
            <v>0</v>
          </cell>
          <cell r="AH156">
            <v>0</v>
          </cell>
          <cell r="AI156">
            <v>117800</v>
          </cell>
          <cell r="AJ156">
            <v>0</v>
          </cell>
          <cell r="AK156">
            <v>0</v>
          </cell>
          <cell r="AL156">
            <v>0</v>
          </cell>
          <cell r="AM156">
            <v>9472</v>
          </cell>
          <cell r="AN156">
            <v>0</v>
          </cell>
          <cell r="AO156">
            <v>0</v>
          </cell>
          <cell r="AP156">
            <v>0</v>
          </cell>
          <cell r="AQ156">
            <v>0</v>
          </cell>
          <cell r="AR156">
            <v>0</v>
          </cell>
          <cell r="AS156">
            <v>0</v>
          </cell>
          <cell r="AT156">
            <v>0</v>
          </cell>
          <cell r="AU156">
            <v>0</v>
          </cell>
          <cell r="AV156">
            <v>1054382</v>
          </cell>
          <cell r="AW156">
            <v>229780.74793067941</v>
          </cell>
          <cell r="AX156">
            <v>127272</v>
          </cell>
          <cell r="AY156">
            <v>191831.3708255802</v>
          </cell>
          <cell r="AZ156">
            <v>1411434.7479306795</v>
          </cell>
          <cell r="BA156">
            <v>1401962.7479306795</v>
          </cell>
          <cell r="BB156">
            <v>4180</v>
          </cell>
          <cell r="BC156">
            <v>1433740</v>
          </cell>
          <cell r="BD156">
            <v>31777.25206932053</v>
          </cell>
          <cell r="BE156">
            <v>0</v>
          </cell>
          <cell r="BF156">
            <v>1443212</v>
          </cell>
          <cell r="BG156">
            <v>1443212</v>
          </cell>
          <cell r="BH156">
            <v>0</v>
          </cell>
          <cell r="BI156">
            <v>1443212</v>
          </cell>
          <cell r="BJ156">
            <v>1315940</v>
          </cell>
          <cell r="BK156">
            <v>1315940</v>
          </cell>
          <cell r="BL156">
            <v>3836.5597667638485</v>
          </cell>
          <cell r="BM156">
            <v>3738.833229102167</v>
          </cell>
          <cell r="BN156">
            <v>2.6138244653706923E-2</v>
          </cell>
          <cell r="BO156">
            <v>0</v>
          </cell>
          <cell r="BP156">
            <v>0</v>
          </cell>
          <cell r="BQ156">
            <v>1443212</v>
          </cell>
          <cell r="BR156">
            <v>4180</v>
          </cell>
          <cell r="BS156" t="str">
            <v>Y</v>
          </cell>
          <cell r="BT156">
            <v>4207.6151603498538</v>
          </cell>
          <cell r="BU156">
            <v>2.5362509304277081E-2</v>
          </cell>
          <cell r="BV156">
            <v>0</v>
          </cell>
        </row>
        <row r="157">
          <cell r="A157">
            <v>81</v>
          </cell>
          <cell r="B157" t="str">
            <v>Recoupment Academy</v>
          </cell>
          <cell r="C157">
            <v>143069</v>
          </cell>
          <cell r="D157">
            <v>9352096</v>
          </cell>
          <cell r="E157" t="str">
            <v>Mendham Primary School</v>
          </cell>
          <cell r="F157">
            <v>74</v>
          </cell>
          <cell r="G157">
            <v>74</v>
          </cell>
          <cell r="H157">
            <v>0</v>
          </cell>
          <cell r="I157">
            <v>227476</v>
          </cell>
          <cell r="J157">
            <v>0</v>
          </cell>
          <cell r="K157">
            <v>0</v>
          </cell>
          <cell r="L157">
            <v>6900.00000000001</v>
          </cell>
          <cell r="M157">
            <v>0</v>
          </cell>
          <cell r="N157">
            <v>8625.0000000000127</v>
          </cell>
          <cell r="O157">
            <v>0</v>
          </cell>
          <cell r="P157">
            <v>3051.2328767123249</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14469.642857142859</v>
          </cell>
          <cell r="AF157">
            <v>0</v>
          </cell>
          <cell r="AG157">
            <v>3302.630136986274</v>
          </cell>
          <cell r="AH157">
            <v>0</v>
          </cell>
          <cell r="AI157">
            <v>117800</v>
          </cell>
          <cell r="AJ157">
            <v>45000</v>
          </cell>
          <cell r="AK157">
            <v>0</v>
          </cell>
          <cell r="AL157">
            <v>0</v>
          </cell>
          <cell r="AM157">
            <v>819.2</v>
          </cell>
          <cell r="AN157">
            <v>0</v>
          </cell>
          <cell r="AO157">
            <v>0</v>
          </cell>
          <cell r="AP157">
            <v>0</v>
          </cell>
          <cell r="AQ157">
            <v>0</v>
          </cell>
          <cell r="AR157">
            <v>0</v>
          </cell>
          <cell r="AS157">
            <v>0</v>
          </cell>
          <cell r="AT157">
            <v>0</v>
          </cell>
          <cell r="AU157">
            <v>0</v>
          </cell>
          <cell r="AV157">
            <v>227476</v>
          </cell>
          <cell r="AW157">
            <v>36348.505870841487</v>
          </cell>
          <cell r="AX157">
            <v>163619.20000000001</v>
          </cell>
          <cell r="AY157">
            <v>33756.623295499034</v>
          </cell>
          <cell r="AZ157">
            <v>427443.70587084151</v>
          </cell>
          <cell r="BA157">
            <v>426624.5058708415</v>
          </cell>
          <cell r="BB157">
            <v>4180</v>
          </cell>
          <cell r="BC157">
            <v>309320</v>
          </cell>
          <cell r="BD157">
            <v>0</v>
          </cell>
          <cell r="BE157">
            <v>0</v>
          </cell>
          <cell r="BF157">
            <v>427443.70587084151</v>
          </cell>
          <cell r="BG157">
            <v>427443.70587084146</v>
          </cell>
          <cell r="BH157">
            <v>0</v>
          </cell>
          <cell r="BI157">
            <v>310139.2</v>
          </cell>
          <cell r="BJ157">
            <v>146520</v>
          </cell>
          <cell r="BK157">
            <v>263824.5058708415</v>
          </cell>
          <cell r="BL157">
            <v>3565.1960252816421</v>
          </cell>
          <cell r="BM157">
            <v>3322.2036613333335</v>
          </cell>
          <cell r="BN157">
            <v>7.3141922867782885E-2</v>
          </cell>
          <cell r="BO157">
            <v>0</v>
          </cell>
          <cell r="BP157">
            <v>0</v>
          </cell>
          <cell r="BQ157">
            <v>427443.70587084151</v>
          </cell>
          <cell r="BR157">
            <v>5765.1960252816416</v>
          </cell>
          <cell r="BS157" t="str">
            <v>Y</v>
          </cell>
          <cell r="BT157">
            <v>5776.2662955519127</v>
          </cell>
          <cell r="BU157">
            <v>4.9539003823867001E-2</v>
          </cell>
          <cell r="BV157">
            <v>0</v>
          </cell>
        </row>
        <row r="158">
          <cell r="A158">
            <v>471</v>
          </cell>
          <cell r="B158" t="str">
            <v>Recoupment Academy</v>
          </cell>
          <cell r="C158">
            <v>143361</v>
          </cell>
          <cell r="D158">
            <v>9352097</v>
          </cell>
          <cell r="E158" t="str">
            <v>Mendlesham Primary School</v>
          </cell>
          <cell r="F158">
            <v>106</v>
          </cell>
          <cell r="G158">
            <v>106</v>
          </cell>
          <cell r="H158">
            <v>0</v>
          </cell>
          <cell r="I158">
            <v>325844</v>
          </cell>
          <cell r="J158">
            <v>0</v>
          </cell>
          <cell r="K158">
            <v>0</v>
          </cell>
          <cell r="L158">
            <v>10120.000000000011</v>
          </cell>
          <cell r="M158">
            <v>0</v>
          </cell>
          <cell r="N158">
            <v>12650.000000000015</v>
          </cell>
          <cell r="O158">
            <v>0</v>
          </cell>
          <cell r="P158">
            <v>0</v>
          </cell>
          <cell r="Q158">
            <v>259.99999999999989</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34438.351648351643</v>
          </cell>
          <cell r="AF158">
            <v>0</v>
          </cell>
          <cell r="AG158">
            <v>0</v>
          </cell>
          <cell r="AH158">
            <v>0</v>
          </cell>
          <cell r="AI158">
            <v>117800</v>
          </cell>
          <cell r="AJ158">
            <v>0</v>
          </cell>
          <cell r="AK158">
            <v>0</v>
          </cell>
          <cell r="AL158">
            <v>0</v>
          </cell>
          <cell r="AM158">
            <v>2176</v>
          </cell>
          <cell r="AN158">
            <v>0</v>
          </cell>
          <cell r="AO158">
            <v>0</v>
          </cell>
          <cell r="AP158">
            <v>0</v>
          </cell>
          <cell r="AQ158">
            <v>0</v>
          </cell>
          <cell r="AR158">
            <v>0</v>
          </cell>
          <cell r="AS158">
            <v>0</v>
          </cell>
          <cell r="AT158">
            <v>0</v>
          </cell>
          <cell r="AU158">
            <v>0</v>
          </cell>
          <cell r="AV158">
            <v>325844</v>
          </cell>
          <cell r="AW158">
            <v>57468.351648351672</v>
          </cell>
          <cell r="AX158">
            <v>119976</v>
          </cell>
          <cell r="AY158">
            <v>55952.215648351659</v>
          </cell>
          <cell r="AZ158">
            <v>503288.35164835164</v>
          </cell>
          <cell r="BA158">
            <v>501112.35164835164</v>
          </cell>
          <cell r="BB158">
            <v>4180</v>
          </cell>
          <cell r="BC158">
            <v>443080</v>
          </cell>
          <cell r="BD158">
            <v>0</v>
          </cell>
          <cell r="BE158">
            <v>0</v>
          </cell>
          <cell r="BF158">
            <v>503288.35164835164</v>
          </cell>
          <cell r="BG158">
            <v>503288.35164835164</v>
          </cell>
          <cell r="BH158">
            <v>0</v>
          </cell>
          <cell r="BI158">
            <v>445256</v>
          </cell>
          <cell r="BJ158">
            <v>325280</v>
          </cell>
          <cell r="BK158">
            <v>383312.35164835164</v>
          </cell>
          <cell r="BL158">
            <v>3616.1542608335062</v>
          </cell>
          <cell r="BM158">
            <v>3523.5903396396398</v>
          </cell>
          <cell r="BN158">
            <v>2.6269773802176176E-2</v>
          </cell>
          <cell r="BO158">
            <v>0</v>
          </cell>
          <cell r="BP158">
            <v>0</v>
          </cell>
          <cell r="BQ158">
            <v>503288.35164835164</v>
          </cell>
          <cell r="BR158">
            <v>4727.4750155504871</v>
          </cell>
          <cell r="BS158" t="str">
            <v>Y</v>
          </cell>
          <cell r="BT158">
            <v>4748.0033174372793</v>
          </cell>
          <cell r="BU158">
            <v>3.1172386164177279E-2</v>
          </cell>
          <cell r="BV158">
            <v>0</v>
          </cell>
        </row>
        <row r="159">
          <cell r="A159">
            <v>82</v>
          </cell>
          <cell r="B159" t="str">
            <v>Recoupment Academy</v>
          </cell>
          <cell r="C159">
            <v>143806</v>
          </cell>
          <cell r="D159">
            <v>9352098</v>
          </cell>
          <cell r="E159" t="str">
            <v>Middleton Community Primary School</v>
          </cell>
          <cell r="F159">
            <v>35</v>
          </cell>
          <cell r="G159">
            <v>35</v>
          </cell>
          <cell r="H159">
            <v>0</v>
          </cell>
          <cell r="I159">
            <v>107590</v>
          </cell>
          <cell r="J159">
            <v>0</v>
          </cell>
          <cell r="K159">
            <v>0</v>
          </cell>
          <cell r="L159">
            <v>1379.9999999999998</v>
          </cell>
          <cell r="M159">
            <v>0</v>
          </cell>
          <cell r="N159">
            <v>2719.5945945945946</v>
          </cell>
          <cell r="O159">
            <v>0</v>
          </cell>
          <cell r="P159">
            <v>1075.0000000000009</v>
          </cell>
          <cell r="Q159">
            <v>1300.0000000000011</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8844.2307692307695</v>
          </cell>
          <cell r="AF159">
            <v>0</v>
          </cell>
          <cell r="AG159">
            <v>1709.9999999999911</v>
          </cell>
          <cell r="AH159">
            <v>0</v>
          </cell>
          <cell r="AI159">
            <v>117800</v>
          </cell>
          <cell r="AJ159">
            <v>45000</v>
          </cell>
          <cell r="AK159">
            <v>0</v>
          </cell>
          <cell r="AL159">
            <v>1000</v>
          </cell>
          <cell r="AM159">
            <v>952.32</v>
          </cell>
          <cell r="AN159">
            <v>0</v>
          </cell>
          <cell r="AO159">
            <v>0</v>
          </cell>
          <cell r="AP159">
            <v>0</v>
          </cell>
          <cell r="AQ159">
            <v>0</v>
          </cell>
          <cell r="AR159">
            <v>0</v>
          </cell>
          <cell r="AS159">
            <v>0</v>
          </cell>
          <cell r="AT159">
            <v>0</v>
          </cell>
          <cell r="AU159">
            <v>0</v>
          </cell>
          <cell r="AV159">
            <v>107590</v>
          </cell>
          <cell r="AW159">
            <v>17028.825363825359</v>
          </cell>
          <cell r="AX159">
            <v>164752.32000000001</v>
          </cell>
          <cell r="AY159">
            <v>22080.392066528068</v>
          </cell>
          <cell r="AZ159">
            <v>289371.14536382537</v>
          </cell>
          <cell r="BA159">
            <v>287418.82536382537</v>
          </cell>
          <cell r="BB159">
            <v>4180</v>
          </cell>
          <cell r="BC159">
            <v>146300</v>
          </cell>
          <cell r="BD159">
            <v>0</v>
          </cell>
          <cell r="BE159">
            <v>0</v>
          </cell>
          <cell r="BF159">
            <v>289371.14536382537</v>
          </cell>
          <cell r="BG159">
            <v>289371.14536382537</v>
          </cell>
          <cell r="BH159">
            <v>0</v>
          </cell>
          <cell r="BI159">
            <v>148252.32</v>
          </cell>
          <cell r="BJ159">
            <v>-15499.999999999993</v>
          </cell>
          <cell r="BK159">
            <v>125618.82536382537</v>
          </cell>
          <cell r="BL159">
            <v>3589.1092961092963</v>
          </cell>
          <cell r="BM159">
            <v>3392.4386675675664</v>
          </cell>
          <cell r="BN159">
            <v>5.7973230414433974E-2</v>
          </cell>
          <cell r="BO159">
            <v>0</v>
          </cell>
          <cell r="BP159">
            <v>0</v>
          </cell>
          <cell r="BQ159">
            <v>289371.14536382537</v>
          </cell>
          <cell r="BR159">
            <v>8211.9664389664395</v>
          </cell>
          <cell r="BS159" t="str">
            <v>Y</v>
          </cell>
          <cell r="BT159">
            <v>8267.7470103950109</v>
          </cell>
          <cell r="BU159">
            <v>5.773232451188326E-2</v>
          </cell>
          <cell r="BV159">
            <v>0</v>
          </cell>
        </row>
        <row r="160">
          <cell r="A160">
            <v>511</v>
          </cell>
          <cell r="B160" t="str">
            <v>Recoupment Academy</v>
          </cell>
          <cell r="C160">
            <v>142026</v>
          </cell>
          <cell r="D160">
            <v>9352099</v>
          </cell>
          <cell r="E160" t="str">
            <v>Tudor Church of England Primary School, Sudbury</v>
          </cell>
          <cell r="F160">
            <v>214</v>
          </cell>
          <cell r="G160">
            <v>214</v>
          </cell>
          <cell r="H160">
            <v>0</v>
          </cell>
          <cell r="I160">
            <v>657836</v>
          </cell>
          <cell r="J160">
            <v>0</v>
          </cell>
          <cell r="K160">
            <v>0</v>
          </cell>
          <cell r="L160">
            <v>26680.000000000044</v>
          </cell>
          <cell r="M160">
            <v>0</v>
          </cell>
          <cell r="N160">
            <v>37136.711711711716</v>
          </cell>
          <cell r="O160">
            <v>0</v>
          </cell>
          <cell r="P160">
            <v>16769.999999999989</v>
          </cell>
          <cell r="Q160">
            <v>10399.999999999984</v>
          </cell>
          <cell r="R160">
            <v>0</v>
          </cell>
          <cell r="S160">
            <v>0</v>
          </cell>
          <cell r="T160">
            <v>0</v>
          </cell>
          <cell r="U160">
            <v>0</v>
          </cell>
          <cell r="V160">
            <v>0</v>
          </cell>
          <cell r="W160">
            <v>0</v>
          </cell>
          <cell r="X160">
            <v>0</v>
          </cell>
          <cell r="Y160">
            <v>0</v>
          </cell>
          <cell r="Z160">
            <v>0</v>
          </cell>
          <cell r="AA160">
            <v>0</v>
          </cell>
          <cell r="AB160">
            <v>10290.710382513656</v>
          </cell>
          <cell r="AC160">
            <v>0</v>
          </cell>
          <cell r="AD160">
            <v>0</v>
          </cell>
          <cell r="AE160">
            <v>59288.313253012042</v>
          </cell>
          <cell r="AF160">
            <v>0</v>
          </cell>
          <cell r="AG160">
            <v>0</v>
          </cell>
          <cell r="AH160">
            <v>0</v>
          </cell>
          <cell r="AI160">
            <v>117800</v>
          </cell>
          <cell r="AJ160">
            <v>0</v>
          </cell>
          <cell r="AK160">
            <v>0</v>
          </cell>
          <cell r="AL160">
            <v>0</v>
          </cell>
          <cell r="AM160">
            <v>5324.8</v>
          </cell>
          <cell r="AN160">
            <v>0</v>
          </cell>
          <cell r="AO160">
            <v>0</v>
          </cell>
          <cell r="AP160">
            <v>0</v>
          </cell>
          <cell r="AQ160">
            <v>0</v>
          </cell>
          <cell r="AR160">
            <v>0</v>
          </cell>
          <cell r="AS160">
            <v>0</v>
          </cell>
          <cell r="AT160">
            <v>0</v>
          </cell>
          <cell r="AU160">
            <v>0</v>
          </cell>
          <cell r="AV160">
            <v>657836</v>
          </cell>
          <cell r="AW160">
            <v>160565.73534723744</v>
          </cell>
          <cell r="AX160">
            <v>123124.8</v>
          </cell>
          <cell r="AY160">
            <v>114780.53310886791</v>
          </cell>
          <cell r="AZ160">
            <v>941526.53534723748</v>
          </cell>
          <cell r="BA160">
            <v>936201.73534723744</v>
          </cell>
          <cell r="BB160">
            <v>4180</v>
          </cell>
          <cell r="BC160">
            <v>894520</v>
          </cell>
          <cell r="BD160">
            <v>0</v>
          </cell>
          <cell r="BE160">
            <v>0</v>
          </cell>
          <cell r="BF160">
            <v>941526.53534723748</v>
          </cell>
          <cell r="BG160">
            <v>941526.53534723748</v>
          </cell>
          <cell r="BH160">
            <v>0</v>
          </cell>
          <cell r="BI160">
            <v>899844.8</v>
          </cell>
          <cell r="BJ160">
            <v>776720</v>
          </cell>
          <cell r="BK160">
            <v>818401.73534723744</v>
          </cell>
          <cell r="BL160">
            <v>3824.3071745198013</v>
          </cell>
          <cell r="BM160">
            <v>3851.6703446009387</v>
          </cell>
          <cell r="BN160">
            <v>-7.1042346911888935E-3</v>
          </cell>
          <cell r="BO160">
            <v>2.5584590341188894E-2</v>
          </cell>
          <cell r="BP160">
            <v>21088.289289727069</v>
          </cell>
          <cell r="BQ160">
            <v>962614.82463696459</v>
          </cell>
          <cell r="BR160">
            <v>4473.3178721353479</v>
          </cell>
          <cell r="BS160" t="str">
            <v>Y</v>
          </cell>
          <cell r="BT160">
            <v>4498.2001151260029</v>
          </cell>
          <cell r="BU160">
            <v>1.5548552447062214E-2</v>
          </cell>
          <cell r="BV160">
            <v>0</v>
          </cell>
        </row>
        <row r="161">
          <cell r="A161">
            <v>84</v>
          </cell>
          <cell r="B161" t="str">
            <v>Recoupment Academy</v>
          </cell>
          <cell r="C161">
            <v>146173</v>
          </cell>
          <cell r="D161">
            <v>9352100</v>
          </cell>
          <cell r="E161" t="str">
            <v>Occold Primary School</v>
          </cell>
          <cell r="F161">
            <v>59</v>
          </cell>
          <cell r="G161">
            <v>59</v>
          </cell>
          <cell r="H161">
            <v>0</v>
          </cell>
          <cell r="I161">
            <v>181366</v>
          </cell>
          <cell r="J161">
            <v>0</v>
          </cell>
          <cell r="K161">
            <v>0</v>
          </cell>
          <cell r="L161">
            <v>4600.0000000000045</v>
          </cell>
          <cell r="M161">
            <v>0</v>
          </cell>
          <cell r="N161">
            <v>6076.119402985074</v>
          </cell>
          <cell r="O161">
            <v>0</v>
          </cell>
          <cell r="P161">
            <v>430.00000000000045</v>
          </cell>
          <cell r="Q161">
            <v>0</v>
          </cell>
          <cell r="R161">
            <v>0</v>
          </cell>
          <cell r="S161">
            <v>0</v>
          </cell>
          <cell r="T161">
            <v>0</v>
          </cell>
          <cell r="U161">
            <v>0</v>
          </cell>
          <cell r="V161">
            <v>0</v>
          </cell>
          <cell r="W161">
            <v>0</v>
          </cell>
          <cell r="X161">
            <v>0</v>
          </cell>
          <cell r="Y161">
            <v>0</v>
          </cell>
          <cell r="Z161">
            <v>0</v>
          </cell>
          <cell r="AA161">
            <v>0</v>
          </cell>
          <cell r="AB161">
            <v>636.27450980392155</v>
          </cell>
          <cell r="AC161">
            <v>0</v>
          </cell>
          <cell r="AD161">
            <v>0</v>
          </cell>
          <cell r="AE161">
            <v>19878.461538461539</v>
          </cell>
          <cell r="AF161">
            <v>0</v>
          </cell>
          <cell r="AG161">
            <v>2213.999999999985</v>
          </cell>
          <cell r="AH161">
            <v>0</v>
          </cell>
          <cell r="AI161">
            <v>117800</v>
          </cell>
          <cell r="AJ161">
            <v>0</v>
          </cell>
          <cell r="AK161">
            <v>0</v>
          </cell>
          <cell r="AL161">
            <v>1000</v>
          </cell>
          <cell r="AM161">
            <v>983.04</v>
          </cell>
          <cell r="AN161">
            <v>0</v>
          </cell>
          <cell r="AO161">
            <v>0</v>
          </cell>
          <cell r="AP161">
            <v>0</v>
          </cell>
          <cell r="AQ161">
            <v>4534</v>
          </cell>
          <cell r="AR161">
            <v>0</v>
          </cell>
          <cell r="AS161">
            <v>0</v>
          </cell>
          <cell r="AT161">
            <v>0</v>
          </cell>
          <cell r="AU161">
            <v>0</v>
          </cell>
          <cell r="AV161">
            <v>181366</v>
          </cell>
          <cell r="AW161">
            <v>33834.855451250522</v>
          </cell>
          <cell r="AX161">
            <v>124317.04</v>
          </cell>
          <cell r="AY161">
            <v>35430.385239954077</v>
          </cell>
          <cell r="AZ161">
            <v>339517.89545125049</v>
          </cell>
          <cell r="BA161">
            <v>333000.85545125051</v>
          </cell>
          <cell r="BB161">
            <v>4180</v>
          </cell>
          <cell r="BC161">
            <v>246620</v>
          </cell>
          <cell r="BD161">
            <v>0</v>
          </cell>
          <cell r="BE161">
            <v>0</v>
          </cell>
          <cell r="BF161">
            <v>339517.89545125049</v>
          </cell>
          <cell r="BG161">
            <v>339517.89545125049</v>
          </cell>
          <cell r="BH161">
            <v>0</v>
          </cell>
          <cell r="BI161">
            <v>253137.04</v>
          </cell>
          <cell r="BJ161">
            <v>134354</v>
          </cell>
          <cell r="BK161">
            <v>220734.85545125048</v>
          </cell>
          <cell r="BL161">
            <v>3741.2687364618723</v>
          </cell>
          <cell r="BM161">
            <v>3724.5930567164182</v>
          </cell>
          <cell r="BN161">
            <v>4.4771816656274614E-3</v>
          </cell>
          <cell r="BO161">
            <v>1.4003173984372537E-2</v>
          </cell>
          <cell r="BP161">
            <v>3077.2113510569702</v>
          </cell>
          <cell r="BQ161">
            <v>342595.10680230748</v>
          </cell>
          <cell r="BR161">
            <v>5696.238420378093</v>
          </cell>
          <cell r="BS161" t="str">
            <v>Y</v>
          </cell>
          <cell r="BT161">
            <v>5806.6967254628389</v>
          </cell>
          <cell r="BU161">
            <v>5.6292147906078283E-2</v>
          </cell>
          <cell r="BV161">
            <v>0</v>
          </cell>
        </row>
        <row r="162">
          <cell r="A162">
            <v>474</v>
          </cell>
          <cell r="B162" t="str">
            <v>Recoupment Academy</v>
          </cell>
          <cell r="C162">
            <v>142027</v>
          </cell>
          <cell r="D162">
            <v>9352103</v>
          </cell>
          <cell r="E162" t="str">
            <v>Great Heath Academy</v>
          </cell>
          <cell r="F162">
            <v>497</v>
          </cell>
          <cell r="G162">
            <v>497</v>
          </cell>
          <cell r="H162">
            <v>0</v>
          </cell>
          <cell r="I162">
            <v>1527778</v>
          </cell>
          <cell r="J162">
            <v>0</v>
          </cell>
          <cell r="K162">
            <v>0</v>
          </cell>
          <cell r="L162">
            <v>34499.999999999905</v>
          </cell>
          <cell r="M162">
            <v>0</v>
          </cell>
          <cell r="N162">
            <v>58592.166344293997</v>
          </cell>
          <cell r="O162">
            <v>0</v>
          </cell>
          <cell r="P162">
            <v>0</v>
          </cell>
          <cell r="Q162">
            <v>35360.000000000022</v>
          </cell>
          <cell r="R162">
            <v>0</v>
          </cell>
          <cell r="S162">
            <v>0</v>
          </cell>
          <cell r="T162">
            <v>0</v>
          </cell>
          <cell r="U162">
            <v>0</v>
          </cell>
          <cell r="V162">
            <v>0</v>
          </cell>
          <cell r="W162">
            <v>0</v>
          </cell>
          <cell r="X162">
            <v>0</v>
          </cell>
          <cell r="Y162">
            <v>0</v>
          </cell>
          <cell r="Z162">
            <v>0</v>
          </cell>
          <cell r="AA162">
            <v>0</v>
          </cell>
          <cell r="AB162">
            <v>19432.464454976296</v>
          </cell>
          <cell r="AC162">
            <v>0</v>
          </cell>
          <cell r="AD162">
            <v>0</v>
          </cell>
          <cell r="AE162">
            <v>185758.72</v>
          </cell>
          <cell r="AF162">
            <v>0</v>
          </cell>
          <cell r="AG162">
            <v>162.00000000001023</v>
          </cell>
          <cell r="AH162">
            <v>0</v>
          </cell>
          <cell r="AI162">
            <v>117800</v>
          </cell>
          <cell r="AJ162">
            <v>0</v>
          </cell>
          <cell r="AK162">
            <v>0</v>
          </cell>
          <cell r="AL162">
            <v>0</v>
          </cell>
          <cell r="AM162">
            <v>8550.4</v>
          </cell>
          <cell r="AN162">
            <v>0</v>
          </cell>
          <cell r="AO162">
            <v>0</v>
          </cell>
          <cell r="AP162">
            <v>0</v>
          </cell>
          <cell r="AQ162">
            <v>0</v>
          </cell>
          <cell r="AR162">
            <v>0</v>
          </cell>
          <cell r="AS162">
            <v>0</v>
          </cell>
          <cell r="AT162">
            <v>0</v>
          </cell>
          <cell r="AU162">
            <v>0</v>
          </cell>
          <cell r="AV162">
            <v>1527778</v>
          </cell>
          <cell r="AW162">
            <v>333805.35079927021</v>
          </cell>
          <cell r="AX162">
            <v>126350.39999999999</v>
          </cell>
          <cell r="AY162">
            <v>259983.66717214696</v>
          </cell>
          <cell r="AZ162">
            <v>1987933.7507992701</v>
          </cell>
          <cell r="BA162">
            <v>1979383.3507992702</v>
          </cell>
          <cell r="BB162">
            <v>4180</v>
          </cell>
          <cell r="BC162">
            <v>2077460</v>
          </cell>
          <cell r="BD162">
            <v>98076.649200729793</v>
          </cell>
          <cell r="BE162">
            <v>0</v>
          </cell>
          <cell r="BF162">
            <v>2086010.4</v>
          </cell>
          <cell r="BG162">
            <v>2086010.4000000001</v>
          </cell>
          <cell r="BH162">
            <v>0</v>
          </cell>
          <cell r="BI162">
            <v>2086010.4</v>
          </cell>
          <cell r="BJ162">
            <v>1959660</v>
          </cell>
          <cell r="BK162">
            <v>1959660</v>
          </cell>
          <cell r="BL162">
            <v>3942.9778672032194</v>
          </cell>
          <cell r="BM162">
            <v>3746.3303337890625</v>
          </cell>
          <cell r="BN162">
            <v>5.2490708478252726E-2</v>
          </cell>
          <cell r="BO162">
            <v>0</v>
          </cell>
          <cell r="BP162">
            <v>0</v>
          </cell>
          <cell r="BQ162">
            <v>2086010.4</v>
          </cell>
          <cell r="BR162">
            <v>4180</v>
          </cell>
          <cell r="BS162" t="str">
            <v>Y</v>
          </cell>
          <cell r="BT162">
            <v>4197.2040241448694</v>
          </cell>
          <cell r="BU162">
            <v>5.105108260815272E-2</v>
          </cell>
          <cell r="BV162">
            <v>0</v>
          </cell>
        </row>
        <row r="163">
          <cell r="A163">
            <v>62</v>
          </cell>
          <cell r="B163" t="str">
            <v>Recoupment Academy</v>
          </cell>
          <cell r="C163">
            <v>142187</v>
          </cell>
          <cell r="D163">
            <v>9352104</v>
          </cell>
          <cell r="E163" t="str">
            <v>Gunton Primary Academy</v>
          </cell>
          <cell r="F163">
            <v>306</v>
          </cell>
          <cell r="G163">
            <v>306</v>
          </cell>
          <cell r="H163">
            <v>0</v>
          </cell>
          <cell r="I163">
            <v>940644</v>
          </cell>
          <cell r="J163">
            <v>0</v>
          </cell>
          <cell r="K163">
            <v>0</v>
          </cell>
          <cell r="L163">
            <v>33580</v>
          </cell>
          <cell r="M163">
            <v>0</v>
          </cell>
          <cell r="N163">
            <v>43987.5</v>
          </cell>
          <cell r="O163">
            <v>0</v>
          </cell>
          <cell r="P163">
            <v>1294.2295081967225</v>
          </cell>
          <cell r="Q163">
            <v>0</v>
          </cell>
          <cell r="R163">
            <v>5347.4754098360618</v>
          </cell>
          <cell r="S163">
            <v>31252.13114754092</v>
          </cell>
          <cell r="T163">
            <v>953.11475409836078</v>
          </cell>
          <cell r="U163">
            <v>12440.655737704921</v>
          </cell>
          <cell r="V163">
            <v>0</v>
          </cell>
          <cell r="W163">
            <v>0</v>
          </cell>
          <cell r="X163">
            <v>0</v>
          </cell>
          <cell r="Y163">
            <v>0</v>
          </cell>
          <cell r="Z163">
            <v>0</v>
          </cell>
          <cell r="AA163">
            <v>0</v>
          </cell>
          <cell r="AB163">
            <v>2579.3103448275879</v>
          </cell>
          <cell r="AC163">
            <v>0</v>
          </cell>
          <cell r="AD163">
            <v>0</v>
          </cell>
          <cell r="AE163">
            <v>77223.1640625</v>
          </cell>
          <cell r="AF163">
            <v>0</v>
          </cell>
          <cell r="AG163">
            <v>0</v>
          </cell>
          <cell r="AH163">
            <v>0</v>
          </cell>
          <cell r="AI163">
            <v>117800</v>
          </cell>
          <cell r="AJ163">
            <v>0</v>
          </cell>
          <cell r="AK163">
            <v>0</v>
          </cell>
          <cell r="AL163">
            <v>0</v>
          </cell>
          <cell r="AM163">
            <v>7321.6</v>
          </cell>
          <cell r="AN163">
            <v>0</v>
          </cell>
          <cell r="AO163">
            <v>0</v>
          </cell>
          <cell r="AP163">
            <v>0</v>
          </cell>
          <cell r="AQ163">
            <v>0</v>
          </cell>
          <cell r="AR163">
            <v>0</v>
          </cell>
          <cell r="AS163">
            <v>0</v>
          </cell>
          <cell r="AT163">
            <v>0</v>
          </cell>
          <cell r="AU163">
            <v>0</v>
          </cell>
          <cell r="AV163">
            <v>940644</v>
          </cell>
          <cell r="AW163">
            <v>208657.58096470457</v>
          </cell>
          <cell r="AX163">
            <v>125121.60000000001</v>
          </cell>
          <cell r="AY163">
            <v>151649.58134118849</v>
          </cell>
          <cell r="AZ163">
            <v>1274423.1809647046</v>
          </cell>
          <cell r="BA163">
            <v>1267101.5809647045</v>
          </cell>
          <cell r="BB163">
            <v>4180</v>
          </cell>
          <cell r="BC163">
            <v>1279080</v>
          </cell>
          <cell r="BD163">
            <v>11978.41903529549</v>
          </cell>
          <cell r="BE163">
            <v>0</v>
          </cell>
          <cell r="BF163">
            <v>1286401.6000000001</v>
          </cell>
          <cell r="BG163">
            <v>1286401.6000000001</v>
          </cell>
          <cell r="BH163">
            <v>0</v>
          </cell>
          <cell r="BI163">
            <v>1286401.6000000001</v>
          </cell>
          <cell r="BJ163">
            <v>1161280</v>
          </cell>
          <cell r="BK163">
            <v>1161280</v>
          </cell>
          <cell r="BL163">
            <v>3795.0326797385619</v>
          </cell>
          <cell r="BM163">
            <v>3704.2590698051954</v>
          </cell>
          <cell r="BN163">
            <v>2.4505200155490268E-2</v>
          </cell>
          <cell r="BO163">
            <v>0</v>
          </cell>
          <cell r="BP163">
            <v>0</v>
          </cell>
          <cell r="BQ163">
            <v>1286401.6000000001</v>
          </cell>
          <cell r="BR163">
            <v>4180</v>
          </cell>
          <cell r="BS163" t="str">
            <v>Y</v>
          </cell>
          <cell r="BT163">
            <v>4203.9267973856213</v>
          </cell>
          <cell r="BU163">
            <v>2.2821728912444161E-2</v>
          </cell>
          <cell r="BV163">
            <v>0</v>
          </cell>
        </row>
        <row r="164">
          <cell r="A164">
            <v>494</v>
          </cell>
          <cell r="B164" t="str">
            <v>Recoupment Academy</v>
          </cell>
          <cell r="C164">
            <v>147509</v>
          </cell>
          <cell r="D164">
            <v>9352105</v>
          </cell>
          <cell r="E164" t="str">
            <v>Ringshall School</v>
          </cell>
          <cell r="F164">
            <v>130</v>
          </cell>
          <cell r="G164">
            <v>130</v>
          </cell>
          <cell r="H164">
            <v>0</v>
          </cell>
          <cell r="I164">
            <v>399620</v>
          </cell>
          <cell r="J164">
            <v>0</v>
          </cell>
          <cell r="K164">
            <v>0</v>
          </cell>
          <cell r="L164">
            <v>3219.9999999999973</v>
          </cell>
          <cell r="M164">
            <v>0</v>
          </cell>
          <cell r="N164">
            <v>4254.0650406504064</v>
          </cell>
          <cell r="O164">
            <v>0</v>
          </cell>
          <cell r="P164">
            <v>214.99999999999991</v>
          </cell>
          <cell r="Q164">
            <v>0</v>
          </cell>
          <cell r="R164">
            <v>0</v>
          </cell>
          <cell r="S164">
            <v>0</v>
          </cell>
          <cell r="T164">
            <v>0</v>
          </cell>
          <cell r="U164">
            <v>0</v>
          </cell>
          <cell r="V164">
            <v>0</v>
          </cell>
          <cell r="W164">
            <v>0</v>
          </cell>
          <cell r="X164">
            <v>0</v>
          </cell>
          <cell r="Y164">
            <v>0</v>
          </cell>
          <cell r="Z164">
            <v>0</v>
          </cell>
          <cell r="AA164">
            <v>0</v>
          </cell>
          <cell r="AB164">
            <v>7944.4444444444362</v>
          </cell>
          <cell r="AC164">
            <v>0</v>
          </cell>
          <cell r="AD164">
            <v>0</v>
          </cell>
          <cell r="AE164">
            <v>33071.21212121212</v>
          </cell>
          <cell r="AF164">
            <v>0</v>
          </cell>
          <cell r="AG164">
            <v>2879.9999999999995</v>
          </cell>
          <cell r="AH164">
            <v>0</v>
          </cell>
          <cell r="AI164">
            <v>117800</v>
          </cell>
          <cell r="AJ164">
            <v>11895.861148197584</v>
          </cell>
          <cell r="AK164">
            <v>0</v>
          </cell>
          <cell r="AL164">
            <v>0</v>
          </cell>
          <cell r="AM164">
            <v>2585.6</v>
          </cell>
          <cell r="AN164">
            <v>0</v>
          </cell>
          <cell r="AO164">
            <v>0</v>
          </cell>
          <cell r="AP164">
            <v>0</v>
          </cell>
          <cell r="AQ164">
            <v>0</v>
          </cell>
          <cell r="AR164">
            <v>0</v>
          </cell>
          <cell r="AS164">
            <v>0</v>
          </cell>
          <cell r="AT164">
            <v>0</v>
          </cell>
          <cell r="AU164">
            <v>0</v>
          </cell>
          <cell r="AV164">
            <v>399620</v>
          </cell>
          <cell r="AW164">
            <v>51584.721606306965</v>
          </cell>
          <cell r="AX164">
            <v>132281.46114819759</v>
          </cell>
          <cell r="AY164">
            <v>46914.608641537321</v>
          </cell>
          <cell r="AZ164">
            <v>583486.18275450449</v>
          </cell>
          <cell r="BA164">
            <v>580900.58275450452</v>
          </cell>
          <cell r="BB164">
            <v>4180</v>
          </cell>
          <cell r="BC164">
            <v>543400</v>
          </cell>
          <cell r="BD164">
            <v>0</v>
          </cell>
          <cell r="BE164">
            <v>0</v>
          </cell>
          <cell r="BF164">
            <v>583486.18275450449</v>
          </cell>
          <cell r="BG164">
            <v>583486.18275450449</v>
          </cell>
          <cell r="BH164">
            <v>0</v>
          </cell>
          <cell r="BI164">
            <v>545985.6</v>
          </cell>
          <cell r="BJ164">
            <v>413704.13885180245</v>
          </cell>
          <cell r="BK164">
            <v>451204.72160630696</v>
          </cell>
          <cell r="BL164">
            <v>3470.8055508177458</v>
          </cell>
          <cell r="BM164">
            <v>3396.295432184515</v>
          </cell>
          <cell r="BN164">
            <v>2.1938644655923097E-2</v>
          </cell>
          <cell r="BO164">
            <v>0</v>
          </cell>
          <cell r="BP164">
            <v>0</v>
          </cell>
          <cell r="BQ164">
            <v>583486.18275450449</v>
          </cell>
          <cell r="BR164">
            <v>4468.4660211884966</v>
          </cell>
          <cell r="BS164" t="str">
            <v>Y</v>
          </cell>
          <cell r="BT164">
            <v>4488.355251957727</v>
          </cell>
          <cell r="BU164">
            <v>1.7560140963684745E-2</v>
          </cell>
          <cell r="BV164">
            <v>0</v>
          </cell>
        </row>
        <row r="165">
          <cell r="A165">
            <v>96</v>
          </cell>
          <cell r="B165" t="str">
            <v>Recoupment Academy</v>
          </cell>
          <cell r="C165">
            <v>146494</v>
          </cell>
          <cell r="D165">
            <v>9352106</v>
          </cell>
          <cell r="E165" t="str">
            <v>Saxmundham Primary School</v>
          </cell>
          <cell r="F165">
            <v>260</v>
          </cell>
          <cell r="G165">
            <v>260</v>
          </cell>
          <cell r="H165">
            <v>0</v>
          </cell>
          <cell r="I165">
            <v>799240</v>
          </cell>
          <cell r="J165">
            <v>0</v>
          </cell>
          <cell r="K165">
            <v>0</v>
          </cell>
          <cell r="L165">
            <v>34959.999999999964</v>
          </cell>
          <cell r="M165">
            <v>0</v>
          </cell>
          <cell r="N165">
            <v>43699.999999999949</v>
          </cell>
          <cell r="O165">
            <v>0</v>
          </cell>
          <cell r="P165">
            <v>36043.629343629364</v>
          </cell>
          <cell r="Q165">
            <v>261.00386100386095</v>
          </cell>
          <cell r="R165">
            <v>0</v>
          </cell>
          <cell r="S165">
            <v>0</v>
          </cell>
          <cell r="T165">
            <v>0</v>
          </cell>
          <cell r="U165">
            <v>0</v>
          </cell>
          <cell r="V165">
            <v>0</v>
          </cell>
          <cell r="W165">
            <v>0</v>
          </cell>
          <cell r="X165">
            <v>0</v>
          </cell>
          <cell r="Y165">
            <v>0</v>
          </cell>
          <cell r="Z165">
            <v>0</v>
          </cell>
          <cell r="AA165">
            <v>0</v>
          </cell>
          <cell r="AB165">
            <v>3163.716814159287</v>
          </cell>
          <cell r="AC165">
            <v>0</v>
          </cell>
          <cell r="AD165">
            <v>0</v>
          </cell>
          <cell r="AE165">
            <v>108572.03389830509</v>
          </cell>
          <cell r="AF165">
            <v>0</v>
          </cell>
          <cell r="AG165">
            <v>6660.0000000000082</v>
          </cell>
          <cell r="AH165">
            <v>0</v>
          </cell>
          <cell r="AI165">
            <v>117800</v>
          </cell>
          <cell r="AJ165">
            <v>0</v>
          </cell>
          <cell r="AK165">
            <v>0</v>
          </cell>
          <cell r="AL165">
            <v>0</v>
          </cell>
          <cell r="AM165">
            <v>7526.4</v>
          </cell>
          <cell r="AN165">
            <v>0</v>
          </cell>
          <cell r="AO165">
            <v>0</v>
          </cell>
          <cell r="AP165">
            <v>0</v>
          </cell>
          <cell r="AQ165">
            <v>0</v>
          </cell>
          <cell r="AR165">
            <v>0</v>
          </cell>
          <cell r="AS165">
            <v>0</v>
          </cell>
          <cell r="AT165">
            <v>0</v>
          </cell>
          <cell r="AU165">
            <v>0</v>
          </cell>
          <cell r="AV165">
            <v>799240</v>
          </cell>
          <cell r="AW165">
            <v>233360.38391709753</v>
          </cell>
          <cell r="AX165">
            <v>125326.39999999999</v>
          </cell>
          <cell r="AY165">
            <v>176053.21450062166</v>
          </cell>
          <cell r="AZ165">
            <v>1157926.7839170974</v>
          </cell>
          <cell r="BA165">
            <v>1150400.3839170975</v>
          </cell>
          <cell r="BB165">
            <v>4180</v>
          </cell>
          <cell r="BC165">
            <v>1086800</v>
          </cell>
          <cell r="BD165">
            <v>0</v>
          </cell>
          <cell r="BE165">
            <v>0</v>
          </cell>
          <cell r="BF165">
            <v>1157926.7839170974</v>
          </cell>
          <cell r="BG165">
            <v>1157926.7839170976</v>
          </cell>
          <cell r="BH165">
            <v>0</v>
          </cell>
          <cell r="BI165">
            <v>1094326.3999999999</v>
          </cell>
          <cell r="BJ165">
            <v>968999.99999999988</v>
          </cell>
          <cell r="BK165">
            <v>1032600.3839170974</v>
          </cell>
          <cell r="BL165">
            <v>3971.5399381426823</v>
          </cell>
          <cell r="BM165">
            <v>3747.682007720588</v>
          </cell>
          <cell r="BN165">
            <v>5.9732370558901564E-2</v>
          </cell>
          <cell r="BO165">
            <v>0</v>
          </cell>
          <cell r="BP165">
            <v>0</v>
          </cell>
          <cell r="BQ165">
            <v>1157926.7839170974</v>
          </cell>
          <cell r="BR165">
            <v>4424.6168612196052</v>
          </cell>
          <cell r="BS165" t="str">
            <v>Y</v>
          </cell>
          <cell r="BT165">
            <v>4453.5645535272979</v>
          </cell>
          <cell r="BU165">
            <v>5.8354463039761439E-2</v>
          </cell>
          <cell r="BV165">
            <v>0</v>
          </cell>
        </row>
        <row r="166">
          <cell r="A166">
            <v>98</v>
          </cell>
          <cell r="B166" t="str">
            <v>Recoupment Academy</v>
          </cell>
          <cell r="C166">
            <v>145694</v>
          </cell>
          <cell r="D166">
            <v>9352109</v>
          </cell>
          <cell r="E166" t="str">
            <v>Somerleyton Primary School</v>
          </cell>
          <cell r="F166">
            <v>53</v>
          </cell>
          <cell r="G166">
            <v>53</v>
          </cell>
          <cell r="H166">
            <v>0</v>
          </cell>
          <cell r="I166">
            <v>162922</v>
          </cell>
          <cell r="J166">
            <v>0</v>
          </cell>
          <cell r="K166">
            <v>0</v>
          </cell>
          <cell r="L166">
            <v>1839.9999999999991</v>
          </cell>
          <cell r="M166">
            <v>0</v>
          </cell>
          <cell r="N166">
            <v>3265.1785714285711</v>
          </cell>
          <cell r="O166">
            <v>0</v>
          </cell>
          <cell r="P166">
            <v>0</v>
          </cell>
          <cell r="Q166">
            <v>260.00000000000017</v>
          </cell>
          <cell r="R166">
            <v>0</v>
          </cell>
          <cell r="S166">
            <v>1335.0000000000009</v>
          </cell>
          <cell r="T166">
            <v>0</v>
          </cell>
          <cell r="U166">
            <v>0</v>
          </cell>
          <cell r="V166">
            <v>0</v>
          </cell>
          <cell r="W166">
            <v>0</v>
          </cell>
          <cell r="X166">
            <v>0</v>
          </cell>
          <cell r="Y166">
            <v>0</v>
          </cell>
          <cell r="Z166">
            <v>0</v>
          </cell>
          <cell r="AA166">
            <v>0</v>
          </cell>
          <cell r="AB166">
            <v>594.89795918367281</v>
          </cell>
          <cell r="AC166">
            <v>0</v>
          </cell>
          <cell r="AD166">
            <v>0</v>
          </cell>
          <cell r="AE166">
            <v>18521.808510638301</v>
          </cell>
          <cell r="AF166">
            <v>0</v>
          </cell>
          <cell r="AG166">
            <v>737.99999999999795</v>
          </cell>
          <cell r="AH166">
            <v>0</v>
          </cell>
          <cell r="AI166">
            <v>117800</v>
          </cell>
          <cell r="AJ166">
            <v>45000</v>
          </cell>
          <cell r="AK166">
            <v>0</v>
          </cell>
          <cell r="AL166">
            <v>0</v>
          </cell>
          <cell r="AM166">
            <v>650.01</v>
          </cell>
          <cell r="AN166">
            <v>0</v>
          </cell>
          <cell r="AO166">
            <v>0</v>
          </cell>
          <cell r="AP166">
            <v>0</v>
          </cell>
          <cell r="AQ166">
            <v>0</v>
          </cell>
          <cell r="AR166">
            <v>0</v>
          </cell>
          <cell r="AS166">
            <v>0</v>
          </cell>
          <cell r="AT166">
            <v>0</v>
          </cell>
          <cell r="AU166">
            <v>0</v>
          </cell>
          <cell r="AV166">
            <v>162922</v>
          </cell>
          <cell r="AW166">
            <v>26554.885041250542</v>
          </cell>
          <cell r="AX166">
            <v>163450.01</v>
          </cell>
          <cell r="AY166">
            <v>31870.761796352584</v>
          </cell>
          <cell r="AZ166">
            <v>352926.89504125057</v>
          </cell>
          <cell r="BA166">
            <v>352276.88504125056</v>
          </cell>
          <cell r="BB166">
            <v>4180</v>
          </cell>
          <cell r="BC166">
            <v>221540</v>
          </cell>
          <cell r="BD166">
            <v>0</v>
          </cell>
          <cell r="BE166">
            <v>0</v>
          </cell>
          <cell r="BF166">
            <v>352926.89504125057</v>
          </cell>
          <cell r="BG166">
            <v>352926.89504125057</v>
          </cell>
          <cell r="BH166">
            <v>0</v>
          </cell>
          <cell r="BI166">
            <v>222190.01</v>
          </cell>
          <cell r="BJ166">
            <v>58740.000000000007</v>
          </cell>
          <cell r="BK166">
            <v>189476.88504125056</v>
          </cell>
          <cell r="BL166">
            <v>3575.0355668160482</v>
          </cell>
          <cell r="BM166">
            <v>3186.8388696428569</v>
          </cell>
          <cell r="BN166">
            <v>0.1218124646561424</v>
          </cell>
          <cell r="BO166">
            <v>0</v>
          </cell>
          <cell r="BP166">
            <v>0</v>
          </cell>
          <cell r="BQ166">
            <v>352926.89504125057</v>
          </cell>
          <cell r="BR166">
            <v>6646.7336800235953</v>
          </cell>
          <cell r="BS166" t="str">
            <v>Y</v>
          </cell>
          <cell r="BT166">
            <v>6658.9980196462375</v>
          </cell>
          <cell r="BU166">
            <v>9.0927755475852745E-2</v>
          </cell>
          <cell r="BV166">
            <v>0</v>
          </cell>
        </row>
        <row r="167">
          <cell r="A167">
            <v>60</v>
          </cell>
          <cell r="B167" t="str">
            <v>Recoupment Academy</v>
          </cell>
          <cell r="C167">
            <v>142580</v>
          </cell>
          <cell r="D167">
            <v>9352113</v>
          </cell>
          <cell r="E167" t="str">
            <v>Elm Tree Primary School</v>
          </cell>
          <cell r="F167">
            <v>322</v>
          </cell>
          <cell r="G167">
            <v>322</v>
          </cell>
          <cell r="H167">
            <v>0</v>
          </cell>
          <cell r="I167">
            <v>989828</v>
          </cell>
          <cell r="J167">
            <v>0</v>
          </cell>
          <cell r="K167">
            <v>0</v>
          </cell>
          <cell r="L167">
            <v>46460.000000000015</v>
          </cell>
          <cell r="M167">
            <v>0</v>
          </cell>
          <cell r="N167">
            <v>58911.363636363632</v>
          </cell>
          <cell r="O167">
            <v>0</v>
          </cell>
          <cell r="P167">
            <v>3255.3291536050147</v>
          </cell>
          <cell r="Q167">
            <v>10235.360501567393</v>
          </cell>
          <cell r="R167">
            <v>20278.934169278971</v>
          </cell>
          <cell r="S167">
            <v>5390.2194357366807</v>
          </cell>
          <cell r="T167">
            <v>9109.874608150476</v>
          </cell>
          <cell r="U167">
            <v>15019.937304075229</v>
          </cell>
          <cell r="V167">
            <v>0</v>
          </cell>
          <cell r="W167">
            <v>0</v>
          </cell>
          <cell r="X167">
            <v>0</v>
          </cell>
          <cell r="Y167">
            <v>0</v>
          </cell>
          <cell r="Z167">
            <v>0</v>
          </cell>
          <cell r="AA167">
            <v>0</v>
          </cell>
          <cell r="AB167">
            <v>2223.0125523012507</v>
          </cell>
          <cell r="AC167">
            <v>0</v>
          </cell>
          <cell r="AD167">
            <v>0</v>
          </cell>
          <cell r="AE167">
            <v>117927.06081081081</v>
          </cell>
          <cell r="AF167">
            <v>0</v>
          </cell>
          <cell r="AG167">
            <v>0</v>
          </cell>
          <cell r="AH167">
            <v>0</v>
          </cell>
          <cell r="AI167">
            <v>117800</v>
          </cell>
          <cell r="AJ167">
            <v>0</v>
          </cell>
          <cell r="AK167">
            <v>0</v>
          </cell>
          <cell r="AL167">
            <v>0</v>
          </cell>
          <cell r="AM167">
            <v>8089.6</v>
          </cell>
          <cell r="AN167">
            <v>0</v>
          </cell>
          <cell r="AO167">
            <v>0</v>
          </cell>
          <cell r="AP167">
            <v>0</v>
          </cell>
          <cell r="AQ167">
            <v>0</v>
          </cell>
          <cell r="AR167">
            <v>0</v>
          </cell>
          <cell r="AS167">
            <v>0</v>
          </cell>
          <cell r="AT167">
            <v>0</v>
          </cell>
          <cell r="AU167">
            <v>0</v>
          </cell>
          <cell r="AV167">
            <v>989828</v>
          </cell>
          <cell r="AW167">
            <v>288811.0921718895</v>
          </cell>
          <cell r="AX167">
            <v>125889.60000000001</v>
          </cell>
          <cell r="AY167">
            <v>212256.43421519952</v>
          </cell>
          <cell r="AZ167">
            <v>1404528.6921718896</v>
          </cell>
          <cell r="BA167">
            <v>1396439.0921718895</v>
          </cell>
          <cell r="BB167">
            <v>4180</v>
          </cell>
          <cell r="BC167">
            <v>1345960</v>
          </cell>
          <cell r="BD167">
            <v>0</v>
          </cell>
          <cell r="BE167">
            <v>0</v>
          </cell>
          <cell r="BF167">
            <v>1404528.6921718896</v>
          </cell>
          <cell r="BG167">
            <v>1404528.6921718896</v>
          </cell>
          <cell r="BH167">
            <v>0</v>
          </cell>
          <cell r="BI167">
            <v>1354049.6</v>
          </cell>
          <cell r="BJ167">
            <v>1228160</v>
          </cell>
          <cell r="BK167">
            <v>1278639.0921718895</v>
          </cell>
          <cell r="BL167">
            <v>3970.9288576766753</v>
          </cell>
          <cell r="BM167">
            <v>3963.6877055865921</v>
          </cell>
          <cell r="BN167">
            <v>1.8268725055904987E-3</v>
          </cell>
          <cell r="BO167">
            <v>1.6653483144409498E-2</v>
          </cell>
          <cell r="BP167">
            <v>21254.96445909001</v>
          </cell>
          <cell r="BQ167">
            <v>1425783.6566309796</v>
          </cell>
          <cell r="BR167">
            <v>4402.7765733881351</v>
          </cell>
          <cell r="BS167" t="str">
            <v>Y</v>
          </cell>
          <cell r="BT167">
            <v>4427.8995547545946</v>
          </cell>
          <cell r="BU167">
            <v>2.6168824325318196E-2</v>
          </cell>
          <cell r="BV167">
            <v>0</v>
          </cell>
        </row>
        <row r="168">
          <cell r="A168">
            <v>506</v>
          </cell>
          <cell r="B168" t="str">
            <v>Recoupment Academy</v>
          </cell>
          <cell r="C168">
            <v>147931</v>
          </cell>
          <cell r="D168">
            <v>9352114</v>
          </cell>
          <cell r="E168" t="str">
            <v>Freeman Community Primary School</v>
          </cell>
          <cell r="F168">
            <v>209</v>
          </cell>
          <cell r="G168">
            <v>209</v>
          </cell>
          <cell r="H168">
            <v>0</v>
          </cell>
          <cell r="I168">
            <v>642466</v>
          </cell>
          <cell r="J168">
            <v>0</v>
          </cell>
          <cell r="K168">
            <v>0</v>
          </cell>
          <cell r="L168">
            <v>15179.999999999975</v>
          </cell>
          <cell r="M168">
            <v>0</v>
          </cell>
          <cell r="N168">
            <v>18974.999999999967</v>
          </cell>
          <cell r="O168">
            <v>0</v>
          </cell>
          <cell r="P168">
            <v>644.99999999999852</v>
          </cell>
          <cell r="Q168">
            <v>259.99999999999994</v>
          </cell>
          <cell r="R168">
            <v>0</v>
          </cell>
          <cell r="S168">
            <v>444.99999999999989</v>
          </cell>
          <cell r="T168">
            <v>0</v>
          </cell>
          <cell r="U168">
            <v>0</v>
          </cell>
          <cell r="V168">
            <v>0</v>
          </cell>
          <cell r="W168">
            <v>0</v>
          </cell>
          <cell r="X168">
            <v>0</v>
          </cell>
          <cell r="Y168">
            <v>0</v>
          </cell>
          <cell r="Z168">
            <v>0</v>
          </cell>
          <cell r="AA168">
            <v>0</v>
          </cell>
          <cell r="AB168">
            <v>638.61111111111165</v>
          </cell>
          <cell r="AC168">
            <v>0</v>
          </cell>
          <cell r="AD168">
            <v>0</v>
          </cell>
          <cell r="AE168">
            <v>40912.625698324016</v>
          </cell>
          <cell r="AF168">
            <v>0</v>
          </cell>
          <cell r="AG168">
            <v>0</v>
          </cell>
          <cell r="AH168">
            <v>0</v>
          </cell>
          <cell r="AI168">
            <v>117800</v>
          </cell>
          <cell r="AJ168">
            <v>0</v>
          </cell>
          <cell r="AK168">
            <v>0</v>
          </cell>
          <cell r="AL168">
            <v>0</v>
          </cell>
          <cell r="AM168">
            <v>3383.41</v>
          </cell>
          <cell r="AN168">
            <v>0</v>
          </cell>
          <cell r="AO168">
            <v>0</v>
          </cell>
          <cell r="AP168">
            <v>0</v>
          </cell>
          <cell r="AQ168">
            <v>0</v>
          </cell>
          <cell r="AR168">
            <v>0</v>
          </cell>
          <cell r="AS168">
            <v>0</v>
          </cell>
          <cell r="AT168">
            <v>0</v>
          </cell>
          <cell r="AU168">
            <v>0</v>
          </cell>
          <cell r="AV168">
            <v>642466</v>
          </cell>
          <cell r="AW168">
            <v>77056.236809435068</v>
          </cell>
          <cell r="AX168">
            <v>121183.41</v>
          </cell>
          <cell r="AY168">
            <v>68663.989698323989</v>
          </cell>
          <cell r="AZ168">
            <v>840705.6468094351</v>
          </cell>
          <cell r="BA168">
            <v>837322.23680943507</v>
          </cell>
          <cell r="BB168">
            <v>4180</v>
          </cell>
          <cell r="BC168">
            <v>873620</v>
          </cell>
          <cell r="BD168">
            <v>36297.763190564932</v>
          </cell>
          <cell r="BE168">
            <v>0</v>
          </cell>
          <cell r="BF168">
            <v>877003.41</v>
          </cell>
          <cell r="BG168">
            <v>877003.41000000015</v>
          </cell>
          <cell r="BH168">
            <v>0</v>
          </cell>
          <cell r="BI168">
            <v>877003.41</v>
          </cell>
          <cell r="BJ168">
            <v>755820</v>
          </cell>
          <cell r="BK168">
            <v>755820</v>
          </cell>
          <cell r="BL168">
            <v>3616.3636363636365</v>
          </cell>
          <cell r="BM168">
            <v>3404.8335623188409</v>
          </cell>
          <cell r="BN168">
            <v>6.2126406525649477E-2</v>
          </cell>
          <cell r="BO168">
            <v>0</v>
          </cell>
          <cell r="BP168">
            <v>0</v>
          </cell>
          <cell r="BQ168">
            <v>877003.41</v>
          </cell>
          <cell r="BR168">
            <v>4180</v>
          </cell>
          <cell r="BS168" t="str">
            <v>Y</v>
          </cell>
          <cell r="BT168">
            <v>4196.1885645933016</v>
          </cell>
          <cell r="BU168">
            <v>3.3350893759274802E-2</v>
          </cell>
          <cell r="BV168">
            <v>0</v>
          </cell>
        </row>
        <row r="169">
          <cell r="A169">
            <v>16</v>
          </cell>
          <cell r="B169" t="str">
            <v>Recoupment Academy</v>
          </cell>
          <cell r="C169">
            <v>142770</v>
          </cell>
          <cell r="D169">
            <v>9352116</v>
          </cell>
          <cell r="E169" t="str">
            <v>St Edmund's Catholic Primary School</v>
          </cell>
          <cell r="F169">
            <v>88</v>
          </cell>
          <cell r="G169">
            <v>88</v>
          </cell>
          <cell r="H169">
            <v>0</v>
          </cell>
          <cell r="I169">
            <v>270512</v>
          </cell>
          <cell r="J169">
            <v>0</v>
          </cell>
          <cell r="K169">
            <v>0</v>
          </cell>
          <cell r="L169">
            <v>10120</v>
          </cell>
          <cell r="M169">
            <v>0</v>
          </cell>
          <cell r="N169">
            <v>13532.558139534884</v>
          </cell>
          <cell r="O169">
            <v>0</v>
          </cell>
          <cell r="P169">
            <v>6019.9999999999973</v>
          </cell>
          <cell r="Q169">
            <v>5979.9999999999927</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38001.126760563377</v>
          </cell>
          <cell r="AF169">
            <v>0</v>
          </cell>
          <cell r="AG169">
            <v>648.00000000000193</v>
          </cell>
          <cell r="AH169">
            <v>0</v>
          </cell>
          <cell r="AI169">
            <v>117800</v>
          </cell>
          <cell r="AJ169">
            <v>0</v>
          </cell>
          <cell r="AK169">
            <v>0</v>
          </cell>
          <cell r="AL169">
            <v>0</v>
          </cell>
          <cell r="AM169">
            <v>2150.4</v>
          </cell>
          <cell r="AN169">
            <v>0</v>
          </cell>
          <cell r="AO169">
            <v>0</v>
          </cell>
          <cell r="AP169">
            <v>0</v>
          </cell>
          <cell r="AQ169">
            <v>0</v>
          </cell>
          <cell r="AR169">
            <v>0</v>
          </cell>
          <cell r="AS169">
            <v>0</v>
          </cell>
          <cell r="AT169">
            <v>0</v>
          </cell>
          <cell r="AU169">
            <v>0</v>
          </cell>
          <cell r="AV169">
            <v>270512</v>
          </cell>
          <cell r="AW169">
            <v>74301.684900098247</v>
          </cell>
          <cell r="AX169">
            <v>119950.39999999999</v>
          </cell>
          <cell r="AY169">
            <v>65826.269830330813</v>
          </cell>
          <cell r="AZ169">
            <v>464764.08490009827</v>
          </cell>
          <cell r="BA169">
            <v>462613.68490009825</v>
          </cell>
          <cell r="BB169">
            <v>4180</v>
          </cell>
          <cell r="BC169">
            <v>367840</v>
          </cell>
          <cell r="BD169">
            <v>0</v>
          </cell>
          <cell r="BE169">
            <v>0</v>
          </cell>
          <cell r="BF169">
            <v>464764.08490009827</v>
          </cell>
          <cell r="BG169">
            <v>464764.08490009827</v>
          </cell>
          <cell r="BH169">
            <v>0</v>
          </cell>
          <cell r="BI169">
            <v>369990.40000000002</v>
          </cell>
          <cell r="BJ169">
            <v>250040.00000000003</v>
          </cell>
          <cell r="BK169">
            <v>344813.68490009825</v>
          </cell>
          <cell r="BL169">
            <v>3918.3373284102072</v>
          </cell>
          <cell r="BM169">
            <v>3746.8111784090911</v>
          </cell>
          <cell r="BN169">
            <v>4.5779235150554529E-2</v>
          </cell>
          <cell r="BO169">
            <v>0</v>
          </cell>
          <cell r="BP169">
            <v>0</v>
          </cell>
          <cell r="BQ169">
            <v>464764.08490009827</v>
          </cell>
          <cell r="BR169">
            <v>5256.9736920465712</v>
          </cell>
          <cell r="BS169" t="str">
            <v>Y</v>
          </cell>
          <cell r="BT169">
            <v>5281.4100556829353</v>
          </cell>
          <cell r="BU169">
            <v>3.3948158252055993E-2</v>
          </cell>
          <cell r="BV169">
            <v>0</v>
          </cell>
        </row>
        <row r="170">
          <cell r="A170">
            <v>9</v>
          </cell>
          <cell r="B170" t="str">
            <v>Recoupment Academy</v>
          </cell>
          <cell r="C170">
            <v>142786</v>
          </cell>
          <cell r="D170">
            <v>9352120</v>
          </cell>
          <cell r="E170" t="str">
            <v>St Benet's Catholic Primary School</v>
          </cell>
          <cell r="F170">
            <v>80</v>
          </cell>
          <cell r="G170">
            <v>80</v>
          </cell>
          <cell r="H170">
            <v>0</v>
          </cell>
          <cell r="I170">
            <v>245920</v>
          </cell>
          <cell r="J170">
            <v>0</v>
          </cell>
          <cell r="K170">
            <v>0</v>
          </cell>
          <cell r="L170">
            <v>8280</v>
          </cell>
          <cell r="M170">
            <v>0</v>
          </cell>
          <cell r="N170">
            <v>12266.666666666666</v>
          </cell>
          <cell r="O170">
            <v>0</v>
          </cell>
          <cell r="P170">
            <v>435.44303797468302</v>
          </cell>
          <cell r="Q170">
            <v>5002.5316455696193</v>
          </cell>
          <cell r="R170">
            <v>0</v>
          </cell>
          <cell r="S170">
            <v>3154.4303797468369</v>
          </cell>
          <cell r="T170">
            <v>481.01265822784939</v>
          </cell>
          <cell r="U170">
            <v>1255.6962025316441</v>
          </cell>
          <cell r="V170">
            <v>0</v>
          </cell>
          <cell r="W170">
            <v>0</v>
          </cell>
          <cell r="X170">
            <v>0</v>
          </cell>
          <cell r="Y170">
            <v>0</v>
          </cell>
          <cell r="Z170">
            <v>0</v>
          </cell>
          <cell r="AA170">
            <v>0</v>
          </cell>
          <cell r="AB170">
            <v>1173.3333333333348</v>
          </cell>
          <cell r="AC170">
            <v>0</v>
          </cell>
          <cell r="AD170">
            <v>0</v>
          </cell>
          <cell r="AE170">
            <v>20974.647887323943</v>
          </cell>
          <cell r="AF170">
            <v>0</v>
          </cell>
          <cell r="AG170">
            <v>180.00000000000017</v>
          </cell>
          <cell r="AH170">
            <v>0</v>
          </cell>
          <cell r="AI170">
            <v>117800</v>
          </cell>
          <cell r="AJ170">
            <v>0</v>
          </cell>
          <cell r="AK170">
            <v>0</v>
          </cell>
          <cell r="AL170">
            <v>0</v>
          </cell>
          <cell r="AM170">
            <v>1472.82</v>
          </cell>
          <cell r="AN170">
            <v>0</v>
          </cell>
          <cell r="AO170">
            <v>0</v>
          </cell>
          <cell r="AP170">
            <v>0</v>
          </cell>
          <cell r="AQ170">
            <v>0</v>
          </cell>
          <cell r="AR170">
            <v>0</v>
          </cell>
          <cell r="AS170">
            <v>0</v>
          </cell>
          <cell r="AT170">
            <v>0</v>
          </cell>
          <cell r="AU170">
            <v>0</v>
          </cell>
          <cell r="AV170">
            <v>245920</v>
          </cell>
          <cell r="AW170">
            <v>53203.761811374578</v>
          </cell>
          <cell r="AX170">
            <v>119272.82</v>
          </cell>
          <cell r="AY170">
            <v>46411.402182682592</v>
          </cell>
          <cell r="AZ170">
            <v>418396.58181137458</v>
          </cell>
          <cell r="BA170">
            <v>416923.76181137457</v>
          </cell>
          <cell r="BB170">
            <v>4180</v>
          </cell>
          <cell r="BC170">
            <v>334400</v>
          </cell>
          <cell r="BD170">
            <v>0</v>
          </cell>
          <cell r="BE170">
            <v>0</v>
          </cell>
          <cell r="BF170">
            <v>418396.58181137458</v>
          </cell>
          <cell r="BG170">
            <v>418396.58181137458</v>
          </cell>
          <cell r="BH170">
            <v>0</v>
          </cell>
          <cell r="BI170">
            <v>335872.82</v>
          </cell>
          <cell r="BJ170">
            <v>216600</v>
          </cell>
          <cell r="BK170">
            <v>299123.76181137457</v>
          </cell>
          <cell r="BL170">
            <v>3739.0470226421821</v>
          </cell>
          <cell r="BM170">
            <v>3762.5975644444447</v>
          </cell>
          <cell r="BN170">
            <v>-6.2591179096082522E-3</v>
          </cell>
          <cell r="BO170">
            <v>2.473947355960825E-2</v>
          </cell>
          <cell r="BP170">
            <v>7446.7746368815788</v>
          </cell>
          <cell r="BQ170">
            <v>425843.35644825618</v>
          </cell>
          <cell r="BR170">
            <v>5304.6317056032021</v>
          </cell>
          <cell r="BS170" t="str">
            <v>Y</v>
          </cell>
          <cell r="BT170">
            <v>5323.041955603202</v>
          </cell>
          <cell r="BU170">
            <v>4.6698356934303797E-2</v>
          </cell>
          <cell r="BV170">
            <v>0</v>
          </cell>
        </row>
        <row r="171">
          <cell r="A171">
            <v>109</v>
          </cell>
          <cell r="B171" t="str">
            <v>Recoupment Academy</v>
          </cell>
          <cell r="C171">
            <v>144446</v>
          </cell>
          <cell r="D171">
            <v>9352122</v>
          </cell>
          <cell r="E171" t="str">
            <v>Wenhaston Primary School</v>
          </cell>
          <cell r="F171">
            <v>85</v>
          </cell>
          <cell r="G171">
            <v>85</v>
          </cell>
          <cell r="H171">
            <v>0</v>
          </cell>
          <cell r="I171">
            <v>261290</v>
          </cell>
          <cell r="J171">
            <v>0</v>
          </cell>
          <cell r="K171">
            <v>0</v>
          </cell>
          <cell r="L171">
            <v>8280.0000000000018</v>
          </cell>
          <cell r="M171">
            <v>0</v>
          </cell>
          <cell r="N171">
            <v>10350.000000000002</v>
          </cell>
          <cell r="O171">
            <v>0</v>
          </cell>
          <cell r="P171">
            <v>5438.9880952381018</v>
          </cell>
          <cell r="Q171">
            <v>0</v>
          </cell>
          <cell r="R171">
            <v>829.76190476190459</v>
          </cell>
          <cell r="S171">
            <v>0</v>
          </cell>
          <cell r="T171">
            <v>0</v>
          </cell>
          <cell r="U171">
            <v>0</v>
          </cell>
          <cell r="V171">
            <v>0</v>
          </cell>
          <cell r="W171">
            <v>0</v>
          </cell>
          <cell r="X171">
            <v>0</v>
          </cell>
          <cell r="Y171">
            <v>0</v>
          </cell>
          <cell r="Z171">
            <v>0</v>
          </cell>
          <cell r="AA171">
            <v>0</v>
          </cell>
          <cell r="AB171">
            <v>0</v>
          </cell>
          <cell r="AC171">
            <v>0</v>
          </cell>
          <cell r="AD171">
            <v>0</v>
          </cell>
          <cell r="AE171">
            <v>27631.640625</v>
          </cell>
          <cell r="AF171">
            <v>0</v>
          </cell>
          <cell r="AG171">
            <v>0</v>
          </cell>
          <cell r="AH171">
            <v>0</v>
          </cell>
          <cell r="AI171">
            <v>117800</v>
          </cell>
          <cell r="AJ171">
            <v>38931.909212283041</v>
          </cell>
          <cell r="AK171">
            <v>0</v>
          </cell>
          <cell r="AL171">
            <v>0</v>
          </cell>
          <cell r="AM171">
            <v>1266.72</v>
          </cell>
          <cell r="AN171">
            <v>0</v>
          </cell>
          <cell r="AO171">
            <v>0</v>
          </cell>
          <cell r="AP171">
            <v>0</v>
          </cell>
          <cell r="AQ171">
            <v>0</v>
          </cell>
          <cell r="AR171">
            <v>0</v>
          </cell>
          <cell r="AS171">
            <v>0</v>
          </cell>
          <cell r="AT171">
            <v>0</v>
          </cell>
          <cell r="AU171">
            <v>0</v>
          </cell>
          <cell r="AV171">
            <v>261290</v>
          </cell>
          <cell r="AW171">
            <v>52530.390625000015</v>
          </cell>
          <cell r="AX171">
            <v>157998.62921228303</v>
          </cell>
          <cell r="AY171">
            <v>50079.879625000009</v>
          </cell>
          <cell r="AZ171">
            <v>471819.01983728306</v>
          </cell>
          <cell r="BA171">
            <v>470552.29983728309</v>
          </cell>
          <cell r="BB171">
            <v>4180</v>
          </cell>
          <cell r="BC171">
            <v>355300</v>
          </cell>
          <cell r="BD171">
            <v>0</v>
          </cell>
          <cell r="BE171">
            <v>0</v>
          </cell>
          <cell r="BF171">
            <v>471819.01983728306</v>
          </cell>
          <cell r="BG171">
            <v>471819.01983728306</v>
          </cell>
          <cell r="BH171">
            <v>0</v>
          </cell>
          <cell r="BI171">
            <v>356566.72</v>
          </cell>
          <cell r="BJ171">
            <v>198568.09078771694</v>
          </cell>
          <cell r="BK171">
            <v>313820.39062500006</v>
          </cell>
          <cell r="BL171">
            <v>3692.004595588236</v>
          </cell>
          <cell r="BM171">
            <v>3391.9178847408944</v>
          </cell>
          <cell r="BN171">
            <v>8.8471101319206921E-2</v>
          </cell>
          <cell r="BO171">
            <v>0</v>
          </cell>
          <cell r="BP171">
            <v>0</v>
          </cell>
          <cell r="BQ171">
            <v>471819.01983728306</v>
          </cell>
          <cell r="BR171">
            <v>5535.9094098503892</v>
          </cell>
          <cell r="BS171" t="str">
            <v>Y</v>
          </cell>
          <cell r="BT171">
            <v>5550.8119980856827</v>
          </cell>
          <cell r="BU171">
            <v>6.193719573204004E-2</v>
          </cell>
          <cell r="BV171">
            <v>0</v>
          </cell>
        </row>
        <row r="172">
          <cell r="A172">
            <v>111</v>
          </cell>
          <cell r="B172" t="str">
            <v>Recoupment Academy</v>
          </cell>
          <cell r="C172">
            <v>141551</v>
          </cell>
          <cell r="D172">
            <v>9352123</v>
          </cell>
          <cell r="E172" t="str">
            <v>Wickham Market Primary School</v>
          </cell>
          <cell r="F172">
            <v>145</v>
          </cell>
          <cell r="G172">
            <v>145</v>
          </cell>
          <cell r="H172">
            <v>0</v>
          </cell>
          <cell r="I172">
            <v>445730</v>
          </cell>
          <cell r="J172">
            <v>0</v>
          </cell>
          <cell r="K172">
            <v>0</v>
          </cell>
          <cell r="L172">
            <v>18399.999999999985</v>
          </cell>
          <cell r="M172">
            <v>0</v>
          </cell>
          <cell r="N172">
            <v>22999.999999999978</v>
          </cell>
          <cell r="O172">
            <v>0</v>
          </cell>
          <cell r="P172">
            <v>23649.999999999989</v>
          </cell>
          <cell r="Q172">
            <v>0</v>
          </cell>
          <cell r="R172">
            <v>0</v>
          </cell>
          <cell r="S172">
            <v>0</v>
          </cell>
          <cell r="T172">
            <v>0</v>
          </cell>
          <cell r="U172">
            <v>0</v>
          </cell>
          <cell r="V172">
            <v>0</v>
          </cell>
          <cell r="W172">
            <v>0</v>
          </cell>
          <cell r="X172">
            <v>0</v>
          </cell>
          <cell r="Y172">
            <v>0</v>
          </cell>
          <cell r="Z172">
            <v>0</v>
          </cell>
          <cell r="AA172">
            <v>0</v>
          </cell>
          <cell r="AB172">
            <v>1255.9055118110241</v>
          </cell>
          <cell r="AC172">
            <v>0</v>
          </cell>
          <cell r="AD172">
            <v>0</v>
          </cell>
          <cell r="AE172">
            <v>44986.25</v>
          </cell>
          <cell r="AF172">
            <v>0</v>
          </cell>
          <cell r="AG172">
            <v>0</v>
          </cell>
          <cell r="AH172">
            <v>0</v>
          </cell>
          <cell r="AI172">
            <v>117800</v>
          </cell>
          <cell r="AJ172">
            <v>0</v>
          </cell>
          <cell r="AK172">
            <v>0</v>
          </cell>
          <cell r="AL172">
            <v>0</v>
          </cell>
          <cell r="AM172">
            <v>3456</v>
          </cell>
          <cell r="AN172">
            <v>0</v>
          </cell>
          <cell r="AO172">
            <v>0</v>
          </cell>
          <cell r="AP172">
            <v>0</v>
          </cell>
          <cell r="AQ172">
            <v>0</v>
          </cell>
          <cell r="AR172">
            <v>0</v>
          </cell>
          <cell r="AS172">
            <v>0</v>
          </cell>
          <cell r="AT172">
            <v>0</v>
          </cell>
          <cell r="AU172">
            <v>0</v>
          </cell>
          <cell r="AV172">
            <v>445730</v>
          </cell>
          <cell r="AW172">
            <v>111292.15551181098</v>
          </cell>
          <cell r="AX172">
            <v>121256</v>
          </cell>
          <cell r="AY172">
            <v>87510.113999999972</v>
          </cell>
          <cell r="AZ172">
            <v>678278.15551181103</v>
          </cell>
          <cell r="BA172">
            <v>674822.15551181103</v>
          </cell>
          <cell r="BB172">
            <v>4180</v>
          </cell>
          <cell r="BC172">
            <v>606100</v>
          </cell>
          <cell r="BD172">
            <v>0</v>
          </cell>
          <cell r="BE172">
            <v>0</v>
          </cell>
          <cell r="BF172">
            <v>678278.15551181103</v>
          </cell>
          <cell r="BG172">
            <v>678278.15551181103</v>
          </cell>
          <cell r="BH172">
            <v>0</v>
          </cell>
          <cell r="BI172">
            <v>609556</v>
          </cell>
          <cell r="BJ172">
            <v>488300</v>
          </cell>
          <cell r="BK172">
            <v>557022.15551181103</v>
          </cell>
          <cell r="BL172">
            <v>3841.5321069780071</v>
          </cell>
          <cell r="BM172">
            <v>3582.3764210884351</v>
          </cell>
          <cell r="BN172">
            <v>7.234183553799535E-2</v>
          </cell>
          <cell r="BO172">
            <v>0</v>
          </cell>
          <cell r="BP172">
            <v>0</v>
          </cell>
          <cell r="BQ172">
            <v>678278.15551181103</v>
          </cell>
          <cell r="BR172">
            <v>4653.945900081455</v>
          </cell>
          <cell r="BS172" t="str">
            <v>Y</v>
          </cell>
          <cell r="BT172">
            <v>4677.7803828400756</v>
          </cell>
          <cell r="BU172">
            <v>6.1472191506359852E-2</v>
          </cell>
          <cell r="BV172">
            <v>0</v>
          </cell>
        </row>
        <row r="173">
          <cell r="A173">
            <v>115</v>
          </cell>
          <cell r="B173" t="str">
            <v>Recoupment Academy</v>
          </cell>
          <cell r="C173">
            <v>145460</v>
          </cell>
          <cell r="D173">
            <v>9352126</v>
          </cell>
          <cell r="E173" t="str">
            <v>Wortham Primary School</v>
          </cell>
          <cell r="F173">
            <v>102</v>
          </cell>
          <cell r="G173">
            <v>102</v>
          </cell>
          <cell r="H173">
            <v>0</v>
          </cell>
          <cell r="I173">
            <v>313548</v>
          </cell>
          <cell r="J173">
            <v>0</v>
          </cell>
          <cell r="K173">
            <v>0</v>
          </cell>
          <cell r="L173">
            <v>1380.0000000000023</v>
          </cell>
          <cell r="M173">
            <v>0</v>
          </cell>
          <cell r="N173">
            <v>2903.4653465346537</v>
          </cell>
          <cell r="O173">
            <v>0</v>
          </cell>
          <cell r="P173">
            <v>651.38613861386136</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12692.045454545454</v>
          </cell>
          <cell r="AF173">
            <v>0</v>
          </cell>
          <cell r="AG173">
            <v>0</v>
          </cell>
          <cell r="AH173">
            <v>0</v>
          </cell>
          <cell r="AI173">
            <v>117800</v>
          </cell>
          <cell r="AJ173">
            <v>0</v>
          </cell>
          <cell r="AK173">
            <v>0</v>
          </cell>
          <cell r="AL173">
            <v>0</v>
          </cell>
          <cell r="AM173">
            <v>1868.8</v>
          </cell>
          <cell r="AN173">
            <v>0</v>
          </cell>
          <cell r="AO173">
            <v>0</v>
          </cell>
          <cell r="AP173">
            <v>0</v>
          </cell>
          <cell r="AQ173">
            <v>0</v>
          </cell>
          <cell r="AR173">
            <v>0</v>
          </cell>
          <cell r="AS173">
            <v>0</v>
          </cell>
          <cell r="AT173">
            <v>0</v>
          </cell>
          <cell r="AU173">
            <v>0</v>
          </cell>
          <cell r="AV173">
            <v>313548</v>
          </cell>
          <cell r="AW173">
            <v>17626.896939693972</v>
          </cell>
          <cell r="AX173">
            <v>119668.8</v>
          </cell>
          <cell r="AY173">
            <v>25158.335197119712</v>
          </cell>
          <cell r="AZ173">
            <v>450843.69693969394</v>
          </cell>
          <cell r="BA173">
            <v>448974.89693969395</v>
          </cell>
          <cell r="BB173">
            <v>4180</v>
          </cell>
          <cell r="BC173">
            <v>426360</v>
          </cell>
          <cell r="BD173">
            <v>0</v>
          </cell>
          <cell r="BE173">
            <v>0</v>
          </cell>
          <cell r="BF173">
            <v>450843.69693969394</v>
          </cell>
          <cell r="BG173">
            <v>450843.696939694</v>
          </cell>
          <cell r="BH173">
            <v>0</v>
          </cell>
          <cell r="BI173">
            <v>428228.8</v>
          </cell>
          <cell r="BJ173">
            <v>308560</v>
          </cell>
          <cell r="BK173">
            <v>331174.89693969395</v>
          </cell>
          <cell r="BL173">
            <v>3246.8127150950386</v>
          </cell>
          <cell r="BM173">
            <v>3269.8407980198022</v>
          </cell>
          <cell r="BN173">
            <v>-7.042570066013382E-3</v>
          </cell>
          <cell r="BO173">
            <v>2.5522925716013382E-2</v>
          </cell>
          <cell r="BP173">
            <v>8512.5021866870302</v>
          </cell>
          <cell r="BQ173">
            <v>459356.19912638096</v>
          </cell>
          <cell r="BR173">
            <v>4485.1705796704018</v>
          </cell>
          <cell r="BS173" t="str">
            <v>Y</v>
          </cell>
          <cell r="BT173">
            <v>4503.4921482978525</v>
          </cell>
          <cell r="BU173">
            <v>1.1023022450888709E-2</v>
          </cell>
          <cell r="BV173">
            <v>0</v>
          </cell>
        </row>
        <row r="174">
          <cell r="A174">
            <v>502</v>
          </cell>
          <cell r="B174" t="str">
            <v>Recoupment Academy</v>
          </cell>
          <cell r="C174">
            <v>147932</v>
          </cell>
          <cell r="D174">
            <v>9352129</v>
          </cell>
          <cell r="E174" t="str">
            <v>Chilton Community Primary School</v>
          </cell>
          <cell r="F174">
            <v>138</v>
          </cell>
          <cell r="G174">
            <v>138</v>
          </cell>
          <cell r="H174">
            <v>0</v>
          </cell>
          <cell r="I174">
            <v>424212</v>
          </cell>
          <cell r="J174">
            <v>0</v>
          </cell>
          <cell r="K174">
            <v>0</v>
          </cell>
          <cell r="L174">
            <v>26220.000000000029</v>
          </cell>
          <cell r="M174">
            <v>0</v>
          </cell>
          <cell r="N174">
            <v>32775.000000000036</v>
          </cell>
          <cell r="O174">
            <v>0</v>
          </cell>
          <cell r="P174">
            <v>12039.999999999989</v>
          </cell>
          <cell r="Q174">
            <v>6759.99999999999</v>
          </cell>
          <cell r="R174">
            <v>0</v>
          </cell>
          <cell r="S174">
            <v>0</v>
          </cell>
          <cell r="T174">
            <v>0</v>
          </cell>
          <cell r="U174">
            <v>0</v>
          </cell>
          <cell r="V174">
            <v>0</v>
          </cell>
          <cell r="W174">
            <v>0</v>
          </cell>
          <cell r="X174">
            <v>0</v>
          </cell>
          <cell r="Y174">
            <v>0</v>
          </cell>
          <cell r="Z174">
            <v>0</v>
          </cell>
          <cell r="AA174">
            <v>0</v>
          </cell>
          <cell r="AB174">
            <v>4284.6774193548381</v>
          </cell>
          <cell r="AC174">
            <v>0</v>
          </cell>
          <cell r="AD174">
            <v>0</v>
          </cell>
          <cell r="AE174">
            <v>35789.210526315786</v>
          </cell>
          <cell r="AF174">
            <v>0</v>
          </cell>
          <cell r="AG174">
            <v>8748.0000000000455</v>
          </cell>
          <cell r="AH174">
            <v>0</v>
          </cell>
          <cell r="AI174">
            <v>117800</v>
          </cell>
          <cell r="AJ174">
            <v>0</v>
          </cell>
          <cell r="AK174">
            <v>0</v>
          </cell>
          <cell r="AL174">
            <v>0</v>
          </cell>
          <cell r="AM174">
            <v>2420.08</v>
          </cell>
          <cell r="AN174">
            <v>0</v>
          </cell>
          <cell r="AO174">
            <v>0</v>
          </cell>
          <cell r="AP174">
            <v>0</v>
          </cell>
          <cell r="AQ174">
            <v>0</v>
          </cell>
          <cell r="AR174">
            <v>0</v>
          </cell>
          <cell r="AS174">
            <v>0</v>
          </cell>
          <cell r="AT174">
            <v>0</v>
          </cell>
          <cell r="AU174">
            <v>0</v>
          </cell>
          <cell r="AV174">
            <v>424212</v>
          </cell>
          <cell r="AW174">
            <v>126616.88794567071</v>
          </cell>
          <cell r="AX174">
            <v>120220.08</v>
          </cell>
          <cell r="AY174">
            <v>84685.574526315817</v>
          </cell>
          <cell r="AZ174">
            <v>671048.96794567071</v>
          </cell>
          <cell r="BA174">
            <v>668628.88794567075</v>
          </cell>
          <cell r="BB174">
            <v>4180</v>
          </cell>
          <cell r="BC174">
            <v>576840</v>
          </cell>
          <cell r="BD174">
            <v>0</v>
          </cell>
          <cell r="BE174">
            <v>0</v>
          </cell>
          <cell r="BF174">
            <v>671048.96794567071</v>
          </cell>
          <cell r="BG174">
            <v>671048.96794567059</v>
          </cell>
          <cell r="BH174">
            <v>0</v>
          </cell>
          <cell r="BI174">
            <v>579260.07999999996</v>
          </cell>
          <cell r="BJ174">
            <v>459039.99999999994</v>
          </cell>
          <cell r="BK174">
            <v>550828.88794567075</v>
          </cell>
          <cell r="BL174">
            <v>3991.51368076573</v>
          </cell>
          <cell r="BM174">
            <v>3948.5967593333335</v>
          </cell>
          <cell r="BN174">
            <v>1.0868904587674953E-2</v>
          </cell>
          <cell r="BO174">
            <v>7.6114510623250461E-3</v>
          </cell>
          <cell r="BP174">
            <v>4147.5280377958888</v>
          </cell>
          <cell r="BQ174">
            <v>675196.49598346662</v>
          </cell>
          <cell r="BR174">
            <v>4875.1914201700483</v>
          </cell>
          <cell r="BS174" t="str">
            <v>Y</v>
          </cell>
          <cell r="BT174">
            <v>4892.7282317642512</v>
          </cell>
          <cell r="BU174">
            <v>1.3849250829705673E-2</v>
          </cell>
          <cell r="BV174">
            <v>0</v>
          </cell>
        </row>
        <row r="175">
          <cell r="A175">
            <v>208</v>
          </cell>
          <cell r="B175" t="str">
            <v>Recoupment Academy</v>
          </cell>
          <cell r="C175">
            <v>145835</v>
          </cell>
          <cell r="D175">
            <v>9352133</v>
          </cell>
          <cell r="E175" t="str">
            <v>Brooklands Primary School</v>
          </cell>
          <cell r="F175">
            <v>203</v>
          </cell>
          <cell r="G175">
            <v>203</v>
          </cell>
          <cell r="H175">
            <v>0</v>
          </cell>
          <cell r="I175">
            <v>624022</v>
          </cell>
          <cell r="J175">
            <v>0</v>
          </cell>
          <cell r="K175">
            <v>0</v>
          </cell>
          <cell r="L175">
            <v>8740.0000000000018</v>
          </cell>
          <cell r="M175">
            <v>0</v>
          </cell>
          <cell r="N175">
            <v>13665.365853658537</v>
          </cell>
          <cell r="O175">
            <v>0</v>
          </cell>
          <cell r="P175">
            <v>215.00000000000014</v>
          </cell>
          <cell r="Q175">
            <v>779.99999999999955</v>
          </cell>
          <cell r="R175">
            <v>1229.9999999999993</v>
          </cell>
          <cell r="S175">
            <v>889.99999999999966</v>
          </cell>
          <cell r="T175">
            <v>0</v>
          </cell>
          <cell r="U175">
            <v>0</v>
          </cell>
          <cell r="V175">
            <v>0</v>
          </cell>
          <cell r="W175">
            <v>0</v>
          </cell>
          <cell r="X175">
            <v>0</v>
          </cell>
          <cell r="Y175">
            <v>0</v>
          </cell>
          <cell r="Z175">
            <v>0</v>
          </cell>
          <cell r="AA175">
            <v>0</v>
          </cell>
          <cell r="AB175">
            <v>0</v>
          </cell>
          <cell r="AC175">
            <v>0</v>
          </cell>
          <cell r="AD175">
            <v>0</v>
          </cell>
          <cell r="AE175">
            <v>47817.122093023252</v>
          </cell>
          <cell r="AF175">
            <v>0</v>
          </cell>
          <cell r="AG175">
            <v>0</v>
          </cell>
          <cell r="AH175">
            <v>0</v>
          </cell>
          <cell r="AI175">
            <v>117800</v>
          </cell>
          <cell r="AJ175">
            <v>0</v>
          </cell>
          <cell r="AK175">
            <v>0</v>
          </cell>
          <cell r="AL175">
            <v>0</v>
          </cell>
          <cell r="AM175">
            <v>4275.2</v>
          </cell>
          <cell r="AN175">
            <v>0</v>
          </cell>
          <cell r="AO175">
            <v>0</v>
          </cell>
          <cell r="AP175">
            <v>0</v>
          </cell>
          <cell r="AQ175">
            <v>0</v>
          </cell>
          <cell r="AR175">
            <v>0</v>
          </cell>
          <cell r="AS175">
            <v>0</v>
          </cell>
          <cell r="AT175">
            <v>0</v>
          </cell>
          <cell r="AU175">
            <v>0</v>
          </cell>
          <cell r="AV175">
            <v>624022</v>
          </cell>
          <cell r="AW175">
            <v>73337.487946681795</v>
          </cell>
          <cell r="AX175">
            <v>122075.2</v>
          </cell>
          <cell r="AY175">
            <v>70576.169019852518</v>
          </cell>
          <cell r="AZ175">
            <v>819434.68794668175</v>
          </cell>
          <cell r="BA175">
            <v>815159.48794668179</v>
          </cell>
          <cell r="BB175">
            <v>4180</v>
          </cell>
          <cell r="BC175">
            <v>848540</v>
          </cell>
          <cell r="BD175">
            <v>33380.512053318205</v>
          </cell>
          <cell r="BE175">
            <v>0</v>
          </cell>
          <cell r="BF175">
            <v>852815.2</v>
          </cell>
          <cell r="BG175">
            <v>852815.2</v>
          </cell>
          <cell r="BH175">
            <v>0</v>
          </cell>
          <cell r="BI175">
            <v>852815.2</v>
          </cell>
          <cell r="BJ175">
            <v>730740</v>
          </cell>
          <cell r="BK175">
            <v>730740</v>
          </cell>
          <cell r="BL175">
            <v>3599.7044334975371</v>
          </cell>
          <cell r="BM175">
            <v>3405.764330769231</v>
          </cell>
          <cell r="BN175">
            <v>5.6944663192389035E-2</v>
          </cell>
          <cell r="BO175">
            <v>0</v>
          </cell>
          <cell r="BP175">
            <v>0</v>
          </cell>
          <cell r="BQ175">
            <v>852815.2</v>
          </cell>
          <cell r="BR175">
            <v>4180</v>
          </cell>
          <cell r="BS175" t="str">
            <v>Y</v>
          </cell>
          <cell r="BT175">
            <v>4201.0600985221672</v>
          </cell>
          <cell r="BU175">
            <v>5.2279303744611871E-2</v>
          </cell>
          <cell r="BV175">
            <v>0</v>
          </cell>
        </row>
        <row r="176">
          <cell r="A176">
            <v>23</v>
          </cell>
          <cell r="B176" t="str">
            <v>Recoupment Academy</v>
          </cell>
          <cell r="C176">
            <v>146875</v>
          </cell>
          <cell r="D176">
            <v>9352136</v>
          </cell>
          <cell r="E176" t="str">
            <v>Coldfair Green Community Primary School</v>
          </cell>
          <cell r="F176">
            <v>142</v>
          </cell>
          <cell r="G176">
            <v>142</v>
          </cell>
          <cell r="H176">
            <v>0</v>
          </cell>
          <cell r="I176">
            <v>436508</v>
          </cell>
          <cell r="J176">
            <v>0</v>
          </cell>
          <cell r="K176">
            <v>0</v>
          </cell>
          <cell r="L176">
            <v>4599.9999999999991</v>
          </cell>
          <cell r="M176">
            <v>0</v>
          </cell>
          <cell r="N176">
            <v>9072.2222222222208</v>
          </cell>
          <cell r="O176">
            <v>0</v>
          </cell>
          <cell r="P176">
            <v>1934.9999999999989</v>
          </cell>
          <cell r="Q176">
            <v>4420.0000000000027</v>
          </cell>
          <cell r="R176">
            <v>0</v>
          </cell>
          <cell r="S176">
            <v>0</v>
          </cell>
          <cell r="T176">
            <v>0</v>
          </cell>
          <cell r="U176">
            <v>0</v>
          </cell>
          <cell r="V176">
            <v>0</v>
          </cell>
          <cell r="W176">
            <v>0</v>
          </cell>
          <cell r="X176">
            <v>0</v>
          </cell>
          <cell r="Y176">
            <v>0</v>
          </cell>
          <cell r="Z176">
            <v>0</v>
          </cell>
          <cell r="AA176">
            <v>0</v>
          </cell>
          <cell r="AB176">
            <v>1346.5517241379289</v>
          </cell>
          <cell r="AC176">
            <v>0</v>
          </cell>
          <cell r="AD176">
            <v>0</v>
          </cell>
          <cell r="AE176">
            <v>51829.999999999993</v>
          </cell>
          <cell r="AF176">
            <v>0</v>
          </cell>
          <cell r="AG176">
            <v>0</v>
          </cell>
          <cell r="AH176">
            <v>0</v>
          </cell>
          <cell r="AI176">
            <v>117800</v>
          </cell>
          <cell r="AJ176">
            <v>0</v>
          </cell>
          <cell r="AK176">
            <v>0</v>
          </cell>
          <cell r="AL176">
            <v>0</v>
          </cell>
          <cell r="AM176">
            <v>2560</v>
          </cell>
          <cell r="AN176">
            <v>0</v>
          </cell>
          <cell r="AO176">
            <v>0</v>
          </cell>
          <cell r="AP176">
            <v>0</v>
          </cell>
          <cell r="AQ176">
            <v>0</v>
          </cell>
          <cell r="AR176">
            <v>0</v>
          </cell>
          <cell r="AS176">
            <v>0</v>
          </cell>
          <cell r="AT176">
            <v>0</v>
          </cell>
          <cell r="AU176">
            <v>0</v>
          </cell>
          <cell r="AV176">
            <v>436508</v>
          </cell>
          <cell r="AW176">
            <v>73203.773946360132</v>
          </cell>
          <cell r="AX176">
            <v>120360</v>
          </cell>
          <cell r="AY176">
            <v>71842.475111111096</v>
          </cell>
          <cell r="AZ176">
            <v>630071.7739463601</v>
          </cell>
          <cell r="BA176">
            <v>627511.7739463601</v>
          </cell>
          <cell r="BB176">
            <v>4180</v>
          </cell>
          <cell r="BC176">
            <v>593560</v>
          </cell>
          <cell r="BD176">
            <v>0</v>
          </cell>
          <cell r="BE176">
            <v>0</v>
          </cell>
          <cell r="BF176">
            <v>630071.7739463601</v>
          </cell>
          <cell r="BG176">
            <v>630071.77394636022</v>
          </cell>
          <cell r="BH176">
            <v>0</v>
          </cell>
          <cell r="BI176">
            <v>596120</v>
          </cell>
          <cell r="BJ176">
            <v>475760</v>
          </cell>
          <cell r="BK176">
            <v>509711.7739463601</v>
          </cell>
          <cell r="BL176">
            <v>3589.5195348335219</v>
          </cell>
          <cell r="BM176">
            <v>3434.9486257575759</v>
          </cell>
          <cell r="BN176">
            <v>4.499948206411835E-2</v>
          </cell>
          <cell r="BO176">
            <v>0</v>
          </cell>
          <cell r="BP176">
            <v>0</v>
          </cell>
          <cell r="BQ176">
            <v>630071.7739463601</v>
          </cell>
          <cell r="BR176">
            <v>4419.0969996222539</v>
          </cell>
          <cell r="BS176" t="str">
            <v>Y</v>
          </cell>
          <cell r="BT176">
            <v>4437.1251686363385</v>
          </cell>
          <cell r="BU176">
            <v>2.0858655681814664E-2</v>
          </cell>
          <cell r="BV176">
            <v>0</v>
          </cell>
        </row>
        <row r="177">
          <cell r="A177">
            <v>503</v>
          </cell>
          <cell r="B177" t="str">
            <v>Recoupment Academy</v>
          </cell>
          <cell r="C177">
            <v>147933</v>
          </cell>
          <cell r="D177">
            <v>9352138</v>
          </cell>
          <cell r="E177" t="str">
            <v>Abbot's Hall Community Primary School</v>
          </cell>
          <cell r="F177">
            <v>400</v>
          </cell>
          <cell r="G177">
            <v>400</v>
          </cell>
          <cell r="H177">
            <v>0</v>
          </cell>
          <cell r="I177">
            <v>1229600</v>
          </cell>
          <cell r="J177">
            <v>0</v>
          </cell>
          <cell r="K177">
            <v>0</v>
          </cell>
          <cell r="L177">
            <v>27600</v>
          </cell>
          <cell r="M177">
            <v>0</v>
          </cell>
          <cell r="N177">
            <v>46567.9012345679</v>
          </cell>
          <cell r="O177">
            <v>0</v>
          </cell>
          <cell r="P177">
            <v>18920</v>
          </cell>
          <cell r="Q177">
            <v>6240</v>
          </cell>
          <cell r="R177">
            <v>0</v>
          </cell>
          <cell r="S177">
            <v>6230.0000000000009</v>
          </cell>
          <cell r="T177">
            <v>0</v>
          </cell>
          <cell r="U177">
            <v>0</v>
          </cell>
          <cell r="V177">
            <v>0</v>
          </cell>
          <cell r="W177">
            <v>0</v>
          </cell>
          <cell r="X177">
            <v>0</v>
          </cell>
          <cell r="Y177">
            <v>0</v>
          </cell>
          <cell r="Z177">
            <v>0</v>
          </cell>
          <cell r="AA177">
            <v>0</v>
          </cell>
          <cell r="AB177">
            <v>3882.352941176468</v>
          </cell>
          <cell r="AC177">
            <v>0</v>
          </cell>
          <cell r="AD177">
            <v>0</v>
          </cell>
          <cell r="AE177">
            <v>135381.81818181818</v>
          </cell>
          <cell r="AF177">
            <v>0</v>
          </cell>
          <cell r="AG177">
            <v>0</v>
          </cell>
          <cell r="AH177">
            <v>0</v>
          </cell>
          <cell r="AI177">
            <v>117800</v>
          </cell>
          <cell r="AJ177">
            <v>0</v>
          </cell>
          <cell r="AK177">
            <v>0</v>
          </cell>
          <cell r="AL177">
            <v>0</v>
          </cell>
          <cell r="AM177">
            <v>5075.1099999999997</v>
          </cell>
          <cell r="AN177">
            <v>0</v>
          </cell>
          <cell r="AO177">
            <v>0</v>
          </cell>
          <cell r="AP177">
            <v>0</v>
          </cell>
          <cell r="AQ177">
            <v>0</v>
          </cell>
          <cell r="AR177">
            <v>0</v>
          </cell>
          <cell r="AS177">
            <v>0</v>
          </cell>
          <cell r="AT177">
            <v>0</v>
          </cell>
          <cell r="AU177">
            <v>0</v>
          </cell>
          <cell r="AV177">
            <v>1229600</v>
          </cell>
          <cell r="AW177">
            <v>244822.07235756255</v>
          </cell>
          <cell r="AX177">
            <v>122875.11</v>
          </cell>
          <cell r="AY177">
            <v>198159.63279910211</v>
          </cell>
          <cell r="AZ177">
            <v>1597297.1823575627</v>
          </cell>
          <cell r="BA177">
            <v>1592222.0723575626</v>
          </cell>
          <cell r="BB177">
            <v>4180</v>
          </cell>
          <cell r="BC177">
            <v>1672000</v>
          </cell>
          <cell r="BD177">
            <v>79777.927642437397</v>
          </cell>
          <cell r="BE177">
            <v>0</v>
          </cell>
          <cell r="BF177">
            <v>1677075.11</v>
          </cell>
          <cell r="BG177">
            <v>1677075.1099999999</v>
          </cell>
          <cell r="BH177">
            <v>0</v>
          </cell>
          <cell r="BI177">
            <v>1677075.11</v>
          </cell>
          <cell r="BJ177">
            <v>1554200</v>
          </cell>
          <cell r="BK177">
            <v>1554200</v>
          </cell>
          <cell r="BL177">
            <v>3885.5</v>
          </cell>
          <cell r="BM177">
            <v>3638.2958415841586</v>
          </cell>
          <cell r="BN177">
            <v>6.7945040529800826E-2</v>
          </cell>
          <cell r="BO177">
            <v>0</v>
          </cell>
          <cell r="BP177">
            <v>0</v>
          </cell>
          <cell r="BQ177">
            <v>1677075.11</v>
          </cell>
          <cell r="BR177">
            <v>4180</v>
          </cell>
          <cell r="BS177" t="str">
            <v>Y</v>
          </cell>
          <cell r="BT177">
            <v>4192.6877750000003</v>
          </cell>
          <cell r="BU177">
            <v>4.859359387576534E-2</v>
          </cell>
          <cell r="BV177">
            <v>0</v>
          </cell>
        </row>
        <row r="178">
          <cell r="A178">
            <v>67</v>
          </cell>
          <cell r="B178" t="str">
            <v>Recoupment Academy</v>
          </cell>
          <cell r="C178">
            <v>141640</v>
          </cell>
          <cell r="D178">
            <v>9352145</v>
          </cell>
          <cell r="E178" t="str">
            <v>Pakefield Primary School</v>
          </cell>
          <cell r="F178">
            <v>374</v>
          </cell>
          <cell r="G178">
            <v>374</v>
          </cell>
          <cell r="H178">
            <v>0</v>
          </cell>
          <cell r="I178">
            <v>1149676</v>
          </cell>
          <cell r="J178">
            <v>0</v>
          </cell>
          <cell r="K178">
            <v>0</v>
          </cell>
          <cell r="L178">
            <v>32659.999999999935</v>
          </cell>
          <cell r="M178">
            <v>0</v>
          </cell>
          <cell r="N178">
            <v>42900</v>
          </cell>
          <cell r="O178">
            <v>0</v>
          </cell>
          <cell r="P178">
            <v>23650.000000000036</v>
          </cell>
          <cell r="Q178">
            <v>3380.0000000000045</v>
          </cell>
          <cell r="R178">
            <v>12299.999999999998</v>
          </cell>
          <cell r="S178">
            <v>3115.0000000000077</v>
          </cell>
          <cell r="T178">
            <v>10449.999999999998</v>
          </cell>
          <cell r="U178">
            <v>4959.9999999999991</v>
          </cell>
          <cell r="V178">
            <v>0</v>
          </cell>
          <cell r="W178">
            <v>0</v>
          </cell>
          <cell r="X178">
            <v>0</v>
          </cell>
          <cell r="Y178">
            <v>0</v>
          </cell>
          <cell r="Z178">
            <v>0</v>
          </cell>
          <cell r="AA178">
            <v>0</v>
          </cell>
          <cell r="AB178">
            <v>0</v>
          </cell>
          <cell r="AC178">
            <v>0</v>
          </cell>
          <cell r="AD178">
            <v>0</v>
          </cell>
          <cell r="AE178">
            <v>108892.36994219651</v>
          </cell>
          <cell r="AF178">
            <v>0</v>
          </cell>
          <cell r="AG178">
            <v>0</v>
          </cell>
          <cell r="AH178">
            <v>0</v>
          </cell>
          <cell r="AI178">
            <v>117800</v>
          </cell>
          <cell r="AJ178">
            <v>0</v>
          </cell>
          <cell r="AK178">
            <v>0</v>
          </cell>
          <cell r="AL178">
            <v>0</v>
          </cell>
          <cell r="AM178">
            <v>7782.4</v>
          </cell>
          <cell r="AN178">
            <v>0</v>
          </cell>
          <cell r="AO178">
            <v>0</v>
          </cell>
          <cell r="AP178">
            <v>0</v>
          </cell>
          <cell r="AQ178">
            <v>0</v>
          </cell>
          <cell r="AR178">
            <v>0</v>
          </cell>
          <cell r="AS178">
            <v>0</v>
          </cell>
          <cell r="AT178">
            <v>0</v>
          </cell>
          <cell r="AU178">
            <v>0</v>
          </cell>
          <cell r="AV178">
            <v>1149676</v>
          </cell>
          <cell r="AW178">
            <v>242307.36994219647</v>
          </cell>
          <cell r="AX178">
            <v>125582.39999999999</v>
          </cell>
          <cell r="AY178">
            <v>185598.7339421965</v>
          </cell>
          <cell r="AZ178">
            <v>1517565.7699421963</v>
          </cell>
          <cell r="BA178">
            <v>1509783.3699421964</v>
          </cell>
          <cell r="BB178">
            <v>4180</v>
          </cell>
          <cell r="BC178">
            <v>1563320</v>
          </cell>
          <cell r="BD178">
            <v>53536.630057803588</v>
          </cell>
          <cell r="BE178">
            <v>0</v>
          </cell>
          <cell r="BF178">
            <v>1571102.4</v>
          </cell>
          <cell r="BG178">
            <v>1571102.4</v>
          </cell>
          <cell r="BH178">
            <v>0</v>
          </cell>
          <cell r="BI178">
            <v>1571102.4</v>
          </cell>
          <cell r="BJ178">
            <v>1445520</v>
          </cell>
          <cell r="BK178">
            <v>1445520</v>
          </cell>
          <cell r="BL178">
            <v>3865.0267379679144</v>
          </cell>
          <cell r="BM178">
            <v>3688.535003617571</v>
          </cell>
          <cell r="BN178">
            <v>4.7848735114956818E-2</v>
          </cell>
          <cell r="BO178">
            <v>0</v>
          </cell>
          <cell r="BP178">
            <v>0</v>
          </cell>
          <cell r="BQ178">
            <v>1571102.4</v>
          </cell>
          <cell r="BR178">
            <v>4180</v>
          </cell>
          <cell r="BS178" t="str">
            <v>Y</v>
          </cell>
          <cell r="BT178">
            <v>4200.8085561497328</v>
          </cell>
          <cell r="BU178">
            <v>4.6872269363811281E-2</v>
          </cell>
          <cell r="BV178">
            <v>0</v>
          </cell>
        </row>
        <row r="179">
          <cell r="A179">
            <v>65</v>
          </cell>
          <cell r="B179" t="str">
            <v>Recoupment Academy</v>
          </cell>
          <cell r="C179">
            <v>145541</v>
          </cell>
          <cell r="D179">
            <v>9352147</v>
          </cell>
          <cell r="E179" t="str">
            <v>Poplars Community Primary School</v>
          </cell>
          <cell r="F179">
            <v>411</v>
          </cell>
          <cell r="G179">
            <v>411</v>
          </cell>
          <cell r="H179">
            <v>0</v>
          </cell>
          <cell r="I179">
            <v>1263414</v>
          </cell>
          <cell r="J179">
            <v>0</v>
          </cell>
          <cell r="K179">
            <v>0</v>
          </cell>
          <cell r="L179">
            <v>103040.00000000006</v>
          </cell>
          <cell r="M179">
            <v>0</v>
          </cell>
          <cell r="N179">
            <v>128800.00000000009</v>
          </cell>
          <cell r="O179">
            <v>0</v>
          </cell>
          <cell r="P179">
            <v>2160.5134474327588</v>
          </cell>
          <cell r="Q179">
            <v>783.81418092909485</v>
          </cell>
          <cell r="R179">
            <v>42024.49877750616</v>
          </cell>
          <cell r="S179">
            <v>38457.139364303228</v>
          </cell>
          <cell r="T179">
            <v>4773.2273838630717</v>
          </cell>
          <cell r="U179">
            <v>77255.941320293292</v>
          </cell>
          <cell r="V179">
            <v>0</v>
          </cell>
          <cell r="W179">
            <v>0</v>
          </cell>
          <cell r="X179">
            <v>0</v>
          </cell>
          <cell r="Y179">
            <v>0</v>
          </cell>
          <cell r="Z179">
            <v>0</v>
          </cell>
          <cell r="AA179">
            <v>0</v>
          </cell>
          <cell r="AB179">
            <v>3695.6403269754874</v>
          </cell>
          <cell r="AC179">
            <v>0</v>
          </cell>
          <cell r="AD179">
            <v>0</v>
          </cell>
          <cell r="AE179">
            <v>153931.84073107049</v>
          </cell>
          <cell r="AF179">
            <v>0</v>
          </cell>
          <cell r="AG179">
            <v>0</v>
          </cell>
          <cell r="AH179">
            <v>0</v>
          </cell>
          <cell r="AI179">
            <v>117800</v>
          </cell>
          <cell r="AJ179">
            <v>0</v>
          </cell>
          <cell r="AK179">
            <v>0</v>
          </cell>
          <cell r="AL179">
            <v>0</v>
          </cell>
          <cell r="AM179">
            <v>9984</v>
          </cell>
          <cell r="AN179">
            <v>0</v>
          </cell>
          <cell r="AO179">
            <v>0</v>
          </cell>
          <cell r="AP179">
            <v>0</v>
          </cell>
          <cell r="AQ179">
            <v>0</v>
          </cell>
          <cell r="AR179">
            <v>0</v>
          </cell>
          <cell r="AS179">
            <v>0</v>
          </cell>
          <cell r="AT179">
            <v>0</v>
          </cell>
          <cell r="AU179">
            <v>0</v>
          </cell>
          <cell r="AV179">
            <v>1263414</v>
          </cell>
          <cell r="AW179">
            <v>554922.61553237378</v>
          </cell>
          <cell r="AX179">
            <v>127784</v>
          </cell>
          <cell r="AY179">
            <v>362578.27196823439</v>
          </cell>
          <cell r="AZ179">
            <v>1946120.6155323738</v>
          </cell>
          <cell r="BA179">
            <v>1936136.6155323738</v>
          </cell>
          <cell r="BB179">
            <v>4180</v>
          </cell>
          <cell r="BC179">
            <v>1717980</v>
          </cell>
          <cell r="BD179">
            <v>0</v>
          </cell>
          <cell r="BE179">
            <v>0</v>
          </cell>
          <cell r="BF179">
            <v>1946120.6155323738</v>
          </cell>
          <cell r="BG179">
            <v>1946120.6155323735</v>
          </cell>
          <cell r="BH179">
            <v>0</v>
          </cell>
          <cell r="BI179">
            <v>1727964</v>
          </cell>
          <cell r="BJ179">
            <v>1600180</v>
          </cell>
          <cell r="BK179">
            <v>1818336.6155323738</v>
          </cell>
          <cell r="BL179">
            <v>4424.1766801274298</v>
          </cell>
          <cell r="BM179">
            <v>4266.045417511521</v>
          </cell>
          <cell r="BN179">
            <v>3.7067411886146831E-2</v>
          </cell>
          <cell r="BO179">
            <v>0</v>
          </cell>
          <cell r="BP179">
            <v>0</v>
          </cell>
          <cell r="BQ179">
            <v>1946120.6155323738</v>
          </cell>
          <cell r="BR179">
            <v>4710.7946849936097</v>
          </cell>
          <cell r="BS179" t="str">
            <v>Y</v>
          </cell>
          <cell r="BT179">
            <v>4735.0866557965301</v>
          </cell>
          <cell r="BU179">
            <v>3.8369064448080303E-2</v>
          </cell>
          <cell r="BV179">
            <v>0</v>
          </cell>
        </row>
        <row r="180">
          <cell r="A180">
            <v>13</v>
          </cell>
          <cell r="B180" t="str">
            <v>Recoupment Academy</v>
          </cell>
          <cell r="C180">
            <v>143050</v>
          </cell>
          <cell r="D180">
            <v>9352150</v>
          </cell>
          <cell r="E180" t="str">
            <v>Bramfield Church of England Primary School</v>
          </cell>
          <cell r="F180">
            <v>89</v>
          </cell>
          <cell r="G180">
            <v>89</v>
          </cell>
          <cell r="H180">
            <v>0</v>
          </cell>
          <cell r="I180">
            <v>273586</v>
          </cell>
          <cell r="J180">
            <v>0</v>
          </cell>
          <cell r="K180">
            <v>0</v>
          </cell>
          <cell r="L180">
            <v>8740.0000000000109</v>
          </cell>
          <cell r="M180">
            <v>0</v>
          </cell>
          <cell r="N180">
            <v>11681.25</v>
          </cell>
          <cell r="O180">
            <v>0</v>
          </cell>
          <cell r="P180">
            <v>2365.0000000000086</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26578.63636363636</v>
          </cell>
          <cell r="AF180">
            <v>0</v>
          </cell>
          <cell r="AG180">
            <v>3294.0000000000023</v>
          </cell>
          <cell r="AH180">
            <v>0</v>
          </cell>
          <cell r="AI180">
            <v>117800</v>
          </cell>
          <cell r="AJ180">
            <v>36528.704939919895</v>
          </cell>
          <cell r="AK180">
            <v>0</v>
          </cell>
          <cell r="AL180">
            <v>0</v>
          </cell>
          <cell r="AM180">
            <v>2329.6</v>
          </cell>
          <cell r="AN180">
            <v>0</v>
          </cell>
          <cell r="AO180">
            <v>0</v>
          </cell>
          <cell r="AP180">
            <v>0</v>
          </cell>
          <cell r="AQ180">
            <v>0</v>
          </cell>
          <cell r="AR180">
            <v>0</v>
          </cell>
          <cell r="AS180">
            <v>0</v>
          </cell>
          <cell r="AT180">
            <v>0</v>
          </cell>
          <cell r="AU180">
            <v>0</v>
          </cell>
          <cell r="AV180">
            <v>273586</v>
          </cell>
          <cell r="AW180">
            <v>52658.886363636382</v>
          </cell>
          <cell r="AX180">
            <v>156658.30493991991</v>
          </cell>
          <cell r="AY180">
            <v>47970.625363636369</v>
          </cell>
          <cell r="AZ180">
            <v>482903.19130355626</v>
          </cell>
          <cell r="BA180">
            <v>480573.59130355628</v>
          </cell>
          <cell r="BB180">
            <v>4180</v>
          </cell>
          <cell r="BC180">
            <v>372020</v>
          </cell>
          <cell r="BD180">
            <v>0</v>
          </cell>
          <cell r="BE180">
            <v>0</v>
          </cell>
          <cell r="BF180">
            <v>482903.19130355626</v>
          </cell>
          <cell r="BG180">
            <v>482903.19130355626</v>
          </cell>
          <cell r="BH180">
            <v>0</v>
          </cell>
          <cell r="BI180">
            <v>374349.6</v>
          </cell>
          <cell r="BJ180">
            <v>217691.29506008007</v>
          </cell>
          <cell r="BK180">
            <v>326244.88636363635</v>
          </cell>
          <cell r="BL180">
            <v>3665.6728804902959</v>
          </cell>
          <cell r="BM180">
            <v>3426.628672889779</v>
          </cell>
          <cell r="BN180">
            <v>6.976075624760468E-2</v>
          </cell>
          <cell r="BO180">
            <v>0</v>
          </cell>
          <cell r="BP180">
            <v>0</v>
          </cell>
          <cell r="BQ180">
            <v>482903.19130355626</v>
          </cell>
          <cell r="BR180">
            <v>5399.7032730736664</v>
          </cell>
          <cell r="BS180" t="str">
            <v>Y</v>
          </cell>
          <cell r="BT180">
            <v>5425.8785539725422</v>
          </cell>
          <cell r="BU180">
            <v>5.0128296152495144E-2</v>
          </cell>
          <cell r="BV180">
            <v>0</v>
          </cell>
        </row>
        <row r="181">
          <cell r="A181">
            <v>74</v>
          </cell>
          <cell r="B181" t="str">
            <v>Recoupment Academy</v>
          </cell>
          <cell r="C181">
            <v>145695</v>
          </cell>
          <cell r="D181">
            <v>9352152</v>
          </cell>
          <cell r="E181" t="str">
            <v>Woods Loke Primary School</v>
          </cell>
          <cell r="F181">
            <v>419</v>
          </cell>
          <cell r="G181">
            <v>419</v>
          </cell>
          <cell r="H181">
            <v>0</v>
          </cell>
          <cell r="I181">
            <v>1288006</v>
          </cell>
          <cell r="J181">
            <v>0</v>
          </cell>
          <cell r="K181">
            <v>0</v>
          </cell>
          <cell r="L181">
            <v>33120.000000000015</v>
          </cell>
          <cell r="M181">
            <v>0</v>
          </cell>
          <cell r="N181">
            <v>46926.009501187655</v>
          </cell>
          <cell r="O181">
            <v>0</v>
          </cell>
          <cell r="P181">
            <v>9245.0000000000346</v>
          </cell>
          <cell r="Q181">
            <v>1040</v>
          </cell>
          <cell r="R181">
            <v>8609.9999999999945</v>
          </cell>
          <cell r="S181">
            <v>12460.000000000004</v>
          </cell>
          <cell r="T181">
            <v>3800.0000000000032</v>
          </cell>
          <cell r="U181">
            <v>4960.0000000000045</v>
          </cell>
          <cell r="V181">
            <v>0</v>
          </cell>
          <cell r="W181">
            <v>0</v>
          </cell>
          <cell r="X181">
            <v>0</v>
          </cell>
          <cell r="Y181">
            <v>0</v>
          </cell>
          <cell r="Z181">
            <v>0</v>
          </cell>
          <cell r="AA181">
            <v>0</v>
          </cell>
          <cell r="AB181">
            <v>3209.6100278551512</v>
          </cell>
          <cell r="AC181">
            <v>0</v>
          </cell>
          <cell r="AD181">
            <v>0</v>
          </cell>
          <cell r="AE181">
            <v>113412.47191011235</v>
          </cell>
          <cell r="AF181">
            <v>0</v>
          </cell>
          <cell r="AG181">
            <v>0</v>
          </cell>
          <cell r="AH181">
            <v>0</v>
          </cell>
          <cell r="AI181">
            <v>117800</v>
          </cell>
          <cell r="AJ181">
            <v>0</v>
          </cell>
          <cell r="AK181">
            <v>0</v>
          </cell>
          <cell r="AL181">
            <v>0</v>
          </cell>
          <cell r="AM181">
            <v>9216</v>
          </cell>
          <cell r="AN181">
            <v>0</v>
          </cell>
          <cell r="AO181">
            <v>0</v>
          </cell>
          <cell r="AP181">
            <v>0</v>
          </cell>
          <cell r="AQ181">
            <v>0</v>
          </cell>
          <cell r="AR181">
            <v>0</v>
          </cell>
          <cell r="AS181">
            <v>0</v>
          </cell>
          <cell r="AT181">
            <v>0</v>
          </cell>
          <cell r="AU181">
            <v>0</v>
          </cell>
          <cell r="AV181">
            <v>1288006</v>
          </cell>
          <cell r="AW181">
            <v>236783.09143915519</v>
          </cell>
          <cell r="AX181">
            <v>127016</v>
          </cell>
          <cell r="AY181">
            <v>183491.84066070619</v>
          </cell>
          <cell r="AZ181">
            <v>1651805.0914391552</v>
          </cell>
          <cell r="BA181">
            <v>1642589.0914391552</v>
          </cell>
          <cell r="BB181">
            <v>4180</v>
          </cell>
          <cell r="BC181">
            <v>1751420</v>
          </cell>
          <cell r="BD181">
            <v>108830.90856084484</v>
          </cell>
          <cell r="BE181">
            <v>0</v>
          </cell>
          <cell r="BF181">
            <v>1760636</v>
          </cell>
          <cell r="BG181">
            <v>1760636</v>
          </cell>
          <cell r="BH181">
            <v>0</v>
          </cell>
          <cell r="BI181">
            <v>1760636</v>
          </cell>
          <cell r="BJ181">
            <v>1633620</v>
          </cell>
          <cell r="BK181">
            <v>1633620</v>
          </cell>
          <cell r="BL181">
            <v>3898.854415274463</v>
          </cell>
          <cell r="BM181">
            <v>3648.0618181818186</v>
          </cell>
          <cell r="BN181">
            <v>6.874680572645521E-2</v>
          </cell>
          <cell r="BO181">
            <v>0</v>
          </cell>
          <cell r="BP181">
            <v>0</v>
          </cell>
          <cell r="BQ181">
            <v>1760636</v>
          </cell>
          <cell r="BR181">
            <v>4180</v>
          </cell>
          <cell r="BS181" t="str">
            <v>Y</v>
          </cell>
          <cell r="BT181">
            <v>4201.9952267303106</v>
          </cell>
          <cell r="BU181">
            <v>6.3370010275373589E-2</v>
          </cell>
          <cell r="BV181">
            <v>0</v>
          </cell>
        </row>
        <row r="182">
          <cell r="A182">
            <v>264</v>
          </cell>
          <cell r="B182" t="str">
            <v>Recoupment Academy</v>
          </cell>
          <cell r="C182">
            <v>144212</v>
          </cell>
          <cell r="D182">
            <v>9352154</v>
          </cell>
          <cell r="E182" t="str">
            <v>Handford Hall Primary School</v>
          </cell>
          <cell r="F182">
            <v>339</v>
          </cell>
          <cell r="G182">
            <v>339</v>
          </cell>
          <cell r="H182">
            <v>0</v>
          </cell>
          <cell r="I182">
            <v>1042086</v>
          </cell>
          <cell r="J182">
            <v>0</v>
          </cell>
          <cell r="K182">
            <v>0</v>
          </cell>
          <cell r="L182">
            <v>32660.000000000025</v>
          </cell>
          <cell r="M182">
            <v>0</v>
          </cell>
          <cell r="N182">
            <v>40825.000000000029</v>
          </cell>
          <cell r="O182">
            <v>0</v>
          </cell>
          <cell r="P182">
            <v>17844.999999999971</v>
          </cell>
          <cell r="Q182">
            <v>45759.999999999993</v>
          </cell>
          <cell r="R182">
            <v>819.99999999999966</v>
          </cell>
          <cell r="S182">
            <v>7564.9999999999955</v>
          </cell>
          <cell r="T182">
            <v>0</v>
          </cell>
          <cell r="U182">
            <v>0</v>
          </cell>
          <cell r="V182">
            <v>0</v>
          </cell>
          <cell r="W182">
            <v>0</v>
          </cell>
          <cell r="X182">
            <v>0</v>
          </cell>
          <cell r="Y182">
            <v>0</v>
          </cell>
          <cell r="Z182">
            <v>0</v>
          </cell>
          <cell r="AA182">
            <v>0</v>
          </cell>
          <cell r="AB182">
            <v>87741.176470588296</v>
          </cell>
          <cell r="AC182">
            <v>0</v>
          </cell>
          <cell r="AD182">
            <v>0</v>
          </cell>
          <cell r="AE182">
            <v>119255.90497737558</v>
          </cell>
          <cell r="AF182">
            <v>0</v>
          </cell>
          <cell r="AG182">
            <v>0</v>
          </cell>
          <cell r="AH182">
            <v>0</v>
          </cell>
          <cell r="AI182">
            <v>117800</v>
          </cell>
          <cell r="AJ182">
            <v>0</v>
          </cell>
          <cell r="AK182">
            <v>0</v>
          </cell>
          <cell r="AL182">
            <v>0</v>
          </cell>
          <cell r="AM182">
            <v>7270.4</v>
          </cell>
          <cell r="AN182">
            <v>0</v>
          </cell>
          <cell r="AO182">
            <v>0</v>
          </cell>
          <cell r="AP182">
            <v>0</v>
          </cell>
          <cell r="AQ182">
            <v>0</v>
          </cell>
          <cell r="AR182">
            <v>0</v>
          </cell>
          <cell r="AS182">
            <v>0</v>
          </cell>
          <cell r="AT182">
            <v>0</v>
          </cell>
          <cell r="AU182">
            <v>0</v>
          </cell>
          <cell r="AV182">
            <v>1042086</v>
          </cell>
          <cell r="AW182">
            <v>352472.08144796389</v>
          </cell>
          <cell r="AX182">
            <v>125070.39999999999</v>
          </cell>
          <cell r="AY182">
            <v>201992.26897737558</v>
          </cell>
          <cell r="AZ182">
            <v>1519628.4814479637</v>
          </cell>
          <cell r="BA182">
            <v>1512358.0814479638</v>
          </cell>
          <cell r="BB182">
            <v>4180</v>
          </cell>
          <cell r="BC182">
            <v>1417020</v>
          </cell>
          <cell r="BD182">
            <v>0</v>
          </cell>
          <cell r="BE182">
            <v>0</v>
          </cell>
          <cell r="BF182">
            <v>1519628.4814479637</v>
          </cell>
          <cell r="BG182">
            <v>1519628.4814479637</v>
          </cell>
          <cell r="BH182">
            <v>0</v>
          </cell>
          <cell r="BI182">
            <v>1424290.4</v>
          </cell>
          <cell r="BJ182">
            <v>1299220</v>
          </cell>
          <cell r="BK182">
            <v>1394558.0814479638</v>
          </cell>
          <cell r="BL182">
            <v>4113.7406532388313</v>
          </cell>
          <cell r="BM182">
            <v>3974.7798725373132</v>
          </cell>
          <cell r="BN182">
            <v>3.4960623017548924E-2</v>
          </cell>
          <cell r="BO182">
            <v>0</v>
          </cell>
          <cell r="BP182">
            <v>0</v>
          </cell>
          <cell r="BQ182">
            <v>1519628.4814479637</v>
          </cell>
          <cell r="BR182">
            <v>4461.2332786075631</v>
          </cell>
          <cell r="BS182" t="str">
            <v>Y</v>
          </cell>
          <cell r="BT182">
            <v>4482.6798862771793</v>
          </cell>
          <cell r="BU182">
            <v>3.102605878241782E-2</v>
          </cell>
          <cell r="BV182">
            <v>0</v>
          </cell>
        </row>
        <row r="183">
          <cell r="A183">
            <v>469</v>
          </cell>
          <cell r="B183" t="str">
            <v>Recoupment Academy</v>
          </cell>
          <cell r="C183">
            <v>143147</v>
          </cell>
          <cell r="D183">
            <v>9352155</v>
          </cell>
          <cell r="E183" t="str">
            <v>Long Melford Church of England Primary School</v>
          </cell>
          <cell r="F183">
            <v>199</v>
          </cell>
          <cell r="G183">
            <v>199</v>
          </cell>
          <cell r="H183">
            <v>0</v>
          </cell>
          <cell r="I183">
            <v>611726</v>
          </cell>
          <cell r="J183">
            <v>0</v>
          </cell>
          <cell r="K183">
            <v>0</v>
          </cell>
          <cell r="L183">
            <v>13799.999999999993</v>
          </cell>
          <cell r="M183">
            <v>0</v>
          </cell>
          <cell r="N183">
            <v>17603.846153846156</v>
          </cell>
          <cell r="O183">
            <v>0</v>
          </cell>
          <cell r="P183">
            <v>4343.6548223350292</v>
          </cell>
          <cell r="Q183">
            <v>1838.4771573604078</v>
          </cell>
          <cell r="R183">
            <v>0</v>
          </cell>
          <cell r="S183">
            <v>0</v>
          </cell>
          <cell r="T183">
            <v>0</v>
          </cell>
          <cell r="U183">
            <v>0</v>
          </cell>
          <cell r="V183">
            <v>0</v>
          </cell>
          <cell r="W183">
            <v>0</v>
          </cell>
          <cell r="X183">
            <v>0</v>
          </cell>
          <cell r="Y183">
            <v>0</v>
          </cell>
          <cell r="Z183">
            <v>0</v>
          </cell>
          <cell r="AA183">
            <v>0</v>
          </cell>
          <cell r="AB183">
            <v>1287.6470588235247</v>
          </cell>
          <cell r="AC183">
            <v>0</v>
          </cell>
          <cell r="AD183">
            <v>0</v>
          </cell>
          <cell r="AE183">
            <v>68673.090909090912</v>
          </cell>
          <cell r="AF183">
            <v>0</v>
          </cell>
          <cell r="AG183">
            <v>2753.9999999999918</v>
          </cell>
          <cell r="AH183">
            <v>0</v>
          </cell>
          <cell r="AI183">
            <v>117800</v>
          </cell>
          <cell r="AJ183">
            <v>0</v>
          </cell>
          <cell r="AK183">
            <v>0</v>
          </cell>
          <cell r="AL183">
            <v>0</v>
          </cell>
          <cell r="AM183">
            <v>3840</v>
          </cell>
          <cell r="AN183">
            <v>0</v>
          </cell>
          <cell r="AO183">
            <v>0</v>
          </cell>
          <cell r="AP183">
            <v>0</v>
          </cell>
          <cell r="AQ183">
            <v>0</v>
          </cell>
          <cell r="AR183">
            <v>0</v>
          </cell>
          <cell r="AS183">
            <v>0</v>
          </cell>
          <cell r="AT183">
            <v>0</v>
          </cell>
          <cell r="AU183">
            <v>0</v>
          </cell>
          <cell r="AV183">
            <v>611726</v>
          </cell>
          <cell r="AW183">
            <v>110300.71610145601</v>
          </cell>
          <cell r="AX183">
            <v>121640</v>
          </cell>
          <cell r="AY183">
            <v>97464.943975861708</v>
          </cell>
          <cell r="AZ183">
            <v>843666.71610145597</v>
          </cell>
          <cell r="BA183">
            <v>839826.71610145597</v>
          </cell>
          <cell r="BB183">
            <v>4180</v>
          </cell>
          <cell r="BC183">
            <v>831820</v>
          </cell>
          <cell r="BD183">
            <v>0</v>
          </cell>
          <cell r="BE183">
            <v>0</v>
          </cell>
          <cell r="BF183">
            <v>843666.71610145597</v>
          </cell>
          <cell r="BG183">
            <v>843666.71610145597</v>
          </cell>
          <cell r="BH183">
            <v>0</v>
          </cell>
          <cell r="BI183">
            <v>835660</v>
          </cell>
          <cell r="BJ183">
            <v>714020</v>
          </cell>
          <cell r="BK183">
            <v>722026.71610145597</v>
          </cell>
          <cell r="BL183">
            <v>3628.2749552836985</v>
          </cell>
          <cell r="BM183">
            <v>3628.1903364640889</v>
          </cell>
          <cell r="BN183">
            <v>2.3322596601182104E-5</v>
          </cell>
          <cell r="BO183">
            <v>1.8457033053398818E-2</v>
          </cell>
          <cell r="BP183">
            <v>13326.160163863833</v>
          </cell>
          <cell r="BQ183">
            <v>856992.87626531976</v>
          </cell>
          <cell r="BR183">
            <v>4287.2003832428127</v>
          </cell>
          <cell r="BS183" t="str">
            <v>Y</v>
          </cell>
          <cell r="BT183">
            <v>4306.4968656548735</v>
          </cell>
          <cell r="BU183">
            <v>2.0251969512212753E-3</v>
          </cell>
          <cell r="BV183">
            <v>0</v>
          </cell>
        </row>
        <row r="184">
          <cell r="A184">
            <v>283</v>
          </cell>
          <cell r="B184" t="str">
            <v>Recoupment Academy</v>
          </cell>
          <cell r="C184">
            <v>141819</v>
          </cell>
          <cell r="D184">
            <v>9352158</v>
          </cell>
          <cell r="E184" t="str">
            <v>St Helen's Primary School</v>
          </cell>
          <cell r="F184">
            <v>409</v>
          </cell>
          <cell r="G184">
            <v>409</v>
          </cell>
          <cell r="H184">
            <v>0</v>
          </cell>
          <cell r="I184">
            <v>1257266</v>
          </cell>
          <cell r="J184">
            <v>0</v>
          </cell>
          <cell r="K184">
            <v>0</v>
          </cell>
          <cell r="L184">
            <v>33120.000000000007</v>
          </cell>
          <cell r="M184">
            <v>0</v>
          </cell>
          <cell r="N184">
            <v>42861.630695443651</v>
          </cell>
          <cell r="O184">
            <v>0</v>
          </cell>
          <cell r="P184">
            <v>31389.999999999982</v>
          </cell>
          <cell r="Q184">
            <v>23399.999999999975</v>
          </cell>
          <cell r="R184">
            <v>7790.0000000000055</v>
          </cell>
          <cell r="S184">
            <v>7120.0000000000018</v>
          </cell>
          <cell r="T184">
            <v>1424.9999999999991</v>
          </cell>
          <cell r="U184">
            <v>0</v>
          </cell>
          <cell r="V184">
            <v>0</v>
          </cell>
          <cell r="W184">
            <v>0</v>
          </cell>
          <cell r="X184">
            <v>0</v>
          </cell>
          <cell r="Y184">
            <v>0</v>
          </cell>
          <cell r="Z184">
            <v>0</v>
          </cell>
          <cell r="AA184">
            <v>0</v>
          </cell>
          <cell r="AB184">
            <v>50980.169971671392</v>
          </cell>
          <cell r="AC184">
            <v>0</v>
          </cell>
          <cell r="AD184">
            <v>0</v>
          </cell>
          <cell r="AE184">
            <v>146468.30188679244</v>
          </cell>
          <cell r="AF184">
            <v>0</v>
          </cell>
          <cell r="AG184">
            <v>0</v>
          </cell>
          <cell r="AH184">
            <v>0</v>
          </cell>
          <cell r="AI184">
            <v>117800</v>
          </cell>
          <cell r="AJ184">
            <v>0</v>
          </cell>
          <cell r="AK184">
            <v>0</v>
          </cell>
          <cell r="AL184">
            <v>0</v>
          </cell>
          <cell r="AM184">
            <v>6656</v>
          </cell>
          <cell r="AN184">
            <v>0</v>
          </cell>
          <cell r="AO184">
            <v>0</v>
          </cell>
          <cell r="AP184">
            <v>0</v>
          </cell>
          <cell r="AQ184">
            <v>0</v>
          </cell>
          <cell r="AR184">
            <v>0</v>
          </cell>
          <cell r="AS184">
            <v>0</v>
          </cell>
          <cell r="AT184">
            <v>0</v>
          </cell>
          <cell r="AU184">
            <v>0</v>
          </cell>
          <cell r="AV184">
            <v>1257266</v>
          </cell>
          <cell r="AW184">
            <v>344555.10255390743</v>
          </cell>
          <cell r="AX184">
            <v>124456</v>
          </cell>
          <cell r="AY184">
            <v>230020.48123451427</v>
          </cell>
          <cell r="AZ184">
            <v>1726277.1025539073</v>
          </cell>
          <cell r="BA184">
            <v>1719621.1025539073</v>
          </cell>
          <cell r="BB184">
            <v>4180</v>
          </cell>
          <cell r="BC184">
            <v>1709620</v>
          </cell>
          <cell r="BD184">
            <v>0</v>
          </cell>
          <cell r="BE184">
            <v>0</v>
          </cell>
          <cell r="BF184">
            <v>1726277.1025539073</v>
          </cell>
          <cell r="BG184">
            <v>1726277.1025539075</v>
          </cell>
          <cell r="BH184">
            <v>0</v>
          </cell>
          <cell r="BI184">
            <v>1716276</v>
          </cell>
          <cell r="BJ184">
            <v>1591820</v>
          </cell>
          <cell r="BK184">
            <v>1601821.1025539073</v>
          </cell>
          <cell r="BL184">
            <v>3916.4330135792356</v>
          </cell>
          <cell r="BM184">
            <v>3850.6182442028985</v>
          </cell>
          <cell r="BN184">
            <v>1.7092000609362203E-2</v>
          </cell>
          <cell r="BO184">
            <v>1.3883550406377961E-3</v>
          </cell>
          <cell r="BP184">
            <v>2186.5243268045801</v>
          </cell>
          <cell r="BQ184">
            <v>1728463.6268807119</v>
          </cell>
          <cell r="BR184">
            <v>4209.7985987303473</v>
          </cell>
          <cell r="BS184" t="str">
            <v>Y</v>
          </cell>
          <cell r="BT184">
            <v>4226.0724373611538</v>
          </cell>
          <cell r="BU184">
            <v>1.8088968346897438E-2</v>
          </cell>
          <cell r="BV184">
            <v>0</v>
          </cell>
        </row>
        <row r="185">
          <cell r="A185">
            <v>256</v>
          </cell>
          <cell r="B185" t="str">
            <v>Recoupment Academy</v>
          </cell>
          <cell r="C185">
            <v>141591</v>
          </cell>
          <cell r="D185">
            <v>9352159</v>
          </cell>
          <cell r="E185" t="str">
            <v>Cliff Lane Primary School</v>
          </cell>
          <cell r="F185">
            <v>378</v>
          </cell>
          <cell r="G185">
            <v>378</v>
          </cell>
          <cell r="H185">
            <v>0</v>
          </cell>
          <cell r="I185">
            <v>1161972</v>
          </cell>
          <cell r="J185">
            <v>0</v>
          </cell>
          <cell r="K185">
            <v>0</v>
          </cell>
          <cell r="L185">
            <v>23460.000000000015</v>
          </cell>
          <cell r="M185">
            <v>0</v>
          </cell>
          <cell r="N185">
            <v>34318.42105263158</v>
          </cell>
          <cell r="O185">
            <v>0</v>
          </cell>
          <cell r="P185">
            <v>6234.9999999999982</v>
          </cell>
          <cell r="Q185">
            <v>1299.9999999999975</v>
          </cell>
          <cell r="R185">
            <v>15170.000000000004</v>
          </cell>
          <cell r="S185">
            <v>20024.999999999989</v>
          </cell>
          <cell r="T185">
            <v>0</v>
          </cell>
          <cell r="U185">
            <v>0</v>
          </cell>
          <cell r="V185">
            <v>0</v>
          </cell>
          <cell r="W185">
            <v>0</v>
          </cell>
          <cell r="X185">
            <v>0</v>
          </cell>
          <cell r="Y185">
            <v>0</v>
          </cell>
          <cell r="Z185">
            <v>0</v>
          </cell>
          <cell r="AA185">
            <v>0</v>
          </cell>
          <cell r="AB185">
            <v>31441.666666666755</v>
          </cell>
          <cell r="AC185">
            <v>0</v>
          </cell>
          <cell r="AD185">
            <v>0</v>
          </cell>
          <cell r="AE185">
            <v>158460.59405940596</v>
          </cell>
          <cell r="AF185">
            <v>0</v>
          </cell>
          <cell r="AG185">
            <v>2087.99999999999</v>
          </cell>
          <cell r="AH185">
            <v>0</v>
          </cell>
          <cell r="AI185">
            <v>117800</v>
          </cell>
          <cell r="AJ185">
            <v>0</v>
          </cell>
          <cell r="AK185">
            <v>0</v>
          </cell>
          <cell r="AL185">
            <v>0</v>
          </cell>
          <cell r="AM185">
            <v>7102.26</v>
          </cell>
          <cell r="AN185">
            <v>0</v>
          </cell>
          <cell r="AO185">
            <v>0</v>
          </cell>
          <cell r="AP185">
            <v>0</v>
          </cell>
          <cell r="AQ185">
            <v>0</v>
          </cell>
          <cell r="AR185">
            <v>0</v>
          </cell>
          <cell r="AS185">
            <v>0</v>
          </cell>
          <cell r="AT185">
            <v>0</v>
          </cell>
          <cell r="AU185">
            <v>0</v>
          </cell>
          <cell r="AV185">
            <v>1161972</v>
          </cell>
          <cell r="AW185">
            <v>292498.68177870428</v>
          </cell>
          <cell r="AX185">
            <v>124902.26</v>
          </cell>
          <cell r="AY185">
            <v>218713.66858572175</v>
          </cell>
          <cell r="AZ185">
            <v>1579372.9417787043</v>
          </cell>
          <cell r="BA185">
            <v>1572270.6817787043</v>
          </cell>
          <cell r="BB185">
            <v>4180</v>
          </cell>
          <cell r="BC185">
            <v>1580040</v>
          </cell>
          <cell r="BD185">
            <v>7769.3182212957181</v>
          </cell>
          <cell r="BE185">
            <v>0</v>
          </cell>
          <cell r="BF185">
            <v>1587142.26</v>
          </cell>
          <cell r="BG185">
            <v>1587142.26</v>
          </cell>
          <cell r="BH185">
            <v>0</v>
          </cell>
          <cell r="BI185">
            <v>1587142.26</v>
          </cell>
          <cell r="BJ185">
            <v>1462240</v>
          </cell>
          <cell r="BK185">
            <v>1462240</v>
          </cell>
          <cell r="BL185">
            <v>3868.3597883597886</v>
          </cell>
          <cell r="BM185">
            <v>3800.6600803191491</v>
          </cell>
          <cell r="BN185">
            <v>1.7812618495194294E-2</v>
          </cell>
          <cell r="BO185">
            <v>6.6773715480570456E-4</v>
          </cell>
          <cell r="BP185">
            <v>959.30425650122118</v>
          </cell>
          <cell r="BQ185">
            <v>1588101.5642565012</v>
          </cell>
          <cell r="BR185">
            <v>4182.5378419484159</v>
          </cell>
          <cell r="BS185" t="str">
            <v>Y</v>
          </cell>
          <cell r="BT185">
            <v>4201.3268895674637</v>
          </cell>
          <cell r="BU185">
            <v>1.7532509000154128E-2</v>
          </cell>
          <cell r="BV185">
            <v>0</v>
          </cell>
        </row>
        <row r="186">
          <cell r="A186">
            <v>279</v>
          </cell>
          <cell r="B186" t="str">
            <v>Recoupment Academy</v>
          </cell>
          <cell r="C186">
            <v>145540</v>
          </cell>
          <cell r="D186">
            <v>9352167</v>
          </cell>
          <cell r="E186" t="str">
            <v>Rose Hill Primary</v>
          </cell>
          <cell r="F186">
            <v>297</v>
          </cell>
          <cell r="G186">
            <v>297</v>
          </cell>
          <cell r="H186">
            <v>0</v>
          </cell>
          <cell r="I186">
            <v>912978</v>
          </cell>
          <cell r="J186">
            <v>0</v>
          </cell>
          <cell r="K186">
            <v>0</v>
          </cell>
          <cell r="L186">
            <v>28059.999999999949</v>
          </cell>
          <cell r="M186">
            <v>0</v>
          </cell>
          <cell r="N186">
            <v>37198.514851485153</v>
          </cell>
          <cell r="O186">
            <v>0</v>
          </cell>
          <cell r="P186">
            <v>5177.4324324324343</v>
          </cell>
          <cell r="Q186">
            <v>1043.5135135135124</v>
          </cell>
          <cell r="R186">
            <v>10284.628378378382</v>
          </cell>
          <cell r="S186">
            <v>5804.5439189189165</v>
          </cell>
          <cell r="T186">
            <v>476.60472972972991</v>
          </cell>
          <cell r="U186">
            <v>0</v>
          </cell>
          <cell r="V186">
            <v>0</v>
          </cell>
          <cell r="W186">
            <v>0</v>
          </cell>
          <cell r="X186">
            <v>0</v>
          </cell>
          <cell r="Y186">
            <v>0</v>
          </cell>
          <cell r="Z186">
            <v>0</v>
          </cell>
          <cell r="AA186">
            <v>0</v>
          </cell>
          <cell r="AB186">
            <v>24438.188976377882</v>
          </cell>
          <cell r="AC186">
            <v>0</v>
          </cell>
          <cell r="AD186">
            <v>0</v>
          </cell>
          <cell r="AE186">
            <v>87821.772151898724</v>
          </cell>
          <cell r="AF186">
            <v>0</v>
          </cell>
          <cell r="AG186">
            <v>0</v>
          </cell>
          <cell r="AH186">
            <v>0</v>
          </cell>
          <cell r="AI186">
            <v>117800</v>
          </cell>
          <cell r="AJ186">
            <v>0</v>
          </cell>
          <cell r="AK186">
            <v>0</v>
          </cell>
          <cell r="AL186">
            <v>0</v>
          </cell>
          <cell r="AM186">
            <v>4608</v>
          </cell>
          <cell r="AN186">
            <v>0</v>
          </cell>
          <cell r="AO186">
            <v>0</v>
          </cell>
          <cell r="AP186">
            <v>0</v>
          </cell>
          <cell r="AQ186">
            <v>0</v>
          </cell>
          <cell r="AR186">
            <v>0</v>
          </cell>
          <cell r="AS186">
            <v>0</v>
          </cell>
          <cell r="AT186">
            <v>0</v>
          </cell>
          <cell r="AU186">
            <v>0</v>
          </cell>
          <cell r="AV186">
            <v>912978</v>
          </cell>
          <cell r="AW186">
            <v>200305.1989527347</v>
          </cell>
          <cell r="AX186">
            <v>122408</v>
          </cell>
          <cell r="AY186">
            <v>141843.25506412776</v>
          </cell>
          <cell r="AZ186">
            <v>1235691.1989527347</v>
          </cell>
          <cell r="BA186">
            <v>1231083.1989527347</v>
          </cell>
          <cell r="BB186">
            <v>4180</v>
          </cell>
          <cell r="BC186">
            <v>1241460</v>
          </cell>
          <cell r="BD186">
            <v>10376.801047265297</v>
          </cell>
          <cell r="BE186">
            <v>0</v>
          </cell>
          <cell r="BF186">
            <v>1246068</v>
          </cell>
          <cell r="BG186">
            <v>1246068</v>
          </cell>
          <cell r="BH186">
            <v>0</v>
          </cell>
          <cell r="BI186">
            <v>1246068</v>
          </cell>
          <cell r="BJ186">
            <v>1123660</v>
          </cell>
          <cell r="BK186">
            <v>1123660</v>
          </cell>
          <cell r="BL186">
            <v>3783.3670033670032</v>
          </cell>
          <cell r="BM186">
            <v>3697.5647764119599</v>
          </cell>
          <cell r="BN186">
            <v>2.3205063911903676E-2</v>
          </cell>
          <cell r="BO186">
            <v>0</v>
          </cell>
          <cell r="BP186">
            <v>0</v>
          </cell>
          <cell r="BQ186">
            <v>1246068</v>
          </cell>
          <cell r="BR186">
            <v>4180</v>
          </cell>
          <cell r="BS186" t="str">
            <v>Y</v>
          </cell>
          <cell r="BT186">
            <v>4195.515151515152</v>
          </cell>
          <cell r="BU186">
            <v>2.229984299993637E-2</v>
          </cell>
          <cell r="BV186">
            <v>0</v>
          </cell>
        </row>
        <row r="187">
          <cell r="A187">
            <v>294</v>
          </cell>
          <cell r="B187" t="str">
            <v>Recoupment Academy</v>
          </cell>
          <cell r="C187">
            <v>144329</v>
          </cell>
          <cell r="D187">
            <v>9352171</v>
          </cell>
          <cell r="E187" t="str">
            <v>Springfield Junior School</v>
          </cell>
          <cell r="F187">
            <v>343</v>
          </cell>
          <cell r="G187">
            <v>343</v>
          </cell>
          <cell r="H187">
            <v>0</v>
          </cell>
          <cell r="I187">
            <v>1054382</v>
          </cell>
          <cell r="J187">
            <v>0</v>
          </cell>
          <cell r="K187">
            <v>0</v>
          </cell>
          <cell r="L187">
            <v>35419.999999999949</v>
          </cell>
          <cell r="M187">
            <v>0</v>
          </cell>
          <cell r="N187">
            <v>59731.000000000007</v>
          </cell>
          <cell r="O187">
            <v>0</v>
          </cell>
          <cell r="P187">
            <v>8385.0000000000327</v>
          </cell>
          <cell r="Q187">
            <v>28340.000000000022</v>
          </cell>
          <cell r="R187">
            <v>3280.0000000000064</v>
          </cell>
          <cell r="S187">
            <v>11125</v>
          </cell>
          <cell r="T187">
            <v>1425.0000000000009</v>
          </cell>
          <cell r="U187">
            <v>0</v>
          </cell>
          <cell r="V187">
            <v>0</v>
          </cell>
          <cell r="W187">
            <v>0</v>
          </cell>
          <cell r="X187">
            <v>0</v>
          </cell>
          <cell r="Y187">
            <v>0</v>
          </cell>
          <cell r="Z187">
            <v>0</v>
          </cell>
          <cell r="AA187">
            <v>0</v>
          </cell>
          <cell r="AB187">
            <v>10999.999999999993</v>
          </cell>
          <cell r="AC187">
            <v>0</v>
          </cell>
          <cell r="AD187">
            <v>0</v>
          </cell>
          <cell r="AE187">
            <v>122854.90654205608</v>
          </cell>
          <cell r="AF187">
            <v>0</v>
          </cell>
          <cell r="AG187">
            <v>0</v>
          </cell>
          <cell r="AH187">
            <v>0</v>
          </cell>
          <cell r="AI187">
            <v>117800</v>
          </cell>
          <cell r="AJ187">
            <v>0</v>
          </cell>
          <cell r="AK187">
            <v>0</v>
          </cell>
          <cell r="AL187">
            <v>1000</v>
          </cell>
          <cell r="AM187">
            <v>4992</v>
          </cell>
          <cell r="AN187">
            <v>0</v>
          </cell>
          <cell r="AO187">
            <v>0</v>
          </cell>
          <cell r="AP187">
            <v>0</v>
          </cell>
          <cell r="AQ187">
            <v>0</v>
          </cell>
          <cell r="AR187">
            <v>0</v>
          </cell>
          <cell r="AS187">
            <v>0</v>
          </cell>
          <cell r="AT187">
            <v>0</v>
          </cell>
          <cell r="AU187">
            <v>0</v>
          </cell>
          <cell r="AV187">
            <v>1054382</v>
          </cell>
          <cell r="AW187">
            <v>281560.90654205607</v>
          </cell>
          <cell r="AX187">
            <v>123792</v>
          </cell>
          <cell r="AY187">
            <v>206706.77054205607</v>
          </cell>
          <cell r="AZ187">
            <v>1459734.906542056</v>
          </cell>
          <cell r="BA187">
            <v>1453742.906542056</v>
          </cell>
          <cell r="BB187">
            <v>4180</v>
          </cell>
          <cell r="BC187">
            <v>1433740</v>
          </cell>
          <cell r="BD187">
            <v>0</v>
          </cell>
          <cell r="BE187">
            <v>0</v>
          </cell>
          <cell r="BF187">
            <v>1459734.906542056</v>
          </cell>
          <cell r="BG187">
            <v>1459734.906542056</v>
          </cell>
          <cell r="BH187">
            <v>0</v>
          </cell>
          <cell r="BI187">
            <v>1439732</v>
          </cell>
          <cell r="BJ187">
            <v>1316940</v>
          </cell>
          <cell r="BK187">
            <v>1336942.906542056</v>
          </cell>
          <cell r="BL187">
            <v>3897.7927304433119</v>
          </cell>
          <cell r="BM187">
            <v>3869.5657879310343</v>
          </cell>
          <cell r="BN187">
            <v>7.2946020456134833E-3</v>
          </cell>
          <cell r="BO187">
            <v>1.1185753604386516E-2</v>
          </cell>
          <cell r="BP187">
            <v>14846.415244697788</v>
          </cell>
          <cell r="BQ187">
            <v>1474581.3217867538</v>
          </cell>
          <cell r="BR187">
            <v>4281.6015212441798</v>
          </cell>
          <cell r="BS187" t="str">
            <v>Y</v>
          </cell>
          <cell r="BT187">
            <v>4299.0709089992824</v>
          </cell>
          <cell r="BU187">
            <v>5.6723886568672555E-3</v>
          </cell>
          <cell r="BV187">
            <v>0</v>
          </cell>
        </row>
        <row r="188">
          <cell r="A188">
            <v>293</v>
          </cell>
          <cell r="B188" t="str">
            <v>Recoupment Academy</v>
          </cell>
          <cell r="C188">
            <v>144213</v>
          </cell>
          <cell r="D188">
            <v>9352172</v>
          </cell>
          <cell r="E188" t="str">
            <v>Springfield Infant School and Nursery</v>
          </cell>
          <cell r="F188">
            <v>263</v>
          </cell>
          <cell r="G188">
            <v>263</v>
          </cell>
          <cell r="H188">
            <v>0</v>
          </cell>
          <cell r="I188">
            <v>808462</v>
          </cell>
          <cell r="J188">
            <v>0</v>
          </cell>
          <cell r="K188">
            <v>0</v>
          </cell>
          <cell r="L188">
            <v>24380.000000000058</v>
          </cell>
          <cell r="M188">
            <v>0</v>
          </cell>
          <cell r="N188">
            <v>30475.000000000073</v>
          </cell>
          <cell r="O188">
            <v>0</v>
          </cell>
          <cell r="P188">
            <v>5159.9999999999982</v>
          </cell>
          <cell r="Q188">
            <v>23660.000000000022</v>
          </cell>
          <cell r="R188">
            <v>2460.0000000000045</v>
          </cell>
          <cell r="S188">
            <v>6675.0000000000009</v>
          </cell>
          <cell r="T188">
            <v>950.00000000000068</v>
          </cell>
          <cell r="U188">
            <v>0</v>
          </cell>
          <cell r="V188">
            <v>0</v>
          </cell>
          <cell r="W188">
            <v>0</v>
          </cell>
          <cell r="X188">
            <v>0</v>
          </cell>
          <cell r="Y188">
            <v>0</v>
          </cell>
          <cell r="Z188">
            <v>0</v>
          </cell>
          <cell r="AA188">
            <v>0</v>
          </cell>
          <cell r="AB188">
            <v>33252.873563218338</v>
          </cell>
          <cell r="AC188">
            <v>0</v>
          </cell>
          <cell r="AD188">
            <v>0</v>
          </cell>
          <cell r="AE188">
            <v>80198.354430379753</v>
          </cell>
          <cell r="AF188">
            <v>0</v>
          </cell>
          <cell r="AG188">
            <v>0</v>
          </cell>
          <cell r="AH188">
            <v>0</v>
          </cell>
          <cell r="AI188">
            <v>117800</v>
          </cell>
          <cell r="AJ188">
            <v>0</v>
          </cell>
          <cell r="AK188">
            <v>0</v>
          </cell>
          <cell r="AL188">
            <v>0</v>
          </cell>
          <cell r="AM188">
            <v>4377.6000000000004</v>
          </cell>
          <cell r="AN188">
            <v>0</v>
          </cell>
          <cell r="AO188">
            <v>0</v>
          </cell>
          <cell r="AP188">
            <v>0</v>
          </cell>
          <cell r="AQ188">
            <v>0</v>
          </cell>
          <cell r="AR188">
            <v>0</v>
          </cell>
          <cell r="AS188">
            <v>0</v>
          </cell>
          <cell r="AT188">
            <v>0</v>
          </cell>
          <cell r="AU188">
            <v>0</v>
          </cell>
          <cell r="AV188">
            <v>808462</v>
          </cell>
          <cell r="AW188">
            <v>207211.22799359824</v>
          </cell>
          <cell r="AX188">
            <v>122177.60000000001</v>
          </cell>
          <cell r="AY188">
            <v>137077.21843037981</v>
          </cell>
          <cell r="AZ188">
            <v>1137850.8279935983</v>
          </cell>
          <cell r="BA188">
            <v>1133473.2279935982</v>
          </cell>
          <cell r="BB188">
            <v>4180</v>
          </cell>
          <cell r="BC188">
            <v>1099340</v>
          </cell>
          <cell r="BD188">
            <v>0</v>
          </cell>
          <cell r="BE188">
            <v>0</v>
          </cell>
          <cell r="BF188">
            <v>1137850.8279935983</v>
          </cell>
          <cell r="BG188">
            <v>1137850.8279935983</v>
          </cell>
          <cell r="BH188">
            <v>0</v>
          </cell>
          <cell r="BI188">
            <v>1103717.6000000001</v>
          </cell>
          <cell r="BJ188">
            <v>981540.00000000012</v>
          </cell>
          <cell r="BK188">
            <v>1015673.2279935983</v>
          </cell>
          <cell r="BL188">
            <v>3861.8753916106402</v>
          </cell>
          <cell r="BM188">
            <v>3738.4974259541987</v>
          </cell>
          <cell r="BN188">
            <v>3.3002019688418295E-2</v>
          </cell>
          <cell r="BO188">
            <v>0</v>
          </cell>
          <cell r="BP188">
            <v>0</v>
          </cell>
          <cell r="BQ188">
            <v>1137850.8279935983</v>
          </cell>
          <cell r="BR188">
            <v>4309.7841368577874</v>
          </cell>
          <cell r="BS188" t="str">
            <v>Y</v>
          </cell>
          <cell r="BT188">
            <v>4326.4290037779401</v>
          </cell>
          <cell r="BU188">
            <v>2.8984207586019162E-2</v>
          </cell>
          <cell r="BV188">
            <v>0</v>
          </cell>
        </row>
        <row r="189">
          <cell r="A189">
            <v>260</v>
          </cell>
          <cell r="B189" t="str">
            <v>Recoupment Academy</v>
          </cell>
          <cell r="C189">
            <v>144216</v>
          </cell>
          <cell r="D189">
            <v>9352185</v>
          </cell>
          <cell r="E189" t="str">
            <v>The Willows Primary School</v>
          </cell>
          <cell r="F189">
            <v>350</v>
          </cell>
          <cell r="G189">
            <v>350</v>
          </cell>
          <cell r="H189">
            <v>0</v>
          </cell>
          <cell r="I189">
            <v>1075900</v>
          </cell>
          <cell r="J189">
            <v>0</v>
          </cell>
          <cell r="K189">
            <v>0</v>
          </cell>
          <cell r="L189">
            <v>73599.999999999971</v>
          </cell>
          <cell r="M189">
            <v>0</v>
          </cell>
          <cell r="N189">
            <v>95508.474576271183</v>
          </cell>
          <cell r="O189">
            <v>0</v>
          </cell>
          <cell r="P189">
            <v>862.46418338108651</v>
          </cell>
          <cell r="Q189">
            <v>6257.8796561604595</v>
          </cell>
          <cell r="R189">
            <v>20558.739255014305</v>
          </cell>
          <cell r="S189">
            <v>21867.478510028624</v>
          </cell>
          <cell r="T189">
            <v>73835.959885386765</v>
          </cell>
          <cell r="U189">
            <v>0</v>
          </cell>
          <cell r="V189">
            <v>0</v>
          </cell>
          <cell r="W189">
            <v>0</v>
          </cell>
          <cell r="X189">
            <v>0</v>
          </cell>
          <cell r="Y189">
            <v>0</v>
          </cell>
          <cell r="Z189">
            <v>0</v>
          </cell>
          <cell r="AA189">
            <v>0</v>
          </cell>
          <cell r="AB189">
            <v>15876.28865979381</v>
          </cell>
          <cell r="AC189">
            <v>0</v>
          </cell>
          <cell r="AD189">
            <v>0</v>
          </cell>
          <cell r="AE189">
            <v>93408.602150537627</v>
          </cell>
          <cell r="AF189">
            <v>0</v>
          </cell>
          <cell r="AG189">
            <v>0</v>
          </cell>
          <cell r="AH189">
            <v>0</v>
          </cell>
          <cell r="AI189">
            <v>117800</v>
          </cell>
          <cell r="AJ189">
            <v>0</v>
          </cell>
          <cell r="AK189">
            <v>0</v>
          </cell>
          <cell r="AL189">
            <v>0</v>
          </cell>
          <cell r="AM189">
            <v>4004.75</v>
          </cell>
          <cell r="AN189">
            <v>0</v>
          </cell>
          <cell r="AO189">
            <v>0</v>
          </cell>
          <cell r="AP189">
            <v>0</v>
          </cell>
          <cell r="AQ189">
            <v>0</v>
          </cell>
          <cell r="AR189">
            <v>0</v>
          </cell>
          <cell r="AS189">
            <v>0</v>
          </cell>
          <cell r="AT189">
            <v>0</v>
          </cell>
          <cell r="AU189">
            <v>0</v>
          </cell>
          <cell r="AV189">
            <v>1075900</v>
          </cell>
          <cell r="AW189">
            <v>401775.88687657379</v>
          </cell>
          <cell r="AX189">
            <v>121804.75</v>
          </cell>
          <cell r="AY189">
            <v>249652.96418365883</v>
          </cell>
          <cell r="AZ189">
            <v>1599480.6368765738</v>
          </cell>
          <cell r="BA189">
            <v>1595475.8868765738</v>
          </cell>
          <cell r="BB189">
            <v>4180</v>
          </cell>
          <cell r="BC189">
            <v>1463000</v>
          </cell>
          <cell r="BD189">
            <v>0</v>
          </cell>
          <cell r="BE189">
            <v>0</v>
          </cell>
          <cell r="BF189">
            <v>1599480.6368765738</v>
          </cell>
          <cell r="BG189">
            <v>1599480.6368765738</v>
          </cell>
          <cell r="BH189">
            <v>0</v>
          </cell>
          <cell r="BI189">
            <v>1467004.75</v>
          </cell>
          <cell r="BJ189">
            <v>1345200</v>
          </cell>
          <cell r="BK189">
            <v>1477675.8868765738</v>
          </cell>
          <cell r="BL189">
            <v>4221.9311053616393</v>
          </cell>
          <cell r="BM189">
            <v>4207.0116652661063</v>
          </cell>
          <cell r="BN189">
            <v>3.5463272466560395E-3</v>
          </cell>
          <cell r="BO189">
            <v>1.4934028403343959E-2</v>
          </cell>
          <cell r="BP189">
            <v>21989.671095799189</v>
          </cell>
          <cell r="BQ189">
            <v>1621470.307972373</v>
          </cell>
          <cell r="BR189">
            <v>4621.3301656353515</v>
          </cell>
          <cell r="BS189" t="str">
            <v>Y</v>
          </cell>
          <cell r="BT189">
            <v>4632.7723084924946</v>
          </cell>
          <cell r="BU189">
            <v>1.911173403744737E-2</v>
          </cell>
          <cell r="BV189">
            <v>0</v>
          </cell>
        </row>
        <row r="190">
          <cell r="A190">
            <v>263</v>
          </cell>
          <cell r="B190" t="str">
            <v>Recoupment Academy</v>
          </cell>
          <cell r="C190">
            <v>144217</v>
          </cell>
          <cell r="D190">
            <v>9352186</v>
          </cell>
          <cell r="E190" t="str">
            <v>Halifax Primary School</v>
          </cell>
          <cell r="F190">
            <v>413</v>
          </cell>
          <cell r="G190">
            <v>413</v>
          </cell>
          <cell r="H190">
            <v>0</v>
          </cell>
          <cell r="I190">
            <v>1269562</v>
          </cell>
          <cell r="J190">
            <v>0</v>
          </cell>
          <cell r="K190">
            <v>0</v>
          </cell>
          <cell r="L190">
            <v>39100.000000000029</v>
          </cell>
          <cell r="M190">
            <v>0</v>
          </cell>
          <cell r="N190">
            <v>50356.144578313251</v>
          </cell>
          <cell r="O190">
            <v>0</v>
          </cell>
          <cell r="P190">
            <v>215.00000000000014</v>
          </cell>
          <cell r="Q190">
            <v>12999.999999999953</v>
          </cell>
          <cell r="R190">
            <v>10249.999999999996</v>
          </cell>
          <cell r="S190">
            <v>55179.999999999942</v>
          </cell>
          <cell r="T190">
            <v>16149.999999999993</v>
          </cell>
          <cell r="U190">
            <v>0</v>
          </cell>
          <cell r="V190">
            <v>0</v>
          </cell>
          <cell r="W190">
            <v>0</v>
          </cell>
          <cell r="X190">
            <v>0</v>
          </cell>
          <cell r="Y190">
            <v>0</v>
          </cell>
          <cell r="Z190">
            <v>0</v>
          </cell>
          <cell r="AA190">
            <v>0</v>
          </cell>
          <cell r="AB190">
            <v>13475.000000000004</v>
          </cell>
          <cell r="AC190">
            <v>0</v>
          </cell>
          <cell r="AD190">
            <v>0</v>
          </cell>
          <cell r="AE190">
            <v>135540.1729106628</v>
          </cell>
          <cell r="AF190">
            <v>0</v>
          </cell>
          <cell r="AG190">
            <v>0</v>
          </cell>
          <cell r="AH190">
            <v>0</v>
          </cell>
          <cell r="AI190">
            <v>117800</v>
          </cell>
          <cell r="AJ190">
            <v>0</v>
          </cell>
          <cell r="AK190">
            <v>0</v>
          </cell>
          <cell r="AL190">
            <v>0</v>
          </cell>
          <cell r="AM190">
            <v>7219.2</v>
          </cell>
          <cell r="AN190">
            <v>0</v>
          </cell>
          <cell r="AO190">
            <v>0</v>
          </cell>
          <cell r="AP190">
            <v>0</v>
          </cell>
          <cell r="AQ190">
            <v>0</v>
          </cell>
          <cell r="AR190">
            <v>0</v>
          </cell>
          <cell r="AS190">
            <v>0</v>
          </cell>
          <cell r="AT190">
            <v>0</v>
          </cell>
          <cell r="AU190">
            <v>0</v>
          </cell>
          <cell r="AV190">
            <v>1269562</v>
          </cell>
          <cell r="AW190">
            <v>333266.31748897594</v>
          </cell>
          <cell r="AX190">
            <v>125019.2</v>
          </cell>
          <cell r="AY190">
            <v>237664.60919981939</v>
          </cell>
          <cell r="AZ190">
            <v>1727847.5174889758</v>
          </cell>
          <cell r="BA190">
            <v>1720628.3174889758</v>
          </cell>
          <cell r="BB190">
            <v>4180</v>
          </cell>
          <cell r="BC190">
            <v>1726340</v>
          </cell>
          <cell r="BD190">
            <v>5711.6825110241771</v>
          </cell>
          <cell r="BE190">
            <v>0</v>
          </cell>
          <cell r="BF190">
            <v>1733559.2</v>
          </cell>
          <cell r="BG190">
            <v>1733559.2000000002</v>
          </cell>
          <cell r="BH190">
            <v>0</v>
          </cell>
          <cell r="BI190">
            <v>1733559.2</v>
          </cell>
          <cell r="BJ190">
            <v>1608540</v>
          </cell>
          <cell r="BK190">
            <v>1608540</v>
          </cell>
          <cell r="BL190">
            <v>3894.769975786925</v>
          </cell>
          <cell r="BM190">
            <v>3780.9814458033579</v>
          </cell>
          <cell r="BN190">
            <v>3.0094971798887003E-2</v>
          </cell>
          <cell r="BO190">
            <v>0</v>
          </cell>
          <cell r="BP190">
            <v>0</v>
          </cell>
          <cell r="BQ190">
            <v>1733559.2</v>
          </cell>
          <cell r="BR190">
            <v>4180</v>
          </cell>
          <cell r="BS190" t="str">
            <v>Y</v>
          </cell>
          <cell r="BT190">
            <v>4197.4799031476996</v>
          </cell>
          <cell r="BU190">
            <v>2.86637014010096E-2</v>
          </cell>
          <cell r="BV190">
            <v>0</v>
          </cell>
        </row>
        <row r="191">
          <cell r="A191">
            <v>225</v>
          </cell>
          <cell r="B191" t="str">
            <v>Recoupment Academy</v>
          </cell>
          <cell r="C191">
            <v>143549</v>
          </cell>
          <cell r="D191">
            <v>9352187</v>
          </cell>
          <cell r="E191" t="str">
            <v>Eyke Church of England Primary School</v>
          </cell>
          <cell r="F191">
            <v>116</v>
          </cell>
          <cell r="G191">
            <v>116</v>
          </cell>
          <cell r="H191">
            <v>0</v>
          </cell>
          <cell r="I191">
            <v>356584</v>
          </cell>
          <cell r="J191">
            <v>0</v>
          </cell>
          <cell r="K191">
            <v>0</v>
          </cell>
          <cell r="L191">
            <v>4599.9999999999982</v>
          </cell>
          <cell r="M191">
            <v>0</v>
          </cell>
          <cell r="N191">
            <v>6726.0504201680678</v>
          </cell>
          <cell r="O191">
            <v>0</v>
          </cell>
          <cell r="P191">
            <v>674.05405405405338</v>
          </cell>
          <cell r="Q191">
            <v>0</v>
          </cell>
          <cell r="R191">
            <v>0</v>
          </cell>
          <cell r="S191">
            <v>0</v>
          </cell>
          <cell r="T191">
            <v>0</v>
          </cell>
          <cell r="U191">
            <v>0</v>
          </cell>
          <cell r="V191">
            <v>0</v>
          </cell>
          <cell r="W191">
            <v>0</v>
          </cell>
          <cell r="X191">
            <v>0</v>
          </cell>
          <cell r="Y191">
            <v>0</v>
          </cell>
          <cell r="Z191">
            <v>0</v>
          </cell>
          <cell r="AA191">
            <v>0</v>
          </cell>
          <cell r="AB191">
            <v>2477.6699029126225</v>
          </cell>
          <cell r="AC191">
            <v>0</v>
          </cell>
          <cell r="AD191">
            <v>0</v>
          </cell>
          <cell r="AE191">
            <v>30533.653846153848</v>
          </cell>
          <cell r="AF191">
            <v>0</v>
          </cell>
          <cell r="AG191">
            <v>6336.0000000000227</v>
          </cell>
          <cell r="AH191">
            <v>0</v>
          </cell>
          <cell r="AI191">
            <v>117800</v>
          </cell>
          <cell r="AJ191">
            <v>0</v>
          </cell>
          <cell r="AK191">
            <v>0</v>
          </cell>
          <cell r="AL191">
            <v>0</v>
          </cell>
          <cell r="AM191">
            <v>3046.4</v>
          </cell>
          <cell r="AN191">
            <v>0</v>
          </cell>
          <cell r="AO191">
            <v>0</v>
          </cell>
          <cell r="AP191">
            <v>0</v>
          </cell>
          <cell r="AQ191">
            <v>0</v>
          </cell>
          <cell r="AR191">
            <v>0</v>
          </cell>
          <cell r="AS191">
            <v>0</v>
          </cell>
          <cell r="AT191">
            <v>0</v>
          </cell>
          <cell r="AU191">
            <v>0</v>
          </cell>
          <cell r="AV191">
            <v>356584</v>
          </cell>
          <cell r="AW191">
            <v>51347.428223288611</v>
          </cell>
          <cell r="AX191">
            <v>120846.39999999999</v>
          </cell>
          <cell r="AY191">
            <v>46532.570083264909</v>
          </cell>
          <cell r="AZ191">
            <v>528777.82822328864</v>
          </cell>
          <cell r="BA191">
            <v>525731.42822328862</v>
          </cell>
          <cell r="BB191">
            <v>4180</v>
          </cell>
          <cell r="BC191">
            <v>484880</v>
          </cell>
          <cell r="BD191">
            <v>0</v>
          </cell>
          <cell r="BE191">
            <v>0</v>
          </cell>
          <cell r="BF191">
            <v>528777.82822328864</v>
          </cell>
          <cell r="BG191">
            <v>528777.82822328864</v>
          </cell>
          <cell r="BH191">
            <v>0</v>
          </cell>
          <cell r="BI191">
            <v>487926.4</v>
          </cell>
          <cell r="BJ191">
            <v>367080</v>
          </cell>
          <cell r="BK191">
            <v>407931.42822328862</v>
          </cell>
          <cell r="BL191">
            <v>3516.6502433042124</v>
          </cell>
          <cell r="BM191">
            <v>3455.766597391304</v>
          </cell>
          <cell r="BN191">
            <v>1.7617985531450053E-2</v>
          </cell>
          <cell r="BO191">
            <v>8.6237011854994536E-4</v>
          </cell>
          <cell r="BP191">
            <v>345.69738263170052</v>
          </cell>
          <cell r="BQ191">
            <v>529123.52560592035</v>
          </cell>
          <cell r="BR191">
            <v>4535.147634533796</v>
          </cell>
          <cell r="BS191" t="str">
            <v>Y</v>
          </cell>
          <cell r="BT191">
            <v>4561.4097034993138</v>
          </cell>
          <cell r="BU191">
            <v>1.2253976574279069E-2</v>
          </cell>
          <cell r="BV191">
            <v>0</v>
          </cell>
        </row>
        <row r="192">
          <cell r="A192">
            <v>270</v>
          </cell>
          <cell r="B192" t="str">
            <v>Recoupment Academy</v>
          </cell>
          <cell r="C192">
            <v>143550</v>
          </cell>
          <cell r="D192">
            <v>9352188</v>
          </cell>
          <cell r="E192" t="str">
            <v>Murrayfield Primary - A Paradigm Academy</v>
          </cell>
          <cell r="F192">
            <v>340</v>
          </cell>
          <cell r="G192">
            <v>340</v>
          </cell>
          <cell r="H192">
            <v>0</v>
          </cell>
          <cell r="I192">
            <v>1045160</v>
          </cell>
          <cell r="J192">
            <v>0</v>
          </cell>
          <cell r="K192">
            <v>0</v>
          </cell>
          <cell r="L192">
            <v>68999.999999999956</v>
          </cell>
          <cell r="M192">
            <v>0</v>
          </cell>
          <cell r="N192">
            <v>86249.999999999956</v>
          </cell>
          <cell r="O192">
            <v>0</v>
          </cell>
          <cell r="P192">
            <v>2579.9999999999986</v>
          </cell>
          <cell r="Q192">
            <v>1559.9999999999991</v>
          </cell>
          <cell r="R192">
            <v>45100.000000000015</v>
          </cell>
          <cell r="S192">
            <v>55179.999999999978</v>
          </cell>
          <cell r="T192">
            <v>475.00000000000074</v>
          </cell>
          <cell r="U192">
            <v>0</v>
          </cell>
          <cell r="V192">
            <v>0</v>
          </cell>
          <cell r="W192">
            <v>0</v>
          </cell>
          <cell r="X192">
            <v>0</v>
          </cell>
          <cell r="Y192">
            <v>0</v>
          </cell>
          <cell r="Z192">
            <v>0</v>
          </cell>
          <cell r="AA192">
            <v>0</v>
          </cell>
          <cell r="AB192">
            <v>41979.591836734631</v>
          </cell>
          <cell r="AC192">
            <v>0</v>
          </cell>
          <cell r="AD192">
            <v>0</v>
          </cell>
          <cell r="AE192">
            <v>115382.23140495869</v>
          </cell>
          <cell r="AF192">
            <v>0</v>
          </cell>
          <cell r="AG192">
            <v>9540.0000000000036</v>
          </cell>
          <cell r="AH192">
            <v>0</v>
          </cell>
          <cell r="AI192">
            <v>117800</v>
          </cell>
          <cell r="AJ192">
            <v>0</v>
          </cell>
          <cell r="AK192">
            <v>0</v>
          </cell>
          <cell r="AL192">
            <v>0</v>
          </cell>
          <cell r="AM192">
            <v>5836.8</v>
          </cell>
          <cell r="AN192">
            <v>0</v>
          </cell>
          <cell r="AO192">
            <v>0</v>
          </cell>
          <cell r="AP192">
            <v>0</v>
          </cell>
          <cell r="AQ192">
            <v>0</v>
          </cell>
          <cell r="AR192">
            <v>0</v>
          </cell>
          <cell r="AS192">
            <v>0</v>
          </cell>
          <cell r="AT192">
            <v>0</v>
          </cell>
          <cell r="AU192">
            <v>0</v>
          </cell>
          <cell r="AV192">
            <v>1045160</v>
          </cell>
          <cell r="AW192">
            <v>427046.82324169326</v>
          </cell>
          <cell r="AX192">
            <v>123636.8</v>
          </cell>
          <cell r="AY192">
            <v>255453.59540495864</v>
          </cell>
          <cell r="AZ192">
            <v>1595843.6232416932</v>
          </cell>
          <cell r="BA192">
            <v>1590006.8232416932</v>
          </cell>
          <cell r="BB192">
            <v>4180</v>
          </cell>
          <cell r="BC192">
            <v>1421200</v>
          </cell>
          <cell r="BD192">
            <v>0</v>
          </cell>
          <cell r="BE192">
            <v>0</v>
          </cell>
          <cell r="BF192">
            <v>1595843.6232416932</v>
          </cell>
          <cell r="BG192">
            <v>1595843.6232416935</v>
          </cell>
          <cell r="BH192">
            <v>0</v>
          </cell>
          <cell r="BI192">
            <v>1427036.8</v>
          </cell>
          <cell r="BJ192">
            <v>1303400</v>
          </cell>
          <cell r="BK192">
            <v>1472206.8232416932</v>
          </cell>
          <cell r="BL192">
            <v>4330.0200683579214</v>
          </cell>
          <cell r="BM192">
            <v>4272.2359656441713</v>
          </cell>
          <cell r="BN192">
            <v>1.3525494185815041E-2</v>
          </cell>
          <cell r="BO192">
            <v>4.9548614641849575E-3</v>
          </cell>
          <cell r="BP192">
            <v>7197.2346997056075</v>
          </cell>
          <cell r="BQ192">
            <v>1603040.8579413989</v>
          </cell>
          <cell r="BR192">
            <v>4697.6589939452906</v>
          </cell>
          <cell r="BS192" t="str">
            <v>Y</v>
          </cell>
          <cell r="BT192">
            <v>4714.8260527688199</v>
          </cell>
          <cell r="BU192">
            <v>1.3677269200303099E-2</v>
          </cell>
          <cell r="BV192">
            <v>0</v>
          </cell>
        </row>
        <row r="193">
          <cell r="A193">
            <v>121</v>
          </cell>
          <cell r="B193" t="str">
            <v>Recoupment Academy</v>
          </cell>
          <cell r="C193">
            <v>143671</v>
          </cell>
          <cell r="D193">
            <v>9352189</v>
          </cell>
          <cell r="E193" t="str">
            <v>The Limes Primary Academy</v>
          </cell>
          <cell r="F193">
            <v>119.5</v>
          </cell>
          <cell r="G193">
            <v>119.5</v>
          </cell>
          <cell r="H193">
            <v>0</v>
          </cell>
          <cell r="I193">
            <v>367343</v>
          </cell>
          <cell r="J193">
            <v>0</v>
          </cell>
          <cell r="K193">
            <v>0</v>
          </cell>
          <cell r="L193">
            <v>15089.803921568648</v>
          </cell>
          <cell r="M193">
            <v>0</v>
          </cell>
          <cell r="N193">
            <v>18862.254901960809</v>
          </cell>
          <cell r="O193">
            <v>0</v>
          </cell>
          <cell r="P193">
            <v>9083.2070707070816</v>
          </cell>
          <cell r="Q193">
            <v>0</v>
          </cell>
          <cell r="R193">
            <v>2969.3939393939395</v>
          </cell>
          <cell r="S193">
            <v>2685.7323232323229</v>
          </cell>
          <cell r="T193">
            <v>2866.7929292929289</v>
          </cell>
          <cell r="U193">
            <v>2245.151515151515</v>
          </cell>
          <cell r="V193">
            <v>0</v>
          </cell>
          <cell r="W193">
            <v>0</v>
          </cell>
          <cell r="X193">
            <v>0</v>
          </cell>
          <cell r="Y193">
            <v>0</v>
          </cell>
          <cell r="Z193">
            <v>0</v>
          </cell>
          <cell r="AA193">
            <v>0</v>
          </cell>
          <cell r="AB193">
            <v>2987.5000000000027</v>
          </cell>
          <cell r="AC193">
            <v>0</v>
          </cell>
          <cell r="AD193">
            <v>0</v>
          </cell>
          <cell r="AE193">
            <v>27547.894736842103</v>
          </cell>
          <cell r="AF193">
            <v>0</v>
          </cell>
          <cell r="AG193">
            <v>0</v>
          </cell>
          <cell r="AH193">
            <v>0</v>
          </cell>
          <cell r="AI193">
            <v>117800</v>
          </cell>
          <cell r="AJ193">
            <v>0</v>
          </cell>
          <cell r="AK193">
            <v>0</v>
          </cell>
          <cell r="AL193">
            <v>0</v>
          </cell>
          <cell r="AM193">
            <v>7577.6</v>
          </cell>
          <cell r="AN193">
            <v>0</v>
          </cell>
          <cell r="AO193">
            <v>0</v>
          </cell>
          <cell r="AP193">
            <v>0</v>
          </cell>
          <cell r="AQ193">
            <v>0</v>
          </cell>
          <cell r="AR193">
            <v>0</v>
          </cell>
          <cell r="AS193">
            <v>0</v>
          </cell>
          <cell r="AT193">
            <v>0</v>
          </cell>
          <cell r="AU193">
            <v>0</v>
          </cell>
          <cell r="AV193">
            <v>367343</v>
          </cell>
          <cell r="AW193">
            <v>84337.731338149344</v>
          </cell>
          <cell r="AX193">
            <v>125377.60000000001</v>
          </cell>
          <cell r="AY193">
            <v>64447.927037495727</v>
          </cell>
          <cell r="AZ193">
            <v>577058.33133814938</v>
          </cell>
          <cell r="BA193">
            <v>569480.7313381494</v>
          </cell>
          <cell r="BB193">
            <v>4180</v>
          </cell>
          <cell r="BC193">
            <v>499510</v>
          </cell>
          <cell r="BD193">
            <v>0</v>
          </cell>
          <cell r="BE193">
            <v>0</v>
          </cell>
          <cell r="BF193">
            <v>577058.33133814938</v>
          </cell>
          <cell r="BG193">
            <v>577058.33133814926</v>
          </cell>
          <cell r="BH193">
            <v>0</v>
          </cell>
          <cell r="BI193">
            <v>507087.6</v>
          </cell>
          <cell r="BJ193">
            <v>381710</v>
          </cell>
          <cell r="BK193">
            <v>451680.7313381494</v>
          </cell>
          <cell r="BL193">
            <v>3779.7550739594094</v>
          </cell>
          <cell r="BM193">
            <v>5344.5159520467832</v>
          </cell>
          <cell r="BN193">
            <v>-0.29277878335981372</v>
          </cell>
          <cell r="BO193">
            <v>0.31125913900981372</v>
          </cell>
          <cell r="BP193">
            <v>198791.76732216647</v>
          </cell>
          <cell r="BQ193">
            <v>775850.09866031585</v>
          </cell>
          <cell r="BR193">
            <v>6429.0585661951118</v>
          </cell>
          <cell r="BS193" t="str">
            <v>Y</v>
          </cell>
          <cell r="BT193">
            <v>6492.4694448561995</v>
          </cell>
          <cell r="BU193">
            <v>-4.6562114938548449E-2</v>
          </cell>
          <cell r="BV193">
            <v>0</v>
          </cell>
        </row>
        <row r="194">
          <cell r="A194">
            <v>249</v>
          </cell>
          <cell r="B194" t="str">
            <v>Recoupment Academy</v>
          </cell>
          <cell r="C194">
            <v>146460</v>
          </cell>
          <cell r="D194">
            <v>9352194</v>
          </cell>
          <cell r="E194" t="str">
            <v>Broke Hall Community Primary School</v>
          </cell>
          <cell r="F194">
            <v>625</v>
          </cell>
          <cell r="G194">
            <v>625</v>
          </cell>
          <cell r="H194">
            <v>0</v>
          </cell>
          <cell r="I194">
            <v>1921250</v>
          </cell>
          <cell r="J194">
            <v>0</v>
          </cell>
          <cell r="K194">
            <v>0</v>
          </cell>
          <cell r="L194">
            <v>17940</v>
          </cell>
          <cell r="M194">
            <v>0</v>
          </cell>
          <cell r="N194">
            <v>22425</v>
          </cell>
          <cell r="O194">
            <v>0</v>
          </cell>
          <cell r="P194">
            <v>644.99999999999989</v>
          </cell>
          <cell r="Q194">
            <v>520</v>
          </cell>
          <cell r="R194">
            <v>6150</v>
          </cell>
          <cell r="S194">
            <v>15130</v>
          </cell>
          <cell r="T194">
            <v>0</v>
          </cell>
          <cell r="U194">
            <v>0</v>
          </cell>
          <cell r="V194">
            <v>0</v>
          </cell>
          <cell r="W194">
            <v>0</v>
          </cell>
          <cell r="X194">
            <v>0</v>
          </cell>
          <cell r="Y194">
            <v>0</v>
          </cell>
          <cell r="Z194">
            <v>0</v>
          </cell>
          <cell r="AA194">
            <v>0</v>
          </cell>
          <cell r="AB194">
            <v>12826.492537313436</v>
          </cell>
          <cell r="AC194">
            <v>0</v>
          </cell>
          <cell r="AD194">
            <v>0</v>
          </cell>
          <cell r="AE194">
            <v>166260.59322033895</v>
          </cell>
          <cell r="AF194">
            <v>0</v>
          </cell>
          <cell r="AG194">
            <v>0</v>
          </cell>
          <cell r="AH194">
            <v>0</v>
          </cell>
          <cell r="AI194">
            <v>117800</v>
          </cell>
          <cell r="AJ194">
            <v>0</v>
          </cell>
          <cell r="AK194">
            <v>0</v>
          </cell>
          <cell r="AL194">
            <v>0</v>
          </cell>
          <cell r="AM194">
            <v>10240</v>
          </cell>
          <cell r="AN194">
            <v>0</v>
          </cell>
          <cell r="AO194">
            <v>0</v>
          </cell>
          <cell r="AP194">
            <v>0</v>
          </cell>
          <cell r="AQ194">
            <v>0</v>
          </cell>
          <cell r="AR194">
            <v>0</v>
          </cell>
          <cell r="AS194">
            <v>0</v>
          </cell>
          <cell r="AT194">
            <v>0</v>
          </cell>
          <cell r="AU194">
            <v>0</v>
          </cell>
          <cell r="AV194">
            <v>1921250</v>
          </cell>
          <cell r="AW194">
            <v>241897.08575765238</v>
          </cell>
          <cell r="AX194">
            <v>128040</v>
          </cell>
          <cell r="AY194">
            <v>207664.45722033895</v>
          </cell>
          <cell r="AZ194">
            <v>2291187.0857576523</v>
          </cell>
          <cell r="BA194">
            <v>2280947.0857576523</v>
          </cell>
          <cell r="BB194">
            <v>4180</v>
          </cell>
          <cell r="BC194">
            <v>2612500</v>
          </cell>
          <cell r="BD194">
            <v>331552.9142423477</v>
          </cell>
          <cell r="BE194">
            <v>0</v>
          </cell>
          <cell r="BF194">
            <v>2622740</v>
          </cell>
          <cell r="BG194">
            <v>2622740</v>
          </cell>
          <cell r="BH194">
            <v>0</v>
          </cell>
          <cell r="BI194">
            <v>2622740</v>
          </cell>
          <cell r="BJ194">
            <v>2494700</v>
          </cell>
          <cell r="BK194">
            <v>2494700</v>
          </cell>
          <cell r="BL194">
            <v>3991.52</v>
          </cell>
          <cell r="BM194">
            <v>3742.8958730158729</v>
          </cell>
          <cell r="BN194">
            <v>6.642560611332099E-2</v>
          </cell>
          <cell r="BO194">
            <v>0</v>
          </cell>
          <cell r="BP194">
            <v>0</v>
          </cell>
          <cell r="BQ194">
            <v>2622740</v>
          </cell>
          <cell r="BR194">
            <v>4180</v>
          </cell>
          <cell r="BS194" t="str">
            <v>Y</v>
          </cell>
          <cell r="BT194">
            <v>4196.384</v>
          </cell>
          <cell r="BU194">
            <v>4.6162783732154322E-2</v>
          </cell>
          <cell r="BV194">
            <v>0</v>
          </cell>
        </row>
        <row r="195">
          <cell r="A195">
            <v>119</v>
          </cell>
          <cell r="B195" t="str">
            <v>Recoupment Academy</v>
          </cell>
          <cell r="C195">
            <v>143830</v>
          </cell>
          <cell r="D195">
            <v>9352197</v>
          </cell>
          <cell r="E195" t="str">
            <v>Yoxford &amp; Peasenhall Primary Academy</v>
          </cell>
          <cell r="F195">
            <v>69</v>
          </cell>
          <cell r="G195">
            <v>69</v>
          </cell>
          <cell r="H195">
            <v>0</v>
          </cell>
          <cell r="I195">
            <v>212106</v>
          </cell>
          <cell r="J195">
            <v>0</v>
          </cell>
          <cell r="K195">
            <v>0</v>
          </cell>
          <cell r="L195">
            <v>7359.9999999999845</v>
          </cell>
          <cell r="M195">
            <v>0</v>
          </cell>
          <cell r="N195">
            <v>11484.868421052632</v>
          </cell>
          <cell r="O195">
            <v>0</v>
          </cell>
          <cell r="P195">
            <v>1289.9999999999995</v>
          </cell>
          <cell r="Q195">
            <v>0</v>
          </cell>
          <cell r="R195">
            <v>0</v>
          </cell>
          <cell r="S195">
            <v>0</v>
          </cell>
          <cell r="T195">
            <v>0</v>
          </cell>
          <cell r="U195">
            <v>0</v>
          </cell>
          <cell r="V195">
            <v>0</v>
          </cell>
          <cell r="W195">
            <v>0</v>
          </cell>
          <cell r="X195">
            <v>0</v>
          </cell>
          <cell r="Y195">
            <v>0</v>
          </cell>
          <cell r="Z195">
            <v>0</v>
          </cell>
          <cell r="AA195">
            <v>0</v>
          </cell>
          <cell r="AB195">
            <v>592.96875</v>
          </cell>
          <cell r="AC195">
            <v>0</v>
          </cell>
          <cell r="AD195">
            <v>0</v>
          </cell>
          <cell r="AE195">
            <v>27085.75471698113</v>
          </cell>
          <cell r="AF195">
            <v>0</v>
          </cell>
          <cell r="AG195">
            <v>0</v>
          </cell>
          <cell r="AH195">
            <v>0</v>
          </cell>
          <cell r="AI195">
            <v>117800</v>
          </cell>
          <cell r="AJ195">
            <v>45000</v>
          </cell>
          <cell r="AK195">
            <v>0</v>
          </cell>
          <cell r="AL195">
            <v>0</v>
          </cell>
          <cell r="AM195">
            <v>2081.33</v>
          </cell>
          <cell r="AN195">
            <v>0</v>
          </cell>
          <cell r="AO195">
            <v>0</v>
          </cell>
          <cell r="AP195">
            <v>0</v>
          </cell>
          <cell r="AQ195">
            <v>0</v>
          </cell>
          <cell r="AR195">
            <v>0</v>
          </cell>
          <cell r="AS195">
            <v>0</v>
          </cell>
          <cell r="AT195">
            <v>0</v>
          </cell>
          <cell r="AU195">
            <v>0</v>
          </cell>
          <cell r="AV195">
            <v>212106</v>
          </cell>
          <cell r="AW195">
            <v>47813.591888033741</v>
          </cell>
          <cell r="AX195">
            <v>164881.32999999999</v>
          </cell>
          <cell r="AY195">
            <v>47152.052927507437</v>
          </cell>
          <cell r="AZ195">
            <v>424800.92188803374</v>
          </cell>
          <cell r="BA195">
            <v>422719.59188803373</v>
          </cell>
          <cell r="BB195">
            <v>4180</v>
          </cell>
          <cell r="BC195">
            <v>288420</v>
          </cell>
          <cell r="BD195">
            <v>0</v>
          </cell>
          <cell r="BE195">
            <v>0</v>
          </cell>
          <cell r="BF195">
            <v>424800.92188803374</v>
          </cell>
          <cell r="BG195">
            <v>424800.92188803374</v>
          </cell>
          <cell r="BH195">
            <v>0</v>
          </cell>
          <cell r="BI195">
            <v>290501.33</v>
          </cell>
          <cell r="BJ195">
            <v>125620.00000000001</v>
          </cell>
          <cell r="BK195">
            <v>259919.59188803376</v>
          </cell>
          <cell r="BL195">
            <v>3766.9506070729531</v>
          </cell>
          <cell r="BM195">
            <v>3450.6991189189193</v>
          </cell>
          <cell r="BN195">
            <v>9.1648526068280667E-2</v>
          </cell>
          <cell r="BO195">
            <v>0</v>
          </cell>
          <cell r="BP195">
            <v>0</v>
          </cell>
          <cell r="BQ195">
            <v>424800.92188803374</v>
          </cell>
          <cell r="BR195">
            <v>6126.3708969280251</v>
          </cell>
          <cell r="BS195" t="str">
            <v>Y</v>
          </cell>
          <cell r="BT195">
            <v>6156.5350998265758</v>
          </cell>
          <cell r="BU195">
            <v>8.4634027658838207E-2</v>
          </cell>
          <cell r="BV195">
            <v>0</v>
          </cell>
        </row>
        <row r="196">
          <cell r="A196">
            <v>512</v>
          </cell>
          <cell r="B196" t="str">
            <v>Recoupment Academy</v>
          </cell>
          <cell r="C196">
            <v>143860</v>
          </cell>
          <cell r="D196">
            <v>9352198</v>
          </cell>
          <cell r="E196" t="str">
            <v>Woodhall Primary School</v>
          </cell>
          <cell r="F196">
            <v>369</v>
          </cell>
          <cell r="G196">
            <v>369</v>
          </cell>
          <cell r="H196">
            <v>0</v>
          </cell>
          <cell r="I196">
            <v>1134306</v>
          </cell>
          <cell r="J196">
            <v>0</v>
          </cell>
          <cell r="K196">
            <v>0</v>
          </cell>
          <cell r="L196">
            <v>56119.999999999949</v>
          </cell>
          <cell r="M196">
            <v>0</v>
          </cell>
          <cell r="N196">
            <v>74233.550913838131</v>
          </cell>
          <cell r="O196">
            <v>0</v>
          </cell>
          <cell r="P196">
            <v>32514.344262295122</v>
          </cell>
          <cell r="Q196">
            <v>25164.590163934416</v>
          </cell>
          <cell r="R196">
            <v>0</v>
          </cell>
          <cell r="S196">
            <v>0</v>
          </cell>
          <cell r="T196">
            <v>0</v>
          </cell>
          <cell r="U196">
            <v>0</v>
          </cell>
          <cell r="V196">
            <v>0</v>
          </cell>
          <cell r="W196">
            <v>0</v>
          </cell>
          <cell r="X196">
            <v>0</v>
          </cell>
          <cell r="Y196">
            <v>0</v>
          </cell>
          <cell r="Z196">
            <v>0</v>
          </cell>
          <cell r="AA196">
            <v>0</v>
          </cell>
          <cell r="AB196">
            <v>8118</v>
          </cell>
          <cell r="AC196">
            <v>0</v>
          </cell>
          <cell r="AD196">
            <v>0</v>
          </cell>
          <cell r="AE196">
            <v>109758.22388059701</v>
          </cell>
          <cell r="AF196">
            <v>0</v>
          </cell>
          <cell r="AG196">
            <v>0</v>
          </cell>
          <cell r="AH196">
            <v>0</v>
          </cell>
          <cell r="AI196">
            <v>117800</v>
          </cell>
          <cell r="AJ196">
            <v>0</v>
          </cell>
          <cell r="AK196">
            <v>0</v>
          </cell>
          <cell r="AL196">
            <v>0</v>
          </cell>
          <cell r="AM196">
            <v>9113.6</v>
          </cell>
          <cell r="AN196">
            <v>0</v>
          </cell>
          <cell r="AO196">
            <v>0</v>
          </cell>
          <cell r="AP196">
            <v>0</v>
          </cell>
          <cell r="AQ196">
            <v>0</v>
          </cell>
          <cell r="AR196">
            <v>0</v>
          </cell>
          <cell r="AS196">
            <v>0</v>
          </cell>
          <cell r="AT196">
            <v>0</v>
          </cell>
          <cell r="AU196">
            <v>0</v>
          </cell>
          <cell r="AV196">
            <v>1134306</v>
          </cell>
          <cell r="AW196">
            <v>305908.70922066463</v>
          </cell>
          <cell r="AX196">
            <v>126913.60000000001</v>
          </cell>
          <cell r="AY196">
            <v>213773.33055063081</v>
          </cell>
          <cell r="AZ196">
            <v>1567128.3092206647</v>
          </cell>
          <cell r="BA196">
            <v>1558014.7092206646</v>
          </cell>
          <cell r="BB196">
            <v>4180</v>
          </cell>
          <cell r="BC196">
            <v>1542420</v>
          </cell>
          <cell r="BD196">
            <v>0</v>
          </cell>
          <cell r="BE196">
            <v>0</v>
          </cell>
          <cell r="BF196">
            <v>1567128.3092206647</v>
          </cell>
          <cell r="BG196">
            <v>1567128.3092206649</v>
          </cell>
          <cell r="BH196">
            <v>0</v>
          </cell>
          <cell r="BI196">
            <v>1551533.6</v>
          </cell>
          <cell r="BJ196">
            <v>1424620</v>
          </cell>
          <cell r="BK196">
            <v>1440214.7092206646</v>
          </cell>
          <cell r="BL196">
            <v>3903.0208921969229</v>
          </cell>
          <cell r="BM196">
            <v>3870.4498595744685</v>
          </cell>
          <cell r="BN196">
            <v>8.4153092803623993E-3</v>
          </cell>
          <cell r="BO196">
            <v>1.0065046369637599E-2</v>
          </cell>
          <cell r="BP196">
            <v>14374.85894664254</v>
          </cell>
          <cell r="BQ196">
            <v>1581503.1681673073</v>
          </cell>
          <cell r="BR196">
            <v>4261.2183419168214</v>
          </cell>
          <cell r="BS196" t="str">
            <v>Y</v>
          </cell>
          <cell r="BT196">
            <v>4285.9164448978518</v>
          </cell>
          <cell r="BU196">
            <v>2.0816745038677809E-2</v>
          </cell>
          <cell r="BV196">
            <v>0</v>
          </cell>
        </row>
        <row r="197">
          <cell r="A197">
            <v>483</v>
          </cell>
          <cell r="B197" t="str">
            <v>Recoupment Academy</v>
          </cell>
          <cell r="C197">
            <v>143861</v>
          </cell>
          <cell r="D197">
            <v>9352199</v>
          </cell>
          <cell r="E197" t="str">
            <v>Houldsworth Valley Primary Academy</v>
          </cell>
          <cell r="F197">
            <v>329</v>
          </cell>
          <cell r="G197">
            <v>329</v>
          </cell>
          <cell r="H197">
            <v>0</v>
          </cell>
          <cell r="I197">
            <v>1011346</v>
          </cell>
          <cell r="J197">
            <v>0</v>
          </cell>
          <cell r="K197">
            <v>0</v>
          </cell>
          <cell r="L197">
            <v>38180.000000000051</v>
          </cell>
          <cell r="M197">
            <v>0</v>
          </cell>
          <cell r="N197">
            <v>47758.934426229513</v>
          </cell>
          <cell r="O197">
            <v>0</v>
          </cell>
          <cell r="P197">
            <v>11645.396341463385</v>
          </cell>
          <cell r="Q197">
            <v>260.7926829268294</v>
          </cell>
          <cell r="R197">
            <v>0</v>
          </cell>
          <cell r="S197">
            <v>0</v>
          </cell>
          <cell r="T197">
            <v>0</v>
          </cell>
          <cell r="U197">
            <v>0</v>
          </cell>
          <cell r="V197">
            <v>0</v>
          </cell>
          <cell r="W197">
            <v>0</v>
          </cell>
          <cell r="X197">
            <v>0</v>
          </cell>
          <cell r="Y197">
            <v>0</v>
          </cell>
          <cell r="Z197">
            <v>0</v>
          </cell>
          <cell r="AA197">
            <v>0</v>
          </cell>
          <cell r="AB197">
            <v>25373.06273062728</v>
          </cell>
          <cell r="AC197">
            <v>0</v>
          </cell>
          <cell r="AD197">
            <v>0</v>
          </cell>
          <cell r="AE197">
            <v>120084.99999999999</v>
          </cell>
          <cell r="AF197">
            <v>0</v>
          </cell>
          <cell r="AG197">
            <v>8334.0000000000127</v>
          </cell>
          <cell r="AH197">
            <v>0</v>
          </cell>
          <cell r="AI197">
            <v>117800</v>
          </cell>
          <cell r="AJ197">
            <v>0</v>
          </cell>
          <cell r="AK197">
            <v>0</v>
          </cell>
          <cell r="AL197">
            <v>0</v>
          </cell>
          <cell r="AM197">
            <v>4586.29</v>
          </cell>
          <cell r="AN197">
            <v>0</v>
          </cell>
          <cell r="AO197">
            <v>0</v>
          </cell>
          <cell r="AP197">
            <v>0</v>
          </cell>
          <cell r="AQ197">
            <v>0</v>
          </cell>
          <cell r="AR197">
            <v>0</v>
          </cell>
          <cell r="AS197">
            <v>0</v>
          </cell>
          <cell r="AT197">
            <v>0</v>
          </cell>
          <cell r="AU197">
            <v>0</v>
          </cell>
          <cell r="AV197">
            <v>1011346</v>
          </cell>
          <cell r="AW197">
            <v>251637.18618124706</v>
          </cell>
          <cell r="AX197">
            <v>122386.29</v>
          </cell>
          <cell r="AY197">
            <v>179006.42572530988</v>
          </cell>
          <cell r="AZ197">
            <v>1385369.476181247</v>
          </cell>
          <cell r="BA197">
            <v>1380783.186181247</v>
          </cell>
          <cell r="BB197">
            <v>4180</v>
          </cell>
          <cell r="BC197">
            <v>1375220</v>
          </cell>
          <cell r="BD197">
            <v>0</v>
          </cell>
          <cell r="BE197">
            <v>0</v>
          </cell>
          <cell r="BF197">
            <v>1385369.476181247</v>
          </cell>
          <cell r="BG197">
            <v>1385369.476181247</v>
          </cell>
          <cell r="BH197">
            <v>0</v>
          </cell>
          <cell r="BI197">
            <v>1379806.29</v>
          </cell>
          <cell r="BJ197">
            <v>1257420</v>
          </cell>
          <cell r="BK197">
            <v>1262983.186181247</v>
          </cell>
          <cell r="BL197">
            <v>3838.8546692439118</v>
          </cell>
          <cell r="BM197">
            <v>3768.6819473684213</v>
          </cell>
          <cell r="BN197">
            <v>1.861996391722319E-2</v>
          </cell>
          <cell r="BO197">
            <v>0</v>
          </cell>
          <cell r="BP197">
            <v>0</v>
          </cell>
          <cell r="BQ197">
            <v>1385369.476181247</v>
          </cell>
          <cell r="BR197">
            <v>4196.9093804901122</v>
          </cell>
          <cell r="BS197" t="str">
            <v>Y</v>
          </cell>
          <cell r="BT197">
            <v>4210.8494716755231</v>
          </cell>
          <cell r="BU197">
            <v>1.0079111585868494E-2</v>
          </cell>
          <cell r="BV197">
            <v>0</v>
          </cell>
        </row>
        <row r="198">
          <cell r="A198">
            <v>473</v>
          </cell>
          <cell r="B198" t="str">
            <v>Recoupment Academy</v>
          </cell>
          <cell r="C198">
            <v>144275</v>
          </cell>
          <cell r="D198">
            <v>9352200</v>
          </cell>
          <cell r="E198" t="str">
            <v>Beck Row Primary Academy</v>
          </cell>
          <cell r="F198">
            <v>227</v>
          </cell>
          <cell r="G198">
            <v>227</v>
          </cell>
          <cell r="H198">
            <v>0</v>
          </cell>
          <cell r="I198">
            <v>697798</v>
          </cell>
          <cell r="J198">
            <v>0</v>
          </cell>
          <cell r="K198">
            <v>0</v>
          </cell>
          <cell r="L198">
            <v>23459.999999999989</v>
          </cell>
          <cell r="M198">
            <v>0</v>
          </cell>
          <cell r="N198">
            <v>29324.999999999989</v>
          </cell>
          <cell r="O198">
            <v>0</v>
          </cell>
          <cell r="P198">
            <v>215.00000000000028</v>
          </cell>
          <cell r="Q198">
            <v>14560.000000000015</v>
          </cell>
          <cell r="R198">
            <v>0</v>
          </cell>
          <cell r="S198">
            <v>0</v>
          </cell>
          <cell r="T198">
            <v>0</v>
          </cell>
          <cell r="U198">
            <v>0</v>
          </cell>
          <cell r="V198">
            <v>0</v>
          </cell>
          <cell r="W198">
            <v>0</v>
          </cell>
          <cell r="X198">
            <v>0</v>
          </cell>
          <cell r="Y198">
            <v>0</v>
          </cell>
          <cell r="Z198">
            <v>0</v>
          </cell>
          <cell r="AA198">
            <v>0</v>
          </cell>
          <cell r="AB198">
            <v>2104.2134831460721</v>
          </cell>
          <cell r="AC198">
            <v>0</v>
          </cell>
          <cell r="AD198">
            <v>0</v>
          </cell>
          <cell r="AE198">
            <v>100609.64285714286</v>
          </cell>
          <cell r="AF198">
            <v>0</v>
          </cell>
          <cell r="AG198">
            <v>0</v>
          </cell>
          <cell r="AH198">
            <v>0</v>
          </cell>
          <cell r="AI198">
            <v>117800</v>
          </cell>
          <cell r="AJ198">
            <v>0</v>
          </cell>
          <cell r="AK198">
            <v>0</v>
          </cell>
          <cell r="AL198">
            <v>0</v>
          </cell>
          <cell r="AM198">
            <v>4144.6400000000003</v>
          </cell>
          <cell r="AN198">
            <v>0</v>
          </cell>
          <cell r="AO198">
            <v>0</v>
          </cell>
          <cell r="AP198">
            <v>0</v>
          </cell>
          <cell r="AQ198">
            <v>0</v>
          </cell>
          <cell r="AR198">
            <v>0</v>
          </cell>
          <cell r="AS198">
            <v>0</v>
          </cell>
          <cell r="AT198">
            <v>0</v>
          </cell>
          <cell r="AU198">
            <v>0</v>
          </cell>
          <cell r="AV198">
            <v>697798</v>
          </cell>
          <cell r="AW198">
            <v>170273.85634028894</v>
          </cell>
          <cell r="AX198">
            <v>121944.64</v>
          </cell>
          <cell r="AY198">
            <v>144388.50685714284</v>
          </cell>
          <cell r="AZ198">
            <v>990016.4963402889</v>
          </cell>
          <cell r="BA198">
            <v>985871.85634028888</v>
          </cell>
          <cell r="BB198">
            <v>4180</v>
          </cell>
          <cell r="BC198">
            <v>948860</v>
          </cell>
          <cell r="BD198">
            <v>0</v>
          </cell>
          <cell r="BE198">
            <v>0</v>
          </cell>
          <cell r="BF198">
            <v>990016.4963402889</v>
          </cell>
          <cell r="BG198">
            <v>990016.4963402889</v>
          </cell>
          <cell r="BH198">
            <v>0</v>
          </cell>
          <cell r="BI198">
            <v>953004.64</v>
          </cell>
          <cell r="BJ198">
            <v>831060</v>
          </cell>
          <cell r="BK198">
            <v>868071.85634028888</v>
          </cell>
          <cell r="BL198">
            <v>3824.1050940100831</v>
          </cell>
          <cell r="BM198">
            <v>3753.2409885000002</v>
          </cell>
          <cell r="BN198">
            <v>1.8880776834530974E-2</v>
          </cell>
          <cell r="BO198">
            <v>0</v>
          </cell>
          <cell r="BP198">
            <v>0</v>
          </cell>
          <cell r="BQ198">
            <v>990016.4963402889</v>
          </cell>
          <cell r="BR198">
            <v>4343.0478252876164</v>
          </cell>
          <cell r="BS198" t="str">
            <v>Y</v>
          </cell>
          <cell r="BT198">
            <v>4361.3061512788054</v>
          </cell>
          <cell r="BU198">
            <v>-3.0583250104954107E-4</v>
          </cell>
          <cell r="BV198">
            <v>0</v>
          </cell>
        </row>
        <row r="199">
          <cell r="A199">
            <v>452</v>
          </cell>
          <cell r="B199" t="str">
            <v>Recoupment Academy</v>
          </cell>
          <cell r="C199">
            <v>144276</v>
          </cell>
          <cell r="D199">
            <v>9352201</v>
          </cell>
          <cell r="E199" t="str">
            <v>Clements Primary Academy</v>
          </cell>
          <cell r="F199">
            <v>238</v>
          </cell>
          <cell r="G199">
            <v>238</v>
          </cell>
          <cell r="H199">
            <v>0</v>
          </cell>
          <cell r="I199">
            <v>731612</v>
          </cell>
          <cell r="J199">
            <v>0</v>
          </cell>
          <cell r="K199">
            <v>0</v>
          </cell>
          <cell r="L199">
            <v>34499.999999999993</v>
          </cell>
          <cell r="M199">
            <v>0</v>
          </cell>
          <cell r="N199">
            <v>43124.999999999993</v>
          </cell>
          <cell r="O199">
            <v>0</v>
          </cell>
          <cell r="P199">
            <v>12306.708860759491</v>
          </cell>
          <cell r="Q199">
            <v>24804.219409282698</v>
          </cell>
          <cell r="R199">
            <v>0</v>
          </cell>
          <cell r="S199">
            <v>0</v>
          </cell>
          <cell r="T199">
            <v>0</v>
          </cell>
          <cell r="U199">
            <v>0</v>
          </cell>
          <cell r="V199">
            <v>0</v>
          </cell>
          <cell r="W199">
            <v>0</v>
          </cell>
          <cell r="X199">
            <v>0</v>
          </cell>
          <cell r="Y199">
            <v>0</v>
          </cell>
          <cell r="Z199">
            <v>0</v>
          </cell>
          <cell r="AA199">
            <v>0</v>
          </cell>
          <cell r="AB199">
            <v>10117.874396135272</v>
          </cell>
          <cell r="AC199">
            <v>0</v>
          </cell>
          <cell r="AD199">
            <v>0</v>
          </cell>
          <cell r="AE199">
            <v>103725.37313432836</v>
          </cell>
          <cell r="AF199">
            <v>0</v>
          </cell>
          <cell r="AG199">
            <v>0</v>
          </cell>
          <cell r="AH199">
            <v>0</v>
          </cell>
          <cell r="AI199">
            <v>117800</v>
          </cell>
          <cell r="AJ199">
            <v>0</v>
          </cell>
          <cell r="AK199">
            <v>0</v>
          </cell>
          <cell r="AL199">
            <v>0</v>
          </cell>
          <cell r="AM199">
            <v>9216</v>
          </cell>
          <cell r="AN199">
            <v>0</v>
          </cell>
          <cell r="AO199">
            <v>0</v>
          </cell>
          <cell r="AP199">
            <v>0</v>
          </cell>
          <cell r="AQ199">
            <v>0</v>
          </cell>
          <cell r="AR199">
            <v>0</v>
          </cell>
          <cell r="AS199">
            <v>0</v>
          </cell>
          <cell r="AT199">
            <v>0</v>
          </cell>
          <cell r="AU199">
            <v>0</v>
          </cell>
          <cell r="AV199">
            <v>731612</v>
          </cell>
          <cell r="AW199">
            <v>228579.17580050579</v>
          </cell>
          <cell r="AX199">
            <v>127016</v>
          </cell>
          <cell r="AY199">
            <v>171092.20126934943</v>
          </cell>
          <cell r="AZ199">
            <v>1087207.1758005058</v>
          </cell>
          <cell r="BA199">
            <v>1077991.1758005058</v>
          </cell>
          <cell r="BB199">
            <v>4180</v>
          </cell>
          <cell r="BC199">
            <v>994840</v>
          </cell>
          <cell r="BD199">
            <v>0</v>
          </cell>
          <cell r="BE199">
            <v>0</v>
          </cell>
          <cell r="BF199">
            <v>1087207.1758005058</v>
          </cell>
          <cell r="BG199">
            <v>1087207.1758005058</v>
          </cell>
          <cell r="BH199">
            <v>0</v>
          </cell>
          <cell r="BI199">
            <v>1004056</v>
          </cell>
          <cell r="BJ199">
            <v>877040</v>
          </cell>
          <cell r="BK199">
            <v>960191.17580050579</v>
          </cell>
          <cell r="BL199">
            <v>4034.416705044142</v>
          </cell>
          <cell r="BM199">
            <v>3893.6666262711865</v>
          </cell>
          <cell r="BN199">
            <v>3.6148466800750831E-2</v>
          </cell>
          <cell r="BO199">
            <v>0</v>
          </cell>
          <cell r="BP199">
            <v>0</v>
          </cell>
          <cell r="BQ199">
            <v>1087207.1758005058</v>
          </cell>
          <cell r="BR199">
            <v>4529.3746882374189</v>
          </cell>
          <cell r="BS199" t="str">
            <v>Y</v>
          </cell>
          <cell r="BT199">
            <v>4568.0973773130499</v>
          </cell>
          <cell r="BU199">
            <v>3.0880051145625753E-2</v>
          </cell>
          <cell r="BV199">
            <v>0</v>
          </cell>
        </row>
        <row r="200">
          <cell r="A200">
            <v>429</v>
          </cell>
          <cell r="B200" t="str">
            <v>Recoupment Academy</v>
          </cell>
          <cell r="C200">
            <v>144399</v>
          </cell>
          <cell r="D200">
            <v>9352202</v>
          </cell>
          <cell r="E200" t="str">
            <v>Clare Community Primary School</v>
          </cell>
          <cell r="F200">
            <v>199</v>
          </cell>
          <cell r="G200">
            <v>199</v>
          </cell>
          <cell r="H200">
            <v>0</v>
          </cell>
          <cell r="I200">
            <v>611726</v>
          </cell>
          <cell r="J200">
            <v>0</v>
          </cell>
          <cell r="K200">
            <v>0</v>
          </cell>
          <cell r="L200">
            <v>17480.000000000025</v>
          </cell>
          <cell r="M200">
            <v>0</v>
          </cell>
          <cell r="N200">
            <v>21850.000000000033</v>
          </cell>
          <cell r="O200">
            <v>0</v>
          </cell>
          <cell r="P200">
            <v>214.99999999999986</v>
          </cell>
          <cell r="Q200">
            <v>259.99999999999983</v>
          </cell>
          <cell r="R200">
            <v>0</v>
          </cell>
          <cell r="S200">
            <v>0</v>
          </cell>
          <cell r="T200">
            <v>0</v>
          </cell>
          <cell r="U200">
            <v>0</v>
          </cell>
          <cell r="V200">
            <v>0</v>
          </cell>
          <cell r="W200">
            <v>0</v>
          </cell>
          <cell r="X200">
            <v>0</v>
          </cell>
          <cell r="Y200">
            <v>0</v>
          </cell>
          <cell r="Z200">
            <v>0</v>
          </cell>
          <cell r="AA200">
            <v>0</v>
          </cell>
          <cell r="AB200">
            <v>636.33720930232528</v>
          </cell>
          <cell r="AC200">
            <v>0</v>
          </cell>
          <cell r="AD200">
            <v>0</v>
          </cell>
          <cell r="AE200">
            <v>40352.777777777774</v>
          </cell>
          <cell r="AF200">
            <v>0</v>
          </cell>
          <cell r="AG200">
            <v>3654.0000000000086</v>
          </cell>
          <cell r="AH200">
            <v>0</v>
          </cell>
          <cell r="AI200">
            <v>117800</v>
          </cell>
          <cell r="AJ200">
            <v>0</v>
          </cell>
          <cell r="AK200">
            <v>0</v>
          </cell>
          <cell r="AL200">
            <v>0</v>
          </cell>
          <cell r="AM200">
            <v>4610.05</v>
          </cell>
          <cell r="AN200">
            <v>0</v>
          </cell>
          <cell r="AO200">
            <v>0</v>
          </cell>
          <cell r="AP200">
            <v>0</v>
          </cell>
          <cell r="AQ200">
            <v>0</v>
          </cell>
          <cell r="AR200">
            <v>0</v>
          </cell>
          <cell r="AS200">
            <v>0</v>
          </cell>
          <cell r="AT200">
            <v>0</v>
          </cell>
          <cell r="AU200">
            <v>0</v>
          </cell>
          <cell r="AV200">
            <v>611726</v>
          </cell>
          <cell r="AW200">
            <v>84448.114987080175</v>
          </cell>
          <cell r="AX200">
            <v>122410.05</v>
          </cell>
          <cell r="AY200">
            <v>70254.141777777797</v>
          </cell>
          <cell r="AZ200">
            <v>818584.16498708026</v>
          </cell>
          <cell r="BA200">
            <v>813974.11498708022</v>
          </cell>
          <cell r="BB200">
            <v>4180</v>
          </cell>
          <cell r="BC200">
            <v>831820</v>
          </cell>
          <cell r="BD200">
            <v>17845.885012919782</v>
          </cell>
          <cell r="BE200">
            <v>0</v>
          </cell>
          <cell r="BF200">
            <v>836430.05</v>
          </cell>
          <cell r="BG200">
            <v>836430.04999999993</v>
          </cell>
          <cell r="BH200">
            <v>0</v>
          </cell>
          <cell r="BI200">
            <v>836430.05</v>
          </cell>
          <cell r="BJ200">
            <v>714020</v>
          </cell>
          <cell r="BK200">
            <v>714020</v>
          </cell>
          <cell r="BL200">
            <v>3588.0402010050252</v>
          </cell>
          <cell r="BM200">
            <v>3443.4946369999998</v>
          </cell>
          <cell r="BN200">
            <v>4.1976416182530979E-2</v>
          </cell>
          <cell r="BO200">
            <v>0</v>
          </cell>
          <cell r="BP200">
            <v>0</v>
          </cell>
          <cell r="BQ200">
            <v>836430.05</v>
          </cell>
          <cell r="BR200">
            <v>4180</v>
          </cell>
          <cell r="BS200" t="str">
            <v>Y</v>
          </cell>
          <cell r="BT200">
            <v>4203.1660804020103</v>
          </cell>
          <cell r="BU200">
            <v>3.6491887053088146E-2</v>
          </cell>
          <cell r="BV200">
            <v>0</v>
          </cell>
        </row>
        <row r="201">
          <cell r="A201">
            <v>217</v>
          </cell>
          <cell r="B201" t="str">
            <v>Recoupment Academy</v>
          </cell>
          <cell r="C201">
            <v>144625</v>
          </cell>
          <cell r="D201">
            <v>9352203</v>
          </cell>
          <cell r="E201" t="str">
            <v>Chelmondiston Church of England Primary School</v>
          </cell>
          <cell r="F201">
            <v>110</v>
          </cell>
          <cell r="G201">
            <v>110</v>
          </cell>
          <cell r="H201">
            <v>0</v>
          </cell>
          <cell r="I201">
            <v>338140</v>
          </cell>
          <cell r="J201">
            <v>0</v>
          </cell>
          <cell r="K201">
            <v>0</v>
          </cell>
          <cell r="L201">
            <v>9660.0000000000055</v>
          </cell>
          <cell r="M201">
            <v>0</v>
          </cell>
          <cell r="N201">
            <v>12075.000000000005</v>
          </cell>
          <cell r="O201">
            <v>0</v>
          </cell>
          <cell r="P201">
            <v>645.00000000000068</v>
          </cell>
          <cell r="Q201">
            <v>1559.9999999999989</v>
          </cell>
          <cell r="R201">
            <v>820.00000000000068</v>
          </cell>
          <cell r="S201">
            <v>2225.0000000000018</v>
          </cell>
          <cell r="T201">
            <v>0</v>
          </cell>
          <cell r="U201">
            <v>0</v>
          </cell>
          <cell r="V201">
            <v>0</v>
          </cell>
          <cell r="W201">
            <v>0</v>
          </cell>
          <cell r="X201">
            <v>0</v>
          </cell>
          <cell r="Y201">
            <v>0</v>
          </cell>
          <cell r="Z201">
            <v>0</v>
          </cell>
          <cell r="AA201">
            <v>0</v>
          </cell>
          <cell r="AB201">
            <v>611.11111111111097</v>
          </cell>
          <cell r="AC201">
            <v>0</v>
          </cell>
          <cell r="AD201">
            <v>0</v>
          </cell>
          <cell r="AE201">
            <v>32953.301886792455</v>
          </cell>
          <cell r="AF201">
            <v>0</v>
          </cell>
          <cell r="AG201">
            <v>2159.9999999999986</v>
          </cell>
          <cell r="AH201">
            <v>0</v>
          </cell>
          <cell r="AI201">
            <v>117800</v>
          </cell>
          <cell r="AJ201">
            <v>0</v>
          </cell>
          <cell r="AK201">
            <v>0</v>
          </cell>
          <cell r="AL201">
            <v>0</v>
          </cell>
          <cell r="AM201">
            <v>2329.6</v>
          </cell>
          <cell r="AN201">
            <v>0</v>
          </cell>
          <cell r="AO201">
            <v>0</v>
          </cell>
          <cell r="AP201">
            <v>0</v>
          </cell>
          <cell r="AQ201">
            <v>0</v>
          </cell>
          <cell r="AR201">
            <v>0</v>
          </cell>
          <cell r="AS201">
            <v>0</v>
          </cell>
          <cell r="AT201">
            <v>0</v>
          </cell>
          <cell r="AU201">
            <v>0</v>
          </cell>
          <cell r="AV201">
            <v>338140</v>
          </cell>
          <cell r="AW201">
            <v>62709.412997903579</v>
          </cell>
          <cell r="AX201">
            <v>120129.60000000001</v>
          </cell>
          <cell r="AY201">
            <v>56444.665886792463</v>
          </cell>
          <cell r="AZ201">
            <v>520979.01299790363</v>
          </cell>
          <cell r="BA201">
            <v>518649.41299790365</v>
          </cell>
          <cell r="BB201">
            <v>4180</v>
          </cell>
          <cell r="BC201">
            <v>459800</v>
          </cell>
          <cell r="BD201">
            <v>0</v>
          </cell>
          <cell r="BE201">
            <v>0</v>
          </cell>
          <cell r="BF201">
            <v>520979.01299790363</v>
          </cell>
          <cell r="BG201">
            <v>520979.01299790363</v>
          </cell>
          <cell r="BH201">
            <v>0</v>
          </cell>
          <cell r="BI201">
            <v>462129.6</v>
          </cell>
          <cell r="BJ201">
            <v>342000</v>
          </cell>
          <cell r="BK201">
            <v>400849.41299790365</v>
          </cell>
          <cell r="BL201">
            <v>3644.0855727082148</v>
          </cell>
          <cell r="BM201">
            <v>3576.9739574999994</v>
          </cell>
          <cell r="BN201">
            <v>1.8762120162351067E-2</v>
          </cell>
          <cell r="BO201">
            <v>0</v>
          </cell>
          <cell r="BP201">
            <v>0</v>
          </cell>
          <cell r="BQ201">
            <v>520979.01299790363</v>
          </cell>
          <cell r="BR201">
            <v>4714.9946636173063</v>
          </cell>
          <cell r="BS201" t="str">
            <v>Y</v>
          </cell>
          <cell r="BT201">
            <v>4736.1728454354879</v>
          </cell>
          <cell r="BU201">
            <v>3.469631961294728E-2</v>
          </cell>
          <cell r="BV201">
            <v>0</v>
          </cell>
        </row>
        <row r="202">
          <cell r="A202">
            <v>448</v>
          </cell>
          <cell r="B202" t="str">
            <v>Recoupment Academy</v>
          </cell>
          <cell r="C202">
            <v>144215</v>
          </cell>
          <cell r="D202">
            <v>9352204</v>
          </cell>
          <cell r="E202" t="str">
            <v>Hartest Church of England Primary School</v>
          </cell>
          <cell r="F202">
            <v>68</v>
          </cell>
          <cell r="G202">
            <v>68</v>
          </cell>
          <cell r="H202">
            <v>0</v>
          </cell>
          <cell r="I202">
            <v>209032</v>
          </cell>
          <cell r="J202">
            <v>0</v>
          </cell>
          <cell r="K202">
            <v>0</v>
          </cell>
          <cell r="L202">
            <v>3219.9999999999927</v>
          </cell>
          <cell r="M202">
            <v>0</v>
          </cell>
          <cell r="N202">
            <v>4227.0270270270275</v>
          </cell>
          <cell r="O202">
            <v>0</v>
          </cell>
          <cell r="P202">
            <v>1719.9999999999939</v>
          </cell>
          <cell r="Q202">
            <v>260.0000000000004</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19359.599999999999</v>
          </cell>
          <cell r="AF202">
            <v>0</v>
          </cell>
          <cell r="AG202">
            <v>0</v>
          </cell>
          <cell r="AH202">
            <v>0</v>
          </cell>
          <cell r="AI202">
            <v>117800</v>
          </cell>
          <cell r="AJ202">
            <v>45000</v>
          </cell>
          <cell r="AK202">
            <v>0</v>
          </cell>
          <cell r="AL202">
            <v>0</v>
          </cell>
          <cell r="AM202">
            <v>2048</v>
          </cell>
          <cell r="AN202">
            <v>0</v>
          </cell>
          <cell r="AO202">
            <v>0</v>
          </cell>
          <cell r="AP202">
            <v>0</v>
          </cell>
          <cell r="AQ202">
            <v>0</v>
          </cell>
          <cell r="AR202">
            <v>0</v>
          </cell>
          <cell r="AS202">
            <v>0</v>
          </cell>
          <cell r="AT202">
            <v>0</v>
          </cell>
          <cell r="AU202">
            <v>0</v>
          </cell>
          <cell r="AV202">
            <v>209032</v>
          </cell>
          <cell r="AW202">
            <v>28786.627027027011</v>
          </cell>
          <cell r="AX202">
            <v>164848</v>
          </cell>
          <cell r="AY202">
            <v>34071.977513513506</v>
          </cell>
          <cell r="AZ202">
            <v>402666.62702702702</v>
          </cell>
          <cell r="BA202">
            <v>400618.62702702702</v>
          </cell>
          <cell r="BB202">
            <v>4180</v>
          </cell>
          <cell r="BC202">
            <v>284240</v>
          </cell>
          <cell r="BD202">
            <v>0</v>
          </cell>
          <cell r="BE202">
            <v>0</v>
          </cell>
          <cell r="BF202">
            <v>402666.62702702702</v>
          </cell>
          <cell r="BG202">
            <v>402666.62702702708</v>
          </cell>
          <cell r="BH202">
            <v>0</v>
          </cell>
          <cell r="BI202">
            <v>286288</v>
          </cell>
          <cell r="BJ202">
            <v>121440</v>
          </cell>
          <cell r="BK202">
            <v>237818.62702702702</v>
          </cell>
          <cell r="BL202">
            <v>3497.332750397456</v>
          </cell>
          <cell r="BM202">
            <v>3320.5338710526321</v>
          </cell>
          <cell r="BN202">
            <v>5.3244112606741001E-2</v>
          </cell>
          <cell r="BO202">
            <v>0</v>
          </cell>
          <cell r="BP202">
            <v>0</v>
          </cell>
          <cell r="BQ202">
            <v>402666.62702702702</v>
          </cell>
          <cell r="BR202">
            <v>5891.4503974562795</v>
          </cell>
          <cell r="BS202" t="str">
            <v>Y</v>
          </cell>
          <cell r="BT202">
            <v>5921.5680445151029</v>
          </cell>
          <cell r="BU202">
            <v>7.8773831551224749E-2</v>
          </cell>
          <cell r="BV202">
            <v>0</v>
          </cell>
        </row>
        <row r="203">
          <cell r="A203">
            <v>501</v>
          </cell>
          <cell r="B203" t="str">
            <v>Recoupment Academy</v>
          </cell>
          <cell r="C203">
            <v>144553</v>
          </cell>
          <cell r="D203">
            <v>9352205</v>
          </cell>
          <cell r="E203" t="str">
            <v>Stoke-by-Nayland Church of England Primary School</v>
          </cell>
          <cell r="F203">
            <v>41</v>
          </cell>
          <cell r="G203">
            <v>41</v>
          </cell>
          <cell r="H203">
            <v>0</v>
          </cell>
          <cell r="I203">
            <v>126034</v>
          </cell>
          <cell r="J203">
            <v>0</v>
          </cell>
          <cell r="K203">
            <v>0</v>
          </cell>
          <cell r="L203">
            <v>3679.9999999999964</v>
          </cell>
          <cell r="M203">
            <v>0</v>
          </cell>
          <cell r="N203">
            <v>4599.9999999999955</v>
          </cell>
          <cell r="O203">
            <v>0</v>
          </cell>
          <cell r="P203">
            <v>0</v>
          </cell>
          <cell r="Q203">
            <v>0</v>
          </cell>
          <cell r="R203">
            <v>0</v>
          </cell>
          <cell r="S203">
            <v>0</v>
          </cell>
          <cell r="T203">
            <v>950.00000000000102</v>
          </cell>
          <cell r="U203">
            <v>0</v>
          </cell>
          <cell r="V203">
            <v>0</v>
          </cell>
          <cell r="W203">
            <v>0</v>
          </cell>
          <cell r="X203">
            <v>0</v>
          </cell>
          <cell r="Y203">
            <v>0</v>
          </cell>
          <cell r="Z203">
            <v>0</v>
          </cell>
          <cell r="AA203">
            <v>0</v>
          </cell>
          <cell r="AB203">
            <v>644.2857142857149</v>
          </cell>
          <cell r="AC203">
            <v>0</v>
          </cell>
          <cell r="AD203">
            <v>0</v>
          </cell>
          <cell r="AE203">
            <v>22447.5</v>
          </cell>
          <cell r="AF203">
            <v>0</v>
          </cell>
          <cell r="AG203">
            <v>3185.9999999999945</v>
          </cell>
          <cell r="AH203">
            <v>0</v>
          </cell>
          <cell r="AI203">
            <v>117800</v>
          </cell>
          <cell r="AJ203">
            <v>0</v>
          </cell>
          <cell r="AK203">
            <v>0</v>
          </cell>
          <cell r="AL203">
            <v>0</v>
          </cell>
          <cell r="AM203">
            <v>2176</v>
          </cell>
          <cell r="AN203">
            <v>0</v>
          </cell>
          <cell r="AO203">
            <v>0</v>
          </cell>
          <cell r="AP203">
            <v>0</v>
          </cell>
          <cell r="AQ203">
            <v>0</v>
          </cell>
          <cell r="AR203">
            <v>0</v>
          </cell>
          <cell r="AS203">
            <v>0</v>
          </cell>
          <cell r="AT203">
            <v>0</v>
          </cell>
          <cell r="AU203">
            <v>0</v>
          </cell>
          <cell r="AV203">
            <v>126034</v>
          </cell>
          <cell r="AW203">
            <v>35507.785714285703</v>
          </cell>
          <cell r="AX203">
            <v>119976</v>
          </cell>
          <cell r="AY203">
            <v>37061.363999999994</v>
          </cell>
          <cell r="AZ203">
            <v>281517.78571428568</v>
          </cell>
          <cell r="BA203">
            <v>279341.78571428568</v>
          </cell>
          <cell r="BB203">
            <v>4180</v>
          </cell>
          <cell r="BC203">
            <v>171380</v>
          </cell>
          <cell r="BD203">
            <v>0</v>
          </cell>
          <cell r="BE203">
            <v>0</v>
          </cell>
          <cell r="BF203">
            <v>281517.78571428568</v>
          </cell>
          <cell r="BG203">
            <v>281517.78571428568</v>
          </cell>
          <cell r="BH203">
            <v>0</v>
          </cell>
          <cell r="BI203">
            <v>173556</v>
          </cell>
          <cell r="BJ203">
            <v>53580</v>
          </cell>
          <cell r="BK203">
            <v>161541.78571428568</v>
          </cell>
          <cell r="BL203">
            <v>3940.043554006968</v>
          </cell>
          <cell r="BM203">
            <v>3790.6107999999995</v>
          </cell>
          <cell r="BN203">
            <v>3.9421814027166414E-2</v>
          </cell>
          <cell r="BO203">
            <v>0</v>
          </cell>
          <cell r="BP203">
            <v>0</v>
          </cell>
          <cell r="BQ203">
            <v>281517.78571428568</v>
          </cell>
          <cell r="BR203">
            <v>6813.2142857142853</v>
          </cell>
          <cell r="BS203" t="str">
            <v>Y</v>
          </cell>
          <cell r="BT203">
            <v>6866.2874564459926</v>
          </cell>
          <cell r="BU203">
            <v>0.14986717540816752</v>
          </cell>
          <cell r="BV203">
            <v>0</v>
          </cell>
        </row>
        <row r="204">
          <cell r="A204">
            <v>99</v>
          </cell>
          <cell r="B204" t="str">
            <v>Recoupment Academy</v>
          </cell>
          <cell r="C204">
            <v>144826</v>
          </cell>
          <cell r="D204">
            <v>9352206</v>
          </cell>
          <cell r="E204" t="str">
            <v>Southwold Primary School</v>
          </cell>
          <cell r="F204">
            <v>50</v>
          </cell>
          <cell r="G204">
            <v>50</v>
          </cell>
          <cell r="H204">
            <v>0</v>
          </cell>
          <cell r="I204">
            <v>153700</v>
          </cell>
          <cell r="J204">
            <v>0</v>
          </cell>
          <cell r="K204">
            <v>0</v>
          </cell>
          <cell r="L204">
            <v>8740</v>
          </cell>
          <cell r="M204">
            <v>0</v>
          </cell>
          <cell r="N204">
            <v>11694.91525423729</v>
          </cell>
          <cell r="O204">
            <v>0</v>
          </cell>
          <cell r="P204">
            <v>1505.0000000000002</v>
          </cell>
          <cell r="Q204">
            <v>0</v>
          </cell>
          <cell r="R204">
            <v>8200</v>
          </cell>
          <cell r="S204">
            <v>0</v>
          </cell>
          <cell r="T204">
            <v>0</v>
          </cell>
          <cell r="U204">
            <v>0</v>
          </cell>
          <cell r="V204">
            <v>0</v>
          </cell>
          <cell r="W204">
            <v>0</v>
          </cell>
          <cell r="X204">
            <v>0</v>
          </cell>
          <cell r="Y204">
            <v>0</v>
          </cell>
          <cell r="Z204">
            <v>0</v>
          </cell>
          <cell r="AA204">
            <v>0</v>
          </cell>
          <cell r="AB204">
            <v>0</v>
          </cell>
          <cell r="AC204">
            <v>0</v>
          </cell>
          <cell r="AD204">
            <v>0</v>
          </cell>
          <cell r="AE204">
            <v>16176.136363636364</v>
          </cell>
          <cell r="AF204">
            <v>0</v>
          </cell>
          <cell r="AG204">
            <v>3600.0000000000009</v>
          </cell>
          <cell r="AH204">
            <v>0</v>
          </cell>
          <cell r="AI204">
            <v>117800</v>
          </cell>
          <cell r="AJ204">
            <v>0</v>
          </cell>
          <cell r="AK204">
            <v>0</v>
          </cell>
          <cell r="AL204">
            <v>0</v>
          </cell>
          <cell r="AM204">
            <v>890.15</v>
          </cell>
          <cell r="AN204">
            <v>0</v>
          </cell>
          <cell r="AO204">
            <v>0</v>
          </cell>
          <cell r="AP204">
            <v>0</v>
          </cell>
          <cell r="AQ204">
            <v>0</v>
          </cell>
          <cell r="AR204">
            <v>0</v>
          </cell>
          <cell r="AS204">
            <v>0</v>
          </cell>
          <cell r="AT204">
            <v>0</v>
          </cell>
          <cell r="AU204">
            <v>0</v>
          </cell>
          <cell r="AV204">
            <v>153700</v>
          </cell>
          <cell r="AW204">
            <v>49916.051617873658</v>
          </cell>
          <cell r="AX204">
            <v>118690.15</v>
          </cell>
          <cell r="AY204">
            <v>41244.957990755007</v>
          </cell>
          <cell r="AZ204">
            <v>322306.20161787362</v>
          </cell>
          <cell r="BA204">
            <v>321416.0516178736</v>
          </cell>
          <cell r="BB204">
            <v>4180</v>
          </cell>
          <cell r="BC204">
            <v>209000</v>
          </cell>
          <cell r="BD204">
            <v>0</v>
          </cell>
          <cell r="BE204">
            <v>0</v>
          </cell>
          <cell r="BF204">
            <v>322306.20161787362</v>
          </cell>
          <cell r="BG204">
            <v>322306.20161787362</v>
          </cell>
          <cell r="BH204">
            <v>0</v>
          </cell>
          <cell r="BI204">
            <v>209890.15</v>
          </cell>
          <cell r="BJ204">
            <v>91200</v>
          </cell>
          <cell r="BK204">
            <v>203616.05161787363</v>
          </cell>
          <cell r="BL204">
            <v>4072.3210323574726</v>
          </cell>
          <cell r="BM204">
            <v>3804.9607592592592</v>
          </cell>
          <cell r="BN204">
            <v>7.0266236635318793E-2</v>
          </cell>
          <cell r="BO204">
            <v>0</v>
          </cell>
          <cell r="BP204">
            <v>0</v>
          </cell>
          <cell r="BQ204">
            <v>322306.20161787362</v>
          </cell>
          <cell r="BR204">
            <v>6428.3210323574722</v>
          </cell>
          <cell r="BS204" t="str">
            <v>Y</v>
          </cell>
          <cell r="BT204">
            <v>6446.1240323574721</v>
          </cell>
          <cell r="BU204">
            <v>7.4228045523537123E-2</v>
          </cell>
          <cell r="BV204">
            <v>0</v>
          </cell>
        </row>
        <row r="205">
          <cell r="A205">
            <v>14</v>
          </cell>
          <cell r="B205" t="str">
            <v>Recoupment Academy</v>
          </cell>
          <cell r="C205">
            <v>144827</v>
          </cell>
          <cell r="D205">
            <v>9352207</v>
          </cell>
          <cell r="E205" t="str">
            <v>Brampton Church of England Primary School</v>
          </cell>
          <cell r="F205">
            <v>79</v>
          </cell>
          <cell r="G205">
            <v>79</v>
          </cell>
          <cell r="H205">
            <v>0</v>
          </cell>
          <cell r="I205">
            <v>242846</v>
          </cell>
          <cell r="J205">
            <v>0</v>
          </cell>
          <cell r="K205">
            <v>0</v>
          </cell>
          <cell r="L205">
            <v>9660.0000000000146</v>
          </cell>
          <cell r="M205">
            <v>0</v>
          </cell>
          <cell r="N205">
            <v>15871.385542168675</v>
          </cell>
          <cell r="O205">
            <v>0</v>
          </cell>
          <cell r="P205">
            <v>2794.9999999999923</v>
          </cell>
          <cell r="Q205">
            <v>260.00000000000068</v>
          </cell>
          <cell r="R205">
            <v>1230</v>
          </cell>
          <cell r="S205">
            <v>445.00000000000119</v>
          </cell>
          <cell r="T205">
            <v>0</v>
          </cell>
          <cell r="U205">
            <v>0</v>
          </cell>
          <cell r="V205">
            <v>0</v>
          </cell>
          <cell r="W205">
            <v>0</v>
          </cell>
          <cell r="X205">
            <v>0</v>
          </cell>
          <cell r="Y205">
            <v>0</v>
          </cell>
          <cell r="Z205">
            <v>0</v>
          </cell>
          <cell r="AA205">
            <v>0</v>
          </cell>
          <cell r="AB205">
            <v>0</v>
          </cell>
          <cell r="AC205">
            <v>0</v>
          </cell>
          <cell r="AD205">
            <v>0</v>
          </cell>
          <cell r="AE205">
            <v>30531.176470588234</v>
          </cell>
          <cell r="AF205">
            <v>0</v>
          </cell>
          <cell r="AG205">
            <v>233.99999999999852</v>
          </cell>
          <cell r="AH205">
            <v>0</v>
          </cell>
          <cell r="AI205">
            <v>117800</v>
          </cell>
          <cell r="AJ205">
            <v>42536.715620827767</v>
          </cell>
          <cell r="AK205">
            <v>0</v>
          </cell>
          <cell r="AL205">
            <v>0</v>
          </cell>
          <cell r="AM205">
            <v>1638.4</v>
          </cell>
          <cell r="AN205">
            <v>0</v>
          </cell>
          <cell r="AO205">
            <v>0</v>
          </cell>
          <cell r="AP205">
            <v>0</v>
          </cell>
          <cell r="AQ205">
            <v>0</v>
          </cell>
          <cell r="AR205">
            <v>0</v>
          </cell>
          <cell r="AS205">
            <v>0</v>
          </cell>
          <cell r="AT205">
            <v>0</v>
          </cell>
          <cell r="AU205">
            <v>0</v>
          </cell>
          <cell r="AV205">
            <v>242846</v>
          </cell>
          <cell r="AW205">
            <v>61026.562012756913</v>
          </cell>
          <cell r="AX205">
            <v>161975.11562082777</v>
          </cell>
          <cell r="AY205">
            <v>55660.733241672577</v>
          </cell>
          <cell r="AZ205">
            <v>465847.67763358471</v>
          </cell>
          <cell r="BA205">
            <v>464209.27763358469</v>
          </cell>
          <cell r="BB205">
            <v>4180</v>
          </cell>
          <cell r="BC205">
            <v>330220</v>
          </cell>
          <cell r="BD205">
            <v>0</v>
          </cell>
          <cell r="BE205">
            <v>0</v>
          </cell>
          <cell r="BF205">
            <v>465847.67763358471</v>
          </cell>
          <cell r="BG205">
            <v>465847.67763358471</v>
          </cell>
          <cell r="BH205">
            <v>0</v>
          </cell>
          <cell r="BI205">
            <v>331858.40000000002</v>
          </cell>
          <cell r="BJ205">
            <v>169883.28437917226</v>
          </cell>
          <cell r="BK205">
            <v>303872.56201275694</v>
          </cell>
          <cell r="BL205">
            <v>3846.4881267437586</v>
          </cell>
          <cell r="BM205">
            <v>3484.0765521330022</v>
          </cell>
          <cell r="BN205">
            <v>0.10401940634423855</v>
          </cell>
          <cell r="BO205">
            <v>0</v>
          </cell>
          <cell r="BP205">
            <v>0</v>
          </cell>
          <cell r="BQ205">
            <v>465847.67763358471</v>
          </cell>
          <cell r="BR205">
            <v>5876.0668054884136</v>
          </cell>
          <cell r="BS205" t="str">
            <v>Y</v>
          </cell>
          <cell r="BT205">
            <v>5896.8060459947428</v>
          </cell>
          <cell r="BU205">
            <v>8.9570373638088174E-2</v>
          </cell>
          <cell r="BV205">
            <v>0</v>
          </cell>
        </row>
        <row r="206">
          <cell r="A206">
            <v>5</v>
          </cell>
          <cell r="B206" t="str">
            <v>Recoupment Academy</v>
          </cell>
          <cell r="C206">
            <v>144828</v>
          </cell>
          <cell r="D206">
            <v>9352208</v>
          </cell>
          <cell r="E206" t="str">
            <v>Barnby and North Cove Community Primary School</v>
          </cell>
          <cell r="F206">
            <v>87</v>
          </cell>
          <cell r="G206">
            <v>87</v>
          </cell>
          <cell r="H206">
            <v>0</v>
          </cell>
          <cell r="I206">
            <v>267438</v>
          </cell>
          <cell r="J206">
            <v>0</v>
          </cell>
          <cell r="K206">
            <v>0</v>
          </cell>
          <cell r="L206">
            <v>6439.9999999999973</v>
          </cell>
          <cell r="M206">
            <v>0</v>
          </cell>
          <cell r="N206">
            <v>10117.415730337078</v>
          </cell>
          <cell r="O206">
            <v>0</v>
          </cell>
          <cell r="P206">
            <v>1304.9999999999995</v>
          </cell>
          <cell r="Q206">
            <v>3419.302325581386</v>
          </cell>
          <cell r="R206">
            <v>414.76744186046557</v>
          </cell>
          <cell r="S206">
            <v>0</v>
          </cell>
          <cell r="T206">
            <v>961.0465116279081</v>
          </cell>
          <cell r="U206">
            <v>0</v>
          </cell>
          <cell r="V206">
            <v>0</v>
          </cell>
          <cell r="W206">
            <v>0</v>
          </cell>
          <cell r="X206">
            <v>0</v>
          </cell>
          <cell r="Y206">
            <v>0</v>
          </cell>
          <cell r="Z206">
            <v>0</v>
          </cell>
          <cell r="AA206">
            <v>0</v>
          </cell>
          <cell r="AB206">
            <v>0</v>
          </cell>
          <cell r="AC206">
            <v>0</v>
          </cell>
          <cell r="AD206">
            <v>0</v>
          </cell>
          <cell r="AE206">
            <v>21774.857142857145</v>
          </cell>
          <cell r="AF206">
            <v>0</v>
          </cell>
          <cell r="AG206">
            <v>5201.9999999999682</v>
          </cell>
          <cell r="AH206">
            <v>0</v>
          </cell>
          <cell r="AI206">
            <v>117800</v>
          </cell>
          <cell r="AJ206">
            <v>0</v>
          </cell>
          <cell r="AK206">
            <v>0</v>
          </cell>
          <cell r="AL206">
            <v>0</v>
          </cell>
          <cell r="AM206">
            <v>1002.34</v>
          </cell>
          <cell r="AN206">
            <v>0</v>
          </cell>
          <cell r="AO206">
            <v>0</v>
          </cell>
          <cell r="AP206">
            <v>0</v>
          </cell>
          <cell r="AQ206">
            <v>0</v>
          </cell>
          <cell r="AR206">
            <v>0</v>
          </cell>
          <cell r="AS206">
            <v>0</v>
          </cell>
          <cell r="AT206">
            <v>0</v>
          </cell>
          <cell r="AU206">
            <v>0</v>
          </cell>
          <cell r="AV206">
            <v>267438</v>
          </cell>
          <cell r="AW206">
            <v>49634.389152263946</v>
          </cell>
          <cell r="AX206">
            <v>118802.34</v>
          </cell>
          <cell r="AY206">
            <v>43102.487147560561</v>
          </cell>
          <cell r="AZ206">
            <v>435874.72915226396</v>
          </cell>
          <cell r="BA206">
            <v>434872.38915226393</v>
          </cell>
          <cell r="BB206">
            <v>4180</v>
          </cell>
          <cell r="BC206">
            <v>363660</v>
          </cell>
          <cell r="BD206">
            <v>0</v>
          </cell>
          <cell r="BE206">
            <v>0</v>
          </cell>
          <cell r="BF206">
            <v>435874.72915226396</v>
          </cell>
          <cell r="BG206">
            <v>435874.72915226396</v>
          </cell>
          <cell r="BH206">
            <v>0</v>
          </cell>
          <cell r="BI206">
            <v>364662.34</v>
          </cell>
          <cell r="BJ206">
            <v>245860.00000000003</v>
          </cell>
          <cell r="BK206">
            <v>317072.38915226393</v>
          </cell>
          <cell r="BL206">
            <v>3644.5102201409645</v>
          </cell>
          <cell r="BM206">
            <v>3746.6470574468085</v>
          </cell>
          <cell r="BN206">
            <v>-2.7260864378147801E-2</v>
          </cell>
          <cell r="BO206">
            <v>4.5741220028147803E-2</v>
          </cell>
          <cell r="BP206">
            <v>14909.730045756369</v>
          </cell>
          <cell r="BQ206">
            <v>450784.45919802034</v>
          </cell>
          <cell r="BR206">
            <v>5169.9094160691993</v>
          </cell>
          <cell r="BS206" t="str">
            <v>Y</v>
          </cell>
          <cell r="BT206">
            <v>5181.4305654944865</v>
          </cell>
          <cell r="BU206">
            <v>3.4419880098560229E-2</v>
          </cell>
          <cell r="BV206">
            <v>0</v>
          </cell>
        </row>
        <row r="207">
          <cell r="A207">
            <v>442</v>
          </cell>
          <cell r="B207" t="str">
            <v>Recoupment Academy</v>
          </cell>
          <cell r="C207">
            <v>144218</v>
          </cell>
          <cell r="D207">
            <v>9352209</v>
          </cell>
          <cell r="E207" t="str">
            <v>Wells Hall Primary School</v>
          </cell>
          <cell r="F207">
            <v>421</v>
          </cell>
          <cell r="G207">
            <v>421</v>
          </cell>
          <cell r="H207">
            <v>0</v>
          </cell>
          <cell r="I207">
            <v>1294154</v>
          </cell>
          <cell r="J207">
            <v>0</v>
          </cell>
          <cell r="K207">
            <v>0</v>
          </cell>
          <cell r="L207">
            <v>40019.999999999956</v>
          </cell>
          <cell r="M207">
            <v>0</v>
          </cell>
          <cell r="N207">
            <v>55998.072289156626</v>
          </cell>
          <cell r="O207">
            <v>0</v>
          </cell>
          <cell r="P207">
            <v>6449.9999999999973</v>
          </cell>
          <cell r="Q207">
            <v>17160.000000000004</v>
          </cell>
          <cell r="R207">
            <v>0</v>
          </cell>
          <cell r="S207">
            <v>0</v>
          </cell>
          <cell r="T207">
            <v>0</v>
          </cell>
          <cell r="U207">
            <v>0</v>
          </cell>
          <cell r="V207">
            <v>0</v>
          </cell>
          <cell r="W207">
            <v>0</v>
          </cell>
          <cell r="X207">
            <v>0</v>
          </cell>
          <cell r="Y207">
            <v>0</v>
          </cell>
          <cell r="Z207">
            <v>0</v>
          </cell>
          <cell r="AA207">
            <v>0</v>
          </cell>
          <cell r="AB207">
            <v>3224.9303621169893</v>
          </cell>
          <cell r="AC207">
            <v>0</v>
          </cell>
          <cell r="AD207">
            <v>0</v>
          </cell>
          <cell r="AE207">
            <v>159324.05099150143</v>
          </cell>
          <cell r="AF207">
            <v>0</v>
          </cell>
          <cell r="AG207">
            <v>0</v>
          </cell>
          <cell r="AH207">
            <v>0</v>
          </cell>
          <cell r="AI207">
            <v>117800</v>
          </cell>
          <cell r="AJ207">
            <v>0</v>
          </cell>
          <cell r="AK207">
            <v>0</v>
          </cell>
          <cell r="AL207">
            <v>0</v>
          </cell>
          <cell r="AM207">
            <v>7731.2</v>
          </cell>
          <cell r="AN207">
            <v>0</v>
          </cell>
          <cell r="AO207">
            <v>0</v>
          </cell>
          <cell r="AP207">
            <v>0</v>
          </cell>
          <cell r="AQ207">
            <v>0</v>
          </cell>
          <cell r="AR207">
            <v>0</v>
          </cell>
          <cell r="AS207">
            <v>0</v>
          </cell>
          <cell r="AT207">
            <v>0</v>
          </cell>
          <cell r="AU207">
            <v>0</v>
          </cell>
          <cell r="AV207">
            <v>1294154</v>
          </cell>
          <cell r="AW207">
            <v>282177.05364277499</v>
          </cell>
          <cell r="AX207">
            <v>125531.2</v>
          </cell>
          <cell r="AY207">
            <v>229136.95113607973</v>
          </cell>
          <cell r="AZ207">
            <v>1701862.2536427749</v>
          </cell>
          <cell r="BA207">
            <v>1694131.0536427749</v>
          </cell>
          <cell r="BB207">
            <v>4180</v>
          </cell>
          <cell r="BC207">
            <v>1759780</v>
          </cell>
          <cell r="BD207">
            <v>65648.946357225068</v>
          </cell>
          <cell r="BE207">
            <v>0</v>
          </cell>
          <cell r="BF207">
            <v>1767511.2</v>
          </cell>
          <cell r="BG207">
            <v>1767511.2000000002</v>
          </cell>
          <cell r="BH207">
            <v>0</v>
          </cell>
          <cell r="BI207">
            <v>1767511.2</v>
          </cell>
          <cell r="BJ207">
            <v>1641980</v>
          </cell>
          <cell r="BK207">
            <v>1641980</v>
          </cell>
          <cell r="BL207">
            <v>3900.190023752969</v>
          </cell>
          <cell r="BM207">
            <v>3690.846099757282</v>
          </cell>
          <cell r="BN207">
            <v>5.6719765153430232E-2</v>
          </cell>
          <cell r="BO207">
            <v>0</v>
          </cell>
          <cell r="BP207">
            <v>0</v>
          </cell>
          <cell r="BQ207">
            <v>1767511.2</v>
          </cell>
          <cell r="BR207">
            <v>4180</v>
          </cell>
          <cell r="BS207" t="str">
            <v>Y</v>
          </cell>
          <cell r="BT207">
            <v>4198.3638954869357</v>
          </cell>
          <cell r="BU207">
            <v>5.1597986212839286E-2</v>
          </cell>
          <cell r="BV207">
            <v>0</v>
          </cell>
        </row>
        <row r="208">
          <cell r="A208">
            <v>525</v>
          </cell>
          <cell r="B208" t="str">
            <v>Recoupment Academy</v>
          </cell>
          <cell r="C208">
            <v>145031</v>
          </cell>
          <cell r="D208">
            <v>9352210</v>
          </cell>
          <cell r="E208" t="str">
            <v>The Pines</v>
          </cell>
          <cell r="F208">
            <v>134.5</v>
          </cell>
          <cell r="G208">
            <v>134.5</v>
          </cell>
          <cell r="H208">
            <v>0</v>
          </cell>
          <cell r="I208">
            <v>413453</v>
          </cell>
          <cell r="J208">
            <v>0</v>
          </cell>
          <cell r="K208">
            <v>0</v>
          </cell>
          <cell r="L208">
            <v>5288.0341880341894</v>
          </cell>
          <cell r="M208">
            <v>0</v>
          </cell>
          <cell r="N208">
            <v>8188.6764705882351</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7652.5862068965544</v>
          </cell>
          <cell r="AC208">
            <v>0</v>
          </cell>
          <cell r="AD208">
            <v>0</v>
          </cell>
          <cell r="AE208">
            <v>54472.499999999993</v>
          </cell>
          <cell r="AF208">
            <v>0</v>
          </cell>
          <cell r="AG208">
            <v>8256.230769230744</v>
          </cell>
          <cell r="AH208">
            <v>0</v>
          </cell>
          <cell r="AI208">
            <v>117800</v>
          </cell>
          <cell r="AJ208">
            <v>0</v>
          </cell>
          <cell r="AK208">
            <v>0</v>
          </cell>
          <cell r="AL208">
            <v>0</v>
          </cell>
          <cell r="AM208">
            <v>12697.6</v>
          </cell>
          <cell r="AN208">
            <v>0</v>
          </cell>
          <cell r="AO208">
            <v>0</v>
          </cell>
          <cell r="AP208">
            <v>0</v>
          </cell>
          <cell r="AQ208">
            <v>0</v>
          </cell>
          <cell r="AR208">
            <v>0</v>
          </cell>
          <cell r="AS208">
            <v>0</v>
          </cell>
          <cell r="AT208">
            <v>0</v>
          </cell>
          <cell r="AU208">
            <v>0</v>
          </cell>
          <cell r="AV208">
            <v>413453</v>
          </cell>
          <cell r="AW208">
            <v>83858.027634749713</v>
          </cell>
          <cell r="AX208">
            <v>130497.60000000001</v>
          </cell>
          <cell r="AY208">
            <v>71209.719329311207</v>
          </cell>
          <cell r="AZ208">
            <v>627808.62763474975</v>
          </cell>
          <cell r="BA208">
            <v>615111.02763474977</v>
          </cell>
          <cell r="BB208">
            <v>4180</v>
          </cell>
          <cell r="BC208">
            <v>562210</v>
          </cell>
          <cell r="BD208">
            <v>0</v>
          </cell>
          <cell r="BE208">
            <v>0</v>
          </cell>
          <cell r="BF208">
            <v>627808.62763474975</v>
          </cell>
          <cell r="BG208">
            <v>627808.62763474975</v>
          </cell>
          <cell r="BH208">
            <v>0</v>
          </cell>
          <cell r="BI208">
            <v>574907.6</v>
          </cell>
          <cell r="BJ208">
            <v>444410</v>
          </cell>
          <cell r="BK208">
            <v>497311.02763474977</v>
          </cell>
          <cell r="BL208">
            <v>3697.4797593661692</v>
          </cell>
          <cell r="BM208">
            <v>5325.8781748792271</v>
          </cell>
          <cell r="BN208">
            <v>-0.30575209609445947</v>
          </cell>
          <cell r="BO208">
            <v>0.32423245174445947</v>
          </cell>
          <cell r="BP208">
            <v>232257.63140584214</v>
          </cell>
          <cell r="BQ208">
            <v>860066.25904059189</v>
          </cell>
          <cell r="BR208">
            <v>6300.1387289263339</v>
          </cell>
          <cell r="BS208" t="str">
            <v>Y</v>
          </cell>
          <cell r="BT208">
            <v>6394.5446768817237</v>
          </cell>
          <cell r="BU208">
            <v>-2.8894233043387008E-2</v>
          </cell>
          <cell r="BV208">
            <v>0</v>
          </cell>
        </row>
        <row r="209">
          <cell r="A209">
            <v>274</v>
          </cell>
          <cell r="B209" t="str">
            <v>Recoupment Academy</v>
          </cell>
          <cell r="C209">
            <v>145118</v>
          </cell>
          <cell r="D209">
            <v>9352211</v>
          </cell>
          <cell r="E209" t="str">
            <v>Piper's Vale Primary - A Paradigm Academy</v>
          </cell>
          <cell r="F209">
            <v>295</v>
          </cell>
          <cell r="G209">
            <v>295</v>
          </cell>
          <cell r="H209">
            <v>0</v>
          </cell>
          <cell r="I209">
            <v>906830</v>
          </cell>
          <cell r="J209">
            <v>0</v>
          </cell>
          <cell r="K209">
            <v>0</v>
          </cell>
          <cell r="L209">
            <v>56580.000000000022</v>
          </cell>
          <cell r="M209">
            <v>0</v>
          </cell>
          <cell r="N209">
            <v>74963.306451612909</v>
          </cell>
          <cell r="O209">
            <v>0</v>
          </cell>
          <cell r="P209">
            <v>429.99999999999983</v>
          </cell>
          <cell r="Q209">
            <v>1300.0000000000014</v>
          </cell>
          <cell r="R209">
            <v>50019.999999999964</v>
          </cell>
          <cell r="S209">
            <v>58739.999999999985</v>
          </cell>
          <cell r="T209">
            <v>0</v>
          </cell>
          <cell r="U209">
            <v>0</v>
          </cell>
          <cell r="V209">
            <v>0</v>
          </cell>
          <cell r="W209">
            <v>0</v>
          </cell>
          <cell r="X209">
            <v>0</v>
          </cell>
          <cell r="Y209">
            <v>0</v>
          </cell>
          <cell r="Z209">
            <v>0</v>
          </cell>
          <cell r="AA209">
            <v>0</v>
          </cell>
          <cell r="AB209">
            <v>22905.882352941127</v>
          </cell>
          <cell r="AC209">
            <v>0</v>
          </cell>
          <cell r="AD209">
            <v>0</v>
          </cell>
          <cell r="AE209">
            <v>113126.89873417722</v>
          </cell>
          <cell r="AF209">
            <v>0</v>
          </cell>
          <cell r="AG209">
            <v>0</v>
          </cell>
          <cell r="AH209">
            <v>0</v>
          </cell>
          <cell r="AI209">
            <v>117800</v>
          </cell>
          <cell r="AJ209">
            <v>0</v>
          </cell>
          <cell r="AK209">
            <v>0</v>
          </cell>
          <cell r="AL209">
            <v>0</v>
          </cell>
          <cell r="AM209">
            <v>9779.2000000000007</v>
          </cell>
          <cell r="AN209">
            <v>0</v>
          </cell>
          <cell r="AO209">
            <v>0</v>
          </cell>
          <cell r="AP209">
            <v>0</v>
          </cell>
          <cell r="AQ209">
            <v>0</v>
          </cell>
          <cell r="AR209">
            <v>0</v>
          </cell>
          <cell r="AS209">
            <v>0</v>
          </cell>
          <cell r="AT209">
            <v>0</v>
          </cell>
          <cell r="AU209">
            <v>0</v>
          </cell>
          <cell r="AV209">
            <v>906830</v>
          </cell>
          <cell r="AW209">
            <v>378066.08753873128</v>
          </cell>
          <cell r="AX209">
            <v>127579.2</v>
          </cell>
          <cell r="AY209">
            <v>244142.41595998366</v>
          </cell>
          <cell r="AZ209">
            <v>1412475.2875387312</v>
          </cell>
          <cell r="BA209">
            <v>1402696.0875387313</v>
          </cell>
          <cell r="BB209">
            <v>4180</v>
          </cell>
          <cell r="BC209">
            <v>1233100</v>
          </cell>
          <cell r="BD209">
            <v>0</v>
          </cell>
          <cell r="BE209">
            <v>0</v>
          </cell>
          <cell r="BF209">
            <v>1412475.2875387312</v>
          </cell>
          <cell r="BG209">
            <v>1412475.2875387312</v>
          </cell>
          <cell r="BH209">
            <v>0</v>
          </cell>
          <cell r="BI209">
            <v>1242879.2</v>
          </cell>
          <cell r="BJ209">
            <v>1115300</v>
          </cell>
          <cell r="BK209">
            <v>1284896.0875387313</v>
          </cell>
          <cell r="BL209">
            <v>4355.5799577584112</v>
          </cell>
          <cell r="BM209">
            <v>4377.8392304207118</v>
          </cell>
          <cell r="BN209">
            <v>-5.0845340568071804E-3</v>
          </cell>
          <cell r="BO209">
            <v>2.3564889706807181E-2</v>
          </cell>
          <cell r="BP209">
            <v>30433.17309260432</v>
          </cell>
          <cell r="BQ209">
            <v>1442908.4606313356</v>
          </cell>
          <cell r="BR209">
            <v>4858.0652902757138</v>
          </cell>
          <cell r="BS209" t="str">
            <v>Y</v>
          </cell>
          <cell r="BT209">
            <v>4891.2151207841889</v>
          </cell>
          <cell r="BU209">
            <v>2.1083096016899727E-2</v>
          </cell>
          <cell r="BV209">
            <v>0</v>
          </cell>
        </row>
        <row r="210">
          <cell r="A210">
            <v>464</v>
          </cell>
          <cell r="B210" t="str">
            <v>Recoupment Academy</v>
          </cell>
          <cell r="C210">
            <v>145234</v>
          </cell>
          <cell r="D210">
            <v>9352212</v>
          </cell>
          <cell r="E210" t="str">
            <v>Ixworth Church of England Primary School</v>
          </cell>
          <cell r="F210">
            <v>130</v>
          </cell>
          <cell r="G210">
            <v>130</v>
          </cell>
          <cell r="H210">
            <v>0</v>
          </cell>
          <cell r="I210">
            <v>399620</v>
          </cell>
          <cell r="J210">
            <v>0</v>
          </cell>
          <cell r="K210">
            <v>0</v>
          </cell>
          <cell r="L210">
            <v>5980</v>
          </cell>
          <cell r="M210">
            <v>0</v>
          </cell>
          <cell r="N210">
            <v>10270.992366412216</v>
          </cell>
          <cell r="O210">
            <v>0</v>
          </cell>
          <cell r="P210">
            <v>0</v>
          </cell>
          <cell r="Q210">
            <v>259.99999999999989</v>
          </cell>
          <cell r="R210">
            <v>0</v>
          </cell>
          <cell r="S210">
            <v>0</v>
          </cell>
          <cell r="T210">
            <v>0</v>
          </cell>
          <cell r="U210">
            <v>0</v>
          </cell>
          <cell r="V210">
            <v>0</v>
          </cell>
          <cell r="W210">
            <v>0</v>
          </cell>
          <cell r="X210">
            <v>0</v>
          </cell>
          <cell r="Y210">
            <v>0</v>
          </cell>
          <cell r="Z210">
            <v>0</v>
          </cell>
          <cell r="AA210">
            <v>0</v>
          </cell>
          <cell r="AB210">
            <v>649.99999999999989</v>
          </cell>
          <cell r="AC210">
            <v>0</v>
          </cell>
          <cell r="AD210">
            <v>0</v>
          </cell>
          <cell r="AE210">
            <v>54228.57142857142</v>
          </cell>
          <cell r="AF210">
            <v>0</v>
          </cell>
          <cell r="AG210">
            <v>0</v>
          </cell>
          <cell r="AH210">
            <v>0</v>
          </cell>
          <cell r="AI210">
            <v>117800</v>
          </cell>
          <cell r="AJ210">
            <v>11895.861148197584</v>
          </cell>
          <cell r="AK210">
            <v>0</v>
          </cell>
          <cell r="AL210">
            <v>0</v>
          </cell>
          <cell r="AM210">
            <v>3737.6</v>
          </cell>
          <cell r="AN210">
            <v>0</v>
          </cell>
          <cell r="AO210">
            <v>0</v>
          </cell>
          <cell r="AP210">
            <v>0</v>
          </cell>
          <cell r="AQ210">
            <v>0</v>
          </cell>
          <cell r="AR210">
            <v>0</v>
          </cell>
          <cell r="AS210">
            <v>0</v>
          </cell>
          <cell r="AT210">
            <v>0</v>
          </cell>
          <cell r="AU210">
            <v>0</v>
          </cell>
          <cell r="AV210">
            <v>399620</v>
          </cell>
          <cell r="AW210">
            <v>71389.563794983638</v>
          </cell>
          <cell r="AX210">
            <v>133433.46114819759</v>
          </cell>
          <cell r="AY210">
            <v>72482.931611777531</v>
          </cell>
          <cell r="AZ210">
            <v>604443.02494318131</v>
          </cell>
          <cell r="BA210">
            <v>600705.42494318134</v>
          </cell>
          <cell r="BB210">
            <v>4180</v>
          </cell>
          <cell r="BC210">
            <v>543400</v>
          </cell>
          <cell r="BD210">
            <v>0</v>
          </cell>
          <cell r="BE210">
            <v>0</v>
          </cell>
          <cell r="BF210">
            <v>604443.02494318131</v>
          </cell>
          <cell r="BG210">
            <v>604443.0249431812</v>
          </cell>
          <cell r="BH210">
            <v>0</v>
          </cell>
          <cell r="BI210">
            <v>547137.6</v>
          </cell>
          <cell r="BJ210">
            <v>413704.13885180245</v>
          </cell>
          <cell r="BK210">
            <v>471009.56379498378</v>
          </cell>
          <cell r="BL210">
            <v>3623.1504907306444</v>
          </cell>
          <cell r="BM210">
            <v>3440.6051119695826</v>
          </cell>
          <cell r="BN210">
            <v>5.3056184252590163E-2</v>
          </cell>
          <cell r="BO210">
            <v>0</v>
          </cell>
          <cell r="BP210">
            <v>0</v>
          </cell>
          <cell r="BQ210">
            <v>604443.02494318131</v>
          </cell>
          <cell r="BR210">
            <v>4620.8109611013952</v>
          </cell>
          <cell r="BS210" t="str">
            <v>Y</v>
          </cell>
          <cell r="BT210">
            <v>4649.5617303321642</v>
          </cell>
          <cell r="BU210">
            <v>5.5018302228079019E-2</v>
          </cell>
          <cell r="BV210">
            <v>0</v>
          </cell>
        </row>
        <row r="211">
          <cell r="A211">
            <v>496</v>
          </cell>
          <cell r="B211" t="str">
            <v>Recoupment Academy</v>
          </cell>
          <cell r="C211">
            <v>145237</v>
          </cell>
          <cell r="D211">
            <v>9352213</v>
          </cell>
          <cell r="E211" t="str">
            <v>Rougham Church of England Primary School</v>
          </cell>
          <cell r="F211">
            <v>182</v>
          </cell>
          <cell r="G211">
            <v>182</v>
          </cell>
          <cell r="H211">
            <v>0</v>
          </cell>
          <cell r="I211">
            <v>559468</v>
          </cell>
          <cell r="J211">
            <v>0</v>
          </cell>
          <cell r="K211">
            <v>0</v>
          </cell>
          <cell r="L211">
            <v>3680.0000000000041</v>
          </cell>
          <cell r="M211">
            <v>0</v>
          </cell>
          <cell r="N211">
            <v>7876.8817204301076</v>
          </cell>
          <cell r="O211">
            <v>0</v>
          </cell>
          <cell r="P211">
            <v>0</v>
          </cell>
          <cell r="Q211">
            <v>259.99999999999977</v>
          </cell>
          <cell r="R211">
            <v>0</v>
          </cell>
          <cell r="S211">
            <v>0</v>
          </cell>
          <cell r="T211">
            <v>0</v>
          </cell>
          <cell r="U211">
            <v>0</v>
          </cell>
          <cell r="V211">
            <v>0</v>
          </cell>
          <cell r="W211">
            <v>0</v>
          </cell>
          <cell r="X211">
            <v>0</v>
          </cell>
          <cell r="Y211">
            <v>0</v>
          </cell>
          <cell r="Z211">
            <v>0</v>
          </cell>
          <cell r="AA211">
            <v>0</v>
          </cell>
          <cell r="AB211">
            <v>1267.08860759494</v>
          </cell>
          <cell r="AC211">
            <v>0</v>
          </cell>
          <cell r="AD211">
            <v>0</v>
          </cell>
          <cell r="AE211">
            <v>44738.571428571428</v>
          </cell>
          <cell r="AF211">
            <v>0</v>
          </cell>
          <cell r="AG211">
            <v>0</v>
          </cell>
          <cell r="AH211">
            <v>0</v>
          </cell>
          <cell r="AI211">
            <v>117800</v>
          </cell>
          <cell r="AJ211">
            <v>0</v>
          </cell>
          <cell r="AK211">
            <v>0</v>
          </cell>
          <cell r="AL211">
            <v>0</v>
          </cell>
          <cell r="AM211">
            <v>2124.8000000000002</v>
          </cell>
          <cell r="AN211">
            <v>0</v>
          </cell>
          <cell r="AO211">
            <v>0</v>
          </cell>
          <cell r="AP211">
            <v>0</v>
          </cell>
          <cell r="AQ211">
            <v>0</v>
          </cell>
          <cell r="AR211">
            <v>0</v>
          </cell>
          <cell r="AS211">
            <v>0</v>
          </cell>
          <cell r="AT211">
            <v>0</v>
          </cell>
          <cell r="AU211">
            <v>0</v>
          </cell>
          <cell r="AV211">
            <v>559468</v>
          </cell>
          <cell r="AW211">
            <v>57822.541756596482</v>
          </cell>
          <cell r="AX211">
            <v>119924.8</v>
          </cell>
          <cell r="AY211">
            <v>60645.876288786487</v>
          </cell>
          <cell r="AZ211">
            <v>737215.34175659658</v>
          </cell>
          <cell r="BA211">
            <v>735090.54175659653</v>
          </cell>
          <cell r="BB211">
            <v>4180</v>
          </cell>
          <cell r="BC211">
            <v>760760</v>
          </cell>
          <cell r="BD211">
            <v>25669.458243403467</v>
          </cell>
          <cell r="BE211">
            <v>0</v>
          </cell>
          <cell r="BF211">
            <v>762884.8</v>
          </cell>
          <cell r="BG211">
            <v>762884.8</v>
          </cell>
          <cell r="BH211">
            <v>0</v>
          </cell>
          <cell r="BI211">
            <v>762884.8</v>
          </cell>
          <cell r="BJ211">
            <v>642960</v>
          </cell>
          <cell r="BK211">
            <v>642960</v>
          </cell>
          <cell r="BL211">
            <v>3532.7472527472528</v>
          </cell>
          <cell r="BM211">
            <v>3386.9897629032262</v>
          </cell>
          <cell r="BN211">
            <v>4.3034523292768287E-2</v>
          </cell>
          <cell r="BO211">
            <v>0</v>
          </cell>
          <cell r="BP211">
            <v>0</v>
          </cell>
          <cell r="BQ211">
            <v>762884.8</v>
          </cell>
          <cell r="BR211">
            <v>4180</v>
          </cell>
          <cell r="BS211" t="str">
            <v>Y</v>
          </cell>
          <cell r="BT211">
            <v>4191.6747252747255</v>
          </cell>
          <cell r="BU211">
            <v>3.971319782293814E-2</v>
          </cell>
          <cell r="BV211">
            <v>0</v>
          </cell>
        </row>
        <row r="212">
          <cell r="A212">
            <v>413</v>
          </cell>
          <cell r="B212" t="str">
            <v>Recoupment Academy</v>
          </cell>
          <cell r="C212">
            <v>145476</v>
          </cell>
          <cell r="D212">
            <v>9352214</v>
          </cell>
          <cell r="E212" t="str">
            <v>Glade Academy</v>
          </cell>
          <cell r="F212">
            <v>276</v>
          </cell>
          <cell r="G212">
            <v>276</v>
          </cell>
          <cell r="H212">
            <v>0</v>
          </cell>
          <cell r="I212">
            <v>848424</v>
          </cell>
          <cell r="J212">
            <v>0</v>
          </cell>
          <cell r="K212">
            <v>0</v>
          </cell>
          <cell r="L212">
            <v>22999.999999999989</v>
          </cell>
          <cell r="M212">
            <v>0</v>
          </cell>
          <cell r="N212">
            <v>38818.705035971223</v>
          </cell>
          <cell r="O212">
            <v>0</v>
          </cell>
          <cell r="P212">
            <v>0</v>
          </cell>
          <cell r="Q212">
            <v>261.89781021897807</v>
          </cell>
          <cell r="R212">
            <v>0</v>
          </cell>
          <cell r="S212">
            <v>0</v>
          </cell>
          <cell r="T212">
            <v>0</v>
          </cell>
          <cell r="U212">
            <v>0</v>
          </cell>
          <cell r="V212">
            <v>0</v>
          </cell>
          <cell r="W212">
            <v>0</v>
          </cell>
          <cell r="X212">
            <v>0</v>
          </cell>
          <cell r="Y212">
            <v>0</v>
          </cell>
          <cell r="Z212">
            <v>0</v>
          </cell>
          <cell r="AA212">
            <v>0</v>
          </cell>
          <cell r="AB212">
            <v>16241.975308642042</v>
          </cell>
          <cell r="AC212">
            <v>0</v>
          </cell>
          <cell r="AD212">
            <v>0</v>
          </cell>
          <cell r="AE212">
            <v>106219.58158995815</v>
          </cell>
          <cell r="AF212">
            <v>0</v>
          </cell>
          <cell r="AG212">
            <v>0</v>
          </cell>
          <cell r="AH212">
            <v>0</v>
          </cell>
          <cell r="AI212">
            <v>117800</v>
          </cell>
          <cell r="AJ212">
            <v>0</v>
          </cell>
          <cell r="AK212">
            <v>0</v>
          </cell>
          <cell r="AL212">
            <v>0</v>
          </cell>
          <cell r="AM212">
            <v>0</v>
          </cell>
          <cell r="AN212">
            <v>0</v>
          </cell>
          <cell r="AO212">
            <v>0</v>
          </cell>
          <cell r="AP212">
            <v>0</v>
          </cell>
          <cell r="AQ212">
            <v>0</v>
          </cell>
          <cell r="AR212">
            <v>0</v>
          </cell>
          <cell r="AS212">
            <v>0</v>
          </cell>
          <cell r="AT212">
            <v>0</v>
          </cell>
          <cell r="AU212">
            <v>0</v>
          </cell>
          <cell r="AV212">
            <v>848424</v>
          </cell>
          <cell r="AW212">
            <v>184542.15974479041</v>
          </cell>
          <cell r="AX212">
            <v>117800</v>
          </cell>
          <cell r="AY212">
            <v>147258.74701305325</v>
          </cell>
          <cell r="AZ212">
            <v>1150766.1597447903</v>
          </cell>
          <cell r="BA212">
            <v>1150766.1597447903</v>
          </cell>
          <cell r="BB212">
            <v>4180</v>
          </cell>
          <cell r="BC212">
            <v>1153680</v>
          </cell>
          <cell r="BD212">
            <v>2913.8402552097104</v>
          </cell>
          <cell r="BE212">
            <v>0</v>
          </cell>
          <cell r="BF212">
            <v>1153680</v>
          </cell>
          <cell r="BG212">
            <v>1153680</v>
          </cell>
          <cell r="BH212">
            <v>0</v>
          </cell>
          <cell r="BI212">
            <v>1153680</v>
          </cell>
          <cell r="BJ212">
            <v>1035880</v>
          </cell>
          <cell r="BK212">
            <v>1035880</v>
          </cell>
          <cell r="BL212">
            <v>3753.1884057971015</v>
          </cell>
          <cell r="BM212">
            <v>3732.1421809523808</v>
          </cell>
          <cell r="BN212">
            <v>5.6391808844083232E-3</v>
          </cell>
          <cell r="BO212">
            <v>1.2841174765591675E-2</v>
          </cell>
          <cell r="BP212">
            <v>13227.324838798293</v>
          </cell>
          <cell r="BQ212">
            <v>1166907.3248387983</v>
          </cell>
          <cell r="BR212">
            <v>4227.925089995646</v>
          </cell>
          <cell r="BS212" t="str">
            <v>Y</v>
          </cell>
          <cell r="BT212">
            <v>4227.925089995646</v>
          </cell>
          <cell r="BU212">
            <v>1.0064325323535073E-2</v>
          </cell>
          <cell r="BV212">
            <v>0</v>
          </cell>
        </row>
        <row r="213">
          <cell r="A213">
            <v>68</v>
          </cell>
          <cell r="B213" t="str">
            <v>Recoupment Academy</v>
          </cell>
          <cell r="C213">
            <v>145559</v>
          </cell>
          <cell r="D213">
            <v>9352215</v>
          </cell>
          <cell r="E213" t="str">
            <v>Roman Hill Primary School</v>
          </cell>
          <cell r="F213">
            <v>500</v>
          </cell>
          <cell r="G213">
            <v>500</v>
          </cell>
          <cell r="H213">
            <v>0</v>
          </cell>
          <cell r="I213">
            <v>1537000</v>
          </cell>
          <cell r="J213">
            <v>0</v>
          </cell>
          <cell r="K213">
            <v>0</v>
          </cell>
          <cell r="L213">
            <v>109940</v>
          </cell>
          <cell r="M213">
            <v>0</v>
          </cell>
          <cell r="N213">
            <v>138711.34020618556</v>
          </cell>
          <cell r="O213">
            <v>0</v>
          </cell>
          <cell r="P213">
            <v>1292.5851703406831</v>
          </cell>
          <cell r="Q213">
            <v>781.56312625250462</v>
          </cell>
          <cell r="R213">
            <v>10270.541082164327</v>
          </cell>
          <cell r="S213">
            <v>65991.983967935987</v>
          </cell>
          <cell r="T213">
            <v>46167.334669338627</v>
          </cell>
          <cell r="U213">
            <v>114929.85971943891</v>
          </cell>
          <cell r="V213">
            <v>0</v>
          </cell>
          <cell r="W213">
            <v>0</v>
          </cell>
          <cell r="X213">
            <v>0</v>
          </cell>
          <cell r="Y213">
            <v>0</v>
          </cell>
          <cell r="Z213">
            <v>0</v>
          </cell>
          <cell r="AA213">
            <v>0</v>
          </cell>
          <cell r="AB213">
            <v>8431.603773584915</v>
          </cell>
          <cell r="AC213">
            <v>0</v>
          </cell>
          <cell r="AD213">
            <v>0</v>
          </cell>
          <cell r="AE213">
            <v>158108.59188544151</v>
          </cell>
          <cell r="AF213">
            <v>0</v>
          </cell>
          <cell r="AG213">
            <v>0</v>
          </cell>
          <cell r="AH213">
            <v>0</v>
          </cell>
          <cell r="AI213">
            <v>117800</v>
          </cell>
          <cell r="AJ213">
            <v>0</v>
          </cell>
          <cell r="AK213">
            <v>0</v>
          </cell>
          <cell r="AL213">
            <v>1000</v>
          </cell>
          <cell r="AM213">
            <v>0</v>
          </cell>
          <cell r="AN213">
            <v>0</v>
          </cell>
          <cell r="AO213">
            <v>0</v>
          </cell>
          <cell r="AP213">
            <v>0</v>
          </cell>
          <cell r="AQ213">
            <v>0</v>
          </cell>
          <cell r="AR213">
            <v>0</v>
          </cell>
          <cell r="AS213">
            <v>0</v>
          </cell>
          <cell r="AT213">
            <v>0</v>
          </cell>
          <cell r="AU213">
            <v>0</v>
          </cell>
          <cell r="AV213">
            <v>1537000</v>
          </cell>
          <cell r="AW213">
            <v>654625.4036006832</v>
          </cell>
          <cell r="AX213">
            <v>118800</v>
          </cell>
          <cell r="AY213">
            <v>412150.05985626986</v>
          </cell>
          <cell r="AZ213">
            <v>2310425.4036006834</v>
          </cell>
          <cell r="BA213">
            <v>2309425.4036006834</v>
          </cell>
          <cell r="BB213">
            <v>4180</v>
          </cell>
          <cell r="BC213">
            <v>2090000</v>
          </cell>
          <cell r="BD213">
            <v>0</v>
          </cell>
          <cell r="BE213">
            <v>0</v>
          </cell>
          <cell r="BF213">
            <v>2310425.4036006834</v>
          </cell>
          <cell r="BG213">
            <v>2310425.403600683</v>
          </cell>
          <cell r="BH213">
            <v>0</v>
          </cell>
          <cell r="BI213">
            <v>2091000</v>
          </cell>
          <cell r="BJ213">
            <v>1973200</v>
          </cell>
          <cell r="BK213">
            <v>2192625.4036006834</v>
          </cell>
          <cell r="BL213">
            <v>4385.250807201367</v>
          </cell>
          <cell r="BM213">
            <v>4456.0300064182184</v>
          </cell>
          <cell r="BN213">
            <v>-1.5883914406973228E-2</v>
          </cell>
          <cell r="BO213">
            <v>3.4364270056973227E-2</v>
          </cell>
          <cell r="BP213">
            <v>76564.109261265898</v>
          </cell>
          <cell r="BQ213">
            <v>2386989.5128619494</v>
          </cell>
          <cell r="BR213">
            <v>4771.9790257238992</v>
          </cell>
          <cell r="BS213" t="str">
            <v>Y</v>
          </cell>
          <cell r="BT213">
            <v>4773.9790257238992</v>
          </cell>
          <cell r="BU213">
            <v>1.4909040556967401E-3</v>
          </cell>
          <cell r="BV213">
            <v>0</v>
          </cell>
        </row>
        <row r="214">
          <cell r="A214">
            <v>476</v>
          </cell>
          <cell r="B214" t="str">
            <v>Recoupment Academy</v>
          </cell>
          <cell r="C214">
            <v>145277</v>
          </cell>
          <cell r="D214">
            <v>9352216</v>
          </cell>
          <cell r="E214" t="str">
            <v>West Row Academy</v>
          </cell>
          <cell r="F214">
            <v>223</v>
          </cell>
          <cell r="G214">
            <v>223</v>
          </cell>
          <cell r="H214">
            <v>0</v>
          </cell>
          <cell r="I214">
            <v>685502</v>
          </cell>
          <cell r="J214">
            <v>0</v>
          </cell>
          <cell r="K214">
            <v>0</v>
          </cell>
          <cell r="L214">
            <v>9199.9999999999982</v>
          </cell>
          <cell r="M214">
            <v>0</v>
          </cell>
          <cell r="N214">
            <v>15455.691964285714</v>
          </cell>
          <cell r="O214">
            <v>0</v>
          </cell>
          <cell r="P214">
            <v>0</v>
          </cell>
          <cell r="Q214">
            <v>5223.4234234234245</v>
          </cell>
          <cell r="R214">
            <v>0</v>
          </cell>
          <cell r="S214">
            <v>0</v>
          </cell>
          <cell r="T214">
            <v>0</v>
          </cell>
          <cell r="U214">
            <v>0</v>
          </cell>
          <cell r="V214">
            <v>0</v>
          </cell>
          <cell r="W214">
            <v>0</v>
          </cell>
          <cell r="X214">
            <v>0</v>
          </cell>
          <cell r="Y214">
            <v>0</v>
          </cell>
          <cell r="Z214">
            <v>0</v>
          </cell>
          <cell r="AA214">
            <v>0</v>
          </cell>
          <cell r="AB214">
            <v>1284.2931937172807</v>
          </cell>
          <cell r="AC214">
            <v>0</v>
          </cell>
          <cell r="AD214">
            <v>0</v>
          </cell>
          <cell r="AE214">
            <v>82848.48214285713</v>
          </cell>
          <cell r="AF214">
            <v>0</v>
          </cell>
          <cell r="AG214">
            <v>0</v>
          </cell>
          <cell r="AH214">
            <v>0</v>
          </cell>
          <cell r="AI214">
            <v>117800</v>
          </cell>
          <cell r="AJ214">
            <v>0</v>
          </cell>
          <cell r="AK214">
            <v>0</v>
          </cell>
          <cell r="AL214">
            <v>0</v>
          </cell>
          <cell r="AM214">
            <v>0</v>
          </cell>
          <cell r="AN214">
            <v>0</v>
          </cell>
          <cell r="AO214">
            <v>0</v>
          </cell>
          <cell r="AP214">
            <v>0</v>
          </cell>
          <cell r="AQ214">
            <v>0</v>
          </cell>
          <cell r="AR214">
            <v>0</v>
          </cell>
          <cell r="AS214">
            <v>0</v>
          </cell>
          <cell r="AT214">
            <v>0</v>
          </cell>
          <cell r="AU214">
            <v>0</v>
          </cell>
          <cell r="AV214">
            <v>685502</v>
          </cell>
          <cell r="AW214">
            <v>114011.89072428354</v>
          </cell>
          <cell r="AX214">
            <v>117800</v>
          </cell>
          <cell r="AY214">
            <v>107786.9038367117</v>
          </cell>
          <cell r="AZ214">
            <v>917313.89072428353</v>
          </cell>
          <cell r="BA214">
            <v>917313.89072428353</v>
          </cell>
          <cell r="BB214">
            <v>4180</v>
          </cell>
          <cell r="BC214">
            <v>932140</v>
          </cell>
          <cell r="BD214">
            <v>14826.109275716473</v>
          </cell>
          <cell r="BE214">
            <v>0</v>
          </cell>
          <cell r="BF214">
            <v>932140</v>
          </cell>
          <cell r="BG214">
            <v>932140</v>
          </cell>
          <cell r="BH214">
            <v>0</v>
          </cell>
          <cell r="BI214">
            <v>932140</v>
          </cell>
          <cell r="BJ214">
            <v>814340</v>
          </cell>
          <cell r="BK214">
            <v>814340</v>
          </cell>
          <cell r="BL214">
            <v>3651.7488789237668</v>
          </cell>
          <cell r="BM214">
            <v>3565.195511659193</v>
          </cell>
          <cell r="BN214">
            <v>2.4277312978073694E-2</v>
          </cell>
          <cell r="BO214">
            <v>0</v>
          </cell>
          <cell r="BP214">
            <v>0</v>
          </cell>
          <cell r="BQ214">
            <v>932140</v>
          </cell>
          <cell r="BR214">
            <v>4180</v>
          </cell>
          <cell r="BS214" t="str">
            <v>Y</v>
          </cell>
          <cell r="BT214">
            <v>4180</v>
          </cell>
          <cell r="BU214">
            <v>1.652166786900966E-2</v>
          </cell>
          <cell r="BV214">
            <v>0</v>
          </cell>
        </row>
        <row r="215">
          <cell r="A215">
            <v>269</v>
          </cell>
          <cell r="B215" t="str">
            <v>Recoupment Academy</v>
          </cell>
          <cell r="C215">
            <v>145851</v>
          </cell>
          <cell r="D215">
            <v>9352217</v>
          </cell>
          <cell r="E215" t="str">
            <v>Morland Church of England Primary School</v>
          </cell>
          <cell r="F215">
            <v>373</v>
          </cell>
          <cell r="G215">
            <v>373</v>
          </cell>
          <cell r="H215">
            <v>0</v>
          </cell>
          <cell r="I215">
            <v>1146602</v>
          </cell>
          <cell r="J215">
            <v>0</v>
          </cell>
          <cell r="K215">
            <v>0</v>
          </cell>
          <cell r="L215">
            <v>57039.999999999956</v>
          </cell>
          <cell r="M215">
            <v>0</v>
          </cell>
          <cell r="N215">
            <v>75152.964959568722</v>
          </cell>
          <cell r="O215">
            <v>0</v>
          </cell>
          <cell r="P215">
            <v>645</v>
          </cell>
          <cell r="Q215">
            <v>3380.0000000000014</v>
          </cell>
          <cell r="R215">
            <v>88560.000000000015</v>
          </cell>
          <cell r="S215">
            <v>25365.000000000044</v>
          </cell>
          <cell r="T215">
            <v>950.00000000000068</v>
          </cell>
          <cell r="U215">
            <v>0</v>
          </cell>
          <cell r="V215">
            <v>0</v>
          </cell>
          <cell r="W215">
            <v>0</v>
          </cell>
          <cell r="X215">
            <v>0</v>
          </cell>
          <cell r="Y215">
            <v>0</v>
          </cell>
          <cell r="Z215">
            <v>0</v>
          </cell>
          <cell r="AA215">
            <v>0</v>
          </cell>
          <cell r="AB215">
            <v>10387.341772151905</v>
          </cell>
          <cell r="AC215">
            <v>0</v>
          </cell>
          <cell r="AD215">
            <v>0</v>
          </cell>
          <cell r="AE215">
            <v>191240.46822742478</v>
          </cell>
          <cell r="AF215">
            <v>0</v>
          </cell>
          <cell r="AG215">
            <v>0</v>
          </cell>
          <cell r="AH215">
            <v>0</v>
          </cell>
          <cell r="AI215">
            <v>117800</v>
          </cell>
          <cell r="AJ215">
            <v>0</v>
          </cell>
          <cell r="AK215">
            <v>0</v>
          </cell>
          <cell r="AL215">
            <v>0</v>
          </cell>
          <cell r="AM215">
            <v>6707.2</v>
          </cell>
          <cell r="AN215">
            <v>0</v>
          </cell>
          <cell r="AO215">
            <v>0</v>
          </cell>
          <cell r="AP215">
            <v>0</v>
          </cell>
          <cell r="AQ215">
            <v>0</v>
          </cell>
          <cell r="AR215">
            <v>0</v>
          </cell>
          <cell r="AS215">
            <v>0</v>
          </cell>
          <cell r="AT215">
            <v>0</v>
          </cell>
          <cell r="AU215">
            <v>0</v>
          </cell>
          <cell r="AV215">
            <v>1146602</v>
          </cell>
          <cell r="AW215">
            <v>452720.77495914546</v>
          </cell>
          <cell r="AX215">
            <v>124507.2</v>
          </cell>
          <cell r="AY215">
            <v>326785.81470720918</v>
          </cell>
          <cell r="AZ215">
            <v>1723829.9749591455</v>
          </cell>
          <cell r="BA215">
            <v>1717122.7749591456</v>
          </cell>
          <cell r="BB215">
            <v>4180</v>
          </cell>
          <cell r="BC215">
            <v>1559140</v>
          </cell>
          <cell r="BD215">
            <v>0</v>
          </cell>
          <cell r="BE215">
            <v>0</v>
          </cell>
          <cell r="BF215">
            <v>1723829.9749591455</v>
          </cell>
          <cell r="BG215">
            <v>1723829.9749591455</v>
          </cell>
          <cell r="BH215">
            <v>0</v>
          </cell>
          <cell r="BI215">
            <v>1565847.2</v>
          </cell>
          <cell r="BJ215">
            <v>1441340</v>
          </cell>
          <cell r="BK215">
            <v>1599322.7749591456</v>
          </cell>
          <cell r="BL215">
            <v>4287.7286191934199</v>
          </cell>
          <cell r="BM215">
            <v>4233.1168193370168</v>
          </cell>
          <cell r="BN215">
            <v>1.2901084989418363E-2</v>
          </cell>
          <cell r="BO215">
            <v>5.5792706605816353E-3</v>
          </cell>
          <cell r="BP215">
            <v>8809.4037684072428</v>
          </cell>
          <cell r="BQ215">
            <v>1732639.3787275527</v>
          </cell>
          <cell r="BR215">
            <v>4627.1640180363347</v>
          </cell>
          <cell r="BS215" t="str">
            <v>Y</v>
          </cell>
          <cell r="BT215">
            <v>4645.1457874733314</v>
          </cell>
          <cell r="BU215">
            <v>1.5038881692353678E-2</v>
          </cell>
          <cell r="BV215">
            <v>0</v>
          </cell>
        </row>
        <row r="216">
          <cell r="A216">
            <v>425</v>
          </cell>
          <cell r="B216" t="str">
            <v>Recoupment Academy</v>
          </cell>
          <cell r="C216">
            <v>145698</v>
          </cell>
          <cell r="D216">
            <v>9352220</v>
          </cell>
          <cell r="E216" t="str">
            <v>Abbots Green Primary Academy</v>
          </cell>
          <cell r="F216">
            <v>421</v>
          </cell>
          <cell r="G216">
            <v>421</v>
          </cell>
          <cell r="H216">
            <v>0</v>
          </cell>
          <cell r="I216">
            <v>1294154</v>
          </cell>
          <cell r="J216">
            <v>0</v>
          </cell>
          <cell r="K216">
            <v>0</v>
          </cell>
          <cell r="L216">
            <v>22080.000000000058</v>
          </cell>
          <cell r="M216">
            <v>0</v>
          </cell>
          <cell r="N216">
            <v>31805.474452554747</v>
          </cell>
          <cell r="O216">
            <v>0</v>
          </cell>
          <cell r="P216">
            <v>1293.0714285714298</v>
          </cell>
          <cell r="Q216">
            <v>1824.3333333333371</v>
          </cell>
          <cell r="R216">
            <v>0</v>
          </cell>
          <cell r="S216">
            <v>0</v>
          </cell>
          <cell r="T216">
            <v>0</v>
          </cell>
          <cell r="U216">
            <v>0</v>
          </cell>
          <cell r="V216">
            <v>0</v>
          </cell>
          <cell r="W216">
            <v>0</v>
          </cell>
          <cell r="X216">
            <v>0</v>
          </cell>
          <cell r="Y216">
            <v>0</v>
          </cell>
          <cell r="Z216">
            <v>0</v>
          </cell>
          <cell r="AA216">
            <v>0</v>
          </cell>
          <cell r="AB216">
            <v>10406.741573033709</v>
          </cell>
          <cell r="AC216">
            <v>0</v>
          </cell>
          <cell r="AD216">
            <v>0</v>
          </cell>
          <cell r="AE216">
            <v>136234.34328358207</v>
          </cell>
          <cell r="AF216">
            <v>0</v>
          </cell>
          <cell r="AG216">
            <v>0</v>
          </cell>
          <cell r="AH216">
            <v>0</v>
          </cell>
          <cell r="AI216">
            <v>117800</v>
          </cell>
          <cell r="AJ216">
            <v>0</v>
          </cell>
          <cell r="AK216">
            <v>0</v>
          </cell>
          <cell r="AL216">
            <v>0</v>
          </cell>
          <cell r="AM216">
            <v>7731.2</v>
          </cell>
          <cell r="AN216">
            <v>0</v>
          </cell>
          <cell r="AO216">
            <v>0</v>
          </cell>
          <cell r="AP216">
            <v>0</v>
          </cell>
          <cell r="AQ216">
            <v>0</v>
          </cell>
          <cell r="AR216">
            <v>0</v>
          </cell>
          <cell r="AS216">
            <v>0</v>
          </cell>
          <cell r="AT216">
            <v>0</v>
          </cell>
          <cell r="AU216">
            <v>0</v>
          </cell>
          <cell r="AV216">
            <v>1294154</v>
          </cell>
          <cell r="AW216">
            <v>203643.96407107534</v>
          </cell>
          <cell r="AX216">
            <v>125531.2</v>
          </cell>
          <cell r="AY216">
            <v>174734.64689081185</v>
          </cell>
          <cell r="AZ216">
            <v>1623329.1640710754</v>
          </cell>
          <cell r="BA216">
            <v>1615597.9640710754</v>
          </cell>
          <cell r="BB216">
            <v>4180</v>
          </cell>
          <cell r="BC216">
            <v>1759780</v>
          </cell>
          <cell r="BD216">
            <v>144182.03592892457</v>
          </cell>
          <cell r="BE216">
            <v>0</v>
          </cell>
          <cell r="BF216">
            <v>1767511.2</v>
          </cell>
          <cell r="BG216">
            <v>1767511.1999999995</v>
          </cell>
          <cell r="BH216">
            <v>0</v>
          </cell>
          <cell r="BI216">
            <v>1767511.2</v>
          </cell>
          <cell r="BJ216">
            <v>1641980</v>
          </cell>
          <cell r="BK216">
            <v>1641980</v>
          </cell>
          <cell r="BL216">
            <v>3900.190023752969</v>
          </cell>
          <cell r="BM216">
            <v>3638.2958415841586</v>
          </cell>
          <cell r="BN216">
            <v>7.19826516512133E-2</v>
          </cell>
          <cell r="BO216">
            <v>0</v>
          </cell>
          <cell r="BP216">
            <v>0</v>
          </cell>
          <cell r="BQ216">
            <v>1767511.2</v>
          </cell>
          <cell r="BR216">
            <v>4180</v>
          </cell>
          <cell r="BS216" t="str">
            <v>Y</v>
          </cell>
          <cell r="BT216">
            <v>4198.3638954869357</v>
          </cell>
          <cell r="BU216">
            <v>6.3222112977198375E-2</v>
          </cell>
          <cell r="BV216">
            <v>0</v>
          </cell>
        </row>
        <row r="217">
          <cell r="A217">
            <v>328</v>
          </cell>
          <cell r="B217" t="str">
            <v>Recoupment Academy</v>
          </cell>
          <cell r="C217">
            <v>145979</v>
          </cell>
          <cell r="D217">
            <v>9352221</v>
          </cell>
          <cell r="E217" t="str">
            <v>Stutton Church of England Primary School</v>
          </cell>
          <cell r="F217">
            <v>64</v>
          </cell>
          <cell r="G217">
            <v>64</v>
          </cell>
          <cell r="H217">
            <v>0</v>
          </cell>
          <cell r="I217">
            <v>196736</v>
          </cell>
          <cell r="J217">
            <v>0</v>
          </cell>
          <cell r="K217">
            <v>0</v>
          </cell>
          <cell r="L217">
            <v>5520</v>
          </cell>
          <cell r="M217">
            <v>0</v>
          </cell>
          <cell r="N217">
            <v>6900</v>
          </cell>
          <cell r="O217">
            <v>0</v>
          </cell>
          <cell r="P217">
            <v>0</v>
          </cell>
          <cell r="Q217">
            <v>780</v>
          </cell>
          <cell r="R217">
            <v>0</v>
          </cell>
          <cell r="S217">
            <v>1780</v>
          </cell>
          <cell r="T217">
            <v>475</v>
          </cell>
          <cell r="U217">
            <v>0</v>
          </cell>
          <cell r="V217">
            <v>0</v>
          </cell>
          <cell r="W217">
            <v>0</v>
          </cell>
          <cell r="X217">
            <v>0</v>
          </cell>
          <cell r="Y217">
            <v>0</v>
          </cell>
          <cell r="Z217">
            <v>0</v>
          </cell>
          <cell r="AA217">
            <v>0</v>
          </cell>
          <cell r="AB217">
            <v>676.92307692307588</v>
          </cell>
          <cell r="AC217">
            <v>0</v>
          </cell>
          <cell r="AD217">
            <v>0</v>
          </cell>
          <cell r="AE217">
            <v>18688</v>
          </cell>
          <cell r="AF217">
            <v>0</v>
          </cell>
          <cell r="AG217">
            <v>1044.0000000000002</v>
          </cell>
          <cell r="AH217">
            <v>0</v>
          </cell>
          <cell r="AI217">
            <v>117800</v>
          </cell>
          <cell r="AJ217">
            <v>0</v>
          </cell>
          <cell r="AK217">
            <v>0</v>
          </cell>
          <cell r="AL217">
            <v>0</v>
          </cell>
          <cell r="AM217">
            <v>1378.36</v>
          </cell>
          <cell r="AN217">
            <v>0</v>
          </cell>
          <cell r="AO217">
            <v>0</v>
          </cell>
          <cell r="AP217">
            <v>0</v>
          </cell>
          <cell r="AQ217">
            <v>0</v>
          </cell>
          <cell r="AR217">
            <v>0</v>
          </cell>
          <cell r="AS217">
            <v>0</v>
          </cell>
          <cell r="AT217">
            <v>0</v>
          </cell>
          <cell r="AU217">
            <v>0</v>
          </cell>
          <cell r="AV217">
            <v>196736</v>
          </cell>
          <cell r="AW217">
            <v>35863.923076923078</v>
          </cell>
          <cell r="AX217">
            <v>119178.36</v>
          </cell>
          <cell r="AY217">
            <v>36414.364000000001</v>
          </cell>
          <cell r="AZ217">
            <v>351778.28307692305</v>
          </cell>
          <cell r="BA217">
            <v>350399.92307692306</v>
          </cell>
          <cell r="BB217">
            <v>4180</v>
          </cell>
          <cell r="BC217">
            <v>267520</v>
          </cell>
          <cell r="BD217">
            <v>0</v>
          </cell>
          <cell r="BE217">
            <v>0</v>
          </cell>
          <cell r="BF217">
            <v>351778.28307692305</v>
          </cell>
          <cell r="BG217">
            <v>351778.28307692305</v>
          </cell>
          <cell r="BH217">
            <v>0</v>
          </cell>
          <cell r="BI217">
            <v>268898.36</v>
          </cell>
          <cell r="BJ217">
            <v>149720</v>
          </cell>
          <cell r="BK217">
            <v>232599.92307692306</v>
          </cell>
          <cell r="BL217">
            <v>3634.3737980769229</v>
          </cell>
          <cell r="BM217">
            <v>3757.0082318181812</v>
          </cell>
          <cell r="BN217">
            <v>-3.2641513186653356E-2</v>
          </cell>
          <cell r="BO217">
            <v>5.1121868836653359E-2</v>
          </cell>
          <cell r="BP217">
            <v>12292.178050895105</v>
          </cell>
          <cell r="BQ217">
            <v>364070.46112781815</v>
          </cell>
          <cell r="BR217">
            <v>5667.0640801221589</v>
          </cell>
          <cell r="BS217" t="str">
            <v>Y</v>
          </cell>
          <cell r="BT217">
            <v>5688.6009551221587</v>
          </cell>
          <cell r="BU217">
            <v>-0.11957616108176461</v>
          </cell>
          <cell r="BV217">
            <v>0</v>
          </cell>
        </row>
        <row r="218">
          <cell r="A218">
            <v>481</v>
          </cell>
          <cell r="B218" t="str">
            <v>Recoupment Academy</v>
          </cell>
          <cell r="C218">
            <v>146086</v>
          </cell>
          <cell r="D218">
            <v>9352222</v>
          </cell>
          <cell r="E218" t="str">
            <v>All Saints Church of England Primary School, Newmarket</v>
          </cell>
          <cell r="F218">
            <v>189</v>
          </cell>
          <cell r="G218">
            <v>189</v>
          </cell>
          <cell r="H218">
            <v>0</v>
          </cell>
          <cell r="I218">
            <v>580986</v>
          </cell>
          <cell r="J218">
            <v>0</v>
          </cell>
          <cell r="K218">
            <v>0</v>
          </cell>
          <cell r="L218">
            <v>16099.999999999984</v>
          </cell>
          <cell r="M218">
            <v>0</v>
          </cell>
          <cell r="N218">
            <v>20962.690355329949</v>
          </cell>
          <cell r="O218">
            <v>0</v>
          </cell>
          <cell r="P218">
            <v>4300.0000000000073</v>
          </cell>
          <cell r="Q218">
            <v>0</v>
          </cell>
          <cell r="R218">
            <v>0</v>
          </cell>
          <cell r="S218">
            <v>0</v>
          </cell>
          <cell r="T218">
            <v>0</v>
          </cell>
          <cell r="U218">
            <v>0</v>
          </cell>
          <cell r="V218">
            <v>0</v>
          </cell>
          <cell r="W218">
            <v>0</v>
          </cell>
          <cell r="X218">
            <v>0</v>
          </cell>
          <cell r="Y218">
            <v>0</v>
          </cell>
          <cell r="Z218">
            <v>0</v>
          </cell>
          <cell r="AA218">
            <v>0</v>
          </cell>
          <cell r="AB218">
            <v>27458.490566037693</v>
          </cell>
          <cell r="AC218">
            <v>0</v>
          </cell>
          <cell r="AD218">
            <v>0</v>
          </cell>
          <cell r="AE218">
            <v>68985</v>
          </cell>
          <cell r="AF218">
            <v>0</v>
          </cell>
          <cell r="AG218">
            <v>6894.00000000008</v>
          </cell>
          <cell r="AH218">
            <v>0</v>
          </cell>
          <cell r="AI218">
            <v>117800</v>
          </cell>
          <cell r="AJ218">
            <v>0</v>
          </cell>
          <cell r="AK218">
            <v>0</v>
          </cell>
          <cell r="AL218">
            <v>0</v>
          </cell>
          <cell r="AM218">
            <v>4761.6000000000004</v>
          </cell>
          <cell r="AN218">
            <v>0</v>
          </cell>
          <cell r="AO218">
            <v>0</v>
          </cell>
          <cell r="AP218">
            <v>0</v>
          </cell>
          <cell r="AQ218">
            <v>0</v>
          </cell>
          <cell r="AR218">
            <v>0</v>
          </cell>
          <cell r="AS218">
            <v>0</v>
          </cell>
          <cell r="AT218">
            <v>0</v>
          </cell>
          <cell r="AU218">
            <v>0</v>
          </cell>
          <cell r="AV218">
            <v>580986</v>
          </cell>
          <cell r="AW218">
            <v>144700.18092136772</v>
          </cell>
          <cell r="AX218">
            <v>122561.60000000001</v>
          </cell>
          <cell r="AY218">
            <v>99665.209177664976</v>
          </cell>
          <cell r="AZ218">
            <v>848247.7809213677</v>
          </cell>
          <cell r="BA218">
            <v>843486.18092136772</v>
          </cell>
          <cell r="BB218">
            <v>4180</v>
          </cell>
          <cell r="BC218">
            <v>790020</v>
          </cell>
          <cell r="BD218">
            <v>0</v>
          </cell>
          <cell r="BE218">
            <v>0</v>
          </cell>
          <cell r="BF218">
            <v>848247.7809213677</v>
          </cell>
          <cell r="BG218">
            <v>848247.78092136781</v>
          </cell>
          <cell r="BH218">
            <v>0</v>
          </cell>
          <cell r="BI218">
            <v>794781.6</v>
          </cell>
          <cell r="BJ218">
            <v>672220</v>
          </cell>
          <cell r="BK218">
            <v>725686.18092136772</v>
          </cell>
          <cell r="BL218">
            <v>3839.6094228643797</v>
          </cell>
          <cell r="BM218">
            <v>3791.7027137055838</v>
          </cell>
          <cell r="BN218">
            <v>1.2634616365262769E-2</v>
          </cell>
          <cell r="BO218">
            <v>5.8457392847372294E-3</v>
          </cell>
          <cell r="BP218">
            <v>4189.2427413056103</v>
          </cell>
          <cell r="BQ218">
            <v>852437.02366267331</v>
          </cell>
          <cell r="BR218">
            <v>4485.0551516543565</v>
          </cell>
          <cell r="BS218" t="str">
            <v>Y</v>
          </cell>
          <cell r="BT218">
            <v>4510.2488024480072</v>
          </cell>
          <cell r="BU218">
            <v>2.2690053732934645E-2</v>
          </cell>
          <cell r="BV218">
            <v>0</v>
          </cell>
        </row>
        <row r="219">
          <cell r="A219">
            <v>322</v>
          </cell>
          <cell r="B219" t="str">
            <v>Recoupment Academy</v>
          </cell>
          <cell r="C219">
            <v>146271</v>
          </cell>
          <cell r="D219">
            <v>9352223</v>
          </cell>
          <cell r="E219" t="str">
            <v>Shotley Community Primary School</v>
          </cell>
          <cell r="F219">
            <v>148</v>
          </cell>
          <cell r="G219">
            <v>148</v>
          </cell>
          <cell r="H219">
            <v>0</v>
          </cell>
          <cell r="I219">
            <v>454952</v>
          </cell>
          <cell r="J219">
            <v>0</v>
          </cell>
          <cell r="K219">
            <v>0</v>
          </cell>
          <cell r="L219">
            <v>12419.999999999971</v>
          </cell>
          <cell r="M219">
            <v>0</v>
          </cell>
          <cell r="N219">
            <v>16563.087248322146</v>
          </cell>
          <cell r="O219">
            <v>0</v>
          </cell>
          <cell r="P219">
            <v>0</v>
          </cell>
          <cell r="Q219">
            <v>0</v>
          </cell>
          <cell r="R219">
            <v>412.78911564625821</v>
          </cell>
          <cell r="S219">
            <v>0</v>
          </cell>
          <cell r="T219">
            <v>0</v>
          </cell>
          <cell r="U219">
            <v>0</v>
          </cell>
          <cell r="V219">
            <v>0</v>
          </cell>
          <cell r="W219">
            <v>0</v>
          </cell>
          <cell r="X219">
            <v>0</v>
          </cell>
          <cell r="Y219">
            <v>0</v>
          </cell>
          <cell r="Z219">
            <v>0</v>
          </cell>
          <cell r="AA219">
            <v>0</v>
          </cell>
          <cell r="AB219">
            <v>640.94488188976413</v>
          </cell>
          <cell r="AC219">
            <v>0</v>
          </cell>
          <cell r="AD219">
            <v>0</v>
          </cell>
          <cell r="AE219">
            <v>39587.175572519081</v>
          </cell>
          <cell r="AF219">
            <v>0</v>
          </cell>
          <cell r="AG219">
            <v>0</v>
          </cell>
          <cell r="AH219">
            <v>0</v>
          </cell>
          <cell r="AI219">
            <v>117800</v>
          </cell>
          <cell r="AJ219">
            <v>0</v>
          </cell>
          <cell r="AK219">
            <v>0</v>
          </cell>
          <cell r="AL219">
            <v>0</v>
          </cell>
          <cell r="AM219">
            <v>2739.2</v>
          </cell>
          <cell r="AN219">
            <v>0</v>
          </cell>
          <cell r="AO219">
            <v>0</v>
          </cell>
          <cell r="AP219">
            <v>0</v>
          </cell>
          <cell r="AQ219">
            <v>0</v>
          </cell>
          <cell r="AR219">
            <v>0</v>
          </cell>
          <cell r="AS219">
            <v>0</v>
          </cell>
          <cell r="AT219">
            <v>0</v>
          </cell>
          <cell r="AU219">
            <v>0</v>
          </cell>
          <cell r="AV219">
            <v>454952</v>
          </cell>
          <cell r="AW219">
            <v>69623.996818377229</v>
          </cell>
          <cell r="AX219">
            <v>120539.2</v>
          </cell>
          <cell r="AY219">
            <v>64283.97775450327</v>
          </cell>
          <cell r="AZ219">
            <v>645115.19681837712</v>
          </cell>
          <cell r="BA219">
            <v>642375.99681837717</v>
          </cell>
          <cell r="BB219">
            <v>4180</v>
          </cell>
          <cell r="BC219">
            <v>618640</v>
          </cell>
          <cell r="BD219">
            <v>0</v>
          </cell>
          <cell r="BE219">
            <v>0</v>
          </cell>
          <cell r="BF219">
            <v>645115.19681837712</v>
          </cell>
          <cell r="BG219">
            <v>645115.19681837724</v>
          </cell>
          <cell r="BH219">
            <v>0</v>
          </cell>
          <cell r="BI219">
            <v>621379.19999999995</v>
          </cell>
          <cell r="BJ219">
            <v>500839.99999999994</v>
          </cell>
          <cell r="BK219">
            <v>524575.99681837717</v>
          </cell>
          <cell r="BL219">
            <v>3544.4324109349809</v>
          </cell>
          <cell r="BM219">
            <v>3526.3141714285712</v>
          </cell>
          <cell r="BN219">
            <v>5.138010575804629E-3</v>
          </cell>
          <cell r="BO219">
            <v>1.3342345074195371E-2</v>
          </cell>
          <cell r="BP219">
            <v>6963.2964762533484</v>
          </cell>
          <cell r="BQ219">
            <v>652078.49329463043</v>
          </cell>
          <cell r="BR219">
            <v>4387.4276573961515</v>
          </cell>
          <cell r="BS219" t="str">
            <v>Y</v>
          </cell>
          <cell r="BT219">
            <v>4405.9357655042595</v>
          </cell>
          <cell r="BU219">
            <v>1.3786919107345197E-2</v>
          </cell>
          <cell r="BV219">
            <v>0</v>
          </cell>
        </row>
        <row r="220">
          <cell r="A220">
            <v>417</v>
          </cell>
          <cell r="B220" t="str">
            <v>Recoupment Academy</v>
          </cell>
          <cell r="C220">
            <v>146280</v>
          </cell>
          <cell r="D220">
            <v>9352224</v>
          </cell>
          <cell r="E220" t="str">
            <v>Howard Primary School</v>
          </cell>
          <cell r="F220">
            <v>133</v>
          </cell>
          <cell r="G220">
            <v>133</v>
          </cell>
          <cell r="H220">
            <v>0</v>
          </cell>
          <cell r="I220">
            <v>408842</v>
          </cell>
          <cell r="J220">
            <v>0</v>
          </cell>
          <cell r="K220">
            <v>0</v>
          </cell>
          <cell r="L220">
            <v>18859.999999999978</v>
          </cell>
          <cell r="M220">
            <v>0</v>
          </cell>
          <cell r="N220">
            <v>27386.317567567567</v>
          </cell>
          <cell r="O220">
            <v>0</v>
          </cell>
          <cell r="P220">
            <v>9531.666666666657</v>
          </cell>
          <cell r="Q220">
            <v>12312.575757575756</v>
          </cell>
          <cell r="R220">
            <v>0</v>
          </cell>
          <cell r="S220">
            <v>0</v>
          </cell>
          <cell r="T220">
            <v>0</v>
          </cell>
          <cell r="U220">
            <v>0</v>
          </cell>
          <cell r="V220">
            <v>0</v>
          </cell>
          <cell r="W220">
            <v>0</v>
          </cell>
          <cell r="X220">
            <v>0</v>
          </cell>
          <cell r="Y220">
            <v>0</v>
          </cell>
          <cell r="Z220">
            <v>0</v>
          </cell>
          <cell r="AA220">
            <v>0</v>
          </cell>
          <cell r="AB220">
            <v>5440.909090909091</v>
          </cell>
          <cell r="AC220">
            <v>0</v>
          </cell>
          <cell r="AD220">
            <v>0</v>
          </cell>
          <cell r="AE220">
            <v>59520.391304347824</v>
          </cell>
          <cell r="AF220">
            <v>0</v>
          </cell>
          <cell r="AG220">
            <v>0</v>
          </cell>
          <cell r="AH220">
            <v>0</v>
          </cell>
          <cell r="AI220">
            <v>117800</v>
          </cell>
          <cell r="AJ220">
            <v>0</v>
          </cell>
          <cell r="AK220">
            <v>0</v>
          </cell>
          <cell r="AL220">
            <v>0</v>
          </cell>
          <cell r="AM220">
            <v>9932.7999999999993</v>
          </cell>
          <cell r="AN220">
            <v>0</v>
          </cell>
          <cell r="AO220">
            <v>0</v>
          </cell>
          <cell r="AP220">
            <v>0</v>
          </cell>
          <cell r="AQ220">
            <v>0</v>
          </cell>
          <cell r="AR220">
            <v>0</v>
          </cell>
          <cell r="AS220">
            <v>0</v>
          </cell>
          <cell r="AT220">
            <v>0</v>
          </cell>
          <cell r="AU220">
            <v>0</v>
          </cell>
          <cell r="AV220">
            <v>408842</v>
          </cell>
          <cell r="AW220">
            <v>133051.86038706687</v>
          </cell>
          <cell r="AX220">
            <v>127732.8</v>
          </cell>
          <cell r="AY220">
            <v>103564.53530025281</v>
          </cell>
          <cell r="AZ220">
            <v>669626.66038706689</v>
          </cell>
          <cell r="BA220">
            <v>659693.86038706684</v>
          </cell>
          <cell r="BB220">
            <v>4180</v>
          </cell>
          <cell r="BC220">
            <v>555940</v>
          </cell>
          <cell r="BD220">
            <v>0</v>
          </cell>
          <cell r="BE220">
            <v>0</v>
          </cell>
          <cell r="BF220">
            <v>669626.66038706689</v>
          </cell>
          <cell r="BG220">
            <v>669626.66038706689</v>
          </cell>
          <cell r="BH220">
            <v>0</v>
          </cell>
          <cell r="BI220">
            <v>565872.80000000005</v>
          </cell>
          <cell r="BJ220">
            <v>438140.00000000006</v>
          </cell>
          <cell r="BK220">
            <v>541893.86038706684</v>
          </cell>
          <cell r="BL220">
            <v>4074.3899277223072</v>
          </cell>
          <cell r="BM220">
            <v>4006.711655405406</v>
          </cell>
          <cell r="BN220">
            <v>1.6891226057057868E-2</v>
          </cell>
          <cell r="BO220">
            <v>1.589129592942131E-3</v>
          </cell>
          <cell r="BP220">
            <v>846.83548024478762</v>
          </cell>
          <cell r="BQ220">
            <v>670473.49586731172</v>
          </cell>
          <cell r="BR220">
            <v>4966.4713974985843</v>
          </cell>
          <cell r="BS220" t="str">
            <v>Y</v>
          </cell>
          <cell r="BT220">
            <v>5041.1541042655017</v>
          </cell>
          <cell r="BU220">
            <v>3.5416197831315888E-2</v>
          </cell>
          <cell r="BV220">
            <v>0</v>
          </cell>
        </row>
        <row r="221">
          <cell r="A221">
            <v>250</v>
          </cell>
          <cell r="B221" t="str">
            <v>Recoupment Academy</v>
          </cell>
          <cell r="C221">
            <v>146323</v>
          </cell>
          <cell r="D221">
            <v>9352225</v>
          </cell>
          <cell r="E221" t="str">
            <v>Britannia Primary School and Nursery</v>
          </cell>
          <cell r="F221">
            <v>622</v>
          </cell>
          <cell r="G221">
            <v>622</v>
          </cell>
          <cell r="H221">
            <v>0</v>
          </cell>
          <cell r="I221">
            <v>1912028</v>
          </cell>
          <cell r="J221">
            <v>0</v>
          </cell>
          <cell r="K221">
            <v>0</v>
          </cell>
          <cell r="L221">
            <v>28059.999999999993</v>
          </cell>
          <cell r="M221">
            <v>0</v>
          </cell>
          <cell r="N221">
            <v>41069.856459330142</v>
          </cell>
          <cell r="O221">
            <v>0</v>
          </cell>
          <cell r="P221">
            <v>3230.1932367149793</v>
          </cell>
          <cell r="Q221">
            <v>2083.3494363929212</v>
          </cell>
          <cell r="R221">
            <v>4106.6022544283542</v>
          </cell>
          <cell r="S221">
            <v>3120.0161030595768</v>
          </cell>
          <cell r="T221">
            <v>0</v>
          </cell>
          <cell r="U221">
            <v>0</v>
          </cell>
          <cell r="V221">
            <v>0</v>
          </cell>
          <cell r="W221">
            <v>0</v>
          </cell>
          <cell r="X221">
            <v>0</v>
          </cell>
          <cell r="Y221">
            <v>0</v>
          </cell>
          <cell r="Z221">
            <v>0</v>
          </cell>
          <cell r="AA221">
            <v>0</v>
          </cell>
          <cell r="AB221">
            <v>27007.894736842096</v>
          </cell>
          <cell r="AC221">
            <v>0</v>
          </cell>
          <cell r="AD221">
            <v>0</v>
          </cell>
          <cell r="AE221">
            <v>153245.25000000003</v>
          </cell>
          <cell r="AF221">
            <v>0</v>
          </cell>
          <cell r="AG221">
            <v>0</v>
          </cell>
          <cell r="AH221">
            <v>0</v>
          </cell>
          <cell r="AI221">
            <v>117800</v>
          </cell>
          <cell r="AJ221">
            <v>0</v>
          </cell>
          <cell r="AK221">
            <v>0</v>
          </cell>
          <cell r="AL221">
            <v>0</v>
          </cell>
          <cell r="AM221">
            <v>9164.7999999999993</v>
          </cell>
          <cell r="AN221">
            <v>0</v>
          </cell>
          <cell r="AO221">
            <v>0</v>
          </cell>
          <cell r="AP221">
            <v>0</v>
          </cell>
          <cell r="AQ221">
            <v>0</v>
          </cell>
          <cell r="AR221">
            <v>0</v>
          </cell>
          <cell r="AS221">
            <v>0</v>
          </cell>
          <cell r="AT221">
            <v>0</v>
          </cell>
          <cell r="AU221">
            <v>0</v>
          </cell>
          <cell r="AV221">
            <v>1912028</v>
          </cell>
          <cell r="AW221">
            <v>261923.16222676809</v>
          </cell>
          <cell r="AX221">
            <v>126964.8</v>
          </cell>
          <cell r="AY221">
            <v>204079.12274496301</v>
          </cell>
          <cell r="AZ221">
            <v>2300915.962226768</v>
          </cell>
          <cell r="BA221">
            <v>2291751.1622267682</v>
          </cell>
          <cell r="BB221">
            <v>4180</v>
          </cell>
          <cell r="BC221">
            <v>2599960</v>
          </cell>
          <cell r="BD221">
            <v>308208.83777323179</v>
          </cell>
          <cell r="BE221">
            <v>0</v>
          </cell>
          <cell r="BF221">
            <v>2609124.7999999998</v>
          </cell>
          <cell r="BG221">
            <v>2609124.7999999998</v>
          </cell>
          <cell r="BH221">
            <v>0</v>
          </cell>
          <cell r="BI221">
            <v>2609124.7999999998</v>
          </cell>
          <cell r="BJ221">
            <v>2482160</v>
          </cell>
          <cell r="BK221">
            <v>2482160</v>
          </cell>
          <cell r="BL221">
            <v>3990.6109324758841</v>
          </cell>
          <cell r="BM221">
            <v>3740.7949277688608</v>
          </cell>
          <cell r="BN221">
            <v>6.6781528934552456E-2</v>
          </cell>
          <cell r="BO221">
            <v>0</v>
          </cell>
          <cell r="BP221">
            <v>0</v>
          </cell>
          <cell r="BQ221">
            <v>2609124.7999999998</v>
          </cell>
          <cell r="BR221">
            <v>4180</v>
          </cell>
          <cell r="BS221" t="str">
            <v>Y</v>
          </cell>
          <cell r="BT221">
            <v>4194.7344051446944</v>
          </cell>
          <cell r="BU221">
            <v>6.3476317884504807E-2</v>
          </cell>
          <cell r="BV221">
            <v>0</v>
          </cell>
        </row>
        <row r="222">
          <cell r="A222">
            <v>231</v>
          </cell>
          <cell r="B222" t="str">
            <v>Recoupment Academy</v>
          </cell>
          <cell r="C222">
            <v>146532</v>
          </cell>
          <cell r="D222">
            <v>9352226</v>
          </cell>
          <cell r="E222" t="str">
            <v>Grange Community Primary School</v>
          </cell>
          <cell r="F222">
            <v>181</v>
          </cell>
          <cell r="G222">
            <v>181</v>
          </cell>
          <cell r="H222">
            <v>0</v>
          </cell>
          <cell r="I222">
            <v>556394</v>
          </cell>
          <cell r="J222">
            <v>0</v>
          </cell>
          <cell r="K222">
            <v>0</v>
          </cell>
          <cell r="L222">
            <v>24839.999999999993</v>
          </cell>
          <cell r="M222">
            <v>0</v>
          </cell>
          <cell r="N222">
            <v>34691.666666666664</v>
          </cell>
          <cell r="O222">
            <v>0</v>
          </cell>
          <cell r="P222">
            <v>7094.9999999999891</v>
          </cell>
          <cell r="Q222">
            <v>21839.999999999989</v>
          </cell>
          <cell r="R222">
            <v>0</v>
          </cell>
          <cell r="S222">
            <v>0</v>
          </cell>
          <cell r="T222">
            <v>0</v>
          </cell>
          <cell r="U222">
            <v>0</v>
          </cell>
          <cell r="V222">
            <v>0</v>
          </cell>
          <cell r="W222">
            <v>0</v>
          </cell>
          <cell r="X222">
            <v>0</v>
          </cell>
          <cell r="Y222">
            <v>0</v>
          </cell>
          <cell r="Z222">
            <v>0</v>
          </cell>
          <cell r="AA222">
            <v>0</v>
          </cell>
          <cell r="AB222">
            <v>6930.6962025316498</v>
          </cell>
          <cell r="AC222">
            <v>0</v>
          </cell>
          <cell r="AD222">
            <v>0</v>
          </cell>
          <cell r="AE222">
            <v>71956.146496815287</v>
          </cell>
          <cell r="AF222">
            <v>0</v>
          </cell>
          <cell r="AG222">
            <v>0</v>
          </cell>
          <cell r="AH222">
            <v>0</v>
          </cell>
          <cell r="AI222">
            <v>117800</v>
          </cell>
          <cell r="AJ222">
            <v>0</v>
          </cell>
          <cell r="AK222">
            <v>0</v>
          </cell>
          <cell r="AL222">
            <v>0</v>
          </cell>
          <cell r="AM222">
            <v>4992</v>
          </cell>
          <cell r="AN222">
            <v>0</v>
          </cell>
          <cell r="AO222">
            <v>0</v>
          </cell>
          <cell r="AP222">
            <v>0</v>
          </cell>
          <cell r="AQ222">
            <v>0</v>
          </cell>
          <cell r="AR222">
            <v>0</v>
          </cell>
          <cell r="AS222">
            <v>0</v>
          </cell>
          <cell r="AT222">
            <v>0</v>
          </cell>
          <cell r="AU222">
            <v>0</v>
          </cell>
          <cell r="AV222">
            <v>556394</v>
          </cell>
          <cell r="AW222">
            <v>167353.50936601358</v>
          </cell>
          <cell r="AX222">
            <v>122792</v>
          </cell>
          <cell r="AY222">
            <v>126188.3438301486</v>
          </cell>
          <cell r="AZ222">
            <v>846539.50936601358</v>
          </cell>
          <cell r="BA222">
            <v>841547.50936601358</v>
          </cell>
          <cell r="BB222">
            <v>4180</v>
          </cell>
          <cell r="BC222">
            <v>756580</v>
          </cell>
          <cell r="BD222">
            <v>0</v>
          </cell>
          <cell r="BE222">
            <v>0</v>
          </cell>
          <cell r="BF222">
            <v>846539.50936601358</v>
          </cell>
          <cell r="BG222">
            <v>846539.50936601358</v>
          </cell>
          <cell r="BH222">
            <v>0</v>
          </cell>
          <cell r="BI222">
            <v>761572</v>
          </cell>
          <cell r="BJ222">
            <v>638780</v>
          </cell>
          <cell r="BK222">
            <v>723747.50936601358</v>
          </cell>
          <cell r="BL222">
            <v>3998.6050241216221</v>
          </cell>
          <cell r="BM222">
            <v>3987.7752862857142</v>
          </cell>
          <cell r="BN222">
            <v>2.7157342273403215E-3</v>
          </cell>
          <cell r="BO222">
            <v>1.5764621422659678E-2</v>
          </cell>
          <cell r="BP222">
            <v>11378.703954954801</v>
          </cell>
          <cell r="BQ222">
            <v>857918.21332096832</v>
          </cell>
          <cell r="BR222">
            <v>4712.2995211103225</v>
          </cell>
          <cell r="BS222" t="str">
            <v>Y</v>
          </cell>
          <cell r="BT222">
            <v>4739.8796316075595</v>
          </cell>
          <cell r="BU222">
            <v>1.0851249376222727E-2</v>
          </cell>
          <cell r="BV222">
            <v>0</v>
          </cell>
        </row>
        <row r="223">
          <cell r="A223">
            <v>42</v>
          </cell>
          <cell r="B223" t="str">
            <v>Recoupment Academy</v>
          </cell>
          <cell r="C223">
            <v>146961</v>
          </cell>
          <cell r="D223">
            <v>9352228</v>
          </cell>
          <cell r="E223" t="str">
            <v>Helmingham Primary School and Nursery</v>
          </cell>
          <cell r="F223">
            <v>40</v>
          </cell>
          <cell r="G223">
            <v>40</v>
          </cell>
          <cell r="H223">
            <v>0</v>
          </cell>
          <cell r="I223">
            <v>122960</v>
          </cell>
          <cell r="J223">
            <v>0</v>
          </cell>
          <cell r="K223">
            <v>0</v>
          </cell>
          <cell r="L223">
            <v>2760</v>
          </cell>
          <cell r="M223">
            <v>0</v>
          </cell>
          <cell r="N223">
            <v>4865.3846153846152</v>
          </cell>
          <cell r="O223">
            <v>0</v>
          </cell>
          <cell r="P223">
            <v>215</v>
          </cell>
          <cell r="Q223">
            <v>0</v>
          </cell>
          <cell r="R223">
            <v>0</v>
          </cell>
          <cell r="S223">
            <v>445</v>
          </cell>
          <cell r="T223">
            <v>0</v>
          </cell>
          <cell r="U223">
            <v>0</v>
          </cell>
          <cell r="V223">
            <v>0</v>
          </cell>
          <cell r="W223">
            <v>0</v>
          </cell>
          <cell r="X223">
            <v>0</v>
          </cell>
          <cell r="Y223">
            <v>0</v>
          </cell>
          <cell r="Z223">
            <v>0</v>
          </cell>
          <cell r="AA223">
            <v>0</v>
          </cell>
          <cell r="AB223">
            <v>0</v>
          </cell>
          <cell r="AC223">
            <v>0</v>
          </cell>
          <cell r="AD223">
            <v>0</v>
          </cell>
          <cell r="AE223">
            <v>12353.846153846152</v>
          </cell>
          <cell r="AF223">
            <v>0</v>
          </cell>
          <cell r="AG223">
            <v>0</v>
          </cell>
          <cell r="AH223">
            <v>0</v>
          </cell>
          <cell r="AI223">
            <v>117800</v>
          </cell>
          <cell r="AJ223">
            <v>45000</v>
          </cell>
          <cell r="AK223">
            <v>0</v>
          </cell>
          <cell r="AL223">
            <v>0</v>
          </cell>
          <cell r="AM223">
            <v>1228.8</v>
          </cell>
          <cell r="AN223">
            <v>0</v>
          </cell>
          <cell r="AO223">
            <v>0</v>
          </cell>
          <cell r="AP223">
            <v>0</v>
          </cell>
          <cell r="AQ223">
            <v>26500</v>
          </cell>
          <cell r="AR223">
            <v>0</v>
          </cell>
          <cell r="AS223">
            <v>0</v>
          </cell>
          <cell r="AT223">
            <v>0</v>
          </cell>
          <cell r="AU223">
            <v>0</v>
          </cell>
          <cell r="AV223">
            <v>122960</v>
          </cell>
          <cell r="AW223">
            <v>20639.230769230766</v>
          </cell>
          <cell r="AX223">
            <v>190528.8</v>
          </cell>
          <cell r="AY223">
            <v>26495.402461538462</v>
          </cell>
          <cell r="AZ223">
            <v>334128.03076923074</v>
          </cell>
          <cell r="BA223">
            <v>306399.23076923075</v>
          </cell>
          <cell r="BB223">
            <v>4180</v>
          </cell>
          <cell r="BC223">
            <v>167200</v>
          </cell>
          <cell r="BD223">
            <v>0</v>
          </cell>
          <cell r="BE223">
            <v>0</v>
          </cell>
          <cell r="BF223">
            <v>334128.03076923074</v>
          </cell>
          <cell r="BG223">
            <v>334128.0307692308</v>
          </cell>
          <cell r="BH223">
            <v>0</v>
          </cell>
          <cell r="BI223">
            <v>194928.8</v>
          </cell>
          <cell r="BJ223">
            <v>30899.999999999989</v>
          </cell>
          <cell r="BK223">
            <v>170099.23076923075</v>
          </cell>
          <cell r="BL223">
            <v>4252.4807692307686</v>
          </cell>
          <cell r="BM223">
            <v>3795.0994941176477</v>
          </cell>
          <cell r="BN223">
            <v>0.1205189154650769</v>
          </cell>
          <cell r="BO223">
            <v>0</v>
          </cell>
          <cell r="BP223">
            <v>0</v>
          </cell>
          <cell r="BQ223">
            <v>334128.03076923074</v>
          </cell>
          <cell r="BR223">
            <v>7659.9807692307686</v>
          </cell>
          <cell r="BS223" t="str">
            <v>Y</v>
          </cell>
          <cell r="BT223">
            <v>8353.2007692307689</v>
          </cell>
          <cell r="BU223">
            <v>0.19180069454981385</v>
          </cell>
          <cell r="BV223">
            <v>0</v>
          </cell>
        </row>
        <row r="224">
          <cell r="A224">
            <v>446</v>
          </cell>
          <cell r="B224" t="str">
            <v>Recoupment Academy</v>
          </cell>
          <cell r="C224">
            <v>147450</v>
          </cell>
          <cell r="D224">
            <v>9352229</v>
          </cell>
          <cell r="E224" t="str">
            <v>Great Whelnetham Church of England Primary School</v>
          </cell>
          <cell r="F224">
            <v>85</v>
          </cell>
          <cell r="G224">
            <v>85</v>
          </cell>
          <cell r="H224">
            <v>0</v>
          </cell>
          <cell r="I224">
            <v>261290</v>
          </cell>
          <cell r="J224">
            <v>0</v>
          </cell>
          <cell r="K224">
            <v>0</v>
          </cell>
          <cell r="L224">
            <v>5519.9999999999882</v>
          </cell>
          <cell r="M224">
            <v>0</v>
          </cell>
          <cell r="N224">
            <v>9286.25</v>
          </cell>
          <cell r="O224">
            <v>0</v>
          </cell>
          <cell r="P224">
            <v>214.99999999999923</v>
          </cell>
          <cell r="Q224">
            <v>0</v>
          </cell>
          <cell r="R224">
            <v>0</v>
          </cell>
          <cell r="S224">
            <v>0</v>
          </cell>
          <cell r="T224">
            <v>0</v>
          </cell>
          <cell r="U224">
            <v>0</v>
          </cell>
          <cell r="V224">
            <v>0</v>
          </cell>
          <cell r="W224">
            <v>0</v>
          </cell>
          <cell r="X224">
            <v>0</v>
          </cell>
          <cell r="Y224">
            <v>0</v>
          </cell>
          <cell r="Z224">
            <v>0</v>
          </cell>
          <cell r="AA224">
            <v>0</v>
          </cell>
          <cell r="AB224">
            <v>591.77215189873573</v>
          </cell>
          <cell r="AC224">
            <v>0</v>
          </cell>
          <cell r="AD224">
            <v>0</v>
          </cell>
          <cell r="AE224">
            <v>24971.341463414636</v>
          </cell>
          <cell r="AF224">
            <v>0</v>
          </cell>
          <cell r="AG224">
            <v>809.99999999999693</v>
          </cell>
          <cell r="AH224">
            <v>0</v>
          </cell>
          <cell r="AI224">
            <v>117800</v>
          </cell>
          <cell r="AJ224">
            <v>38931.909212283041</v>
          </cell>
          <cell r="AK224">
            <v>0</v>
          </cell>
          <cell r="AL224">
            <v>0</v>
          </cell>
          <cell r="AM224">
            <v>2355.1999999999998</v>
          </cell>
          <cell r="AN224">
            <v>0</v>
          </cell>
          <cell r="AO224">
            <v>0</v>
          </cell>
          <cell r="AP224">
            <v>0</v>
          </cell>
          <cell r="AQ224">
            <v>0</v>
          </cell>
          <cell r="AR224">
            <v>0</v>
          </cell>
          <cell r="AS224">
            <v>0</v>
          </cell>
          <cell r="AT224">
            <v>0</v>
          </cell>
          <cell r="AU224">
            <v>0</v>
          </cell>
          <cell r="AV224">
            <v>261290</v>
          </cell>
          <cell r="AW224">
            <v>41394.363615313363</v>
          </cell>
          <cell r="AX224">
            <v>159087.10921228305</v>
          </cell>
          <cell r="AY224">
            <v>42480.830463414633</v>
          </cell>
          <cell r="AZ224">
            <v>461771.47282759642</v>
          </cell>
          <cell r="BA224">
            <v>459416.2728275964</v>
          </cell>
          <cell r="BB224">
            <v>4180</v>
          </cell>
          <cell r="BC224">
            <v>355300</v>
          </cell>
          <cell r="BD224">
            <v>0</v>
          </cell>
          <cell r="BE224">
            <v>0</v>
          </cell>
          <cell r="BF224">
            <v>461771.47282759642</v>
          </cell>
          <cell r="BG224">
            <v>461771.47282759642</v>
          </cell>
          <cell r="BH224">
            <v>0</v>
          </cell>
          <cell r="BI224">
            <v>357655.2</v>
          </cell>
          <cell r="BJ224">
            <v>198568.09078771697</v>
          </cell>
          <cell r="BK224">
            <v>302684.36361531337</v>
          </cell>
          <cell r="BL224">
            <v>3560.9925131213336</v>
          </cell>
          <cell r="BM224">
            <v>3226.2519090583369</v>
          </cell>
          <cell r="BN224">
            <v>0.10375525950814522</v>
          </cell>
          <cell r="BO224">
            <v>0</v>
          </cell>
          <cell r="BP224">
            <v>0</v>
          </cell>
          <cell r="BQ224">
            <v>461771.47282759642</v>
          </cell>
          <cell r="BR224">
            <v>5404.8973273834872</v>
          </cell>
          <cell r="BS224" t="str">
            <v>Y</v>
          </cell>
          <cell r="BT224">
            <v>5432.6055626776051</v>
          </cell>
          <cell r="BU224">
            <v>0.10179027007017138</v>
          </cell>
          <cell r="BV224">
            <v>0</v>
          </cell>
        </row>
        <row r="225">
          <cell r="A225">
            <v>480</v>
          </cell>
          <cell r="B225" t="str">
            <v>Recoupment Academy</v>
          </cell>
          <cell r="C225">
            <v>147934</v>
          </cell>
          <cell r="D225">
            <v>9352916</v>
          </cell>
          <cell r="E225" t="str">
            <v>Bosmere Community Primary School</v>
          </cell>
          <cell r="F225">
            <v>228</v>
          </cell>
          <cell r="G225">
            <v>228</v>
          </cell>
          <cell r="H225">
            <v>0</v>
          </cell>
          <cell r="I225">
            <v>700872</v>
          </cell>
          <cell r="J225">
            <v>0</v>
          </cell>
          <cell r="K225">
            <v>0</v>
          </cell>
          <cell r="L225">
            <v>14719.999999999953</v>
          </cell>
          <cell r="M225">
            <v>0</v>
          </cell>
          <cell r="N225">
            <v>25532.584269662919</v>
          </cell>
          <cell r="O225">
            <v>0</v>
          </cell>
          <cell r="P225">
            <v>15265.000000000009</v>
          </cell>
          <cell r="Q225">
            <v>0</v>
          </cell>
          <cell r="R225">
            <v>0</v>
          </cell>
          <cell r="S225">
            <v>889.99999999999966</v>
          </cell>
          <cell r="T225">
            <v>0</v>
          </cell>
          <cell r="U225">
            <v>0</v>
          </cell>
          <cell r="V225">
            <v>0</v>
          </cell>
          <cell r="W225">
            <v>0</v>
          </cell>
          <cell r="X225">
            <v>0</v>
          </cell>
          <cell r="Y225">
            <v>0</v>
          </cell>
          <cell r="Z225">
            <v>0</v>
          </cell>
          <cell r="AA225">
            <v>0</v>
          </cell>
          <cell r="AB225">
            <v>0</v>
          </cell>
          <cell r="AC225">
            <v>0</v>
          </cell>
          <cell r="AD225">
            <v>0</v>
          </cell>
          <cell r="AE225">
            <v>68985.000000000015</v>
          </cell>
          <cell r="AF225">
            <v>0</v>
          </cell>
          <cell r="AG225">
            <v>0</v>
          </cell>
          <cell r="AH225">
            <v>0</v>
          </cell>
          <cell r="AI225">
            <v>117800</v>
          </cell>
          <cell r="AJ225">
            <v>0</v>
          </cell>
          <cell r="AK225">
            <v>0</v>
          </cell>
          <cell r="AL225">
            <v>0</v>
          </cell>
          <cell r="AM225">
            <v>6343.89</v>
          </cell>
          <cell r="AN225">
            <v>0</v>
          </cell>
          <cell r="AO225">
            <v>0</v>
          </cell>
          <cell r="AP225">
            <v>0</v>
          </cell>
          <cell r="AQ225">
            <v>0</v>
          </cell>
          <cell r="AR225">
            <v>0</v>
          </cell>
          <cell r="AS225">
            <v>0</v>
          </cell>
          <cell r="AT225">
            <v>0</v>
          </cell>
          <cell r="AU225">
            <v>0</v>
          </cell>
          <cell r="AV225">
            <v>700872</v>
          </cell>
          <cell r="AW225">
            <v>125392.58426966288</v>
          </cell>
          <cell r="AX225">
            <v>124143.89</v>
          </cell>
          <cell r="AY225">
            <v>107187.65613483146</v>
          </cell>
          <cell r="AZ225">
            <v>950408.47426966287</v>
          </cell>
          <cell r="BA225">
            <v>944064.58426966285</v>
          </cell>
          <cell r="BB225">
            <v>4180</v>
          </cell>
          <cell r="BC225">
            <v>953040</v>
          </cell>
          <cell r="BD225">
            <v>8975.4157303371467</v>
          </cell>
          <cell r="BE225">
            <v>0</v>
          </cell>
          <cell r="BF225">
            <v>959383.89</v>
          </cell>
          <cell r="BG225">
            <v>959383.89000000013</v>
          </cell>
          <cell r="BH225">
            <v>0</v>
          </cell>
          <cell r="BI225">
            <v>959383.89</v>
          </cell>
          <cell r="BJ225">
            <v>835240</v>
          </cell>
          <cell r="BK225">
            <v>835240</v>
          </cell>
          <cell r="BL225">
            <v>3663.3333333333335</v>
          </cell>
          <cell r="BM225">
            <v>3517.8483007407403</v>
          </cell>
          <cell r="BN225">
            <v>4.135625534562104E-2</v>
          </cell>
          <cell r="BO225">
            <v>0</v>
          </cell>
          <cell r="BP225">
            <v>0</v>
          </cell>
          <cell r="BQ225">
            <v>959383.89</v>
          </cell>
          <cell r="BR225">
            <v>4180</v>
          </cell>
          <cell r="BS225" t="str">
            <v>Y</v>
          </cell>
          <cell r="BT225">
            <v>4207.8240789473684</v>
          </cell>
          <cell r="BU225">
            <v>3.605154337793004E-2</v>
          </cell>
          <cell r="BV225">
            <v>0</v>
          </cell>
        </row>
        <row r="226">
          <cell r="A226">
            <v>303</v>
          </cell>
          <cell r="B226" t="str">
            <v>Recoupment Academy</v>
          </cell>
          <cell r="C226">
            <v>141849</v>
          </cell>
          <cell r="D226">
            <v>9352927</v>
          </cell>
          <cell r="E226" t="str">
            <v>The Beeches Community Primary Schools (Formerly Whitton Community Primary School)</v>
          </cell>
          <cell r="F226">
            <v>285</v>
          </cell>
          <cell r="G226">
            <v>285</v>
          </cell>
          <cell r="H226">
            <v>0</v>
          </cell>
          <cell r="I226">
            <v>876090</v>
          </cell>
          <cell r="J226">
            <v>0</v>
          </cell>
          <cell r="K226">
            <v>0</v>
          </cell>
          <cell r="L226">
            <v>47839.999999999956</v>
          </cell>
          <cell r="M226">
            <v>0</v>
          </cell>
          <cell r="N226">
            <v>66115.086206896551</v>
          </cell>
          <cell r="O226">
            <v>0</v>
          </cell>
          <cell r="P226">
            <v>859.99999999999727</v>
          </cell>
          <cell r="Q226">
            <v>3119.9999999999973</v>
          </cell>
          <cell r="R226">
            <v>40999.999999999985</v>
          </cell>
          <cell r="S226">
            <v>55180.000000000051</v>
          </cell>
          <cell r="T226">
            <v>5225.0000000000036</v>
          </cell>
          <cell r="U226">
            <v>0</v>
          </cell>
          <cell r="V226">
            <v>0</v>
          </cell>
          <cell r="W226">
            <v>0</v>
          </cell>
          <cell r="X226">
            <v>0</v>
          </cell>
          <cell r="Y226">
            <v>0</v>
          </cell>
          <cell r="Z226">
            <v>0</v>
          </cell>
          <cell r="AA226">
            <v>0</v>
          </cell>
          <cell r="AB226">
            <v>18706.790123456758</v>
          </cell>
          <cell r="AC226">
            <v>0</v>
          </cell>
          <cell r="AD226">
            <v>0</v>
          </cell>
          <cell r="AE226">
            <v>118190.1063829787</v>
          </cell>
          <cell r="AF226">
            <v>0</v>
          </cell>
          <cell r="AG226">
            <v>2609.9999999999923</v>
          </cell>
          <cell r="AH226">
            <v>0</v>
          </cell>
          <cell r="AI226">
            <v>117800</v>
          </cell>
          <cell r="AJ226">
            <v>0</v>
          </cell>
          <cell r="AK226">
            <v>0</v>
          </cell>
          <cell r="AL226">
            <v>0</v>
          </cell>
          <cell r="AM226">
            <v>5632</v>
          </cell>
          <cell r="AN226">
            <v>0</v>
          </cell>
          <cell r="AO226">
            <v>0</v>
          </cell>
          <cell r="AP226">
            <v>0</v>
          </cell>
          <cell r="AQ226">
            <v>0</v>
          </cell>
          <cell r="AR226">
            <v>0</v>
          </cell>
          <cell r="AS226">
            <v>0</v>
          </cell>
          <cell r="AT226">
            <v>0</v>
          </cell>
          <cell r="AU226">
            <v>0</v>
          </cell>
          <cell r="AV226">
            <v>876090</v>
          </cell>
          <cell r="AW226">
            <v>358846.98271333205</v>
          </cell>
          <cell r="AX226">
            <v>123432</v>
          </cell>
          <cell r="AY226">
            <v>237859.01348642696</v>
          </cell>
          <cell r="AZ226">
            <v>1358368.9827133319</v>
          </cell>
          <cell r="BA226">
            <v>1352736.9827133319</v>
          </cell>
          <cell r="BB226">
            <v>4180</v>
          </cell>
          <cell r="BC226">
            <v>1191300</v>
          </cell>
          <cell r="BD226">
            <v>0</v>
          </cell>
          <cell r="BE226">
            <v>0</v>
          </cell>
          <cell r="BF226">
            <v>1358368.9827133319</v>
          </cell>
          <cell r="BG226">
            <v>1358368.9827133322</v>
          </cell>
          <cell r="BH226">
            <v>0</v>
          </cell>
          <cell r="BI226">
            <v>1196932</v>
          </cell>
          <cell r="BJ226">
            <v>1073500</v>
          </cell>
          <cell r="BK226">
            <v>1234936.9827133319</v>
          </cell>
          <cell r="BL226">
            <v>4333.1122200467789</v>
          </cell>
          <cell r="BM226">
            <v>4326.3727020618562</v>
          </cell>
          <cell r="BN226">
            <v>1.5577756353979406E-3</v>
          </cell>
          <cell r="BO226">
            <v>1.6922580014602059E-2</v>
          </cell>
          <cell r="BP226">
            <v>20865.815643735084</v>
          </cell>
          <cell r="BQ226">
            <v>1379234.7983570669</v>
          </cell>
          <cell r="BR226">
            <v>4819.6589416037432</v>
          </cell>
          <cell r="BS226" t="str">
            <v>Y</v>
          </cell>
          <cell r="BT226">
            <v>4839.4203451125159</v>
          </cell>
          <cell r="BU226">
            <v>1.9682661314698091E-2</v>
          </cell>
          <cell r="BV226">
            <v>0</v>
          </cell>
        </row>
        <row r="227">
          <cell r="A227">
            <v>404</v>
          </cell>
          <cell r="B227" t="str">
            <v>Recoupment Academy</v>
          </cell>
          <cell r="C227">
            <v>143056</v>
          </cell>
          <cell r="D227">
            <v>9353002</v>
          </cell>
          <cell r="E227" t="str">
            <v>Bardwell Church of England Primary School</v>
          </cell>
          <cell r="F227">
            <v>51</v>
          </cell>
          <cell r="G227">
            <v>51</v>
          </cell>
          <cell r="H227">
            <v>0</v>
          </cell>
          <cell r="I227">
            <v>156774</v>
          </cell>
          <cell r="J227">
            <v>0</v>
          </cell>
          <cell r="K227">
            <v>0</v>
          </cell>
          <cell r="L227">
            <v>3219.9999999999927</v>
          </cell>
          <cell r="M227">
            <v>0</v>
          </cell>
          <cell r="N227">
            <v>4024.9999999999909</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1683</v>
          </cell>
          <cell r="AC227">
            <v>0</v>
          </cell>
          <cell r="AD227">
            <v>0</v>
          </cell>
          <cell r="AE227">
            <v>15782.282608695652</v>
          </cell>
          <cell r="AF227">
            <v>0</v>
          </cell>
          <cell r="AG227">
            <v>1745.9999999999993</v>
          </cell>
          <cell r="AH227">
            <v>0</v>
          </cell>
          <cell r="AI227">
            <v>117800</v>
          </cell>
          <cell r="AJ227">
            <v>0</v>
          </cell>
          <cell r="AK227">
            <v>0</v>
          </cell>
          <cell r="AL227">
            <v>0</v>
          </cell>
          <cell r="AM227">
            <v>2016.74</v>
          </cell>
          <cell r="AN227">
            <v>0</v>
          </cell>
          <cell r="AO227">
            <v>0</v>
          </cell>
          <cell r="AP227">
            <v>0</v>
          </cell>
          <cell r="AQ227">
            <v>0</v>
          </cell>
          <cell r="AR227">
            <v>0</v>
          </cell>
          <cell r="AS227">
            <v>0</v>
          </cell>
          <cell r="AT227">
            <v>0</v>
          </cell>
          <cell r="AU227">
            <v>0</v>
          </cell>
          <cell r="AV227">
            <v>156774</v>
          </cell>
          <cell r="AW227">
            <v>26456.282608695634</v>
          </cell>
          <cell r="AX227">
            <v>119816.74</v>
          </cell>
          <cell r="AY227">
            <v>29403.646608695642</v>
          </cell>
          <cell r="AZ227">
            <v>303047.02260869561</v>
          </cell>
          <cell r="BA227">
            <v>301030.28260869562</v>
          </cell>
          <cell r="BB227">
            <v>4180</v>
          </cell>
          <cell r="BC227">
            <v>213180</v>
          </cell>
          <cell r="BD227">
            <v>0</v>
          </cell>
          <cell r="BE227">
            <v>0</v>
          </cell>
          <cell r="BF227">
            <v>303047.02260869561</v>
          </cell>
          <cell r="BG227">
            <v>303047.02260869567</v>
          </cell>
          <cell r="BH227">
            <v>0</v>
          </cell>
          <cell r="BI227">
            <v>215196.74</v>
          </cell>
          <cell r="BJ227">
            <v>95379.999999999985</v>
          </cell>
          <cell r="BK227">
            <v>183230.28260869562</v>
          </cell>
          <cell r="BL227">
            <v>3592.7506393861886</v>
          </cell>
          <cell r="BM227">
            <v>3703.0232551724143</v>
          </cell>
          <cell r="BN227">
            <v>-2.9779077307223501E-2</v>
          </cell>
          <cell r="BO227">
            <v>4.82594329572235E-2</v>
          </cell>
          <cell r="BP227">
            <v>9113.9959286236663</v>
          </cell>
          <cell r="BQ227">
            <v>312161.01853731927</v>
          </cell>
          <cell r="BR227">
            <v>6081.2603634768484</v>
          </cell>
          <cell r="BS227" t="str">
            <v>Y</v>
          </cell>
          <cell r="BT227">
            <v>6120.8042850454758</v>
          </cell>
          <cell r="BU227">
            <v>6.1849320442195932E-2</v>
          </cell>
          <cell r="BV227">
            <v>0</v>
          </cell>
        </row>
        <row r="228">
          <cell r="A228">
            <v>441</v>
          </cell>
          <cell r="B228" t="str">
            <v>Recoupment Academy</v>
          </cell>
          <cell r="C228">
            <v>142547</v>
          </cell>
          <cell r="D228">
            <v>9353025</v>
          </cell>
          <cell r="E228" t="str">
            <v>Great Barton Church of England Primary Academy</v>
          </cell>
          <cell r="F228">
            <v>209</v>
          </cell>
          <cell r="G228">
            <v>209</v>
          </cell>
          <cell r="H228">
            <v>0</v>
          </cell>
          <cell r="I228">
            <v>642466</v>
          </cell>
          <cell r="J228">
            <v>0</v>
          </cell>
          <cell r="K228">
            <v>0</v>
          </cell>
          <cell r="L228">
            <v>4140</v>
          </cell>
          <cell r="M228">
            <v>0</v>
          </cell>
          <cell r="N228">
            <v>8708.3333333333339</v>
          </cell>
          <cell r="O228">
            <v>0</v>
          </cell>
          <cell r="P228">
            <v>648.10096153846052</v>
          </cell>
          <cell r="Q228">
            <v>783.74999999999875</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36616.799999999996</v>
          </cell>
          <cell r="AF228">
            <v>0</v>
          </cell>
          <cell r="AG228">
            <v>0</v>
          </cell>
          <cell r="AH228">
            <v>0</v>
          </cell>
          <cell r="AI228">
            <v>117800</v>
          </cell>
          <cell r="AJ228">
            <v>0</v>
          </cell>
          <cell r="AK228">
            <v>0</v>
          </cell>
          <cell r="AL228">
            <v>0</v>
          </cell>
          <cell r="AM228">
            <v>2892.8</v>
          </cell>
          <cell r="AN228">
            <v>0</v>
          </cell>
          <cell r="AO228">
            <v>0</v>
          </cell>
          <cell r="AP228">
            <v>0</v>
          </cell>
          <cell r="AQ228">
            <v>0</v>
          </cell>
          <cell r="AR228">
            <v>0</v>
          </cell>
          <cell r="AS228">
            <v>0</v>
          </cell>
          <cell r="AT228">
            <v>0</v>
          </cell>
          <cell r="AU228">
            <v>0</v>
          </cell>
          <cell r="AV228">
            <v>642466</v>
          </cell>
          <cell r="AW228">
            <v>50896.984294871785</v>
          </cell>
          <cell r="AX228">
            <v>120692.8</v>
          </cell>
          <cell r="AY228">
            <v>53755.756147435895</v>
          </cell>
          <cell r="AZ228">
            <v>814055.78429487185</v>
          </cell>
          <cell r="BA228">
            <v>811162.9842948718</v>
          </cell>
          <cell r="BB228">
            <v>4180</v>
          </cell>
          <cell r="BC228">
            <v>873620</v>
          </cell>
          <cell r="BD228">
            <v>62457.0157051282</v>
          </cell>
          <cell r="BE228">
            <v>0</v>
          </cell>
          <cell r="BF228">
            <v>876512.8</v>
          </cell>
          <cell r="BG228">
            <v>876512.80000000016</v>
          </cell>
          <cell r="BH228">
            <v>0</v>
          </cell>
          <cell r="BI228">
            <v>876512.8</v>
          </cell>
          <cell r="BJ228">
            <v>755820</v>
          </cell>
          <cell r="BK228">
            <v>755820</v>
          </cell>
          <cell r="BL228">
            <v>3616.3636363636365</v>
          </cell>
          <cell r="BM228">
            <v>3352.4290196078432</v>
          </cell>
          <cell r="BN228">
            <v>7.8729367635251984E-2</v>
          </cell>
          <cell r="BO228">
            <v>0</v>
          </cell>
          <cell r="BP228">
            <v>0</v>
          </cell>
          <cell r="BQ228">
            <v>876512.8</v>
          </cell>
          <cell r="BR228">
            <v>4180</v>
          </cell>
          <cell r="BS228" t="str">
            <v>Y</v>
          </cell>
          <cell r="BT228">
            <v>4193.8411483253594</v>
          </cell>
          <cell r="BU228">
            <v>6.3922205916261632E-2</v>
          </cell>
          <cell r="BV228">
            <v>0</v>
          </cell>
        </row>
        <row r="229">
          <cell r="A229">
            <v>492</v>
          </cell>
          <cell r="B229" t="str">
            <v>Recoupment Academy</v>
          </cell>
          <cell r="C229">
            <v>142554</v>
          </cell>
          <cell r="D229">
            <v>9353054</v>
          </cell>
          <cell r="E229" t="str">
            <v>Rattlesden Church of England Primary Academy</v>
          </cell>
          <cell r="F229">
            <v>123</v>
          </cell>
          <cell r="G229">
            <v>123</v>
          </cell>
          <cell r="H229">
            <v>0</v>
          </cell>
          <cell r="I229">
            <v>378102</v>
          </cell>
          <cell r="J229">
            <v>0</v>
          </cell>
          <cell r="K229">
            <v>0</v>
          </cell>
          <cell r="L229">
            <v>7359.9999999999927</v>
          </cell>
          <cell r="M229">
            <v>0</v>
          </cell>
          <cell r="N229">
            <v>11292.226890756301</v>
          </cell>
          <cell r="O229">
            <v>0</v>
          </cell>
          <cell r="P229">
            <v>215.00000000000006</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37711.800000000003</v>
          </cell>
          <cell r="AF229">
            <v>0</v>
          </cell>
          <cell r="AG229">
            <v>0</v>
          </cell>
          <cell r="AH229">
            <v>0</v>
          </cell>
          <cell r="AI229">
            <v>117800</v>
          </cell>
          <cell r="AJ229">
            <v>16101.468624833098</v>
          </cell>
          <cell r="AK229">
            <v>0</v>
          </cell>
          <cell r="AL229">
            <v>0</v>
          </cell>
          <cell r="AM229">
            <v>2739.2</v>
          </cell>
          <cell r="AN229">
            <v>0</v>
          </cell>
          <cell r="AO229">
            <v>0</v>
          </cell>
          <cell r="AP229">
            <v>0</v>
          </cell>
          <cell r="AQ229">
            <v>0</v>
          </cell>
          <cell r="AR229">
            <v>0</v>
          </cell>
          <cell r="AS229">
            <v>0</v>
          </cell>
          <cell r="AT229">
            <v>0</v>
          </cell>
          <cell r="AU229">
            <v>0</v>
          </cell>
          <cell r="AV229">
            <v>378102</v>
          </cell>
          <cell r="AW229">
            <v>56579.0268907563</v>
          </cell>
          <cell r="AX229">
            <v>136640.66862483311</v>
          </cell>
          <cell r="AY229">
            <v>57144.277445378153</v>
          </cell>
          <cell r="AZ229">
            <v>571321.69551558944</v>
          </cell>
          <cell r="BA229">
            <v>568582.49551558949</v>
          </cell>
          <cell r="BB229">
            <v>4180</v>
          </cell>
          <cell r="BC229">
            <v>514140</v>
          </cell>
          <cell r="BD229">
            <v>0</v>
          </cell>
          <cell r="BE229">
            <v>0</v>
          </cell>
          <cell r="BF229">
            <v>571321.69551558944</v>
          </cell>
          <cell r="BG229">
            <v>571321.69551558932</v>
          </cell>
          <cell r="BH229">
            <v>0</v>
          </cell>
          <cell r="BI229">
            <v>516879.2</v>
          </cell>
          <cell r="BJ229">
            <v>380238.5313751669</v>
          </cell>
          <cell r="BK229">
            <v>434681.02689075633</v>
          </cell>
          <cell r="BL229">
            <v>3533.9920885427346</v>
          </cell>
          <cell r="BM229">
            <v>3497.8349237193747</v>
          </cell>
          <cell r="BN229">
            <v>1.0337012927103092E-2</v>
          </cell>
          <cell r="BO229">
            <v>8.1433427228969069E-3</v>
          </cell>
          <cell r="BP229">
            <v>3503.5404343516739</v>
          </cell>
          <cell r="BQ229">
            <v>574825.2359499411</v>
          </cell>
          <cell r="BR229">
            <v>4651.1059833328545</v>
          </cell>
          <cell r="BS229" t="str">
            <v>Y</v>
          </cell>
          <cell r="BT229">
            <v>4673.3759020320413</v>
          </cell>
          <cell r="BU229">
            <v>1.7228821459356336E-3</v>
          </cell>
          <cell r="BV229">
            <v>0</v>
          </cell>
        </row>
        <row r="230">
          <cell r="A230">
            <v>514</v>
          </cell>
          <cell r="B230" t="str">
            <v>Recoupment Academy</v>
          </cell>
          <cell r="C230">
            <v>142562</v>
          </cell>
          <cell r="D230">
            <v>9353062</v>
          </cell>
          <cell r="E230" t="str">
            <v>Thurston Church of England Primary Academy</v>
          </cell>
          <cell r="F230">
            <v>199</v>
          </cell>
          <cell r="G230">
            <v>199</v>
          </cell>
          <cell r="H230">
            <v>0</v>
          </cell>
          <cell r="I230">
            <v>611726</v>
          </cell>
          <cell r="J230">
            <v>0</v>
          </cell>
          <cell r="K230">
            <v>0</v>
          </cell>
          <cell r="L230">
            <v>10579.999999999984</v>
          </cell>
          <cell r="M230">
            <v>0</v>
          </cell>
          <cell r="N230">
            <v>13622.023809523809</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614.88764044943844</v>
          </cell>
          <cell r="AC230">
            <v>0</v>
          </cell>
          <cell r="AD230">
            <v>0</v>
          </cell>
          <cell r="AE230">
            <v>39173.932584269663</v>
          </cell>
          <cell r="AF230">
            <v>0</v>
          </cell>
          <cell r="AG230">
            <v>0</v>
          </cell>
          <cell r="AH230">
            <v>0</v>
          </cell>
          <cell r="AI230">
            <v>117800</v>
          </cell>
          <cell r="AJ230">
            <v>0</v>
          </cell>
          <cell r="AK230">
            <v>0</v>
          </cell>
          <cell r="AL230">
            <v>0</v>
          </cell>
          <cell r="AM230">
            <v>3276.8</v>
          </cell>
          <cell r="AN230">
            <v>0</v>
          </cell>
          <cell r="AO230">
            <v>0</v>
          </cell>
          <cell r="AP230">
            <v>0</v>
          </cell>
          <cell r="AQ230">
            <v>0</v>
          </cell>
          <cell r="AR230">
            <v>0</v>
          </cell>
          <cell r="AS230">
            <v>0</v>
          </cell>
          <cell r="AT230">
            <v>0</v>
          </cell>
          <cell r="AU230">
            <v>0</v>
          </cell>
          <cell r="AV230">
            <v>611726</v>
          </cell>
          <cell r="AW230">
            <v>63990.844034242895</v>
          </cell>
          <cell r="AX230">
            <v>121076.8</v>
          </cell>
          <cell r="AY230">
            <v>61273.808489031566</v>
          </cell>
          <cell r="AZ230">
            <v>796793.64403424296</v>
          </cell>
          <cell r="BA230">
            <v>793516.84403424291</v>
          </cell>
          <cell r="BB230">
            <v>4180</v>
          </cell>
          <cell r="BC230">
            <v>831820</v>
          </cell>
          <cell r="BD230">
            <v>38303.155965757091</v>
          </cell>
          <cell r="BE230">
            <v>0</v>
          </cell>
          <cell r="BF230">
            <v>835096.8</v>
          </cell>
          <cell r="BG230">
            <v>835096.8</v>
          </cell>
          <cell r="BH230">
            <v>0</v>
          </cell>
          <cell r="BI230">
            <v>835096.8</v>
          </cell>
          <cell r="BJ230">
            <v>714020</v>
          </cell>
          <cell r="BK230">
            <v>714020</v>
          </cell>
          <cell r="BL230">
            <v>3588.0402010050252</v>
          </cell>
          <cell r="BM230">
            <v>3430.3543526315793</v>
          </cell>
          <cell r="BN230">
            <v>4.5967801621566579E-2</v>
          </cell>
          <cell r="BO230">
            <v>0</v>
          </cell>
          <cell r="BP230">
            <v>0</v>
          </cell>
          <cell r="BQ230">
            <v>835096.8</v>
          </cell>
          <cell r="BR230">
            <v>4180</v>
          </cell>
          <cell r="BS230" t="str">
            <v>Y</v>
          </cell>
          <cell r="BT230">
            <v>4196.4663316582919</v>
          </cell>
          <cell r="BU230">
            <v>4.6650619344115851E-2</v>
          </cell>
          <cell r="BV230">
            <v>0</v>
          </cell>
        </row>
        <row r="231">
          <cell r="A231">
            <v>20</v>
          </cell>
          <cell r="B231" t="str">
            <v>Recoupment Academy</v>
          </cell>
          <cell r="C231">
            <v>146148</v>
          </cell>
          <cell r="D231">
            <v>9353081</v>
          </cell>
          <cell r="E231" t="str">
            <v>Charsfield Church of England Primary School</v>
          </cell>
          <cell r="F231">
            <v>36</v>
          </cell>
          <cell r="G231">
            <v>36</v>
          </cell>
          <cell r="H231">
            <v>0</v>
          </cell>
          <cell r="I231">
            <v>110664</v>
          </cell>
          <cell r="J231">
            <v>0</v>
          </cell>
          <cell r="K231">
            <v>0</v>
          </cell>
          <cell r="L231">
            <v>2760.0000000000055</v>
          </cell>
          <cell r="M231">
            <v>0</v>
          </cell>
          <cell r="N231">
            <v>4140</v>
          </cell>
          <cell r="O231">
            <v>0</v>
          </cell>
          <cell r="P231">
            <v>1075.0000000000009</v>
          </cell>
          <cell r="Q231">
            <v>0</v>
          </cell>
          <cell r="R231">
            <v>0</v>
          </cell>
          <cell r="S231">
            <v>445.0000000000004</v>
          </cell>
          <cell r="T231">
            <v>0</v>
          </cell>
          <cell r="U231">
            <v>0</v>
          </cell>
          <cell r="V231">
            <v>0</v>
          </cell>
          <cell r="W231">
            <v>0</v>
          </cell>
          <cell r="X231">
            <v>0</v>
          </cell>
          <cell r="Y231">
            <v>0</v>
          </cell>
          <cell r="Z231">
            <v>0</v>
          </cell>
          <cell r="AA231">
            <v>0</v>
          </cell>
          <cell r="AB231">
            <v>0</v>
          </cell>
          <cell r="AC231">
            <v>0</v>
          </cell>
          <cell r="AD231">
            <v>0</v>
          </cell>
          <cell r="AE231">
            <v>14078.571428571429</v>
          </cell>
          <cell r="AF231">
            <v>0</v>
          </cell>
          <cell r="AG231">
            <v>755.99999999999909</v>
          </cell>
          <cell r="AH231">
            <v>0</v>
          </cell>
          <cell r="AI231">
            <v>117800</v>
          </cell>
          <cell r="AJ231">
            <v>45000</v>
          </cell>
          <cell r="AK231">
            <v>0</v>
          </cell>
          <cell r="AL231">
            <v>0</v>
          </cell>
          <cell r="AM231">
            <v>1013.76</v>
          </cell>
          <cell r="AN231">
            <v>0</v>
          </cell>
          <cell r="AO231">
            <v>0</v>
          </cell>
          <cell r="AP231">
            <v>0</v>
          </cell>
          <cell r="AQ231">
            <v>0</v>
          </cell>
          <cell r="AR231">
            <v>0</v>
          </cell>
          <cell r="AS231">
            <v>0</v>
          </cell>
          <cell r="AT231">
            <v>0</v>
          </cell>
          <cell r="AU231">
            <v>0</v>
          </cell>
          <cell r="AV231">
            <v>110664</v>
          </cell>
          <cell r="AW231">
            <v>23254.571428571435</v>
          </cell>
          <cell r="AX231">
            <v>163813.76000000001</v>
          </cell>
          <cell r="AY231">
            <v>28287.435428571436</v>
          </cell>
          <cell r="AZ231">
            <v>297732.33142857143</v>
          </cell>
          <cell r="BA231">
            <v>296718.57142857142</v>
          </cell>
          <cell r="BB231">
            <v>4180</v>
          </cell>
          <cell r="BC231">
            <v>150480</v>
          </cell>
          <cell r="BD231">
            <v>0</v>
          </cell>
          <cell r="BE231">
            <v>0</v>
          </cell>
          <cell r="BF231">
            <v>297732.33142857143</v>
          </cell>
          <cell r="BG231">
            <v>297732.33142857143</v>
          </cell>
          <cell r="BH231">
            <v>0</v>
          </cell>
          <cell r="BI231">
            <v>151493.76000000001</v>
          </cell>
          <cell r="BJ231">
            <v>-12319.999999999991</v>
          </cell>
          <cell r="BK231">
            <v>133918.57142857142</v>
          </cell>
          <cell r="BL231">
            <v>3719.9603174603171</v>
          </cell>
          <cell r="BM231">
            <v>3447.1379341463426</v>
          </cell>
          <cell r="BN231">
            <v>7.9144608810536893E-2</v>
          </cell>
          <cell r="BO231">
            <v>0</v>
          </cell>
          <cell r="BP231">
            <v>0</v>
          </cell>
          <cell r="BQ231">
            <v>297732.33142857143</v>
          </cell>
          <cell r="BR231">
            <v>8242.1825396825388</v>
          </cell>
          <cell r="BS231" t="str">
            <v>Y</v>
          </cell>
          <cell r="BT231">
            <v>8270.3425396825405</v>
          </cell>
          <cell r="BU231">
            <v>0.11127520994446893</v>
          </cell>
          <cell r="BV231">
            <v>0</v>
          </cell>
        </row>
        <row r="232">
          <cell r="A232">
            <v>26</v>
          </cell>
          <cell r="B232" t="str">
            <v>Recoupment Academy</v>
          </cell>
          <cell r="C232">
            <v>146234</v>
          </cell>
          <cell r="D232">
            <v>9353084</v>
          </cell>
          <cell r="E232" t="str">
            <v>Dennington Church of England Primary School</v>
          </cell>
          <cell r="F232">
            <v>71</v>
          </cell>
          <cell r="G232">
            <v>71</v>
          </cell>
          <cell r="H232">
            <v>0</v>
          </cell>
          <cell r="I232">
            <v>218254</v>
          </cell>
          <cell r="J232">
            <v>0</v>
          </cell>
          <cell r="K232">
            <v>0</v>
          </cell>
          <cell r="L232">
            <v>7820.0000000000045</v>
          </cell>
          <cell r="M232">
            <v>0</v>
          </cell>
          <cell r="N232">
            <v>13405.223880597016</v>
          </cell>
          <cell r="O232">
            <v>0</v>
          </cell>
          <cell r="P232">
            <v>645.00000000000045</v>
          </cell>
          <cell r="Q232">
            <v>0</v>
          </cell>
          <cell r="R232">
            <v>0</v>
          </cell>
          <cell r="S232">
            <v>0</v>
          </cell>
          <cell r="T232">
            <v>0</v>
          </cell>
          <cell r="U232">
            <v>0</v>
          </cell>
          <cell r="V232">
            <v>0</v>
          </cell>
          <cell r="W232">
            <v>0</v>
          </cell>
          <cell r="X232">
            <v>0</v>
          </cell>
          <cell r="Y232">
            <v>0</v>
          </cell>
          <cell r="Z232">
            <v>0</v>
          </cell>
          <cell r="AA232">
            <v>0</v>
          </cell>
          <cell r="AB232">
            <v>640.16393442622871</v>
          </cell>
          <cell r="AC232">
            <v>0</v>
          </cell>
          <cell r="AD232">
            <v>0</v>
          </cell>
          <cell r="AE232">
            <v>23718.813559322036</v>
          </cell>
          <cell r="AF232">
            <v>0</v>
          </cell>
          <cell r="AG232">
            <v>0</v>
          </cell>
          <cell r="AH232">
            <v>0</v>
          </cell>
          <cell r="AI232">
            <v>117800</v>
          </cell>
          <cell r="AJ232">
            <v>45000</v>
          </cell>
          <cell r="AK232">
            <v>0</v>
          </cell>
          <cell r="AL232">
            <v>0</v>
          </cell>
          <cell r="AM232">
            <v>839.68</v>
          </cell>
          <cell r="AN232">
            <v>0</v>
          </cell>
          <cell r="AO232">
            <v>0</v>
          </cell>
          <cell r="AP232">
            <v>0</v>
          </cell>
          <cell r="AQ232">
            <v>0</v>
          </cell>
          <cell r="AR232">
            <v>0</v>
          </cell>
          <cell r="AS232">
            <v>0</v>
          </cell>
          <cell r="AT232">
            <v>0</v>
          </cell>
          <cell r="AU232">
            <v>0</v>
          </cell>
          <cell r="AV232">
            <v>218254</v>
          </cell>
          <cell r="AW232">
            <v>46229.201374345284</v>
          </cell>
          <cell r="AX232">
            <v>163639.67999999999</v>
          </cell>
          <cell r="AY232">
            <v>44652.789499620543</v>
          </cell>
          <cell r="AZ232">
            <v>428122.88137434528</v>
          </cell>
          <cell r="BA232">
            <v>427283.20137434528</v>
          </cell>
          <cell r="BB232">
            <v>4180</v>
          </cell>
          <cell r="BC232">
            <v>296780</v>
          </cell>
          <cell r="BD232">
            <v>0</v>
          </cell>
          <cell r="BE232">
            <v>0</v>
          </cell>
          <cell r="BF232">
            <v>428122.88137434528</v>
          </cell>
          <cell r="BG232">
            <v>428122.88137434528</v>
          </cell>
          <cell r="BH232">
            <v>0</v>
          </cell>
          <cell r="BI232">
            <v>297619.68</v>
          </cell>
          <cell r="BJ232">
            <v>133980</v>
          </cell>
          <cell r="BK232">
            <v>264483.20137434528</v>
          </cell>
          <cell r="BL232">
            <v>3725.1155123147223</v>
          </cell>
          <cell r="BM232">
            <v>3470.1955681818185</v>
          </cell>
          <cell r="BN232">
            <v>7.3459820671279069E-2</v>
          </cell>
          <cell r="BO232">
            <v>0</v>
          </cell>
          <cell r="BP232">
            <v>0</v>
          </cell>
          <cell r="BQ232">
            <v>428122.88137434528</v>
          </cell>
          <cell r="BR232">
            <v>6018.0732587935954</v>
          </cell>
          <cell r="BS232" t="str">
            <v>Y</v>
          </cell>
          <cell r="BT232">
            <v>6029.8997376668349</v>
          </cell>
          <cell r="BU232">
            <v>1.3533139083195644E-2</v>
          </cell>
          <cell r="BV232">
            <v>0</v>
          </cell>
        </row>
        <row r="233">
          <cell r="A233">
            <v>36</v>
          </cell>
          <cell r="B233" t="str">
            <v>Recoupment Academy</v>
          </cell>
          <cell r="C233">
            <v>145696</v>
          </cell>
          <cell r="D233">
            <v>9353089</v>
          </cell>
          <cell r="E233" t="str">
            <v>Fressingfield Church of England Primary School</v>
          </cell>
          <cell r="F233">
            <v>123</v>
          </cell>
          <cell r="G233">
            <v>123</v>
          </cell>
          <cell r="H233">
            <v>0</v>
          </cell>
          <cell r="I233">
            <v>378102</v>
          </cell>
          <cell r="J233">
            <v>0</v>
          </cell>
          <cell r="K233">
            <v>0</v>
          </cell>
          <cell r="L233">
            <v>8739.9999999999909</v>
          </cell>
          <cell r="M233">
            <v>0</v>
          </cell>
          <cell r="N233">
            <v>13260.9375</v>
          </cell>
          <cell r="O233">
            <v>0</v>
          </cell>
          <cell r="P233">
            <v>2365.0000000000005</v>
          </cell>
          <cell r="Q233">
            <v>0</v>
          </cell>
          <cell r="R233">
            <v>0</v>
          </cell>
          <cell r="S233">
            <v>0</v>
          </cell>
          <cell r="T233">
            <v>0</v>
          </cell>
          <cell r="U233">
            <v>0</v>
          </cell>
          <cell r="V233">
            <v>0</v>
          </cell>
          <cell r="W233">
            <v>0</v>
          </cell>
          <cell r="X233">
            <v>0</v>
          </cell>
          <cell r="Y233">
            <v>0</v>
          </cell>
          <cell r="Z233">
            <v>0</v>
          </cell>
          <cell r="AA233">
            <v>0</v>
          </cell>
          <cell r="AB233">
            <v>626.38888888888903</v>
          </cell>
          <cell r="AC233">
            <v>0</v>
          </cell>
          <cell r="AD233">
            <v>0</v>
          </cell>
          <cell r="AE233">
            <v>41798.793103448283</v>
          </cell>
          <cell r="AF233">
            <v>0</v>
          </cell>
          <cell r="AG233">
            <v>0</v>
          </cell>
          <cell r="AH233">
            <v>0</v>
          </cell>
          <cell r="AI233">
            <v>117800</v>
          </cell>
          <cell r="AJ233">
            <v>16101.468624833098</v>
          </cell>
          <cell r="AK233">
            <v>0</v>
          </cell>
          <cell r="AL233">
            <v>0</v>
          </cell>
          <cell r="AM233">
            <v>4505.6000000000004</v>
          </cell>
          <cell r="AN233">
            <v>0</v>
          </cell>
          <cell r="AO233">
            <v>0</v>
          </cell>
          <cell r="AP233">
            <v>0</v>
          </cell>
          <cell r="AQ233">
            <v>0</v>
          </cell>
          <cell r="AR233">
            <v>0</v>
          </cell>
          <cell r="AS233">
            <v>0</v>
          </cell>
          <cell r="AT233">
            <v>0</v>
          </cell>
          <cell r="AU233">
            <v>0</v>
          </cell>
          <cell r="AV233">
            <v>378102</v>
          </cell>
          <cell r="AW233">
            <v>66791.119492337166</v>
          </cell>
          <cell r="AX233">
            <v>138407.0686248331</v>
          </cell>
          <cell r="AY233">
            <v>63980.625853448277</v>
          </cell>
          <cell r="AZ233">
            <v>583300.18811717024</v>
          </cell>
          <cell r="BA233">
            <v>578794.58811717026</v>
          </cell>
          <cell r="BB233">
            <v>4180</v>
          </cell>
          <cell r="BC233">
            <v>514140</v>
          </cell>
          <cell r="BD233">
            <v>0</v>
          </cell>
          <cell r="BE233">
            <v>0</v>
          </cell>
          <cell r="BF233">
            <v>583300.18811717024</v>
          </cell>
          <cell r="BG233">
            <v>583300.18811717024</v>
          </cell>
          <cell r="BH233">
            <v>0</v>
          </cell>
          <cell r="BI233">
            <v>518645.6</v>
          </cell>
          <cell r="BJ233">
            <v>380238.5313751669</v>
          </cell>
          <cell r="BK233">
            <v>444893.11949233717</v>
          </cell>
          <cell r="BL233">
            <v>3617.0172316450175</v>
          </cell>
          <cell r="BM233">
            <v>3433.1822005826893</v>
          </cell>
          <cell r="BN233">
            <v>5.3546540883011452E-2</v>
          </cell>
          <cell r="BO233">
            <v>0</v>
          </cell>
          <cell r="BP233">
            <v>0</v>
          </cell>
          <cell r="BQ233">
            <v>583300.18811717024</v>
          </cell>
          <cell r="BR233">
            <v>4705.6470578631724</v>
          </cell>
          <cell r="BS233" t="str">
            <v>Y</v>
          </cell>
          <cell r="BT233">
            <v>4742.2779521721159</v>
          </cell>
          <cell r="BU233">
            <v>5.253919666353779E-2</v>
          </cell>
          <cell r="BV233">
            <v>0</v>
          </cell>
        </row>
        <row r="234">
          <cell r="A234">
            <v>449</v>
          </cell>
          <cell r="B234" t="str">
            <v>Recoupment Academy</v>
          </cell>
          <cell r="C234">
            <v>146175</v>
          </cell>
          <cell r="D234">
            <v>9353091</v>
          </cell>
          <cell r="E234" t="str">
            <v>Crawford's Church of England Primary School</v>
          </cell>
          <cell r="F234">
            <v>63</v>
          </cell>
          <cell r="G234">
            <v>63</v>
          </cell>
          <cell r="H234">
            <v>0</v>
          </cell>
          <cell r="I234">
            <v>193662</v>
          </cell>
          <cell r="J234">
            <v>0</v>
          </cell>
          <cell r="K234">
            <v>0</v>
          </cell>
          <cell r="L234">
            <v>11500.000000000007</v>
          </cell>
          <cell r="M234">
            <v>0</v>
          </cell>
          <cell r="N234">
            <v>17014.772727272728</v>
          </cell>
          <cell r="O234">
            <v>0</v>
          </cell>
          <cell r="P234">
            <v>215.00000000000037</v>
          </cell>
          <cell r="Q234">
            <v>779.99999999999977</v>
          </cell>
          <cell r="R234">
            <v>0</v>
          </cell>
          <cell r="S234">
            <v>0</v>
          </cell>
          <cell r="T234">
            <v>0</v>
          </cell>
          <cell r="U234">
            <v>0</v>
          </cell>
          <cell r="V234">
            <v>0</v>
          </cell>
          <cell r="W234">
            <v>0</v>
          </cell>
          <cell r="X234">
            <v>0</v>
          </cell>
          <cell r="Y234">
            <v>0</v>
          </cell>
          <cell r="Z234">
            <v>0</v>
          </cell>
          <cell r="AA234">
            <v>0</v>
          </cell>
          <cell r="AB234">
            <v>1332.692307692309</v>
          </cell>
          <cell r="AC234">
            <v>0</v>
          </cell>
          <cell r="AD234">
            <v>0</v>
          </cell>
          <cell r="AE234">
            <v>30481.744186046511</v>
          </cell>
          <cell r="AF234">
            <v>0</v>
          </cell>
          <cell r="AG234">
            <v>4698.0000000000082</v>
          </cell>
          <cell r="AH234">
            <v>0</v>
          </cell>
          <cell r="AI234">
            <v>117800</v>
          </cell>
          <cell r="AJ234">
            <v>0</v>
          </cell>
          <cell r="AK234">
            <v>0</v>
          </cell>
          <cell r="AL234">
            <v>1000</v>
          </cell>
          <cell r="AM234">
            <v>1510.4</v>
          </cell>
          <cell r="AN234">
            <v>0</v>
          </cell>
          <cell r="AO234">
            <v>0</v>
          </cell>
          <cell r="AP234">
            <v>0</v>
          </cell>
          <cell r="AQ234">
            <v>0</v>
          </cell>
          <cell r="AR234">
            <v>0</v>
          </cell>
          <cell r="AS234">
            <v>0</v>
          </cell>
          <cell r="AT234">
            <v>0</v>
          </cell>
          <cell r="AU234">
            <v>0</v>
          </cell>
          <cell r="AV234">
            <v>193662</v>
          </cell>
          <cell r="AW234">
            <v>66022.209221011566</v>
          </cell>
          <cell r="AX234">
            <v>120310.39999999999</v>
          </cell>
          <cell r="AY234">
            <v>55235.49454968288</v>
          </cell>
          <cell r="AZ234">
            <v>379994.60922101152</v>
          </cell>
          <cell r="BA234">
            <v>377484.20922101149</v>
          </cell>
          <cell r="BB234">
            <v>4180</v>
          </cell>
          <cell r="BC234">
            <v>263340</v>
          </cell>
          <cell r="BD234">
            <v>0</v>
          </cell>
          <cell r="BE234">
            <v>0</v>
          </cell>
          <cell r="BF234">
            <v>379994.60922101152</v>
          </cell>
          <cell r="BG234">
            <v>379994.60922101152</v>
          </cell>
          <cell r="BH234">
            <v>0</v>
          </cell>
          <cell r="BI234">
            <v>265850.40000000002</v>
          </cell>
          <cell r="BJ234">
            <v>146540.00000000003</v>
          </cell>
          <cell r="BK234">
            <v>260684.20922101152</v>
          </cell>
          <cell r="BL234">
            <v>4137.8445908097065</v>
          </cell>
          <cell r="BM234">
            <v>4037.2592930232559</v>
          </cell>
          <cell r="BN234">
            <v>2.4914252587212065E-2</v>
          </cell>
          <cell r="BO234">
            <v>0</v>
          </cell>
          <cell r="BP234">
            <v>0</v>
          </cell>
          <cell r="BQ234">
            <v>379994.60922101152</v>
          </cell>
          <cell r="BR234">
            <v>5991.81284477796</v>
          </cell>
          <cell r="BS234" t="str">
            <v>Y</v>
          </cell>
          <cell r="BT234">
            <v>6031.6604638255794</v>
          </cell>
          <cell r="BU234">
            <v>0.11196719675589417</v>
          </cell>
          <cell r="BV234">
            <v>0</v>
          </cell>
        </row>
        <row r="235">
          <cell r="A235">
            <v>243</v>
          </cell>
          <cell r="B235" t="str">
            <v>Recoupment Academy</v>
          </cell>
          <cell r="C235">
            <v>145539</v>
          </cell>
          <cell r="D235">
            <v>9353092</v>
          </cell>
          <cell r="E235" t="str">
            <v>Hintlesham and Chattisham Church of England  Primary School</v>
          </cell>
          <cell r="F235">
            <v>82</v>
          </cell>
          <cell r="G235">
            <v>82</v>
          </cell>
          <cell r="H235">
            <v>0</v>
          </cell>
          <cell r="I235">
            <v>252068</v>
          </cell>
          <cell r="J235">
            <v>0</v>
          </cell>
          <cell r="K235">
            <v>0</v>
          </cell>
          <cell r="L235">
            <v>2760.0000000000009</v>
          </cell>
          <cell r="M235">
            <v>0</v>
          </cell>
          <cell r="N235">
            <v>3626.9230769230771</v>
          </cell>
          <cell r="O235">
            <v>0</v>
          </cell>
          <cell r="P235">
            <v>870.61728395061698</v>
          </cell>
          <cell r="Q235">
            <v>0</v>
          </cell>
          <cell r="R235">
            <v>830.12345679012481</v>
          </cell>
          <cell r="S235">
            <v>0</v>
          </cell>
          <cell r="T235">
            <v>480.86419753086494</v>
          </cell>
          <cell r="U235">
            <v>0</v>
          </cell>
          <cell r="V235">
            <v>0</v>
          </cell>
          <cell r="W235">
            <v>0</v>
          </cell>
          <cell r="X235">
            <v>0</v>
          </cell>
          <cell r="Y235">
            <v>0</v>
          </cell>
          <cell r="Z235">
            <v>0</v>
          </cell>
          <cell r="AA235">
            <v>0</v>
          </cell>
          <cell r="AB235">
            <v>617.80821917808225</v>
          </cell>
          <cell r="AC235">
            <v>0</v>
          </cell>
          <cell r="AD235">
            <v>0</v>
          </cell>
          <cell r="AE235">
            <v>14109.857142857143</v>
          </cell>
          <cell r="AF235">
            <v>0</v>
          </cell>
          <cell r="AG235">
            <v>0</v>
          </cell>
          <cell r="AH235">
            <v>0</v>
          </cell>
          <cell r="AI235">
            <v>117800</v>
          </cell>
          <cell r="AJ235">
            <v>40734.312416555404</v>
          </cell>
          <cell r="AK235">
            <v>0</v>
          </cell>
          <cell r="AL235">
            <v>0</v>
          </cell>
          <cell r="AM235">
            <v>1587.2</v>
          </cell>
          <cell r="AN235">
            <v>0</v>
          </cell>
          <cell r="AO235">
            <v>0</v>
          </cell>
          <cell r="AP235">
            <v>0</v>
          </cell>
          <cell r="AQ235">
            <v>0</v>
          </cell>
          <cell r="AR235">
            <v>0</v>
          </cell>
          <cell r="AS235">
            <v>0</v>
          </cell>
          <cell r="AT235">
            <v>0</v>
          </cell>
          <cell r="AU235">
            <v>0</v>
          </cell>
          <cell r="AV235">
            <v>252068</v>
          </cell>
          <cell r="AW235">
            <v>23296.193377229909</v>
          </cell>
          <cell r="AX235">
            <v>160121.51241655543</v>
          </cell>
          <cell r="AY235">
            <v>28392.985150454486</v>
          </cell>
          <cell r="AZ235">
            <v>435485.70579378534</v>
          </cell>
          <cell r="BA235">
            <v>433898.50579378533</v>
          </cell>
          <cell r="BB235">
            <v>4180</v>
          </cell>
          <cell r="BC235">
            <v>342760</v>
          </cell>
          <cell r="BD235">
            <v>0</v>
          </cell>
          <cell r="BE235">
            <v>0</v>
          </cell>
          <cell r="BF235">
            <v>435485.70579378534</v>
          </cell>
          <cell r="BG235">
            <v>435485.70579378534</v>
          </cell>
          <cell r="BH235">
            <v>0</v>
          </cell>
          <cell r="BI235">
            <v>344347.2</v>
          </cell>
          <cell r="BJ235">
            <v>184225.68758344458</v>
          </cell>
          <cell r="BK235">
            <v>275364.19337722991</v>
          </cell>
          <cell r="BL235">
            <v>3358.0999192345112</v>
          </cell>
          <cell r="BM235">
            <v>3089.1203787049394</v>
          </cell>
          <cell r="BN235">
            <v>8.7073181862319271E-2</v>
          </cell>
          <cell r="BO235">
            <v>0</v>
          </cell>
          <cell r="BP235">
            <v>0</v>
          </cell>
          <cell r="BQ235">
            <v>435485.70579378534</v>
          </cell>
          <cell r="BR235">
            <v>5291.4451926071379</v>
          </cell>
          <cell r="BS235" t="str">
            <v>Y</v>
          </cell>
          <cell r="BT235">
            <v>5310.8012901681141</v>
          </cell>
          <cell r="BU235">
            <v>9.1058876272176459E-2</v>
          </cell>
          <cell r="BV235">
            <v>0</v>
          </cell>
        </row>
        <row r="236">
          <cell r="A236">
            <v>80</v>
          </cell>
          <cell r="B236" t="str">
            <v>Recoupment Academy</v>
          </cell>
          <cell r="C236">
            <v>143807</v>
          </cell>
          <cell r="D236">
            <v>9353096</v>
          </cell>
          <cell r="E236" t="str">
            <v>Mellis Church of England Primary School</v>
          </cell>
          <cell r="F236">
            <v>167</v>
          </cell>
          <cell r="G236">
            <v>167</v>
          </cell>
          <cell r="H236">
            <v>0</v>
          </cell>
          <cell r="I236">
            <v>513358</v>
          </cell>
          <cell r="J236">
            <v>0</v>
          </cell>
          <cell r="K236">
            <v>0</v>
          </cell>
          <cell r="L236">
            <v>3220.0000000000027</v>
          </cell>
          <cell r="M236">
            <v>0</v>
          </cell>
          <cell r="N236">
            <v>4492.3976608187131</v>
          </cell>
          <cell r="O236">
            <v>0</v>
          </cell>
          <cell r="P236">
            <v>859.99999999999886</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29006.172413793105</v>
          </cell>
          <cell r="AF236">
            <v>0</v>
          </cell>
          <cell r="AG236">
            <v>0</v>
          </cell>
          <cell r="AH236">
            <v>0</v>
          </cell>
          <cell r="AI236">
            <v>117800</v>
          </cell>
          <cell r="AJ236">
            <v>0</v>
          </cell>
          <cell r="AK236">
            <v>0</v>
          </cell>
          <cell r="AL236">
            <v>0</v>
          </cell>
          <cell r="AM236">
            <v>3046.4</v>
          </cell>
          <cell r="AN236">
            <v>0</v>
          </cell>
          <cell r="AO236">
            <v>0</v>
          </cell>
          <cell r="AP236">
            <v>0</v>
          </cell>
          <cell r="AQ236">
            <v>0</v>
          </cell>
          <cell r="AR236">
            <v>0</v>
          </cell>
          <cell r="AS236">
            <v>0</v>
          </cell>
          <cell r="AT236">
            <v>0</v>
          </cell>
          <cell r="AU236">
            <v>0</v>
          </cell>
          <cell r="AV236">
            <v>513358</v>
          </cell>
          <cell r="AW236">
            <v>37578.570074611824</v>
          </cell>
          <cell r="AX236">
            <v>120846.39999999999</v>
          </cell>
          <cell r="AY236">
            <v>43291.235244202464</v>
          </cell>
          <cell r="AZ236">
            <v>671782.97007461183</v>
          </cell>
          <cell r="BA236">
            <v>668736.57007461181</v>
          </cell>
          <cell r="BB236">
            <v>4180</v>
          </cell>
          <cell r="BC236">
            <v>698060</v>
          </cell>
          <cell r="BD236">
            <v>29323.429925388191</v>
          </cell>
          <cell r="BE236">
            <v>0</v>
          </cell>
          <cell r="BF236">
            <v>701106.4</v>
          </cell>
          <cell r="BG236">
            <v>701106.4</v>
          </cell>
          <cell r="BH236">
            <v>0</v>
          </cell>
          <cell r="BI236">
            <v>701106.4</v>
          </cell>
          <cell r="BJ236">
            <v>580260</v>
          </cell>
          <cell r="BK236">
            <v>580260</v>
          </cell>
          <cell r="BL236">
            <v>3474.6107784431138</v>
          </cell>
          <cell r="BM236">
            <v>3329.9295192982454</v>
          </cell>
          <cell r="BN236">
            <v>4.3448745178053715E-2</v>
          </cell>
          <cell r="BO236">
            <v>0</v>
          </cell>
          <cell r="BP236">
            <v>0</v>
          </cell>
          <cell r="BQ236">
            <v>701106.4</v>
          </cell>
          <cell r="BR236">
            <v>4180</v>
          </cell>
          <cell r="BS236" t="str">
            <v>Y</v>
          </cell>
          <cell r="BT236">
            <v>4198.2419161676644</v>
          </cell>
          <cell r="BU236">
            <v>4.0107140188797796E-2</v>
          </cell>
          <cell r="BV236">
            <v>0</v>
          </cell>
        </row>
        <row r="237">
          <cell r="A237">
            <v>316</v>
          </cell>
          <cell r="B237" t="str">
            <v>Recoupment Academy</v>
          </cell>
          <cell r="C237">
            <v>142994</v>
          </cell>
          <cell r="D237">
            <v>9353097</v>
          </cell>
          <cell r="E237" t="str">
            <v>Nacton Church of England Primary School</v>
          </cell>
          <cell r="F237">
            <v>99</v>
          </cell>
          <cell r="G237">
            <v>99</v>
          </cell>
          <cell r="H237">
            <v>0</v>
          </cell>
          <cell r="I237">
            <v>304326</v>
          </cell>
          <cell r="J237">
            <v>0</v>
          </cell>
          <cell r="K237">
            <v>0</v>
          </cell>
          <cell r="L237">
            <v>4599.9999999999991</v>
          </cell>
          <cell r="M237">
            <v>0</v>
          </cell>
          <cell r="N237">
            <v>5749.9999999999991</v>
          </cell>
          <cell r="O237">
            <v>0</v>
          </cell>
          <cell r="P237">
            <v>2364.9999999999973</v>
          </cell>
          <cell r="Q237">
            <v>1820</v>
          </cell>
          <cell r="R237">
            <v>1229.9999999999998</v>
          </cell>
          <cell r="S237">
            <v>444.99999999999994</v>
          </cell>
          <cell r="T237">
            <v>0</v>
          </cell>
          <cell r="U237">
            <v>0</v>
          </cell>
          <cell r="V237">
            <v>0</v>
          </cell>
          <cell r="W237">
            <v>0</v>
          </cell>
          <cell r="X237">
            <v>0</v>
          </cell>
          <cell r="Y237">
            <v>0</v>
          </cell>
          <cell r="Z237">
            <v>0</v>
          </cell>
          <cell r="AA237">
            <v>0</v>
          </cell>
          <cell r="AB237">
            <v>648.21428571428544</v>
          </cell>
          <cell r="AC237">
            <v>0</v>
          </cell>
          <cell r="AD237">
            <v>0</v>
          </cell>
          <cell r="AE237">
            <v>22474.207317073171</v>
          </cell>
          <cell r="AF237">
            <v>0</v>
          </cell>
          <cell r="AG237">
            <v>0</v>
          </cell>
          <cell r="AH237">
            <v>0</v>
          </cell>
          <cell r="AI237">
            <v>117800</v>
          </cell>
          <cell r="AJ237">
            <v>0</v>
          </cell>
          <cell r="AK237">
            <v>0</v>
          </cell>
          <cell r="AL237">
            <v>0</v>
          </cell>
          <cell r="AM237">
            <v>1638.4</v>
          </cell>
          <cell r="AN237">
            <v>0</v>
          </cell>
          <cell r="AO237">
            <v>0</v>
          </cell>
          <cell r="AP237">
            <v>0</v>
          </cell>
          <cell r="AQ237">
            <v>0</v>
          </cell>
          <cell r="AR237">
            <v>0</v>
          </cell>
          <cell r="AS237">
            <v>0</v>
          </cell>
          <cell r="AT237">
            <v>0</v>
          </cell>
          <cell r="AU237">
            <v>0</v>
          </cell>
          <cell r="AV237">
            <v>304326</v>
          </cell>
          <cell r="AW237">
            <v>39332.42160278745</v>
          </cell>
          <cell r="AX237">
            <v>119438.39999999999</v>
          </cell>
          <cell r="AY237">
            <v>40578.071317073169</v>
          </cell>
          <cell r="AZ237">
            <v>463096.82160278747</v>
          </cell>
          <cell r="BA237">
            <v>461458.42160278745</v>
          </cell>
          <cell r="BB237">
            <v>4180</v>
          </cell>
          <cell r="BC237">
            <v>413820</v>
          </cell>
          <cell r="BD237">
            <v>0</v>
          </cell>
          <cell r="BE237">
            <v>0</v>
          </cell>
          <cell r="BF237">
            <v>463096.82160278747</v>
          </cell>
          <cell r="BG237">
            <v>463096.82160278747</v>
          </cell>
          <cell r="BH237">
            <v>0</v>
          </cell>
          <cell r="BI237">
            <v>415458.4</v>
          </cell>
          <cell r="BJ237">
            <v>296020</v>
          </cell>
          <cell r="BK237">
            <v>343658.42160278745</v>
          </cell>
          <cell r="BL237">
            <v>3471.2971879069441</v>
          </cell>
          <cell r="BM237">
            <v>3348.5607927835049</v>
          </cell>
          <cell r="BN237">
            <v>3.6653476737811927E-2</v>
          </cell>
          <cell r="BO237">
            <v>0</v>
          </cell>
          <cell r="BP237">
            <v>0</v>
          </cell>
          <cell r="BQ237">
            <v>463096.82160278747</v>
          </cell>
          <cell r="BR237">
            <v>4661.196177805934</v>
          </cell>
          <cell r="BS237" t="str">
            <v>Y</v>
          </cell>
          <cell r="BT237">
            <v>4677.745672755429</v>
          </cell>
          <cell r="BU237">
            <v>2.1426466298245295E-2</v>
          </cell>
          <cell r="BV237">
            <v>0</v>
          </cell>
        </row>
        <row r="238">
          <cell r="A238">
            <v>489</v>
          </cell>
          <cell r="B238" t="str">
            <v>Recoupment Academy</v>
          </cell>
          <cell r="C238">
            <v>143070</v>
          </cell>
          <cell r="D238">
            <v>9353098</v>
          </cell>
          <cell r="E238" t="str">
            <v>Old Newton Church of England  Primary School</v>
          </cell>
          <cell r="F238">
            <v>89</v>
          </cell>
          <cell r="G238">
            <v>89</v>
          </cell>
          <cell r="H238">
            <v>0</v>
          </cell>
          <cell r="I238">
            <v>273586</v>
          </cell>
          <cell r="J238">
            <v>0</v>
          </cell>
          <cell r="K238">
            <v>0</v>
          </cell>
          <cell r="L238">
            <v>4600.00000000001</v>
          </cell>
          <cell r="M238">
            <v>0</v>
          </cell>
          <cell r="N238">
            <v>6185.9890109890111</v>
          </cell>
          <cell r="O238">
            <v>0</v>
          </cell>
          <cell r="P238">
            <v>430.00000000000097</v>
          </cell>
          <cell r="Q238">
            <v>520.00000000000114</v>
          </cell>
          <cell r="R238">
            <v>0</v>
          </cell>
          <cell r="S238">
            <v>890.00000000000193</v>
          </cell>
          <cell r="T238">
            <v>0</v>
          </cell>
          <cell r="U238">
            <v>0</v>
          </cell>
          <cell r="V238">
            <v>0</v>
          </cell>
          <cell r="W238">
            <v>0</v>
          </cell>
          <cell r="X238">
            <v>0</v>
          </cell>
          <cell r="Y238">
            <v>0</v>
          </cell>
          <cell r="Z238">
            <v>0</v>
          </cell>
          <cell r="AA238">
            <v>0</v>
          </cell>
          <cell r="AB238">
            <v>1271.4285714285727</v>
          </cell>
          <cell r="AC238">
            <v>0</v>
          </cell>
          <cell r="AD238">
            <v>0</v>
          </cell>
          <cell r="AE238">
            <v>39751.381578947367</v>
          </cell>
          <cell r="AF238">
            <v>0</v>
          </cell>
          <cell r="AG238">
            <v>594.00000000000455</v>
          </cell>
          <cell r="AH238">
            <v>0</v>
          </cell>
          <cell r="AI238">
            <v>117800</v>
          </cell>
          <cell r="AJ238">
            <v>0</v>
          </cell>
          <cell r="AK238">
            <v>0</v>
          </cell>
          <cell r="AL238">
            <v>0</v>
          </cell>
          <cell r="AM238">
            <v>1843.2</v>
          </cell>
          <cell r="AN238">
            <v>0</v>
          </cell>
          <cell r="AO238">
            <v>0</v>
          </cell>
          <cell r="AP238">
            <v>0</v>
          </cell>
          <cell r="AQ238">
            <v>0</v>
          </cell>
          <cell r="AR238">
            <v>0</v>
          </cell>
          <cell r="AS238">
            <v>0</v>
          </cell>
          <cell r="AT238">
            <v>0</v>
          </cell>
          <cell r="AU238">
            <v>0</v>
          </cell>
          <cell r="AV238">
            <v>273586</v>
          </cell>
          <cell r="AW238">
            <v>54242.799161364972</v>
          </cell>
          <cell r="AX238">
            <v>119643.2</v>
          </cell>
          <cell r="AY238">
            <v>56063.240084441881</v>
          </cell>
          <cell r="AZ238">
            <v>447471.99916136498</v>
          </cell>
          <cell r="BA238">
            <v>445628.79916136496</v>
          </cell>
          <cell r="BB238">
            <v>4180</v>
          </cell>
          <cell r="BC238">
            <v>372020</v>
          </cell>
          <cell r="BD238">
            <v>0</v>
          </cell>
          <cell r="BE238">
            <v>0</v>
          </cell>
          <cell r="BF238">
            <v>447471.99916136498</v>
          </cell>
          <cell r="BG238">
            <v>447471.99916136498</v>
          </cell>
          <cell r="BH238">
            <v>0</v>
          </cell>
          <cell r="BI238">
            <v>373863.2</v>
          </cell>
          <cell r="BJ238">
            <v>254220</v>
          </cell>
          <cell r="BK238">
            <v>327828.79916136496</v>
          </cell>
          <cell r="BL238">
            <v>3683.4696534984828</v>
          </cell>
          <cell r="BM238">
            <v>3630.2012417582414</v>
          </cell>
          <cell r="BN238">
            <v>1.4673680105525368E-2</v>
          </cell>
          <cell r="BO238">
            <v>3.806675544474631E-3</v>
          </cell>
          <cell r="BP238">
            <v>1229.8908476785055</v>
          </cell>
          <cell r="BQ238">
            <v>448701.89000904351</v>
          </cell>
          <cell r="BR238">
            <v>5020.8841574049829</v>
          </cell>
          <cell r="BS238" t="str">
            <v>Y</v>
          </cell>
          <cell r="BT238">
            <v>5041.5942697645341</v>
          </cell>
          <cell r="BU238">
            <v>1.9606881400798581E-2</v>
          </cell>
          <cell r="BV238">
            <v>0</v>
          </cell>
        </row>
        <row r="239">
          <cell r="A239">
            <v>86</v>
          </cell>
          <cell r="B239" t="str">
            <v>Recoupment Academy</v>
          </cell>
          <cell r="C239">
            <v>143071</v>
          </cell>
          <cell r="D239">
            <v>9353099</v>
          </cell>
          <cell r="E239" t="str">
            <v>Palgrave Church of England Primary School</v>
          </cell>
          <cell r="F239">
            <v>83</v>
          </cell>
          <cell r="G239">
            <v>83</v>
          </cell>
          <cell r="H239">
            <v>0</v>
          </cell>
          <cell r="I239">
            <v>255142</v>
          </cell>
          <cell r="J239">
            <v>0</v>
          </cell>
          <cell r="K239">
            <v>0</v>
          </cell>
          <cell r="L239">
            <v>1379.9999999999993</v>
          </cell>
          <cell r="M239">
            <v>0</v>
          </cell>
          <cell r="N239">
            <v>2386.25</v>
          </cell>
          <cell r="O239">
            <v>0</v>
          </cell>
          <cell r="P239">
            <v>1075.0000000000002</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16277.910447761193</v>
          </cell>
          <cell r="AF239">
            <v>0</v>
          </cell>
          <cell r="AG239">
            <v>0</v>
          </cell>
          <cell r="AH239">
            <v>0</v>
          </cell>
          <cell r="AI239">
            <v>117800</v>
          </cell>
          <cell r="AJ239">
            <v>0</v>
          </cell>
          <cell r="AK239">
            <v>0</v>
          </cell>
          <cell r="AL239">
            <v>0</v>
          </cell>
          <cell r="AM239">
            <v>993.28</v>
          </cell>
          <cell r="AN239">
            <v>0</v>
          </cell>
          <cell r="AO239">
            <v>0</v>
          </cell>
          <cell r="AP239">
            <v>0</v>
          </cell>
          <cell r="AQ239">
            <v>0</v>
          </cell>
          <cell r="AR239">
            <v>0</v>
          </cell>
          <cell r="AS239">
            <v>0</v>
          </cell>
          <cell r="AT239">
            <v>0</v>
          </cell>
          <cell r="AU239">
            <v>0</v>
          </cell>
          <cell r="AV239">
            <v>255142</v>
          </cell>
          <cell r="AW239">
            <v>21119.160447761191</v>
          </cell>
          <cell r="AX239">
            <v>118793.28</v>
          </cell>
          <cell r="AY239">
            <v>28697.399447761192</v>
          </cell>
          <cell r="AZ239">
            <v>395054.44044776121</v>
          </cell>
          <cell r="BA239">
            <v>394061.16044776118</v>
          </cell>
          <cell r="BB239">
            <v>4180</v>
          </cell>
          <cell r="BC239">
            <v>346940</v>
          </cell>
          <cell r="BD239">
            <v>0</v>
          </cell>
          <cell r="BE239">
            <v>0</v>
          </cell>
          <cell r="BF239">
            <v>395054.44044776121</v>
          </cell>
          <cell r="BG239">
            <v>395054.44044776121</v>
          </cell>
          <cell r="BH239">
            <v>0</v>
          </cell>
          <cell r="BI239">
            <v>347933.28</v>
          </cell>
          <cell r="BJ239">
            <v>229140.00000000003</v>
          </cell>
          <cell r="BK239">
            <v>276261.16044776118</v>
          </cell>
          <cell r="BL239">
            <v>3328.4477162380867</v>
          </cell>
          <cell r="BM239">
            <v>3359.6381062499995</v>
          </cell>
          <cell r="BN239">
            <v>-9.2838541013952319E-3</v>
          </cell>
          <cell r="BO239">
            <v>2.7764209751395229E-2</v>
          </cell>
          <cell r="BP239">
            <v>7742.0488568685341</v>
          </cell>
          <cell r="BQ239">
            <v>402796.48930462974</v>
          </cell>
          <cell r="BR239">
            <v>4841.0025217425264</v>
          </cell>
          <cell r="BS239" t="str">
            <v>Y</v>
          </cell>
          <cell r="BT239">
            <v>4852.9697506581897</v>
          </cell>
          <cell r="BU239">
            <v>1.8353631749570276E-3</v>
          </cell>
          <cell r="BV239">
            <v>0</v>
          </cell>
        </row>
        <row r="240">
          <cell r="A240">
            <v>93</v>
          </cell>
          <cell r="B240" t="str">
            <v>Recoupment Academy</v>
          </cell>
          <cell r="C240">
            <v>144849</v>
          </cell>
          <cell r="D240">
            <v>9353101</v>
          </cell>
          <cell r="E240" t="str">
            <v>Ringsfield Church of England Primary School</v>
          </cell>
          <cell r="F240">
            <v>93</v>
          </cell>
          <cell r="G240">
            <v>93</v>
          </cell>
          <cell r="H240">
            <v>0</v>
          </cell>
          <cell r="I240">
            <v>285882</v>
          </cell>
          <cell r="J240">
            <v>0</v>
          </cell>
          <cell r="K240">
            <v>0</v>
          </cell>
          <cell r="L240">
            <v>4599.9999999999955</v>
          </cell>
          <cell r="M240">
            <v>0</v>
          </cell>
          <cell r="N240">
            <v>8814.5604395604405</v>
          </cell>
          <cell r="O240">
            <v>0</v>
          </cell>
          <cell r="P240">
            <v>1935</v>
          </cell>
          <cell r="Q240">
            <v>1039.9999999999989</v>
          </cell>
          <cell r="R240">
            <v>0</v>
          </cell>
          <cell r="S240">
            <v>444.99999999999955</v>
          </cell>
          <cell r="T240">
            <v>0</v>
          </cell>
          <cell r="U240">
            <v>0</v>
          </cell>
          <cell r="V240">
            <v>0</v>
          </cell>
          <cell r="W240">
            <v>0</v>
          </cell>
          <cell r="X240">
            <v>0</v>
          </cell>
          <cell r="Y240">
            <v>0</v>
          </cell>
          <cell r="Z240">
            <v>0</v>
          </cell>
          <cell r="AA240">
            <v>0</v>
          </cell>
          <cell r="AB240">
            <v>0</v>
          </cell>
          <cell r="AC240">
            <v>0</v>
          </cell>
          <cell r="AD240">
            <v>0</v>
          </cell>
          <cell r="AE240">
            <v>33063.311688311689</v>
          </cell>
          <cell r="AF240">
            <v>0</v>
          </cell>
          <cell r="AG240">
            <v>0</v>
          </cell>
          <cell r="AH240">
            <v>0</v>
          </cell>
          <cell r="AI240">
            <v>117800</v>
          </cell>
          <cell r="AJ240">
            <v>0</v>
          </cell>
          <cell r="AK240">
            <v>0</v>
          </cell>
          <cell r="AL240">
            <v>1000</v>
          </cell>
          <cell r="AM240">
            <v>920.23</v>
          </cell>
          <cell r="AN240">
            <v>0</v>
          </cell>
          <cell r="AO240">
            <v>0</v>
          </cell>
          <cell r="AP240">
            <v>0</v>
          </cell>
          <cell r="AQ240">
            <v>0</v>
          </cell>
          <cell r="AR240">
            <v>0</v>
          </cell>
          <cell r="AS240">
            <v>0</v>
          </cell>
          <cell r="AT240">
            <v>0</v>
          </cell>
          <cell r="AU240">
            <v>0</v>
          </cell>
          <cell r="AV240">
            <v>285882</v>
          </cell>
          <cell r="AW240">
            <v>49897.87212787212</v>
          </cell>
          <cell r="AX240">
            <v>119720.23</v>
          </cell>
          <cell r="AY240">
            <v>51479.455908091906</v>
          </cell>
          <cell r="AZ240">
            <v>455500.10212787212</v>
          </cell>
          <cell r="BA240">
            <v>453579.87212787214</v>
          </cell>
          <cell r="BB240">
            <v>4180</v>
          </cell>
          <cell r="BC240">
            <v>388740</v>
          </cell>
          <cell r="BD240">
            <v>0</v>
          </cell>
          <cell r="BE240">
            <v>0</v>
          </cell>
          <cell r="BF240">
            <v>455500.10212787212</v>
          </cell>
          <cell r="BG240">
            <v>455500.10212787212</v>
          </cell>
          <cell r="BH240">
            <v>0</v>
          </cell>
          <cell r="BI240">
            <v>390660.23</v>
          </cell>
          <cell r="BJ240">
            <v>271940</v>
          </cell>
          <cell r="BK240">
            <v>336779.87212787214</v>
          </cell>
          <cell r="BL240">
            <v>3621.2889476115283</v>
          </cell>
          <cell r="BM240">
            <v>3584.4145582417577</v>
          </cell>
          <cell r="BN240">
            <v>1.0287423167887806E-2</v>
          </cell>
          <cell r="BO240">
            <v>8.1929324821121922E-3</v>
          </cell>
          <cell r="BP240">
            <v>2731.1185811124487</v>
          </cell>
          <cell r="BQ240">
            <v>458231.22070898459</v>
          </cell>
          <cell r="BR240">
            <v>4906.5697925697268</v>
          </cell>
          <cell r="BS240" t="str">
            <v>Y</v>
          </cell>
          <cell r="BT240">
            <v>4927.2174269783291</v>
          </cell>
          <cell r="BU240">
            <v>8.0961938512127407E-3</v>
          </cell>
          <cell r="BV240">
            <v>0</v>
          </cell>
        </row>
        <row r="241">
          <cell r="A241">
            <v>102</v>
          </cell>
          <cell r="B241" t="str">
            <v>Recoupment Academy</v>
          </cell>
          <cell r="C241">
            <v>145697</v>
          </cell>
          <cell r="D241">
            <v>9353102</v>
          </cell>
          <cell r="E241" t="str">
            <v>Stradbroke Church of England Primary School</v>
          </cell>
          <cell r="F241">
            <v>108</v>
          </cell>
          <cell r="G241">
            <v>108</v>
          </cell>
          <cell r="H241">
            <v>0</v>
          </cell>
          <cell r="I241">
            <v>331992</v>
          </cell>
          <cell r="J241">
            <v>0</v>
          </cell>
          <cell r="K241">
            <v>0</v>
          </cell>
          <cell r="L241">
            <v>5519.9999999999945</v>
          </cell>
          <cell r="M241">
            <v>0</v>
          </cell>
          <cell r="N241">
            <v>9222.772277227723</v>
          </cell>
          <cell r="O241">
            <v>0</v>
          </cell>
          <cell r="P241">
            <v>429.99999999999955</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42324.631578947374</v>
          </cell>
          <cell r="AF241">
            <v>0</v>
          </cell>
          <cell r="AG241">
            <v>3252.1121495327061</v>
          </cell>
          <cell r="AH241">
            <v>0</v>
          </cell>
          <cell r="AI241">
            <v>117800</v>
          </cell>
          <cell r="AJ241">
            <v>0</v>
          </cell>
          <cell r="AK241">
            <v>0</v>
          </cell>
          <cell r="AL241">
            <v>0</v>
          </cell>
          <cell r="AM241">
            <v>2457.6</v>
          </cell>
          <cell r="AN241">
            <v>0</v>
          </cell>
          <cell r="AO241">
            <v>0</v>
          </cell>
          <cell r="AP241">
            <v>0</v>
          </cell>
          <cell r="AQ241">
            <v>4800</v>
          </cell>
          <cell r="AR241">
            <v>0</v>
          </cell>
          <cell r="AS241">
            <v>0</v>
          </cell>
          <cell r="AT241">
            <v>0</v>
          </cell>
          <cell r="AU241">
            <v>0</v>
          </cell>
          <cell r="AV241">
            <v>331992</v>
          </cell>
          <cell r="AW241">
            <v>60749.516005707803</v>
          </cell>
          <cell r="AX241">
            <v>125057.60000000001</v>
          </cell>
          <cell r="AY241">
            <v>59909.881717561235</v>
          </cell>
          <cell r="AZ241">
            <v>517799.11600570776</v>
          </cell>
          <cell r="BA241">
            <v>510541.51600570779</v>
          </cell>
          <cell r="BB241">
            <v>4180</v>
          </cell>
          <cell r="BC241">
            <v>451440</v>
          </cell>
          <cell r="BD241">
            <v>0</v>
          </cell>
          <cell r="BE241">
            <v>0</v>
          </cell>
          <cell r="BF241">
            <v>517799.11600570776</v>
          </cell>
          <cell r="BG241">
            <v>517799.11600570776</v>
          </cell>
          <cell r="BH241">
            <v>0</v>
          </cell>
          <cell r="BI241">
            <v>458697.6</v>
          </cell>
          <cell r="BJ241">
            <v>338440</v>
          </cell>
          <cell r="BK241">
            <v>397541.51600570779</v>
          </cell>
          <cell r="BL241">
            <v>3680.9399630158127</v>
          </cell>
          <cell r="BM241">
            <v>3665.7740727272726</v>
          </cell>
          <cell r="BN241">
            <v>4.1371590249851325E-3</v>
          </cell>
          <cell r="BO241">
            <v>1.4343196625014865E-2</v>
          </cell>
          <cell r="BP241">
            <v>5678.5231772649522</v>
          </cell>
          <cell r="BQ241">
            <v>523477.63918297272</v>
          </cell>
          <cell r="BR241">
            <v>4779.8151776201184</v>
          </cell>
          <cell r="BS241" t="str">
            <v>Y</v>
          </cell>
          <cell r="BT241">
            <v>4847.0151776201174</v>
          </cell>
          <cell r="BU241">
            <v>-7.0921954058861258E-3</v>
          </cell>
          <cell r="BV241">
            <v>0</v>
          </cell>
        </row>
        <row r="242">
          <cell r="A242">
            <v>110</v>
          </cell>
          <cell r="B242" t="str">
            <v>Recoupment Academy</v>
          </cell>
          <cell r="C242">
            <v>147575</v>
          </cell>
          <cell r="D242">
            <v>9353108</v>
          </cell>
          <cell r="E242" t="str">
            <v>Wetheringsett Church of England Primary School</v>
          </cell>
          <cell r="F242">
            <v>28</v>
          </cell>
          <cell r="G242">
            <v>28</v>
          </cell>
          <cell r="H242">
            <v>0</v>
          </cell>
          <cell r="I242">
            <v>86072</v>
          </cell>
          <cell r="J242">
            <v>0</v>
          </cell>
          <cell r="K242">
            <v>0</v>
          </cell>
          <cell r="L242">
            <v>1379.9999999999982</v>
          </cell>
          <cell r="M242">
            <v>0</v>
          </cell>
          <cell r="N242">
            <v>1725</v>
          </cell>
          <cell r="O242">
            <v>0</v>
          </cell>
          <cell r="P242">
            <v>0</v>
          </cell>
          <cell r="Q242">
            <v>0</v>
          </cell>
          <cell r="R242">
            <v>0</v>
          </cell>
          <cell r="S242">
            <v>444.99999999999983</v>
          </cell>
          <cell r="T242">
            <v>0</v>
          </cell>
          <cell r="U242">
            <v>0</v>
          </cell>
          <cell r="V242">
            <v>0</v>
          </cell>
          <cell r="W242">
            <v>0</v>
          </cell>
          <cell r="X242">
            <v>0</v>
          </cell>
          <cell r="Y242">
            <v>0</v>
          </cell>
          <cell r="Z242">
            <v>0</v>
          </cell>
          <cell r="AA242">
            <v>0</v>
          </cell>
          <cell r="AB242">
            <v>0</v>
          </cell>
          <cell r="AC242">
            <v>0</v>
          </cell>
          <cell r="AD242">
            <v>0</v>
          </cell>
          <cell r="AE242">
            <v>4905.6000000000004</v>
          </cell>
          <cell r="AF242">
            <v>0</v>
          </cell>
          <cell r="AG242">
            <v>0</v>
          </cell>
          <cell r="AH242">
            <v>0</v>
          </cell>
          <cell r="AI242">
            <v>117800</v>
          </cell>
          <cell r="AJ242">
            <v>0</v>
          </cell>
          <cell r="AK242">
            <v>0</v>
          </cell>
          <cell r="AL242">
            <v>0</v>
          </cell>
          <cell r="AM242">
            <v>1408</v>
          </cell>
          <cell r="AN242">
            <v>0</v>
          </cell>
          <cell r="AO242">
            <v>0</v>
          </cell>
          <cell r="AP242">
            <v>0</v>
          </cell>
          <cell r="AQ242">
            <v>3850</v>
          </cell>
          <cell r="AR242">
            <v>0</v>
          </cell>
          <cell r="AS242">
            <v>0</v>
          </cell>
          <cell r="AT242">
            <v>0</v>
          </cell>
          <cell r="AU242">
            <v>0</v>
          </cell>
          <cell r="AV242">
            <v>86072</v>
          </cell>
          <cell r="AW242">
            <v>8455.5999999999985</v>
          </cell>
          <cell r="AX242">
            <v>123058</v>
          </cell>
          <cell r="AY242">
            <v>16679.464</v>
          </cell>
          <cell r="AZ242">
            <v>217585.6</v>
          </cell>
          <cell r="BA242">
            <v>212327.6</v>
          </cell>
          <cell r="BB242">
            <v>4180</v>
          </cell>
          <cell r="BC242">
            <v>117040</v>
          </cell>
          <cell r="BD242">
            <v>0</v>
          </cell>
          <cell r="BE242">
            <v>0</v>
          </cell>
          <cell r="BF242">
            <v>217585.6</v>
          </cell>
          <cell r="BG242">
            <v>217585.6</v>
          </cell>
          <cell r="BH242">
            <v>0</v>
          </cell>
          <cell r="BI242">
            <v>122298</v>
          </cell>
          <cell r="BJ242">
            <v>3090</v>
          </cell>
          <cell r="BK242">
            <v>98377.600000000006</v>
          </cell>
          <cell r="BL242">
            <v>3513.4857142857145</v>
          </cell>
          <cell r="BM242">
            <v>3913.6620692307692</v>
          </cell>
          <cell r="BN242">
            <v>-0.10225112640440862</v>
          </cell>
          <cell r="BO242">
            <v>0.12073148205440862</v>
          </cell>
          <cell r="BP242">
            <v>13230.062212593921</v>
          </cell>
          <cell r="BQ242">
            <v>230815.66221259392</v>
          </cell>
          <cell r="BR242">
            <v>8055.6307933069256</v>
          </cell>
          <cell r="BS242" t="str">
            <v>Y</v>
          </cell>
          <cell r="BT242">
            <v>8243.4165075926394</v>
          </cell>
          <cell r="BU242">
            <v>-5.8995110235596893E-2</v>
          </cell>
          <cell r="BV242">
            <v>0</v>
          </cell>
        </row>
        <row r="243">
          <cell r="A243">
            <v>325</v>
          </cell>
          <cell r="B243" t="str">
            <v>Recoupment Academy</v>
          </cell>
          <cell r="C243">
            <v>142595</v>
          </cell>
          <cell r="D243">
            <v>9353115</v>
          </cell>
          <cell r="E243" t="str">
            <v>Sproughton Church of England Primary School</v>
          </cell>
          <cell r="F243">
            <v>103</v>
          </cell>
          <cell r="G243">
            <v>103</v>
          </cell>
          <cell r="H243">
            <v>0</v>
          </cell>
          <cell r="I243">
            <v>316622</v>
          </cell>
          <cell r="J243">
            <v>0</v>
          </cell>
          <cell r="K243">
            <v>0</v>
          </cell>
          <cell r="L243">
            <v>3680.0000000000018</v>
          </cell>
          <cell r="M243">
            <v>0</v>
          </cell>
          <cell r="N243">
            <v>5640.4761904761899</v>
          </cell>
          <cell r="O243">
            <v>0</v>
          </cell>
          <cell r="P243">
            <v>1934.9999999999995</v>
          </cell>
          <cell r="Q243">
            <v>519.99999999999898</v>
          </cell>
          <cell r="R243">
            <v>1229.9999999999995</v>
          </cell>
          <cell r="S243">
            <v>445</v>
          </cell>
          <cell r="T243">
            <v>1900.0000000000009</v>
          </cell>
          <cell r="U243">
            <v>0</v>
          </cell>
          <cell r="V243">
            <v>0</v>
          </cell>
          <cell r="W243">
            <v>0</v>
          </cell>
          <cell r="X243">
            <v>0</v>
          </cell>
          <cell r="Y243">
            <v>0</v>
          </cell>
          <cell r="Z243">
            <v>0</v>
          </cell>
          <cell r="AA243">
            <v>0</v>
          </cell>
          <cell r="AB243">
            <v>1931.2500000000007</v>
          </cell>
          <cell r="AC243">
            <v>0</v>
          </cell>
          <cell r="AD243">
            <v>0</v>
          </cell>
          <cell r="AE243">
            <v>25210.764705882353</v>
          </cell>
          <cell r="AF243">
            <v>0</v>
          </cell>
          <cell r="AG243">
            <v>0</v>
          </cell>
          <cell r="AH243">
            <v>0</v>
          </cell>
          <cell r="AI243">
            <v>117800</v>
          </cell>
          <cell r="AJ243">
            <v>0</v>
          </cell>
          <cell r="AK243">
            <v>0</v>
          </cell>
          <cell r="AL243">
            <v>0</v>
          </cell>
          <cell r="AM243">
            <v>1822.16</v>
          </cell>
          <cell r="AN243">
            <v>0</v>
          </cell>
          <cell r="AO243">
            <v>0</v>
          </cell>
          <cell r="AP243">
            <v>0</v>
          </cell>
          <cell r="AQ243">
            <v>0</v>
          </cell>
          <cell r="AR243">
            <v>0</v>
          </cell>
          <cell r="AS243">
            <v>0</v>
          </cell>
          <cell r="AT243">
            <v>0</v>
          </cell>
          <cell r="AU243">
            <v>0</v>
          </cell>
          <cell r="AV243">
            <v>316622</v>
          </cell>
          <cell r="AW243">
            <v>42492.490896358548</v>
          </cell>
          <cell r="AX243">
            <v>119622.16</v>
          </cell>
          <cell r="AY243">
            <v>42884.86680112045</v>
          </cell>
          <cell r="AZ243">
            <v>478736.65089635854</v>
          </cell>
          <cell r="BA243">
            <v>476914.49089635856</v>
          </cell>
          <cell r="BB243">
            <v>4180</v>
          </cell>
          <cell r="BC243">
            <v>430540</v>
          </cell>
          <cell r="BD243">
            <v>0</v>
          </cell>
          <cell r="BE243">
            <v>0</v>
          </cell>
          <cell r="BF243">
            <v>478736.65089635854</v>
          </cell>
          <cell r="BG243">
            <v>478736.65089635854</v>
          </cell>
          <cell r="BH243">
            <v>0</v>
          </cell>
          <cell r="BI243">
            <v>432362.16</v>
          </cell>
          <cell r="BJ243">
            <v>312740</v>
          </cell>
          <cell r="BK243">
            <v>359114.49089635856</v>
          </cell>
          <cell r="BL243">
            <v>3486.5484553044521</v>
          </cell>
          <cell r="BM243">
            <v>3449.3099153846151</v>
          </cell>
          <cell r="BN243">
            <v>1.0795939139520516E-2</v>
          </cell>
          <cell r="BO243">
            <v>7.6844165104794828E-3</v>
          </cell>
          <cell r="BP243">
            <v>2730.111208544839</v>
          </cell>
          <cell r="BQ243">
            <v>481466.76210490335</v>
          </cell>
          <cell r="BR243">
            <v>4656.7437097563434</v>
          </cell>
          <cell r="BS243" t="str">
            <v>Y</v>
          </cell>
          <cell r="BT243">
            <v>4674.4345835427512</v>
          </cell>
          <cell r="BU243">
            <v>1.683014673355876E-2</v>
          </cell>
          <cell r="BV243">
            <v>0</v>
          </cell>
        </row>
        <row r="244">
          <cell r="A244">
            <v>38</v>
          </cell>
          <cell r="B244" t="str">
            <v>Recoupment Academy</v>
          </cell>
          <cell r="C244">
            <v>143065</v>
          </cell>
          <cell r="D244">
            <v>9353116</v>
          </cell>
          <cell r="E244" t="str">
            <v>Gislingham Church of England Primary School</v>
          </cell>
          <cell r="F244">
            <v>139</v>
          </cell>
          <cell r="G244">
            <v>139</v>
          </cell>
          <cell r="H244">
            <v>0</v>
          </cell>
          <cell r="I244">
            <v>427286</v>
          </cell>
          <cell r="J244">
            <v>0</v>
          </cell>
          <cell r="K244">
            <v>0</v>
          </cell>
          <cell r="L244">
            <v>2299.9999999999977</v>
          </cell>
          <cell r="M244">
            <v>0</v>
          </cell>
          <cell r="N244">
            <v>6660.4166666666661</v>
          </cell>
          <cell r="O244">
            <v>0</v>
          </cell>
          <cell r="P244">
            <v>0</v>
          </cell>
          <cell r="Q244">
            <v>0</v>
          </cell>
          <cell r="R244">
            <v>825.94202898550691</v>
          </cell>
          <cell r="S244">
            <v>0</v>
          </cell>
          <cell r="T244">
            <v>0</v>
          </cell>
          <cell r="U244">
            <v>0</v>
          </cell>
          <cell r="V244">
            <v>0</v>
          </cell>
          <cell r="W244">
            <v>0</v>
          </cell>
          <cell r="X244">
            <v>0</v>
          </cell>
          <cell r="Y244">
            <v>0</v>
          </cell>
          <cell r="Z244">
            <v>0</v>
          </cell>
          <cell r="AA244">
            <v>0</v>
          </cell>
          <cell r="AB244">
            <v>637.08333333333303</v>
          </cell>
          <cell r="AC244">
            <v>0</v>
          </cell>
          <cell r="AD244">
            <v>0</v>
          </cell>
          <cell r="AE244">
            <v>32522.435897435895</v>
          </cell>
          <cell r="AF244">
            <v>0</v>
          </cell>
          <cell r="AG244">
            <v>1494.0000000000052</v>
          </cell>
          <cell r="AH244">
            <v>0</v>
          </cell>
          <cell r="AI244">
            <v>117800</v>
          </cell>
          <cell r="AJ244">
            <v>6488.6515353804998</v>
          </cell>
          <cell r="AK244">
            <v>0</v>
          </cell>
          <cell r="AL244">
            <v>0</v>
          </cell>
          <cell r="AM244">
            <v>3840</v>
          </cell>
          <cell r="AN244">
            <v>0</v>
          </cell>
          <cell r="AO244">
            <v>0</v>
          </cell>
          <cell r="AP244">
            <v>0</v>
          </cell>
          <cell r="AQ244">
            <v>0</v>
          </cell>
          <cell r="AR244">
            <v>0</v>
          </cell>
          <cell r="AS244">
            <v>0</v>
          </cell>
          <cell r="AT244">
            <v>0</v>
          </cell>
          <cell r="AU244">
            <v>0</v>
          </cell>
          <cell r="AV244">
            <v>427286</v>
          </cell>
          <cell r="AW244">
            <v>44439.877926421403</v>
          </cell>
          <cell r="AX244">
            <v>128128.6515353805</v>
          </cell>
          <cell r="AY244">
            <v>47414.47924526198</v>
          </cell>
          <cell r="AZ244">
            <v>599854.52946180187</v>
          </cell>
          <cell r="BA244">
            <v>596014.52946180187</v>
          </cell>
          <cell r="BB244">
            <v>4180</v>
          </cell>
          <cell r="BC244">
            <v>581020</v>
          </cell>
          <cell r="BD244">
            <v>0</v>
          </cell>
          <cell r="BE244">
            <v>0</v>
          </cell>
          <cell r="BF244">
            <v>599854.52946180187</v>
          </cell>
          <cell r="BG244">
            <v>599854.52946180187</v>
          </cell>
          <cell r="BH244">
            <v>0</v>
          </cell>
          <cell r="BI244">
            <v>584860</v>
          </cell>
          <cell r="BJ244">
            <v>456731.34846461948</v>
          </cell>
          <cell r="BK244">
            <v>471725.87792642135</v>
          </cell>
          <cell r="BL244">
            <v>3393.7113519886429</v>
          </cell>
          <cell r="BM244">
            <v>3415.3214353380263</v>
          </cell>
          <cell r="BN244">
            <v>-6.3273937046702915E-3</v>
          </cell>
          <cell r="BO244">
            <v>2.480774935467029E-2</v>
          </cell>
          <cell r="BP244">
            <v>11776.974900556295</v>
          </cell>
          <cell r="BQ244">
            <v>611631.50436235813</v>
          </cell>
          <cell r="BR244">
            <v>4372.6007508083321</v>
          </cell>
          <cell r="BS244" t="str">
            <v>Y</v>
          </cell>
          <cell r="BT244">
            <v>4400.2266500889073</v>
          </cell>
          <cell r="BU244">
            <v>3.8299060643096627E-3</v>
          </cell>
          <cell r="BV244">
            <v>0</v>
          </cell>
        </row>
        <row r="245">
          <cell r="A245">
            <v>240</v>
          </cell>
          <cell r="B245" t="str">
            <v>Recoupment Academy</v>
          </cell>
          <cell r="C245">
            <v>142597</v>
          </cell>
          <cell r="D245">
            <v>9353302</v>
          </cell>
          <cell r="E245" t="str">
            <v>St Mary's Church of England Primary School, Hadleigh</v>
          </cell>
          <cell r="F245">
            <v>182</v>
          </cell>
          <cell r="G245">
            <v>182</v>
          </cell>
          <cell r="H245">
            <v>0</v>
          </cell>
          <cell r="I245">
            <v>559468</v>
          </cell>
          <cell r="J245">
            <v>0</v>
          </cell>
          <cell r="K245">
            <v>0</v>
          </cell>
          <cell r="L245">
            <v>20699.999999999982</v>
          </cell>
          <cell r="M245">
            <v>0</v>
          </cell>
          <cell r="N245">
            <v>25874.999999999975</v>
          </cell>
          <cell r="O245">
            <v>0</v>
          </cell>
          <cell r="P245">
            <v>13114.999999999993</v>
          </cell>
          <cell r="Q245">
            <v>0</v>
          </cell>
          <cell r="R245">
            <v>0</v>
          </cell>
          <cell r="S245">
            <v>1335.0000000000014</v>
          </cell>
          <cell r="T245">
            <v>0</v>
          </cell>
          <cell r="U245">
            <v>0</v>
          </cell>
          <cell r="V245">
            <v>0</v>
          </cell>
          <cell r="W245">
            <v>0</v>
          </cell>
          <cell r="X245">
            <v>0</v>
          </cell>
          <cell r="Y245">
            <v>0</v>
          </cell>
          <cell r="Z245">
            <v>0</v>
          </cell>
          <cell r="AA245">
            <v>0</v>
          </cell>
          <cell r="AB245">
            <v>1950.0000000000018</v>
          </cell>
          <cell r="AC245">
            <v>0</v>
          </cell>
          <cell r="AD245">
            <v>0</v>
          </cell>
          <cell r="AE245">
            <v>60594.932432432433</v>
          </cell>
          <cell r="AF245">
            <v>0</v>
          </cell>
          <cell r="AG245">
            <v>0</v>
          </cell>
          <cell r="AH245">
            <v>0</v>
          </cell>
          <cell r="AI245">
            <v>117800</v>
          </cell>
          <cell r="AJ245">
            <v>0</v>
          </cell>
          <cell r="AK245">
            <v>0</v>
          </cell>
          <cell r="AL245">
            <v>0</v>
          </cell>
          <cell r="AM245">
            <v>3507.2</v>
          </cell>
          <cell r="AN245">
            <v>0</v>
          </cell>
          <cell r="AO245">
            <v>0</v>
          </cell>
          <cell r="AP245">
            <v>0</v>
          </cell>
          <cell r="AQ245">
            <v>0</v>
          </cell>
          <cell r="AR245">
            <v>0</v>
          </cell>
          <cell r="AS245">
            <v>0</v>
          </cell>
          <cell r="AT245">
            <v>0</v>
          </cell>
          <cell r="AU245">
            <v>0</v>
          </cell>
          <cell r="AV245">
            <v>559468</v>
          </cell>
          <cell r="AW245">
            <v>123569.93243243238</v>
          </cell>
          <cell r="AX245">
            <v>121307.2</v>
          </cell>
          <cell r="AY245">
            <v>101106.29643243241</v>
          </cell>
          <cell r="AZ245">
            <v>804345.13243243238</v>
          </cell>
          <cell r="BA245">
            <v>800837.93243243243</v>
          </cell>
          <cell r="BB245">
            <v>4180</v>
          </cell>
          <cell r="BC245">
            <v>760760</v>
          </cell>
          <cell r="BD245">
            <v>0</v>
          </cell>
          <cell r="BE245">
            <v>0</v>
          </cell>
          <cell r="BF245">
            <v>804345.13243243238</v>
          </cell>
          <cell r="BG245">
            <v>804345.13243243238</v>
          </cell>
          <cell r="BH245">
            <v>0</v>
          </cell>
          <cell r="BI245">
            <v>764267.2</v>
          </cell>
          <cell r="BJ245">
            <v>642960</v>
          </cell>
          <cell r="BK245">
            <v>683037.93243243243</v>
          </cell>
          <cell r="BL245">
            <v>3752.9556727056729</v>
          </cell>
          <cell r="BM245">
            <v>3604.0634652173917</v>
          </cell>
          <cell r="BN245">
            <v>4.1312315647388367E-2</v>
          </cell>
          <cell r="BO245">
            <v>0</v>
          </cell>
          <cell r="BP245">
            <v>0</v>
          </cell>
          <cell r="BQ245">
            <v>804345.13243243238</v>
          </cell>
          <cell r="BR245">
            <v>4400.2084199584197</v>
          </cell>
          <cell r="BS245" t="str">
            <v>Y</v>
          </cell>
          <cell r="BT245">
            <v>4419.478749628749</v>
          </cell>
          <cell r="BU245">
            <v>3.6695575578930439E-2</v>
          </cell>
          <cell r="BV245">
            <v>0</v>
          </cell>
        </row>
        <row r="246">
          <cell r="A246">
            <v>437</v>
          </cell>
          <cell r="B246" t="str">
            <v>Recoupment Academy</v>
          </cell>
          <cell r="C246">
            <v>139149</v>
          </cell>
          <cell r="D246">
            <v>9353312</v>
          </cell>
          <cell r="E246" t="str">
            <v>Elveden Church of England Primary Academy</v>
          </cell>
          <cell r="F246">
            <v>88</v>
          </cell>
          <cell r="G246">
            <v>88</v>
          </cell>
          <cell r="H246">
            <v>0</v>
          </cell>
          <cell r="I246">
            <v>270512</v>
          </cell>
          <cell r="J246">
            <v>0</v>
          </cell>
          <cell r="K246">
            <v>0</v>
          </cell>
          <cell r="L246">
            <v>5980.0000000000118</v>
          </cell>
          <cell r="M246">
            <v>0</v>
          </cell>
          <cell r="N246">
            <v>8237.209302325582</v>
          </cell>
          <cell r="O246">
            <v>0</v>
          </cell>
          <cell r="P246">
            <v>0</v>
          </cell>
          <cell r="Q246">
            <v>2339.9999999999941</v>
          </cell>
          <cell r="R246">
            <v>819.99999999999898</v>
          </cell>
          <cell r="S246">
            <v>1780.0000000000016</v>
          </cell>
          <cell r="T246">
            <v>0</v>
          </cell>
          <cell r="U246">
            <v>0</v>
          </cell>
          <cell r="V246">
            <v>0</v>
          </cell>
          <cell r="W246">
            <v>0</v>
          </cell>
          <cell r="X246">
            <v>0</v>
          </cell>
          <cell r="Y246">
            <v>0</v>
          </cell>
          <cell r="Z246">
            <v>0</v>
          </cell>
          <cell r="AA246">
            <v>0</v>
          </cell>
          <cell r="AB246">
            <v>1989.0410958904108</v>
          </cell>
          <cell r="AC246">
            <v>0</v>
          </cell>
          <cell r="AD246">
            <v>0</v>
          </cell>
          <cell r="AE246">
            <v>23011.343283582089</v>
          </cell>
          <cell r="AF246">
            <v>0</v>
          </cell>
          <cell r="AG246">
            <v>0</v>
          </cell>
          <cell r="AH246">
            <v>0</v>
          </cell>
          <cell r="AI246">
            <v>117800</v>
          </cell>
          <cell r="AJ246">
            <v>37129.506008010678</v>
          </cell>
          <cell r="AK246">
            <v>0</v>
          </cell>
          <cell r="AL246">
            <v>0</v>
          </cell>
          <cell r="AM246">
            <v>1394.75</v>
          </cell>
          <cell r="AN246">
            <v>0</v>
          </cell>
          <cell r="AO246">
            <v>0</v>
          </cell>
          <cell r="AP246">
            <v>0</v>
          </cell>
          <cell r="AQ246">
            <v>0</v>
          </cell>
          <cell r="AR246">
            <v>0</v>
          </cell>
          <cell r="AS246">
            <v>0</v>
          </cell>
          <cell r="AT246">
            <v>0</v>
          </cell>
          <cell r="AU246">
            <v>0</v>
          </cell>
          <cell r="AV246">
            <v>270512</v>
          </cell>
          <cell r="AW246">
            <v>44157.593681798084</v>
          </cell>
          <cell r="AX246">
            <v>156324.25600801068</v>
          </cell>
          <cell r="AY246">
            <v>42588.811934744881</v>
          </cell>
          <cell r="AZ246">
            <v>470993.84968980879</v>
          </cell>
          <cell r="BA246">
            <v>469599.09968980879</v>
          </cell>
          <cell r="BB246">
            <v>4180</v>
          </cell>
          <cell r="BC246">
            <v>367840</v>
          </cell>
          <cell r="BD246">
            <v>0</v>
          </cell>
          <cell r="BE246">
            <v>0</v>
          </cell>
          <cell r="BF246">
            <v>470993.84968980879</v>
          </cell>
          <cell r="BG246">
            <v>470993.84968980867</v>
          </cell>
          <cell r="BH246">
            <v>0</v>
          </cell>
          <cell r="BI246">
            <v>369234.75</v>
          </cell>
          <cell r="BJ246">
            <v>212910.49399198932</v>
          </cell>
          <cell r="BK246">
            <v>314669.59368179808</v>
          </cell>
          <cell r="BL246">
            <v>3575.7908372931602</v>
          </cell>
          <cell r="BM246">
            <v>3391.9119657881092</v>
          </cell>
          <cell r="BN246">
            <v>5.4210979930997931E-2</v>
          </cell>
          <cell r="BO246">
            <v>0</v>
          </cell>
          <cell r="BP246">
            <v>0</v>
          </cell>
          <cell r="BQ246">
            <v>470993.84968980879</v>
          </cell>
          <cell r="BR246">
            <v>5336.3534055660093</v>
          </cell>
          <cell r="BS246" t="str">
            <v>Y</v>
          </cell>
          <cell r="BT246">
            <v>5352.2028373841904</v>
          </cell>
          <cell r="BU246">
            <v>2.3393913725427984E-2</v>
          </cell>
          <cell r="BV246">
            <v>0</v>
          </cell>
        </row>
        <row r="247">
          <cell r="A247">
            <v>472</v>
          </cell>
          <cell r="B247" t="str">
            <v>Recoupment Academy</v>
          </cell>
          <cell r="C247">
            <v>137419</v>
          </cell>
          <cell r="D247">
            <v>9353314</v>
          </cell>
          <cell r="E247" t="str">
            <v>St Mary's Church of England Academy</v>
          </cell>
          <cell r="F247">
            <v>408</v>
          </cell>
          <cell r="G247">
            <v>408</v>
          </cell>
          <cell r="H247">
            <v>0</v>
          </cell>
          <cell r="I247">
            <v>1254192</v>
          </cell>
          <cell r="J247">
            <v>0</v>
          </cell>
          <cell r="K247">
            <v>0</v>
          </cell>
          <cell r="L247">
            <v>33580.000000000007</v>
          </cell>
          <cell r="M247">
            <v>0</v>
          </cell>
          <cell r="N247">
            <v>44307.021791767555</v>
          </cell>
          <cell r="O247">
            <v>0</v>
          </cell>
          <cell r="P247">
            <v>0</v>
          </cell>
          <cell r="Q247">
            <v>14559.999999999967</v>
          </cell>
          <cell r="R247">
            <v>0</v>
          </cell>
          <cell r="S247">
            <v>0</v>
          </cell>
          <cell r="T247">
            <v>0</v>
          </cell>
          <cell r="U247">
            <v>0</v>
          </cell>
          <cell r="V247">
            <v>0</v>
          </cell>
          <cell r="W247">
            <v>0</v>
          </cell>
          <cell r="X247">
            <v>0</v>
          </cell>
          <cell r="Y247">
            <v>0</v>
          </cell>
          <cell r="Z247">
            <v>0</v>
          </cell>
          <cell r="AA247">
            <v>0</v>
          </cell>
          <cell r="AB247">
            <v>11507.692307692312</v>
          </cell>
          <cell r="AC247">
            <v>0</v>
          </cell>
          <cell r="AD247">
            <v>0</v>
          </cell>
          <cell r="AE247">
            <v>176114.08695652176</v>
          </cell>
          <cell r="AF247">
            <v>0</v>
          </cell>
          <cell r="AG247">
            <v>0</v>
          </cell>
          <cell r="AH247">
            <v>0</v>
          </cell>
          <cell r="AI247">
            <v>117800</v>
          </cell>
          <cell r="AJ247">
            <v>0</v>
          </cell>
          <cell r="AK247">
            <v>0</v>
          </cell>
          <cell r="AL247">
            <v>0</v>
          </cell>
          <cell r="AM247">
            <v>0</v>
          </cell>
          <cell r="AN247">
            <v>0</v>
          </cell>
          <cell r="AO247">
            <v>0</v>
          </cell>
          <cell r="AP247">
            <v>0</v>
          </cell>
          <cell r="AQ247">
            <v>0</v>
          </cell>
          <cell r="AR247">
            <v>0</v>
          </cell>
          <cell r="AS247">
            <v>0</v>
          </cell>
          <cell r="AT247">
            <v>0</v>
          </cell>
          <cell r="AU247">
            <v>0</v>
          </cell>
          <cell r="AV247">
            <v>1254192</v>
          </cell>
          <cell r="AW247">
            <v>280068.8010559816</v>
          </cell>
          <cell r="AX247">
            <v>117800</v>
          </cell>
          <cell r="AY247">
            <v>232336.46185240551</v>
          </cell>
          <cell r="AZ247">
            <v>1652060.8010559815</v>
          </cell>
          <cell r="BA247">
            <v>1652060.8010559815</v>
          </cell>
          <cell r="BB247">
            <v>4180</v>
          </cell>
          <cell r="BC247">
            <v>1705440</v>
          </cell>
          <cell r="BD247">
            <v>53379.198944018455</v>
          </cell>
          <cell r="BE247">
            <v>0</v>
          </cell>
          <cell r="BF247">
            <v>1705440</v>
          </cell>
          <cell r="BG247">
            <v>1705440</v>
          </cell>
          <cell r="BH247">
            <v>0</v>
          </cell>
          <cell r="BI247">
            <v>1705440</v>
          </cell>
          <cell r="BJ247">
            <v>1587640</v>
          </cell>
          <cell r="BK247">
            <v>1587640</v>
          </cell>
          <cell r="BL247">
            <v>3891.2745098039218</v>
          </cell>
          <cell r="BM247">
            <v>3688.5232958128076</v>
          </cell>
          <cell r="BN247">
            <v>5.4968126193286143E-2</v>
          </cell>
          <cell r="BO247">
            <v>0</v>
          </cell>
          <cell r="BP247">
            <v>0</v>
          </cell>
          <cell r="BQ247">
            <v>1705440</v>
          </cell>
          <cell r="BR247">
            <v>4180</v>
          </cell>
          <cell r="BS247" t="str">
            <v>Y</v>
          </cell>
          <cell r="BT247">
            <v>4180</v>
          </cell>
          <cell r="BU247">
            <v>4.645546354802943E-2</v>
          </cell>
          <cell r="BV247">
            <v>0</v>
          </cell>
        </row>
        <row r="248">
          <cell r="A248">
            <v>487</v>
          </cell>
          <cell r="B248" t="str">
            <v>Recoupment Academy</v>
          </cell>
          <cell r="C248">
            <v>139448</v>
          </cell>
          <cell r="D248">
            <v>9353318</v>
          </cell>
          <cell r="E248" t="str">
            <v>St Louis Catholic Academy</v>
          </cell>
          <cell r="F248">
            <v>305</v>
          </cell>
          <cell r="G248">
            <v>305</v>
          </cell>
          <cell r="H248">
            <v>0</v>
          </cell>
          <cell r="I248">
            <v>937570</v>
          </cell>
          <cell r="J248">
            <v>0</v>
          </cell>
          <cell r="K248">
            <v>0</v>
          </cell>
          <cell r="L248">
            <v>15179.999999999942</v>
          </cell>
          <cell r="M248">
            <v>0</v>
          </cell>
          <cell r="N248">
            <v>18974.999999999927</v>
          </cell>
          <cell r="O248">
            <v>0</v>
          </cell>
          <cell r="P248">
            <v>11824.999999999998</v>
          </cell>
          <cell r="Q248">
            <v>779.99999999999977</v>
          </cell>
          <cell r="R248">
            <v>0</v>
          </cell>
          <cell r="S248">
            <v>0</v>
          </cell>
          <cell r="T248">
            <v>0</v>
          </cell>
          <cell r="U248">
            <v>0</v>
          </cell>
          <cell r="V248">
            <v>0</v>
          </cell>
          <cell r="W248">
            <v>0</v>
          </cell>
          <cell r="X248">
            <v>0</v>
          </cell>
          <cell r="Y248">
            <v>0</v>
          </cell>
          <cell r="Z248">
            <v>0</v>
          </cell>
          <cell r="AA248">
            <v>0</v>
          </cell>
          <cell r="AB248">
            <v>21291.346153846167</v>
          </cell>
          <cell r="AC248">
            <v>0</v>
          </cell>
          <cell r="AD248">
            <v>0</v>
          </cell>
          <cell r="AE248">
            <v>82147.076612903227</v>
          </cell>
          <cell r="AF248">
            <v>0</v>
          </cell>
          <cell r="AG248">
            <v>0</v>
          </cell>
          <cell r="AH248">
            <v>0</v>
          </cell>
          <cell r="AI248">
            <v>117800</v>
          </cell>
          <cell r="AJ248">
            <v>0</v>
          </cell>
          <cell r="AK248">
            <v>0</v>
          </cell>
          <cell r="AL248">
            <v>0</v>
          </cell>
          <cell r="AM248">
            <v>6553.6</v>
          </cell>
          <cell r="AN248">
            <v>0</v>
          </cell>
          <cell r="AO248">
            <v>0</v>
          </cell>
          <cell r="AP248">
            <v>0</v>
          </cell>
          <cell r="AQ248">
            <v>0</v>
          </cell>
          <cell r="AR248">
            <v>0</v>
          </cell>
          <cell r="AS248">
            <v>0</v>
          </cell>
          <cell r="AT248">
            <v>0</v>
          </cell>
          <cell r="AU248">
            <v>0</v>
          </cell>
          <cell r="AV248">
            <v>937570</v>
          </cell>
          <cell r="AW248">
            <v>150198.42276674928</v>
          </cell>
          <cell r="AX248">
            <v>124353.60000000001</v>
          </cell>
          <cell r="AY248">
            <v>115525.94061290316</v>
          </cell>
          <cell r="AZ248">
            <v>1212122.0227667494</v>
          </cell>
          <cell r="BA248">
            <v>1205568.4227667493</v>
          </cell>
          <cell r="BB248">
            <v>4180</v>
          </cell>
          <cell r="BC248">
            <v>1274900</v>
          </cell>
          <cell r="BD248">
            <v>69331.577233250719</v>
          </cell>
          <cell r="BE248">
            <v>0</v>
          </cell>
          <cell r="BF248">
            <v>1281453.6000000001</v>
          </cell>
          <cell r="BG248">
            <v>1281453.6000000001</v>
          </cell>
          <cell r="BH248">
            <v>0</v>
          </cell>
          <cell r="BI248">
            <v>1281453.6000000001</v>
          </cell>
          <cell r="BJ248">
            <v>1157100</v>
          </cell>
          <cell r="BK248">
            <v>1157100</v>
          </cell>
          <cell r="BL248">
            <v>3793.7704918032787</v>
          </cell>
          <cell r="BM248">
            <v>3547.4124675324679</v>
          </cell>
          <cell r="BN248">
            <v>6.9447245429053284E-2</v>
          </cell>
          <cell r="BO248">
            <v>0</v>
          </cell>
          <cell r="BP248">
            <v>0</v>
          </cell>
          <cell r="BQ248">
            <v>1281453.6000000001</v>
          </cell>
          <cell r="BR248">
            <v>4180</v>
          </cell>
          <cell r="BS248" t="str">
            <v>Y</v>
          </cell>
          <cell r="BT248">
            <v>4201.487213114754</v>
          </cell>
          <cell r="BU248">
            <v>6.3445414497092179E-2</v>
          </cell>
          <cell r="BV248">
            <v>0</v>
          </cell>
        </row>
        <row r="249">
          <cell r="A249">
            <v>455</v>
          </cell>
          <cell r="B249" t="str">
            <v>Recoupment Academy</v>
          </cell>
          <cell r="C249">
            <v>143624</v>
          </cell>
          <cell r="D249">
            <v>9353320</v>
          </cell>
          <cell r="E249" t="str">
            <v>St Felix Roman Catholic Primary School, Haverhill</v>
          </cell>
          <cell r="F249">
            <v>253</v>
          </cell>
          <cell r="G249">
            <v>253</v>
          </cell>
          <cell r="H249">
            <v>0</v>
          </cell>
          <cell r="I249">
            <v>777722</v>
          </cell>
          <cell r="J249">
            <v>0</v>
          </cell>
          <cell r="K249">
            <v>0</v>
          </cell>
          <cell r="L249">
            <v>11040.000000000004</v>
          </cell>
          <cell r="M249">
            <v>0</v>
          </cell>
          <cell r="N249">
            <v>15510.202205882351</v>
          </cell>
          <cell r="O249">
            <v>0</v>
          </cell>
          <cell r="P249">
            <v>12899.999999999976</v>
          </cell>
          <cell r="Q249">
            <v>3380.0000000000023</v>
          </cell>
          <cell r="R249">
            <v>0</v>
          </cell>
          <cell r="S249">
            <v>0</v>
          </cell>
          <cell r="T249">
            <v>0</v>
          </cell>
          <cell r="U249">
            <v>0</v>
          </cell>
          <cell r="V249">
            <v>0</v>
          </cell>
          <cell r="W249">
            <v>0</v>
          </cell>
          <cell r="X249">
            <v>0</v>
          </cell>
          <cell r="Y249">
            <v>0</v>
          </cell>
          <cell r="Z249">
            <v>0</v>
          </cell>
          <cell r="AA249">
            <v>0</v>
          </cell>
          <cell r="AB249">
            <v>31134.01826484019</v>
          </cell>
          <cell r="AC249">
            <v>0</v>
          </cell>
          <cell r="AD249">
            <v>0</v>
          </cell>
          <cell r="AE249">
            <v>72144.53125</v>
          </cell>
          <cell r="AF249">
            <v>0</v>
          </cell>
          <cell r="AG249">
            <v>0</v>
          </cell>
          <cell r="AH249">
            <v>0</v>
          </cell>
          <cell r="AI249">
            <v>117800</v>
          </cell>
          <cell r="AJ249">
            <v>0</v>
          </cell>
          <cell r="AK249">
            <v>0</v>
          </cell>
          <cell r="AL249">
            <v>0</v>
          </cell>
          <cell r="AM249">
            <v>6758.4</v>
          </cell>
          <cell r="AN249">
            <v>0</v>
          </cell>
          <cell r="AO249">
            <v>0</v>
          </cell>
          <cell r="AP249">
            <v>0</v>
          </cell>
          <cell r="AQ249">
            <v>0</v>
          </cell>
          <cell r="AR249">
            <v>0</v>
          </cell>
          <cell r="AS249">
            <v>0</v>
          </cell>
          <cell r="AT249">
            <v>0</v>
          </cell>
          <cell r="AU249">
            <v>0</v>
          </cell>
          <cell r="AV249">
            <v>777722</v>
          </cell>
          <cell r="AW249">
            <v>146108.75172072253</v>
          </cell>
          <cell r="AX249">
            <v>124558.39999999999</v>
          </cell>
          <cell r="AY249">
            <v>103558.49635294118</v>
          </cell>
          <cell r="AZ249">
            <v>1048389.1517207226</v>
          </cell>
          <cell r="BA249">
            <v>1041630.7517207225</v>
          </cell>
          <cell r="BB249">
            <v>4180</v>
          </cell>
          <cell r="BC249">
            <v>1057540</v>
          </cell>
          <cell r="BD249">
            <v>15909.248279277468</v>
          </cell>
          <cell r="BE249">
            <v>0</v>
          </cell>
          <cell r="BF249">
            <v>1064298.3999999999</v>
          </cell>
          <cell r="BG249">
            <v>1064298.4000000001</v>
          </cell>
          <cell r="BH249">
            <v>0</v>
          </cell>
          <cell r="BI249">
            <v>1064298.3999999999</v>
          </cell>
          <cell r="BJ249">
            <v>939739.99999999988</v>
          </cell>
          <cell r="BK249">
            <v>939739.99999999988</v>
          </cell>
          <cell r="BL249">
            <v>3714.3873517786556</v>
          </cell>
          <cell r="BM249">
            <v>3614.573932014388</v>
          </cell>
          <cell r="BN249">
            <v>2.7614159135110547E-2</v>
          </cell>
          <cell r="BO249">
            <v>0</v>
          </cell>
          <cell r="BP249">
            <v>0</v>
          </cell>
          <cell r="BQ249">
            <v>1064298.3999999999</v>
          </cell>
          <cell r="BR249">
            <v>4180</v>
          </cell>
          <cell r="BS249" t="str">
            <v>Y</v>
          </cell>
          <cell r="BT249">
            <v>4206.7130434782603</v>
          </cell>
          <cell r="BU249">
            <v>3.5563373927241182E-2</v>
          </cell>
          <cell r="BV249">
            <v>0</v>
          </cell>
        </row>
        <row r="250">
          <cell r="A250">
            <v>31</v>
          </cell>
          <cell r="B250" t="str">
            <v>Recoupment Academy</v>
          </cell>
          <cell r="C250">
            <v>145692</v>
          </cell>
          <cell r="D250">
            <v>9353323</v>
          </cell>
          <cell r="E250" t="str">
            <v>St Peter and St Paul Church of England Primary School, Eye</v>
          </cell>
          <cell r="F250">
            <v>179</v>
          </cell>
          <cell r="G250">
            <v>179</v>
          </cell>
          <cell r="H250">
            <v>0</v>
          </cell>
          <cell r="I250">
            <v>550246</v>
          </cell>
          <cell r="J250">
            <v>0</v>
          </cell>
          <cell r="K250">
            <v>0</v>
          </cell>
          <cell r="L250">
            <v>16099.99999999998</v>
          </cell>
          <cell r="M250">
            <v>0</v>
          </cell>
          <cell r="N250">
            <v>20124.999999999975</v>
          </cell>
          <cell r="O250">
            <v>0</v>
          </cell>
          <cell r="P250">
            <v>1074.9999999999982</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50910.389610389604</v>
          </cell>
          <cell r="AF250">
            <v>0</v>
          </cell>
          <cell r="AG250">
            <v>3833.9999999999927</v>
          </cell>
          <cell r="AH250">
            <v>0</v>
          </cell>
          <cell r="AI250">
            <v>117800</v>
          </cell>
          <cell r="AJ250">
            <v>0</v>
          </cell>
          <cell r="AK250">
            <v>0</v>
          </cell>
          <cell r="AL250">
            <v>0</v>
          </cell>
          <cell r="AM250">
            <v>4224</v>
          </cell>
          <cell r="AN250">
            <v>0</v>
          </cell>
          <cell r="AO250">
            <v>0</v>
          </cell>
          <cell r="AP250">
            <v>0</v>
          </cell>
          <cell r="AQ250">
            <v>0</v>
          </cell>
          <cell r="AR250">
            <v>0</v>
          </cell>
          <cell r="AS250">
            <v>0</v>
          </cell>
          <cell r="AT250">
            <v>0</v>
          </cell>
          <cell r="AU250">
            <v>0</v>
          </cell>
          <cell r="AV250">
            <v>550246</v>
          </cell>
          <cell r="AW250">
            <v>92044.389610389568</v>
          </cell>
          <cell r="AX250">
            <v>122024</v>
          </cell>
          <cell r="AY250">
            <v>79559.253610389584</v>
          </cell>
          <cell r="AZ250">
            <v>764314.3896103896</v>
          </cell>
          <cell r="BA250">
            <v>760090.3896103896</v>
          </cell>
          <cell r="BB250">
            <v>4180</v>
          </cell>
          <cell r="BC250">
            <v>748220</v>
          </cell>
          <cell r="BD250">
            <v>0</v>
          </cell>
          <cell r="BE250">
            <v>0</v>
          </cell>
          <cell r="BF250">
            <v>764314.3896103896</v>
          </cell>
          <cell r="BG250">
            <v>764314.3896103896</v>
          </cell>
          <cell r="BH250">
            <v>0</v>
          </cell>
          <cell r="BI250">
            <v>752444</v>
          </cell>
          <cell r="BJ250">
            <v>630420</v>
          </cell>
          <cell r="BK250">
            <v>642290.3896103896</v>
          </cell>
          <cell r="BL250">
            <v>3588.2144670971484</v>
          </cell>
          <cell r="BM250">
            <v>3524.5353211640208</v>
          </cell>
          <cell r="BN250">
            <v>1.8067387649869461E-2</v>
          </cell>
          <cell r="BO250">
            <v>4.1296800013053761E-4</v>
          </cell>
          <cell r="BP250">
            <v>260.53813423172801</v>
          </cell>
          <cell r="BQ250">
            <v>764574.92774462129</v>
          </cell>
          <cell r="BR250">
            <v>4247.770546059337</v>
          </cell>
          <cell r="BS250" t="str">
            <v>Y</v>
          </cell>
          <cell r="BT250">
            <v>4271.368311422465</v>
          </cell>
          <cell r="BU250">
            <v>2.4846883032317635E-2</v>
          </cell>
          <cell r="BV250">
            <v>0</v>
          </cell>
        </row>
        <row r="251">
          <cell r="A251">
            <v>344</v>
          </cell>
          <cell r="B251" t="str">
            <v>Recoupment Academy</v>
          </cell>
          <cell r="C251">
            <v>142598</v>
          </cell>
          <cell r="D251">
            <v>9353328</v>
          </cell>
          <cell r="E251" t="str">
            <v>St Mary's Church of England Primary School, Woodbridge</v>
          </cell>
          <cell r="F251">
            <v>196</v>
          </cell>
          <cell r="G251">
            <v>196</v>
          </cell>
          <cell r="H251">
            <v>0</v>
          </cell>
          <cell r="I251">
            <v>602504</v>
          </cell>
          <cell r="J251">
            <v>0</v>
          </cell>
          <cell r="K251">
            <v>0</v>
          </cell>
          <cell r="L251">
            <v>5520.0000000000036</v>
          </cell>
          <cell r="M251">
            <v>0</v>
          </cell>
          <cell r="N251">
            <v>7928.6432160804025</v>
          </cell>
          <cell r="O251">
            <v>0</v>
          </cell>
          <cell r="P251">
            <v>7347.4871794871642</v>
          </cell>
          <cell r="Q251">
            <v>522.6666666666689</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36954.437086092716</v>
          </cell>
          <cell r="AF251">
            <v>0</v>
          </cell>
          <cell r="AG251">
            <v>0</v>
          </cell>
          <cell r="AH251">
            <v>0</v>
          </cell>
          <cell r="AI251">
            <v>117800</v>
          </cell>
          <cell r="AJ251">
            <v>0</v>
          </cell>
          <cell r="AK251">
            <v>0</v>
          </cell>
          <cell r="AL251">
            <v>0</v>
          </cell>
          <cell r="AM251">
            <v>3404.8</v>
          </cell>
          <cell r="AN251">
            <v>0</v>
          </cell>
          <cell r="AO251">
            <v>0</v>
          </cell>
          <cell r="AP251">
            <v>0</v>
          </cell>
          <cell r="AQ251">
            <v>0</v>
          </cell>
          <cell r="AR251">
            <v>0</v>
          </cell>
          <cell r="AS251">
            <v>0</v>
          </cell>
          <cell r="AT251">
            <v>0</v>
          </cell>
          <cell r="AU251">
            <v>0</v>
          </cell>
          <cell r="AV251">
            <v>602504</v>
          </cell>
          <cell r="AW251">
            <v>58273.234148326956</v>
          </cell>
          <cell r="AX251">
            <v>121204.8</v>
          </cell>
          <cell r="AY251">
            <v>57612.699617209837</v>
          </cell>
          <cell r="AZ251">
            <v>781982.03414832696</v>
          </cell>
          <cell r="BA251">
            <v>778577.23414832691</v>
          </cell>
          <cell r="BB251">
            <v>4180</v>
          </cell>
          <cell r="BC251">
            <v>819280</v>
          </cell>
          <cell r="BD251">
            <v>40702.765851673088</v>
          </cell>
          <cell r="BE251">
            <v>0</v>
          </cell>
          <cell r="BF251">
            <v>822684.8</v>
          </cell>
          <cell r="BG251">
            <v>822684.79999999993</v>
          </cell>
          <cell r="BH251">
            <v>0</v>
          </cell>
          <cell r="BI251">
            <v>822684.8</v>
          </cell>
          <cell r="BJ251">
            <v>701480</v>
          </cell>
          <cell r="BK251">
            <v>701480</v>
          </cell>
          <cell r="BL251">
            <v>3578.9795918367345</v>
          </cell>
          <cell r="BM251">
            <v>3328.8595918367346</v>
          </cell>
          <cell r="BN251">
            <v>7.5136842843525717E-2</v>
          </cell>
          <cell r="BO251">
            <v>0</v>
          </cell>
          <cell r="BP251">
            <v>0</v>
          </cell>
          <cell r="BQ251">
            <v>822684.8</v>
          </cell>
          <cell r="BR251">
            <v>4180</v>
          </cell>
          <cell r="BS251" t="str">
            <v>Y</v>
          </cell>
          <cell r="BT251">
            <v>4197.3714285714286</v>
          </cell>
          <cell r="BU251">
            <v>6.3438737609876172E-2</v>
          </cell>
          <cell r="BV251">
            <v>0</v>
          </cell>
        </row>
        <row r="252">
          <cell r="A252">
            <v>56</v>
          </cell>
          <cell r="B252" t="str">
            <v>Recoupment Academy</v>
          </cell>
          <cell r="C252">
            <v>145693</v>
          </cell>
          <cell r="D252">
            <v>9353331</v>
          </cell>
          <cell r="E252" t="str">
            <v>All Saints Church of England Primary School, Laxfield</v>
          </cell>
          <cell r="F252">
            <v>114</v>
          </cell>
          <cell r="G252">
            <v>114</v>
          </cell>
          <cell r="H252">
            <v>0</v>
          </cell>
          <cell r="I252">
            <v>350436</v>
          </cell>
          <cell r="J252">
            <v>0</v>
          </cell>
          <cell r="K252">
            <v>0</v>
          </cell>
          <cell r="L252">
            <v>7359.9999999999764</v>
          </cell>
          <cell r="M252">
            <v>0</v>
          </cell>
          <cell r="N252">
            <v>9199.9999999999709</v>
          </cell>
          <cell r="O252">
            <v>0</v>
          </cell>
          <cell r="P252">
            <v>216.90265486725656</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34675</v>
          </cell>
          <cell r="AF252">
            <v>0</v>
          </cell>
          <cell r="AG252">
            <v>0</v>
          </cell>
          <cell r="AH252">
            <v>0</v>
          </cell>
          <cell r="AI252">
            <v>117800</v>
          </cell>
          <cell r="AJ252">
            <v>21508.678237650198</v>
          </cell>
          <cell r="AK252">
            <v>0</v>
          </cell>
          <cell r="AL252">
            <v>0</v>
          </cell>
          <cell r="AM252">
            <v>2048</v>
          </cell>
          <cell r="AN252">
            <v>0</v>
          </cell>
          <cell r="AO252">
            <v>0</v>
          </cell>
          <cell r="AP252">
            <v>0</v>
          </cell>
          <cell r="AQ252">
            <v>0</v>
          </cell>
          <cell r="AR252">
            <v>0</v>
          </cell>
          <cell r="AS252">
            <v>0</v>
          </cell>
          <cell r="AT252">
            <v>0</v>
          </cell>
          <cell r="AU252">
            <v>0</v>
          </cell>
          <cell r="AV252">
            <v>350436</v>
          </cell>
          <cell r="AW252">
            <v>51451.902654867205</v>
          </cell>
          <cell r="AX252">
            <v>141356.67823765019</v>
          </cell>
          <cell r="AY252">
            <v>53062.315327433607</v>
          </cell>
          <cell r="AZ252">
            <v>543244.58089251746</v>
          </cell>
          <cell r="BA252">
            <v>541196.58089251746</v>
          </cell>
          <cell r="BB252">
            <v>4180</v>
          </cell>
          <cell r="BC252">
            <v>476520</v>
          </cell>
          <cell r="BD252">
            <v>0</v>
          </cell>
          <cell r="BE252">
            <v>0</v>
          </cell>
          <cell r="BF252">
            <v>543244.58089251746</v>
          </cell>
          <cell r="BG252">
            <v>543244.58089251746</v>
          </cell>
          <cell r="BH252">
            <v>0</v>
          </cell>
          <cell r="BI252">
            <v>478568</v>
          </cell>
          <cell r="BJ252">
            <v>337211.32176234981</v>
          </cell>
          <cell r="BK252">
            <v>401887.90265486727</v>
          </cell>
          <cell r="BL252">
            <v>3525.3324794286605</v>
          </cell>
          <cell r="BM252">
            <v>3331.542124464529</v>
          </cell>
          <cell r="BN252">
            <v>5.8168363996081517E-2</v>
          </cell>
          <cell r="BO252">
            <v>0</v>
          </cell>
          <cell r="BP252">
            <v>0</v>
          </cell>
          <cell r="BQ252">
            <v>543244.58089251746</v>
          </cell>
          <cell r="BR252">
            <v>4747.3384288817324</v>
          </cell>
          <cell r="BS252" t="str">
            <v>Y</v>
          </cell>
          <cell r="BT252">
            <v>4765.3033411624338</v>
          </cell>
          <cell r="BU252">
            <v>4.9754533014922497E-2</v>
          </cell>
          <cell r="BV252">
            <v>0</v>
          </cell>
        </row>
        <row r="253">
          <cell r="A253">
            <v>72</v>
          </cell>
          <cell r="B253" t="str">
            <v>Recoupment Academy</v>
          </cell>
          <cell r="C253">
            <v>142806</v>
          </cell>
          <cell r="D253">
            <v>9353335</v>
          </cell>
          <cell r="E253" t="str">
            <v>St Mary's Roman Catholic Primary School</v>
          </cell>
          <cell r="F253">
            <v>194</v>
          </cell>
          <cell r="G253">
            <v>194</v>
          </cell>
          <cell r="H253">
            <v>0</v>
          </cell>
          <cell r="I253">
            <v>596356</v>
          </cell>
          <cell r="J253">
            <v>0</v>
          </cell>
          <cell r="K253">
            <v>0</v>
          </cell>
          <cell r="L253">
            <v>12420.00000000002</v>
          </cell>
          <cell r="M253">
            <v>0</v>
          </cell>
          <cell r="N253">
            <v>17671.287128712869</v>
          </cell>
          <cell r="O253">
            <v>0</v>
          </cell>
          <cell r="P253">
            <v>13329.999999999985</v>
          </cell>
          <cell r="Q253">
            <v>2599.9999999999991</v>
          </cell>
          <cell r="R253">
            <v>6559.9999999999982</v>
          </cell>
          <cell r="S253">
            <v>6675.0000000000018</v>
          </cell>
          <cell r="T253">
            <v>4275.0000000000018</v>
          </cell>
          <cell r="U253">
            <v>10539.999999999993</v>
          </cell>
          <cell r="V253">
            <v>0</v>
          </cell>
          <cell r="W253">
            <v>0</v>
          </cell>
          <cell r="X253">
            <v>0</v>
          </cell>
          <cell r="Y253">
            <v>0</v>
          </cell>
          <cell r="Z253">
            <v>0</v>
          </cell>
          <cell r="AA253">
            <v>0</v>
          </cell>
          <cell r="AB253">
            <v>7759.9999999999964</v>
          </cell>
          <cell r="AC253">
            <v>0</v>
          </cell>
          <cell r="AD253">
            <v>0</v>
          </cell>
          <cell r="AE253">
            <v>64223.023255813947</v>
          </cell>
          <cell r="AF253">
            <v>0</v>
          </cell>
          <cell r="AG253">
            <v>0</v>
          </cell>
          <cell r="AH253">
            <v>0</v>
          </cell>
          <cell r="AI253">
            <v>117800</v>
          </cell>
          <cell r="AJ253">
            <v>0</v>
          </cell>
          <cell r="AK253">
            <v>0</v>
          </cell>
          <cell r="AL253">
            <v>0</v>
          </cell>
          <cell r="AM253">
            <v>3558.4</v>
          </cell>
          <cell r="AN253">
            <v>0</v>
          </cell>
          <cell r="AO253">
            <v>0</v>
          </cell>
          <cell r="AP253">
            <v>0</v>
          </cell>
          <cell r="AQ253">
            <v>0</v>
          </cell>
          <cell r="AR253">
            <v>0</v>
          </cell>
          <cell r="AS253">
            <v>0</v>
          </cell>
          <cell r="AT253">
            <v>0</v>
          </cell>
          <cell r="AU253">
            <v>0</v>
          </cell>
          <cell r="AV253">
            <v>596356</v>
          </cell>
          <cell r="AW253">
            <v>146054.31038452682</v>
          </cell>
          <cell r="AX253">
            <v>121358.39999999999</v>
          </cell>
          <cell r="AY253">
            <v>111257.53082017039</v>
          </cell>
          <cell r="AZ253">
            <v>863768.71038452687</v>
          </cell>
          <cell r="BA253">
            <v>860210.31038452685</v>
          </cell>
          <cell r="BB253">
            <v>4180</v>
          </cell>
          <cell r="BC253">
            <v>810920</v>
          </cell>
          <cell r="BD253">
            <v>0</v>
          </cell>
          <cell r="BE253">
            <v>0</v>
          </cell>
          <cell r="BF253">
            <v>863768.71038452687</v>
          </cell>
          <cell r="BG253">
            <v>863768.71038452687</v>
          </cell>
          <cell r="BH253">
            <v>0</v>
          </cell>
          <cell r="BI253">
            <v>814478.4</v>
          </cell>
          <cell r="BJ253">
            <v>693120</v>
          </cell>
          <cell r="BK253">
            <v>742410.31038452685</v>
          </cell>
          <cell r="BL253">
            <v>3826.8572700233344</v>
          </cell>
          <cell r="BM253">
            <v>3731.8863785365852</v>
          </cell>
          <cell r="BN253">
            <v>2.5448494904068041E-2</v>
          </cell>
          <cell r="BO253">
            <v>0</v>
          </cell>
          <cell r="BP253">
            <v>0</v>
          </cell>
          <cell r="BQ253">
            <v>863768.71038452687</v>
          </cell>
          <cell r="BR253">
            <v>4434.0737648686954</v>
          </cell>
          <cell r="BS253" t="str">
            <v>Y</v>
          </cell>
          <cell r="BT253">
            <v>4452.4160329099323</v>
          </cell>
          <cell r="BU253">
            <v>2.979194644954597E-2</v>
          </cell>
          <cell r="BV253">
            <v>0</v>
          </cell>
        </row>
        <row r="254">
          <cell r="A254">
            <v>288</v>
          </cell>
          <cell r="B254" t="str">
            <v>Recoupment Academy</v>
          </cell>
          <cell r="C254">
            <v>146229</v>
          </cell>
          <cell r="D254">
            <v>9353339</v>
          </cell>
          <cell r="E254" t="str">
            <v>St Matthew's Church of England Primary School, Ipswich</v>
          </cell>
          <cell r="F254">
            <v>410</v>
          </cell>
          <cell r="G254">
            <v>410</v>
          </cell>
          <cell r="H254">
            <v>0</v>
          </cell>
          <cell r="I254">
            <v>1260340</v>
          </cell>
          <cell r="J254">
            <v>0</v>
          </cell>
          <cell r="K254">
            <v>0</v>
          </cell>
          <cell r="L254">
            <v>40939.999999999942</v>
          </cell>
          <cell r="M254">
            <v>0</v>
          </cell>
          <cell r="N254">
            <v>51174.999999999927</v>
          </cell>
          <cell r="O254">
            <v>0</v>
          </cell>
          <cell r="P254">
            <v>22790.000000000029</v>
          </cell>
          <cell r="Q254">
            <v>39779.999999999993</v>
          </cell>
          <cell r="R254">
            <v>12300.000000000004</v>
          </cell>
          <cell r="S254">
            <v>18690.000000000015</v>
          </cell>
          <cell r="T254">
            <v>3324.9999999999973</v>
          </cell>
          <cell r="U254">
            <v>0</v>
          </cell>
          <cell r="V254">
            <v>0</v>
          </cell>
          <cell r="W254">
            <v>0</v>
          </cell>
          <cell r="X254">
            <v>0</v>
          </cell>
          <cell r="Y254">
            <v>0</v>
          </cell>
          <cell r="Z254">
            <v>0</v>
          </cell>
          <cell r="AA254">
            <v>0</v>
          </cell>
          <cell r="AB254">
            <v>75166.666666666584</v>
          </cell>
          <cell r="AC254">
            <v>0</v>
          </cell>
          <cell r="AD254">
            <v>0</v>
          </cell>
          <cell r="AE254">
            <v>213857.9391891892</v>
          </cell>
          <cell r="AF254">
            <v>0</v>
          </cell>
          <cell r="AG254">
            <v>0</v>
          </cell>
          <cell r="AH254">
            <v>0</v>
          </cell>
          <cell r="AI254">
            <v>117800</v>
          </cell>
          <cell r="AJ254">
            <v>0</v>
          </cell>
          <cell r="AK254">
            <v>0</v>
          </cell>
          <cell r="AL254">
            <v>0</v>
          </cell>
          <cell r="AM254">
            <v>5478.4</v>
          </cell>
          <cell r="AN254">
            <v>0</v>
          </cell>
          <cell r="AO254">
            <v>0</v>
          </cell>
          <cell r="AP254">
            <v>0</v>
          </cell>
          <cell r="AQ254">
            <v>0</v>
          </cell>
          <cell r="AR254">
            <v>0</v>
          </cell>
          <cell r="AS254">
            <v>0</v>
          </cell>
          <cell r="AT254">
            <v>0</v>
          </cell>
          <cell r="AU254">
            <v>0</v>
          </cell>
          <cell r="AV254">
            <v>1260340</v>
          </cell>
          <cell r="AW254">
            <v>478024.60585585563</v>
          </cell>
          <cell r="AX254">
            <v>123278.39999999999</v>
          </cell>
          <cell r="AY254">
            <v>318356.80318918912</v>
          </cell>
          <cell r="AZ254">
            <v>1861643.0058558555</v>
          </cell>
          <cell r="BA254">
            <v>1856164.6058558556</v>
          </cell>
          <cell r="BB254">
            <v>4180</v>
          </cell>
          <cell r="BC254">
            <v>1713800</v>
          </cell>
          <cell r="BD254">
            <v>0</v>
          </cell>
          <cell r="BE254">
            <v>0</v>
          </cell>
          <cell r="BF254">
            <v>1861643.0058558555</v>
          </cell>
          <cell r="BG254">
            <v>1861643.0058558555</v>
          </cell>
          <cell r="BH254">
            <v>0</v>
          </cell>
          <cell r="BI254">
            <v>1719278.4</v>
          </cell>
          <cell r="BJ254">
            <v>1596000</v>
          </cell>
          <cell r="BK254">
            <v>1738364.6058558556</v>
          </cell>
          <cell r="BL254">
            <v>4239.9136728191597</v>
          </cell>
          <cell r="BM254">
            <v>4125.5138748201434</v>
          </cell>
          <cell r="BN254">
            <v>2.772982990003971E-2</v>
          </cell>
          <cell r="BO254">
            <v>0</v>
          </cell>
          <cell r="BP254">
            <v>0</v>
          </cell>
          <cell r="BQ254">
            <v>1861643.0058558555</v>
          </cell>
          <cell r="BR254">
            <v>4527.2307459898921</v>
          </cell>
          <cell r="BS254" t="str">
            <v>Y</v>
          </cell>
          <cell r="BT254">
            <v>4540.5926972094039</v>
          </cell>
          <cell r="BU254">
            <v>2.7064931129023195E-2</v>
          </cell>
          <cell r="BV254">
            <v>0</v>
          </cell>
        </row>
        <row r="255">
          <cell r="A255">
            <v>289</v>
          </cell>
          <cell r="B255" t="str">
            <v>Recoupment Academy</v>
          </cell>
          <cell r="C255">
            <v>145382</v>
          </cell>
          <cell r="D255">
            <v>9353340</v>
          </cell>
          <cell r="E255" t="str">
            <v>St Mary's Catholic Primary School, Ipswich</v>
          </cell>
          <cell r="F255">
            <v>213</v>
          </cell>
          <cell r="G255">
            <v>213</v>
          </cell>
          <cell r="H255">
            <v>0</v>
          </cell>
          <cell r="I255">
            <v>654762</v>
          </cell>
          <cell r="J255">
            <v>0</v>
          </cell>
          <cell r="K255">
            <v>0</v>
          </cell>
          <cell r="L255">
            <v>6899.9999999999991</v>
          </cell>
          <cell r="M255">
            <v>0</v>
          </cell>
          <cell r="N255">
            <v>8624.9999999999982</v>
          </cell>
          <cell r="O255">
            <v>0</v>
          </cell>
          <cell r="P255">
            <v>3224.9999999999995</v>
          </cell>
          <cell r="Q255">
            <v>3639.9999999999982</v>
          </cell>
          <cell r="R255">
            <v>1640.0000000000005</v>
          </cell>
          <cell r="S255">
            <v>4449.9999999999973</v>
          </cell>
          <cell r="T255">
            <v>0</v>
          </cell>
          <cell r="U255">
            <v>0</v>
          </cell>
          <cell r="V255">
            <v>0</v>
          </cell>
          <cell r="W255">
            <v>0</v>
          </cell>
          <cell r="X255">
            <v>0</v>
          </cell>
          <cell r="Y255">
            <v>0</v>
          </cell>
          <cell r="Z255">
            <v>0</v>
          </cell>
          <cell r="AA255">
            <v>0</v>
          </cell>
          <cell r="AB255">
            <v>18564.754098360627</v>
          </cell>
          <cell r="AC255">
            <v>0</v>
          </cell>
          <cell r="AD255">
            <v>0</v>
          </cell>
          <cell r="AE255">
            <v>42648.685714285719</v>
          </cell>
          <cell r="AF255">
            <v>0</v>
          </cell>
          <cell r="AG255">
            <v>0</v>
          </cell>
          <cell r="AH255">
            <v>0</v>
          </cell>
          <cell r="AI255">
            <v>117800</v>
          </cell>
          <cell r="AJ255">
            <v>0</v>
          </cell>
          <cell r="AK255">
            <v>0</v>
          </cell>
          <cell r="AL255">
            <v>0</v>
          </cell>
          <cell r="AM255">
            <v>4300.8</v>
          </cell>
          <cell r="AN255">
            <v>0</v>
          </cell>
          <cell r="AO255">
            <v>0</v>
          </cell>
          <cell r="AP255">
            <v>0</v>
          </cell>
          <cell r="AQ255">
            <v>0</v>
          </cell>
          <cell r="AR255">
            <v>0</v>
          </cell>
          <cell r="AS255">
            <v>0</v>
          </cell>
          <cell r="AT255">
            <v>0</v>
          </cell>
          <cell r="AU255">
            <v>0</v>
          </cell>
          <cell r="AV255">
            <v>654762</v>
          </cell>
          <cell r="AW255">
            <v>89693.439812646335</v>
          </cell>
          <cell r="AX255">
            <v>122100.8</v>
          </cell>
          <cell r="AY255">
            <v>66887.549714285706</v>
          </cell>
          <cell r="AZ255">
            <v>866556.23981264641</v>
          </cell>
          <cell r="BA255">
            <v>862255.43981264636</v>
          </cell>
          <cell r="BB255">
            <v>4180</v>
          </cell>
          <cell r="BC255">
            <v>890340</v>
          </cell>
          <cell r="BD255">
            <v>28084.560187353636</v>
          </cell>
          <cell r="BE255">
            <v>0</v>
          </cell>
          <cell r="BF255">
            <v>894640.8</v>
          </cell>
          <cell r="BG255">
            <v>894640.8</v>
          </cell>
          <cell r="BH255">
            <v>0</v>
          </cell>
          <cell r="BI255">
            <v>894640.8</v>
          </cell>
          <cell r="BJ255">
            <v>772540</v>
          </cell>
          <cell r="BK255">
            <v>772540</v>
          </cell>
          <cell r="BL255">
            <v>3626.9483568075116</v>
          </cell>
          <cell r="BM255">
            <v>3452.9722404761906</v>
          </cell>
          <cell r="BN255">
            <v>5.0384452644000523E-2</v>
          </cell>
          <cell r="BO255">
            <v>0</v>
          </cell>
          <cell r="BP255">
            <v>0</v>
          </cell>
          <cell r="BQ255">
            <v>894640.8</v>
          </cell>
          <cell r="BR255">
            <v>4180</v>
          </cell>
          <cell r="BS255" t="str">
            <v>Y</v>
          </cell>
          <cell r="BT255">
            <v>4200.1915492957751</v>
          </cell>
          <cell r="BU255">
            <v>4.1175866015517926E-2</v>
          </cell>
          <cell r="BV255">
            <v>0</v>
          </cell>
        </row>
        <row r="256">
          <cell r="A256">
            <v>291</v>
          </cell>
          <cell r="B256" t="str">
            <v>Recoupment Academy</v>
          </cell>
          <cell r="C256">
            <v>146977</v>
          </cell>
          <cell r="D256">
            <v>9353341</v>
          </cell>
          <cell r="E256" t="str">
            <v>St Pancras Catholic Primary School</v>
          </cell>
          <cell r="F256">
            <v>202</v>
          </cell>
          <cell r="G256">
            <v>202</v>
          </cell>
          <cell r="H256">
            <v>0</v>
          </cell>
          <cell r="I256">
            <v>620948</v>
          </cell>
          <cell r="J256">
            <v>0</v>
          </cell>
          <cell r="K256">
            <v>0</v>
          </cell>
          <cell r="L256">
            <v>16099.999999999976</v>
          </cell>
          <cell r="M256">
            <v>0</v>
          </cell>
          <cell r="N256">
            <v>25687.01923076923</v>
          </cell>
          <cell r="O256">
            <v>0</v>
          </cell>
          <cell r="P256">
            <v>859.99999999999989</v>
          </cell>
          <cell r="Q256">
            <v>4159.9999999999991</v>
          </cell>
          <cell r="R256">
            <v>13529.999999999971</v>
          </cell>
          <cell r="S256">
            <v>33819.999999999978</v>
          </cell>
          <cell r="T256">
            <v>2850</v>
          </cell>
          <cell r="U256">
            <v>0</v>
          </cell>
          <cell r="V256">
            <v>0</v>
          </cell>
          <cell r="W256">
            <v>0</v>
          </cell>
          <cell r="X256">
            <v>0</v>
          </cell>
          <cell r="Y256">
            <v>0</v>
          </cell>
          <cell r="Z256">
            <v>0</v>
          </cell>
          <cell r="AA256">
            <v>0</v>
          </cell>
          <cell r="AB256">
            <v>6348.5714285714239</v>
          </cell>
          <cell r="AC256">
            <v>0</v>
          </cell>
          <cell r="AD256">
            <v>0</v>
          </cell>
          <cell r="AE256">
            <v>73308.685714285719</v>
          </cell>
          <cell r="AF256">
            <v>0</v>
          </cell>
          <cell r="AG256">
            <v>0</v>
          </cell>
          <cell r="AH256">
            <v>0</v>
          </cell>
          <cell r="AI256">
            <v>117800</v>
          </cell>
          <cell r="AJ256">
            <v>0</v>
          </cell>
          <cell r="AK256">
            <v>0</v>
          </cell>
          <cell r="AL256">
            <v>0</v>
          </cell>
          <cell r="AM256">
            <v>3379.2</v>
          </cell>
          <cell r="AN256">
            <v>0</v>
          </cell>
          <cell r="AO256">
            <v>0</v>
          </cell>
          <cell r="AP256">
            <v>0</v>
          </cell>
          <cell r="AQ256">
            <v>0</v>
          </cell>
          <cell r="AR256">
            <v>0</v>
          </cell>
          <cell r="AS256">
            <v>0</v>
          </cell>
          <cell r="AT256">
            <v>0</v>
          </cell>
          <cell r="AU256">
            <v>0</v>
          </cell>
          <cell r="AV256">
            <v>620948</v>
          </cell>
          <cell r="AW256">
            <v>176664.27637362632</v>
          </cell>
          <cell r="AX256">
            <v>121179.2</v>
          </cell>
          <cell r="AY256">
            <v>131811.0593296703</v>
          </cell>
          <cell r="AZ256">
            <v>918791.47637362627</v>
          </cell>
          <cell r="BA256">
            <v>915412.27637362632</v>
          </cell>
          <cell r="BB256">
            <v>4180</v>
          </cell>
          <cell r="BC256">
            <v>844360</v>
          </cell>
          <cell r="BD256">
            <v>0</v>
          </cell>
          <cell r="BE256">
            <v>0</v>
          </cell>
          <cell r="BF256">
            <v>918791.47637362627</v>
          </cell>
          <cell r="BG256">
            <v>918791.47637362638</v>
          </cell>
          <cell r="BH256">
            <v>0</v>
          </cell>
          <cell r="BI256">
            <v>847739.2</v>
          </cell>
          <cell r="BJ256">
            <v>726560</v>
          </cell>
          <cell r="BK256">
            <v>797612.27637362632</v>
          </cell>
          <cell r="BL256">
            <v>3948.5756256120117</v>
          </cell>
          <cell r="BM256">
            <v>3905.8827579710141</v>
          </cell>
          <cell r="BN256">
            <v>1.0930401726439724E-2</v>
          </cell>
          <cell r="BO256">
            <v>7.549953923560275E-3</v>
          </cell>
          <cell r="BP256">
            <v>5956.8254404089566</v>
          </cell>
          <cell r="BQ256">
            <v>924748.30181403528</v>
          </cell>
          <cell r="BR256">
            <v>4561.2331772972047</v>
          </cell>
          <cell r="BS256" t="str">
            <v>Y</v>
          </cell>
          <cell r="BT256">
            <v>4577.9618901684917</v>
          </cell>
          <cell r="BU256">
            <v>1.9355772565850193E-2</v>
          </cell>
          <cell r="BV256">
            <v>0</v>
          </cell>
        </row>
        <row r="257">
          <cell r="A257">
            <v>253</v>
          </cell>
          <cell r="B257" t="str">
            <v>Recoupment Academy</v>
          </cell>
          <cell r="C257">
            <v>141842</v>
          </cell>
          <cell r="D257">
            <v>9353344</v>
          </cell>
          <cell r="E257" t="str">
            <v>The Oaks Primary School</v>
          </cell>
          <cell r="F257">
            <v>396</v>
          </cell>
          <cell r="G257">
            <v>396</v>
          </cell>
          <cell r="H257">
            <v>0</v>
          </cell>
          <cell r="I257">
            <v>1217304</v>
          </cell>
          <cell r="J257">
            <v>0</v>
          </cell>
          <cell r="K257">
            <v>0</v>
          </cell>
          <cell r="L257">
            <v>57959.999999999971</v>
          </cell>
          <cell r="M257">
            <v>0</v>
          </cell>
          <cell r="N257">
            <v>77429.471032745583</v>
          </cell>
          <cell r="O257">
            <v>0</v>
          </cell>
          <cell r="P257">
            <v>7094.9999999999973</v>
          </cell>
          <cell r="Q257">
            <v>19760.000000000007</v>
          </cell>
          <cell r="R257">
            <v>11889.999999999996</v>
          </cell>
          <cell r="S257">
            <v>85884.999999999942</v>
          </cell>
          <cell r="T257">
            <v>11874.999999999993</v>
          </cell>
          <cell r="U257">
            <v>0</v>
          </cell>
          <cell r="V257">
            <v>0</v>
          </cell>
          <cell r="W257">
            <v>0</v>
          </cell>
          <cell r="X257">
            <v>0</v>
          </cell>
          <cell r="Y257">
            <v>0</v>
          </cell>
          <cell r="Z257">
            <v>0</v>
          </cell>
          <cell r="AA257">
            <v>0</v>
          </cell>
          <cell r="AB257">
            <v>21201.76991150442</v>
          </cell>
          <cell r="AC257">
            <v>0</v>
          </cell>
          <cell r="AD257">
            <v>0</v>
          </cell>
          <cell r="AE257">
            <v>142363.19277108432</v>
          </cell>
          <cell r="AF257">
            <v>0</v>
          </cell>
          <cell r="AG257">
            <v>0</v>
          </cell>
          <cell r="AH257">
            <v>0</v>
          </cell>
          <cell r="AI257">
            <v>117800</v>
          </cell>
          <cell r="AJ257">
            <v>0</v>
          </cell>
          <cell r="AK257">
            <v>0</v>
          </cell>
          <cell r="AL257">
            <v>0</v>
          </cell>
          <cell r="AM257">
            <v>10342.4</v>
          </cell>
          <cell r="AN257">
            <v>0</v>
          </cell>
          <cell r="AO257">
            <v>0</v>
          </cell>
          <cell r="AP257">
            <v>0</v>
          </cell>
          <cell r="AQ257">
            <v>0</v>
          </cell>
          <cell r="AR257">
            <v>0</v>
          </cell>
          <cell r="AS257">
            <v>0</v>
          </cell>
          <cell r="AT257">
            <v>0</v>
          </cell>
          <cell r="AU257">
            <v>0</v>
          </cell>
          <cell r="AV257">
            <v>1217304</v>
          </cell>
          <cell r="AW257">
            <v>435459.43371533422</v>
          </cell>
          <cell r="AX257">
            <v>128142.39999999999</v>
          </cell>
          <cell r="AY257">
            <v>288309.29228745709</v>
          </cell>
          <cell r="AZ257">
            <v>1780905.8337153341</v>
          </cell>
          <cell r="BA257">
            <v>1770563.4337153342</v>
          </cell>
          <cell r="BB257">
            <v>4180</v>
          </cell>
          <cell r="BC257">
            <v>1655280</v>
          </cell>
          <cell r="BD257">
            <v>0</v>
          </cell>
          <cell r="BE257">
            <v>0</v>
          </cell>
          <cell r="BF257">
            <v>1780905.8337153341</v>
          </cell>
          <cell r="BG257">
            <v>1780905.8337153343</v>
          </cell>
          <cell r="BH257">
            <v>0</v>
          </cell>
          <cell r="BI257">
            <v>1665622.4</v>
          </cell>
          <cell r="BJ257">
            <v>1537480</v>
          </cell>
          <cell r="BK257">
            <v>1652763.4337153342</v>
          </cell>
          <cell r="BL257">
            <v>4173.6450346346819</v>
          </cell>
          <cell r="BM257">
            <v>4245.4540713567831</v>
          </cell>
          <cell r="BN257">
            <v>-1.6914336020399361E-2</v>
          </cell>
          <cell r="BO257">
            <v>3.539469167039936E-2</v>
          </cell>
          <cell r="BP257">
            <v>59505.548991179938</v>
          </cell>
          <cell r="BQ257">
            <v>1840411.3827065141</v>
          </cell>
          <cell r="BR257">
            <v>4621.3863199659445</v>
          </cell>
          <cell r="BS257" t="str">
            <v>Y</v>
          </cell>
          <cell r="BT257">
            <v>4647.5034916831164</v>
          </cell>
          <cell r="BU257">
            <v>1.7624124562853227E-2</v>
          </cell>
          <cell r="BV257">
            <v>0</v>
          </cell>
        </row>
        <row r="258">
          <cell r="A258">
            <v>505</v>
          </cell>
          <cell r="B258" t="str">
            <v>Recoupment Academy</v>
          </cell>
          <cell r="C258">
            <v>143360</v>
          </cell>
          <cell r="D258">
            <v>9353345</v>
          </cell>
          <cell r="E258" t="str">
            <v>Cedars Park Community Primary School</v>
          </cell>
          <cell r="F258">
            <v>385</v>
          </cell>
          <cell r="G258">
            <v>385</v>
          </cell>
          <cell r="H258">
            <v>0</v>
          </cell>
          <cell r="I258">
            <v>1183490</v>
          </cell>
          <cell r="J258">
            <v>0</v>
          </cell>
          <cell r="K258">
            <v>0</v>
          </cell>
          <cell r="L258">
            <v>22539.999999999953</v>
          </cell>
          <cell r="M258">
            <v>0</v>
          </cell>
          <cell r="N258">
            <v>33698.770491803276</v>
          </cell>
          <cell r="O258">
            <v>0</v>
          </cell>
          <cell r="P258">
            <v>648.36814621409928</v>
          </cell>
          <cell r="Q258">
            <v>1829.503916449089</v>
          </cell>
          <cell r="R258">
            <v>0</v>
          </cell>
          <cell r="S258">
            <v>894.64751958224599</v>
          </cell>
          <cell r="T258">
            <v>0</v>
          </cell>
          <cell r="U258">
            <v>0</v>
          </cell>
          <cell r="V258">
            <v>0</v>
          </cell>
          <cell r="W258">
            <v>0</v>
          </cell>
          <cell r="X258">
            <v>0</v>
          </cell>
          <cell r="Y258">
            <v>0</v>
          </cell>
          <cell r="Z258">
            <v>0</v>
          </cell>
          <cell r="AA258">
            <v>0</v>
          </cell>
          <cell r="AB258">
            <v>4938.775510204091</v>
          </cell>
          <cell r="AC258">
            <v>0</v>
          </cell>
          <cell r="AD258">
            <v>0</v>
          </cell>
          <cell r="AE258">
            <v>92297.485207100588</v>
          </cell>
          <cell r="AF258">
            <v>0</v>
          </cell>
          <cell r="AG258">
            <v>0</v>
          </cell>
          <cell r="AH258">
            <v>0</v>
          </cell>
          <cell r="AI258">
            <v>117800</v>
          </cell>
          <cell r="AJ258">
            <v>0</v>
          </cell>
          <cell r="AK258">
            <v>0</v>
          </cell>
          <cell r="AL258">
            <v>0</v>
          </cell>
          <cell r="AM258">
            <v>6707.2</v>
          </cell>
          <cell r="AN258">
            <v>0</v>
          </cell>
          <cell r="AO258">
            <v>0</v>
          </cell>
          <cell r="AP258">
            <v>0</v>
          </cell>
          <cell r="AQ258">
            <v>0</v>
          </cell>
          <cell r="AR258">
            <v>0</v>
          </cell>
          <cell r="AS258">
            <v>0</v>
          </cell>
          <cell r="AT258">
            <v>0</v>
          </cell>
          <cell r="AU258">
            <v>0</v>
          </cell>
          <cell r="AV258">
            <v>1183490</v>
          </cell>
          <cell r="AW258">
            <v>156847.55079135334</v>
          </cell>
          <cell r="AX258">
            <v>124507.2</v>
          </cell>
          <cell r="AY258">
            <v>132101.99424412491</v>
          </cell>
          <cell r="AZ258">
            <v>1464844.7507913534</v>
          </cell>
          <cell r="BA258">
            <v>1458137.5507913535</v>
          </cell>
          <cell r="BB258">
            <v>4180</v>
          </cell>
          <cell r="BC258">
            <v>1609300</v>
          </cell>
          <cell r="BD258">
            <v>151162.44920864655</v>
          </cell>
          <cell r="BE258">
            <v>0</v>
          </cell>
          <cell r="BF258">
            <v>1616007.2</v>
          </cell>
          <cell r="BG258">
            <v>1616007.2</v>
          </cell>
          <cell r="BH258">
            <v>0</v>
          </cell>
          <cell r="BI258">
            <v>1616007.2</v>
          </cell>
          <cell r="BJ258">
            <v>1491500</v>
          </cell>
          <cell r="BK258">
            <v>1491500</v>
          </cell>
          <cell r="BL258">
            <v>3874.0259740259739</v>
          </cell>
          <cell r="BM258">
            <v>3654.0017798594849</v>
          </cell>
          <cell r="BN258">
            <v>6.0214583194579084E-2</v>
          </cell>
          <cell r="BO258">
            <v>0</v>
          </cell>
          <cell r="BP258">
            <v>0</v>
          </cell>
          <cell r="BQ258">
            <v>1616007.2</v>
          </cell>
          <cell r="BR258">
            <v>4180</v>
          </cell>
          <cell r="BS258" t="str">
            <v>Y</v>
          </cell>
          <cell r="BT258">
            <v>4197.4212987012988</v>
          </cell>
          <cell r="BU258">
            <v>6.3823227137293381E-2</v>
          </cell>
          <cell r="BV258">
            <v>0</v>
          </cell>
        </row>
        <row r="259">
          <cell r="A259">
            <v>320</v>
          </cell>
          <cell r="B259" t="str">
            <v>Recoupment Academy</v>
          </cell>
          <cell r="C259">
            <v>145795</v>
          </cell>
          <cell r="D259">
            <v>9353346</v>
          </cell>
          <cell r="E259" t="str">
            <v>Rendlesham Primary School</v>
          </cell>
          <cell r="F259">
            <v>286</v>
          </cell>
          <cell r="G259">
            <v>286</v>
          </cell>
          <cell r="H259">
            <v>0</v>
          </cell>
          <cell r="I259">
            <v>879164</v>
          </cell>
          <cell r="J259">
            <v>0</v>
          </cell>
          <cell r="K259">
            <v>0</v>
          </cell>
          <cell r="L259">
            <v>6440.0000000000064</v>
          </cell>
          <cell r="M259">
            <v>0</v>
          </cell>
          <cell r="N259">
            <v>10137.328767123288</v>
          </cell>
          <cell r="O259">
            <v>0</v>
          </cell>
          <cell r="P259">
            <v>654.14893617021107</v>
          </cell>
          <cell r="Q259">
            <v>0</v>
          </cell>
          <cell r="R259">
            <v>0</v>
          </cell>
          <cell r="S259">
            <v>0</v>
          </cell>
          <cell r="T259">
            <v>0</v>
          </cell>
          <cell r="U259">
            <v>0</v>
          </cell>
          <cell r="V259">
            <v>0</v>
          </cell>
          <cell r="W259">
            <v>0</v>
          </cell>
          <cell r="X259">
            <v>0</v>
          </cell>
          <cell r="Y259">
            <v>0</v>
          </cell>
          <cell r="Z259">
            <v>0</v>
          </cell>
          <cell r="AA259">
            <v>0</v>
          </cell>
          <cell r="AB259">
            <v>5309.7046413502148</v>
          </cell>
          <cell r="AC259">
            <v>0</v>
          </cell>
          <cell r="AD259">
            <v>0</v>
          </cell>
          <cell r="AE259">
            <v>97709.04</v>
          </cell>
          <cell r="AF259">
            <v>0</v>
          </cell>
          <cell r="AG259">
            <v>0</v>
          </cell>
          <cell r="AH259">
            <v>0</v>
          </cell>
          <cell r="AI259">
            <v>117800</v>
          </cell>
          <cell r="AJ259">
            <v>0</v>
          </cell>
          <cell r="AK259">
            <v>0</v>
          </cell>
          <cell r="AL259">
            <v>0</v>
          </cell>
          <cell r="AM259">
            <v>8448</v>
          </cell>
          <cell r="AN259">
            <v>0</v>
          </cell>
          <cell r="AO259">
            <v>0</v>
          </cell>
          <cell r="AP259">
            <v>0</v>
          </cell>
          <cell r="AQ259">
            <v>0</v>
          </cell>
          <cell r="AR259">
            <v>0</v>
          </cell>
          <cell r="AS259">
            <v>0</v>
          </cell>
          <cell r="AT259">
            <v>0</v>
          </cell>
          <cell r="AU259">
            <v>0</v>
          </cell>
          <cell r="AV259">
            <v>879164</v>
          </cell>
          <cell r="AW259">
            <v>120250.22234464371</v>
          </cell>
          <cell r="AX259">
            <v>126248</v>
          </cell>
          <cell r="AY259">
            <v>116323.64285164674</v>
          </cell>
          <cell r="AZ259">
            <v>1125662.2223446437</v>
          </cell>
          <cell r="BA259">
            <v>1117214.2223446437</v>
          </cell>
          <cell r="BB259">
            <v>4180</v>
          </cell>
          <cell r="BC259">
            <v>1195480</v>
          </cell>
          <cell r="BD259">
            <v>78265.777655356331</v>
          </cell>
          <cell r="BE259">
            <v>0</v>
          </cell>
          <cell r="BF259">
            <v>1203928</v>
          </cell>
          <cell r="BG259">
            <v>1203928</v>
          </cell>
          <cell r="BH259">
            <v>0</v>
          </cell>
          <cell r="BI259">
            <v>1203928</v>
          </cell>
          <cell r="BJ259">
            <v>1077680</v>
          </cell>
          <cell r="BK259">
            <v>1077680</v>
          </cell>
          <cell r="BL259">
            <v>3768.1118881118882</v>
          </cell>
          <cell r="BM259">
            <v>3523.6731034482759</v>
          </cell>
          <cell r="BN259">
            <v>6.9370448815017444E-2</v>
          </cell>
          <cell r="BO259">
            <v>0</v>
          </cell>
          <cell r="BP259">
            <v>0</v>
          </cell>
          <cell r="BQ259">
            <v>1203928</v>
          </cell>
          <cell r="BR259">
            <v>4180</v>
          </cell>
          <cell r="BS259" t="str">
            <v>Y</v>
          </cell>
          <cell r="BT259">
            <v>4209.5384615384619</v>
          </cell>
          <cell r="BU259">
            <v>6.3402566040414277E-2</v>
          </cell>
          <cell r="BV259">
            <v>0</v>
          </cell>
        </row>
        <row r="260">
          <cell r="A260">
            <v>527</v>
          </cell>
          <cell r="B260" t="str">
            <v>Recoupment Academy</v>
          </cell>
          <cell r="C260">
            <v>137179</v>
          </cell>
          <cell r="D260">
            <v>9354029</v>
          </cell>
          <cell r="E260" t="str">
            <v>Horringer Court Middle School</v>
          </cell>
          <cell r="F260">
            <v>326</v>
          </cell>
          <cell r="G260">
            <v>152</v>
          </cell>
          <cell r="H260">
            <v>174</v>
          </cell>
          <cell r="I260">
            <v>467248</v>
          </cell>
          <cell r="J260">
            <v>757770</v>
          </cell>
          <cell r="K260">
            <v>0</v>
          </cell>
          <cell r="L260">
            <v>11039.999999999982</v>
          </cell>
          <cell r="M260">
            <v>14260.000000000009</v>
          </cell>
          <cell r="N260">
            <v>15423.529411764706</v>
          </cell>
          <cell r="O260">
            <v>27918.202247191013</v>
          </cell>
          <cell r="P260">
            <v>3009.9999999999986</v>
          </cell>
          <cell r="Q260">
            <v>1559.9999999999993</v>
          </cell>
          <cell r="R260">
            <v>0</v>
          </cell>
          <cell r="S260">
            <v>0</v>
          </cell>
          <cell r="T260">
            <v>0</v>
          </cell>
          <cell r="U260">
            <v>0</v>
          </cell>
          <cell r="V260">
            <v>4053.294797687859</v>
          </cell>
          <cell r="W260">
            <v>5843.5838150289028</v>
          </cell>
          <cell r="X260">
            <v>0</v>
          </cell>
          <cell r="Y260">
            <v>0</v>
          </cell>
          <cell r="Z260">
            <v>0</v>
          </cell>
          <cell r="AA260">
            <v>0</v>
          </cell>
          <cell r="AB260">
            <v>549.99999999999977</v>
          </cell>
          <cell r="AC260">
            <v>2969.999999999995</v>
          </cell>
          <cell r="AD260">
            <v>0</v>
          </cell>
          <cell r="AE260">
            <v>30691.063829787232</v>
          </cell>
          <cell r="AF260">
            <v>76155.339850890246</v>
          </cell>
          <cell r="AG260">
            <v>0</v>
          </cell>
          <cell r="AH260">
            <v>16202.399999999996</v>
          </cell>
          <cell r="AI260">
            <v>117800</v>
          </cell>
          <cell r="AJ260">
            <v>0</v>
          </cell>
          <cell r="AK260">
            <v>0</v>
          </cell>
          <cell r="AL260">
            <v>0</v>
          </cell>
          <cell r="AM260">
            <v>11468.8</v>
          </cell>
          <cell r="AN260">
            <v>0</v>
          </cell>
          <cell r="AO260">
            <v>0</v>
          </cell>
          <cell r="AP260">
            <v>0</v>
          </cell>
          <cell r="AQ260">
            <v>0</v>
          </cell>
          <cell r="AR260">
            <v>0</v>
          </cell>
          <cell r="AS260">
            <v>0</v>
          </cell>
          <cell r="AT260">
            <v>0</v>
          </cell>
          <cell r="AU260">
            <v>0</v>
          </cell>
          <cell r="AV260">
            <v>1225018</v>
          </cell>
          <cell r="AW260">
            <v>209677.41395234995</v>
          </cell>
          <cell r="AX260">
            <v>129268.8</v>
          </cell>
          <cell r="AY260">
            <v>148400.70881651371</v>
          </cell>
          <cell r="AZ260">
            <v>1563964.21395235</v>
          </cell>
          <cell r="BA260">
            <v>1552495.4139523499</v>
          </cell>
          <cell r="BB260">
            <v>4697.5</v>
          </cell>
          <cell r="BC260">
            <v>1531385</v>
          </cell>
          <cell r="BD260">
            <v>0</v>
          </cell>
          <cell r="BE260">
            <v>0</v>
          </cell>
          <cell r="BF260">
            <v>1563964.21395235</v>
          </cell>
          <cell r="BG260">
            <v>589795.16256670526</v>
          </cell>
          <cell r="BH260">
            <v>974169.05138564471</v>
          </cell>
          <cell r="BI260">
            <v>1542853.8</v>
          </cell>
          <cell r="BJ260">
            <v>1413585</v>
          </cell>
          <cell r="BK260">
            <v>1434695.4139523499</v>
          </cell>
          <cell r="BL260">
            <v>4400.9061777679444</v>
          </cell>
          <cell r="BM260">
            <v>4214.9665567415732</v>
          </cell>
          <cell r="BN260">
            <v>4.411413910959093E-2</v>
          </cell>
          <cell r="BO260">
            <v>0</v>
          </cell>
          <cell r="BP260">
            <v>0</v>
          </cell>
          <cell r="BQ260">
            <v>1563964.21395235</v>
          </cell>
          <cell r="BR260">
            <v>4762.255871019478</v>
          </cell>
          <cell r="BS260" t="str">
            <v>Y</v>
          </cell>
          <cell r="BT260">
            <v>4797.4362391176383</v>
          </cell>
          <cell r="BU260">
            <v>4.8029428745435032E-2</v>
          </cell>
          <cell r="BV260">
            <v>0</v>
          </cell>
        </row>
        <row r="261">
          <cell r="A261">
            <v>531</v>
          </cell>
          <cell r="B261" t="str">
            <v>Recoupment Academy</v>
          </cell>
          <cell r="C261">
            <v>137180</v>
          </cell>
          <cell r="D261">
            <v>9354030</v>
          </cell>
          <cell r="E261" t="str">
            <v>Westley Middle School</v>
          </cell>
          <cell r="F261">
            <v>469</v>
          </cell>
          <cell r="G261">
            <v>244</v>
          </cell>
          <cell r="H261">
            <v>225</v>
          </cell>
          <cell r="I261">
            <v>750056</v>
          </cell>
          <cell r="J261">
            <v>979875</v>
          </cell>
          <cell r="K261">
            <v>0</v>
          </cell>
          <cell r="L261">
            <v>20239.999999999996</v>
          </cell>
          <cell r="M261">
            <v>13340.000000000011</v>
          </cell>
          <cell r="N261">
            <v>25408.661417322834</v>
          </cell>
          <cell r="O261">
            <v>38999.999999999993</v>
          </cell>
          <cell r="P261">
            <v>8599.9999999999891</v>
          </cell>
          <cell r="Q261">
            <v>9880.0000000000127</v>
          </cell>
          <cell r="R261">
            <v>0</v>
          </cell>
          <cell r="S261">
            <v>0</v>
          </cell>
          <cell r="T261">
            <v>0</v>
          </cell>
          <cell r="U261">
            <v>0</v>
          </cell>
          <cell r="V261">
            <v>7749.9999999999927</v>
          </cell>
          <cell r="W261">
            <v>8300.0000000000018</v>
          </cell>
          <cell r="X261">
            <v>0</v>
          </cell>
          <cell r="Y261">
            <v>0</v>
          </cell>
          <cell r="Z261">
            <v>0</v>
          </cell>
          <cell r="AA261">
            <v>0</v>
          </cell>
          <cell r="AB261">
            <v>1100</v>
          </cell>
          <cell r="AC261">
            <v>1484.9999999999984</v>
          </cell>
          <cell r="AD261">
            <v>0</v>
          </cell>
          <cell r="AE261">
            <v>72867.272727272735</v>
          </cell>
          <cell r="AF261">
            <v>87445.687301681493</v>
          </cell>
          <cell r="AG261">
            <v>0</v>
          </cell>
          <cell r="AH261">
            <v>0</v>
          </cell>
          <cell r="AI261">
            <v>117800</v>
          </cell>
          <cell r="AJ261">
            <v>0</v>
          </cell>
          <cell r="AK261">
            <v>0</v>
          </cell>
          <cell r="AL261">
            <v>0</v>
          </cell>
          <cell r="AM261">
            <v>10649.6</v>
          </cell>
          <cell r="AN261">
            <v>0</v>
          </cell>
          <cell r="AO261">
            <v>0</v>
          </cell>
          <cell r="AP261">
            <v>0</v>
          </cell>
          <cell r="AQ261">
            <v>0</v>
          </cell>
          <cell r="AR261">
            <v>0</v>
          </cell>
          <cell r="AS261">
            <v>0</v>
          </cell>
          <cell r="AT261">
            <v>0</v>
          </cell>
          <cell r="AU261">
            <v>0</v>
          </cell>
          <cell r="AV261">
            <v>1729931</v>
          </cell>
          <cell r="AW261">
            <v>295416.62144627707</v>
          </cell>
          <cell r="AX261">
            <v>128449.60000000001</v>
          </cell>
          <cell r="AY261">
            <v>226572.29073761567</v>
          </cell>
          <cell r="AZ261">
            <v>2153797.2214462771</v>
          </cell>
          <cell r="BA261">
            <v>2143147.621446277</v>
          </cell>
          <cell r="BB261">
            <v>4697.5</v>
          </cell>
          <cell r="BC261">
            <v>2203127.5</v>
          </cell>
          <cell r="BD261">
            <v>29989.939276861493</v>
          </cell>
          <cell r="BE261">
            <v>29989.939276861493</v>
          </cell>
          <cell r="BF261">
            <v>2213777.1</v>
          </cell>
          <cell r="BG261">
            <v>984968.53099075344</v>
          </cell>
          <cell r="BH261">
            <v>1228808.5690092465</v>
          </cell>
          <cell r="BI261">
            <v>2213777.1</v>
          </cell>
          <cell r="BJ261">
            <v>2085327.5</v>
          </cell>
          <cell r="BK261">
            <v>2085327.5</v>
          </cell>
          <cell r="BL261">
            <v>4446.3272921108746</v>
          </cell>
          <cell r="BM261">
            <v>4265.2731102362213</v>
          </cell>
          <cell r="BN261">
            <v>4.244843816452027E-2</v>
          </cell>
          <cell r="BO261">
            <v>0</v>
          </cell>
          <cell r="BP261">
            <v>0</v>
          </cell>
          <cell r="BQ261">
            <v>2213777.1</v>
          </cell>
          <cell r="BR261">
            <v>4697.5</v>
          </cell>
          <cell r="BS261" t="str">
            <v>Y</v>
          </cell>
          <cell r="BT261">
            <v>4720.2070362473351</v>
          </cell>
          <cell r="BU261">
            <v>4.4802333509271763E-2</v>
          </cell>
          <cell r="BV261">
            <v>0</v>
          </cell>
        </row>
        <row r="262">
          <cell r="A262">
            <v>551</v>
          </cell>
          <cell r="B262" t="str">
            <v>Recoupment Academy</v>
          </cell>
          <cell r="C262">
            <v>136990</v>
          </cell>
          <cell r="D262">
            <v>9354000</v>
          </cell>
          <cell r="E262" t="str">
            <v>Bury St Edmunds County Upper School</v>
          </cell>
          <cell r="F262">
            <v>670</v>
          </cell>
          <cell r="G262">
            <v>0</v>
          </cell>
          <cell r="H262">
            <v>670</v>
          </cell>
          <cell r="I262">
            <v>0</v>
          </cell>
          <cell r="J262">
            <v>936325</v>
          </cell>
          <cell r="K262">
            <v>2235870</v>
          </cell>
          <cell r="L262">
            <v>0</v>
          </cell>
          <cell r="M262">
            <v>32659.999999999894</v>
          </cell>
          <cell r="N262">
            <v>0</v>
          </cell>
          <cell r="O262">
            <v>76138.912133891208</v>
          </cell>
          <cell r="P262">
            <v>0</v>
          </cell>
          <cell r="Q262">
            <v>0</v>
          </cell>
          <cell r="R262">
            <v>0</v>
          </cell>
          <cell r="S262">
            <v>0</v>
          </cell>
          <cell r="T262">
            <v>0</v>
          </cell>
          <cell r="U262">
            <v>0</v>
          </cell>
          <cell r="V262">
            <v>20149.999999999996</v>
          </cell>
          <cell r="W262">
            <v>20750.000000000004</v>
          </cell>
          <cell r="X262">
            <v>0</v>
          </cell>
          <cell r="Y262">
            <v>0</v>
          </cell>
          <cell r="Z262">
            <v>0</v>
          </cell>
          <cell r="AA262">
            <v>0</v>
          </cell>
          <cell r="AB262">
            <v>0</v>
          </cell>
          <cell r="AC262">
            <v>8910.0000000000055</v>
          </cell>
          <cell r="AD262">
            <v>0</v>
          </cell>
          <cell r="AE262">
            <v>0</v>
          </cell>
          <cell r="AF262">
            <v>228626.11957973128</v>
          </cell>
          <cell r="AG262">
            <v>0</v>
          </cell>
          <cell r="AH262">
            <v>0</v>
          </cell>
          <cell r="AI262">
            <v>117800</v>
          </cell>
          <cell r="AJ262">
            <v>0</v>
          </cell>
          <cell r="AK262">
            <v>0</v>
          </cell>
          <cell r="AL262">
            <v>0</v>
          </cell>
          <cell r="AM262">
            <v>28160</v>
          </cell>
          <cell r="AN262">
            <v>0</v>
          </cell>
          <cell r="AO262">
            <v>0</v>
          </cell>
          <cell r="AP262">
            <v>0</v>
          </cell>
          <cell r="AQ262">
            <v>0</v>
          </cell>
          <cell r="AR262">
            <v>0</v>
          </cell>
          <cell r="AS262">
            <v>0</v>
          </cell>
          <cell r="AT262">
            <v>0</v>
          </cell>
          <cell r="AU262">
            <v>0</v>
          </cell>
          <cell r="AV262">
            <v>3172195</v>
          </cell>
          <cell r="AW262">
            <v>387235.03171362239</v>
          </cell>
          <cell r="AX262">
            <v>145960</v>
          </cell>
          <cell r="AY262">
            <v>303475.57564667682</v>
          </cell>
          <cell r="AZ262">
            <v>3705390.0317136226</v>
          </cell>
          <cell r="BA262">
            <v>3677230.0317136226</v>
          </cell>
          <cell r="BB262">
            <v>5548.333333333333</v>
          </cell>
          <cell r="BC262">
            <v>3717383.333333333</v>
          </cell>
          <cell r="BD262">
            <v>0</v>
          </cell>
          <cell r="BE262">
            <v>40153.301619710401</v>
          </cell>
          <cell r="BF262">
            <v>3745543.333333333</v>
          </cell>
          <cell r="BG262">
            <v>0</v>
          </cell>
          <cell r="BH262">
            <v>3745543.333333333</v>
          </cell>
          <cell r="BI262">
            <v>3745543.333333333</v>
          </cell>
          <cell r="BJ262">
            <v>3599583.333333333</v>
          </cell>
          <cell r="BK262">
            <v>3599583.333333333</v>
          </cell>
          <cell r="BL262">
            <v>5372.5124378109449</v>
          </cell>
          <cell r="BM262">
            <v>5233.3580885314686</v>
          </cell>
          <cell r="BN262">
            <v>2.6589877269133009E-2</v>
          </cell>
          <cell r="BO262">
            <v>0</v>
          </cell>
          <cell r="BP262">
            <v>0</v>
          </cell>
          <cell r="BQ262">
            <v>3745543.333333333</v>
          </cell>
          <cell r="BR262">
            <v>5548.333333333333</v>
          </cell>
          <cell r="BS262" t="str">
            <v>Y</v>
          </cell>
          <cell r="BT262">
            <v>5590.3631840796015</v>
          </cell>
          <cell r="BU262">
            <v>2.8229526427210549E-2</v>
          </cell>
          <cell r="BV262">
            <v>0</v>
          </cell>
        </row>
        <row r="263">
          <cell r="A263">
            <v>990</v>
          </cell>
          <cell r="B263" t="str">
            <v>Recoupment Academy</v>
          </cell>
          <cell r="C263">
            <v>136757</v>
          </cell>
          <cell r="D263">
            <v>9354001</v>
          </cell>
          <cell r="E263" t="str">
            <v>Stour Valley Community School</v>
          </cell>
          <cell r="F263">
            <v>593</v>
          </cell>
          <cell r="G263">
            <v>0</v>
          </cell>
          <cell r="H263">
            <v>593</v>
          </cell>
          <cell r="I263">
            <v>0</v>
          </cell>
          <cell r="J263">
            <v>1572155</v>
          </cell>
          <cell r="K263">
            <v>1140048</v>
          </cell>
          <cell r="L263">
            <v>0</v>
          </cell>
          <cell r="M263">
            <v>28980.000000000015</v>
          </cell>
          <cell r="N263">
            <v>0</v>
          </cell>
          <cell r="O263">
            <v>84840</v>
          </cell>
          <cell r="P263">
            <v>0</v>
          </cell>
          <cell r="Q263">
            <v>0</v>
          </cell>
          <cell r="R263">
            <v>0</v>
          </cell>
          <cell r="S263">
            <v>0</v>
          </cell>
          <cell r="T263">
            <v>0</v>
          </cell>
          <cell r="U263">
            <v>0</v>
          </cell>
          <cell r="V263">
            <v>18600.000000000073</v>
          </cell>
          <cell r="W263">
            <v>1245</v>
          </cell>
          <cell r="X263">
            <v>579.99999999999875</v>
          </cell>
          <cell r="Y263">
            <v>0</v>
          </cell>
          <cell r="Z263">
            <v>0</v>
          </cell>
          <cell r="AA263">
            <v>0</v>
          </cell>
          <cell r="AB263">
            <v>0</v>
          </cell>
          <cell r="AC263">
            <v>0</v>
          </cell>
          <cell r="AD263">
            <v>0</v>
          </cell>
          <cell r="AE263">
            <v>0</v>
          </cell>
          <cell r="AF263">
            <v>202033.40053733185</v>
          </cell>
          <cell r="AG263">
            <v>0</v>
          </cell>
          <cell r="AH263">
            <v>0</v>
          </cell>
          <cell r="AI263">
            <v>117800</v>
          </cell>
          <cell r="AJ263">
            <v>1633.3333333333399</v>
          </cell>
          <cell r="AK263">
            <v>0</v>
          </cell>
          <cell r="AL263">
            <v>0</v>
          </cell>
          <cell r="AM263">
            <v>10649.6</v>
          </cell>
          <cell r="AN263">
            <v>0</v>
          </cell>
          <cell r="AO263">
            <v>0</v>
          </cell>
          <cell r="AP263">
            <v>0</v>
          </cell>
          <cell r="AQ263">
            <v>0</v>
          </cell>
          <cell r="AR263">
            <v>0</v>
          </cell>
          <cell r="AS263">
            <v>0</v>
          </cell>
          <cell r="AT263">
            <v>0</v>
          </cell>
          <cell r="AU263">
            <v>0</v>
          </cell>
          <cell r="AV263">
            <v>2712203</v>
          </cell>
          <cell r="AW263">
            <v>336278.40053733194</v>
          </cell>
          <cell r="AX263">
            <v>130082.93333333335</v>
          </cell>
          <cell r="AY263">
            <v>269294.5378706652</v>
          </cell>
          <cell r="AZ263">
            <v>3178564.3338706652</v>
          </cell>
          <cell r="BA263">
            <v>3167914.7338706651</v>
          </cell>
          <cell r="BB263">
            <v>5415</v>
          </cell>
          <cell r="BC263">
            <v>3211095</v>
          </cell>
          <cell r="BD263">
            <v>0</v>
          </cell>
          <cell r="BE263">
            <v>43180.266129334923</v>
          </cell>
          <cell r="BF263">
            <v>3221744.6</v>
          </cell>
          <cell r="BG263">
            <v>0</v>
          </cell>
          <cell r="BH263">
            <v>3221744.6000000006</v>
          </cell>
          <cell r="BI263">
            <v>3221744.6</v>
          </cell>
          <cell r="BJ263">
            <v>3091661.6666666665</v>
          </cell>
          <cell r="BK263">
            <v>3091661.6666666665</v>
          </cell>
          <cell r="BL263">
            <v>5213.5947161326585</v>
          </cell>
          <cell r="BM263">
            <v>5065.0587068004452</v>
          </cell>
          <cell r="BN263">
            <v>2.9325624426186022E-2</v>
          </cell>
          <cell r="BO263">
            <v>0</v>
          </cell>
          <cell r="BP263">
            <v>0</v>
          </cell>
          <cell r="BQ263">
            <v>3221744.6</v>
          </cell>
          <cell r="BR263">
            <v>5415</v>
          </cell>
          <cell r="BS263" t="str">
            <v>Y</v>
          </cell>
          <cell r="BT263">
            <v>5432.9588532883645</v>
          </cell>
          <cell r="BU263">
            <v>2.8519417850525253E-2</v>
          </cell>
          <cell r="BV263">
            <v>0</v>
          </cell>
        </row>
        <row r="264">
          <cell r="A264">
            <v>170</v>
          </cell>
          <cell r="B264" t="str">
            <v>Recoupment Academy</v>
          </cell>
          <cell r="C264">
            <v>137134</v>
          </cell>
          <cell r="D264">
            <v>9354002</v>
          </cell>
          <cell r="E264" t="str">
            <v>East Point Academy</v>
          </cell>
          <cell r="F264">
            <v>795</v>
          </cell>
          <cell r="G264">
            <v>0</v>
          </cell>
          <cell r="H264">
            <v>795</v>
          </cell>
          <cell r="I264">
            <v>0</v>
          </cell>
          <cell r="J264">
            <v>2321215</v>
          </cell>
          <cell r="K264">
            <v>1287468</v>
          </cell>
          <cell r="L264">
            <v>0</v>
          </cell>
          <cell r="M264">
            <v>135699.99999999997</v>
          </cell>
          <cell r="N264">
            <v>0</v>
          </cell>
          <cell r="O264">
            <v>304230.46544428775</v>
          </cell>
          <cell r="P264">
            <v>0</v>
          </cell>
          <cell r="Q264">
            <v>0</v>
          </cell>
          <cell r="R264">
            <v>0</v>
          </cell>
          <cell r="S264">
            <v>0</v>
          </cell>
          <cell r="T264">
            <v>0</v>
          </cell>
          <cell r="U264">
            <v>0</v>
          </cell>
          <cell r="V264">
            <v>35960.000000000102</v>
          </cell>
          <cell r="W264">
            <v>63079.999999999956</v>
          </cell>
          <cell r="X264">
            <v>33060.000000000015</v>
          </cell>
          <cell r="Y264">
            <v>40950.000000000007</v>
          </cell>
          <cell r="Z264">
            <v>40119.999999999993</v>
          </cell>
          <cell r="AA264">
            <v>91689.999999999767</v>
          </cell>
          <cell r="AB264">
            <v>0</v>
          </cell>
          <cell r="AC264">
            <v>10395</v>
          </cell>
          <cell r="AD264">
            <v>0</v>
          </cell>
          <cell r="AE264">
            <v>0</v>
          </cell>
          <cell r="AF264">
            <v>341831.22055756045</v>
          </cell>
          <cell r="AG264">
            <v>0</v>
          </cell>
          <cell r="AH264">
            <v>0</v>
          </cell>
          <cell r="AI264">
            <v>117800</v>
          </cell>
          <cell r="AJ264">
            <v>0</v>
          </cell>
          <cell r="AK264">
            <v>0</v>
          </cell>
          <cell r="AL264">
            <v>0</v>
          </cell>
          <cell r="AM264">
            <v>42341.94</v>
          </cell>
          <cell r="AN264">
            <v>0</v>
          </cell>
          <cell r="AO264">
            <v>0</v>
          </cell>
          <cell r="AP264">
            <v>0</v>
          </cell>
          <cell r="AQ264">
            <v>0</v>
          </cell>
          <cell r="AR264">
            <v>0</v>
          </cell>
          <cell r="AS264">
            <v>0</v>
          </cell>
          <cell r="AT264">
            <v>0</v>
          </cell>
          <cell r="AU264">
            <v>0</v>
          </cell>
          <cell r="AV264">
            <v>3608683</v>
          </cell>
          <cell r="AW264">
            <v>1097016.686001848</v>
          </cell>
          <cell r="AX264">
            <v>160141.94</v>
          </cell>
          <cell r="AY264">
            <v>714226.45327970432</v>
          </cell>
          <cell r="AZ264">
            <v>4865841.6260018488</v>
          </cell>
          <cell r="BA264">
            <v>4823499.6860018484</v>
          </cell>
          <cell r="BB264">
            <v>5415</v>
          </cell>
          <cell r="BC264">
            <v>4304925</v>
          </cell>
          <cell r="BD264">
            <v>0</v>
          </cell>
          <cell r="BE264">
            <v>0</v>
          </cell>
          <cell r="BF264">
            <v>4865841.6260018488</v>
          </cell>
          <cell r="BG264">
            <v>0</v>
          </cell>
          <cell r="BH264">
            <v>4865841.6260018488</v>
          </cell>
          <cell r="BI264">
            <v>4347266.9400000004</v>
          </cell>
          <cell r="BJ264">
            <v>4187125.0000000005</v>
          </cell>
          <cell r="BK264">
            <v>4705699.6860018484</v>
          </cell>
          <cell r="BL264">
            <v>5919.1191018891177</v>
          </cell>
          <cell r="BM264">
            <v>5877.3823538243632</v>
          </cell>
          <cell r="BN264">
            <v>7.1012477242690724E-3</v>
          </cell>
          <cell r="BO264">
            <v>1.1379107925730925E-2</v>
          </cell>
          <cell r="BP264">
            <v>53169.097659338353</v>
          </cell>
          <cell r="BQ264">
            <v>4919010.7236611871</v>
          </cell>
          <cell r="BR264">
            <v>6134.174570643002</v>
          </cell>
          <cell r="BS264" t="str">
            <v>Y</v>
          </cell>
          <cell r="BT264">
            <v>6187.434872529795</v>
          </cell>
          <cell r="BU264">
            <v>1.3418818620011708E-2</v>
          </cell>
          <cell r="BV264">
            <v>0</v>
          </cell>
        </row>
        <row r="265">
          <cell r="A265">
            <v>350</v>
          </cell>
          <cell r="B265" t="str">
            <v>Recoupment Academy</v>
          </cell>
          <cell r="C265">
            <v>137321</v>
          </cell>
          <cell r="D265">
            <v>9354003</v>
          </cell>
          <cell r="E265" t="str">
            <v>Felixstowe School</v>
          </cell>
          <cell r="F265">
            <v>1055</v>
          </cell>
          <cell r="G265">
            <v>0</v>
          </cell>
          <cell r="H265">
            <v>1055</v>
          </cell>
          <cell r="I265">
            <v>0</v>
          </cell>
          <cell r="J265">
            <v>2804620</v>
          </cell>
          <cell r="K265">
            <v>2019654</v>
          </cell>
          <cell r="L265">
            <v>0</v>
          </cell>
          <cell r="M265">
            <v>97060</v>
          </cell>
          <cell r="N265">
            <v>0</v>
          </cell>
          <cell r="O265">
            <v>267679.17888563051</v>
          </cell>
          <cell r="P265">
            <v>0</v>
          </cell>
          <cell r="Q265">
            <v>0</v>
          </cell>
          <cell r="R265">
            <v>0</v>
          </cell>
          <cell r="S265">
            <v>0</v>
          </cell>
          <cell r="T265">
            <v>0</v>
          </cell>
          <cell r="U265">
            <v>0</v>
          </cell>
          <cell r="V265">
            <v>23559.999999999993</v>
          </cell>
          <cell r="W265">
            <v>167659.99999999983</v>
          </cell>
          <cell r="X265">
            <v>0</v>
          </cell>
          <cell r="Y265">
            <v>629.99999999999989</v>
          </cell>
          <cell r="Z265">
            <v>0</v>
          </cell>
          <cell r="AA265">
            <v>0</v>
          </cell>
          <cell r="AB265">
            <v>0</v>
          </cell>
          <cell r="AC265">
            <v>27141.626564003902</v>
          </cell>
          <cell r="AD265">
            <v>0</v>
          </cell>
          <cell r="AE265">
            <v>0</v>
          </cell>
          <cell r="AF265">
            <v>543372.8362275121</v>
          </cell>
          <cell r="AG265">
            <v>0</v>
          </cell>
          <cell r="AH265">
            <v>0</v>
          </cell>
          <cell r="AI265">
            <v>117800</v>
          </cell>
          <cell r="AJ265">
            <v>0</v>
          </cell>
          <cell r="AK265">
            <v>0</v>
          </cell>
          <cell r="AL265">
            <v>0</v>
          </cell>
          <cell r="AM265">
            <v>53835.4</v>
          </cell>
          <cell r="AN265">
            <v>0</v>
          </cell>
          <cell r="AO265">
            <v>0</v>
          </cell>
          <cell r="AP265">
            <v>0</v>
          </cell>
          <cell r="AQ265">
            <v>0</v>
          </cell>
          <cell r="AR265">
            <v>0</v>
          </cell>
          <cell r="AS265">
            <v>0</v>
          </cell>
          <cell r="AT265">
            <v>0</v>
          </cell>
          <cell r="AU265">
            <v>0</v>
          </cell>
          <cell r="AV265">
            <v>4824274</v>
          </cell>
          <cell r="AW265">
            <v>1127103.6416771463</v>
          </cell>
          <cell r="AX265">
            <v>171635.4</v>
          </cell>
          <cell r="AY265">
            <v>821667.42567032727</v>
          </cell>
          <cell r="AZ265">
            <v>6123013.0416771472</v>
          </cell>
          <cell r="BA265">
            <v>6069177.6416771468</v>
          </cell>
          <cell r="BB265">
            <v>5415</v>
          </cell>
          <cell r="BC265">
            <v>5712825</v>
          </cell>
          <cell r="BD265">
            <v>0</v>
          </cell>
          <cell r="BE265">
            <v>0</v>
          </cell>
          <cell r="BF265">
            <v>6123013.0416771472</v>
          </cell>
          <cell r="BG265">
            <v>0</v>
          </cell>
          <cell r="BH265">
            <v>6123013.0416771462</v>
          </cell>
          <cell r="BI265">
            <v>5766660.4000000004</v>
          </cell>
          <cell r="BJ265">
            <v>5595025</v>
          </cell>
          <cell r="BK265">
            <v>5951377.6416771468</v>
          </cell>
          <cell r="BL265">
            <v>5641.1162480352104</v>
          </cell>
          <cell r="BM265">
            <v>5499.7283533849131</v>
          </cell>
          <cell r="BN265">
            <v>2.5708159669973051E-2</v>
          </cell>
          <cell r="BO265">
            <v>0</v>
          </cell>
          <cell r="BP265">
            <v>0</v>
          </cell>
          <cell r="BQ265">
            <v>6123013.0416771472</v>
          </cell>
          <cell r="BR265">
            <v>5752.7750158077224</v>
          </cell>
          <cell r="BS265" t="str">
            <v>Y</v>
          </cell>
          <cell r="BT265">
            <v>5803.8038309735994</v>
          </cell>
          <cell r="BU265">
            <v>2.467179469470504E-2</v>
          </cell>
          <cell r="BV265">
            <v>0</v>
          </cell>
        </row>
        <row r="266">
          <cell r="A266">
            <v>556</v>
          </cell>
          <cell r="B266" t="str">
            <v>Recoupment Academy</v>
          </cell>
          <cell r="C266">
            <v>138162</v>
          </cell>
          <cell r="D266">
            <v>9354004</v>
          </cell>
          <cell r="E266" t="str">
            <v>Castle Manor Academy</v>
          </cell>
          <cell r="F266">
            <v>675</v>
          </cell>
          <cell r="G266">
            <v>0</v>
          </cell>
          <cell r="H266">
            <v>675</v>
          </cell>
          <cell r="I266">
            <v>0</v>
          </cell>
          <cell r="J266">
            <v>1877005</v>
          </cell>
          <cell r="K266">
            <v>1199016</v>
          </cell>
          <cell r="L266">
            <v>0</v>
          </cell>
          <cell r="M266">
            <v>73599.999999999985</v>
          </cell>
          <cell r="N266">
            <v>0</v>
          </cell>
          <cell r="O266">
            <v>171684.78260869565</v>
          </cell>
          <cell r="P266">
            <v>0</v>
          </cell>
          <cell r="Q266">
            <v>0</v>
          </cell>
          <cell r="R266">
            <v>0</v>
          </cell>
          <cell r="S266">
            <v>0</v>
          </cell>
          <cell r="T266">
            <v>0</v>
          </cell>
          <cell r="U266">
            <v>0</v>
          </cell>
          <cell r="V266">
            <v>65719.999999999985</v>
          </cell>
          <cell r="W266">
            <v>34029.999999999862</v>
          </cell>
          <cell r="X266">
            <v>0</v>
          </cell>
          <cell r="Y266">
            <v>0</v>
          </cell>
          <cell r="Z266">
            <v>0</v>
          </cell>
          <cell r="AA266">
            <v>0</v>
          </cell>
          <cell r="AB266">
            <v>0</v>
          </cell>
          <cell r="AC266">
            <v>26769.658753709162</v>
          </cell>
          <cell r="AD266">
            <v>0</v>
          </cell>
          <cell r="AE266">
            <v>0</v>
          </cell>
          <cell r="AF266">
            <v>349017.502086477</v>
          </cell>
          <cell r="AG266">
            <v>0</v>
          </cell>
          <cell r="AH266">
            <v>0</v>
          </cell>
          <cell r="AI266">
            <v>117800</v>
          </cell>
          <cell r="AJ266">
            <v>0</v>
          </cell>
          <cell r="AK266">
            <v>0</v>
          </cell>
          <cell r="AL266">
            <v>0</v>
          </cell>
          <cell r="AM266">
            <v>30924.799999999999</v>
          </cell>
          <cell r="AN266">
            <v>0</v>
          </cell>
          <cell r="AO266">
            <v>0</v>
          </cell>
          <cell r="AP266">
            <v>0</v>
          </cell>
          <cell r="AQ266">
            <v>0</v>
          </cell>
          <cell r="AR266">
            <v>0</v>
          </cell>
          <cell r="AS266">
            <v>0</v>
          </cell>
          <cell r="AT266">
            <v>0</v>
          </cell>
          <cell r="AU266">
            <v>0</v>
          </cell>
          <cell r="AV266">
            <v>3076021</v>
          </cell>
          <cell r="AW266">
            <v>720821.94344888162</v>
          </cell>
          <cell r="AX266">
            <v>148724.79999999999</v>
          </cell>
          <cell r="AY266">
            <v>521534.89339082479</v>
          </cell>
          <cell r="AZ266">
            <v>3945567.7434488814</v>
          </cell>
          <cell r="BA266">
            <v>3914642.9434488816</v>
          </cell>
          <cell r="BB266">
            <v>5415</v>
          </cell>
          <cell r="BC266">
            <v>3655125</v>
          </cell>
          <cell r="BD266">
            <v>0</v>
          </cell>
          <cell r="BE266">
            <v>0</v>
          </cell>
          <cell r="BF266">
            <v>3945567.7434488814</v>
          </cell>
          <cell r="BG266">
            <v>0</v>
          </cell>
          <cell r="BH266">
            <v>3945567.7434488814</v>
          </cell>
          <cell r="BI266">
            <v>3686049.8</v>
          </cell>
          <cell r="BJ266">
            <v>3537325</v>
          </cell>
          <cell r="BK266">
            <v>3796842.9434488816</v>
          </cell>
          <cell r="BL266">
            <v>5624.9525088131577</v>
          </cell>
          <cell r="BM266">
            <v>5519.1244526315786</v>
          </cell>
          <cell r="BN266">
            <v>1.917479069186764E-2</v>
          </cell>
          <cell r="BO266">
            <v>0</v>
          </cell>
          <cell r="BP266">
            <v>0</v>
          </cell>
          <cell r="BQ266">
            <v>3945567.7434488814</v>
          </cell>
          <cell r="BR266">
            <v>5799.4710273316769</v>
          </cell>
          <cell r="BS266" t="str">
            <v>Y</v>
          </cell>
          <cell r="BT266">
            <v>5845.2855458501945</v>
          </cell>
          <cell r="BU266">
            <v>1.6818864055156535E-2</v>
          </cell>
          <cell r="BV266">
            <v>0</v>
          </cell>
        </row>
        <row r="267">
          <cell r="A267">
            <v>373</v>
          </cell>
          <cell r="B267" t="str">
            <v>Recoupment Academy</v>
          </cell>
          <cell r="C267">
            <v>137674</v>
          </cell>
          <cell r="D267">
            <v>9354006</v>
          </cell>
          <cell r="E267" t="str">
            <v>Ormiston Endeavour Academy</v>
          </cell>
          <cell r="F267">
            <v>508</v>
          </cell>
          <cell r="G267">
            <v>0</v>
          </cell>
          <cell r="H267">
            <v>508</v>
          </cell>
          <cell r="I267">
            <v>0</v>
          </cell>
          <cell r="J267">
            <v>1367470</v>
          </cell>
          <cell r="K267">
            <v>953316</v>
          </cell>
          <cell r="L267">
            <v>0</v>
          </cell>
          <cell r="M267">
            <v>66700.000000000058</v>
          </cell>
          <cell r="N267">
            <v>0</v>
          </cell>
          <cell r="O267">
            <v>177293.03462321791</v>
          </cell>
          <cell r="P267">
            <v>0</v>
          </cell>
          <cell r="Q267">
            <v>0</v>
          </cell>
          <cell r="R267">
            <v>0</v>
          </cell>
          <cell r="S267">
            <v>0</v>
          </cell>
          <cell r="T267">
            <v>0</v>
          </cell>
          <cell r="U267">
            <v>0</v>
          </cell>
          <cell r="V267">
            <v>3720.0000000000018</v>
          </cell>
          <cell r="W267">
            <v>8715.0000000000091</v>
          </cell>
          <cell r="X267">
            <v>48140.000000000131</v>
          </cell>
          <cell r="Y267">
            <v>114659.99999999999</v>
          </cell>
          <cell r="Z267">
            <v>9519.9999999999873</v>
          </cell>
          <cell r="AA267">
            <v>0</v>
          </cell>
          <cell r="AB267">
            <v>0</v>
          </cell>
          <cell r="AC267">
            <v>13391.360946745543</v>
          </cell>
          <cell r="AD267">
            <v>0</v>
          </cell>
          <cell r="AE267">
            <v>0</v>
          </cell>
          <cell r="AF267">
            <v>260225.73335718046</v>
          </cell>
          <cell r="AG267">
            <v>0</v>
          </cell>
          <cell r="AH267">
            <v>0</v>
          </cell>
          <cell r="AI267">
            <v>117800</v>
          </cell>
          <cell r="AJ267">
            <v>0</v>
          </cell>
          <cell r="AK267">
            <v>0</v>
          </cell>
          <cell r="AL267">
            <v>0</v>
          </cell>
          <cell r="AM267">
            <v>18160.34</v>
          </cell>
          <cell r="AN267">
            <v>0</v>
          </cell>
          <cell r="AO267">
            <v>0</v>
          </cell>
          <cell r="AP267">
            <v>0</v>
          </cell>
          <cell r="AQ267">
            <v>0</v>
          </cell>
          <cell r="AR267">
            <v>0</v>
          </cell>
          <cell r="AS267">
            <v>0</v>
          </cell>
          <cell r="AT267">
            <v>0</v>
          </cell>
          <cell r="AU267">
            <v>0</v>
          </cell>
          <cell r="AV267">
            <v>2320786</v>
          </cell>
          <cell r="AW267">
            <v>702365.12892714411</v>
          </cell>
          <cell r="AX267">
            <v>135960.34</v>
          </cell>
          <cell r="AY267">
            <v>474599.75066878949</v>
          </cell>
          <cell r="AZ267">
            <v>3159111.4689271441</v>
          </cell>
          <cell r="BA267">
            <v>3140951.1289271442</v>
          </cell>
          <cell r="BB267">
            <v>5415</v>
          </cell>
          <cell r="BC267">
            <v>2750820</v>
          </cell>
          <cell r="BD267">
            <v>0</v>
          </cell>
          <cell r="BE267">
            <v>0</v>
          </cell>
          <cell r="BF267">
            <v>3159111.4689271441</v>
          </cell>
          <cell r="BG267">
            <v>0</v>
          </cell>
          <cell r="BH267">
            <v>3159111.4689271436</v>
          </cell>
          <cell r="BI267">
            <v>2768980.34</v>
          </cell>
          <cell r="BJ267">
            <v>2633020</v>
          </cell>
          <cell r="BK267">
            <v>3023151.1289271442</v>
          </cell>
          <cell r="BL267">
            <v>5951.0848994628823</v>
          </cell>
          <cell r="BM267">
            <v>5829.3478618762465</v>
          </cell>
          <cell r="BN267">
            <v>2.0883474527706988E-2</v>
          </cell>
          <cell r="BO267">
            <v>0</v>
          </cell>
          <cell r="BP267">
            <v>0</v>
          </cell>
          <cell r="BQ267">
            <v>3159111.4689271441</v>
          </cell>
          <cell r="BR267">
            <v>6182.9746632424103</v>
          </cell>
          <cell r="BS267" t="str">
            <v>Y</v>
          </cell>
          <cell r="BT267">
            <v>6218.7233640298109</v>
          </cell>
          <cell r="BU267">
            <v>1.9076197562000408E-2</v>
          </cell>
          <cell r="BV267">
            <v>0</v>
          </cell>
        </row>
        <row r="268">
          <cell r="A268">
            <v>365</v>
          </cell>
          <cell r="B268" t="str">
            <v>Recoupment Academy</v>
          </cell>
          <cell r="C268">
            <v>138373</v>
          </cell>
          <cell r="D268">
            <v>9354007</v>
          </cell>
          <cell r="E268" t="str">
            <v>Chantry Academy</v>
          </cell>
          <cell r="F268">
            <v>888</v>
          </cell>
          <cell r="G268">
            <v>0</v>
          </cell>
          <cell r="H268">
            <v>888</v>
          </cell>
          <cell r="I268">
            <v>0</v>
          </cell>
          <cell r="J268">
            <v>2316860</v>
          </cell>
          <cell r="K268">
            <v>1749384</v>
          </cell>
          <cell r="L268">
            <v>0</v>
          </cell>
          <cell r="M268">
            <v>120519.99999999997</v>
          </cell>
          <cell r="N268">
            <v>0</v>
          </cell>
          <cell r="O268">
            <v>304457.14285714284</v>
          </cell>
          <cell r="P268">
            <v>0</v>
          </cell>
          <cell r="Q268">
            <v>0</v>
          </cell>
          <cell r="R268">
            <v>0</v>
          </cell>
          <cell r="S268">
            <v>0</v>
          </cell>
          <cell r="T268">
            <v>0</v>
          </cell>
          <cell r="U268">
            <v>0</v>
          </cell>
          <cell r="V268">
            <v>15809.999999999991</v>
          </cell>
          <cell r="W268">
            <v>53534.999999999905</v>
          </cell>
          <cell r="X268">
            <v>70759.999999999796</v>
          </cell>
          <cell r="Y268">
            <v>161279.99999999983</v>
          </cell>
          <cell r="Z268">
            <v>67319.999999999709</v>
          </cell>
          <cell r="AA268">
            <v>0</v>
          </cell>
          <cell r="AB268">
            <v>0</v>
          </cell>
          <cell r="AC268">
            <v>34155</v>
          </cell>
          <cell r="AD268">
            <v>0</v>
          </cell>
          <cell r="AE268">
            <v>0</v>
          </cell>
          <cell r="AF268">
            <v>444755.31761390564</v>
          </cell>
          <cell r="AG268">
            <v>0</v>
          </cell>
          <cell r="AH268">
            <v>0</v>
          </cell>
          <cell r="AI268">
            <v>117800</v>
          </cell>
          <cell r="AJ268">
            <v>0</v>
          </cell>
          <cell r="AK268">
            <v>0</v>
          </cell>
          <cell r="AL268">
            <v>0</v>
          </cell>
          <cell r="AM268">
            <v>35072</v>
          </cell>
          <cell r="AN268">
            <v>0</v>
          </cell>
          <cell r="AO268">
            <v>0</v>
          </cell>
          <cell r="AP268">
            <v>0</v>
          </cell>
          <cell r="AQ268">
            <v>0</v>
          </cell>
          <cell r="AR268">
            <v>0</v>
          </cell>
          <cell r="AS268">
            <v>0</v>
          </cell>
          <cell r="AT268">
            <v>0</v>
          </cell>
          <cell r="AU268">
            <v>0</v>
          </cell>
          <cell r="AV268">
            <v>4066244</v>
          </cell>
          <cell r="AW268">
            <v>1272592.4604710476</v>
          </cell>
          <cell r="AX268">
            <v>152872</v>
          </cell>
          <cell r="AY268">
            <v>841596.38904247666</v>
          </cell>
          <cell r="AZ268">
            <v>5491708.4604710471</v>
          </cell>
          <cell r="BA268">
            <v>5456636.4604710471</v>
          </cell>
          <cell r="BB268">
            <v>5415</v>
          </cell>
          <cell r="BC268">
            <v>4808520</v>
          </cell>
          <cell r="BD268">
            <v>0</v>
          </cell>
          <cell r="BE268">
            <v>0</v>
          </cell>
          <cell r="BF268">
            <v>5491708.4604710471</v>
          </cell>
          <cell r="BG268">
            <v>0</v>
          </cell>
          <cell r="BH268">
            <v>5491708.460471048</v>
          </cell>
          <cell r="BI268">
            <v>4843592</v>
          </cell>
          <cell r="BJ268">
            <v>4690720</v>
          </cell>
          <cell r="BK268">
            <v>5338836.4604710471</v>
          </cell>
          <cell r="BL268">
            <v>6012.2032212511795</v>
          </cell>
          <cell r="BM268">
            <v>5878.9823076923067</v>
          </cell>
          <cell r="BN268">
            <v>2.2660539968722301E-2</v>
          </cell>
          <cell r="BO268">
            <v>0</v>
          </cell>
          <cell r="BP268">
            <v>0</v>
          </cell>
          <cell r="BQ268">
            <v>5491708.4604710471</v>
          </cell>
          <cell r="BR268">
            <v>6144.8608789088366</v>
          </cell>
          <cell r="BS268" t="str">
            <v>Y</v>
          </cell>
          <cell r="BT268">
            <v>6184.3563744043322</v>
          </cell>
          <cell r="BU268">
            <v>2.1988989127899483E-2</v>
          </cell>
          <cell r="BV268">
            <v>0</v>
          </cell>
        </row>
        <row r="269">
          <cell r="A269">
            <v>559</v>
          </cell>
          <cell r="B269" t="str">
            <v>Recoupment Academy</v>
          </cell>
          <cell r="C269">
            <v>138506</v>
          </cell>
          <cell r="D269">
            <v>9354008</v>
          </cell>
          <cell r="E269" t="str">
            <v>Ormiston Sudbury Academy</v>
          </cell>
          <cell r="F269">
            <v>650</v>
          </cell>
          <cell r="G269">
            <v>0</v>
          </cell>
          <cell r="H269">
            <v>650</v>
          </cell>
          <cell r="I269">
            <v>0</v>
          </cell>
          <cell r="J269">
            <v>1798615</v>
          </cell>
          <cell r="K269">
            <v>1164618</v>
          </cell>
          <cell r="L269">
            <v>0</v>
          </cell>
          <cell r="M269">
            <v>81880.000000000058</v>
          </cell>
          <cell r="N269">
            <v>0</v>
          </cell>
          <cell r="O269">
            <v>172774.19354838709</v>
          </cell>
          <cell r="P269">
            <v>0</v>
          </cell>
          <cell r="Q269">
            <v>0</v>
          </cell>
          <cell r="R269">
            <v>0</v>
          </cell>
          <cell r="S269">
            <v>0</v>
          </cell>
          <cell r="T269">
            <v>0</v>
          </cell>
          <cell r="U269">
            <v>0</v>
          </cell>
          <cell r="V269">
            <v>65410.00000000008</v>
          </cell>
          <cell r="W269">
            <v>38180.000000000124</v>
          </cell>
          <cell r="X269">
            <v>0</v>
          </cell>
          <cell r="Y269">
            <v>630.00000000000057</v>
          </cell>
          <cell r="Z269">
            <v>0</v>
          </cell>
          <cell r="AA269">
            <v>0</v>
          </cell>
          <cell r="AB269">
            <v>0</v>
          </cell>
          <cell r="AC269">
            <v>13364.999999999955</v>
          </cell>
          <cell r="AD269">
            <v>0</v>
          </cell>
          <cell r="AE269">
            <v>0</v>
          </cell>
          <cell r="AF269">
            <v>305869.6513838353</v>
          </cell>
          <cell r="AG269">
            <v>0</v>
          </cell>
          <cell r="AH269">
            <v>0</v>
          </cell>
          <cell r="AI269">
            <v>117800</v>
          </cell>
          <cell r="AJ269">
            <v>0</v>
          </cell>
          <cell r="AK269">
            <v>0</v>
          </cell>
          <cell r="AL269">
            <v>0</v>
          </cell>
          <cell r="AM269">
            <v>23347.200000000001</v>
          </cell>
          <cell r="AN269">
            <v>0</v>
          </cell>
          <cell r="AO269">
            <v>0</v>
          </cell>
          <cell r="AP269">
            <v>0</v>
          </cell>
          <cell r="AQ269">
            <v>0</v>
          </cell>
          <cell r="AR269">
            <v>0</v>
          </cell>
          <cell r="AS269">
            <v>0</v>
          </cell>
          <cell r="AT269">
            <v>0</v>
          </cell>
          <cell r="AU269">
            <v>0</v>
          </cell>
          <cell r="AV269">
            <v>2963233</v>
          </cell>
          <cell r="AW269">
            <v>678108.84493222251</v>
          </cell>
          <cell r="AX269">
            <v>141147.20000000001</v>
          </cell>
          <cell r="AY269">
            <v>485306.74815802893</v>
          </cell>
          <cell r="AZ269">
            <v>3782489.0449322229</v>
          </cell>
          <cell r="BA269">
            <v>3759141.8449322227</v>
          </cell>
          <cell r="BB269">
            <v>5415</v>
          </cell>
          <cell r="BC269">
            <v>3519750</v>
          </cell>
          <cell r="BD269">
            <v>0</v>
          </cell>
          <cell r="BE269">
            <v>0</v>
          </cell>
          <cell r="BF269">
            <v>3782489.0449322229</v>
          </cell>
          <cell r="BG269">
            <v>0</v>
          </cell>
          <cell r="BH269">
            <v>3782489.0449322225</v>
          </cell>
          <cell r="BI269">
            <v>3543097.2</v>
          </cell>
          <cell r="BJ269">
            <v>3401950</v>
          </cell>
          <cell r="BK269">
            <v>3641341.8449322227</v>
          </cell>
          <cell r="BL269">
            <v>5602.0643768188038</v>
          </cell>
          <cell r="BM269">
            <v>5559.2289262269942</v>
          </cell>
          <cell r="BN269">
            <v>7.705286319425182E-3</v>
          </cell>
          <cell r="BO269">
            <v>1.0775069330574816E-2</v>
          </cell>
          <cell r="BP269">
            <v>38935.700118011351</v>
          </cell>
          <cell r="BQ269">
            <v>3821424.7450502343</v>
          </cell>
          <cell r="BR269">
            <v>5843.1962231542066</v>
          </cell>
          <cell r="BS269" t="str">
            <v>Y</v>
          </cell>
          <cell r="BT269">
            <v>5879.1149923849762</v>
          </cell>
          <cell r="BU269">
            <v>1.787030323986305E-2</v>
          </cell>
          <cell r="BV269">
            <v>0</v>
          </cell>
        </row>
        <row r="270">
          <cell r="A270">
            <v>991</v>
          </cell>
          <cell r="B270" t="str">
            <v>Recoupment Academy</v>
          </cell>
          <cell r="C270">
            <v>138250</v>
          </cell>
          <cell r="D270">
            <v>9354009</v>
          </cell>
          <cell r="E270" t="str">
            <v>IES Breckland</v>
          </cell>
          <cell r="F270">
            <v>516</v>
          </cell>
          <cell r="G270">
            <v>0</v>
          </cell>
          <cell r="H270">
            <v>516</v>
          </cell>
          <cell r="I270">
            <v>0</v>
          </cell>
          <cell r="J270">
            <v>1402310</v>
          </cell>
          <cell r="K270">
            <v>953316</v>
          </cell>
          <cell r="L270">
            <v>0</v>
          </cell>
          <cell r="M270">
            <v>31739.999999999967</v>
          </cell>
          <cell r="N270">
            <v>0</v>
          </cell>
          <cell r="O270">
            <v>106839.91983967935</v>
          </cell>
          <cell r="P270">
            <v>0</v>
          </cell>
          <cell r="Q270">
            <v>0</v>
          </cell>
          <cell r="R270">
            <v>0</v>
          </cell>
          <cell r="S270">
            <v>0</v>
          </cell>
          <cell r="T270">
            <v>0</v>
          </cell>
          <cell r="U270">
            <v>0</v>
          </cell>
          <cell r="V270">
            <v>309.99999999999983</v>
          </cell>
          <cell r="W270">
            <v>4564.9999999999909</v>
          </cell>
          <cell r="X270">
            <v>3480.0000000000041</v>
          </cell>
          <cell r="Y270">
            <v>1889.9999999999991</v>
          </cell>
          <cell r="Z270">
            <v>0</v>
          </cell>
          <cell r="AA270">
            <v>0</v>
          </cell>
          <cell r="AB270">
            <v>0</v>
          </cell>
          <cell r="AC270">
            <v>2981.5564202334649</v>
          </cell>
          <cell r="AD270">
            <v>0</v>
          </cell>
          <cell r="AE270">
            <v>0</v>
          </cell>
          <cell r="AF270">
            <v>244398.02961394179</v>
          </cell>
          <cell r="AG270">
            <v>0</v>
          </cell>
          <cell r="AH270">
            <v>0</v>
          </cell>
          <cell r="AI270">
            <v>117800</v>
          </cell>
          <cell r="AJ270">
            <v>19599.999999999993</v>
          </cell>
          <cell r="AK270">
            <v>0</v>
          </cell>
          <cell r="AL270">
            <v>0</v>
          </cell>
          <cell r="AM270">
            <v>0</v>
          </cell>
          <cell r="AN270">
            <v>0</v>
          </cell>
          <cell r="AO270">
            <v>0</v>
          </cell>
          <cell r="AP270">
            <v>0</v>
          </cell>
          <cell r="AQ270">
            <v>0</v>
          </cell>
          <cell r="AR270">
            <v>0</v>
          </cell>
          <cell r="AS270">
            <v>0</v>
          </cell>
          <cell r="AT270">
            <v>0</v>
          </cell>
          <cell r="AU270">
            <v>0</v>
          </cell>
          <cell r="AV270">
            <v>2355626</v>
          </cell>
          <cell r="AW270">
            <v>396204.50587385462</v>
          </cell>
          <cell r="AX270">
            <v>137400</v>
          </cell>
          <cell r="AY270">
            <v>320474.13753378141</v>
          </cell>
          <cell r="AZ270">
            <v>2889230.5058738547</v>
          </cell>
          <cell r="BA270">
            <v>2889230.5058738547</v>
          </cell>
          <cell r="BB270">
            <v>5415</v>
          </cell>
          <cell r="BC270">
            <v>2794140</v>
          </cell>
          <cell r="BD270">
            <v>0</v>
          </cell>
          <cell r="BE270">
            <v>0</v>
          </cell>
          <cell r="BF270">
            <v>2889230.5058738547</v>
          </cell>
          <cell r="BG270">
            <v>0</v>
          </cell>
          <cell r="BH270">
            <v>2889230.5058738547</v>
          </cell>
          <cell r="BI270">
            <v>2794140</v>
          </cell>
          <cell r="BJ270">
            <v>2656740</v>
          </cell>
          <cell r="BK270">
            <v>2751830.5058738547</v>
          </cell>
          <cell r="BL270">
            <v>5333.0048563446799</v>
          </cell>
          <cell r="BM270">
            <v>5218.4615584493031</v>
          </cell>
          <cell r="BN270">
            <v>2.1949629524417539E-2</v>
          </cell>
          <cell r="BO270">
            <v>0</v>
          </cell>
          <cell r="BP270">
            <v>0</v>
          </cell>
          <cell r="BQ270">
            <v>2889230.5058738547</v>
          </cell>
          <cell r="BR270">
            <v>5599.2839261121217</v>
          </cell>
          <cell r="BS270" t="str">
            <v>Y</v>
          </cell>
          <cell r="BT270">
            <v>5599.2839261121217</v>
          </cell>
          <cell r="BU270">
            <v>1.7370430118968327E-2</v>
          </cell>
          <cell r="BV270">
            <v>0</v>
          </cell>
        </row>
        <row r="271">
          <cell r="A271">
            <v>992</v>
          </cell>
          <cell r="B271" t="str">
            <v>Recoupment Academy</v>
          </cell>
          <cell r="C271">
            <v>138273</v>
          </cell>
          <cell r="D271">
            <v>9354010</v>
          </cell>
          <cell r="E271" t="str">
            <v>Set Saxmundham School</v>
          </cell>
          <cell r="F271">
            <v>396</v>
          </cell>
          <cell r="G271">
            <v>0</v>
          </cell>
          <cell r="H271">
            <v>396</v>
          </cell>
          <cell r="I271">
            <v>0</v>
          </cell>
          <cell r="J271">
            <v>931970</v>
          </cell>
          <cell r="K271">
            <v>894348</v>
          </cell>
          <cell r="L271">
            <v>0</v>
          </cell>
          <cell r="M271">
            <v>30819.999999999967</v>
          </cell>
          <cell r="N271">
            <v>0</v>
          </cell>
          <cell r="O271">
            <v>81713.739130434784</v>
          </cell>
          <cell r="P271">
            <v>0</v>
          </cell>
          <cell r="Q271">
            <v>0</v>
          </cell>
          <cell r="R271">
            <v>0</v>
          </cell>
          <cell r="S271">
            <v>0</v>
          </cell>
          <cell r="T271">
            <v>0</v>
          </cell>
          <cell r="U271">
            <v>0</v>
          </cell>
          <cell r="V271">
            <v>36890.000000000058</v>
          </cell>
          <cell r="W271">
            <v>16599.999999999996</v>
          </cell>
          <cell r="X271">
            <v>0</v>
          </cell>
          <cell r="Y271">
            <v>0</v>
          </cell>
          <cell r="Z271">
            <v>0</v>
          </cell>
          <cell r="AA271">
            <v>0</v>
          </cell>
          <cell r="AB271">
            <v>0</v>
          </cell>
          <cell r="AC271">
            <v>2969.9999999999995</v>
          </cell>
          <cell r="AD271">
            <v>0</v>
          </cell>
          <cell r="AE271">
            <v>0</v>
          </cell>
          <cell r="AF271">
            <v>173633.31274694385</v>
          </cell>
          <cell r="AG271">
            <v>0</v>
          </cell>
          <cell r="AH271">
            <v>8147.574683544306</v>
          </cell>
          <cell r="AI271">
            <v>117800</v>
          </cell>
          <cell r="AJ271">
            <v>47599.999999999993</v>
          </cell>
          <cell r="AK271">
            <v>0</v>
          </cell>
          <cell r="AL271">
            <v>0</v>
          </cell>
          <cell r="AM271">
            <v>15974.4</v>
          </cell>
          <cell r="AN271">
            <v>0</v>
          </cell>
          <cell r="AO271">
            <v>0</v>
          </cell>
          <cell r="AP271">
            <v>0</v>
          </cell>
          <cell r="AQ271">
            <v>0</v>
          </cell>
          <cell r="AR271">
            <v>0</v>
          </cell>
          <cell r="AS271">
            <v>0</v>
          </cell>
          <cell r="AT271">
            <v>0</v>
          </cell>
          <cell r="AU271">
            <v>0</v>
          </cell>
          <cell r="AV271">
            <v>1826318</v>
          </cell>
          <cell r="AW271">
            <v>350774.62656092294</v>
          </cell>
          <cell r="AX271">
            <v>181374.4</v>
          </cell>
          <cell r="AY271">
            <v>260685.47031216125</v>
          </cell>
          <cell r="AZ271">
            <v>2358467.0265609226</v>
          </cell>
          <cell r="BA271">
            <v>2342492.6265609227</v>
          </cell>
          <cell r="BB271">
            <v>5415</v>
          </cell>
          <cell r="BC271">
            <v>2144340</v>
          </cell>
          <cell r="BD271">
            <v>0</v>
          </cell>
          <cell r="BE271">
            <v>0</v>
          </cell>
          <cell r="BF271">
            <v>2358467.0265609226</v>
          </cell>
          <cell r="BG271">
            <v>0</v>
          </cell>
          <cell r="BH271">
            <v>2358467.0265609226</v>
          </cell>
          <cell r="BI271">
            <v>2160314.4</v>
          </cell>
          <cell r="BJ271">
            <v>1978940</v>
          </cell>
          <cell r="BK271">
            <v>2177092.6265609227</v>
          </cell>
          <cell r="BL271">
            <v>5497.708652931623</v>
          </cell>
          <cell r="BM271">
            <v>5302.3881349892017</v>
          </cell>
          <cell r="BN271">
            <v>3.6836329776303522E-2</v>
          </cell>
          <cell r="BO271">
            <v>0</v>
          </cell>
          <cell r="BP271">
            <v>0</v>
          </cell>
          <cell r="BQ271">
            <v>2358467.0265609226</v>
          </cell>
          <cell r="BR271">
            <v>5915.3854206083906</v>
          </cell>
          <cell r="BS271" t="str">
            <v>Y</v>
          </cell>
          <cell r="BT271">
            <v>5955.7248145477843</v>
          </cell>
          <cell r="BU271">
            <v>4.60409992359474E-2</v>
          </cell>
          <cell r="BV271">
            <v>0</v>
          </cell>
        </row>
        <row r="272">
          <cell r="A272">
            <v>993</v>
          </cell>
          <cell r="B272" t="str">
            <v>Recoupment Academy</v>
          </cell>
          <cell r="C272">
            <v>138274</v>
          </cell>
          <cell r="D272">
            <v>9354016</v>
          </cell>
          <cell r="E272" t="str">
            <v>Set Beccles School</v>
          </cell>
          <cell r="F272">
            <v>290</v>
          </cell>
          <cell r="G272">
            <v>0</v>
          </cell>
          <cell r="H272">
            <v>290</v>
          </cell>
          <cell r="I272">
            <v>0</v>
          </cell>
          <cell r="J272">
            <v>770835</v>
          </cell>
          <cell r="K272">
            <v>555282</v>
          </cell>
          <cell r="L272">
            <v>0</v>
          </cell>
          <cell r="M272">
            <v>43240.000000000029</v>
          </cell>
          <cell r="N272">
            <v>0</v>
          </cell>
          <cell r="O272">
            <v>106474.17218543046</v>
          </cell>
          <cell r="P272">
            <v>0</v>
          </cell>
          <cell r="Q272">
            <v>0</v>
          </cell>
          <cell r="R272">
            <v>0</v>
          </cell>
          <cell r="S272">
            <v>0</v>
          </cell>
          <cell r="T272">
            <v>0</v>
          </cell>
          <cell r="U272">
            <v>0</v>
          </cell>
          <cell r="V272">
            <v>8679.9999999999982</v>
          </cell>
          <cell r="W272">
            <v>11619.999999999996</v>
          </cell>
          <cell r="X272">
            <v>27839.999999999942</v>
          </cell>
          <cell r="Y272">
            <v>28979.999999999924</v>
          </cell>
          <cell r="Z272">
            <v>2720.0000000000073</v>
          </cell>
          <cell r="AA272">
            <v>6055.00000000001</v>
          </cell>
          <cell r="AB272">
            <v>0</v>
          </cell>
          <cell r="AC272">
            <v>4455.0000000000009</v>
          </cell>
          <cell r="AD272">
            <v>0</v>
          </cell>
          <cell r="AE272">
            <v>0</v>
          </cell>
          <cell r="AF272">
            <v>153211.25387826181</v>
          </cell>
          <cell r="AG272">
            <v>0</v>
          </cell>
          <cell r="AH272">
            <v>24154.692041522525</v>
          </cell>
          <cell r="AI272">
            <v>117800</v>
          </cell>
          <cell r="AJ272">
            <v>0</v>
          </cell>
          <cell r="AK272">
            <v>0</v>
          </cell>
          <cell r="AL272">
            <v>0</v>
          </cell>
          <cell r="AM272">
            <v>9164.7999999999993</v>
          </cell>
          <cell r="AN272">
            <v>0</v>
          </cell>
          <cell r="AO272">
            <v>0</v>
          </cell>
          <cell r="AP272">
            <v>0</v>
          </cell>
          <cell r="AQ272">
            <v>0</v>
          </cell>
          <cell r="AR272">
            <v>0</v>
          </cell>
          <cell r="AS272">
            <v>0</v>
          </cell>
          <cell r="AT272">
            <v>0</v>
          </cell>
          <cell r="AU272">
            <v>0</v>
          </cell>
          <cell r="AV272">
            <v>1326117</v>
          </cell>
          <cell r="AW272">
            <v>417430.11810521467</v>
          </cell>
          <cell r="AX272">
            <v>126964.8</v>
          </cell>
          <cell r="AY272">
            <v>271015.83997097699</v>
          </cell>
          <cell r="AZ272">
            <v>1870511.9181052146</v>
          </cell>
          <cell r="BA272">
            <v>1861347.1181052146</v>
          </cell>
          <cell r="BB272">
            <v>5415</v>
          </cell>
          <cell r="BC272">
            <v>1570350</v>
          </cell>
          <cell r="BD272">
            <v>0</v>
          </cell>
          <cell r="BE272">
            <v>0</v>
          </cell>
          <cell r="BF272">
            <v>1870511.9181052146</v>
          </cell>
          <cell r="BG272">
            <v>0</v>
          </cell>
          <cell r="BH272">
            <v>1870511.9181052151</v>
          </cell>
          <cell r="BI272">
            <v>1579514.8</v>
          </cell>
          <cell r="BJ272">
            <v>1452550</v>
          </cell>
          <cell r="BK272">
            <v>1743547.1181052146</v>
          </cell>
          <cell r="BL272">
            <v>6012.2314417421194</v>
          </cell>
          <cell r="BM272">
            <v>5909.9245046052629</v>
          </cell>
          <cell r="BN272">
            <v>1.7311039600782483E-2</v>
          </cell>
          <cell r="BO272">
            <v>1.1693160492175156E-3</v>
          </cell>
          <cell r="BP272">
            <v>2004.0651761406546</v>
          </cell>
          <cell r="BQ272">
            <v>1872515.9832813554</v>
          </cell>
          <cell r="BR272">
            <v>6425.3489078667426</v>
          </cell>
          <cell r="BS272" t="str">
            <v>Y</v>
          </cell>
          <cell r="BT272">
            <v>6456.9516664874318</v>
          </cell>
          <cell r="BU272">
            <v>2.0522961428737663E-2</v>
          </cell>
          <cell r="BV272">
            <v>0</v>
          </cell>
        </row>
        <row r="273">
          <cell r="A273">
            <v>361</v>
          </cell>
          <cell r="B273" t="str">
            <v>Recoupment Academy</v>
          </cell>
          <cell r="C273">
            <v>136918</v>
          </cell>
          <cell r="D273">
            <v>9354017</v>
          </cell>
          <cell r="E273" t="str">
            <v>Hadleigh High School</v>
          </cell>
          <cell r="F273">
            <v>746</v>
          </cell>
          <cell r="G273">
            <v>0</v>
          </cell>
          <cell r="H273">
            <v>746</v>
          </cell>
          <cell r="I273">
            <v>0</v>
          </cell>
          <cell r="J273">
            <v>2016365</v>
          </cell>
          <cell r="K273">
            <v>1390662</v>
          </cell>
          <cell r="L273">
            <v>0</v>
          </cell>
          <cell r="M273">
            <v>38180.000000000015</v>
          </cell>
          <cell r="N273">
            <v>0</v>
          </cell>
          <cell r="O273">
            <v>111272.52336448598</v>
          </cell>
          <cell r="P273">
            <v>0</v>
          </cell>
          <cell r="Q273">
            <v>0</v>
          </cell>
          <cell r="R273">
            <v>0</v>
          </cell>
          <cell r="S273">
            <v>0</v>
          </cell>
          <cell r="T273">
            <v>0</v>
          </cell>
          <cell r="U273">
            <v>0</v>
          </cell>
          <cell r="V273">
            <v>34100.000000000102</v>
          </cell>
          <cell r="W273">
            <v>0</v>
          </cell>
          <cell r="X273">
            <v>1159.9999999999986</v>
          </cell>
          <cell r="Y273">
            <v>2520.0000000000018</v>
          </cell>
          <cell r="Z273">
            <v>0</v>
          </cell>
          <cell r="AA273">
            <v>0</v>
          </cell>
          <cell r="AB273">
            <v>0</v>
          </cell>
          <cell r="AC273">
            <v>5940.0000000000036</v>
          </cell>
          <cell r="AD273">
            <v>0</v>
          </cell>
          <cell r="AE273">
            <v>0</v>
          </cell>
          <cell r="AF273">
            <v>271462.9335250429</v>
          </cell>
          <cell r="AG273">
            <v>0</v>
          </cell>
          <cell r="AH273">
            <v>0</v>
          </cell>
          <cell r="AI273">
            <v>117800</v>
          </cell>
          <cell r="AJ273">
            <v>0</v>
          </cell>
          <cell r="AK273">
            <v>0</v>
          </cell>
          <cell r="AL273">
            <v>0</v>
          </cell>
          <cell r="AM273">
            <v>21606.400000000001</v>
          </cell>
          <cell r="AN273">
            <v>0</v>
          </cell>
          <cell r="AO273">
            <v>0</v>
          </cell>
          <cell r="AP273">
            <v>0</v>
          </cell>
          <cell r="AQ273">
            <v>0</v>
          </cell>
          <cell r="AR273">
            <v>0</v>
          </cell>
          <cell r="AS273">
            <v>0</v>
          </cell>
          <cell r="AT273">
            <v>0</v>
          </cell>
          <cell r="AU273">
            <v>0</v>
          </cell>
          <cell r="AV273">
            <v>3407027</v>
          </cell>
          <cell r="AW273">
            <v>464635.45688952901</v>
          </cell>
          <cell r="AX273">
            <v>139406.39999999999</v>
          </cell>
          <cell r="AY273">
            <v>365079.19520728593</v>
          </cell>
          <cell r="AZ273">
            <v>4011068.8568895287</v>
          </cell>
          <cell r="BA273">
            <v>3989462.4568895288</v>
          </cell>
          <cell r="BB273">
            <v>5415</v>
          </cell>
          <cell r="BC273">
            <v>4039590</v>
          </cell>
          <cell r="BD273">
            <v>0</v>
          </cell>
          <cell r="BE273">
            <v>50127.543110471219</v>
          </cell>
          <cell r="BF273">
            <v>4061196.4</v>
          </cell>
          <cell r="BG273">
            <v>0</v>
          </cell>
          <cell r="BH273">
            <v>4061196.4000000004</v>
          </cell>
          <cell r="BI273">
            <v>4061196.4</v>
          </cell>
          <cell r="BJ273">
            <v>3921790</v>
          </cell>
          <cell r="BK273">
            <v>3921790</v>
          </cell>
          <cell r="BL273">
            <v>5257.0911528150136</v>
          </cell>
          <cell r="BM273">
            <v>5107.9224766977359</v>
          </cell>
          <cell r="BN273">
            <v>2.9203394686936415E-2</v>
          </cell>
          <cell r="BO273">
            <v>0</v>
          </cell>
          <cell r="BP273">
            <v>0</v>
          </cell>
          <cell r="BQ273">
            <v>4061196.4</v>
          </cell>
          <cell r="BR273">
            <v>5415</v>
          </cell>
          <cell r="BS273" t="str">
            <v>Y</v>
          </cell>
          <cell r="BT273">
            <v>5443.9630026809655</v>
          </cell>
          <cell r="BU273">
            <v>2.8501699441983774E-2</v>
          </cell>
          <cell r="BV273">
            <v>0</v>
          </cell>
        </row>
        <row r="274">
          <cell r="A274">
            <v>555</v>
          </cell>
          <cell r="B274" t="str">
            <v>Recoupment Academy</v>
          </cell>
          <cell r="C274">
            <v>141639</v>
          </cell>
          <cell r="D274">
            <v>9354019</v>
          </cell>
          <cell r="E274" t="str">
            <v>Thomas Gainsborough School</v>
          </cell>
          <cell r="F274">
            <v>1398</v>
          </cell>
          <cell r="G274">
            <v>0</v>
          </cell>
          <cell r="H274">
            <v>1398</v>
          </cell>
          <cell r="I274">
            <v>0</v>
          </cell>
          <cell r="J274">
            <v>3679975</v>
          </cell>
          <cell r="K274">
            <v>2717442</v>
          </cell>
          <cell r="L274">
            <v>0</v>
          </cell>
          <cell r="M274">
            <v>81879.999999999869</v>
          </cell>
          <cell r="N274">
            <v>0</v>
          </cell>
          <cell r="O274">
            <v>241920</v>
          </cell>
          <cell r="P274">
            <v>0</v>
          </cell>
          <cell r="Q274">
            <v>0</v>
          </cell>
          <cell r="R274">
            <v>0</v>
          </cell>
          <cell r="S274">
            <v>0</v>
          </cell>
          <cell r="T274">
            <v>0</v>
          </cell>
          <cell r="U274">
            <v>0</v>
          </cell>
          <cell r="V274">
            <v>57039.999999999818</v>
          </cell>
          <cell r="W274">
            <v>48140.000000000029</v>
          </cell>
          <cell r="X274">
            <v>0</v>
          </cell>
          <cell r="Y274">
            <v>0</v>
          </cell>
          <cell r="Z274">
            <v>0</v>
          </cell>
          <cell r="AA274">
            <v>0</v>
          </cell>
          <cell r="AB274">
            <v>0</v>
          </cell>
          <cell r="AC274">
            <v>5948.5100286532888</v>
          </cell>
          <cell r="AD274">
            <v>0</v>
          </cell>
          <cell r="AE274">
            <v>0</v>
          </cell>
          <cell r="AF274">
            <v>507393.21013386763</v>
          </cell>
          <cell r="AG274">
            <v>0</v>
          </cell>
          <cell r="AH274">
            <v>0</v>
          </cell>
          <cell r="AI274">
            <v>117800</v>
          </cell>
          <cell r="AJ274">
            <v>0</v>
          </cell>
          <cell r="AK274">
            <v>0</v>
          </cell>
          <cell r="AL274">
            <v>50000</v>
          </cell>
          <cell r="AM274">
            <v>61952</v>
          </cell>
          <cell r="AN274">
            <v>0</v>
          </cell>
          <cell r="AO274">
            <v>0</v>
          </cell>
          <cell r="AP274">
            <v>0</v>
          </cell>
          <cell r="AQ274">
            <v>0</v>
          </cell>
          <cell r="AR274">
            <v>0</v>
          </cell>
          <cell r="AS274">
            <v>0</v>
          </cell>
          <cell r="AT274">
            <v>0</v>
          </cell>
          <cell r="AU274">
            <v>0</v>
          </cell>
          <cell r="AV274">
            <v>6397417</v>
          </cell>
          <cell r="AW274">
            <v>942321.72016252065</v>
          </cell>
          <cell r="AX274">
            <v>229752</v>
          </cell>
          <cell r="AY274">
            <v>721883.21013386757</v>
          </cell>
          <cell r="AZ274">
            <v>7569490.7201625202</v>
          </cell>
          <cell r="BA274">
            <v>7457538.7201625202</v>
          </cell>
          <cell r="BB274">
            <v>5415</v>
          </cell>
          <cell r="BC274">
            <v>7570170</v>
          </cell>
          <cell r="BD274">
            <v>0</v>
          </cell>
          <cell r="BE274">
            <v>112631.27983747981</v>
          </cell>
          <cell r="BF274">
            <v>7682122</v>
          </cell>
          <cell r="BG274">
            <v>0</v>
          </cell>
          <cell r="BH274">
            <v>7682122</v>
          </cell>
          <cell r="BI274">
            <v>7682122</v>
          </cell>
          <cell r="BJ274">
            <v>7502370</v>
          </cell>
          <cell r="BK274">
            <v>7502370</v>
          </cell>
          <cell r="BL274">
            <v>5366.5021459227464</v>
          </cell>
          <cell r="BM274">
            <v>5227.8316800000002</v>
          </cell>
          <cell r="BN274">
            <v>2.6525426679909134E-2</v>
          </cell>
          <cell r="BO274">
            <v>0</v>
          </cell>
          <cell r="BP274">
            <v>0</v>
          </cell>
          <cell r="BQ274">
            <v>7682122</v>
          </cell>
          <cell r="BR274">
            <v>5415</v>
          </cell>
          <cell r="BS274" t="str">
            <v>Y</v>
          </cell>
          <cell r="BT274">
            <v>5495.0801144492134</v>
          </cell>
          <cell r="BU274">
            <v>2.5968644910236094E-2</v>
          </cell>
          <cell r="BV274">
            <v>0</v>
          </cell>
        </row>
        <row r="275">
          <cell r="A275">
            <v>169</v>
          </cell>
          <cell r="B275" t="str">
            <v>Recoupment Academy</v>
          </cell>
          <cell r="C275">
            <v>139403</v>
          </cell>
          <cell r="D275">
            <v>9354032</v>
          </cell>
          <cell r="E275" t="str">
            <v>Ormiston Denes Academy</v>
          </cell>
          <cell r="F275">
            <v>803</v>
          </cell>
          <cell r="G275">
            <v>0</v>
          </cell>
          <cell r="H275">
            <v>803</v>
          </cell>
          <cell r="I275">
            <v>0</v>
          </cell>
          <cell r="J275">
            <v>2059915</v>
          </cell>
          <cell r="K275">
            <v>1621620</v>
          </cell>
          <cell r="L275">
            <v>0</v>
          </cell>
          <cell r="M275">
            <v>173879.99999999985</v>
          </cell>
          <cell r="N275">
            <v>0</v>
          </cell>
          <cell r="O275">
            <v>377007.09451575257</v>
          </cell>
          <cell r="P275">
            <v>0</v>
          </cell>
          <cell r="Q275">
            <v>0</v>
          </cell>
          <cell r="R275">
            <v>0</v>
          </cell>
          <cell r="S275">
            <v>0</v>
          </cell>
          <cell r="T275">
            <v>0</v>
          </cell>
          <cell r="U275">
            <v>0</v>
          </cell>
          <cell r="V275">
            <v>3100</v>
          </cell>
          <cell r="W275">
            <v>5394.9999999999991</v>
          </cell>
          <cell r="X275">
            <v>100919.9999999999</v>
          </cell>
          <cell r="Y275">
            <v>123480.00000000009</v>
          </cell>
          <cell r="Z275">
            <v>37400</v>
          </cell>
          <cell r="AA275">
            <v>194625.00000000032</v>
          </cell>
          <cell r="AB275">
            <v>0</v>
          </cell>
          <cell r="AC275">
            <v>8910</v>
          </cell>
          <cell r="AD275">
            <v>0</v>
          </cell>
          <cell r="AE275">
            <v>0</v>
          </cell>
          <cell r="AF275">
            <v>431637.50356844923</v>
          </cell>
          <cell r="AG275">
            <v>0</v>
          </cell>
          <cell r="AH275">
            <v>0</v>
          </cell>
          <cell r="AI275">
            <v>117800</v>
          </cell>
          <cell r="AJ275">
            <v>0</v>
          </cell>
          <cell r="AK275">
            <v>0</v>
          </cell>
          <cell r="AL275">
            <v>0</v>
          </cell>
          <cell r="AM275">
            <v>27392</v>
          </cell>
          <cell r="AN275">
            <v>0</v>
          </cell>
          <cell r="AO275">
            <v>0</v>
          </cell>
          <cell r="AP275">
            <v>0</v>
          </cell>
          <cell r="AQ275">
            <v>0</v>
          </cell>
          <cell r="AR275">
            <v>0</v>
          </cell>
          <cell r="AS275">
            <v>0</v>
          </cell>
          <cell r="AT275">
            <v>0</v>
          </cell>
          <cell r="AU275">
            <v>0</v>
          </cell>
          <cell r="AV275">
            <v>3681535</v>
          </cell>
          <cell r="AW275">
            <v>1456354.598084202</v>
          </cell>
          <cell r="AX275">
            <v>145192</v>
          </cell>
          <cell r="AY275">
            <v>939541.05082632555</v>
          </cell>
          <cell r="AZ275">
            <v>5283081.598084202</v>
          </cell>
          <cell r="BA275">
            <v>5255689.598084202</v>
          </cell>
          <cell r="BB275">
            <v>5415</v>
          </cell>
          <cell r="BC275">
            <v>4348245</v>
          </cell>
          <cell r="BD275">
            <v>0</v>
          </cell>
          <cell r="BE275">
            <v>0</v>
          </cell>
          <cell r="BF275">
            <v>5283081.598084202</v>
          </cell>
          <cell r="BG275">
            <v>0</v>
          </cell>
          <cell r="BH275">
            <v>5283081.598084202</v>
          </cell>
          <cell r="BI275">
            <v>4375637</v>
          </cell>
          <cell r="BJ275">
            <v>4230445</v>
          </cell>
          <cell r="BK275">
            <v>5137889.598084202</v>
          </cell>
          <cell r="BL275">
            <v>6398.3681171658809</v>
          </cell>
          <cell r="BM275">
            <v>6183.0888541860459</v>
          </cell>
          <cell r="BN275">
            <v>3.4817429937803283E-2</v>
          </cell>
          <cell r="BO275">
            <v>0</v>
          </cell>
          <cell r="BP275">
            <v>0</v>
          </cell>
          <cell r="BQ275">
            <v>5283081.598084202</v>
          </cell>
          <cell r="BR275">
            <v>6545.0679926328794</v>
          </cell>
          <cell r="BS275" t="str">
            <v>Y</v>
          </cell>
          <cell r="BT275">
            <v>6579.1800723340002</v>
          </cell>
          <cell r="BU275">
            <v>3.5859857848959509E-2</v>
          </cell>
          <cell r="BV275">
            <v>0</v>
          </cell>
        </row>
        <row r="276">
          <cell r="A276">
            <v>561</v>
          </cell>
          <cell r="B276" t="str">
            <v>Recoupment Academy</v>
          </cell>
          <cell r="C276">
            <v>139867</v>
          </cell>
          <cell r="D276">
            <v>9354033</v>
          </cell>
          <cell r="E276" t="str">
            <v>Mildenhall College Academy</v>
          </cell>
          <cell r="F276">
            <v>1037</v>
          </cell>
          <cell r="G276">
            <v>0</v>
          </cell>
          <cell r="H276">
            <v>1037</v>
          </cell>
          <cell r="I276">
            <v>0</v>
          </cell>
          <cell r="J276">
            <v>2778490</v>
          </cell>
          <cell r="K276">
            <v>1960686</v>
          </cell>
          <cell r="L276">
            <v>0</v>
          </cell>
          <cell r="M276">
            <v>85100.000000000204</v>
          </cell>
          <cell r="N276">
            <v>0</v>
          </cell>
          <cell r="O276">
            <v>218192.85436893205</v>
          </cell>
          <cell r="P276">
            <v>0</v>
          </cell>
          <cell r="Q276">
            <v>0</v>
          </cell>
          <cell r="R276">
            <v>0</v>
          </cell>
          <cell r="S276">
            <v>0</v>
          </cell>
          <cell r="T276">
            <v>0</v>
          </cell>
          <cell r="U276">
            <v>0</v>
          </cell>
          <cell r="V276">
            <v>0</v>
          </cell>
          <cell r="W276">
            <v>59759.999999999847</v>
          </cell>
          <cell r="X276">
            <v>0</v>
          </cell>
          <cell r="Y276">
            <v>0</v>
          </cell>
          <cell r="Z276">
            <v>0</v>
          </cell>
          <cell r="AA276">
            <v>0</v>
          </cell>
          <cell r="AB276">
            <v>0</v>
          </cell>
          <cell r="AC276">
            <v>8944.5014520813183</v>
          </cell>
          <cell r="AD276">
            <v>0</v>
          </cell>
          <cell r="AE276">
            <v>0</v>
          </cell>
          <cell r="AF276">
            <v>514962.83521353395</v>
          </cell>
          <cell r="AG276">
            <v>0</v>
          </cell>
          <cell r="AH276">
            <v>0</v>
          </cell>
          <cell r="AI276">
            <v>117800</v>
          </cell>
          <cell r="AJ276">
            <v>0</v>
          </cell>
          <cell r="AK276">
            <v>0</v>
          </cell>
          <cell r="AL276">
            <v>50000</v>
          </cell>
          <cell r="AM276">
            <v>39372.800000000003</v>
          </cell>
          <cell r="AN276">
            <v>0</v>
          </cell>
          <cell r="AO276">
            <v>0</v>
          </cell>
          <cell r="AP276">
            <v>0</v>
          </cell>
          <cell r="AQ276">
            <v>0</v>
          </cell>
          <cell r="AR276">
            <v>0</v>
          </cell>
          <cell r="AS276">
            <v>0</v>
          </cell>
          <cell r="AT276">
            <v>0</v>
          </cell>
          <cell r="AU276">
            <v>0</v>
          </cell>
          <cell r="AV276">
            <v>4739176</v>
          </cell>
          <cell r="AW276">
            <v>886960.19103454729</v>
          </cell>
          <cell r="AX276">
            <v>207172.8</v>
          </cell>
          <cell r="AY276">
            <v>696489.26239799999</v>
          </cell>
          <cell r="AZ276">
            <v>5833308.9910345469</v>
          </cell>
          <cell r="BA276">
            <v>5743936.1910345471</v>
          </cell>
          <cell r="BB276">
            <v>5415</v>
          </cell>
          <cell r="BC276">
            <v>5615355</v>
          </cell>
          <cell r="BD276">
            <v>0</v>
          </cell>
          <cell r="BE276">
            <v>0</v>
          </cell>
          <cell r="BF276">
            <v>5833308.9910345469</v>
          </cell>
          <cell r="BG276">
            <v>0</v>
          </cell>
          <cell r="BH276">
            <v>5833308.9910345459</v>
          </cell>
          <cell r="BI276">
            <v>5704727.7999999998</v>
          </cell>
          <cell r="BJ276">
            <v>5547555</v>
          </cell>
          <cell r="BK276">
            <v>5676136.1910345471</v>
          </cell>
          <cell r="BL276">
            <v>5473.6125275164386</v>
          </cell>
          <cell r="BM276">
            <v>5369.6824043010756</v>
          </cell>
          <cell r="BN276">
            <v>1.9354985153705873E-2</v>
          </cell>
          <cell r="BO276">
            <v>0</v>
          </cell>
          <cell r="BP276">
            <v>0</v>
          </cell>
          <cell r="BQ276">
            <v>5833308.9910345469</v>
          </cell>
          <cell r="BR276">
            <v>5538.9934339773836</v>
          </cell>
          <cell r="BS276" t="str">
            <v>Y</v>
          </cell>
          <cell r="BT276">
            <v>5625.1774262628223</v>
          </cell>
          <cell r="BU276">
            <v>1.6846604806223464E-2</v>
          </cell>
          <cell r="BV276">
            <v>0</v>
          </cell>
        </row>
        <row r="277">
          <cell r="A277">
            <v>371</v>
          </cell>
          <cell r="B277" t="str">
            <v>Recoupment Academy</v>
          </cell>
          <cell r="C277">
            <v>140032</v>
          </cell>
          <cell r="D277">
            <v>9354034</v>
          </cell>
          <cell r="E277" t="str">
            <v>Stoke High School - Ormiston Academy</v>
          </cell>
          <cell r="F277">
            <v>684</v>
          </cell>
          <cell r="G277">
            <v>0</v>
          </cell>
          <cell r="H277">
            <v>684</v>
          </cell>
          <cell r="I277">
            <v>0</v>
          </cell>
          <cell r="J277">
            <v>1855230</v>
          </cell>
          <cell r="K277">
            <v>1267812</v>
          </cell>
          <cell r="L277">
            <v>0</v>
          </cell>
          <cell r="M277">
            <v>79579.999999999956</v>
          </cell>
          <cell r="N277">
            <v>0</v>
          </cell>
          <cell r="O277">
            <v>206273.72093023258</v>
          </cell>
          <cell r="P277">
            <v>0</v>
          </cell>
          <cell r="Q277">
            <v>0</v>
          </cell>
          <cell r="R277">
            <v>0</v>
          </cell>
          <cell r="S277">
            <v>0</v>
          </cell>
          <cell r="T277">
            <v>0</v>
          </cell>
          <cell r="U277">
            <v>0</v>
          </cell>
          <cell r="V277">
            <v>15500.000000000009</v>
          </cell>
          <cell r="W277">
            <v>54780.000000000036</v>
          </cell>
          <cell r="X277">
            <v>48139.999999999964</v>
          </cell>
          <cell r="Y277">
            <v>117809.99999999999</v>
          </cell>
          <cell r="Z277">
            <v>38759.999999999985</v>
          </cell>
          <cell r="AA277">
            <v>0</v>
          </cell>
          <cell r="AB277">
            <v>0</v>
          </cell>
          <cell r="AC277">
            <v>91657.011834319492</v>
          </cell>
          <cell r="AD277">
            <v>0</v>
          </cell>
          <cell r="AE277">
            <v>0</v>
          </cell>
          <cell r="AF277">
            <v>391238.06710008311</v>
          </cell>
          <cell r="AG277">
            <v>0</v>
          </cell>
          <cell r="AH277">
            <v>8978.3999999999742</v>
          </cell>
          <cell r="AI277">
            <v>117800</v>
          </cell>
          <cell r="AJ277">
            <v>0</v>
          </cell>
          <cell r="AK277">
            <v>0</v>
          </cell>
          <cell r="AL277">
            <v>0</v>
          </cell>
          <cell r="AM277">
            <v>26112</v>
          </cell>
          <cell r="AN277">
            <v>0</v>
          </cell>
          <cell r="AO277">
            <v>0</v>
          </cell>
          <cell r="AP277">
            <v>0</v>
          </cell>
          <cell r="AQ277">
            <v>0</v>
          </cell>
          <cell r="AR277">
            <v>0</v>
          </cell>
          <cell r="AS277">
            <v>0</v>
          </cell>
          <cell r="AT277">
            <v>0</v>
          </cell>
          <cell r="AU277">
            <v>0</v>
          </cell>
          <cell r="AV277">
            <v>3123042</v>
          </cell>
          <cell r="AW277">
            <v>1052717.199864635</v>
          </cell>
          <cell r="AX277">
            <v>143912</v>
          </cell>
          <cell r="AY277">
            <v>671659.92756519932</v>
          </cell>
          <cell r="AZ277">
            <v>4319671.1998646352</v>
          </cell>
          <cell r="BA277">
            <v>4293559.1998646352</v>
          </cell>
          <cell r="BB277">
            <v>5415</v>
          </cell>
          <cell r="BC277">
            <v>3703860</v>
          </cell>
          <cell r="BD277">
            <v>0</v>
          </cell>
          <cell r="BE277">
            <v>0</v>
          </cell>
          <cell r="BF277">
            <v>4319671.1998646352</v>
          </cell>
          <cell r="BG277">
            <v>0</v>
          </cell>
          <cell r="BH277">
            <v>4319671.1998646352</v>
          </cell>
          <cell r="BI277">
            <v>3729972</v>
          </cell>
          <cell r="BJ277">
            <v>3586060</v>
          </cell>
          <cell r="BK277">
            <v>4175759.1998646352</v>
          </cell>
          <cell r="BL277">
            <v>6104.9111109132091</v>
          </cell>
          <cell r="BM277">
            <v>6011.9486642857146</v>
          </cell>
          <cell r="BN277">
            <v>1.5462947509805368E-2</v>
          </cell>
          <cell r="BO277">
            <v>3.0174081401946311E-3</v>
          </cell>
          <cell r="BP277">
            <v>12408.103941224801</v>
          </cell>
          <cell r="BQ277">
            <v>4332079.3038058598</v>
          </cell>
          <cell r="BR277">
            <v>6295.2738359734794</v>
          </cell>
          <cell r="BS277" t="str">
            <v>Y</v>
          </cell>
          <cell r="BT277">
            <v>6333.4492745699708</v>
          </cell>
          <cell r="BU277">
            <v>1.6214147278611479E-2</v>
          </cell>
          <cell r="BV277">
            <v>0</v>
          </cell>
        </row>
        <row r="278">
          <cell r="A278">
            <v>994</v>
          </cell>
          <cell r="B278" t="str">
            <v>Recoupment Academy</v>
          </cell>
          <cell r="C278">
            <v>140047</v>
          </cell>
          <cell r="D278">
            <v>9354035</v>
          </cell>
          <cell r="E278" t="str">
            <v>Set Ixworth School</v>
          </cell>
          <cell r="F278">
            <v>391</v>
          </cell>
          <cell r="G278">
            <v>0</v>
          </cell>
          <cell r="H278">
            <v>391</v>
          </cell>
          <cell r="I278">
            <v>0</v>
          </cell>
          <cell r="J278">
            <v>1210690</v>
          </cell>
          <cell r="K278">
            <v>555282</v>
          </cell>
          <cell r="L278">
            <v>0</v>
          </cell>
          <cell r="M278">
            <v>28519.999999999931</v>
          </cell>
          <cell r="N278">
            <v>0</v>
          </cell>
          <cell r="O278">
            <v>80478.675496688753</v>
          </cell>
          <cell r="P278">
            <v>0</v>
          </cell>
          <cell r="Q278">
            <v>0</v>
          </cell>
          <cell r="R278">
            <v>0</v>
          </cell>
          <cell r="S278">
            <v>0</v>
          </cell>
          <cell r="T278">
            <v>0</v>
          </cell>
          <cell r="U278">
            <v>0</v>
          </cell>
          <cell r="V278">
            <v>1240.0000000000009</v>
          </cell>
          <cell r="W278">
            <v>3734.9999999999941</v>
          </cell>
          <cell r="X278">
            <v>1739.9999999999989</v>
          </cell>
          <cell r="Y278">
            <v>6929.9999999999936</v>
          </cell>
          <cell r="Z278">
            <v>0</v>
          </cell>
          <cell r="AA278">
            <v>0</v>
          </cell>
          <cell r="AB278">
            <v>0</v>
          </cell>
          <cell r="AC278">
            <v>2970.0000000000018</v>
          </cell>
          <cell r="AD278">
            <v>0</v>
          </cell>
          <cell r="AE278">
            <v>0</v>
          </cell>
          <cell r="AF278">
            <v>198240.05823060998</v>
          </cell>
          <cell r="AG278">
            <v>0</v>
          </cell>
          <cell r="AH278">
            <v>0</v>
          </cell>
          <cell r="AI278">
            <v>117800</v>
          </cell>
          <cell r="AJ278">
            <v>48766.666666666657</v>
          </cell>
          <cell r="AK278">
            <v>0</v>
          </cell>
          <cell r="AL278">
            <v>0</v>
          </cell>
          <cell r="AM278">
            <v>15974.4</v>
          </cell>
          <cell r="AN278">
            <v>0</v>
          </cell>
          <cell r="AO278">
            <v>0</v>
          </cell>
          <cell r="AP278">
            <v>0</v>
          </cell>
          <cell r="AQ278">
            <v>0</v>
          </cell>
          <cell r="AR278">
            <v>0</v>
          </cell>
          <cell r="AS278">
            <v>0</v>
          </cell>
          <cell r="AT278">
            <v>0</v>
          </cell>
          <cell r="AU278">
            <v>0</v>
          </cell>
          <cell r="AV278">
            <v>1765972</v>
          </cell>
          <cell r="AW278">
            <v>323853.73372729868</v>
          </cell>
          <cell r="AX278">
            <v>182541.06666666665</v>
          </cell>
          <cell r="AY278">
            <v>263701.210645621</v>
          </cell>
          <cell r="AZ278">
            <v>2272366.8003939651</v>
          </cell>
          <cell r="BA278">
            <v>2256392.4003939652</v>
          </cell>
          <cell r="BB278">
            <v>5415</v>
          </cell>
          <cell r="BC278">
            <v>2117265</v>
          </cell>
          <cell r="BD278">
            <v>0</v>
          </cell>
          <cell r="BE278">
            <v>0</v>
          </cell>
          <cell r="BF278">
            <v>2272366.8003939651</v>
          </cell>
          <cell r="BG278">
            <v>0</v>
          </cell>
          <cell r="BH278">
            <v>2272366.8003939651</v>
          </cell>
          <cell r="BI278">
            <v>2133239.4</v>
          </cell>
          <cell r="BJ278">
            <v>1950698.3333333333</v>
          </cell>
          <cell r="BK278">
            <v>2089825.7337272987</v>
          </cell>
          <cell r="BL278">
            <v>5344.8228484074134</v>
          </cell>
          <cell r="BM278">
            <v>5340.1123835540839</v>
          </cell>
          <cell r="BN278">
            <v>8.8209095895366071E-4</v>
          </cell>
          <cell r="BO278">
            <v>1.7598264691046337E-2</v>
          </cell>
          <cell r="BP278">
            <v>36744.894081436178</v>
          </cell>
          <cell r="BQ278">
            <v>2309111.6944754012</v>
          </cell>
          <cell r="BR278">
            <v>5864.8012646429697</v>
          </cell>
          <cell r="BS278" t="str">
            <v>Y</v>
          </cell>
          <cell r="BT278">
            <v>5905.6565076097213</v>
          </cell>
          <cell r="BU278">
            <v>-6.4050732996298043E-3</v>
          </cell>
          <cell r="BV278">
            <v>0</v>
          </cell>
        </row>
        <row r="279">
          <cell r="A279">
            <v>166</v>
          </cell>
          <cell r="B279" t="str">
            <v>Recoupment Academy</v>
          </cell>
          <cell r="C279">
            <v>136271</v>
          </cell>
          <cell r="D279">
            <v>9354036</v>
          </cell>
          <cell r="E279" t="str">
            <v>Hartismere School</v>
          </cell>
          <cell r="F279">
            <v>818</v>
          </cell>
          <cell r="G279">
            <v>0</v>
          </cell>
          <cell r="H279">
            <v>818</v>
          </cell>
          <cell r="I279">
            <v>0</v>
          </cell>
          <cell r="J279">
            <v>2181855</v>
          </cell>
          <cell r="K279">
            <v>1557738</v>
          </cell>
          <cell r="L279">
            <v>0</v>
          </cell>
          <cell r="M279">
            <v>32200.000000000015</v>
          </cell>
          <cell r="N279">
            <v>0</v>
          </cell>
          <cell r="O279">
            <v>94775.172413793101</v>
          </cell>
          <cell r="P279">
            <v>0</v>
          </cell>
          <cell r="Q279">
            <v>0</v>
          </cell>
          <cell r="R279">
            <v>0</v>
          </cell>
          <cell r="S279">
            <v>0</v>
          </cell>
          <cell r="T279">
            <v>0</v>
          </cell>
          <cell r="U279">
            <v>0</v>
          </cell>
          <cell r="V279">
            <v>5270.00000000001</v>
          </cell>
          <cell r="W279">
            <v>1245.0000000000011</v>
          </cell>
          <cell r="X279">
            <v>0</v>
          </cell>
          <cell r="Y279">
            <v>0</v>
          </cell>
          <cell r="Z279">
            <v>0</v>
          </cell>
          <cell r="AA279">
            <v>0</v>
          </cell>
          <cell r="AB279">
            <v>0</v>
          </cell>
          <cell r="AC279">
            <v>0</v>
          </cell>
          <cell r="AD279">
            <v>0</v>
          </cell>
          <cell r="AE279">
            <v>0</v>
          </cell>
          <cell r="AF279">
            <v>278303.72894778242</v>
          </cell>
          <cell r="AG279">
            <v>0</v>
          </cell>
          <cell r="AH279">
            <v>0</v>
          </cell>
          <cell r="AI279">
            <v>117800</v>
          </cell>
          <cell r="AJ279">
            <v>0</v>
          </cell>
          <cell r="AK279">
            <v>0</v>
          </cell>
          <cell r="AL279">
            <v>0</v>
          </cell>
          <cell r="AM279">
            <v>25292.799999999999</v>
          </cell>
          <cell r="AN279">
            <v>0</v>
          </cell>
          <cell r="AO279">
            <v>0</v>
          </cell>
          <cell r="AP279">
            <v>0</v>
          </cell>
          <cell r="AQ279">
            <v>0</v>
          </cell>
          <cell r="AR279">
            <v>0</v>
          </cell>
          <cell r="AS279">
            <v>0</v>
          </cell>
          <cell r="AT279">
            <v>0</v>
          </cell>
          <cell r="AU279">
            <v>0</v>
          </cell>
          <cell r="AV279">
            <v>3739593</v>
          </cell>
          <cell r="AW279">
            <v>411793.90136157558</v>
          </cell>
          <cell r="AX279">
            <v>143092.79999999999</v>
          </cell>
          <cell r="AY279">
            <v>345048.815154679</v>
          </cell>
          <cell r="AZ279">
            <v>4294479.7013615752</v>
          </cell>
          <cell r="BA279">
            <v>4269186.9013615754</v>
          </cell>
          <cell r="BB279">
            <v>5415</v>
          </cell>
          <cell r="BC279">
            <v>4429470</v>
          </cell>
          <cell r="BD279">
            <v>0</v>
          </cell>
          <cell r="BE279">
            <v>160283.09863842465</v>
          </cell>
          <cell r="BF279">
            <v>4454762.8</v>
          </cell>
          <cell r="BG279">
            <v>0</v>
          </cell>
          <cell r="BH279">
            <v>4454762.8</v>
          </cell>
          <cell r="BI279">
            <v>4454762.8</v>
          </cell>
          <cell r="BJ279">
            <v>4311670</v>
          </cell>
          <cell r="BK279">
            <v>4311670</v>
          </cell>
          <cell r="BL279">
            <v>5270.9902200488996</v>
          </cell>
          <cell r="BM279">
            <v>5119.7061083743847</v>
          </cell>
          <cell r="BN279">
            <v>2.9549374216433447E-2</v>
          </cell>
          <cell r="BO279">
            <v>0</v>
          </cell>
          <cell r="BP279">
            <v>0</v>
          </cell>
          <cell r="BQ279">
            <v>4454762.8</v>
          </cell>
          <cell r="BR279">
            <v>5415</v>
          </cell>
          <cell r="BS279" t="str">
            <v>Y</v>
          </cell>
          <cell r="BT279">
            <v>5445.9202933985325</v>
          </cell>
          <cell r="BU279">
            <v>2.841655568567325E-2</v>
          </cell>
          <cell r="BV279">
            <v>0</v>
          </cell>
        </row>
        <row r="280">
          <cell r="A280">
            <v>165</v>
          </cell>
          <cell r="B280" t="str">
            <v>Recoupment Academy</v>
          </cell>
          <cell r="C280">
            <v>136782</v>
          </cell>
          <cell r="D280">
            <v>9354040</v>
          </cell>
          <cell r="E280" t="str">
            <v>Thomas Mills High School</v>
          </cell>
          <cell r="F280">
            <v>891</v>
          </cell>
          <cell r="G280">
            <v>0</v>
          </cell>
          <cell r="H280">
            <v>891</v>
          </cell>
          <cell r="I280">
            <v>0</v>
          </cell>
          <cell r="J280">
            <v>2382185</v>
          </cell>
          <cell r="K280">
            <v>1690416</v>
          </cell>
          <cell r="L280">
            <v>0</v>
          </cell>
          <cell r="M280">
            <v>46000.000000000036</v>
          </cell>
          <cell r="N280">
            <v>0</v>
          </cell>
          <cell r="O280">
            <v>124878.75417130145</v>
          </cell>
          <cell r="P280">
            <v>0</v>
          </cell>
          <cell r="Q280">
            <v>0</v>
          </cell>
          <cell r="R280">
            <v>0</v>
          </cell>
          <cell r="S280">
            <v>0</v>
          </cell>
          <cell r="T280">
            <v>0</v>
          </cell>
          <cell r="U280">
            <v>0</v>
          </cell>
          <cell r="V280">
            <v>50220.000000000044</v>
          </cell>
          <cell r="W280">
            <v>2489.9999999999986</v>
          </cell>
          <cell r="X280">
            <v>1160.0000000000011</v>
          </cell>
          <cell r="Y280">
            <v>1260.0000000000011</v>
          </cell>
          <cell r="Z280">
            <v>0</v>
          </cell>
          <cell r="AA280">
            <v>0</v>
          </cell>
          <cell r="AB280">
            <v>0</v>
          </cell>
          <cell r="AC280">
            <v>1488.3408323959534</v>
          </cell>
          <cell r="AD280">
            <v>0</v>
          </cell>
          <cell r="AE280">
            <v>0</v>
          </cell>
          <cell r="AF280">
            <v>271939.22583388764</v>
          </cell>
          <cell r="AG280">
            <v>0</v>
          </cell>
          <cell r="AH280">
            <v>0</v>
          </cell>
          <cell r="AI280">
            <v>117800</v>
          </cell>
          <cell r="AJ280">
            <v>0</v>
          </cell>
          <cell r="AK280">
            <v>0</v>
          </cell>
          <cell r="AL280">
            <v>0</v>
          </cell>
          <cell r="AM280">
            <v>28672</v>
          </cell>
          <cell r="AN280">
            <v>0</v>
          </cell>
          <cell r="AO280">
            <v>0</v>
          </cell>
          <cell r="AP280">
            <v>0</v>
          </cell>
          <cell r="AQ280">
            <v>0</v>
          </cell>
          <cell r="AR280">
            <v>0</v>
          </cell>
          <cell r="AS280">
            <v>0</v>
          </cell>
          <cell r="AT280">
            <v>0</v>
          </cell>
          <cell r="AU280">
            <v>0</v>
          </cell>
          <cell r="AV280">
            <v>4072601</v>
          </cell>
          <cell r="AW280">
            <v>499436.32083758514</v>
          </cell>
          <cell r="AX280">
            <v>146472</v>
          </cell>
          <cell r="AY280">
            <v>384943.60291953839</v>
          </cell>
          <cell r="AZ280">
            <v>4718509.3208375853</v>
          </cell>
          <cell r="BA280">
            <v>4689837.3208375853</v>
          </cell>
          <cell r="BB280">
            <v>5415</v>
          </cell>
          <cell r="BC280">
            <v>4824765</v>
          </cell>
          <cell r="BD280">
            <v>0</v>
          </cell>
          <cell r="BE280">
            <v>134927.67916241474</v>
          </cell>
          <cell r="BF280">
            <v>4853437</v>
          </cell>
          <cell r="BG280">
            <v>0</v>
          </cell>
          <cell r="BH280">
            <v>4853437</v>
          </cell>
          <cell r="BI280">
            <v>4853437</v>
          </cell>
          <cell r="BJ280">
            <v>4706965</v>
          </cell>
          <cell r="BK280">
            <v>4706965</v>
          </cell>
          <cell r="BL280">
            <v>5282.7890011223344</v>
          </cell>
          <cell r="BM280">
            <v>5133.306785714286</v>
          </cell>
          <cell r="BN280">
            <v>2.9120062690203771E-2</v>
          </cell>
          <cell r="BO280">
            <v>0</v>
          </cell>
          <cell r="BP280">
            <v>0</v>
          </cell>
          <cell r="BQ280">
            <v>4853437</v>
          </cell>
          <cell r="BR280">
            <v>5415</v>
          </cell>
          <cell r="BS280" t="str">
            <v>Y</v>
          </cell>
          <cell r="BT280">
            <v>5447.1795735129072</v>
          </cell>
          <cell r="BU280">
            <v>2.8491615532582726E-2</v>
          </cell>
          <cell r="BV280">
            <v>0</v>
          </cell>
        </row>
        <row r="281">
          <cell r="A281">
            <v>557</v>
          </cell>
          <cell r="B281" t="str">
            <v>Recoupment Academy</v>
          </cell>
          <cell r="C281">
            <v>140669</v>
          </cell>
          <cell r="D281">
            <v>9354041</v>
          </cell>
          <cell r="E281" t="str">
            <v>Newmarket Academy</v>
          </cell>
          <cell r="F281">
            <v>772</v>
          </cell>
          <cell r="G281">
            <v>0</v>
          </cell>
          <cell r="H281">
            <v>772</v>
          </cell>
          <cell r="I281">
            <v>0</v>
          </cell>
          <cell r="J281">
            <v>2199275</v>
          </cell>
          <cell r="K281">
            <v>1312038</v>
          </cell>
          <cell r="L281">
            <v>0</v>
          </cell>
          <cell r="M281">
            <v>49219.999999999978</v>
          </cell>
          <cell r="N281">
            <v>0</v>
          </cell>
          <cell r="O281">
            <v>136569.7071129707</v>
          </cell>
          <cell r="P281">
            <v>0</v>
          </cell>
          <cell r="Q281">
            <v>0</v>
          </cell>
          <cell r="R281">
            <v>0</v>
          </cell>
          <cell r="S281">
            <v>0</v>
          </cell>
          <cell r="T281">
            <v>0</v>
          </cell>
          <cell r="U281">
            <v>0</v>
          </cell>
          <cell r="V281">
            <v>25730.000000000084</v>
          </cell>
          <cell r="W281">
            <v>1244.9999999999998</v>
          </cell>
          <cell r="X281">
            <v>0</v>
          </cell>
          <cell r="Y281">
            <v>0</v>
          </cell>
          <cell r="Z281">
            <v>0</v>
          </cell>
          <cell r="AA281">
            <v>0</v>
          </cell>
          <cell r="AB281">
            <v>0</v>
          </cell>
          <cell r="AC281">
            <v>46214.590377113105</v>
          </cell>
          <cell r="AD281">
            <v>0</v>
          </cell>
          <cell r="AE281">
            <v>0</v>
          </cell>
          <cell r="AF281">
            <v>313262.83182285505</v>
          </cell>
          <cell r="AG281">
            <v>0</v>
          </cell>
          <cell r="AH281">
            <v>0</v>
          </cell>
          <cell r="AI281">
            <v>117800</v>
          </cell>
          <cell r="AJ281">
            <v>0</v>
          </cell>
          <cell r="AK281">
            <v>0</v>
          </cell>
          <cell r="AL281">
            <v>0</v>
          </cell>
          <cell r="AM281">
            <v>21196.799999999999</v>
          </cell>
          <cell r="AN281">
            <v>0</v>
          </cell>
          <cell r="AO281">
            <v>0</v>
          </cell>
          <cell r="AP281">
            <v>0</v>
          </cell>
          <cell r="AQ281">
            <v>0</v>
          </cell>
          <cell r="AR281">
            <v>0</v>
          </cell>
          <cell r="AS281">
            <v>0</v>
          </cell>
          <cell r="AT281">
            <v>0</v>
          </cell>
          <cell r="AU281">
            <v>0</v>
          </cell>
          <cell r="AV281">
            <v>3511313</v>
          </cell>
          <cell r="AW281">
            <v>572242.12931293889</v>
          </cell>
          <cell r="AX281">
            <v>138996.79999999999</v>
          </cell>
          <cell r="AY281">
            <v>419645.18537934043</v>
          </cell>
          <cell r="AZ281">
            <v>4222551.9293129388</v>
          </cell>
          <cell r="BA281">
            <v>4201355.129312939</v>
          </cell>
          <cell r="BB281">
            <v>5415</v>
          </cell>
          <cell r="BC281">
            <v>4180380</v>
          </cell>
          <cell r="BD281">
            <v>0</v>
          </cell>
          <cell r="BE281">
            <v>0</v>
          </cell>
          <cell r="BF281">
            <v>4222551.9293129388</v>
          </cell>
          <cell r="BG281">
            <v>0</v>
          </cell>
          <cell r="BH281">
            <v>4222551.9293129388</v>
          </cell>
          <cell r="BI281">
            <v>4201576.8</v>
          </cell>
          <cell r="BJ281">
            <v>4062580</v>
          </cell>
          <cell r="BK281">
            <v>4083555.129312939</v>
          </cell>
          <cell r="BL281">
            <v>5289.5791830478483</v>
          </cell>
          <cell r="BM281">
            <v>5198.9182248956886</v>
          </cell>
          <cell r="BN281">
            <v>1.7438427424770427E-2</v>
          </cell>
          <cell r="BO281">
            <v>1.0419282252295721E-3</v>
          </cell>
          <cell r="BP281">
            <v>4181.8465214463749</v>
          </cell>
          <cell r="BQ281">
            <v>4226733.7758343853</v>
          </cell>
          <cell r="BR281">
            <v>5447.586756262157</v>
          </cell>
          <cell r="BS281" t="str">
            <v>Y</v>
          </cell>
          <cell r="BT281">
            <v>5475.0437510808097</v>
          </cell>
          <cell r="BU281">
            <v>1.5443248556141764E-2</v>
          </cell>
          <cell r="BV281">
            <v>0</v>
          </cell>
        </row>
        <row r="282">
          <cell r="A282">
            <v>599</v>
          </cell>
          <cell r="B282" t="str">
            <v>Recoupment Academy</v>
          </cell>
          <cell r="C282">
            <v>140969</v>
          </cell>
          <cell r="D282">
            <v>9354042</v>
          </cell>
          <cell r="E282" t="str">
            <v>Sybil Andrews Academy</v>
          </cell>
          <cell r="F282">
            <v>656</v>
          </cell>
          <cell r="G282">
            <v>0</v>
          </cell>
          <cell r="H282">
            <v>656</v>
          </cell>
          <cell r="I282">
            <v>0</v>
          </cell>
          <cell r="J282">
            <v>1898780</v>
          </cell>
          <cell r="K282">
            <v>1081080</v>
          </cell>
          <cell r="L282">
            <v>0</v>
          </cell>
          <cell r="M282">
            <v>27599.999999999985</v>
          </cell>
          <cell r="N282">
            <v>0</v>
          </cell>
          <cell r="O282">
            <v>79594.666666666657</v>
          </cell>
          <cell r="P282">
            <v>0</v>
          </cell>
          <cell r="Q282">
            <v>0</v>
          </cell>
          <cell r="R282">
            <v>0</v>
          </cell>
          <cell r="S282">
            <v>0</v>
          </cell>
          <cell r="T282">
            <v>0</v>
          </cell>
          <cell r="U282">
            <v>0</v>
          </cell>
          <cell r="V282">
            <v>4959.9999999999955</v>
          </cell>
          <cell r="W282">
            <v>7055.00000000001</v>
          </cell>
          <cell r="X282">
            <v>0</v>
          </cell>
          <cell r="Y282">
            <v>0</v>
          </cell>
          <cell r="Z282">
            <v>0</v>
          </cell>
          <cell r="AA282">
            <v>0</v>
          </cell>
          <cell r="AB282">
            <v>0</v>
          </cell>
          <cell r="AC282">
            <v>7447.7064220183483</v>
          </cell>
          <cell r="AD282">
            <v>0</v>
          </cell>
          <cell r="AE282">
            <v>0</v>
          </cell>
          <cell r="AF282">
            <v>256597.25836591783</v>
          </cell>
          <cell r="AG282">
            <v>0</v>
          </cell>
          <cell r="AH282">
            <v>0</v>
          </cell>
          <cell r="AI282">
            <v>117800</v>
          </cell>
          <cell r="AJ282">
            <v>0</v>
          </cell>
          <cell r="AK282">
            <v>0</v>
          </cell>
          <cell r="AL282">
            <v>0</v>
          </cell>
          <cell r="AM282">
            <v>27904</v>
          </cell>
          <cell r="AN282">
            <v>0</v>
          </cell>
          <cell r="AO282">
            <v>0</v>
          </cell>
          <cell r="AP282">
            <v>0</v>
          </cell>
          <cell r="AQ282">
            <v>0</v>
          </cell>
          <cell r="AR282">
            <v>0</v>
          </cell>
          <cell r="AS282">
            <v>0</v>
          </cell>
          <cell r="AT282">
            <v>0</v>
          </cell>
          <cell r="AU282">
            <v>0</v>
          </cell>
          <cell r="AV282">
            <v>2979860</v>
          </cell>
          <cell r="AW282">
            <v>383254.63145460282</v>
          </cell>
          <cell r="AX282">
            <v>145704</v>
          </cell>
          <cell r="AY282">
            <v>316202.09169925115</v>
          </cell>
          <cell r="AZ282">
            <v>3508818.6314546028</v>
          </cell>
          <cell r="BA282">
            <v>3480914.6314546028</v>
          </cell>
          <cell r="BB282">
            <v>5415</v>
          </cell>
          <cell r="BC282">
            <v>3552240</v>
          </cell>
          <cell r="BD282">
            <v>0</v>
          </cell>
          <cell r="BE282">
            <v>71325.368545397185</v>
          </cell>
          <cell r="BF282">
            <v>3580144</v>
          </cell>
          <cell r="BG282">
            <v>0</v>
          </cell>
          <cell r="BH282">
            <v>3580144</v>
          </cell>
          <cell r="BI282">
            <v>3580144</v>
          </cell>
          <cell r="BJ282">
            <v>3434440</v>
          </cell>
          <cell r="BK282">
            <v>3434440</v>
          </cell>
          <cell r="BL282">
            <v>5235.4268292682927</v>
          </cell>
          <cell r="BM282">
            <v>5080.4294522691707</v>
          </cell>
          <cell r="BN282">
            <v>3.0508715543701239E-2</v>
          </cell>
          <cell r="BO282">
            <v>0</v>
          </cell>
          <cell r="BP282">
            <v>0</v>
          </cell>
          <cell r="BQ282">
            <v>3580144</v>
          </cell>
          <cell r="BR282">
            <v>5415</v>
          </cell>
          <cell r="BS282" t="str">
            <v>Y</v>
          </cell>
          <cell r="BT282">
            <v>5457.5365853658541</v>
          </cell>
          <cell r="BU282">
            <v>2.8217271118857523E-2</v>
          </cell>
          <cell r="BV282">
            <v>0</v>
          </cell>
        </row>
        <row r="283">
          <cell r="A283">
            <v>167</v>
          </cell>
          <cell r="B283" t="str">
            <v>Recoupment Academy</v>
          </cell>
          <cell r="C283">
            <v>141236</v>
          </cell>
          <cell r="D283">
            <v>9354043</v>
          </cell>
          <cell r="E283" t="str">
            <v>Alde Valley Academy</v>
          </cell>
          <cell r="F283">
            <v>494</v>
          </cell>
          <cell r="G283">
            <v>0</v>
          </cell>
          <cell r="H283">
            <v>494</v>
          </cell>
          <cell r="I283">
            <v>0</v>
          </cell>
          <cell r="J283">
            <v>1297790</v>
          </cell>
          <cell r="K283">
            <v>963144</v>
          </cell>
          <cell r="L283">
            <v>0</v>
          </cell>
          <cell r="M283">
            <v>49680.000000000109</v>
          </cell>
          <cell r="N283">
            <v>0</v>
          </cell>
          <cell r="O283">
            <v>124199.16473317864</v>
          </cell>
          <cell r="P283">
            <v>0</v>
          </cell>
          <cell r="Q283">
            <v>0</v>
          </cell>
          <cell r="R283">
            <v>0</v>
          </cell>
          <cell r="S283">
            <v>0</v>
          </cell>
          <cell r="T283">
            <v>0</v>
          </cell>
          <cell r="U283">
            <v>0</v>
          </cell>
          <cell r="V283">
            <v>23607.78904665315</v>
          </cell>
          <cell r="W283">
            <v>36594.077079107497</v>
          </cell>
          <cell r="X283">
            <v>0</v>
          </cell>
          <cell r="Y283">
            <v>0</v>
          </cell>
          <cell r="Z283">
            <v>0</v>
          </cell>
          <cell r="AA283">
            <v>0</v>
          </cell>
          <cell r="AB283">
            <v>0</v>
          </cell>
          <cell r="AC283">
            <v>2970.0000000000018</v>
          </cell>
          <cell r="AD283">
            <v>0</v>
          </cell>
          <cell r="AE283">
            <v>0</v>
          </cell>
          <cell r="AF283">
            <v>229426.96932151407</v>
          </cell>
          <cell r="AG283">
            <v>0</v>
          </cell>
          <cell r="AH283">
            <v>1754.4000000000251</v>
          </cell>
          <cell r="AI283">
            <v>117800</v>
          </cell>
          <cell r="AJ283">
            <v>24733.333333333336</v>
          </cell>
          <cell r="AK283">
            <v>0</v>
          </cell>
          <cell r="AL283">
            <v>0</v>
          </cell>
          <cell r="AM283">
            <v>0</v>
          </cell>
          <cell r="AN283">
            <v>0</v>
          </cell>
          <cell r="AO283">
            <v>0</v>
          </cell>
          <cell r="AP283">
            <v>0</v>
          </cell>
          <cell r="AQ283">
            <v>0</v>
          </cell>
          <cell r="AR283">
            <v>0</v>
          </cell>
          <cell r="AS283">
            <v>0</v>
          </cell>
          <cell r="AT283">
            <v>0</v>
          </cell>
          <cell r="AU283">
            <v>0</v>
          </cell>
          <cell r="AV283">
            <v>2260934</v>
          </cell>
          <cell r="AW283">
            <v>468232.40018045343</v>
          </cell>
          <cell r="AX283">
            <v>142533.33333333334</v>
          </cell>
          <cell r="AY283">
            <v>348566.85008431709</v>
          </cell>
          <cell r="AZ283">
            <v>2871699.7335137869</v>
          </cell>
          <cell r="BA283">
            <v>2871699.7335137869</v>
          </cell>
          <cell r="BB283">
            <v>5415</v>
          </cell>
          <cell r="BC283">
            <v>2675010</v>
          </cell>
          <cell r="BD283">
            <v>0</v>
          </cell>
          <cell r="BE283">
            <v>0</v>
          </cell>
          <cell r="BF283">
            <v>2871699.7335137869</v>
          </cell>
          <cell r="BG283">
            <v>0</v>
          </cell>
          <cell r="BH283">
            <v>2871699.7335137865</v>
          </cell>
          <cell r="BI283">
            <v>2675010</v>
          </cell>
          <cell r="BJ283">
            <v>2532476.6666666665</v>
          </cell>
          <cell r="BK283">
            <v>2729166.4001804534</v>
          </cell>
          <cell r="BL283">
            <v>5524.628340446262</v>
          </cell>
          <cell r="BM283">
            <v>5426.8754388500383</v>
          </cell>
          <cell r="BN283">
            <v>1.8012740977327021E-2</v>
          </cell>
          <cell r="BO283">
            <v>4.6761467267297796E-4</v>
          </cell>
          <cell r="BP283">
            <v>1253.6171714955929</v>
          </cell>
          <cell r="BQ283">
            <v>2872953.3506852826</v>
          </cell>
          <cell r="BR283">
            <v>5815.6950418730421</v>
          </cell>
          <cell r="BS283" t="str">
            <v>Y</v>
          </cell>
          <cell r="BT283">
            <v>5815.6950418730421</v>
          </cell>
          <cell r="BU283">
            <v>2.711132792524662E-3</v>
          </cell>
          <cell r="BV283">
            <v>0</v>
          </cell>
        </row>
        <row r="284">
          <cell r="A284">
            <v>171</v>
          </cell>
          <cell r="B284" t="str">
            <v>Recoupment Academy</v>
          </cell>
          <cell r="C284">
            <v>142759</v>
          </cell>
          <cell r="D284">
            <v>9354045</v>
          </cell>
          <cell r="E284" t="str">
            <v>Benjamin Britten Academy of Music and Mathematics</v>
          </cell>
          <cell r="F284">
            <v>1125</v>
          </cell>
          <cell r="G284">
            <v>0</v>
          </cell>
          <cell r="H284">
            <v>1125</v>
          </cell>
          <cell r="I284">
            <v>0</v>
          </cell>
          <cell r="J284">
            <v>3292380</v>
          </cell>
          <cell r="K284">
            <v>1813266</v>
          </cell>
          <cell r="L284">
            <v>0</v>
          </cell>
          <cell r="M284">
            <v>135699.99999999988</v>
          </cell>
          <cell r="N284">
            <v>0</v>
          </cell>
          <cell r="O284">
            <v>320526.31578947365</v>
          </cell>
          <cell r="P284">
            <v>0</v>
          </cell>
          <cell r="Q284">
            <v>0</v>
          </cell>
          <cell r="R284">
            <v>0</v>
          </cell>
          <cell r="S284">
            <v>0</v>
          </cell>
          <cell r="T284">
            <v>0</v>
          </cell>
          <cell r="U284">
            <v>0</v>
          </cell>
          <cell r="V284">
            <v>25752.891459074748</v>
          </cell>
          <cell r="W284">
            <v>4569.0613879003549</v>
          </cell>
          <cell r="X284">
            <v>52246.441281138788</v>
          </cell>
          <cell r="Y284">
            <v>104042.48220640568</v>
          </cell>
          <cell r="Z284">
            <v>29946.619217081843</v>
          </cell>
          <cell r="AA284">
            <v>97831.961743771768</v>
          </cell>
          <cell r="AB284">
            <v>0</v>
          </cell>
          <cell r="AC284">
            <v>1485.0000000000002</v>
          </cell>
          <cell r="AD284">
            <v>0</v>
          </cell>
          <cell r="AE284">
            <v>0</v>
          </cell>
          <cell r="AF284">
            <v>406327.03077464126</v>
          </cell>
          <cell r="AG284">
            <v>0</v>
          </cell>
          <cell r="AH284">
            <v>0</v>
          </cell>
          <cell r="AI284">
            <v>117800</v>
          </cell>
          <cell r="AJ284">
            <v>0</v>
          </cell>
          <cell r="AK284">
            <v>0</v>
          </cell>
          <cell r="AL284">
            <v>50000</v>
          </cell>
          <cell r="AM284">
            <v>41011.199999999997</v>
          </cell>
          <cell r="AN284">
            <v>0</v>
          </cell>
          <cell r="AO284">
            <v>0</v>
          </cell>
          <cell r="AP284">
            <v>0</v>
          </cell>
          <cell r="AQ284">
            <v>0</v>
          </cell>
          <cell r="AR284">
            <v>0</v>
          </cell>
          <cell r="AS284">
            <v>0</v>
          </cell>
          <cell r="AT284">
            <v>0</v>
          </cell>
          <cell r="AU284">
            <v>0</v>
          </cell>
          <cell r="AV284">
            <v>5105646</v>
          </cell>
          <cell r="AW284">
            <v>1178427.8038594881</v>
          </cell>
          <cell r="AX284">
            <v>208811.2</v>
          </cell>
          <cell r="AY284">
            <v>791634.91731706471</v>
          </cell>
          <cell r="AZ284">
            <v>6492885.0038594883</v>
          </cell>
          <cell r="BA284">
            <v>6401873.8038594881</v>
          </cell>
          <cell r="BB284">
            <v>5415</v>
          </cell>
          <cell r="BC284">
            <v>6091875</v>
          </cell>
          <cell r="BD284">
            <v>0</v>
          </cell>
          <cell r="BE284">
            <v>0</v>
          </cell>
          <cell r="BF284">
            <v>6492885.0038594883</v>
          </cell>
          <cell r="BG284">
            <v>0</v>
          </cell>
          <cell r="BH284">
            <v>6492885.0038594883</v>
          </cell>
          <cell r="BI284">
            <v>6182886.2000000002</v>
          </cell>
          <cell r="BJ284">
            <v>6024075</v>
          </cell>
          <cell r="BK284">
            <v>6334073.8038594881</v>
          </cell>
          <cell r="BL284">
            <v>5630.2878256528784</v>
          </cell>
          <cell r="BM284">
            <v>5470.5552501941747</v>
          </cell>
          <cell r="BN284">
            <v>2.9198603826007245E-2</v>
          </cell>
          <cell r="BO284">
            <v>0</v>
          </cell>
          <cell r="BP284">
            <v>0</v>
          </cell>
          <cell r="BQ284">
            <v>6492885.0038594883</v>
          </cell>
          <cell r="BR284">
            <v>5690.5544923195448</v>
          </cell>
          <cell r="BS284" t="str">
            <v>Y</v>
          </cell>
          <cell r="BT284">
            <v>5771.4533367639897</v>
          </cell>
          <cell r="BU284">
            <v>2.6196920459097051E-2</v>
          </cell>
          <cell r="BV284">
            <v>0</v>
          </cell>
        </row>
        <row r="285">
          <cell r="A285">
            <v>558</v>
          </cell>
          <cell r="B285" t="str">
            <v>Recoupment Academy</v>
          </cell>
          <cell r="C285">
            <v>145055</v>
          </cell>
          <cell r="D285">
            <v>9354048</v>
          </cell>
          <cell r="E285" t="str">
            <v>Stowmarket High School</v>
          </cell>
          <cell r="F285">
            <v>795</v>
          </cell>
          <cell r="G285">
            <v>0</v>
          </cell>
          <cell r="H285">
            <v>795</v>
          </cell>
          <cell r="I285">
            <v>0</v>
          </cell>
          <cell r="J285">
            <v>2190565</v>
          </cell>
          <cell r="K285">
            <v>1434888</v>
          </cell>
          <cell r="L285">
            <v>0</v>
          </cell>
          <cell r="M285">
            <v>51519.999999999971</v>
          </cell>
          <cell r="N285">
            <v>0</v>
          </cell>
          <cell r="O285">
            <v>168698.16753926699</v>
          </cell>
          <cell r="P285">
            <v>0</v>
          </cell>
          <cell r="Q285">
            <v>0</v>
          </cell>
          <cell r="R285">
            <v>0</v>
          </cell>
          <cell r="S285">
            <v>0</v>
          </cell>
          <cell r="T285">
            <v>0</v>
          </cell>
          <cell r="U285">
            <v>0</v>
          </cell>
          <cell r="V285">
            <v>41850</v>
          </cell>
          <cell r="W285">
            <v>24070</v>
          </cell>
          <cell r="X285">
            <v>0</v>
          </cell>
          <cell r="Y285">
            <v>38430.000000000015</v>
          </cell>
          <cell r="Z285">
            <v>0</v>
          </cell>
          <cell r="AA285">
            <v>0</v>
          </cell>
          <cell r="AB285">
            <v>0</v>
          </cell>
          <cell r="AC285">
            <v>8943.7500000000055</v>
          </cell>
          <cell r="AD285">
            <v>0</v>
          </cell>
          <cell r="AE285">
            <v>0</v>
          </cell>
          <cell r="AF285">
            <v>337054.60858452244</v>
          </cell>
          <cell r="AG285">
            <v>0</v>
          </cell>
          <cell r="AH285">
            <v>0</v>
          </cell>
          <cell r="AI285">
            <v>117800</v>
          </cell>
          <cell r="AJ285">
            <v>0</v>
          </cell>
          <cell r="AK285">
            <v>0</v>
          </cell>
          <cell r="AL285">
            <v>0</v>
          </cell>
          <cell r="AM285">
            <v>0</v>
          </cell>
          <cell r="AN285">
            <v>0</v>
          </cell>
          <cell r="AO285">
            <v>0</v>
          </cell>
          <cell r="AP285">
            <v>0</v>
          </cell>
          <cell r="AQ285">
            <v>0</v>
          </cell>
          <cell r="AR285">
            <v>0</v>
          </cell>
          <cell r="AS285">
            <v>0</v>
          </cell>
          <cell r="AT285">
            <v>0</v>
          </cell>
          <cell r="AU285">
            <v>0</v>
          </cell>
          <cell r="AV285">
            <v>3625453</v>
          </cell>
          <cell r="AW285">
            <v>670566.52612378937</v>
          </cell>
          <cell r="AX285">
            <v>117800</v>
          </cell>
          <cell r="AY285">
            <v>499338.69235415594</v>
          </cell>
          <cell r="AZ285">
            <v>4413819.5261237891</v>
          </cell>
          <cell r="BA285">
            <v>4413819.5261237891</v>
          </cell>
          <cell r="BB285">
            <v>5415</v>
          </cell>
          <cell r="BC285">
            <v>4304925</v>
          </cell>
          <cell r="BD285">
            <v>0</v>
          </cell>
          <cell r="BE285">
            <v>0</v>
          </cell>
          <cell r="BF285">
            <v>4413819.5261237891</v>
          </cell>
          <cell r="BG285">
            <v>0</v>
          </cell>
          <cell r="BH285">
            <v>4413819.5261237891</v>
          </cell>
          <cell r="BI285">
            <v>4304925</v>
          </cell>
          <cell r="BJ285">
            <v>4187125</v>
          </cell>
          <cell r="BK285">
            <v>4296019.5261237891</v>
          </cell>
          <cell r="BL285">
            <v>5403.7981460676592</v>
          </cell>
          <cell r="BM285">
            <v>5389.7891515312913</v>
          </cell>
          <cell r="BN285">
            <v>2.5991730181852929E-3</v>
          </cell>
          <cell r="BO285">
            <v>1.5881182631814705E-2</v>
          </cell>
          <cell r="BP285">
            <v>68048.99956064143</v>
          </cell>
          <cell r="BQ285">
            <v>4481868.5256844303</v>
          </cell>
          <cell r="BR285">
            <v>5637.5704725590322</v>
          </cell>
          <cell r="BS285" t="str">
            <v>Y</v>
          </cell>
          <cell r="BT285">
            <v>5637.5704725590322</v>
          </cell>
          <cell r="BU285">
            <v>1.0534506613018024E-3</v>
          </cell>
          <cell r="BV285">
            <v>0</v>
          </cell>
        </row>
        <row r="286">
          <cell r="A286">
            <v>175</v>
          </cell>
          <cell r="B286" t="str">
            <v>Recoupment Academy</v>
          </cell>
          <cell r="C286">
            <v>137901</v>
          </cell>
          <cell r="D286">
            <v>9354051</v>
          </cell>
          <cell r="E286" t="str">
            <v>Stradbroke High School</v>
          </cell>
          <cell r="F286">
            <v>316</v>
          </cell>
          <cell r="G286">
            <v>0</v>
          </cell>
          <cell r="H286">
            <v>316</v>
          </cell>
          <cell r="I286">
            <v>0</v>
          </cell>
          <cell r="J286">
            <v>857935</v>
          </cell>
          <cell r="K286">
            <v>584766</v>
          </cell>
          <cell r="L286">
            <v>0</v>
          </cell>
          <cell r="M286">
            <v>17020.000000000044</v>
          </cell>
          <cell r="N286">
            <v>0</v>
          </cell>
          <cell r="O286">
            <v>46597.617554858938</v>
          </cell>
          <cell r="P286">
            <v>0</v>
          </cell>
          <cell r="Q286">
            <v>0</v>
          </cell>
          <cell r="R286">
            <v>0</v>
          </cell>
          <cell r="S286">
            <v>0</v>
          </cell>
          <cell r="T286">
            <v>0</v>
          </cell>
          <cell r="U286">
            <v>0</v>
          </cell>
          <cell r="V286">
            <v>3100.0000000000036</v>
          </cell>
          <cell r="W286">
            <v>0</v>
          </cell>
          <cell r="X286">
            <v>0</v>
          </cell>
          <cell r="Y286">
            <v>0</v>
          </cell>
          <cell r="Z286">
            <v>0</v>
          </cell>
          <cell r="AA286">
            <v>0</v>
          </cell>
          <cell r="AB286">
            <v>0</v>
          </cell>
          <cell r="AC286">
            <v>2979.428571428572</v>
          </cell>
          <cell r="AD286">
            <v>0</v>
          </cell>
          <cell r="AE286">
            <v>0</v>
          </cell>
          <cell r="AF286">
            <v>122889.21201994656</v>
          </cell>
          <cell r="AG286">
            <v>0</v>
          </cell>
          <cell r="AH286">
            <v>0</v>
          </cell>
          <cell r="AI286">
            <v>117800</v>
          </cell>
          <cell r="AJ286">
            <v>66266.666666666672</v>
          </cell>
          <cell r="AK286">
            <v>0</v>
          </cell>
          <cell r="AL286">
            <v>0</v>
          </cell>
          <cell r="AM286">
            <v>9779.2000000000007</v>
          </cell>
          <cell r="AN286">
            <v>0</v>
          </cell>
          <cell r="AO286">
            <v>0</v>
          </cell>
          <cell r="AP286">
            <v>0</v>
          </cell>
          <cell r="AQ286">
            <v>0</v>
          </cell>
          <cell r="AR286">
            <v>0</v>
          </cell>
          <cell r="AS286">
            <v>0</v>
          </cell>
          <cell r="AT286">
            <v>0</v>
          </cell>
          <cell r="AU286">
            <v>0</v>
          </cell>
          <cell r="AV286">
            <v>1442701</v>
          </cell>
          <cell r="AW286">
            <v>192586.25814623409</v>
          </cell>
          <cell r="AX286">
            <v>193845.8666666667</v>
          </cell>
          <cell r="AY286">
            <v>161872.73546404272</v>
          </cell>
          <cell r="AZ286">
            <v>1829133.1248129008</v>
          </cell>
          <cell r="BA286">
            <v>1819353.9248129008</v>
          </cell>
          <cell r="BB286">
            <v>5415</v>
          </cell>
          <cell r="BC286">
            <v>1711140</v>
          </cell>
          <cell r="BD286">
            <v>0</v>
          </cell>
          <cell r="BE286">
            <v>0</v>
          </cell>
          <cell r="BF286">
            <v>1829133.1248129008</v>
          </cell>
          <cell r="BG286">
            <v>0</v>
          </cell>
          <cell r="BH286">
            <v>1829133.124812901</v>
          </cell>
          <cell r="BI286">
            <v>1720919.2</v>
          </cell>
          <cell r="BJ286">
            <v>1527073.3333333333</v>
          </cell>
          <cell r="BK286">
            <v>1635287.2581462341</v>
          </cell>
          <cell r="BL286">
            <v>5174.9596776779563</v>
          </cell>
          <cell r="BM286">
            <v>5419.0952365828098</v>
          </cell>
          <cell r="BN286">
            <v>-4.5050981436303615E-2</v>
          </cell>
          <cell r="BO286">
            <v>6.353133708630361E-2</v>
          </cell>
          <cell r="BP286">
            <v>108793.22771228739</v>
          </cell>
          <cell r="BQ286">
            <v>1937926.3525251881</v>
          </cell>
          <cell r="BR286">
            <v>6101.7314953328741</v>
          </cell>
          <cell r="BS286" t="str">
            <v>Y</v>
          </cell>
          <cell r="BT286">
            <v>6132.6783307759115</v>
          </cell>
          <cell r="BU286">
            <v>1.7332789689603612E-2</v>
          </cell>
          <cell r="BV286">
            <v>0</v>
          </cell>
        </row>
        <row r="287">
          <cell r="A287">
            <v>155</v>
          </cell>
          <cell r="B287" t="str">
            <v>Recoupment Academy</v>
          </cell>
          <cell r="C287">
            <v>137055</v>
          </cell>
          <cell r="D287">
            <v>9354056</v>
          </cell>
          <cell r="E287" t="str">
            <v>Sir John Leman High School</v>
          </cell>
          <cell r="F287">
            <v>1229</v>
          </cell>
          <cell r="G287">
            <v>0</v>
          </cell>
          <cell r="H287">
            <v>1229</v>
          </cell>
          <cell r="I287">
            <v>0</v>
          </cell>
          <cell r="J287">
            <v>3248830</v>
          </cell>
          <cell r="K287">
            <v>2373462</v>
          </cell>
          <cell r="L287">
            <v>0</v>
          </cell>
          <cell r="M287">
            <v>81420.000000000044</v>
          </cell>
          <cell r="N287">
            <v>0</v>
          </cell>
          <cell r="O287">
            <v>219722.43704305444</v>
          </cell>
          <cell r="P287">
            <v>0</v>
          </cell>
          <cell r="Q287">
            <v>0</v>
          </cell>
          <cell r="R287">
            <v>0</v>
          </cell>
          <cell r="S287">
            <v>0</v>
          </cell>
          <cell r="T287">
            <v>0</v>
          </cell>
          <cell r="U287">
            <v>0</v>
          </cell>
          <cell r="V287">
            <v>18023.996737357269</v>
          </cell>
          <cell r="W287">
            <v>60738.262642740403</v>
          </cell>
          <cell r="X287">
            <v>20931.092985318093</v>
          </cell>
          <cell r="Y287">
            <v>48628.703099510589</v>
          </cell>
          <cell r="Z287">
            <v>3408.3197389885827</v>
          </cell>
          <cell r="AA287">
            <v>4335.5831973898885</v>
          </cell>
          <cell r="AB287">
            <v>0</v>
          </cell>
          <cell r="AC287">
            <v>0</v>
          </cell>
          <cell r="AD287">
            <v>0</v>
          </cell>
          <cell r="AE287">
            <v>0</v>
          </cell>
          <cell r="AF287">
            <v>428892.40138869698</v>
          </cell>
          <cell r="AG287">
            <v>0</v>
          </cell>
          <cell r="AH287">
            <v>0</v>
          </cell>
          <cell r="AI287">
            <v>117800</v>
          </cell>
          <cell r="AJ287">
            <v>0</v>
          </cell>
          <cell r="AK287">
            <v>0</v>
          </cell>
          <cell r="AL287">
            <v>5000</v>
          </cell>
          <cell r="AM287">
            <v>0</v>
          </cell>
          <cell r="AN287">
            <v>0</v>
          </cell>
          <cell r="AO287">
            <v>0</v>
          </cell>
          <cell r="AP287">
            <v>0</v>
          </cell>
          <cell r="AQ287">
            <v>0</v>
          </cell>
          <cell r="AR287">
            <v>0</v>
          </cell>
          <cell r="AS287">
            <v>0</v>
          </cell>
          <cell r="AT287">
            <v>0</v>
          </cell>
          <cell r="AU287">
            <v>0</v>
          </cell>
          <cell r="AV287">
            <v>5622292</v>
          </cell>
          <cell r="AW287">
            <v>886100.79683305626</v>
          </cell>
          <cell r="AX287">
            <v>122800</v>
          </cell>
          <cell r="AY287">
            <v>657496.59911087668</v>
          </cell>
          <cell r="AZ287">
            <v>6631192.796833056</v>
          </cell>
          <cell r="BA287">
            <v>6626192.796833056</v>
          </cell>
          <cell r="BB287">
            <v>5415</v>
          </cell>
          <cell r="BC287">
            <v>6655035</v>
          </cell>
          <cell r="BD287">
            <v>0</v>
          </cell>
          <cell r="BE287">
            <v>28842.203166943975</v>
          </cell>
          <cell r="BF287">
            <v>6660035</v>
          </cell>
          <cell r="BG287">
            <v>0</v>
          </cell>
          <cell r="BH287">
            <v>6660035</v>
          </cell>
          <cell r="BI287">
            <v>6660035</v>
          </cell>
          <cell r="BJ287">
            <v>6542235</v>
          </cell>
          <cell r="BK287">
            <v>6542235</v>
          </cell>
          <cell r="BL287">
            <v>5323.2180634662327</v>
          </cell>
          <cell r="BM287">
            <v>5173.1471811535339</v>
          </cell>
          <cell r="BN287">
            <v>2.9009590691605892E-2</v>
          </cell>
          <cell r="BO287">
            <v>0</v>
          </cell>
          <cell r="BP287">
            <v>0</v>
          </cell>
          <cell r="BQ287">
            <v>6660035</v>
          </cell>
          <cell r="BR287">
            <v>5415</v>
          </cell>
          <cell r="BS287" t="str">
            <v>Y</v>
          </cell>
          <cell r="BT287">
            <v>5419.0683482506101</v>
          </cell>
          <cell r="BU287">
            <v>2.3378269615996539E-2</v>
          </cell>
          <cell r="BV287">
            <v>0</v>
          </cell>
        </row>
        <row r="288">
          <cell r="A288">
            <v>156</v>
          </cell>
          <cell r="B288" t="str">
            <v>Recoupment Academy</v>
          </cell>
          <cell r="C288">
            <v>136998</v>
          </cell>
          <cell r="D288">
            <v>9354075</v>
          </cell>
          <cell r="E288" t="str">
            <v>Bungay High School</v>
          </cell>
          <cell r="F288">
            <v>796</v>
          </cell>
          <cell r="G288">
            <v>0</v>
          </cell>
          <cell r="H288">
            <v>796</v>
          </cell>
          <cell r="I288">
            <v>0</v>
          </cell>
          <cell r="J288">
            <v>2282020</v>
          </cell>
          <cell r="K288">
            <v>1336608</v>
          </cell>
          <cell r="L288">
            <v>0</v>
          </cell>
          <cell r="M288">
            <v>61179.999999999854</v>
          </cell>
          <cell r="N288">
            <v>0</v>
          </cell>
          <cell r="O288">
            <v>165203.64109232769</v>
          </cell>
          <cell r="P288">
            <v>0</v>
          </cell>
          <cell r="Q288">
            <v>0</v>
          </cell>
          <cell r="R288">
            <v>0</v>
          </cell>
          <cell r="S288">
            <v>0</v>
          </cell>
          <cell r="T288">
            <v>0</v>
          </cell>
          <cell r="U288">
            <v>0</v>
          </cell>
          <cell r="V288">
            <v>79669.999999999942</v>
          </cell>
          <cell r="W288">
            <v>30709.999999999993</v>
          </cell>
          <cell r="X288">
            <v>5800.0000000000182</v>
          </cell>
          <cell r="Y288">
            <v>5039.9999999999964</v>
          </cell>
          <cell r="Z288">
            <v>2719.9999999999982</v>
          </cell>
          <cell r="AA288">
            <v>2595.0000000000014</v>
          </cell>
          <cell r="AB288">
            <v>0</v>
          </cell>
          <cell r="AC288">
            <v>5939.9999999999964</v>
          </cell>
          <cell r="AD288">
            <v>0</v>
          </cell>
          <cell r="AE288">
            <v>0</v>
          </cell>
          <cell r="AF288">
            <v>336453.84908648848</v>
          </cell>
          <cell r="AG288">
            <v>0</v>
          </cell>
          <cell r="AH288">
            <v>0</v>
          </cell>
          <cell r="AI288">
            <v>117800</v>
          </cell>
          <cell r="AJ288">
            <v>0</v>
          </cell>
          <cell r="AK288">
            <v>0</v>
          </cell>
          <cell r="AL288">
            <v>0</v>
          </cell>
          <cell r="AM288">
            <v>24166.400000000001</v>
          </cell>
          <cell r="AN288">
            <v>0</v>
          </cell>
          <cell r="AO288">
            <v>0</v>
          </cell>
          <cell r="AP288">
            <v>0</v>
          </cell>
          <cell r="AQ288">
            <v>0</v>
          </cell>
          <cell r="AR288">
            <v>0</v>
          </cell>
          <cell r="AS288">
            <v>0</v>
          </cell>
          <cell r="AT288">
            <v>0</v>
          </cell>
          <cell r="AU288">
            <v>0</v>
          </cell>
          <cell r="AV288">
            <v>3618628</v>
          </cell>
          <cell r="AW288">
            <v>695312.49017881602</v>
          </cell>
          <cell r="AX288">
            <v>141966.39999999999</v>
          </cell>
          <cell r="AY288">
            <v>512913.16963265219</v>
          </cell>
          <cell r="AZ288">
            <v>4455906.8901788164</v>
          </cell>
          <cell r="BA288">
            <v>4431740.490178816</v>
          </cell>
          <cell r="BB288">
            <v>5415</v>
          </cell>
          <cell r="BC288">
            <v>4310340</v>
          </cell>
          <cell r="BD288">
            <v>0</v>
          </cell>
          <cell r="BE288">
            <v>0</v>
          </cell>
          <cell r="BF288">
            <v>4455906.8901788164</v>
          </cell>
          <cell r="BG288">
            <v>0</v>
          </cell>
          <cell r="BH288">
            <v>4455906.8901788164</v>
          </cell>
          <cell r="BI288">
            <v>4334506.4000000004</v>
          </cell>
          <cell r="BJ288">
            <v>4192540.0000000005</v>
          </cell>
          <cell r="BK288">
            <v>4313940.490178816</v>
          </cell>
          <cell r="BL288">
            <v>5419.523228867859</v>
          </cell>
          <cell r="BM288">
            <v>5204.0636172099084</v>
          </cell>
          <cell r="BN288">
            <v>4.1402186350186554E-2</v>
          </cell>
          <cell r="BO288">
            <v>0</v>
          </cell>
          <cell r="BP288">
            <v>0</v>
          </cell>
          <cell r="BQ288">
            <v>4455906.8901788164</v>
          </cell>
          <cell r="BR288">
            <v>5567.513178616603</v>
          </cell>
          <cell r="BS288" t="str">
            <v>Y</v>
          </cell>
          <cell r="BT288">
            <v>5597.8729776115788</v>
          </cell>
          <cell r="BU288">
            <v>3.882382769157755E-2</v>
          </cell>
          <cell r="BV288">
            <v>0</v>
          </cell>
        </row>
        <row r="289">
          <cell r="A289">
            <v>378</v>
          </cell>
          <cell r="B289" t="str">
            <v>Recoupment Academy</v>
          </cell>
          <cell r="C289">
            <v>136834</v>
          </cell>
          <cell r="D289">
            <v>9354076</v>
          </cell>
          <cell r="E289" t="str">
            <v>Farlingaye High School</v>
          </cell>
          <cell r="F289">
            <v>1515</v>
          </cell>
          <cell r="G289">
            <v>0</v>
          </cell>
          <cell r="H289">
            <v>1515</v>
          </cell>
          <cell r="I289">
            <v>0</v>
          </cell>
          <cell r="J289">
            <v>3993535</v>
          </cell>
          <cell r="K289">
            <v>2938572</v>
          </cell>
          <cell r="L289">
            <v>0</v>
          </cell>
          <cell r="M289">
            <v>81879.999999999665</v>
          </cell>
          <cell r="N289">
            <v>0</v>
          </cell>
          <cell r="O289">
            <v>238453.95348837206</v>
          </cell>
          <cell r="P289">
            <v>0</v>
          </cell>
          <cell r="Q289">
            <v>0</v>
          </cell>
          <cell r="R289">
            <v>0</v>
          </cell>
          <cell r="S289">
            <v>0</v>
          </cell>
          <cell r="T289">
            <v>0</v>
          </cell>
          <cell r="U289">
            <v>0</v>
          </cell>
          <cell r="V289">
            <v>47492.696629213497</v>
          </cell>
          <cell r="W289">
            <v>6233.2286847323194</v>
          </cell>
          <cell r="X289">
            <v>1161.533377395898</v>
          </cell>
          <cell r="Y289">
            <v>0</v>
          </cell>
          <cell r="Z289">
            <v>680.89887640449399</v>
          </cell>
          <cell r="AA289">
            <v>0</v>
          </cell>
          <cell r="AB289">
            <v>0</v>
          </cell>
          <cell r="AC289">
            <v>5963.6182902584387</v>
          </cell>
          <cell r="AD289">
            <v>0</v>
          </cell>
          <cell r="AE289">
            <v>0</v>
          </cell>
          <cell r="AF289">
            <v>507750.20022253011</v>
          </cell>
          <cell r="AG289">
            <v>0</v>
          </cell>
          <cell r="AH289">
            <v>0</v>
          </cell>
          <cell r="AI289">
            <v>117800</v>
          </cell>
          <cell r="AJ289">
            <v>0</v>
          </cell>
          <cell r="AK289">
            <v>0</v>
          </cell>
          <cell r="AL289">
            <v>0</v>
          </cell>
          <cell r="AM289">
            <v>40448</v>
          </cell>
          <cell r="AN289">
            <v>0</v>
          </cell>
          <cell r="AO289">
            <v>0</v>
          </cell>
          <cell r="AP289">
            <v>0</v>
          </cell>
          <cell r="AQ289">
            <v>0</v>
          </cell>
          <cell r="AR289">
            <v>0</v>
          </cell>
          <cell r="AS289">
            <v>0</v>
          </cell>
          <cell r="AT289">
            <v>0</v>
          </cell>
          <cell r="AU289">
            <v>0</v>
          </cell>
          <cell r="AV289">
            <v>6932107</v>
          </cell>
          <cell r="AW289">
            <v>889616.1295689065</v>
          </cell>
          <cell r="AX289">
            <v>158248</v>
          </cell>
          <cell r="AY289">
            <v>695701.35575058917</v>
          </cell>
          <cell r="AZ289">
            <v>7979971.1295689065</v>
          </cell>
          <cell r="BA289">
            <v>7939523.1295689065</v>
          </cell>
          <cell r="BB289">
            <v>5415</v>
          </cell>
          <cell r="BC289">
            <v>8203725</v>
          </cell>
          <cell r="BD289">
            <v>0</v>
          </cell>
          <cell r="BE289">
            <v>264201.8704310935</v>
          </cell>
          <cell r="BF289">
            <v>8244173</v>
          </cell>
          <cell r="BG289">
            <v>0</v>
          </cell>
          <cell r="BH289">
            <v>8244173.0000000009</v>
          </cell>
          <cell r="BI289">
            <v>8244173</v>
          </cell>
          <cell r="BJ289">
            <v>8085925</v>
          </cell>
          <cell r="BK289">
            <v>8085925</v>
          </cell>
          <cell r="BL289">
            <v>5337.2442244224421</v>
          </cell>
          <cell r="BM289">
            <v>5186.8183851753802</v>
          </cell>
          <cell r="BN289">
            <v>2.900156282259643E-2</v>
          </cell>
          <cell r="BO289">
            <v>0</v>
          </cell>
          <cell r="BP289">
            <v>0</v>
          </cell>
          <cell r="BQ289">
            <v>8244173</v>
          </cell>
          <cell r="BR289">
            <v>5415</v>
          </cell>
          <cell r="BS289" t="str">
            <v>Y</v>
          </cell>
          <cell r="BT289">
            <v>5441.6983498349837</v>
          </cell>
          <cell r="BU289">
            <v>2.8456599458283716E-2</v>
          </cell>
          <cell r="BV289">
            <v>0</v>
          </cell>
        </row>
        <row r="290">
          <cell r="A290">
            <v>366</v>
          </cell>
          <cell r="B290" t="str">
            <v>Recoupment Academy</v>
          </cell>
          <cell r="C290">
            <v>136827</v>
          </cell>
          <cell r="D290">
            <v>9354092</v>
          </cell>
          <cell r="E290" t="str">
            <v>Copleston High School</v>
          </cell>
          <cell r="F290">
            <v>1490</v>
          </cell>
          <cell r="G290">
            <v>0</v>
          </cell>
          <cell r="H290">
            <v>1490</v>
          </cell>
          <cell r="I290">
            <v>0</v>
          </cell>
          <cell r="J290">
            <v>3963050</v>
          </cell>
          <cell r="K290">
            <v>2850120</v>
          </cell>
          <cell r="L290">
            <v>0</v>
          </cell>
          <cell r="M290">
            <v>78660.000000000044</v>
          </cell>
          <cell r="N290">
            <v>0</v>
          </cell>
          <cell r="O290">
            <v>221663.83838383839</v>
          </cell>
          <cell r="P290">
            <v>0</v>
          </cell>
          <cell r="Q290">
            <v>0</v>
          </cell>
          <cell r="R290">
            <v>0</v>
          </cell>
          <cell r="S290">
            <v>0</v>
          </cell>
          <cell r="T290">
            <v>0</v>
          </cell>
          <cell r="U290">
            <v>0</v>
          </cell>
          <cell r="V290">
            <v>26969.999999999978</v>
          </cell>
          <cell r="W290">
            <v>9129.9999999999745</v>
          </cell>
          <cell r="X290">
            <v>35960.000000000036</v>
          </cell>
          <cell r="Y290">
            <v>33389.999999999985</v>
          </cell>
          <cell r="Z290">
            <v>2040.0000000000036</v>
          </cell>
          <cell r="AA290">
            <v>0</v>
          </cell>
          <cell r="AB290">
            <v>0</v>
          </cell>
          <cell r="AC290">
            <v>34409.026369168445</v>
          </cell>
          <cell r="AD290">
            <v>0</v>
          </cell>
          <cell r="AE290">
            <v>0</v>
          </cell>
          <cell r="AF290">
            <v>568903.00651530211</v>
          </cell>
          <cell r="AG290">
            <v>0</v>
          </cell>
          <cell r="AH290">
            <v>0</v>
          </cell>
          <cell r="AI290">
            <v>117800</v>
          </cell>
          <cell r="AJ290">
            <v>0</v>
          </cell>
          <cell r="AK290">
            <v>0</v>
          </cell>
          <cell r="AL290">
            <v>0</v>
          </cell>
          <cell r="AM290">
            <v>44032</v>
          </cell>
          <cell r="AN290">
            <v>0</v>
          </cell>
          <cell r="AO290">
            <v>0</v>
          </cell>
          <cell r="AP290">
            <v>0</v>
          </cell>
          <cell r="AQ290">
            <v>0</v>
          </cell>
          <cell r="AR290">
            <v>0</v>
          </cell>
          <cell r="AS290">
            <v>0</v>
          </cell>
          <cell r="AT290">
            <v>0</v>
          </cell>
          <cell r="AU290">
            <v>0</v>
          </cell>
          <cell r="AV290">
            <v>6813170</v>
          </cell>
          <cell r="AW290">
            <v>1011125.871268309</v>
          </cell>
          <cell r="AX290">
            <v>161832</v>
          </cell>
          <cell r="AY290">
            <v>772809.92570722138</v>
          </cell>
          <cell r="AZ290">
            <v>7986127.8712683087</v>
          </cell>
          <cell r="BA290">
            <v>7942095.8712683087</v>
          </cell>
          <cell r="BB290">
            <v>5415</v>
          </cell>
          <cell r="BC290">
            <v>8068350</v>
          </cell>
          <cell r="BD290">
            <v>0</v>
          </cell>
          <cell r="BE290">
            <v>126254.12873169128</v>
          </cell>
          <cell r="BF290">
            <v>8112382</v>
          </cell>
          <cell r="BG290">
            <v>0</v>
          </cell>
          <cell r="BH290">
            <v>8112382</v>
          </cell>
          <cell r="BI290">
            <v>8112382</v>
          </cell>
          <cell r="BJ290">
            <v>7950550</v>
          </cell>
          <cell r="BK290">
            <v>7950550</v>
          </cell>
          <cell r="BL290">
            <v>5335.939597315436</v>
          </cell>
          <cell r="BM290">
            <v>5185.5600941492939</v>
          </cell>
          <cell r="BN290">
            <v>2.8999664536876271E-2</v>
          </cell>
          <cell r="BO290">
            <v>0</v>
          </cell>
          <cell r="BP290">
            <v>0</v>
          </cell>
          <cell r="BQ290">
            <v>8112382</v>
          </cell>
          <cell r="BR290">
            <v>5415</v>
          </cell>
          <cell r="BS290" t="str">
            <v>Y</v>
          </cell>
          <cell r="BT290">
            <v>5444.5516778523488</v>
          </cell>
          <cell r="BU290">
            <v>2.8452037652822115E-2</v>
          </cell>
          <cell r="BV290">
            <v>0</v>
          </cell>
        </row>
        <row r="291">
          <cell r="A291">
            <v>375</v>
          </cell>
          <cell r="B291" t="str">
            <v>Recoupment Academy</v>
          </cell>
          <cell r="C291">
            <v>139288</v>
          </cell>
          <cell r="D291">
            <v>9354095</v>
          </cell>
          <cell r="E291" t="str">
            <v>Westbourne Academy</v>
          </cell>
          <cell r="F291">
            <v>1009</v>
          </cell>
          <cell r="G291">
            <v>0</v>
          </cell>
          <cell r="H291">
            <v>1009</v>
          </cell>
          <cell r="I291">
            <v>0</v>
          </cell>
          <cell r="J291">
            <v>2687035</v>
          </cell>
          <cell r="K291">
            <v>1926288</v>
          </cell>
          <cell r="L291">
            <v>0</v>
          </cell>
          <cell r="M291">
            <v>109019.99999999991</v>
          </cell>
          <cell r="N291">
            <v>0</v>
          </cell>
          <cell r="O291">
            <v>267156.3746223565</v>
          </cell>
          <cell r="P291">
            <v>0</v>
          </cell>
          <cell r="Q291">
            <v>0</v>
          </cell>
          <cell r="R291">
            <v>0</v>
          </cell>
          <cell r="S291">
            <v>0</v>
          </cell>
          <cell r="T291">
            <v>0</v>
          </cell>
          <cell r="U291">
            <v>0</v>
          </cell>
          <cell r="V291">
            <v>43089.999999999869</v>
          </cell>
          <cell r="W291">
            <v>114954.99999999985</v>
          </cell>
          <cell r="X291">
            <v>26680.000000000018</v>
          </cell>
          <cell r="Y291">
            <v>97020.000000000262</v>
          </cell>
          <cell r="Z291">
            <v>51680</v>
          </cell>
          <cell r="AA291">
            <v>0</v>
          </cell>
          <cell r="AB291">
            <v>0</v>
          </cell>
          <cell r="AC291">
            <v>67157.793824701192</v>
          </cell>
          <cell r="AD291">
            <v>0</v>
          </cell>
          <cell r="AE291">
            <v>0</v>
          </cell>
          <cell r="AF291">
            <v>343956.86841066275</v>
          </cell>
          <cell r="AG291">
            <v>0</v>
          </cell>
          <cell r="AH291">
            <v>0</v>
          </cell>
          <cell r="AI291">
            <v>117800</v>
          </cell>
          <cell r="AJ291">
            <v>0</v>
          </cell>
          <cell r="AK291">
            <v>0</v>
          </cell>
          <cell r="AL291">
            <v>0</v>
          </cell>
          <cell r="AM291">
            <v>25600</v>
          </cell>
          <cell r="AN291">
            <v>0</v>
          </cell>
          <cell r="AO291">
            <v>0</v>
          </cell>
          <cell r="AP291">
            <v>0</v>
          </cell>
          <cell r="AQ291">
            <v>0</v>
          </cell>
          <cell r="AR291">
            <v>0</v>
          </cell>
          <cell r="AS291">
            <v>0</v>
          </cell>
          <cell r="AT291">
            <v>0</v>
          </cell>
          <cell r="AU291">
            <v>0</v>
          </cell>
          <cell r="AV291">
            <v>4613323</v>
          </cell>
          <cell r="AW291">
            <v>1120716.0368577205</v>
          </cell>
          <cell r="AX291">
            <v>143400</v>
          </cell>
          <cell r="AY291">
            <v>698757.55572184094</v>
          </cell>
          <cell r="AZ291">
            <v>5877439.0368577205</v>
          </cell>
          <cell r="BA291">
            <v>5851839.0368577205</v>
          </cell>
          <cell r="BB291">
            <v>5415</v>
          </cell>
          <cell r="BC291">
            <v>5463735</v>
          </cell>
          <cell r="BD291">
            <v>0</v>
          </cell>
          <cell r="BE291">
            <v>0</v>
          </cell>
          <cell r="BF291">
            <v>5877439.0368577205</v>
          </cell>
          <cell r="BG291">
            <v>0</v>
          </cell>
          <cell r="BH291">
            <v>5877439.0368577205</v>
          </cell>
          <cell r="BI291">
            <v>5489335</v>
          </cell>
          <cell r="BJ291">
            <v>5345935</v>
          </cell>
          <cell r="BK291">
            <v>5734039.0368577205</v>
          </cell>
          <cell r="BL291">
            <v>5682.8929998589892</v>
          </cell>
          <cell r="BM291">
            <v>5619.3915110778435</v>
          </cell>
          <cell r="BN291">
            <v>1.1300420811748299E-2</v>
          </cell>
          <cell r="BO291">
            <v>7.1799348382516996E-3</v>
          </cell>
          <cell r="BP291">
            <v>40709.986664085147</v>
          </cell>
          <cell r="BQ291">
            <v>5918149.0235218052</v>
          </cell>
          <cell r="BR291">
            <v>5839.9891214289446</v>
          </cell>
          <cell r="BS291" t="str">
            <v>Y</v>
          </cell>
          <cell r="BT291">
            <v>5865.360776533008</v>
          </cell>
          <cell r="BU291">
            <v>1.791961014403709E-2</v>
          </cell>
          <cell r="BV291">
            <v>0</v>
          </cell>
        </row>
        <row r="292">
          <cell r="A292">
            <v>356</v>
          </cell>
          <cell r="B292" t="str">
            <v>Recoupment Academy</v>
          </cell>
          <cell r="C292">
            <v>144214</v>
          </cell>
          <cell r="D292">
            <v>9354096</v>
          </cell>
          <cell r="E292" t="str">
            <v>Claydon High School</v>
          </cell>
          <cell r="F292">
            <v>763</v>
          </cell>
          <cell r="G292">
            <v>0</v>
          </cell>
          <cell r="H292">
            <v>763</v>
          </cell>
          <cell r="I292">
            <v>0</v>
          </cell>
          <cell r="J292">
            <v>2033785</v>
          </cell>
          <cell r="K292">
            <v>1454544</v>
          </cell>
          <cell r="L292">
            <v>0</v>
          </cell>
          <cell r="M292">
            <v>43700.000000000051</v>
          </cell>
          <cell r="N292">
            <v>0</v>
          </cell>
          <cell r="O292">
            <v>111092.8</v>
          </cell>
          <cell r="P292">
            <v>0</v>
          </cell>
          <cell r="Q292">
            <v>0</v>
          </cell>
          <cell r="R292">
            <v>0</v>
          </cell>
          <cell r="S292">
            <v>0</v>
          </cell>
          <cell r="T292">
            <v>0</v>
          </cell>
          <cell r="U292">
            <v>0</v>
          </cell>
          <cell r="V292">
            <v>6199.99999999999</v>
          </cell>
          <cell r="W292">
            <v>13279.999999999998</v>
          </cell>
          <cell r="X292">
            <v>11020.000000000013</v>
          </cell>
          <cell r="Y292">
            <v>31500</v>
          </cell>
          <cell r="Z292">
            <v>2720.0000000000014</v>
          </cell>
          <cell r="AA292">
            <v>0</v>
          </cell>
          <cell r="AB292">
            <v>0</v>
          </cell>
          <cell r="AC292">
            <v>2977.8055190538721</v>
          </cell>
          <cell r="AD292">
            <v>0</v>
          </cell>
          <cell r="AE292">
            <v>0</v>
          </cell>
          <cell r="AF292">
            <v>282390.72327895503</v>
          </cell>
          <cell r="AG292">
            <v>0</v>
          </cell>
          <cell r="AH292">
            <v>0</v>
          </cell>
          <cell r="AI292">
            <v>117800</v>
          </cell>
          <cell r="AJ292">
            <v>0</v>
          </cell>
          <cell r="AK292">
            <v>0</v>
          </cell>
          <cell r="AL292">
            <v>0</v>
          </cell>
          <cell r="AM292">
            <v>20889.599999999999</v>
          </cell>
          <cell r="AN292">
            <v>0</v>
          </cell>
          <cell r="AO292">
            <v>0</v>
          </cell>
          <cell r="AP292">
            <v>0</v>
          </cell>
          <cell r="AQ292">
            <v>0</v>
          </cell>
          <cell r="AR292">
            <v>0</v>
          </cell>
          <cell r="AS292">
            <v>0</v>
          </cell>
          <cell r="AT292">
            <v>0</v>
          </cell>
          <cell r="AU292">
            <v>0</v>
          </cell>
          <cell r="AV292">
            <v>3488329</v>
          </cell>
          <cell r="AW292">
            <v>504881.32879800897</v>
          </cell>
          <cell r="AX292">
            <v>138689.60000000001</v>
          </cell>
          <cell r="AY292">
            <v>392147.12327895506</v>
          </cell>
          <cell r="AZ292">
            <v>4131899.9287980092</v>
          </cell>
          <cell r="BA292">
            <v>4111010.3287980091</v>
          </cell>
          <cell r="BB292">
            <v>5415</v>
          </cell>
          <cell r="BC292">
            <v>4131645</v>
          </cell>
          <cell r="BD292">
            <v>0</v>
          </cell>
          <cell r="BE292">
            <v>20634.671201990917</v>
          </cell>
          <cell r="BF292">
            <v>4152534.6</v>
          </cell>
          <cell r="BG292">
            <v>0</v>
          </cell>
          <cell r="BH292">
            <v>4152534.5999999996</v>
          </cell>
          <cell r="BI292">
            <v>4152534.6</v>
          </cell>
          <cell r="BJ292">
            <v>4013845</v>
          </cell>
          <cell r="BK292">
            <v>4013845</v>
          </cell>
          <cell r="BL292">
            <v>5260.6094364351247</v>
          </cell>
          <cell r="BM292">
            <v>5121.5411408244681</v>
          </cell>
          <cell r="BN292">
            <v>2.7153603141469508E-2</v>
          </cell>
          <cell r="BO292">
            <v>0</v>
          </cell>
          <cell r="BP292">
            <v>0</v>
          </cell>
          <cell r="BQ292">
            <v>4152534.6</v>
          </cell>
          <cell r="BR292">
            <v>5415</v>
          </cell>
          <cell r="BS292" t="str">
            <v>Y</v>
          </cell>
          <cell r="BT292">
            <v>5442.378243774574</v>
          </cell>
          <cell r="BU292">
            <v>2.5870345409929607E-2</v>
          </cell>
          <cell r="BV292">
            <v>0</v>
          </cell>
        </row>
        <row r="293">
          <cell r="A293">
            <v>357</v>
          </cell>
          <cell r="B293" t="str">
            <v>Recoupment Academy</v>
          </cell>
          <cell r="C293">
            <v>137218</v>
          </cell>
          <cell r="D293">
            <v>9354097</v>
          </cell>
          <cell r="E293" t="str">
            <v>East Bergholt High School</v>
          </cell>
          <cell r="F293">
            <v>927</v>
          </cell>
          <cell r="G293">
            <v>0</v>
          </cell>
          <cell r="H293">
            <v>927</v>
          </cell>
          <cell r="I293">
            <v>0</v>
          </cell>
          <cell r="J293">
            <v>2460575</v>
          </cell>
          <cell r="K293">
            <v>1778868</v>
          </cell>
          <cell r="L293">
            <v>0</v>
          </cell>
          <cell r="M293">
            <v>42320.000000000015</v>
          </cell>
          <cell r="N293">
            <v>0</v>
          </cell>
          <cell r="O293">
            <v>127527.852494577</v>
          </cell>
          <cell r="P293">
            <v>0</v>
          </cell>
          <cell r="Q293">
            <v>0</v>
          </cell>
          <cell r="R293">
            <v>0</v>
          </cell>
          <cell r="S293">
            <v>0</v>
          </cell>
          <cell r="T293">
            <v>0</v>
          </cell>
          <cell r="U293">
            <v>0</v>
          </cell>
          <cell r="V293">
            <v>5270.0000000000136</v>
          </cell>
          <cell r="W293">
            <v>8299.9999999999964</v>
          </cell>
          <cell r="X293">
            <v>13920.000000000025</v>
          </cell>
          <cell r="Y293">
            <v>9450.0000000000091</v>
          </cell>
          <cell r="Z293">
            <v>7479.9999999999745</v>
          </cell>
          <cell r="AA293">
            <v>0</v>
          </cell>
          <cell r="AB293">
            <v>0</v>
          </cell>
          <cell r="AC293">
            <v>1485.0000000000064</v>
          </cell>
          <cell r="AD293">
            <v>0</v>
          </cell>
          <cell r="AE293">
            <v>0</v>
          </cell>
          <cell r="AF293">
            <v>298830.06249412865</v>
          </cell>
          <cell r="AG293">
            <v>0</v>
          </cell>
          <cell r="AH293">
            <v>0</v>
          </cell>
          <cell r="AI293">
            <v>117800</v>
          </cell>
          <cell r="AJ293">
            <v>0</v>
          </cell>
          <cell r="AK293">
            <v>0</v>
          </cell>
          <cell r="AL293">
            <v>0</v>
          </cell>
          <cell r="AM293">
            <v>23552</v>
          </cell>
          <cell r="AN293">
            <v>0</v>
          </cell>
          <cell r="AO293">
            <v>0</v>
          </cell>
          <cell r="AP293">
            <v>0</v>
          </cell>
          <cell r="AQ293">
            <v>0</v>
          </cell>
          <cell r="AR293">
            <v>0</v>
          </cell>
          <cell r="AS293">
            <v>0</v>
          </cell>
          <cell r="AT293">
            <v>0</v>
          </cell>
          <cell r="AU293">
            <v>0</v>
          </cell>
          <cell r="AV293">
            <v>4239443</v>
          </cell>
          <cell r="AW293">
            <v>514582.91498870566</v>
          </cell>
          <cell r="AX293">
            <v>141352</v>
          </cell>
          <cell r="AY293">
            <v>405963.98874141718</v>
          </cell>
          <cell r="AZ293">
            <v>4895377.9149887059</v>
          </cell>
          <cell r="BA293">
            <v>4871825.9149887059</v>
          </cell>
          <cell r="BB293">
            <v>5415</v>
          </cell>
          <cell r="BC293">
            <v>5019705</v>
          </cell>
          <cell r="BD293">
            <v>0</v>
          </cell>
          <cell r="BE293">
            <v>147879.08501129411</v>
          </cell>
          <cell r="BF293">
            <v>5043257</v>
          </cell>
          <cell r="BG293">
            <v>0</v>
          </cell>
          <cell r="BH293">
            <v>5043257</v>
          </cell>
          <cell r="BI293">
            <v>5043257</v>
          </cell>
          <cell r="BJ293">
            <v>4901905</v>
          </cell>
          <cell r="BK293">
            <v>4901905</v>
          </cell>
          <cell r="BL293">
            <v>5287.9234088457388</v>
          </cell>
          <cell r="BM293">
            <v>5136.3176226826608</v>
          </cell>
          <cell r="BN293">
            <v>2.9516435177911634E-2</v>
          </cell>
          <cell r="BO293">
            <v>0</v>
          </cell>
          <cell r="BP293">
            <v>0</v>
          </cell>
          <cell r="BQ293">
            <v>5043257</v>
          </cell>
          <cell r="BR293">
            <v>5415</v>
          </cell>
          <cell r="BS293" t="str">
            <v>Y</v>
          </cell>
          <cell r="BT293">
            <v>5440.40668824164</v>
          </cell>
          <cell r="BU293">
            <v>2.8420126817151115E-2</v>
          </cell>
          <cell r="BV293">
            <v>0</v>
          </cell>
        </row>
        <row r="294">
          <cell r="A294">
            <v>362</v>
          </cell>
          <cell r="B294" t="str">
            <v>Recoupment Academy</v>
          </cell>
          <cell r="C294">
            <v>137208</v>
          </cell>
          <cell r="D294">
            <v>9354098</v>
          </cell>
          <cell r="E294" t="str">
            <v>Holbrook Academy</v>
          </cell>
          <cell r="F294">
            <v>584</v>
          </cell>
          <cell r="G294">
            <v>0</v>
          </cell>
          <cell r="H294">
            <v>584</v>
          </cell>
          <cell r="I294">
            <v>0</v>
          </cell>
          <cell r="J294">
            <v>1524250</v>
          </cell>
          <cell r="K294">
            <v>1149876</v>
          </cell>
          <cell r="L294">
            <v>0</v>
          </cell>
          <cell r="M294">
            <v>38180.000000000029</v>
          </cell>
          <cell r="N294">
            <v>0</v>
          </cell>
          <cell r="O294">
            <v>98112.000000000015</v>
          </cell>
          <cell r="P294">
            <v>0</v>
          </cell>
          <cell r="Q294">
            <v>0</v>
          </cell>
          <cell r="R294">
            <v>0</v>
          </cell>
          <cell r="S294">
            <v>0</v>
          </cell>
          <cell r="T294">
            <v>0</v>
          </cell>
          <cell r="U294">
            <v>0</v>
          </cell>
          <cell r="V294">
            <v>7129.9999999999964</v>
          </cell>
          <cell r="W294">
            <v>21994.999999999993</v>
          </cell>
          <cell r="X294">
            <v>13339.999999999995</v>
          </cell>
          <cell r="Y294">
            <v>44729.99999999984</v>
          </cell>
          <cell r="Z294">
            <v>6800.00000000001</v>
          </cell>
          <cell r="AA294">
            <v>0</v>
          </cell>
          <cell r="AB294">
            <v>0</v>
          </cell>
          <cell r="AC294">
            <v>2970.0000000000041</v>
          </cell>
          <cell r="AD294">
            <v>0</v>
          </cell>
          <cell r="AE294">
            <v>0</v>
          </cell>
          <cell r="AF294">
            <v>241902.92830410725</v>
          </cell>
          <cell r="AG294">
            <v>0</v>
          </cell>
          <cell r="AH294">
            <v>0</v>
          </cell>
          <cell r="AI294">
            <v>117800</v>
          </cell>
          <cell r="AJ294">
            <v>3733.3333333333339</v>
          </cell>
          <cell r="AK294">
            <v>0</v>
          </cell>
          <cell r="AL294">
            <v>0</v>
          </cell>
          <cell r="AM294">
            <v>12800</v>
          </cell>
          <cell r="AN294">
            <v>0</v>
          </cell>
          <cell r="AO294">
            <v>0</v>
          </cell>
          <cell r="AP294">
            <v>0</v>
          </cell>
          <cell r="AQ294">
            <v>0</v>
          </cell>
          <cell r="AR294">
            <v>0</v>
          </cell>
          <cell r="AS294">
            <v>0</v>
          </cell>
          <cell r="AT294">
            <v>0</v>
          </cell>
          <cell r="AU294">
            <v>0</v>
          </cell>
          <cell r="AV294">
            <v>2674126</v>
          </cell>
          <cell r="AW294">
            <v>475159.92830410716</v>
          </cell>
          <cell r="AX294">
            <v>134333.33333333331</v>
          </cell>
          <cell r="AY294">
            <v>357363.3136374405</v>
          </cell>
          <cell r="AZ294">
            <v>3283619.2616374404</v>
          </cell>
          <cell r="BA294">
            <v>3270819.2616374404</v>
          </cell>
          <cell r="BB294">
            <v>5415</v>
          </cell>
          <cell r="BC294">
            <v>3162360</v>
          </cell>
          <cell r="BD294">
            <v>0</v>
          </cell>
          <cell r="BE294">
            <v>0</v>
          </cell>
          <cell r="BF294">
            <v>3283619.2616374404</v>
          </cell>
          <cell r="BG294">
            <v>0</v>
          </cell>
          <cell r="BH294">
            <v>3283619.2616374409</v>
          </cell>
          <cell r="BI294">
            <v>3175160</v>
          </cell>
          <cell r="BJ294">
            <v>3040826.6666666665</v>
          </cell>
          <cell r="BK294">
            <v>3149285.9283041069</v>
          </cell>
          <cell r="BL294">
            <v>5392.6128909316903</v>
          </cell>
          <cell r="BM294">
            <v>5267.7812373125716</v>
          </cell>
          <cell r="BN294">
            <v>2.3697197737619646E-2</v>
          </cell>
          <cell r="BO294">
            <v>0</v>
          </cell>
          <cell r="BP294">
            <v>0</v>
          </cell>
          <cell r="BQ294">
            <v>3283619.2616374404</v>
          </cell>
          <cell r="BR294">
            <v>5600.7179137627409</v>
          </cell>
          <cell r="BS294" t="str">
            <v>Y</v>
          </cell>
          <cell r="BT294">
            <v>5622.6357219819183</v>
          </cell>
          <cell r="BU294">
            <v>2.2326061124361418E-2</v>
          </cell>
          <cell r="BV294">
            <v>0</v>
          </cell>
        </row>
        <row r="295">
          <cell r="A295">
            <v>376</v>
          </cell>
          <cell r="B295" t="str">
            <v>Recoupment Academy</v>
          </cell>
          <cell r="C295">
            <v>136969</v>
          </cell>
          <cell r="D295">
            <v>9354099</v>
          </cell>
          <cell r="E295" t="str">
            <v>Kesgrave High School</v>
          </cell>
          <cell r="F295">
            <v>1537</v>
          </cell>
          <cell r="G295">
            <v>0</v>
          </cell>
          <cell r="H295">
            <v>1537</v>
          </cell>
          <cell r="I295">
            <v>0</v>
          </cell>
          <cell r="J295">
            <v>4002245</v>
          </cell>
          <cell r="K295">
            <v>3036852</v>
          </cell>
          <cell r="L295">
            <v>0</v>
          </cell>
          <cell r="M295">
            <v>61179.999999999971</v>
          </cell>
          <cell r="N295">
            <v>0</v>
          </cell>
          <cell r="O295">
            <v>166671.21387283236</v>
          </cell>
          <cell r="P295">
            <v>0</v>
          </cell>
          <cell r="Q295">
            <v>0</v>
          </cell>
          <cell r="R295">
            <v>0</v>
          </cell>
          <cell r="S295">
            <v>0</v>
          </cell>
          <cell r="T295">
            <v>0</v>
          </cell>
          <cell r="U295">
            <v>0</v>
          </cell>
          <cell r="V295">
            <v>6819.99999999999</v>
          </cell>
          <cell r="W295">
            <v>15770</v>
          </cell>
          <cell r="X295">
            <v>10439.999999999975</v>
          </cell>
          <cell r="Y295">
            <v>13859.99999999998</v>
          </cell>
          <cell r="Z295">
            <v>1360.0000000000027</v>
          </cell>
          <cell r="AA295">
            <v>0</v>
          </cell>
          <cell r="AB295">
            <v>0</v>
          </cell>
          <cell r="AC295">
            <v>16345.634765624991</v>
          </cell>
          <cell r="AD295">
            <v>0</v>
          </cell>
          <cell r="AE295">
            <v>0</v>
          </cell>
          <cell r="AF295">
            <v>508627.90104817669</v>
          </cell>
          <cell r="AG295">
            <v>0</v>
          </cell>
          <cell r="AH295">
            <v>0</v>
          </cell>
          <cell r="AI295">
            <v>117800</v>
          </cell>
          <cell r="AJ295">
            <v>0</v>
          </cell>
          <cell r="AK295">
            <v>0</v>
          </cell>
          <cell r="AL295">
            <v>0</v>
          </cell>
          <cell r="AM295">
            <v>59904</v>
          </cell>
          <cell r="AN295">
            <v>0</v>
          </cell>
          <cell r="AO295">
            <v>0</v>
          </cell>
          <cell r="AP295">
            <v>0</v>
          </cell>
          <cell r="AQ295">
            <v>0</v>
          </cell>
          <cell r="AR295">
            <v>0</v>
          </cell>
          <cell r="AS295">
            <v>0</v>
          </cell>
          <cell r="AT295">
            <v>0</v>
          </cell>
          <cell r="AU295">
            <v>0</v>
          </cell>
          <cell r="AV295">
            <v>7039097</v>
          </cell>
          <cell r="AW295">
            <v>801074.74968663394</v>
          </cell>
          <cell r="AX295">
            <v>177704</v>
          </cell>
          <cell r="AY295">
            <v>646678.50798459281</v>
          </cell>
          <cell r="AZ295">
            <v>8017875.7496866342</v>
          </cell>
          <cell r="BA295">
            <v>7957971.7496866342</v>
          </cell>
          <cell r="BB295">
            <v>5415</v>
          </cell>
          <cell r="BC295">
            <v>8322855</v>
          </cell>
          <cell r="BD295">
            <v>0</v>
          </cell>
          <cell r="BE295">
            <v>364883.25031336583</v>
          </cell>
          <cell r="BF295">
            <v>8382759</v>
          </cell>
          <cell r="BG295">
            <v>0</v>
          </cell>
          <cell r="BH295">
            <v>8382759</v>
          </cell>
          <cell r="BI295">
            <v>8382759</v>
          </cell>
          <cell r="BJ295">
            <v>8205055</v>
          </cell>
          <cell r="BK295">
            <v>8205055</v>
          </cell>
          <cell r="BL295">
            <v>5338.3571893298631</v>
          </cell>
          <cell r="BM295">
            <v>5188.4846632124354</v>
          </cell>
          <cell r="BN295">
            <v>2.8885606462337416E-2</v>
          </cell>
          <cell r="BO295">
            <v>0</v>
          </cell>
          <cell r="BP295">
            <v>0</v>
          </cell>
          <cell r="BQ295">
            <v>8382759</v>
          </cell>
          <cell r="BR295">
            <v>5415</v>
          </cell>
          <cell r="BS295" t="str">
            <v>Y</v>
          </cell>
          <cell r="BT295">
            <v>5453.9746258945997</v>
          </cell>
          <cell r="BU295">
            <v>2.8475150219963385E-2</v>
          </cell>
          <cell r="BV295">
            <v>0</v>
          </cell>
        </row>
        <row r="296">
          <cell r="A296">
            <v>554</v>
          </cell>
          <cell r="B296" t="str">
            <v>Recoupment Academy</v>
          </cell>
          <cell r="C296">
            <v>136322</v>
          </cell>
          <cell r="D296">
            <v>9354102</v>
          </cell>
          <cell r="E296" t="str">
            <v>Samuel Ward Academy</v>
          </cell>
          <cell r="F296">
            <v>1116</v>
          </cell>
          <cell r="G296">
            <v>0</v>
          </cell>
          <cell r="H296">
            <v>1116</v>
          </cell>
          <cell r="I296">
            <v>0</v>
          </cell>
          <cell r="J296">
            <v>2878655</v>
          </cell>
          <cell r="K296">
            <v>2235870</v>
          </cell>
          <cell r="L296">
            <v>0</v>
          </cell>
          <cell r="M296">
            <v>58420.000000000065</v>
          </cell>
          <cell r="N296">
            <v>0</v>
          </cell>
          <cell r="O296">
            <v>161767.04055220017</v>
          </cell>
          <cell r="P296">
            <v>0</v>
          </cell>
          <cell r="Q296">
            <v>0</v>
          </cell>
          <cell r="R296">
            <v>0</v>
          </cell>
          <cell r="S296">
            <v>0</v>
          </cell>
          <cell r="T296">
            <v>0</v>
          </cell>
          <cell r="U296">
            <v>0</v>
          </cell>
          <cell r="V296">
            <v>22629.999999999993</v>
          </cell>
          <cell r="W296">
            <v>10375.000000000013</v>
          </cell>
          <cell r="X296">
            <v>0</v>
          </cell>
          <cell r="Y296">
            <v>0</v>
          </cell>
          <cell r="Z296">
            <v>0</v>
          </cell>
          <cell r="AA296">
            <v>0</v>
          </cell>
          <cell r="AB296">
            <v>0</v>
          </cell>
          <cell r="AC296">
            <v>23824.043126684694</v>
          </cell>
          <cell r="AD296">
            <v>0</v>
          </cell>
          <cell r="AE296">
            <v>0</v>
          </cell>
          <cell r="AF296">
            <v>430024.05187838781</v>
          </cell>
          <cell r="AG296">
            <v>0</v>
          </cell>
          <cell r="AH296">
            <v>0</v>
          </cell>
          <cell r="AI296">
            <v>117800</v>
          </cell>
          <cell r="AJ296">
            <v>0</v>
          </cell>
          <cell r="AK296">
            <v>0</v>
          </cell>
          <cell r="AL296">
            <v>0</v>
          </cell>
          <cell r="AM296">
            <v>26112</v>
          </cell>
          <cell r="AN296">
            <v>0</v>
          </cell>
          <cell r="AO296">
            <v>0</v>
          </cell>
          <cell r="AP296">
            <v>0</v>
          </cell>
          <cell r="AQ296">
            <v>0</v>
          </cell>
          <cell r="AR296">
            <v>0</v>
          </cell>
          <cell r="AS296">
            <v>0</v>
          </cell>
          <cell r="AT296">
            <v>0</v>
          </cell>
          <cell r="AU296">
            <v>0</v>
          </cell>
          <cell r="AV296">
            <v>5114525</v>
          </cell>
          <cell r="AW296">
            <v>707040.1355572727</v>
          </cell>
          <cell r="AX296">
            <v>143912</v>
          </cell>
          <cell r="AY296">
            <v>556620.07215448795</v>
          </cell>
          <cell r="AZ296">
            <v>5965477.1355572725</v>
          </cell>
          <cell r="BA296">
            <v>5939365.1355572725</v>
          </cell>
          <cell r="BB296">
            <v>5415</v>
          </cell>
          <cell r="BC296">
            <v>6043140</v>
          </cell>
          <cell r="BD296">
            <v>0</v>
          </cell>
          <cell r="BE296">
            <v>103774.86444272753</v>
          </cell>
          <cell r="BF296">
            <v>6069252</v>
          </cell>
          <cell r="BG296">
            <v>0</v>
          </cell>
          <cell r="BH296">
            <v>6069252</v>
          </cell>
          <cell r="BI296">
            <v>6069252</v>
          </cell>
          <cell r="BJ296">
            <v>5925340</v>
          </cell>
          <cell r="BK296">
            <v>5925340</v>
          </cell>
          <cell r="BL296">
            <v>5309.4444444444443</v>
          </cell>
          <cell r="BM296">
            <v>5162.9649611063096</v>
          </cell>
          <cell r="BN296">
            <v>2.8371194544529198E-2</v>
          </cell>
          <cell r="BO296">
            <v>0</v>
          </cell>
          <cell r="BP296">
            <v>0</v>
          </cell>
          <cell r="BQ296">
            <v>6069252</v>
          </cell>
          <cell r="BR296">
            <v>5415</v>
          </cell>
          <cell r="BS296" t="str">
            <v>Y</v>
          </cell>
          <cell r="BT296">
            <v>5438.3978494623652</v>
          </cell>
          <cell r="BU296">
            <v>2.8636634343117473E-2</v>
          </cell>
          <cell r="BV296">
            <v>0</v>
          </cell>
        </row>
        <row r="297">
          <cell r="A297">
            <v>562</v>
          </cell>
          <cell r="B297" t="str">
            <v>Recoupment Academy</v>
          </cell>
          <cell r="C297">
            <v>143362</v>
          </cell>
          <cell r="D297">
            <v>9354103</v>
          </cell>
          <cell r="E297" t="str">
            <v>Stowupland High School</v>
          </cell>
          <cell r="F297">
            <v>922</v>
          </cell>
          <cell r="G297">
            <v>0</v>
          </cell>
          <cell r="H297">
            <v>922</v>
          </cell>
          <cell r="I297">
            <v>0</v>
          </cell>
          <cell r="J297">
            <v>2369120</v>
          </cell>
          <cell r="K297">
            <v>1857492</v>
          </cell>
          <cell r="L297">
            <v>0</v>
          </cell>
          <cell r="M297">
            <v>67159.999999999985</v>
          </cell>
          <cell r="N297">
            <v>0</v>
          </cell>
          <cell r="O297">
            <v>172565.37313432837</v>
          </cell>
          <cell r="P297">
            <v>0</v>
          </cell>
          <cell r="Q297">
            <v>0</v>
          </cell>
          <cell r="R297">
            <v>0</v>
          </cell>
          <cell r="S297">
            <v>0</v>
          </cell>
          <cell r="T297">
            <v>0</v>
          </cell>
          <cell r="U297">
            <v>0</v>
          </cell>
          <cell r="V297">
            <v>18289.999999999985</v>
          </cell>
          <cell r="W297">
            <v>5394.9999999999982</v>
          </cell>
          <cell r="X297">
            <v>0</v>
          </cell>
          <cell r="Y297">
            <v>20160.000000000015</v>
          </cell>
          <cell r="Z297">
            <v>0</v>
          </cell>
          <cell r="AA297">
            <v>0</v>
          </cell>
          <cell r="AB297">
            <v>0</v>
          </cell>
          <cell r="AC297">
            <v>1486.6123778501569</v>
          </cell>
          <cell r="AD297">
            <v>0</v>
          </cell>
          <cell r="AE297">
            <v>0</v>
          </cell>
          <cell r="AF297">
            <v>377665.79059052118</v>
          </cell>
          <cell r="AG297">
            <v>0</v>
          </cell>
          <cell r="AH297">
            <v>0</v>
          </cell>
          <cell r="AI297">
            <v>117800</v>
          </cell>
          <cell r="AJ297">
            <v>0</v>
          </cell>
          <cell r="AK297">
            <v>0</v>
          </cell>
          <cell r="AL297">
            <v>0</v>
          </cell>
          <cell r="AM297">
            <v>32256</v>
          </cell>
          <cell r="AN297">
            <v>0</v>
          </cell>
          <cell r="AO297">
            <v>0</v>
          </cell>
          <cell r="AP297">
            <v>0</v>
          </cell>
          <cell r="AQ297">
            <v>0</v>
          </cell>
          <cell r="AR297">
            <v>0</v>
          </cell>
          <cell r="AS297">
            <v>0</v>
          </cell>
          <cell r="AT297">
            <v>0</v>
          </cell>
          <cell r="AU297">
            <v>0</v>
          </cell>
          <cell r="AV297">
            <v>4226612</v>
          </cell>
          <cell r="AW297">
            <v>662722.77610269969</v>
          </cell>
          <cell r="AX297">
            <v>150056</v>
          </cell>
          <cell r="AY297">
            <v>519450.97715768532</v>
          </cell>
          <cell r="AZ297">
            <v>5039390.7761026993</v>
          </cell>
          <cell r="BA297">
            <v>5007134.7761026993</v>
          </cell>
          <cell r="BB297">
            <v>5415</v>
          </cell>
          <cell r="BC297">
            <v>4992630</v>
          </cell>
          <cell r="BD297">
            <v>0</v>
          </cell>
          <cell r="BE297">
            <v>0</v>
          </cell>
          <cell r="BF297">
            <v>5039390.7761026993</v>
          </cell>
          <cell r="BG297">
            <v>0</v>
          </cell>
          <cell r="BH297">
            <v>5039390.7761026993</v>
          </cell>
          <cell r="BI297">
            <v>5024886</v>
          </cell>
          <cell r="BJ297">
            <v>4874830</v>
          </cell>
          <cell r="BK297">
            <v>4889334.7761026993</v>
          </cell>
          <cell r="BL297">
            <v>5302.9661346016264</v>
          </cell>
          <cell r="BM297">
            <v>5188.0147130712012</v>
          </cell>
          <cell r="BN297">
            <v>2.2157111706103141E-2</v>
          </cell>
          <cell r="BO297">
            <v>0</v>
          </cell>
          <cell r="BP297">
            <v>0</v>
          </cell>
          <cell r="BQ297">
            <v>5039390.7761026993</v>
          </cell>
          <cell r="BR297">
            <v>5430.7318612827539</v>
          </cell>
          <cell r="BS297" t="str">
            <v>Y</v>
          </cell>
          <cell r="BT297">
            <v>5465.7166769009755</v>
          </cell>
          <cell r="BU297">
            <v>2.309547092465869E-2</v>
          </cell>
          <cell r="BV297">
            <v>0</v>
          </cell>
        </row>
        <row r="298">
          <cell r="A298">
            <v>159</v>
          </cell>
          <cell r="B298" t="str">
            <v>Recoupment Academy</v>
          </cell>
          <cell r="C298">
            <v>136416</v>
          </cell>
          <cell r="D298">
            <v>9354504</v>
          </cell>
          <cell r="E298" t="str">
            <v>Debenham High School</v>
          </cell>
          <cell r="F298">
            <v>668</v>
          </cell>
          <cell r="G298">
            <v>0</v>
          </cell>
          <cell r="H298">
            <v>668</v>
          </cell>
          <cell r="I298">
            <v>0</v>
          </cell>
          <cell r="J298">
            <v>1776840</v>
          </cell>
          <cell r="K298">
            <v>1277640</v>
          </cell>
          <cell r="L298">
            <v>0</v>
          </cell>
          <cell r="M298">
            <v>20699.999999999985</v>
          </cell>
          <cell r="N298">
            <v>0</v>
          </cell>
          <cell r="O298">
            <v>60120</v>
          </cell>
          <cell r="P298">
            <v>0</v>
          </cell>
          <cell r="Q298">
            <v>0</v>
          </cell>
          <cell r="R298">
            <v>0</v>
          </cell>
          <cell r="S298">
            <v>0</v>
          </cell>
          <cell r="T298">
            <v>0</v>
          </cell>
          <cell r="U298">
            <v>0</v>
          </cell>
          <cell r="V298">
            <v>2170.0000000000073</v>
          </cell>
          <cell r="W298">
            <v>829.99999999999886</v>
          </cell>
          <cell r="X298">
            <v>579.9999999999992</v>
          </cell>
          <cell r="Y298">
            <v>1259.9999999999984</v>
          </cell>
          <cell r="Z298">
            <v>0</v>
          </cell>
          <cell r="AA298">
            <v>0</v>
          </cell>
          <cell r="AB298">
            <v>0</v>
          </cell>
          <cell r="AC298">
            <v>2969.9999999999959</v>
          </cell>
          <cell r="AD298">
            <v>0</v>
          </cell>
          <cell r="AE298">
            <v>0</v>
          </cell>
          <cell r="AF298">
            <v>235389.53642076356</v>
          </cell>
          <cell r="AG298">
            <v>0</v>
          </cell>
          <cell r="AH298">
            <v>0</v>
          </cell>
          <cell r="AI298">
            <v>117800</v>
          </cell>
          <cell r="AJ298">
            <v>0</v>
          </cell>
          <cell r="AK298">
            <v>0</v>
          </cell>
          <cell r="AL298">
            <v>0</v>
          </cell>
          <cell r="AM298">
            <v>16486.400000000001</v>
          </cell>
          <cell r="AN298">
            <v>0</v>
          </cell>
          <cell r="AO298">
            <v>0</v>
          </cell>
          <cell r="AP298">
            <v>0</v>
          </cell>
          <cell r="AQ298">
            <v>26300</v>
          </cell>
          <cell r="AR298">
            <v>0</v>
          </cell>
          <cell r="AS298">
            <v>0</v>
          </cell>
          <cell r="AT298">
            <v>0</v>
          </cell>
          <cell r="AU298">
            <v>0</v>
          </cell>
          <cell r="AV298">
            <v>3054480</v>
          </cell>
          <cell r="AW298">
            <v>324019.53642076359</v>
          </cell>
          <cell r="AX298">
            <v>160586.4</v>
          </cell>
          <cell r="AY298">
            <v>278219.53642076359</v>
          </cell>
          <cell r="AZ298">
            <v>3539085.9364207634</v>
          </cell>
          <cell r="BA298">
            <v>3496299.5364207635</v>
          </cell>
          <cell r="BB298">
            <v>5415</v>
          </cell>
          <cell r="BC298">
            <v>3617220</v>
          </cell>
          <cell r="BD298">
            <v>0</v>
          </cell>
          <cell r="BE298">
            <v>120920.46357923653</v>
          </cell>
          <cell r="BF298">
            <v>3660006.4</v>
          </cell>
          <cell r="BG298">
            <v>0</v>
          </cell>
          <cell r="BH298">
            <v>3660006.4</v>
          </cell>
          <cell r="BI298">
            <v>3660006.4</v>
          </cell>
          <cell r="BJ298">
            <v>3525720</v>
          </cell>
          <cell r="BK298">
            <v>3525720</v>
          </cell>
          <cell r="BL298">
            <v>5278.0239520958085</v>
          </cell>
          <cell r="BM298">
            <v>5128.8216047548294</v>
          </cell>
          <cell r="BN298">
            <v>2.9090960621959726E-2</v>
          </cell>
          <cell r="BO298">
            <v>0</v>
          </cell>
          <cell r="BP298">
            <v>0</v>
          </cell>
          <cell r="BQ298">
            <v>3660006.4</v>
          </cell>
          <cell r="BR298">
            <v>5415</v>
          </cell>
          <cell r="BS298" t="str">
            <v>Y</v>
          </cell>
          <cell r="BT298">
            <v>5479.0514970059876</v>
          </cell>
          <cell r="BU298">
            <v>2.8355742981344134E-2</v>
          </cell>
          <cell r="BV298">
            <v>0</v>
          </cell>
        </row>
        <row r="299">
          <cell r="A299">
            <v>372</v>
          </cell>
          <cell r="B299" t="str">
            <v>Recoupment Academy</v>
          </cell>
          <cell r="C299">
            <v>137849</v>
          </cell>
          <cell r="D299">
            <v>9354603</v>
          </cell>
          <cell r="E299" t="str">
            <v>St Alban's Catholic High School</v>
          </cell>
          <cell r="F299">
            <v>801</v>
          </cell>
          <cell r="G299">
            <v>0</v>
          </cell>
          <cell r="H299">
            <v>801</v>
          </cell>
          <cell r="I299">
            <v>0</v>
          </cell>
          <cell r="J299">
            <v>2068625</v>
          </cell>
          <cell r="K299">
            <v>1601964</v>
          </cell>
          <cell r="L299">
            <v>0</v>
          </cell>
          <cell r="M299">
            <v>51059.99999999992</v>
          </cell>
          <cell r="N299">
            <v>0</v>
          </cell>
          <cell r="O299">
            <v>123750.10962241171</v>
          </cell>
          <cell r="P299">
            <v>0</v>
          </cell>
          <cell r="Q299">
            <v>0</v>
          </cell>
          <cell r="R299">
            <v>0</v>
          </cell>
          <cell r="S299">
            <v>0</v>
          </cell>
          <cell r="T299">
            <v>0</v>
          </cell>
          <cell r="U299">
            <v>0</v>
          </cell>
          <cell r="V299">
            <v>23279.0625</v>
          </cell>
          <cell r="W299">
            <v>45707.0625</v>
          </cell>
          <cell r="X299">
            <v>32520.600000000006</v>
          </cell>
          <cell r="Y299">
            <v>44785.912499999991</v>
          </cell>
          <cell r="Z299">
            <v>10893.6</v>
          </cell>
          <cell r="AA299">
            <v>0</v>
          </cell>
          <cell r="AB299">
            <v>0</v>
          </cell>
          <cell r="AC299">
            <v>41580.000000000036</v>
          </cell>
          <cell r="AD299">
            <v>0</v>
          </cell>
          <cell r="AE299">
            <v>0</v>
          </cell>
          <cell r="AF299">
            <v>263013.75568164664</v>
          </cell>
          <cell r="AG299">
            <v>0</v>
          </cell>
          <cell r="AH299">
            <v>0</v>
          </cell>
          <cell r="AI299">
            <v>117800</v>
          </cell>
          <cell r="AJ299">
            <v>0</v>
          </cell>
          <cell r="AK299">
            <v>0</v>
          </cell>
          <cell r="AL299">
            <v>0</v>
          </cell>
          <cell r="AM299">
            <v>27648</v>
          </cell>
          <cell r="AN299">
            <v>0</v>
          </cell>
          <cell r="AO299">
            <v>0</v>
          </cell>
          <cell r="AP299">
            <v>0</v>
          </cell>
          <cell r="AQ299">
            <v>0</v>
          </cell>
          <cell r="AR299">
            <v>0</v>
          </cell>
          <cell r="AS299">
            <v>0</v>
          </cell>
          <cell r="AT299">
            <v>0</v>
          </cell>
          <cell r="AU299">
            <v>0</v>
          </cell>
          <cell r="AV299">
            <v>3670589</v>
          </cell>
          <cell r="AW299">
            <v>636590.10280405823</v>
          </cell>
          <cell r="AX299">
            <v>145448</v>
          </cell>
          <cell r="AY299">
            <v>429011.92924285243</v>
          </cell>
          <cell r="AZ299">
            <v>4452627.1028040582</v>
          </cell>
          <cell r="BA299">
            <v>4424979.1028040582</v>
          </cell>
          <cell r="BB299">
            <v>5415</v>
          </cell>
          <cell r="BC299">
            <v>4337415</v>
          </cell>
          <cell r="BD299">
            <v>0</v>
          </cell>
          <cell r="BE299">
            <v>0</v>
          </cell>
          <cell r="BF299">
            <v>4452627.1028040582</v>
          </cell>
          <cell r="BG299">
            <v>0</v>
          </cell>
          <cell r="BH299">
            <v>4452627.1028040592</v>
          </cell>
          <cell r="BI299">
            <v>4365063</v>
          </cell>
          <cell r="BJ299">
            <v>4219615</v>
          </cell>
          <cell r="BK299">
            <v>4307179.1028040582</v>
          </cell>
          <cell r="BL299">
            <v>5377.2523131136804</v>
          </cell>
          <cell r="BM299">
            <v>5193.9371564259482</v>
          </cell>
          <cell r="BN299">
            <v>3.5294065208496879E-2</v>
          </cell>
          <cell r="BO299">
            <v>0</v>
          </cell>
          <cell r="BP299">
            <v>0</v>
          </cell>
          <cell r="BQ299">
            <v>4452627.1028040582</v>
          </cell>
          <cell r="BR299">
            <v>5524.3184804045668</v>
          </cell>
          <cell r="BS299" t="str">
            <v>Y</v>
          </cell>
          <cell r="BT299">
            <v>5558.8353343371509</v>
          </cell>
          <cell r="BU299">
            <v>3.4888256623583747E-2</v>
          </cell>
          <cell r="BV299">
            <v>0</v>
          </cell>
        </row>
        <row r="300">
          <cell r="A300">
            <v>157</v>
          </cell>
          <cell r="B300" t="str">
            <v>Recoupment Academy</v>
          </cell>
          <cell r="C300">
            <v>146909</v>
          </cell>
          <cell r="D300">
            <v>9354605</v>
          </cell>
          <cell r="E300" t="str">
            <v>Pakefield High School</v>
          </cell>
          <cell r="F300">
            <v>734</v>
          </cell>
          <cell r="G300">
            <v>0</v>
          </cell>
          <cell r="H300">
            <v>734</v>
          </cell>
          <cell r="I300">
            <v>0</v>
          </cell>
          <cell r="J300">
            <v>1755065</v>
          </cell>
          <cell r="K300">
            <v>1626534</v>
          </cell>
          <cell r="L300">
            <v>0</v>
          </cell>
          <cell r="M300">
            <v>93839.999999999825</v>
          </cell>
          <cell r="N300">
            <v>0</v>
          </cell>
          <cell r="O300">
            <v>208220.6570302234</v>
          </cell>
          <cell r="P300">
            <v>0</v>
          </cell>
          <cell r="Q300">
            <v>0</v>
          </cell>
          <cell r="R300">
            <v>0</v>
          </cell>
          <cell r="S300">
            <v>0</v>
          </cell>
          <cell r="T300">
            <v>0</v>
          </cell>
          <cell r="U300">
            <v>0</v>
          </cell>
          <cell r="V300">
            <v>38439.999999999891</v>
          </cell>
          <cell r="W300">
            <v>19919.999999999996</v>
          </cell>
          <cell r="X300">
            <v>61480.000000000131</v>
          </cell>
          <cell r="Y300">
            <v>18269.999999999982</v>
          </cell>
          <cell r="Z300">
            <v>28560.000000000004</v>
          </cell>
          <cell r="AA300">
            <v>22490.000000000011</v>
          </cell>
          <cell r="AB300">
            <v>0</v>
          </cell>
          <cell r="AC300">
            <v>13365.000000000013</v>
          </cell>
          <cell r="AD300">
            <v>0</v>
          </cell>
          <cell r="AE300">
            <v>0</v>
          </cell>
          <cell r="AF300">
            <v>313365.82706952328</v>
          </cell>
          <cell r="AG300">
            <v>0</v>
          </cell>
          <cell r="AH300">
            <v>0</v>
          </cell>
          <cell r="AI300">
            <v>117800</v>
          </cell>
          <cell r="AJ300">
            <v>0</v>
          </cell>
          <cell r="AK300">
            <v>0</v>
          </cell>
          <cell r="AL300">
            <v>0</v>
          </cell>
          <cell r="AM300">
            <v>28928</v>
          </cell>
          <cell r="AN300">
            <v>0</v>
          </cell>
          <cell r="AO300">
            <v>0</v>
          </cell>
          <cell r="AP300">
            <v>0</v>
          </cell>
          <cell r="AQ300">
            <v>0</v>
          </cell>
          <cell r="AR300">
            <v>0</v>
          </cell>
          <cell r="AS300">
            <v>0</v>
          </cell>
          <cell r="AT300">
            <v>0</v>
          </cell>
          <cell r="AU300">
            <v>0</v>
          </cell>
          <cell r="AV300">
            <v>3381599</v>
          </cell>
          <cell r="AW300">
            <v>817951.48409974645</v>
          </cell>
          <cell r="AX300">
            <v>146728</v>
          </cell>
          <cell r="AY300">
            <v>558976.15558463486</v>
          </cell>
          <cell r="AZ300">
            <v>4346278.4840997467</v>
          </cell>
          <cell r="BA300">
            <v>4317350.4840997467</v>
          </cell>
          <cell r="BB300">
            <v>5415</v>
          </cell>
          <cell r="BC300">
            <v>3974610</v>
          </cell>
          <cell r="BD300">
            <v>0</v>
          </cell>
          <cell r="BE300">
            <v>0</v>
          </cell>
          <cell r="BF300">
            <v>4346278.4840997467</v>
          </cell>
          <cell r="BG300">
            <v>0</v>
          </cell>
          <cell r="BH300">
            <v>4346278.4840997467</v>
          </cell>
          <cell r="BI300">
            <v>4003538</v>
          </cell>
          <cell r="BJ300">
            <v>3856810</v>
          </cell>
          <cell r="BK300">
            <v>4199550.4840997467</v>
          </cell>
          <cell r="BL300">
            <v>5721.4584252040149</v>
          </cell>
          <cell r="BM300">
            <v>5539.6333321333332</v>
          </cell>
          <cell r="BN300">
            <v>3.282258629212563E-2</v>
          </cell>
          <cell r="BO300">
            <v>0</v>
          </cell>
          <cell r="BP300">
            <v>0</v>
          </cell>
          <cell r="BQ300">
            <v>4346278.4840997467</v>
          </cell>
          <cell r="BR300">
            <v>5881.9488884192733</v>
          </cell>
          <cell r="BS300" t="str">
            <v>Y</v>
          </cell>
          <cell r="BT300">
            <v>5921.3603325609629</v>
          </cell>
          <cell r="BU300">
            <v>3.2555037850496182E-2</v>
          </cell>
          <cell r="BV300">
            <v>0</v>
          </cell>
        </row>
        <row r="301">
          <cell r="A301">
            <v>368</v>
          </cell>
          <cell r="B301" t="str">
            <v>Recoupment Academy</v>
          </cell>
          <cell r="C301">
            <v>136453</v>
          </cell>
          <cell r="D301">
            <v>9354606</v>
          </cell>
          <cell r="E301" t="str">
            <v>Ipswich Academy</v>
          </cell>
          <cell r="F301">
            <v>916</v>
          </cell>
          <cell r="G301">
            <v>0</v>
          </cell>
          <cell r="H301">
            <v>916</v>
          </cell>
          <cell r="I301">
            <v>0</v>
          </cell>
          <cell r="J301">
            <v>2599935</v>
          </cell>
          <cell r="K301">
            <v>1567566</v>
          </cell>
          <cell r="L301">
            <v>0</v>
          </cell>
          <cell r="M301">
            <v>155019.99999999985</v>
          </cell>
          <cell r="N301">
            <v>0</v>
          </cell>
          <cell r="O301">
            <v>328760.72727272729</v>
          </cell>
          <cell r="P301">
            <v>0</v>
          </cell>
          <cell r="Q301">
            <v>0</v>
          </cell>
          <cell r="R301">
            <v>0</v>
          </cell>
          <cell r="S301">
            <v>0</v>
          </cell>
          <cell r="T301">
            <v>0</v>
          </cell>
          <cell r="U301">
            <v>0</v>
          </cell>
          <cell r="V301">
            <v>9609.9999999999927</v>
          </cell>
          <cell r="W301">
            <v>27390.000000000007</v>
          </cell>
          <cell r="X301">
            <v>183859.99999999991</v>
          </cell>
          <cell r="Y301">
            <v>171360</v>
          </cell>
          <cell r="Z301">
            <v>0</v>
          </cell>
          <cell r="AA301">
            <v>0</v>
          </cell>
          <cell r="AB301">
            <v>0</v>
          </cell>
          <cell r="AC301">
            <v>49004.999999999935</v>
          </cell>
          <cell r="AD301">
            <v>0</v>
          </cell>
          <cell r="AE301">
            <v>0</v>
          </cell>
          <cell r="AF301">
            <v>474564.41014132794</v>
          </cell>
          <cell r="AG301">
            <v>0</v>
          </cell>
          <cell r="AH301">
            <v>0</v>
          </cell>
          <cell r="AI301">
            <v>117800</v>
          </cell>
          <cell r="AJ301">
            <v>0</v>
          </cell>
          <cell r="AK301">
            <v>0</v>
          </cell>
          <cell r="AL301">
            <v>0</v>
          </cell>
          <cell r="AM301">
            <v>47872</v>
          </cell>
          <cell r="AN301">
            <v>0</v>
          </cell>
          <cell r="AO301">
            <v>0</v>
          </cell>
          <cell r="AP301">
            <v>0</v>
          </cell>
          <cell r="AQ301">
            <v>0</v>
          </cell>
          <cell r="AR301">
            <v>0</v>
          </cell>
          <cell r="AS301">
            <v>0</v>
          </cell>
          <cell r="AT301">
            <v>0</v>
          </cell>
          <cell r="AU301">
            <v>0</v>
          </cell>
          <cell r="AV301">
            <v>4167501</v>
          </cell>
          <cell r="AW301">
            <v>1399570.1374140549</v>
          </cell>
          <cell r="AX301">
            <v>165672</v>
          </cell>
          <cell r="AY301">
            <v>912564.77377769141</v>
          </cell>
          <cell r="AZ301">
            <v>5732743.1374140549</v>
          </cell>
          <cell r="BA301">
            <v>5684871.1374140549</v>
          </cell>
          <cell r="BB301">
            <v>5415</v>
          </cell>
          <cell r="BC301">
            <v>4960140</v>
          </cell>
          <cell r="BD301">
            <v>0</v>
          </cell>
          <cell r="BE301">
            <v>0</v>
          </cell>
          <cell r="BF301">
            <v>5732743.1374140549</v>
          </cell>
          <cell r="BG301">
            <v>0</v>
          </cell>
          <cell r="BH301">
            <v>5732743.1374140559</v>
          </cell>
          <cell r="BI301">
            <v>5008012</v>
          </cell>
          <cell r="BJ301">
            <v>4842340</v>
          </cell>
          <cell r="BK301">
            <v>5567071.1374140549</v>
          </cell>
          <cell r="BL301">
            <v>6077.5885779629425</v>
          </cell>
          <cell r="BM301">
            <v>5932.3048900807389</v>
          </cell>
          <cell r="BN301">
            <v>2.4490259785050643E-2</v>
          </cell>
          <cell r="BO301">
            <v>0</v>
          </cell>
          <cell r="BP301">
            <v>0</v>
          </cell>
          <cell r="BQ301">
            <v>5732743.1374140549</v>
          </cell>
          <cell r="BR301">
            <v>6206.1911980502782</v>
          </cell>
          <cell r="BS301" t="str">
            <v>Y</v>
          </cell>
          <cell r="BT301">
            <v>6258.4532067839027</v>
          </cell>
          <cell r="BU301">
            <v>2.2200722018189456E-2</v>
          </cell>
          <cell r="BV301">
            <v>0</v>
          </cell>
        </row>
      </sheetData>
      <sheetData sheetId="9">
        <row r="1">
          <cell r="A1" t="str">
            <v>School Number</v>
          </cell>
          <cell r="B1" t="str">
            <v>URN</v>
          </cell>
          <cell r="C1" t="str">
            <v>LAESTAB</v>
          </cell>
          <cell r="D1" t="str">
            <v>School Name</v>
          </cell>
          <cell r="E1" t="str">
            <v>Phase</v>
          </cell>
          <cell r="F1" t="str">
            <v>Academy Type</v>
          </cell>
          <cell r="G1" t="str">
            <v>London Fringe</v>
          </cell>
          <cell r="H1" t="str">
            <v>Number of Primary year groups for middle schools</v>
          </cell>
          <cell r="I1" t="str">
            <v>Number of Secondary year groups for middle schools</v>
          </cell>
          <cell r="J1" t="str">
            <v>Number of Primary year groups for all schools</v>
          </cell>
          <cell r="K1" t="str">
            <v>Number of Secondary year groups for all schools</v>
          </cell>
          <cell r="L1" t="str">
            <v>Number of KS3 year groups for all schools</v>
          </cell>
          <cell r="M1" t="str">
            <v>Number of KS4 year groups for all schools</v>
          </cell>
          <cell r="N1" t="str">
            <v>NOR</v>
          </cell>
          <cell r="O1" t="str">
            <v>NOR Primary</v>
          </cell>
          <cell r="P1" t="str">
            <v>NOR Reception</v>
          </cell>
          <cell r="Q1" t="str">
            <v>NOR Y1-6 for calculation of the eligible pupils for the primary prior attainment factor ONLY</v>
          </cell>
          <cell r="R1" t="str">
            <v>NOR Secondary</v>
          </cell>
          <cell r="S1" t="str">
            <v>NOR KS3</v>
          </cell>
          <cell r="T1" t="str">
            <v>NOR KS4</v>
          </cell>
          <cell r="U1" t="str">
            <v>NOR Y7 for calculation of the eligible pupils for the secondary prior attainment factor ONLY</v>
          </cell>
          <cell r="V1" t="str">
            <v>NOR Y8 for calculation of the eligible pupils for the secondary prior attainment factor ONLY</v>
          </cell>
          <cell r="W1" t="str">
            <v>NOR Y9 for calculation of the eligible pupils for the secondary prior attainment factor ONLY</v>
          </cell>
          <cell r="X1" t="str">
            <v>NOR Y10 for calculation of the eligible pupils for the secondary prior attainment factor ONLY</v>
          </cell>
          <cell r="Y1" t="str">
            <v>NOR Y11 for calculation of the eligible pupils for the secondary prior attainment factor ONLY</v>
          </cell>
          <cell r="Z1" t="str">
            <v>Reception Difference</v>
          </cell>
          <cell r="AA1" t="str">
            <v>21-22 Base NOR</v>
          </cell>
          <cell r="AB1" t="str">
            <v>Average Year Group Size</v>
          </cell>
          <cell r="AC1" t="str">
            <v>Primary FSM Units</v>
          </cell>
          <cell r="AD1" t="str">
            <v>Primary FSM6 Units</v>
          </cell>
          <cell r="AE1" t="str">
            <v>Secondary FSM Units</v>
          </cell>
          <cell r="AF1" t="str">
            <v>Secondary FSM6 Units</v>
          </cell>
          <cell r="AG1" t="str">
            <v>IDACI Primary Units Band G</v>
          </cell>
          <cell r="AH1" t="str">
            <v>IDACI Primary Units Band F</v>
          </cell>
          <cell r="AI1" t="str">
            <v>IDACI Primary Units Band E</v>
          </cell>
          <cell r="AJ1" t="str">
            <v>IDACI Primary Units Band D</v>
          </cell>
          <cell r="AK1" t="str">
            <v>IDACI Primary Units Band C</v>
          </cell>
          <cell r="AL1" t="str">
            <v>IDACI Primary Units Band B</v>
          </cell>
          <cell r="AM1" t="str">
            <v>IDACI Primary Units Band A</v>
          </cell>
          <cell r="AN1" t="str">
            <v>IDACI Secondary Units Band G</v>
          </cell>
          <cell r="AO1" t="str">
            <v>IDACI Secondary Units Band F</v>
          </cell>
          <cell r="AP1" t="str">
            <v>IDACI Secondary Units Band E</v>
          </cell>
          <cell r="AQ1" t="str">
            <v>IDACI Secondary Units Band D</v>
          </cell>
          <cell r="AR1" t="str">
            <v>IDACI Secondary Units Band C</v>
          </cell>
          <cell r="AS1" t="str">
            <v>IDACI Secondary Units Band B</v>
          </cell>
          <cell r="AT1" t="str">
            <v>IDACI Secondary Units Band A</v>
          </cell>
          <cell r="AU1" t="str">
            <v>EAL 1 Primary Units</v>
          </cell>
          <cell r="AV1" t="str">
            <v>EAL 2 Primary Units</v>
          </cell>
          <cell r="AW1" t="str">
            <v>EAL 3 Primary Units</v>
          </cell>
          <cell r="AX1" t="str">
            <v>EAL 1 Secondary Units</v>
          </cell>
          <cell r="AY1" t="str">
            <v>EAL 2 Secondary Units</v>
          </cell>
          <cell r="AZ1" t="str">
            <v>EAL 3 Secondary Units</v>
          </cell>
          <cell r="BA1" t="str">
            <v>LAC Units</v>
          </cell>
          <cell r="BB1" t="str">
            <v>Low Prior Attainment under new EYFSP Proportion</v>
          </cell>
          <cell r="BC1" t="str">
            <v>Low prior attainment total Primary Units</v>
          </cell>
          <cell r="BD1" t="str">
            <v>Low Prior Attainment Secondary Units - Y7</v>
          </cell>
          <cell r="BE1" t="str">
            <v>Low Prior Attainment Secondary Units - Y8</v>
          </cell>
          <cell r="BF1" t="str">
            <v>Low Prior Attainment Secondary Units - Y9</v>
          </cell>
          <cell r="BG1" t="str">
            <v>Low Prior Attainment Secondary Units - Y10</v>
          </cell>
          <cell r="BH1" t="str">
            <v>Low Prior Attainment Secondary Units - Y11</v>
          </cell>
          <cell r="BI1" t="str">
            <v>Low prior attainment total Secondary Units</v>
          </cell>
          <cell r="BJ1" t="str">
            <v>Mobility Primary Units</v>
          </cell>
          <cell r="BK1" t="str">
            <v>Mobility Secondary Units</v>
          </cell>
          <cell r="BL1" t="str">
            <v>Primary sparsity av. Distance to 2nd school
(miles)</v>
          </cell>
          <cell r="BM1" t="str">
            <v>Secondary sparsity av. Distance to 2nd school
(miles)</v>
          </cell>
          <cell r="BN1" t="str">
            <v>Sparsity flag</v>
          </cell>
          <cell r="BO1" t="str">
            <v>Proportion of total NOR in Primary phase</v>
          </cell>
          <cell r="BP1" t="str">
            <v>Proportion of total NOR in Secondary phase</v>
          </cell>
          <cell r="BQ1" t="str">
            <v>High Needs Places (SSC, HIUs, SLUs)</v>
          </cell>
          <cell r="BR1" t="str">
            <v>Special School Places</v>
          </cell>
          <cell r="BS1" t="str">
            <v>PRU Places</v>
          </cell>
        </row>
        <row r="2">
          <cell r="B2" t="str">
            <v>Total</v>
          </cell>
          <cell r="N2">
            <v>93133</v>
          </cell>
          <cell r="O2">
            <v>55179</v>
          </cell>
          <cell r="P2">
            <v>7654</v>
          </cell>
          <cell r="Q2">
            <v>47525</v>
          </cell>
          <cell r="R2">
            <v>37954</v>
          </cell>
          <cell r="S2">
            <v>23264</v>
          </cell>
          <cell r="T2">
            <v>14690</v>
          </cell>
          <cell r="U2">
            <v>7839</v>
          </cell>
          <cell r="V2">
            <v>7853</v>
          </cell>
          <cell r="W2">
            <v>7572</v>
          </cell>
          <cell r="X2">
            <v>7336</v>
          </cell>
          <cell r="Y2">
            <v>7354</v>
          </cell>
          <cell r="Z2">
            <v>0</v>
          </cell>
          <cell r="AA2">
            <v>93133</v>
          </cell>
          <cell r="AB2">
            <v>53.433476668259296</v>
          </cell>
          <cell r="AC2">
            <v>10432.53774330245</v>
          </cell>
          <cell r="AD2">
            <v>11391.361522664014</v>
          </cell>
          <cell r="AE2">
            <v>6389.9999999999991</v>
          </cell>
          <cell r="AF2">
            <v>9005.3357650966318</v>
          </cell>
          <cell r="AG2">
            <v>38054.637676051963</v>
          </cell>
          <cell r="AH2">
            <v>5623.6867597406426</v>
          </cell>
          <cell r="AI2">
            <v>4468.718144356596</v>
          </cell>
          <cell r="AJ2">
            <v>2155.3769619870741</v>
          </cell>
          <cell r="AK2">
            <v>3186.543294436955</v>
          </cell>
          <cell r="AL2">
            <v>855.37854884900526</v>
          </cell>
          <cell r="AM2">
            <v>834.65861457775759</v>
          </cell>
          <cell r="AN2">
            <v>26948.988410146841</v>
          </cell>
          <cell r="AO2">
            <v>3559.0787138271489</v>
          </cell>
          <cell r="AP2">
            <v>2949.9933709460875</v>
          </cell>
          <cell r="AQ2">
            <v>1434.2873780806933</v>
          </cell>
          <cell r="AR2">
            <v>2068.4666555863023</v>
          </cell>
          <cell r="AS2">
            <v>508.07270269481552</v>
          </cell>
          <cell r="AT2">
            <v>485.11276871810605</v>
          </cell>
          <cell r="AU2">
            <v>1126.558894913956</v>
          </cell>
          <cell r="AV2">
            <v>2208.447960610988</v>
          </cell>
          <cell r="AW2">
            <v>3163.3486430769153</v>
          </cell>
          <cell r="AX2">
            <v>119.56748248419352</v>
          </cell>
          <cell r="AY2">
            <v>281.29044401425648</v>
          </cell>
          <cell r="AZ2">
            <v>461.18933321215991</v>
          </cell>
          <cell r="BA2">
            <v>500.418971763684</v>
          </cell>
          <cell r="BB2">
            <v>13568.899061226775</v>
          </cell>
          <cell r="BC2">
            <v>15758.104051441096</v>
          </cell>
          <cell r="BD2">
            <v>2951.4091379501879</v>
          </cell>
          <cell r="BE2">
            <v>2948.0944170330886</v>
          </cell>
          <cell r="BF2">
            <v>2944.1994637923653</v>
          </cell>
          <cell r="BG2">
            <v>3102.5669054595214</v>
          </cell>
          <cell r="BH2">
            <v>3693.9858099192329</v>
          </cell>
          <cell r="BI2">
            <v>9253.5865179558259</v>
          </cell>
          <cell r="BJ2">
            <v>255.59098714148448</v>
          </cell>
          <cell r="BK2">
            <v>45.920516841137079</v>
          </cell>
          <cell r="BO2">
            <v>253.98651353225108</v>
          </cell>
          <cell r="BP2">
            <v>45.013486467748898</v>
          </cell>
        </row>
        <row r="3">
          <cell r="A3">
            <v>205</v>
          </cell>
          <cell r="B3">
            <v>124531</v>
          </cell>
          <cell r="C3">
            <v>9352002</v>
          </cell>
          <cell r="D3" t="str">
            <v>Bildeston Primary School</v>
          </cell>
          <cell r="E3" t="str">
            <v>Primary</v>
          </cell>
          <cell r="F3">
            <v>0</v>
          </cell>
          <cell r="G3">
            <v>1</v>
          </cell>
          <cell r="H3">
            <v>0</v>
          </cell>
          <cell r="I3">
            <v>0</v>
          </cell>
          <cell r="J3">
            <v>7</v>
          </cell>
          <cell r="K3">
            <v>0</v>
          </cell>
          <cell r="L3">
            <v>0</v>
          </cell>
          <cell r="M3">
            <v>0</v>
          </cell>
          <cell r="N3">
            <v>104</v>
          </cell>
          <cell r="O3">
            <v>104</v>
          </cell>
          <cell r="P3">
            <v>20</v>
          </cell>
          <cell r="Q3">
            <v>84</v>
          </cell>
          <cell r="R3">
            <v>0</v>
          </cell>
          <cell r="S3">
            <v>0</v>
          </cell>
          <cell r="T3">
            <v>0</v>
          </cell>
          <cell r="U3">
            <v>0</v>
          </cell>
          <cell r="V3">
            <v>0</v>
          </cell>
          <cell r="W3">
            <v>0</v>
          </cell>
          <cell r="X3">
            <v>0</v>
          </cell>
          <cell r="Y3">
            <v>0</v>
          </cell>
          <cell r="Z3">
            <v>0</v>
          </cell>
          <cell r="AA3">
            <v>104</v>
          </cell>
          <cell r="AB3">
            <v>14.857142857142858</v>
          </cell>
          <cell r="AC3">
            <v>24.000000000000025</v>
          </cell>
          <cell r="AD3">
            <v>28.948453608247423</v>
          </cell>
          <cell r="AE3">
            <v>0</v>
          </cell>
          <cell r="AF3">
            <v>0</v>
          </cell>
          <cell r="AG3">
            <v>102.00000000000001</v>
          </cell>
          <cell r="AH3">
            <v>1.0000000000000004</v>
          </cell>
          <cell r="AI3">
            <v>0</v>
          </cell>
          <cell r="AJ3">
            <v>0</v>
          </cell>
          <cell r="AK3">
            <v>0</v>
          </cell>
          <cell r="AL3">
            <v>1.0000000000000004</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23.39240506329114</v>
          </cell>
          <cell r="BC3">
            <v>28.962025316455694</v>
          </cell>
          <cell r="BD3">
            <v>0</v>
          </cell>
          <cell r="BE3">
            <v>0</v>
          </cell>
          <cell r="BF3">
            <v>0</v>
          </cell>
          <cell r="BG3">
            <v>0</v>
          </cell>
          <cell r="BH3">
            <v>0</v>
          </cell>
          <cell r="BI3">
            <v>0</v>
          </cell>
          <cell r="BJ3">
            <v>0</v>
          </cell>
          <cell r="BK3">
            <v>0</v>
          </cell>
          <cell r="BL3">
            <v>2.7633553886524802</v>
          </cell>
          <cell r="BM3">
            <v>0</v>
          </cell>
          <cell r="BN3">
            <v>1</v>
          </cell>
          <cell r="BO3">
            <v>1</v>
          </cell>
          <cell r="BP3">
            <v>0</v>
          </cell>
        </row>
        <row r="4">
          <cell r="A4">
            <v>436</v>
          </cell>
          <cell r="B4">
            <v>124534</v>
          </cell>
          <cell r="C4">
            <v>9352007</v>
          </cell>
          <cell r="D4" t="str">
            <v>Elmswell Community Primary School</v>
          </cell>
          <cell r="E4" t="str">
            <v>Primary</v>
          </cell>
          <cell r="F4">
            <v>0</v>
          </cell>
          <cell r="G4">
            <v>1</v>
          </cell>
          <cell r="H4">
            <v>0</v>
          </cell>
          <cell r="I4">
            <v>0</v>
          </cell>
          <cell r="J4">
            <v>7</v>
          </cell>
          <cell r="K4">
            <v>0</v>
          </cell>
          <cell r="L4">
            <v>0</v>
          </cell>
          <cell r="M4">
            <v>0</v>
          </cell>
          <cell r="N4">
            <v>293</v>
          </cell>
          <cell r="O4">
            <v>293</v>
          </cell>
          <cell r="P4">
            <v>36</v>
          </cell>
          <cell r="Q4">
            <v>257</v>
          </cell>
          <cell r="R4">
            <v>0</v>
          </cell>
          <cell r="S4">
            <v>0</v>
          </cell>
          <cell r="T4">
            <v>0</v>
          </cell>
          <cell r="U4">
            <v>0</v>
          </cell>
          <cell r="V4">
            <v>0</v>
          </cell>
          <cell r="W4">
            <v>0</v>
          </cell>
          <cell r="X4">
            <v>0</v>
          </cell>
          <cell r="Y4">
            <v>0</v>
          </cell>
          <cell r="Z4">
            <v>0</v>
          </cell>
          <cell r="AA4">
            <v>293</v>
          </cell>
          <cell r="AB4">
            <v>41.857142857142854</v>
          </cell>
          <cell r="AC4">
            <v>37.000000000000092</v>
          </cell>
          <cell r="AD4">
            <v>37.000000000000092</v>
          </cell>
          <cell r="AE4">
            <v>0</v>
          </cell>
          <cell r="AF4">
            <v>0</v>
          </cell>
          <cell r="AG4">
            <v>288.9863013698631</v>
          </cell>
          <cell r="AH4">
            <v>3.0102739726027319</v>
          </cell>
          <cell r="AI4">
            <v>1.0034246575342478</v>
          </cell>
          <cell r="AJ4">
            <v>0</v>
          </cell>
          <cell r="AK4">
            <v>0</v>
          </cell>
          <cell r="AL4">
            <v>0</v>
          </cell>
          <cell r="AM4">
            <v>0</v>
          </cell>
          <cell r="AN4">
            <v>0</v>
          </cell>
          <cell r="AO4">
            <v>0</v>
          </cell>
          <cell r="AP4">
            <v>0</v>
          </cell>
          <cell r="AQ4">
            <v>0</v>
          </cell>
          <cell r="AR4">
            <v>0</v>
          </cell>
          <cell r="AS4">
            <v>0</v>
          </cell>
          <cell r="AT4">
            <v>0</v>
          </cell>
          <cell r="AU4">
            <v>0</v>
          </cell>
          <cell r="AV4">
            <v>2.280155642023348</v>
          </cell>
          <cell r="AW4">
            <v>4.5603112840467075</v>
          </cell>
          <cell r="AX4">
            <v>0</v>
          </cell>
          <cell r="AY4">
            <v>0</v>
          </cell>
          <cell r="AZ4">
            <v>0</v>
          </cell>
          <cell r="BA4">
            <v>0</v>
          </cell>
          <cell r="BB4">
            <v>64</v>
          </cell>
          <cell r="BC4">
            <v>72.964980544747078</v>
          </cell>
          <cell r="BD4">
            <v>0</v>
          </cell>
          <cell r="BE4">
            <v>0</v>
          </cell>
          <cell r="BF4">
            <v>0</v>
          </cell>
          <cell r="BG4">
            <v>0</v>
          </cell>
          <cell r="BH4">
            <v>0</v>
          </cell>
          <cell r="BI4">
            <v>0</v>
          </cell>
          <cell r="BJ4">
            <v>0</v>
          </cell>
          <cell r="BK4">
            <v>0</v>
          </cell>
          <cell r="BL4">
            <v>1.37964430773639</v>
          </cell>
          <cell r="BM4">
            <v>0</v>
          </cell>
          <cell r="BN4">
            <v>0</v>
          </cell>
          <cell r="BO4">
            <v>1</v>
          </cell>
          <cell r="BP4">
            <v>0</v>
          </cell>
        </row>
        <row r="5">
          <cell r="A5">
            <v>443</v>
          </cell>
          <cell r="B5">
            <v>124536</v>
          </cell>
          <cell r="C5">
            <v>9352009</v>
          </cell>
          <cell r="D5" t="str">
            <v>Pot Kiln Primary School</v>
          </cell>
          <cell r="E5" t="str">
            <v>Primary</v>
          </cell>
          <cell r="F5">
            <v>0</v>
          </cell>
          <cell r="G5">
            <v>1</v>
          </cell>
          <cell r="H5">
            <v>0</v>
          </cell>
          <cell r="I5">
            <v>0</v>
          </cell>
          <cell r="J5">
            <v>7</v>
          </cell>
          <cell r="K5">
            <v>0</v>
          </cell>
          <cell r="L5">
            <v>0</v>
          </cell>
          <cell r="M5">
            <v>0</v>
          </cell>
          <cell r="N5">
            <v>291</v>
          </cell>
          <cell r="O5">
            <v>291</v>
          </cell>
          <cell r="P5">
            <v>44</v>
          </cell>
          <cell r="Q5">
            <v>247</v>
          </cell>
          <cell r="R5">
            <v>0</v>
          </cell>
          <cell r="S5">
            <v>0</v>
          </cell>
          <cell r="T5">
            <v>0</v>
          </cell>
          <cell r="U5">
            <v>0</v>
          </cell>
          <cell r="V5">
            <v>0</v>
          </cell>
          <cell r="W5">
            <v>0</v>
          </cell>
          <cell r="X5">
            <v>0</v>
          </cell>
          <cell r="Y5">
            <v>0</v>
          </cell>
          <cell r="Z5">
            <v>0</v>
          </cell>
          <cell r="AA5">
            <v>291</v>
          </cell>
          <cell r="AB5">
            <v>41.571428571428569</v>
          </cell>
          <cell r="AC5">
            <v>86.000000000000014</v>
          </cell>
          <cell r="AD5">
            <v>101.44014084507042</v>
          </cell>
          <cell r="AE5">
            <v>0</v>
          </cell>
          <cell r="AF5">
            <v>0</v>
          </cell>
          <cell r="AG5">
            <v>163.00000000000014</v>
          </cell>
          <cell r="AH5">
            <v>75.000000000000128</v>
          </cell>
          <cell r="AI5">
            <v>53.000000000000036</v>
          </cell>
          <cell r="AJ5">
            <v>0</v>
          </cell>
          <cell r="AK5">
            <v>0</v>
          </cell>
          <cell r="AL5">
            <v>0</v>
          </cell>
          <cell r="AM5">
            <v>0</v>
          </cell>
          <cell r="AN5">
            <v>0</v>
          </cell>
          <cell r="AO5">
            <v>0</v>
          </cell>
          <cell r="AP5">
            <v>0</v>
          </cell>
          <cell r="AQ5">
            <v>0</v>
          </cell>
          <cell r="AR5">
            <v>0</v>
          </cell>
          <cell r="AS5">
            <v>0</v>
          </cell>
          <cell r="AT5">
            <v>0</v>
          </cell>
          <cell r="AU5">
            <v>5.8906882591093161</v>
          </cell>
          <cell r="AV5">
            <v>10.603238866396774</v>
          </cell>
          <cell r="AW5">
            <v>14.137651821862347</v>
          </cell>
          <cell r="AX5">
            <v>0</v>
          </cell>
          <cell r="AY5">
            <v>0</v>
          </cell>
          <cell r="AZ5">
            <v>0</v>
          </cell>
          <cell r="BA5">
            <v>0</v>
          </cell>
          <cell r="BB5">
            <v>71.3984375</v>
          </cell>
          <cell r="BC5">
            <v>84.1171875</v>
          </cell>
          <cell r="BD5">
            <v>0</v>
          </cell>
          <cell r="BE5">
            <v>0</v>
          </cell>
          <cell r="BF5">
            <v>0</v>
          </cell>
          <cell r="BG5">
            <v>0</v>
          </cell>
          <cell r="BH5">
            <v>0</v>
          </cell>
          <cell r="BI5">
            <v>0</v>
          </cell>
          <cell r="BJ5">
            <v>4.5399999999999912</v>
          </cell>
          <cell r="BK5">
            <v>0</v>
          </cell>
          <cell r="BL5">
            <v>0.60933069087048897</v>
          </cell>
          <cell r="BM5">
            <v>0</v>
          </cell>
          <cell r="BN5">
            <v>0</v>
          </cell>
          <cell r="BO5">
            <v>1</v>
          </cell>
          <cell r="BP5">
            <v>0</v>
          </cell>
        </row>
        <row r="6">
          <cell r="A6">
            <v>451</v>
          </cell>
          <cell r="B6">
            <v>124537</v>
          </cell>
          <cell r="C6">
            <v>9352011</v>
          </cell>
          <cell r="D6" t="str">
            <v>New Cangle Community Primary School</v>
          </cell>
          <cell r="E6" t="str">
            <v>Primary</v>
          </cell>
          <cell r="F6">
            <v>0</v>
          </cell>
          <cell r="G6">
            <v>1</v>
          </cell>
          <cell r="H6">
            <v>0</v>
          </cell>
          <cell r="I6">
            <v>0</v>
          </cell>
          <cell r="J6">
            <v>7</v>
          </cell>
          <cell r="K6">
            <v>0</v>
          </cell>
          <cell r="L6">
            <v>0</v>
          </cell>
          <cell r="M6">
            <v>0</v>
          </cell>
          <cell r="N6">
            <v>199</v>
          </cell>
          <cell r="O6">
            <v>199</v>
          </cell>
          <cell r="P6">
            <v>30</v>
          </cell>
          <cell r="Q6">
            <v>169</v>
          </cell>
          <cell r="R6">
            <v>0</v>
          </cell>
          <cell r="S6">
            <v>0</v>
          </cell>
          <cell r="T6">
            <v>0</v>
          </cell>
          <cell r="U6">
            <v>0</v>
          </cell>
          <cell r="V6">
            <v>0</v>
          </cell>
          <cell r="W6">
            <v>0</v>
          </cell>
          <cell r="X6">
            <v>0</v>
          </cell>
          <cell r="Y6">
            <v>0</v>
          </cell>
          <cell r="Z6">
            <v>0</v>
          </cell>
          <cell r="AA6">
            <v>199</v>
          </cell>
          <cell r="AB6">
            <v>28.428571428571427</v>
          </cell>
          <cell r="AC6">
            <v>27</v>
          </cell>
          <cell r="AD6">
            <v>33.330049261083744</v>
          </cell>
          <cell r="AE6">
            <v>0</v>
          </cell>
          <cell r="AF6">
            <v>0</v>
          </cell>
          <cell r="AG6">
            <v>187.99999999999994</v>
          </cell>
          <cell r="AH6">
            <v>9.9999999999999929</v>
          </cell>
          <cell r="AI6">
            <v>0.99999999999999933</v>
          </cell>
          <cell r="AJ6">
            <v>0</v>
          </cell>
          <cell r="AK6">
            <v>0</v>
          </cell>
          <cell r="AL6">
            <v>0</v>
          </cell>
          <cell r="AM6">
            <v>0</v>
          </cell>
          <cell r="AN6">
            <v>0</v>
          </cell>
          <cell r="AO6">
            <v>0</v>
          </cell>
          <cell r="AP6">
            <v>0</v>
          </cell>
          <cell r="AQ6">
            <v>0</v>
          </cell>
          <cell r="AR6">
            <v>0</v>
          </cell>
          <cell r="AS6">
            <v>0</v>
          </cell>
          <cell r="AT6">
            <v>0</v>
          </cell>
          <cell r="AU6">
            <v>2.3550295857988126</v>
          </cell>
          <cell r="AV6">
            <v>7.0650887573964578</v>
          </cell>
          <cell r="AW6">
            <v>8.2426035502958648</v>
          </cell>
          <cell r="AX6">
            <v>0</v>
          </cell>
          <cell r="AY6">
            <v>0</v>
          </cell>
          <cell r="AZ6">
            <v>0</v>
          </cell>
          <cell r="BA6">
            <v>0.98029556650246308</v>
          </cell>
          <cell r="BB6">
            <v>44.042424242424246</v>
          </cell>
          <cell r="BC6">
            <v>51.860606060606067</v>
          </cell>
          <cell r="BD6">
            <v>0</v>
          </cell>
          <cell r="BE6">
            <v>0</v>
          </cell>
          <cell r="BF6">
            <v>0</v>
          </cell>
          <cell r="BG6">
            <v>0</v>
          </cell>
          <cell r="BH6">
            <v>0</v>
          </cell>
          <cell r="BI6">
            <v>0</v>
          </cell>
          <cell r="BJ6">
            <v>0</v>
          </cell>
          <cell r="BK6">
            <v>0</v>
          </cell>
          <cell r="BL6">
            <v>0.63072182060737503</v>
          </cell>
          <cell r="BM6">
            <v>0</v>
          </cell>
          <cell r="BN6">
            <v>0</v>
          </cell>
          <cell r="BO6">
            <v>1</v>
          </cell>
          <cell r="BP6">
            <v>0</v>
          </cell>
        </row>
        <row r="7">
          <cell r="A7">
            <v>460</v>
          </cell>
          <cell r="B7">
            <v>124538</v>
          </cell>
          <cell r="C7">
            <v>9352012</v>
          </cell>
          <cell r="D7" t="str">
            <v>Hundon Community Primary School</v>
          </cell>
          <cell r="E7" t="str">
            <v>Primary</v>
          </cell>
          <cell r="F7">
            <v>0</v>
          </cell>
          <cell r="G7">
            <v>1</v>
          </cell>
          <cell r="H7">
            <v>0</v>
          </cell>
          <cell r="I7">
            <v>0</v>
          </cell>
          <cell r="J7">
            <v>7</v>
          </cell>
          <cell r="K7">
            <v>0</v>
          </cell>
          <cell r="L7">
            <v>0</v>
          </cell>
          <cell r="M7">
            <v>0</v>
          </cell>
          <cell r="N7">
            <v>71</v>
          </cell>
          <cell r="O7">
            <v>71</v>
          </cell>
          <cell r="P7">
            <v>6</v>
          </cell>
          <cell r="Q7">
            <v>65</v>
          </cell>
          <cell r="R7">
            <v>0</v>
          </cell>
          <cell r="S7">
            <v>0</v>
          </cell>
          <cell r="T7">
            <v>0</v>
          </cell>
          <cell r="U7">
            <v>0</v>
          </cell>
          <cell r="V7">
            <v>0</v>
          </cell>
          <cell r="W7">
            <v>0</v>
          </cell>
          <cell r="X7">
            <v>0</v>
          </cell>
          <cell r="Y7">
            <v>0</v>
          </cell>
          <cell r="Z7">
            <v>0</v>
          </cell>
          <cell r="AA7">
            <v>71</v>
          </cell>
          <cell r="AB7">
            <v>10.142857142857142</v>
          </cell>
          <cell r="AC7">
            <v>11.999999999999982</v>
          </cell>
          <cell r="AD7">
            <v>11.999999999999982</v>
          </cell>
          <cell r="AE7">
            <v>0</v>
          </cell>
          <cell r="AF7">
            <v>0</v>
          </cell>
          <cell r="AG7">
            <v>69</v>
          </cell>
          <cell r="AH7">
            <v>1.9999999999999971</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18.114754098360653</v>
          </cell>
          <cell r="BC7">
            <v>19.786885245901637</v>
          </cell>
          <cell r="BD7">
            <v>0</v>
          </cell>
          <cell r="BE7">
            <v>0</v>
          </cell>
          <cell r="BF7">
            <v>0</v>
          </cell>
          <cell r="BG7">
            <v>0</v>
          </cell>
          <cell r="BH7">
            <v>0</v>
          </cell>
          <cell r="BI7">
            <v>0</v>
          </cell>
          <cell r="BJ7">
            <v>3.7399999999999887</v>
          </cell>
          <cell r="BK7">
            <v>0</v>
          </cell>
          <cell r="BL7">
            <v>2.3199931740259698</v>
          </cell>
          <cell r="BM7">
            <v>0</v>
          </cell>
          <cell r="BN7">
            <v>1</v>
          </cell>
          <cell r="BO7">
            <v>1</v>
          </cell>
          <cell r="BP7">
            <v>0</v>
          </cell>
        </row>
        <row r="8">
          <cell r="A8">
            <v>466</v>
          </cell>
          <cell r="B8">
            <v>124539</v>
          </cell>
          <cell r="C8">
            <v>9352013</v>
          </cell>
          <cell r="D8" t="str">
            <v>Lakenheath Community Primary School</v>
          </cell>
          <cell r="E8" t="str">
            <v>Primary</v>
          </cell>
          <cell r="F8">
            <v>0</v>
          </cell>
          <cell r="G8">
            <v>1</v>
          </cell>
          <cell r="H8">
            <v>0</v>
          </cell>
          <cell r="I8">
            <v>0</v>
          </cell>
          <cell r="J8">
            <v>7</v>
          </cell>
          <cell r="K8">
            <v>0</v>
          </cell>
          <cell r="L8">
            <v>0</v>
          </cell>
          <cell r="M8">
            <v>0</v>
          </cell>
          <cell r="N8">
            <v>275</v>
          </cell>
          <cell r="O8">
            <v>275</v>
          </cell>
          <cell r="P8">
            <v>35</v>
          </cell>
          <cell r="Q8">
            <v>240</v>
          </cell>
          <cell r="R8">
            <v>0</v>
          </cell>
          <cell r="S8">
            <v>0</v>
          </cell>
          <cell r="T8">
            <v>0</v>
          </cell>
          <cell r="U8">
            <v>0</v>
          </cell>
          <cell r="V8">
            <v>0</v>
          </cell>
          <cell r="W8">
            <v>0</v>
          </cell>
          <cell r="X8">
            <v>0</v>
          </cell>
          <cell r="Y8">
            <v>0</v>
          </cell>
          <cell r="Z8">
            <v>0</v>
          </cell>
          <cell r="AA8">
            <v>275</v>
          </cell>
          <cell r="AB8">
            <v>39.285714285714285</v>
          </cell>
          <cell r="AC8">
            <v>42.000000000000071</v>
          </cell>
          <cell r="AD8">
            <v>52.10526315789474</v>
          </cell>
          <cell r="AE8">
            <v>0</v>
          </cell>
          <cell r="AF8">
            <v>0</v>
          </cell>
          <cell r="AG8">
            <v>270.00000000000006</v>
          </cell>
          <cell r="AH8">
            <v>0</v>
          </cell>
          <cell r="AI8">
            <v>5.0000000000000044</v>
          </cell>
          <cell r="AJ8">
            <v>0</v>
          </cell>
          <cell r="AK8">
            <v>0</v>
          </cell>
          <cell r="AL8">
            <v>0</v>
          </cell>
          <cell r="AM8">
            <v>0</v>
          </cell>
          <cell r="AN8">
            <v>0</v>
          </cell>
          <cell r="AO8">
            <v>0</v>
          </cell>
          <cell r="AP8">
            <v>0</v>
          </cell>
          <cell r="AQ8">
            <v>0</v>
          </cell>
          <cell r="AR8">
            <v>0</v>
          </cell>
          <cell r="AS8">
            <v>0</v>
          </cell>
          <cell r="AT8">
            <v>0</v>
          </cell>
          <cell r="AU8">
            <v>0</v>
          </cell>
          <cell r="AV8">
            <v>1.1458333333333344</v>
          </cell>
          <cell r="AW8">
            <v>3.4375</v>
          </cell>
          <cell r="AX8">
            <v>0</v>
          </cell>
          <cell r="AY8">
            <v>0</v>
          </cell>
          <cell r="AZ8">
            <v>0</v>
          </cell>
          <cell r="BA8">
            <v>0.96491228070175439</v>
          </cell>
          <cell r="BB8">
            <v>81.025641025641036</v>
          </cell>
          <cell r="BC8">
            <v>92.841880341880355</v>
          </cell>
          <cell r="BD8">
            <v>0</v>
          </cell>
          <cell r="BE8">
            <v>0</v>
          </cell>
          <cell r="BF8">
            <v>0</v>
          </cell>
          <cell r="BG8">
            <v>0</v>
          </cell>
          <cell r="BH8">
            <v>0</v>
          </cell>
          <cell r="BI8">
            <v>0</v>
          </cell>
          <cell r="BJ8">
            <v>0</v>
          </cell>
          <cell r="BK8">
            <v>0</v>
          </cell>
          <cell r="BL8">
            <v>3.1788736059952001</v>
          </cell>
          <cell r="BM8">
            <v>0</v>
          </cell>
          <cell r="BN8">
            <v>0</v>
          </cell>
          <cell r="BO8">
            <v>1</v>
          </cell>
          <cell r="BP8">
            <v>0</v>
          </cell>
        </row>
        <row r="9">
          <cell r="A9">
            <v>467</v>
          </cell>
          <cell r="B9">
            <v>124540</v>
          </cell>
          <cell r="C9">
            <v>9352015</v>
          </cell>
          <cell r="D9" t="str">
            <v>Lavenham Community Primary School</v>
          </cell>
          <cell r="E9" t="str">
            <v>Primary</v>
          </cell>
          <cell r="F9">
            <v>0</v>
          </cell>
          <cell r="G9">
            <v>1</v>
          </cell>
          <cell r="H9">
            <v>0</v>
          </cell>
          <cell r="I9">
            <v>0</v>
          </cell>
          <cell r="J9">
            <v>7</v>
          </cell>
          <cell r="K9">
            <v>0</v>
          </cell>
          <cell r="L9">
            <v>0</v>
          </cell>
          <cell r="M9">
            <v>0</v>
          </cell>
          <cell r="N9">
            <v>116</v>
          </cell>
          <cell r="O9">
            <v>116</v>
          </cell>
          <cell r="P9">
            <v>14</v>
          </cell>
          <cell r="Q9">
            <v>102</v>
          </cell>
          <cell r="R9">
            <v>0</v>
          </cell>
          <cell r="S9">
            <v>0</v>
          </cell>
          <cell r="T9">
            <v>0</v>
          </cell>
          <cell r="U9">
            <v>0</v>
          </cell>
          <cell r="V9">
            <v>0</v>
          </cell>
          <cell r="W9">
            <v>0</v>
          </cell>
          <cell r="X9">
            <v>0</v>
          </cell>
          <cell r="Y9">
            <v>0</v>
          </cell>
          <cell r="Z9">
            <v>0</v>
          </cell>
          <cell r="AA9">
            <v>116</v>
          </cell>
          <cell r="AB9">
            <v>16.571428571428573</v>
          </cell>
          <cell r="AC9">
            <v>16.999999999999996</v>
          </cell>
          <cell r="AD9">
            <v>16.999999999999996</v>
          </cell>
          <cell r="AE9">
            <v>0</v>
          </cell>
          <cell r="AF9">
            <v>0</v>
          </cell>
          <cell r="AG9">
            <v>50.000000000000036</v>
          </cell>
          <cell r="AH9">
            <v>65.999999999999972</v>
          </cell>
          <cell r="AI9">
            <v>0</v>
          </cell>
          <cell r="AJ9">
            <v>0</v>
          </cell>
          <cell r="AK9">
            <v>0</v>
          </cell>
          <cell r="AL9">
            <v>0</v>
          </cell>
          <cell r="AM9">
            <v>0</v>
          </cell>
          <cell r="AN9">
            <v>0</v>
          </cell>
          <cell r="AO9">
            <v>0</v>
          </cell>
          <cell r="AP9">
            <v>0</v>
          </cell>
          <cell r="AQ9">
            <v>0</v>
          </cell>
          <cell r="AR9">
            <v>0</v>
          </cell>
          <cell r="AS9">
            <v>0</v>
          </cell>
          <cell r="AT9">
            <v>0</v>
          </cell>
          <cell r="AU9">
            <v>0</v>
          </cell>
          <cell r="AV9">
            <v>1.1372549019607843</v>
          </cell>
          <cell r="AW9">
            <v>2.2745098039215685</v>
          </cell>
          <cell r="AX9">
            <v>0</v>
          </cell>
          <cell r="AY9">
            <v>0</v>
          </cell>
          <cell r="AZ9">
            <v>0</v>
          </cell>
          <cell r="BA9">
            <v>0</v>
          </cell>
          <cell r="BB9">
            <v>21.857142857142858</v>
          </cell>
          <cell r="BC9">
            <v>24.857142857142858</v>
          </cell>
          <cell r="BD9">
            <v>0</v>
          </cell>
          <cell r="BE9">
            <v>0</v>
          </cell>
          <cell r="BF9">
            <v>0</v>
          </cell>
          <cell r="BG9">
            <v>0</v>
          </cell>
          <cell r="BH9">
            <v>0</v>
          </cell>
          <cell r="BI9">
            <v>0</v>
          </cell>
          <cell r="BJ9">
            <v>0</v>
          </cell>
          <cell r="BK9">
            <v>0</v>
          </cell>
          <cell r="BL9">
            <v>2.8723750770000001</v>
          </cell>
          <cell r="BM9">
            <v>0</v>
          </cell>
          <cell r="BN9">
            <v>1</v>
          </cell>
          <cell r="BO9">
            <v>1</v>
          </cell>
          <cell r="BP9">
            <v>0</v>
          </cell>
        </row>
        <row r="10">
          <cell r="A10">
            <v>508</v>
          </cell>
          <cell r="B10">
            <v>140623</v>
          </cell>
          <cell r="C10">
            <v>9352016</v>
          </cell>
          <cell r="D10" t="str">
            <v>Trinity Church of England Voluntary Aided Primary School</v>
          </cell>
          <cell r="E10" t="str">
            <v>Primary</v>
          </cell>
          <cell r="F10">
            <v>0</v>
          </cell>
          <cell r="G10">
            <v>1</v>
          </cell>
          <cell r="H10">
            <v>0</v>
          </cell>
          <cell r="I10">
            <v>0</v>
          </cell>
          <cell r="J10">
            <v>7</v>
          </cell>
          <cell r="K10">
            <v>0</v>
          </cell>
          <cell r="L10">
            <v>0</v>
          </cell>
          <cell r="M10">
            <v>0</v>
          </cell>
          <cell r="N10">
            <v>167</v>
          </cell>
          <cell r="O10">
            <v>167</v>
          </cell>
          <cell r="P10">
            <v>29</v>
          </cell>
          <cell r="Q10">
            <v>138</v>
          </cell>
          <cell r="R10">
            <v>0</v>
          </cell>
          <cell r="S10">
            <v>0</v>
          </cell>
          <cell r="T10">
            <v>0</v>
          </cell>
          <cell r="U10">
            <v>0</v>
          </cell>
          <cell r="V10">
            <v>0</v>
          </cell>
          <cell r="W10">
            <v>0</v>
          </cell>
          <cell r="X10">
            <v>0</v>
          </cell>
          <cell r="Y10">
            <v>0</v>
          </cell>
          <cell r="Z10">
            <v>0</v>
          </cell>
          <cell r="AA10">
            <v>167</v>
          </cell>
          <cell r="AB10">
            <v>23.857142857142858</v>
          </cell>
          <cell r="AC10">
            <v>17.000000000000043</v>
          </cell>
          <cell r="AD10">
            <v>19.792592592592595</v>
          </cell>
          <cell r="AE10">
            <v>0</v>
          </cell>
          <cell r="AF10">
            <v>0</v>
          </cell>
          <cell r="AG10">
            <v>122.00000000000007</v>
          </cell>
          <cell r="AH10">
            <v>13.999999999999996</v>
          </cell>
          <cell r="AI10">
            <v>3.9999999999999947</v>
          </cell>
          <cell r="AJ10">
            <v>0</v>
          </cell>
          <cell r="AK10">
            <v>27.000000000000028</v>
          </cell>
          <cell r="AL10">
            <v>0</v>
          </cell>
          <cell r="AM10">
            <v>0</v>
          </cell>
          <cell r="AN10">
            <v>0</v>
          </cell>
          <cell r="AO10">
            <v>0</v>
          </cell>
          <cell r="AP10">
            <v>0</v>
          </cell>
          <cell r="AQ10">
            <v>0</v>
          </cell>
          <cell r="AR10">
            <v>0</v>
          </cell>
          <cell r="AS10">
            <v>0</v>
          </cell>
          <cell r="AT10">
            <v>0</v>
          </cell>
          <cell r="AU10">
            <v>2.420289855072463</v>
          </cell>
          <cell r="AV10">
            <v>4.8405797101449259</v>
          </cell>
          <cell r="AW10">
            <v>4.8405797101449259</v>
          </cell>
          <cell r="AX10">
            <v>0</v>
          </cell>
          <cell r="AY10">
            <v>0</v>
          </cell>
          <cell r="AZ10">
            <v>0</v>
          </cell>
          <cell r="BA10">
            <v>0</v>
          </cell>
          <cell r="BB10">
            <v>26.577777777777779</v>
          </cell>
          <cell r="BC10">
            <v>32.162962962962965</v>
          </cell>
          <cell r="BD10">
            <v>0</v>
          </cell>
          <cell r="BE10">
            <v>0</v>
          </cell>
          <cell r="BF10">
            <v>0</v>
          </cell>
          <cell r="BG10">
            <v>0</v>
          </cell>
          <cell r="BH10">
            <v>0</v>
          </cell>
          <cell r="BI10">
            <v>0</v>
          </cell>
          <cell r="BJ10">
            <v>0</v>
          </cell>
          <cell r="BK10">
            <v>0</v>
          </cell>
          <cell r="BL10">
            <v>0.47726181864406803</v>
          </cell>
          <cell r="BM10">
            <v>0</v>
          </cell>
          <cell r="BN10">
            <v>0</v>
          </cell>
          <cell r="BO10">
            <v>1</v>
          </cell>
          <cell r="BP10">
            <v>0</v>
          </cell>
        </row>
        <row r="11">
          <cell r="A11">
            <v>479</v>
          </cell>
          <cell r="B11">
            <v>124543</v>
          </cell>
          <cell r="C11">
            <v>9352020</v>
          </cell>
          <cell r="D11" t="str">
            <v>Nayland Primary School</v>
          </cell>
          <cell r="E11" t="str">
            <v>Primary</v>
          </cell>
          <cell r="F11">
            <v>0</v>
          </cell>
          <cell r="G11">
            <v>1</v>
          </cell>
          <cell r="H11">
            <v>0</v>
          </cell>
          <cell r="I11">
            <v>0</v>
          </cell>
          <cell r="J11">
            <v>7</v>
          </cell>
          <cell r="K11">
            <v>0</v>
          </cell>
          <cell r="L11">
            <v>0</v>
          </cell>
          <cell r="M11">
            <v>0</v>
          </cell>
          <cell r="N11">
            <v>202</v>
          </cell>
          <cell r="O11">
            <v>202</v>
          </cell>
          <cell r="P11">
            <v>30</v>
          </cell>
          <cell r="Q11">
            <v>172</v>
          </cell>
          <cell r="R11">
            <v>0</v>
          </cell>
          <cell r="S11">
            <v>0</v>
          </cell>
          <cell r="T11">
            <v>0</v>
          </cell>
          <cell r="U11">
            <v>0</v>
          </cell>
          <cell r="V11">
            <v>0</v>
          </cell>
          <cell r="W11">
            <v>0</v>
          </cell>
          <cell r="X11">
            <v>0</v>
          </cell>
          <cell r="Y11">
            <v>0</v>
          </cell>
          <cell r="Z11">
            <v>0</v>
          </cell>
          <cell r="AA11">
            <v>202</v>
          </cell>
          <cell r="AB11">
            <v>28.857142857142858</v>
          </cell>
          <cell r="AC11">
            <v>9.0000000000000089</v>
          </cell>
          <cell r="AD11">
            <v>10.734299516908212</v>
          </cell>
          <cell r="AE11">
            <v>0</v>
          </cell>
          <cell r="AF11">
            <v>0</v>
          </cell>
          <cell r="AG11">
            <v>196.99999999999994</v>
          </cell>
          <cell r="AH11">
            <v>3.0000000000000098</v>
          </cell>
          <cell r="AI11">
            <v>0</v>
          </cell>
          <cell r="AJ11">
            <v>1.9999999999999998</v>
          </cell>
          <cell r="AK11">
            <v>0</v>
          </cell>
          <cell r="AL11">
            <v>0</v>
          </cell>
          <cell r="AM11">
            <v>0</v>
          </cell>
          <cell r="AN11">
            <v>0</v>
          </cell>
          <cell r="AO11">
            <v>0</v>
          </cell>
          <cell r="AP11">
            <v>0</v>
          </cell>
          <cell r="AQ11">
            <v>0</v>
          </cell>
          <cell r="AR11">
            <v>0</v>
          </cell>
          <cell r="AS11">
            <v>0</v>
          </cell>
          <cell r="AT11">
            <v>0</v>
          </cell>
          <cell r="AU11">
            <v>1.1744186046511622</v>
          </cell>
          <cell r="AV11">
            <v>1.1744186046511622</v>
          </cell>
          <cell r="AW11">
            <v>1.1744186046511622</v>
          </cell>
          <cell r="AX11">
            <v>0</v>
          </cell>
          <cell r="AY11">
            <v>0</v>
          </cell>
          <cell r="AZ11">
            <v>0</v>
          </cell>
          <cell r="BA11">
            <v>0</v>
          </cell>
          <cell r="BB11">
            <v>39.76878612716763</v>
          </cell>
          <cell r="BC11">
            <v>46.705202312138731</v>
          </cell>
          <cell r="BD11">
            <v>0</v>
          </cell>
          <cell r="BE11">
            <v>0</v>
          </cell>
          <cell r="BF11">
            <v>0</v>
          </cell>
          <cell r="BG11">
            <v>0</v>
          </cell>
          <cell r="BH11">
            <v>0</v>
          </cell>
          <cell r="BI11">
            <v>0</v>
          </cell>
          <cell r="BJ11">
            <v>0</v>
          </cell>
          <cell r="BK11">
            <v>0</v>
          </cell>
          <cell r="BL11">
            <v>1.7874021154545501</v>
          </cell>
          <cell r="BM11">
            <v>0</v>
          </cell>
          <cell r="BN11">
            <v>0</v>
          </cell>
          <cell r="BO11">
            <v>1</v>
          </cell>
          <cell r="BP11">
            <v>0</v>
          </cell>
        </row>
        <row r="12">
          <cell r="A12">
            <v>482</v>
          </cell>
          <cell r="B12">
            <v>124544</v>
          </cell>
          <cell r="C12">
            <v>9352021</v>
          </cell>
          <cell r="D12" t="str">
            <v>Exning Primary School</v>
          </cell>
          <cell r="E12" t="str">
            <v>Primary</v>
          </cell>
          <cell r="F12">
            <v>0</v>
          </cell>
          <cell r="G12">
            <v>1</v>
          </cell>
          <cell r="H12">
            <v>0</v>
          </cell>
          <cell r="I12">
            <v>0</v>
          </cell>
          <cell r="J12">
            <v>7</v>
          </cell>
          <cell r="K12">
            <v>0</v>
          </cell>
          <cell r="L12">
            <v>0</v>
          </cell>
          <cell r="M12">
            <v>0</v>
          </cell>
          <cell r="N12">
            <v>204</v>
          </cell>
          <cell r="O12">
            <v>204</v>
          </cell>
          <cell r="P12">
            <v>30</v>
          </cell>
          <cell r="Q12">
            <v>174</v>
          </cell>
          <cell r="R12">
            <v>0</v>
          </cell>
          <cell r="S12">
            <v>0</v>
          </cell>
          <cell r="T12">
            <v>0</v>
          </cell>
          <cell r="U12">
            <v>0</v>
          </cell>
          <cell r="V12">
            <v>0</v>
          </cell>
          <cell r="W12">
            <v>0</v>
          </cell>
          <cell r="X12">
            <v>0</v>
          </cell>
          <cell r="Y12">
            <v>0</v>
          </cell>
          <cell r="Z12">
            <v>0</v>
          </cell>
          <cell r="AA12">
            <v>204</v>
          </cell>
          <cell r="AB12">
            <v>29.142857142857142</v>
          </cell>
          <cell r="AC12">
            <v>24.999999999999972</v>
          </cell>
          <cell r="AD12">
            <v>28.442307692307693</v>
          </cell>
          <cell r="AE12">
            <v>0</v>
          </cell>
          <cell r="AF12">
            <v>0</v>
          </cell>
          <cell r="AG12">
            <v>198.00000000000006</v>
          </cell>
          <cell r="AH12">
            <v>4</v>
          </cell>
          <cell r="AI12">
            <v>2</v>
          </cell>
          <cell r="AJ12">
            <v>0</v>
          </cell>
          <cell r="AK12">
            <v>0</v>
          </cell>
          <cell r="AL12">
            <v>0</v>
          </cell>
          <cell r="AM12">
            <v>0</v>
          </cell>
          <cell r="AN12">
            <v>0</v>
          </cell>
          <cell r="AO12">
            <v>0</v>
          </cell>
          <cell r="AP12">
            <v>0</v>
          </cell>
          <cell r="AQ12">
            <v>0</v>
          </cell>
          <cell r="AR12">
            <v>0</v>
          </cell>
          <cell r="AS12">
            <v>0</v>
          </cell>
          <cell r="AT12">
            <v>0</v>
          </cell>
          <cell r="AU12">
            <v>2.3448275862068928</v>
          </cell>
          <cell r="AV12">
            <v>4.6896551724137856</v>
          </cell>
          <cell r="AW12">
            <v>5.8620689655172322</v>
          </cell>
          <cell r="AX12">
            <v>0</v>
          </cell>
          <cell r="AY12">
            <v>0</v>
          </cell>
          <cell r="AZ12">
            <v>0</v>
          </cell>
          <cell r="BA12">
            <v>0</v>
          </cell>
          <cell r="BB12">
            <v>42.488372093023251</v>
          </cell>
          <cell r="BC12">
            <v>49.813953488372086</v>
          </cell>
          <cell r="BD12">
            <v>0</v>
          </cell>
          <cell r="BE12">
            <v>0</v>
          </cell>
          <cell r="BF12">
            <v>0</v>
          </cell>
          <cell r="BG12">
            <v>0</v>
          </cell>
          <cell r="BH12">
            <v>0</v>
          </cell>
          <cell r="BI12">
            <v>0</v>
          </cell>
          <cell r="BJ12">
            <v>0</v>
          </cell>
          <cell r="BK12">
            <v>0</v>
          </cell>
          <cell r="BL12">
            <v>1.13762960154639</v>
          </cell>
          <cell r="BM12">
            <v>0</v>
          </cell>
          <cell r="BN12">
            <v>0</v>
          </cell>
          <cell r="BO12">
            <v>1</v>
          </cell>
          <cell r="BP12">
            <v>0</v>
          </cell>
          <cell r="BQ12">
            <v>12</v>
          </cell>
        </row>
        <row r="13">
          <cell r="A13">
            <v>499</v>
          </cell>
          <cell r="B13">
            <v>124547</v>
          </cell>
          <cell r="C13">
            <v>9352026</v>
          </cell>
          <cell r="D13" t="str">
            <v>Stanton Community Primary School</v>
          </cell>
          <cell r="E13" t="str">
            <v>Primary</v>
          </cell>
          <cell r="F13">
            <v>0</v>
          </cell>
          <cell r="G13">
            <v>1</v>
          </cell>
          <cell r="H13">
            <v>0</v>
          </cell>
          <cell r="I13">
            <v>0</v>
          </cell>
          <cell r="J13">
            <v>7</v>
          </cell>
          <cell r="K13">
            <v>0</v>
          </cell>
          <cell r="L13">
            <v>0</v>
          </cell>
          <cell r="M13">
            <v>0</v>
          </cell>
          <cell r="N13">
            <v>206</v>
          </cell>
          <cell r="O13">
            <v>206</v>
          </cell>
          <cell r="P13">
            <v>29</v>
          </cell>
          <cell r="Q13">
            <v>177</v>
          </cell>
          <cell r="R13">
            <v>0</v>
          </cell>
          <cell r="S13">
            <v>0</v>
          </cell>
          <cell r="T13">
            <v>0</v>
          </cell>
          <cell r="U13">
            <v>0</v>
          </cell>
          <cell r="V13">
            <v>0</v>
          </cell>
          <cell r="W13">
            <v>0</v>
          </cell>
          <cell r="X13">
            <v>0</v>
          </cell>
          <cell r="Y13">
            <v>0</v>
          </cell>
          <cell r="Z13">
            <v>0</v>
          </cell>
          <cell r="AA13">
            <v>206</v>
          </cell>
          <cell r="AB13">
            <v>29.428571428571427</v>
          </cell>
          <cell r="AC13">
            <v>28.999999999999957</v>
          </cell>
          <cell r="AD13">
            <v>28.999999999999957</v>
          </cell>
          <cell r="AE13">
            <v>0</v>
          </cell>
          <cell r="AF13">
            <v>0</v>
          </cell>
          <cell r="AG13">
            <v>206</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1.9999999999999998</v>
          </cell>
          <cell r="BB13">
            <v>39.333333333333329</v>
          </cell>
          <cell r="BC13">
            <v>45.777777777777771</v>
          </cell>
          <cell r="BD13">
            <v>0</v>
          </cell>
          <cell r="BE13">
            <v>0</v>
          </cell>
          <cell r="BF13">
            <v>0</v>
          </cell>
          <cell r="BG13">
            <v>0</v>
          </cell>
          <cell r="BH13">
            <v>0</v>
          </cell>
          <cell r="BI13">
            <v>0</v>
          </cell>
          <cell r="BJ13">
            <v>0</v>
          </cell>
          <cell r="BK13">
            <v>0</v>
          </cell>
          <cell r="BL13">
            <v>1.63300093333333</v>
          </cell>
          <cell r="BM13">
            <v>0</v>
          </cell>
          <cell r="BN13">
            <v>0</v>
          </cell>
          <cell r="BO13">
            <v>1</v>
          </cell>
          <cell r="BP13">
            <v>0</v>
          </cell>
        </row>
        <row r="14">
          <cell r="A14">
            <v>415</v>
          </cell>
          <cell r="B14">
            <v>124550</v>
          </cell>
          <cell r="C14">
            <v>9352032</v>
          </cell>
          <cell r="D14" t="str">
            <v>Guildhall Feoffment Community Primary School</v>
          </cell>
          <cell r="E14" t="str">
            <v>Primary</v>
          </cell>
          <cell r="F14">
            <v>0</v>
          </cell>
          <cell r="G14">
            <v>1</v>
          </cell>
          <cell r="H14">
            <v>0</v>
          </cell>
          <cell r="I14">
            <v>0</v>
          </cell>
          <cell r="J14">
            <v>7</v>
          </cell>
          <cell r="K14">
            <v>0</v>
          </cell>
          <cell r="L14">
            <v>0</v>
          </cell>
          <cell r="M14">
            <v>0</v>
          </cell>
          <cell r="N14">
            <v>349</v>
          </cell>
          <cell r="O14">
            <v>349</v>
          </cell>
          <cell r="P14">
            <v>45</v>
          </cell>
          <cell r="Q14">
            <v>304</v>
          </cell>
          <cell r="R14">
            <v>0</v>
          </cell>
          <cell r="S14">
            <v>0</v>
          </cell>
          <cell r="T14">
            <v>0</v>
          </cell>
          <cell r="U14">
            <v>0</v>
          </cell>
          <cell r="V14">
            <v>0</v>
          </cell>
          <cell r="W14">
            <v>0</v>
          </cell>
          <cell r="X14">
            <v>0</v>
          </cell>
          <cell r="Y14">
            <v>0</v>
          </cell>
          <cell r="Z14">
            <v>0</v>
          </cell>
          <cell r="AA14">
            <v>349</v>
          </cell>
          <cell r="AB14">
            <v>49.857142857142854</v>
          </cell>
          <cell r="AC14">
            <v>46.999999999999936</v>
          </cell>
          <cell r="AD14">
            <v>55.306010928961754</v>
          </cell>
          <cell r="AE14">
            <v>0</v>
          </cell>
          <cell r="AF14">
            <v>0</v>
          </cell>
          <cell r="AG14">
            <v>241.00000000000006</v>
          </cell>
          <cell r="AH14">
            <v>36.999999999999872</v>
          </cell>
          <cell r="AI14">
            <v>71.000000000000085</v>
          </cell>
          <cell r="AJ14">
            <v>0</v>
          </cell>
          <cell r="AK14">
            <v>0</v>
          </cell>
          <cell r="AL14">
            <v>0</v>
          </cell>
          <cell r="AM14">
            <v>0</v>
          </cell>
          <cell r="AN14">
            <v>0</v>
          </cell>
          <cell r="AO14">
            <v>0</v>
          </cell>
          <cell r="AP14">
            <v>0</v>
          </cell>
          <cell r="AQ14">
            <v>0</v>
          </cell>
          <cell r="AR14">
            <v>0</v>
          </cell>
          <cell r="AS14">
            <v>0</v>
          </cell>
          <cell r="AT14">
            <v>0</v>
          </cell>
          <cell r="AU14">
            <v>8.0894039735099454</v>
          </cell>
          <cell r="AV14">
            <v>13.867549668874156</v>
          </cell>
          <cell r="AW14">
            <v>20.801324503311253</v>
          </cell>
          <cell r="AX14">
            <v>0</v>
          </cell>
          <cell r="AY14">
            <v>0</v>
          </cell>
          <cell r="AZ14">
            <v>0</v>
          </cell>
          <cell r="BA14">
            <v>0</v>
          </cell>
          <cell r="BB14">
            <v>86.531835205992508</v>
          </cell>
          <cell r="BC14">
            <v>99.340823970037448</v>
          </cell>
          <cell r="BD14">
            <v>0</v>
          </cell>
          <cell r="BE14">
            <v>0</v>
          </cell>
          <cell r="BF14">
            <v>0</v>
          </cell>
          <cell r="BG14">
            <v>0</v>
          </cell>
          <cell r="BH14">
            <v>0</v>
          </cell>
          <cell r="BI14">
            <v>0</v>
          </cell>
          <cell r="BJ14">
            <v>0</v>
          </cell>
          <cell r="BK14">
            <v>0</v>
          </cell>
          <cell r="BL14">
            <v>0.51367200344827602</v>
          </cell>
          <cell r="BM14">
            <v>0</v>
          </cell>
          <cell r="BN14">
            <v>0</v>
          </cell>
          <cell r="BO14">
            <v>1</v>
          </cell>
          <cell r="BP14">
            <v>0</v>
          </cell>
        </row>
        <row r="15">
          <cell r="A15">
            <v>424</v>
          </cell>
          <cell r="B15">
            <v>124552</v>
          </cell>
          <cell r="C15">
            <v>9352034</v>
          </cell>
          <cell r="D15" t="str">
            <v>Westgate Community Primary School and Nursery</v>
          </cell>
          <cell r="E15" t="str">
            <v>Primary</v>
          </cell>
          <cell r="F15">
            <v>0</v>
          </cell>
          <cell r="G15">
            <v>1</v>
          </cell>
          <cell r="H15">
            <v>0</v>
          </cell>
          <cell r="I15">
            <v>0</v>
          </cell>
          <cell r="J15">
            <v>7</v>
          </cell>
          <cell r="K15">
            <v>0</v>
          </cell>
          <cell r="L15">
            <v>0</v>
          </cell>
          <cell r="M15">
            <v>0</v>
          </cell>
          <cell r="N15">
            <v>306</v>
          </cell>
          <cell r="O15">
            <v>306</v>
          </cell>
          <cell r="P15">
            <v>42</v>
          </cell>
          <cell r="Q15">
            <v>264</v>
          </cell>
          <cell r="R15">
            <v>0</v>
          </cell>
          <cell r="S15">
            <v>0</v>
          </cell>
          <cell r="T15">
            <v>0</v>
          </cell>
          <cell r="U15">
            <v>0</v>
          </cell>
          <cell r="V15">
            <v>0</v>
          </cell>
          <cell r="W15">
            <v>0</v>
          </cell>
          <cell r="X15">
            <v>0</v>
          </cell>
          <cell r="Y15">
            <v>0</v>
          </cell>
          <cell r="Z15">
            <v>0</v>
          </cell>
          <cell r="AA15">
            <v>306</v>
          </cell>
          <cell r="AB15">
            <v>43.714285714285715</v>
          </cell>
          <cell r="AC15">
            <v>85.000000000000071</v>
          </cell>
          <cell r="AD15">
            <v>85.000000000000071</v>
          </cell>
          <cell r="AE15">
            <v>0</v>
          </cell>
          <cell r="AF15">
            <v>0</v>
          </cell>
          <cell r="AG15">
            <v>206.99999999999997</v>
          </cell>
          <cell r="AH15">
            <v>82.999999999999858</v>
          </cell>
          <cell r="AI15">
            <v>15.999999999999998</v>
          </cell>
          <cell r="AJ15">
            <v>0</v>
          </cell>
          <cell r="AK15">
            <v>0</v>
          </cell>
          <cell r="AL15">
            <v>0</v>
          </cell>
          <cell r="AM15">
            <v>0</v>
          </cell>
          <cell r="AN15">
            <v>0</v>
          </cell>
          <cell r="AO15">
            <v>0</v>
          </cell>
          <cell r="AP15">
            <v>0</v>
          </cell>
          <cell r="AQ15">
            <v>0</v>
          </cell>
          <cell r="AR15">
            <v>0</v>
          </cell>
          <cell r="AS15">
            <v>0</v>
          </cell>
          <cell r="AT15">
            <v>0</v>
          </cell>
          <cell r="AU15">
            <v>5.7954545454545325</v>
          </cell>
          <cell r="AV15">
            <v>12.750000000000011</v>
          </cell>
          <cell r="AW15">
            <v>13.909090909090922</v>
          </cell>
          <cell r="AX15">
            <v>0</v>
          </cell>
          <cell r="AY15">
            <v>0</v>
          </cell>
          <cell r="AZ15">
            <v>0</v>
          </cell>
          <cell r="BA15">
            <v>1.9367088607594936</v>
          </cell>
          <cell r="BB15">
            <v>89.402390438247011</v>
          </cell>
          <cell r="BC15">
            <v>103.62549800796812</v>
          </cell>
          <cell r="BD15">
            <v>0</v>
          </cell>
          <cell r="BE15">
            <v>0</v>
          </cell>
          <cell r="BF15">
            <v>0</v>
          </cell>
          <cell r="BG15">
            <v>0</v>
          </cell>
          <cell r="BH15">
            <v>0</v>
          </cell>
          <cell r="BI15">
            <v>0</v>
          </cell>
          <cell r="BJ15">
            <v>0</v>
          </cell>
          <cell r="BK15">
            <v>0</v>
          </cell>
          <cell r="BL15">
            <v>0.64548167522727296</v>
          </cell>
          <cell r="BM15">
            <v>0</v>
          </cell>
          <cell r="BN15">
            <v>0</v>
          </cell>
          <cell r="BO15">
            <v>1</v>
          </cell>
          <cell r="BP15">
            <v>0</v>
          </cell>
          <cell r="BQ15">
            <v>15</v>
          </cell>
        </row>
        <row r="16">
          <cell r="A16">
            <v>422</v>
          </cell>
          <cell r="B16">
            <v>124553</v>
          </cell>
          <cell r="C16">
            <v>9352035</v>
          </cell>
          <cell r="D16" t="str">
            <v>Sexton's Manor Community Primary School</v>
          </cell>
          <cell r="E16" t="str">
            <v>Primary</v>
          </cell>
          <cell r="F16">
            <v>0</v>
          </cell>
          <cell r="G16">
            <v>1</v>
          </cell>
          <cell r="H16">
            <v>0</v>
          </cell>
          <cell r="I16">
            <v>0</v>
          </cell>
          <cell r="J16">
            <v>7</v>
          </cell>
          <cell r="K16">
            <v>0</v>
          </cell>
          <cell r="L16">
            <v>0</v>
          </cell>
          <cell r="M16">
            <v>0</v>
          </cell>
          <cell r="N16">
            <v>174</v>
          </cell>
          <cell r="O16">
            <v>174</v>
          </cell>
          <cell r="P16">
            <v>24</v>
          </cell>
          <cell r="Q16">
            <v>150</v>
          </cell>
          <cell r="R16">
            <v>0</v>
          </cell>
          <cell r="S16">
            <v>0</v>
          </cell>
          <cell r="T16">
            <v>0</v>
          </cell>
          <cell r="U16">
            <v>0</v>
          </cell>
          <cell r="V16">
            <v>0</v>
          </cell>
          <cell r="W16">
            <v>0</v>
          </cell>
          <cell r="X16">
            <v>0</v>
          </cell>
          <cell r="Y16">
            <v>0</v>
          </cell>
          <cell r="Z16">
            <v>0</v>
          </cell>
          <cell r="AA16">
            <v>174</v>
          </cell>
          <cell r="AB16">
            <v>24.857142857142858</v>
          </cell>
          <cell r="AC16">
            <v>26.999999999999922</v>
          </cell>
          <cell r="AD16">
            <v>31.817142857142859</v>
          </cell>
          <cell r="AE16">
            <v>0</v>
          </cell>
          <cell r="AF16">
            <v>0</v>
          </cell>
          <cell r="AG16">
            <v>127.73410404624286</v>
          </cell>
          <cell r="AH16">
            <v>28.161849710982665</v>
          </cell>
          <cell r="AI16">
            <v>18.104046242774483</v>
          </cell>
          <cell r="AJ16">
            <v>0</v>
          </cell>
          <cell r="AK16">
            <v>0</v>
          </cell>
          <cell r="AL16">
            <v>0</v>
          </cell>
          <cell r="AM16">
            <v>0</v>
          </cell>
          <cell r="AN16">
            <v>0</v>
          </cell>
          <cell r="AO16">
            <v>0</v>
          </cell>
          <cell r="AP16">
            <v>0</v>
          </cell>
          <cell r="AQ16">
            <v>0</v>
          </cell>
          <cell r="AR16">
            <v>0</v>
          </cell>
          <cell r="AS16">
            <v>0</v>
          </cell>
          <cell r="AT16">
            <v>0</v>
          </cell>
          <cell r="AU16">
            <v>1.1600000000000006</v>
          </cell>
          <cell r="AV16">
            <v>5.7999999999999936</v>
          </cell>
          <cell r="AW16">
            <v>8.1200000000000045</v>
          </cell>
          <cell r="AX16">
            <v>0</v>
          </cell>
          <cell r="AY16">
            <v>0</v>
          </cell>
          <cell r="AZ16">
            <v>0</v>
          </cell>
          <cell r="BA16">
            <v>0</v>
          </cell>
          <cell r="BB16">
            <v>49.315068493150683</v>
          </cell>
          <cell r="BC16">
            <v>57.205479452054789</v>
          </cell>
          <cell r="BD16">
            <v>0</v>
          </cell>
          <cell r="BE16">
            <v>0</v>
          </cell>
          <cell r="BF16">
            <v>0</v>
          </cell>
          <cell r="BG16">
            <v>0</v>
          </cell>
          <cell r="BH16">
            <v>0</v>
          </cell>
          <cell r="BI16">
            <v>0</v>
          </cell>
          <cell r="BJ16">
            <v>0</v>
          </cell>
          <cell r="BK16">
            <v>0</v>
          </cell>
          <cell r="BL16">
            <v>0.71656132352941204</v>
          </cell>
          <cell r="BM16">
            <v>0</v>
          </cell>
          <cell r="BN16">
            <v>0</v>
          </cell>
          <cell r="BO16">
            <v>1</v>
          </cell>
          <cell r="BP16">
            <v>0</v>
          </cell>
        </row>
        <row r="17">
          <cell r="A17">
            <v>239</v>
          </cell>
          <cell r="B17">
            <v>124559</v>
          </cell>
          <cell r="C17">
            <v>9352042</v>
          </cell>
          <cell r="D17" t="str">
            <v>Hadleigh Community Primary School</v>
          </cell>
          <cell r="E17" t="str">
            <v>Primary</v>
          </cell>
          <cell r="F17">
            <v>0</v>
          </cell>
          <cell r="G17">
            <v>1</v>
          </cell>
          <cell r="H17">
            <v>0</v>
          </cell>
          <cell r="I17">
            <v>0</v>
          </cell>
          <cell r="J17">
            <v>7</v>
          </cell>
          <cell r="K17">
            <v>0</v>
          </cell>
          <cell r="L17">
            <v>0</v>
          </cell>
          <cell r="M17">
            <v>0</v>
          </cell>
          <cell r="N17">
            <v>467</v>
          </cell>
          <cell r="O17">
            <v>467</v>
          </cell>
          <cell r="P17">
            <v>58</v>
          </cell>
          <cell r="Q17">
            <v>409</v>
          </cell>
          <cell r="R17">
            <v>0</v>
          </cell>
          <cell r="S17">
            <v>0</v>
          </cell>
          <cell r="T17">
            <v>0</v>
          </cell>
          <cell r="U17">
            <v>0</v>
          </cell>
          <cell r="V17">
            <v>0</v>
          </cell>
          <cell r="W17">
            <v>0</v>
          </cell>
          <cell r="X17">
            <v>0</v>
          </cell>
          <cell r="Y17">
            <v>0</v>
          </cell>
          <cell r="Z17">
            <v>0</v>
          </cell>
          <cell r="AA17">
            <v>467</v>
          </cell>
          <cell r="AB17">
            <v>66.714285714285708</v>
          </cell>
          <cell r="AC17">
            <v>70.000000000000156</v>
          </cell>
          <cell r="AD17">
            <v>78.613226452905806</v>
          </cell>
          <cell r="AE17">
            <v>0</v>
          </cell>
          <cell r="AF17">
            <v>0</v>
          </cell>
          <cell r="AG17">
            <v>363.00000000000011</v>
          </cell>
          <cell r="AH17">
            <v>103.00000000000007</v>
          </cell>
          <cell r="AI17">
            <v>1.0000000000000009</v>
          </cell>
          <cell r="AJ17">
            <v>0</v>
          </cell>
          <cell r="AK17">
            <v>0</v>
          </cell>
          <cell r="AL17">
            <v>0</v>
          </cell>
          <cell r="AM17">
            <v>0</v>
          </cell>
          <cell r="AN17">
            <v>0</v>
          </cell>
          <cell r="AO17">
            <v>0</v>
          </cell>
          <cell r="AP17">
            <v>0</v>
          </cell>
          <cell r="AQ17">
            <v>0</v>
          </cell>
          <cell r="AR17">
            <v>0</v>
          </cell>
          <cell r="AS17">
            <v>0</v>
          </cell>
          <cell r="AT17">
            <v>0</v>
          </cell>
          <cell r="AU17">
            <v>3.4254278728606335</v>
          </cell>
          <cell r="AV17">
            <v>6.8508557457212484</v>
          </cell>
          <cell r="AW17">
            <v>11.41809290953543</v>
          </cell>
          <cell r="AX17">
            <v>0</v>
          </cell>
          <cell r="AY17">
            <v>0</v>
          </cell>
          <cell r="AZ17">
            <v>0</v>
          </cell>
          <cell r="BA17">
            <v>0</v>
          </cell>
          <cell r="BB17">
            <v>88.782926829268291</v>
          </cell>
          <cell r="BC17">
            <v>101.37317073170732</v>
          </cell>
          <cell r="BD17">
            <v>0</v>
          </cell>
          <cell r="BE17">
            <v>0</v>
          </cell>
          <cell r="BF17">
            <v>0</v>
          </cell>
          <cell r="BG17">
            <v>0</v>
          </cell>
          <cell r="BH17">
            <v>0</v>
          </cell>
          <cell r="BI17">
            <v>0</v>
          </cell>
          <cell r="BJ17">
            <v>0</v>
          </cell>
          <cell r="BK17">
            <v>0</v>
          </cell>
          <cell r="BL17">
            <v>0.64031184685714304</v>
          </cell>
          <cell r="BM17">
            <v>0</v>
          </cell>
          <cell r="BN17">
            <v>0</v>
          </cell>
          <cell r="BO17">
            <v>1</v>
          </cell>
          <cell r="BP17">
            <v>0</v>
          </cell>
        </row>
        <row r="18">
          <cell r="A18">
            <v>416</v>
          </cell>
          <cell r="B18">
            <v>124561</v>
          </cell>
          <cell r="C18">
            <v>9352045</v>
          </cell>
          <cell r="D18" t="str">
            <v>Hardwick Primary School</v>
          </cell>
          <cell r="E18" t="str">
            <v>Primary</v>
          </cell>
          <cell r="F18">
            <v>0</v>
          </cell>
          <cell r="G18">
            <v>1</v>
          </cell>
          <cell r="H18">
            <v>0</v>
          </cell>
          <cell r="I18">
            <v>0</v>
          </cell>
          <cell r="J18">
            <v>7</v>
          </cell>
          <cell r="K18">
            <v>0</v>
          </cell>
          <cell r="L18">
            <v>0</v>
          </cell>
          <cell r="M18">
            <v>0</v>
          </cell>
          <cell r="N18">
            <v>258</v>
          </cell>
          <cell r="O18">
            <v>258</v>
          </cell>
          <cell r="P18">
            <v>39</v>
          </cell>
          <cell r="Q18">
            <v>219</v>
          </cell>
          <cell r="R18">
            <v>0</v>
          </cell>
          <cell r="S18">
            <v>0</v>
          </cell>
          <cell r="T18">
            <v>0</v>
          </cell>
          <cell r="U18">
            <v>0</v>
          </cell>
          <cell r="V18">
            <v>0</v>
          </cell>
          <cell r="W18">
            <v>0</v>
          </cell>
          <cell r="X18">
            <v>0</v>
          </cell>
          <cell r="Y18">
            <v>0</v>
          </cell>
          <cell r="Z18">
            <v>0</v>
          </cell>
          <cell r="AA18">
            <v>258</v>
          </cell>
          <cell r="AB18">
            <v>36.857142857142854</v>
          </cell>
          <cell r="AC18">
            <v>33.999999999999972</v>
          </cell>
          <cell r="AD18">
            <v>36.177121771217706</v>
          </cell>
          <cell r="AE18">
            <v>0</v>
          </cell>
          <cell r="AF18">
            <v>0</v>
          </cell>
          <cell r="AG18">
            <v>245.99999999999991</v>
          </cell>
          <cell r="AH18">
            <v>8</v>
          </cell>
          <cell r="AI18">
            <v>3.9999999999999876</v>
          </cell>
          <cell r="AJ18">
            <v>0</v>
          </cell>
          <cell r="AK18">
            <v>0</v>
          </cell>
          <cell r="AL18">
            <v>0</v>
          </cell>
          <cell r="AM18">
            <v>0</v>
          </cell>
          <cell r="AN18">
            <v>0</v>
          </cell>
          <cell r="AO18">
            <v>0</v>
          </cell>
          <cell r="AP18">
            <v>0</v>
          </cell>
          <cell r="AQ18">
            <v>0</v>
          </cell>
          <cell r="AR18">
            <v>0</v>
          </cell>
          <cell r="AS18">
            <v>0</v>
          </cell>
          <cell r="AT18">
            <v>0</v>
          </cell>
          <cell r="AU18">
            <v>3.5342465753424657</v>
          </cell>
          <cell r="AV18">
            <v>5.8904109589041092</v>
          </cell>
          <cell r="AW18">
            <v>8.2465753424657535</v>
          </cell>
          <cell r="AX18">
            <v>0</v>
          </cell>
          <cell r="AY18">
            <v>0</v>
          </cell>
          <cell r="AZ18">
            <v>0</v>
          </cell>
          <cell r="BA18">
            <v>1.9040590405904059</v>
          </cell>
          <cell r="BB18">
            <v>49.64</v>
          </cell>
          <cell r="BC18">
            <v>58.480000000000004</v>
          </cell>
          <cell r="BD18">
            <v>0</v>
          </cell>
          <cell r="BE18">
            <v>0</v>
          </cell>
          <cell r="BF18">
            <v>0</v>
          </cell>
          <cell r="BG18">
            <v>0</v>
          </cell>
          <cell r="BH18">
            <v>0</v>
          </cell>
          <cell r="BI18">
            <v>0</v>
          </cell>
          <cell r="BJ18">
            <v>0.52000000000000213</v>
          </cell>
          <cell r="BK18">
            <v>0</v>
          </cell>
          <cell r="BL18">
            <v>0.796289699658703</v>
          </cell>
          <cell r="BM18">
            <v>0</v>
          </cell>
          <cell r="BN18">
            <v>0</v>
          </cell>
          <cell r="BO18">
            <v>1</v>
          </cell>
          <cell r="BP18">
            <v>0</v>
          </cell>
        </row>
        <row r="19">
          <cell r="A19">
            <v>486</v>
          </cell>
          <cell r="B19">
            <v>124565</v>
          </cell>
          <cell r="C19">
            <v>9352055</v>
          </cell>
          <cell r="D19" t="str">
            <v>Paddocks Primary School</v>
          </cell>
          <cell r="E19" t="str">
            <v>Primary</v>
          </cell>
          <cell r="F19">
            <v>0</v>
          </cell>
          <cell r="G19">
            <v>1</v>
          </cell>
          <cell r="H19">
            <v>0</v>
          </cell>
          <cell r="I19">
            <v>0</v>
          </cell>
          <cell r="J19">
            <v>7</v>
          </cell>
          <cell r="K19">
            <v>0</v>
          </cell>
          <cell r="L19">
            <v>0</v>
          </cell>
          <cell r="M19">
            <v>0</v>
          </cell>
          <cell r="N19">
            <v>196</v>
          </cell>
          <cell r="O19">
            <v>196</v>
          </cell>
          <cell r="P19">
            <v>29</v>
          </cell>
          <cell r="Q19">
            <v>167</v>
          </cell>
          <cell r="R19">
            <v>0</v>
          </cell>
          <cell r="S19">
            <v>0</v>
          </cell>
          <cell r="T19">
            <v>0</v>
          </cell>
          <cell r="U19">
            <v>0</v>
          </cell>
          <cell r="V19">
            <v>0</v>
          </cell>
          <cell r="W19">
            <v>0</v>
          </cell>
          <cell r="X19">
            <v>0</v>
          </cell>
          <cell r="Y19">
            <v>0</v>
          </cell>
          <cell r="Z19">
            <v>0</v>
          </cell>
          <cell r="AA19">
            <v>196</v>
          </cell>
          <cell r="AB19">
            <v>28</v>
          </cell>
          <cell r="AC19">
            <v>16.999999999999996</v>
          </cell>
          <cell r="AD19">
            <v>29.547738693467334</v>
          </cell>
          <cell r="AE19">
            <v>0</v>
          </cell>
          <cell r="AF19">
            <v>0</v>
          </cell>
          <cell r="AG19">
            <v>177</v>
          </cell>
          <cell r="AH19">
            <v>18.000000000000011</v>
          </cell>
          <cell r="AI19">
            <v>0.99999999999999989</v>
          </cell>
          <cell r="AJ19">
            <v>0</v>
          </cell>
          <cell r="AK19">
            <v>0</v>
          </cell>
          <cell r="AL19">
            <v>0</v>
          </cell>
          <cell r="AM19">
            <v>0</v>
          </cell>
          <cell r="AN19">
            <v>0</v>
          </cell>
          <cell r="AO19">
            <v>0</v>
          </cell>
          <cell r="AP19">
            <v>0</v>
          </cell>
          <cell r="AQ19">
            <v>0</v>
          </cell>
          <cell r="AR19">
            <v>0</v>
          </cell>
          <cell r="AS19">
            <v>0</v>
          </cell>
          <cell r="AT19">
            <v>0</v>
          </cell>
          <cell r="AU19">
            <v>2.3473053892215536</v>
          </cell>
          <cell r="AV19">
            <v>8.2155688622754575</v>
          </cell>
          <cell r="AW19">
            <v>10.562874251497011</v>
          </cell>
          <cell r="AX19">
            <v>0</v>
          </cell>
          <cell r="AY19">
            <v>0</v>
          </cell>
          <cell r="AZ19">
            <v>0</v>
          </cell>
          <cell r="BA19">
            <v>0.98492462311557794</v>
          </cell>
          <cell r="BB19">
            <v>41.234567901234563</v>
          </cell>
          <cell r="BC19">
            <v>48.395061728395056</v>
          </cell>
          <cell r="BD19">
            <v>0</v>
          </cell>
          <cell r="BE19">
            <v>0</v>
          </cell>
          <cell r="BF19">
            <v>0</v>
          </cell>
          <cell r="BG19">
            <v>0</v>
          </cell>
          <cell r="BH19">
            <v>0</v>
          </cell>
          <cell r="BI19">
            <v>0</v>
          </cell>
          <cell r="BJ19">
            <v>0</v>
          </cell>
          <cell r="BK19">
            <v>0</v>
          </cell>
          <cell r="BL19">
            <v>0.39564672661290301</v>
          </cell>
          <cell r="BM19">
            <v>0</v>
          </cell>
          <cell r="BN19">
            <v>0</v>
          </cell>
          <cell r="BO19">
            <v>1</v>
          </cell>
          <cell r="BP19">
            <v>0</v>
          </cell>
        </row>
        <row r="20">
          <cell r="A20">
            <v>211</v>
          </cell>
          <cell r="B20">
            <v>124572</v>
          </cell>
          <cell r="C20">
            <v>9352066</v>
          </cell>
          <cell r="D20" t="str">
            <v>Bucklesham Primary School</v>
          </cell>
          <cell r="E20" t="str">
            <v>Primary</v>
          </cell>
          <cell r="F20">
            <v>0</v>
          </cell>
          <cell r="G20">
            <v>1</v>
          </cell>
          <cell r="H20">
            <v>0</v>
          </cell>
          <cell r="I20">
            <v>0</v>
          </cell>
          <cell r="J20">
            <v>7</v>
          </cell>
          <cell r="K20">
            <v>0</v>
          </cell>
          <cell r="L20">
            <v>0</v>
          </cell>
          <cell r="M20">
            <v>0</v>
          </cell>
          <cell r="N20">
            <v>94</v>
          </cell>
          <cell r="O20">
            <v>94</v>
          </cell>
          <cell r="P20">
            <v>15</v>
          </cell>
          <cell r="Q20">
            <v>79</v>
          </cell>
          <cell r="R20">
            <v>0</v>
          </cell>
          <cell r="S20">
            <v>0</v>
          </cell>
          <cell r="T20">
            <v>0</v>
          </cell>
          <cell r="U20">
            <v>0</v>
          </cell>
          <cell r="V20">
            <v>0</v>
          </cell>
          <cell r="W20">
            <v>0</v>
          </cell>
          <cell r="X20">
            <v>0</v>
          </cell>
          <cell r="Y20">
            <v>0</v>
          </cell>
          <cell r="Z20">
            <v>0</v>
          </cell>
          <cell r="AA20">
            <v>94</v>
          </cell>
          <cell r="AB20">
            <v>13.428571428571429</v>
          </cell>
          <cell r="AC20">
            <v>14.000000000000005</v>
          </cell>
          <cell r="AD20">
            <v>14.000000000000005</v>
          </cell>
          <cell r="AE20">
            <v>0</v>
          </cell>
          <cell r="AF20">
            <v>0</v>
          </cell>
          <cell r="AG20">
            <v>79.000000000000043</v>
          </cell>
          <cell r="AH20">
            <v>4</v>
          </cell>
          <cell r="AI20">
            <v>4.9999999999999973</v>
          </cell>
          <cell r="AJ20">
            <v>0.99999999999999756</v>
          </cell>
          <cell r="AK20">
            <v>3.0000000000000022</v>
          </cell>
          <cell r="AL20">
            <v>2.0000000000000044</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17.686567164179106</v>
          </cell>
          <cell r="BC20">
            <v>21.044776119402986</v>
          </cell>
          <cell r="BD20">
            <v>0</v>
          </cell>
          <cell r="BE20">
            <v>0</v>
          </cell>
          <cell r="BF20">
            <v>0</v>
          </cell>
          <cell r="BG20">
            <v>0</v>
          </cell>
          <cell r="BH20">
            <v>0</v>
          </cell>
          <cell r="BI20">
            <v>0</v>
          </cell>
          <cell r="BJ20">
            <v>1.3600000000000025</v>
          </cell>
          <cell r="BK20">
            <v>0</v>
          </cell>
          <cell r="BL20">
            <v>1.7207800472222201</v>
          </cell>
          <cell r="BM20">
            <v>0</v>
          </cell>
          <cell r="BN20">
            <v>0</v>
          </cell>
          <cell r="BO20">
            <v>1</v>
          </cell>
          <cell r="BP20">
            <v>0</v>
          </cell>
        </row>
        <row r="21">
          <cell r="A21">
            <v>19</v>
          </cell>
          <cell r="B21">
            <v>124574</v>
          </cell>
          <cell r="C21">
            <v>9352068</v>
          </cell>
          <cell r="D21" t="str">
            <v>Carlton Colville Primary School</v>
          </cell>
          <cell r="E21" t="str">
            <v>Primary</v>
          </cell>
          <cell r="F21">
            <v>0</v>
          </cell>
          <cell r="G21">
            <v>1</v>
          </cell>
          <cell r="H21">
            <v>0</v>
          </cell>
          <cell r="I21">
            <v>0</v>
          </cell>
          <cell r="J21">
            <v>7</v>
          </cell>
          <cell r="K21">
            <v>0</v>
          </cell>
          <cell r="L21">
            <v>0</v>
          </cell>
          <cell r="M21">
            <v>0</v>
          </cell>
          <cell r="N21">
            <v>408</v>
          </cell>
          <cell r="O21">
            <v>408</v>
          </cell>
          <cell r="P21">
            <v>57</v>
          </cell>
          <cell r="Q21">
            <v>351</v>
          </cell>
          <cell r="R21">
            <v>0</v>
          </cell>
          <cell r="S21">
            <v>0</v>
          </cell>
          <cell r="T21">
            <v>0</v>
          </cell>
          <cell r="U21">
            <v>0</v>
          </cell>
          <cell r="V21">
            <v>0</v>
          </cell>
          <cell r="W21">
            <v>0</v>
          </cell>
          <cell r="X21">
            <v>0</v>
          </cell>
          <cell r="Y21">
            <v>0</v>
          </cell>
          <cell r="Z21">
            <v>0</v>
          </cell>
          <cell r="AA21">
            <v>408</v>
          </cell>
          <cell r="AB21">
            <v>58.285714285714285</v>
          </cell>
          <cell r="AC21">
            <v>60.000000000000092</v>
          </cell>
          <cell r="AD21">
            <v>67.188544152744626</v>
          </cell>
          <cell r="AE21">
            <v>0</v>
          </cell>
          <cell r="AF21">
            <v>0</v>
          </cell>
          <cell r="AG21">
            <v>345.00000000000011</v>
          </cell>
          <cell r="AH21">
            <v>14.000000000000009</v>
          </cell>
          <cell r="AI21">
            <v>6.999999999999984</v>
          </cell>
          <cell r="AJ21">
            <v>35</v>
          </cell>
          <cell r="AK21">
            <v>4</v>
          </cell>
          <cell r="AL21">
            <v>3.0000000000000009</v>
          </cell>
          <cell r="AM21">
            <v>0</v>
          </cell>
          <cell r="AN21">
            <v>0</v>
          </cell>
          <cell r="AO21">
            <v>0</v>
          </cell>
          <cell r="AP21">
            <v>0</v>
          </cell>
          <cell r="AQ21">
            <v>0</v>
          </cell>
          <cell r="AR21">
            <v>0</v>
          </cell>
          <cell r="AS21">
            <v>0</v>
          </cell>
          <cell r="AT21">
            <v>0</v>
          </cell>
          <cell r="AU21">
            <v>1.1623931623931627</v>
          </cell>
          <cell r="AV21">
            <v>3.4871794871794881</v>
          </cell>
          <cell r="AW21">
            <v>4.6495726495726508</v>
          </cell>
          <cell r="AX21">
            <v>0</v>
          </cell>
          <cell r="AY21">
            <v>0</v>
          </cell>
          <cell r="AZ21">
            <v>0</v>
          </cell>
          <cell r="BA21">
            <v>3.8949880668257757</v>
          </cell>
          <cell r="BB21">
            <v>86.492836676217763</v>
          </cell>
          <cell r="BC21">
            <v>100.53868194842407</v>
          </cell>
          <cell r="BD21">
            <v>0</v>
          </cell>
          <cell r="BE21">
            <v>0</v>
          </cell>
          <cell r="BF21">
            <v>0</v>
          </cell>
          <cell r="BG21">
            <v>0</v>
          </cell>
          <cell r="BH21">
            <v>0</v>
          </cell>
          <cell r="BI21">
            <v>0</v>
          </cell>
          <cell r="BJ21">
            <v>0</v>
          </cell>
          <cell r="BK21">
            <v>0</v>
          </cell>
          <cell r="BL21">
            <v>0.92976580983606605</v>
          </cell>
          <cell r="BM21">
            <v>0</v>
          </cell>
          <cell r="BN21">
            <v>0</v>
          </cell>
          <cell r="BO21">
            <v>1</v>
          </cell>
          <cell r="BP21">
            <v>0</v>
          </cell>
        </row>
        <row r="22">
          <cell r="A22">
            <v>220</v>
          </cell>
          <cell r="B22">
            <v>124577</v>
          </cell>
          <cell r="C22">
            <v>9352071</v>
          </cell>
          <cell r="D22" t="str">
            <v>Copdock Primary School</v>
          </cell>
          <cell r="E22" t="str">
            <v>Primary</v>
          </cell>
          <cell r="F22">
            <v>0</v>
          </cell>
          <cell r="G22">
            <v>1</v>
          </cell>
          <cell r="H22">
            <v>0</v>
          </cell>
          <cell r="I22">
            <v>0</v>
          </cell>
          <cell r="J22">
            <v>7</v>
          </cell>
          <cell r="K22">
            <v>0</v>
          </cell>
          <cell r="L22">
            <v>0</v>
          </cell>
          <cell r="M22">
            <v>0</v>
          </cell>
          <cell r="N22">
            <v>84</v>
          </cell>
          <cell r="O22">
            <v>84</v>
          </cell>
          <cell r="P22">
            <v>12</v>
          </cell>
          <cell r="Q22">
            <v>72</v>
          </cell>
          <cell r="R22">
            <v>0</v>
          </cell>
          <cell r="S22">
            <v>0</v>
          </cell>
          <cell r="T22">
            <v>0</v>
          </cell>
          <cell r="U22">
            <v>0</v>
          </cell>
          <cell r="V22">
            <v>0</v>
          </cell>
          <cell r="W22">
            <v>0</v>
          </cell>
          <cell r="X22">
            <v>0</v>
          </cell>
          <cell r="Y22">
            <v>0</v>
          </cell>
          <cell r="Z22">
            <v>0</v>
          </cell>
          <cell r="AA22">
            <v>84</v>
          </cell>
          <cell r="AB22">
            <v>12</v>
          </cell>
          <cell r="AC22">
            <v>4.9999999999999982</v>
          </cell>
          <cell r="AD22">
            <v>7.2592592592592586</v>
          </cell>
          <cell r="AE22">
            <v>0</v>
          </cell>
          <cell r="AF22">
            <v>0</v>
          </cell>
          <cell r="AG22">
            <v>76.000000000000014</v>
          </cell>
          <cell r="AH22">
            <v>0</v>
          </cell>
          <cell r="AI22">
            <v>0</v>
          </cell>
          <cell r="AJ22">
            <v>3.9999999999999987</v>
          </cell>
          <cell r="AK22">
            <v>3.9999999999999987</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20.281690140845072</v>
          </cell>
          <cell r="BC22">
            <v>23.661971830985916</v>
          </cell>
          <cell r="BD22">
            <v>0</v>
          </cell>
          <cell r="BE22">
            <v>0</v>
          </cell>
          <cell r="BF22">
            <v>0</v>
          </cell>
          <cell r="BG22">
            <v>0</v>
          </cell>
          <cell r="BH22">
            <v>0</v>
          </cell>
          <cell r="BI22">
            <v>0</v>
          </cell>
          <cell r="BJ22">
            <v>0</v>
          </cell>
          <cell r="BK22">
            <v>0</v>
          </cell>
          <cell r="BL22">
            <v>1.32086141527778</v>
          </cell>
          <cell r="BM22">
            <v>0</v>
          </cell>
          <cell r="BN22">
            <v>0</v>
          </cell>
          <cell r="BO22">
            <v>1</v>
          </cell>
          <cell r="BP22">
            <v>0</v>
          </cell>
        </row>
        <row r="23">
          <cell r="A23">
            <v>29</v>
          </cell>
          <cell r="B23">
            <v>124578</v>
          </cell>
          <cell r="C23">
            <v>9352072</v>
          </cell>
          <cell r="D23" t="str">
            <v>Earl Soham Community Primary School</v>
          </cell>
          <cell r="E23" t="str">
            <v>Primary</v>
          </cell>
          <cell r="F23">
            <v>0</v>
          </cell>
          <cell r="G23">
            <v>1</v>
          </cell>
          <cell r="H23">
            <v>0</v>
          </cell>
          <cell r="I23">
            <v>0</v>
          </cell>
          <cell r="J23">
            <v>7</v>
          </cell>
          <cell r="K23">
            <v>0</v>
          </cell>
          <cell r="L23">
            <v>0</v>
          </cell>
          <cell r="M23">
            <v>0</v>
          </cell>
          <cell r="N23">
            <v>53</v>
          </cell>
          <cell r="O23">
            <v>53</v>
          </cell>
          <cell r="P23">
            <v>3</v>
          </cell>
          <cell r="Q23">
            <v>50</v>
          </cell>
          <cell r="R23">
            <v>0</v>
          </cell>
          <cell r="S23">
            <v>0</v>
          </cell>
          <cell r="T23">
            <v>0</v>
          </cell>
          <cell r="U23">
            <v>0</v>
          </cell>
          <cell r="V23">
            <v>0</v>
          </cell>
          <cell r="W23">
            <v>0</v>
          </cell>
          <cell r="X23">
            <v>0</v>
          </cell>
          <cell r="Y23">
            <v>0</v>
          </cell>
          <cell r="Z23">
            <v>0</v>
          </cell>
          <cell r="AA23">
            <v>53</v>
          </cell>
          <cell r="AB23">
            <v>7.5714285714285712</v>
          </cell>
          <cell r="AC23">
            <v>9.0000000000000018</v>
          </cell>
          <cell r="AD23">
            <v>9.0000000000000018</v>
          </cell>
          <cell r="AE23">
            <v>0</v>
          </cell>
          <cell r="AF23">
            <v>0</v>
          </cell>
          <cell r="AG23">
            <v>50.999999999999986</v>
          </cell>
          <cell r="AH23">
            <v>2.0000000000000013</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13.888888888888889</v>
          </cell>
          <cell r="BC23">
            <v>14.722222222222223</v>
          </cell>
          <cell r="BD23">
            <v>0</v>
          </cell>
          <cell r="BE23">
            <v>0</v>
          </cell>
          <cell r="BF23">
            <v>0</v>
          </cell>
          <cell r="BG23">
            <v>0</v>
          </cell>
          <cell r="BH23">
            <v>0</v>
          </cell>
          <cell r="BI23">
            <v>0</v>
          </cell>
          <cell r="BJ23">
            <v>0.81999999999999773</v>
          </cell>
          <cell r="BK23">
            <v>0</v>
          </cell>
          <cell r="BL23">
            <v>2.2101161169811299</v>
          </cell>
          <cell r="BM23">
            <v>0</v>
          </cell>
          <cell r="BN23">
            <v>1</v>
          </cell>
          <cell r="BO23">
            <v>1</v>
          </cell>
          <cell r="BP23">
            <v>0</v>
          </cell>
        </row>
        <row r="24">
          <cell r="A24">
            <v>230</v>
          </cell>
          <cell r="B24">
            <v>124582</v>
          </cell>
          <cell r="C24">
            <v>9352076</v>
          </cell>
          <cell r="D24" t="str">
            <v>Fairfield Infant School</v>
          </cell>
          <cell r="E24" t="str">
            <v>Primary</v>
          </cell>
          <cell r="F24">
            <v>0</v>
          </cell>
          <cell r="G24">
            <v>1</v>
          </cell>
          <cell r="H24">
            <v>0</v>
          </cell>
          <cell r="I24">
            <v>0</v>
          </cell>
          <cell r="J24">
            <v>3</v>
          </cell>
          <cell r="K24">
            <v>0</v>
          </cell>
          <cell r="L24">
            <v>0</v>
          </cell>
          <cell r="M24">
            <v>0</v>
          </cell>
          <cell r="N24">
            <v>259</v>
          </cell>
          <cell r="O24">
            <v>259</v>
          </cell>
          <cell r="P24">
            <v>89</v>
          </cell>
          <cell r="Q24">
            <v>170</v>
          </cell>
          <cell r="R24">
            <v>0</v>
          </cell>
          <cell r="S24">
            <v>0</v>
          </cell>
          <cell r="T24">
            <v>0</v>
          </cell>
          <cell r="U24">
            <v>0</v>
          </cell>
          <cell r="V24">
            <v>0</v>
          </cell>
          <cell r="W24">
            <v>0</v>
          </cell>
          <cell r="X24">
            <v>0</v>
          </cell>
          <cell r="Y24">
            <v>0</v>
          </cell>
          <cell r="Z24">
            <v>0</v>
          </cell>
          <cell r="AA24">
            <v>259</v>
          </cell>
          <cell r="AB24">
            <v>86.333333333333329</v>
          </cell>
          <cell r="AC24">
            <v>33.999999999999929</v>
          </cell>
          <cell r="AD24">
            <v>33.999999999999929</v>
          </cell>
          <cell r="AE24">
            <v>0</v>
          </cell>
          <cell r="AF24">
            <v>0</v>
          </cell>
          <cell r="AG24">
            <v>152.00000000000003</v>
          </cell>
          <cell r="AH24">
            <v>33.999999999999929</v>
          </cell>
          <cell r="AI24">
            <v>73.000000000000043</v>
          </cell>
          <cell r="AJ24">
            <v>0</v>
          </cell>
          <cell r="AK24">
            <v>0</v>
          </cell>
          <cell r="AL24">
            <v>0</v>
          </cell>
          <cell r="AM24">
            <v>0</v>
          </cell>
          <cell r="AN24">
            <v>0</v>
          </cell>
          <cell r="AO24">
            <v>0</v>
          </cell>
          <cell r="AP24">
            <v>0</v>
          </cell>
          <cell r="AQ24">
            <v>0</v>
          </cell>
          <cell r="AR24">
            <v>0</v>
          </cell>
          <cell r="AS24">
            <v>0</v>
          </cell>
          <cell r="AT24">
            <v>0</v>
          </cell>
          <cell r="AU24">
            <v>13.711764705882343</v>
          </cell>
          <cell r="AV24">
            <v>27.423529411764584</v>
          </cell>
          <cell r="AW24">
            <v>27.423529411764584</v>
          </cell>
          <cell r="AX24">
            <v>0</v>
          </cell>
          <cell r="AY24">
            <v>0</v>
          </cell>
          <cell r="AZ24">
            <v>0</v>
          </cell>
          <cell r="BA24">
            <v>1.0156862745098039</v>
          </cell>
          <cell r="BB24">
            <v>69.888888888888886</v>
          </cell>
          <cell r="BC24">
            <v>106.47777777777777</v>
          </cell>
          <cell r="BD24">
            <v>0</v>
          </cell>
          <cell r="BE24">
            <v>0</v>
          </cell>
          <cell r="BF24">
            <v>0</v>
          </cell>
          <cell r="BG24">
            <v>0</v>
          </cell>
          <cell r="BH24">
            <v>0</v>
          </cell>
          <cell r="BI24">
            <v>0</v>
          </cell>
          <cell r="BJ24">
            <v>0</v>
          </cell>
          <cell r="BK24">
            <v>0</v>
          </cell>
          <cell r="BL24">
            <v>0.67824661230769201</v>
          </cell>
          <cell r="BM24">
            <v>0</v>
          </cell>
          <cell r="BN24">
            <v>0</v>
          </cell>
          <cell r="BO24">
            <v>1</v>
          </cell>
          <cell r="BP24">
            <v>0</v>
          </cell>
        </row>
        <row r="25">
          <cell r="A25">
            <v>237</v>
          </cell>
          <cell r="B25">
            <v>124584</v>
          </cell>
          <cell r="C25">
            <v>9352079</v>
          </cell>
          <cell r="D25" t="str">
            <v>Grundisburgh Primary School</v>
          </cell>
          <cell r="E25" t="str">
            <v>Primary</v>
          </cell>
          <cell r="F25">
            <v>0</v>
          </cell>
          <cell r="G25">
            <v>1</v>
          </cell>
          <cell r="H25">
            <v>0</v>
          </cell>
          <cell r="I25">
            <v>0</v>
          </cell>
          <cell r="J25">
            <v>7</v>
          </cell>
          <cell r="K25">
            <v>0</v>
          </cell>
          <cell r="L25">
            <v>0</v>
          </cell>
          <cell r="M25">
            <v>0</v>
          </cell>
          <cell r="N25">
            <v>173</v>
          </cell>
          <cell r="O25">
            <v>173</v>
          </cell>
          <cell r="P25">
            <v>25</v>
          </cell>
          <cell r="Q25">
            <v>148</v>
          </cell>
          <cell r="R25">
            <v>0</v>
          </cell>
          <cell r="S25">
            <v>0</v>
          </cell>
          <cell r="T25">
            <v>0</v>
          </cell>
          <cell r="U25">
            <v>0</v>
          </cell>
          <cell r="V25">
            <v>0</v>
          </cell>
          <cell r="W25">
            <v>0</v>
          </cell>
          <cell r="X25">
            <v>0</v>
          </cell>
          <cell r="Y25">
            <v>0</v>
          </cell>
          <cell r="Z25">
            <v>0</v>
          </cell>
          <cell r="AA25">
            <v>173</v>
          </cell>
          <cell r="AB25">
            <v>24.714285714285715</v>
          </cell>
          <cell r="AC25">
            <v>24.999999999999964</v>
          </cell>
          <cell r="AD25">
            <v>24.999999999999964</v>
          </cell>
          <cell r="AE25">
            <v>0</v>
          </cell>
          <cell r="AF25">
            <v>0</v>
          </cell>
          <cell r="AG25">
            <v>168.00000000000006</v>
          </cell>
          <cell r="AH25">
            <v>4.9999999999999929</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2.0473372781065087</v>
          </cell>
          <cell r="BB25">
            <v>29.374045801526716</v>
          </cell>
          <cell r="BC25">
            <v>34.335877862595417</v>
          </cell>
          <cell r="BD25">
            <v>0</v>
          </cell>
          <cell r="BE25">
            <v>0</v>
          </cell>
          <cell r="BF25">
            <v>0</v>
          </cell>
          <cell r="BG25">
            <v>0</v>
          </cell>
          <cell r="BH25">
            <v>0</v>
          </cell>
          <cell r="BI25">
            <v>0</v>
          </cell>
          <cell r="BJ25">
            <v>0</v>
          </cell>
          <cell r="BK25">
            <v>0</v>
          </cell>
          <cell r="BL25">
            <v>1.7969666361702099</v>
          </cell>
          <cell r="BM25">
            <v>0</v>
          </cell>
          <cell r="BN25">
            <v>0</v>
          </cell>
          <cell r="BO25">
            <v>1</v>
          </cell>
          <cell r="BP25">
            <v>0</v>
          </cell>
        </row>
        <row r="26">
          <cell r="A26">
            <v>245</v>
          </cell>
          <cell r="B26">
            <v>124588</v>
          </cell>
          <cell r="C26">
            <v>9352084</v>
          </cell>
          <cell r="D26" t="str">
            <v>Holbrook Primary School</v>
          </cell>
          <cell r="E26" t="str">
            <v>Primary</v>
          </cell>
          <cell r="F26">
            <v>0</v>
          </cell>
          <cell r="G26">
            <v>1</v>
          </cell>
          <cell r="H26">
            <v>0</v>
          </cell>
          <cell r="I26">
            <v>0</v>
          </cell>
          <cell r="J26">
            <v>7</v>
          </cell>
          <cell r="K26">
            <v>0</v>
          </cell>
          <cell r="L26">
            <v>0</v>
          </cell>
          <cell r="M26">
            <v>0</v>
          </cell>
          <cell r="N26">
            <v>178</v>
          </cell>
          <cell r="O26">
            <v>178</v>
          </cell>
          <cell r="P26">
            <v>30</v>
          </cell>
          <cell r="Q26">
            <v>148</v>
          </cell>
          <cell r="R26">
            <v>0</v>
          </cell>
          <cell r="S26">
            <v>0</v>
          </cell>
          <cell r="T26">
            <v>0</v>
          </cell>
          <cell r="U26">
            <v>0</v>
          </cell>
          <cell r="V26">
            <v>0</v>
          </cell>
          <cell r="W26">
            <v>0</v>
          </cell>
          <cell r="X26">
            <v>0</v>
          </cell>
          <cell r="Y26">
            <v>0</v>
          </cell>
          <cell r="Z26">
            <v>0</v>
          </cell>
          <cell r="AA26">
            <v>178</v>
          </cell>
          <cell r="AB26">
            <v>25.428571428571427</v>
          </cell>
          <cell r="AC26">
            <v>18.000000000000004</v>
          </cell>
          <cell r="AD26">
            <v>18.000000000000004</v>
          </cell>
          <cell r="AE26">
            <v>0</v>
          </cell>
          <cell r="AF26">
            <v>0</v>
          </cell>
          <cell r="AG26">
            <v>154.00000000000006</v>
          </cell>
          <cell r="AH26">
            <v>4.0000000000000089</v>
          </cell>
          <cell r="AI26">
            <v>8</v>
          </cell>
          <cell r="AJ26">
            <v>4.0000000000000089</v>
          </cell>
          <cell r="AK26">
            <v>8</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35.136690647482013</v>
          </cell>
          <cell r="BC26">
            <v>42.258992805755398</v>
          </cell>
          <cell r="BD26">
            <v>0</v>
          </cell>
          <cell r="BE26">
            <v>0</v>
          </cell>
          <cell r="BF26">
            <v>0</v>
          </cell>
          <cell r="BG26">
            <v>0</v>
          </cell>
          <cell r="BH26">
            <v>0</v>
          </cell>
          <cell r="BI26">
            <v>0</v>
          </cell>
          <cell r="BJ26">
            <v>0</v>
          </cell>
          <cell r="BK26">
            <v>0</v>
          </cell>
          <cell r="BL26">
            <v>1.52497501363636</v>
          </cell>
          <cell r="BM26">
            <v>0</v>
          </cell>
          <cell r="BN26">
            <v>0</v>
          </cell>
          <cell r="BO26">
            <v>1</v>
          </cell>
          <cell r="BP26">
            <v>0</v>
          </cell>
        </row>
        <row r="27">
          <cell r="A27">
            <v>246</v>
          </cell>
          <cell r="B27">
            <v>124589</v>
          </cell>
          <cell r="C27">
            <v>9352085</v>
          </cell>
          <cell r="D27" t="str">
            <v>Hollesley Primary School</v>
          </cell>
          <cell r="E27" t="str">
            <v>Primary</v>
          </cell>
          <cell r="F27">
            <v>0</v>
          </cell>
          <cell r="G27">
            <v>1</v>
          </cell>
          <cell r="H27">
            <v>0</v>
          </cell>
          <cell r="I27">
            <v>0</v>
          </cell>
          <cell r="J27">
            <v>7</v>
          </cell>
          <cell r="K27">
            <v>0</v>
          </cell>
          <cell r="L27">
            <v>0</v>
          </cell>
          <cell r="M27">
            <v>0</v>
          </cell>
          <cell r="N27">
            <v>105</v>
          </cell>
          <cell r="O27">
            <v>105</v>
          </cell>
          <cell r="P27">
            <v>16</v>
          </cell>
          <cell r="Q27">
            <v>89</v>
          </cell>
          <cell r="R27">
            <v>0</v>
          </cell>
          <cell r="S27">
            <v>0</v>
          </cell>
          <cell r="T27">
            <v>0</v>
          </cell>
          <cell r="U27">
            <v>0</v>
          </cell>
          <cell r="V27">
            <v>0</v>
          </cell>
          <cell r="W27">
            <v>0</v>
          </cell>
          <cell r="X27">
            <v>0</v>
          </cell>
          <cell r="Y27">
            <v>0</v>
          </cell>
          <cell r="Z27">
            <v>0</v>
          </cell>
          <cell r="AA27">
            <v>105</v>
          </cell>
          <cell r="AB27">
            <v>15</v>
          </cell>
          <cell r="AC27">
            <v>15.000000000000014</v>
          </cell>
          <cell r="AD27">
            <v>15.000000000000014</v>
          </cell>
          <cell r="AE27">
            <v>0</v>
          </cell>
          <cell r="AF27">
            <v>0</v>
          </cell>
          <cell r="AG27">
            <v>105</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2.3595505617977577</v>
          </cell>
          <cell r="AW27">
            <v>4.7191011235955056</v>
          </cell>
          <cell r="AX27">
            <v>0</v>
          </cell>
          <cell r="AY27">
            <v>0</v>
          </cell>
          <cell r="AZ27">
            <v>0</v>
          </cell>
          <cell r="BA27">
            <v>0</v>
          </cell>
          <cell r="BB27">
            <v>20.766666666666666</v>
          </cell>
          <cell r="BC27">
            <v>24.499999999999996</v>
          </cell>
          <cell r="BD27">
            <v>0</v>
          </cell>
          <cell r="BE27">
            <v>0</v>
          </cell>
          <cell r="BF27">
            <v>0</v>
          </cell>
          <cell r="BG27">
            <v>0</v>
          </cell>
          <cell r="BH27">
            <v>0</v>
          </cell>
          <cell r="BI27">
            <v>0</v>
          </cell>
          <cell r="BJ27">
            <v>1.7000000000000011</v>
          </cell>
          <cell r="BK27">
            <v>0</v>
          </cell>
          <cell r="BL27">
            <v>2.9649698693877502</v>
          </cell>
          <cell r="BM27">
            <v>0</v>
          </cell>
          <cell r="BN27">
            <v>1</v>
          </cell>
          <cell r="BO27">
            <v>1</v>
          </cell>
          <cell r="BP27">
            <v>0</v>
          </cell>
        </row>
        <row r="28">
          <cell r="A28">
            <v>309</v>
          </cell>
          <cell r="B28">
            <v>124593</v>
          </cell>
          <cell r="C28">
            <v>9352089</v>
          </cell>
          <cell r="D28" t="str">
            <v>Heath Primary School, Kesgrave</v>
          </cell>
          <cell r="E28" t="str">
            <v>Primary</v>
          </cell>
          <cell r="F28">
            <v>0</v>
          </cell>
          <cell r="G28">
            <v>1</v>
          </cell>
          <cell r="H28">
            <v>0</v>
          </cell>
          <cell r="I28">
            <v>0</v>
          </cell>
          <cell r="J28">
            <v>7</v>
          </cell>
          <cell r="K28">
            <v>0</v>
          </cell>
          <cell r="L28">
            <v>0</v>
          </cell>
          <cell r="M28">
            <v>0</v>
          </cell>
          <cell r="N28">
            <v>574</v>
          </cell>
          <cell r="O28">
            <v>574</v>
          </cell>
          <cell r="P28">
            <v>61</v>
          </cell>
          <cell r="Q28">
            <v>513</v>
          </cell>
          <cell r="R28">
            <v>0</v>
          </cell>
          <cell r="S28">
            <v>0</v>
          </cell>
          <cell r="T28">
            <v>0</v>
          </cell>
          <cell r="U28">
            <v>0</v>
          </cell>
          <cell r="V28">
            <v>0</v>
          </cell>
          <cell r="W28">
            <v>0</v>
          </cell>
          <cell r="X28">
            <v>0</v>
          </cell>
          <cell r="Y28">
            <v>0</v>
          </cell>
          <cell r="Z28">
            <v>0</v>
          </cell>
          <cell r="AA28">
            <v>574</v>
          </cell>
          <cell r="AB28">
            <v>82</v>
          </cell>
          <cell r="AC28">
            <v>55.000000000000028</v>
          </cell>
          <cell r="AD28">
            <v>55.000000000000028</v>
          </cell>
          <cell r="AE28">
            <v>0</v>
          </cell>
          <cell r="AF28">
            <v>0</v>
          </cell>
          <cell r="AG28">
            <v>563</v>
          </cell>
          <cell r="AH28">
            <v>4.0000000000000009</v>
          </cell>
          <cell r="AI28">
            <v>2.9999999999999978</v>
          </cell>
          <cell r="AJ28">
            <v>2.9999999999999978</v>
          </cell>
          <cell r="AK28">
            <v>0.99999999999999734</v>
          </cell>
          <cell r="AL28">
            <v>0</v>
          </cell>
          <cell r="AM28">
            <v>0</v>
          </cell>
          <cell r="AN28">
            <v>0</v>
          </cell>
          <cell r="AO28">
            <v>0</v>
          </cell>
          <cell r="AP28">
            <v>0</v>
          </cell>
          <cell r="AQ28">
            <v>0</v>
          </cell>
          <cell r="AR28">
            <v>0</v>
          </cell>
          <cell r="AS28">
            <v>0</v>
          </cell>
          <cell r="AT28">
            <v>0</v>
          </cell>
          <cell r="AU28">
            <v>5.5945419103313805</v>
          </cell>
          <cell r="AV28">
            <v>14.5458089668616</v>
          </cell>
          <cell r="AW28">
            <v>19.021442495126713</v>
          </cell>
          <cell r="AX28">
            <v>0</v>
          </cell>
          <cell r="AY28">
            <v>0</v>
          </cell>
          <cell r="AZ28">
            <v>0</v>
          </cell>
          <cell r="BA28">
            <v>2.855721393034826</v>
          </cell>
          <cell r="BB28">
            <v>130.65970772442589</v>
          </cell>
          <cell r="BC28">
            <v>146.19624217118999</v>
          </cell>
          <cell r="BD28">
            <v>0</v>
          </cell>
          <cell r="BE28">
            <v>0</v>
          </cell>
          <cell r="BF28">
            <v>0</v>
          </cell>
          <cell r="BG28">
            <v>0</v>
          </cell>
          <cell r="BH28">
            <v>0</v>
          </cell>
          <cell r="BI28">
            <v>0</v>
          </cell>
          <cell r="BJ28">
            <v>0</v>
          </cell>
          <cell r="BK28">
            <v>0</v>
          </cell>
          <cell r="BL28">
            <v>0.67492593315068505</v>
          </cell>
          <cell r="BM28">
            <v>0</v>
          </cell>
          <cell r="BN28">
            <v>0</v>
          </cell>
          <cell r="BO28">
            <v>1</v>
          </cell>
          <cell r="BP28">
            <v>0</v>
          </cell>
        </row>
        <row r="29">
          <cell r="A29">
            <v>310</v>
          </cell>
          <cell r="B29">
            <v>124595</v>
          </cell>
          <cell r="C29">
            <v>9352092</v>
          </cell>
          <cell r="D29" t="str">
            <v>Bealings School</v>
          </cell>
          <cell r="E29" t="str">
            <v>Primary</v>
          </cell>
          <cell r="F29">
            <v>0</v>
          </cell>
          <cell r="G29">
            <v>1</v>
          </cell>
          <cell r="H29">
            <v>0</v>
          </cell>
          <cell r="I29">
            <v>0</v>
          </cell>
          <cell r="J29">
            <v>7</v>
          </cell>
          <cell r="K29">
            <v>0</v>
          </cell>
          <cell r="L29">
            <v>0</v>
          </cell>
          <cell r="M29">
            <v>0</v>
          </cell>
          <cell r="N29">
            <v>110</v>
          </cell>
          <cell r="O29">
            <v>110</v>
          </cell>
          <cell r="P29">
            <v>21</v>
          </cell>
          <cell r="Q29">
            <v>89</v>
          </cell>
          <cell r="R29">
            <v>0</v>
          </cell>
          <cell r="S29">
            <v>0</v>
          </cell>
          <cell r="T29">
            <v>0</v>
          </cell>
          <cell r="U29">
            <v>0</v>
          </cell>
          <cell r="V29">
            <v>0</v>
          </cell>
          <cell r="W29">
            <v>0</v>
          </cell>
          <cell r="X29">
            <v>0</v>
          </cell>
          <cell r="Y29">
            <v>0</v>
          </cell>
          <cell r="Z29">
            <v>0</v>
          </cell>
          <cell r="AA29">
            <v>110</v>
          </cell>
          <cell r="AB29">
            <v>15.714285714285714</v>
          </cell>
          <cell r="AC29">
            <v>5.0000000000000044</v>
          </cell>
          <cell r="AD29">
            <v>5.0925925925925926</v>
          </cell>
          <cell r="AE29">
            <v>0</v>
          </cell>
          <cell r="AF29">
            <v>0</v>
          </cell>
          <cell r="AG29">
            <v>106.00000000000003</v>
          </cell>
          <cell r="AH29">
            <v>3.0000000000000031</v>
          </cell>
          <cell r="AI29">
            <v>1</v>
          </cell>
          <cell r="AJ29">
            <v>0</v>
          </cell>
          <cell r="AK29">
            <v>0</v>
          </cell>
          <cell r="AL29">
            <v>0</v>
          </cell>
          <cell r="AM29">
            <v>0</v>
          </cell>
          <cell r="AN29">
            <v>0</v>
          </cell>
          <cell r="AO29">
            <v>0</v>
          </cell>
          <cell r="AP29">
            <v>0</v>
          </cell>
          <cell r="AQ29">
            <v>0</v>
          </cell>
          <cell r="AR29">
            <v>0</v>
          </cell>
          <cell r="AS29">
            <v>0</v>
          </cell>
          <cell r="AT29">
            <v>0</v>
          </cell>
          <cell r="AU29">
            <v>0</v>
          </cell>
          <cell r="AV29">
            <v>1.2359550561797779</v>
          </cell>
          <cell r="AW29">
            <v>2.4719101123595557</v>
          </cell>
          <cell r="AX29">
            <v>0</v>
          </cell>
          <cell r="AY29">
            <v>0</v>
          </cell>
          <cell r="AZ29">
            <v>0</v>
          </cell>
          <cell r="BA29">
            <v>0</v>
          </cell>
          <cell r="BB29">
            <v>21.238636363636363</v>
          </cell>
          <cell r="BC29">
            <v>26.25</v>
          </cell>
          <cell r="BD29">
            <v>0</v>
          </cell>
          <cell r="BE29">
            <v>0</v>
          </cell>
          <cell r="BF29">
            <v>0</v>
          </cell>
          <cell r="BG29">
            <v>0</v>
          </cell>
          <cell r="BH29">
            <v>0</v>
          </cell>
          <cell r="BI29">
            <v>0</v>
          </cell>
          <cell r="BJ29">
            <v>0</v>
          </cell>
          <cell r="BK29">
            <v>0</v>
          </cell>
          <cell r="BL29">
            <v>1.2484646367346901</v>
          </cell>
          <cell r="BM29">
            <v>0</v>
          </cell>
          <cell r="BN29">
            <v>0</v>
          </cell>
          <cell r="BO29">
            <v>1</v>
          </cell>
          <cell r="BP29">
            <v>0</v>
          </cell>
        </row>
        <row r="30">
          <cell r="A30">
            <v>314</v>
          </cell>
          <cell r="B30">
            <v>124597</v>
          </cell>
          <cell r="C30">
            <v>9352095</v>
          </cell>
          <cell r="D30" t="str">
            <v>Melton Primary School</v>
          </cell>
          <cell r="E30" t="str">
            <v>Primary</v>
          </cell>
          <cell r="F30">
            <v>0</v>
          </cell>
          <cell r="G30">
            <v>1</v>
          </cell>
          <cell r="H30">
            <v>0</v>
          </cell>
          <cell r="I30">
            <v>0</v>
          </cell>
          <cell r="J30">
            <v>7</v>
          </cell>
          <cell r="K30">
            <v>0</v>
          </cell>
          <cell r="L30">
            <v>0</v>
          </cell>
          <cell r="M30">
            <v>0</v>
          </cell>
          <cell r="N30">
            <v>160</v>
          </cell>
          <cell r="O30">
            <v>160</v>
          </cell>
          <cell r="P30">
            <v>29</v>
          </cell>
          <cell r="Q30">
            <v>131</v>
          </cell>
          <cell r="R30">
            <v>0</v>
          </cell>
          <cell r="S30">
            <v>0</v>
          </cell>
          <cell r="T30">
            <v>0</v>
          </cell>
          <cell r="U30">
            <v>0</v>
          </cell>
          <cell r="V30">
            <v>0</v>
          </cell>
          <cell r="W30">
            <v>0</v>
          </cell>
          <cell r="X30">
            <v>0</v>
          </cell>
          <cell r="Y30">
            <v>0</v>
          </cell>
          <cell r="Z30">
            <v>0</v>
          </cell>
          <cell r="AA30">
            <v>160</v>
          </cell>
          <cell r="AB30">
            <v>22.857142857142858</v>
          </cell>
          <cell r="AC30">
            <v>37</v>
          </cell>
          <cell r="AD30">
            <v>37</v>
          </cell>
          <cell r="AE30">
            <v>0</v>
          </cell>
          <cell r="AF30">
            <v>0</v>
          </cell>
          <cell r="AG30">
            <v>151</v>
          </cell>
          <cell r="AH30">
            <v>8</v>
          </cell>
          <cell r="AI30">
            <v>0</v>
          </cell>
          <cell r="AJ30">
            <v>0</v>
          </cell>
          <cell r="AK30">
            <v>1</v>
          </cell>
          <cell r="AL30">
            <v>0</v>
          </cell>
          <cell r="AM30">
            <v>0</v>
          </cell>
          <cell r="AN30">
            <v>0</v>
          </cell>
          <cell r="AO30">
            <v>0</v>
          </cell>
          <cell r="AP30">
            <v>0</v>
          </cell>
          <cell r="AQ30">
            <v>0</v>
          </cell>
          <cell r="AR30">
            <v>0</v>
          </cell>
          <cell r="AS30">
            <v>0</v>
          </cell>
          <cell r="AT30">
            <v>0</v>
          </cell>
          <cell r="AU30">
            <v>1.2213740458015263</v>
          </cell>
          <cell r="AV30">
            <v>2.4427480916030562</v>
          </cell>
          <cell r="AW30">
            <v>2.4427480916030562</v>
          </cell>
          <cell r="AX30">
            <v>0</v>
          </cell>
          <cell r="AY30">
            <v>0</v>
          </cell>
          <cell r="AZ30">
            <v>0</v>
          </cell>
          <cell r="BA30">
            <v>0</v>
          </cell>
          <cell r="BB30">
            <v>43.314516129032256</v>
          </cell>
          <cell r="BC30">
            <v>52.903225806451609</v>
          </cell>
          <cell r="BD30">
            <v>0</v>
          </cell>
          <cell r="BE30">
            <v>0</v>
          </cell>
          <cell r="BF30">
            <v>0</v>
          </cell>
          <cell r="BG30">
            <v>0</v>
          </cell>
          <cell r="BH30">
            <v>0</v>
          </cell>
          <cell r="BI30">
            <v>0</v>
          </cell>
          <cell r="BJ30">
            <v>8.4</v>
          </cell>
          <cell r="BK30">
            <v>0</v>
          </cell>
          <cell r="BL30">
            <v>1.04781462010582</v>
          </cell>
          <cell r="BM30">
            <v>0</v>
          </cell>
          <cell r="BN30">
            <v>0</v>
          </cell>
          <cell r="BO30">
            <v>1</v>
          </cell>
          <cell r="BP30">
            <v>0</v>
          </cell>
        </row>
        <row r="31">
          <cell r="A31">
            <v>318</v>
          </cell>
          <cell r="B31">
            <v>124602</v>
          </cell>
          <cell r="C31">
            <v>9352101</v>
          </cell>
          <cell r="D31" t="str">
            <v>Otley Primary School</v>
          </cell>
          <cell r="E31" t="str">
            <v>Primary</v>
          </cell>
          <cell r="F31">
            <v>0</v>
          </cell>
          <cell r="G31">
            <v>1</v>
          </cell>
          <cell r="H31">
            <v>0</v>
          </cell>
          <cell r="I31">
            <v>0</v>
          </cell>
          <cell r="J31">
            <v>7</v>
          </cell>
          <cell r="K31">
            <v>0</v>
          </cell>
          <cell r="L31">
            <v>0</v>
          </cell>
          <cell r="M31">
            <v>0</v>
          </cell>
          <cell r="N31">
            <v>54</v>
          </cell>
          <cell r="O31">
            <v>54</v>
          </cell>
          <cell r="P31">
            <v>11</v>
          </cell>
          <cell r="Q31">
            <v>43</v>
          </cell>
          <cell r="R31">
            <v>0</v>
          </cell>
          <cell r="S31">
            <v>0</v>
          </cell>
          <cell r="T31">
            <v>0</v>
          </cell>
          <cell r="U31">
            <v>0</v>
          </cell>
          <cell r="V31">
            <v>0</v>
          </cell>
          <cell r="W31">
            <v>0</v>
          </cell>
          <cell r="X31">
            <v>0</v>
          </cell>
          <cell r="Y31">
            <v>0</v>
          </cell>
          <cell r="Z31">
            <v>0</v>
          </cell>
          <cell r="AA31">
            <v>54</v>
          </cell>
          <cell r="AB31">
            <v>7.7142857142857144</v>
          </cell>
          <cell r="AC31">
            <v>4.0000000000000009</v>
          </cell>
          <cell r="AD31">
            <v>5.6842105263157894</v>
          </cell>
          <cell r="AE31">
            <v>0</v>
          </cell>
          <cell r="AF31">
            <v>0</v>
          </cell>
          <cell r="AG31">
            <v>52</v>
          </cell>
          <cell r="AH31">
            <v>0.999999999999999</v>
          </cell>
          <cell r="AI31">
            <v>0</v>
          </cell>
          <cell r="AJ31">
            <v>0.999999999999999</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21.5</v>
          </cell>
          <cell r="BC31">
            <v>27</v>
          </cell>
          <cell r="BD31">
            <v>0</v>
          </cell>
          <cell r="BE31">
            <v>0</v>
          </cell>
          <cell r="BF31">
            <v>0</v>
          </cell>
          <cell r="BG31">
            <v>0</v>
          </cell>
          <cell r="BH31">
            <v>0</v>
          </cell>
          <cell r="BI31">
            <v>0</v>
          </cell>
          <cell r="BJ31">
            <v>0</v>
          </cell>
          <cell r="BK31">
            <v>0</v>
          </cell>
          <cell r="BL31">
            <v>2.0064110749999999</v>
          </cell>
          <cell r="BM31">
            <v>0</v>
          </cell>
          <cell r="BN31">
            <v>1</v>
          </cell>
          <cell r="BO31">
            <v>1</v>
          </cell>
          <cell r="BP31">
            <v>0</v>
          </cell>
        </row>
        <row r="32">
          <cell r="A32">
            <v>97</v>
          </cell>
          <cell r="B32">
            <v>124607</v>
          </cell>
          <cell r="C32">
            <v>9352108</v>
          </cell>
          <cell r="D32" t="str">
            <v>Snape Community Primary School</v>
          </cell>
          <cell r="E32" t="str">
            <v>Primary</v>
          </cell>
          <cell r="F32">
            <v>0</v>
          </cell>
          <cell r="G32">
            <v>1</v>
          </cell>
          <cell r="H32">
            <v>0</v>
          </cell>
          <cell r="I32">
            <v>0</v>
          </cell>
          <cell r="J32">
            <v>7</v>
          </cell>
          <cell r="K32">
            <v>0</v>
          </cell>
          <cell r="L32">
            <v>0</v>
          </cell>
          <cell r="M32">
            <v>0</v>
          </cell>
          <cell r="N32">
            <v>61</v>
          </cell>
          <cell r="O32">
            <v>61</v>
          </cell>
          <cell r="P32">
            <v>11</v>
          </cell>
          <cell r="Q32">
            <v>50</v>
          </cell>
          <cell r="R32">
            <v>0</v>
          </cell>
          <cell r="S32">
            <v>0</v>
          </cell>
          <cell r="T32">
            <v>0</v>
          </cell>
          <cell r="U32">
            <v>0</v>
          </cell>
          <cell r="V32">
            <v>0</v>
          </cell>
          <cell r="W32">
            <v>0</v>
          </cell>
          <cell r="X32">
            <v>0</v>
          </cell>
          <cell r="Y32">
            <v>0</v>
          </cell>
          <cell r="Z32">
            <v>0</v>
          </cell>
          <cell r="AA32">
            <v>61</v>
          </cell>
          <cell r="AB32">
            <v>8.7142857142857135</v>
          </cell>
          <cell r="AC32">
            <v>14.999999999999982</v>
          </cell>
          <cell r="AD32">
            <v>14.999999999999982</v>
          </cell>
          <cell r="AE32">
            <v>0</v>
          </cell>
          <cell r="AF32">
            <v>0</v>
          </cell>
          <cell r="AG32">
            <v>53.999999999999986</v>
          </cell>
          <cell r="AH32">
            <v>5.9999999999999991</v>
          </cell>
          <cell r="AI32">
            <v>0.99999999999999878</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20.930232558139537</v>
          </cell>
          <cell r="BC32">
            <v>25.534883720930235</v>
          </cell>
          <cell r="BD32">
            <v>0</v>
          </cell>
          <cell r="BE32">
            <v>0</v>
          </cell>
          <cell r="BF32">
            <v>0</v>
          </cell>
          <cell r="BG32">
            <v>0</v>
          </cell>
          <cell r="BH32">
            <v>0</v>
          </cell>
          <cell r="BI32">
            <v>0</v>
          </cell>
          <cell r="BJ32">
            <v>3.3400000000000163</v>
          </cell>
          <cell r="BK32">
            <v>0</v>
          </cell>
          <cell r="BL32">
            <v>2.1470715285714301</v>
          </cell>
          <cell r="BM32">
            <v>0</v>
          </cell>
          <cell r="BN32">
            <v>1</v>
          </cell>
          <cell r="BO32">
            <v>1</v>
          </cell>
          <cell r="BP32">
            <v>0</v>
          </cell>
        </row>
        <row r="33">
          <cell r="A33">
            <v>324</v>
          </cell>
          <cell r="B33">
            <v>124609</v>
          </cell>
          <cell r="C33">
            <v>9352110</v>
          </cell>
          <cell r="D33" t="str">
            <v>Somersham Primary School</v>
          </cell>
          <cell r="E33" t="str">
            <v>Primary</v>
          </cell>
          <cell r="F33">
            <v>0</v>
          </cell>
          <cell r="G33">
            <v>1</v>
          </cell>
          <cell r="H33">
            <v>0</v>
          </cell>
          <cell r="I33">
            <v>0</v>
          </cell>
          <cell r="J33">
            <v>7</v>
          </cell>
          <cell r="K33">
            <v>0</v>
          </cell>
          <cell r="L33">
            <v>0</v>
          </cell>
          <cell r="M33">
            <v>0</v>
          </cell>
          <cell r="N33">
            <v>88</v>
          </cell>
          <cell r="O33">
            <v>88</v>
          </cell>
          <cell r="P33">
            <v>6</v>
          </cell>
          <cell r="Q33">
            <v>82</v>
          </cell>
          <cell r="R33">
            <v>0</v>
          </cell>
          <cell r="S33">
            <v>0</v>
          </cell>
          <cell r="T33">
            <v>0</v>
          </cell>
          <cell r="U33">
            <v>0</v>
          </cell>
          <cell r="V33">
            <v>0</v>
          </cell>
          <cell r="W33">
            <v>0</v>
          </cell>
          <cell r="X33">
            <v>0</v>
          </cell>
          <cell r="Y33">
            <v>0</v>
          </cell>
          <cell r="Z33">
            <v>0</v>
          </cell>
          <cell r="AA33">
            <v>88</v>
          </cell>
          <cell r="AB33">
            <v>12.571428571428571</v>
          </cell>
          <cell r="AC33">
            <v>10.000000000000032</v>
          </cell>
          <cell r="AD33">
            <v>15.914893617021278</v>
          </cell>
          <cell r="AE33">
            <v>0</v>
          </cell>
          <cell r="AF33">
            <v>0</v>
          </cell>
          <cell r="AG33">
            <v>87.000000000000028</v>
          </cell>
          <cell r="AH33">
            <v>0</v>
          </cell>
          <cell r="AI33">
            <v>0</v>
          </cell>
          <cell r="AJ33">
            <v>0</v>
          </cell>
          <cell r="AK33">
            <v>0</v>
          </cell>
          <cell r="AL33">
            <v>1.0000000000000033</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24.404761904761905</v>
          </cell>
          <cell r="BC33">
            <v>26.19047619047619</v>
          </cell>
          <cell r="BD33">
            <v>0</v>
          </cell>
          <cell r="BE33">
            <v>0</v>
          </cell>
          <cell r="BF33">
            <v>0</v>
          </cell>
          <cell r="BG33">
            <v>0</v>
          </cell>
          <cell r="BH33">
            <v>0</v>
          </cell>
          <cell r="BI33">
            <v>0</v>
          </cell>
          <cell r="BJ33">
            <v>0</v>
          </cell>
          <cell r="BK33">
            <v>0</v>
          </cell>
          <cell r="BL33">
            <v>2.1071623622950799</v>
          </cell>
          <cell r="BM33">
            <v>0</v>
          </cell>
          <cell r="BN33">
            <v>1</v>
          </cell>
          <cell r="BO33">
            <v>1</v>
          </cell>
          <cell r="BP33">
            <v>0</v>
          </cell>
        </row>
        <row r="34">
          <cell r="A34">
            <v>333</v>
          </cell>
          <cell r="B34">
            <v>124613</v>
          </cell>
          <cell r="C34">
            <v>9352117</v>
          </cell>
          <cell r="D34" t="str">
            <v>Trimley St Mary Primary School</v>
          </cell>
          <cell r="E34" t="str">
            <v>Primary</v>
          </cell>
          <cell r="F34">
            <v>0</v>
          </cell>
          <cell r="G34">
            <v>1</v>
          </cell>
          <cell r="H34">
            <v>0</v>
          </cell>
          <cell r="I34">
            <v>0</v>
          </cell>
          <cell r="J34">
            <v>7</v>
          </cell>
          <cell r="K34">
            <v>0</v>
          </cell>
          <cell r="L34">
            <v>0</v>
          </cell>
          <cell r="M34">
            <v>0</v>
          </cell>
          <cell r="N34">
            <v>374</v>
          </cell>
          <cell r="O34">
            <v>374</v>
          </cell>
          <cell r="P34">
            <v>46</v>
          </cell>
          <cell r="Q34">
            <v>328</v>
          </cell>
          <cell r="R34">
            <v>0</v>
          </cell>
          <cell r="S34">
            <v>0</v>
          </cell>
          <cell r="T34">
            <v>0</v>
          </cell>
          <cell r="U34">
            <v>0</v>
          </cell>
          <cell r="V34">
            <v>0</v>
          </cell>
          <cell r="W34">
            <v>0</v>
          </cell>
          <cell r="X34">
            <v>0</v>
          </cell>
          <cell r="Y34">
            <v>0</v>
          </cell>
          <cell r="Z34">
            <v>0</v>
          </cell>
          <cell r="AA34">
            <v>374</v>
          </cell>
          <cell r="AB34">
            <v>53.428571428571431</v>
          </cell>
          <cell r="AC34">
            <v>42.000000000000107</v>
          </cell>
          <cell r="AD34">
            <v>58.647814910025708</v>
          </cell>
          <cell r="AE34">
            <v>0</v>
          </cell>
          <cell r="AF34">
            <v>0</v>
          </cell>
          <cell r="AG34">
            <v>307</v>
          </cell>
          <cell r="AH34">
            <v>7.9999999999999991</v>
          </cell>
          <cell r="AI34">
            <v>57.999999999999879</v>
          </cell>
          <cell r="AJ34">
            <v>0</v>
          </cell>
          <cell r="AK34">
            <v>0.99999999999999989</v>
          </cell>
          <cell r="AL34">
            <v>0</v>
          </cell>
          <cell r="AM34">
            <v>0</v>
          </cell>
          <cell r="AN34">
            <v>0</v>
          </cell>
          <cell r="AO34">
            <v>0</v>
          </cell>
          <cell r="AP34">
            <v>0</v>
          </cell>
          <cell r="AQ34">
            <v>0</v>
          </cell>
          <cell r="AR34">
            <v>0</v>
          </cell>
          <cell r="AS34">
            <v>0</v>
          </cell>
          <cell r="AT34">
            <v>0</v>
          </cell>
          <cell r="AU34">
            <v>0</v>
          </cell>
          <cell r="AV34">
            <v>0</v>
          </cell>
          <cell r="AW34">
            <v>1.1402439024390252</v>
          </cell>
          <cell r="AX34">
            <v>0</v>
          </cell>
          <cell r="AY34">
            <v>0</v>
          </cell>
          <cell r="AZ34">
            <v>0</v>
          </cell>
          <cell r="BA34">
            <v>6.7300771208226227</v>
          </cell>
          <cell r="BB34">
            <v>124.95238095238095</v>
          </cell>
          <cell r="BC34">
            <v>142.47619047619048</v>
          </cell>
          <cell r="BD34">
            <v>0</v>
          </cell>
          <cell r="BE34">
            <v>0</v>
          </cell>
          <cell r="BF34">
            <v>0</v>
          </cell>
          <cell r="BG34">
            <v>0</v>
          </cell>
          <cell r="BH34">
            <v>0</v>
          </cell>
          <cell r="BI34">
            <v>0</v>
          </cell>
          <cell r="BJ34">
            <v>0</v>
          </cell>
          <cell r="BK34">
            <v>0</v>
          </cell>
          <cell r="BL34">
            <v>0.87738007584905697</v>
          </cell>
          <cell r="BM34">
            <v>0</v>
          </cell>
          <cell r="BN34">
            <v>0</v>
          </cell>
          <cell r="BO34">
            <v>1</v>
          </cell>
          <cell r="BP34">
            <v>0</v>
          </cell>
        </row>
        <row r="35">
          <cell r="A35">
            <v>332</v>
          </cell>
          <cell r="B35">
            <v>124614</v>
          </cell>
          <cell r="C35">
            <v>9352118</v>
          </cell>
          <cell r="D35" t="str">
            <v>Trimley St Martin Primary School</v>
          </cell>
          <cell r="E35" t="str">
            <v>Primary</v>
          </cell>
          <cell r="F35">
            <v>0</v>
          </cell>
          <cell r="G35">
            <v>1</v>
          </cell>
          <cell r="H35">
            <v>0</v>
          </cell>
          <cell r="I35">
            <v>0</v>
          </cell>
          <cell r="J35">
            <v>7</v>
          </cell>
          <cell r="K35">
            <v>0</v>
          </cell>
          <cell r="L35">
            <v>0</v>
          </cell>
          <cell r="M35">
            <v>0</v>
          </cell>
          <cell r="N35">
            <v>199</v>
          </cell>
          <cell r="O35">
            <v>199</v>
          </cell>
          <cell r="P35">
            <v>27</v>
          </cell>
          <cell r="Q35">
            <v>172</v>
          </cell>
          <cell r="R35">
            <v>0</v>
          </cell>
          <cell r="S35">
            <v>0</v>
          </cell>
          <cell r="T35">
            <v>0</v>
          </cell>
          <cell r="U35">
            <v>0</v>
          </cell>
          <cell r="V35">
            <v>0</v>
          </cell>
          <cell r="W35">
            <v>0</v>
          </cell>
          <cell r="X35">
            <v>0</v>
          </cell>
          <cell r="Y35">
            <v>0</v>
          </cell>
          <cell r="Z35">
            <v>0</v>
          </cell>
          <cell r="AA35">
            <v>199</v>
          </cell>
          <cell r="AB35">
            <v>28.428571428571427</v>
          </cell>
          <cell r="AC35">
            <v>19.000000000000007</v>
          </cell>
          <cell r="AD35">
            <v>22.436274509803923</v>
          </cell>
          <cell r="AE35">
            <v>0</v>
          </cell>
          <cell r="AF35">
            <v>0</v>
          </cell>
          <cell r="AG35">
            <v>168.84848484848493</v>
          </cell>
          <cell r="AH35">
            <v>4.0202020202020199</v>
          </cell>
          <cell r="AI35">
            <v>25.126262626262573</v>
          </cell>
          <cell r="AJ35">
            <v>0</v>
          </cell>
          <cell r="AK35">
            <v>1.005050505050505</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52.843373493975903</v>
          </cell>
          <cell r="BC35">
            <v>61.138554216867469</v>
          </cell>
          <cell r="BD35">
            <v>0</v>
          </cell>
          <cell r="BE35">
            <v>0</v>
          </cell>
          <cell r="BF35">
            <v>0</v>
          </cell>
          <cell r="BG35">
            <v>0</v>
          </cell>
          <cell r="BH35">
            <v>0</v>
          </cell>
          <cell r="BI35">
            <v>0</v>
          </cell>
          <cell r="BJ35">
            <v>0</v>
          </cell>
          <cell r="BK35">
            <v>0</v>
          </cell>
          <cell r="BL35">
            <v>1.2740234460526301</v>
          </cell>
          <cell r="BM35">
            <v>0</v>
          </cell>
          <cell r="BN35">
            <v>0</v>
          </cell>
          <cell r="BO35">
            <v>1</v>
          </cell>
          <cell r="BP35">
            <v>0</v>
          </cell>
        </row>
        <row r="36">
          <cell r="A36">
            <v>337</v>
          </cell>
          <cell r="B36">
            <v>124615</v>
          </cell>
          <cell r="C36">
            <v>9352121</v>
          </cell>
          <cell r="D36" t="str">
            <v>Waldringfield Primary School</v>
          </cell>
          <cell r="E36" t="str">
            <v>Primary</v>
          </cell>
          <cell r="F36">
            <v>0</v>
          </cell>
          <cell r="G36">
            <v>1</v>
          </cell>
          <cell r="H36">
            <v>0</v>
          </cell>
          <cell r="I36">
            <v>0</v>
          </cell>
          <cell r="J36">
            <v>7</v>
          </cell>
          <cell r="K36">
            <v>0</v>
          </cell>
          <cell r="L36">
            <v>0</v>
          </cell>
          <cell r="M36">
            <v>0</v>
          </cell>
          <cell r="N36">
            <v>103</v>
          </cell>
          <cell r="O36">
            <v>103</v>
          </cell>
          <cell r="P36">
            <v>14</v>
          </cell>
          <cell r="Q36">
            <v>89</v>
          </cell>
          <cell r="R36">
            <v>0</v>
          </cell>
          <cell r="S36">
            <v>0</v>
          </cell>
          <cell r="T36">
            <v>0</v>
          </cell>
          <cell r="U36">
            <v>0</v>
          </cell>
          <cell r="V36">
            <v>0</v>
          </cell>
          <cell r="W36">
            <v>0</v>
          </cell>
          <cell r="X36">
            <v>0</v>
          </cell>
          <cell r="Y36">
            <v>0</v>
          </cell>
          <cell r="Z36">
            <v>0</v>
          </cell>
          <cell r="AA36">
            <v>103</v>
          </cell>
          <cell r="AB36">
            <v>14.714285714285714</v>
          </cell>
          <cell r="AC36">
            <v>4.9999999999999947</v>
          </cell>
          <cell r="AD36">
            <v>13.804123711340205</v>
          </cell>
          <cell r="AE36">
            <v>0</v>
          </cell>
          <cell r="AF36">
            <v>0</v>
          </cell>
          <cell r="AG36">
            <v>89.999999999999972</v>
          </cell>
          <cell r="AH36">
            <v>1</v>
          </cell>
          <cell r="AI36">
            <v>5.9999999999999982</v>
          </cell>
          <cell r="AJ36">
            <v>2.9999999999999991</v>
          </cell>
          <cell r="AK36">
            <v>2.9999999999999991</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16.558139534883722</v>
          </cell>
          <cell r="BC36">
            <v>19.162790697674417</v>
          </cell>
          <cell r="BD36">
            <v>0</v>
          </cell>
          <cell r="BE36">
            <v>0</v>
          </cell>
          <cell r="BF36">
            <v>0</v>
          </cell>
          <cell r="BG36">
            <v>0</v>
          </cell>
          <cell r="BH36">
            <v>0</v>
          </cell>
          <cell r="BI36">
            <v>0</v>
          </cell>
          <cell r="BJ36">
            <v>0</v>
          </cell>
          <cell r="BK36">
            <v>0</v>
          </cell>
          <cell r="BL36">
            <v>2.0515038045454599</v>
          </cell>
          <cell r="BM36">
            <v>0</v>
          </cell>
          <cell r="BN36">
            <v>1</v>
          </cell>
          <cell r="BO36">
            <v>1</v>
          </cell>
          <cell r="BP36">
            <v>0</v>
          </cell>
        </row>
        <row r="37">
          <cell r="A37">
            <v>339</v>
          </cell>
          <cell r="B37">
            <v>124618</v>
          </cell>
          <cell r="C37">
            <v>9352124</v>
          </cell>
          <cell r="D37" t="str">
            <v>Witnesham Primary School</v>
          </cell>
          <cell r="E37" t="str">
            <v>Primary</v>
          </cell>
          <cell r="F37">
            <v>0</v>
          </cell>
          <cell r="G37">
            <v>1</v>
          </cell>
          <cell r="H37">
            <v>0</v>
          </cell>
          <cell r="I37">
            <v>0</v>
          </cell>
          <cell r="J37">
            <v>7</v>
          </cell>
          <cell r="K37">
            <v>0</v>
          </cell>
          <cell r="L37">
            <v>0</v>
          </cell>
          <cell r="M37">
            <v>0</v>
          </cell>
          <cell r="N37">
            <v>101</v>
          </cell>
          <cell r="O37">
            <v>101</v>
          </cell>
          <cell r="P37">
            <v>19</v>
          </cell>
          <cell r="Q37">
            <v>82</v>
          </cell>
          <cell r="R37">
            <v>0</v>
          </cell>
          <cell r="S37">
            <v>0</v>
          </cell>
          <cell r="T37">
            <v>0</v>
          </cell>
          <cell r="U37">
            <v>0</v>
          </cell>
          <cell r="V37">
            <v>0</v>
          </cell>
          <cell r="W37">
            <v>0</v>
          </cell>
          <cell r="X37">
            <v>0</v>
          </cell>
          <cell r="Y37">
            <v>0</v>
          </cell>
          <cell r="Z37">
            <v>0</v>
          </cell>
          <cell r="AA37">
            <v>101</v>
          </cell>
          <cell r="AB37">
            <v>14.428571428571429</v>
          </cell>
          <cell r="AC37">
            <v>4.9999999999999991</v>
          </cell>
          <cell r="AD37">
            <v>6.1212121212121211</v>
          </cell>
          <cell r="AE37">
            <v>0</v>
          </cell>
          <cell r="AF37">
            <v>0</v>
          </cell>
          <cell r="AG37">
            <v>96.999999999999957</v>
          </cell>
          <cell r="AH37">
            <v>3</v>
          </cell>
          <cell r="AI37">
            <v>0</v>
          </cell>
          <cell r="AJ37">
            <v>0</v>
          </cell>
          <cell r="AK37">
            <v>0.99999999999999989</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21</v>
          </cell>
          <cell r="BC37">
            <v>25.865853658536587</v>
          </cell>
          <cell r="BD37">
            <v>0</v>
          </cell>
          <cell r="BE37">
            <v>0</v>
          </cell>
          <cell r="BF37">
            <v>0</v>
          </cell>
          <cell r="BG37">
            <v>0</v>
          </cell>
          <cell r="BH37">
            <v>0</v>
          </cell>
          <cell r="BI37">
            <v>0</v>
          </cell>
          <cell r="BJ37">
            <v>0</v>
          </cell>
          <cell r="BK37">
            <v>0</v>
          </cell>
          <cell r="BL37">
            <v>1.45754492125</v>
          </cell>
          <cell r="BM37">
            <v>0</v>
          </cell>
          <cell r="BN37">
            <v>0</v>
          </cell>
          <cell r="BO37">
            <v>1</v>
          </cell>
          <cell r="BP37">
            <v>0</v>
          </cell>
        </row>
        <row r="38">
          <cell r="A38">
            <v>342</v>
          </cell>
          <cell r="B38">
            <v>124619</v>
          </cell>
          <cell r="C38">
            <v>9352125</v>
          </cell>
          <cell r="D38" t="str">
            <v>Woodbridge Primary School</v>
          </cell>
          <cell r="E38" t="str">
            <v>Primary</v>
          </cell>
          <cell r="F38">
            <v>0</v>
          </cell>
          <cell r="G38">
            <v>1</v>
          </cell>
          <cell r="H38">
            <v>0</v>
          </cell>
          <cell r="I38">
            <v>0</v>
          </cell>
          <cell r="J38">
            <v>7</v>
          </cell>
          <cell r="K38">
            <v>0</v>
          </cell>
          <cell r="L38">
            <v>0</v>
          </cell>
          <cell r="M38">
            <v>0</v>
          </cell>
          <cell r="N38">
            <v>210</v>
          </cell>
          <cell r="O38">
            <v>210</v>
          </cell>
          <cell r="P38">
            <v>30</v>
          </cell>
          <cell r="Q38">
            <v>180</v>
          </cell>
          <cell r="R38">
            <v>0</v>
          </cell>
          <cell r="S38">
            <v>0</v>
          </cell>
          <cell r="T38">
            <v>0</v>
          </cell>
          <cell r="U38">
            <v>0</v>
          </cell>
          <cell r="V38">
            <v>0</v>
          </cell>
          <cell r="W38">
            <v>0</v>
          </cell>
          <cell r="X38">
            <v>0</v>
          </cell>
          <cell r="Y38">
            <v>0</v>
          </cell>
          <cell r="Z38">
            <v>0</v>
          </cell>
          <cell r="AA38">
            <v>210</v>
          </cell>
          <cell r="AB38">
            <v>30</v>
          </cell>
          <cell r="AC38">
            <v>26.000000000000039</v>
          </cell>
          <cell r="AD38">
            <v>30.853080568720376</v>
          </cell>
          <cell r="AE38">
            <v>0</v>
          </cell>
          <cell r="AF38">
            <v>0</v>
          </cell>
          <cell r="AG38">
            <v>191.99999999999994</v>
          </cell>
          <cell r="AH38">
            <v>17.999999999999996</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2.985781990521327</v>
          </cell>
          <cell r="BB38">
            <v>43.240223463687151</v>
          </cell>
          <cell r="BC38">
            <v>50.446927374301673</v>
          </cell>
          <cell r="BD38">
            <v>0</v>
          </cell>
          <cell r="BE38">
            <v>0</v>
          </cell>
          <cell r="BF38">
            <v>0</v>
          </cell>
          <cell r="BG38">
            <v>0</v>
          </cell>
          <cell r="BH38">
            <v>0</v>
          </cell>
          <cell r="BI38">
            <v>0</v>
          </cell>
          <cell r="BJ38">
            <v>0</v>
          </cell>
          <cell r="BK38">
            <v>0</v>
          </cell>
          <cell r="BL38">
            <v>0.56221408235294101</v>
          </cell>
          <cell r="BM38">
            <v>0</v>
          </cell>
          <cell r="BN38">
            <v>0</v>
          </cell>
          <cell r="BO38">
            <v>1</v>
          </cell>
          <cell r="BP38">
            <v>0</v>
          </cell>
        </row>
        <row r="39">
          <cell r="A39">
            <v>229</v>
          </cell>
          <cell r="B39">
            <v>124624</v>
          </cell>
          <cell r="C39">
            <v>9352131</v>
          </cell>
          <cell r="D39" t="str">
            <v>Colneis Junior School</v>
          </cell>
          <cell r="E39" t="str">
            <v>Primary</v>
          </cell>
          <cell r="F39">
            <v>0</v>
          </cell>
          <cell r="G39">
            <v>1</v>
          </cell>
          <cell r="H39">
            <v>0</v>
          </cell>
          <cell r="I39">
            <v>0</v>
          </cell>
          <cell r="J39">
            <v>4</v>
          </cell>
          <cell r="K39">
            <v>0</v>
          </cell>
          <cell r="L39">
            <v>0</v>
          </cell>
          <cell r="M39">
            <v>0</v>
          </cell>
          <cell r="N39">
            <v>353</v>
          </cell>
          <cell r="O39">
            <v>353</v>
          </cell>
          <cell r="P39">
            <v>0</v>
          </cell>
          <cell r="Q39">
            <v>353</v>
          </cell>
          <cell r="R39">
            <v>0</v>
          </cell>
          <cell r="S39">
            <v>0</v>
          </cell>
          <cell r="T39">
            <v>0</v>
          </cell>
          <cell r="U39">
            <v>0</v>
          </cell>
          <cell r="V39">
            <v>0</v>
          </cell>
          <cell r="W39">
            <v>0</v>
          </cell>
          <cell r="X39">
            <v>0</v>
          </cell>
          <cell r="Y39">
            <v>0</v>
          </cell>
          <cell r="Z39">
            <v>0</v>
          </cell>
          <cell r="AA39">
            <v>353</v>
          </cell>
          <cell r="AB39">
            <v>88.25</v>
          </cell>
          <cell r="AC39">
            <v>35.999999999999936</v>
          </cell>
          <cell r="AD39">
            <v>46.735211267605628</v>
          </cell>
          <cell r="AE39">
            <v>0</v>
          </cell>
          <cell r="AF39">
            <v>0</v>
          </cell>
          <cell r="AG39">
            <v>245.99999999999994</v>
          </cell>
          <cell r="AH39">
            <v>30.000000000000007</v>
          </cell>
          <cell r="AI39">
            <v>77.000000000000043</v>
          </cell>
          <cell r="AJ39">
            <v>0</v>
          </cell>
          <cell r="AK39">
            <v>0</v>
          </cell>
          <cell r="AL39">
            <v>0</v>
          </cell>
          <cell r="AM39">
            <v>0</v>
          </cell>
          <cell r="AN39">
            <v>0</v>
          </cell>
          <cell r="AO39">
            <v>0</v>
          </cell>
          <cell r="AP39">
            <v>0</v>
          </cell>
          <cell r="AQ39">
            <v>0</v>
          </cell>
          <cell r="AR39">
            <v>0</v>
          </cell>
          <cell r="AS39">
            <v>0</v>
          </cell>
          <cell r="AT39">
            <v>0</v>
          </cell>
          <cell r="AU39">
            <v>0</v>
          </cell>
          <cell r="AV39">
            <v>2</v>
          </cell>
          <cell r="AW39">
            <v>8</v>
          </cell>
          <cell r="AX39">
            <v>0</v>
          </cell>
          <cell r="AY39">
            <v>0</v>
          </cell>
          <cell r="AZ39">
            <v>0</v>
          </cell>
          <cell r="BA39">
            <v>0.9943661971830986</v>
          </cell>
          <cell r="BB39">
            <v>128.17867435158502</v>
          </cell>
          <cell r="BC39">
            <v>128.17867435158502</v>
          </cell>
          <cell r="BD39">
            <v>0</v>
          </cell>
          <cell r="BE39">
            <v>0</v>
          </cell>
          <cell r="BF39">
            <v>0</v>
          </cell>
          <cell r="BG39">
            <v>0</v>
          </cell>
          <cell r="BH39">
            <v>0</v>
          </cell>
          <cell r="BI39">
            <v>0</v>
          </cell>
          <cell r="BJ39">
            <v>0</v>
          </cell>
          <cell r="BK39">
            <v>0</v>
          </cell>
          <cell r="BL39">
            <v>0.66007049939758999</v>
          </cell>
          <cell r="BM39">
            <v>0</v>
          </cell>
          <cell r="BN39">
            <v>0</v>
          </cell>
          <cell r="BO39">
            <v>1</v>
          </cell>
          <cell r="BP39">
            <v>0</v>
          </cell>
        </row>
        <row r="40">
          <cell r="A40">
            <v>313</v>
          </cell>
          <cell r="B40">
            <v>124625</v>
          </cell>
          <cell r="C40">
            <v>9352132</v>
          </cell>
          <cell r="D40" t="str">
            <v>Gorseland Primary School</v>
          </cell>
          <cell r="E40" t="str">
            <v>Primary</v>
          </cell>
          <cell r="F40">
            <v>0</v>
          </cell>
          <cell r="G40">
            <v>1</v>
          </cell>
          <cell r="H40">
            <v>0</v>
          </cell>
          <cell r="I40">
            <v>0</v>
          </cell>
          <cell r="J40">
            <v>7</v>
          </cell>
          <cell r="K40">
            <v>0</v>
          </cell>
          <cell r="L40">
            <v>0</v>
          </cell>
          <cell r="M40">
            <v>0</v>
          </cell>
          <cell r="N40">
            <v>454</v>
          </cell>
          <cell r="O40">
            <v>454</v>
          </cell>
          <cell r="P40">
            <v>58</v>
          </cell>
          <cell r="Q40">
            <v>396</v>
          </cell>
          <cell r="R40">
            <v>0</v>
          </cell>
          <cell r="S40">
            <v>0</v>
          </cell>
          <cell r="T40">
            <v>0</v>
          </cell>
          <cell r="U40">
            <v>0</v>
          </cell>
          <cell r="V40">
            <v>0</v>
          </cell>
          <cell r="W40">
            <v>0</v>
          </cell>
          <cell r="X40">
            <v>0</v>
          </cell>
          <cell r="Y40">
            <v>0</v>
          </cell>
          <cell r="Z40">
            <v>0</v>
          </cell>
          <cell r="AA40">
            <v>454</v>
          </cell>
          <cell r="AB40">
            <v>64.857142857142861</v>
          </cell>
          <cell r="AC40">
            <v>43.238095238095227</v>
          </cell>
          <cell r="AD40">
            <v>44.889887640449437</v>
          </cell>
          <cell r="AE40">
            <v>0</v>
          </cell>
          <cell r="AF40">
            <v>0</v>
          </cell>
          <cell r="AG40">
            <v>444.73469387755108</v>
          </cell>
          <cell r="AH40">
            <v>4.1179138321995472</v>
          </cell>
          <cell r="AI40">
            <v>1.0294784580498846</v>
          </cell>
          <cell r="AJ40">
            <v>2.0589569160997736</v>
          </cell>
          <cell r="AK40">
            <v>2.0589569160997736</v>
          </cell>
          <cell r="AL40">
            <v>0</v>
          </cell>
          <cell r="AM40">
            <v>0</v>
          </cell>
          <cell r="AN40">
            <v>0</v>
          </cell>
          <cell r="AO40">
            <v>0</v>
          </cell>
          <cell r="AP40">
            <v>0</v>
          </cell>
          <cell r="AQ40">
            <v>0</v>
          </cell>
          <cell r="AR40">
            <v>0</v>
          </cell>
          <cell r="AS40">
            <v>0</v>
          </cell>
          <cell r="AT40">
            <v>0</v>
          </cell>
          <cell r="AU40">
            <v>5.9268929503916601</v>
          </cell>
          <cell r="AV40">
            <v>11.853785900783276</v>
          </cell>
          <cell r="AW40">
            <v>15.409921671018282</v>
          </cell>
          <cell r="AX40">
            <v>0</v>
          </cell>
          <cell r="AY40">
            <v>0</v>
          </cell>
          <cell r="AZ40">
            <v>0</v>
          </cell>
          <cell r="BA40">
            <v>1.986870897155361</v>
          </cell>
          <cell r="BB40">
            <v>103.76470588235294</v>
          </cell>
          <cell r="BC40">
            <v>118.96256684491978</v>
          </cell>
          <cell r="BD40">
            <v>0</v>
          </cell>
          <cell r="BE40">
            <v>0</v>
          </cell>
          <cell r="BF40">
            <v>0</v>
          </cell>
          <cell r="BG40">
            <v>0</v>
          </cell>
          <cell r="BH40">
            <v>0</v>
          </cell>
          <cell r="BI40">
            <v>0</v>
          </cell>
          <cell r="BJ40">
            <v>0</v>
          </cell>
          <cell r="BK40">
            <v>0</v>
          </cell>
          <cell r="BL40">
            <v>0.74518691502347401</v>
          </cell>
          <cell r="BM40">
            <v>0</v>
          </cell>
          <cell r="BN40">
            <v>0</v>
          </cell>
          <cell r="BO40">
            <v>1</v>
          </cell>
          <cell r="BP40">
            <v>0</v>
          </cell>
          <cell r="BQ40">
            <v>30</v>
          </cell>
        </row>
        <row r="41">
          <cell r="A41">
            <v>232</v>
          </cell>
          <cell r="B41">
            <v>124627</v>
          </cell>
          <cell r="C41">
            <v>9352134</v>
          </cell>
          <cell r="D41" t="str">
            <v>Kingsfleet Primary School</v>
          </cell>
          <cell r="E41" t="str">
            <v>Primary</v>
          </cell>
          <cell r="F41">
            <v>0</v>
          </cell>
          <cell r="G41">
            <v>1</v>
          </cell>
          <cell r="H41">
            <v>0</v>
          </cell>
          <cell r="I41">
            <v>0</v>
          </cell>
          <cell r="J41">
            <v>7</v>
          </cell>
          <cell r="K41">
            <v>0</v>
          </cell>
          <cell r="L41">
            <v>0</v>
          </cell>
          <cell r="M41">
            <v>0</v>
          </cell>
          <cell r="N41">
            <v>199</v>
          </cell>
          <cell r="O41">
            <v>199</v>
          </cell>
          <cell r="P41">
            <v>30</v>
          </cell>
          <cell r="Q41">
            <v>169</v>
          </cell>
          <cell r="R41">
            <v>0</v>
          </cell>
          <cell r="S41">
            <v>0</v>
          </cell>
          <cell r="T41">
            <v>0</v>
          </cell>
          <cell r="U41">
            <v>0</v>
          </cell>
          <cell r="V41">
            <v>0</v>
          </cell>
          <cell r="W41">
            <v>0</v>
          </cell>
          <cell r="X41">
            <v>0</v>
          </cell>
          <cell r="Y41">
            <v>0</v>
          </cell>
          <cell r="Z41">
            <v>0</v>
          </cell>
          <cell r="AA41">
            <v>199</v>
          </cell>
          <cell r="AB41">
            <v>28.428571428571427</v>
          </cell>
          <cell r="AC41">
            <v>19.999999999999986</v>
          </cell>
          <cell r="AD41">
            <v>25.487684729064043</v>
          </cell>
          <cell r="AE41">
            <v>0</v>
          </cell>
          <cell r="AF41">
            <v>0</v>
          </cell>
          <cell r="AG41">
            <v>136.00000000000006</v>
          </cell>
          <cell r="AH41">
            <v>8.9999999999999929</v>
          </cell>
          <cell r="AI41">
            <v>52.000000000000078</v>
          </cell>
          <cell r="AJ41">
            <v>0</v>
          </cell>
          <cell r="AK41">
            <v>0</v>
          </cell>
          <cell r="AL41">
            <v>1.9999999999999987</v>
          </cell>
          <cell r="AM41">
            <v>0</v>
          </cell>
          <cell r="AN41">
            <v>0</v>
          </cell>
          <cell r="AO41">
            <v>0</v>
          </cell>
          <cell r="AP41">
            <v>0</v>
          </cell>
          <cell r="AQ41">
            <v>0</v>
          </cell>
          <cell r="AR41">
            <v>0</v>
          </cell>
          <cell r="AS41">
            <v>0</v>
          </cell>
          <cell r="AT41">
            <v>0</v>
          </cell>
          <cell r="AU41">
            <v>1.1845238095238091</v>
          </cell>
          <cell r="AV41">
            <v>4.7380952380952364</v>
          </cell>
          <cell r="AW41">
            <v>5.9226190476190546</v>
          </cell>
          <cell r="AX41">
            <v>0</v>
          </cell>
          <cell r="AY41">
            <v>0</v>
          </cell>
          <cell r="AZ41">
            <v>0</v>
          </cell>
          <cell r="BA41">
            <v>0</v>
          </cell>
          <cell r="BB41">
            <v>48</v>
          </cell>
          <cell r="BC41">
            <v>56.520710059171599</v>
          </cell>
          <cell r="BD41">
            <v>0</v>
          </cell>
          <cell r="BE41">
            <v>0</v>
          </cell>
          <cell r="BF41">
            <v>0</v>
          </cell>
          <cell r="BG41">
            <v>0</v>
          </cell>
          <cell r="BH41">
            <v>0</v>
          </cell>
          <cell r="BI41">
            <v>0</v>
          </cell>
          <cell r="BJ41">
            <v>0</v>
          </cell>
          <cell r="BK41">
            <v>0</v>
          </cell>
          <cell r="BL41">
            <v>0.57311044921874998</v>
          </cell>
          <cell r="BM41">
            <v>0</v>
          </cell>
          <cell r="BN41">
            <v>0</v>
          </cell>
          <cell r="BO41">
            <v>1</v>
          </cell>
          <cell r="BP41">
            <v>0</v>
          </cell>
        </row>
        <row r="42">
          <cell r="A42">
            <v>343</v>
          </cell>
          <cell r="B42">
            <v>124628</v>
          </cell>
          <cell r="C42">
            <v>9352135</v>
          </cell>
          <cell r="D42" t="str">
            <v>Kyson Primary School</v>
          </cell>
          <cell r="E42" t="str">
            <v>Primary</v>
          </cell>
          <cell r="F42">
            <v>0</v>
          </cell>
          <cell r="G42">
            <v>1</v>
          </cell>
          <cell r="H42">
            <v>0</v>
          </cell>
          <cell r="I42">
            <v>0</v>
          </cell>
          <cell r="J42">
            <v>7</v>
          </cell>
          <cell r="K42">
            <v>0</v>
          </cell>
          <cell r="L42">
            <v>0</v>
          </cell>
          <cell r="M42">
            <v>0</v>
          </cell>
          <cell r="N42">
            <v>395</v>
          </cell>
          <cell r="O42">
            <v>395</v>
          </cell>
          <cell r="P42">
            <v>57</v>
          </cell>
          <cell r="Q42">
            <v>338</v>
          </cell>
          <cell r="R42">
            <v>0</v>
          </cell>
          <cell r="S42">
            <v>0</v>
          </cell>
          <cell r="T42">
            <v>0</v>
          </cell>
          <cell r="U42">
            <v>0</v>
          </cell>
          <cell r="V42">
            <v>0</v>
          </cell>
          <cell r="W42">
            <v>0</v>
          </cell>
          <cell r="X42">
            <v>0</v>
          </cell>
          <cell r="Y42">
            <v>0</v>
          </cell>
          <cell r="Z42">
            <v>0</v>
          </cell>
          <cell r="AA42">
            <v>395</v>
          </cell>
          <cell r="AB42">
            <v>56.428571428571431</v>
          </cell>
          <cell r="AC42">
            <v>70.000000000000114</v>
          </cell>
          <cell r="AD42">
            <v>83.519900497512438</v>
          </cell>
          <cell r="AE42">
            <v>0</v>
          </cell>
          <cell r="AF42">
            <v>0</v>
          </cell>
          <cell r="AG42">
            <v>245</v>
          </cell>
          <cell r="AH42">
            <v>146.99999999999991</v>
          </cell>
          <cell r="AI42">
            <v>0.99999999999999878</v>
          </cell>
          <cell r="AJ42">
            <v>0</v>
          </cell>
          <cell r="AK42">
            <v>2.0000000000000013</v>
          </cell>
          <cell r="AL42">
            <v>0</v>
          </cell>
          <cell r="AM42">
            <v>0</v>
          </cell>
          <cell r="AN42">
            <v>0</v>
          </cell>
          <cell r="AO42">
            <v>0</v>
          </cell>
          <cell r="AP42">
            <v>0</v>
          </cell>
          <cell r="AQ42">
            <v>0</v>
          </cell>
          <cell r="AR42">
            <v>0</v>
          </cell>
          <cell r="AS42">
            <v>0</v>
          </cell>
          <cell r="AT42">
            <v>0</v>
          </cell>
          <cell r="AU42">
            <v>3.5059171597633116</v>
          </cell>
          <cell r="AV42">
            <v>5.84319526627218</v>
          </cell>
          <cell r="AW42">
            <v>8.1804733727810515</v>
          </cell>
          <cell r="AX42">
            <v>0</v>
          </cell>
          <cell r="AY42">
            <v>0</v>
          </cell>
          <cell r="AZ42">
            <v>0</v>
          </cell>
          <cell r="BA42">
            <v>2.9477611940298507</v>
          </cell>
          <cell r="BB42">
            <v>93.166666666666671</v>
          </cell>
          <cell r="BC42">
            <v>108.87820512820514</v>
          </cell>
          <cell r="BD42">
            <v>0</v>
          </cell>
          <cell r="BE42">
            <v>0</v>
          </cell>
          <cell r="BF42">
            <v>0</v>
          </cell>
          <cell r="BG42">
            <v>0</v>
          </cell>
          <cell r="BH42">
            <v>0</v>
          </cell>
          <cell r="BI42">
            <v>0</v>
          </cell>
          <cell r="BJ42">
            <v>0</v>
          </cell>
          <cell r="BK42">
            <v>0</v>
          </cell>
          <cell r="BL42">
            <v>0.55769509699999997</v>
          </cell>
          <cell r="BM42">
            <v>0</v>
          </cell>
          <cell r="BN42">
            <v>0</v>
          </cell>
          <cell r="BO42">
            <v>1</v>
          </cell>
          <cell r="BP42">
            <v>0</v>
          </cell>
        </row>
        <row r="43">
          <cell r="A43">
            <v>275</v>
          </cell>
          <cell r="B43">
            <v>124645</v>
          </cell>
          <cell r="C43">
            <v>9352157</v>
          </cell>
          <cell r="D43" t="str">
            <v>Ranelagh Primary School</v>
          </cell>
          <cell r="E43" t="str">
            <v>Primary</v>
          </cell>
          <cell r="F43">
            <v>0</v>
          </cell>
          <cell r="G43">
            <v>1</v>
          </cell>
          <cell r="H43">
            <v>0</v>
          </cell>
          <cell r="I43">
            <v>0</v>
          </cell>
          <cell r="J43">
            <v>7</v>
          </cell>
          <cell r="K43">
            <v>0</v>
          </cell>
          <cell r="L43">
            <v>0</v>
          </cell>
          <cell r="M43">
            <v>0</v>
          </cell>
          <cell r="N43">
            <v>294</v>
          </cell>
          <cell r="O43">
            <v>294</v>
          </cell>
          <cell r="P43">
            <v>39</v>
          </cell>
          <cell r="Q43">
            <v>255</v>
          </cell>
          <cell r="R43">
            <v>0</v>
          </cell>
          <cell r="S43">
            <v>0</v>
          </cell>
          <cell r="T43">
            <v>0</v>
          </cell>
          <cell r="U43">
            <v>0</v>
          </cell>
          <cell r="V43">
            <v>0</v>
          </cell>
          <cell r="W43">
            <v>0</v>
          </cell>
          <cell r="X43">
            <v>0</v>
          </cell>
          <cell r="Y43">
            <v>0</v>
          </cell>
          <cell r="Z43">
            <v>0</v>
          </cell>
          <cell r="AA43">
            <v>294</v>
          </cell>
          <cell r="AB43">
            <v>42</v>
          </cell>
          <cell r="AC43">
            <v>84.999999999999886</v>
          </cell>
          <cell r="AD43">
            <v>84.999999999999886</v>
          </cell>
          <cell r="AE43">
            <v>0</v>
          </cell>
          <cell r="AF43">
            <v>0</v>
          </cell>
          <cell r="AG43">
            <v>113.00000000000011</v>
          </cell>
          <cell r="AH43">
            <v>65.999999999999901</v>
          </cell>
          <cell r="AI43">
            <v>56.99999999999995</v>
          </cell>
          <cell r="AJ43">
            <v>3.9999999999999858</v>
          </cell>
          <cell r="AK43">
            <v>48.000000000000007</v>
          </cell>
          <cell r="AL43">
            <v>5.9999999999999938</v>
          </cell>
          <cell r="AM43">
            <v>0</v>
          </cell>
          <cell r="AN43">
            <v>0</v>
          </cell>
          <cell r="AO43">
            <v>0</v>
          </cell>
          <cell r="AP43">
            <v>0</v>
          </cell>
          <cell r="AQ43">
            <v>0</v>
          </cell>
          <cell r="AR43">
            <v>0</v>
          </cell>
          <cell r="AS43">
            <v>0</v>
          </cell>
          <cell r="AT43">
            <v>0</v>
          </cell>
          <cell r="AU43">
            <v>27.047999999999998</v>
          </cell>
          <cell r="AV43">
            <v>55.271999999999998</v>
          </cell>
          <cell r="AW43">
            <v>81.144000000000005</v>
          </cell>
          <cell r="AX43">
            <v>0</v>
          </cell>
          <cell r="AY43">
            <v>0</v>
          </cell>
          <cell r="AZ43">
            <v>0</v>
          </cell>
          <cell r="BA43">
            <v>1.0352112676056338</v>
          </cell>
          <cell r="BB43">
            <v>111.86320754716982</v>
          </cell>
          <cell r="BC43">
            <v>128.97169811320754</v>
          </cell>
          <cell r="BD43">
            <v>0</v>
          </cell>
          <cell r="BE43">
            <v>0</v>
          </cell>
          <cell r="BF43">
            <v>0</v>
          </cell>
          <cell r="BG43">
            <v>0</v>
          </cell>
          <cell r="BH43">
            <v>0</v>
          </cell>
          <cell r="BI43">
            <v>0</v>
          </cell>
          <cell r="BJ43">
            <v>2.3599999999999901</v>
          </cell>
          <cell r="BK43">
            <v>0</v>
          </cell>
          <cell r="BL43">
            <v>0.494806856887755</v>
          </cell>
          <cell r="BM43">
            <v>0</v>
          </cell>
          <cell r="BN43">
            <v>0</v>
          </cell>
          <cell r="BO43">
            <v>1</v>
          </cell>
          <cell r="BP43">
            <v>0</v>
          </cell>
        </row>
        <row r="44">
          <cell r="A44">
            <v>273</v>
          </cell>
          <cell r="B44">
            <v>124650</v>
          </cell>
          <cell r="C44">
            <v>9352162</v>
          </cell>
          <cell r="D44" t="str">
            <v>Ravenswood Community Primary School</v>
          </cell>
          <cell r="E44" t="str">
            <v>Primary</v>
          </cell>
          <cell r="F44">
            <v>0</v>
          </cell>
          <cell r="G44">
            <v>1</v>
          </cell>
          <cell r="H44">
            <v>0</v>
          </cell>
          <cell r="I44">
            <v>0</v>
          </cell>
          <cell r="J44">
            <v>7</v>
          </cell>
          <cell r="K44">
            <v>0</v>
          </cell>
          <cell r="L44">
            <v>0</v>
          </cell>
          <cell r="M44">
            <v>0</v>
          </cell>
          <cell r="N44">
            <v>407</v>
          </cell>
          <cell r="O44">
            <v>407</v>
          </cell>
          <cell r="P44">
            <v>58</v>
          </cell>
          <cell r="Q44">
            <v>349</v>
          </cell>
          <cell r="R44">
            <v>0</v>
          </cell>
          <cell r="S44">
            <v>0</v>
          </cell>
          <cell r="T44">
            <v>0</v>
          </cell>
          <cell r="U44">
            <v>0</v>
          </cell>
          <cell r="V44">
            <v>0</v>
          </cell>
          <cell r="W44">
            <v>0</v>
          </cell>
          <cell r="X44">
            <v>0</v>
          </cell>
          <cell r="Y44">
            <v>0</v>
          </cell>
          <cell r="Z44">
            <v>0</v>
          </cell>
          <cell r="AA44">
            <v>407</v>
          </cell>
          <cell r="AB44">
            <v>58.142857142857146</v>
          </cell>
          <cell r="AC44">
            <v>91.999999999999986</v>
          </cell>
          <cell r="AD44">
            <v>123.21091811414394</v>
          </cell>
          <cell r="AE44">
            <v>0</v>
          </cell>
          <cell r="AF44">
            <v>0</v>
          </cell>
          <cell r="AG44">
            <v>50.000000000000064</v>
          </cell>
          <cell r="AH44">
            <v>78.000000000000142</v>
          </cell>
          <cell r="AI44">
            <v>91.999999999999986</v>
          </cell>
          <cell r="AJ44">
            <v>56.000000000000171</v>
          </cell>
          <cell r="AK44">
            <v>131.00000000000006</v>
          </cell>
          <cell r="AL44">
            <v>0</v>
          </cell>
          <cell r="AM44">
            <v>0</v>
          </cell>
          <cell r="AN44">
            <v>0</v>
          </cell>
          <cell r="AO44">
            <v>0</v>
          </cell>
          <cell r="AP44">
            <v>0</v>
          </cell>
          <cell r="AQ44">
            <v>0</v>
          </cell>
          <cell r="AR44">
            <v>0</v>
          </cell>
          <cell r="AS44">
            <v>0</v>
          </cell>
          <cell r="AT44">
            <v>0</v>
          </cell>
          <cell r="AU44">
            <v>12.828080229226359</v>
          </cell>
          <cell r="AV44">
            <v>31.487106017191966</v>
          </cell>
          <cell r="AW44">
            <v>48.979942693409626</v>
          </cell>
          <cell r="AX44">
            <v>0</v>
          </cell>
          <cell r="AY44">
            <v>0</v>
          </cell>
          <cell r="AZ44">
            <v>0</v>
          </cell>
          <cell r="BA44">
            <v>2.0198511166253104</v>
          </cell>
          <cell r="BB44">
            <v>107.77941176470588</v>
          </cell>
          <cell r="BC44">
            <v>125.69117647058825</v>
          </cell>
          <cell r="BD44">
            <v>0</v>
          </cell>
          <cell r="BE44">
            <v>0</v>
          </cell>
          <cell r="BF44">
            <v>0</v>
          </cell>
          <cell r="BG44">
            <v>0</v>
          </cell>
          <cell r="BH44">
            <v>0</v>
          </cell>
          <cell r="BI44">
            <v>0</v>
          </cell>
          <cell r="BJ44">
            <v>0</v>
          </cell>
          <cell r="BK44">
            <v>0</v>
          </cell>
          <cell r="BL44">
            <v>0.78634726655629095</v>
          </cell>
          <cell r="BM44">
            <v>0</v>
          </cell>
          <cell r="BN44">
            <v>0</v>
          </cell>
          <cell r="BO44">
            <v>1</v>
          </cell>
          <cell r="BP44">
            <v>0</v>
          </cell>
        </row>
        <row r="45">
          <cell r="A45">
            <v>258</v>
          </cell>
          <cell r="B45">
            <v>124654</v>
          </cell>
          <cell r="C45">
            <v>9352166</v>
          </cell>
          <cell r="D45" t="str">
            <v>Clifford Road Primary School &amp; Nursery</v>
          </cell>
          <cell r="E45" t="str">
            <v>Primary</v>
          </cell>
          <cell r="F45">
            <v>0</v>
          </cell>
          <cell r="G45">
            <v>1</v>
          </cell>
          <cell r="H45">
            <v>0</v>
          </cell>
          <cell r="I45">
            <v>0</v>
          </cell>
          <cell r="J45">
            <v>7</v>
          </cell>
          <cell r="K45">
            <v>0</v>
          </cell>
          <cell r="L45">
            <v>0</v>
          </cell>
          <cell r="M45">
            <v>0</v>
          </cell>
          <cell r="N45">
            <v>413</v>
          </cell>
          <cell r="O45">
            <v>413</v>
          </cell>
          <cell r="P45">
            <v>60</v>
          </cell>
          <cell r="Q45">
            <v>353</v>
          </cell>
          <cell r="R45">
            <v>0</v>
          </cell>
          <cell r="S45">
            <v>0</v>
          </cell>
          <cell r="T45">
            <v>0</v>
          </cell>
          <cell r="U45">
            <v>0</v>
          </cell>
          <cell r="V45">
            <v>0</v>
          </cell>
          <cell r="W45">
            <v>0</v>
          </cell>
          <cell r="X45">
            <v>0</v>
          </cell>
          <cell r="Y45">
            <v>0</v>
          </cell>
          <cell r="Z45">
            <v>0</v>
          </cell>
          <cell r="AA45">
            <v>413</v>
          </cell>
          <cell r="AB45">
            <v>59</v>
          </cell>
          <cell r="AC45">
            <v>74.000000000000057</v>
          </cell>
          <cell r="AD45">
            <v>84.184652278177467</v>
          </cell>
          <cell r="AE45">
            <v>0</v>
          </cell>
          <cell r="AF45">
            <v>0</v>
          </cell>
          <cell r="AG45">
            <v>289.00000000000011</v>
          </cell>
          <cell r="AH45">
            <v>104.9999999999999</v>
          </cell>
          <cell r="AI45">
            <v>14.000000000000014</v>
          </cell>
          <cell r="AJ45">
            <v>2.0000000000000013</v>
          </cell>
          <cell r="AK45">
            <v>3.0000000000000018</v>
          </cell>
          <cell r="AL45">
            <v>0</v>
          </cell>
          <cell r="AM45">
            <v>0</v>
          </cell>
          <cell r="AN45">
            <v>0</v>
          </cell>
          <cell r="AO45">
            <v>0</v>
          </cell>
          <cell r="AP45">
            <v>0</v>
          </cell>
          <cell r="AQ45">
            <v>0</v>
          </cell>
          <cell r="AR45">
            <v>0</v>
          </cell>
          <cell r="AS45">
            <v>0</v>
          </cell>
          <cell r="AT45">
            <v>0</v>
          </cell>
          <cell r="AU45">
            <v>30.419263456090654</v>
          </cell>
          <cell r="AV45">
            <v>45.628895184135857</v>
          </cell>
          <cell r="AW45">
            <v>64.348441926345401</v>
          </cell>
          <cell r="AX45">
            <v>0</v>
          </cell>
          <cell r="AY45">
            <v>0</v>
          </cell>
          <cell r="AZ45">
            <v>0</v>
          </cell>
          <cell r="BA45">
            <v>0.99040767386091122</v>
          </cell>
          <cell r="BB45">
            <v>82.476635514018696</v>
          </cell>
          <cell r="BC45">
            <v>96.495327102803742</v>
          </cell>
          <cell r="BD45">
            <v>0</v>
          </cell>
          <cell r="BE45">
            <v>0</v>
          </cell>
          <cell r="BF45">
            <v>0</v>
          </cell>
          <cell r="BG45">
            <v>0</v>
          </cell>
          <cell r="BH45">
            <v>0</v>
          </cell>
          <cell r="BI45">
            <v>0</v>
          </cell>
          <cell r="BJ45">
            <v>0</v>
          </cell>
          <cell r="BK45">
            <v>0</v>
          </cell>
          <cell r="BL45">
            <v>0.38359058733333301</v>
          </cell>
          <cell r="BM45">
            <v>0</v>
          </cell>
          <cell r="BN45">
            <v>0</v>
          </cell>
          <cell r="BO45">
            <v>1</v>
          </cell>
          <cell r="BP45">
            <v>0</v>
          </cell>
        </row>
        <row r="46">
          <cell r="A46">
            <v>300</v>
          </cell>
          <cell r="B46">
            <v>124660</v>
          </cell>
          <cell r="C46">
            <v>9352176</v>
          </cell>
          <cell r="D46" t="str">
            <v>Whitehouse Community Primary School</v>
          </cell>
          <cell r="E46" t="str">
            <v>Primary</v>
          </cell>
          <cell r="F46">
            <v>0</v>
          </cell>
          <cell r="G46">
            <v>1</v>
          </cell>
          <cell r="H46">
            <v>0</v>
          </cell>
          <cell r="I46">
            <v>0</v>
          </cell>
          <cell r="J46">
            <v>7</v>
          </cell>
          <cell r="K46">
            <v>0</v>
          </cell>
          <cell r="L46">
            <v>0</v>
          </cell>
          <cell r="M46">
            <v>0</v>
          </cell>
          <cell r="N46">
            <v>544</v>
          </cell>
          <cell r="O46">
            <v>544</v>
          </cell>
          <cell r="P46">
            <v>70</v>
          </cell>
          <cell r="Q46">
            <v>474</v>
          </cell>
          <cell r="R46">
            <v>0</v>
          </cell>
          <cell r="S46">
            <v>0</v>
          </cell>
          <cell r="T46">
            <v>0</v>
          </cell>
          <cell r="U46">
            <v>0</v>
          </cell>
          <cell r="V46">
            <v>0</v>
          </cell>
          <cell r="W46">
            <v>0</v>
          </cell>
          <cell r="X46">
            <v>0</v>
          </cell>
          <cell r="Y46">
            <v>0</v>
          </cell>
          <cell r="Z46">
            <v>0</v>
          </cell>
          <cell r="AA46">
            <v>544</v>
          </cell>
          <cell r="AB46">
            <v>77.714285714285708</v>
          </cell>
          <cell r="AC46">
            <v>173.00000000000003</v>
          </cell>
          <cell r="AD46">
            <v>193.93939393939394</v>
          </cell>
          <cell r="AE46">
            <v>0</v>
          </cell>
          <cell r="AF46">
            <v>0</v>
          </cell>
          <cell r="AG46">
            <v>86.000000000000199</v>
          </cell>
          <cell r="AH46">
            <v>103.0000000000002</v>
          </cell>
          <cell r="AI46">
            <v>122.00000000000003</v>
          </cell>
          <cell r="AJ46">
            <v>10.999999999999991</v>
          </cell>
          <cell r="AK46">
            <v>111.00000000000009</v>
          </cell>
          <cell r="AL46">
            <v>111.00000000000009</v>
          </cell>
          <cell r="AM46">
            <v>0</v>
          </cell>
          <cell r="AN46">
            <v>0</v>
          </cell>
          <cell r="AO46">
            <v>0</v>
          </cell>
          <cell r="AP46">
            <v>0</v>
          </cell>
          <cell r="AQ46">
            <v>0</v>
          </cell>
          <cell r="AR46">
            <v>0</v>
          </cell>
          <cell r="AS46">
            <v>0</v>
          </cell>
          <cell r="AT46">
            <v>0</v>
          </cell>
          <cell r="AU46">
            <v>32.135021097046412</v>
          </cell>
          <cell r="AV46">
            <v>63.122362869198533</v>
          </cell>
          <cell r="AW46">
            <v>84.928270042194313</v>
          </cell>
          <cell r="AX46">
            <v>0</v>
          </cell>
          <cell r="AY46">
            <v>0</v>
          </cell>
          <cell r="AZ46">
            <v>0</v>
          </cell>
          <cell r="BA46">
            <v>3.8787878787878785</v>
          </cell>
          <cell r="BB46">
            <v>148.26027397260273</v>
          </cell>
          <cell r="BC46">
            <v>170.15525114155253</v>
          </cell>
          <cell r="BD46">
            <v>0</v>
          </cell>
          <cell r="BE46">
            <v>0</v>
          </cell>
          <cell r="BF46">
            <v>0</v>
          </cell>
          <cell r="BG46">
            <v>0</v>
          </cell>
          <cell r="BH46">
            <v>0</v>
          </cell>
          <cell r="BI46">
            <v>0</v>
          </cell>
          <cell r="BJ46">
            <v>2.359999999999975</v>
          </cell>
          <cell r="BK46">
            <v>0</v>
          </cell>
          <cell r="BL46">
            <v>0.59930477657393899</v>
          </cell>
          <cell r="BM46">
            <v>0</v>
          </cell>
          <cell r="BN46">
            <v>0</v>
          </cell>
          <cell r="BO46">
            <v>1</v>
          </cell>
          <cell r="BP46">
            <v>0</v>
          </cell>
        </row>
        <row r="47">
          <cell r="A47">
            <v>259</v>
          </cell>
          <cell r="B47">
            <v>124668</v>
          </cell>
          <cell r="C47">
            <v>9352184</v>
          </cell>
          <cell r="D47" t="str">
            <v>Dale Hall Community Primary School</v>
          </cell>
          <cell r="E47" t="str">
            <v>Primary</v>
          </cell>
          <cell r="F47">
            <v>0</v>
          </cell>
          <cell r="G47">
            <v>1</v>
          </cell>
          <cell r="H47">
            <v>0</v>
          </cell>
          <cell r="I47">
            <v>0</v>
          </cell>
          <cell r="J47">
            <v>7</v>
          </cell>
          <cell r="K47">
            <v>0</v>
          </cell>
          <cell r="L47">
            <v>0</v>
          </cell>
          <cell r="M47">
            <v>0</v>
          </cell>
          <cell r="N47">
            <v>419</v>
          </cell>
          <cell r="O47">
            <v>419</v>
          </cell>
          <cell r="P47">
            <v>60</v>
          </cell>
          <cell r="Q47">
            <v>359</v>
          </cell>
          <cell r="R47">
            <v>0</v>
          </cell>
          <cell r="S47">
            <v>0</v>
          </cell>
          <cell r="T47">
            <v>0</v>
          </cell>
          <cell r="U47">
            <v>0</v>
          </cell>
          <cell r="V47">
            <v>0</v>
          </cell>
          <cell r="W47">
            <v>0</v>
          </cell>
          <cell r="X47">
            <v>0</v>
          </cell>
          <cell r="Y47">
            <v>0</v>
          </cell>
          <cell r="Z47">
            <v>0</v>
          </cell>
          <cell r="AA47">
            <v>419</v>
          </cell>
          <cell r="AB47">
            <v>59.857142857142854</v>
          </cell>
          <cell r="AC47">
            <v>30.000000000000018</v>
          </cell>
          <cell r="AD47">
            <v>30.000000000000018</v>
          </cell>
          <cell r="AE47">
            <v>0</v>
          </cell>
          <cell r="AF47">
            <v>0</v>
          </cell>
          <cell r="AG47">
            <v>356.99999999999983</v>
          </cell>
          <cell r="AH47">
            <v>8.0000000000000071</v>
          </cell>
          <cell r="AI47">
            <v>11.999999999999991</v>
          </cell>
          <cell r="AJ47">
            <v>4</v>
          </cell>
          <cell r="AK47">
            <v>37.999999999999986</v>
          </cell>
          <cell r="AL47">
            <v>0</v>
          </cell>
          <cell r="AM47">
            <v>0</v>
          </cell>
          <cell r="AN47">
            <v>0</v>
          </cell>
          <cell r="AO47">
            <v>0</v>
          </cell>
          <cell r="AP47">
            <v>0</v>
          </cell>
          <cell r="AQ47">
            <v>0</v>
          </cell>
          <cell r="AR47">
            <v>0</v>
          </cell>
          <cell r="AS47">
            <v>0</v>
          </cell>
          <cell r="AT47">
            <v>0</v>
          </cell>
          <cell r="AU47">
            <v>1.167130919220055</v>
          </cell>
          <cell r="AV47">
            <v>3.5013927576601689</v>
          </cell>
          <cell r="AW47">
            <v>3.5013927576601689</v>
          </cell>
          <cell r="AX47">
            <v>0</v>
          </cell>
          <cell r="AY47">
            <v>0</v>
          </cell>
          <cell r="AZ47">
            <v>0</v>
          </cell>
          <cell r="BA47">
            <v>1.0047961630695443</v>
          </cell>
          <cell r="BB47">
            <v>69.777464788732388</v>
          </cell>
          <cell r="BC47">
            <v>81.439436619718307</v>
          </cell>
          <cell r="BD47">
            <v>0</v>
          </cell>
          <cell r="BE47">
            <v>0</v>
          </cell>
          <cell r="BF47">
            <v>0</v>
          </cell>
          <cell r="BG47">
            <v>0</v>
          </cell>
          <cell r="BH47">
            <v>0</v>
          </cell>
          <cell r="BI47">
            <v>0</v>
          </cell>
          <cell r="BJ47">
            <v>0</v>
          </cell>
          <cell r="BK47">
            <v>0</v>
          </cell>
          <cell r="BL47">
            <v>0.51283640163265298</v>
          </cell>
          <cell r="BM47">
            <v>0</v>
          </cell>
          <cell r="BN47">
            <v>0</v>
          </cell>
          <cell r="BO47">
            <v>1</v>
          </cell>
          <cell r="BP47">
            <v>0</v>
          </cell>
        </row>
        <row r="48">
          <cell r="A48">
            <v>327</v>
          </cell>
          <cell r="B48">
            <v>124675</v>
          </cell>
          <cell r="C48">
            <v>9352918</v>
          </cell>
          <cell r="D48" t="str">
            <v>Stratford St Mary Primary School</v>
          </cell>
          <cell r="E48" t="str">
            <v>Primary</v>
          </cell>
          <cell r="F48">
            <v>0</v>
          </cell>
          <cell r="G48">
            <v>1</v>
          </cell>
          <cell r="H48">
            <v>0</v>
          </cell>
          <cell r="I48">
            <v>0</v>
          </cell>
          <cell r="J48">
            <v>7</v>
          </cell>
          <cell r="K48">
            <v>0</v>
          </cell>
          <cell r="L48">
            <v>0</v>
          </cell>
          <cell r="M48">
            <v>0</v>
          </cell>
          <cell r="N48">
            <v>97</v>
          </cell>
          <cell r="O48">
            <v>97</v>
          </cell>
          <cell r="P48">
            <v>13</v>
          </cell>
          <cell r="Q48">
            <v>84</v>
          </cell>
          <cell r="R48">
            <v>0</v>
          </cell>
          <cell r="S48">
            <v>0</v>
          </cell>
          <cell r="T48">
            <v>0</v>
          </cell>
          <cell r="U48">
            <v>0</v>
          </cell>
          <cell r="V48">
            <v>0</v>
          </cell>
          <cell r="W48">
            <v>0</v>
          </cell>
          <cell r="X48">
            <v>0</v>
          </cell>
          <cell r="Y48">
            <v>0</v>
          </cell>
          <cell r="Z48">
            <v>0</v>
          </cell>
          <cell r="AA48">
            <v>97</v>
          </cell>
          <cell r="AB48">
            <v>13.857142857142858</v>
          </cell>
          <cell r="AC48">
            <v>6.0000000000000018</v>
          </cell>
          <cell r="AD48">
            <v>8.9081632653061238</v>
          </cell>
          <cell r="AE48">
            <v>0</v>
          </cell>
          <cell r="AF48">
            <v>0</v>
          </cell>
          <cell r="AG48">
            <v>95</v>
          </cell>
          <cell r="AH48">
            <v>0</v>
          </cell>
          <cell r="AI48">
            <v>0</v>
          </cell>
          <cell r="AJ48">
            <v>0</v>
          </cell>
          <cell r="AK48">
            <v>0</v>
          </cell>
          <cell r="AL48">
            <v>1.9999999999999973</v>
          </cell>
          <cell r="AM48">
            <v>0</v>
          </cell>
          <cell r="AN48">
            <v>0</v>
          </cell>
          <cell r="AO48">
            <v>0</v>
          </cell>
          <cell r="AP48">
            <v>0</v>
          </cell>
          <cell r="AQ48">
            <v>0</v>
          </cell>
          <cell r="AR48">
            <v>0</v>
          </cell>
          <cell r="AS48">
            <v>0</v>
          </cell>
          <cell r="AT48">
            <v>0</v>
          </cell>
          <cell r="AU48">
            <v>1.1547619047619044</v>
          </cell>
          <cell r="AV48">
            <v>1.1547619047619044</v>
          </cell>
          <cell r="AW48">
            <v>1.1547619047619044</v>
          </cell>
          <cell r="AX48">
            <v>0</v>
          </cell>
          <cell r="AY48">
            <v>0</v>
          </cell>
          <cell r="AZ48">
            <v>0</v>
          </cell>
          <cell r="BA48">
            <v>0</v>
          </cell>
          <cell r="BB48">
            <v>6.837209302325582</v>
          </cell>
          <cell r="BC48">
            <v>7.895348837209303</v>
          </cell>
          <cell r="BD48">
            <v>0</v>
          </cell>
          <cell r="BE48">
            <v>0</v>
          </cell>
          <cell r="BF48">
            <v>0</v>
          </cell>
          <cell r="BG48">
            <v>0</v>
          </cell>
          <cell r="BH48">
            <v>0</v>
          </cell>
          <cell r="BI48">
            <v>0</v>
          </cell>
          <cell r="BJ48">
            <v>0</v>
          </cell>
          <cell r="BK48">
            <v>0</v>
          </cell>
          <cell r="BL48">
            <v>1.5035365224999999</v>
          </cell>
          <cell r="BM48">
            <v>0</v>
          </cell>
          <cell r="BN48">
            <v>0</v>
          </cell>
          <cell r="BO48">
            <v>1</v>
          </cell>
          <cell r="BP48">
            <v>0</v>
          </cell>
        </row>
        <row r="49">
          <cell r="A49">
            <v>75</v>
          </cell>
          <cell r="B49">
            <v>124676</v>
          </cell>
          <cell r="C49">
            <v>9352919</v>
          </cell>
          <cell r="D49" t="str">
            <v>Oulton Broad Primary School</v>
          </cell>
          <cell r="E49" t="str">
            <v>Primary</v>
          </cell>
          <cell r="F49">
            <v>0</v>
          </cell>
          <cell r="G49">
            <v>1</v>
          </cell>
          <cell r="H49">
            <v>0</v>
          </cell>
          <cell r="I49">
            <v>0</v>
          </cell>
          <cell r="J49">
            <v>7</v>
          </cell>
          <cell r="K49">
            <v>0</v>
          </cell>
          <cell r="L49">
            <v>0</v>
          </cell>
          <cell r="M49">
            <v>0</v>
          </cell>
          <cell r="N49">
            <v>303</v>
          </cell>
          <cell r="O49">
            <v>303</v>
          </cell>
          <cell r="P49">
            <v>45</v>
          </cell>
          <cell r="Q49">
            <v>258</v>
          </cell>
          <cell r="R49">
            <v>0</v>
          </cell>
          <cell r="S49">
            <v>0</v>
          </cell>
          <cell r="T49">
            <v>0</v>
          </cell>
          <cell r="U49">
            <v>0</v>
          </cell>
          <cell r="V49">
            <v>0</v>
          </cell>
          <cell r="W49">
            <v>0</v>
          </cell>
          <cell r="X49">
            <v>0</v>
          </cell>
          <cell r="Y49">
            <v>0</v>
          </cell>
          <cell r="Z49">
            <v>0</v>
          </cell>
          <cell r="AA49">
            <v>303</v>
          </cell>
          <cell r="AB49">
            <v>43.285714285714285</v>
          </cell>
          <cell r="AC49">
            <v>72.000000000000114</v>
          </cell>
          <cell r="AD49">
            <v>72.000000000000114</v>
          </cell>
          <cell r="AE49">
            <v>0</v>
          </cell>
          <cell r="AF49">
            <v>0</v>
          </cell>
          <cell r="AG49">
            <v>205.67880794702</v>
          </cell>
          <cell r="AH49">
            <v>77.254966887417368</v>
          </cell>
          <cell r="AI49">
            <v>4.0132450331125886</v>
          </cell>
          <cell r="AJ49">
            <v>3.0099337748344381</v>
          </cell>
          <cell r="AK49">
            <v>6.0198675496688825</v>
          </cell>
          <cell r="AL49">
            <v>0</v>
          </cell>
          <cell r="AM49">
            <v>7.0231788079470299</v>
          </cell>
          <cell r="AN49">
            <v>0</v>
          </cell>
          <cell r="AO49">
            <v>0</v>
          </cell>
          <cell r="AP49">
            <v>0</v>
          </cell>
          <cell r="AQ49">
            <v>0</v>
          </cell>
          <cell r="AR49">
            <v>0</v>
          </cell>
          <cell r="AS49">
            <v>0</v>
          </cell>
          <cell r="AT49">
            <v>0</v>
          </cell>
          <cell r="AU49">
            <v>0</v>
          </cell>
          <cell r="AV49">
            <v>1.1744186046511622</v>
          </cell>
          <cell r="AW49">
            <v>2.3488372093023244</v>
          </cell>
          <cell r="AX49">
            <v>0</v>
          </cell>
          <cell r="AY49">
            <v>0</v>
          </cell>
          <cell r="AZ49">
            <v>0</v>
          </cell>
          <cell r="BA49">
            <v>1.0484429065743945</v>
          </cell>
          <cell r="BB49">
            <v>22.171875</v>
          </cell>
          <cell r="BC49">
            <v>26.0390625</v>
          </cell>
          <cell r="BD49">
            <v>0</v>
          </cell>
          <cell r="BE49">
            <v>0</v>
          </cell>
          <cell r="BF49">
            <v>0</v>
          </cell>
          <cell r="BG49">
            <v>0</v>
          </cell>
          <cell r="BH49">
            <v>0</v>
          </cell>
          <cell r="BI49">
            <v>0</v>
          </cell>
          <cell r="BJ49">
            <v>0</v>
          </cell>
          <cell r="BK49">
            <v>0</v>
          </cell>
          <cell r="BL49">
            <v>0.74507617147887295</v>
          </cell>
          <cell r="BM49">
            <v>0</v>
          </cell>
          <cell r="BN49">
            <v>0</v>
          </cell>
          <cell r="BO49">
            <v>1</v>
          </cell>
          <cell r="BP49">
            <v>0</v>
          </cell>
          <cell r="BQ49">
            <v>12</v>
          </cell>
        </row>
        <row r="50">
          <cell r="A50">
            <v>461</v>
          </cell>
          <cell r="B50">
            <v>124678</v>
          </cell>
          <cell r="C50">
            <v>9352921</v>
          </cell>
          <cell r="D50" t="str">
            <v>Ickworth Park Primary School</v>
          </cell>
          <cell r="E50" t="str">
            <v>Primary</v>
          </cell>
          <cell r="F50">
            <v>0</v>
          </cell>
          <cell r="G50">
            <v>1</v>
          </cell>
          <cell r="H50">
            <v>0</v>
          </cell>
          <cell r="I50">
            <v>0</v>
          </cell>
          <cell r="J50">
            <v>7</v>
          </cell>
          <cell r="K50">
            <v>0</v>
          </cell>
          <cell r="L50">
            <v>0</v>
          </cell>
          <cell r="M50">
            <v>0</v>
          </cell>
          <cell r="N50">
            <v>193</v>
          </cell>
          <cell r="O50">
            <v>193</v>
          </cell>
          <cell r="P50">
            <v>29</v>
          </cell>
          <cell r="Q50">
            <v>164</v>
          </cell>
          <cell r="R50">
            <v>0</v>
          </cell>
          <cell r="S50">
            <v>0</v>
          </cell>
          <cell r="T50">
            <v>0</v>
          </cell>
          <cell r="U50">
            <v>0</v>
          </cell>
          <cell r="V50">
            <v>0</v>
          </cell>
          <cell r="W50">
            <v>0</v>
          </cell>
          <cell r="X50">
            <v>0</v>
          </cell>
          <cell r="Y50">
            <v>0</v>
          </cell>
          <cell r="Z50">
            <v>0</v>
          </cell>
          <cell r="AA50">
            <v>193</v>
          </cell>
          <cell r="AB50">
            <v>27.571428571428573</v>
          </cell>
          <cell r="AC50">
            <v>8.9999999999999982</v>
          </cell>
          <cell r="AD50">
            <v>10.924528301886793</v>
          </cell>
          <cell r="AE50">
            <v>0</v>
          </cell>
          <cell r="AF50">
            <v>0</v>
          </cell>
          <cell r="AG50">
            <v>190.00000000000003</v>
          </cell>
          <cell r="AH50">
            <v>1.9999999999999933</v>
          </cell>
          <cell r="AI50">
            <v>1.0000000000000004</v>
          </cell>
          <cell r="AJ50">
            <v>0</v>
          </cell>
          <cell r="AK50">
            <v>0</v>
          </cell>
          <cell r="AL50">
            <v>0</v>
          </cell>
          <cell r="AM50">
            <v>0</v>
          </cell>
          <cell r="AN50">
            <v>0</v>
          </cell>
          <cell r="AO50">
            <v>0</v>
          </cell>
          <cell r="AP50">
            <v>0</v>
          </cell>
          <cell r="AQ50">
            <v>0</v>
          </cell>
          <cell r="AR50">
            <v>0</v>
          </cell>
          <cell r="AS50">
            <v>0</v>
          </cell>
          <cell r="AT50">
            <v>0</v>
          </cell>
          <cell r="AU50">
            <v>2.38271604938272</v>
          </cell>
          <cell r="AV50">
            <v>2.38271604938272</v>
          </cell>
          <cell r="AW50">
            <v>4.7654320987654399</v>
          </cell>
          <cell r="AX50">
            <v>0</v>
          </cell>
          <cell r="AY50">
            <v>0</v>
          </cell>
          <cell r="AZ50">
            <v>0</v>
          </cell>
          <cell r="BA50">
            <v>0.910377358490566</v>
          </cell>
          <cell r="BB50">
            <v>35.781818181818181</v>
          </cell>
          <cell r="BC50">
            <v>42.109090909090909</v>
          </cell>
          <cell r="BD50">
            <v>0</v>
          </cell>
          <cell r="BE50">
            <v>0</v>
          </cell>
          <cell r="BF50">
            <v>0</v>
          </cell>
          <cell r="BG50">
            <v>0</v>
          </cell>
          <cell r="BH50">
            <v>0</v>
          </cell>
          <cell r="BI50">
            <v>0</v>
          </cell>
          <cell r="BJ50">
            <v>0</v>
          </cell>
          <cell r="BK50">
            <v>0</v>
          </cell>
          <cell r="BL50">
            <v>2.4699947773333299</v>
          </cell>
          <cell r="BM50">
            <v>0</v>
          </cell>
          <cell r="BN50">
            <v>0</v>
          </cell>
          <cell r="BO50">
            <v>1</v>
          </cell>
          <cell r="BP50">
            <v>0</v>
          </cell>
        </row>
        <row r="51">
          <cell r="A51">
            <v>281</v>
          </cell>
          <cell r="B51">
            <v>124679</v>
          </cell>
          <cell r="C51">
            <v>9352922</v>
          </cell>
          <cell r="D51" t="str">
            <v>Rushmere Hall Primary School</v>
          </cell>
          <cell r="E51" t="str">
            <v>Primary</v>
          </cell>
          <cell r="F51">
            <v>0</v>
          </cell>
          <cell r="G51">
            <v>1</v>
          </cell>
          <cell r="H51">
            <v>0</v>
          </cell>
          <cell r="I51">
            <v>0</v>
          </cell>
          <cell r="J51">
            <v>7</v>
          </cell>
          <cell r="K51">
            <v>0</v>
          </cell>
          <cell r="L51">
            <v>0</v>
          </cell>
          <cell r="M51">
            <v>0</v>
          </cell>
          <cell r="N51">
            <v>578</v>
          </cell>
          <cell r="O51">
            <v>578</v>
          </cell>
          <cell r="P51">
            <v>77</v>
          </cell>
          <cell r="Q51">
            <v>501</v>
          </cell>
          <cell r="R51">
            <v>0</v>
          </cell>
          <cell r="S51">
            <v>0</v>
          </cell>
          <cell r="T51">
            <v>0</v>
          </cell>
          <cell r="U51">
            <v>0</v>
          </cell>
          <cell r="V51">
            <v>0</v>
          </cell>
          <cell r="W51">
            <v>0</v>
          </cell>
          <cell r="X51">
            <v>0</v>
          </cell>
          <cell r="Y51">
            <v>0</v>
          </cell>
          <cell r="Z51">
            <v>0</v>
          </cell>
          <cell r="AA51">
            <v>578</v>
          </cell>
          <cell r="AB51">
            <v>82.571428571428569</v>
          </cell>
          <cell r="AC51">
            <v>104.00000000000009</v>
          </cell>
          <cell r="AD51">
            <v>111.74666666666667</v>
          </cell>
          <cell r="AE51">
            <v>0</v>
          </cell>
          <cell r="AF51">
            <v>0</v>
          </cell>
          <cell r="AG51">
            <v>372.99999999999977</v>
          </cell>
          <cell r="AH51">
            <v>20.000000000000014</v>
          </cell>
          <cell r="AI51">
            <v>158.99999999999977</v>
          </cell>
          <cell r="AJ51">
            <v>6.9999999999999911</v>
          </cell>
          <cell r="AK51">
            <v>17.999999999999986</v>
          </cell>
          <cell r="AL51">
            <v>0.99999999999999789</v>
          </cell>
          <cell r="AM51">
            <v>0</v>
          </cell>
          <cell r="AN51">
            <v>0</v>
          </cell>
          <cell r="AO51">
            <v>0</v>
          </cell>
          <cell r="AP51">
            <v>0</v>
          </cell>
          <cell r="AQ51">
            <v>0</v>
          </cell>
          <cell r="AR51">
            <v>0</v>
          </cell>
          <cell r="AS51">
            <v>0</v>
          </cell>
          <cell r="AT51">
            <v>0</v>
          </cell>
          <cell r="AU51">
            <v>12.690618762475053</v>
          </cell>
          <cell r="AV51">
            <v>39.225548902195591</v>
          </cell>
          <cell r="AW51">
            <v>50.76247504990021</v>
          </cell>
          <cell r="AX51">
            <v>0</v>
          </cell>
          <cell r="AY51">
            <v>0</v>
          </cell>
          <cell r="AZ51">
            <v>0</v>
          </cell>
          <cell r="BA51">
            <v>3.8533333333333335</v>
          </cell>
          <cell r="BB51">
            <v>149.19114688128772</v>
          </cell>
          <cell r="BC51">
            <v>172.12072434607646</v>
          </cell>
          <cell r="BD51">
            <v>0</v>
          </cell>
          <cell r="BE51">
            <v>0</v>
          </cell>
          <cell r="BF51">
            <v>0</v>
          </cell>
          <cell r="BG51">
            <v>0</v>
          </cell>
          <cell r="BH51">
            <v>0</v>
          </cell>
          <cell r="BI51">
            <v>0</v>
          </cell>
          <cell r="BJ51">
            <v>0</v>
          </cell>
          <cell r="BK51">
            <v>0</v>
          </cell>
          <cell r="BL51">
            <v>0.69841840708215297</v>
          </cell>
          <cell r="BM51">
            <v>0</v>
          </cell>
          <cell r="BN51">
            <v>0</v>
          </cell>
          <cell r="BO51">
            <v>1</v>
          </cell>
          <cell r="BP51">
            <v>0</v>
          </cell>
        </row>
        <row r="52">
          <cell r="A52">
            <v>504</v>
          </cell>
          <cell r="B52">
            <v>124680</v>
          </cell>
          <cell r="C52">
            <v>9352923</v>
          </cell>
          <cell r="D52" t="str">
            <v>Wood Ley Community Primary School</v>
          </cell>
          <cell r="E52" t="str">
            <v>Primary</v>
          </cell>
          <cell r="F52">
            <v>0</v>
          </cell>
          <cell r="G52">
            <v>1</v>
          </cell>
          <cell r="H52">
            <v>0</v>
          </cell>
          <cell r="I52">
            <v>0</v>
          </cell>
          <cell r="J52">
            <v>7</v>
          </cell>
          <cell r="K52">
            <v>0</v>
          </cell>
          <cell r="L52">
            <v>0</v>
          </cell>
          <cell r="M52">
            <v>0</v>
          </cell>
          <cell r="N52">
            <v>307</v>
          </cell>
          <cell r="O52">
            <v>307</v>
          </cell>
          <cell r="P52">
            <v>44</v>
          </cell>
          <cell r="Q52">
            <v>263</v>
          </cell>
          <cell r="R52">
            <v>0</v>
          </cell>
          <cell r="S52">
            <v>0</v>
          </cell>
          <cell r="T52">
            <v>0</v>
          </cell>
          <cell r="U52">
            <v>0</v>
          </cell>
          <cell r="V52">
            <v>0</v>
          </cell>
          <cell r="W52">
            <v>0</v>
          </cell>
          <cell r="X52">
            <v>0</v>
          </cell>
          <cell r="Y52">
            <v>0</v>
          </cell>
          <cell r="Z52">
            <v>0</v>
          </cell>
          <cell r="AA52">
            <v>307</v>
          </cell>
          <cell r="AB52">
            <v>43.857142857142854</v>
          </cell>
          <cell r="AC52">
            <v>34.999999999999858</v>
          </cell>
          <cell r="AD52">
            <v>35.229508196721312</v>
          </cell>
          <cell r="AE52">
            <v>0</v>
          </cell>
          <cell r="AF52">
            <v>0</v>
          </cell>
          <cell r="AG52">
            <v>212.00000000000006</v>
          </cell>
          <cell r="AH52">
            <v>48.000000000000114</v>
          </cell>
          <cell r="AI52">
            <v>40.000000000000142</v>
          </cell>
          <cell r="AJ52">
            <v>0</v>
          </cell>
          <cell r="AK52">
            <v>7.0000000000000036</v>
          </cell>
          <cell r="AL52">
            <v>0</v>
          </cell>
          <cell r="AM52">
            <v>0</v>
          </cell>
          <cell r="AN52">
            <v>0</v>
          </cell>
          <cell r="AO52">
            <v>0</v>
          </cell>
          <cell r="AP52">
            <v>0</v>
          </cell>
          <cell r="AQ52">
            <v>0</v>
          </cell>
          <cell r="AR52">
            <v>0</v>
          </cell>
          <cell r="AS52">
            <v>0</v>
          </cell>
          <cell r="AT52">
            <v>0</v>
          </cell>
          <cell r="AU52">
            <v>1.1673003802281361</v>
          </cell>
          <cell r="AV52">
            <v>1.1673003802281361</v>
          </cell>
          <cell r="AW52">
            <v>1.1673003802281361</v>
          </cell>
          <cell r="AX52">
            <v>0</v>
          </cell>
          <cell r="AY52">
            <v>0</v>
          </cell>
          <cell r="AZ52">
            <v>0</v>
          </cell>
          <cell r="BA52">
            <v>2.0131147540983605</v>
          </cell>
          <cell r="BB52">
            <v>62.957528957528957</v>
          </cell>
          <cell r="BC52">
            <v>73.490347490347489</v>
          </cell>
          <cell r="BD52">
            <v>0</v>
          </cell>
          <cell r="BE52">
            <v>0</v>
          </cell>
          <cell r="BF52">
            <v>0</v>
          </cell>
          <cell r="BG52">
            <v>0</v>
          </cell>
          <cell r="BH52">
            <v>0</v>
          </cell>
          <cell r="BI52">
            <v>0</v>
          </cell>
          <cell r="BJ52">
            <v>0</v>
          </cell>
          <cell r="BK52">
            <v>0</v>
          </cell>
          <cell r="BL52">
            <v>0.64466339194029798</v>
          </cell>
          <cell r="BM52">
            <v>0</v>
          </cell>
          <cell r="BN52">
            <v>0</v>
          </cell>
          <cell r="BO52">
            <v>1</v>
          </cell>
          <cell r="BP52">
            <v>0</v>
          </cell>
        </row>
        <row r="53">
          <cell r="A53">
            <v>311</v>
          </cell>
          <cell r="B53">
            <v>124681</v>
          </cell>
          <cell r="C53">
            <v>9352924</v>
          </cell>
          <cell r="D53" t="str">
            <v>Birchwood Primary School</v>
          </cell>
          <cell r="E53" t="str">
            <v>Primary</v>
          </cell>
          <cell r="F53">
            <v>0</v>
          </cell>
          <cell r="G53">
            <v>1</v>
          </cell>
          <cell r="H53">
            <v>0</v>
          </cell>
          <cell r="I53">
            <v>0</v>
          </cell>
          <cell r="J53">
            <v>7</v>
          </cell>
          <cell r="K53">
            <v>0</v>
          </cell>
          <cell r="L53">
            <v>0</v>
          </cell>
          <cell r="M53">
            <v>0</v>
          </cell>
          <cell r="N53">
            <v>207</v>
          </cell>
          <cell r="O53">
            <v>207</v>
          </cell>
          <cell r="P53">
            <v>29</v>
          </cell>
          <cell r="Q53">
            <v>178</v>
          </cell>
          <cell r="R53">
            <v>0</v>
          </cell>
          <cell r="S53">
            <v>0</v>
          </cell>
          <cell r="T53">
            <v>0</v>
          </cell>
          <cell r="U53">
            <v>0</v>
          </cell>
          <cell r="V53">
            <v>0</v>
          </cell>
          <cell r="W53">
            <v>0</v>
          </cell>
          <cell r="X53">
            <v>0</v>
          </cell>
          <cell r="Y53">
            <v>0</v>
          </cell>
          <cell r="Z53">
            <v>0</v>
          </cell>
          <cell r="AA53">
            <v>207</v>
          </cell>
          <cell r="AB53">
            <v>29.571428571428573</v>
          </cell>
          <cell r="AC53">
            <v>6.9999999999999911</v>
          </cell>
          <cell r="AD53">
            <v>8.8714285714285719</v>
          </cell>
          <cell r="AE53">
            <v>0</v>
          </cell>
          <cell r="AF53">
            <v>0</v>
          </cell>
          <cell r="AG53">
            <v>204.00000000000009</v>
          </cell>
          <cell r="AH53">
            <v>2</v>
          </cell>
          <cell r="AI53">
            <v>1.0000000000000011</v>
          </cell>
          <cell r="AJ53">
            <v>0</v>
          </cell>
          <cell r="AK53">
            <v>0</v>
          </cell>
          <cell r="AL53">
            <v>0</v>
          </cell>
          <cell r="AM53">
            <v>0</v>
          </cell>
          <cell r="AN53">
            <v>0</v>
          </cell>
          <cell r="AO53">
            <v>0</v>
          </cell>
          <cell r="AP53">
            <v>0</v>
          </cell>
          <cell r="AQ53">
            <v>0</v>
          </cell>
          <cell r="AR53">
            <v>0</v>
          </cell>
          <cell r="AS53">
            <v>0</v>
          </cell>
          <cell r="AT53">
            <v>0</v>
          </cell>
          <cell r="AU53">
            <v>4.651685393258437</v>
          </cell>
          <cell r="AV53">
            <v>9.3033707865168545</v>
          </cell>
          <cell r="AW53">
            <v>9.3033707865168545</v>
          </cell>
          <cell r="AX53">
            <v>0</v>
          </cell>
          <cell r="AY53">
            <v>0</v>
          </cell>
          <cell r="AZ53">
            <v>0</v>
          </cell>
          <cell r="BA53">
            <v>0</v>
          </cell>
          <cell r="BB53">
            <v>30.867052023121385</v>
          </cell>
          <cell r="BC53">
            <v>35.895953757225435</v>
          </cell>
          <cell r="BD53">
            <v>0</v>
          </cell>
          <cell r="BE53">
            <v>0</v>
          </cell>
          <cell r="BF53">
            <v>0</v>
          </cell>
          <cell r="BG53">
            <v>0</v>
          </cell>
          <cell r="BH53">
            <v>0</v>
          </cell>
          <cell r="BI53">
            <v>0</v>
          </cell>
          <cell r="BJ53">
            <v>0</v>
          </cell>
          <cell r="BK53">
            <v>0</v>
          </cell>
          <cell r="BL53">
            <v>0.49420446717171701</v>
          </cell>
          <cell r="BM53">
            <v>0</v>
          </cell>
          <cell r="BN53">
            <v>0</v>
          </cell>
          <cell r="BO53">
            <v>1</v>
          </cell>
          <cell r="BP53">
            <v>0</v>
          </cell>
        </row>
        <row r="54">
          <cell r="A54">
            <v>418</v>
          </cell>
          <cell r="B54">
            <v>124682</v>
          </cell>
          <cell r="C54">
            <v>9352925</v>
          </cell>
          <cell r="D54" t="str">
            <v>Sebert Wood Community Primary School</v>
          </cell>
          <cell r="E54" t="str">
            <v>Primary</v>
          </cell>
          <cell r="F54">
            <v>0</v>
          </cell>
          <cell r="G54">
            <v>1</v>
          </cell>
          <cell r="H54">
            <v>0</v>
          </cell>
          <cell r="I54">
            <v>0</v>
          </cell>
          <cell r="J54">
            <v>7</v>
          </cell>
          <cell r="K54">
            <v>0</v>
          </cell>
          <cell r="L54">
            <v>0</v>
          </cell>
          <cell r="M54">
            <v>0</v>
          </cell>
          <cell r="N54">
            <v>394</v>
          </cell>
          <cell r="O54">
            <v>394</v>
          </cell>
          <cell r="P54">
            <v>53</v>
          </cell>
          <cell r="Q54">
            <v>341</v>
          </cell>
          <cell r="R54">
            <v>0</v>
          </cell>
          <cell r="S54">
            <v>0</v>
          </cell>
          <cell r="T54">
            <v>0</v>
          </cell>
          <cell r="U54">
            <v>0</v>
          </cell>
          <cell r="V54">
            <v>0</v>
          </cell>
          <cell r="W54">
            <v>0</v>
          </cell>
          <cell r="X54">
            <v>0</v>
          </cell>
          <cell r="Y54">
            <v>0</v>
          </cell>
          <cell r="Z54">
            <v>0</v>
          </cell>
          <cell r="AA54">
            <v>394</v>
          </cell>
          <cell r="AB54">
            <v>56.285714285714285</v>
          </cell>
          <cell r="AC54">
            <v>18.999999999999996</v>
          </cell>
          <cell r="AD54">
            <v>26.331683168316832</v>
          </cell>
          <cell r="AE54">
            <v>0</v>
          </cell>
          <cell r="AF54">
            <v>0</v>
          </cell>
          <cell r="AG54">
            <v>374</v>
          </cell>
          <cell r="AH54">
            <v>8.0000000000000071</v>
          </cell>
          <cell r="AI54">
            <v>12.000000000000011</v>
          </cell>
          <cell r="AJ54">
            <v>0</v>
          </cell>
          <cell r="AK54">
            <v>0</v>
          </cell>
          <cell r="AL54">
            <v>0</v>
          </cell>
          <cell r="AM54">
            <v>0</v>
          </cell>
          <cell r="AN54">
            <v>0</v>
          </cell>
          <cell r="AO54">
            <v>0</v>
          </cell>
          <cell r="AP54">
            <v>0</v>
          </cell>
          <cell r="AQ54">
            <v>0</v>
          </cell>
          <cell r="AR54">
            <v>0</v>
          </cell>
          <cell r="AS54">
            <v>0</v>
          </cell>
          <cell r="AT54">
            <v>0</v>
          </cell>
          <cell r="AU54">
            <v>9.3531157270029546</v>
          </cell>
          <cell r="AV54">
            <v>15.198813056379841</v>
          </cell>
          <cell r="AW54">
            <v>23.382789317507427</v>
          </cell>
          <cell r="AX54">
            <v>0</v>
          </cell>
          <cell r="AY54">
            <v>0</v>
          </cell>
          <cell r="AZ54">
            <v>0</v>
          </cell>
          <cell r="BA54">
            <v>2.9257425742574257</v>
          </cell>
          <cell r="BB54">
            <v>110.03197674418605</v>
          </cell>
          <cell r="BC54">
            <v>127.13372093023257</v>
          </cell>
          <cell r="BD54">
            <v>0</v>
          </cell>
          <cell r="BE54">
            <v>0</v>
          </cell>
          <cell r="BF54">
            <v>0</v>
          </cell>
          <cell r="BG54">
            <v>0</v>
          </cell>
          <cell r="BH54">
            <v>0</v>
          </cell>
          <cell r="BI54">
            <v>0</v>
          </cell>
          <cell r="BJ54">
            <v>0</v>
          </cell>
          <cell r="BK54">
            <v>0</v>
          </cell>
          <cell r="BL54">
            <v>0.67212658044444495</v>
          </cell>
          <cell r="BM54">
            <v>0</v>
          </cell>
          <cell r="BN54">
            <v>0</v>
          </cell>
          <cell r="BO54">
            <v>1</v>
          </cell>
          <cell r="BP54">
            <v>0</v>
          </cell>
        </row>
        <row r="55">
          <cell r="A55">
            <v>341</v>
          </cell>
          <cell r="B55">
            <v>124685</v>
          </cell>
          <cell r="C55">
            <v>9352928</v>
          </cell>
          <cell r="D55" t="str">
            <v>Sandlings Primary School</v>
          </cell>
          <cell r="E55" t="str">
            <v>Primary</v>
          </cell>
          <cell r="F55">
            <v>0</v>
          </cell>
          <cell r="G55">
            <v>1</v>
          </cell>
          <cell r="H55">
            <v>0</v>
          </cell>
          <cell r="I55">
            <v>0</v>
          </cell>
          <cell r="J55">
            <v>7</v>
          </cell>
          <cell r="K55">
            <v>0</v>
          </cell>
          <cell r="L55">
            <v>0</v>
          </cell>
          <cell r="M55">
            <v>0</v>
          </cell>
          <cell r="N55">
            <v>85</v>
          </cell>
          <cell r="O55">
            <v>85</v>
          </cell>
          <cell r="P55">
            <v>12</v>
          </cell>
          <cell r="Q55">
            <v>73</v>
          </cell>
          <cell r="R55">
            <v>0</v>
          </cell>
          <cell r="S55">
            <v>0</v>
          </cell>
          <cell r="T55">
            <v>0</v>
          </cell>
          <cell r="U55">
            <v>0</v>
          </cell>
          <cell r="V55">
            <v>0</v>
          </cell>
          <cell r="W55">
            <v>0</v>
          </cell>
          <cell r="X55">
            <v>0</v>
          </cell>
          <cell r="Y55">
            <v>0</v>
          </cell>
          <cell r="Z55">
            <v>0</v>
          </cell>
          <cell r="AA55">
            <v>85</v>
          </cell>
          <cell r="AB55">
            <v>12.142857142857142</v>
          </cell>
          <cell r="AC55">
            <v>4.0000000000000027</v>
          </cell>
          <cell r="AD55">
            <v>4.0000000000000027</v>
          </cell>
          <cell r="AE55">
            <v>0</v>
          </cell>
          <cell r="AF55">
            <v>0</v>
          </cell>
          <cell r="AG55">
            <v>85</v>
          </cell>
          <cell r="AH55">
            <v>0</v>
          </cell>
          <cell r="AI55">
            <v>0</v>
          </cell>
          <cell r="AJ55">
            <v>0</v>
          </cell>
          <cell r="AK55">
            <v>0</v>
          </cell>
          <cell r="AL55">
            <v>0</v>
          </cell>
          <cell r="AM55">
            <v>0</v>
          </cell>
          <cell r="AN55">
            <v>0</v>
          </cell>
          <cell r="AO55">
            <v>0</v>
          </cell>
          <cell r="AP55">
            <v>0</v>
          </cell>
          <cell r="AQ55">
            <v>0</v>
          </cell>
          <cell r="AR55">
            <v>0</v>
          </cell>
          <cell r="AS55">
            <v>0</v>
          </cell>
          <cell r="AT55">
            <v>0</v>
          </cell>
          <cell r="AU55">
            <v>5.8219178082191778</v>
          </cell>
          <cell r="AV55">
            <v>11.643835616438356</v>
          </cell>
          <cell r="AW55">
            <v>12.808219178082165</v>
          </cell>
          <cell r="AX55">
            <v>0</v>
          </cell>
          <cell r="AY55">
            <v>0</v>
          </cell>
          <cell r="AZ55">
            <v>0</v>
          </cell>
          <cell r="BA55">
            <v>0</v>
          </cell>
          <cell r="BB55">
            <v>16.362068965517242</v>
          </cell>
          <cell r="BC55">
            <v>19.051724137931036</v>
          </cell>
          <cell r="BD55">
            <v>0</v>
          </cell>
          <cell r="BE55">
            <v>0</v>
          </cell>
          <cell r="BF55">
            <v>0</v>
          </cell>
          <cell r="BG55">
            <v>0</v>
          </cell>
          <cell r="BH55">
            <v>0</v>
          </cell>
          <cell r="BI55">
            <v>0</v>
          </cell>
          <cell r="BJ55">
            <v>1.9000000000000012</v>
          </cell>
          <cell r="BK55">
            <v>0</v>
          </cell>
          <cell r="BL55">
            <v>2.22752287080292</v>
          </cell>
          <cell r="BM55">
            <v>0</v>
          </cell>
          <cell r="BN55">
            <v>1</v>
          </cell>
          <cell r="BO55">
            <v>1</v>
          </cell>
          <cell r="BP55">
            <v>0</v>
          </cell>
        </row>
        <row r="56">
          <cell r="A56">
            <v>307</v>
          </cell>
          <cell r="B56">
            <v>131962</v>
          </cell>
          <cell r="C56">
            <v>9352929</v>
          </cell>
          <cell r="D56" t="str">
            <v>Cedarwood Primary School</v>
          </cell>
          <cell r="E56" t="str">
            <v>Primary</v>
          </cell>
          <cell r="F56">
            <v>0</v>
          </cell>
          <cell r="G56">
            <v>1</v>
          </cell>
          <cell r="H56">
            <v>0</v>
          </cell>
          <cell r="I56">
            <v>0</v>
          </cell>
          <cell r="J56">
            <v>7</v>
          </cell>
          <cell r="K56">
            <v>0</v>
          </cell>
          <cell r="L56">
            <v>0</v>
          </cell>
          <cell r="M56">
            <v>0</v>
          </cell>
          <cell r="N56">
            <v>404</v>
          </cell>
          <cell r="O56">
            <v>404</v>
          </cell>
          <cell r="P56">
            <v>47</v>
          </cell>
          <cell r="Q56">
            <v>357</v>
          </cell>
          <cell r="R56">
            <v>0</v>
          </cell>
          <cell r="S56">
            <v>0</v>
          </cell>
          <cell r="T56">
            <v>0</v>
          </cell>
          <cell r="U56">
            <v>0</v>
          </cell>
          <cell r="V56">
            <v>0</v>
          </cell>
          <cell r="W56">
            <v>0</v>
          </cell>
          <cell r="X56">
            <v>0</v>
          </cell>
          <cell r="Y56">
            <v>0</v>
          </cell>
          <cell r="Z56">
            <v>0</v>
          </cell>
          <cell r="AA56">
            <v>404</v>
          </cell>
          <cell r="AB56">
            <v>57.714285714285715</v>
          </cell>
          <cell r="AC56">
            <v>36</v>
          </cell>
          <cell r="AD56">
            <v>36</v>
          </cell>
          <cell r="AE56">
            <v>0</v>
          </cell>
          <cell r="AF56">
            <v>0</v>
          </cell>
          <cell r="AG56">
            <v>399.99999999999994</v>
          </cell>
          <cell r="AH56">
            <v>0</v>
          </cell>
          <cell r="AI56">
            <v>3.0000000000000018</v>
          </cell>
          <cell r="AJ56">
            <v>0</v>
          </cell>
          <cell r="AK56">
            <v>1.000000000000002</v>
          </cell>
          <cell r="AL56">
            <v>0</v>
          </cell>
          <cell r="AM56">
            <v>0</v>
          </cell>
          <cell r="AN56">
            <v>0</v>
          </cell>
          <cell r="AO56">
            <v>0</v>
          </cell>
          <cell r="AP56">
            <v>0</v>
          </cell>
          <cell r="AQ56">
            <v>0</v>
          </cell>
          <cell r="AR56">
            <v>0</v>
          </cell>
          <cell r="AS56">
            <v>0</v>
          </cell>
          <cell r="AT56">
            <v>0</v>
          </cell>
          <cell r="AU56">
            <v>10.184873949579814</v>
          </cell>
          <cell r="AV56">
            <v>12.448179271708689</v>
          </cell>
          <cell r="AW56">
            <v>14.711484593837522</v>
          </cell>
          <cell r="AX56">
            <v>0</v>
          </cell>
          <cell r="AY56">
            <v>0</v>
          </cell>
          <cell r="AZ56">
            <v>0</v>
          </cell>
          <cell r="BA56">
            <v>0</v>
          </cell>
          <cell r="BB56">
            <v>87.956521739130437</v>
          </cell>
          <cell r="BC56">
            <v>99.536231884057969</v>
          </cell>
          <cell r="BD56">
            <v>0</v>
          </cell>
          <cell r="BE56">
            <v>0</v>
          </cell>
          <cell r="BF56">
            <v>0</v>
          </cell>
          <cell r="BG56">
            <v>0</v>
          </cell>
          <cell r="BH56">
            <v>0</v>
          </cell>
          <cell r="BI56">
            <v>0</v>
          </cell>
          <cell r="BJ56">
            <v>0</v>
          </cell>
          <cell r="BK56">
            <v>0</v>
          </cell>
          <cell r="BL56">
            <v>0.52090347911714796</v>
          </cell>
          <cell r="BM56">
            <v>0</v>
          </cell>
          <cell r="BN56">
            <v>0</v>
          </cell>
          <cell r="BO56">
            <v>1</v>
          </cell>
          <cell r="BP56">
            <v>0</v>
          </cell>
        </row>
        <row r="57">
          <cell r="A57">
            <v>238</v>
          </cell>
          <cell r="B57">
            <v>133605</v>
          </cell>
          <cell r="C57">
            <v>9352931</v>
          </cell>
          <cell r="D57" t="str">
            <v>Beaumont Community Primary School</v>
          </cell>
          <cell r="E57" t="str">
            <v>Primary</v>
          </cell>
          <cell r="F57">
            <v>0</v>
          </cell>
          <cell r="G57">
            <v>1</v>
          </cell>
          <cell r="H57">
            <v>0</v>
          </cell>
          <cell r="I57">
            <v>0</v>
          </cell>
          <cell r="J57">
            <v>7</v>
          </cell>
          <cell r="K57">
            <v>0</v>
          </cell>
          <cell r="L57">
            <v>0</v>
          </cell>
          <cell r="M57">
            <v>0</v>
          </cell>
          <cell r="N57">
            <v>100</v>
          </cell>
          <cell r="O57">
            <v>100</v>
          </cell>
          <cell r="P57">
            <v>15</v>
          </cell>
          <cell r="Q57">
            <v>85</v>
          </cell>
          <cell r="R57">
            <v>0</v>
          </cell>
          <cell r="S57">
            <v>0</v>
          </cell>
          <cell r="T57">
            <v>0</v>
          </cell>
          <cell r="U57">
            <v>0</v>
          </cell>
          <cell r="V57">
            <v>0</v>
          </cell>
          <cell r="W57">
            <v>0</v>
          </cell>
          <cell r="X57">
            <v>0</v>
          </cell>
          <cell r="Y57">
            <v>0</v>
          </cell>
          <cell r="Z57">
            <v>0</v>
          </cell>
          <cell r="AA57">
            <v>100</v>
          </cell>
          <cell r="AB57">
            <v>14.285714285714286</v>
          </cell>
          <cell r="AC57">
            <v>17</v>
          </cell>
          <cell r="AD57">
            <v>19.565217391304348</v>
          </cell>
          <cell r="AE57">
            <v>0</v>
          </cell>
          <cell r="AF57">
            <v>0</v>
          </cell>
          <cell r="AG57">
            <v>91.919191919191903</v>
          </cell>
          <cell r="AH57">
            <v>8.0808080808080796</v>
          </cell>
          <cell r="AI57">
            <v>0</v>
          </cell>
          <cell r="AJ57">
            <v>0</v>
          </cell>
          <cell r="AK57">
            <v>0</v>
          </cell>
          <cell r="AL57">
            <v>0</v>
          </cell>
          <cell r="AM57">
            <v>0</v>
          </cell>
          <cell r="AN57">
            <v>0</v>
          </cell>
          <cell r="AO57">
            <v>0</v>
          </cell>
          <cell r="AP57">
            <v>0</v>
          </cell>
          <cell r="AQ57">
            <v>0</v>
          </cell>
          <cell r="AR57">
            <v>0</v>
          </cell>
          <cell r="AS57">
            <v>0</v>
          </cell>
          <cell r="AT57">
            <v>0</v>
          </cell>
          <cell r="AU57">
            <v>3.52941176470588</v>
          </cell>
          <cell r="AV57">
            <v>5.8823529411764701</v>
          </cell>
          <cell r="AW57">
            <v>5.8823529411764701</v>
          </cell>
          <cell r="AX57">
            <v>0</v>
          </cell>
          <cell r="AY57">
            <v>0</v>
          </cell>
          <cell r="AZ57">
            <v>0</v>
          </cell>
          <cell r="BA57">
            <v>0</v>
          </cell>
          <cell r="BB57">
            <v>18.291139240506329</v>
          </cell>
          <cell r="BC57">
            <v>21.518987341772153</v>
          </cell>
          <cell r="BD57">
            <v>0</v>
          </cell>
          <cell r="BE57">
            <v>0</v>
          </cell>
          <cell r="BF57">
            <v>0</v>
          </cell>
          <cell r="BG57">
            <v>0</v>
          </cell>
          <cell r="BH57">
            <v>0</v>
          </cell>
          <cell r="BI57">
            <v>0</v>
          </cell>
          <cell r="BJ57">
            <v>4.0000000000000009</v>
          </cell>
          <cell r="BK57">
            <v>0</v>
          </cell>
          <cell r="BL57">
            <v>0.54713127261146499</v>
          </cell>
          <cell r="BM57">
            <v>0</v>
          </cell>
          <cell r="BN57">
            <v>0</v>
          </cell>
          <cell r="BO57">
            <v>1</v>
          </cell>
          <cell r="BP57">
            <v>0</v>
          </cell>
        </row>
        <row r="58">
          <cell r="A58">
            <v>400</v>
          </cell>
          <cell r="B58">
            <v>124686</v>
          </cell>
          <cell r="C58">
            <v>9353000</v>
          </cell>
          <cell r="D58" t="str">
            <v>Acton Church of England Voluntary Controlled Primary School</v>
          </cell>
          <cell r="E58" t="str">
            <v>Primary</v>
          </cell>
          <cell r="F58">
            <v>0</v>
          </cell>
          <cell r="G58">
            <v>1</v>
          </cell>
          <cell r="H58">
            <v>0</v>
          </cell>
          <cell r="I58">
            <v>0</v>
          </cell>
          <cell r="J58">
            <v>7</v>
          </cell>
          <cell r="K58">
            <v>0</v>
          </cell>
          <cell r="L58">
            <v>0</v>
          </cell>
          <cell r="M58">
            <v>0</v>
          </cell>
          <cell r="N58">
            <v>176</v>
          </cell>
          <cell r="O58">
            <v>176</v>
          </cell>
          <cell r="P58">
            <v>21</v>
          </cell>
          <cell r="Q58">
            <v>155</v>
          </cell>
          <cell r="R58">
            <v>0</v>
          </cell>
          <cell r="S58">
            <v>0</v>
          </cell>
          <cell r="T58">
            <v>0</v>
          </cell>
          <cell r="U58">
            <v>0</v>
          </cell>
          <cell r="V58">
            <v>0</v>
          </cell>
          <cell r="W58">
            <v>0</v>
          </cell>
          <cell r="X58">
            <v>0</v>
          </cell>
          <cell r="Y58">
            <v>0</v>
          </cell>
          <cell r="Z58">
            <v>0</v>
          </cell>
          <cell r="AA58">
            <v>176</v>
          </cell>
          <cell r="AB58">
            <v>25.142857142857142</v>
          </cell>
          <cell r="AC58">
            <v>22</v>
          </cell>
          <cell r="AD58">
            <v>22.870056497175142</v>
          </cell>
          <cell r="AE58">
            <v>0</v>
          </cell>
          <cell r="AF58">
            <v>0</v>
          </cell>
          <cell r="AG58">
            <v>130.74285714285716</v>
          </cell>
          <cell r="AH58">
            <v>44.251428571428498</v>
          </cell>
          <cell r="AI58">
            <v>1.0057142857142849</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1.9887005649717513</v>
          </cell>
          <cell r="BB58">
            <v>43.986486486486484</v>
          </cell>
          <cell r="BC58">
            <v>49.945945945945944</v>
          </cell>
          <cell r="BD58">
            <v>0</v>
          </cell>
          <cell r="BE58">
            <v>0</v>
          </cell>
          <cell r="BF58">
            <v>0</v>
          </cell>
          <cell r="BG58">
            <v>0</v>
          </cell>
          <cell r="BH58">
            <v>0</v>
          </cell>
          <cell r="BI58">
            <v>0</v>
          </cell>
          <cell r="BJ58">
            <v>0</v>
          </cell>
          <cell r="BK58">
            <v>0</v>
          </cell>
          <cell r="BL58">
            <v>1.0334566713286699</v>
          </cell>
          <cell r="BM58">
            <v>0</v>
          </cell>
          <cell r="BN58">
            <v>0</v>
          </cell>
          <cell r="BO58">
            <v>1</v>
          </cell>
          <cell r="BP58">
            <v>0</v>
          </cell>
        </row>
        <row r="59">
          <cell r="A59">
            <v>405</v>
          </cell>
          <cell r="B59">
            <v>124688</v>
          </cell>
          <cell r="C59">
            <v>9353003</v>
          </cell>
          <cell r="D59" t="str">
            <v>Barnham Church of England Voluntary Controlled Primary School</v>
          </cell>
          <cell r="E59" t="str">
            <v>Primary</v>
          </cell>
          <cell r="F59">
            <v>0</v>
          </cell>
          <cell r="G59">
            <v>1</v>
          </cell>
          <cell r="H59">
            <v>0</v>
          </cell>
          <cell r="I59">
            <v>0</v>
          </cell>
          <cell r="J59">
            <v>7</v>
          </cell>
          <cell r="K59">
            <v>0</v>
          </cell>
          <cell r="L59">
            <v>0</v>
          </cell>
          <cell r="M59">
            <v>0</v>
          </cell>
          <cell r="N59">
            <v>164</v>
          </cell>
          <cell r="O59">
            <v>164</v>
          </cell>
          <cell r="P59">
            <v>20</v>
          </cell>
          <cell r="Q59">
            <v>144</v>
          </cell>
          <cell r="R59">
            <v>0</v>
          </cell>
          <cell r="S59">
            <v>0</v>
          </cell>
          <cell r="T59">
            <v>0</v>
          </cell>
          <cell r="U59">
            <v>0</v>
          </cell>
          <cell r="V59">
            <v>0</v>
          </cell>
          <cell r="W59">
            <v>0</v>
          </cell>
          <cell r="X59">
            <v>0</v>
          </cell>
          <cell r="Y59">
            <v>0</v>
          </cell>
          <cell r="Z59">
            <v>0</v>
          </cell>
          <cell r="AA59">
            <v>164</v>
          </cell>
          <cell r="AB59">
            <v>23.428571428571427</v>
          </cell>
          <cell r="AC59">
            <v>19.999999999999979</v>
          </cell>
          <cell r="AD59">
            <v>27.812865497076022</v>
          </cell>
          <cell r="AE59">
            <v>0</v>
          </cell>
          <cell r="AF59">
            <v>0</v>
          </cell>
          <cell r="AG59">
            <v>129.00000000000009</v>
          </cell>
          <cell r="AH59">
            <v>3.999999999999996</v>
          </cell>
          <cell r="AI59">
            <v>14.000000000000004</v>
          </cell>
          <cell r="AJ59">
            <v>1.0000000000000007</v>
          </cell>
          <cell r="AK59">
            <v>16</v>
          </cell>
          <cell r="AL59">
            <v>0</v>
          </cell>
          <cell r="AM59">
            <v>0</v>
          </cell>
          <cell r="AN59">
            <v>0</v>
          </cell>
          <cell r="AO59">
            <v>0</v>
          </cell>
          <cell r="AP59">
            <v>0</v>
          </cell>
          <cell r="AQ59">
            <v>0</v>
          </cell>
          <cell r="AR59">
            <v>0</v>
          </cell>
          <cell r="AS59">
            <v>0</v>
          </cell>
          <cell r="AT59">
            <v>0</v>
          </cell>
          <cell r="AU59">
            <v>1.1388888888888882</v>
          </cell>
          <cell r="AV59">
            <v>1.1388888888888882</v>
          </cell>
          <cell r="AW59">
            <v>2.2777777777777795</v>
          </cell>
          <cell r="AX59">
            <v>0</v>
          </cell>
          <cell r="AY59">
            <v>0</v>
          </cell>
          <cell r="AZ59">
            <v>0</v>
          </cell>
          <cell r="BA59">
            <v>0</v>
          </cell>
          <cell r="BB59">
            <v>37.125</v>
          </cell>
          <cell r="BC59">
            <v>42.28125</v>
          </cell>
          <cell r="BD59">
            <v>0</v>
          </cell>
          <cell r="BE59">
            <v>0</v>
          </cell>
          <cell r="BF59">
            <v>0</v>
          </cell>
          <cell r="BG59">
            <v>0</v>
          </cell>
          <cell r="BH59">
            <v>0</v>
          </cell>
          <cell r="BI59">
            <v>0</v>
          </cell>
          <cell r="BJ59">
            <v>0</v>
          </cell>
          <cell r="BK59">
            <v>0</v>
          </cell>
          <cell r="BL59">
            <v>2.2023377126984101</v>
          </cell>
          <cell r="BM59">
            <v>0</v>
          </cell>
          <cell r="BN59">
            <v>0</v>
          </cell>
          <cell r="BO59">
            <v>1</v>
          </cell>
          <cell r="BP59">
            <v>0</v>
          </cell>
        </row>
        <row r="60">
          <cell r="A60">
            <v>406</v>
          </cell>
          <cell r="B60">
            <v>124689</v>
          </cell>
          <cell r="C60">
            <v>9353004</v>
          </cell>
          <cell r="D60" t="str">
            <v>Barningham Church of England Voluntary Controlled Primary School</v>
          </cell>
          <cell r="E60" t="str">
            <v>Primary</v>
          </cell>
          <cell r="F60">
            <v>0</v>
          </cell>
          <cell r="G60">
            <v>1</v>
          </cell>
          <cell r="H60">
            <v>0</v>
          </cell>
          <cell r="I60">
            <v>0</v>
          </cell>
          <cell r="J60">
            <v>7</v>
          </cell>
          <cell r="K60">
            <v>0</v>
          </cell>
          <cell r="L60">
            <v>0</v>
          </cell>
          <cell r="M60">
            <v>0</v>
          </cell>
          <cell r="N60">
            <v>95</v>
          </cell>
          <cell r="O60">
            <v>95</v>
          </cell>
          <cell r="P60">
            <v>14</v>
          </cell>
          <cell r="Q60">
            <v>81</v>
          </cell>
          <cell r="R60">
            <v>0</v>
          </cell>
          <cell r="S60">
            <v>0</v>
          </cell>
          <cell r="T60">
            <v>0</v>
          </cell>
          <cell r="U60">
            <v>0</v>
          </cell>
          <cell r="V60">
            <v>0</v>
          </cell>
          <cell r="W60">
            <v>0</v>
          </cell>
          <cell r="X60">
            <v>0</v>
          </cell>
          <cell r="Y60">
            <v>0</v>
          </cell>
          <cell r="Z60">
            <v>0</v>
          </cell>
          <cell r="AA60">
            <v>95</v>
          </cell>
          <cell r="AB60">
            <v>13.571428571428571</v>
          </cell>
          <cell r="AC60">
            <v>13.000000000000009</v>
          </cell>
          <cell r="AD60">
            <v>13.000000000000009</v>
          </cell>
          <cell r="AE60">
            <v>0</v>
          </cell>
          <cell r="AF60">
            <v>0</v>
          </cell>
          <cell r="AG60">
            <v>95</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22.846153846153847</v>
          </cell>
          <cell r="BC60">
            <v>26.794871794871796</v>
          </cell>
          <cell r="BD60">
            <v>0</v>
          </cell>
          <cell r="BE60">
            <v>0</v>
          </cell>
          <cell r="BF60">
            <v>0</v>
          </cell>
          <cell r="BG60">
            <v>0</v>
          </cell>
          <cell r="BH60">
            <v>0</v>
          </cell>
          <cell r="BI60">
            <v>0</v>
          </cell>
          <cell r="BJ60">
            <v>1.3000000000000009</v>
          </cell>
          <cell r="BK60">
            <v>0</v>
          </cell>
          <cell r="BL60">
            <v>1.92416018269231</v>
          </cell>
          <cell r="BM60">
            <v>0</v>
          </cell>
          <cell r="BN60">
            <v>0</v>
          </cell>
          <cell r="BO60">
            <v>1</v>
          </cell>
          <cell r="BP60">
            <v>0</v>
          </cell>
        </row>
        <row r="61">
          <cell r="A61">
            <v>407</v>
          </cell>
          <cell r="B61">
            <v>124690</v>
          </cell>
          <cell r="C61">
            <v>9353005</v>
          </cell>
          <cell r="D61" t="str">
            <v>Barrow Church of England Voluntary Controlled Primary School</v>
          </cell>
          <cell r="E61" t="str">
            <v>Primary</v>
          </cell>
          <cell r="F61">
            <v>0</v>
          </cell>
          <cell r="G61">
            <v>1</v>
          </cell>
          <cell r="H61">
            <v>0</v>
          </cell>
          <cell r="I61">
            <v>0</v>
          </cell>
          <cell r="J61">
            <v>6</v>
          </cell>
          <cell r="K61">
            <v>0</v>
          </cell>
          <cell r="L61">
            <v>0</v>
          </cell>
          <cell r="M61">
            <v>0</v>
          </cell>
          <cell r="N61">
            <v>159</v>
          </cell>
          <cell r="O61">
            <v>159</v>
          </cell>
          <cell r="P61">
            <v>30</v>
          </cell>
          <cell r="Q61">
            <v>129</v>
          </cell>
          <cell r="R61">
            <v>0</v>
          </cell>
          <cell r="S61">
            <v>0</v>
          </cell>
          <cell r="T61">
            <v>0</v>
          </cell>
          <cell r="U61">
            <v>0</v>
          </cell>
          <cell r="V61">
            <v>0</v>
          </cell>
          <cell r="W61">
            <v>0</v>
          </cell>
          <cell r="X61">
            <v>0</v>
          </cell>
          <cell r="Y61">
            <v>0</v>
          </cell>
          <cell r="Z61">
            <v>0</v>
          </cell>
          <cell r="AA61">
            <v>159</v>
          </cell>
          <cell r="AB61">
            <v>26.5</v>
          </cell>
          <cell r="AC61">
            <v>19.000000000000011</v>
          </cell>
          <cell r="AD61">
            <v>19.000000000000011</v>
          </cell>
          <cell r="AE61">
            <v>0</v>
          </cell>
          <cell r="AF61">
            <v>0</v>
          </cell>
          <cell r="AG61">
            <v>159</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1.232558139534883</v>
          </cell>
          <cell r="AX61">
            <v>0</v>
          </cell>
          <cell r="AY61">
            <v>0</v>
          </cell>
          <cell r="AZ61">
            <v>0</v>
          </cell>
          <cell r="BA61">
            <v>0</v>
          </cell>
          <cell r="BB61">
            <v>29.129032258064516</v>
          </cell>
          <cell r="BC61">
            <v>35.903225806451609</v>
          </cell>
          <cell r="BD61">
            <v>0</v>
          </cell>
          <cell r="BE61">
            <v>0</v>
          </cell>
          <cell r="BF61">
            <v>0</v>
          </cell>
          <cell r="BG61">
            <v>0</v>
          </cell>
          <cell r="BH61">
            <v>0</v>
          </cell>
          <cell r="BI61">
            <v>0</v>
          </cell>
          <cell r="BJ61">
            <v>0</v>
          </cell>
          <cell r="BK61">
            <v>0</v>
          </cell>
          <cell r="BL61">
            <v>2.7580196089172002</v>
          </cell>
          <cell r="BM61">
            <v>0</v>
          </cell>
          <cell r="BN61">
            <v>0</v>
          </cell>
          <cell r="BO61">
            <v>1</v>
          </cell>
          <cell r="BP61">
            <v>0</v>
          </cell>
        </row>
        <row r="62">
          <cell r="A62">
            <v>409</v>
          </cell>
          <cell r="B62">
            <v>124691</v>
          </cell>
          <cell r="C62">
            <v>9353006</v>
          </cell>
          <cell r="D62" t="str">
            <v>Boxford Church of England Voluntary Controlled Primary School</v>
          </cell>
          <cell r="E62" t="str">
            <v>Primary</v>
          </cell>
          <cell r="F62">
            <v>0</v>
          </cell>
          <cell r="G62">
            <v>1</v>
          </cell>
          <cell r="H62">
            <v>0</v>
          </cell>
          <cell r="I62">
            <v>0</v>
          </cell>
          <cell r="J62">
            <v>7</v>
          </cell>
          <cell r="K62">
            <v>0</v>
          </cell>
          <cell r="L62">
            <v>0</v>
          </cell>
          <cell r="M62">
            <v>0</v>
          </cell>
          <cell r="N62">
            <v>187</v>
          </cell>
          <cell r="O62">
            <v>187</v>
          </cell>
          <cell r="P62">
            <v>30</v>
          </cell>
          <cell r="Q62">
            <v>157</v>
          </cell>
          <cell r="R62">
            <v>0</v>
          </cell>
          <cell r="S62">
            <v>0</v>
          </cell>
          <cell r="T62">
            <v>0</v>
          </cell>
          <cell r="U62">
            <v>0</v>
          </cell>
          <cell r="V62">
            <v>0</v>
          </cell>
          <cell r="W62">
            <v>0</v>
          </cell>
          <cell r="X62">
            <v>0</v>
          </cell>
          <cell r="Y62">
            <v>0</v>
          </cell>
          <cell r="Z62">
            <v>0</v>
          </cell>
          <cell r="AA62">
            <v>187</v>
          </cell>
          <cell r="AB62">
            <v>26.714285714285715</v>
          </cell>
          <cell r="AC62">
            <v>18</v>
          </cell>
          <cell r="AD62">
            <v>20.777777777777775</v>
          </cell>
          <cell r="AE62">
            <v>0</v>
          </cell>
          <cell r="AF62">
            <v>0</v>
          </cell>
          <cell r="AG62">
            <v>179.99999999999997</v>
          </cell>
          <cell r="AH62">
            <v>6.9999999999999991</v>
          </cell>
          <cell r="AI62">
            <v>0</v>
          </cell>
          <cell r="AJ62">
            <v>0</v>
          </cell>
          <cell r="AK62">
            <v>0</v>
          </cell>
          <cell r="AL62">
            <v>0</v>
          </cell>
          <cell r="AM62">
            <v>0</v>
          </cell>
          <cell r="AN62">
            <v>0</v>
          </cell>
          <cell r="AO62">
            <v>0</v>
          </cell>
          <cell r="AP62">
            <v>0</v>
          </cell>
          <cell r="AQ62">
            <v>0</v>
          </cell>
          <cell r="AR62">
            <v>0</v>
          </cell>
          <cell r="AS62">
            <v>0</v>
          </cell>
          <cell r="AT62">
            <v>0</v>
          </cell>
          <cell r="AU62">
            <v>0</v>
          </cell>
          <cell r="AV62">
            <v>1.1910828025477713</v>
          </cell>
          <cell r="AW62">
            <v>1.1910828025477713</v>
          </cell>
          <cell r="AX62">
            <v>0</v>
          </cell>
          <cell r="AY62">
            <v>0</v>
          </cell>
          <cell r="AZ62">
            <v>0</v>
          </cell>
          <cell r="BA62">
            <v>0</v>
          </cell>
          <cell r="BB62">
            <v>30.584415584415584</v>
          </cell>
          <cell r="BC62">
            <v>36.428571428571431</v>
          </cell>
          <cell r="BD62">
            <v>0</v>
          </cell>
          <cell r="BE62">
            <v>0</v>
          </cell>
          <cell r="BF62">
            <v>0</v>
          </cell>
          <cell r="BG62">
            <v>0</v>
          </cell>
          <cell r="BH62">
            <v>0</v>
          </cell>
          <cell r="BI62">
            <v>0</v>
          </cell>
          <cell r="BJ62">
            <v>0</v>
          </cell>
          <cell r="BK62">
            <v>0</v>
          </cell>
          <cell r="BL62">
            <v>2.77531436229508</v>
          </cell>
          <cell r="BM62">
            <v>0</v>
          </cell>
          <cell r="BN62">
            <v>0</v>
          </cell>
          <cell r="BO62">
            <v>1</v>
          </cell>
          <cell r="BP62">
            <v>0</v>
          </cell>
        </row>
        <row r="63">
          <cell r="A63">
            <v>412</v>
          </cell>
          <cell r="B63">
            <v>124692</v>
          </cell>
          <cell r="C63">
            <v>9353009</v>
          </cell>
          <cell r="D63" t="str">
            <v>Bures Church of England Voluntary Controlled Primary School</v>
          </cell>
          <cell r="E63" t="str">
            <v>Primary</v>
          </cell>
          <cell r="F63">
            <v>0</v>
          </cell>
          <cell r="G63">
            <v>1</v>
          </cell>
          <cell r="H63">
            <v>0</v>
          </cell>
          <cell r="I63">
            <v>0</v>
          </cell>
          <cell r="J63">
            <v>7</v>
          </cell>
          <cell r="K63">
            <v>0</v>
          </cell>
          <cell r="L63">
            <v>0</v>
          </cell>
          <cell r="M63">
            <v>0</v>
          </cell>
          <cell r="N63">
            <v>196</v>
          </cell>
          <cell r="O63">
            <v>196</v>
          </cell>
          <cell r="P63">
            <v>24</v>
          </cell>
          <cell r="Q63">
            <v>172</v>
          </cell>
          <cell r="R63">
            <v>0</v>
          </cell>
          <cell r="S63">
            <v>0</v>
          </cell>
          <cell r="T63">
            <v>0</v>
          </cell>
          <cell r="U63">
            <v>0</v>
          </cell>
          <cell r="V63">
            <v>0</v>
          </cell>
          <cell r="W63">
            <v>0</v>
          </cell>
          <cell r="X63">
            <v>0</v>
          </cell>
          <cell r="Y63">
            <v>0</v>
          </cell>
          <cell r="Z63">
            <v>0</v>
          </cell>
          <cell r="AA63">
            <v>196</v>
          </cell>
          <cell r="AB63">
            <v>28</v>
          </cell>
          <cell r="AC63">
            <v>22.999999999999961</v>
          </cell>
          <cell r="AD63">
            <v>22.999999999999961</v>
          </cell>
          <cell r="AE63">
            <v>0</v>
          </cell>
          <cell r="AF63">
            <v>0</v>
          </cell>
          <cell r="AG63">
            <v>194.00000000000003</v>
          </cell>
          <cell r="AH63">
            <v>0.99999999999999989</v>
          </cell>
          <cell r="AI63">
            <v>0.99999999999999989</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47.377245508982035</v>
          </cell>
          <cell r="BC63">
            <v>53.988023952095809</v>
          </cell>
          <cell r="BD63">
            <v>0</v>
          </cell>
          <cell r="BE63">
            <v>0</v>
          </cell>
          <cell r="BF63">
            <v>0</v>
          </cell>
          <cell r="BG63">
            <v>0</v>
          </cell>
          <cell r="BH63">
            <v>0</v>
          </cell>
          <cell r="BI63">
            <v>0</v>
          </cell>
          <cell r="BJ63">
            <v>6.2400000000000091</v>
          </cell>
          <cell r="BK63">
            <v>0</v>
          </cell>
          <cell r="BL63">
            <v>3.08507</v>
          </cell>
          <cell r="BM63">
            <v>0</v>
          </cell>
          <cell r="BN63">
            <v>0</v>
          </cell>
          <cell r="BO63">
            <v>1</v>
          </cell>
          <cell r="BP63">
            <v>0</v>
          </cell>
        </row>
        <row r="64">
          <cell r="A64">
            <v>426</v>
          </cell>
          <cell r="B64">
            <v>124693</v>
          </cell>
          <cell r="C64">
            <v>9353010</v>
          </cell>
          <cell r="D64" t="str">
            <v>Cavendish Church of England Primary School</v>
          </cell>
          <cell r="E64" t="str">
            <v>Primary</v>
          </cell>
          <cell r="F64">
            <v>0</v>
          </cell>
          <cell r="G64">
            <v>1</v>
          </cell>
          <cell r="H64">
            <v>0</v>
          </cell>
          <cell r="I64">
            <v>0</v>
          </cell>
          <cell r="J64">
            <v>7</v>
          </cell>
          <cell r="K64">
            <v>0</v>
          </cell>
          <cell r="L64">
            <v>0</v>
          </cell>
          <cell r="M64">
            <v>0</v>
          </cell>
          <cell r="N64">
            <v>87</v>
          </cell>
          <cell r="O64">
            <v>87</v>
          </cell>
          <cell r="P64">
            <v>14</v>
          </cell>
          <cell r="Q64">
            <v>73</v>
          </cell>
          <cell r="R64">
            <v>0</v>
          </cell>
          <cell r="S64">
            <v>0</v>
          </cell>
          <cell r="T64">
            <v>0</v>
          </cell>
          <cell r="U64">
            <v>0</v>
          </cell>
          <cell r="V64">
            <v>0</v>
          </cell>
          <cell r="W64">
            <v>0</v>
          </cell>
          <cell r="X64">
            <v>0</v>
          </cell>
          <cell r="Y64">
            <v>0</v>
          </cell>
          <cell r="Z64">
            <v>0</v>
          </cell>
          <cell r="AA64">
            <v>87</v>
          </cell>
          <cell r="AB64">
            <v>12.428571428571429</v>
          </cell>
          <cell r="AC64">
            <v>10.999999999999964</v>
          </cell>
          <cell r="AD64">
            <v>11.258823529411766</v>
          </cell>
          <cell r="AE64">
            <v>0</v>
          </cell>
          <cell r="AF64">
            <v>0</v>
          </cell>
          <cell r="AG64">
            <v>72.000000000000028</v>
          </cell>
          <cell r="AH64">
            <v>13.999999999999995</v>
          </cell>
          <cell r="AI64">
            <v>0.99999999999999833</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1.0235294117647058</v>
          </cell>
          <cell r="BB64">
            <v>13.272727272727273</v>
          </cell>
          <cell r="BC64">
            <v>15.818181818181818</v>
          </cell>
          <cell r="BD64">
            <v>0</v>
          </cell>
          <cell r="BE64">
            <v>0</v>
          </cell>
          <cell r="BF64">
            <v>0</v>
          </cell>
          <cell r="BG64">
            <v>0</v>
          </cell>
          <cell r="BH64">
            <v>0</v>
          </cell>
          <cell r="BI64">
            <v>0</v>
          </cell>
          <cell r="BJ64">
            <v>0</v>
          </cell>
          <cell r="BK64">
            <v>0</v>
          </cell>
          <cell r="BL64">
            <v>1.7521144129870101</v>
          </cell>
          <cell r="BM64">
            <v>0</v>
          </cell>
          <cell r="BN64">
            <v>0</v>
          </cell>
          <cell r="BO64">
            <v>1</v>
          </cell>
          <cell r="BP64">
            <v>0</v>
          </cell>
        </row>
        <row r="65">
          <cell r="A65">
            <v>430</v>
          </cell>
          <cell r="B65">
            <v>124694</v>
          </cell>
          <cell r="C65">
            <v>9353013</v>
          </cell>
          <cell r="D65" t="str">
            <v>Cockfield Church of England Voluntary Controlled Primary School</v>
          </cell>
          <cell r="E65" t="str">
            <v>Primary</v>
          </cell>
          <cell r="F65">
            <v>0</v>
          </cell>
          <cell r="G65">
            <v>1</v>
          </cell>
          <cell r="H65">
            <v>0</v>
          </cell>
          <cell r="I65">
            <v>0</v>
          </cell>
          <cell r="J65">
            <v>7</v>
          </cell>
          <cell r="K65">
            <v>0</v>
          </cell>
          <cell r="L65">
            <v>0</v>
          </cell>
          <cell r="M65">
            <v>0</v>
          </cell>
          <cell r="N65">
            <v>71</v>
          </cell>
          <cell r="O65">
            <v>71</v>
          </cell>
          <cell r="P65">
            <v>7</v>
          </cell>
          <cell r="Q65">
            <v>64</v>
          </cell>
          <cell r="R65">
            <v>0</v>
          </cell>
          <cell r="S65">
            <v>0</v>
          </cell>
          <cell r="T65">
            <v>0</v>
          </cell>
          <cell r="U65">
            <v>0</v>
          </cell>
          <cell r="V65">
            <v>0</v>
          </cell>
          <cell r="W65">
            <v>0</v>
          </cell>
          <cell r="X65">
            <v>0</v>
          </cell>
          <cell r="Y65">
            <v>0</v>
          </cell>
          <cell r="Z65">
            <v>0</v>
          </cell>
          <cell r="AA65">
            <v>71</v>
          </cell>
          <cell r="AB65">
            <v>10.142857142857142</v>
          </cell>
          <cell r="AC65">
            <v>9.999999999999984</v>
          </cell>
          <cell r="AD65">
            <v>13.616438356164382</v>
          </cell>
          <cell r="AE65">
            <v>0</v>
          </cell>
          <cell r="AF65">
            <v>0</v>
          </cell>
          <cell r="AG65">
            <v>69</v>
          </cell>
          <cell r="AH65">
            <v>1.9999999999999971</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20.676923076923078</v>
          </cell>
          <cell r="BC65">
            <v>22.938461538461539</v>
          </cell>
          <cell r="BD65">
            <v>0</v>
          </cell>
          <cell r="BE65">
            <v>0</v>
          </cell>
          <cell r="BF65">
            <v>0</v>
          </cell>
          <cell r="BG65">
            <v>0</v>
          </cell>
          <cell r="BH65">
            <v>0</v>
          </cell>
          <cell r="BI65">
            <v>0</v>
          </cell>
          <cell r="BJ65">
            <v>0</v>
          </cell>
          <cell r="BK65">
            <v>0</v>
          </cell>
          <cell r="BL65">
            <v>2.8071854352272698</v>
          </cell>
          <cell r="BM65">
            <v>0</v>
          </cell>
          <cell r="BN65">
            <v>1</v>
          </cell>
          <cell r="BO65">
            <v>1</v>
          </cell>
          <cell r="BP65">
            <v>0</v>
          </cell>
        </row>
        <row r="66">
          <cell r="A66">
            <v>224</v>
          </cell>
          <cell r="B66">
            <v>124695</v>
          </cell>
          <cell r="C66">
            <v>9353020</v>
          </cell>
          <cell r="D66" t="str">
            <v>Elmsett Church of England VC Primary School</v>
          </cell>
          <cell r="E66" t="str">
            <v>Primary</v>
          </cell>
          <cell r="F66">
            <v>0</v>
          </cell>
          <cell r="G66">
            <v>1</v>
          </cell>
          <cell r="H66">
            <v>0</v>
          </cell>
          <cell r="I66">
            <v>0</v>
          </cell>
          <cell r="J66">
            <v>7</v>
          </cell>
          <cell r="K66">
            <v>0</v>
          </cell>
          <cell r="L66">
            <v>0</v>
          </cell>
          <cell r="M66">
            <v>0</v>
          </cell>
          <cell r="N66">
            <v>60</v>
          </cell>
          <cell r="O66">
            <v>60</v>
          </cell>
          <cell r="P66">
            <v>7</v>
          </cell>
          <cell r="Q66">
            <v>53</v>
          </cell>
          <cell r="R66">
            <v>0</v>
          </cell>
          <cell r="S66">
            <v>0</v>
          </cell>
          <cell r="T66">
            <v>0</v>
          </cell>
          <cell r="U66">
            <v>0</v>
          </cell>
          <cell r="V66">
            <v>0</v>
          </cell>
          <cell r="W66">
            <v>0</v>
          </cell>
          <cell r="X66">
            <v>0</v>
          </cell>
          <cell r="Y66">
            <v>0</v>
          </cell>
          <cell r="Z66">
            <v>0</v>
          </cell>
          <cell r="AA66">
            <v>60</v>
          </cell>
          <cell r="AB66">
            <v>8.5714285714285712</v>
          </cell>
          <cell r="AC66">
            <v>4.0000000000000018</v>
          </cell>
          <cell r="AD66">
            <v>4.0000000000000018</v>
          </cell>
          <cell r="AE66">
            <v>0</v>
          </cell>
          <cell r="AF66">
            <v>0</v>
          </cell>
          <cell r="AG66">
            <v>60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0.95238095238095233</v>
          </cell>
          <cell r="BB66">
            <v>9.4642857142857153</v>
          </cell>
          <cell r="BC66">
            <v>10.714285714285715</v>
          </cell>
          <cell r="BD66">
            <v>0</v>
          </cell>
          <cell r="BE66">
            <v>0</v>
          </cell>
          <cell r="BF66">
            <v>0</v>
          </cell>
          <cell r="BG66">
            <v>0</v>
          </cell>
          <cell r="BH66">
            <v>0</v>
          </cell>
          <cell r="BI66">
            <v>0</v>
          </cell>
          <cell r="BJ66">
            <v>0</v>
          </cell>
          <cell r="BK66">
            <v>0</v>
          </cell>
          <cell r="BL66">
            <v>1.967848146875</v>
          </cell>
          <cell r="BM66">
            <v>0</v>
          </cell>
          <cell r="BN66">
            <v>0</v>
          </cell>
          <cell r="BO66">
            <v>1</v>
          </cell>
          <cell r="BP66">
            <v>0</v>
          </cell>
        </row>
        <row r="67">
          <cell r="A67">
            <v>513</v>
          </cell>
          <cell r="B67">
            <v>124698</v>
          </cell>
          <cell r="C67">
            <v>9353026</v>
          </cell>
          <cell r="D67" t="str">
            <v>Thurlow Voluntary Controlled Primary School</v>
          </cell>
          <cell r="E67" t="str">
            <v>Primary</v>
          </cell>
          <cell r="F67">
            <v>0</v>
          </cell>
          <cell r="G67">
            <v>1</v>
          </cell>
          <cell r="H67">
            <v>0</v>
          </cell>
          <cell r="I67">
            <v>0</v>
          </cell>
          <cell r="J67">
            <v>7</v>
          </cell>
          <cell r="K67">
            <v>0</v>
          </cell>
          <cell r="L67">
            <v>0</v>
          </cell>
          <cell r="M67">
            <v>0</v>
          </cell>
          <cell r="N67">
            <v>82</v>
          </cell>
          <cell r="O67">
            <v>82</v>
          </cell>
          <cell r="P67">
            <v>14</v>
          </cell>
          <cell r="Q67">
            <v>68</v>
          </cell>
          <cell r="R67">
            <v>0</v>
          </cell>
          <cell r="S67">
            <v>0</v>
          </cell>
          <cell r="T67">
            <v>0</v>
          </cell>
          <cell r="U67">
            <v>0</v>
          </cell>
          <cell r="V67">
            <v>0</v>
          </cell>
          <cell r="W67">
            <v>0</v>
          </cell>
          <cell r="X67">
            <v>0</v>
          </cell>
          <cell r="Y67">
            <v>0</v>
          </cell>
          <cell r="Z67">
            <v>0</v>
          </cell>
          <cell r="AA67">
            <v>82</v>
          </cell>
          <cell r="AB67">
            <v>11.714285714285714</v>
          </cell>
          <cell r="AC67">
            <v>4.0000000000000044</v>
          </cell>
          <cell r="AD67">
            <v>5.5280898876404496</v>
          </cell>
          <cell r="AE67">
            <v>0</v>
          </cell>
          <cell r="AF67">
            <v>0</v>
          </cell>
          <cell r="AG67">
            <v>74.999999999999972</v>
          </cell>
          <cell r="AH67">
            <v>6.0000000000000018</v>
          </cell>
          <cell r="AI67">
            <v>0.999999999999999</v>
          </cell>
          <cell r="AJ67">
            <v>0</v>
          </cell>
          <cell r="AK67">
            <v>0</v>
          </cell>
          <cell r="AL67">
            <v>0</v>
          </cell>
          <cell r="AM67">
            <v>0</v>
          </cell>
          <cell r="AN67">
            <v>0</v>
          </cell>
          <cell r="AO67">
            <v>0</v>
          </cell>
          <cell r="AP67">
            <v>0</v>
          </cell>
          <cell r="AQ67">
            <v>0</v>
          </cell>
          <cell r="AR67">
            <v>0</v>
          </cell>
          <cell r="AS67">
            <v>0</v>
          </cell>
          <cell r="AT67">
            <v>0</v>
          </cell>
          <cell r="AU67">
            <v>0</v>
          </cell>
          <cell r="AV67">
            <v>0</v>
          </cell>
          <cell r="AW67">
            <v>1.2058823529411784</v>
          </cell>
          <cell r="AX67">
            <v>0</v>
          </cell>
          <cell r="AY67">
            <v>0</v>
          </cell>
          <cell r="AZ67">
            <v>0</v>
          </cell>
          <cell r="BA67">
            <v>0</v>
          </cell>
          <cell r="BB67">
            <v>17.698630136986299</v>
          </cell>
          <cell r="BC67">
            <v>21.342465753424655</v>
          </cell>
          <cell r="BD67">
            <v>0</v>
          </cell>
          <cell r="BE67">
            <v>0</v>
          </cell>
          <cell r="BF67">
            <v>0</v>
          </cell>
          <cell r="BG67">
            <v>0</v>
          </cell>
          <cell r="BH67">
            <v>0</v>
          </cell>
          <cell r="BI67">
            <v>0</v>
          </cell>
          <cell r="BJ67">
            <v>0</v>
          </cell>
          <cell r="BK67">
            <v>0</v>
          </cell>
          <cell r="BL67">
            <v>2.63341992666667</v>
          </cell>
          <cell r="BM67">
            <v>0</v>
          </cell>
          <cell r="BN67">
            <v>1</v>
          </cell>
          <cell r="BO67">
            <v>1</v>
          </cell>
          <cell r="BP67">
            <v>0</v>
          </cell>
        </row>
        <row r="68">
          <cell r="A68">
            <v>445</v>
          </cell>
          <cell r="B68">
            <v>124699</v>
          </cell>
          <cell r="C68">
            <v>9353027</v>
          </cell>
          <cell r="D68" t="str">
            <v>Great Waldingfield Church of England Voluntary Controlled Primary School</v>
          </cell>
          <cell r="E68" t="str">
            <v>Primary</v>
          </cell>
          <cell r="F68">
            <v>0</v>
          </cell>
          <cell r="G68">
            <v>1</v>
          </cell>
          <cell r="H68">
            <v>0</v>
          </cell>
          <cell r="I68">
            <v>0</v>
          </cell>
          <cell r="J68">
            <v>7</v>
          </cell>
          <cell r="K68">
            <v>0</v>
          </cell>
          <cell r="L68">
            <v>0</v>
          </cell>
          <cell r="M68">
            <v>0</v>
          </cell>
          <cell r="N68">
            <v>193</v>
          </cell>
          <cell r="O68">
            <v>193</v>
          </cell>
          <cell r="P68">
            <v>29</v>
          </cell>
          <cell r="Q68">
            <v>164</v>
          </cell>
          <cell r="R68">
            <v>0</v>
          </cell>
          <cell r="S68">
            <v>0</v>
          </cell>
          <cell r="T68">
            <v>0</v>
          </cell>
          <cell r="U68">
            <v>0</v>
          </cell>
          <cell r="V68">
            <v>0</v>
          </cell>
          <cell r="W68">
            <v>0</v>
          </cell>
          <cell r="X68">
            <v>0</v>
          </cell>
          <cell r="Y68">
            <v>0</v>
          </cell>
          <cell r="Z68">
            <v>0</v>
          </cell>
          <cell r="AA68">
            <v>193</v>
          </cell>
          <cell r="AB68">
            <v>27.571428571428573</v>
          </cell>
          <cell r="AC68">
            <v>30.999999999999982</v>
          </cell>
          <cell r="AD68">
            <v>30.999999999999982</v>
          </cell>
          <cell r="AE68">
            <v>0</v>
          </cell>
          <cell r="AF68">
            <v>0</v>
          </cell>
          <cell r="AG68">
            <v>105.99999999999997</v>
          </cell>
          <cell r="AH68">
            <v>83.000000000000085</v>
          </cell>
          <cell r="AI68">
            <v>4.0000000000000062</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1.0376344086021507</v>
          </cell>
          <cell r="BB68">
            <v>47.473684210526315</v>
          </cell>
          <cell r="BC68">
            <v>55.868421052631582</v>
          </cell>
          <cell r="BD68">
            <v>0</v>
          </cell>
          <cell r="BE68">
            <v>0</v>
          </cell>
          <cell r="BF68">
            <v>0</v>
          </cell>
          <cell r="BG68">
            <v>0</v>
          </cell>
          <cell r="BH68">
            <v>0</v>
          </cell>
          <cell r="BI68">
            <v>0</v>
          </cell>
          <cell r="BJ68">
            <v>6.4199999999999973</v>
          </cell>
          <cell r="BK68">
            <v>0</v>
          </cell>
          <cell r="BL68">
            <v>1.15063342237762</v>
          </cell>
          <cell r="BM68">
            <v>0</v>
          </cell>
          <cell r="BN68">
            <v>0</v>
          </cell>
          <cell r="BO68">
            <v>1</v>
          </cell>
          <cell r="BP68">
            <v>0</v>
          </cell>
        </row>
        <row r="69">
          <cell r="A69">
            <v>457</v>
          </cell>
          <cell r="B69">
            <v>124702</v>
          </cell>
          <cell r="C69">
            <v>9353036</v>
          </cell>
          <cell r="D69" t="str">
            <v>Honington Church of England Voluntary Controlled Primary School</v>
          </cell>
          <cell r="E69" t="str">
            <v>Primary</v>
          </cell>
          <cell r="F69">
            <v>0</v>
          </cell>
          <cell r="G69">
            <v>1</v>
          </cell>
          <cell r="H69">
            <v>0</v>
          </cell>
          <cell r="I69">
            <v>0</v>
          </cell>
          <cell r="J69">
            <v>7</v>
          </cell>
          <cell r="K69">
            <v>0</v>
          </cell>
          <cell r="L69">
            <v>0</v>
          </cell>
          <cell r="M69">
            <v>0</v>
          </cell>
          <cell r="N69">
            <v>180</v>
          </cell>
          <cell r="O69">
            <v>180</v>
          </cell>
          <cell r="P69">
            <v>25</v>
          </cell>
          <cell r="Q69">
            <v>155</v>
          </cell>
          <cell r="R69">
            <v>0</v>
          </cell>
          <cell r="S69">
            <v>0</v>
          </cell>
          <cell r="T69">
            <v>0</v>
          </cell>
          <cell r="U69">
            <v>0</v>
          </cell>
          <cell r="V69">
            <v>0</v>
          </cell>
          <cell r="W69">
            <v>0</v>
          </cell>
          <cell r="X69">
            <v>0</v>
          </cell>
          <cell r="Y69">
            <v>0</v>
          </cell>
          <cell r="Z69">
            <v>0</v>
          </cell>
          <cell r="AA69">
            <v>180</v>
          </cell>
          <cell r="AB69">
            <v>25.714285714285715</v>
          </cell>
          <cell r="AC69">
            <v>19.999999999999979</v>
          </cell>
          <cell r="AD69">
            <v>20.213903743315509</v>
          </cell>
          <cell r="AE69">
            <v>0</v>
          </cell>
          <cell r="AF69">
            <v>0</v>
          </cell>
          <cell r="AG69">
            <v>174.00000000000006</v>
          </cell>
          <cell r="AH69">
            <v>1.9999999999999978</v>
          </cell>
          <cell r="AI69">
            <v>1.0000000000000009</v>
          </cell>
          <cell r="AJ69">
            <v>0</v>
          </cell>
          <cell r="AK69">
            <v>3.0000000000000062</v>
          </cell>
          <cell r="AL69">
            <v>0</v>
          </cell>
          <cell r="AM69">
            <v>0</v>
          </cell>
          <cell r="AN69">
            <v>0</v>
          </cell>
          <cell r="AO69">
            <v>0</v>
          </cell>
          <cell r="AP69">
            <v>0</v>
          </cell>
          <cell r="AQ69">
            <v>0</v>
          </cell>
          <cell r="AR69">
            <v>0</v>
          </cell>
          <cell r="AS69">
            <v>0</v>
          </cell>
          <cell r="AT69">
            <v>0</v>
          </cell>
          <cell r="AU69">
            <v>0</v>
          </cell>
          <cell r="AV69">
            <v>2.3225806451612883</v>
          </cell>
          <cell r="AW69">
            <v>3.4838709677419319</v>
          </cell>
          <cell r="AX69">
            <v>0</v>
          </cell>
          <cell r="AY69">
            <v>0</v>
          </cell>
          <cell r="AZ69">
            <v>0</v>
          </cell>
          <cell r="BA69">
            <v>0</v>
          </cell>
          <cell r="BB69">
            <v>50.298013245033111</v>
          </cell>
          <cell r="BC69">
            <v>58.410596026490062</v>
          </cell>
          <cell r="BD69">
            <v>0</v>
          </cell>
          <cell r="BE69">
            <v>0</v>
          </cell>
          <cell r="BF69">
            <v>0</v>
          </cell>
          <cell r="BG69">
            <v>0</v>
          </cell>
          <cell r="BH69">
            <v>0</v>
          </cell>
          <cell r="BI69">
            <v>0</v>
          </cell>
          <cell r="BJ69">
            <v>2.1999999999999966</v>
          </cell>
          <cell r="BK69">
            <v>0</v>
          </cell>
          <cell r="BL69">
            <v>2.5130745686390501</v>
          </cell>
          <cell r="BM69">
            <v>0</v>
          </cell>
          <cell r="BN69">
            <v>0</v>
          </cell>
          <cell r="BO69">
            <v>1</v>
          </cell>
          <cell r="BP69">
            <v>0</v>
          </cell>
        </row>
        <row r="70">
          <cell r="A70">
            <v>458</v>
          </cell>
          <cell r="B70">
            <v>124703</v>
          </cell>
          <cell r="C70">
            <v>9353037</v>
          </cell>
          <cell r="D70" t="str">
            <v>Hopton Church of England Voluntary Controlled Primary School</v>
          </cell>
          <cell r="E70" t="str">
            <v>Primary</v>
          </cell>
          <cell r="F70">
            <v>0</v>
          </cell>
          <cell r="G70">
            <v>1</v>
          </cell>
          <cell r="H70">
            <v>0</v>
          </cell>
          <cell r="I70">
            <v>0</v>
          </cell>
          <cell r="J70">
            <v>7</v>
          </cell>
          <cell r="K70">
            <v>0</v>
          </cell>
          <cell r="L70">
            <v>0</v>
          </cell>
          <cell r="M70">
            <v>0</v>
          </cell>
          <cell r="N70">
            <v>88</v>
          </cell>
          <cell r="O70">
            <v>88</v>
          </cell>
          <cell r="P70">
            <v>14</v>
          </cell>
          <cell r="Q70">
            <v>74</v>
          </cell>
          <cell r="R70">
            <v>0</v>
          </cell>
          <cell r="S70">
            <v>0</v>
          </cell>
          <cell r="T70">
            <v>0</v>
          </cell>
          <cell r="U70">
            <v>0</v>
          </cell>
          <cell r="V70">
            <v>0</v>
          </cell>
          <cell r="W70">
            <v>0</v>
          </cell>
          <cell r="X70">
            <v>0</v>
          </cell>
          <cell r="Y70">
            <v>0</v>
          </cell>
          <cell r="Z70">
            <v>0</v>
          </cell>
          <cell r="AA70">
            <v>88</v>
          </cell>
          <cell r="AB70">
            <v>12.571428571428571</v>
          </cell>
          <cell r="AC70">
            <v>18.000000000000039</v>
          </cell>
          <cell r="AD70">
            <v>18.000000000000039</v>
          </cell>
          <cell r="AE70">
            <v>0</v>
          </cell>
          <cell r="AF70">
            <v>0</v>
          </cell>
          <cell r="AG70">
            <v>88</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18.734177215189874</v>
          </cell>
          <cell r="BC70">
            <v>22.278481012658229</v>
          </cell>
          <cell r="BD70">
            <v>0</v>
          </cell>
          <cell r="BE70">
            <v>0</v>
          </cell>
          <cell r="BF70">
            <v>0</v>
          </cell>
          <cell r="BG70">
            <v>0</v>
          </cell>
          <cell r="BH70">
            <v>0</v>
          </cell>
          <cell r="BI70">
            <v>0</v>
          </cell>
          <cell r="BJ70">
            <v>1.7199999999999964</v>
          </cell>
          <cell r="BK70">
            <v>0</v>
          </cell>
          <cell r="BL70">
            <v>1.7333801200000001</v>
          </cell>
          <cell r="BM70">
            <v>0</v>
          </cell>
          <cell r="BN70">
            <v>0</v>
          </cell>
          <cell r="BO70">
            <v>1</v>
          </cell>
          <cell r="BP70">
            <v>0</v>
          </cell>
        </row>
        <row r="71">
          <cell r="A71">
            <v>308</v>
          </cell>
          <cell r="B71">
            <v>124705</v>
          </cell>
          <cell r="C71">
            <v>9353042</v>
          </cell>
          <cell r="D71" t="str">
            <v>Kersey Church of England Voluntary Controlled Primary School</v>
          </cell>
          <cell r="E71" t="str">
            <v>Primary</v>
          </cell>
          <cell r="F71">
            <v>0</v>
          </cell>
          <cell r="G71">
            <v>1</v>
          </cell>
          <cell r="H71">
            <v>0</v>
          </cell>
          <cell r="I71">
            <v>0</v>
          </cell>
          <cell r="J71">
            <v>7</v>
          </cell>
          <cell r="K71">
            <v>0</v>
          </cell>
          <cell r="L71">
            <v>0</v>
          </cell>
          <cell r="M71">
            <v>0</v>
          </cell>
          <cell r="N71">
            <v>40</v>
          </cell>
          <cell r="O71">
            <v>40</v>
          </cell>
          <cell r="P71">
            <v>8</v>
          </cell>
          <cell r="Q71">
            <v>32</v>
          </cell>
          <cell r="R71">
            <v>0</v>
          </cell>
          <cell r="S71">
            <v>0</v>
          </cell>
          <cell r="T71">
            <v>0</v>
          </cell>
          <cell r="U71">
            <v>0</v>
          </cell>
          <cell r="V71">
            <v>0</v>
          </cell>
          <cell r="W71">
            <v>0</v>
          </cell>
          <cell r="X71">
            <v>0</v>
          </cell>
          <cell r="Y71">
            <v>0</v>
          </cell>
          <cell r="Z71">
            <v>0</v>
          </cell>
          <cell r="AA71">
            <v>40</v>
          </cell>
          <cell r="AB71">
            <v>5.7142857142857144</v>
          </cell>
          <cell r="AC71">
            <v>5</v>
          </cell>
          <cell r="AD71">
            <v>5</v>
          </cell>
          <cell r="AE71">
            <v>0</v>
          </cell>
          <cell r="AF71">
            <v>0</v>
          </cell>
          <cell r="AG71">
            <v>38</v>
          </cell>
          <cell r="AH71">
            <v>2</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2.8235294117647061</v>
          </cell>
          <cell r="BC71">
            <v>3.5294117647058827</v>
          </cell>
          <cell r="BD71">
            <v>0</v>
          </cell>
          <cell r="BE71">
            <v>0</v>
          </cell>
          <cell r="BF71">
            <v>0</v>
          </cell>
          <cell r="BG71">
            <v>0</v>
          </cell>
          <cell r="BH71">
            <v>0</v>
          </cell>
          <cell r="BI71">
            <v>0</v>
          </cell>
          <cell r="BJ71">
            <v>0</v>
          </cell>
          <cell r="BK71">
            <v>0</v>
          </cell>
          <cell r="BL71">
            <v>2.2381797136363599</v>
          </cell>
          <cell r="BM71">
            <v>0</v>
          </cell>
          <cell r="BN71">
            <v>1</v>
          </cell>
          <cell r="BO71">
            <v>1</v>
          </cell>
          <cell r="BP71">
            <v>0</v>
          </cell>
        </row>
        <row r="72">
          <cell r="A72">
            <v>468</v>
          </cell>
          <cell r="B72">
            <v>124706</v>
          </cell>
          <cell r="C72">
            <v>9353043</v>
          </cell>
          <cell r="D72" t="str">
            <v>All Saints' Church of England Voluntary Controlled Primary School, Lawshall</v>
          </cell>
          <cell r="E72" t="str">
            <v>Primary</v>
          </cell>
          <cell r="F72">
            <v>0</v>
          </cell>
          <cell r="G72">
            <v>1</v>
          </cell>
          <cell r="H72">
            <v>0</v>
          </cell>
          <cell r="I72">
            <v>0</v>
          </cell>
          <cell r="J72">
            <v>7</v>
          </cell>
          <cell r="K72">
            <v>0</v>
          </cell>
          <cell r="L72">
            <v>0</v>
          </cell>
          <cell r="M72">
            <v>0</v>
          </cell>
          <cell r="N72">
            <v>170</v>
          </cell>
          <cell r="O72">
            <v>170</v>
          </cell>
          <cell r="P72">
            <v>25</v>
          </cell>
          <cell r="Q72">
            <v>145</v>
          </cell>
          <cell r="R72">
            <v>0</v>
          </cell>
          <cell r="S72">
            <v>0</v>
          </cell>
          <cell r="T72">
            <v>0</v>
          </cell>
          <cell r="U72">
            <v>0</v>
          </cell>
          <cell r="V72">
            <v>0</v>
          </cell>
          <cell r="W72">
            <v>0</v>
          </cell>
          <cell r="X72">
            <v>0</v>
          </cell>
          <cell r="Y72">
            <v>0</v>
          </cell>
          <cell r="Z72">
            <v>0</v>
          </cell>
          <cell r="AA72">
            <v>170</v>
          </cell>
          <cell r="AB72">
            <v>24.285714285714285</v>
          </cell>
          <cell r="AC72">
            <v>11.999999999999993</v>
          </cell>
          <cell r="AD72">
            <v>14.739884393063583</v>
          </cell>
          <cell r="AE72">
            <v>0</v>
          </cell>
          <cell r="AF72">
            <v>0</v>
          </cell>
          <cell r="AG72">
            <v>165.97633136094683</v>
          </cell>
          <cell r="AH72">
            <v>3.0177514792899363</v>
          </cell>
          <cell r="AI72">
            <v>1.0059171597633136</v>
          </cell>
          <cell r="AJ72">
            <v>0</v>
          </cell>
          <cell r="AK72">
            <v>0</v>
          </cell>
          <cell r="AL72">
            <v>0</v>
          </cell>
          <cell r="AM72">
            <v>0</v>
          </cell>
          <cell r="AN72">
            <v>0</v>
          </cell>
          <cell r="AO72">
            <v>0</v>
          </cell>
          <cell r="AP72">
            <v>0</v>
          </cell>
          <cell r="AQ72">
            <v>0</v>
          </cell>
          <cell r="AR72">
            <v>0</v>
          </cell>
          <cell r="AS72">
            <v>0</v>
          </cell>
          <cell r="AT72">
            <v>0</v>
          </cell>
          <cell r="AU72">
            <v>0</v>
          </cell>
          <cell r="AV72">
            <v>1.1724137931034482</v>
          </cell>
          <cell r="AW72">
            <v>1.1724137931034482</v>
          </cell>
          <cell r="AX72">
            <v>0</v>
          </cell>
          <cell r="AY72">
            <v>0</v>
          </cell>
          <cell r="AZ72">
            <v>0</v>
          </cell>
          <cell r="BA72">
            <v>0</v>
          </cell>
          <cell r="BB72">
            <v>31.985294117647058</v>
          </cell>
          <cell r="BC72">
            <v>37.5</v>
          </cell>
          <cell r="BD72">
            <v>0</v>
          </cell>
          <cell r="BE72">
            <v>0</v>
          </cell>
          <cell r="BF72">
            <v>0</v>
          </cell>
          <cell r="BG72">
            <v>0</v>
          </cell>
          <cell r="BH72">
            <v>0</v>
          </cell>
          <cell r="BI72">
            <v>0</v>
          </cell>
          <cell r="BJ72">
            <v>0</v>
          </cell>
          <cell r="BK72">
            <v>0</v>
          </cell>
          <cell r="BL72">
            <v>2.23511226875</v>
          </cell>
          <cell r="BM72">
            <v>0</v>
          </cell>
          <cell r="BN72">
            <v>0</v>
          </cell>
          <cell r="BO72">
            <v>1</v>
          </cell>
          <cell r="BP72">
            <v>0</v>
          </cell>
        </row>
        <row r="73">
          <cell r="A73">
            <v>478</v>
          </cell>
          <cell r="B73">
            <v>124709</v>
          </cell>
          <cell r="C73">
            <v>9353048</v>
          </cell>
          <cell r="D73" t="str">
            <v>Moulton Church of England Voluntary Controlled Primary School</v>
          </cell>
          <cell r="E73" t="str">
            <v>Primary</v>
          </cell>
          <cell r="F73">
            <v>0</v>
          </cell>
          <cell r="G73">
            <v>1</v>
          </cell>
          <cell r="H73">
            <v>0</v>
          </cell>
          <cell r="I73">
            <v>0</v>
          </cell>
          <cell r="J73">
            <v>7</v>
          </cell>
          <cell r="K73">
            <v>0</v>
          </cell>
          <cell r="L73">
            <v>0</v>
          </cell>
          <cell r="M73">
            <v>0</v>
          </cell>
          <cell r="N73">
            <v>192</v>
          </cell>
          <cell r="O73">
            <v>192</v>
          </cell>
          <cell r="P73">
            <v>30</v>
          </cell>
          <cell r="Q73">
            <v>162</v>
          </cell>
          <cell r="R73">
            <v>0</v>
          </cell>
          <cell r="S73">
            <v>0</v>
          </cell>
          <cell r="T73">
            <v>0</v>
          </cell>
          <cell r="U73">
            <v>0</v>
          </cell>
          <cell r="V73">
            <v>0</v>
          </cell>
          <cell r="W73">
            <v>0</v>
          </cell>
          <cell r="X73">
            <v>0</v>
          </cell>
          <cell r="Y73">
            <v>0</v>
          </cell>
          <cell r="Z73">
            <v>0</v>
          </cell>
          <cell r="AA73">
            <v>192</v>
          </cell>
          <cell r="AB73">
            <v>27.428571428571427</v>
          </cell>
          <cell r="AC73">
            <v>18.999999999999993</v>
          </cell>
          <cell r="AD73">
            <v>20</v>
          </cell>
          <cell r="AE73">
            <v>0</v>
          </cell>
          <cell r="AF73">
            <v>0</v>
          </cell>
          <cell r="AG73">
            <v>189.99999999999994</v>
          </cell>
          <cell r="AH73">
            <v>2.0000000000000067</v>
          </cell>
          <cell r="AI73">
            <v>0</v>
          </cell>
          <cell r="AJ73">
            <v>0</v>
          </cell>
          <cell r="AK73">
            <v>0</v>
          </cell>
          <cell r="AL73">
            <v>0</v>
          </cell>
          <cell r="AM73">
            <v>0</v>
          </cell>
          <cell r="AN73">
            <v>0</v>
          </cell>
          <cell r="AO73">
            <v>0</v>
          </cell>
          <cell r="AP73">
            <v>0</v>
          </cell>
          <cell r="AQ73">
            <v>0</v>
          </cell>
          <cell r="AR73">
            <v>0</v>
          </cell>
          <cell r="AS73">
            <v>0</v>
          </cell>
          <cell r="AT73">
            <v>0</v>
          </cell>
          <cell r="AU73">
            <v>1.1851851851851853</v>
          </cell>
          <cell r="AV73">
            <v>2.3703703703703742</v>
          </cell>
          <cell r="AW73">
            <v>2.3703703703703742</v>
          </cell>
          <cell r="AX73">
            <v>0</v>
          </cell>
          <cell r="AY73">
            <v>0</v>
          </cell>
          <cell r="AZ73">
            <v>0</v>
          </cell>
          <cell r="BA73">
            <v>1</v>
          </cell>
          <cell r="BB73">
            <v>49.215189873417721</v>
          </cell>
          <cell r="BC73">
            <v>58.329113924050631</v>
          </cell>
          <cell r="BD73">
            <v>0</v>
          </cell>
          <cell r="BE73">
            <v>0</v>
          </cell>
          <cell r="BF73">
            <v>0</v>
          </cell>
          <cell r="BG73">
            <v>0</v>
          </cell>
          <cell r="BH73">
            <v>0</v>
          </cell>
          <cell r="BI73">
            <v>0</v>
          </cell>
          <cell r="BJ73">
            <v>0</v>
          </cell>
          <cell r="BK73">
            <v>0</v>
          </cell>
          <cell r="BL73">
            <v>1.9968993262068999</v>
          </cell>
          <cell r="BM73">
            <v>0</v>
          </cell>
          <cell r="BN73">
            <v>0</v>
          </cell>
          <cell r="BO73">
            <v>1</v>
          </cell>
          <cell r="BP73">
            <v>0</v>
          </cell>
        </row>
        <row r="74">
          <cell r="A74">
            <v>488</v>
          </cell>
          <cell r="B74">
            <v>124710</v>
          </cell>
          <cell r="C74">
            <v>9353049</v>
          </cell>
          <cell r="D74" t="str">
            <v>Norton CEVC Primary School</v>
          </cell>
          <cell r="E74" t="str">
            <v>Primary</v>
          </cell>
          <cell r="F74">
            <v>0</v>
          </cell>
          <cell r="G74">
            <v>1</v>
          </cell>
          <cell r="H74">
            <v>0</v>
          </cell>
          <cell r="I74">
            <v>0</v>
          </cell>
          <cell r="J74">
            <v>7</v>
          </cell>
          <cell r="K74">
            <v>0</v>
          </cell>
          <cell r="L74">
            <v>0</v>
          </cell>
          <cell r="M74">
            <v>0</v>
          </cell>
          <cell r="N74">
            <v>208</v>
          </cell>
          <cell r="O74">
            <v>208</v>
          </cell>
          <cell r="P74">
            <v>29</v>
          </cell>
          <cell r="Q74">
            <v>179</v>
          </cell>
          <cell r="R74">
            <v>0</v>
          </cell>
          <cell r="S74">
            <v>0</v>
          </cell>
          <cell r="T74">
            <v>0</v>
          </cell>
          <cell r="U74">
            <v>0</v>
          </cell>
          <cell r="V74">
            <v>0</v>
          </cell>
          <cell r="W74">
            <v>0</v>
          </cell>
          <cell r="X74">
            <v>0</v>
          </cell>
          <cell r="Y74">
            <v>0</v>
          </cell>
          <cell r="Z74">
            <v>0</v>
          </cell>
          <cell r="AA74">
            <v>208</v>
          </cell>
          <cell r="AB74">
            <v>29.714285714285715</v>
          </cell>
          <cell r="AC74">
            <v>18.999999999999989</v>
          </cell>
          <cell r="AD74">
            <v>26.125603864734302</v>
          </cell>
          <cell r="AE74">
            <v>0</v>
          </cell>
          <cell r="AF74">
            <v>0</v>
          </cell>
          <cell r="AG74">
            <v>207.00000000000009</v>
          </cell>
          <cell r="AH74">
            <v>1.0000000000000004</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44.235632183908045</v>
          </cell>
          <cell r="BC74">
            <v>51.402298850574716</v>
          </cell>
          <cell r="BD74">
            <v>0</v>
          </cell>
          <cell r="BE74">
            <v>0</v>
          </cell>
          <cell r="BF74">
            <v>0</v>
          </cell>
          <cell r="BG74">
            <v>0</v>
          </cell>
          <cell r="BH74">
            <v>0</v>
          </cell>
          <cell r="BI74">
            <v>0</v>
          </cell>
          <cell r="BJ74">
            <v>0</v>
          </cell>
          <cell r="BK74">
            <v>0</v>
          </cell>
          <cell r="BL74">
            <v>1.94253607761194</v>
          </cell>
          <cell r="BM74">
            <v>0</v>
          </cell>
          <cell r="BN74">
            <v>0</v>
          </cell>
          <cell r="BO74">
            <v>1</v>
          </cell>
          <cell r="BP74">
            <v>0</v>
          </cell>
        </row>
        <row r="75">
          <cell r="A75">
            <v>495</v>
          </cell>
          <cell r="B75">
            <v>124712</v>
          </cell>
          <cell r="C75">
            <v>9353056</v>
          </cell>
          <cell r="D75" t="str">
            <v>Risby Church of England Voluntary Controlled Primary School</v>
          </cell>
          <cell r="E75" t="str">
            <v>Primary</v>
          </cell>
          <cell r="F75">
            <v>0</v>
          </cell>
          <cell r="G75">
            <v>1</v>
          </cell>
          <cell r="H75">
            <v>0</v>
          </cell>
          <cell r="I75">
            <v>0</v>
          </cell>
          <cell r="J75">
            <v>7</v>
          </cell>
          <cell r="K75">
            <v>0</v>
          </cell>
          <cell r="L75">
            <v>0</v>
          </cell>
          <cell r="M75">
            <v>0</v>
          </cell>
          <cell r="N75">
            <v>194</v>
          </cell>
          <cell r="O75">
            <v>194</v>
          </cell>
          <cell r="P75">
            <v>30</v>
          </cell>
          <cell r="Q75">
            <v>164</v>
          </cell>
          <cell r="R75">
            <v>0</v>
          </cell>
          <cell r="S75">
            <v>0</v>
          </cell>
          <cell r="T75">
            <v>0</v>
          </cell>
          <cell r="U75">
            <v>0</v>
          </cell>
          <cell r="V75">
            <v>0</v>
          </cell>
          <cell r="W75">
            <v>0</v>
          </cell>
          <cell r="X75">
            <v>0</v>
          </cell>
          <cell r="Y75">
            <v>0</v>
          </cell>
          <cell r="Z75">
            <v>0</v>
          </cell>
          <cell r="AA75">
            <v>194</v>
          </cell>
          <cell r="AB75">
            <v>27.714285714285715</v>
          </cell>
          <cell r="AC75">
            <v>20.999999999999929</v>
          </cell>
          <cell r="AD75">
            <v>23.147727272727273</v>
          </cell>
          <cell r="AE75">
            <v>0</v>
          </cell>
          <cell r="AF75">
            <v>0</v>
          </cell>
          <cell r="AG75">
            <v>175.90673575129537</v>
          </cell>
          <cell r="AH75">
            <v>12.062176165803107</v>
          </cell>
          <cell r="AI75">
            <v>6.0310880829015536</v>
          </cell>
          <cell r="AJ75">
            <v>0</v>
          </cell>
          <cell r="AK75">
            <v>0</v>
          </cell>
          <cell r="AL75">
            <v>0</v>
          </cell>
          <cell r="AM75">
            <v>0</v>
          </cell>
          <cell r="AN75">
            <v>0</v>
          </cell>
          <cell r="AO75">
            <v>0</v>
          </cell>
          <cell r="AP75">
            <v>0</v>
          </cell>
          <cell r="AQ75">
            <v>0</v>
          </cell>
          <cell r="AR75">
            <v>0</v>
          </cell>
          <cell r="AS75">
            <v>0</v>
          </cell>
          <cell r="AT75">
            <v>0</v>
          </cell>
          <cell r="AU75">
            <v>0</v>
          </cell>
          <cell r="AV75">
            <v>1.1829268292682933</v>
          </cell>
          <cell r="AW75">
            <v>1.1829268292682933</v>
          </cell>
          <cell r="AX75">
            <v>0</v>
          </cell>
          <cell r="AY75">
            <v>0</v>
          </cell>
          <cell r="AZ75">
            <v>0</v>
          </cell>
          <cell r="BA75">
            <v>3.3068181818181817</v>
          </cell>
          <cell r="BB75">
            <v>31.741935483870968</v>
          </cell>
          <cell r="BC75">
            <v>37.548387096774192</v>
          </cell>
          <cell r="BD75">
            <v>0</v>
          </cell>
          <cell r="BE75">
            <v>0</v>
          </cell>
          <cell r="BF75">
            <v>0</v>
          </cell>
          <cell r="BG75">
            <v>0</v>
          </cell>
          <cell r="BH75">
            <v>0</v>
          </cell>
          <cell r="BI75">
            <v>0</v>
          </cell>
          <cell r="BJ75">
            <v>0</v>
          </cell>
          <cell r="BK75">
            <v>0</v>
          </cell>
          <cell r="BL75">
            <v>3.00871017883212</v>
          </cell>
          <cell r="BM75">
            <v>0</v>
          </cell>
          <cell r="BN75">
            <v>0</v>
          </cell>
          <cell r="BO75">
            <v>1</v>
          </cell>
          <cell r="BP75">
            <v>0</v>
          </cell>
        </row>
        <row r="76">
          <cell r="A76">
            <v>517</v>
          </cell>
          <cell r="B76">
            <v>124717</v>
          </cell>
          <cell r="C76">
            <v>9353064</v>
          </cell>
          <cell r="D76" t="str">
            <v>Walsham-le-Willows Church of England Voluntary Controlled Primary School</v>
          </cell>
          <cell r="E76" t="str">
            <v>Primary</v>
          </cell>
          <cell r="F76">
            <v>0</v>
          </cell>
          <cell r="G76">
            <v>1</v>
          </cell>
          <cell r="H76">
            <v>0</v>
          </cell>
          <cell r="I76">
            <v>0</v>
          </cell>
          <cell r="J76">
            <v>7</v>
          </cell>
          <cell r="K76">
            <v>0</v>
          </cell>
          <cell r="L76">
            <v>0</v>
          </cell>
          <cell r="M76">
            <v>0</v>
          </cell>
          <cell r="N76">
            <v>130</v>
          </cell>
          <cell r="O76">
            <v>130</v>
          </cell>
          <cell r="P76">
            <v>18</v>
          </cell>
          <cell r="Q76">
            <v>112</v>
          </cell>
          <cell r="R76">
            <v>0</v>
          </cell>
          <cell r="S76">
            <v>0</v>
          </cell>
          <cell r="T76">
            <v>0</v>
          </cell>
          <cell r="U76">
            <v>0</v>
          </cell>
          <cell r="V76">
            <v>0</v>
          </cell>
          <cell r="W76">
            <v>0</v>
          </cell>
          <cell r="X76">
            <v>0</v>
          </cell>
          <cell r="Y76">
            <v>0</v>
          </cell>
          <cell r="Z76">
            <v>0</v>
          </cell>
          <cell r="AA76">
            <v>130</v>
          </cell>
          <cell r="AB76">
            <v>18.571428571428573</v>
          </cell>
          <cell r="AC76">
            <v>17.99999999999994</v>
          </cell>
          <cell r="AD76">
            <v>19</v>
          </cell>
          <cell r="AE76">
            <v>0</v>
          </cell>
          <cell r="AF76">
            <v>0</v>
          </cell>
          <cell r="AG76">
            <v>130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1.1607142857142858</v>
          </cell>
          <cell r="AW76">
            <v>1.1607142857142858</v>
          </cell>
          <cell r="AX76">
            <v>0</v>
          </cell>
          <cell r="AY76">
            <v>0</v>
          </cell>
          <cell r="AZ76">
            <v>0</v>
          </cell>
          <cell r="BA76">
            <v>0</v>
          </cell>
          <cell r="BB76">
            <v>33.504273504273506</v>
          </cell>
          <cell r="BC76">
            <v>38.888888888888886</v>
          </cell>
          <cell r="BD76">
            <v>0</v>
          </cell>
          <cell r="BE76">
            <v>0</v>
          </cell>
          <cell r="BF76">
            <v>0</v>
          </cell>
          <cell r="BG76">
            <v>0</v>
          </cell>
          <cell r="BH76">
            <v>0</v>
          </cell>
          <cell r="BI76">
            <v>0</v>
          </cell>
          <cell r="BJ76">
            <v>0</v>
          </cell>
          <cell r="BK76">
            <v>0</v>
          </cell>
          <cell r="BL76">
            <v>2.6054162982558098</v>
          </cell>
          <cell r="BM76">
            <v>0</v>
          </cell>
          <cell r="BN76">
            <v>1</v>
          </cell>
          <cell r="BO76">
            <v>1</v>
          </cell>
          <cell r="BP76">
            <v>0</v>
          </cell>
        </row>
        <row r="77">
          <cell r="A77">
            <v>338</v>
          </cell>
          <cell r="B77">
            <v>124718</v>
          </cell>
          <cell r="C77">
            <v>9353066</v>
          </cell>
          <cell r="D77" t="str">
            <v>Whatfield Church of England Voluntary Controlled Primary School</v>
          </cell>
          <cell r="E77" t="str">
            <v>Primary</v>
          </cell>
          <cell r="F77">
            <v>0</v>
          </cell>
          <cell r="G77">
            <v>1</v>
          </cell>
          <cell r="H77">
            <v>0</v>
          </cell>
          <cell r="I77">
            <v>0</v>
          </cell>
          <cell r="J77">
            <v>7</v>
          </cell>
          <cell r="K77">
            <v>0</v>
          </cell>
          <cell r="L77">
            <v>0</v>
          </cell>
          <cell r="M77">
            <v>0</v>
          </cell>
          <cell r="N77">
            <v>49</v>
          </cell>
          <cell r="O77">
            <v>49</v>
          </cell>
          <cell r="P77">
            <v>9</v>
          </cell>
          <cell r="Q77">
            <v>40</v>
          </cell>
          <cell r="R77">
            <v>0</v>
          </cell>
          <cell r="S77">
            <v>0</v>
          </cell>
          <cell r="T77">
            <v>0</v>
          </cell>
          <cell r="U77">
            <v>0</v>
          </cell>
          <cell r="V77">
            <v>0</v>
          </cell>
          <cell r="W77">
            <v>0</v>
          </cell>
          <cell r="X77">
            <v>0</v>
          </cell>
          <cell r="Y77">
            <v>0</v>
          </cell>
          <cell r="Z77">
            <v>0</v>
          </cell>
          <cell r="AA77">
            <v>49</v>
          </cell>
          <cell r="AB77">
            <v>7</v>
          </cell>
          <cell r="AC77">
            <v>8</v>
          </cell>
          <cell r="AD77">
            <v>9.5869565217391308</v>
          </cell>
          <cell r="AE77">
            <v>0</v>
          </cell>
          <cell r="AF77">
            <v>0</v>
          </cell>
          <cell r="AG77">
            <v>49</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1.0652173913043479</v>
          </cell>
          <cell r="BB77">
            <v>15.789473684210527</v>
          </cell>
          <cell r="BC77">
            <v>19.342105263157894</v>
          </cell>
          <cell r="BD77">
            <v>0</v>
          </cell>
          <cell r="BE77">
            <v>0</v>
          </cell>
          <cell r="BF77">
            <v>0</v>
          </cell>
          <cell r="BG77">
            <v>0</v>
          </cell>
          <cell r="BH77">
            <v>0</v>
          </cell>
          <cell r="BI77">
            <v>0</v>
          </cell>
          <cell r="BJ77">
            <v>6.0000000000001739E-2</v>
          </cell>
          <cell r="BK77">
            <v>0</v>
          </cell>
          <cell r="BL77">
            <v>1.8918223028571399</v>
          </cell>
          <cell r="BM77">
            <v>0</v>
          </cell>
          <cell r="BN77">
            <v>0</v>
          </cell>
          <cell r="BO77">
            <v>1</v>
          </cell>
          <cell r="BP77">
            <v>0</v>
          </cell>
        </row>
        <row r="78">
          <cell r="A78">
            <v>202</v>
          </cell>
          <cell r="B78">
            <v>124719</v>
          </cell>
          <cell r="C78">
            <v>9353074</v>
          </cell>
          <cell r="D78" t="str">
            <v>Bawdsey Church of England Voluntary Controlled Primary School</v>
          </cell>
          <cell r="E78" t="str">
            <v>Primary</v>
          </cell>
          <cell r="F78">
            <v>0</v>
          </cell>
          <cell r="G78">
            <v>1</v>
          </cell>
          <cell r="H78">
            <v>0</v>
          </cell>
          <cell r="I78">
            <v>0</v>
          </cell>
          <cell r="J78">
            <v>7</v>
          </cell>
          <cell r="K78">
            <v>0</v>
          </cell>
          <cell r="L78">
            <v>0</v>
          </cell>
          <cell r="M78">
            <v>0</v>
          </cell>
          <cell r="N78">
            <v>51</v>
          </cell>
          <cell r="O78">
            <v>51</v>
          </cell>
          <cell r="P78">
            <v>7</v>
          </cell>
          <cell r="Q78">
            <v>44</v>
          </cell>
          <cell r="R78">
            <v>0</v>
          </cell>
          <cell r="S78">
            <v>0</v>
          </cell>
          <cell r="T78">
            <v>0</v>
          </cell>
          <cell r="U78">
            <v>0</v>
          </cell>
          <cell r="V78">
            <v>0</v>
          </cell>
          <cell r="W78">
            <v>0</v>
          </cell>
          <cell r="X78">
            <v>0</v>
          </cell>
          <cell r="Y78">
            <v>0</v>
          </cell>
          <cell r="Z78">
            <v>0</v>
          </cell>
          <cell r="AA78">
            <v>51</v>
          </cell>
          <cell r="AB78">
            <v>7.2857142857142856</v>
          </cell>
          <cell r="AC78">
            <v>12.000000000000009</v>
          </cell>
          <cell r="AD78">
            <v>12.466666666666667</v>
          </cell>
          <cell r="AE78">
            <v>0</v>
          </cell>
          <cell r="AF78">
            <v>0</v>
          </cell>
          <cell r="AG78">
            <v>51</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1.1590909090909076</v>
          </cell>
          <cell r="AW78">
            <v>1.1590909090909076</v>
          </cell>
          <cell r="AX78">
            <v>0</v>
          </cell>
          <cell r="AY78">
            <v>0</v>
          </cell>
          <cell r="AZ78">
            <v>0</v>
          </cell>
          <cell r="BA78">
            <v>0</v>
          </cell>
          <cell r="BB78">
            <v>12.571428571428571</v>
          </cell>
          <cell r="BC78">
            <v>14.571428571428571</v>
          </cell>
          <cell r="BD78">
            <v>0</v>
          </cell>
          <cell r="BE78">
            <v>0</v>
          </cell>
          <cell r="BF78">
            <v>0</v>
          </cell>
          <cell r="BG78">
            <v>0</v>
          </cell>
          <cell r="BH78">
            <v>0</v>
          </cell>
          <cell r="BI78">
            <v>0</v>
          </cell>
          <cell r="BJ78">
            <v>0</v>
          </cell>
          <cell r="BK78">
            <v>0</v>
          </cell>
          <cell r="BL78">
            <v>1.99959164473684</v>
          </cell>
          <cell r="BM78">
            <v>0</v>
          </cell>
          <cell r="BN78">
            <v>0</v>
          </cell>
          <cell r="BO78">
            <v>1</v>
          </cell>
          <cell r="BP78">
            <v>0</v>
          </cell>
        </row>
        <row r="79">
          <cell r="A79">
            <v>10</v>
          </cell>
          <cell r="B79">
            <v>124720</v>
          </cell>
          <cell r="C79">
            <v>9353075</v>
          </cell>
          <cell r="D79" t="str">
            <v>Bedfield Church of England Voluntary Controlled Primary School</v>
          </cell>
          <cell r="E79" t="str">
            <v>Primary</v>
          </cell>
          <cell r="F79">
            <v>0</v>
          </cell>
          <cell r="G79">
            <v>1</v>
          </cell>
          <cell r="H79">
            <v>0</v>
          </cell>
          <cell r="I79">
            <v>0</v>
          </cell>
          <cell r="J79">
            <v>7</v>
          </cell>
          <cell r="K79">
            <v>0</v>
          </cell>
          <cell r="L79">
            <v>0</v>
          </cell>
          <cell r="M79">
            <v>0</v>
          </cell>
          <cell r="N79">
            <v>40</v>
          </cell>
          <cell r="O79">
            <v>40</v>
          </cell>
          <cell r="P79">
            <v>5</v>
          </cell>
          <cell r="Q79">
            <v>35</v>
          </cell>
          <cell r="R79">
            <v>0</v>
          </cell>
          <cell r="S79">
            <v>0</v>
          </cell>
          <cell r="T79">
            <v>0</v>
          </cell>
          <cell r="U79">
            <v>0</v>
          </cell>
          <cell r="V79">
            <v>0</v>
          </cell>
          <cell r="W79">
            <v>0</v>
          </cell>
          <cell r="X79">
            <v>0</v>
          </cell>
          <cell r="Y79">
            <v>0</v>
          </cell>
          <cell r="Z79">
            <v>0</v>
          </cell>
          <cell r="AA79">
            <v>40</v>
          </cell>
          <cell r="AB79">
            <v>5.7142857142857144</v>
          </cell>
          <cell r="AC79">
            <v>5</v>
          </cell>
          <cell r="AD79">
            <v>5</v>
          </cell>
          <cell r="AE79">
            <v>0</v>
          </cell>
          <cell r="AF79">
            <v>0</v>
          </cell>
          <cell r="AG79">
            <v>40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16</v>
          </cell>
          <cell r="BC79">
            <v>18.285714285714285</v>
          </cell>
          <cell r="BD79">
            <v>0</v>
          </cell>
          <cell r="BE79">
            <v>0</v>
          </cell>
          <cell r="BF79">
            <v>0</v>
          </cell>
          <cell r="BG79">
            <v>0</v>
          </cell>
          <cell r="BH79">
            <v>0</v>
          </cell>
          <cell r="BI79">
            <v>0</v>
          </cell>
          <cell r="BJ79">
            <v>0.6</v>
          </cell>
          <cell r="BK79">
            <v>0</v>
          </cell>
          <cell r="BL79">
            <v>1.6401283071428601</v>
          </cell>
          <cell r="BM79">
            <v>0</v>
          </cell>
          <cell r="BN79">
            <v>0</v>
          </cell>
          <cell r="BO79">
            <v>1</v>
          </cell>
          <cell r="BP79">
            <v>0</v>
          </cell>
        </row>
        <row r="80">
          <cell r="A80">
            <v>11</v>
          </cell>
          <cell r="B80">
            <v>124721</v>
          </cell>
          <cell r="C80">
            <v>9353076</v>
          </cell>
          <cell r="D80" t="str">
            <v>Benhall St Mary's Church of England Voluntary Controlled Primary School</v>
          </cell>
          <cell r="E80" t="str">
            <v>Primary</v>
          </cell>
          <cell r="F80">
            <v>0</v>
          </cell>
          <cell r="G80">
            <v>1</v>
          </cell>
          <cell r="H80">
            <v>0</v>
          </cell>
          <cell r="I80">
            <v>0</v>
          </cell>
          <cell r="J80">
            <v>7</v>
          </cell>
          <cell r="K80">
            <v>0</v>
          </cell>
          <cell r="L80">
            <v>0</v>
          </cell>
          <cell r="M80">
            <v>0</v>
          </cell>
          <cell r="N80">
            <v>88</v>
          </cell>
          <cell r="O80">
            <v>88</v>
          </cell>
          <cell r="P80">
            <v>13</v>
          </cell>
          <cell r="Q80">
            <v>75</v>
          </cell>
          <cell r="R80">
            <v>0</v>
          </cell>
          <cell r="S80">
            <v>0</v>
          </cell>
          <cell r="T80">
            <v>0</v>
          </cell>
          <cell r="U80">
            <v>0</v>
          </cell>
          <cell r="V80">
            <v>0</v>
          </cell>
          <cell r="W80">
            <v>0</v>
          </cell>
          <cell r="X80">
            <v>0</v>
          </cell>
          <cell r="Y80">
            <v>0</v>
          </cell>
          <cell r="Z80">
            <v>0</v>
          </cell>
          <cell r="AA80">
            <v>88</v>
          </cell>
          <cell r="AB80">
            <v>12.571428571428571</v>
          </cell>
          <cell r="AC80">
            <v>16.999999999999986</v>
          </cell>
          <cell r="AD80">
            <v>17.600000000000001</v>
          </cell>
          <cell r="AE80">
            <v>0</v>
          </cell>
          <cell r="AF80">
            <v>0</v>
          </cell>
          <cell r="AG80">
            <v>58.999999999999957</v>
          </cell>
          <cell r="AH80">
            <v>27.000000000000014</v>
          </cell>
          <cell r="AI80">
            <v>1.9999999999999976</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26.041666666666664</v>
          </cell>
          <cell r="BC80">
            <v>30.555555555555554</v>
          </cell>
          <cell r="BD80">
            <v>0</v>
          </cell>
          <cell r="BE80">
            <v>0</v>
          </cell>
          <cell r="BF80">
            <v>0</v>
          </cell>
          <cell r="BG80">
            <v>0</v>
          </cell>
          <cell r="BH80">
            <v>0</v>
          </cell>
          <cell r="BI80">
            <v>0</v>
          </cell>
          <cell r="BJ80">
            <v>0.72000000000000219</v>
          </cell>
          <cell r="BK80">
            <v>0</v>
          </cell>
          <cell r="BL80">
            <v>1.71019717619048</v>
          </cell>
          <cell r="BM80">
            <v>0</v>
          </cell>
          <cell r="BN80">
            <v>0</v>
          </cell>
          <cell r="BO80">
            <v>1</v>
          </cell>
          <cell r="BP80">
            <v>0</v>
          </cell>
        </row>
        <row r="81">
          <cell r="A81">
            <v>206</v>
          </cell>
          <cell r="B81">
            <v>124723</v>
          </cell>
          <cell r="C81">
            <v>9353078</v>
          </cell>
          <cell r="D81" t="str">
            <v>Bramford Church of England Voluntary Controlled Primary School</v>
          </cell>
          <cell r="E81" t="str">
            <v>Primary</v>
          </cell>
          <cell r="F81">
            <v>0</v>
          </cell>
          <cell r="G81">
            <v>1</v>
          </cell>
          <cell r="H81">
            <v>0</v>
          </cell>
          <cell r="I81">
            <v>0</v>
          </cell>
          <cell r="J81">
            <v>7</v>
          </cell>
          <cell r="K81">
            <v>0</v>
          </cell>
          <cell r="L81">
            <v>0</v>
          </cell>
          <cell r="M81">
            <v>0</v>
          </cell>
          <cell r="N81">
            <v>201</v>
          </cell>
          <cell r="O81">
            <v>201</v>
          </cell>
          <cell r="P81">
            <v>29</v>
          </cell>
          <cell r="Q81">
            <v>172</v>
          </cell>
          <cell r="R81">
            <v>0</v>
          </cell>
          <cell r="S81">
            <v>0</v>
          </cell>
          <cell r="T81">
            <v>0</v>
          </cell>
          <cell r="U81">
            <v>0</v>
          </cell>
          <cell r="V81">
            <v>0</v>
          </cell>
          <cell r="W81">
            <v>0</v>
          </cell>
          <cell r="X81">
            <v>0</v>
          </cell>
          <cell r="Y81">
            <v>0</v>
          </cell>
          <cell r="Z81">
            <v>0</v>
          </cell>
          <cell r="AA81">
            <v>201</v>
          </cell>
          <cell r="AB81">
            <v>28.714285714285715</v>
          </cell>
          <cell r="AC81">
            <v>44.999999999999922</v>
          </cell>
          <cell r="AD81">
            <v>44.999999999999922</v>
          </cell>
          <cell r="AE81">
            <v>0</v>
          </cell>
          <cell r="AF81">
            <v>0</v>
          </cell>
          <cell r="AG81">
            <v>154.99999999999997</v>
          </cell>
          <cell r="AH81">
            <v>9.9999999999999947</v>
          </cell>
          <cell r="AI81">
            <v>19</v>
          </cell>
          <cell r="AJ81">
            <v>0</v>
          </cell>
          <cell r="AK81">
            <v>11.000000000000004</v>
          </cell>
          <cell r="AL81">
            <v>5.9999999999999964</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1.9514563106796114</v>
          </cell>
          <cell r="BB81">
            <v>44.257309941520468</v>
          </cell>
          <cell r="BC81">
            <v>51.719298245614034</v>
          </cell>
          <cell r="BD81">
            <v>0</v>
          </cell>
          <cell r="BE81">
            <v>0</v>
          </cell>
          <cell r="BF81">
            <v>0</v>
          </cell>
          <cell r="BG81">
            <v>0</v>
          </cell>
          <cell r="BH81">
            <v>0</v>
          </cell>
          <cell r="BI81">
            <v>0</v>
          </cell>
          <cell r="BJ81">
            <v>0</v>
          </cell>
          <cell r="BK81">
            <v>0</v>
          </cell>
          <cell r="BL81">
            <v>0.95160778150684899</v>
          </cell>
          <cell r="BM81">
            <v>0</v>
          </cell>
          <cell r="BN81">
            <v>0</v>
          </cell>
          <cell r="BO81">
            <v>1</v>
          </cell>
          <cell r="BP81">
            <v>0</v>
          </cell>
        </row>
        <row r="82">
          <cell r="A82">
            <v>22</v>
          </cell>
          <cell r="B82">
            <v>124727</v>
          </cell>
          <cell r="C82">
            <v>9353083</v>
          </cell>
          <cell r="D82" t="str">
            <v>Corton Church of England Voluntary Aided Primary School</v>
          </cell>
          <cell r="E82" t="str">
            <v>Primary</v>
          </cell>
          <cell r="F82">
            <v>0</v>
          </cell>
          <cell r="G82">
            <v>1</v>
          </cell>
          <cell r="H82">
            <v>0</v>
          </cell>
          <cell r="I82">
            <v>0</v>
          </cell>
          <cell r="J82">
            <v>7</v>
          </cell>
          <cell r="K82">
            <v>0</v>
          </cell>
          <cell r="L82">
            <v>0</v>
          </cell>
          <cell r="M82">
            <v>0</v>
          </cell>
          <cell r="N82">
            <v>104</v>
          </cell>
          <cell r="O82">
            <v>104</v>
          </cell>
          <cell r="P82">
            <v>11</v>
          </cell>
          <cell r="Q82">
            <v>93</v>
          </cell>
          <cell r="R82">
            <v>0</v>
          </cell>
          <cell r="S82">
            <v>0</v>
          </cell>
          <cell r="T82">
            <v>0</v>
          </cell>
          <cell r="U82">
            <v>0</v>
          </cell>
          <cell r="V82">
            <v>0</v>
          </cell>
          <cell r="W82">
            <v>0</v>
          </cell>
          <cell r="X82">
            <v>0</v>
          </cell>
          <cell r="Y82">
            <v>0</v>
          </cell>
          <cell r="Z82">
            <v>0</v>
          </cell>
          <cell r="AA82">
            <v>104</v>
          </cell>
          <cell r="AB82">
            <v>14.857142857142858</v>
          </cell>
          <cell r="AC82">
            <v>16.000000000000014</v>
          </cell>
          <cell r="AD82">
            <v>20.612612612612612</v>
          </cell>
          <cell r="AE82">
            <v>0</v>
          </cell>
          <cell r="AF82">
            <v>0</v>
          </cell>
          <cell r="AG82">
            <v>84.999999999999957</v>
          </cell>
          <cell r="AH82">
            <v>1.0000000000000004</v>
          </cell>
          <cell r="AI82">
            <v>4.0000000000000036</v>
          </cell>
          <cell r="AJ82">
            <v>5.0000000000000027</v>
          </cell>
          <cell r="AK82">
            <v>2.9999999999999951</v>
          </cell>
          <cell r="AL82">
            <v>1.9999999999999969</v>
          </cell>
          <cell r="AM82">
            <v>4.0000000000000036</v>
          </cell>
          <cell r="AN82">
            <v>0</v>
          </cell>
          <cell r="AO82">
            <v>0</v>
          </cell>
          <cell r="AP82">
            <v>0</v>
          </cell>
          <cell r="AQ82">
            <v>0</v>
          </cell>
          <cell r="AR82">
            <v>0</v>
          </cell>
          <cell r="AS82">
            <v>0</v>
          </cell>
          <cell r="AT82">
            <v>0</v>
          </cell>
          <cell r="AU82">
            <v>0</v>
          </cell>
          <cell r="AV82">
            <v>0</v>
          </cell>
          <cell r="AW82">
            <v>1.1182795698924719</v>
          </cell>
          <cell r="AX82">
            <v>0</v>
          </cell>
          <cell r="AY82">
            <v>0</v>
          </cell>
          <cell r="AZ82">
            <v>0</v>
          </cell>
          <cell r="BA82">
            <v>0</v>
          </cell>
          <cell r="BB82">
            <v>21.136363636363637</v>
          </cell>
          <cell r="BC82">
            <v>23.636363636363637</v>
          </cell>
          <cell r="BD82">
            <v>0</v>
          </cell>
          <cell r="BE82">
            <v>0</v>
          </cell>
          <cell r="BF82">
            <v>0</v>
          </cell>
          <cell r="BG82">
            <v>0</v>
          </cell>
          <cell r="BH82">
            <v>0</v>
          </cell>
          <cell r="BI82">
            <v>0</v>
          </cell>
          <cell r="BJ82">
            <v>0</v>
          </cell>
          <cell r="BK82">
            <v>0</v>
          </cell>
          <cell r="BL82">
            <v>0.99812912142857102</v>
          </cell>
          <cell r="BM82">
            <v>0</v>
          </cell>
          <cell r="BN82">
            <v>0</v>
          </cell>
          <cell r="BO82">
            <v>1</v>
          </cell>
          <cell r="BP82">
            <v>0</v>
          </cell>
        </row>
        <row r="83">
          <cell r="A83">
            <v>223</v>
          </cell>
          <cell r="B83">
            <v>124729</v>
          </cell>
          <cell r="C83">
            <v>9353085</v>
          </cell>
          <cell r="D83" t="str">
            <v>East Bergholt Church of England Voluntary Controlled Primary School</v>
          </cell>
          <cell r="E83" t="str">
            <v>Primary</v>
          </cell>
          <cell r="F83">
            <v>0</v>
          </cell>
          <cell r="G83">
            <v>1</v>
          </cell>
          <cell r="H83">
            <v>0</v>
          </cell>
          <cell r="I83">
            <v>0</v>
          </cell>
          <cell r="J83">
            <v>7</v>
          </cell>
          <cell r="K83">
            <v>0</v>
          </cell>
          <cell r="L83">
            <v>0</v>
          </cell>
          <cell r="M83">
            <v>0</v>
          </cell>
          <cell r="N83">
            <v>202</v>
          </cell>
          <cell r="O83">
            <v>202</v>
          </cell>
          <cell r="P83">
            <v>30</v>
          </cell>
          <cell r="Q83">
            <v>172</v>
          </cell>
          <cell r="R83">
            <v>0</v>
          </cell>
          <cell r="S83">
            <v>0</v>
          </cell>
          <cell r="T83">
            <v>0</v>
          </cell>
          <cell r="U83">
            <v>0</v>
          </cell>
          <cell r="V83">
            <v>0</v>
          </cell>
          <cell r="W83">
            <v>0</v>
          </cell>
          <cell r="X83">
            <v>0</v>
          </cell>
          <cell r="Y83">
            <v>0</v>
          </cell>
          <cell r="Z83">
            <v>0</v>
          </cell>
          <cell r="AA83">
            <v>202</v>
          </cell>
          <cell r="AB83">
            <v>28.857142857142858</v>
          </cell>
          <cell r="AC83">
            <v>17.000000000000011</v>
          </cell>
          <cell r="AD83">
            <v>18</v>
          </cell>
          <cell r="AE83">
            <v>0</v>
          </cell>
          <cell r="AF83">
            <v>0</v>
          </cell>
          <cell r="AG83">
            <v>186.92537313432831</v>
          </cell>
          <cell r="AH83">
            <v>8.039800995024871</v>
          </cell>
          <cell r="AI83">
            <v>1.0049751243781089</v>
          </cell>
          <cell r="AJ83">
            <v>4.0199004975124355</v>
          </cell>
          <cell r="AK83">
            <v>2.00995024875622</v>
          </cell>
          <cell r="AL83">
            <v>0</v>
          </cell>
          <cell r="AM83">
            <v>0</v>
          </cell>
          <cell r="AN83">
            <v>0</v>
          </cell>
          <cell r="AO83">
            <v>0</v>
          </cell>
          <cell r="AP83">
            <v>0</v>
          </cell>
          <cell r="AQ83">
            <v>0</v>
          </cell>
          <cell r="AR83">
            <v>0</v>
          </cell>
          <cell r="AS83">
            <v>0</v>
          </cell>
          <cell r="AT83">
            <v>0</v>
          </cell>
          <cell r="AU83">
            <v>2.3488372093023284</v>
          </cell>
          <cell r="AV83">
            <v>3.5232558139534924</v>
          </cell>
          <cell r="AW83">
            <v>3.5232558139534924</v>
          </cell>
          <cell r="AX83">
            <v>0</v>
          </cell>
          <cell r="AY83">
            <v>0</v>
          </cell>
          <cell r="AZ83">
            <v>0</v>
          </cell>
          <cell r="BA83">
            <v>0</v>
          </cell>
          <cell r="BB83">
            <v>28.145454545454545</v>
          </cell>
          <cell r="BC83">
            <v>33.054545454545455</v>
          </cell>
          <cell r="BD83">
            <v>0</v>
          </cell>
          <cell r="BE83">
            <v>0</v>
          </cell>
          <cell r="BF83">
            <v>0</v>
          </cell>
          <cell r="BG83">
            <v>0</v>
          </cell>
          <cell r="BH83">
            <v>0</v>
          </cell>
          <cell r="BI83">
            <v>0</v>
          </cell>
          <cell r="BJ83">
            <v>0</v>
          </cell>
          <cell r="BK83">
            <v>0</v>
          </cell>
          <cell r="BL83">
            <v>1.82968439328859</v>
          </cell>
          <cell r="BM83">
            <v>0</v>
          </cell>
          <cell r="BN83">
            <v>0</v>
          </cell>
          <cell r="BO83">
            <v>1</v>
          </cell>
          <cell r="BP83">
            <v>0</v>
          </cell>
        </row>
        <row r="84">
          <cell r="A84">
            <v>444</v>
          </cell>
          <cell r="B84">
            <v>124732</v>
          </cell>
          <cell r="C84">
            <v>9353090</v>
          </cell>
          <cell r="D84" t="str">
            <v>Great Finborough Church of England Voluntary Controlled Primary School</v>
          </cell>
          <cell r="E84" t="str">
            <v>Primary</v>
          </cell>
          <cell r="F84">
            <v>0</v>
          </cell>
          <cell r="G84">
            <v>1</v>
          </cell>
          <cell r="H84">
            <v>0</v>
          </cell>
          <cell r="I84">
            <v>0</v>
          </cell>
          <cell r="J84">
            <v>7</v>
          </cell>
          <cell r="K84">
            <v>0</v>
          </cell>
          <cell r="L84">
            <v>0</v>
          </cell>
          <cell r="M84">
            <v>0</v>
          </cell>
          <cell r="N84">
            <v>129</v>
          </cell>
          <cell r="O84">
            <v>129</v>
          </cell>
          <cell r="P84">
            <v>18</v>
          </cell>
          <cell r="Q84">
            <v>111</v>
          </cell>
          <cell r="R84">
            <v>0</v>
          </cell>
          <cell r="S84">
            <v>0</v>
          </cell>
          <cell r="T84">
            <v>0</v>
          </cell>
          <cell r="U84">
            <v>0</v>
          </cell>
          <cell r="V84">
            <v>0</v>
          </cell>
          <cell r="W84">
            <v>0</v>
          </cell>
          <cell r="X84">
            <v>0</v>
          </cell>
          <cell r="Y84">
            <v>0</v>
          </cell>
          <cell r="Z84">
            <v>0</v>
          </cell>
          <cell r="AA84">
            <v>129</v>
          </cell>
          <cell r="AB84">
            <v>18.428571428571427</v>
          </cell>
          <cell r="AC84">
            <v>18.999999999999954</v>
          </cell>
          <cell r="AD84">
            <v>18.999999999999954</v>
          </cell>
          <cell r="AE84">
            <v>0</v>
          </cell>
          <cell r="AF84">
            <v>0</v>
          </cell>
          <cell r="AG84">
            <v>122.99999999999996</v>
          </cell>
          <cell r="AH84">
            <v>4.9999999999999973</v>
          </cell>
          <cell r="AI84">
            <v>0.99999999999999944</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21.142857142857142</v>
          </cell>
          <cell r="BC84">
            <v>24.571428571428569</v>
          </cell>
          <cell r="BD84">
            <v>0</v>
          </cell>
          <cell r="BE84">
            <v>0</v>
          </cell>
          <cell r="BF84">
            <v>0</v>
          </cell>
          <cell r="BG84">
            <v>0</v>
          </cell>
          <cell r="BH84">
            <v>0</v>
          </cell>
          <cell r="BI84">
            <v>0</v>
          </cell>
          <cell r="BJ84">
            <v>0</v>
          </cell>
          <cell r="BK84">
            <v>0</v>
          </cell>
          <cell r="BL84">
            <v>1.9415722908333299</v>
          </cell>
          <cell r="BM84">
            <v>0</v>
          </cell>
          <cell r="BN84">
            <v>0</v>
          </cell>
          <cell r="BO84">
            <v>1</v>
          </cell>
          <cell r="BP84">
            <v>0</v>
          </cell>
        </row>
        <row r="85">
          <cell r="A85">
            <v>50</v>
          </cell>
          <cell r="B85">
            <v>124735</v>
          </cell>
          <cell r="C85">
            <v>9353093</v>
          </cell>
          <cell r="D85" t="str">
            <v>Kelsale Church of England Voluntary Controlled Primary School</v>
          </cell>
          <cell r="E85" t="str">
            <v>Primary</v>
          </cell>
          <cell r="F85">
            <v>0</v>
          </cell>
          <cell r="G85">
            <v>1</v>
          </cell>
          <cell r="H85">
            <v>0</v>
          </cell>
          <cell r="I85">
            <v>0</v>
          </cell>
          <cell r="J85">
            <v>7</v>
          </cell>
          <cell r="K85">
            <v>0</v>
          </cell>
          <cell r="L85">
            <v>0</v>
          </cell>
          <cell r="M85">
            <v>0</v>
          </cell>
          <cell r="N85">
            <v>163</v>
          </cell>
          <cell r="O85">
            <v>163</v>
          </cell>
          <cell r="P85">
            <v>24</v>
          </cell>
          <cell r="Q85">
            <v>139</v>
          </cell>
          <cell r="R85">
            <v>0</v>
          </cell>
          <cell r="S85">
            <v>0</v>
          </cell>
          <cell r="T85">
            <v>0</v>
          </cell>
          <cell r="U85">
            <v>0</v>
          </cell>
          <cell r="V85">
            <v>0</v>
          </cell>
          <cell r="W85">
            <v>0</v>
          </cell>
          <cell r="X85">
            <v>0</v>
          </cell>
          <cell r="Y85">
            <v>0</v>
          </cell>
          <cell r="Z85">
            <v>0</v>
          </cell>
          <cell r="AA85">
            <v>163</v>
          </cell>
          <cell r="AB85">
            <v>23.285714285714285</v>
          </cell>
          <cell r="AC85">
            <v>29.000000000000021</v>
          </cell>
          <cell r="AD85">
            <v>36.905660377358494</v>
          </cell>
          <cell r="AE85">
            <v>0</v>
          </cell>
          <cell r="AF85">
            <v>0</v>
          </cell>
          <cell r="AG85">
            <v>66.000000000000057</v>
          </cell>
          <cell r="AH85">
            <v>85.000000000000028</v>
          </cell>
          <cell r="AI85">
            <v>12</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42.769230769230774</v>
          </cell>
          <cell r="BC85">
            <v>50.153846153846153</v>
          </cell>
          <cell r="BD85">
            <v>0</v>
          </cell>
          <cell r="BE85">
            <v>0</v>
          </cell>
          <cell r="BF85">
            <v>0</v>
          </cell>
          <cell r="BG85">
            <v>0</v>
          </cell>
          <cell r="BH85">
            <v>0</v>
          </cell>
          <cell r="BI85">
            <v>0</v>
          </cell>
          <cell r="BJ85">
            <v>0</v>
          </cell>
          <cell r="BK85">
            <v>0</v>
          </cell>
          <cell r="BL85">
            <v>0.98253811527777801</v>
          </cell>
          <cell r="BM85">
            <v>0</v>
          </cell>
          <cell r="BN85">
            <v>0</v>
          </cell>
          <cell r="BO85">
            <v>1</v>
          </cell>
          <cell r="BP85">
            <v>0</v>
          </cell>
        </row>
        <row r="86">
          <cell r="A86">
            <v>331</v>
          </cell>
          <cell r="B86">
            <v>124744</v>
          </cell>
          <cell r="C86">
            <v>9353104</v>
          </cell>
          <cell r="D86" t="str">
            <v>Tattingstone Church of England Voluntary Controlled Primary School</v>
          </cell>
          <cell r="E86" t="str">
            <v>Primary</v>
          </cell>
          <cell r="F86">
            <v>0</v>
          </cell>
          <cell r="G86">
            <v>1</v>
          </cell>
          <cell r="H86">
            <v>0</v>
          </cell>
          <cell r="I86">
            <v>0</v>
          </cell>
          <cell r="J86">
            <v>7</v>
          </cell>
          <cell r="K86">
            <v>0</v>
          </cell>
          <cell r="L86">
            <v>0</v>
          </cell>
          <cell r="M86">
            <v>0</v>
          </cell>
          <cell r="N86">
            <v>84</v>
          </cell>
          <cell r="O86">
            <v>84</v>
          </cell>
          <cell r="P86">
            <v>9</v>
          </cell>
          <cell r="Q86">
            <v>75</v>
          </cell>
          <cell r="R86">
            <v>0</v>
          </cell>
          <cell r="S86">
            <v>0</v>
          </cell>
          <cell r="T86">
            <v>0</v>
          </cell>
          <cell r="U86">
            <v>0</v>
          </cell>
          <cell r="V86">
            <v>0</v>
          </cell>
          <cell r="W86">
            <v>0</v>
          </cell>
          <cell r="X86">
            <v>0</v>
          </cell>
          <cell r="Y86">
            <v>0</v>
          </cell>
          <cell r="Z86">
            <v>0</v>
          </cell>
          <cell r="AA86">
            <v>84</v>
          </cell>
          <cell r="AB86">
            <v>12</v>
          </cell>
          <cell r="AC86">
            <v>9.9999999999999964</v>
          </cell>
          <cell r="AD86">
            <v>11.741935483870966</v>
          </cell>
          <cell r="AE86">
            <v>0</v>
          </cell>
          <cell r="AF86">
            <v>0</v>
          </cell>
          <cell r="AG86">
            <v>57.999999999999964</v>
          </cell>
          <cell r="AH86">
            <v>0.99999999999999967</v>
          </cell>
          <cell r="AI86">
            <v>17.999999999999975</v>
          </cell>
          <cell r="AJ86">
            <v>2.9999999999999987</v>
          </cell>
          <cell r="AK86">
            <v>3.9999999999999987</v>
          </cell>
          <cell r="AL86">
            <v>0</v>
          </cell>
          <cell r="AM86">
            <v>0</v>
          </cell>
          <cell r="AN86">
            <v>0</v>
          </cell>
          <cell r="AO86">
            <v>0</v>
          </cell>
          <cell r="AP86">
            <v>0</v>
          </cell>
          <cell r="AQ86">
            <v>0</v>
          </cell>
          <cell r="AR86">
            <v>0</v>
          </cell>
          <cell r="AS86">
            <v>0</v>
          </cell>
          <cell r="AT86">
            <v>0</v>
          </cell>
          <cell r="AU86">
            <v>2.2400000000000029</v>
          </cell>
          <cell r="AV86">
            <v>3.36</v>
          </cell>
          <cell r="AW86">
            <v>3.36</v>
          </cell>
          <cell r="AX86">
            <v>0</v>
          </cell>
          <cell r="AY86">
            <v>0</v>
          </cell>
          <cell r="AZ86">
            <v>0</v>
          </cell>
          <cell r="BA86">
            <v>0</v>
          </cell>
          <cell r="BB86">
            <v>9.8684210526315788</v>
          </cell>
          <cell r="BC86">
            <v>11.052631578947368</v>
          </cell>
          <cell r="BD86">
            <v>0</v>
          </cell>
          <cell r="BE86">
            <v>0</v>
          </cell>
          <cell r="BF86">
            <v>0</v>
          </cell>
          <cell r="BG86">
            <v>0</v>
          </cell>
          <cell r="BH86">
            <v>0</v>
          </cell>
          <cell r="BI86">
            <v>0</v>
          </cell>
          <cell r="BJ86">
            <v>0</v>
          </cell>
          <cell r="BK86">
            <v>0</v>
          </cell>
          <cell r="BL86">
            <v>1.13064003333333</v>
          </cell>
          <cell r="BM86">
            <v>0</v>
          </cell>
          <cell r="BN86">
            <v>0</v>
          </cell>
          <cell r="BO86">
            <v>1</v>
          </cell>
          <cell r="BP86">
            <v>0</v>
          </cell>
        </row>
        <row r="87">
          <cell r="A87">
            <v>106</v>
          </cell>
          <cell r="B87">
            <v>124745</v>
          </cell>
          <cell r="C87">
            <v>9353105</v>
          </cell>
          <cell r="D87" t="str">
            <v>Thorndon Church of England Voluntary Controlled Primary School</v>
          </cell>
          <cell r="E87" t="str">
            <v>Primary</v>
          </cell>
          <cell r="F87">
            <v>0</v>
          </cell>
          <cell r="G87">
            <v>1</v>
          </cell>
          <cell r="H87">
            <v>0</v>
          </cell>
          <cell r="I87">
            <v>0</v>
          </cell>
          <cell r="J87">
            <v>7</v>
          </cell>
          <cell r="K87">
            <v>0</v>
          </cell>
          <cell r="L87">
            <v>0</v>
          </cell>
          <cell r="M87">
            <v>0</v>
          </cell>
          <cell r="N87">
            <v>56</v>
          </cell>
          <cell r="O87">
            <v>56</v>
          </cell>
          <cell r="P87">
            <v>5</v>
          </cell>
          <cell r="Q87">
            <v>51</v>
          </cell>
          <cell r="R87">
            <v>0</v>
          </cell>
          <cell r="S87">
            <v>0</v>
          </cell>
          <cell r="T87">
            <v>0</v>
          </cell>
          <cell r="U87">
            <v>0</v>
          </cell>
          <cell r="V87">
            <v>0</v>
          </cell>
          <cell r="W87">
            <v>0</v>
          </cell>
          <cell r="X87">
            <v>0</v>
          </cell>
          <cell r="Y87">
            <v>0</v>
          </cell>
          <cell r="Z87">
            <v>0</v>
          </cell>
          <cell r="AA87">
            <v>56</v>
          </cell>
          <cell r="AB87">
            <v>8</v>
          </cell>
          <cell r="AC87">
            <v>5.999999999999992</v>
          </cell>
          <cell r="AD87">
            <v>7</v>
          </cell>
          <cell r="AE87">
            <v>0</v>
          </cell>
          <cell r="AF87">
            <v>0</v>
          </cell>
          <cell r="AG87">
            <v>56</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8.16</v>
          </cell>
          <cell r="BC87">
            <v>8.9600000000000009</v>
          </cell>
          <cell r="BD87">
            <v>0</v>
          </cell>
          <cell r="BE87">
            <v>0</v>
          </cell>
          <cell r="BF87">
            <v>0</v>
          </cell>
          <cell r="BG87">
            <v>0</v>
          </cell>
          <cell r="BH87">
            <v>0</v>
          </cell>
          <cell r="BI87">
            <v>0</v>
          </cell>
          <cell r="BJ87">
            <v>0.63999999999999835</v>
          </cell>
          <cell r="BK87">
            <v>0</v>
          </cell>
          <cell r="BL87">
            <v>1.69071508769231</v>
          </cell>
          <cell r="BM87">
            <v>0</v>
          </cell>
          <cell r="BN87">
            <v>0</v>
          </cell>
          <cell r="BO87">
            <v>1</v>
          </cell>
          <cell r="BP87">
            <v>0</v>
          </cell>
        </row>
        <row r="88">
          <cell r="A88">
            <v>112</v>
          </cell>
          <cell r="B88">
            <v>124747</v>
          </cell>
          <cell r="C88">
            <v>9353109</v>
          </cell>
          <cell r="D88" t="str">
            <v>Wilby Church of England Voluntary Controlled Primary School</v>
          </cell>
          <cell r="E88" t="str">
            <v>Primary</v>
          </cell>
          <cell r="F88">
            <v>0</v>
          </cell>
          <cell r="G88">
            <v>1</v>
          </cell>
          <cell r="H88">
            <v>0</v>
          </cell>
          <cell r="I88">
            <v>0</v>
          </cell>
          <cell r="J88">
            <v>7</v>
          </cell>
          <cell r="K88">
            <v>0</v>
          </cell>
          <cell r="L88">
            <v>0</v>
          </cell>
          <cell r="M88">
            <v>0</v>
          </cell>
          <cell r="N88">
            <v>76</v>
          </cell>
          <cell r="O88">
            <v>76</v>
          </cell>
          <cell r="P88">
            <v>16</v>
          </cell>
          <cell r="Q88">
            <v>60</v>
          </cell>
          <cell r="R88">
            <v>0</v>
          </cell>
          <cell r="S88">
            <v>0</v>
          </cell>
          <cell r="T88">
            <v>0</v>
          </cell>
          <cell r="U88">
            <v>0</v>
          </cell>
          <cell r="V88">
            <v>0</v>
          </cell>
          <cell r="W88">
            <v>0</v>
          </cell>
          <cell r="X88">
            <v>0</v>
          </cell>
          <cell r="Y88">
            <v>0</v>
          </cell>
          <cell r="Z88">
            <v>0</v>
          </cell>
          <cell r="AA88">
            <v>76</v>
          </cell>
          <cell r="AB88">
            <v>10.857142857142858</v>
          </cell>
          <cell r="AC88">
            <v>8.0000000000000124</v>
          </cell>
          <cell r="AD88">
            <v>8.3287671232876708</v>
          </cell>
          <cell r="AE88">
            <v>0</v>
          </cell>
          <cell r="AF88">
            <v>0</v>
          </cell>
          <cell r="AG88">
            <v>76</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2.0821917808219177</v>
          </cell>
          <cell r="BB88">
            <v>14.285714285714285</v>
          </cell>
          <cell r="BC88">
            <v>18.095238095238095</v>
          </cell>
          <cell r="BD88">
            <v>0</v>
          </cell>
          <cell r="BE88">
            <v>0</v>
          </cell>
          <cell r="BF88">
            <v>0</v>
          </cell>
          <cell r="BG88">
            <v>0</v>
          </cell>
          <cell r="BH88">
            <v>0</v>
          </cell>
          <cell r="BI88">
            <v>0</v>
          </cell>
          <cell r="BJ88">
            <v>4.4400000000000039</v>
          </cell>
          <cell r="BK88">
            <v>0</v>
          </cell>
          <cell r="BL88">
            <v>1.7895872902439001</v>
          </cell>
          <cell r="BM88">
            <v>0</v>
          </cell>
          <cell r="BN88">
            <v>0</v>
          </cell>
          <cell r="BO88">
            <v>1</v>
          </cell>
          <cell r="BP88">
            <v>0</v>
          </cell>
        </row>
        <row r="89">
          <cell r="A89">
            <v>113</v>
          </cell>
          <cell r="B89">
            <v>124748</v>
          </cell>
          <cell r="C89">
            <v>9353111</v>
          </cell>
          <cell r="D89" t="str">
            <v>Worlingham Church of England Voluntary Controlled Primary School</v>
          </cell>
          <cell r="E89" t="str">
            <v>Primary</v>
          </cell>
          <cell r="F89">
            <v>0</v>
          </cell>
          <cell r="G89">
            <v>1</v>
          </cell>
          <cell r="H89">
            <v>0</v>
          </cell>
          <cell r="I89">
            <v>0</v>
          </cell>
          <cell r="J89">
            <v>7</v>
          </cell>
          <cell r="K89">
            <v>0</v>
          </cell>
          <cell r="L89">
            <v>0</v>
          </cell>
          <cell r="M89">
            <v>0</v>
          </cell>
          <cell r="N89">
            <v>340</v>
          </cell>
          <cell r="O89">
            <v>340</v>
          </cell>
          <cell r="P89">
            <v>45</v>
          </cell>
          <cell r="Q89">
            <v>295</v>
          </cell>
          <cell r="R89">
            <v>0</v>
          </cell>
          <cell r="S89">
            <v>0</v>
          </cell>
          <cell r="T89">
            <v>0</v>
          </cell>
          <cell r="U89">
            <v>0</v>
          </cell>
          <cell r="V89">
            <v>0</v>
          </cell>
          <cell r="W89">
            <v>0</v>
          </cell>
          <cell r="X89">
            <v>0</v>
          </cell>
          <cell r="Y89">
            <v>0</v>
          </cell>
          <cell r="Z89">
            <v>0</v>
          </cell>
          <cell r="AA89">
            <v>340</v>
          </cell>
          <cell r="AB89">
            <v>48.571428571428569</v>
          </cell>
          <cell r="AC89">
            <v>31.000000000000004</v>
          </cell>
          <cell r="AD89">
            <v>39.080459770114942</v>
          </cell>
          <cell r="AE89">
            <v>0</v>
          </cell>
          <cell r="AF89">
            <v>0</v>
          </cell>
          <cell r="AG89">
            <v>289</v>
          </cell>
          <cell r="AH89">
            <v>5.9999999999999964</v>
          </cell>
          <cell r="AI89">
            <v>20.999999999999986</v>
          </cell>
          <cell r="AJ89">
            <v>3.0000000000000013</v>
          </cell>
          <cell r="AK89">
            <v>19.000000000000011</v>
          </cell>
          <cell r="AL89">
            <v>0</v>
          </cell>
          <cell r="AM89">
            <v>1.9999999999999998</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82.807017543859644</v>
          </cell>
          <cell r="BC89">
            <v>95.438596491228068</v>
          </cell>
          <cell r="BD89">
            <v>0</v>
          </cell>
          <cell r="BE89">
            <v>0</v>
          </cell>
          <cell r="BF89">
            <v>0</v>
          </cell>
          <cell r="BG89">
            <v>0</v>
          </cell>
          <cell r="BH89">
            <v>0</v>
          </cell>
          <cell r="BI89">
            <v>0</v>
          </cell>
          <cell r="BJ89">
            <v>0</v>
          </cell>
          <cell r="BK89">
            <v>0</v>
          </cell>
          <cell r="BL89">
            <v>0.72818207499999998</v>
          </cell>
          <cell r="BM89">
            <v>0</v>
          </cell>
          <cell r="BN89">
            <v>0</v>
          </cell>
          <cell r="BO89">
            <v>1</v>
          </cell>
          <cell r="BP89">
            <v>0</v>
          </cell>
        </row>
        <row r="90">
          <cell r="A90">
            <v>216</v>
          </cell>
          <cell r="B90">
            <v>124749</v>
          </cell>
          <cell r="C90">
            <v>9353112</v>
          </cell>
          <cell r="D90" t="str">
            <v>Capel St Mary Church of England Voluntary Controlled Primary School</v>
          </cell>
          <cell r="E90" t="str">
            <v>Primary</v>
          </cell>
          <cell r="F90">
            <v>0</v>
          </cell>
          <cell r="G90">
            <v>1</v>
          </cell>
          <cell r="H90">
            <v>0</v>
          </cell>
          <cell r="I90">
            <v>0</v>
          </cell>
          <cell r="J90">
            <v>7</v>
          </cell>
          <cell r="K90">
            <v>0</v>
          </cell>
          <cell r="L90">
            <v>0</v>
          </cell>
          <cell r="M90">
            <v>0</v>
          </cell>
          <cell r="N90">
            <v>263</v>
          </cell>
          <cell r="O90">
            <v>263</v>
          </cell>
          <cell r="P90">
            <v>31</v>
          </cell>
          <cell r="Q90">
            <v>232</v>
          </cell>
          <cell r="R90">
            <v>0</v>
          </cell>
          <cell r="S90">
            <v>0</v>
          </cell>
          <cell r="T90">
            <v>0</v>
          </cell>
          <cell r="U90">
            <v>0</v>
          </cell>
          <cell r="V90">
            <v>0</v>
          </cell>
          <cell r="W90">
            <v>0</v>
          </cell>
          <cell r="X90">
            <v>0</v>
          </cell>
          <cell r="Y90">
            <v>0</v>
          </cell>
          <cell r="Z90">
            <v>0</v>
          </cell>
          <cell r="AA90">
            <v>263</v>
          </cell>
          <cell r="AB90">
            <v>37.571428571428569</v>
          </cell>
          <cell r="AC90">
            <v>11.999999999999996</v>
          </cell>
          <cell r="AD90">
            <v>15.357664233576642</v>
          </cell>
          <cell r="AE90">
            <v>0</v>
          </cell>
          <cell r="AF90">
            <v>0</v>
          </cell>
          <cell r="AG90">
            <v>252.99999999999997</v>
          </cell>
          <cell r="AH90">
            <v>0</v>
          </cell>
          <cell r="AI90">
            <v>0.99999999999999933</v>
          </cell>
          <cell r="AJ90">
            <v>5.0000000000000098</v>
          </cell>
          <cell r="AK90">
            <v>4.000000000000008</v>
          </cell>
          <cell r="AL90">
            <v>0</v>
          </cell>
          <cell r="AM90">
            <v>0</v>
          </cell>
          <cell r="AN90">
            <v>0</v>
          </cell>
          <cell r="AO90">
            <v>0</v>
          </cell>
          <cell r="AP90">
            <v>0</v>
          </cell>
          <cell r="AQ90">
            <v>0</v>
          </cell>
          <cell r="AR90">
            <v>0</v>
          </cell>
          <cell r="AS90">
            <v>0</v>
          </cell>
          <cell r="AT90">
            <v>0</v>
          </cell>
          <cell r="AU90">
            <v>1.1336206896551733</v>
          </cell>
          <cell r="AV90">
            <v>3.4008620689655116</v>
          </cell>
          <cell r="AW90">
            <v>5.6681034482758532</v>
          </cell>
          <cell r="AX90">
            <v>0</v>
          </cell>
          <cell r="AY90">
            <v>0</v>
          </cell>
          <cell r="AZ90">
            <v>0</v>
          </cell>
          <cell r="BA90">
            <v>0.95985401459854014</v>
          </cell>
          <cell r="BB90">
            <v>42.736842105263158</v>
          </cell>
          <cell r="BC90">
            <v>48.44736842105263</v>
          </cell>
          <cell r="BD90">
            <v>0</v>
          </cell>
          <cell r="BE90">
            <v>0</v>
          </cell>
          <cell r="BF90">
            <v>0</v>
          </cell>
          <cell r="BG90">
            <v>0</v>
          </cell>
          <cell r="BH90">
            <v>0</v>
          </cell>
          <cell r="BI90">
            <v>0</v>
          </cell>
          <cell r="BJ90">
            <v>0</v>
          </cell>
          <cell r="BK90">
            <v>0</v>
          </cell>
          <cell r="BL90">
            <v>1.6042224415584401</v>
          </cell>
          <cell r="BM90">
            <v>0</v>
          </cell>
          <cell r="BN90">
            <v>0</v>
          </cell>
          <cell r="BO90">
            <v>1</v>
          </cell>
          <cell r="BP90">
            <v>0</v>
          </cell>
        </row>
        <row r="91">
          <cell r="A91">
            <v>114</v>
          </cell>
          <cell r="B91">
            <v>124750</v>
          </cell>
          <cell r="C91">
            <v>9353113</v>
          </cell>
          <cell r="D91" t="str">
            <v>Worlingworth Church of England Voluntary Controlled Primary School</v>
          </cell>
          <cell r="E91" t="str">
            <v>Primary</v>
          </cell>
          <cell r="F91">
            <v>0</v>
          </cell>
          <cell r="G91">
            <v>1</v>
          </cell>
          <cell r="H91">
            <v>0</v>
          </cell>
          <cell r="I91">
            <v>0</v>
          </cell>
          <cell r="J91">
            <v>7</v>
          </cell>
          <cell r="K91">
            <v>0</v>
          </cell>
          <cell r="L91">
            <v>0</v>
          </cell>
          <cell r="M91">
            <v>0</v>
          </cell>
          <cell r="N91">
            <v>66</v>
          </cell>
          <cell r="O91">
            <v>66</v>
          </cell>
          <cell r="P91">
            <v>7</v>
          </cell>
          <cell r="Q91">
            <v>59</v>
          </cell>
          <cell r="R91">
            <v>0</v>
          </cell>
          <cell r="S91">
            <v>0</v>
          </cell>
          <cell r="T91">
            <v>0</v>
          </cell>
          <cell r="U91">
            <v>0</v>
          </cell>
          <cell r="V91">
            <v>0</v>
          </cell>
          <cell r="W91">
            <v>0</v>
          </cell>
          <cell r="X91">
            <v>0</v>
          </cell>
          <cell r="Y91">
            <v>0</v>
          </cell>
          <cell r="Z91">
            <v>0</v>
          </cell>
          <cell r="AA91">
            <v>66</v>
          </cell>
          <cell r="AB91">
            <v>9.4285714285714288</v>
          </cell>
          <cell r="AC91">
            <v>20.999999999999989</v>
          </cell>
          <cell r="AD91">
            <v>20.999999999999989</v>
          </cell>
          <cell r="AE91">
            <v>0</v>
          </cell>
          <cell r="AF91">
            <v>0</v>
          </cell>
          <cell r="AG91">
            <v>64.000000000000014</v>
          </cell>
          <cell r="AH91">
            <v>0</v>
          </cell>
          <cell r="AI91">
            <v>1.9999999999999998</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16.731343283582088</v>
          </cell>
          <cell r="BC91">
            <v>18.71641791044776</v>
          </cell>
          <cell r="BD91">
            <v>0</v>
          </cell>
          <cell r="BE91">
            <v>0</v>
          </cell>
          <cell r="BF91">
            <v>0</v>
          </cell>
          <cell r="BG91">
            <v>0</v>
          </cell>
          <cell r="BH91">
            <v>0</v>
          </cell>
          <cell r="BI91">
            <v>0</v>
          </cell>
          <cell r="BJ91">
            <v>3.99999999999998E-2</v>
          </cell>
          <cell r="BK91">
            <v>0</v>
          </cell>
          <cell r="BL91">
            <v>1.5195476507246399</v>
          </cell>
          <cell r="BM91">
            <v>0</v>
          </cell>
          <cell r="BN91">
            <v>0</v>
          </cell>
          <cell r="BO91">
            <v>1</v>
          </cell>
          <cell r="BP91">
            <v>0</v>
          </cell>
        </row>
        <row r="92">
          <cell r="A92">
            <v>12</v>
          </cell>
          <cell r="B92">
            <v>124751</v>
          </cell>
          <cell r="C92">
            <v>9353114</v>
          </cell>
          <cell r="D92" t="str">
            <v>Blundeston Church of England Voluntary Controlled Primary School</v>
          </cell>
          <cell r="E92" t="str">
            <v>Primary</v>
          </cell>
          <cell r="F92">
            <v>0</v>
          </cell>
          <cell r="G92">
            <v>1</v>
          </cell>
          <cell r="H92">
            <v>0</v>
          </cell>
          <cell r="I92">
            <v>0</v>
          </cell>
          <cell r="J92">
            <v>7</v>
          </cell>
          <cell r="K92">
            <v>0</v>
          </cell>
          <cell r="L92">
            <v>0</v>
          </cell>
          <cell r="M92">
            <v>0</v>
          </cell>
          <cell r="N92">
            <v>191</v>
          </cell>
          <cell r="O92">
            <v>191</v>
          </cell>
          <cell r="P92">
            <v>28</v>
          </cell>
          <cell r="Q92">
            <v>163</v>
          </cell>
          <cell r="R92">
            <v>0</v>
          </cell>
          <cell r="S92">
            <v>0</v>
          </cell>
          <cell r="T92">
            <v>0</v>
          </cell>
          <cell r="U92">
            <v>0</v>
          </cell>
          <cell r="V92">
            <v>0</v>
          </cell>
          <cell r="W92">
            <v>0</v>
          </cell>
          <cell r="X92">
            <v>0</v>
          </cell>
          <cell r="Y92">
            <v>0</v>
          </cell>
          <cell r="Z92">
            <v>0</v>
          </cell>
          <cell r="AA92">
            <v>191</v>
          </cell>
          <cell r="AB92">
            <v>27.285714285714285</v>
          </cell>
          <cell r="AC92">
            <v>25.000000000000011</v>
          </cell>
          <cell r="AD92">
            <v>34.107142857142861</v>
          </cell>
          <cell r="AE92">
            <v>0</v>
          </cell>
          <cell r="AF92">
            <v>0</v>
          </cell>
          <cell r="AG92">
            <v>163.00000000000009</v>
          </cell>
          <cell r="AH92">
            <v>13.999999999999993</v>
          </cell>
          <cell r="AI92">
            <v>0</v>
          </cell>
          <cell r="AJ92">
            <v>7.0000000000000071</v>
          </cell>
          <cell r="AK92">
            <v>2.0000000000000049</v>
          </cell>
          <cell r="AL92">
            <v>0</v>
          </cell>
          <cell r="AM92">
            <v>5.0000000000000018</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0.97448979591836726</v>
          </cell>
          <cell r="BB92">
            <v>40.994011976047901</v>
          </cell>
          <cell r="BC92">
            <v>48.035928143712574</v>
          </cell>
          <cell r="BD92">
            <v>0</v>
          </cell>
          <cell r="BE92">
            <v>0</v>
          </cell>
          <cell r="BF92">
            <v>0</v>
          </cell>
          <cell r="BG92">
            <v>0</v>
          </cell>
          <cell r="BH92">
            <v>0</v>
          </cell>
          <cell r="BI92">
            <v>0</v>
          </cell>
          <cell r="BJ92">
            <v>0</v>
          </cell>
          <cell r="BK92">
            <v>0</v>
          </cell>
          <cell r="BL92">
            <v>1.597588819</v>
          </cell>
          <cell r="BM92">
            <v>0</v>
          </cell>
          <cell r="BN92">
            <v>0</v>
          </cell>
          <cell r="BO92">
            <v>1</v>
          </cell>
          <cell r="BP92">
            <v>0</v>
          </cell>
        </row>
        <row r="93">
          <cell r="A93">
            <v>203</v>
          </cell>
          <cell r="B93">
            <v>124754</v>
          </cell>
          <cell r="C93">
            <v>9353117</v>
          </cell>
          <cell r="D93" t="str">
            <v>Bentley Church of England Voluntary Controlled Primary School</v>
          </cell>
          <cell r="E93" t="str">
            <v>Primary</v>
          </cell>
          <cell r="F93">
            <v>0</v>
          </cell>
          <cell r="G93">
            <v>1</v>
          </cell>
          <cell r="H93">
            <v>0</v>
          </cell>
          <cell r="I93">
            <v>0</v>
          </cell>
          <cell r="J93">
            <v>7</v>
          </cell>
          <cell r="K93">
            <v>0</v>
          </cell>
          <cell r="L93">
            <v>0</v>
          </cell>
          <cell r="M93">
            <v>0</v>
          </cell>
          <cell r="N93">
            <v>59</v>
          </cell>
          <cell r="O93">
            <v>59</v>
          </cell>
          <cell r="P93">
            <v>8</v>
          </cell>
          <cell r="Q93">
            <v>51</v>
          </cell>
          <cell r="R93">
            <v>0</v>
          </cell>
          <cell r="S93">
            <v>0</v>
          </cell>
          <cell r="T93">
            <v>0</v>
          </cell>
          <cell r="U93">
            <v>0</v>
          </cell>
          <cell r="V93">
            <v>0</v>
          </cell>
          <cell r="W93">
            <v>0</v>
          </cell>
          <cell r="X93">
            <v>0</v>
          </cell>
          <cell r="Y93">
            <v>0</v>
          </cell>
          <cell r="Z93">
            <v>0</v>
          </cell>
          <cell r="AA93">
            <v>59</v>
          </cell>
          <cell r="AB93">
            <v>8.4285714285714288</v>
          </cell>
          <cell r="AC93">
            <v>13.99999999999998</v>
          </cell>
          <cell r="AD93">
            <v>13.99999999999998</v>
          </cell>
          <cell r="AE93">
            <v>0</v>
          </cell>
          <cell r="AF93">
            <v>0</v>
          </cell>
          <cell r="AG93">
            <v>45.000000000000014</v>
          </cell>
          <cell r="AH93">
            <v>1.0000000000000011</v>
          </cell>
          <cell r="AI93">
            <v>1.0000000000000011</v>
          </cell>
          <cell r="AJ93">
            <v>3.9999999999999982</v>
          </cell>
          <cell r="AK93">
            <v>7.9999999999999964</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12.195652173913043</v>
          </cell>
          <cell r="BC93">
            <v>14.108695652173912</v>
          </cell>
          <cell r="BD93">
            <v>0</v>
          </cell>
          <cell r="BE93">
            <v>0</v>
          </cell>
          <cell r="BF93">
            <v>0</v>
          </cell>
          <cell r="BG93">
            <v>0</v>
          </cell>
          <cell r="BH93">
            <v>0</v>
          </cell>
          <cell r="BI93">
            <v>0</v>
          </cell>
          <cell r="BJ93">
            <v>0</v>
          </cell>
          <cell r="BK93">
            <v>0</v>
          </cell>
          <cell r="BL93">
            <v>1.3934634125000001</v>
          </cell>
          <cell r="BM93">
            <v>0</v>
          </cell>
          <cell r="BN93">
            <v>0</v>
          </cell>
          <cell r="BO93">
            <v>1</v>
          </cell>
          <cell r="BP93">
            <v>0</v>
          </cell>
        </row>
        <row r="94">
          <cell r="A94">
            <v>507</v>
          </cell>
          <cell r="B94">
            <v>124757</v>
          </cell>
          <cell r="C94">
            <v>9353124</v>
          </cell>
          <cell r="D94" t="str">
            <v>St Gregory Church of England Voluntary Controlled Primary School</v>
          </cell>
          <cell r="E94" t="str">
            <v>Primary</v>
          </cell>
          <cell r="F94">
            <v>0</v>
          </cell>
          <cell r="G94">
            <v>1</v>
          </cell>
          <cell r="H94">
            <v>0</v>
          </cell>
          <cell r="I94">
            <v>0</v>
          </cell>
          <cell r="J94">
            <v>7</v>
          </cell>
          <cell r="K94">
            <v>0</v>
          </cell>
          <cell r="L94">
            <v>0</v>
          </cell>
          <cell r="M94">
            <v>0</v>
          </cell>
          <cell r="N94">
            <v>204</v>
          </cell>
          <cell r="O94">
            <v>204</v>
          </cell>
          <cell r="P94">
            <v>30</v>
          </cell>
          <cell r="Q94">
            <v>174</v>
          </cell>
          <cell r="R94">
            <v>0</v>
          </cell>
          <cell r="S94">
            <v>0</v>
          </cell>
          <cell r="T94">
            <v>0</v>
          </cell>
          <cell r="U94">
            <v>0</v>
          </cell>
          <cell r="V94">
            <v>0</v>
          </cell>
          <cell r="W94">
            <v>0</v>
          </cell>
          <cell r="X94">
            <v>0</v>
          </cell>
          <cell r="Y94">
            <v>0</v>
          </cell>
          <cell r="Z94">
            <v>0</v>
          </cell>
          <cell r="AA94">
            <v>204</v>
          </cell>
          <cell r="AB94">
            <v>29.142857142857142</v>
          </cell>
          <cell r="AC94">
            <v>49.000000000000092</v>
          </cell>
          <cell r="AD94">
            <v>51</v>
          </cell>
          <cell r="AE94">
            <v>0</v>
          </cell>
          <cell r="AF94">
            <v>0</v>
          </cell>
          <cell r="AG94">
            <v>151.99999999999994</v>
          </cell>
          <cell r="AH94">
            <v>35.999999999999972</v>
          </cell>
          <cell r="AI94">
            <v>16</v>
          </cell>
          <cell r="AJ94">
            <v>0</v>
          </cell>
          <cell r="AK94">
            <v>0</v>
          </cell>
          <cell r="AL94">
            <v>0</v>
          </cell>
          <cell r="AM94">
            <v>0</v>
          </cell>
          <cell r="AN94">
            <v>0</v>
          </cell>
          <cell r="AO94">
            <v>0</v>
          </cell>
          <cell r="AP94">
            <v>0</v>
          </cell>
          <cell r="AQ94">
            <v>0</v>
          </cell>
          <cell r="AR94">
            <v>0</v>
          </cell>
          <cell r="AS94">
            <v>0</v>
          </cell>
          <cell r="AT94">
            <v>0</v>
          </cell>
          <cell r="AU94">
            <v>2.3448275862068928</v>
          </cell>
          <cell r="AV94">
            <v>4.6896551724137856</v>
          </cell>
          <cell r="AW94">
            <v>5.8620689655172322</v>
          </cell>
          <cell r="AX94">
            <v>0</v>
          </cell>
          <cell r="AY94">
            <v>0</v>
          </cell>
          <cell r="AZ94">
            <v>0</v>
          </cell>
          <cell r="BA94">
            <v>0.96226415094339623</v>
          </cell>
          <cell r="BB94">
            <v>49.575418994413404</v>
          </cell>
          <cell r="BC94">
            <v>58.122905027932958</v>
          </cell>
          <cell r="BD94">
            <v>0</v>
          </cell>
          <cell r="BE94">
            <v>0</v>
          </cell>
          <cell r="BF94">
            <v>0</v>
          </cell>
          <cell r="BG94">
            <v>0</v>
          </cell>
          <cell r="BH94">
            <v>0</v>
          </cell>
          <cell r="BI94">
            <v>0</v>
          </cell>
          <cell r="BJ94">
            <v>0</v>
          </cell>
          <cell r="BK94">
            <v>0</v>
          </cell>
          <cell r="BL94">
            <v>0.61973418676470604</v>
          </cell>
          <cell r="BM94">
            <v>0</v>
          </cell>
          <cell r="BN94">
            <v>0</v>
          </cell>
          <cell r="BO94">
            <v>1</v>
          </cell>
          <cell r="BP94">
            <v>0</v>
          </cell>
          <cell r="BQ94">
            <v>20</v>
          </cell>
        </row>
        <row r="95">
          <cell r="A95">
            <v>17</v>
          </cell>
          <cell r="B95">
            <v>124758</v>
          </cell>
          <cell r="C95">
            <v>9353125</v>
          </cell>
          <cell r="D95" t="str">
            <v>St Botolph's Church of England Voluntary Controlled Primary School</v>
          </cell>
          <cell r="E95" t="str">
            <v>Primary</v>
          </cell>
          <cell r="F95">
            <v>0</v>
          </cell>
          <cell r="G95">
            <v>1</v>
          </cell>
          <cell r="H95">
            <v>0</v>
          </cell>
          <cell r="I95">
            <v>0</v>
          </cell>
          <cell r="J95">
            <v>7</v>
          </cell>
          <cell r="K95">
            <v>0</v>
          </cell>
          <cell r="L95">
            <v>0</v>
          </cell>
          <cell r="M95">
            <v>0</v>
          </cell>
          <cell r="N95">
            <v>170</v>
          </cell>
          <cell r="O95">
            <v>170</v>
          </cell>
          <cell r="P95">
            <v>23</v>
          </cell>
          <cell r="Q95">
            <v>147</v>
          </cell>
          <cell r="R95">
            <v>0</v>
          </cell>
          <cell r="S95">
            <v>0</v>
          </cell>
          <cell r="T95">
            <v>0</v>
          </cell>
          <cell r="U95">
            <v>0</v>
          </cell>
          <cell r="V95">
            <v>0</v>
          </cell>
          <cell r="W95">
            <v>0</v>
          </cell>
          <cell r="X95">
            <v>0</v>
          </cell>
          <cell r="Y95">
            <v>0</v>
          </cell>
          <cell r="Z95">
            <v>0</v>
          </cell>
          <cell r="AA95">
            <v>170</v>
          </cell>
          <cell r="AB95">
            <v>24.285714285714285</v>
          </cell>
          <cell r="AC95">
            <v>21.000000000000021</v>
          </cell>
          <cell r="AD95">
            <v>28.662790697674417</v>
          </cell>
          <cell r="AE95">
            <v>0</v>
          </cell>
          <cell r="AF95">
            <v>0</v>
          </cell>
          <cell r="AG95">
            <v>168</v>
          </cell>
          <cell r="AH95">
            <v>1.9999999999999929</v>
          </cell>
          <cell r="AI95">
            <v>0</v>
          </cell>
          <cell r="AJ95">
            <v>0</v>
          </cell>
          <cell r="AK95">
            <v>0</v>
          </cell>
          <cell r="AL95">
            <v>0</v>
          </cell>
          <cell r="AM95">
            <v>0</v>
          </cell>
          <cell r="AN95">
            <v>0</v>
          </cell>
          <cell r="AO95">
            <v>0</v>
          </cell>
          <cell r="AP95">
            <v>0</v>
          </cell>
          <cell r="AQ95">
            <v>0</v>
          </cell>
          <cell r="AR95">
            <v>0</v>
          </cell>
          <cell r="AS95">
            <v>0</v>
          </cell>
          <cell r="AT95">
            <v>0</v>
          </cell>
          <cell r="AU95">
            <v>1.1564625850340129</v>
          </cell>
          <cell r="AV95">
            <v>2.3129251700680187</v>
          </cell>
          <cell r="AW95">
            <v>5.7823129251700731</v>
          </cell>
          <cell r="AX95">
            <v>0</v>
          </cell>
          <cell r="AY95">
            <v>0</v>
          </cell>
          <cell r="AZ95">
            <v>0</v>
          </cell>
          <cell r="BA95">
            <v>0.98837209302325579</v>
          </cell>
          <cell r="BB95">
            <v>43.55555555555555</v>
          </cell>
          <cell r="BC95">
            <v>50.370370370370367</v>
          </cell>
          <cell r="BD95">
            <v>0</v>
          </cell>
          <cell r="BE95">
            <v>0</v>
          </cell>
          <cell r="BF95">
            <v>0</v>
          </cell>
          <cell r="BG95">
            <v>0</v>
          </cell>
          <cell r="BH95">
            <v>0</v>
          </cell>
          <cell r="BI95">
            <v>0</v>
          </cell>
          <cell r="BJ95">
            <v>0</v>
          </cell>
          <cell r="BK95">
            <v>0</v>
          </cell>
          <cell r="BL95">
            <v>2.3825454862275501</v>
          </cell>
          <cell r="BM95">
            <v>0</v>
          </cell>
          <cell r="BN95">
            <v>0</v>
          </cell>
          <cell r="BO95">
            <v>1</v>
          </cell>
          <cell r="BP95">
            <v>0</v>
          </cell>
        </row>
        <row r="96">
          <cell r="A96">
            <v>421</v>
          </cell>
          <cell r="B96">
            <v>124762</v>
          </cell>
          <cell r="C96">
            <v>9353308</v>
          </cell>
          <cell r="D96" t="str">
            <v>St Edmundsbury Church of England Voluntary Aided Primary School</v>
          </cell>
          <cell r="E96" t="str">
            <v>Primary</v>
          </cell>
          <cell r="F96">
            <v>0</v>
          </cell>
          <cell r="G96">
            <v>1</v>
          </cell>
          <cell r="H96">
            <v>0</v>
          </cell>
          <cell r="I96">
            <v>0</v>
          </cell>
          <cell r="J96">
            <v>7</v>
          </cell>
          <cell r="K96">
            <v>0</v>
          </cell>
          <cell r="L96">
            <v>0</v>
          </cell>
          <cell r="M96">
            <v>0</v>
          </cell>
          <cell r="N96">
            <v>271</v>
          </cell>
          <cell r="O96">
            <v>271</v>
          </cell>
          <cell r="P96">
            <v>36</v>
          </cell>
          <cell r="Q96">
            <v>235</v>
          </cell>
          <cell r="R96">
            <v>0</v>
          </cell>
          <cell r="S96">
            <v>0</v>
          </cell>
          <cell r="T96">
            <v>0</v>
          </cell>
          <cell r="U96">
            <v>0</v>
          </cell>
          <cell r="V96">
            <v>0</v>
          </cell>
          <cell r="W96">
            <v>0</v>
          </cell>
          <cell r="X96">
            <v>0</v>
          </cell>
          <cell r="Y96">
            <v>0</v>
          </cell>
          <cell r="Z96">
            <v>0</v>
          </cell>
          <cell r="AA96">
            <v>271</v>
          </cell>
          <cell r="AB96">
            <v>38.714285714285715</v>
          </cell>
          <cell r="AC96">
            <v>61.999999999999936</v>
          </cell>
          <cell r="AD96">
            <v>61.999999999999936</v>
          </cell>
          <cell r="AE96">
            <v>0</v>
          </cell>
          <cell r="AF96">
            <v>0</v>
          </cell>
          <cell r="AG96">
            <v>145.00000000000011</v>
          </cell>
          <cell r="AH96">
            <v>102.9999999999999</v>
          </cell>
          <cell r="AI96">
            <v>23.000000000000004</v>
          </cell>
          <cell r="AJ96">
            <v>0</v>
          </cell>
          <cell r="AK96">
            <v>0</v>
          </cell>
          <cell r="AL96">
            <v>0</v>
          </cell>
          <cell r="AM96">
            <v>0</v>
          </cell>
          <cell r="AN96">
            <v>0</v>
          </cell>
          <cell r="AO96">
            <v>0</v>
          </cell>
          <cell r="AP96">
            <v>0</v>
          </cell>
          <cell r="AQ96">
            <v>0</v>
          </cell>
          <cell r="AR96">
            <v>0</v>
          </cell>
          <cell r="AS96">
            <v>0</v>
          </cell>
          <cell r="AT96">
            <v>0</v>
          </cell>
          <cell r="AU96">
            <v>6.919148936170207</v>
          </cell>
          <cell r="AV96">
            <v>14.991489361702126</v>
          </cell>
          <cell r="AW96">
            <v>17.297872340425521</v>
          </cell>
          <cell r="AX96">
            <v>0</v>
          </cell>
          <cell r="AY96">
            <v>0</v>
          </cell>
          <cell r="AZ96">
            <v>0</v>
          </cell>
          <cell r="BA96">
            <v>0</v>
          </cell>
          <cell r="BB96">
            <v>60.756097560975611</v>
          </cell>
          <cell r="BC96">
            <v>70.063414634146341</v>
          </cell>
          <cell r="BD96">
            <v>0</v>
          </cell>
          <cell r="BE96">
            <v>0</v>
          </cell>
          <cell r="BF96">
            <v>0</v>
          </cell>
          <cell r="BG96">
            <v>0</v>
          </cell>
          <cell r="BH96">
            <v>0</v>
          </cell>
          <cell r="BI96">
            <v>0</v>
          </cell>
          <cell r="BJ96">
            <v>11.739999999999972</v>
          </cell>
          <cell r="BK96">
            <v>0</v>
          </cell>
          <cell r="BL96">
            <v>0.56775090392857097</v>
          </cell>
          <cell r="BM96">
            <v>0</v>
          </cell>
          <cell r="BN96">
            <v>0</v>
          </cell>
          <cell r="BO96">
            <v>1</v>
          </cell>
          <cell r="BP96">
            <v>0</v>
          </cell>
        </row>
        <row r="97">
          <cell r="A97">
            <v>509</v>
          </cell>
          <cell r="B97">
            <v>124763</v>
          </cell>
          <cell r="C97">
            <v>9353310</v>
          </cell>
          <cell r="D97" t="str">
            <v>St Joseph's Roman Catholic Primary School</v>
          </cell>
          <cell r="E97" t="str">
            <v>Primary</v>
          </cell>
          <cell r="F97">
            <v>0</v>
          </cell>
          <cell r="G97">
            <v>1</v>
          </cell>
          <cell r="H97">
            <v>0</v>
          </cell>
          <cell r="I97">
            <v>0</v>
          </cell>
          <cell r="J97">
            <v>7</v>
          </cell>
          <cell r="K97">
            <v>0</v>
          </cell>
          <cell r="L97">
            <v>0</v>
          </cell>
          <cell r="M97">
            <v>0</v>
          </cell>
          <cell r="N97">
            <v>169</v>
          </cell>
          <cell r="O97">
            <v>169</v>
          </cell>
          <cell r="P97">
            <v>30</v>
          </cell>
          <cell r="Q97">
            <v>139</v>
          </cell>
          <cell r="R97">
            <v>0</v>
          </cell>
          <cell r="S97">
            <v>0</v>
          </cell>
          <cell r="T97">
            <v>0</v>
          </cell>
          <cell r="U97">
            <v>0</v>
          </cell>
          <cell r="V97">
            <v>0</v>
          </cell>
          <cell r="W97">
            <v>0</v>
          </cell>
          <cell r="X97">
            <v>0</v>
          </cell>
          <cell r="Y97">
            <v>0</v>
          </cell>
          <cell r="Z97">
            <v>0</v>
          </cell>
          <cell r="AA97">
            <v>169</v>
          </cell>
          <cell r="AB97">
            <v>24.142857142857142</v>
          </cell>
          <cell r="AC97">
            <v>19.999999999999968</v>
          </cell>
          <cell r="AD97">
            <v>20.452229299363058</v>
          </cell>
          <cell r="AE97">
            <v>0</v>
          </cell>
          <cell r="AF97">
            <v>0</v>
          </cell>
          <cell r="AG97">
            <v>132.99999999999997</v>
          </cell>
          <cell r="AH97">
            <v>24.999999999999957</v>
          </cell>
          <cell r="AI97">
            <v>11</v>
          </cell>
          <cell r="AJ97">
            <v>0</v>
          </cell>
          <cell r="AK97">
            <v>0</v>
          </cell>
          <cell r="AL97">
            <v>0</v>
          </cell>
          <cell r="AM97">
            <v>0</v>
          </cell>
          <cell r="AN97">
            <v>0</v>
          </cell>
          <cell r="AO97">
            <v>0</v>
          </cell>
          <cell r="AP97">
            <v>0</v>
          </cell>
          <cell r="AQ97">
            <v>0</v>
          </cell>
          <cell r="AR97">
            <v>0</v>
          </cell>
          <cell r="AS97">
            <v>0</v>
          </cell>
          <cell r="AT97">
            <v>0</v>
          </cell>
          <cell r="AU97">
            <v>4.8633093525179873</v>
          </cell>
          <cell r="AV97">
            <v>10.942446043165464</v>
          </cell>
          <cell r="AW97">
            <v>14.589928057553962</v>
          </cell>
          <cell r="AX97">
            <v>0</v>
          </cell>
          <cell r="AY97">
            <v>0</v>
          </cell>
          <cell r="AZ97">
            <v>0</v>
          </cell>
          <cell r="BA97">
            <v>0</v>
          </cell>
          <cell r="BB97">
            <v>33.727941176470587</v>
          </cell>
          <cell r="BC97">
            <v>41.007352941176471</v>
          </cell>
          <cell r="BD97">
            <v>0</v>
          </cell>
          <cell r="BE97">
            <v>0</v>
          </cell>
          <cell r="BF97">
            <v>0</v>
          </cell>
          <cell r="BG97">
            <v>0</v>
          </cell>
          <cell r="BH97">
            <v>0</v>
          </cell>
          <cell r="BI97">
            <v>0</v>
          </cell>
          <cell r="BJ97">
            <v>0</v>
          </cell>
          <cell r="BK97">
            <v>0</v>
          </cell>
          <cell r="BL97">
            <v>0.347219480232558</v>
          </cell>
          <cell r="BM97">
            <v>0</v>
          </cell>
          <cell r="BN97">
            <v>0</v>
          </cell>
          <cell r="BO97">
            <v>1</v>
          </cell>
          <cell r="BP97">
            <v>0</v>
          </cell>
        </row>
        <row r="98">
          <cell r="A98">
            <v>420</v>
          </cell>
          <cell r="B98">
            <v>124764</v>
          </cell>
          <cell r="C98">
            <v>9353311</v>
          </cell>
          <cell r="D98" t="str">
            <v>St Edmund's Catholic Primary School</v>
          </cell>
          <cell r="E98" t="str">
            <v>Primary</v>
          </cell>
          <cell r="F98">
            <v>0</v>
          </cell>
          <cell r="G98">
            <v>1</v>
          </cell>
          <cell r="H98">
            <v>0</v>
          </cell>
          <cell r="I98">
            <v>0</v>
          </cell>
          <cell r="J98">
            <v>7</v>
          </cell>
          <cell r="K98">
            <v>0</v>
          </cell>
          <cell r="L98">
            <v>0</v>
          </cell>
          <cell r="M98">
            <v>0</v>
          </cell>
          <cell r="N98">
            <v>381</v>
          </cell>
          <cell r="O98">
            <v>381</v>
          </cell>
          <cell r="P98">
            <v>49</v>
          </cell>
          <cell r="Q98">
            <v>332</v>
          </cell>
          <cell r="R98">
            <v>0</v>
          </cell>
          <cell r="S98">
            <v>0</v>
          </cell>
          <cell r="T98">
            <v>0</v>
          </cell>
          <cell r="U98">
            <v>0</v>
          </cell>
          <cell r="V98">
            <v>0</v>
          </cell>
          <cell r="W98">
            <v>0</v>
          </cell>
          <cell r="X98">
            <v>0</v>
          </cell>
          <cell r="Y98">
            <v>0</v>
          </cell>
          <cell r="Z98">
            <v>0</v>
          </cell>
          <cell r="AA98">
            <v>381</v>
          </cell>
          <cell r="AB98">
            <v>54.428571428571431</v>
          </cell>
          <cell r="AC98">
            <v>37.999999999999979</v>
          </cell>
          <cell r="AD98">
            <v>37.999999999999979</v>
          </cell>
          <cell r="AE98">
            <v>0</v>
          </cell>
          <cell r="AF98">
            <v>0</v>
          </cell>
          <cell r="AG98">
            <v>310.44444444444451</v>
          </cell>
          <cell r="AH98">
            <v>32.253968253968274</v>
          </cell>
          <cell r="AI98">
            <v>29.230158730158724</v>
          </cell>
          <cell r="AJ98">
            <v>2.0158730158730154</v>
          </cell>
          <cell r="AK98">
            <v>7.0555555555555483</v>
          </cell>
          <cell r="AL98">
            <v>0</v>
          </cell>
          <cell r="AM98">
            <v>0</v>
          </cell>
          <cell r="AN98">
            <v>0</v>
          </cell>
          <cell r="AO98">
            <v>0</v>
          </cell>
          <cell r="AP98">
            <v>0</v>
          </cell>
          <cell r="AQ98">
            <v>0</v>
          </cell>
          <cell r="AR98">
            <v>0</v>
          </cell>
          <cell r="AS98">
            <v>0</v>
          </cell>
          <cell r="AT98">
            <v>0</v>
          </cell>
          <cell r="AU98">
            <v>25.32326283987916</v>
          </cell>
          <cell r="AV98">
            <v>52.948640483383798</v>
          </cell>
          <cell r="AW98">
            <v>78.271903323262919</v>
          </cell>
          <cell r="AX98">
            <v>0</v>
          </cell>
          <cell r="AY98">
            <v>0</v>
          </cell>
          <cell r="AZ98">
            <v>0</v>
          </cell>
          <cell r="BA98">
            <v>1.9389312977099238</v>
          </cell>
          <cell r="BB98">
            <v>90.44518272425249</v>
          </cell>
          <cell r="BC98">
            <v>103.79401993355482</v>
          </cell>
          <cell r="BD98">
            <v>0</v>
          </cell>
          <cell r="BE98">
            <v>0</v>
          </cell>
          <cell r="BF98">
            <v>0</v>
          </cell>
          <cell r="BG98">
            <v>0</v>
          </cell>
          <cell r="BH98">
            <v>0</v>
          </cell>
          <cell r="BI98">
            <v>0</v>
          </cell>
          <cell r="BJ98">
            <v>2.1400000000000112</v>
          </cell>
          <cell r="BK98">
            <v>0</v>
          </cell>
          <cell r="BL98">
            <v>0.29197783411764699</v>
          </cell>
          <cell r="BM98">
            <v>0</v>
          </cell>
          <cell r="BN98">
            <v>0</v>
          </cell>
          <cell r="BO98">
            <v>1</v>
          </cell>
          <cell r="BP98">
            <v>0</v>
          </cell>
        </row>
        <row r="99">
          <cell r="A99">
            <v>432</v>
          </cell>
          <cell r="B99">
            <v>124770</v>
          </cell>
          <cell r="C99">
            <v>9353322</v>
          </cell>
          <cell r="D99" t="str">
            <v>Creeting St Mary Church of England Voluntary Aided Primary School</v>
          </cell>
          <cell r="E99" t="str">
            <v>Primary</v>
          </cell>
          <cell r="F99">
            <v>0</v>
          </cell>
          <cell r="G99">
            <v>1</v>
          </cell>
          <cell r="H99">
            <v>0</v>
          </cell>
          <cell r="I99">
            <v>0</v>
          </cell>
          <cell r="J99">
            <v>7</v>
          </cell>
          <cell r="K99">
            <v>0</v>
          </cell>
          <cell r="L99">
            <v>0</v>
          </cell>
          <cell r="M99">
            <v>0</v>
          </cell>
          <cell r="N99">
            <v>99</v>
          </cell>
          <cell r="O99">
            <v>99</v>
          </cell>
          <cell r="P99">
            <v>12</v>
          </cell>
          <cell r="Q99">
            <v>87</v>
          </cell>
          <cell r="R99">
            <v>0</v>
          </cell>
          <cell r="S99">
            <v>0</v>
          </cell>
          <cell r="T99">
            <v>0</v>
          </cell>
          <cell r="U99">
            <v>0</v>
          </cell>
          <cell r="V99">
            <v>0</v>
          </cell>
          <cell r="W99">
            <v>0</v>
          </cell>
          <cell r="X99">
            <v>0</v>
          </cell>
          <cell r="Y99">
            <v>0</v>
          </cell>
          <cell r="Z99">
            <v>0</v>
          </cell>
          <cell r="AA99">
            <v>99</v>
          </cell>
          <cell r="AB99">
            <v>14.142857142857142</v>
          </cell>
          <cell r="AC99">
            <v>8.9999999999999982</v>
          </cell>
          <cell r="AD99">
            <v>8.9999999999999982</v>
          </cell>
          <cell r="AE99">
            <v>0</v>
          </cell>
          <cell r="AF99">
            <v>0</v>
          </cell>
          <cell r="AG99">
            <v>89</v>
          </cell>
          <cell r="AH99">
            <v>9.9999999999999982</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23.460674157303369</v>
          </cell>
          <cell r="BC99">
            <v>26.696629213483146</v>
          </cell>
          <cell r="BD99">
            <v>0</v>
          </cell>
          <cell r="BE99">
            <v>0</v>
          </cell>
          <cell r="BF99">
            <v>0</v>
          </cell>
          <cell r="BG99">
            <v>0</v>
          </cell>
          <cell r="BH99">
            <v>0</v>
          </cell>
          <cell r="BI99">
            <v>0</v>
          </cell>
          <cell r="BJ99">
            <v>1.06</v>
          </cell>
          <cell r="BK99">
            <v>0</v>
          </cell>
          <cell r="BL99">
            <v>1.8743645910714299</v>
          </cell>
          <cell r="BM99">
            <v>0</v>
          </cell>
          <cell r="BN99">
            <v>0</v>
          </cell>
          <cell r="BO99">
            <v>1</v>
          </cell>
          <cell r="BP99">
            <v>0</v>
          </cell>
        </row>
        <row r="100">
          <cell r="A100">
            <v>101</v>
          </cell>
          <cell r="B100">
            <v>124772</v>
          </cell>
          <cell r="C100">
            <v>9353327</v>
          </cell>
          <cell r="D100" t="str">
            <v>Stonham Aspal Church of England Voluntary Aided Primary School</v>
          </cell>
          <cell r="E100" t="str">
            <v>Primary</v>
          </cell>
          <cell r="F100">
            <v>0</v>
          </cell>
          <cell r="G100">
            <v>1</v>
          </cell>
          <cell r="H100">
            <v>0</v>
          </cell>
          <cell r="I100">
            <v>0</v>
          </cell>
          <cell r="J100">
            <v>7</v>
          </cell>
          <cell r="K100">
            <v>0</v>
          </cell>
          <cell r="L100">
            <v>0</v>
          </cell>
          <cell r="M100">
            <v>0</v>
          </cell>
          <cell r="N100">
            <v>205</v>
          </cell>
          <cell r="O100">
            <v>205</v>
          </cell>
          <cell r="P100">
            <v>30</v>
          </cell>
          <cell r="Q100">
            <v>175</v>
          </cell>
          <cell r="R100">
            <v>0</v>
          </cell>
          <cell r="S100">
            <v>0</v>
          </cell>
          <cell r="T100">
            <v>0</v>
          </cell>
          <cell r="U100">
            <v>0</v>
          </cell>
          <cell r="V100">
            <v>0</v>
          </cell>
          <cell r="W100">
            <v>0</v>
          </cell>
          <cell r="X100">
            <v>0</v>
          </cell>
          <cell r="Y100">
            <v>0</v>
          </cell>
          <cell r="Z100">
            <v>0</v>
          </cell>
          <cell r="AA100">
            <v>205</v>
          </cell>
          <cell r="AB100">
            <v>29.285714285714285</v>
          </cell>
          <cell r="AC100">
            <v>11.000000000000011</v>
          </cell>
          <cell r="AD100">
            <v>11.000000000000011</v>
          </cell>
          <cell r="AE100">
            <v>0</v>
          </cell>
          <cell r="AF100">
            <v>0</v>
          </cell>
          <cell r="AG100">
            <v>197.99999999999991</v>
          </cell>
          <cell r="AH100">
            <v>6.9999999999999938</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48.554913294797686</v>
          </cell>
          <cell r="BC100">
            <v>56.878612716763001</v>
          </cell>
          <cell r="BD100">
            <v>0</v>
          </cell>
          <cell r="BE100">
            <v>0</v>
          </cell>
          <cell r="BF100">
            <v>0</v>
          </cell>
          <cell r="BG100">
            <v>0</v>
          </cell>
          <cell r="BH100">
            <v>0</v>
          </cell>
          <cell r="BI100">
            <v>0</v>
          </cell>
          <cell r="BJ100">
            <v>2.7000000000000051</v>
          </cell>
          <cell r="BK100">
            <v>0</v>
          </cell>
          <cell r="BL100">
            <v>2.5616786054054099</v>
          </cell>
          <cell r="BM100">
            <v>0</v>
          </cell>
          <cell r="BN100">
            <v>0</v>
          </cell>
          <cell r="BO100">
            <v>1</v>
          </cell>
          <cell r="BP100">
            <v>0</v>
          </cell>
        </row>
        <row r="101">
          <cell r="A101">
            <v>25</v>
          </cell>
          <cell r="B101">
            <v>124774</v>
          </cell>
          <cell r="C101">
            <v>9353329</v>
          </cell>
          <cell r="D101" t="str">
            <v>Sir Robert Hitcham Church of England Voluntary Aided School</v>
          </cell>
          <cell r="E101" t="str">
            <v>Primary</v>
          </cell>
          <cell r="F101">
            <v>0</v>
          </cell>
          <cell r="G101">
            <v>1</v>
          </cell>
          <cell r="H101">
            <v>0</v>
          </cell>
          <cell r="I101">
            <v>0</v>
          </cell>
          <cell r="J101">
            <v>7</v>
          </cell>
          <cell r="K101">
            <v>0</v>
          </cell>
          <cell r="L101">
            <v>0</v>
          </cell>
          <cell r="M101">
            <v>0</v>
          </cell>
          <cell r="N101">
            <v>175</v>
          </cell>
          <cell r="O101">
            <v>175</v>
          </cell>
          <cell r="P101">
            <v>23</v>
          </cell>
          <cell r="Q101">
            <v>152</v>
          </cell>
          <cell r="R101">
            <v>0</v>
          </cell>
          <cell r="S101">
            <v>0</v>
          </cell>
          <cell r="T101">
            <v>0</v>
          </cell>
          <cell r="U101">
            <v>0</v>
          </cell>
          <cell r="V101">
            <v>0</v>
          </cell>
          <cell r="W101">
            <v>0</v>
          </cell>
          <cell r="X101">
            <v>0</v>
          </cell>
          <cell r="Y101">
            <v>0</v>
          </cell>
          <cell r="Z101">
            <v>0</v>
          </cell>
          <cell r="AA101">
            <v>175</v>
          </cell>
          <cell r="AB101">
            <v>25</v>
          </cell>
          <cell r="AC101">
            <v>26.000000000000075</v>
          </cell>
          <cell r="AD101">
            <v>26.000000000000075</v>
          </cell>
          <cell r="AE101">
            <v>0</v>
          </cell>
          <cell r="AF101">
            <v>0</v>
          </cell>
          <cell r="AG101">
            <v>175</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1.1513157894736836</v>
          </cell>
          <cell r="AV101">
            <v>1.1513157894736836</v>
          </cell>
          <cell r="AW101">
            <v>2.3026315789473673</v>
          </cell>
          <cell r="AX101">
            <v>0</v>
          </cell>
          <cell r="AY101">
            <v>0</v>
          </cell>
          <cell r="AZ101">
            <v>0</v>
          </cell>
          <cell r="BA101">
            <v>0</v>
          </cell>
          <cell r="BB101">
            <v>40.20645161290323</v>
          </cell>
          <cell r="BC101">
            <v>46.29032258064516</v>
          </cell>
          <cell r="BD101">
            <v>0</v>
          </cell>
          <cell r="BE101">
            <v>0</v>
          </cell>
          <cell r="BF101">
            <v>0</v>
          </cell>
          <cell r="BG101">
            <v>0</v>
          </cell>
          <cell r="BH101">
            <v>0</v>
          </cell>
          <cell r="BI101">
            <v>0</v>
          </cell>
          <cell r="BJ101">
            <v>0</v>
          </cell>
          <cell r="BK101">
            <v>0</v>
          </cell>
          <cell r="BL101">
            <v>2.7662685809278398</v>
          </cell>
          <cell r="BM101">
            <v>0</v>
          </cell>
          <cell r="BN101">
            <v>0</v>
          </cell>
          <cell r="BO101">
            <v>1</v>
          </cell>
          <cell r="BP101">
            <v>0</v>
          </cell>
        </row>
        <row r="102">
          <cell r="A102">
            <v>35</v>
          </cell>
          <cell r="B102">
            <v>124775</v>
          </cell>
          <cell r="C102">
            <v>9353330</v>
          </cell>
          <cell r="D102" t="str">
            <v>Framlingham Sir Robert Hitcham's Church of England Voluntary Aided Primary School</v>
          </cell>
          <cell r="E102" t="str">
            <v>Primary</v>
          </cell>
          <cell r="F102">
            <v>0</v>
          </cell>
          <cell r="G102">
            <v>1</v>
          </cell>
          <cell r="H102">
            <v>0</v>
          </cell>
          <cell r="I102">
            <v>0</v>
          </cell>
          <cell r="J102">
            <v>7</v>
          </cell>
          <cell r="K102">
            <v>0</v>
          </cell>
          <cell r="L102">
            <v>0</v>
          </cell>
          <cell r="M102">
            <v>0</v>
          </cell>
          <cell r="N102">
            <v>325</v>
          </cell>
          <cell r="O102">
            <v>325</v>
          </cell>
          <cell r="P102">
            <v>40</v>
          </cell>
          <cell r="Q102">
            <v>285</v>
          </cell>
          <cell r="R102">
            <v>0</v>
          </cell>
          <cell r="S102">
            <v>0</v>
          </cell>
          <cell r="T102">
            <v>0</v>
          </cell>
          <cell r="U102">
            <v>0</v>
          </cell>
          <cell r="V102">
            <v>0</v>
          </cell>
          <cell r="W102">
            <v>0</v>
          </cell>
          <cell r="X102">
            <v>0</v>
          </cell>
          <cell r="Y102">
            <v>0</v>
          </cell>
          <cell r="Z102">
            <v>0</v>
          </cell>
          <cell r="AA102">
            <v>325</v>
          </cell>
          <cell r="AB102">
            <v>46.428571428571431</v>
          </cell>
          <cell r="AC102">
            <v>43.999999999999872</v>
          </cell>
          <cell r="AD102">
            <v>43.999999999999872</v>
          </cell>
          <cell r="AE102">
            <v>0</v>
          </cell>
          <cell r="AF102">
            <v>0</v>
          </cell>
          <cell r="AG102">
            <v>309.00000000000011</v>
          </cell>
          <cell r="AH102">
            <v>15.999999999999991</v>
          </cell>
          <cell r="AI102">
            <v>0</v>
          </cell>
          <cell r="AJ102">
            <v>0</v>
          </cell>
          <cell r="AK102">
            <v>0</v>
          </cell>
          <cell r="AL102">
            <v>0</v>
          </cell>
          <cell r="AM102">
            <v>0</v>
          </cell>
          <cell r="AN102">
            <v>0</v>
          </cell>
          <cell r="AO102">
            <v>0</v>
          </cell>
          <cell r="AP102">
            <v>0</v>
          </cell>
          <cell r="AQ102">
            <v>0</v>
          </cell>
          <cell r="AR102">
            <v>0</v>
          </cell>
          <cell r="AS102">
            <v>0</v>
          </cell>
          <cell r="AT102">
            <v>0</v>
          </cell>
          <cell r="AU102">
            <v>4.5614035087719156</v>
          </cell>
          <cell r="AV102">
            <v>5.70175438596491</v>
          </cell>
          <cell r="AW102">
            <v>6.8421052631579045</v>
          </cell>
          <cell r="AX102">
            <v>0</v>
          </cell>
          <cell r="AY102">
            <v>0</v>
          </cell>
          <cell r="AZ102">
            <v>0</v>
          </cell>
          <cell r="BA102">
            <v>0</v>
          </cell>
          <cell r="BB102">
            <v>53.118279569892479</v>
          </cell>
          <cell r="BC102">
            <v>60.573476702508962</v>
          </cell>
          <cell r="BD102">
            <v>0</v>
          </cell>
          <cell r="BE102">
            <v>0</v>
          </cell>
          <cell r="BF102">
            <v>0</v>
          </cell>
          <cell r="BG102">
            <v>0</v>
          </cell>
          <cell r="BH102">
            <v>0</v>
          </cell>
          <cell r="BI102">
            <v>0</v>
          </cell>
          <cell r="BJ102">
            <v>0</v>
          </cell>
          <cell r="BK102">
            <v>0</v>
          </cell>
          <cell r="BL102">
            <v>2.33589367864769</v>
          </cell>
          <cell r="BM102">
            <v>0</v>
          </cell>
          <cell r="BN102">
            <v>0</v>
          </cell>
          <cell r="BO102">
            <v>1</v>
          </cell>
          <cell r="BP102">
            <v>0</v>
          </cell>
        </row>
        <row r="103">
          <cell r="A103">
            <v>317</v>
          </cell>
          <cell r="B103">
            <v>124777</v>
          </cell>
          <cell r="C103">
            <v>9353332</v>
          </cell>
          <cell r="D103" t="str">
            <v>Orford Church of England Voluntary Aided Primary School</v>
          </cell>
          <cell r="E103" t="str">
            <v>Primary</v>
          </cell>
          <cell r="F103">
            <v>0</v>
          </cell>
          <cell r="G103">
            <v>1</v>
          </cell>
          <cell r="H103">
            <v>0</v>
          </cell>
          <cell r="I103">
            <v>0</v>
          </cell>
          <cell r="J103">
            <v>7</v>
          </cell>
          <cell r="K103">
            <v>0</v>
          </cell>
          <cell r="L103">
            <v>0</v>
          </cell>
          <cell r="M103">
            <v>0</v>
          </cell>
          <cell r="N103">
            <v>62</v>
          </cell>
          <cell r="O103">
            <v>62</v>
          </cell>
          <cell r="P103">
            <v>4</v>
          </cell>
          <cell r="Q103">
            <v>58</v>
          </cell>
          <cell r="R103">
            <v>0</v>
          </cell>
          <cell r="S103">
            <v>0</v>
          </cell>
          <cell r="T103">
            <v>0</v>
          </cell>
          <cell r="U103">
            <v>0</v>
          </cell>
          <cell r="V103">
            <v>0</v>
          </cell>
          <cell r="W103">
            <v>0</v>
          </cell>
          <cell r="X103">
            <v>0</v>
          </cell>
          <cell r="Y103">
            <v>0</v>
          </cell>
          <cell r="Z103">
            <v>0</v>
          </cell>
          <cell r="AA103">
            <v>62</v>
          </cell>
          <cell r="AB103">
            <v>8.8571428571428577</v>
          </cell>
          <cell r="AC103">
            <v>13.000000000000018</v>
          </cell>
          <cell r="AD103">
            <v>13.000000000000018</v>
          </cell>
          <cell r="AE103">
            <v>0</v>
          </cell>
          <cell r="AF103">
            <v>0</v>
          </cell>
          <cell r="AG103">
            <v>60</v>
          </cell>
          <cell r="AH103">
            <v>1.9999999999999978</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1.0689655172413777</v>
          </cell>
          <cell r="AX103">
            <v>0</v>
          </cell>
          <cell r="AY103">
            <v>0</v>
          </cell>
          <cell r="AZ103">
            <v>0</v>
          </cell>
          <cell r="BA103">
            <v>0</v>
          </cell>
          <cell r="BB103">
            <v>18.938775510204081</v>
          </cell>
          <cell r="BC103">
            <v>20.244897959183671</v>
          </cell>
          <cell r="BD103">
            <v>0</v>
          </cell>
          <cell r="BE103">
            <v>0</v>
          </cell>
          <cell r="BF103">
            <v>0</v>
          </cell>
          <cell r="BG103">
            <v>0</v>
          </cell>
          <cell r="BH103">
            <v>0</v>
          </cell>
          <cell r="BI103">
            <v>0</v>
          </cell>
          <cell r="BJ103">
            <v>0</v>
          </cell>
          <cell r="BK103">
            <v>0</v>
          </cell>
          <cell r="BL103">
            <v>3.9023895249999998</v>
          </cell>
          <cell r="BM103">
            <v>0</v>
          </cell>
          <cell r="BN103">
            <v>1</v>
          </cell>
          <cell r="BO103">
            <v>1</v>
          </cell>
          <cell r="BP103">
            <v>0</v>
          </cell>
        </row>
        <row r="104">
          <cell r="A104">
            <v>284</v>
          </cell>
          <cell r="B104">
            <v>124781</v>
          </cell>
          <cell r="C104">
            <v>9353337</v>
          </cell>
          <cell r="D104" t="str">
            <v>St John's Church of England Voluntary Aided Primary School, Ipswich</v>
          </cell>
          <cell r="E104" t="str">
            <v>Primary</v>
          </cell>
          <cell r="F104">
            <v>0</v>
          </cell>
          <cell r="G104">
            <v>1</v>
          </cell>
          <cell r="H104">
            <v>0</v>
          </cell>
          <cell r="I104">
            <v>0</v>
          </cell>
          <cell r="J104">
            <v>7</v>
          </cell>
          <cell r="K104">
            <v>0</v>
          </cell>
          <cell r="L104">
            <v>0</v>
          </cell>
          <cell r="M104">
            <v>0</v>
          </cell>
          <cell r="N104">
            <v>207</v>
          </cell>
          <cell r="O104">
            <v>207</v>
          </cell>
          <cell r="P104">
            <v>29</v>
          </cell>
          <cell r="Q104">
            <v>178</v>
          </cell>
          <cell r="R104">
            <v>0</v>
          </cell>
          <cell r="S104">
            <v>0</v>
          </cell>
          <cell r="T104">
            <v>0</v>
          </cell>
          <cell r="U104">
            <v>0</v>
          </cell>
          <cell r="V104">
            <v>0</v>
          </cell>
          <cell r="W104">
            <v>0</v>
          </cell>
          <cell r="X104">
            <v>0</v>
          </cell>
          <cell r="Y104">
            <v>0</v>
          </cell>
          <cell r="Z104">
            <v>0</v>
          </cell>
          <cell r="AA104">
            <v>207</v>
          </cell>
          <cell r="AB104">
            <v>29.571428571428573</v>
          </cell>
          <cell r="AC104">
            <v>3.9999999999999911</v>
          </cell>
          <cell r="AD104">
            <v>10.842857142857143</v>
          </cell>
          <cell r="AE104">
            <v>0</v>
          </cell>
          <cell r="AF104">
            <v>0</v>
          </cell>
          <cell r="AG104">
            <v>192.99999999999997</v>
          </cell>
          <cell r="AH104">
            <v>3.9999999999999911</v>
          </cell>
          <cell r="AI104">
            <v>5.9999999999999982</v>
          </cell>
          <cell r="AJ104">
            <v>2</v>
          </cell>
          <cell r="AK104">
            <v>2</v>
          </cell>
          <cell r="AL104">
            <v>0</v>
          </cell>
          <cell r="AM104">
            <v>0</v>
          </cell>
          <cell r="AN104">
            <v>0</v>
          </cell>
          <cell r="AO104">
            <v>0</v>
          </cell>
          <cell r="AP104">
            <v>0</v>
          </cell>
          <cell r="AQ104">
            <v>0</v>
          </cell>
          <cell r="AR104">
            <v>0</v>
          </cell>
          <cell r="AS104">
            <v>0</v>
          </cell>
          <cell r="AT104">
            <v>0</v>
          </cell>
          <cell r="AU104">
            <v>2.3258426966292185</v>
          </cell>
          <cell r="AV104">
            <v>10.466292134831463</v>
          </cell>
          <cell r="AW104">
            <v>12.792134831460681</v>
          </cell>
          <cell r="AX104">
            <v>0</v>
          </cell>
          <cell r="AY104">
            <v>0</v>
          </cell>
          <cell r="AZ104">
            <v>0</v>
          </cell>
          <cell r="BA104">
            <v>0</v>
          </cell>
          <cell r="BB104">
            <v>39.896551724137929</v>
          </cell>
          <cell r="BC104">
            <v>46.396551724137929</v>
          </cell>
          <cell r="BD104">
            <v>0</v>
          </cell>
          <cell r="BE104">
            <v>0</v>
          </cell>
          <cell r="BF104">
            <v>0</v>
          </cell>
          <cell r="BG104">
            <v>0</v>
          </cell>
          <cell r="BH104">
            <v>0</v>
          </cell>
          <cell r="BI104">
            <v>0</v>
          </cell>
          <cell r="BJ104">
            <v>0</v>
          </cell>
          <cell r="BK104">
            <v>0</v>
          </cell>
          <cell r="BL104">
            <v>0.37556511635071099</v>
          </cell>
          <cell r="BM104">
            <v>0</v>
          </cell>
          <cell r="BN104">
            <v>0</v>
          </cell>
          <cell r="BO104">
            <v>1</v>
          </cell>
          <cell r="BP104">
            <v>0</v>
          </cell>
        </row>
        <row r="105">
          <cell r="A105">
            <v>285</v>
          </cell>
          <cell r="B105">
            <v>124782</v>
          </cell>
          <cell r="C105">
            <v>9353338</v>
          </cell>
          <cell r="D105" t="str">
            <v>St Margaret's Church of England Voluntary Aided Primary School, Ipswich</v>
          </cell>
          <cell r="E105" t="str">
            <v>Primary</v>
          </cell>
          <cell r="F105">
            <v>0</v>
          </cell>
          <cell r="G105">
            <v>1</v>
          </cell>
          <cell r="H105">
            <v>0</v>
          </cell>
          <cell r="I105">
            <v>0</v>
          </cell>
          <cell r="J105">
            <v>7</v>
          </cell>
          <cell r="K105">
            <v>0</v>
          </cell>
          <cell r="L105">
            <v>0</v>
          </cell>
          <cell r="M105">
            <v>0</v>
          </cell>
          <cell r="N105">
            <v>413</v>
          </cell>
          <cell r="O105">
            <v>413</v>
          </cell>
          <cell r="P105">
            <v>60</v>
          </cell>
          <cell r="Q105">
            <v>353</v>
          </cell>
          <cell r="R105">
            <v>0</v>
          </cell>
          <cell r="S105">
            <v>0</v>
          </cell>
          <cell r="T105">
            <v>0</v>
          </cell>
          <cell r="U105">
            <v>0</v>
          </cell>
          <cell r="V105">
            <v>0</v>
          </cell>
          <cell r="W105">
            <v>0</v>
          </cell>
          <cell r="X105">
            <v>0</v>
          </cell>
          <cell r="Y105">
            <v>0</v>
          </cell>
          <cell r="Z105">
            <v>0</v>
          </cell>
          <cell r="AA105">
            <v>413</v>
          </cell>
          <cell r="AB105">
            <v>59</v>
          </cell>
          <cell r="AC105">
            <v>49.999999999999815</v>
          </cell>
          <cell r="AD105">
            <v>54.603365384615387</v>
          </cell>
          <cell r="AE105">
            <v>0</v>
          </cell>
          <cell r="AF105">
            <v>0</v>
          </cell>
          <cell r="AG105">
            <v>203.0000000000002</v>
          </cell>
          <cell r="AH105">
            <v>125.00000000000016</v>
          </cell>
          <cell r="AI105">
            <v>30.000000000000014</v>
          </cell>
          <cell r="AJ105">
            <v>32</v>
          </cell>
          <cell r="AK105">
            <v>20.999999999999982</v>
          </cell>
          <cell r="AL105">
            <v>2.0000000000000013</v>
          </cell>
          <cell r="AM105">
            <v>0</v>
          </cell>
          <cell r="AN105">
            <v>0</v>
          </cell>
          <cell r="AO105">
            <v>0</v>
          </cell>
          <cell r="AP105">
            <v>0</v>
          </cell>
          <cell r="AQ105">
            <v>0</v>
          </cell>
          <cell r="AR105">
            <v>0</v>
          </cell>
          <cell r="AS105">
            <v>0</v>
          </cell>
          <cell r="AT105">
            <v>0</v>
          </cell>
          <cell r="AU105">
            <v>34.025568181818166</v>
          </cell>
          <cell r="AV105">
            <v>59.838068181818336</v>
          </cell>
          <cell r="AW105">
            <v>85.650568181818329</v>
          </cell>
          <cell r="AX105">
            <v>0</v>
          </cell>
          <cell r="AY105">
            <v>0</v>
          </cell>
          <cell r="AZ105">
            <v>0</v>
          </cell>
          <cell r="BA105">
            <v>0</v>
          </cell>
          <cell r="BB105">
            <v>95.557324840764323</v>
          </cell>
          <cell r="BC105">
            <v>111.79936305732484</v>
          </cell>
          <cell r="BD105">
            <v>0</v>
          </cell>
          <cell r="BE105">
            <v>0</v>
          </cell>
          <cell r="BF105">
            <v>0</v>
          </cell>
          <cell r="BG105">
            <v>0</v>
          </cell>
          <cell r="BH105">
            <v>0</v>
          </cell>
          <cell r="BI105">
            <v>0</v>
          </cell>
          <cell r="BJ105">
            <v>0</v>
          </cell>
          <cell r="BK105">
            <v>0</v>
          </cell>
          <cell r="BL105">
            <v>0.40669438797468299</v>
          </cell>
          <cell r="BM105">
            <v>0</v>
          </cell>
          <cell r="BN105">
            <v>0</v>
          </cell>
          <cell r="BO105">
            <v>1</v>
          </cell>
          <cell r="BP105">
            <v>0</v>
          </cell>
        </row>
        <row r="106">
          <cell r="A106">
            <v>287</v>
          </cell>
          <cell r="B106">
            <v>124786</v>
          </cell>
          <cell r="C106">
            <v>9353342</v>
          </cell>
          <cell r="D106" t="str">
            <v>St Mark's Catholic Primary School, Ipswich</v>
          </cell>
          <cell r="E106" t="str">
            <v>Primary</v>
          </cell>
          <cell r="F106">
            <v>0</v>
          </cell>
          <cell r="G106">
            <v>1</v>
          </cell>
          <cell r="H106">
            <v>0</v>
          </cell>
          <cell r="I106">
            <v>0</v>
          </cell>
          <cell r="J106">
            <v>7</v>
          </cell>
          <cell r="K106">
            <v>0</v>
          </cell>
          <cell r="L106">
            <v>0</v>
          </cell>
          <cell r="M106">
            <v>0</v>
          </cell>
          <cell r="N106">
            <v>210</v>
          </cell>
          <cell r="O106">
            <v>210</v>
          </cell>
          <cell r="P106">
            <v>30</v>
          </cell>
          <cell r="Q106">
            <v>180</v>
          </cell>
          <cell r="R106">
            <v>0</v>
          </cell>
          <cell r="S106">
            <v>0</v>
          </cell>
          <cell r="T106">
            <v>0</v>
          </cell>
          <cell r="U106">
            <v>0</v>
          </cell>
          <cell r="V106">
            <v>0</v>
          </cell>
          <cell r="W106">
            <v>0</v>
          </cell>
          <cell r="X106">
            <v>0</v>
          </cell>
          <cell r="Y106">
            <v>0</v>
          </cell>
          <cell r="Z106">
            <v>0</v>
          </cell>
          <cell r="AA106">
            <v>210</v>
          </cell>
          <cell r="AB106">
            <v>30</v>
          </cell>
          <cell r="AC106">
            <v>17.999999999999996</v>
          </cell>
          <cell r="AD106">
            <v>17.999999999999996</v>
          </cell>
          <cell r="AE106">
            <v>0</v>
          </cell>
          <cell r="AF106">
            <v>0</v>
          </cell>
          <cell r="AG106">
            <v>99.999999999999957</v>
          </cell>
          <cell r="AH106">
            <v>22.00000000000005</v>
          </cell>
          <cell r="AI106">
            <v>23.99999999999994</v>
          </cell>
          <cell r="AJ106">
            <v>14.999999999999993</v>
          </cell>
          <cell r="AK106">
            <v>39.999999999999901</v>
          </cell>
          <cell r="AL106">
            <v>9.0000000000000089</v>
          </cell>
          <cell r="AM106">
            <v>0</v>
          </cell>
          <cell r="AN106">
            <v>0</v>
          </cell>
          <cell r="AO106">
            <v>0</v>
          </cell>
          <cell r="AP106">
            <v>0</v>
          </cell>
          <cell r="AQ106">
            <v>0</v>
          </cell>
          <cell r="AR106">
            <v>0</v>
          </cell>
          <cell r="AS106">
            <v>0</v>
          </cell>
          <cell r="AT106">
            <v>0</v>
          </cell>
          <cell r="AU106">
            <v>15.166666666666663</v>
          </cell>
          <cell r="AV106">
            <v>25.666666666666618</v>
          </cell>
          <cell r="AW106">
            <v>33.833333333333314</v>
          </cell>
          <cell r="AX106">
            <v>0</v>
          </cell>
          <cell r="AY106">
            <v>0</v>
          </cell>
          <cell r="AZ106">
            <v>0</v>
          </cell>
          <cell r="BA106">
            <v>0</v>
          </cell>
          <cell r="BB106">
            <v>42.471910112359552</v>
          </cell>
          <cell r="BC106">
            <v>49.550561797752813</v>
          </cell>
          <cell r="BD106">
            <v>0</v>
          </cell>
          <cell r="BE106">
            <v>0</v>
          </cell>
          <cell r="BF106">
            <v>0</v>
          </cell>
          <cell r="BG106">
            <v>0</v>
          </cell>
          <cell r="BH106">
            <v>0</v>
          </cell>
          <cell r="BI106">
            <v>0</v>
          </cell>
          <cell r="BJ106">
            <v>0</v>
          </cell>
          <cell r="BK106">
            <v>0</v>
          </cell>
          <cell r="BL106">
            <v>0.38473019685863902</v>
          </cell>
          <cell r="BM106">
            <v>0</v>
          </cell>
          <cell r="BN106">
            <v>0</v>
          </cell>
          <cell r="BO106">
            <v>1</v>
          </cell>
          <cell r="BP106">
            <v>0</v>
          </cell>
        </row>
        <row r="107">
          <cell r="A107">
            <v>560</v>
          </cell>
          <cell r="B107">
            <v>124802</v>
          </cell>
          <cell r="C107">
            <v>9354024</v>
          </cell>
          <cell r="D107" t="str">
            <v>Thurston Community College</v>
          </cell>
          <cell r="E107" t="str">
            <v>Secondary</v>
          </cell>
          <cell r="F107">
            <v>0</v>
          </cell>
          <cell r="G107">
            <v>1</v>
          </cell>
          <cell r="H107">
            <v>0</v>
          </cell>
          <cell r="I107">
            <v>0</v>
          </cell>
          <cell r="J107">
            <v>0</v>
          </cell>
          <cell r="K107">
            <v>5</v>
          </cell>
          <cell r="L107">
            <v>3</v>
          </cell>
          <cell r="M107">
            <v>2</v>
          </cell>
          <cell r="N107">
            <v>1350</v>
          </cell>
          <cell r="O107">
            <v>0</v>
          </cell>
          <cell r="P107">
            <v>0</v>
          </cell>
          <cell r="Q107">
            <v>0</v>
          </cell>
          <cell r="R107">
            <v>1350</v>
          </cell>
          <cell r="S107">
            <v>803</v>
          </cell>
          <cell r="T107">
            <v>547</v>
          </cell>
          <cell r="U107">
            <v>275</v>
          </cell>
          <cell r="V107">
            <v>265</v>
          </cell>
          <cell r="W107">
            <v>263</v>
          </cell>
          <cell r="X107">
            <v>256</v>
          </cell>
          <cell r="Y107">
            <v>291</v>
          </cell>
          <cell r="Z107">
            <v>0</v>
          </cell>
          <cell r="AA107">
            <v>1350</v>
          </cell>
          <cell r="AB107">
            <v>270</v>
          </cell>
          <cell r="AC107">
            <v>0</v>
          </cell>
          <cell r="AD107">
            <v>0</v>
          </cell>
          <cell r="AE107">
            <v>112.99999999999999</v>
          </cell>
          <cell r="AF107">
            <v>189.76693372177715</v>
          </cell>
          <cell r="AG107">
            <v>0</v>
          </cell>
          <cell r="AH107">
            <v>0</v>
          </cell>
          <cell r="AI107">
            <v>0</v>
          </cell>
          <cell r="AJ107">
            <v>0</v>
          </cell>
          <cell r="AK107">
            <v>0</v>
          </cell>
          <cell r="AL107">
            <v>0</v>
          </cell>
          <cell r="AM107">
            <v>0</v>
          </cell>
          <cell r="AN107">
            <v>1321.9999999999998</v>
          </cell>
          <cell r="AO107">
            <v>14.000000000000039</v>
          </cell>
          <cell r="AP107">
            <v>7.0000000000000071</v>
          </cell>
          <cell r="AQ107">
            <v>3.9999999999999964</v>
          </cell>
          <cell r="AR107">
            <v>2.9999999999999969</v>
          </cell>
          <cell r="AS107">
            <v>0</v>
          </cell>
          <cell r="AT107">
            <v>0</v>
          </cell>
          <cell r="AU107">
            <v>0</v>
          </cell>
          <cell r="AV107">
            <v>0</v>
          </cell>
          <cell r="AW107">
            <v>0</v>
          </cell>
          <cell r="AX107">
            <v>1.0000000000000004</v>
          </cell>
          <cell r="AY107">
            <v>1.9999999999999982</v>
          </cell>
          <cell r="AZ107">
            <v>3.9999999999999964</v>
          </cell>
          <cell r="BA107">
            <v>5.8994901675163876</v>
          </cell>
          <cell r="BB107">
            <v>0</v>
          </cell>
          <cell r="BC107">
            <v>0</v>
          </cell>
          <cell r="BD107">
            <v>104.96183206106868</v>
          </cell>
          <cell r="BE107">
            <v>101.14503816793891</v>
          </cell>
          <cell r="BF107">
            <v>88.686046511627808</v>
          </cell>
          <cell r="BG107">
            <v>105.89558232931738</v>
          </cell>
          <cell r="BH107">
            <v>152.72340425531914</v>
          </cell>
          <cell r="BI107">
            <v>324.19047592231016</v>
          </cell>
          <cell r="BJ107">
            <v>0</v>
          </cell>
          <cell r="BK107">
            <v>0</v>
          </cell>
          <cell r="BL107">
            <v>0</v>
          </cell>
          <cell r="BM107">
            <v>3.2036447410958901</v>
          </cell>
          <cell r="BN107">
            <v>0</v>
          </cell>
          <cell r="BO107">
            <v>0</v>
          </cell>
          <cell r="BP107">
            <v>1</v>
          </cell>
        </row>
        <row r="108">
          <cell r="A108">
            <v>370</v>
          </cell>
          <cell r="B108">
            <v>124840</v>
          </cell>
          <cell r="C108">
            <v>9354090</v>
          </cell>
          <cell r="D108" t="str">
            <v>Northgate High School</v>
          </cell>
          <cell r="E108" t="str">
            <v>Secondary</v>
          </cell>
          <cell r="F108">
            <v>0</v>
          </cell>
          <cell r="G108">
            <v>1</v>
          </cell>
          <cell r="H108">
            <v>0</v>
          </cell>
          <cell r="I108">
            <v>0</v>
          </cell>
          <cell r="J108">
            <v>0</v>
          </cell>
          <cell r="K108">
            <v>5</v>
          </cell>
          <cell r="L108">
            <v>3</v>
          </cell>
          <cell r="M108">
            <v>2</v>
          </cell>
          <cell r="N108">
            <v>1277</v>
          </cell>
          <cell r="O108">
            <v>0</v>
          </cell>
          <cell r="P108">
            <v>0</v>
          </cell>
          <cell r="Q108">
            <v>0</v>
          </cell>
          <cell r="R108">
            <v>1277</v>
          </cell>
          <cell r="S108">
            <v>750</v>
          </cell>
          <cell r="T108">
            <v>527</v>
          </cell>
          <cell r="U108">
            <v>248</v>
          </cell>
          <cell r="V108">
            <v>252</v>
          </cell>
          <cell r="W108">
            <v>250</v>
          </cell>
          <cell r="X108">
            <v>275</v>
          </cell>
          <cell r="Y108">
            <v>252</v>
          </cell>
          <cell r="Z108">
            <v>0</v>
          </cell>
          <cell r="AA108">
            <v>1277</v>
          </cell>
          <cell r="AB108">
            <v>255.4</v>
          </cell>
          <cell r="AC108">
            <v>0</v>
          </cell>
          <cell r="AD108">
            <v>0</v>
          </cell>
          <cell r="AE108">
            <v>124.99999999999994</v>
          </cell>
          <cell r="AF108">
            <v>198.44599844599844</v>
          </cell>
          <cell r="AG108">
            <v>0</v>
          </cell>
          <cell r="AH108">
            <v>0</v>
          </cell>
          <cell r="AI108">
            <v>0</v>
          </cell>
          <cell r="AJ108">
            <v>0</v>
          </cell>
          <cell r="AK108">
            <v>0</v>
          </cell>
          <cell r="AL108">
            <v>0</v>
          </cell>
          <cell r="AM108">
            <v>0</v>
          </cell>
          <cell r="AN108">
            <v>863.99999999999966</v>
          </cell>
          <cell r="AO108">
            <v>187.0000000000006</v>
          </cell>
          <cell r="AP108">
            <v>182.99999999999974</v>
          </cell>
          <cell r="AQ108">
            <v>24.999999999999964</v>
          </cell>
          <cell r="AR108">
            <v>16.000000000000007</v>
          </cell>
          <cell r="AS108">
            <v>1.9999999999999944</v>
          </cell>
          <cell r="AT108">
            <v>0</v>
          </cell>
          <cell r="AU108">
            <v>0</v>
          </cell>
          <cell r="AV108">
            <v>0</v>
          </cell>
          <cell r="AW108">
            <v>0</v>
          </cell>
          <cell r="AX108">
            <v>3.0141620771046393</v>
          </cell>
          <cell r="AY108">
            <v>14.066089693154982</v>
          </cell>
          <cell r="AZ108">
            <v>19.089693154996048</v>
          </cell>
          <cell r="BA108">
            <v>8.93006993006993</v>
          </cell>
          <cell r="BB108">
            <v>0</v>
          </cell>
          <cell r="BC108">
            <v>0</v>
          </cell>
          <cell r="BD108">
            <v>76.930612244897944</v>
          </cell>
          <cell r="BE108">
            <v>78.171428571428564</v>
          </cell>
          <cell r="BF108">
            <v>73.347107438016508</v>
          </cell>
          <cell r="BG108">
            <v>103.25670498084288</v>
          </cell>
          <cell r="BH108">
            <v>101.00826446280999</v>
          </cell>
          <cell r="BI108">
            <v>255.16021408188934</v>
          </cell>
          <cell r="BJ108">
            <v>0</v>
          </cell>
          <cell r="BK108">
            <v>0</v>
          </cell>
          <cell r="BL108">
            <v>0</v>
          </cell>
          <cell r="BM108">
            <v>1.1004790475621899</v>
          </cell>
          <cell r="BN108">
            <v>0</v>
          </cell>
          <cell r="BO108">
            <v>0</v>
          </cell>
          <cell r="BP108">
            <v>1</v>
          </cell>
        </row>
        <row r="109">
          <cell r="A109">
            <v>552</v>
          </cell>
          <cell r="B109">
            <v>124856</v>
          </cell>
          <cell r="C109">
            <v>9354500</v>
          </cell>
          <cell r="D109" t="str">
            <v>King Edward VI Church of England Voluntary Controlled Upper School</v>
          </cell>
          <cell r="E109" t="str">
            <v>Secondary</v>
          </cell>
          <cell r="F109">
            <v>0</v>
          </cell>
          <cell r="G109">
            <v>1</v>
          </cell>
          <cell r="H109">
            <v>0</v>
          </cell>
          <cell r="I109">
            <v>0</v>
          </cell>
          <cell r="J109">
            <v>0</v>
          </cell>
          <cell r="K109">
            <v>5</v>
          </cell>
          <cell r="L109">
            <v>3</v>
          </cell>
          <cell r="M109">
            <v>2</v>
          </cell>
          <cell r="N109">
            <v>1183</v>
          </cell>
          <cell r="O109">
            <v>0</v>
          </cell>
          <cell r="P109">
            <v>0</v>
          </cell>
          <cell r="Q109">
            <v>0</v>
          </cell>
          <cell r="R109">
            <v>1183</v>
          </cell>
          <cell r="S109">
            <v>721</v>
          </cell>
          <cell r="T109">
            <v>462</v>
          </cell>
          <cell r="U109">
            <v>240</v>
          </cell>
          <cell r="V109">
            <v>242</v>
          </cell>
          <cell r="W109">
            <v>239</v>
          </cell>
          <cell r="X109">
            <v>239</v>
          </cell>
          <cell r="Y109">
            <v>223</v>
          </cell>
          <cell r="Z109">
            <v>0</v>
          </cell>
          <cell r="AA109">
            <v>1183</v>
          </cell>
          <cell r="AB109">
            <v>236.6</v>
          </cell>
          <cell r="AC109">
            <v>0</v>
          </cell>
          <cell r="AD109">
            <v>0</v>
          </cell>
          <cell r="AE109">
            <v>169.99999999999991</v>
          </cell>
          <cell r="AF109">
            <v>262.0894874022589</v>
          </cell>
          <cell r="AG109">
            <v>0</v>
          </cell>
          <cell r="AH109">
            <v>0</v>
          </cell>
          <cell r="AI109">
            <v>0</v>
          </cell>
          <cell r="AJ109">
            <v>0</v>
          </cell>
          <cell r="AK109">
            <v>0</v>
          </cell>
          <cell r="AL109">
            <v>0</v>
          </cell>
          <cell r="AM109">
            <v>0</v>
          </cell>
          <cell r="AN109">
            <v>865.00000000000011</v>
          </cell>
          <cell r="AO109">
            <v>195.99999999999991</v>
          </cell>
          <cell r="AP109">
            <v>117.99999999999997</v>
          </cell>
          <cell r="AQ109">
            <v>2</v>
          </cell>
          <cell r="AR109">
            <v>2</v>
          </cell>
          <cell r="AS109">
            <v>0</v>
          </cell>
          <cell r="AT109">
            <v>0</v>
          </cell>
          <cell r="AU109">
            <v>0</v>
          </cell>
          <cell r="AV109">
            <v>0</v>
          </cell>
          <cell r="AW109">
            <v>0</v>
          </cell>
          <cell r="AX109">
            <v>1.0008460236886638</v>
          </cell>
          <cell r="AY109">
            <v>6.0050761421319852</v>
          </cell>
          <cell r="AZ109">
            <v>9.0076142131979662</v>
          </cell>
          <cell r="BA109">
            <v>13.361424847958299</v>
          </cell>
          <cell r="BB109">
            <v>0</v>
          </cell>
          <cell r="BC109">
            <v>0</v>
          </cell>
          <cell r="BD109">
            <v>107.69230769230776</v>
          </cell>
          <cell r="BE109">
            <v>108.58974358974366</v>
          </cell>
          <cell r="BF109">
            <v>111.80686695278963</v>
          </cell>
          <cell r="BG109">
            <v>121.56034482758612</v>
          </cell>
          <cell r="BH109">
            <v>110.40686274509798</v>
          </cell>
          <cell r="BI109">
            <v>334.23031771096572</v>
          </cell>
          <cell r="BJ109">
            <v>0</v>
          </cell>
          <cell r="BK109">
            <v>0</v>
          </cell>
          <cell r="BL109">
            <v>0</v>
          </cell>
          <cell r="BM109">
            <v>1.72305620898268</v>
          </cell>
          <cell r="BN109">
            <v>0</v>
          </cell>
          <cell r="BO109">
            <v>0</v>
          </cell>
          <cell r="BP109">
            <v>1</v>
          </cell>
          <cell r="BQ109">
            <v>15</v>
          </cell>
        </row>
        <row r="110">
          <cell r="A110">
            <v>553</v>
          </cell>
          <cell r="B110">
            <v>124861</v>
          </cell>
          <cell r="C110">
            <v>9354600</v>
          </cell>
          <cell r="D110" t="str">
            <v>St Benedict's Catholic School</v>
          </cell>
          <cell r="E110" t="str">
            <v>Secondary</v>
          </cell>
          <cell r="F110">
            <v>0</v>
          </cell>
          <cell r="G110">
            <v>1</v>
          </cell>
          <cell r="H110">
            <v>0</v>
          </cell>
          <cell r="I110">
            <v>0</v>
          </cell>
          <cell r="J110">
            <v>0</v>
          </cell>
          <cell r="K110">
            <v>5</v>
          </cell>
          <cell r="L110">
            <v>3</v>
          </cell>
          <cell r="M110">
            <v>2</v>
          </cell>
          <cell r="N110">
            <v>776</v>
          </cell>
          <cell r="O110">
            <v>0</v>
          </cell>
          <cell r="P110">
            <v>0</v>
          </cell>
          <cell r="Q110">
            <v>0</v>
          </cell>
          <cell r="R110">
            <v>776</v>
          </cell>
          <cell r="S110">
            <v>466</v>
          </cell>
          <cell r="T110">
            <v>310</v>
          </cell>
          <cell r="U110">
            <v>154</v>
          </cell>
          <cell r="V110">
            <v>164</v>
          </cell>
          <cell r="W110">
            <v>148</v>
          </cell>
          <cell r="X110">
            <v>161</v>
          </cell>
          <cell r="Y110">
            <v>149</v>
          </cell>
          <cell r="Z110">
            <v>0</v>
          </cell>
          <cell r="AA110">
            <v>776</v>
          </cell>
          <cell r="AB110">
            <v>155.19999999999999</v>
          </cell>
          <cell r="AC110">
            <v>0</v>
          </cell>
          <cell r="AD110">
            <v>0</v>
          </cell>
          <cell r="AE110">
            <v>90.000000000000028</v>
          </cell>
          <cell r="AF110">
            <v>113.58549222797927</v>
          </cell>
          <cell r="AG110">
            <v>0</v>
          </cell>
          <cell r="AH110">
            <v>0</v>
          </cell>
          <cell r="AI110">
            <v>0</v>
          </cell>
          <cell r="AJ110">
            <v>0</v>
          </cell>
          <cell r="AK110">
            <v>0</v>
          </cell>
          <cell r="AL110">
            <v>0</v>
          </cell>
          <cell r="AM110">
            <v>0</v>
          </cell>
          <cell r="AN110">
            <v>611.36351875808498</v>
          </cell>
          <cell r="AO110">
            <v>87.337645536869275</v>
          </cell>
          <cell r="AP110">
            <v>54.209573091849954</v>
          </cell>
          <cell r="AQ110">
            <v>12.046571798188845</v>
          </cell>
          <cell r="AR110">
            <v>11.042690815006493</v>
          </cell>
          <cell r="AS110">
            <v>0</v>
          </cell>
          <cell r="AT110">
            <v>0</v>
          </cell>
          <cell r="AU110">
            <v>0</v>
          </cell>
          <cell r="AV110">
            <v>0</v>
          </cell>
          <cell r="AW110">
            <v>0</v>
          </cell>
          <cell r="AX110">
            <v>6.150594451783352</v>
          </cell>
          <cell r="AY110">
            <v>11.276089828269502</v>
          </cell>
          <cell r="AZ110">
            <v>15.37648612945836</v>
          </cell>
          <cell r="BA110">
            <v>1.0051813471502591</v>
          </cell>
          <cell r="BB110">
            <v>0</v>
          </cell>
          <cell r="BC110">
            <v>0</v>
          </cell>
          <cell r="BD110">
            <v>52.968152866242001</v>
          </cell>
          <cell r="BE110">
            <v>56.407643312101868</v>
          </cell>
          <cell r="BF110">
            <v>53.922480620155063</v>
          </cell>
          <cell r="BG110">
            <v>70.295774647887299</v>
          </cell>
          <cell r="BH110">
            <v>62.172661870503639</v>
          </cell>
          <cell r="BI110">
            <v>175.52226282552533</v>
          </cell>
          <cell r="BJ110">
            <v>0</v>
          </cell>
          <cell r="BK110">
            <v>0</v>
          </cell>
          <cell r="BL110">
            <v>0</v>
          </cell>
          <cell r="BM110">
            <v>1.13012064991922</v>
          </cell>
          <cell r="BN110">
            <v>0</v>
          </cell>
          <cell r="BO110">
            <v>0</v>
          </cell>
          <cell r="BP110">
            <v>1</v>
          </cell>
        </row>
        <row r="111">
          <cell r="A111">
            <v>233</v>
          </cell>
          <cell r="B111">
            <v>138117</v>
          </cell>
          <cell r="C111">
            <v>9352000</v>
          </cell>
          <cell r="D111" t="str">
            <v>Langer Primary Academy</v>
          </cell>
          <cell r="E111" t="str">
            <v>Primary</v>
          </cell>
          <cell r="F111" t="str">
            <v>Recoupment Academy</v>
          </cell>
          <cell r="G111">
            <v>1</v>
          </cell>
          <cell r="H111">
            <v>0</v>
          </cell>
          <cell r="I111">
            <v>0</v>
          </cell>
          <cell r="J111">
            <v>7</v>
          </cell>
          <cell r="K111">
            <v>0</v>
          </cell>
          <cell r="L111">
            <v>0</v>
          </cell>
          <cell r="M111">
            <v>0</v>
          </cell>
          <cell r="N111">
            <v>134</v>
          </cell>
          <cell r="O111">
            <v>134</v>
          </cell>
          <cell r="P111">
            <v>20</v>
          </cell>
          <cell r="Q111">
            <v>114</v>
          </cell>
          <cell r="R111">
            <v>0</v>
          </cell>
          <cell r="S111">
            <v>0</v>
          </cell>
          <cell r="T111">
            <v>0</v>
          </cell>
          <cell r="U111">
            <v>0</v>
          </cell>
          <cell r="V111">
            <v>0</v>
          </cell>
          <cell r="W111">
            <v>0</v>
          </cell>
          <cell r="X111">
            <v>0</v>
          </cell>
          <cell r="Y111">
            <v>0</v>
          </cell>
          <cell r="Z111">
            <v>0</v>
          </cell>
          <cell r="AA111">
            <v>134</v>
          </cell>
          <cell r="AB111">
            <v>19.142857142857142</v>
          </cell>
          <cell r="AC111">
            <v>51.999999999999957</v>
          </cell>
          <cell r="AD111">
            <v>51.999999999999957</v>
          </cell>
          <cell r="AE111">
            <v>0</v>
          </cell>
          <cell r="AF111">
            <v>0</v>
          </cell>
          <cell r="AG111">
            <v>18.999999999999947</v>
          </cell>
          <cell r="AH111">
            <v>21.000000000000032</v>
          </cell>
          <cell r="AI111">
            <v>94.000000000000014</v>
          </cell>
          <cell r="AJ111">
            <v>0</v>
          </cell>
          <cell r="AK111">
            <v>0</v>
          </cell>
          <cell r="AL111">
            <v>0</v>
          </cell>
          <cell r="AM111">
            <v>0</v>
          </cell>
          <cell r="AN111">
            <v>0</v>
          </cell>
          <cell r="AO111">
            <v>0</v>
          </cell>
          <cell r="AP111">
            <v>0</v>
          </cell>
          <cell r="AQ111">
            <v>0</v>
          </cell>
          <cell r="AR111">
            <v>0</v>
          </cell>
          <cell r="AS111">
            <v>0</v>
          </cell>
          <cell r="AT111">
            <v>0</v>
          </cell>
          <cell r="AU111">
            <v>8.2280701754385941</v>
          </cell>
          <cell r="AV111">
            <v>10.578947368421048</v>
          </cell>
          <cell r="AW111">
            <v>12.929824561403505</v>
          </cell>
          <cell r="AX111">
            <v>0</v>
          </cell>
          <cell r="AY111">
            <v>0</v>
          </cell>
          <cell r="AZ111">
            <v>0</v>
          </cell>
          <cell r="BA111">
            <v>0</v>
          </cell>
          <cell r="BB111">
            <v>54.849056603773583</v>
          </cell>
          <cell r="BC111">
            <v>64.471698113207552</v>
          </cell>
          <cell r="BD111">
            <v>0</v>
          </cell>
          <cell r="BE111">
            <v>0</v>
          </cell>
          <cell r="BF111">
            <v>0</v>
          </cell>
          <cell r="BG111">
            <v>0</v>
          </cell>
          <cell r="BH111">
            <v>0</v>
          </cell>
          <cell r="BI111">
            <v>0</v>
          </cell>
          <cell r="BJ111">
            <v>7.9600000000000186</v>
          </cell>
          <cell r="BK111">
            <v>0</v>
          </cell>
          <cell r="BL111">
            <v>0.79413207232704397</v>
          </cell>
          <cell r="BM111">
            <v>0</v>
          </cell>
          <cell r="BN111">
            <v>0</v>
          </cell>
          <cell r="BO111">
            <v>1</v>
          </cell>
          <cell r="BP111">
            <v>0</v>
          </cell>
        </row>
        <row r="112">
          <cell r="A112">
            <v>262</v>
          </cell>
          <cell r="B112">
            <v>139803</v>
          </cell>
          <cell r="C112">
            <v>9352001</v>
          </cell>
          <cell r="D112" t="str">
            <v>Gusford Community Primary School</v>
          </cell>
          <cell r="E112" t="str">
            <v>Primary</v>
          </cell>
          <cell r="F112" t="str">
            <v>Recoupment Academy</v>
          </cell>
          <cell r="G112">
            <v>1</v>
          </cell>
          <cell r="H112">
            <v>0</v>
          </cell>
          <cell r="I112">
            <v>0</v>
          </cell>
          <cell r="J112">
            <v>7</v>
          </cell>
          <cell r="K112">
            <v>0</v>
          </cell>
          <cell r="L112">
            <v>0</v>
          </cell>
          <cell r="M112">
            <v>0</v>
          </cell>
          <cell r="N112">
            <v>576</v>
          </cell>
          <cell r="O112">
            <v>576</v>
          </cell>
          <cell r="P112">
            <v>90</v>
          </cell>
          <cell r="Q112">
            <v>486</v>
          </cell>
          <cell r="R112">
            <v>0</v>
          </cell>
          <cell r="S112">
            <v>0</v>
          </cell>
          <cell r="T112">
            <v>0</v>
          </cell>
          <cell r="U112">
            <v>0</v>
          </cell>
          <cell r="V112">
            <v>0</v>
          </cell>
          <cell r="W112">
            <v>0</v>
          </cell>
          <cell r="X112">
            <v>0</v>
          </cell>
          <cell r="Y112">
            <v>0</v>
          </cell>
          <cell r="Z112">
            <v>0</v>
          </cell>
          <cell r="AA112">
            <v>576</v>
          </cell>
          <cell r="AB112">
            <v>82.285714285714292</v>
          </cell>
          <cell r="AC112">
            <v>140.00000000000026</v>
          </cell>
          <cell r="AD112">
            <v>145</v>
          </cell>
          <cell r="AE112">
            <v>0</v>
          </cell>
          <cell r="AF112">
            <v>0</v>
          </cell>
          <cell r="AG112">
            <v>218.9999999999998</v>
          </cell>
          <cell r="AH112">
            <v>7.0000000000000133</v>
          </cell>
          <cell r="AI112">
            <v>75.999999999999744</v>
          </cell>
          <cell r="AJ112">
            <v>99.999999999999929</v>
          </cell>
          <cell r="AK112">
            <v>88.000000000000142</v>
          </cell>
          <cell r="AL112">
            <v>86.000000000000256</v>
          </cell>
          <cell r="AM112">
            <v>0</v>
          </cell>
          <cell r="AN112">
            <v>0</v>
          </cell>
          <cell r="AO112">
            <v>0</v>
          </cell>
          <cell r="AP112">
            <v>0</v>
          </cell>
          <cell r="AQ112">
            <v>0</v>
          </cell>
          <cell r="AR112">
            <v>0</v>
          </cell>
          <cell r="AS112">
            <v>0</v>
          </cell>
          <cell r="AT112">
            <v>0</v>
          </cell>
          <cell r="AU112">
            <v>9.6200417536534655</v>
          </cell>
          <cell r="AV112">
            <v>16.835073068893536</v>
          </cell>
          <cell r="AW112">
            <v>19.240083507306874</v>
          </cell>
          <cell r="AX112">
            <v>0</v>
          </cell>
          <cell r="AY112">
            <v>0</v>
          </cell>
          <cell r="AZ112">
            <v>0</v>
          </cell>
          <cell r="BA112">
            <v>2</v>
          </cell>
          <cell r="BB112">
            <v>159.56652360515019</v>
          </cell>
          <cell r="BC112">
            <v>189.11587982832617</v>
          </cell>
          <cell r="BD112">
            <v>0</v>
          </cell>
          <cell r="BE112">
            <v>0</v>
          </cell>
          <cell r="BF112">
            <v>0</v>
          </cell>
          <cell r="BG112">
            <v>0</v>
          </cell>
          <cell r="BH112">
            <v>0</v>
          </cell>
          <cell r="BI112">
            <v>0</v>
          </cell>
          <cell r="BJ112">
            <v>0</v>
          </cell>
          <cell r="BK112">
            <v>0</v>
          </cell>
          <cell r="BL112">
            <v>0.47275963311403502</v>
          </cell>
          <cell r="BM112">
            <v>0</v>
          </cell>
          <cell r="BN112">
            <v>0</v>
          </cell>
          <cell r="BO112">
            <v>1</v>
          </cell>
          <cell r="BP112">
            <v>0</v>
          </cell>
        </row>
        <row r="113">
          <cell r="A113">
            <v>411</v>
          </cell>
          <cell r="B113">
            <v>136316</v>
          </cell>
          <cell r="C113">
            <v>9352003</v>
          </cell>
          <cell r="D113" t="str">
            <v>Forest Academy</v>
          </cell>
          <cell r="E113" t="str">
            <v>Primary</v>
          </cell>
          <cell r="F113" t="str">
            <v>Recoupment Academy</v>
          </cell>
          <cell r="G113">
            <v>1</v>
          </cell>
          <cell r="H113">
            <v>0</v>
          </cell>
          <cell r="I113">
            <v>0</v>
          </cell>
          <cell r="J113">
            <v>7</v>
          </cell>
          <cell r="K113">
            <v>0</v>
          </cell>
          <cell r="L113">
            <v>0</v>
          </cell>
          <cell r="M113">
            <v>0</v>
          </cell>
          <cell r="N113">
            <v>374</v>
          </cell>
          <cell r="O113">
            <v>374</v>
          </cell>
          <cell r="P113">
            <v>60</v>
          </cell>
          <cell r="Q113">
            <v>314</v>
          </cell>
          <cell r="R113">
            <v>0</v>
          </cell>
          <cell r="S113">
            <v>0</v>
          </cell>
          <cell r="T113">
            <v>0</v>
          </cell>
          <cell r="U113">
            <v>0</v>
          </cell>
          <cell r="V113">
            <v>0</v>
          </cell>
          <cell r="W113">
            <v>0</v>
          </cell>
          <cell r="X113">
            <v>0</v>
          </cell>
          <cell r="Y113">
            <v>0</v>
          </cell>
          <cell r="Z113">
            <v>0</v>
          </cell>
          <cell r="AA113">
            <v>374</v>
          </cell>
          <cell r="AB113">
            <v>53.428571428571431</v>
          </cell>
          <cell r="AC113">
            <v>72.999999999999972</v>
          </cell>
          <cell r="AD113">
            <v>86.929729729729729</v>
          </cell>
          <cell r="AE113">
            <v>0</v>
          </cell>
          <cell r="AF113">
            <v>0</v>
          </cell>
          <cell r="AG113">
            <v>374</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6.0128617363343935</v>
          </cell>
          <cell r="AV113">
            <v>16.836012861736332</v>
          </cell>
          <cell r="AW113">
            <v>30.064308681672042</v>
          </cell>
          <cell r="AX113">
            <v>0</v>
          </cell>
          <cell r="AY113">
            <v>0</v>
          </cell>
          <cell r="AZ113">
            <v>0</v>
          </cell>
          <cell r="BA113">
            <v>2.0216216216216218</v>
          </cell>
          <cell r="BB113">
            <v>95.472972972972968</v>
          </cell>
          <cell r="BC113">
            <v>113.71621621621621</v>
          </cell>
          <cell r="BD113">
            <v>0</v>
          </cell>
          <cell r="BE113">
            <v>0</v>
          </cell>
          <cell r="BF113">
            <v>0</v>
          </cell>
          <cell r="BG113">
            <v>0</v>
          </cell>
          <cell r="BH113">
            <v>0</v>
          </cell>
          <cell r="BI113">
            <v>0</v>
          </cell>
          <cell r="BJ113">
            <v>0</v>
          </cell>
          <cell r="BK113">
            <v>0</v>
          </cell>
          <cell r="BL113">
            <v>0.710954506077348</v>
          </cell>
          <cell r="BM113">
            <v>0</v>
          </cell>
          <cell r="BN113">
            <v>0</v>
          </cell>
          <cell r="BO113">
            <v>1</v>
          </cell>
          <cell r="BP113">
            <v>0</v>
          </cell>
        </row>
        <row r="114">
          <cell r="A114">
            <v>73</v>
          </cell>
          <cell r="B114">
            <v>139804</v>
          </cell>
          <cell r="C114">
            <v>9352006</v>
          </cell>
          <cell r="D114" t="str">
            <v>Westwood Primary School</v>
          </cell>
          <cell r="E114" t="str">
            <v>Primary</v>
          </cell>
          <cell r="F114" t="str">
            <v>Recoupment Academy</v>
          </cell>
          <cell r="G114">
            <v>1</v>
          </cell>
          <cell r="H114">
            <v>0</v>
          </cell>
          <cell r="I114">
            <v>0</v>
          </cell>
          <cell r="J114">
            <v>7</v>
          </cell>
          <cell r="K114">
            <v>0</v>
          </cell>
          <cell r="L114">
            <v>0</v>
          </cell>
          <cell r="M114">
            <v>0</v>
          </cell>
          <cell r="N114">
            <v>199</v>
          </cell>
          <cell r="O114">
            <v>199</v>
          </cell>
          <cell r="P114">
            <v>26</v>
          </cell>
          <cell r="Q114">
            <v>173</v>
          </cell>
          <cell r="R114">
            <v>0</v>
          </cell>
          <cell r="S114">
            <v>0</v>
          </cell>
          <cell r="T114">
            <v>0</v>
          </cell>
          <cell r="U114">
            <v>0</v>
          </cell>
          <cell r="V114">
            <v>0</v>
          </cell>
          <cell r="W114">
            <v>0</v>
          </cell>
          <cell r="X114">
            <v>0</v>
          </cell>
          <cell r="Y114">
            <v>0</v>
          </cell>
          <cell r="Z114">
            <v>0</v>
          </cell>
          <cell r="AA114">
            <v>199</v>
          </cell>
          <cell r="AB114">
            <v>28.428571428571427</v>
          </cell>
          <cell r="AC114">
            <v>75.000000000000043</v>
          </cell>
          <cell r="AD114">
            <v>96.102439024390236</v>
          </cell>
          <cell r="AE114">
            <v>0</v>
          </cell>
          <cell r="AF114">
            <v>0</v>
          </cell>
          <cell r="AG114">
            <v>38.000000000000057</v>
          </cell>
          <cell r="AH114">
            <v>24.000000000000025</v>
          </cell>
          <cell r="AI114">
            <v>46.999999999999986</v>
          </cell>
          <cell r="AJ114">
            <v>7.9999999999999947</v>
          </cell>
          <cell r="AK114">
            <v>2.9999999999999978</v>
          </cell>
          <cell r="AL114">
            <v>24.000000000000025</v>
          </cell>
          <cell r="AM114">
            <v>55.000000000000064</v>
          </cell>
          <cell r="AN114">
            <v>0</v>
          </cell>
          <cell r="AO114">
            <v>0</v>
          </cell>
          <cell r="AP114">
            <v>0</v>
          </cell>
          <cell r="AQ114">
            <v>0</v>
          </cell>
          <cell r="AR114">
            <v>0</v>
          </cell>
          <cell r="AS114">
            <v>0</v>
          </cell>
          <cell r="AT114">
            <v>0</v>
          </cell>
          <cell r="AU114">
            <v>3.4508670520231122</v>
          </cell>
          <cell r="AV114">
            <v>4.6011560693641629</v>
          </cell>
          <cell r="AW114">
            <v>4.6011560693641629</v>
          </cell>
          <cell r="AX114">
            <v>0</v>
          </cell>
          <cell r="AY114">
            <v>0</v>
          </cell>
          <cell r="AZ114">
            <v>0</v>
          </cell>
          <cell r="BA114">
            <v>5.8243902439024398</v>
          </cell>
          <cell r="BB114">
            <v>54.521212121212116</v>
          </cell>
          <cell r="BC114">
            <v>62.715151515151511</v>
          </cell>
          <cell r="BD114">
            <v>0</v>
          </cell>
          <cell r="BE114">
            <v>0</v>
          </cell>
          <cell r="BF114">
            <v>0</v>
          </cell>
          <cell r="BG114">
            <v>0</v>
          </cell>
          <cell r="BH114">
            <v>0</v>
          </cell>
          <cell r="BI114">
            <v>0</v>
          </cell>
          <cell r="BJ114">
            <v>0</v>
          </cell>
          <cell r="BK114">
            <v>0</v>
          </cell>
          <cell r="BL114">
            <v>0.426603734161491</v>
          </cell>
          <cell r="BM114">
            <v>0</v>
          </cell>
          <cell r="BN114">
            <v>0</v>
          </cell>
          <cell r="BO114">
            <v>1</v>
          </cell>
          <cell r="BP114">
            <v>0</v>
          </cell>
        </row>
        <row r="115">
          <cell r="A115">
            <v>453</v>
          </cell>
          <cell r="B115">
            <v>140044</v>
          </cell>
          <cell r="C115">
            <v>9352010</v>
          </cell>
          <cell r="D115" t="str">
            <v>Westfield Primary Academy</v>
          </cell>
          <cell r="E115" t="str">
            <v>Primary</v>
          </cell>
          <cell r="F115" t="str">
            <v>Recoupment Academy</v>
          </cell>
          <cell r="G115">
            <v>1</v>
          </cell>
          <cell r="H115">
            <v>0</v>
          </cell>
          <cell r="I115">
            <v>0</v>
          </cell>
          <cell r="J115">
            <v>7</v>
          </cell>
          <cell r="K115">
            <v>0</v>
          </cell>
          <cell r="L115">
            <v>0</v>
          </cell>
          <cell r="M115">
            <v>0</v>
          </cell>
          <cell r="N115">
            <v>377</v>
          </cell>
          <cell r="O115">
            <v>377</v>
          </cell>
          <cell r="P115">
            <v>48</v>
          </cell>
          <cell r="Q115">
            <v>329</v>
          </cell>
          <cell r="R115">
            <v>0</v>
          </cell>
          <cell r="S115">
            <v>0</v>
          </cell>
          <cell r="T115">
            <v>0</v>
          </cell>
          <cell r="U115">
            <v>0</v>
          </cell>
          <cell r="V115">
            <v>0</v>
          </cell>
          <cell r="W115">
            <v>0</v>
          </cell>
          <cell r="X115">
            <v>0</v>
          </cell>
          <cell r="Y115">
            <v>0</v>
          </cell>
          <cell r="Z115">
            <v>0</v>
          </cell>
          <cell r="AA115">
            <v>377</v>
          </cell>
          <cell r="AB115">
            <v>53.857142857142854</v>
          </cell>
          <cell r="AC115">
            <v>86.000000000000171</v>
          </cell>
          <cell r="AD115">
            <v>86.374663072776272</v>
          </cell>
          <cell r="AE115">
            <v>0</v>
          </cell>
          <cell r="AF115">
            <v>0</v>
          </cell>
          <cell r="AG115">
            <v>363.99999999999989</v>
          </cell>
          <cell r="AH115">
            <v>3.9999999999999938</v>
          </cell>
          <cell r="AI115">
            <v>8.9999999999999858</v>
          </cell>
          <cell r="AJ115">
            <v>0</v>
          </cell>
          <cell r="AK115">
            <v>0</v>
          </cell>
          <cell r="AL115">
            <v>0</v>
          </cell>
          <cell r="AM115">
            <v>0</v>
          </cell>
          <cell r="AN115">
            <v>0</v>
          </cell>
          <cell r="AO115">
            <v>0</v>
          </cell>
          <cell r="AP115">
            <v>0</v>
          </cell>
          <cell r="AQ115">
            <v>0</v>
          </cell>
          <cell r="AR115">
            <v>0</v>
          </cell>
          <cell r="AS115">
            <v>0</v>
          </cell>
          <cell r="AT115">
            <v>0</v>
          </cell>
          <cell r="AU115">
            <v>10.313069908814608</v>
          </cell>
          <cell r="AV115">
            <v>25.209726443768997</v>
          </cell>
          <cell r="AW115">
            <v>35.522796352583605</v>
          </cell>
          <cell r="AX115">
            <v>0</v>
          </cell>
          <cell r="AY115">
            <v>0</v>
          </cell>
          <cell r="AZ115">
            <v>0</v>
          </cell>
          <cell r="BA115">
            <v>2.0323450134770891</v>
          </cell>
          <cell r="BB115">
            <v>97.012820512820511</v>
          </cell>
          <cell r="BC115">
            <v>111.16666666666667</v>
          </cell>
          <cell r="BD115">
            <v>0</v>
          </cell>
          <cell r="BE115">
            <v>0</v>
          </cell>
          <cell r="BF115">
            <v>0</v>
          </cell>
          <cell r="BG115">
            <v>0</v>
          </cell>
          <cell r="BH115">
            <v>0</v>
          </cell>
          <cell r="BI115">
            <v>0</v>
          </cell>
          <cell r="BJ115">
            <v>0</v>
          </cell>
          <cell r="BK115">
            <v>0</v>
          </cell>
          <cell r="BL115">
            <v>0.47385193826087002</v>
          </cell>
          <cell r="BM115">
            <v>0</v>
          </cell>
          <cell r="BN115">
            <v>0</v>
          </cell>
          <cell r="BO115">
            <v>1</v>
          </cell>
          <cell r="BP115">
            <v>0</v>
          </cell>
        </row>
        <row r="116">
          <cell r="A116">
            <v>61</v>
          </cell>
          <cell r="B116">
            <v>140573</v>
          </cell>
          <cell r="C116">
            <v>9352014</v>
          </cell>
          <cell r="D116" t="str">
            <v>Red Oak Primary School</v>
          </cell>
          <cell r="E116" t="str">
            <v>Primary</v>
          </cell>
          <cell r="F116" t="str">
            <v>Recoupment Academy</v>
          </cell>
          <cell r="G116">
            <v>1</v>
          </cell>
          <cell r="H116">
            <v>0</v>
          </cell>
          <cell r="I116">
            <v>0</v>
          </cell>
          <cell r="J116">
            <v>7</v>
          </cell>
          <cell r="K116">
            <v>0</v>
          </cell>
          <cell r="L116">
            <v>0</v>
          </cell>
          <cell r="M116">
            <v>0</v>
          </cell>
          <cell r="N116">
            <v>407</v>
          </cell>
          <cell r="O116">
            <v>407</v>
          </cell>
          <cell r="P116">
            <v>58</v>
          </cell>
          <cell r="Q116">
            <v>349</v>
          </cell>
          <cell r="R116">
            <v>0</v>
          </cell>
          <cell r="S116">
            <v>0</v>
          </cell>
          <cell r="T116">
            <v>0</v>
          </cell>
          <cell r="U116">
            <v>0</v>
          </cell>
          <cell r="V116">
            <v>0</v>
          </cell>
          <cell r="W116">
            <v>0</v>
          </cell>
          <cell r="X116">
            <v>0</v>
          </cell>
          <cell r="Y116">
            <v>0</v>
          </cell>
          <cell r="Z116">
            <v>0</v>
          </cell>
          <cell r="AA116">
            <v>407</v>
          </cell>
          <cell r="AB116">
            <v>58.142857142857146</v>
          </cell>
          <cell r="AC116">
            <v>196.99999999999997</v>
          </cell>
          <cell r="AD116">
            <v>203</v>
          </cell>
          <cell r="AE116">
            <v>0</v>
          </cell>
          <cell r="AF116">
            <v>0</v>
          </cell>
          <cell r="AG116">
            <v>24.999999999999989</v>
          </cell>
          <cell r="AH116">
            <v>91.999999999999986</v>
          </cell>
          <cell r="AI116">
            <v>61.999999999999872</v>
          </cell>
          <cell r="AJ116">
            <v>7</v>
          </cell>
          <cell r="AK116">
            <v>115.99999999999999</v>
          </cell>
          <cell r="AL116">
            <v>61.999999999999872</v>
          </cell>
          <cell r="AM116">
            <v>43.000000000000142</v>
          </cell>
          <cell r="AN116">
            <v>0</v>
          </cell>
          <cell r="AO116">
            <v>0</v>
          </cell>
          <cell r="AP116">
            <v>0</v>
          </cell>
          <cell r="AQ116">
            <v>0</v>
          </cell>
          <cell r="AR116">
            <v>0</v>
          </cell>
          <cell r="AS116">
            <v>0</v>
          </cell>
          <cell r="AT116">
            <v>0</v>
          </cell>
          <cell r="AU116">
            <v>8.1633237822349649</v>
          </cell>
          <cell r="AV116">
            <v>15.160458452722072</v>
          </cell>
          <cell r="AW116">
            <v>16.32664756446993</v>
          </cell>
          <cell r="AX116">
            <v>0</v>
          </cell>
          <cell r="AY116">
            <v>0</v>
          </cell>
          <cell r="AZ116">
            <v>0</v>
          </cell>
          <cell r="BA116">
            <v>9</v>
          </cell>
          <cell r="BB116">
            <v>104.90773809523809</v>
          </cell>
          <cell r="BC116">
            <v>122.3422619047619</v>
          </cell>
          <cell r="BD116">
            <v>0</v>
          </cell>
          <cell r="BE116">
            <v>0</v>
          </cell>
          <cell r="BF116">
            <v>0</v>
          </cell>
          <cell r="BG116">
            <v>0</v>
          </cell>
          <cell r="BH116">
            <v>0</v>
          </cell>
          <cell r="BI116">
            <v>0</v>
          </cell>
          <cell r="BJ116">
            <v>0</v>
          </cell>
          <cell r="BK116">
            <v>0</v>
          </cell>
          <cell r="BL116">
            <v>0.33637856119402998</v>
          </cell>
          <cell r="BM116">
            <v>0</v>
          </cell>
          <cell r="BN116">
            <v>0</v>
          </cell>
          <cell r="BO116">
            <v>1</v>
          </cell>
          <cell r="BP116">
            <v>0</v>
          </cell>
        </row>
        <row r="117">
          <cell r="A117">
            <v>292</v>
          </cell>
          <cell r="B117">
            <v>140822</v>
          </cell>
          <cell r="C117">
            <v>9352017</v>
          </cell>
          <cell r="D117" t="str">
            <v>Sidegate Primary School</v>
          </cell>
          <cell r="E117" t="str">
            <v>Primary</v>
          </cell>
          <cell r="F117" t="str">
            <v>Recoupment Academy</v>
          </cell>
          <cell r="G117">
            <v>1</v>
          </cell>
          <cell r="H117">
            <v>0</v>
          </cell>
          <cell r="I117">
            <v>0</v>
          </cell>
          <cell r="J117">
            <v>7</v>
          </cell>
          <cell r="K117">
            <v>0</v>
          </cell>
          <cell r="L117">
            <v>0</v>
          </cell>
          <cell r="M117">
            <v>0</v>
          </cell>
          <cell r="N117">
            <v>654</v>
          </cell>
          <cell r="O117">
            <v>654</v>
          </cell>
          <cell r="P117">
            <v>92</v>
          </cell>
          <cell r="Q117">
            <v>562</v>
          </cell>
          <cell r="R117">
            <v>0</v>
          </cell>
          <cell r="S117">
            <v>0</v>
          </cell>
          <cell r="T117">
            <v>0</v>
          </cell>
          <cell r="U117">
            <v>0</v>
          </cell>
          <cell r="V117">
            <v>0</v>
          </cell>
          <cell r="W117">
            <v>0</v>
          </cell>
          <cell r="X117">
            <v>0</v>
          </cell>
          <cell r="Y117">
            <v>0</v>
          </cell>
          <cell r="Z117">
            <v>0</v>
          </cell>
          <cell r="AA117">
            <v>654</v>
          </cell>
          <cell r="AB117">
            <v>93.428571428571431</v>
          </cell>
          <cell r="AC117">
            <v>73.999999999999858</v>
          </cell>
          <cell r="AD117">
            <v>86.529230769230779</v>
          </cell>
          <cell r="AE117">
            <v>0</v>
          </cell>
          <cell r="AF117">
            <v>0</v>
          </cell>
          <cell r="AG117">
            <v>585.00000000000023</v>
          </cell>
          <cell r="AH117">
            <v>33.000000000000014</v>
          </cell>
          <cell r="AI117">
            <v>10.999999999999984</v>
          </cell>
          <cell r="AJ117">
            <v>13.000000000000005</v>
          </cell>
          <cell r="AK117">
            <v>11.999999999999995</v>
          </cell>
          <cell r="AL117">
            <v>0</v>
          </cell>
          <cell r="AM117">
            <v>0</v>
          </cell>
          <cell r="AN117">
            <v>0</v>
          </cell>
          <cell r="AO117">
            <v>0</v>
          </cell>
          <cell r="AP117">
            <v>0</v>
          </cell>
          <cell r="AQ117">
            <v>0</v>
          </cell>
          <cell r="AR117">
            <v>0</v>
          </cell>
          <cell r="AS117">
            <v>0</v>
          </cell>
          <cell r="AT117">
            <v>0</v>
          </cell>
          <cell r="AU117">
            <v>26.860714285714305</v>
          </cell>
          <cell r="AV117">
            <v>46.714285714285694</v>
          </cell>
          <cell r="AW117">
            <v>66.567857142856951</v>
          </cell>
          <cell r="AX117">
            <v>0</v>
          </cell>
          <cell r="AY117">
            <v>0</v>
          </cell>
          <cell r="AZ117">
            <v>0</v>
          </cell>
          <cell r="BA117">
            <v>0</v>
          </cell>
          <cell r="BB117">
            <v>184.5985401459854</v>
          </cell>
          <cell r="BC117">
            <v>214.81751824817516</v>
          </cell>
          <cell r="BD117">
            <v>0</v>
          </cell>
          <cell r="BE117">
            <v>0</v>
          </cell>
          <cell r="BF117">
            <v>0</v>
          </cell>
          <cell r="BG117">
            <v>0</v>
          </cell>
          <cell r="BH117">
            <v>0</v>
          </cell>
          <cell r="BI117">
            <v>0</v>
          </cell>
          <cell r="BJ117">
            <v>0</v>
          </cell>
          <cell r="BK117">
            <v>0</v>
          </cell>
          <cell r="BL117">
            <v>0.42063366938775498</v>
          </cell>
          <cell r="BM117">
            <v>0</v>
          </cell>
          <cell r="BN117">
            <v>0</v>
          </cell>
          <cell r="BO117">
            <v>1</v>
          </cell>
          <cell r="BP117">
            <v>0</v>
          </cell>
        </row>
        <row r="118">
          <cell r="A118">
            <v>484</v>
          </cell>
          <cell r="B118">
            <v>142993</v>
          </cell>
          <cell r="C118">
            <v>9352022</v>
          </cell>
          <cell r="D118" t="str">
            <v>Laureate Community Academy</v>
          </cell>
          <cell r="E118" t="str">
            <v>Primary</v>
          </cell>
          <cell r="F118" t="str">
            <v>Recoupment Academy</v>
          </cell>
          <cell r="G118">
            <v>1</v>
          </cell>
          <cell r="H118">
            <v>0</v>
          </cell>
          <cell r="I118">
            <v>0</v>
          </cell>
          <cell r="J118">
            <v>7</v>
          </cell>
          <cell r="K118">
            <v>0</v>
          </cell>
          <cell r="L118">
            <v>0</v>
          </cell>
          <cell r="M118">
            <v>0</v>
          </cell>
          <cell r="N118">
            <v>223</v>
          </cell>
          <cell r="O118">
            <v>223</v>
          </cell>
          <cell r="P118">
            <v>32</v>
          </cell>
          <cell r="Q118">
            <v>191</v>
          </cell>
          <cell r="R118">
            <v>0</v>
          </cell>
          <cell r="S118">
            <v>0</v>
          </cell>
          <cell r="T118">
            <v>0</v>
          </cell>
          <cell r="U118">
            <v>0</v>
          </cell>
          <cell r="V118">
            <v>0</v>
          </cell>
          <cell r="W118">
            <v>0</v>
          </cell>
          <cell r="X118">
            <v>0</v>
          </cell>
          <cell r="Y118">
            <v>0</v>
          </cell>
          <cell r="Z118">
            <v>0</v>
          </cell>
          <cell r="AA118">
            <v>223</v>
          </cell>
          <cell r="AB118">
            <v>31.857142857142858</v>
          </cell>
          <cell r="AC118">
            <v>32.999999999999993</v>
          </cell>
          <cell r="AD118">
            <v>35.316742081447963</v>
          </cell>
          <cell r="AE118">
            <v>0</v>
          </cell>
          <cell r="AF118">
            <v>0</v>
          </cell>
          <cell r="AG118">
            <v>206.00000000000006</v>
          </cell>
          <cell r="AH118">
            <v>15.000000000000004</v>
          </cell>
          <cell r="AI118">
            <v>1.9999999999999996</v>
          </cell>
          <cell r="AJ118">
            <v>0</v>
          </cell>
          <cell r="AK118">
            <v>0</v>
          </cell>
          <cell r="AL118">
            <v>0</v>
          </cell>
          <cell r="AM118">
            <v>0</v>
          </cell>
          <cell r="AN118">
            <v>0</v>
          </cell>
          <cell r="AO118">
            <v>0</v>
          </cell>
          <cell r="AP118">
            <v>0</v>
          </cell>
          <cell r="AQ118">
            <v>0</v>
          </cell>
          <cell r="AR118">
            <v>0</v>
          </cell>
          <cell r="AS118">
            <v>0</v>
          </cell>
          <cell r="AT118">
            <v>0</v>
          </cell>
          <cell r="AU118">
            <v>16.345549738219887</v>
          </cell>
          <cell r="AV118">
            <v>25.685863874345454</v>
          </cell>
          <cell r="AW118">
            <v>47.869109947643899</v>
          </cell>
          <cell r="AX118">
            <v>0</v>
          </cell>
          <cell r="AY118">
            <v>0</v>
          </cell>
          <cell r="AZ118">
            <v>0</v>
          </cell>
          <cell r="BA118">
            <v>0</v>
          </cell>
          <cell r="BB118">
            <v>49.083798882681563</v>
          </cell>
          <cell r="BC118">
            <v>57.307262569832403</v>
          </cell>
          <cell r="BD118">
            <v>0</v>
          </cell>
          <cell r="BE118">
            <v>0</v>
          </cell>
          <cell r="BF118">
            <v>0</v>
          </cell>
          <cell r="BG118">
            <v>0</v>
          </cell>
          <cell r="BH118">
            <v>0</v>
          </cell>
          <cell r="BI118">
            <v>0</v>
          </cell>
          <cell r="BJ118">
            <v>0</v>
          </cell>
          <cell r="BK118">
            <v>0</v>
          </cell>
          <cell r="BL118">
            <v>0.68390481901840505</v>
          </cell>
          <cell r="BM118">
            <v>0</v>
          </cell>
          <cell r="BN118">
            <v>0</v>
          </cell>
          <cell r="BO118">
            <v>1</v>
          </cell>
          <cell r="BP118">
            <v>0</v>
          </cell>
        </row>
        <row r="119">
          <cell r="A119">
            <v>77</v>
          </cell>
          <cell r="B119">
            <v>140823</v>
          </cell>
          <cell r="C119">
            <v>9352025</v>
          </cell>
          <cell r="D119" t="str">
            <v>Grove Primary School</v>
          </cell>
          <cell r="E119" t="str">
            <v>Primary</v>
          </cell>
          <cell r="F119" t="str">
            <v>Recoupment Academy</v>
          </cell>
          <cell r="G119">
            <v>1</v>
          </cell>
          <cell r="H119">
            <v>0</v>
          </cell>
          <cell r="I119">
            <v>0</v>
          </cell>
          <cell r="J119">
            <v>7</v>
          </cell>
          <cell r="K119">
            <v>0</v>
          </cell>
          <cell r="L119">
            <v>0</v>
          </cell>
          <cell r="M119">
            <v>0</v>
          </cell>
          <cell r="N119">
            <v>294</v>
          </cell>
          <cell r="O119">
            <v>294</v>
          </cell>
          <cell r="P119">
            <v>44</v>
          </cell>
          <cell r="Q119">
            <v>250</v>
          </cell>
          <cell r="R119">
            <v>0</v>
          </cell>
          <cell r="S119">
            <v>0</v>
          </cell>
          <cell r="T119">
            <v>0</v>
          </cell>
          <cell r="U119">
            <v>0</v>
          </cell>
          <cell r="V119">
            <v>0</v>
          </cell>
          <cell r="W119">
            <v>0</v>
          </cell>
          <cell r="X119">
            <v>0</v>
          </cell>
          <cell r="Y119">
            <v>0</v>
          </cell>
          <cell r="Z119">
            <v>0</v>
          </cell>
          <cell r="AA119">
            <v>294</v>
          </cell>
          <cell r="AB119">
            <v>42</v>
          </cell>
          <cell r="AC119">
            <v>74.000000000000043</v>
          </cell>
          <cell r="AD119">
            <v>74.000000000000043</v>
          </cell>
          <cell r="AE119">
            <v>0</v>
          </cell>
          <cell r="AF119">
            <v>0</v>
          </cell>
          <cell r="AG119">
            <v>183.87628865979389</v>
          </cell>
          <cell r="AH119">
            <v>2.0206185567010322</v>
          </cell>
          <cell r="AI119">
            <v>6.0618556701030846</v>
          </cell>
          <cell r="AJ119">
            <v>95.979381443298863</v>
          </cell>
          <cell r="AK119">
            <v>1.0103092783505161</v>
          </cell>
          <cell r="AL119">
            <v>3.0309278350515569</v>
          </cell>
          <cell r="AM119">
            <v>2.0206185567010322</v>
          </cell>
          <cell r="AN119">
            <v>0</v>
          </cell>
          <cell r="AO119">
            <v>0</v>
          </cell>
          <cell r="AP119">
            <v>0</v>
          </cell>
          <cell r="AQ119">
            <v>0</v>
          </cell>
          <cell r="AR119">
            <v>0</v>
          </cell>
          <cell r="AS119">
            <v>0</v>
          </cell>
          <cell r="AT119">
            <v>0</v>
          </cell>
          <cell r="AU119">
            <v>0</v>
          </cell>
          <cell r="AV119">
            <v>1.1759999999999999</v>
          </cell>
          <cell r="AW119">
            <v>1.1759999999999999</v>
          </cell>
          <cell r="AX119">
            <v>0</v>
          </cell>
          <cell r="AY119">
            <v>0</v>
          </cell>
          <cell r="AZ119">
            <v>0</v>
          </cell>
          <cell r="BA119">
            <v>0</v>
          </cell>
          <cell r="BB119">
            <v>68.647540983606561</v>
          </cell>
          <cell r="BC119">
            <v>80.729508196721326</v>
          </cell>
          <cell r="BD119">
            <v>0</v>
          </cell>
          <cell r="BE119">
            <v>0</v>
          </cell>
          <cell r="BF119">
            <v>0</v>
          </cell>
          <cell r="BG119">
            <v>0</v>
          </cell>
          <cell r="BH119">
            <v>0</v>
          </cell>
          <cell r="BI119">
            <v>0</v>
          </cell>
          <cell r="BJ119">
            <v>0</v>
          </cell>
          <cell r="BK119">
            <v>0</v>
          </cell>
          <cell r="BL119">
            <v>0.72533231761158001</v>
          </cell>
          <cell r="BM119">
            <v>0</v>
          </cell>
          <cell r="BN119">
            <v>0</v>
          </cell>
          <cell r="BO119">
            <v>1</v>
          </cell>
          <cell r="BP119">
            <v>0</v>
          </cell>
        </row>
        <row r="120">
          <cell r="A120">
            <v>267</v>
          </cell>
          <cell r="B120">
            <v>140887</v>
          </cell>
          <cell r="C120">
            <v>9352027</v>
          </cell>
          <cell r="D120" t="str">
            <v>Hillside Primary School</v>
          </cell>
          <cell r="E120" t="str">
            <v>Primary</v>
          </cell>
          <cell r="F120" t="str">
            <v>Recoupment Academy</v>
          </cell>
          <cell r="G120">
            <v>1</v>
          </cell>
          <cell r="H120">
            <v>0</v>
          </cell>
          <cell r="I120">
            <v>0</v>
          </cell>
          <cell r="J120">
            <v>7</v>
          </cell>
          <cell r="K120">
            <v>0</v>
          </cell>
          <cell r="L120">
            <v>0</v>
          </cell>
          <cell r="M120">
            <v>0</v>
          </cell>
          <cell r="N120">
            <v>518</v>
          </cell>
          <cell r="O120">
            <v>518</v>
          </cell>
          <cell r="P120">
            <v>74</v>
          </cell>
          <cell r="Q120">
            <v>444</v>
          </cell>
          <cell r="R120">
            <v>0</v>
          </cell>
          <cell r="S120">
            <v>0</v>
          </cell>
          <cell r="T120">
            <v>0</v>
          </cell>
          <cell r="U120">
            <v>0</v>
          </cell>
          <cell r="V120">
            <v>0</v>
          </cell>
          <cell r="W120">
            <v>0</v>
          </cell>
          <cell r="X120">
            <v>0</v>
          </cell>
          <cell r="Y120">
            <v>0</v>
          </cell>
          <cell r="Z120">
            <v>0</v>
          </cell>
          <cell r="AA120">
            <v>518</v>
          </cell>
          <cell r="AB120">
            <v>74</v>
          </cell>
          <cell r="AC120">
            <v>153.99999999999983</v>
          </cell>
          <cell r="AD120">
            <v>157.28363636363636</v>
          </cell>
          <cell r="AE120">
            <v>0</v>
          </cell>
          <cell r="AF120">
            <v>0</v>
          </cell>
          <cell r="AG120">
            <v>76.000000000000156</v>
          </cell>
          <cell r="AH120">
            <v>6.9999999999999929</v>
          </cell>
          <cell r="AI120">
            <v>104.00000000000013</v>
          </cell>
          <cell r="AJ120">
            <v>94.999999999999801</v>
          </cell>
          <cell r="AK120">
            <v>217.00000000000006</v>
          </cell>
          <cell r="AL120">
            <v>19.000000000000011</v>
          </cell>
          <cell r="AM120">
            <v>0</v>
          </cell>
          <cell r="AN120">
            <v>0</v>
          </cell>
          <cell r="AO120">
            <v>0</v>
          </cell>
          <cell r="AP120">
            <v>0</v>
          </cell>
          <cell r="AQ120">
            <v>0</v>
          </cell>
          <cell r="AR120">
            <v>0</v>
          </cell>
          <cell r="AS120">
            <v>0</v>
          </cell>
          <cell r="AT120">
            <v>0</v>
          </cell>
          <cell r="AU120">
            <v>63.000000000000199</v>
          </cell>
          <cell r="AV120">
            <v>131.8333333333336</v>
          </cell>
          <cell r="AW120">
            <v>178.50000000000023</v>
          </cell>
          <cell r="AX120">
            <v>0</v>
          </cell>
          <cell r="AY120">
            <v>0</v>
          </cell>
          <cell r="AZ120">
            <v>0</v>
          </cell>
          <cell r="BA120">
            <v>3.7672727272727271</v>
          </cell>
          <cell r="BB120">
            <v>208.65573770491804</v>
          </cell>
          <cell r="BC120">
            <v>243.43169398907105</v>
          </cell>
          <cell r="BD120">
            <v>0</v>
          </cell>
          <cell r="BE120">
            <v>0</v>
          </cell>
          <cell r="BF120">
            <v>0</v>
          </cell>
          <cell r="BG120">
            <v>0</v>
          </cell>
          <cell r="BH120">
            <v>0</v>
          </cell>
          <cell r="BI120">
            <v>0</v>
          </cell>
          <cell r="BJ120">
            <v>27.032185686653897</v>
          </cell>
          <cell r="BK120">
            <v>0</v>
          </cell>
          <cell r="BL120">
            <v>0.52802900295420996</v>
          </cell>
          <cell r="BM120">
            <v>0</v>
          </cell>
          <cell r="BN120">
            <v>0</v>
          </cell>
          <cell r="BO120">
            <v>1</v>
          </cell>
          <cell r="BP120">
            <v>0</v>
          </cell>
        </row>
        <row r="121">
          <cell r="A121">
            <v>423</v>
          </cell>
          <cell r="B121">
            <v>140998</v>
          </cell>
          <cell r="C121">
            <v>9352029</v>
          </cell>
          <cell r="D121" t="str">
            <v>Tollgate Primary School</v>
          </cell>
          <cell r="E121" t="str">
            <v>Primary</v>
          </cell>
          <cell r="F121" t="str">
            <v>Recoupment Academy</v>
          </cell>
          <cell r="G121">
            <v>1</v>
          </cell>
          <cell r="H121">
            <v>0</v>
          </cell>
          <cell r="I121">
            <v>0</v>
          </cell>
          <cell r="J121">
            <v>5</v>
          </cell>
          <cell r="K121">
            <v>0</v>
          </cell>
          <cell r="L121">
            <v>0</v>
          </cell>
          <cell r="M121">
            <v>0</v>
          </cell>
          <cell r="N121">
            <v>272</v>
          </cell>
          <cell r="O121">
            <v>272</v>
          </cell>
          <cell r="P121">
            <v>54</v>
          </cell>
          <cell r="Q121">
            <v>218</v>
          </cell>
          <cell r="R121">
            <v>0</v>
          </cell>
          <cell r="S121">
            <v>0</v>
          </cell>
          <cell r="T121">
            <v>0</v>
          </cell>
          <cell r="U121">
            <v>0</v>
          </cell>
          <cell r="V121">
            <v>0</v>
          </cell>
          <cell r="W121">
            <v>0</v>
          </cell>
          <cell r="X121">
            <v>0</v>
          </cell>
          <cell r="Y121">
            <v>0</v>
          </cell>
          <cell r="Z121">
            <v>0</v>
          </cell>
          <cell r="AA121">
            <v>272</v>
          </cell>
          <cell r="AB121">
            <v>54.4</v>
          </cell>
          <cell r="AC121">
            <v>74.999999999999986</v>
          </cell>
          <cell r="AD121">
            <v>74.999999999999986</v>
          </cell>
          <cell r="AE121">
            <v>0</v>
          </cell>
          <cell r="AF121">
            <v>0</v>
          </cell>
          <cell r="AG121">
            <v>104.00000000000011</v>
          </cell>
          <cell r="AH121">
            <v>68.999999999999915</v>
          </cell>
          <cell r="AI121">
            <v>98.999999999999972</v>
          </cell>
          <cell r="AJ121">
            <v>0</v>
          </cell>
          <cell r="AK121">
            <v>0</v>
          </cell>
          <cell r="AL121">
            <v>0</v>
          </cell>
          <cell r="AM121">
            <v>0</v>
          </cell>
          <cell r="AN121">
            <v>0</v>
          </cell>
          <cell r="AO121">
            <v>0</v>
          </cell>
          <cell r="AP121">
            <v>0</v>
          </cell>
          <cell r="AQ121">
            <v>0</v>
          </cell>
          <cell r="AR121">
            <v>0</v>
          </cell>
          <cell r="AS121">
            <v>0</v>
          </cell>
          <cell r="AT121">
            <v>0</v>
          </cell>
          <cell r="AU121">
            <v>6.2385321100917537</v>
          </cell>
          <cell r="AV121">
            <v>13.724770642201841</v>
          </cell>
          <cell r="AW121">
            <v>22.458715596330265</v>
          </cell>
          <cell r="AX121">
            <v>0</v>
          </cell>
          <cell r="AY121">
            <v>0</v>
          </cell>
          <cell r="AZ121">
            <v>0</v>
          </cell>
          <cell r="BA121">
            <v>0</v>
          </cell>
          <cell r="BB121">
            <v>60.957345971563981</v>
          </cell>
          <cell r="BC121">
            <v>76.056872037914687</v>
          </cell>
          <cell r="BD121">
            <v>0</v>
          </cell>
          <cell r="BE121">
            <v>0</v>
          </cell>
          <cell r="BF121">
            <v>0</v>
          </cell>
          <cell r="BG121">
            <v>0</v>
          </cell>
          <cell r="BH121">
            <v>0</v>
          </cell>
          <cell r="BI121">
            <v>0</v>
          </cell>
          <cell r="BJ121">
            <v>6.0083582089552321</v>
          </cell>
          <cell r="BK121">
            <v>0</v>
          </cell>
          <cell r="BL121">
            <v>0.66741364251700697</v>
          </cell>
          <cell r="BM121">
            <v>0</v>
          </cell>
          <cell r="BN121">
            <v>0</v>
          </cell>
          <cell r="BO121">
            <v>1</v>
          </cell>
          <cell r="BP121">
            <v>0</v>
          </cell>
        </row>
        <row r="122">
          <cell r="A122">
            <v>521</v>
          </cell>
          <cell r="B122">
            <v>142995</v>
          </cell>
          <cell r="C122">
            <v>9352030</v>
          </cell>
          <cell r="D122" t="str">
            <v>Wickhambrook Primary Academy</v>
          </cell>
          <cell r="E122" t="str">
            <v>Primary</v>
          </cell>
          <cell r="F122" t="str">
            <v>Recoupment Academy</v>
          </cell>
          <cell r="G122">
            <v>1</v>
          </cell>
          <cell r="H122">
            <v>0</v>
          </cell>
          <cell r="I122">
            <v>0</v>
          </cell>
          <cell r="J122">
            <v>7</v>
          </cell>
          <cell r="K122">
            <v>0</v>
          </cell>
          <cell r="L122">
            <v>0</v>
          </cell>
          <cell r="M122">
            <v>0</v>
          </cell>
          <cell r="N122">
            <v>179</v>
          </cell>
          <cell r="O122">
            <v>179</v>
          </cell>
          <cell r="P122">
            <v>25</v>
          </cell>
          <cell r="Q122">
            <v>154</v>
          </cell>
          <cell r="R122">
            <v>0</v>
          </cell>
          <cell r="S122">
            <v>0</v>
          </cell>
          <cell r="T122">
            <v>0</v>
          </cell>
          <cell r="U122">
            <v>0</v>
          </cell>
          <cell r="V122">
            <v>0</v>
          </cell>
          <cell r="W122">
            <v>0</v>
          </cell>
          <cell r="X122">
            <v>0</v>
          </cell>
          <cell r="Y122">
            <v>0</v>
          </cell>
          <cell r="Z122">
            <v>0</v>
          </cell>
          <cell r="AA122">
            <v>179</v>
          </cell>
          <cell r="AB122">
            <v>25.571428571428573</v>
          </cell>
          <cell r="AC122">
            <v>18.999999999999993</v>
          </cell>
          <cell r="AD122">
            <v>23.164705882352944</v>
          </cell>
          <cell r="AE122">
            <v>0</v>
          </cell>
          <cell r="AF122">
            <v>0</v>
          </cell>
          <cell r="AG122">
            <v>174.97752808988756</v>
          </cell>
          <cell r="AH122">
            <v>4.022471910112368</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1.1623376623376616</v>
          </cell>
          <cell r="AW122">
            <v>1.1623376623376616</v>
          </cell>
          <cell r="AX122">
            <v>0</v>
          </cell>
          <cell r="AY122">
            <v>0</v>
          </cell>
          <cell r="AZ122">
            <v>0</v>
          </cell>
          <cell r="BA122">
            <v>3.1588235294117646</v>
          </cell>
          <cell r="BB122">
            <v>37.430555555555557</v>
          </cell>
          <cell r="BC122">
            <v>43.506944444444443</v>
          </cell>
          <cell r="BD122">
            <v>0</v>
          </cell>
          <cell r="BE122">
            <v>0</v>
          </cell>
          <cell r="BF122">
            <v>0</v>
          </cell>
          <cell r="BG122">
            <v>0</v>
          </cell>
          <cell r="BH122">
            <v>0</v>
          </cell>
          <cell r="BI122">
            <v>0</v>
          </cell>
          <cell r="BJ122">
            <v>0</v>
          </cell>
          <cell r="BK122">
            <v>0</v>
          </cell>
          <cell r="BL122">
            <v>3.5468822923076901</v>
          </cell>
          <cell r="BM122">
            <v>0</v>
          </cell>
          <cell r="BN122">
            <v>0</v>
          </cell>
          <cell r="BO122">
            <v>1</v>
          </cell>
          <cell r="BP122">
            <v>0</v>
          </cell>
        </row>
        <row r="123">
          <cell r="A123">
            <v>522</v>
          </cell>
          <cell r="B123">
            <v>142566</v>
          </cell>
          <cell r="C123">
            <v>9352031</v>
          </cell>
          <cell r="D123" t="str">
            <v>Woolpit Primary Academy</v>
          </cell>
          <cell r="E123" t="str">
            <v>Primary</v>
          </cell>
          <cell r="F123" t="str">
            <v>Recoupment Academy</v>
          </cell>
          <cell r="G123">
            <v>1</v>
          </cell>
          <cell r="H123">
            <v>0</v>
          </cell>
          <cell r="I123">
            <v>0</v>
          </cell>
          <cell r="J123">
            <v>7</v>
          </cell>
          <cell r="K123">
            <v>0</v>
          </cell>
          <cell r="L123">
            <v>0</v>
          </cell>
          <cell r="M123">
            <v>0</v>
          </cell>
          <cell r="N123">
            <v>116</v>
          </cell>
          <cell r="O123">
            <v>116</v>
          </cell>
          <cell r="P123">
            <v>13</v>
          </cell>
          <cell r="Q123">
            <v>103</v>
          </cell>
          <cell r="R123">
            <v>0</v>
          </cell>
          <cell r="S123">
            <v>0</v>
          </cell>
          <cell r="T123">
            <v>0</v>
          </cell>
          <cell r="U123">
            <v>0</v>
          </cell>
          <cell r="V123">
            <v>0</v>
          </cell>
          <cell r="W123">
            <v>0</v>
          </cell>
          <cell r="X123">
            <v>0</v>
          </cell>
          <cell r="Y123">
            <v>0</v>
          </cell>
          <cell r="Z123">
            <v>0</v>
          </cell>
          <cell r="AA123">
            <v>116</v>
          </cell>
          <cell r="AB123">
            <v>16.571428571428573</v>
          </cell>
          <cell r="AC123">
            <v>43.999999999999979</v>
          </cell>
          <cell r="AD123">
            <v>43.999999999999979</v>
          </cell>
          <cell r="AE123">
            <v>0</v>
          </cell>
          <cell r="AF123">
            <v>0</v>
          </cell>
          <cell r="AG123">
            <v>111.00000000000001</v>
          </cell>
          <cell r="AH123">
            <v>4.0000000000000053</v>
          </cell>
          <cell r="AI123">
            <v>0.99999999999999956</v>
          </cell>
          <cell r="AJ123">
            <v>0</v>
          </cell>
          <cell r="AK123">
            <v>0</v>
          </cell>
          <cell r="AL123">
            <v>0</v>
          </cell>
          <cell r="AM123">
            <v>0</v>
          </cell>
          <cell r="AN123">
            <v>0</v>
          </cell>
          <cell r="AO123">
            <v>0</v>
          </cell>
          <cell r="AP123">
            <v>0</v>
          </cell>
          <cell r="AQ123">
            <v>0</v>
          </cell>
          <cell r="AR123">
            <v>0</v>
          </cell>
          <cell r="AS123">
            <v>0</v>
          </cell>
          <cell r="AT123">
            <v>0</v>
          </cell>
          <cell r="AU123">
            <v>1.1262135922330099</v>
          </cell>
          <cell r="AV123">
            <v>3.3786407766990281</v>
          </cell>
          <cell r="AW123">
            <v>4.5048543689320413</v>
          </cell>
          <cell r="AX123">
            <v>0</v>
          </cell>
          <cell r="AY123">
            <v>0</v>
          </cell>
          <cell r="AZ123">
            <v>0</v>
          </cell>
          <cell r="BA123">
            <v>0</v>
          </cell>
          <cell r="BB123">
            <v>29</v>
          </cell>
          <cell r="BC123">
            <v>32.660194174757279</v>
          </cell>
          <cell r="BD123">
            <v>0</v>
          </cell>
          <cell r="BE123">
            <v>0</v>
          </cell>
          <cell r="BF123">
            <v>0</v>
          </cell>
          <cell r="BG123">
            <v>0</v>
          </cell>
          <cell r="BH123">
            <v>0</v>
          </cell>
          <cell r="BI123">
            <v>0</v>
          </cell>
          <cell r="BJ123">
            <v>4.0000000000000563E-2</v>
          </cell>
          <cell r="BK123">
            <v>0</v>
          </cell>
          <cell r="BL123">
            <v>1.4743495499999999</v>
          </cell>
          <cell r="BM123">
            <v>0</v>
          </cell>
          <cell r="BN123">
            <v>0</v>
          </cell>
          <cell r="BO123">
            <v>1</v>
          </cell>
          <cell r="BP123">
            <v>0</v>
          </cell>
        </row>
        <row r="124">
          <cell r="A124">
            <v>454</v>
          </cell>
          <cell r="B124">
            <v>138161</v>
          </cell>
          <cell r="C124">
            <v>9352036</v>
          </cell>
          <cell r="D124" t="str">
            <v>Place Farm Primary Academy</v>
          </cell>
          <cell r="E124" t="str">
            <v>Primary</v>
          </cell>
          <cell r="F124" t="str">
            <v>Recoupment Academy</v>
          </cell>
          <cell r="G124">
            <v>1</v>
          </cell>
          <cell r="H124">
            <v>0</v>
          </cell>
          <cell r="I124">
            <v>0</v>
          </cell>
          <cell r="J124">
            <v>7</v>
          </cell>
          <cell r="K124">
            <v>0</v>
          </cell>
          <cell r="L124">
            <v>0</v>
          </cell>
          <cell r="M124">
            <v>0</v>
          </cell>
          <cell r="N124">
            <v>385</v>
          </cell>
          <cell r="O124">
            <v>385</v>
          </cell>
          <cell r="P124">
            <v>42</v>
          </cell>
          <cell r="Q124">
            <v>343</v>
          </cell>
          <cell r="R124">
            <v>0</v>
          </cell>
          <cell r="S124">
            <v>0</v>
          </cell>
          <cell r="T124">
            <v>0</v>
          </cell>
          <cell r="U124">
            <v>0</v>
          </cell>
          <cell r="V124">
            <v>0</v>
          </cell>
          <cell r="W124">
            <v>0</v>
          </cell>
          <cell r="X124">
            <v>0</v>
          </cell>
          <cell r="Y124">
            <v>0</v>
          </cell>
          <cell r="Z124">
            <v>0</v>
          </cell>
          <cell r="AA124">
            <v>385</v>
          </cell>
          <cell r="AB124">
            <v>55</v>
          </cell>
          <cell r="AC124">
            <v>95.000000000000099</v>
          </cell>
          <cell r="AD124">
            <v>95.000000000000099</v>
          </cell>
          <cell r="AE124">
            <v>0</v>
          </cell>
          <cell r="AF124">
            <v>0</v>
          </cell>
          <cell r="AG124">
            <v>241.2532637075719</v>
          </cell>
          <cell r="AH124">
            <v>124.64751958224528</v>
          </cell>
          <cell r="AI124">
            <v>19.099216710182763</v>
          </cell>
          <cell r="AJ124">
            <v>0</v>
          </cell>
          <cell r="AK124">
            <v>0</v>
          </cell>
          <cell r="AL124">
            <v>0</v>
          </cell>
          <cell r="AM124">
            <v>0</v>
          </cell>
          <cell r="AN124">
            <v>0</v>
          </cell>
          <cell r="AO124">
            <v>0</v>
          </cell>
          <cell r="AP124">
            <v>0</v>
          </cell>
          <cell r="AQ124">
            <v>0</v>
          </cell>
          <cell r="AR124">
            <v>0</v>
          </cell>
          <cell r="AS124">
            <v>0</v>
          </cell>
          <cell r="AT124">
            <v>0</v>
          </cell>
          <cell r="AU124">
            <v>10.131578947368416</v>
          </cell>
          <cell r="AV124">
            <v>14.634502923976589</v>
          </cell>
          <cell r="AW124">
            <v>28.143274853801184</v>
          </cell>
          <cell r="AX124">
            <v>0</v>
          </cell>
          <cell r="AY124">
            <v>0</v>
          </cell>
          <cell r="AZ124">
            <v>0</v>
          </cell>
          <cell r="BA124">
            <v>0</v>
          </cell>
          <cell r="BB124">
            <v>101.89117647058823</v>
          </cell>
          <cell r="BC124">
            <v>114.36764705882354</v>
          </cell>
          <cell r="BD124">
            <v>0</v>
          </cell>
          <cell r="BE124">
            <v>0</v>
          </cell>
          <cell r="BF124">
            <v>0</v>
          </cell>
          <cell r="BG124">
            <v>0</v>
          </cell>
          <cell r="BH124">
            <v>0</v>
          </cell>
          <cell r="BI124">
            <v>0</v>
          </cell>
          <cell r="BJ124">
            <v>0</v>
          </cell>
          <cell r="BK124">
            <v>0</v>
          </cell>
          <cell r="BL124">
            <v>0.44091627012987</v>
          </cell>
          <cell r="BM124">
            <v>0</v>
          </cell>
          <cell r="BN124">
            <v>0</v>
          </cell>
          <cell r="BO124">
            <v>1</v>
          </cell>
          <cell r="BP124">
            <v>0</v>
          </cell>
        </row>
        <row r="125">
          <cell r="A125">
            <v>450</v>
          </cell>
          <cell r="B125">
            <v>141546</v>
          </cell>
          <cell r="C125">
            <v>9352040</v>
          </cell>
          <cell r="D125" t="str">
            <v>Burton End Primary Academy</v>
          </cell>
          <cell r="E125" t="str">
            <v>Primary</v>
          </cell>
          <cell r="F125" t="str">
            <v>Recoupment Academy</v>
          </cell>
          <cell r="G125">
            <v>1</v>
          </cell>
          <cell r="H125">
            <v>0</v>
          </cell>
          <cell r="I125">
            <v>0</v>
          </cell>
          <cell r="J125">
            <v>7</v>
          </cell>
          <cell r="K125">
            <v>0</v>
          </cell>
          <cell r="L125">
            <v>0</v>
          </cell>
          <cell r="M125">
            <v>0</v>
          </cell>
          <cell r="N125">
            <v>370</v>
          </cell>
          <cell r="O125">
            <v>370</v>
          </cell>
          <cell r="P125">
            <v>45</v>
          </cell>
          <cell r="Q125">
            <v>325</v>
          </cell>
          <cell r="R125">
            <v>0</v>
          </cell>
          <cell r="S125">
            <v>0</v>
          </cell>
          <cell r="T125">
            <v>0</v>
          </cell>
          <cell r="U125">
            <v>0</v>
          </cell>
          <cell r="V125">
            <v>0</v>
          </cell>
          <cell r="W125">
            <v>0</v>
          </cell>
          <cell r="X125">
            <v>0</v>
          </cell>
          <cell r="Y125">
            <v>0</v>
          </cell>
          <cell r="Z125">
            <v>0</v>
          </cell>
          <cell r="AA125">
            <v>370</v>
          </cell>
          <cell r="AB125">
            <v>52.857142857142854</v>
          </cell>
          <cell r="AC125">
            <v>71.000000000000043</v>
          </cell>
          <cell r="AD125">
            <v>71.000000000000043</v>
          </cell>
          <cell r="AE125">
            <v>0</v>
          </cell>
          <cell r="AF125">
            <v>0</v>
          </cell>
          <cell r="AG125">
            <v>233.00000000000009</v>
          </cell>
          <cell r="AH125">
            <v>125.00000000000006</v>
          </cell>
          <cell r="AI125">
            <v>11.999999999999988</v>
          </cell>
          <cell r="AJ125">
            <v>0</v>
          </cell>
          <cell r="AK125">
            <v>0</v>
          </cell>
          <cell r="AL125">
            <v>0</v>
          </cell>
          <cell r="AM125">
            <v>0</v>
          </cell>
          <cell r="AN125">
            <v>0</v>
          </cell>
          <cell r="AO125">
            <v>0</v>
          </cell>
          <cell r="AP125">
            <v>0</v>
          </cell>
          <cell r="AQ125">
            <v>0</v>
          </cell>
          <cell r="AR125">
            <v>0</v>
          </cell>
          <cell r="AS125">
            <v>0</v>
          </cell>
          <cell r="AT125">
            <v>0</v>
          </cell>
          <cell r="AU125">
            <v>9.107692307692302</v>
          </cell>
          <cell r="AV125">
            <v>15.938461538461548</v>
          </cell>
          <cell r="AW125">
            <v>22.769230769230756</v>
          </cell>
          <cell r="AX125">
            <v>0</v>
          </cell>
          <cell r="AY125">
            <v>0</v>
          </cell>
          <cell r="AZ125">
            <v>0</v>
          </cell>
          <cell r="BA125">
            <v>0</v>
          </cell>
          <cell r="BB125">
            <v>96.257961783439484</v>
          </cell>
          <cell r="BC125">
            <v>109.5859872611465</v>
          </cell>
          <cell r="BD125">
            <v>0</v>
          </cell>
          <cell r="BE125">
            <v>0</v>
          </cell>
          <cell r="BF125">
            <v>0</v>
          </cell>
          <cell r="BG125">
            <v>0</v>
          </cell>
          <cell r="BH125">
            <v>0</v>
          </cell>
          <cell r="BI125">
            <v>0</v>
          </cell>
          <cell r="BJ125">
            <v>0</v>
          </cell>
          <cell r="BK125">
            <v>0</v>
          </cell>
          <cell r="BL125">
            <v>0.41468893396501499</v>
          </cell>
          <cell r="BM125">
            <v>0</v>
          </cell>
          <cell r="BN125">
            <v>0</v>
          </cell>
          <cell r="BO125">
            <v>1</v>
          </cell>
          <cell r="BP125">
            <v>0</v>
          </cell>
        </row>
        <row r="126">
          <cell r="A126">
            <v>52</v>
          </cell>
          <cell r="B126">
            <v>141172</v>
          </cell>
          <cell r="C126">
            <v>9352043</v>
          </cell>
          <cell r="D126" t="str">
            <v>Kessingland Church of England Primary Academy</v>
          </cell>
          <cell r="E126" t="str">
            <v>Primary</v>
          </cell>
          <cell r="F126" t="str">
            <v>Recoupment Academy</v>
          </cell>
          <cell r="G126">
            <v>1</v>
          </cell>
          <cell r="H126">
            <v>0</v>
          </cell>
          <cell r="I126">
            <v>0</v>
          </cell>
          <cell r="J126">
            <v>7</v>
          </cell>
          <cell r="K126">
            <v>0</v>
          </cell>
          <cell r="L126">
            <v>0</v>
          </cell>
          <cell r="M126">
            <v>0</v>
          </cell>
          <cell r="N126">
            <v>214</v>
          </cell>
          <cell r="O126">
            <v>214</v>
          </cell>
          <cell r="P126">
            <v>29</v>
          </cell>
          <cell r="Q126">
            <v>185</v>
          </cell>
          <cell r="R126">
            <v>0</v>
          </cell>
          <cell r="S126">
            <v>0</v>
          </cell>
          <cell r="T126">
            <v>0</v>
          </cell>
          <cell r="U126">
            <v>0</v>
          </cell>
          <cell r="V126">
            <v>0</v>
          </cell>
          <cell r="W126">
            <v>0</v>
          </cell>
          <cell r="X126">
            <v>0</v>
          </cell>
          <cell r="Y126">
            <v>0</v>
          </cell>
          <cell r="Z126">
            <v>0</v>
          </cell>
          <cell r="AA126">
            <v>214</v>
          </cell>
          <cell r="AB126">
            <v>30.571428571428573</v>
          </cell>
          <cell r="AC126">
            <v>83.999999999999943</v>
          </cell>
          <cell r="AD126">
            <v>99.556521739130432</v>
          </cell>
          <cell r="AE126">
            <v>0</v>
          </cell>
          <cell r="AF126">
            <v>0</v>
          </cell>
          <cell r="AG126">
            <v>67.632075471698187</v>
          </cell>
          <cell r="AH126">
            <v>81.764150943396189</v>
          </cell>
          <cell r="AI126">
            <v>4.0377358490566069</v>
          </cell>
          <cell r="AJ126">
            <v>56.52830188679237</v>
          </cell>
          <cell r="AK126">
            <v>0</v>
          </cell>
          <cell r="AL126">
            <v>1.0094339622641506</v>
          </cell>
          <cell r="AM126">
            <v>3.0283018867924496</v>
          </cell>
          <cell r="AN126">
            <v>0</v>
          </cell>
          <cell r="AO126">
            <v>0</v>
          </cell>
          <cell r="AP126">
            <v>0</v>
          </cell>
          <cell r="AQ126">
            <v>0</v>
          </cell>
          <cell r="AR126">
            <v>0</v>
          </cell>
          <cell r="AS126">
            <v>0</v>
          </cell>
          <cell r="AT126">
            <v>0</v>
          </cell>
          <cell r="AU126">
            <v>1.1567567567567578</v>
          </cell>
          <cell r="AV126">
            <v>2.3135135135135112</v>
          </cell>
          <cell r="AW126">
            <v>5.783783783783778</v>
          </cell>
          <cell r="AX126">
            <v>0</v>
          </cell>
          <cell r="AY126">
            <v>0</v>
          </cell>
          <cell r="AZ126">
            <v>0</v>
          </cell>
          <cell r="BA126">
            <v>0.93043478260869561</v>
          </cell>
          <cell r="BB126">
            <v>68.212290502793294</v>
          </cell>
          <cell r="BC126">
            <v>78.905027932960891</v>
          </cell>
          <cell r="BD126">
            <v>0</v>
          </cell>
          <cell r="BE126">
            <v>0</v>
          </cell>
          <cell r="BF126">
            <v>0</v>
          </cell>
          <cell r="BG126">
            <v>0</v>
          </cell>
          <cell r="BH126">
            <v>0</v>
          </cell>
          <cell r="BI126">
            <v>0</v>
          </cell>
          <cell r="BJ126">
            <v>1.2257276995305091</v>
          </cell>
          <cell r="BK126">
            <v>0</v>
          </cell>
          <cell r="BL126">
            <v>1.93500494730769</v>
          </cell>
          <cell r="BM126">
            <v>0</v>
          </cell>
          <cell r="BN126">
            <v>0</v>
          </cell>
          <cell r="BO126">
            <v>1</v>
          </cell>
          <cell r="BP126">
            <v>0</v>
          </cell>
        </row>
        <row r="127">
          <cell r="A127">
            <v>447</v>
          </cell>
          <cell r="B127">
            <v>141371</v>
          </cell>
          <cell r="C127">
            <v>9352047</v>
          </cell>
          <cell r="D127" t="str">
            <v>Coupals Primary Academy</v>
          </cell>
          <cell r="E127" t="str">
            <v>Primary</v>
          </cell>
          <cell r="F127" t="str">
            <v>Recoupment Academy</v>
          </cell>
          <cell r="G127">
            <v>1</v>
          </cell>
          <cell r="H127">
            <v>0</v>
          </cell>
          <cell r="I127">
            <v>0</v>
          </cell>
          <cell r="J127">
            <v>7</v>
          </cell>
          <cell r="K127">
            <v>0</v>
          </cell>
          <cell r="L127">
            <v>0</v>
          </cell>
          <cell r="M127">
            <v>0</v>
          </cell>
          <cell r="N127">
            <v>319</v>
          </cell>
          <cell r="O127">
            <v>319</v>
          </cell>
          <cell r="P127">
            <v>51</v>
          </cell>
          <cell r="Q127">
            <v>268</v>
          </cell>
          <cell r="R127">
            <v>0</v>
          </cell>
          <cell r="S127">
            <v>0</v>
          </cell>
          <cell r="T127">
            <v>0</v>
          </cell>
          <cell r="U127">
            <v>0</v>
          </cell>
          <cell r="V127">
            <v>0</v>
          </cell>
          <cell r="W127">
            <v>0</v>
          </cell>
          <cell r="X127">
            <v>0</v>
          </cell>
          <cell r="Y127">
            <v>0</v>
          </cell>
          <cell r="Z127">
            <v>0</v>
          </cell>
          <cell r="AA127">
            <v>319</v>
          </cell>
          <cell r="AB127">
            <v>45.571428571428569</v>
          </cell>
          <cell r="AC127">
            <v>62.000000000000043</v>
          </cell>
          <cell r="AD127">
            <v>65.926666666666662</v>
          </cell>
          <cell r="AE127">
            <v>0</v>
          </cell>
          <cell r="AF127">
            <v>0</v>
          </cell>
          <cell r="AG127">
            <v>298.87381703470038</v>
          </cell>
          <cell r="AH127">
            <v>12.075709779179823</v>
          </cell>
          <cell r="AI127">
            <v>8.0504731861198717</v>
          </cell>
          <cell r="AJ127">
            <v>0</v>
          </cell>
          <cell r="AK127">
            <v>0</v>
          </cell>
          <cell r="AL127">
            <v>0</v>
          </cell>
          <cell r="AM127">
            <v>0</v>
          </cell>
          <cell r="AN127">
            <v>0</v>
          </cell>
          <cell r="AO127">
            <v>0</v>
          </cell>
          <cell r="AP127">
            <v>0</v>
          </cell>
          <cell r="AQ127">
            <v>0</v>
          </cell>
          <cell r="AR127">
            <v>0</v>
          </cell>
          <cell r="AS127">
            <v>0</v>
          </cell>
          <cell r="AT127">
            <v>0</v>
          </cell>
          <cell r="AU127">
            <v>2.3805970149253732</v>
          </cell>
          <cell r="AV127">
            <v>10.712686567164177</v>
          </cell>
          <cell r="AW127">
            <v>17.854477611940283</v>
          </cell>
          <cell r="AX127">
            <v>0</v>
          </cell>
          <cell r="AY127">
            <v>0</v>
          </cell>
          <cell r="AZ127">
            <v>0</v>
          </cell>
          <cell r="BA127">
            <v>2.1266666666666669</v>
          </cell>
          <cell r="BB127">
            <v>86.217054263565899</v>
          </cell>
          <cell r="BC127">
            <v>102.62403100775194</v>
          </cell>
          <cell r="BD127">
            <v>0</v>
          </cell>
          <cell r="BE127">
            <v>0</v>
          </cell>
          <cell r="BF127">
            <v>0</v>
          </cell>
          <cell r="BG127">
            <v>0</v>
          </cell>
          <cell r="BH127">
            <v>0</v>
          </cell>
          <cell r="BI127">
            <v>0</v>
          </cell>
          <cell r="BJ127">
            <v>0</v>
          </cell>
          <cell r="BK127">
            <v>0</v>
          </cell>
          <cell r="BL127">
            <v>0.637308368447837</v>
          </cell>
          <cell r="BM127">
            <v>0</v>
          </cell>
          <cell r="BN127">
            <v>0</v>
          </cell>
          <cell r="BO127">
            <v>1</v>
          </cell>
          <cell r="BP127">
            <v>0</v>
          </cell>
        </row>
        <row r="128">
          <cell r="A128">
            <v>251</v>
          </cell>
          <cell r="B128">
            <v>141372</v>
          </cell>
          <cell r="C128">
            <v>9352048</v>
          </cell>
          <cell r="D128" t="str">
            <v>Castle Hill Infant School</v>
          </cell>
          <cell r="E128" t="str">
            <v>Primary</v>
          </cell>
          <cell r="F128" t="str">
            <v>Recoupment Academy</v>
          </cell>
          <cell r="G128">
            <v>1</v>
          </cell>
          <cell r="H128">
            <v>0</v>
          </cell>
          <cell r="I128">
            <v>0</v>
          </cell>
          <cell r="J128">
            <v>3</v>
          </cell>
          <cell r="K128">
            <v>0</v>
          </cell>
          <cell r="L128">
            <v>0</v>
          </cell>
          <cell r="M128">
            <v>0</v>
          </cell>
          <cell r="N128">
            <v>204</v>
          </cell>
          <cell r="O128">
            <v>204</v>
          </cell>
          <cell r="P128">
            <v>80</v>
          </cell>
          <cell r="Q128">
            <v>124</v>
          </cell>
          <cell r="R128">
            <v>0</v>
          </cell>
          <cell r="S128">
            <v>0</v>
          </cell>
          <cell r="T128">
            <v>0</v>
          </cell>
          <cell r="U128">
            <v>0</v>
          </cell>
          <cell r="V128">
            <v>0</v>
          </cell>
          <cell r="W128">
            <v>0</v>
          </cell>
          <cell r="X128">
            <v>0</v>
          </cell>
          <cell r="Y128">
            <v>0</v>
          </cell>
          <cell r="Z128">
            <v>0</v>
          </cell>
          <cell r="AA128">
            <v>204</v>
          </cell>
          <cell r="AB128">
            <v>68</v>
          </cell>
          <cell r="AC128">
            <v>45.999999999999922</v>
          </cell>
          <cell r="AD128">
            <v>45.999999999999922</v>
          </cell>
          <cell r="AE128">
            <v>0</v>
          </cell>
          <cell r="AF128">
            <v>0</v>
          </cell>
          <cell r="AG128">
            <v>92.000000000000043</v>
          </cell>
          <cell r="AH128">
            <v>7.0000000000000044</v>
          </cell>
          <cell r="AI128">
            <v>8</v>
          </cell>
          <cell r="AJ128">
            <v>19.999999999999996</v>
          </cell>
          <cell r="AK128">
            <v>74.999999999999915</v>
          </cell>
          <cell r="AL128">
            <v>2</v>
          </cell>
          <cell r="AM128">
            <v>0</v>
          </cell>
          <cell r="AN128">
            <v>0</v>
          </cell>
          <cell r="AO128">
            <v>0</v>
          </cell>
          <cell r="AP128">
            <v>0</v>
          </cell>
          <cell r="AQ128">
            <v>0</v>
          </cell>
          <cell r="AR128">
            <v>0</v>
          </cell>
          <cell r="AS128">
            <v>0</v>
          </cell>
          <cell r="AT128">
            <v>0</v>
          </cell>
          <cell r="AU128">
            <v>14.806451612903221</v>
          </cell>
          <cell r="AV128">
            <v>31.25806451612905</v>
          </cell>
          <cell r="AW128">
            <v>31.25806451612905</v>
          </cell>
          <cell r="AX128">
            <v>0</v>
          </cell>
          <cell r="AY128">
            <v>0</v>
          </cell>
          <cell r="AZ128">
            <v>0</v>
          </cell>
          <cell r="BA128">
            <v>0.97142857142857153</v>
          </cell>
          <cell r="BB128">
            <v>39.454545454545453</v>
          </cell>
          <cell r="BC128">
            <v>64.909090909090907</v>
          </cell>
          <cell r="BD128">
            <v>0</v>
          </cell>
          <cell r="BE128">
            <v>0</v>
          </cell>
          <cell r="BF128">
            <v>0</v>
          </cell>
          <cell r="BG128">
            <v>0</v>
          </cell>
          <cell r="BH128">
            <v>0</v>
          </cell>
          <cell r="BI128">
            <v>0</v>
          </cell>
          <cell r="BJ128">
            <v>0</v>
          </cell>
          <cell r="BK128">
            <v>0</v>
          </cell>
          <cell r="BL128">
            <v>0.41609745314685298</v>
          </cell>
          <cell r="BM128">
            <v>0</v>
          </cell>
          <cell r="BN128">
            <v>0</v>
          </cell>
          <cell r="BO128">
            <v>1</v>
          </cell>
          <cell r="BP128">
            <v>0</v>
          </cell>
        </row>
        <row r="129">
          <cell r="A129">
            <v>252</v>
          </cell>
          <cell r="B129">
            <v>141373</v>
          </cell>
          <cell r="C129">
            <v>9352050</v>
          </cell>
          <cell r="D129" t="str">
            <v>Castle Hill Junior School</v>
          </cell>
          <cell r="E129" t="str">
            <v>Primary</v>
          </cell>
          <cell r="F129" t="str">
            <v>Recoupment Academy</v>
          </cell>
          <cell r="G129">
            <v>1</v>
          </cell>
          <cell r="H129">
            <v>0</v>
          </cell>
          <cell r="I129">
            <v>0</v>
          </cell>
          <cell r="J129">
            <v>4</v>
          </cell>
          <cell r="K129">
            <v>0</v>
          </cell>
          <cell r="L129">
            <v>0</v>
          </cell>
          <cell r="M129">
            <v>0</v>
          </cell>
          <cell r="N129">
            <v>316</v>
          </cell>
          <cell r="O129">
            <v>316</v>
          </cell>
          <cell r="P129">
            <v>0</v>
          </cell>
          <cell r="Q129">
            <v>316</v>
          </cell>
          <cell r="R129">
            <v>0</v>
          </cell>
          <cell r="S129">
            <v>0</v>
          </cell>
          <cell r="T129">
            <v>0</v>
          </cell>
          <cell r="U129">
            <v>0</v>
          </cell>
          <cell r="V129">
            <v>0</v>
          </cell>
          <cell r="W129">
            <v>0</v>
          </cell>
          <cell r="X129">
            <v>0</v>
          </cell>
          <cell r="Y129">
            <v>0</v>
          </cell>
          <cell r="Z129">
            <v>0</v>
          </cell>
          <cell r="AA129">
            <v>316</v>
          </cell>
          <cell r="AB129">
            <v>79</v>
          </cell>
          <cell r="AC129">
            <v>82.000000000000014</v>
          </cell>
          <cell r="AD129">
            <v>89.862499999999997</v>
          </cell>
          <cell r="AE129">
            <v>0</v>
          </cell>
          <cell r="AF129">
            <v>0</v>
          </cell>
          <cell r="AG129">
            <v>158.99999999999989</v>
          </cell>
          <cell r="AH129">
            <v>8.999999999999984</v>
          </cell>
          <cell r="AI129">
            <v>17.000000000000007</v>
          </cell>
          <cell r="AJ129">
            <v>20.999999999999986</v>
          </cell>
          <cell r="AK129">
            <v>107.99999999999994</v>
          </cell>
          <cell r="AL129">
            <v>1.9999999999999991</v>
          </cell>
          <cell r="AM129">
            <v>0</v>
          </cell>
          <cell r="AN129">
            <v>0</v>
          </cell>
          <cell r="AO129">
            <v>0</v>
          </cell>
          <cell r="AP129">
            <v>0</v>
          </cell>
          <cell r="AQ129">
            <v>0</v>
          </cell>
          <cell r="AR129">
            <v>0</v>
          </cell>
          <cell r="AS129">
            <v>0</v>
          </cell>
          <cell r="AT129">
            <v>0</v>
          </cell>
          <cell r="AU129">
            <v>2.0063492063492068</v>
          </cell>
          <cell r="AV129">
            <v>6.0190476190476039</v>
          </cell>
          <cell r="AW129">
            <v>20.063492063492067</v>
          </cell>
          <cell r="AX129">
            <v>0</v>
          </cell>
          <cell r="AY129">
            <v>0</v>
          </cell>
          <cell r="AZ129">
            <v>0</v>
          </cell>
          <cell r="BA129">
            <v>0</v>
          </cell>
          <cell r="BB129">
            <v>91.473684210526315</v>
          </cell>
          <cell r="BC129">
            <v>91.473684210526315</v>
          </cell>
          <cell r="BD129">
            <v>0</v>
          </cell>
          <cell r="BE129">
            <v>0</v>
          </cell>
          <cell r="BF129">
            <v>0</v>
          </cell>
          <cell r="BG129">
            <v>0</v>
          </cell>
          <cell r="BH129">
            <v>0</v>
          </cell>
          <cell r="BI129">
            <v>0</v>
          </cell>
          <cell r="BJ129">
            <v>0</v>
          </cell>
          <cell r="BK129">
            <v>0</v>
          </cell>
          <cell r="BL129">
            <v>0.39773053644444401</v>
          </cell>
          <cell r="BM129">
            <v>0</v>
          </cell>
          <cell r="BN129">
            <v>0</v>
          </cell>
          <cell r="BO129">
            <v>1</v>
          </cell>
          <cell r="BP129">
            <v>0</v>
          </cell>
        </row>
        <row r="130">
          <cell r="A130">
            <v>440</v>
          </cell>
          <cell r="B130">
            <v>141406</v>
          </cell>
          <cell r="C130">
            <v>9352051</v>
          </cell>
          <cell r="D130" t="str">
            <v>Glemsford Primary Academy</v>
          </cell>
          <cell r="E130" t="str">
            <v>Primary</v>
          </cell>
          <cell r="F130" t="str">
            <v>Recoupment Academy</v>
          </cell>
          <cell r="G130">
            <v>1</v>
          </cell>
          <cell r="H130">
            <v>0</v>
          </cell>
          <cell r="I130">
            <v>0</v>
          </cell>
          <cell r="J130">
            <v>7</v>
          </cell>
          <cell r="K130">
            <v>0</v>
          </cell>
          <cell r="L130">
            <v>0</v>
          </cell>
          <cell r="M130">
            <v>0</v>
          </cell>
          <cell r="N130">
            <v>206</v>
          </cell>
          <cell r="O130">
            <v>206</v>
          </cell>
          <cell r="P130">
            <v>30</v>
          </cell>
          <cell r="Q130">
            <v>176</v>
          </cell>
          <cell r="R130">
            <v>0</v>
          </cell>
          <cell r="S130">
            <v>0</v>
          </cell>
          <cell r="T130">
            <v>0</v>
          </cell>
          <cell r="U130">
            <v>0</v>
          </cell>
          <cell r="V130">
            <v>0</v>
          </cell>
          <cell r="W130">
            <v>0</v>
          </cell>
          <cell r="X130">
            <v>0</v>
          </cell>
          <cell r="Y130">
            <v>0</v>
          </cell>
          <cell r="Z130">
            <v>0</v>
          </cell>
          <cell r="AA130">
            <v>206</v>
          </cell>
          <cell r="AB130">
            <v>29.428571428571427</v>
          </cell>
          <cell r="AC130">
            <v>38.000000000000057</v>
          </cell>
          <cell r="AD130">
            <v>45.219512195121951</v>
          </cell>
          <cell r="AE130">
            <v>0</v>
          </cell>
          <cell r="AF130">
            <v>0</v>
          </cell>
          <cell r="AG130">
            <v>99.482926829268365</v>
          </cell>
          <cell r="AH130">
            <v>106.51707317073163</v>
          </cell>
          <cell r="AI130">
            <v>0</v>
          </cell>
          <cell r="AJ130">
            <v>0</v>
          </cell>
          <cell r="AK130">
            <v>0</v>
          </cell>
          <cell r="AL130">
            <v>0</v>
          </cell>
          <cell r="AM130">
            <v>0</v>
          </cell>
          <cell r="AN130">
            <v>0</v>
          </cell>
          <cell r="AO130">
            <v>0</v>
          </cell>
          <cell r="AP130">
            <v>0</v>
          </cell>
          <cell r="AQ130">
            <v>0</v>
          </cell>
          <cell r="AR130">
            <v>0</v>
          </cell>
          <cell r="AS130">
            <v>0</v>
          </cell>
          <cell r="AT130">
            <v>0</v>
          </cell>
          <cell r="AU130">
            <v>1.1704545454545452</v>
          </cell>
          <cell r="AV130">
            <v>2.3409090909090984</v>
          </cell>
          <cell r="AW130">
            <v>2.3409090909090984</v>
          </cell>
          <cell r="AX130">
            <v>0</v>
          </cell>
          <cell r="AY130">
            <v>0</v>
          </cell>
          <cell r="AZ130">
            <v>0</v>
          </cell>
          <cell r="BA130">
            <v>2.0097560975609756</v>
          </cell>
          <cell r="BB130">
            <v>45.286549707602333</v>
          </cell>
          <cell r="BC130">
            <v>53.005847953216374</v>
          </cell>
          <cell r="BD130">
            <v>0</v>
          </cell>
          <cell r="BE130">
            <v>0</v>
          </cell>
          <cell r="BF130">
            <v>0</v>
          </cell>
          <cell r="BG130">
            <v>0</v>
          </cell>
          <cell r="BH130">
            <v>0</v>
          </cell>
          <cell r="BI130">
            <v>0</v>
          </cell>
          <cell r="BJ130">
            <v>0</v>
          </cell>
          <cell r="BK130">
            <v>0</v>
          </cell>
          <cell r="BL130">
            <v>1.8579963433898301</v>
          </cell>
          <cell r="BM130">
            <v>0</v>
          </cell>
          <cell r="BN130">
            <v>0</v>
          </cell>
          <cell r="BO130">
            <v>1</v>
          </cell>
          <cell r="BP130">
            <v>0</v>
          </cell>
        </row>
        <row r="131">
          <cell r="A131">
            <v>92</v>
          </cell>
          <cell r="B131">
            <v>141702</v>
          </cell>
          <cell r="C131">
            <v>9352052</v>
          </cell>
          <cell r="D131" t="str">
            <v>Reydon Primary School</v>
          </cell>
          <cell r="E131" t="str">
            <v>Primary</v>
          </cell>
          <cell r="F131" t="str">
            <v>Recoupment Academy</v>
          </cell>
          <cell r="G131">
            <v>1</v>
          </cell>
          <cell r="H131">
            <v>0</v>
          </cell>
          <cell r="I131">
            <v>0</v>
          </cell>
          <cell r="J131">
            <v>7</v>
          </cell>
          <cell r="K131">
            <v>0</v>
          </cell>
          <cell r="L131">
            <v>0</v>
          </cell>
          <cell r="M131">
            <v>0</v>
          </cell>
          <cell r="N131">
            <v>187</v>
          </cell>
          <cell r="O131">
            <v>187</v>
          </cell>
          <cell r="P131">
            <v>22</v>
          </cell>
          <cell r="Q131">
            <v>165</v>
          </cell>
          <cell r="R131">
            <v>0</v>
          </cell>
          <cell r="S131">
            <v>0</v>
          </cell>
          <cell r="T131">
            <v>0</v>
          </cell>
          <cell r="U131">
            <v>0</v>
          </cell>
          <cell r="V131">
            <v>0</v>
          </cell>
          <cell r="W131">
            <v>0</v>
          </cell>
          <cell r="X131">
            <v>0</v>
          </cell>
          <cell r="Y131">
            <v>0</v>
          </cell>
          <cell r="Z131">
            <v>0</v>
          </cell>
          <cell r="AA131">
            <v>187</v>
          </cell>
          <cell r="AB131">
            <v>26.714285714285715</v>
          </cell>
          <cell r="AC131">
            <v>37.000000000000014</v>
          </cell>
          <cell r="AD131">
            <v>41.336842105263159</v>
          </cell>
          <cell r="AE131">
            <v>0</v>
          </cell>
          <cell r="AF131">
            <v>0</v>
          </cell>
          <cell r="AG131">
            <v>154</v>
          </cell>
          <cell r="AH131">
            <v>21.000000000000053</v>
          </cell>
          <cell r="AI131">
            <v>0</v>
          </cell>
          <cell r="AJ131">
            <v>10.999999999999998</v>
          </cell>
          <cell r="AK131">
            <v>0</v>
          </cell>
          <cell r="AL131">
            <v>0</v>
          </cell>
          <cell r="AM131">
            <v>0.99999999999999989</v>
          </cell>
          <cell r="AN131">
            <v>0</v>
          </cell>
          <cell r="AO131">
            <v>0</v>
          </cell>
          <cell r="AP131">
            <v>0</v>
          </cell>
          <cell r="AQ131">
            <v>0</v>
          </cell>
          <cell r="AR131">
            <v>0</v>
          </cell>
          <cell r="AS131">
            <v>0</v>
          </cell>
          <cell r="AT131">
            <v>0</v>
          </cell>
          <cell r="AU131">
            <v>2.2666666666666626</v>
          </cell>
          <cell r="AV131">
            <v>2.2666666666666626</v>
          </cell>
          <cell r="AW131">
            <v>2.2666666666666626</v>
          </cell>
          <cell r="AX131">
            <v>0</v>
          </cell>
          <cell r="AY131">
            <v>0</v>
          </cell>
          <cell r="AZ131">
            <v>0</v>
          </cell>
          <cell r="BA131">
            <v>0</v>
          </cell>
          <cell r="BB131">
            <v>43</v>
          </cell>
          <cell r="BC131">
            <v>48.733333333333334</v>
          </cell>
          <cell r="BD131">
            <v>0</v>
          </cell>
          <cell r="BE131">
            <v>0</v>
          </cell>
          <cell r="BF131">
            <v>0</v>
          </cell>
          <cell r="BG131">
            <v>0</v>
          </cell>
          <cell r="BH131">
            <v>0</v>
          </cell>
          <cell r="BI131">
            <v>0</v>
          </cell>
          <cell r="BJ131">
            <v>0</v>
          </cell>
          <cell r="BK131">
            <v>0</v>
          </cell>
          <cell r="BL131">
            <v>1.6699394985221701</v>
          </cell>
          <cell r="BM131">
            <v>0</v>
          </cell>
          <cell r="BN131">
            <v>0</v>
          </cell>
          <cell r="BO131">
            <v>1</v>
          </cell>
          <cell r="BP131">
            <v>0</v>
          </cell>
        </row>
        <row r="132">
          <cell r="A132">
            <v>59</v>
          </cell>
          <cell r="B132">
            <v>141736</v>
          </cell>
          <cell r="C132">
            <v>9352053</v>
          </cell>
          <cell r="D132" t="str">
            <v>Dell Primary School</v>
          </cell>
          <cell r="E132" t="str">
            <v>Primary</v>
          </cell>
          <cell r="F132" t="str">
            <v>Recoupment Academy</v>
          </cell>
          <cell r="G132">
            <v>1</v>
          </cell>
          <cell r="H132">
            <v>0</v>
          </cell>
          <cell r="I132">
            <v>0</v>
          </cell>
          <cell r="J132">
            <v>7</v>
          </cell>
          <cell r="K132">
            <v>0</v>
          </cell>
          <cell r="L132">
            <v>0</v>
          </cell>
          <cell r="M132">
            <v>0</v>
          </cell>
          <cell r="N132">
            <v>358</v>
          </cell>
          <cell r="O132">
            <v>358</v>
          </cell>
          <cell r="P132">
            <v>40</v>
          </cell>
          <cell r="Q132">
            <v>318</v>
          </cell>
          <cell r="R132">
            <v>0</v>
          </cell>
          <cell r="S132">
            <v>0</v>
          </cell>
          <cell r="T132">
            <v>0</v>
          </cell>
          <cell r="U132">
            <v>0</v>
          </cell>
          <cell r="V132">
            <v>0</v>
          </cell>
          <cell r="W132">
            <v>0</v>
          </cell>
          <cell r="X132">
            <v>0</v>
          </cell>
          <cell r="Y132">
            <v>0</v>
          </cell>
          <cell r="Z132">
            <v>0</v>
          </cell>
          <cell r="AA132">
            <v>358</v>
          </cell>
          <cell r="AB132">
            <v>51.142857142857146</v>
          </cell>
          <cell r="AC132">
            <v>105.99999999999989</v>
          </cell>
          <cell r="AD132">
            <v>114.25531914893618</v>
          </cell>
          <cell r="AE132">
            <v>0</v>
          </cell>
          <cell r="AF132">
            <v>0</v>
          </cell>
          <cell r="AG132">
            <v>162.17094017094018</v>
          </cell>
          <cell r="AH132">
            <v>21.418803418803407</v>
          </cell>
          <cell r="AI132">
            <v>104.03418803418818</v>
          </cell>
          <cell r="AJ132">
            <v>22.438746438746445</v>
          </cell>
          <cell r="AK132">
            <v>9.1794871794871646</v>
          </cell>
          <cell r="AL132">
            <v>5.099715099715084</v>
          </cell>
          <cell r="AM132">
            <v>33.658119658119652</v>
          </cell>
          <cell r="AN132">
            <v>0</v>
          </cell>
          <cell r="AO132">
            <v>0</v>
          </cell>
          <cell r="AP132">
            <v>0</v>
          </cell>
          <cell r="AQ132">
            <v>0</v>
          </cell>
          <cell r="AR132">
            <v>0</v>
          </cell>
          <cell r="AS132">
            <v>0</v>
          </cell>
          <cell r="AT132">
            <v>0</v>
          </cell>
          <cell r="AU132">
            <v>1.125786163522011</v>
          </cell>
          <cell r="AV132">
            <v>4.5031446540880653</v>
          </cell>
          <cell r="AW132">
            <v>9.0062893081760951</v>
          </cell>
          <cell r="AX132">
            <v>0</v>
          </cell>
          <cell r="AY132">
            <v>0</v>
          </cell>
          <cell r="AZ132">
            <v>0</v>
          </cell>
          <cell r="BA132">
            <v>0.9521276595744681</v>
          </cell>
          <cell r="BB132">
            <v>98.148148148148138</v>
          </cell>
          <cell r="BC132">
            <v>110.49382716049382</v>
          </cell>
          <cell r="BD132">
            <v>0</v>
          </cell>
          <cell r="BE132">
            <v>0</v>
          </cell>
          <cell r="BF132">
            <v>0</v>
          </cell>
          <cell r="BG132">
            <v>0</v>
          </cell>
          <cell r="BH132">
            <v>0</v>
          </cell>
          <cell r="BI132">
            <v>0</v>
          </cell>
          <cell r="BJ132">
            <v>0</v>
          </cell>
          <cell r="BK132">
            <v>0</v>
          </cell>
          <cell r="BL132">
            <v>0.51955309456869003</v>
          </cell>
          <cell r="BM132">
            <v>0</v>
          </cell>
          <cell r="BN132">
            <v>0</v>
          </cell>
          <cell r="BO132">
            <v>1</v>
          </cell>
          <cell r="BP132">
            <v>0</v>
          </cell>
        </row>
        <row r="133">
          <cell r="A133">
            <v>465</v>
          </cell>
          <cell r="B133">
            <v>139485</v>
          </cell>
          <cell r="C133">
            <v>9352054</v>
          </cell>
          <cell r="D133" t="str">
            <v>Kedington Primary Academy</v>
          </cell>
          <cell r="E133" t="str">
            <v>Primary</v>
          </cell>
          <cell r="F133" t="str">
            <v>Recoupment Academy</v>
          </cell>
          <cell r="G133">
            <v>1</v>
          </cell>
          <cell r="H133">
            <v>0</v>
          </cell>
          <cell r="I133">
            <v>0</v>
          </cell>
          <cell r="J133">
            <v>7</v>
          </cell>
          <cell r="K133">
            <v>0</v>
          </cell>
          <cell r="L133">
            <v>0</v>
          </cell>
          <cell r="M133">
            <v>0</v>
          </cell>
          <cell r="N133">
            <v>200</v>
          </cell>
          <cell r="O133">
            <v>200</v>
          </cell>
          <cell r="P133">
            <v>30</v>
          </cell>
          <cell r="Q133">
            <v>170</v>
          </cell>
          <cell r="R133">
            <v>0</v>
          </cell>
          <cell r="S133">
            <v>0</v>
          </cell>
          <cell r="T133">
            <v>0</v>
          </cell>
          <cell r="U133">
            <v>0</v>
          </cell>
          <cell r="V133">
            <v>0</v>
          </cell>
          <cell r="W133">
            <v>0</v>
          </cell>
          <cell r="X133">
            <v>0</v>
          </cell>
          <cell r="Y133">
            <v>0</v>
          </cell>
          <cell r="Z133">
            <v>0</v>
          </cell>
          <cell r="AA133">
            <v>200</v>
          </cell>
          <cell r="AB133">
            <v>28.571428571428573</v>
          </cell>
          <cell r="AC133">
            <v>8</v>
          </cell>
          <cell r="AD133">
            <v>15.306122448979592</v>
          </cell>
          <cell r="AE133">
            <v>0</v>
          </cell>
          <cell r="AF133">
            <v>0</v>
          </cell>
          <cell r="AG133">
            <v>198</v>
          </cell>
          <cell r="AH133">
            <v>2</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1.197604790419162</v>
          </cell>
          <cell r="AX133">
            <v>0</v>
          </cell>
          <cell r="AY133">
            <v>0</v>
          </cell>
          <cell r="AZ133">
            <v>0</v>
          </cell>
          <cell r="BA133">
            <v>0</v>
          </cell>
          <cell r="BB133">
            <v>34.593023255813954</v>
          </cell>
          <cell r="BC133">
            <v>40.697674418604649</v>
          </cell>
          <cell r="BD133">
            <v>0</v>
          </cell>
          <cell r="BE133">
            <v>0</v>
          </cell>
          <cell r="BF133">
            <v>0</v>
          </cell>
          <cell r="BG133">
            <v>0</v>
          </cell>
          <cell r="BH133">
            <v>0</v>
          </cell>
          <cell r="BI133">
            <v>0</v>
          </cell>
          <cell r="BJ133">
            <v>0</v>
          </cell>
          <cell r="BK133">
            <v>0</v>
          </cell>
          <cell r="BL133">
            <v>1.5907740741758201</v>
          </cell>
          <cell r="BM133">
            <v>0</v>
          </cell>
          <cell r="BN133">
            <v>0</v>
          </cell>
          <cell r="BO133">
            <v>1</v>
          </cell>
          <cell r="BP133">
            <v>0</v>
          </cell>
        </row>
        <row r="134">
          <cell r="A134">
            <v>63</v>
          </cell>
          <cell r="B134">
            <v>141983</v>
          </cell>
          <cell r="C134">
            <v>9352056</v>
          </cell>
          <cell r="D134" t="str">
            <v>Phoenix St Peter Academy</v>
          </cell>
          <cell r="E134" t="str">
            <v>Primary</v>
          </cell>
          <cell r="F134" t="str">
            <v>Recoupment Academy</v>
          </cell>
          <cell r="G134">
            <v>1</v>
          </cell>
          <cell r="H134">
            <v>0</v>
          </cell>
          <cell r="I134">
            <v>0</v>
          </cell>
          <cell r="J134">
            <v>7</v>
          </cell>
          <cell r="K134">
            <v>0</v>
          </cell>
          <cell r="L134">
            <v>0</v>
          </cell>
          <cell r="M134">
            <v>0</v>
          </cell>
          <cell r="N134">
            <v>163</v>
          </cell>
          <cell r="O134">
            <v>163</v>
          </cell>
          <cell r="P134">
            <v>9</v>
          </cell>
          <cell r="Q134">
            <v>154</v>
          </cell>
          <cell r="R134">
            <v>0</v>
          </cell>
          <cell r="S134">
            <v>0</v>
          </cell>
          <cell r="T134">
            <v>0</v>
          </cell>
          <cell r="U134">
            <v>0</v>
          </cell>
          <cell r="V134">
            <v>0</v>
          </cell>
          <cell r="W134">
            <v>0</v>
          </cell>
          <cell r="X134">
            <v>0</v>
          </cell>
          <cell r="Y134">
            <v>0</v>
          </cell>
          <cell r="Z134">
            <v>0</v>
          </cell>
          <cell r="AA134">
            <v>163</v>
          </cell>
          <cell r="AB134">
            <v>23.285714285714285</v>
          </cell>
          <cell r="AC134">
            <v>66.999999999999986</v>
          </cell>
          <cell r="AD134">
            <v>69.342541436464089</v>
          </cell>
          <cell r="AE134">
            <v>0</v>
          </cell>
          <cell r="AF134">
            <v>0</v>
          </cell>
          <cell r="AG134">
            <v>16.99999999999994</v>
          </cell>
          <cell r="AH134">
            <v>50.000000000000043</v>
          </cell>
          <cell r="AI134">
            <v>32.999999999999943</v>
          </cell>
          <cell r="AJ134">
            <v>5.0000000000000044</v>
          </cell>
          <cell r="AK134">
            <v>14.999999999999996</v>
          </cell>
          <cell r="AL134">
            <v>14.999999999999996</v>
          </cell>
          <cell r="AM134">
            <v>27.999999999999918</v>
          </cell>
          <cell r="AN134">
            <v>0</v>
          </cell>
          <cell r="AO134">
            <v>0</v>
          </cell>
          <cell r="AP134">
            <v>0</v>
          </cell>
          <cell r="AQ134">
            <v>0</v>
          </cell>
          <cell r="AR134">
            <v>0</v>
          </cell>
          <cell r="AS134">
            <v>0</v>
          </cell>
          <cell r="AT134">
            <v>0</v>
          </cell>
          <cell r="AU134">
            <v>0</v>
          </cell>
          <cell r="AV134">
            <v>1.0584415584415579</v>
          </cell>
          <cell r="AW134">
            <v>3.1753246753246787</v>
          </cell>
          <cell r="AX134">
            <v>0</v>
          </cell>
          <cell r="AY134">
            <v>0</v>
          </cell>
          <cell r="AZ134">
            <v>0</v>
          </cell>
          <cell r="BA134">
            <v>0</v>
          </cell>
          <cell r="BB134">
            <v>42.834437086092713</v>
          </cell>
          <cell r="BC134">
            <v>45.337748344370858</v>
          </cell>
          <cell r="BD134">
            <v>0</v>
          </cell>
          <cell r="BE134">
            <v>0</v>
          </cell>
          <cell r="BF134">
            <v>0</v>
          </cell>
          <cell r="BG134">
            <v>0</v>
          </cell>
          <cell r="BH134">
            <v>0</v>
          </cell>
          <cell r="BI134">
            <v>0</v>
          </cell>
          <cell r="BJ134">
            <v>4.2199999999999944</v>
          </cell>
          <cell r="BK134">
            <v>0</v>
          </cell>
          <cell r="BL134">
            <v>0.37603062260274001</v>
          </cell>
          <cell r="BM134">
            <v>0</v>
          </cell>
          <cell r="BN134">
            <v>0</v>
          </cell>
          <cell r="BO134">
            <v>1</v>
          </cell>
          <cell r="BP134">
            <v>0</v>
          </cell>
        </row>
        <row r="135">
          <cell r="A135">
            <v>70</v>
          </cell>
          <cell r="B135">
            <v>141984</v>
          </cell>
          <cell r="C135">
            <v>9352057</v>
          </cell>
          <cell r="D135" t="str">
            <v>St Margaret's Primary Academy</v>
          </cell>
          <cell r="E135" t="str">
            <v>Primary</v>
          </cell>
          <cell r="F135" t="str">
            <v>Recoupment Academy</v>
          </cell>
          <cell r="G135">
            <v>1</v>
          </cell>
          <cell r="H135">
            <v>0</v>
          </cell>
          <cell r="I135">
            <v>0</v>
          </cell>
          <cell r="J135">
            <v>7</v>
          </cell>
          <cell r="K135">
            <v>0</v>
          </cell>
          <cell r="L135">
            <v>0</v>
          </cell>
          <cell r="M135">
            <v>0</v>
          </cell>
          <cell r="N135">
            <v>403</v>
          </cell>
          <cell r="O135">
            <v>403</v>
          </cell>
          <cell r="P135">
            <v>59</v>
          </cell>
          <cell r="Q135">
            <v>344</v>
          </cell>
          <cell r="R135">
            <v>0</v>
          </cell>
          <cell r="S135">
            <v>0</v>
          </cell>
          <cell r="T135">
            <v>0</v>
          </cell>
          <cell r="U135">
            <v>0</v>
          </cell>
          <cell r="V135">
            <v>0</v>
          </cell>
          <cell r="W135">
            <v>0</v>
          </cell>
          <cell r="X135">
            <v>0</v>
          </cell>
          <cell r="Y135">
            <v>0</v>
          </cell>
          <cell r="Z135">
            <v>0</v>
          </cell>
          <cell r="AA135">
            <v>403</v>
          </cell>
          <cell r="AB135">
            <v>57.571428571428569</v>
          </cell>
          <cell r="AC135">
            <v>202.00000000000003</v>
          </cell>
          <cell r="AD135">
            <v>202.52284263959388</v>
          </cell>
          <cell r="AE135">
            <v>0</v>
          </cell>
          <cell r="AF135">
            <v>0</v>
          </cell>
          <cell r="AG135">
            <v>47.471177944862212</v>
          </cell>
          <cell r="AH135">
            <v>7.0701754385964879</v>
          </cell>
          <cell r="AI135">
            <v>6.0601503759398474</v>
          </cell>
          <cell r="AJ135">
            <v>116.15288220551373</v>
          </cell>
          <cell r="AK135">
            <v>70.70175438596489</v>
          </cell>
          <cell r="AL135">
            <v>14.140350877192976</v>
          </cell>
          <cell r="AM135">
            <v>141.40350877192978</v>
          </cell>
          <cell r="AN135">
            <v>0</v>
          </cell>
          <cell r="AO135">
            <v>0</v>
          </cell>
          <cell r="AP135">
            <v>0</v>
          </cell>
          <cell r="AQ135">
            <v>0</v>
          </cell>
          <cell r="AR135">
            <v>0</v>
          </cell>
          <cell r="AS135">
            <v>0</v>
          </cell>
          <cell r="AT135">
            <v>0</v>
          </cell>
          <cell r="AU135">
            <v>3.51453488372093</v>
          </cell>
          <cell r="AV135">
            <v>7.029069767441869</v>
          </cell>
          <cell r="AW135">
            <v>9.3720930232558253</v>
          </cell>
          <cell r="AX135">
            <v>0</v>
          </cell>
          <cell r="AY135">
            <v>0</v>
          </cell>
          <cell r="AZ135">
            <v>0</v>
          </cell>
          <cell r="BA135">
            <v>0</v>
          </cell>
          <cell r="BB135">
            <v>97.567251461988306</v>
          </cell>
          <cell r="BC135">
            <v>114.30116959064328</v>
          </cell>
          <cell r="BD135">
            <v>0</v>
          </cell>
          <cell r="BE135">
            <v>0</v>
          </cell>
          <cell r="BF135">
            <v>0</v>
          </cell>
          <cell r="BG135">
            <v>0</v>
          </cell>
          <cell r="BH135">
            <v>0</v>
          </cell>
          <cell r="BI135">
            <v>0</v>
          </cell>
          <cell r="BJ135">
            <v>0</v>
          </cell>
          <cell r="BK135">
            <v>0</v>
          </cell>
          <cell r="BL135">
            <v>0.33436752070707099</v>
          </cell>
          <cell r="BM135">
            <v>0</v>
          </cell>
          <cell r="BN135">
            <v>0</v>
          </cell>
          <cell r="BO135">
            <v>1</v>
          </cell>
          <cell r="BP135">
            <v>0</v>
          </cell>
        </row>
        <row r="136">
          <cell r="A136">
            <v>1</v>
          </cell>
          <cell r="B136">
            <v>144211</v>
          </cell>
          <cell r="C136">
            <v>9352058</v>
          </cell>
          <cell r="D136" t="str">
            <v>Aldeburgh Primary School</v>
          </cell>
          <cell r="E136" t="str">
            <v>Primary</v>
          </cell>
          <cell r="F136" t="str">
            <v>Recoupment Academy</v>
          </cell>
          <cell r="G136">
            <v>1</v>
          </cell>
          <cell r="H136">
            <v>0</v>
          </cell>
          <cell r="I136">
            <v>0</v>
          </cell>
          <cell r="J136">
            <v>7</v>
          </cell>
          <cell r="K136">
            <v>0</v>
          </cell>
          <cell r="L136">
            <v>0</v>
          </cell>
          <cell r="M136">
            <v>0</v>
          </cell>
          <cell r="N136">
            <v>101</v>
          </cell>
          <cell r="O136">
            <v>101</v>
          </cell>
          <cell r="P136">
            <v>15</v>
          </cell>
          <cell r="Q136">
            <v>86</v>
          </cell>
          <cell r="R136">
            <v>0</v>
          </cell>
          <cell r="S136">
            <v>0</v>
          </cell>
          <cell r="T136">
            <v>0</v>
          </cell>
          <cell r="U136">
            <v>0</v>
          </cell>
          <cell r="V136">
            <v>0</v>
          </cell>
          <cell r="W136">
            <v>0</v>
          </cell>
          <cell r="X136">
            <v>0</v>
          </cell>
          <cell r="Y136">
            <v>0</v>
          </cell>
          <cell r="Z136">
            <v>0</v>
          </cell>
          <cell r="AA136">
            <v>101</v>
          </cell>
          <cell r="AB136">
            <v>14.428571428571429</v>
          </cell>
          <cell r="AC136">
            <v>24.000000000000039</v>
          </cell>
          <cell r="AD136">
            <v>24.000000000000039</v>
          </cell>
          <cell r="AE136">
            <v>0</v>
          </cell>
          <cell r="AF136">
            <v>0</v>
          </cell>
          <cell r="AG136">
            <v>99.999999999999986</v>
          </cell>
          <cell r="AH136">
            <v>0</v>
          </cell>
          <cell r="AI136">
            <v>0.99999999999999989</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26.939759036144579</v>
          </cell>
          <cell r="BC136">
            <v>31.638554216867472</v>
          </cell>
          <cell r="BD136">
            <v>0</v>
          </cell>
          <cell r="BE136">
            <v>0</v>
          </cell>
          <cell r="BF136">
            <v>0</v>
          </cell>
          <cell r="BG136">
            <v>0</v>
          </cell>
          <cell r="BH136">
            <v>0</v>
          </cell>
          <cell r="BI136">
            <v>0</v>
          </cell>
          <cell r="BJ136">
            <v>0</v>
          </cell>
          <cell r="BK136">
            <v>0</v>
          </cell>
          <cell r="BL136">
            <v>2.4913645336283201</v>
          </cell>
          <cell r="BM136">
            <v>0</v>
          </cell>
          <cell r="BN136">
            <v>1</v>
          </cell>
          <cell r="BO136">
            <v>1</v>
          </cell>
          <cell r="BP136">
            <v>0</v>
          </cell>
        </row>
        <row r="137">
          <cell r="A137">
            <v>295</v>
          </cell>
          <cell r="B137">
            <v>141985</v>
          </cell>
          <cell r="C137">
            <v>9352059</v>
          </cell>
          <cell r="D137" t="str">
            <v>Sprites Primary Academy</v>
          </cell>
          <cell r="E137" t="str">
            <v>Primary</v>
          </cell>
          <cell r="F137" t="str">
            <v>Recoupment Academy</v>
          </cell>
          <cell r="G137">
            <v>1</v>
          </cell>
          <cell r="H137">
            <v>0</v>
          </cell>
          <cell r="I137">
            <v>0</v>
          </cell>
          <cell r="J137">
            <v>7</v>
          </cell>
          <cell r="K137">
            <v>0</v>
          </cell>
          <cell r="L137">
            <v>0</v>
          </cell>
          <cell r="M137">
            <v>0</v>
          </cell>
          <cell r="N137">
            <v>363</v>
          </cell>
          <cell r="O137">
            <v>363</v>
          </cell>
          <cell r="P137">
            <v>53</v>
          </cell>
          <cell r="Q137">
            <v>310</v>
          </cell>
          <cell r="R137">
            <v>0</v>
          </cell>
          <cell r="S137">
            <v>0</v>
          </cell>
          <cell r="T137">
            <v>0</v>
          </cell>
          <cell r="U137">
            <v>0</v>
          </cell>
          <cell r="V137">
            <v>0</v>
          </cell>
          <cell r="W137">
            <v>0</v>
          </cell>
          <cell r="X137">
            <v>0</v>
          </cell>
          <cell r="Y137">
            <v>0</v>
          </cell>
          <cell r="Z137">
            <v>0</v>
          </cell>
          <cell r="AA137">
            <v>363</v>
          </cell>
          <cell r="AB137">
            <v>51.857142857142854</v>
          </cell>
          <cell r="AC137">
            <v>100.00000000000006</v>
          </cell>
          <cell r="AD137">
            <v>100.00000000000006</v>
          </cell>
          <cell r="AE137">
            <v>0</v>
          </cell>
          <cell r="AF137">
            <v>0</v>
          </cell>
          <cell r="AG137">
            <v>119.99999999999993</v>
          </cell>
          <cell r="AH137">
            <v>6.9999999999999885</v>
          </cell>
          <cell r="AI137">
            <v>52.999999999999901</v>
          </cell>
          <cell r="AJ137">
            <v>101.99999999999996</v>
          </cell>
          <cell r="AK137">
            <v>69.999999999999886</v>
          </cell>
          <cell r="AL137">
            <v>10.999999999999998</v>
          </cell>
          <cell r="AM137">
            <v>0</v>
          </cell>
          <cell r="AN137">
            <v>0</v>
          </cell>
          <cell r="AO137">
            <v>0</v>
          </cell>
          <cell r="AP137">
            <v>0</v>
          </cell>
          <cell r="AQ137">
            <v>0</v>
          </cell>
          <cell r="AR137">
            <v>0</v>
          </cell>
          <cell r="AS137">
            <v>0</v>
          </cell>
          <cell r="AT137">
            <v>0</v>
          </cell>
          <cell r="AU137">
            <v>2.3419354838709689</v>
          </cell>
          <cell r="AV137">
            <v>5.8548387096774128</v>
          </cell>
          <cell r="AW137">
            <v>15.222580645161276</v>
          </cell>
          <cell r="AX137">
            <v>0</v>
          </cell>
          <cell r="AY137">
            <v>0</v>
          </cell>
          <cell r="AZ137">
            <v>0</v>
          </cell>
          <cell r="BA137">
            <v>0</v>
          </cell>
          <cell r="BB137">
            <v>73.575949367088597</v>
          </cell>
          <cell r="BC137">
            <v>86.155063291139228</v>
          </cell>
          <cell r="BD137">
            <v>0</v>
          </cell>
          <cell r="BE137">
            <v>0</v>
          </cell>
          <cell r="BF137">
            <v>0</v>
          </cell>
          <cell r="BG137">
            <v>0</v>
          </cell>
          <cell r="BH137">
            <v>0</v>
          </cell>
          <cell r="BI137">
            <v>0</v>
          </cell>
          <cell r="BJ137">
            <v>0</v>
          </cell>
          <cell r="BK137">
            <v>0</v>
          </cell>
          <cell r="BL137">
            <v>0.45700736482939602</v>
          </cell>
          <cell r="BM137">
            <v>0</v>
          </cell>
          <cell r="BN137">
            <v>0</v>
          </cell>
          <cell r="BO137">
            <v>1</v>
          </cell>
          <cell r="BP137">
            <v>0</v>
          </cell>
        </row>
        <row r="138">
          <cell r="A138">
            <v>402</v>
          </cell>
          <cell r="B138">
            <v>143359</v>
          </cell>
          <cell r="C138">
            <v>9352060</v>
          </cell>
          <cell r="D138" t="str">
            <v>Bacton Primary School</v>
          </cell>
          <cell r="E138" t="str">
            <v>Primary</v>
          </cell>
          <cell r="F138" t="str">
            <v>Recoupment Academy</v>
          </cell>
          <cell r="G138">
            <v>1</v>
          </cell>
          <cell r="H138">
            <v>0</v>
          </cell>
          <cell r="I138">
            <v>0</v>
          </cell>
          <cell r="J138">
            <v>7</v>
          </cell>
          <cell r="K138">
            <v>0</v>
          </cell>
          <cell r="L138">
            <v>0</v>
          </cell>
          <cell r="M138">
            <v>0</v>
          </cell>
          <cell r="N138">
            <v>152</v>
          </cell>
          <cell r="O138">
            <v>152</v>
          </cell>
          <cell r="P138">
            <v>17</v>
          </cell>
          <cell r="Q138">
            <v>135</v>
          </cell>
          <cell r="R138">
            <v>0</v>
          </cell>
          <cell r="S138">
            <v>0</v>
          </cell>
          <cell r="T138">
            <v>0</v>
          </cell>
          <cell r="U138">
            <v>0</v>
          </cell>
          <cell r="V138">
            <v>0</v>
          </cell>
          <cell r="W138">
            <v>0</v>
          </cell>
          <cell r="X138">
            <v>0</v>
          </cell>
          <cell r="Y138">
            <v>0</v>
          </cell>
          <cell r="Z138">
            <v>0</v>
          </cell>
          <cell r="AA138">
            <v>152</v>
          </cell>
          <cell r="AB138">
            <v>21.714285714285715</v>
          </cell>
          <cell r="AC138">
            <v>29.000000000000075</v>
          </cell>
          <cell r="AD138">
            <v>29.000000000000075</v>
          </cell>
          <cell r="AE138">
            <v>0</v>
          </cell>
          <cell r="AF138">
            <v>0</v>
          </cell>
          <cell r="AG138">
            <v>150</v>
          </cell>
          <cell r="AH138">
            <v>1.9999999999999991</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0.89411764705882346</v>
          </cell>
          <cell r="BB138">
            <v>40</v>
          </cell>
          <cell r="BC138">
            <v>45.037037037037038</v>
          </cell>
          <cell r="BD138">
            <v>0</v>
          </cell>
          <cell r="BE138">
            <v>0</v>
          </cell>
          <cell r="BF138">
            <v>0</v>
          </cell>
          <cell r="BG138">
            <v>0</v>
          </cell>
          <cell r="BH138">
            <v>0</v>
          </cell>
          <cell r="BI138">
            <v>0</v>
          </cell>
          <cell r="BJ138">
            <v>0</v>
          </cell>
          <cell r="BK138">
            <v>0</v>
          </cell>
          <cell r="BL138">
            <v>2.62785114233577</v>
          </cell>
          <cell r="BM138">
            <v>0</v>
          </cell>
          <cell r="BN138">
            <v>0</v>
          </cell>
          <cell r="BO138">
            <v>1</v>
          </cell>
          <cell r="BP138">
            <v>0</v>
          </cell>
        </row>
        <row r="139">
          <cell r="A139">
            <v>6</v>
          </cell>
          <cell r="B139">
            <v>143492</v>
          </cell>
          <cell r="C139">
            <v>9352063</v>
          </cell>
          <cell r="D139" t="str">
            <v>The Albert Pye Community Primary School</v>
          </cell>
          <cell r="E139" t="str">
            <v>Primary</v>
          </cell>
          <cell r="F139" t="str">
            <v>Recoupment Academy</v>
          </cell>
          <cell r="G139">
            <v>1</v>
          </cell>
          <cell r="H139">
            <v>0</v>
          </cell>
          <cell r="I139">
            <v>0</v>
          </cell>
          <cell r="J139">
            <v>7</v>
          </cell>
          <cell r="K139">
            <v>0</v>
          </cell>
          <cell r="L139">
            <v>0</v>
          </cell>
          <cell r="M139">
            <v>0</v>
          </cell>
          <cell r="N139">
            <v>360</v>
          </cell>
          <cell r="O139">
            <v>360</v>
          </cell>
          <cell r="P139">
            <v>39</v>
          </cell>
          <cell r="Q139">
            <v>321</v>
          </cell>
          <cell r="R139">
            <v>0</v>
          </cell>
          <cell r="S139">
            <v>0</v>
          </cell>
          <cell r="T139">
            <v>0</v>
          </cell>
          <cell r="U139">
            <v>0</v>
          </cell>
          <cell r="V139">
            <v>0</v>
          </cell>
          <cell r="W139">
            <v>0</v>
          </cell>
          <cell r="X139">
            <v>0</v>
          </cell>
          <cell r="Y139">
            <v>0</v>
          </cell>
          <cell r="Z139">
            <v>0</v>
          </cell>
          <cell r="AA139">
            <v>360</v>
          </cell>
          <cell r="AB139">
            <v>51.428571428571431</v>
          </cell>
          <cell r="AC139">
            <v>69.000000000000128</v>
          </cell>
          <cell r="AD139">
            <v>75.630252100840337</v>
          </cell>
          <cell r="AE139">
            <v>0</v>
          </cell>
          <cell r="AF139">
            <v>0</v>
          </cell>
          <cell r="AG139">
            <v>199.00000000000009</v>
          </cell>
          <cell r="AH139">
            <v>2.9999999999999987</v>
          </cell>
          <cell r="AI139">
            <v>125.99999999999999</v>
          </cell>
          <cell r="AJ139">
            <v>0</v>
          </cell>
          <cell r="AK139">
            <v>32.000000000000007</v>
          </cell>
          <cell r="AL139">
            <v>0</v>
          </cell>
          <cell r="AM139">
            <v>0</v>
          </cell>
          <cell r="AN139">
            <v>0</v>
          </cell>
          <cell r="AO139">
            <v>0</v>
          </cell>
          <cell r="AP139">
            <v>0</v>
          </cell>
          <cell r="AQ139">
            <v>0</v>
          </cell>
          <cell r="AR139">
            <v>0</v>
          </cell>
          <cell r="AS139">
            <v>0</v>
          </cell>
          <cell r="AT139">
            <v>0</v>
          </cell>
          <cell r="AU139">
            <v>0</v>
          </cell>
          <cell r="AV139">
            <v>1.1214953271028043</v>
          </cell>
          <cell r="AW139">
            <v>2.2429906542056086</v>
          </cell>
          <cell r="AX139">
            <v>0</v>
          </cell>
          <cell r="AY139">
            <v>0</v>
          </cell>
          <cell r="AZ139">
            <v>0</v>
          </cell>
          <cell r="BA139">
            <v>0</v>
          </cell>
          <cell r="BB139">
            <v>70.21875</v>
          </cell>
          <cell r="BC139">
            <v>78.75</v>
          </cell>
          <cell r="BD139">
            <v>0</v>
          </cell>
          <cell r="BE139">
            <v>0</v>
          </cell>
          <cell r="BF139">
            <v>0</v>
          </cell>
          <cell r="BG139">
            <v>0</v>
          </cell>
          <cell r="BH139">
            <v>0</v>
          </cell>
          <cell r="BI139">
            <v>0</v>
          </cell>
          <cell r="BJ139">
            <v>0</v>
          </cell>
          <cell r="BK139">
            <v>0</v>
          </cell>
          <cell r="BL139">
            <v>0.484760111111111</v>
          </cell>
          <cell r="BM139">
            <v>0</v>
          </cell>
          <cell r="BN139">
            <v>0</v>
          </cell>
          <cell r="BO139">
            <v>1</v>
          </cell>
          <cell r="BP139">
            <v>0</v>
          </cell>
        </row>
        <row r="140">
          <cell r="A140">
            <v>7</v>
          </cell>
          <cell r="B140">
            <v>143491</v>
          </cell>
          <cell r="C140">
            <v>9352064</v>
          </cell>
          <cell r="D140" t="str">
            <v>Ravensmere Infant School</v>
          </cell>
          <cell r="E140" t="str">
            <v>Primary</v>
          </cell>
          <cell r="F140" t="str">
            <v>Recoupment Academy</v>
          </cell>
          <cell r="G140">
            <v>1</v>
          </cell>
          <cell r="H140">
            <v>0</v>
          </cell>
          <cell r="I140">
            <v>0</v>
          </cell>
          <cell r="J140">
            <v>3</v>
          </cell>
          <cell r="K140">
            <v>0</v>
          </cell>
          <cell r="L140">
            <v>0</v>
          </cell>
          <cell r="M140">
            <v>0</v>
          </cell>
          <cell r="N140">
            <v>53</v>
          </cell>
          <cell r="O140">
            <v>53</v>
          </cell>
          <cell r="P140">
            <v>15</v>
          </cell>
          <cell r="Q140">
            <v>38</v>
          </cell>
          <cell r="R140">
            <v>0</v>
          </cell>
          <cell r="S140">
            <v>0</v>
          </cell>
          <cell r="T140">
            <v>0</v>
          </cell>
          <cell r="U140">
            <v>0</v>
          </cell>
          <cell r="V140">
            <v>0</v>
          </cell>
          <cell r="W140">
            <v>0</v>
          </cell>
          <cell r="X140">
            <v>0</v>
          </cell>
          <cell r="Y140">
            <v>0</v>
          </cell>
          <cell r="Z140">
            <v>0</v>
          </cell>
          <cell r="AA140">
            <v>53</v>
          </cell>
          <cell r="AB140">
            <v>17.666666666666668</v>
          </cell>
          <cell r="AC140">
            <v>12.00000000000002</v>
          </cell>
          <cell r="AD140">
            <v>12.576271186440678</v>
          </cell>
          <cell r="AE140">
            <v>0</v>
          </cell>
          <cell r="AF140">
            <v>0</v>
          </cell>
          <cell r="AG140">
            <v>22.000000000000025</v>
          </cell>
          <cell r="AH140">
            <v>0</v>
          </cell>
          <cell r="AI140">
            <v>27.000000000000007</v>
          </cell>
          <cell r="AJ140">
            <v>0</v>
          </cell>
          <cell r="AK140">
            <v>3.9999999999999978</v>
          </cell>
          <cell r="AL140">
            <v>0</v>
          </cell>
          <cell r="AM140">
            <v>0</v>
          </cell>
          <cell r="AN140">
            <v>0</v>
          </cell>
          <cell r="AO140">
            <v>0</v>
          </cell>
          <cell r="AP140">
            <v>0</v>
          </cell>
          <cell r="AQ140">
            <v>0</v>
          </cell>
          <cell r="AR140">
            <v>0</v>
          </cell>
          <cell r="AS140">
            <v>0</v>
          </cell>
          <cell r="AT140">
            <v>0</v>
          </cell>
          <cell r="AU140">
            <v>1.3947368421052626</v>
          </cell>
          <cell r="AV140">
            <v>1.3947368421052626</v>
          </cell>
          <cell r="AW140">
            <v>1.3947368421052626</v>
          </cell>
          <cell r="AX140">
            <v>0</v>
          </cell>
          <cell r="AY140">
            <v>0</v>
          </cell>
          <cell r="AZ140">
            <v>0</v>
          </cell>
          <cell r="BA140">
            <v>0</v>
          </cell>
          <cell r="BB140">
            <v>4.2222222222222223</v>
          </cell>
          <cell r="BC140">
            <v>5.8888888888888893</v>
          </cell>
          <cell r="BD140">
            <v>0</v>
          </cell>
          <cell r="BE140">
            <v>0</v>
          </cell>
          <cell r="BF140">
            <v>0</v>
          </cell>
          <cell r="BG140">
            <v>0</v>
          </cell>
          <cell r="BH140">
            <v>0</v>
          </cell>
          <cell r="BI140">
            <v>0</v>
          </cell>
          <cell r="BJ140">
            <v>0</v>
          </cell>
          <cell r="BK140">
            <v>0</v>
          </cell>
          <cell r="BL140">
            <v>0.628982183333333</v>
          </cell>
          <cell r="BM140">
            <v>0</v>
          </cell>
          <cell r="BN140">
            <v>0</v>
          </cell>
          <cell r="BO140">
            <v>1</v>
          </cell>
          <cell r="BP140">
            <v>0</v>
          </cell>
        </row>
        <row r="141">
          <cell r="A141">
            <v>64</v>
          </cell>
          <cell r="B141">
            <v>142016</v>
          </cell>
          <cell r="C141">
            <v>9352065</v>
          </cell>
          <cell r="D141" t="str">
            <v>Northfield St Nicholas Primary Academy</v>
          </cell>
          <cell r="E141" t="str">
            <v>Primary</v>
          </cell>
          <cell r="F141" t="str">
            <v>Recoupment Academy</v>
          </cell>
          <cell r="G141">
            <v>1</v>
          </cell>
          <cell r="H141">
            <v>0</v>
          </cell>
          <cell r="I141">
            <v>0</v>
          </cell>
          <cell r="J141">
            <v>7</v>
          </cell>
          <cell r="K141">
            <v>0</v>
          </cell>
          <cell r="L141">
            <v>0</v>
          </cell>
          <cell r="M141">
            <v>0</v>
          </cell>
          <cell r="N141">
            <v>383</v>
          </cell>
          <cell r="O141">
            <v>383</v>
          </cell>
          <cell r="P141">
            <v>55</v>
          </cell>
          <cell r="Q141">
            <v>328</v>
          </cell>
          <cell r="R141">
            <v>0</v>
          </cell>
          <cell r="S141">
            <v>0</v>
          </cell>
          <cell r="T141">
            <v>0</v>
          </cell>
          <cell r="U141">
            <v>0</v>
          </cell>
          <cell r="V141">
            <v>0</v>
          </cell>
          <cell r="W141">
            <v>0</v>
          </cell>
          <cell r="X141">
            <v>0</v>
          </cell>
          <cell r="Y141">
            <v>0</v>
          </cell>
          <cell r="Z141">
            <v>0</v>
          </cell>
          <cell r="AA141">
            <v>383</v>
          </cell>
          <cell r="AB141">
            <v>54.714285714285715</v>
          </cell>
          <cell r="AC141">
            <v>181.99999999999997</v>
          </cell>
          <cell r="AD141">
            <v>181.99999999999997</v>
          </cell>
          <cell r="AE141">
            <v>0</v>
          </cell>
          <cell r="AF141">
            <v>0</v>
          </cell>
          <cell r="AG141">
            <v>59.309711286089076</v>
          </cell>
          <cell r="AH141">
            <v>8.0419947506561726</v>
          </cell>
          <cell r="AI141">
            <v>1.0052493438320216</v>
          </cell>
          <cell r="AJ141">
            <v>96.503937007874057</v>
          </cell>
          <cell r="AK141">
            <v>82.430446194225766</v>
          </cell>
          <cell r="AL141">
            <v>22.115485564304471</v>
          </cell>
          <cell r="AM141">
            <v>113.59317585301822</v>
          </cell>
          <cell r="AN141">
            <v>0</v>
          </cell>
          <cell r="AO141">
            <v>0</v>
          </cell>
          <cell r="AP141">
            <v>0</v>
          </cell>
          <cell r="AQ141">
            <v>0</v>
          </cell>
          <cell r="AR141">
            <v>0</v>
          </cell>
          <cell r="AS141">
            <v>0</v>
          </cell>
          <cell r="AT141">
            <v>0</v>
          </cell>
          <cell r="AU141">
            <v>4.6707317073170689</v>
          </cell>
          <cell r="AV141">
            <v>10.509146341463413</v>
          </cell>
          <cell r="AW141">
            <v>16.34756097560976</v>
          </cell>
          <cell r="AX141">
            <v>0</v>
          </cell>
          <cell r="AY141">
            <v>0</v>
          </cell>
          <cell r="AZ141">
            <v>0</v>
          </cell>
          <cell r="BA141">
            <v>2.9766839378238341</v>
          </cell>
          <cell r="BB141">
            <v>100.92307692307693</v>
          </cell>
          <cell r="BC141">
            <v>117.84615384615385</v>
          </cell>
          <cell r="BD141">
            <v>0</v>
          </cell>
          <cell r="BE141">
            <v>0</v>
          </cell>
          <cell r="BF141">
            <v>0</v>
          </cell>
          <cell r="BG141">
            <v>0</v>
          </cell>
          <cell r="BH141">
            <v>0</v>
          </cell>
          <cell r="BI141">
            <v>0</v>
          </cell>
          <cell r="BJ141">
            <v>0</v>
          </cell>
          <cell r="BK141">
            <v>0</v>
          </cell>
          <cell r="BL141">
            <v>0.344150086880467</v>
          </cell>
          <cell r="BM141">
            <v>0</v>
          </cell>
          <cell r="BN141">
            <v>0</v>
          </cell>
          <cell r="BO141">
            <v>1</v>
          </cell>
          <cell r="BP141">
            <v>0</v>
          </cell>
        </row>
        <row r="142">
          <cell r="A142">
            <v>15</v>
          </cell>
          <cell r="B142">
            <v>144443</v>
          </cell>
          <cell r="C142">
            <v>9352067</v>
          </cell>
          <cell r="D142" t="str">
            <v>Bungay Primary School</v>
          </cell>
          <cell r="E142" t="str">
            <v>Primary</v>
          </cell>
          <cell r="F142" t="str">
            <v>Recoupment Academy</v>
          </cell>
          <cell r="G142">
            <v>1</v>
          </cell>
          <cell r="H142">
            <v>0</v>
          </cell>
          <cell r="I142">
            <v>0</v>
          </cell>
          <cell r="J142">
            <v>7</v>
          </cell>
          <cell r="K142">
            <v>0</v>
          </cell>
          <cell r="L142">
            <v>0</v>
          </cell>
          <cell r="M142">
            <v>0</v>
          </cell>
          <cell r="N142">
            <v>176</v>
          </cell>
          <cell r="O142">
            <v>176</v>
          </cell>
          <cell r="P142">
            <v>17</v>
          </cell>
          <cell r="Q142">
            <v>159</v>
          </cell>
          <cell r="R142">
            <v>0</v>
          </cell>
          <cell r="S142">
            <v>0</v>
          </cell>
          <cell r="T142">
            <v>0</v>
          </cell>
          <cell r="U142">
            <v>0</v>
          </cell>
          <cell r="V142">
            <v>0</v>
          </cell>
          <cell r="W142">
            <v>0</v>
          </cell>
          <cell r="X142">
            <v>0</v>
          </cell>
          <cell r="Y142">
            <v>0</v>
          </cell>
          <cell r="Z142">
            <v>0</v>
          </cell>
          <cell r="AA142">
            <v>176</v>
          </cell>
          <cell r="AB142">
            <v>25.142857142857142</v>
          </cell>
          <cell r="AC142">
            <v>45.999999999999943</v>
          </cell>
          <cell r="AD142">
            <v>52.8</v>
          </cell>
          <cell r="AE142">
            <v>0</v>
          </cell>
          <cell r="AF142">
            <v>0</v>
          </cell>
          <cell r="AG142">
            <v>46.262857142857172</v>
          </cell>
          <cell r="AH142">
            <v>53.302857142857164</v>
          </cell>
          <cell r="AI142">
            <v>72.411428571428488</v>
          </cell>
          <cell r="AJ142">
            <v>0</v>
          </cell>
          <cell r="AK142">
            <v>2.0114285714285667</v>
          </cell>
          <cell r="AL142">
            <v>0</v>
          </cell>
          <cell r="AM142">
            <v>2.0114285714285667</v>
          </cell>
          <cell r="AN142">
            <v>0</v>
          </cell>
          <cell r="AO142">
            <v>0</v>
          </cell>
          <cell r="AP142">
            <v>0</v>
          </cell>
          <cell r="AQ142">
            <v>0</v>
          </cell>
          <cell r="AR142">
            <v>0</v>
          </cell>
          <cell r="AS142">
            <v>0</v>
          </cell>
          <cell r="AT142">
            <v>0</v>
          </cell>
          <cell r="AU142">
            <v>5.534591194968546</v>
          </cell>
          <cell r="AV142">
            <v>8.85534591194968</v>
          </cell>
          <cell r="AW142">
            <v>14.389937106918243</v>
          </cell>
          <cell r="AX142">
            <v>0</v>
          </cell>
          <cell r="AY142">
            <v>0</v>
          </cell>
          <cell r="AZ142">
            <v>0</v>
          </cell>
          <cell r="BA142">
            <v>3.52</v>
          </cell>
          <cell r="BB142">
            <v>51.64968152866242</v>
          </cell>
          <cell r="BC142">
            <v>57.171974522292992</v>
          </cell>
          <cell r="BD142">
            <v>0</v>
          </cell>
          <cell r="BE142">
            <v>0</v>
          </cell>
          <cell r="BF142">
            <v>0</v>
          </cell>
          <cell r="BG142">
            <v>0</v>
          </cell>
          <cell r="BH142">
            <v>0</v>
          </cell>
          <cell r="BI142">
            <v>0</v>
          </cell>
          <cell r="BJ142">
            <v>0</v>
          </cell>
          <cell r="BK142">
            <v>0</v>
          </cell>
          <cell r="BL142">
            <v>0.602983293975904</v>
          </cell>
          <cell r="BM142">
            <v>0</v>
          </cell>
          <cell r="BN142">
            <v>0</v>
          </cell>
          <cell r="BO142">
            <v>1</v>
          </cell>
          <cell r="BP142">
            <v>0</v>
          </cell>
        </row>
        <row r="143">
          <cell r="A143">
            <v>219</v>
          </cell>
          <cell r="B143">
            <v>146021</v>
          </cell>
          <cell r="C143">
            <v>9352069</v>
          </cell>
          <cell r="D143" t="str">
            <v>Claydon Primary School</v>
          </cell>
          <cell r="E143" t="str">
            <v>Primary</v>
          </cell>
          <cell r="F143" t="str">
            <v>Recoupment Academy</v>
          </cell>
          <cell r="G143">
            <v>1</v>
          </cell>
          <cell r="H143">
            <v>0</v>
          </cell>
          <cell r="I143">
            <v>0</v>
          </cell>
          <cell r="J143">
            <v>7</v>
          </cell>
          <cell r="K143">
            <v>0</v>
          </cell>
          <cell r="L143">
            <v>0</v>
          </cell>
          <cell r="M143">
            <v>0</v>
          </cell>
          <cell r="N143">
            <v>437</v>
          </cell>
          <cell r="O143">
            <v>437</v>
          </cell>
          <cell r="P143">
            <v>62</v>
          </cell>
          <cell r="Q143">
            <v>375</v>
          </cell>
          <cell r="R143">
            <v>0</v>
          </cell>
          <cell r="S143">
            <v>0</v>
          </cell>
          <cell r="T143">
            <v>0</v>
          </cell>
          <cell r="U143">
            <v>0</v>
          </cell>
          <cell r="V143">
            <v>0</v>
          </cell>
          <cell r="W143">
            <v>0</v>
          </cell>
          <cell r="X143">
            <v>0</v>
          </cell>
          <cell r="Y143">
            <v>0</v>
          </cell>
          <cell r="Z143">
            <v>0</v>
          </cell>
          <cell r="AA143">
            <v>437</v>
          </cell>
          <cell r="AB143">
            <v>62.428571428571431</v>
          </cell>
          <cell r="AC143">
            <v>68.999999999999886</v>
          </cell>
          <cell r="AD143">
            <v>75.172018348623851</v>
          </cell>
          <cell r="AE143">
            <v>0</v>
          </cell>
          <cell r="AF143">
            <v>0</v>
          </cell>
          <cell r="AG143">
            <v>406.86206896551738</v>
          </cell>
          <cell r="AH143">
            <v>2.0091954022988516</v>
          </cell>
          <cell r="AI143">
            <v>10.045977011494235</v>
          </cell>
          <cell r="AJ143">
            <v>3.0137931034482754</v>
          </cell>
          <cell r="AK143">
            <v>10.045977011494235</v>
          </cell>
          <cell r="AL143">
            <v>5.0229885057471177</v>
          </cell>
          <cell r="AM143">
            <v>0</v>
          </cell>
          <cell r="AN143">
            <v>0</v>
          </cell>
          <cell r="AO143">
            <v>0</v>
          </cell>
          <cell r="AP143">
            <v>0</v>
          </cell>
          <cell r="AQ143">
            <v>0</v>
          </cell>
          <cell r="AR143">
            <v>0</v>
          </cell>
          <cell r="AS143">
            <v>0</v>
          </cell>
          <cell r="AT143">
            <v>0</v>
          </cell>
          <cell r="AU143">
            <v>2.3306666666666649</v>
          </cell>
          <cell r="AV143">
            <v>2.3306666666666649</v>
          </cell>
          <cell r="AW143">
            <v>2.3306666666666649</v>
          </cell>
          <cell r="AX143">
            <v>0</v>
          </cell>
          <cell r="AY143">
            <v>0</v>
          </cell>
          <cell r="AZ143">
            <v>0</v>
          </cell>
          <cell r="BA143">
            <v>5.011467889908257</v>
          </cell>
          <cell r="BB143">
            <v>76.041666666666671</v>
          </cell>
          <cell r="BC143">
            <v>88.613888888888894</v>
          </cell>
          <cell r="BD143">
            <v>0</v>
          </cell>
          <cell r="BE143">
            <v>0</v>
          </cell>
          <cell r="BF143">
            <v>0</v>
          </cell>
          <cell r="BG143">
            <v>0</v>
          </cell>
          <cell r="BH143">
            <v>0</v>
          </cell>
          <cell r="BI143">
            <v>0</v>
          </cell>
          <cell r="BJ143">
            <v>0</v>
          </cell>
          <cell r="BK143">
            <v>0</v>
          </cell>
          <cell r="BL143">
            <v>2.1054957186974801</v>
          </cell>
          <cell r="BM143">
            <v>0</v>
          </cell>
          <cell r="BN143">
            <v>0</v>
          </cell>
          <cell r="BO143">
            <v>1</v>
          </cell>
          <cell r="BP143">
            <v>0</v>
          </cell>
        </row>
        <row r="144">
          <cell r="A144">
            <v>431</v>
          </cell>
          <cell r="B144">
            <v>147880</v>
          </cell>
          <cell r="C144">
            <v>9352070</v>
          </cell>
          <cell r="D144" t="str">
            <v>Combs Ford Primary School</v>
          </cell>
          <cell r="E144" t="str">
            <v>Primary</v>
          </cell>
          <cell r="F144" t="str">
            <v>Recoupment Academy</v>
          </cell>
          <cell r="G144">
            <v>1</v>
          </cell>
          <cell r="H144">
            <v>0</v>
          </cell>
          <cell r="I144">
            <v>0</v>
          </cell>
          <cell r="J144">
            <v>7</v>
          </cell>
          <cell r="K144">
            <v>0</v>
          </cell>
          <cell r="L144">
            <v>0</v>
          </cell>
          <cell r="M144">
            <v>0</v>
          </cell>
          <cell r="N144">
            <v>391</v>
          </cell>
          <cell r="O144">
            <v>391</v>
          </cell>
          <cell r="P144">
            <v>61</v>
          </cell>
          <cell r="Q144">
            <v>330</v>
          </cell>
          <cell r="R144">
            <v>0</v>
          </cell>
          <cell r="S144">
            <v>0</v>
          </cell>
          <cell r="T144">
            <v>0</v>
          </cell>
          <cell r="U144">
            <v>0</v>
          </cell>
          <cell r="V144">
            <v>0</v>
          </cell>
          <cell r="W144">
            <v>0</v>
          </cell>
          <cell r="X144">
            <v>0</v>
          </cell>
          <cell r="Y144">
            <v>0</v>
          </cell>
          <cell r="Z144">
            <v>0</v>
          </cell>
          <cell r="AA144">
            <v>391</v>
          </cell>
          <cell r="AB144">
            <v>55.857142857142854</v>
          </cell>
          <cell r="AC144">
            <v>88.000000000000071</v>
          </cell>
          <cell r="AD144">
            <v>105.02925531914894</v>
          </cell>
          <cell r="AE144">
            <v>0</v>
          </cell>
          <cell r="AF144">
            <v>0</v>
          </cell>
          <cell r="AG144">
            <v>272.6974358974357</v>
          </cell>
          <cell r="AH144">
            <v>9.0230769230769319</v>
          </cell>
          <cell r="AI144">
            <v>3.0076923076923068</v>
          </cell>
          <cell r="AJ144">
            <v>0</v>
          </cell>
          <cell r="AK144">
            <v>106.27179487179495</v>
          </cell>
          <cell r="AL144">
            <v>0</v>
          </cell>
          <cell r="AM144">
            <v>0</v>
          </cell>
          <cell r="AN144">
            <v>0</v>
          </cell>
          <cell r="AO144">
            <v>0</v>
          </cell>
          <cell r="AP144">
            <v>0</v>
          </cell>
          <cell r="AQ144">
            <v>0</v>
          </cell>
          <cell r="AR144">
            <v>0</v>
          </cell>
          <cell r="AS144">
            <v>0</v>
          </cell>
          <cell r="AT144">
            <v>0</v>
          </cell>
          <cell r="AU144">
            <v>0</v>
          </cell>
          <cell r="AV144">
            <v>2.3768996960486324</v>
          </cell>
          <cell r="AW144">
            <v>3.5653495440729484</v>
          </cell>
          <cell r="AX144">
            <v>0</v>
          </cell>
          <cell r="AY144">
            <v>0</v>
          </cell>
          <cell r="AZ144">
            <v>0</v>
          </cell>
          <cell r="BA144">
            <v>0</v>
          </cell>
          <cell r="BB144">
            <v>108.01801801801803</v>
          </cell>
          <cell r="BC144">
            <v>127.98498498498499</v>
          </cell>
          <cell r="BD144">
            <v>0</v>
          </cell>
          <cell r="BE144">
            <v>0</v>
          </cell>
          <cell r="BF144">
            <v>0</v>
          </cell>
          <cell r="BG144">
            <v>0</v>
          </cell>
          <cell r="BH144">
            <v>0</v>
          </cell>
          <cell r="BI144">
            <v>0</v>
          </cell>
          <cell r="BJ144">
            <v>0</v>
          </cell>
          <cell r="BK144">
            <v>0</v>
          </cell>
          <cell r="BL144">
            <v>0.42322346465116301</v>
          </cell>
          <cell r="BM144">
            <v>0</v>
          </cell>
          <cell r="BN144">
            <v>0</v>
          </cell>
          <cell r="BO144">
            <v>1</v>
          </cell>
          <cell r="BP144">
            <v>0</v>
          </cell>
        </row>
        <row r="145">
          <cell r="A145">
            <v>30</v>
          </cell>
          <cell r="B145">
            <v>141550</v>
          </cell>
          <cell r="C145">
            <v>9352073</v>
          </cell>
          <cell r="D145" t="str">
            <v>Easton Primary School</v>
          </cell>
          <cell r="E145" t="str">
            <v>Primary</v>
          </cell>
          <cell r="F145" t="str">
            <v>Recoupment Academy</v>
          </cell>
          <cell r="G145">
            <v>1</v>
          </cell>
          <cell r="H145">
            <v>0</v>
          </cell>
          <cell r="I145">
            <v>0</v>
          </cell>
          <cell r="J145">
            <v>7</v>
          </cell>
          <cell r="K145">
            <v>0</v>
          </cell>
          <cell r="L145">
            <v>0</v>
          </cell>
          <cell r="M145">
            <v>0</v>
          </cell>
          <cell r="N145">
            <v>82</v>
          </cell>
          <cell r="O145">
            <v>82</v>
          </cell>
          <cell r="P145">
            <v>13</v>
          </cell>
          <cell r="Q145">
            <v>69</v>
          </cell>
          <cell r="R145">
            <v>0</v>
          </cell>
          <cell r="S145">
            <v>0</v>
          </cell>
          <cell r="T145">
            <v>0</v>
          </cell>
          <cell r="U145">
            <v>0</v>
          </cell>
          <cell r="V145">
            <v>0</v>
          </cell>
          <cell r="W145">
            <v>0</v>
          </cell>
          <cell r="X145">
            <v>0</v>
          </cell>
          <cell r="Y145">
            <v>0</v>
          </cell>
          <cell r="Z145">
            <v>0</v>
          </cell>
          <cell r="AA145">
            <v>82</v>
          </cell>
          <cell r="AB145">
            <v>11.714285714285714</v>
          </cell>
          <cell r="AC145">
            <v>8</v>
          </cell>
          <cell r="AD145">
            <v>8</v>
          </cell>
          <cell r="AE145">
            <v>0</v>
          </cell>
          <cell r="AF145">
            <v>0</v>
          </cell>
          <cell r="AG145">
            <v>72.000000000000014</v>
          </cell>
          <cell r="AH145">
            <v>9.9999999999999893</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1.0512820512820513</v>
          </cell>
          <cell r="BB145">
            <v>19.581081081081081</v>
          </cell>
          <cell r="BC145">
            <v>23.27027027027027</v>
          </cell>
          <cell r="BD145">
            <v>0</v>
          </cell>
          <cell r="BE145">
            <v>0</v>
          </cell>
          <cell r="BF145">
            <v>0</v>
          </cell>
          <cell r="BG145">
            <v>0</v>
          </cell>
          <cell r="BH145">
            <v>0</v>
          </cell>
          <cell r="BI145">
            <v>0</v>
          </cell>
          <cell r="BJ145">
            <v>0</v>
          </cell>
          <cell r="BK145">
            <v>0</v>
          </cell>
          <cell r="BL145">
            <v>2.18594331951219</v>
          </cell>
          <cell r="BM145">
            <v>0</v>
          </cell>
          <cell r="BN145">
            <v>1</v>
          </cell>
          <cell r="BO145">
            <v>1</v>
          </cell>
          <cell r="BP145">
            <v>0</v>
          </cell>
        </row>
        <row r="146">
          <cell r="A146">
            <v>228</v>
          </cell>
          <cell r="B146">
            <v>147261</v>
          </cell>
          <cell r="C146">
            <v>9352074</v>
          </cell>
          <cell r="D146" t="str">
            <v>SET Causton</v>
          </cell>
          <cell r="E146" t="str">
            <v>Primary</v>
          </cell>
          <cell r="F146" t="str">
            <v>Recoupment Academy</v>
          </cell>
          <cell r="G146">
            <v>1</v>
          </cell>
          <cell r="H146">
            <v>0</v>
          </cell>
          <cell r="I146">
            <v>0</v>
          </cell>
          <cell r="J146">
            <v>4</v>
          </cell>
          <cell r="K146">
            <v>0</v>
          </cell>
          <cell r="L146">
            <v>0</v>
          </cell>
          <cell r="M146">
            <v>0</v>
          </cell>
          <cell r="N146">
            <v>205</v>
          </cell>
          <cell r="O146">
            <v>205</v>
          </cell>
          <cell r="P146">
            <v>0</v>
          </cell>
          <cell r="Q146">
            <v>205</v>
          </cell>
          <cell r="R146">
            <v>0</v>
          </cell>
          <cell r="S146">
            <v>0</v>
          </cell>
          <cell r="T146">
            <v>0</v>
          </cell>
          <cell r="U146">
            <v>0</v>
          </cell>
          <cell r="V146">
            <v>0</v>
          </cell>
          <cell r="W146">
            <v>0</v>
          </cell>
          <cell r="X146">
            <v>0</v>
          </cell>
          <cell r="Y146">
            <v>0</v>
          </cell>
          <cell r="Z146">
            <v>0</v>
          </cell>
          <cell r="AA146">
            <v>205</v>
          </cell>
          <cell r="AB146">
            <v>51.25</v>
          </cell>
          <cell r="AC146">
            <v>67.000000000000014</v>
          </cell>
          <cell r="AD146">
            <v>91.327014218009481</v>
          </cell>
          <cell r="AE146">
            <v>0</v>
          </cell>
          <cell r="AF146">
            <v>0</v>
          </cell>
          <cell r="AG146">
            <v>54.264705882352906</v>
          </cell>
          <cell r="AH146">
            <v>33.161764705882369</v>
          </cell>
          <cell r="AI146">
            <v>111.54411764705873</v>
          </cell>
          <cell r="AJ146">
            <v>5.0245098039215632</v>
          </cell>
          <cell r="AK146">
            <v>1.0049019607843146</v>
          </cell>
          <cell r="AL146">
            <v>0</v>
          </cell>
          <cell r="AM146">
            <v>0</v>
          </cell>
          <cell r="AN146">
            <v>0</v>
          </cell>
          <cell r="AO146">
            <v>0</v>
          </cell>
          <cell r="AP146">
            <v>0</v>
          </cell>
          <cell r="AQ146">
            <v>0</v>
          </cell>
          <cell r="AR146">
            <v>0</v>
          </cell>
          <cell r="AS146">
            <v>0</v>
          </cell>
          <cell r="AT146">
            <v>0</v>
          </cell>
          <cell r="AU146">
            <v>0</v>
          </cell>
          <cell r="AV146">
            <v>0</v>
          </cell>
          <cell r="AW146">
            <v>14.000000000000007</v>
          </cell>
          <cell r="AX146">
            <v>0</v>
          </cell>
          <cell r="AY146">
            <v>0</v>
          </cell>
          <cell r="AZ146">
            <v>0</v>
          </cell>
          <cell r="BA146">
            <v>1.9431279620853081</v>
          </cell>
          <cell r="BB146">
            <v>87.411167512690355</v>
          </cell>
          <cell r="BC146">
            <v>87.411167512690355</v>
          </cell>
          <cell r="BD146">
            <v>0</v>
          </cell>
          <cell r="BE146">
            <v>0</v>
          </cell>
          <cell r="BF146">
            <v>0</v>
          </cell>
          <cell r="BG146">
            <v>0</v>
          </cell>
          <cell r="BH146">
            <v>0</v>
          </cell>
          <cell r="BI146">
            <v>0</v>
          </cell>
          <cell r="BJ146">
            <v>0.82807881773399727</v>
          </cell>
          <cell r="BK146">
            <v>0</v>
          </cell>
          <cell r="BL146">
            <v>0.55834759015151503</v>
          </cell>
          <cell r="BM146">
            <v>0</v>
          </cell>
          <cell r="BN146">
            <v>0</v>
          </cell>
          <cell r="BO146">
            <v>1</v>
          </cell>
          <cell r="BP146">
            <v>0</v>
          </cell>
        </row>
        <row r="147">
          <cell r="A147">
            <v>234</v>
          </cell>
          <cell r="B147">
            <v>147239</v>
          </cell>
          <cell r="C147">
            <v>9352075</v>
          </cell>
          <cell r="D147" t="str">
            <v>SET Maidstone</v>
          </cell>
          <cell r="E147" t="str">
            <v>Primary</v>
          </cell>
          <cell r="F147" t="str">
            <v>Recoupment Academy</v>
          </cell>
          <cell r="G147">
            <v>1</v>
          </cell>
          <cell r="H147">
            <v>0</v>
          </cell>
          <cell r="I147">
            <v>0</v>
          </cell>
          <cell r="J147">
            <v>3</v>
          </cell>
          <cell r="K147">
            <v>0</v>
          </cell>
          <cell r="L147">
            <v>0</v>
          </cell>
          <cell r="M147">
            <v>0</v>
          </cell>
          <cell r="N147">
            <v>112</v>
          </cell>
          <cell r="O147">
            <v>112</v>
          </cell>
          <cell r="P147">
            <v>28</v>
          </cell>
          <cell r="Q147">
            <v>84</v>
          </cell>
          <cell r="R147">
            <v>0</v>
          </cell>
          <cell r="S147">
            <v>0</v>
          </cell>
          <cell r="T147">
            <v>0</v>
          </cell>
          <cell r="U147">
            <v>0</v>
          </cell>
          <cell r="V147">
            <v>0</v>
          </cell>
          <cell r="W147">
            <v>0</v>
          </cell>
          <cell r="X147">
            <v>0</v>
          </cell>
          <cell r="Y147">
            <v>0</v>
          </cell>
          <cell r="Z147">
            <v>0</v>
          </cell>
          <cell r="AA147">
            <v>112</v>
          </cell>
          <cell r="AB147">
            <v>37.333333333333336</v>
          </cell>
          <cell r="AC147">
            <v>32.000000000000028</v>
          </cell>
          <cell r="AD147">
            <v>33.860465116279066</v>
          </cell>
          <cell r="AE147">
            <v>0</v>
          </cell>
          <cell r="AF147">
            <v>0</v>
          </cell>
          <cell r="AG147">
            <v>21.999999999999954</v>
          </cell>
          <cell r="AH147">
            <v>14</v>
          </cell>
          <cell r="AI147">
            <v>72.999999999999972</v>
          </cell>
          <cell r="AJ147">
            <v>1.0000000000000002</v>
          </cell>
          <cell r="AK147">
            <v>1.0000000000000002</v>
          </cell>
          <cell r="AL147">
            <v>1.0000000000000002</v>
          </cell>
          <cell r="AM147">
            <v>0</v>
          </cell>
          <cell r="AN147">
            <v>0</v>
          </cell>
          <cell r="AO147">
            <v>0</v>
          </cell>
          <cell r="AP147">
            <v>0</v>
          </cell>
          <cell r="AQ147">
            <v>0</v>
          </cell>
          <cell r="AR147">
            <v>0</v>
          </cell>
          <cell r="AS147">
            <v>0</v>
          </cell>
          <cell r="AT147">
            <v>0</v>
          </cell>
          <cell r="AU147">
            <v>6.6666666666666643</v>
          </cell>
          <cell r="AV147">
            <v>13.333333333333329</v>
          </cell>
          <cell r="AW147">
            <v>13.333333333333329</v>
          </cell>
          <cell r="AX147">
            <v>0</v>
          </cell>
          <cell r="AY147">
            <v>0</v>
          </cell>
          <cell r="AZ147">
            <v>0</v>
          </cell>
          <cell r="BA147">
            <v>0</v>
          </cell>
          <cell r="BB147">
            <v>30</v>
          </cell>
          <cell r="BC147">
            <v>40</v>
          </cell>
          <cell r="BD147">
            <v>0</v>
          </cell>
          <cell r="BE147">
            <v>0</v>
          </cell>
          <cell r="BF147">
            <v>0</v>
          </cell>
          <cell r="BG147">
            <v>0</v>
          </cell>
          <cell r="BH147">
            <v>0</v>
          </cell>
          <cell r="BI147">
            <v>0</v>
          </cell>
          <cell r="BJ147">
            <v>0</v>
          </cell>
          <cell r="BK147">
            <v>0</v>
          </cell>
          <cell r="BL147">
            <v>0.46836163160919497</v>
          </cell>
          <cell r="BM147">
            <v>0</v>
          </cell>
          <cell r="BN147">
            <v>0</v>
          </cell>
          <cell r="BO147">
            <v>1</v>
          </cell>
          <cell r="BP147">
            <v>0</v>
          </cell>
        </row>
        <row r="148">
          <cell r="A148">
            <v>8</v>
          </cell>
          <cell r="B148">
            <v>142017</v>
          </cell>
          <cell r="C148">
            <v>9352078</v>
          </cell>
          <cell r="D148" t="str">
            <v>Beccles Primary Academy</v>
          </cell>
          <cell r="E148" t="str">
            <v>Primary</v>
          </cell>
          <cell r="F148" t="str">
            <v>Recoupment Academy</v>
          </cell>
          <cell r="G148">
            <v>1</v>
          </cell>
          <cell r="H148">
            <v>0</v>
          </cell>
          <cell r="I148">
            <v>0</v>
          </cell>
          <cell r="J148">
            <v>7</v>
          </cell>
          <cell r="K148">
            <v>0</v>
          </cell>
          <cell r="L148">
            <v>0</v>
          </cell>
          <cell r="M148">
            <v>0</v>
          </cell>
          <cell r="N148">
            <v>187</v>
          </cell>
          <cell r="O148">
            <v>187</v>
          </cell>
          <cell r="P148">
            <v>14</v>
          </cell>
          <cell r="Q148">
            <v>173</v>
          </cell>
          <cell r="R148">
            <v>0</v>
          </cell>
          <cell r="S148">
            <v>0</v>
          </cell>
          <cell r="T148">
            <v>0</v>
          </cell>
          <cell r="U148">
            <v>0</v>
          </cell>
          <cell r="V148">
            <v>0</v>
          </cell>
          <cell r="W148">
            <v>0</v>
          </cell>
          <cell r="X148">
            <v>0</v>
          </cell>
          <cell r="Y148">
            <v>0</v>
          </cell>
          <cell r="Z148">
            <v>0</v>
          </cell>
          <cell r="AA148">
            <v>187</v>
          </cell>
          <cell r="AB148">
            <v>26.714285714285715</v>
          </cell>
          <cell r="AC148">
            <v>75.999999999999957</v>
          </cell>
          <cell r="AD148">
            <v>82.627906976744185</v>
          </cell>
          <cell r="AE148">
            <v>0</v>
          </cell>
          <cell r="AF148">
            <v>0</v>
          </cell>
          <cell r="AG148">
            <v>95.510752688172047</v>
          </cell>
          <cell r="AH148">
            <v>0</v>
          </cell>
          <cell r="AI148">
            <v>25.134408602150604</v>
          </cell>
          <cell r="AJ148">
            <v>2.0107526881720408</v>
          </cell>
          <cell r="AK148">
            <v>63.338709677419381</v>
          </cell>
          <cell r="AL148">
            <v>0</v>
          </cell>
          <cell r="AM148">
            <v>1.0053763440860224</v>
          </cell>
          <cell r="AN148">
            <v>0</v>
          </cell>
          <cell r="AO148">
            <v>0</v>
          </cell>
          <cell r="AP148">
            <v>0</v>
          </cell>
          <cell r="AQ148">
            <v>0</v>
          </cell>
          <cell r="AR148">
            <v>0</v>
          </cell>
          <cell r="AS148">
            <v>0</v>
          </cell>
          <cell r="AT148">
            <v>0</v>
          </cell>
          <cell r="AU148">
            <v>0</v>
          </cell>
          <cell r="AV148">
            <v>0</v>
          </cell>
          <cell r="AW148">
            <v>2.1618497109826595</v>
          </cell>
          <cell r="AX148">
            <v>0</v>
          </cell>
          <cell r="AY148">
            <v>0</v>
          </cell>
          <cell r="AZ148">
            <v>0</v>
          </cell>
          <cell r="BA148">
            <v>0.86976744186046506</v>
          </cell>
          <cell r="BB148">
            <v>51.488095238095241</v>
          </cell>
          <cell r="BC148">
            <v>55.654761904761905</v>
          </cell>
          <cell r="BD148">
            <v>0</v>
          </cell>
          <cell r="BE148">
            <v>0</v>
          </cell>
          <cell r="BF148">
            <v>0</v>
          </cell>
          <cell r="BG148">
            <v>0</v>
          </cell>
          <cell r="BH148">
            <v>0</v>
          </cell>
          <cell r="BI148">
            <v>0</v>
          </cell>
          <cell r="BJ148">
            <v>2.7799999999999994</v>
          </cell>
          <cell r="BK148">
            <v>0</v>
          </cell>
          <cell r="BL148">
            <v>0.53676665110410104</v>
          </cell>
          <cell r="BM148">
            <v>0</v>
          </cell>
          <cell r="BN148">
            <v>0</v>
          </cell>
          <cell r="BO148">
            <v>1</v>
          </cell>
          <cell r="BP148">
            <v>0</v>
          </cell>
        </row>
        <row r="149">
          <cell r="A149">
            <v>41</v>
          </cell>
          <cell r="B149">
            <v>144444</v>
          </cell>
          <cell r="C149">
            <v>9352080</v>
          </cell>
          <cell r="D149" t="str">
            <v>Edgar Sewter Community Primary School</v>
          </cell>
          <cell r="E149" t="str">
            <v>Primary</v>
          </cell>
          <cell r="F149" t="str">
            <v>Recoupment Academy</v>
          </cell>
          <cell r="G149">
            <v>1</v>
          </cell>
          <cell r="H149">
            <v>0</v>
          </cell>
          <cell r="I149">
            <v>0</v>
          </cell>
          <cell r="J149">
            <v>7</v>
          </cell>
          <cell r="K149">
            <v>0</v>
          </cell>
          <cell r="L149">
            <v>0</v>
          </cell>
          <cell r="M149">
            <v>0</v>
          </cell>
          <cell r="N149">
            <v>287</v>
          </cell>
          <cell r="O149">
            <v>287</v>
          </cell>
          <cell r="P149">
            <v>39</v>
          </cell>
          <cell r="Q149">
            <v>248</v>
          </cell>
          <cell r="R149">
            <v>0</v>
          </cell>
          <cell r="S149">
            <v>0</v>
          </cell>
          <cell r="T149">
            <v>0</v>
          </cell>
          <cell r="U149">
            <v>0</v>
          </cell>
          <cell r="V149">
            <v>0</v>
          </cell>
          <cell r="W149">
            <v>0</v>
          </cell>
          <cell r="X149">
            <v>0</v>
          </cell>
          <cell r="Y149">
            <v>0</v>
          </cell>
          <cell r="Z149">
            <v>0</v>
          </cell>
          <cell r="AA149">
            <v>287</v>
          </cell>
          <cell r="AB149">
            <v>41</v>
          </cell>
          <cell r="AC149">
            <v>78.000000000000128</v>
          </cell>
          <cell r="AD149">
            <v>78.000000000000128</v>
          </cell>
          <cell r="AE149">
            <v>0</v>
          </cell>
          <cell r="AF149">
            <v>0</v>
          </cell>
          <cell r="AG149">
            <v>108.13028169014093</v>
          </cell>
          <cell r="AH149">
            <v>178.86971830985908</v>
          </cell>
          <cell r="AI149">
            <v>0</v>
          </cell>
          <cell r="AJ149">
            <v>0</v>
          </cell>
          <cell r="AK149">
            <v>0</v>
          </cell>
          <cell r="AL149">
            <v>0</v>
          </cell>
          <cell r="AM149">
            <v>0</v>
          </cell>
          <cell r="AN149">
            <v>0</v>
          </cell>
          <cell r="AO149">
            <v>0</v>
          </cell>
          <cell r="AP149">
            <v>0</v>
          </cell>
          <cell r="AQ149">
            <v>0</v>
          </cell>
          <cell r="AR149">
            <v>0</v>
          </cell>
          <cell r="AS149">
            <v>0</v>
          </cell>
          <cell r="AT149">
            <v>0</v>
          </cell>
          <cell r="AU149">
            <v>1.1572580645161292</v>
          </cell>
          <cell r="AV149">
            <v>2.3145161290322585</v>
          </cell>
          <cell r="AW149">
            <v>4.6290322580645107</v>
          </cell>
          <cell r="AX149">
            <v>0</v>
          </cell>
          <cell r="AY149">
            <v>0</v>
          </cell>
          <cell r="AZ149">
            <v>0</v>
          </cell>
          <cell r="BA149">
            <v>2.0722021660649821</v>
          </cell>
          <cell r="BB149">
            <v>73.702811244979912</v>
          </cell>
          <cell r="BC149">
            <v>85.293172690763043</v>
          </cell>
          <cell r="BD149">
            <v>0</v>
          </cell>
          <cell r="BE149">
            <v>0</v>
          </cell>
          <cell r="BF149">
            <v>0</v>
          </cell>
          <cell r="BG149">
            <v>0</v>
          </cell>
          <cell r="BH149">
            <v>0</v>
          </cell>
          <cell r="BI149">
            <v>0</v>
          </cell>
          <cell r="BJ149">
            <v>0</v>
          </cell>
          <cell r="BK149">
            <v>0</v>
          </cell>
          <cell r="BL149">
            <v>1.10023295099715</v>
          </cell>
          <cell r="BM149">
            <v>0</v>
          </cell>
          <cell r="BN149">
            <v>0</v>
          </cell>
          <cell r="BO149">
            <v>1</v>
          </cell>
          <cell r="BP149">
            <v>0</v>
          </cell>
        </row>
        <row r="150">
          <cell r="A150">
            <v>242</v>
          </cell>
          <cell r="B150">
            <v>144850</v>
          </cell>
          <cell r="C150">
            <v>9352083</v>
          </cell>
          <cell r="D150" t="str">
            <v>Henley Primary School</v>
          </cell>
          <cell r="E150" t="str">
            <v>Primary</v>
          </cell>
          <cell r="F150" t="str">
            <v>Recoupment Academy</v>
          </cell>
          <cell r="G150">
            <v>1</v>
          </cell>
          <cell r="H150">
            <v>0</v>
          </cell>
          <cell r="I150">
            <v>0</v>
          </cell>
          <cell r="J150">
            <v>7</v>
          </cell>
          <cell r="K150">
            <v>0</v>
          </cell>
          <cell r="L150">
            <v>0</v>
          </cell>
          <cell r="M150">
            <v>0</v>
          </cell>
          <cell r="N150">
            <v>105</v>
          </cell>
          <cell r="O150">
            <v>105</v>
          </cell>
          <cell r="P150">
            <v>15</v>
          </cell>
          <cell r="Q150">
            <v>90</v>
          </cell>
          <cell r="R150">
            <v>0</v>
          </cell>
          <cell r="S150">
            <v>0</v>
          </cell>
          <cell r="T150">
            <v>0</v>
          </cell>
          <cell r="U150">
            <v>0</v>
          </cell>
          <cell r="V150">
            <v>0</v>
          </cell>
          <cell r="W150">
            <v>0</v>
          </cell>
          <cell r="X150">
            <v>0</v>
          </cell>
          <cell r="Y150">
            <v>0</v>
          </cell>
          <cell r="Z150">
            <v>0</v>
          </cell>
          <cell r="AA150">
            <v>105</v>
          </cell>
          <cell r="AB150">
            <v>15</v>
          </cell>
          <cell r="AC150">
            <v>4</v>
          </cell>
          <cell r="AD150">
            <v>4.0384615384615383</v>
          </cell>
          <cell r="AE150">
            <v>0</v>
          </cell>
          <cell r="AF150">
            <v>0</v>
          </cell>
          <cell r="AG150">
            <v>103.99038461538457</v>
          </cell>
          <cell r="AH150">
            <v>0</v>
          </cell>
          <cell r="AI150">
            <v>0</v>
          </cell>
          <cell r="AJ150">
            <v>0</v>
          </cell>
          <cell r="AK150">
            <v>1.009615384615385</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25.999999999999996</v>
          </cell>
          <cell r="BC150">
            <v>30.333333333333332</v>
          </cell>
          <cell r="BD150">
            <v>0</v>
          </cell>
          <cell r="BE150">
            <v>0</v>
          </cell>
          <cell r="BF150">
            <v>0</v>
          </cell>
          <cell r="BG150">
            <v>0</v>
          </cell>
          <cell r="BH150">
            <v>0</v>
          </cell>
          <cell r="BI150">
            <v>0</v>
          </cell>
          <cell r="BJ150">
            <v>0</v>
          </cell>
          <cell r="BK150">
            <v>0</v>
          </cell>
          <cell r="BL150">
            <v>1.87956342777778</v>
          </cell>
          <cell r="BM150">
            <v>0</v>
          </cell>
          <cell r="BN150">
            <v>0</v>
          </cell>
          <cell r="BO150">
            <v>1</v>
          </cell>
          <cell r="BP150">
            <v>0</v>
          </cell>
        </row>
        <row r="151">
          <cell r="A151">
            <v>44</v>
          </cell>
          <cell r="B151">
            <v>144442</v>
          </cell>
          <cell r="C151">
            <v>9352086</v>
          </cell>
          <cell r="D151" t="str">
            <v>Holton St Peter Community Primary School</v>
          </cell>
          <cell r="E151" t="str">
            <v>Primary</v>
          </cell>
          <cell r="F151" t="str">
            <v>Recoupment Academy</v>
          </cell>
          <cell r="G151">
            <v>1</v>
          </cell>
          <cell r="H151">
            <v>0</v>
          </cell>
          <cell r="I151">
            <v>0</v>
          </cell>
          <cell r="J151">
            <v>7</v>
          </cell>
          <cell r="K151">
            <v>0</v>
          </cell>
          <cell r="L151">
            <v>0</v>
          </cell>
          <cell r="M151">
            <v>0</v>
          </cell>
          <cell r="N151">
            <v>98</v>
          </cell>
          <cell r="O151">
            <v>98</v>
          </cell>
          <cell r="P151">
            <v>14</v>
          </cell>
          <cell r="Q151">
            <v>84</v>
          </cell>
          <cell r="R151">
            <v>0</v>
          </cell>
          <cell r="S151">
            <v>0</v>
          </cell>
          <cell r="T151">
            <v>0</v>
          </cell>
          <cell r="U151">
            <v>0</v>
          </cell>
          <cell r="V151">
            <v>0</v>
          </cell>
          <cell r="W151">
            <v>0</v>
          </cell>
          <cell r="X151">
            <v>0</v>
          </cell>
          <cell r="Y151">
            <v>0</v>
          </cell>
          <cell r="Z151">
            <v>0</v>
          </cell>
          <cell r="AA151">
            <v>98</v>
          </cell>
          <cell r="AB151">
            <v>14</v>
          </cell>
          <cell r="AC151">
            <v>21.999999999999968</v>
          </cell>
          <cell r="AD151">
            <v>21.999999999999968</v>
          </cell>
          <cell r="AE151">
            <v>0</v>
          </cell>
          <cell r="AF151">
            <v>0</v>
          </cell>
          <cell r="AG151">
            <v>18.999999999999982</v>
          </cell>
          <cell r="AH151">
            <v>79.000000000000014</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19.310344827586206</v>
          </cell>
          <cell r="BC151">
            <v>22.528735632183906</v>
          </cell>
          <cell r="BD151">
            <v>0</v>
          </cell>
          <cell r="BE151">
            <v>0</v>
          </cell>
          <cell r="BF151">
            <v>0</v>
          </cell>
          <cell r="BG151">
            <v>0</v>
          </cell>
          <cell r="BH151">
            <v>0</v>
          </cell>
          <cell r="BI151">
            <v>0</v>
          </cell>
          <cell r="BJ151">
            <v>0</v>
          </cell>
          <cell r="BK151">
            <v>0</v>
          </cell>
          <cell r="BL151">
            <v>1.0168599708333299</v>
          </cell>
          <cell r="BM151">
            <v>0</v>
          </cell>
          <cell r="BN151">
            <v>0</v>
          </cell>
          <cell r="BO151">
            <v>1</v>
          </cell>
          <cell r="BP151">
            <v>0</v>
          </cell>
        </row>
        <row r="152">
          <cell r="A152">
            <v>45</v>
          </cell>
          <cell r="B152">
            <v>143074</v>
          </cell>
          <cell r="C152">
            <v>9352087</v>
          </cell>
          <cell r="D152" t="str">
            <v>St Edmund's Primary School</v>
          </cell>
          <cell r="E152" t="str">
            <v>Primary</v>
          </cell>
          <cell r="F152" t="str">
            <v>Recoupment Academy</v>
          </cell>
          <cell r="G152">
            <v>1</v>
          </cell>
          <cell r="H152">
            <v>0</v>
          </cell>
          <cell r="I152">
            <v>0</v>
          </cell>
          <cell r="J152">
            <v>7</v>
          </cell>
          <cell r="K152">
            <v>0</v>
          </cell>
          <cell r="L152">
            <v>0</v>
          </cell>
          <cell r="M152">
            <v>0</v>
          </cell>
          <cell r="N152">
            <v>80</v>
          </cell>
          <cell r="O152">
            <v>80</v>
          </cell>
          <cell r="P152">
            <v>11</v>
          </cell>
          <cell r="Q152">
            <v>69</v>
          </cell>
          <cell r="R152">
            <v>0</v>
          </cell>
          <cell r="S152">
            <v>0</v>
          </cell>
          <cell r="T152">
            <v>0</v>
          </cell>
          <cell r="U152">
            <v>0</v>
          </cell>
          <cell r="V152">
            <v>0</v>
          </cell>
          <cell r="W152">
            <v>0</v>
          </cell>
          <cell r="X152">
            <v>0</v>
          </cell>
          <cell r="Y152">
            <v>0</v>
          </cell>
          <cell r="Z152">
            <v>0</v>
          </cell>
          <cell r="AA152">
            <v>80</v>
          </cell>
          <cell r="AB152">
            <v>11.428571428571429</v>
          </cell>
          <cell r="AC152">
            <v>11</v>
          </cell>
          <cell r="AD152">
            <v>15.584415584415584</v>
          </cell>
          <cell r="AE152">
            <v>0</v>
          </cell>
          <cell r="AF152">
            <v>0</v>
          </cell>
          <cell r="AG152">
            <v>80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1.1594202898550721</v>
          </cell>
          <cell r="AV152">
            <v>1.1594202898550721</v>
          </cell>
          <cell r="AW152">
            <v>1.1594202898550721</v>
          </cell>
          <cell r="AX152">
            <v>0</v>
          </cell>
          <cell r="AY152">
            <v>0</v>
          </cell>
          <cell r="AZ152">
            <v>0</v>
          </cell>
          <cell r="BA152">
            <v>0</v>
          </cell>
          <cell r="BB152">
            <v>19.107692307692307</v>
          </cell>
          <cell r="BC152">
            <v>22.153846153846153</v>
          </cell>
          <cell r="BD152">
            <v>0</v>
          </cell>
          <cell r="BE152">
            <v>0</v>
          </cell>
          <cell r="BF152">
            <v>0</v>
          </cell>
          <cell r="BG152">
            <v>0</v>
          </cell>
          <cell r="BH152">
            <v>0</v>
          </cell>
          <cell r="BI152">
            <v>0</v>
          </cell>
          <cell r="BJ152">
            <v>2.1999999999999997</v>
          </cell>
          <cell r="BK152">
            <v>0</v>
          </cell>
          <cell r="BL152">
            <v>2.6887568515789502</v>
          </cell>
          <cell r="BM152">
            <v>0</v>
          </cell>
          <cell r="BN152">
            <v>1</v>
          </cell>
          <cell r="BO152">
            <v>1</v>
          </cell>
          <cell r="BP152">
            <v>0</v>
          </cell>
        </row>
        <row r="153">
          <cell r="A153">
            <v>48</v>
          </cell>
          <cell r="B153">
            <v>144445</v>
          </cell>
          <cell r="C153">
            <v>9352088</v>
          </cell>
          <cell r="D153" t="str">
            <v>Ilketshall St Lawrence School</v>
          </cell>
          <cell r="E153" t="str">
            <v>Primary</v>
          </cell>
          <cell r="F153" t="str">
            <v>Recoupment Academy</v>
          </cell>
          <cell r="G153">
            <v>1</v>
          </cell>
          <cell r="H153">
            <v>0</v>
          </cell>
          <cell r="I153">
            <v>0</v>
          </cell>
          <cell r="J153">
            <v>7</v>
          </cell>
          <cell r="K153">
            <v>0</v>
          </cell>
          <cell r="L153">
            <v>0</v>
          </cell>
          <cell r="M153">
            <v>0</v>
          </cell>
          <cell r="N153">
            <v>96</v>
          </cell>
          <cell r="O153">
            <v>96</v>
          </cell>
          <cell r="P153">
            <v>9</v>
          </cell>
          <cell r="Q153">
            <v>87</v>
          </cell>
          <cell r="R153">
            <v>0</v>
          </cell>
          <cell r="S153">
            <v>0</v>
          </cell>
          <cell r="T153">
            <v>0</v>
          </cell>
          <cell r="U153">
            <v>0</v>
          </cell>
          <cell r="V153">
            <v>0</v>
          </cell>
          <cell r="W153">
            <v>0</v>
          </cell>
          <cell r="X153">
            <v>0</v>
          </cell>
          <cell r="Y153">
            <v>0</v>
          </cell>
          <cell r="Z153">
            <v>0</v>
          </cell>
          <cell r="AA153">
            <v>96</v>
          </cell>
          <cell r="AB153">
            <v>13.714285714285714</v>
          </cell>
          <cell r="AC153">
            <v>10.000000000000032</v>
          </cell>
          <cell r="AD153">
            <v>10.775510204081632</v>
          </cell>
          <cell r="AE153">
            <v>0</v>
          </cell>
          <cell r="AF153">
            <v>0</v>
          </cell>
          <cell r="AG153">
            <v>70.000000000000028</v>
          </cell>
          <cell r="AH153">
            <v>16.000000000000032</v>
          </cell>
          <cell r="AI153">
            <v>9</v>
          </cell>
          <cell r="AJ153">
            <v>0</v>
          </cell>
          <cell r="AK153">
            <v>1.0000000000000033</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0.97959183673469385</v>
          </cell>
          <cell r="BB153">
            <v>19.678571428571427</v>
          </cell>
          <cell r="BC153">
            <v>21.714285714285712</v>
          </cell>
          <cell r="BD153">
            <v>0</v>
          </cell>
          <cell r="BE153">
            <v>0</v>
          </cell>
          <cell r="BF153">
            <v>0</v>
          </cell>
          <cell r="BG153">
            <v>0</v>
          </cell>
          <cell r="BH153">
            <v>0</v>
          </cell>
          <cell r="BI153">
            <v>0</v>
          </cell>
          <cell r="BJ153">
            <v>0</v>
          </cell>
          <cell r="BK153">
            <v>0</v>
          </cell>
          <cell r="BL153">
            <v>2.72444768235294</v>
          </cell>
          <cell r="BM153">
            <v>0</v>
          </cell>
          <cell r="BN153">
            <v>1</v>
          </cell>
          <cell r="BO153">
            <v>1</v>
          </cell>
          <cell r="BP153">
            <v>0</v>
          </cell>
        </row>
        <row r="154">
          <cell r="A154">
            <v>312</v>
          </cell>
          <cell r="B154">
            <v>142018</v>
          </cell>
          <cell r="C154">
            <v>9352090</v>
          </cell>
          <cell r="D154" t="str">
            <v>Martlesham Primary Academy</v>
          </cell>
          <cell r="E154" t="str">
            <v>Primary</v>
          </cell>
          <cell r="F154" t="str">
            <v>Recoupment Academy</v>
          </cell>
          <cell r="G154">
            <v>1</v>
          </cell>
          <cell r="H154">
            <v>0</v>
          </cell>
          <cell r="I154">
            <v>0</v>
          </cell>
          <cell r="J154">
            <v>7</v>
          </cell>
          <cell r="K154">
            <v>0</v>
          </cell>
          <cell r="L154">
            <v>0</v>
          </cell>
          <cell r="M154">
            <v>0</v>
          </cell>
          <cell r="N154">
            <v>107</v>
          </cell>
          <cell r="O154">
            <v>107</v>
          </cell>
          <cell r="P154">
            <v>16</v>
          </cell>
          <cell r="Q154">
            <v>91</v>
          </cell>
          <cell r="R154">
            <v>0</v>
          </cell>
          <cell r="S154">
            <v>0</v>
          </cell>
          <cell r="T154">
            <v>0</v>
          </cell>
          <cell r="U154">
            <v>0</v>
          </cell>
          <cell r="V154">
            <v>0</v>
          </cell>
          <cell r="W154">
            <v>0</v>
          </cell>
          <cell r="X154">
            <v>0</v>
          </cell>
          <cell r="Y154">
            <v>0</v>
          </cell>
          <cell r="Z154">
            <v>0</v>
          </cell>
          <cell r="AA154">
            <v>107</v>
          </cell>
          <cell r="AB154">
            <v>15.285714285714286</v>
          </cell>
          <cell r="AC154">
            <v>22</v>
          </cell>
          <cell r="AD154">
            <v>25.112244897959187</v>
          </cell>
          <cell r="AE154">
            <v>0</v>
          </cell>
          <cell r="AF154">
            <v>0</v>
          </cell>
          <cell r="AG154">
            <v>101.00000000000003</v>
          </cell>
          <cell r="AH154">
            <v>3.0000000000000009</v>
          </cell>
          <cell r="AI154">
            <v>0.99999999999999956</v>
          </cell>
          <cell r="AJ154">
            <v>0</v>
          </cell>
          <cell r="AK154">
            <v>1.9999999999999969</v>
          </cell>
          <cell r="AL154">
            <v>0</v>
          </cell>
          <cell r="AM154">
            <v>0</v>
          </cell>
          <cell r="AN154">
            <v>0</v>
          </cell>
          <cell r="AO154">
            <v>0</v>
          </cell>
          <cell r="AP154">
            <v>0</v>
          </cell>
          <cell r="AQ154">
            <v>0</v>
          </cell>
          <cell r="AR154">
            <v>0</v>
          </cell>
          <cell r="AS154">
            <v>0</v>
          </cell>
          <cell r="AT154">
            <v>0</v>
          </cell>
          <cell r="AU154">
            <v>3.5274725274725314</v>
          </cell>
          <cell r="AV154">
            <v>4.7032967032967079</v>
          </cell>
          <cell r="AW154">
            <v>4.7032967032967079</v>
          </cell>
          <cell r="AX154">
            <v>0</v>
          </cell>
          <cell r="AY154">
            <v>0</v>
          </cell>
          <cell r="AZ154">
            <v>0</v>
          </cell>
          <cell r="BA154">
            <v>0</v>
          </cell>
          <cell r="BB154">
            <v>14.95890410958904</v>
          </cell>
          <cell r="BC154">
            <v>17.589041095890408</v>
          </cell>
          <cell r="BD154">
            <v>0</v>
          </cell>
          <cell r="BE154">
            <v>0</v>
          </cell>
          <cell r="BF154">
            <v>0</v>
          </cell>
          <cell r="BG154">
            <v>0</v>
          </cell>
          <cell r="BH154">
            <v>0</v>
          </cell>
          <cell r="BI154">
            <v>0</v>
          </cell>
          <cell r="BJ154">
            <v>0</v>
          </cell>
          <cell r="BK154">
            <v>0</v>
          </cell>
          <cell r="BL154">
            <v>0.76812778394160597</v>
          </cell>
          <cell r="BM154">
            <v>0</v>
          </cell>
          <cell r="BN154">
            <v>0</v>
          </cell>
          <cell r="BO154">
            <v>1</v>
          </cell>
          <cell r="BP154">
            <v>0</v>
          </cell>
        </row>
        <row r="155">
          <cell r="A155">
            <v>57</v>
          </cell>
          <cell r="B155">
            <v>141554</v>
          </cell>
          <cell r="C155">
            <v>9352091</v>
          </cell>
          <cell r="D155" t="str">
            <v>Leiston Primary School</v>
          </cell>
          <cell r="E155" t="str">
            <v>Primary</v>
          </cell>
          <cell r="F155" t="str">
            <v>Recoupment Academy</v>
          </cell>
          <cell r="G155">
            <v>1</v>
          </cell>
          <cell r="H155">
            <v>0</v>
          </cell>
          <cell r="I155">
            <v>0</v>
          </cell>
          <cell r="J155">
            <v>7</v>
          </cell>
          <cell r="K155">
            <v>0</v>
          </cell>
          <cell r="L155">
            <v>0</v>
          </cell>
          <cell r="M155">
            <v>0</v>
          </cell>
          <cell r="N155">
            <v>274</v>
          </cell>
          <cell r="O155">
            <v>274</v>
          </cell>
          <cell r="P155">
            <v>47</v>
          </cell>
          <cell r="Q155">
            <v>227</v>
          </cell>
          <cell r="R155">
            <v>0</v>
          </cell>
          <cell r="S155">
            <v>0</v>
          </cell>
          <cell r="T155">
            <v>0</v>
          </cell>
          <cell r="U155">
            <v>0</v>
          </cell>
          <cell r="V155">
            <v>0</v>
          </cell>
          <cell r="W155">
            <v>0</v>
          </cell>
          <cell r="X155">
            <v>0</v>
          </cell>
          <cell r="Y155">
            <v>0</v>
          </cell>
          <cell r="Z155">
            <v>0</v>
          </cell>
          <cell r="AA155">
            <v>274</v>
          </cell>
          <cell r="AB155">
            <v>39.142857142857146</v>
          </cell>
          <cell r="AC155">
            <v>71.000000000000028</v>
          </cell>
          <cell r="AD155">
            <v>75.081850533807824</v>
          </cell>
          <cell r="AE155">
            <v>0</v>
          </cell>
          <cell r="AF155">
            <v>0</v>
          </cell>
          <cell r="AG155">
            <v>182.99999999999997</v>
          </cell>
          <cell r="AH155">
            <v>11.000000000000012</v>
          </cell>
          <cell r="AI155">
            <v>80</v>
          </cell>
          <cell r="AJ155">
            <v>0</v>
          </cell>
          <cell r="AK155">
            <v>0</v>
          </cell>
          <cell r="AL155">
            <v>0</v>
          </cell>
          <cell r="AM155">
            <v>0</v>
          </cell>
          <cell r="AN155">
            <v>0</v>
          </cell>
          <cell r="AO155">
            <v>0</v>
          </cell>
          <cell r="AP155">
            <v>0</v>
          </cell>
          <cell r="AQ155">
            <v>0</v>
          </cell>
          <cell r="AR155">
            <v>0</v>
          </cell>
          <cell r="AS155">
            <v>0</v>
          </cell>
          <cell r="AT155">
            <v>0</v>
          </cell>
          <cell r="AU155">
            <v>6.0352422907489061</v>
          </cell>
          <cell r="AV155">
            <v>8.4493392070484461</v>
          </cell>
          <cell r="AW155">
            <v>10.863436123348015</v>
          </cell>
          <cell r="AX155">
            <v>0</v>
          </cell>
          <cell r="AY155">
            <v>0</v>
          </cell>
          <cell r="AZ155">
            <v>0</v>
          </cell>
          <cell r="BA155">
            <v>1.9501779359430604</v>
          </cell>
          <cell r="BB155">
            <v>77.410138248847929</v>
          </cell>
          <cell r="BC155">
            <v>93.437788018433181</v>
          </cell>
          <cell r="BD155">
            <v>0</v>
          </cell>
          <cell r="BE155">
            <v>0</v>
          </cell>
          <cell r="BF155">
            <v>0</v>
          </cell>
          <cell r="BG155">
            <v>0</v>
          </cell>
          <cell r="BH155">
            <v>0</v>
          </cell>
          <cell r="BI155">
            <v>0</v>
          </cell>
          <cell r="BJ155">
            <v>0</v>
          </cell>
          <cell r="BK155">
            <v>0</v>
          </cell>
          <cell r="BL155">
            <v>1.23594160671835</v>
          </cell>
          <cell r="BM155">
            <v>0</v>
          </cell>
          <cell r="BN155">
            <v>0</v>
          </cell>
          <cell r="BO155">
            <v>1</v>
          </cell>
          <cell r="BP155">
            <v>0</v>
          </cell>
        </row>
        <row r="156">
          <cell r="A156">
            <v>515</v>
          </cell>
          <cell r="B156">
            <v>142025</v>
          </cell>
          <cell r="C156">
            <v>9352093</v>
          </cell>
          <cell r="D156" t="str">
            <v>St Christopher's CEVCP School</v>
          </cell>
          <cell r="E156" t="str">
            <v>Primary</v>
          </cell>
          <cell r="F156" t="str">
            <v>Recoupment Academy</v>
          </cell>
          <cell r="G156">
            <v>1</v>
          </cell>
          <cell r="H156">
            <v>0</v>
          </cell>
          <cell r="I156">
            <v>0</v>
          </cell>
          <cell r="J156">
            <v>7</v>
          </cell>
          <cell r="K156">
            <v>0</v>
          </cell>
          <cell r="L156">
            <v>0</v>
          </cell>
          <cell r="M156">
            <v>0</v>
          </cell>
          <cell r="N156">
            <v>343</v>
          </cell>
          <cell r="O156">
            <v>343</v>
          </cell>
          <cell r="P156">
            <v>53</v>
          </cell>
          <cell r="Q156">
            <v>290</v>
          </cell>
          <cell r="R156">
            <v>0</v>
          </cell>
          <cell r="S156">
            <v>0</v>
          </cell>
          <cell r="T156">
            <v>0</v>
          </cell>
          <cell r="U156">
            <v>0</v>
          </cell>
          <cell r="V156">
            <v>0</v>
          </cell>
          <cell r="W156">
            <v>0</v>
          </cell>
          <cell r="X156">
            <v>0</v>
          </cell>
          <cell r="Y156">
            <v>0</v>
          </cell>
          <cell r="Z156">
            <v>0</v>
          </cell>
          <cell r="AA156">
            <v>343</v>
          </cell>
          <cell r="AB156">
            <v>49</v>
          </cell>
          <cell r="AC156">
            <v>57.000000000000099</v>
          </cell>
          <cell r="AD156">
            <v>67.317757009345797</v>
          </cell>
          <cell r="AE156">
            <v>0</v>
          </cell>
          <cell r="AF156">
            <v>0</v>
          </cell>
          <cell r="AG156">
            <v>341.00000000000017</v>
          </cell>
          <cell r="AH156">
            <v>0</v>
          </cell>
          <cell r="AI156">
            <v>1.9999999999999987</v>
          </cell>
          <cell r="AJ156">
            <v>0</v>
          </cell>
          <cell r="AK156">
            <v>0</v>
          </cell>
          <cell r="AL156">
            <v>0</v>
          </cell>
          <cell r="AM156">
            <v>0</v>
          </cell>
          <cell r="AN156">
            <v>0</v>
          </cell>
          <cell r="AO156">
            <v>0</v>
          </cell>
          <cell r="AP156">
            <v>0</v>
          </cell>
          <cell r="AQ156">
            <v>0</v>
          </cell>
          <cell r="AR156">
            <v>0</v>
          </cell>
          <cell r="AS156">
            <v>0</v>
          </cell>
          <cell r="AT156">
            <v>0</v>
          </cell>
          <cell r="AU156">
            <v>10.831578947368438</v>
          </cell>
          <cell r="AV156">
            <v>15.64561403508772</v>
          </cell>
          <cell r="AW156">
            <v>27.680701754385961</v>
          </cell>
          <cell r="AX156">
            <v>0</v>
          </cell>
          <cell r="AY156">
            <v>0</v>
          </cell>
          <cell r="AZ156">
            <v>0</v>
          </cell>
          <cell r="BA156">
            <v>0</v>
          </cell>
          <cell r="BB156">
            <v>115.1310861423221</v>
          </cell>
          <cell r="BC156">
            <v>136.17228464419478</v>
          </cell>
          <cell r="BD156">
            <v>0</v>
          </cell>
          <cell r="BE156">
            <v>0</v>
          </cell>
          <cell r="BF156">
            <v>0</v>
          </cell>
          <cell r="BG156">
            <v>0</v>
          </cell>
          <cell r="BH156">
            <v>0</v>
          </cell>
          <cell r="BI156">
            <v>0</v>
          </cell>
          <cell r="BJ156">
            <v>0</v>
          </cell>
          <cell r="BK156">
            <v>0</v>
          </cell>
          <cell r="BL156">
            <v>1.45786144914773</v>
          </cell>
          <cell r="BM156">
            <v>0</v>
          </cell>
          <cell r="BN156">
            <v>0</v>
          </cell>
          <cell r="BO156">
            <v>1</v>
          </cell>
          <cell r="BP156">
            <v>0</v>
          </cell>
        </row>
        <row r="157">
          <cell r="A157">
            <v>81</v>
          </cell>
          <cell r="B157">
            <v>143069</v>
          </cell>
          <cell r="C157">
            <v>9352096</v>
          </cell>
          <cell r="D157" t="str">
            <v>Mendham Primary School</v>
          </cell>
          <cell r="E157" t="str">
            <v>Primary</v>
          </cell>
          <cell r="F157" t="str">
            <v>Recoupment Academy</v>
          </cell>
          <cell r="G157">
            <v>1</v>
          </cell>
          <cell r="H157">
            <v>0</v>
          </cell>
          <cell r="I157">
            <v>0</v>
          </cell>
          <cell r="J157">
            <v>7</v>
          </cell>
          <cell r="K157">
            <v>0</v>
          </cell>
          <cell r="L157">
            <v>0</v>
          </cell>
          <cell r="M157">
            <v>0</v>
          </cell>
          <cell r="N157">
            <v>74</v>
          </cell>
          <cell r="O157">
            <v>74</v>
          </cell>
          <cell r="P157">
            <v>9</v>
          </cell>
          <cell r="Q157">
            <v>65</v>
          </cell>
          <cell r="R157">
            <v>0</v>
          </cell>
          <cell r="S157">
            <v>0</v>
          </cell>
          <cell r="T157">
            <v>0</v>
          </cell>
          <cell r="U157">
            <v>0</v>
          </cell>
          <cell r="V157">
            <v>0</v>
          </cell>
          <cell r="W157">
            <v>0</v>
          </cell>
          <cell r="X157">
            <v>0</v>
          </cell>
          <cell r="Y157">
            <v>0</v>
          </cell>
          <cell r="Z157">
            <v>0</v>
          </cell>
          <cell r="AA157">
            <v>74</v>
          </cell>
          <cell r="AB157">
            <v>10.571428571428571</v>
          </cell>
          <cell r="AC157">
            <v>15.000000000000021</v>
          </cell>
          <cell r="AD157">
            <v>15.000000000000021</v>
          </cell>
          <cell r="AE157">
            <v>0</v>
          </cell>
          <cell r="AF157">
            <v>0</v>
          </cell>
          <cell r="AG157">
            <v>59.808219178082211</v>
          </cell>
          <cell r="AH157">
            <v>14.19178082191779</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0.97368421052631571</v>
          </cell>
          <cell r="BB157">
            <v>11.607142857142858</v>
          </cell>
          <cell r="BC157">
            <v>13.214285714285715</v>
          </cell>
          <cell r="BD157">
            <v>0</v>
          </cell>
          <cell r="BE157">
            <v>0</v>
          </cell>
          <cell r="BF157">
            <v>0</v>
          </cell>
          <cell r="BG157">
            <v>0</v>
          </cell>
          <cell r="BH157">
            <v>0</v>
          </cell>
          <cell r="BI157">
            <v>0</v>
          </cell>
          <cell r="BJ157">
            <v>3.6695890410958603</v>
          </cell>
          <cell r="BK157">
            <v>0</v>
          </cell>
          <cell r="BL157">
            <v>2.6453226872092999</v>
          </cell>
          <cell r="BM157">
            <v>0</v>
          </cell>
          <cell r="BN157">
            <v>1</v>
          </cell>
          <cell r="BO157">
            <v>1</v>
          </cell>
          <cell r="BP157">
            <v>0</v>
          </cell>
        </row>
        <row r="158">
          <cell r="A158">
            <v>471</v>
          </cell>
          <cell r="B158">
            <v>143361</v>
          </cell>
          <cell r="C158">
            <v>9352097</v>
          </cell>
          <cell r="D158" t="str">
            <v>Mendlesham Primary School</v>
          </cell>
          <cell r="E158" t="str">
            <v>Primary</v>
          </cell>
          <cell r="F158" t="str">
            <v>Recoupment Academy</v>
          </cell>
          <cell r="G158">
            <v>1</v>
          </cell>
          <cell r="H158">
            <v>0</v>
          </cell>
          <cell r="I158">
            <v>0</v>
          </cell>
          <cell r="J158">
            <v>7</v>
          </cell>
          <cell r="K158">
            <v>0</v>
          </cell>
          <cell r="L158">
            <v>0</v>
          </cell>
          <cell r="M158">
            <v>0</v>
          </cell>
          <cell r="N158">
            <v>106</v>
          </cell>
          <cell r="O158">
            <v>106</v>
          </cell>
          <cell r="P158">
            <v>10</v>
          </cell>
          <cell r="Q158">
            <v>96</v>
          </cell>
          <cell r="R158">
            <v>0</v>
          </cell>
          <cell r="S158">
            <v>0</v>
          </cell>
          <cell r="T158">
            <v>0</v>
          </cell>
          <cell r="U158">
            <v>0</v>
          </cell>
          <cell r="V158">
            <v>0</v>
          </cell>
          <cell r="W158">
            <v>0</v>
          </cell>
          <cell r="X158">
            <v>0</v>
          </cell>
          <cell r="Y158">
            <v>0</v>
          </cell>
          <cell r="Z158">
            <v>0</v>
          </cell>
          <cell r="AA158">
            <v>106</v>
          </cell>
          <cell r="AB158">
            <v>15.142857142857142</v>
          </cell>
          <cell r="AC158">
            <v>22.000000000000025</v>
          </cell>
          <cell r="AD158">
            <v>22.000000000000025</v>
          </cell>
          <cell r="AE158">
            <v>0</v>
          </cell>
          <cell r="AF158">
            <v>0</v>
          </cell>
          <cell r="AG158">
            <v>104.99999999999999</v>
          </cell>
          <cell r="AH158">
            <v>0</v>
          </cell>
          <cell r="AI158">
            <v>0.99999999999999956</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28.483516483516482</v>
          </cell>
          <cell r="BC158">
            <v>31.450549450549449</v>
          </cell>
          <cell r="BD158">
            <v>0</v>
          </cell>
          <cell r="BE158">
            <v>0</v>
          </cell>
          <cell r="BF158">
            <v>0</v>
          </cell>
          <cell r="BG158">
            <v>0</v>
          </cell>
          <cell r="BH158">
            <v>0</v>
          </cell>
          <cell r="BI158">
            <v>0</v>
          </cell>
          <cell r="BJ158">
            <v>0</v>
          </cell>
          <cell r="BK158">
            <v>0</v>
          </cell>
          <cell r="BL158">
            <v>1.69252018468468</v>
          </cell>
          <cell r="BM158">
            <v>0</v>
          </cell>
          <cell r="BN158">
            <v>0</v>
          </cell>
          <cell r="BO158">
            <v>1</v>
          </cell>
          <cell r="BP158">
            <v>0</v>
          </cell>
        </row>
        <row r="159">
          <cell r="A159">
            <v>82</v>
          </cell>
          <cell r="B159">
            <v>143806</v>
          </cell>
          <cell r="C159">
            <v>9352098</v>
          </cell>
          <cell r="D159" t="str">
            <v>Middleton Community Primary School</v>
          </cell>
          <cell r="E159" t="str">
            <v>Primary</v>
          </cell>
          <cell r="F159" t="str">
            <v>Recoupment Academy</v>
          </cell>
          <cell r="G159">
            <v>1</v>
          </cell>
          <cell r="H159">
            <v>0</v>
          </cell>
          <cell r="I159">
            <v>0</v>
          </cell>
          <cell r="J159">
            <v>7</v>
          </cell>
          <cell r="K159">
            <v>0</v>
          </cell>
          <cell r="L159">
            <v>0</v>
          </cell>
          <cell r="M159">
            <v>0</v>
          </cell>
          <cell r="N159">
            <v>35</v>
          </cell>
          <cell r="O159">
            <v>35</v>
          </cell>
          <cell r="P159">
            <v>4</v>
          </cell>
          <cell r="Q159">
            <v>31</v>
          </cell>
          <cell r="R159">
            <v>0</v>
          </cell>
          <cell r="S159">
            <v>0</v>
          </cell>
          <cell r="T159">
            <v>0</v>
          </cell>
          <cell r="U159">
            <v>0</v>
          </cell>
          <cell r="V159">
            <v>0</v>
          </cell>
          <cell r="W159">
            <v>0</v>
          </cell>
          <cell r="X159">
            <v>0</v>
          </cell>
          <cell r="Y159">
            <v>0</v>
          </cell>
          <cell r="Z159">
            <v>0</v>
          </cell>
          <cell r="AA159">
            <v>35</v>
          </cell>
          <cell r="AB159">
            <v>5</v>
          </cell>
          <cell r="AC159">
            <v>2.9999999999999996</v>
          </cell>
          <cell r="AD159">
            <v>4.7297297297297298</v>
          </cell>
          <cell r="AE159">
            <v>0</v>
          </cell>
          <cell r="AF159">
            <v>0</v>
          </cell>
          <cell r="AG159">
            <v>24.999999999999989</v>
          </cell>
          <cell r="AH159">
            <v>5.0000000000000044</v>
          </cell>
          <cell r="AI159">
            <v>5.0000000000000044</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7.1538461538461542</v>
          </cell>
          <cell r="BC159">
            <v>8.0769230769230766</v>
          </cell>
          <cell r="BD159">
            <v>0</v>
          </cell>
          <cell r="BE159">
            <v>0</v>
          </cell>
          <cell r="BF159">
            <v>0</v>
          </cell>
          <cell r="BG159">
            <v>0</v>
          </cell>
          <cell r="BH159">
            <v>0</v>
          </cell>
          <cell r="BI159">
            <v>0</v>
          </cell>
          <cell r="BJ159">
            <v>1.8999999999999901</v>
          </cell>
          <cell r="BK159">
            <v>0</v>
          </cell>
          <cell r="BL159">
            <v>2.7690694193548402</v>
          </cell>
          <cell r="BM159">
            <v>0</v>
          </cell>
          <cell r="BN159">
            <v>1</v>
          </cell>
          <cell r="BO159">
            <v>1</v>
          </cell>
          <cell r="BP159">
            <v>0</v>
          </cell>
        </row>
        <row r="160">
          <cell r="A160">
            <v>511</v>
          </cell>
          <cell r="B160">
            <v>142026</v>
          </cell>
          <cell r="C160">
            <v>9352099</v>
          </cell>
          <cell r="D160" t="str">
            <v>Tudor Church of England Primary School, Sudbury</v>
          </cell>
          <cell r="E160" t="str">
            <v>Primary</v>
          </cell>
          <cell r="F160" t="str">
            <v>Recoupment Academy</v>
          </cell>
          <cell r="G160">
            <v>1</v>
          </cell>
          <cell r="H160">
            <v>0</v>
          </cell>
          <cell r="I160">
            <v>0</v>
          </cell>
          <cell r="J160">
            <v>7</v>
          </cell>
          <cell r="K160">
            <v>0</v>
          </cell>
          <cell r="L160">
            <v>0</v>
          </cell>
          <cell r="M160">
            <v>0</v>
          </cell>
          <cell r="N160">
            <v>214</v>
          </cell>
          <cell r="O160">
            <v>214</v>
          </cell>
          <cell r="P160">
            <v>31</v>
          </cell>
          <cell r="Q160">
            <v>183</v>
          </cell>
          <cell r="R160">
            <v>0</v>
          </cell>
          <cell r="S160">
            <v>0</v>
          </cell>
          <cell r="T160">
            <v>0</v>
          </cell>
          <cell r="U160">
            <v>0</v>
          </cell>
          <cell r="V160">
            <v>0</v>
          </cell>
          <cell r="W160">
            <v>0</v>
          </cell>
          <cell r="X160">
            <v>0</v>
          </cell>
          <cell r="Y160">
            <v>0</v>
          </cell>
          <cell r="Z160">
            <v>0</v>
          </cell>
          <cell r="AA160">
            <v>214</v>
          </cell>
          <cell r="AB160">
            <v>30.571428571428573</v>
          </cell>
          <cell r="AC160">
            <v>58.000000000000092</v>
          </cell>
          <cell r="AD160">
            <v>64.585585585585591</v>
          </cell>
          <cell r="AE160">
            <v>0</v>
          </cell>
          <cell r="AF160">
            <v>0</v>
          </cell>
          <cell r="AG160">
            <v>95.999999999999886</v>
          </cell>
          <cell r="AH160">
            <v>77.999999999999943</v>
          </cell>
          <cell r="AI160">
            <v>39.999999999999936</v>
          </cell>
          <cell r="AJ160">
            <v>0</v>
          </cell>
          <cell r="AK160">
            <v>0</v>
          </cell>
          <cell r="AL160">
            <v>0</v>
          </cell>
          <cell r="AM160">
            <v>0</v>
          </cell>
          <cell r="AN160">
            <v>0</v>
          </cell>
          <cell r="AO160">
            <v>0</v>
          </cell>
          <cell r="AP160">
            <v>0</v>
          </cell>
          <cell r="AQ160">
            <v>0</v>
          </cell>
          <cell r="AR160">
            <v>0</v>
          </cell>
          <cell r="AS160">
            <v>0</v>
          </cell>
          <cell r="AT160">
            <v>0</v>
          </cell>
          <cell r="AU160">
            <v>7.0163934426229426</v>
          </cell>
          <cell r="AV160">
            <v>12.863387978142068</v>
          </cell>
          <cell r="AW160">
            <v>18.710382513661195</v>
          </cell>
          <cell r="AX160">
            <v>0</v>
          </cell>
          <cell r="AY160">
            <v>0</v>
          </cell>
          <cell r="AZ160">
            <v>0</v>
          </cell>
          <cell r="BA160">
            <v>0.963963963963964</v>
          </cell>
          <cell r="BB160">
            <v>46.301204819277103</v>
          </cell>
          <cell r="BC160">
            <v>54.144578313253007</v>
          </cell>
          <cell r="BD160">
            <v>0</v>
          </cell>
          <cell r="BE160">
            <v>0</v>
          </cell>
          <cell r="BF160">
            <v>0</v>
          </cell>
          <cell r="BG160">
            <v>0</v>
          </cell>
          <cell r="BH160">
            <v>0</v>
          </cell>
          <cell r="BI160">
            <v>0</v>
          </cell>
          <cell r="BJ160">
            <v>0</v>
          </cell>
          <cell r="BK160">
            <v>0</v>
          </cell>
          <cell r="BL160">
            <v>0.36743097342342301</v>
          </cell>
          <cell r="BM160">
            <v>0</v>
          </cell>
          <cell r="BN160">
            <v>0</v>
          </cell>
          <cell r="BO160">
            <v>1</v>
          </cell>
          <cell r="BP160">
            <v>0</v>
          </cell>
        </row>
        <row r="161">
          <cell r="A161">
            <v>84</v>
          </cell>
          <cell r="B161">
            <v>146173</v>
          </cell>
          <cell r="C161">
            <v>9352100</v>
          </cell>
          <cell r="D161" t="str">
            <v>Occold Primary School</v>
          </cell>
          <cell r="E161" t="str">
            <v>Primary</v>
          </cell>
          <cell r="F161" t="str">
            <v>Recoupment Academy</v>
          </cell>
          <cell r="G161">
            <v>1</v>
          </cell>
          <cell r="H161">
            <v>0</v>
          </cell>
          <cell r="I161">
            <v>0</v>
          </cell>
          <cell r="J161">
            <v>7</v>
          </cell>
          <cell r="K161">
            <v>0</v>
          </cell>
          <cell r="L161">
            <v>0</v>
          </cell>
          <cell r="M161">
            <v>0</v>
          </cell>
          <cell r="N161">
            <v>59</v>
          </cell>
          <cell r="O161">
            <v>59</v>
          </cell>
          <cell r="P161">
            <v>8</v>
          </cell>
          <cell r="Q161">
            <v>51</v>
          </cell>
          <cell r="R161">
            <v>0</v>
          </cell>
          <cell r="S161">
            <v>0</v>
          </cell>
          <cell r="T161">
            <v>0</v>
          </cell>
          <cell r="U161">
            <v>0</v>
          </cell>
          <cell r="V161">
            <v>0</v>
          </cell>
          <cell r="W161">
            <v>0</v>
          </cell>
          <cell r="X161">
            <v>0</v>
          </cell>
          <cell r="Y161">
            <v>0</v>
          </cell>
          <cell r="Z161">
            <v>0</v>
          </cell>
          <cell r="AA161">
            <v>59</v>
          </cell>
          <cell r="AB161">
            <v>8.4285714285714288</v>
          </cell>
          <cell r="AC161">
            <v>10.000000000000011</v>
          </cell>
          <cell r="AD161">
            <v>10.567164179104477</v>
          </cell>
          <cell r="AE161">
            <v>0</v>
          </cell>
          <cell r="AF161">
            <v>0</v>
          </cell>
          <cell r="AG161">
            <v>56.999999999999986</v>
          </cell>
          <cell r="AH161">
            <v>2.0000000000000022</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1.1568627450980391</v>
          </cell>
          <cell r="AX161">
            <v>0</v>
          </cell>
          <cell r="AY161">
            <v>0</v>
          </cell>
          <cell r="AZ161">
            <v>0</v>
          </cell>
          <cell r="BA161">
            <v>0</v>
          </cell>
          <cell r="BB161">
            <v>15.692307692307693</v>
          </cell>
          <cell r="BC161">
            <v>18.153846153846153</v>
          </cell>
          <cell r="BD161">
            <v>0</v>
          </cell>
          <cell r="BE161">
            <v>0</v>
          </cell>
          <cell r="BF161">
            <v>0</v>
          </cell>
          <cell r="BG161">
            <v>0</v>
          </cell>
          <cell r="BH161">
            <v>0</v>
          </cell>
          <cell r="BI161">
            <v>0</v>
          </cell>
          <cell r="BJ161">
            <v>2.4599999999999835</v>
          </cell>
          <cell r="BK161">
            <v>0</v>
          </cell>
          <cell r="BL161">
            <v>1.7292609000000001</v>
          </cell>
          <cell r="BM161">
            <v>0</v>
          </cell>
          <cell r="BN161">
            <v>0</v>
          </cell>
          <cell r="BO161">
            <v>1</v>
          </cell>
          <cell r="BP161">
            <v>0</v>
          </cell>
        </row>
        <row r="162">
          <cell r="A162">
            <v>474</v>
          </cell>
          <cell r="B162">
            <v>142027</v>
          </cell>
          <cell r="C162">
            <v>9352103</v>
          </cell>
          <cell r="D162" t="str">
            <v>Great Heath Academy</v>
          </cell>
          <cell r="E162" t="str">
            <v>Primary</v>
          </cell>
          <cell r="F162" t="str">
            <v>Recoupment Academy</v>
          </cell>
          <cell r="G162">
            <v>1</v>
          </cell>
          <cell r="H162">
            <v>0</v>
          </cell>
          <cell r="I162">
            <v>0</v>
          </cell>
          <cell r="J162">
            <v>7</v>
          </cell>
          <cell r="K162">
            <v>0</v>
          </cell>
          <cell r="L162">
            <v>0</v>
          </cell>
          <cell r="M162">
            <v>0</v>
          </cell>
          <cell r="N162">
            <v>497</v>
          </cell>
          <cell r="O162">
            <v>497</v>
          </cell>
          <cell r="P162">
            <v>75</v>
          </cell>
          <cell r="Q162">
            <v>422</v>
          </cell>
          <cell r="R162">
            <v>0</v>
          </cell>
          <cell r="S162">
            <v>0</v>
          </cell>
          <cell r="T162">
            <v>0</v>
          </cell>
          <cell r="U162">
            <v>0</v>
          </cell>
          <cell r="V162">
            <v>0</v>
          </cell>
          <cell r="W162">
            <v>0</v>
          </cell>
          <cell r="X162">
            <v>0</v>
          </cell>
          <cell r="Y162">
            <v>0</v>
          </cell>
          <cell r="Z162">
            <v>0</v>
          </cell>
          <cell r="AA162">
            <v>497</v>
          </cell>
          <cell r="AB162">
            <v>71</v>
          </cell>
          <cell r="AC162">
            <v>74.999999999999787</v>
          </cell>
          <cell r="AD162">
            <v>101.89941972920695</v>
          </cell>
          <cell r="AE162">
            <v>0</v>
          </cell>
          <cell r="AF162">
            <v>0</v>
          </cell>
          <cell r="AG162">
            <v>360.99999999999994</v>
          </cell>
          <cell r="AH162">
            <v>0</v>
          </cell>
          <cell r="AI162">
            <v>136.00000000000009</v>
          </cell>
          <cell r="AJ162">
            <v>0</v>
          </cell>
          <cell r="AK162">
            <v>0</v>
          </cell>
          <cell r="AL162">
            <v>0</v>
          </cell>
          <cell r="AM162">
            <v>0</v>
          </cell>
          <cell r="AN162">
            <v>0</v>
          </cell>
          <cell r="AO162">
            <v>0</v>
          </cell>
          <cell r="AP162">
            <v>0</v>
          </cell>
          <cell r="AQ162">
            <v>0</v>
          </cell>
          <cell r="AR162">
            <v>0</v>
          </cell>
          <cell r="AS162">
            <v>0</v>
          </cell>
          <cell r="AT162">
            <v>0</v>
          </cell>
          <cell r="AU162">
            <v>12.954976303317549</v>
          </cell>
          <cell r="AV162">
            <v>20.021327014218031</v>
          </cell>
          <cell r="AW162">
            <v>35.331753554502356</v>
          </cell>
          <cell r="AX162">
            <v>0</v>
          </cell>
          <cell r="AY162">
            <v>0</v>
          </cell>
          <cell r="AZ162">
            <v>0</v>
          </cell>
          <cell r="BA162">
            <v>0</v>
          </cell>
          <cell r="BB162">
            <v>144.04266666666666</v>
          </cell>
          <cell r="BC162">
            <v>169.64266666666666</v>
          </cell>
          <cell r="BD162">
            <v>0</v>
          </cell>
          <cell r="BE162">
            <v>0</v>
          </cell>
          <cell r="BF162">
            <v>0</v>
          </cell>
          <cell r="BG162">
            <v>0</v>
          </cell>
          <cell r="BH162">
            <v>0</v>
          </cell>
          <cell r="BI162">
            <v>0</v>
          </cell>
          <cell r="BJ162">
            <v>0.18000000000001137</v>
          </cell>
          <cell r="BK162">
            <v>0</v>
          </cell>
          <cell r="BL162">
            <v>0.51439860851063801</v>
          </cell>
          <cell r="BM162">
            <v>0</v>
          </cell>
          <cell r="BN162">
            <v>0</v>
          </cell>
          <cell r="BO162">
            <v>1</v>
          </cell>
          <cell r="BP162">
            <v>0</v>
          </cell>
        </row>
        <row r="163">
          <cell r="A163">
            <v>62</v>
          </cell>
          <cell r="B163">
            <v>142187</v>
          </cell>
          <cell r="C163">
            <v>9352104</v>
          </cell>
          <cell r="D163" t="str">
            <v>Gunton Primary Academy</v>
          </cell>
          <cell r="E163" t="str">
            <v>Primary</v>
          </cell>
          <cell r="F163" t="str">
            <v>Recoupment Academy</v>
          </cell>
          <cell r="G163">
            <v>1</v>
          </cell>
          <cell r="H163">
            <v>0</v>
          </cell>
          <cell r="I163">
            <v>0</v>
          </cell>
          <cell r="J163">
            <v>7</v>
          </cell>
          <cell r="K163">
            <v>0</v>
          </cell>
          <cell r="L163">
            <v>0</v>
          </cell>
          <cell r="M163">
            <v>0</v>
          </cell>
          <cell r="N163">
            <v>306</v>
          </cell>
          <cell r="O163">
            <v>306</v>
          </cell>
          <cell r="P163">
            <v>45</v>
          </cell>
          <cell r="Q163">
            <v>261</v>
          </cell>
          <cell r="R163">
            <v>0</v>
          </cell>
          <cell r="S163">
            <v>0</v>
          </cell>
          <cell r="T163">
            <v>0</v>
          </cell>
          <cell r="U163">
            <v>0</v>
          </cell>
          <cell r="V163">
            <v>0</v>
          </cell>
          <cell r="W163">
            <v>0</v>
          </cell>
          <cell r="X163">
            <v>0</v>
          </cell>
          <cell r="Y163">
            <v>0</v>
          </cell>
          <cell r="Z163">
            <v>0</v>
          </cell>
          <cell r="AA163">
            <v>306</v>
          </cell>
          <cell r="AB163">
            <v>43.714285714285715</v>
          </cell>
          <cell r="AC163">
            <v>73</v>
          </cell>
          <cell r="AD163">
            <v>76.5</v>
          </cell>
          <cell r="AE163">
            <v>0</v>
          </cell>
          <cell r="AF163">
            <v>0</v>
          </cell>
          <cell r="AG163">
            <v>194.63606557377057</v>
          </cell>
          <cell r="AH163">
            <v>6.0196721311475461</v>
          </cell>
          <cell r="AI163">
            <v>0</v>
          </cell>
          <cell r="AJ163">
            <v>13.042622950819663</v>
          </cell>
          <cell r="AK163">
            <v>70.22950819672117</v>
          </cell>
          <cell r="AL163">
            <v>2.0065573770491807</v>
          </cell>
          <cell r="AM163">
            <v>20.06557377049181</v>
          </cell>
          <cell r="AN163">
            <v>0</v>
          </cell>
          <cell r="AO163">
            <v>0</v>
          </cell>
          <cell r="AP163">
            <v>0</v>
          </cell>
          <cell r="AQ163">
            <v>0</v>
          </cell>
          <cell r="AR163">
            <v>0</v>
          </cell>
          <cell r="AS163">
            <v>0</v>
          </cell>
          <cell r="AT163">
            <v>0</v>
          </cell>
          <cell r="AU163">
            <v>1.1724137931034475</v>
          </cell>
          <cell r="AV163">
            <v>4.6896551724137963</v>
          </cell>
          <cell r="AW163">
            <v>4.6896551724137963</v>
          </cell>
          <cell r="AX163">
            <v>0</v>
          </cell>
          <cell r="AY163">
            <v>0</v>
          </cell>
          <cell r="AZ163">
            <v>0</v>
          </cell>
          <cell r="BA163">
            <v>0.99350649350649356</v>
          </cell>
          <cell r="BB163">
            <v>60.15234375</v>
          </cell>
          <cell r="BC163">
            <v>70.5234375</v>
          </cell>
          <cell r="BD163">
            <v>0</v>
          </cell>
          <cell r="BE163">
            <v>0</v>
          </cell>
          <cell r="BF163">
            <v>0</v>
          </cell>
          <cell r="BG163">
            <v>0</v>
          </cell>
          <cell r="BH163">
            <v>0</v>
          </cell>
          <cell r="BI163">
            <v>0</v>
          </cell>
          <cell r="BJ163">
            <v>0</v>
          </cell>
          <cell r="BK163">
            <v>0</v>
          </cell>
          <cell r="BL163">
            <v>0.75074515841836698</v>
          </cell>
          <cell r="BM163">
            <v>0</v>
          </cell>
          <cell r="BN163">
            <v>0</v>
          </cell>
          <cell r="BO163">
            <v>1</v>
          </cell>
          <cell r="BP163">
            <v>0</v>
          </cell>
        </row>
        <row r="164">
          <cell r="A164">
            <v>494</v>
          </cell>
          <cell r="B164">
            <v>147509</v>
          </cell>
          <cell r="C164">
            <v>9352105</v>
          </cell>
          <cell r="D164" t="str">
            <v>Ringshall School</v>
          </cell>
          <cell r="E164" t="str">
            <v>Primary</v>
          </cell>
          <cell r="F164" t="str">
            <v>Recoupment Academy</v>
          </cell>
          <cell r="G164">
            <v>1</v>
          </cell>
          <cell r="H164">
            <v>0</v>
          </cell>
          <cell r="I164">
            <v>0</v>
          </cell>
          <cell r="J164">
            <v>7</v>
          </cell>
          <cell r="K164">
            <v>0</v>
          </cell>
          <cell r="L164">
            <v>0</v>
          </cell>
          <cell r="M164">
            <v>0</v>
          </cell>
          <cell r="N164">
            <v>130</v>
          </cell>
          <cell r="O164">
            <v>130</v>
          </cell>
          <cell r="P164">
            <v>22</v>
          </cell>
          <cell r="Q164">
            <v>108</v>
          </cell>
          <cell r="R164">
            <v>0</v>
          </cell>
          <cell r="S164">
            <v>0</v>
          </cell>
          <cell r="T164">
            <v>0</v>
          </cell>
          <cell r="U164">
            <v>0</v>
          </cell>
          <cell r="V164">
            <v>0</v>
          </cell>
          <cell r="W164">
            <v>0</v>
          </cell>
          <cell r="X164">
            <v>0</v>
          </cell>
          <cell r="Y164">
            <v>0</v>
          </cell>
          <cell r="Z164">
            <v>0</v>
          </cell>
          <cell r="AA164">
            <v>130</v>
          </cell>
          <cell r="AB164">
            <v>18.571428571428573</v>
          </cell>
          <cell r="AC164">
            <v>6.9999999999999938</v>
          </cell>
          <cell r="AD164">
            <v>7.3983739837398375</v>
          </cell>
          <cell r="AE164">
            <v>0</v>
          </cell>
          <cell r="AF164">
            <v>0</v>
          </cell>
          <cell r="AG164">
            <v>128.99999999999997</v>
          </cell>
          <cell r="AH164">
            <v>0.99999999999999967</v>
          </cell>
          <cell r="AI164">
            <v>0</v>
          </cell>
          <cell r="AJ164">
            <v>0</v>
          </cell>
          <cell r="AK164">
            <v>0</v>
          </cell>
          <cell r="AL164">
            <v>0</v>
          </cell>
          <cell r="AM164">
            <v>0</v>
          </cell>
          <cell r="AN164">
            <v>0</v>
          </cell>
          <cell r="AO164">
            <v>0</v>
          </cell>
          <cell r="AP164">
            <v>0</v>
          </cell>
          <cell r="AQ164">
            <v>0</v>
          </cell>
          <cell r="AR164">
            <v>0</v>
          </cell>
          <cell r="AS164">
            <v>0</v>
          </cell>
          <cell r="AT164">
            <v>0</v>
          </cell>
          <cell r="AU164">
            <v>3.6111111111111143</v>
          </cell>
          <cell r="AV164">
            <v>8.4259259259259238</v>
          </cell>
          <cell r="AW164">
            <v>14.444444444444429</v>
          </cell>
          <cell r="AX164">
            <v>0</v>
          </cell>
          <cell r="AY164">
            <v>0</v>
          </cell>
          <cell r="AZ164">
            <v>0</v>
          </cell>
          <cell r="BA164">
            <v>0</v>
          </cell>
          <cell r="BB164">
            <v>25.09090909090909</v>
          </cell>
          <cell r="BC164">
            <v>30.202020202020201</v>
          </cell>
          <cell r="BD164">
            <v>0</v>
          </cell>
          <cell r="BE164">
            <v>0</v>
          </cell>
          <cell r="BF164">
            <v>0</v>
          </cell>
          <cell r="BG164">
            <v>0</v>
          </cell>
          <cell r="BH164">
            <v>0</v>
          </cell>
          <cell r="BI164">
            <v>0</v>
          </cell>
          <cell r="BJ164">
            <v>3.1999999999999993</v>
          </cell>
          <cell r="BK164">
            <v>0</v>
          </cell>
          <cell r="BL164">
            <v>2.5938214945812801</v>
          </cell>
          <cell r="BM164">
            <v>0</v>
          </cell>
          <cell r="BN164">
            <v>1</v>
          </cell>
          <cell r="BO164">
            <v>1</v>
          </cell>
          <cell r="BP164">
            <v>0</v>
          </cell>
        </row>
        <row r="165">
          <cell r="A165">
            <v>96</v>
          </cell>
          <cell r="B165">
            <v>146494</v>
          </cell>
          <cell r="C165">
            <v>9352106</v>
          </cell>
          <cell r="D165" t="str">
            <v>Saxmundham Primary School</v>
          </cell>
          <cell r="E165" t="str">
            <v>Primary</v>
          </cell>
          <cell r="F165" t="str">
            <v>Recoupment Academy</v>
          </cell>
          <cell r="G165">
            <v>1</v>
          </cell>
          <cell r="H165">
            <v>0</v>
          </cell>
          <cell r="I165">
            <v>0</v>
          </cell>
          <cell r="J165">
            <v>7</v>
          </cell>
          <cell r="K165">
            <v>0</v>
          </cell>
          <cell r="L165">
            <v>0</v>
          </cell>
          <cell r="M165">
            <v>0</v>
          </cell>
          <cell r="N165">
            <v>260</v>
          </cell>
          <cell r="O165">
            <v>260</v>
          </cell>
          <cell r="P165">
            <v>34</v>
          </cell>
          <cell r="Q165">
            <v>226</v>
          </cell>
          <cell r="R165">
            <v>0</v>
          </cell>
          <cell r="S165">
            <v>0</v>
          </cell>
          <cell r="T165">
            <v>0</v>
          </cell>
          <cell r="U165">
            <v>0</v>
          </cell>
          <cell r="V165">
            <v>0</v>
          </cell>
          <cell r="W165">
            <v>0</v>
          </cell>
          <cell r="X165">
            <v>0</v>
          </cell>
          <cell r="Y165">
            <v>0</v>
          </cell>
          <cell r="Z165">
            <v>0</v>
          </cell>
          <cell r="AA165">
            <v>260</v>
          </cell>
          <cell r="AB165">
            <v>37.142857142857146</v>
          </cell>
          <cell r="AC165">
            <v>75.999999999999915</v>
          </cell>
          <cell r="AD165">
            <v>75.999999999999915</v>
          </cell>
          <cell r="AE165">
            <v>0</v>
          </cell>
          <cell r="AF165">
            <v>0</v>
          </cell>
          <cell r="AG165">
            <v>91.351351351351255</v>
          </cell>
          <cell r="AH165">
            <v>167.64478764478773</v>
          </cell>
          <cell r="AI165">
            <v>1.0038610038610036</v>
          </cell>
          <cell r="AJ165">
            <v>0</v>
          </cell>
          <cell r="AK165">
            <v>0</v>
          </cell>
          <cell r="AL165">
            <v>0</v>
          </cell>
          <cell r="AM165">
            <v>0</v>
          </cell>
          <cell r="AN165">
            <v>0</v>
          </cell>
          <cell r="AO165">
            <v>0</v>
          </cell>
          <cell r="AP165">
            <v>0</v>
          </cell>
          <cell r="AQ165">
            <v>0</v>
          </cell>
          <cell r="AR165">
            <v>0</v>
          </cell>
          <cell r="AS165">
            <v>0</v>
          </cell>
          <cell r="AT165">
            <v>0</v>
          </cell>
          <cell r="AU165">
            <v>0</v>
          </cell>
          <cell r="AV165">
            <v>3.451327433628308</v>
          </cell>
          <cell r="AW165">
            <v>5.7522123893805217</v>
          </cell>
          <cell r="AX165">
            <v>0</v>
          </cell>
          <cell r="AY165">
            <v>0</v>
          </cell>
          <cell r="AZ165">
            <v>0</v>
          </cell>
          <cell r="BA165">
            <v>0.97014925373134331</v>
          </cell>
          <cell r="BB165">
            <v>86.186440677966104</v>
          </cell>
          <cell r="BC165">
            <v>99.152542372881356</v>
          </cell>
          <cell r="BD165">
            <v>0</v>
          </cell>
          <cell r="BE165">
            <v>0</v>
          </cell>
          <cell r="BF165">
            <v>0</v>
          </cell>
          <cell r="BG165">
            <v>0</v>
          </cell>
          <cell r="BH165">
            <v>0</v>
          </cell>
          <cell r="BI165">
            <v>0</v>
          </cell>
          <cell r="BJ165">
            <v>7.4000000000000092</v>
          </cell>
          <cell r="BK165">
            <v>0</v>
          </cell>
          <cell r="BL165">
            <v>0.91456815225225196</v>
          </cell>
          <cell r="BM165">
            <v>0</v>
          </cell>
          <cell r="BN165">
            <v>0</v>
          </cell>
          <cell r="BO165">
            <v>1</v>
          </cell>
          <cell r="BP165">
            <v>0</v>
          </cell>
        </row>
        <row r="166">
          <cell r="A166">
            <v>98</v>
          </cell>
          <cell r="B166">
            <v>145694</v>
          </cell>
          <cell r="C166">
            <v>9352109</v>
          </cell>
          <cell r="D166" t="str">
            <v>Somerleyton Primary School</v>
          </cell>
          <cell r="E166" t="str">
            <v>Primary</v>
          </cell>
          <cell r="F166" t="str">
            <v>Recoupment Academy</v>
          </cell>
          <cell r="G166">
            <v>1</v>
          </cell>
          <cell r="H166">
            <v>0</v>
          </cell>
          <cell r="I166">
            <v>0</v>
          </cell>
          <cell r="J166">
            <v>7</v>
          </cell>
          <cell r="K166">
            <v>0</v>
          </cell>
          <cell r="L166">
            <v>0</v>
          </cell>
          <cell r="M166">
            <v>0</v>
          </cell>
          <cell r="N166">
            <v>53</v>
          </cell>
          <cell r="O166">
            <v>53</v>
          </cell>
          <cell r="P166">
            <v>4</v>
          </cell>
          <cell r="Q166">
            <v>49</v>
          </cell>
          <cell r="R166">
            <v>0</v>
          </cell>
          <cell r="S166">
            <v>0</v>
          </cell>
          <cell r="T166">
            <v>0</v>
          </cell>
          <cell r="U166">
            <v>0</v>
          </cell>
          <cell r="V166">
            <v>0</v>
          </cell>
          <cell r="W166">
            <v>0</v>
          </cell>
          <cell r="X166">
            <v>0</v>
          </cell>
          <cell r="Y166">
            <v>0</v>
          </cell>
          <cell r="Z166">
            <v>0</v>
          </cell>
          <cell r="AA166">
            <v>53</v>
          </cell>
          <cell r="AB166">
            <v>7.5714285714285712</v>
          </cell>
          <cell r="AC166">
            <v>3.9999999999999978</v>
          </cell>
          <cell r="AD166">
            <v>5.6785714285714279</v>
          </cell>
          <cell r="AE166">
            <v>0</v>
          </cell>
          <cell r="AF166">
            <v>0</v>
          </cell>
          <cell r="AG166">
            <v>48.999999999999979</v>
          </cell>
          <cell r="AH166">
            <v>0</v>
          </cell>
          <cell r="AI166">
            <v>1.0000000000000007</v>
          </cell>
          <cell r="AJ166">
            <v>0</v>
          </cell>
          <cell r="AK166">
            <v>3.0000000000000022</v>
          </cell>
          <cell r="AL166">
            <v>0</v>
          </cell>
          <cell r="AM166">
            <v>0</v>
          </cell>
          <cell r="AN166">
            <v>0</v>
          </cell>
          <cell r="AO166">
            <v>0</v>
          </cell>
          <cell r="AP166">
            <v>0</v>
          </cell>
          <cell r="AQ166">
            <v>0</v>
          </cell>
          <cell r="AR166">
            <v>0</v>
          </cell>
          <cell r="AS166">
            <v>0</v>
          </cell>
          <cell r="AT166">
            <v>0</v>
          </cell>
          <cell r="AU166">
            <v>0</v>
          </cell>
          <cell r="AV166">
            <v>1.0816326530612232</v>
          </cell>
          <cell r="AW166">
            <v>1.0816326530612232</v>
          </cell>
          <cell r="AX166">
            <v>0</v>
          </cell>
          <cell r="AY166">
            <v>0</v>
          </cell>
          <cell r="AZ166">
            <v>0</v>
          </cell>
          <cell r="BA166">
            <v>0.9464285714285714</v>
          </cell>
          <cell r="BB166">
            <v>15.638297872340427</v>
          </cell>
          <cell r="BC166">
            <v>16.914893617021278</v>
          </cell>
          <cell r="BD166">
            <v>0</v>
          </cell>
          <cell r="BE166">
            <v>0</v>
          </cell>
          <cell r="BF166">
            <v>0</v>
          </cell>
          <cell r="BG166">
            <v>0</v>
          </cell>
          <cell r="BH166">
            <v>0</v>
          </cell>
          <cell r="BI166">
            <v>0</v>
          </cell>
          <cell r="BJ166">
            <v>0.81999999999999773</v>
          </cell>
          <cell r="BK166">
            <v>0</v>
          </cell>
          <cell r="BL166">
            <v>2.1044893500000001</v>
          </cell>
          <cell r="BM166">
            <v>0</v>
          </cell>
          <cell r="BN166">
            <v>1</v>
          </cell>
          <cell r="BO166">
            <v>1</v>
          </cell>
          <cell r="BP166">
            <v>0</v>
          </cell>
        </row>
        <row r="167">
          <cell r="A167">
            <v>60</v>
          </cell>
          <cell r="B167">
            <v>142580</v>
          </cell>
          <cell r="C167">
            <v>9352113</v>
          </cell>
          <cell r="D167" t="str">
            <v>Elm Tree Primary School</v>
          </cell>
          <cell r="E167" t="str">
            <v>Primary</v>
          </cell>
          <cell r="F167" t="str">
            <v>Recoupment Academy</v>
          </cell>
          <cell r="G167">
            <v>1</v>
          </cell>
          <cell r="H167">
            <v>0</v>
          </cell>
          <cell r="I167">
            <v>0</v>
          </cell>
          <cell r="J167">
            <v>7</v>
          </cell>
          <cell r="K167">
            <v>0</v>
          </cell>
          <cell r="L167">
            <v>0</v>
          </cell>
          <cell r="M167">
            <v>0</v>
          </cell>
          <cell r="N167">
            <v>322</v>
          </cell>
          <cell r="O167">
            <v>322</v>
          </cell>
          <cell r="P167">
            <v>43</v>
          </cell>
          <cell r="Q167">
            <v>279</v>
          </cell>
          <cell r="R167">
            <v>0</v>
          </cell>
          <cell r="S167">
            <v>0</v>
          </cell>
          <cell r="T167">
            <v>0</v>
          </cell>
          <cell r="U167">
            <v>0</v>
          </cell>
          <cell r="V167">
            <v>0</v>
          </cell>
          <cell r="W167">
            <v>0</v>
          </cell>
          <cell r="X167">
            <v>0</v>
          </cell>
          <cell r="Y167">
            <v>0</v>
          </cell>
          <cell r="Z167">
            <v>0</v>
          </cell>
          <cell r="AA167">
            <v>322</v>
          </cell>
          <cell r="AB167">
            <v>46</v>
          </cell>
          <cell r="AC167">
            <v>101.00000000000003</v>
          </cell>
          <cell r="AD167">
            <v>102.45454545454545</v>
          </cell>
          <cell r="AE167">
            <v>0</v>
          </cell>
          <cell r="AF167">
            <v>0</v>
          </cell>
          <cell r="AG167">
            <v>162.51410658307216</v>
          </cell>
          <cell r="AH167">
            <v>15.141065830720999</v>
          </cell>
          <cell r="AI167">
            <v>39.366771159874588</v>
          </cell>
          <cell r="AJ167">
            <v>49.460815047021882</v>
          </cell>
          <cell r="AK167">
            <v>12.112852664576812</v>
          </cell>
          <cell r="AL167">
            <v>19.178683385579948</v>
          </cell>
          <cell r="AM167">
            <v>24.225705329153595</v>
          </cell>
          <cell r="AN167">
            <v>0</v>
          </cell>
          <cell r="AO167">
            <v>0</v>
          </cell>
          <cell r="AP167">
            <v>0</v>
          </cell>
          <cell r="AQ167">
            <v>0</v>
          </cell>
          <cell r="AR167">
            <v>0</v>
          </cell>
          <cell r="AS167">
            <v>0</v>
          </cell>
          <cell r="AT167">
            <v>0</v>
          </cell>
          <cell r="AU167">
            <v>1.3472803347280329</v>
          </cell>
          <cell r="AV167">
            <v>2.6945606694560658</v>
          </cell>
          <cell r="AW167">
            <v>4.041841004184092</v>
          </cell>
          <cell r="AX167">
            <v>0</v>
          </cell>
          <cell r="AY167">
            <v>0</v>
          </cell>
          <cell r="AZ167">
            <v>0</v>
          </cell>
          <cell r="BA167">
            <v>1.8295454545454546</v>
          </cell>
          <cell r="BB167">
            <v>93.314189189189193</v>
          </cell>
          <cell r="BC167">
            <v>107.69594594594595</v>
          </cell>
          <cell r="BD167">
            <v>0</v>
          </cell>
          <cell r="BE167">
            <v>0</v>
          </cell>
          <cell r="BF167">
            <v>0</v>
          </cell>
          <cell r="BG167">
            <v>0</v>
          </cell>
          <cell r="BH167">
            <v>0</v>
          </cell>
          <cell r="BI167">
            <v>0</v>
          </cell>
          <cell r="BJ167">
            <v>0</v>
          </cell>
          <cell r="BK167">
            <v>0</v>
          </cell>
          <cell r="BL167">
            <v>0.37796848606557398</v>
          </cell>
          <cell r="BM167">
            <v>0</v>
          </cell>
          <cell r="BN167">
            <v>0</v>
          </cell>
          <cell r="BO167">
            <v>1</v>
          </cell>
          <cell r="BP167">
            <v>0</v>
          </cell>
        </row>
        <row r="168">
          <cell r="A168">
            <v>506</v>
          </cell>
          <cell r="B168">
            <v>147931</v>
          </cell>
          <cell r="C168">
            <v>9352114</v>
          </cell>
          <cell r="D168" t="str">
            <v>Freeman Community Primary School</v>
          </cell>
          <cell r="E168" t="str">
            <v>Primary</v>
          </cell>
          <cell r="F168" t="str">
            <v>Recoupment Academy</v>
          </cell>
          <cell r="G168">
            <v>1</v>
          </cell>
          <cell r="H168">
            <v>0</v>
          </cell>
          <cell r="I168">
            <v>0</v>
          </cell>
          <cell r="J168">
            <v>7</v>
          </cell>
          <cell r="K168">
            <v>0</v>
          </cell>
          <cell r="L168">
            <v>0</v>
          </cell>
          <cell r="M168">
            <v>0</v>
          </cell>
          <cell r="N168">
            <v>209</v>
          </cell>
          <cell r="O168">
            <v>209</v>
          </cell>
          <cell r="P168">
            <v>29</v>
          </cell>
          <cell r="Q168">
            <v>180</v>
          </cell>
          <cell r="R168">
            <v>0</v>
          </cell>
          <cell r="S168">
            <v>0</v>
          </cell>
          <cell r="T168">
            <v>0</v>
          </cell>
          <cell r="U168">
            <v>0</v>
          </cell>
          <cell r="V168">
            <v>0</v>
          </cell>
          <cell r="W168">
            <v>0</v>
          </cell>
          <cell r="X168">
            <v>0</v>
          </cell>
          <cell r="Y168">
            <v>0</v>
          </cell>
          <cell r="Z168">
            <v>0</v>
          </cell>
          <cell r="AA168">
            <v>209</v>
          </cell>
          <cell r="AB168">
            <v>29.857142857142858</v>
          </cell>
          <cell r="AC168">
            <v>32.999999999999943</v>
          </cell>
          <cell r="AD168">
            <v>32.999999999999943</v>
          </cell>
          <cell r="AE168">
            <v>0</v>
          </cell>
          <cell r="AF168">
            <v>0</v>
          </cell>
          <cell r="AG168">
            <v>203.99999999999991</v>
          </cell>
          <cell r="AH168">
            <v>2.9999999999999933</v>
          </cell>
          <cell r="AI168">
            <v>0.99999999999999978</v>
          </cell>
          <cell r="AJ168">
            <v>0</v>
          </cell>
          <cell r="AK168">
            <v>0.99999999999999978</v>
          </cell>
          <cell r="AL168">
            <v>0</v>
          </cell>
          <cell r="AM168">
            <v>0</v>
          </cell>
          <cell r="AN168">
            <v>0</v>
          </cell>
          <cell r="AO168">
            <v>0</v>
          </cell>
          <cell r="AP168">
            <v>0</v>
          </cell>
          <cell r="AQ168">
            <v>0</v>
          </cell>
          <cell r="AR168">
            <v>0</v>
          </cell>
          <cell r="AS168">
            <v>0</v>
          </cell>
          <cell r="AT168">
            <v>0</v>
          </cell>
          <cell r="AU168">
            <v>0</v>
          </cell>
          <cell r="AV168">
            <v>0</v>
          </cell>
          <cell r="AW168">
            <v>1.1611111111111121</v>
          </cell>
          <cell r="AX168">
            <v>0</v>
          </cell>
          <cell r="AY168">
            <v>0</v>
          </cell>
          <cell r="AZ168">
            <v>0</v>
          </cell>
          <cell r="BA168">
            <v>1.0096618357487923</v>
          </cell>
          <cell r="BB168">
            <v>32.178770949720672</v>
          </cell>
          <cell r="BC168">
            <v>37.36312849162011</v>
          </cell>
          <cell r="BD168">
            <v>0</v>
          </cell>
          <cell r="BE168">
            <v>0</v>
          </cell>
          <cell r="BF168">
            <v>0</v>
          </cell>
          <cell r="BG168">
            <v>0</v>
          </cell>
          <cell r="BH168">
            <v>0</v>
          </cell>
          <cell r="BI168">
            <v>0</v>
          </cell>
          <cell r="BJ168">
            <v>0</v>
          </cell>
          <cell r="BK168">
            <v>0</v>
          </cell>
          <cell r="BL168">
            <v>1.1257130512820499</v>
          </cell>
          <cell r="BM168">
            <v>0</v>
          </cell>
          <cell r="BN168">
            <v>0</v>
          </cell>
          <cell r="BO168">
            <v>1</v>
          </cell>
          <cell r="BP168">
            <v>0</v>
          </cell>
        </row>
        <row r="169">
          <cell r="A169">
            <v>16</v>
          </cell>
          <cell r="B169">
            <v>142770</v>
          </cell>
          <cell r="C169">
            <v>9352116</v>
          </cell>
          <cell r="D169" t="str">
            <v>St Edmund's Catholic Primary School</v>
          </cell>
          <cell r="E169" t="str">
            <v>Primary</v>
          </cell>
          <cell r="F169" t="str">
            <v>Recoupment Academy</v>
          </cell>
          <cell r="G169">
            <v>1</v>
          </cell>
          <cell r="H169">
            <v>0</v>
          </cell>
          <cell r="I169">
            <v>0</v>
          </cell>
          <cell r="J169">
            <v>7</v>
          </cell>
          <cell r="K169">
            <v>0</v>
          </cell>
          <cell r="L169">
            <v>0</v>
          </cell>
          <cell r="M169">
            <v>0</v>
          </cell>
          <cell r="N169">
            <v>88</v>
          </cell>
          <cell r="O169">
            <v>88</v>
          </cell>
          <cell r="P169">
            <v>13</v>
          </cell>
          <cell r="Q169">
            <v>75</v>
          </cell>
          <cell r="R169">
            <v>0</v>
          </cell>
          <cell r="S169">
            <v>0</v>
          </cell>
          <cell r="T169">
            <v>0</v>
          </cell>
          <cell r="U169">
            <v>0</v>
          </cell>
          <cell r="V169">
            <v>0</v>
          </cell>
          <cell r="W169">
            <v>0</v>
          </cell>
          <cell r="X169">
            <v>0</v>
          </cell>
          <cell r="Y169">
            <v>0</v>
          </cell>
          <cell r="Z169">
            <v>0</v>
          </cell>
          <cell r="AA169">
            <v>88</v>
          </cell>
          <cell r="AB169">
            <v>12.571428571428571</v>
          </cell>
          <cell r="AC169">
            <v>22</v>
          </cell>
          <cell r="AD169">
            <v>23.534883720930232</v>
          </cell>
          <cell r="AE169">
            <v>0</v>
          </cell>
          <cell r="AF169">
            <v>0</v>
          </cell>
          <cell r="AG169">
            <v>36.999999999999964</v>
          </cell>
          <cell r="AH169">
            <v>27.999999999999986</v>
          </cell>
          <cell r="AI169">
            <v>22.999999999999972</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2.0465116279069768</v>
          </cell>
          <cell r="BB169">
            <v>29.577464788732392</v>
          </cell>
          <cell r="BC169">
            <v>34.704225352112672</v>
          </cell>
          <cell r="BD169">
            <v>0</v>
          </cell>
          <cell r="BE169">
            <v>0</v>
          </cell>
          <cell r="BF169">
            <v>0</v>
          </cell>
          <cell r="BG169">
            <v>0</v>
          </cell>
          <cell r="BH169">
            <v>0</v>
          </cell>
          <cell r="BI169">
            <v>0</v>
          </cell>
          <cell r="BJ169">
            <v>0.72000000000000219</v>
          </cell>
          <cell r="BK169">
            <v>0</v>
          </cell>
          <cell r="BL169">
            <v>0.309529208</v>
          </cell>
          <cell r="BM169">
            <v>0</v>
          </cell>
          <cell r="BN169">
            <v>0</v>
          </cell>
          <cell r="BO169">
            <v>1</v>
          </cell>
          <cell r="BP169">
            <v>0</v>
          </cell>
        </row>
        <row r="170">
          <cell r="A170">
            <v>9</v>
          </cell>
          <cell r="B170">
            <v>142786</v>
          </cell>
          <cell r="C170">
            <v>9352120</v>
          </cell>
          <cell r="D170" t="str">
            <v>St Benet's Catholic Primary School</v>
          </cell>
          <cell r="E170" t="str">
            <v>Primary</v>
          </cell>
          <cell r="F170" t="str">
            <v>Recoupment Academy</v>
          </cell>
          <cell r="G170">
            <v>1</v>
          </cell>
          <cell r="H170">
            <v>0</v>
          </cell>
          <cell r="I170">
            <v>0</v>
          </cell>
          <cell r="J170">
            <v>7</v>
          </cell>
          <cell r="K170">
            <v>0</v>
          </cell>
          <cell r="L170">
            <v>0</v>
          </cell>
          <cell r="M170">
            <v>0</v>
          </cell>
          <cell r="N170">
            <v>80</v>
          </cell>
          <cell r="O170">
            <v>80</v>
          </cell>
          <cell r="P170">
            <v>4</v>
          </cell>
          <cell r="Q170">
            <v>76</v>
          </cell>
          <cell r="R170">
            <v>0</v>
          </cell>
          <cell r="S170">
            <v>0</v>
          </cell>
          <cell r="T170">
            <v>0</v>
          </cell>
          <cell r="U170">
            <v>0</v>
          </cell>
          <cell r="V170">
            <v>0</v>
          </cell>
          <cell r="W170">
            <v>0</v>
          </cell>
          <cell r="X170">
            <v>0</v>
          </cell>
          <cell r="Y170">
            <v>0</v>
          </cell>
          <cell r="Z170">
            <v>0</v>
          </cell>
          <cell r="AA170">
            <v>80</v>
          </cell>
          <cell r="AB170">
            <v>11.428571428571429</v>
          </cell>
          <cell r="AC170">
            <v>18</v>
          </cell>
          <cell r="AD170">
            <v>21.333333333333332</v>
          </cell>
          <cell r="AE170">
            <v>0</v>
          </cell>
          <cell r="AF170">
            <v>0</v>
          </cell>
          <cell r="AG170">
            <v>48.607594936708878</v>
          </cell>
          <cell r="AH170">
            <v>2.0253164556962</v>
          </cell>
          <cell r="AI170">
            <v>19.24050632911392</v>
          </cell>
          <cell r="AJ170">
            <v>0</v>
          </cell>
          <cell r="AK170">
            <v>7.088607594936712</v>
          </cell>
          <cell r="AL170">
            <v>1.012658227848104</v>
          </cell>
          <cell r="AM170">
            <v>2.0253164556962</v>
          </cell>
          <cell r="AN170">
            <v>0</v>
          </cell>
          <cell r="AO170">
            <v>0</v>
          </cell>
          <cell r="AP170">
            <v>0</v>
          </cell>
          <cell r="AQ170">
            <v>0</v>
          </cell>
          <cell r="AR170">
            <v>0</v>
          </cell>
          <cell r="AS170">
            <v>0</v>
          </cell>
          <cell r="AT170">
            <v>0</v>
          </cell>
          <cell r="AU170">
            <v>0</v>
          </cell>
          <cell r="AV170">
            <v>1.066666666666664</v>
          </cell>
          <cell r="AW170">
            <v>2.133333333333336</v>
          </cell>
          <cell r="AX170">
            <v>0</v>
          </cell>
          <cell r="AY170">
            <v>0</v>
          </cell>
          <cell r="AZ170">
            <v>0</v>
          </cell>
          <cell r="BA170">
            <v>0</v>
          </cell>
          <cell r="BB170">
            <v>18.197183098591548</v>
          </cell>
          <cell r="BC170">
            <v>19.154929577464788</v>
          </cell>
          <cell r="BD170">
            <v>0</v>
          </cell>
          <cell r="BE170">
            <v>0</v>
          </cell>
          <cell r="BF170">
            <v>0</v>
          </cell>
          <cell r="BG170">
            <v>0</v>
          </cell>
          <cell r="BH170">
            <v>0</v>
          </cell>
          <cell r="BI170">
            <v>0</v>
          </cell>
          <cell r="BJ170">
            <v>0.20000000000000018</v>
          </cell>
          <cell r="BK170">
            <v>0</v>
          </cell>
          <cell r="BL170">
            <v>0.63676498437499995</v>
          </cell>
          <cell r="BM170">
            <v>0</v>
          </cell>
          <cell r="BN170">
            <v>0</v>
          </cell>
          <cell r="BO170">
            <v>1</v>
          </cell>
          <cell r="BP170">
            <v>0</v>
          </cell>
        </row>
        <row r="171">
          <cell r="A171">
            <v>109</v>
          </cell>
          <cell r="B171">
            <v>144446</v>
          </cell>
          <cell r="C171">
            <v>9352122</v>
          </cell>
          <cell r="D171" t="str">
            <v>Wenhaston Primary School</v>
          </cell>
          <cell r="E171" t="str">
            <v>Primary</v>
          </cell>
          <cell r="F171" t="str">
            <v>Recoupment Academy</v>
          </cell>
          <cell r="G171">
            <v>1</v>
          </cell>
          <cell r="H171">
            <v>0</v>
          </cell>
          <cell r="I171">
            <v>0</v>
          </cell>
          <cell r="J171">
            <v>7</v>
          </cell>
          <cell r="K171">
            <v>0</v>
          </cell>
          <cell r="L171">
            <v>0</v>
          </cell>
          <cell r="M171">
            <v>0</v>
          </cell>
          <cell r="N171">
            <v>85</v>
          </cell>
          <cell r="O171">
            <v>85</v>
          </cell>
          <cell r="P171">
            <v>13</v>
          </cell>
          <cell r="Q171">
            <v>72</v>
          </cell>
          <cell r="R171">
            <v>0</v>
          </cell>
          <cell r="S171">
            <v>0</v>
          </cell>
          <cell r="T171">
            <v>0</v>
          </cell>
          <cell r="U171">
            <v>0</v>
          </cell>
          <cell r="V171">
            <v>0</v>
          </cell>
          <cell r="W171">
            <v>0</v>
          </cell>
          <cell r="X171">
            <v>0</v>
          </cell>
          <cell r="Y171">
            <v>0</v>
          </cell>
          <cell r="Z171">
            <v>0</v>
          </cell>
          <cell r="AA171">
            <v>85</v>
          </cell>
          <cell r="AB171">
            <v>12.142857142857142</v>
          </cell>
          <cell r="AC171">
            <v>18.000000000000004</v>
          </cell>
          <cell r="AD171">
            <v>18.000000000000004</v>
          </cell>
          <cell r="AE171">
            <v>0</v>
          </cell>
          <cell r="AF171">
            <v>0</v>
          </cell>
          <cell r="AG171">
            <v>57.678571428571466</v>
          </cell>
          <cell r="AH171">
            <v>25.297619047619079</v>
          </cell>
          <cell r="AI171">
            <v>0</v>
          </cell>
          <cell r="AJ171">
            <v>2.0238095238095233</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1.0240963855421688</v>
          </cell>
          <cell r="BB171">
            <v>21.375</v>
          </cell>
          <cell r="BC171">
            <v>25.234375</v>
          </cell>
          <cell r="BD171">
            <v>0</v>
          </cell>
          <cell r="BE171">
            <v>0</v>
          </cell>
          <cell r="BF171">
            <v>0</v>
          </cell>
          <cell r="BG171">
            <v>0</v>
          </cell>
          <cell r="BH171">
            <v>0</v>
          </cell>
          <cell r="BI171">
            <v>0</v>
          </cell>
          <cell r="BJ171">
            <v>0</v>
          </cell>
          <cell r="BK171">
            <v>0</v>
          </cell>
          <cell r="BL171">
            <v>2.1350746333333301</v>
          </cell>
          <cell r="BM171">
            <v>0</v>
          </cell>
          <cell r="BN171">
            <v>1</v>
          </cell>
          <cell r="BO171">
            <v>1</v>
          </cell>
          <cell r="BP171">
            <v>0</v>
          </cell>
        </row>
        <row r="172">
          <cell r="A172">
            <v>111</v>
          </cell>
          <cell r="B172">
            <v>141551</v>
          </cell>
          <cell r="C172">
            <v>9352123</v>
          </cell>
          <cell r="D172" t="str">
            <v>Wickham Market Primary School</v>
          </cell>
          <cell r="E172" t="str">
            <v>Primary</v>
          </cell>
          <cell r="F172" t="str">
            <v>Recoupment Academy</v>
          </cell>
          <cell r="G172">
            <v>1</v>
          </cell>
          <cell r="H172">
            <v>0</v>
          </cell>
          <cell r="I172">
            <v>0</v>
          </cell>
          <cell r="J172">
            <v>7</v>
          </cell>
          <cell r="K172">
            <v>0</v>
          </cell>
          <cell r="L172">
            <v>0</v>
          </cell>
          <cell r="M172">
            <v>0</v>
          </cell>
          <cell r="N172">
            <v>145</v>
          </cell>
          <cell r="O172">
            <v>145</v>
          </cell>
          <cell r="P172">
            <v>18</v>
          </cell>
          <cell r="Q172">
            <v>127</v>
          </cell>
          <cell r="R172">
            <v>0</v>
          </cell>
          <cell r="S172">
            <v>0</v>
          </cell>
          <cell r="T172">
            <v>0</v>
          </cell>
          <cell r="U172">
            <v>0</v>
          </cell>
          <cell r="V172">
            <v>0</v>
          </cell>
          <cell r="W172">
            <v>0</v>
          </cell>
          <cell r="X172">
            <v>0</v>
          </cell>
          <cell r="Y172">
            <v>0</v>
          </cell>
          <cell r="Z172">
            <v>0</v>
          </cell>
          <cell r="AA172">
            <v>145</v>
          </cell>
          <cell r="AB172">
            <v>20.714285714285715</v>
          </cell>
          <cell r="AC172">
            <v>39.999999999999964</v>
          </cell>
          <cell r="AD172">
            <v>39.999999999999964</v>
          </cell>
          <cell r="AE172">
            <v>0</v>
          </cell>
          <cell r="AF172">
            <v>0</v>
          </cell>
          <cell r="AG172">
            <v>35.000000000000064</v>
          </cell>
          <cell r="AH172">
            <v>109.99999999999994</v>
          </cell>
          <cell r="AI172">
            <v>0</v>
          </cell>
          <cell r="AJ172">
            <v>0</v>
          </cell>
          <cell r="AK172">
            <v>0</v>
          </cell>
          <cell r="AL172">
            <v>0</v>
          </cell>
          <cell r="AM172">
            <v>0</v>
          </cell>
          <cell r="AN172">
            <v>0</v>
          </cell>
          <cell r="AO172">
            <v>0</v>
          </cell>
          <cell r="AP172">
            <v>0</v>
          </cell>
          <cell r="AQ172">
            <v>0</v>
          </cell>
          <cell r="AR172">
            <v>0</v>
          </cell>
          <cell r="AS172">
            <v>0</v>
          </cell>
          <cell r="AT172">
            <v>0</v>
          </cell>
          <cell r="AU172">
            <v>1.1417322834645673</v>
          </cell>
          <cell r="AV172">
            <v>1.1417322834645673</v>
          </cell>
          <cell r="AW172">
            <v>2.2834645669291347</v>
          </cell>
          <cell r="AX172">
            <v>0</v>
          </cell>
          <cell r="AY172">
            <v>0</v>
          </cell>
          <cell r="AZ172">
            <v>0</v>
          </cell>
          <cell r="BA172">
            <v>0.98639455782312924</v>
          </cell>
          <cell r="BB172">
            <v>35.983333333333334</v>
          </cell>
          <cell r="BC172">
            <v>41.083333333333336</v>
          </cell>
          <cell r="BD172">
            <v>0</v>
          </cell>
          <cell r="BE172">
            <v>0</v>
          </cell>
          <cell r="BF172">
            <v>0</v>
          </cell>
          <cell r="BG172">
            <v>0</v>
          </cell>
          <cell r="BH172">
            <v>0</v>
          </cell>
          <cell r="BI172">
            <v>0</v>
          </cell>
          <cell r="BJ172">
            <v>0</v>
          </cell>
          <cell r="BK172">
            <v>0</v>
          </cell>
          <cell r="BL172">
            <v>1.98098493733906</v>
          </cell>
          <cell r="BM172">
            <v>0</v>
          </cell>
          <cell r="BN172">
            <v>0</v>
          </cell>
          <cell r="BO172">
            <v>1</v>
          </cell>
          <cell r="BP172">
            <v>0</v>
          </cell>
        </row>
        <row r="173">
          <cell r="A173">
            <v>115</v>
          </cell>
          <cell r="B173">
            <v>145460</v>
          </cell>
          <cell r="C173">
            <v>9352126</v>
          </cell>
          <cell r="D173" t="str">
            <v>Wortham Primary School</v>
          </cell>
          <cell r="E173" t="str">
            <v>Primary</v>
          </cell>
          <cell r="F173" t="str">
            <v>Recoupment Academy</v>
          </cell>
          <cell r="G173">
            <v>1</v>
          </cell>
          <cell r="H173">
            <v>0</v>
          </cell>
          <cell r="I173">
            <v>0</v>
          </cell>
          <cell r="J173">
            <v>7</v>
          </cell>
          <cell r="K173">
            <v>0</v>
          </cell>
          <cell r="L173">
            <v>0</v>
          </cell>
          <cell r="M173">
            <v>0</v>
          </cell>
          <cell r="N173">
            <v>102</v>
          </cell>
          <cell r="O173">
            <v>102</v>
          </cell>
          <cell r="P173">
            <v>14</v>
          </cell>
          <cell r="Q173">
            <v>88</v>
          </cell>
          <cell r="R173">
            <v>0</v>
          </cell>
          <cell r="S173">
            <v>0</v>
          </cell>
          <cell r="T173">
            <v>0</v>
          </cell>
          <cell r="U173">
            <v>0</v>
          </cell>
          <cell r="V173">
            <v>0</v>
          </cell>
          <cell r="W173">
            <v>0</v>
          </cell>
          <cell r="X173">
            <v>0</v>
          </cell>
          <cell r="Y173">
            <v>0</v>
          </cell>
          <cell r="Z173">
            <v>0</v>
          </cell>
          <cell r="AA173">
            <v>102</v>
          </cell>
          <cell r="AB173">
            <v>14.571428571428571</v>
          </cell>
          <cell r="AC173">
            <v>3.0000000000000049</v>
          </cell>
          <cell r="AD173">
            <v>5.0495049504950495</v>
          </cell>
          <cell r="AE173">
            <v>0</v>
          </cell>
          <cell r="AF173">
            <v>0</v>
          </cell>
          <cell r="AG173">
            <v>98.970297029702948</v>
          </cell>
          <cell r="AH173">
            <v>3.0297029702970297</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10</v>
          </cell>
          <cell r="BC173">
            <v>11.59090909090909</v>
          </cell>
          <cell r="BD173">
            <v>0</v>
          </cell>
          <cell r="BE173">
            <v>0</v>
          </cell>
          <cell r="BF173">
            <v>0</v>
          </cell>
          <cell r="BG173">
            <v>0</v>
          </cell>
          <cell r="BH173">
            <v>0</v>
          </cell>
          <cell r="BI173">
            <v>0</v>
          </cell>
          <cell r="BJ173">
            <v>0</v>
          </cell>
          <cell r="BK173">
            <v>0</v>
          </cell>
          <cell r="BL173">
            <v>1.8940370816326499</v>
          </cell>
          <cell r="BM173">
            <v>0</v>
          </cell>
          <cell r="BN173">
            <v>0</v>
          </cell>
          <cell r="BO173">
            <v>1</v>
          </cell>
          <cell r="BP173">
            <v>0</v>
          </cell>
        </row>
        <row r="174">
          <cell r="A174">
            <v>502</v>
          </cell>
          <cell r="B174">
            <v>147932</v>
          </cell>
          <cell r="C174">
            <v>9352129</v>
          </cell>
          <cell r="D174" t="str">
            <v>Chilton Community Primary School</v>
          </cell>
          <cell r="E174" t="str">
            <v>Primary</v>
          </cell>
          <cell r="F174" t="str">
            <v>Recoupment Academy</v>
          </cell>
          <cell r="G174">
            <v>1</v>
          </cell>
          <cell r="H174">
            <v>0</v>
          </cell>
          <cell r="I174">
            <v>0</v>
          </cell>
          <cell r="J174">
            <v>7</v>
          </cell>
          <cell r="K174">
            <v>0</v>
          </cell>
          <cell r="L174">
            <v>0</v>
          </cell>
          <cell r="M174">
            <v>0</v>
          </cell>
          <cell r="N174">
            <v>138</v>
          </cell>
          <cell r="O174">
            <v>138</v>
          </cell>
          <cell r="P174">
            <v>14</v>
          </cell>
          <cell r="Q174">
            <v>124</v>
          </cell>
          <cell r="R174">
            <v>0</v>
          </cell>
          <cell r="S174">
            <v>0</v>
          </cell>
          <cell r="T174">
            <v>0</v>
          </cell>
          <cell r="U174">
            <v>0</v>
          </cell>
          <cell r="V174">
            <v>0</v>
          </cell>
          <cell r="W174">
            <v>0</v>
          </cell>
          <cell r="X174">
            <v>0</v>
          </cell>
          <cell r="Y174">
            <v>0</v>
          </cell>
          <cell r="Z174">
            <v>0</v>
          </cell>
          <cell r="AA174">
            <v>138</v>
          </cell>
          <cell r="AB174">
            <v>19.714285714285715</v>
          </cell>
          <cell r="AC174">
            <v>57.000000000000064</v>
          </cell>
          <cell r="AD174">
            <v>57.000000000000064</v>
          </cell>
          <cell r="AE174">
            <v>0</v>
          </cell>
          <cell r="AF174">
            <v>0</v>
          </cell>
          <cell r="AG174">
            <v>55.99999999999995</v>
          </cell>
          <cell r="AH174">
            <v>55.99999999999995</v>
          </cell>
          <cell r="AI174">
            <v>25.999999999999961</v>
          </cell>
          <cell r="AJ174">
            <v>0</v>
          </cell>
          <cell r="AK174">
            <v>0</v>
          </cell>
          <cell r="AL174">
            <v>0</v>
          </cell>
          <cell r="AM174">
            <v>0</v>
          </cell>
          <cell r="AN174">
            <v>0</v>
          </cell>
          <cell r="AO174">
            <v>0</v>
          </cell>
          <cell r="AP174">
            <v>0</v>
          </cell>
          <cell r="AQ174">
            <v>0</v>
          </cell>
          <cell r="AR174">
            <v>0</v>
          </cell>
          <cell r="AS174">
            <v>0</v>
          </cell>
          <cell r="AT174">
            <v>0</v>
          </cell>
          <cell r="AU174">
            <v>4.4516129032258016</v>
          </cell>
          <cell r="AV174">
            <v>4.4516129032258016</v>
          </cell>
          <cell r="AW174">
            <v>7.7903225806451601</v>
          </cell>
          <cell r="AX174">
            <v>0</v>
          </cell>
          <cell r="AY174">
            <v>0</v>
          </cell>
          <cell r="AZ174">
            <v>0</v>
          </cell>
          <cell r="BA174">
            <v>1.8278145695364238</v>
          </cell>
          <cell r="BB174">
            <v>29.368421052631579</v>
          </cell>
          <cell r="BC174">
            <v>32.684210526315788</v>
          </cell>
          <cell r="BD174">
            <v>0</v>
          </cell>
          <cell r="BE174">
            <v>0</v>
          </cell>
          <cell r="BF174">
            <v>0</v>
          </cell>
          <cell r="BG174">
            <v>0</v>
          </cell>
          <cell r="BH174">
            <v>0</v>
          </cell>
          <cell r="BI174">
            <v>0</v>
          </cell>
          <cell r="BJ174">
            <v>9.7200000000000504</v>
          </cell>
          <cell r="BK174">
            <v>0</v>
          </cell>
          <cell r="BL174">
            <v>0.433428678975741</v>
          </cell>
          <cell r="BM174">
            <v>0</v>
          </cell>
          <cell r="BN174">
            <v>0</v>
          </cell>
          <cell r="BO174">
            <v>1</v>
          </cell>
          <cell r="BP174">
            <v>0</v>
          </cell>
        </row>
        <row r="175">
          <cell r="A175">
            <v>208</v>
          </cell>
          <cell r="B175">
            <v>145835</v>
          </cell>
          <cell r="C175">
            <v>9352133</v>
          </cell>
          <cell r="D175" t="str">
            <v>Brooklands Primary School</v>
          </cell>
          <cell r="E175" t="str">
            <v>Primary</v>
          </cell>
          <cell r="F175" t="str">
            <v>Recoupment Academy</v>
          </cell>
          <cell r="G175">
            <v>1</v>
          </cell>
          <cell r="H175">
            <v>0</v>
          </cell>
          <cell r="I175">
            <v>0</v>
          </cell>
          <cell r="J175">
            <v>7</v>
          </cell>
          <cell r="K175">
            <v>0</v>
          </cell>
          <cell r="L175">
            <v>0</v>
          </cell>
          <cell r="M175">
            <v>0</v>
          </cell>
          <cell r="N175">
            <v>203</v>
          </cell>
          <cell r="O175">
            <v>203</v>
          </cell>
          <cell r="P175">
            <v>26</v>
          </cell>
          <cell r="Q175">
            <v>177</v>
          </cell>
          <cell r="R175">
            <v>0</v>
          </cell>
          <cell r="S175">
            <v>0</v>
          </cell>
          <cell r="T175">
            <v>0</v>
          </cell>
          <cell r="U175">
            <v>0</v>
          </cell>
          <cell r="V175">
            <v>0</v>
          </cell>
          <cell r="W175">
            <v>0</v>
          </cell>
          <cell r="X175">
            <v>0</v>
          </cell>
          <cell r="Y175">
            <v>0</v>
          </cell>
          <cell r="Z175">
            <v>0</v>
          </cell>
          <cell r="AA175">
            <v>203</v>
          </cell>
          <cell r="AB175">
            <v>29</v>
          </cell>
          <cell r="AC175">
            <v>19.000000000000004</v>
          </cell>
          <cell r="AD175">
            <v>23.765853658536585</v>
          </cell>
          <cell r="AE175">
            <v>0</v>
          </cell>
          <cell r="AF175">
            <v>0</v>
          </cell>
          <cell r="AG175">
            <v>194.00000000000003</v>
          </cell>
          <cell r="AH175">
            <v>1.0000000000000007</v>
          </cell>
          <cell r="AI175">
            <v>2.9999999999999982</v>
          </cell>
          <cell r="AJ175">
            <v>2.9999999999999982</v>
          </cell>
          <cell r="AK175">
            <v>1.9999999999999993</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38.075581395348834</v>
          </cell>
          <cell r="BC175">
            <v>43.668604651162788</v>
          </cell>
          <cell r="BD175">
            <v>0</v>
          </cell>
          <cell r="BE175">
            <v>0</v>
          </cell>
          <cell r="BF175">
            <v>0</v>
          </cell>
          <cell r="BG175">
            <v>0</v>
          </cell>
          <cell r="BH175">
            <v>0</v>
          </cell>
          <cell r="BI175">
            <v>0</v>
          </cell>
          <cell r="BJ175">
            <v>0</v>
          </cell>
          <cell r="BK175">
            <v>0</v>
          </cell>
          <cell r="BL175">
            <v>1.53413144017467</v>
          </cell>
          <cell r="BM175">
            <v>0</v>
          </cell>
          <cell r="BN175">
            <v>0</v>
          </cell>
          <cell r="BO175">
            <v>1</v>
          </cell>
          <cell r="BP175">
            <v>0</v>
          </cell>
        </row>
        <row r="176">
          <cell r="A176">
            <v>23</v>
          </cell>
          <cell r="B176">
            <v>146875</v>
          </cell>
          <cell r="C176">
            <v>9352136</v>
          </cell>
          <cell r="D176" t="str">
            <v>Coldfair Green Community Primary School</v>
          </cell>
          <cell r="E176" t="str">
            <v>Primary</v>
          </cell>
          <cell r="F176" t="str">
            <v>Recoupment Academy</v>
          </cell>
          <cell r="G176">
            <v>1</v>
          </cell>
          <cell r="H176">
            <v>0</v>
          </cell>
          <cell r="I176">
            <v>0</v>
          </cell>
          <cell r="J176">
            <v>7</v>
          </cell>
          <cell r="K176">
            <v>0</v>
          </cell>
          <cell r="L176">
            <v>0</v>
          </cell>
          <cell r="M176">
            <v>0</v>
          </cell>
          <cell r="N176">
            <v>142</v>
          </cell>
          <cell r="O176">
            <v>142</v>
          </cell>
          <cell r="P176">
            <v>26</v>
          </cell>
          <cell r="Q176">
            <v>116</v>
          </cell>
          <cell r="R176">
            <v>0</v>
          </cell>
          <cell r="S176">
            <v>0</v>
          </cell>
          <cell r="T176">
            <v>0</v>
          </cell>
          <cell r="U176">
            <v>0</v>
          </cell>
          <cell r="V176">
            <v>0</v>
          </cell>
          <cell r="W176">
            <v>0</v>
          </cell>
          <cell r="X176">
            <v>0</v>
          </cell>
          <cell r="Y176">
            <v>0</v>
          </cell>
          <cell r="Z176">
            <v>0</v>
          </cell>
          <cell r="AA176">
            <v>142</v>
          </cell>
          <cell r="AB176">
            <v>20.285714285714285</v>
          </cell>
          <cell r="AC176">
            <v>9.9999999999999982</v>
          </cell>
          <cell r="AD176">
            <v>15.777777777777777</v>
          </cell>
          <cell r="AE176">
            <v>0</v>
          </cell>
          <cell r="AF176">
            <v>0</v>
          </cell>
          <cell r="AG176">
            <v>115.99999999999997</v>
          </cell>
          <cell r="AH176">
            <v>8.9999999999999947</v>
          </cell>
          <cell r="AI176">
            <v>17.000000000000011</v>
          </cell>
          <cell r="AJ176">
            <v>0</v>
          </cell>
          <cell r="AK176">
            <v>0</v>
          </cell>
          <cell r="AL176">
            <v>0</v>
          </cell>
          <cell r="AM176">
            <v>0</v>
          </cell>
          <cell r="AN176">
            <v>0</v>
          </cell>
          <cell r="AO176">
            <v>0</v>
          </cell>
          <cell r="AP176">
            <v>0</v>
          </cell>
          <cell r="AQ176">
            <v>0</v>
          </cell>
          <cell r="AR176">
            <v>0</v>
          </cell>
          <cell r="AS176">
            <v>0</v>
          </cell>
          <cell r="AT176">
            <v>0</v>
          </cell>
          <cell r="AU176">
            <v>1.2241379310344822</v>
          </cell>
          <cell r="AV176">
            <v>2.4482758620689618</v>
          </cell>
          <cell r="AW176">
            <v>2.4482758620689618</v>
          </cell>
          <cell r="AX176">
            <v>0</v>
          </cell>
          <cell r="AY176">
            <v>0</v>
          </cell>
          <cell r="AZ176">
            <v>0</v>
          </cell>
          <cell r="BA176">
            <v>1.0518518518518518</v>
          </cell>
          <cell r="BB176">
            <v>38.666666666666664</v>
          </cell>
          <cell r="BC176">
            <v>47.333333333333329</v>
          </cell>
          <cell r="BD176">
            <v>0</v>
          </cell>
          <cell r="BE176">
            <v>0</v>
          </cell>
          <cell r="BF176">
            <v>0</v>
          </cell>
          <cell r="BG176">
            <v>0</v>
          </cell>
          <cell r="BH176">
            <v>0</v>
          </cell>
          <cell r="BI176">
            <v>0</v>
          </cell>
          <cell r="BJ176">
            <v>0</v>
          </cell>
          <cell r="BK176">
            <v>0</v>
          </cell>
          <cell r="BL176">
            <v>1.3357672862069001</v>
          </cell>
          <cell r="BM176">
            <v>0</v>
          </cell>
          <cell r="BN176">
            <v>0</v>
          </cell>
          <cell r="BO176">
            <v>1</v>
          </cell>
          <cell r="BP176">
            <v>0</v>
          </cell>
        </row>
        <row r="177">
          <cell r="A177">
            <v>503</v>
          </cell>
          <cell r="B177">
            <v>147933</v>
          </cell>
          <cell r="C177">
            <v>9352138</v>
          </cell>
          <cell r="D177" t="str">
            <v>Abbot's Hall Community Primary School</v>
          </cell>
          <cell r="E177" t="str">
            <v>Primary</v>
          </cell>
          <cell r="F177" t="str">
            <v>Recoupment Academy</v>
          </cell>
          <cell r="G177">
            <v>1</v>
          </cell>
          <cell r="H177">
            <v>0</v>
          </cell>
          <cell r="I177">
            <v>0</v>
          </cell>
          <cell r="J177">
            <v>7</v>
          </cell>
          <cell r="K177">
            <v>0</v>
          </cell>
          <cell r="L177">
            <v>0</v>
          </cell>
          <cell r="M177">
            <v>0</v>
          </cell>
          <cell r="N177">
            <v>400</v>
          </cell>
          <cell r="O177">
            <v>400</v>
          </cell>
          <cell r="P177">
            <v>60</v>
          </cell>
          <cell r="Q177">
            <v>340</v>
          </cell>
          <cell r="R177">
            <v>0</v>
          </cell>
          <cell r="S177">
            <v>0</v>
          </cell>
          <cell r="T177">
            <v>0</v>
          </cell>
          <cell r="U177">
            <v>0</v>
          </cell>
          <cell r="V177">
            <v>0</v>
          </cell>
          <cell r="W177">
            <v>0</v>
          </cell>
          <cell r="X177">
            <v>0</v>
          </cell>
          <cell r="Y177">
            <v>0</v>
          </cell>
          <cell r="Z177">
            <v>0</v>
          </cell>
          <cell r="AA177">
            <v>400</v>
          </cell>
          <cell r="AB177">
            <v>57.142857142857146</v>
          </cell>
          <cell r="AC177">
            <v>60</v>
          </cell>
          <cell r="AD177">
            <v>80.987654320987659</v>
          </cell>
          <cell r="AE177">
            <v>0</v>
          </cell>
          <cell r="AF177">
            <v>0</v>
          </cell>
          <cell r="AG177">
            <v>274</v>
          </cell>
          <cell r="AH177">
            <v>88</v>
          </cell>
          <cell r="AI177">
            <v>24</v>
          </cell>
          <cell r="AJ177">
            <v>0</v>
          </cell>
          <cell r="AK177">
            <v>14.000000000000002</v>
          </cell>
          <cell r="AL177">
            <v>0</v>
          </cell>
          <cell r="AM177">
            <v>0</v>
          </cell>
          <cell r="AN177">
            <v>0</v>
          </cell>
          <cell r="AO177">
            <v>0</v>
          </cell>
          <cell r="AP177">
            <v>0</v>
          </cell>
          <cell r="AQ177">
            <v>0</v>
          </cell>
          <cell r="AR177">
            <v>0</v>
          </cell>
          <cell r="AS177">
            <v>0</v>
          </cell>
          <cell r="AT177">
            <v>0</v>
          </cell>
          <cell r="AU177">
            <v>2.3529411764705879</v>
          </cell>
          <cell r="AV177">
            <v>4.7058823529411598</v>
          </cell>
          <cell r="AW177">
            <v>7.0588235294117601</v>
          </cell>
          <cell r="AX177">
            <v>0</v>
          </cell>
          <cell r="AY177">
            <v>0</v>
          </cell>
          <cell r="AZ177">
            <v>0</v>
          </cell>
          <cell r="BA177">
            <v>0.98765432098765427</v>
          </cell>
          <cell r="BB177">
            <v>105.09090909090909</v>
          </cell>
          <cell r="BC177">
            <v>123.63636363636363</v>
          </cell>
          <cell r="BD177">
            <v>0</v>
          </cell>
          <cell r="BE177">
            <v>0</v>
          </cell>
          <cell r="BF177">
            <v>0</v>
          </cell>
          <cell r="BG177">
            <v>0</v>
          </cell>
          <cell r="BH177">
            <v>0</v>
          </cell>
          <cell r="BI177">
            <v>0</v>
          </cell>
          <cell r="BJ177">
            <v>0</v>
          </cell>
          <cell r="BK177">
            <v>0</v>
          </cell>
          <cell r="BL177">
            <v>0.49530016484375</v>
          </cell>
          <cell r="BM177">
            <v>0</v>
          </cell>
          <cell r="BN177">
            <v>0</v>
          </cell>
          <cell r="BO177">
            <v>1</v>
          </cell>
          <cell r="BP177">
            <v>0</v>
          </cell>
        </row>
        <row r="178">
          <cell r="A178">
            <v>67</v>
          </cell>
          <cell r="B178">
            <v>141640</v>
          </cell>
          <cell r="C178">
            <v>9352145</v>
          </cell>
          <cell r="D178" t="str">
            <v>Pakefield Primary School</v>
          </cell>
          <cell r="E178" t="str">
            <v>Primary</v>
          </cell>
          <cell r="F178" t="str">
            <v>Recoupment Academy</v>
          </cell>
          <cell r="G178">
            <v>1</v>
          </cell>
          <cell r="H178">
            <v>0</v>
          </cell>
          <cell r="I178">
            <v>0</v>
          </cell>
          <cell r="J178">
            <v>7</v>
          </cell>
          <cell r="K178">
            <v>0</v>
          </cell>
          <cell r="L178">
            <v>0</v>
          </cell>
          <cell r="M178">
            <v>0</v>
          </cell>
          <cell r="N178">
            <v>374</v>
          </cell>
          <cell r="O178">
            <v>374</v>
          </cell>
          <cell r="P178">
            <v>46</v>
          </cell>
          <cell r="Q178">
            <v>328</v>
          </cell>
          <cell r="R178">
            <v>0</v>
          </cell>
          <cell r="S178">
            <v>0</v>
          </cell>
          <cell r="T178">
            <v>0</v>
          </cell>
          <cell r="U178">
            <v>0</v>
          </cell>
          <cell r="V178">
            <v>0</v>
          </cell>
          <cell r="W178">
            <v>0</v>
          </cell>
          <cell r="X178">
            <v>0</v>
          </cell>
          <cell r="Y178">
            <v>0</v>
          </cell>
          <cell r="Z178">
            <v>0</v>
          </cell>
          <cell r="AA178">
            <v>374</v>
          </cell>
          <cell r="AB178">
            <v>53.428571428571431</v>
          </cell>
          <cell r="AC178">
            <v>70.999999999999858</v>
          </cell>
          <cell r="AD178">
            <v>74.608695652173907</v>
          </cell>
          <cell r="AE178">
            <v>0</v>
          </cell>
          <cell r="AF178">
            <v>0</v>
          </cell>
          <cell r="AG178">
            <v>183.99999999999983</v>
          </cell>
          <cell r="AH178">
            <v>110.00000000000017</v>
          </cell>
          <cell r="AI178">
            <v>13.000000000000018</v>
          </cell>
          <cell r="AJ178">
            <v>29.999999999999996</v>
          </cell>
          <cell r="AK178">
            <v>7.0000000000000178</v>
          </cell>
          <cell r="AL178">
            <v>21.999999999999996</v>
          </cell>
          <cell r="AM178">
            <v>7.9999999999999991</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0.95652173913043481</v>
          </cell>
          <cell r="BB178">
            <v>87.21387283236993</v>
          </cell>
          <cell r="BC178">
            <v>99.4450867052023</v>
          </cell>
          <cell r="BD178">
            <v>0</v>
          </cell>
          <cell r="BE178">
            <v>0</v>
          </cell>
          <cell r="BF178">
            <v>0</v>
          </cell>
          <cell r="BG178">
            <v>0</v>
          </cell>
          <cell r="BH178">
            <v>0</v>
          </cell>
          <cell r="BI178">
            <v>0</v>
          </cell>
          <cell r="BJ178">
            <v>0</v>
          </cell>
          <cell r="BK178">
            <v>0</v>
          </cell>
          <cell r="BL178">
            <v>0.67324620921985801</v>
          </cell>
          <cell r="BM178">
            <v>0</v>
          </cell>
          <cell r="BN178">
            <v>0</v>
          </cell>
          <cell r="BO178">
            <v>1</v>
          </cell>
          <cell r="BP178">
            <v>0</v>
          </cell>
        </row>
        <row r="179">
          <cell r="A179">
            <v>65</v>
          </cell>
          <cell r="B179">
            <v>145541</v>
          </cell>
          <cell r="C179">
            <v>9352147</v>
          </cell>
          <cell r="D179" t="str">
            <v>Poplars Community Primary School</v>
          </cell>
          <cell r="E179" t="str">
            <v>Primary</v>
          </cell>
          <cell r="F179" t="str">
            <v>Recoupment Academy</v>
          </cell>
          <cell r="G179">
            <v>1</v>
          </cell>
          <cell r="H179">
            <v>0</v>
          </cell>
          <cell r="I179">
            <v>0</v>
          </cell>
          <cell r="J179">
            <v>7</v>
          </cell>
          <cell r="K179">
            <v>0</v>
          </cell>
          <cell r="L179">
            <v>0</v>
          </cell>
          <cell r="M179">
            <v>0</v>
          </cell>
          <cell r="N179">
            <v>411</v>
          </cell>
          <cell r="O179">
            <v>411</v>
          </cell>
          <cell r="P179">
            <v>42</v>
          </cell>
          <cell r="Q179">
            <v>369</v>
          </cell>
          <cell r="R179">
            <v>0</v>
          </cell>
          <cell r="S179">
            <v>0</v>
          </cell>
          <cell r="T179">
            <v>0</v>
          </cell>
          <cell r="U179">
            <v>0</v>
          </cell>
          <cell r="V179">
            <v>0</v>
          </cell>
          <cell r="W179">
            <v>0</v>
          </cell>
          <cell r="X179">
            <v>0</v>
          </cell>
          <cell r="Y179">
            <v>0</v>
          </cell>
          <cell r="Z179">
            <v>0</v>
          </cell>
          <cell r="AA179">
            <v>411</v>
          </cell>
          <cell r="AB179">
            <v>58.714285714285715</v>
          </cell>
          <cell r="AC179">
            <v>224.00000000000014</v>
          </cell>
          <cell r="AD179">
            <v>224.00000000000014</v>
          </cell>
          <cell r="AE179">
            <v>0</v>
          </cell>
          <cell r="AF179">
            <v>0</v>
          </cell>
          <cell r="AG179">
            <v>74.361858190708958</v>
          </cell>
          <cell r="AH179">
            <v>10.048899755501203</v>
          </cell>
          <cell r="AI179">
            <v>3.0146699266503649</v>
          </cell>
          <cell r="AJ179">
            <v>102.49877750611259</v>
          </cell>
          <cell r="AK179">
            <v>86.420537897310624</v>
          </cell>
          <cell r="AL179">
            <v>10.048899755501203</v>
          </cell>
          <cell r="AM179">
            <v>124.60635696821498</v>
          </cell>
          <cell r="AN179">
            <v>0</v>
          </cell>
          <cell r="AO179">
            <v>0</v>
          </cell>
          <cell r="AP179">
            <v>0</v>
          </cell>
          <cell r="AQ179">
            <v>0</v>
          </cell>
          <cell r="AR179">
            <v>0</v>
          </cell>
          <cell r="AS179">
            <v>0</v>
          </cell>
          <cell r="AT179">
            <v>0</v>
          </cell>
          <cell r="AU179">
            <v>2.2397820163487734</v>
          </cell>
          <cell r="AV179">
            <v>2.2397820163487734</v>
          </cell>
          <cell r="AW179">
            <v>6.719346049046341</v>
          </cell>
          <cell r="AX179">
            <v>0</v>
          </cell>
          <cell r="AY179">
            <v>0</v>
          </cell>
          <cell r="AZ179">
            <v>0</v>
          </cell>
          <cell r="BA179">
            <v>2.8808411214953269</v>
          </cell>
          <cell r="BB179">
            <v>126.21148825065274</v>
          </cell>
          <cell r="BC179">
            <v>140.5770234986945</v>
          </cell>
          <cell r="BD179">
            <v>0</v>
          </cell>
          <cell r="BE179">
            <v>0</v>
          </cell>
          <cell r="BF179">
            <v>0</v>
          </cell>
          <cell r="BG179">
            <v>0</v>
          </cell>
          <cell r="BH179">
            <v>0</v>
          </cell>
          <cell r="BI179">
            <v>0</v>
          </cell>
          <cell r="BJ179">
            <v>0</v>
          </cell>
          <cell r="BK179">
            <v>0</v>
          </cell>
          <cell r="BL179">
            <v>0.344150086880467</v>
          </cell>
          <cell r="BM179">
            <v>0</v>
          </cell>
          <cell r="BN179">
            <v>0</v>
          </cell>
          <cell r="BO179">
            <v>1</v>
          </cell>
          <cell r="BP179">
            <v>0</v>
          </cell>
        </row>
        <row r="180">
          <cell r="A180">
            <v>13</v>
          </cell>
          <cell r="B180">
            <v>143050</v>
          </cell>
          <cell r="C180">
            <v>9352150</v>
          </cell>
          <cell r="D180" t="str">
            <v>Bramfield Church of England Primary School</v>
          </cell>
          <cell r="E180" t="str">
            <v>Primary</v>
          </cell>
          <cell r="F180" t="str">
            <v>Recoupment Academy</v>
          </cell>
          <cell r="G180">
            <v>1</v>
          </cell>
          <cell r="H180">
            <v>0</v>
          </cell>
          <cell r="I180">
            <v>0</v>
          </cell>
          <cell r="J180">
            <v>7</v>
          </cell>
          <cell r="K180">
            <v>0</v>
          </cell>
          <cell r="L180">
            <v>0</v>
          </cell>
          <cell r="M180">
            <v>0</v>
          </cell>
          <cell r="N180">
            <v>89</v>
          </cell>
          <cell r="O180">
            <v>89</v>
          </cell>
          <cell r="P180">
            <v>14</v>
          </cell>
          <cell r="Q180">
            <v>75</v>
          </cell>
          <cell r="R180">
            <v>0</v>
          </cell>
          <cell r="S180">
            <v>0</v>
          </cell>
          <cell r="T180">
            <v>0</v>
          </cell>
          <cell r="U180">
            <v>0</v>
          </cell>
          <cell r="V180">
            <v>0</v>
          </cell>
          <cell r="W180">
            <v>0</v>
          </cell>
          <cell r="X180">
            <v>0</v>
          </cell>
          <cell r="Y180">
            <v>0</v>
          </cell>
          <cell r="Z180">
            <v>0</v>
          </cell>
          <cell r="AA180">
            <v>89</v>
          </cell>
          <cell r="AB180">
            <v>12.714285714285714</v>
          </cell>
          <cell r="AC180">
            <v>19.000000000000025</v>
          </cell>
          <cell r="AD180">
            <v>20.315217391304348</v>
          </cell>
          <cell r="AE180">
            <v>0</v>
          </cell>
          <cell r="AF180">
            <v>0</v>
          </cell>
          <cell r="AG180">
            <v>78.000000000000043</v>
          </cell>
          <cell r="AH180">
            <v>11.000000000000041</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20.454545454545453</v>
          </cell>
          <cell r="BC180">
            <v>24.27272727272727</v>
          </cell>
          <cell r="BD180">
            <v>0</v>
          </cell>
          <cell r="BE180">
            <v>0</v>
          </cell>
          <cell r="BF180">
            <v>0</v>
          </cell>
          <cell r="BG180">
            <v>0</v>
          </cell>
          <cell r="BH180">
            <v>0</v>
          </cell>
          <cell r="BI180">
            <v>0</v>
          </cell>
          <cell r="BJ180">
            <v>3.6600000000000024</v>
          </cell>
          <cell r="BK180">
            <v>0</v>
          </cell>
          <cell r="BL180">
            <v>2.00974756111111</v>
          </cell>
          <cell r="BM180">
            <v>0</v>
          </cell>
          <cell r="BN180">
            <v>1</v>
          </cell>
          <cell r="BO180">
            <v>1</v>
          </cell>
          <cell r="BP180">
            <v>0</v>
          </cell>
        </row>
        <row r="181">
          <cell r="A181">
            <v>74</v>
          </cell>
          <cell r="B181">
            <v>145695</v>
          </cell>
          <cell r="C181">
            <v>9352152</v>
          </cell>
          <cell r="D181" t="str">
            <v>Woods Loke Primary School</v>
          </cell>
          <cell r="E181" t="str">
            <v>Primary</v>
          </cell>
          <cell r="F181" t="str">
            <v>Recoupment Academy</v>
          </cell>
          <cell r="G181">
            <v>1</v>
          </cell>
          <cell r="H181">
            <v>0</v>
          </cell>
          <cell r="I181">
            <v>0</v>
          </cell>
          <cell r="J181">
            <v>7</v>
          </cell>
          <cell r="K181">
            <v>0</v>
          </cell>
          <cell r="L181">
            <v>0</v>
          </cell>
          <cell r="M181">
            <v>0</v>
          </cell>
          <cell r="N181">
            <v>419</v>
          </cell>
          <cell r="O181">
            <v>419</v>
          </cell>
          <cell r="P181">
            <v>60</v>
          </cell>
          <cell r="Q181">
            <v>359</v>
          </cell>
          <cell r="R181">
            <v>0</v>
          </cell>
          <cell r="S181">
            <v>0</v>
          </cell>
          <cell r="T181">
            <v>0</v>
          </cell>
          <cell r="U181">
            <v>0</v>
          </cell>
          <cell r="V181">
            <v>0</v>
          </cell>
          <cell r="W181">
            <v>0</v>
          </cell>
          <cell r="X181">
            <v>0</v>
          </cell>
          <cell r="Y181">
            <v>0</v>
          </cell>
          <cell r="Z181">
            <v>0</v>
          </cell>
          <cell r="AA181">
            <v>419</v>
          </cell>
          <cell r="AB181">
            <v>59.857142857142854</v>
          </cell>
          <cell r="AC181">
            <v>72.000000000000028</v>
          </cell>
          <cell r="AD181">
            <v>81.61045130641331</v>
          </cell>
          <cell r="AE181">
            <v>0</v>
          </cell>
          <cell r="AF181">
            <v>0</v>
          </cell>
          <cell r="AG181">
            <v>307.00000000000011</v>
          </cell>
          <cell r="AH181">
            <v>43.000000000000163</v>
          </cell>
          <cell r="AI181">
            <v>4</v>
          </cell>
          <cell r="AJ181">
            <v>20.999999999999986</v>
          </cell>
          <cell r="AK181">
            <v>28.000000000000007</v>
          </cell>
          <cell r="AL181">
            <v>8.0000000000000071</v>
          </cell>
          <cell r="AM181">
            <v>8.0000000000000071</v>
          </cell>
          <cell r="AN181">
            <v>0</v>
          </cell>
          <cell r="AO181">
            <v>0</v>
          </cell>
          <cell r="AP181">
            <v>0</v>
          </cell>
          <cell r="AQ181">
            <v>0</v>
          </cell>
          <cell r="AR181">
            <v>0</v>
          </cell>
          <cell r="AS181">
            <v>0</v>
          </cell>
          <cell r="AT181">
            <v>0</v>
          </cell>
          <cell r="AU181">
            <v>2.3342618384401099</v>
          </cell>
          <cell r="AV181">
            <v>2.3342618384401099</v>
          </cell>
          <cell r="AW181">
            <v>5.8356545961002748</v>
          </cell>
          <cell r="AX181">
            <v>0</v>
          </cell>
          <cell r="AY181">
            <v>0</v>
          </cell>
          <cell r="AZ181">
            <v>0</v>
          </cell>
          <cell r="BA181">
            <v>0.99524940617577207</v>
          </cell>
          <cell r="BB181">
            <v>88.741573033707866</v>
          </cell>
          <cell r="BC181">
            <v>103.57303370786516</v>
          </cell>
          <cell r="BD181">
            <v>0</v>
          </cell>
          <cell r="BE181">
            <v>0</v>
          </cell>
          <cell r="BF181">
            <v>0</v>
          </cell>
          <cell r="BG181">
            <v>0</v>
          </cell>
          <cell r="BH181">
            <v>0</v>
          </cell>
          <cell r="BI181">
            <v>0</v>
          </cell>
          <cell r="BJ181">
            <v>0</v>
          </cell>
          <cell r="BK181">
            <v>0</v>
          </cell>
          <cell r="BL181">
            <v>0.715955049477352</v>
          </cell>
          <cell r="BM181">
            <v>0</v>
          </cell>
          <cell r="BN181">
            <v>0</v>
          </cell>
          <cell r="BO181">
            <v>1</v>
          </cell>
          <cell r="BP181">
            <v>0</v>
          </cell>
        </row>
        <row r="182">
          <cell r="A182">
            <v>264</v>
          </cell>
          <cell r="B182">
            <v>144212</v>
          </cell>
          <cell r="C182">
            <v>9352154</v>
          </cell>
          <cell r="D182" t="str">
            <v>Handford Hall Primary School</v>
          </cell>
          <cell r="E182" t="str">
            <v>Primary</v>
          </cell>
          <cell r="F182" t="str">
            <v>Recoupment Academy</v>
          </cell>
          <cell r="G182">
            <v>1</v>
          </cell>
          <cell r="H182">
            <v>0</v>
          </cell>
          <cell r="I182">
            <v>0</v>
          </cell>
          <cell r="J182">
            <v>7</v>
          </cell>
          <cell r="K182">
            <v>0</v>
          </cell>
          <cell r="L182">
            <v>0</v>
          </cell>
          <cell r="M182">
            <v>0</v>
          </cell>
          <cell r="N182">
            <v>339</v>
          </cell>
          <cell r="O182">
            <v>339</v>
          </cell>
          <cell r="P182">
            <v>50</v>
          </cell>
          <cell r="Q182">
            <v>289</v>
          </cell>
          <cell r="R182">
            <v>0</v>
          </cell>
          <cell r="S182">
            <v>0</v>
          </cell>
          <cell r="T182">
            <v>0</v>
          </cell>
          <cell r="U182">
            <v>0</v>
          </cell>
          <cell r="V182">
            <v>0</v>
          </cell>
          <cell r="W182">
            <v>0</v>
          </cell>
          <cell r="X182">
            <v>0</v>
          </cell>
          <cell r="Y182">
            <v>0</v>
          </cell>
          <cell r="Z182">
            <v>0</v>
          </cell>
          <cell r="AA182">
            <v>339</v>
          </cell>
          <cell r="AB182">
            <v>48.428571428571431</v>
          </cell>
          <cell r="AC182">
            <v>71.000000000000057</v>
          </cell>
          <cell r="AD182">
            <v>71.000000000000057</v>
          </cell>
          <cell r="AE182">
            <v>0</v>
          </cell>
          <cell r="AF182">
            <v>0</v>
          </cell>
          <cell r="AG182">
            <v>61.000000000000163</v>
          </cell>
          <cell r="AH182">
            <v>82.999999999999858</v>
          </cell>
          <cell r="AI182">
            <v>175.99999999999997</v>
          </cell>
          <cell r="AJ182">
            <v>1.9999999999999991</v>
          </cell>
          <cell r="AK182">
            <v>16.999999999999989</v>
          </cell>
          <cell r="AL182">
            <v>0</v>
          </cell>
          <cell r="AM182">
            <v>0</v>
          </cell>
          <cell r="AN182">
            <v>0</v>
          </cell>
          <cell r="AO182">
            <v>0</v>
          </cell>
          <cell r="AP182">
            <v>0</v>
          </cell>
          <cell r="AQ182">
            <v>0</v>
          </cell>
          <cell r="AR182">
            <v>0</v>
          </cell>
          <cell r="AS182">
            <v>0</v>
          </cell>
          <cell r="AT182">
            <v>0</v>
          </cell>
          <cell r="AU182">
            <v>49.266435986159038</v>
          </cell>
          <cell r="AV182">
            <v>103.22491349480977</v>
          </cell>
          <cell r="AW182">
            <v>159.529411764706</v>
          </cell>
          <cell r="AX182">
            <v>0</v>
          </cell>
          <cell r="AY182">
            <v>0</v>
          </cell>
          <cell r="AZ182">
            <v>0</v>
          </cell>
          <cell r="BA182">
            <v>1</v>
          </cell>
          <cell r="BB182">
            <v>92.846153846153854</v>
          </cell>
          <cell r="BC182">
            <v>108.90950226244345</v>
          </cell>
          <cell r="BD182">
            <v>0</v>
          </cell>
          <cell r="BE182">
            <v>0</v>
          </cell>
          <cell r="BF182">
            <v>0</v>
          </cell>
          <cell r="BG182">
            <v>0</v>
          </cell>
          <cell r="BH182">
            <v>0</v>
          </cell>
          <cell r="BI182">
            <v>0</v>
          </cell>
          <cell r="BJ182">
            <v>0</v>
          </cell>
          <cell r="BK182">
            <v>0</v>
          </cell>
          <cell r="BL182">
            <v>0.35290941220556699</v>
          </cell>
          <cell r="BM182">
            <v>0</v>
          </cell>
          <cell r="BN182">
            <v>0</v>
          </cell>
          <cell r="BO182">
            <v>1</v>
          </cell>
          <cell r="BP182">
            <v>0</v>
          </cell>
        </row>
        <row r="183">
          <cell r="A183">
            <v>469</v>
          </cell>
          <cell r="B183">
            <v>143147</v>
          </cell>
          <cell r="C183">
            <v>9352155</v>
          </cell>
          <cell r="D183" t="str">
            <v>Long Melford Church of England Primary School</v>
          </cell>
          <cell r="E183" t="str">
            <v>Primary</v>
          </cell>
          <cell r="F183" t="str">
            <v>Recoupment Academy</v>
          </cell>
          <cell r="G183">
            <v>1</v>
          </cell>
          <cell r="H183">
            <v>0</v>
          </cell>
          <cell r="I183">
            <v>0</v>
          </cell>
          <cell r="J183">
            <v>7</v>
          </cell>
          <cell r="K183">
            <v>0</v>
          </cell>
          <cell r="L183">
            <v>0</v>
          </cell>
          <cell r="M183">
            <v>0</v>
          </cell>
          <cell r="N183">
            <v>199</v>
          </cell>
          <cell r="O183">
            <v>199</v>
          </cell>
          <cell r="P183">
            <v>29</v>
          </cell>
          <cell r="Q183">
            <v>170</v>
          </cell>
          <cell r="R183">
            <v>0</v>
          </cell>
          <cell r="S183">
            <v>0</v>
          </cell>
          <cell r="T183">
            <v>0</v>
          </cell>
          <cell r="U183">
            <v>0</v>
          </cell>
          <cell r="V183">
            <v>0</v>
          </cell>
          <cell r="W183">
            <v>0</v>
          </cell>
          <cell r="X183">
            <v>0</v>
          </cell>
          <cell r="Y183">
            <v>0</v>
          </cell>
          <cell r="Z183">
            <v>0</v>
          </cell>
          <cell r="AA183">
            <v>199</v>
          </cell>
          <cell r="AB183">
            <v>28.428571428571427</v>
          </cell>
          <cell r="AC183">
            <v>29.999999999999982</v>
          </cell>
          <cell r="AD183">
            <v>30.615384615384617</v>
          </cell>
          <cell r="AE183">
            <v>0</v>
          </cell>
          <cell r="AF183">
            <v>0</v>
          </cell>
          <cell r="AG183">
            <v>171.72588832487307</v>
          </cell>
          <cell r="AH183">
            <v>20.203045685279207</v>
          </cell>
          <cell r="AI183">
            <v>7.0710659898477219</v>
          </cell>
          <cell r="AJ183">
            <v>0</v>
          </cell>
          <cell r="AK183">
            <v>0</v>
          </cell>
          <cell r="AL183">
            <v>0</v>
          </cell>
          <cell r="AM183">
            <v>0</v>
          </cell>
          <cell r="AN183">
            <v>0</v>
          </cell>
          <cell r="AO183">
            <v>0</v>
          </cell>
          <cell r="AP183">
            <v>0</v>
          </cell>
          <cell r="AQ183">
            <v>0</v>
          </cell>
          <cell r="AR183">
            <v>0</v>
          </cell>
          <cell r="AS183">
            <v>0</v>
          </cell>
          <cell r="AT183">
            <v>0</v>
          </cell>
          <cell r="AU183">
            <v>1.1705882352941175</v>
          </cell>
          <cell r="AV183">
            <v>1.1705882352941175</v>
          </cell>
          <cell r="AW183">
            <v>2.341176470588227</v>
          </cell>
          <cell r="AX183">
            <v>0</v>
          </cell>
          <cell r="AY183">
            <v>0</v>
          </cell>
          <cell r="AZ183">
            <v>0</v>
          </cell>
          <cell r="BA183">
            <v>4.3736263736263741</v>
          </cell>
          <cell r="BB183">
            <v>53.575757575757571</v>
          </cell>
          <cell r="BC183">
            <v>62.715151515151511</v>
          </cell>
          <cell r="BD183">
            <v>0</v>
          </cell>
          <cell r="BE183">
            <v>0</v>
          </cell>
          <cell r="BF183">
            <v>0</v>
          </cell>
          <cell r="BG183">
            <v>0</v>
          </cell>
          <cell r="BH183">
            <v>0</v>
          </cell>
          <cell r="BI183">
            <v>0</v>
          </cell>
          <cell r="BJ183">
            <v>3.0599999999999907</v>
          </cell>
          <cell r="BK183">
            <v>0</v>
          </cell>
          <cell r="BL183">
            <v>1.8597381381974301</v>
          </cell>
          <cell r="BM183">
            <v>0</v>
          </cell>
          <cell r="BN183">
            <v>0</v>
          </cell>
          <cell r="BO183">
            <v>1</v>
          </cell>
          <cell r="BP183">
            <v>0</v>
          </cell>
        </row>
        <row r="184">
          <cell r="A184">
            <v>283</v>
          </cell>
          <cell r="B184">
            <v>141819</v>
          </cell>
          <cell r="C184">
            <v>9352158</v>
          </cell>
          <cell r="D184" t="str">
            <v>St Helen's Primary School</v>
          </cell>
          <cell r="E184" t="str">
            <v>Primary</v>
          </cell>
          <cell r="F184" t="str">
            <v>Recoupment Academy</v>
          </cell>
          <cell r="G184">
            <v>1</v>
          </cell>
          <cell r="H184">
            <v>0</v>
          </cell>
          <cell r="I184">
            <v>0</v>
          </cell>
          <cell r="J184">
            <v>7</v>
          </cell>
          <cell r="K184">
            <v>0</v>
          </cell>
          <cell r="L184">
            <v>0</v>
          </cell>
          <cell r="M184">
            <v>0</v>
          </cell>
          <cell r="N184">
            <v>409</v>
          </cell>
          <cell r="O184">
            <v>409</v>
          </cell>
          <cell r="P184">
            <v>56</v>
          </cell>
          <cell r="Q184">
            <v>353</v>
          </cell>
          <cell r="R184">
            <v>0</v>
          </cell>
          <cell r="S184">
            <v>0</v>
          </cell>
          <cell r="T184">
            <v>0</v>
          </cell>
          <cell r="U184">
            <v>0</v>
          </cell>
          <cell r="V184">
            <v>0</v>
          </cell>
          <cell r="W184">
            <v>0</v>
          </cell>
          <cell r="X184">
            <v>0</v>
          </cell>
          <cell r="Y184">
            <v>0</v>
          </cell>
          <cell r="Z184">
            <v>0</v>
          </cell>
          <cell r="AA184">
            <v>409</v>
          </cell>
          <cell r="AB184">
            <v>58.428571428571431</v>
          </cell>
          <cell r="AC184">
            <v>72.000000000000014</v>
          </cell>
          <cell r="AD184">
            <v>74.541966426858522</v>
          </cell>
          <cell r="AE184">
            <v>0</v>
          </cell>
          <cell r="AF184">
            <v>0</v>
          </cell>
          <cell r="AG184">
            <v>135.00000000000009</v>
          </cell>
          <cell r="AH184">
            <v>145.99999999999991</v>
          </cell>
          <cell r="AI184">
            <v>89.999999999999901</v>
          </cell>
          <cell r="AJ184">
            <v>19.000000000000014</v>
          </cell>
          <cell r="AK184">
            <v>16.000000000000004</v>
          </cell>
          <cell r="AL184">
            <v>2.9999999999999982</v>
          </cell>
          <cell r="AM184">
            <v>0</v>
          </cell>
          <cell r="AN184">
            <v>0</v>
          </cell>
          <cell r="AO184">
            <v>0</v>
          </cell>
          <cell r="AP184">
            <v>0</v>
          </cell>
          <cell r="AQ184">
            <v>0</v>
          </cell>
          <cell r="AR184">
            <v>0</v>
          </cell>
          <cell r="AS184">
            <v>0</v>
          </cell>
          <cell r="AT184">
            <v>0</v>
          </cell>
          <cell r="AU184">
            <v>32.441926345609069</v>
          </cell>
          <cell r="AV184">
            <v>66.042492917847071</v>
          </cell>
          <cell r="AW184">
            <v>92.691218130311626</v>
          </cell>
          <cell r="AX184">
            <v>0</v>
          </cell>
          <cell r="AY184">
            <v>0</v>
          </cell>
          <cell r="AZ184">
            <v>0</v>
          </cell>
          <cell r="BA184">
            <v>0</v>
          </cell>
          <cell r="BB184">
            <v>115.44654088050314</v>
          </cell>
          <cell r="BC184">
            <v>133.76100628930817</v>
          </cell>
          <cell r="BD184">
            <v>0</v>
          </cell>
          <cell r="BE184">
            <v>0</v>
          </cell>
          <cell r="BF184">
            <v>0</v>
          </cell>
          <cell r="BG184">
            <v>0</v>
          </cell>
          <cell r="BH184">
            <v>0</v>
          </cell>
          <cell r="BI184">
            <v>0</v>
          </cell>
          <cell r="BJ184">
            <v>0</v>
          </cell>
          <cell r="BK184">
            <v>0</v>
          </cell>
          <cell r="BL184">
            <v>0.32352411023622102</v>
          </cell>
          <cell r="BM184">
            <v>0</v>
          </cell>
          <cell r="BN184">
            <v>0</v>
          </cell>
          <cell r="BO184">
            <v>1</v>
          </cell>
          <cell r="BP184">
            <v>0</v>
          </cell>
        </row>
        <row r="185">
          <cell r="A185">
            <v>256</v>
          </cell>
          <cell r="B185">
            <v>141591</v>
          </cell>
          <cell r="C185">
            <v>9352159</v>
          </cell>
          <cell r="D185" t="str">
            <v>Cliff Lane Primary School</v>
          </cell>
          <cell r="E185" t="str">
            <v>Primary</v>
          </cell>
          <cell r="F185" t="str">
            <v>Recoupment Academy</v>
          </cell>
          <cell r="G185">
            <v>1</v>
          </cell>
          <cell r="H185">
            <v>0</v>
          </cell>
          <cell r="I185">
            <v>0</v>
          </cell>
          <cell r="J185">
            <v>7</v>
          </cell>
          <cell r="K185">
            <v>0</v>
          </cell>
          <cell r="L185">
            <v>0</v>
          </cell>
          <cell r="M185">
            <v>0</v>
          </cell>
          <cell r="N185">
            <v>378</v>
          </cell>
          <cell r="O185">
            <v>378</v>
          </cell>
          <cell r="P185">
            <v>54</v>
          </cell>
          <cell r="Q185">
            <v>324</v>
          </cell>
          <cell r="R185">
            <v>0</v>
          </cell>
          <cell r="S185">
            <v>0</v>
          </cell>
          <cell r="T185">
            <v>0</v>
          </cell>
          <cell r="U185">
            <v>0</v>
          </cell>
          <cell r="V185">
            <v>0</v>
          </cell>
          <cell r="W185">
            <v>0</v>
          </cell>
          <cell r="X185">
            <v>0</v>
          </cell>
          <cell r="Y185">
            <v>0</v>
          </cell>
          <cell r="Z185">
            <v>0</v>
          </cell>
          <cell r="AA185">
            <v>378</v>
          </cell>
          <cell r="AB185">
            <v>54</v>
          </cell>
          <cell r="AC185">
            <v>51.000000000000028</v>
          </cell>
          <cell r="AD185">
            <v>59.684210526315788</v>
          </cell>
          <cell r="AE185">
            <v>0</v>
          </cell>
          <cell r="AF185">
            <v>0</v>
          </cell>
          <cell r="AG185">
            <v>261.99999999999994</v>
          </cell>
          <cell r="AH185">
            <v>28.999999999999993</v>
          </cell>
          <cell r="AI185">
            <v>4.9999999999999902</v>
          </cell>
          <cell r="AJ185">
            <v>37.000000000000007</v>
          </cell>
          <cell r="AK185">
            <v>44.999999999999979</v>
          </cell>
          <cell r="AL185">
            <v>0</v>
          </cell>
          <cell r="AM185">
            <v>0</v>
          </cell>
          <cell r="AN185">
            <v>0</v>
          </cell>
          <cell r="AO185">
            <v>0</v>
          </cell>
          <cell r="AP185">
            <v>0</v>
          </cell>
          <cell r="AQ185">
            <v>0</v>
          </cell>
          <cell r="AR185">
            <v>0</v>
          </cell>
          <cell r="AS185">
            <v>0</v>
          </cell>
          <cell r="AT185">
            <v>0</v>
          </cell>
          <cell r="AU185">
            <v>16.333333333333343</v>
          </cell>
          <cell r="AV185">
            <v>39.666666666666565</v>
          </cell>
          <cell r="AW185">
            <v>57.166666666666828</v>
          </cell>
          <cell r="AX185">
            <v>0</v>
          </cell>
          <cell r="AY185">
            <v>0</v>
          </cell>
          <cell r="AZ185">
            <v>0</v>
          </cell>
          <cell r="BA185">
            <v>0</v>
          </cell>
          <cell r="BB185">
            <v>124.03960396039605</v>
          </cell>
          <cell r="BC185">
            <v>144.71287128712873</v>
          </cell>
          <cell r="BD185">
            <v>0</v>
          </cell>
          <cell r="BE185">
            <v>0</v>
          </cell>
          <cell r="BF185">
            <v>0</v>
          </cell>
          <cell r="BG185">
            <v>0</v>
          </cell>
          <cell r="BH185">
            <v>0</v>
          </cell>
          <cell r="BI185">
            <v>0</v>
          </cell>
          <cell r="BJ185">
            <v>2.3199999999999887</v>
          </cell>
          <cell r="BK185">
            <v>0</v>
          </cell>
          <cell r="BL185">
            <v>0.49138455797101399</v>
          </cell>
          <cell r="BM185">
            <v>0</v>
          </cell>
          <cell r="BN185">
            <v>0</v>
          </cell>
          <cell r="BO185">
            <v>1</v>
          </cell>
          <cell r="BP185">
            <v>0</v>
          </cell>
        </row>
        <row r="186">
          <cell r="A186">
            <v>279</v>
          </cell>
          <cell r="B186">
            <v>145540</v>
          </cell>
          <cell r="C186">
            <v>9352167</v>
          </cell>
          <cell r="D186" t="str">
            <v>Rose Hill Primary</v>
          </cell>
          <cell r="E186" t="str">
            <v>Primary</v>
          </cell>
          <cell r="F186" t="str">
            <v>Recoupment Academy</v>
          </cell>
          <cell r="G186">
            <v>1</v>
          </cell>
          <cell r="H186">
            <v>0</v>
          </cell>
          <cell r="I186">
            <v>0</v>
          </cell>
          <cell r="J186">
            <v>7</v>
          </cell>
          <cell r="K186">
            <v>0</v>
          </cell>
          <cell r="L186">
            <v>0</v>
          </cell>
          <cell r="M186">
            <v>0</v>
          </cell>
          <cell r="N186">
            <v>297</v>
          </cell>
          <cell r="O186">
            <v>297</v>
          </cell>
          <cell r="P186">
            <v>42</v>
          </cell>
          <cell r="Q186">
            <v>255</v>
          </cell>
          <cell r="R186">
            <v>0</v>
          </cell>
          <cell r="S186">
            <v>0</v>
          </cell>
          <cell r="T186">
            <v>0</v>
          </cell>
          <cell r="U186">
            <v>0</v>
          </cell>
          <cell r="V186">
            <v>0</v>
          </cell>
          <cell r="W186">
            <v>0</v>
          </cell>
          <cell r="X186">
            <v>0</v>
          </cell>
          <cell r="Y186">
            <v>0</v>
          </cell>
          <cell r="Z186">
            <v>0</v>
          </cell>
          <cell r="AA186">
            <v>297</v>
          </cell>
          <cell r="AB186">
            <v>42.428571428571431</v>
          </cell>
          <cell r="AC186">
            <v>60.999999999999886</v>
          </cell>
          <cell r="AD186">
            <v>64.693069306930695</v>
          </cell>
          <cell r="AE186">
            <v>0</v>
          </cell>
          <cell r="AF186">
            <v>0</v>
          </cell>
          <cell r="AG186">
            <v>229.77364864864876</v>
          </cell>
          <cell r="AH186">
            <v>24.081081081081088</v>
          </cell>
          <cell r="AI186">
            <v>4.0135135135135096</v>
          </cell>
          <cell r="AJ186">
            <v>25.08445945945947</v>
          </cell>
          <cell r="AK186">
            <v>13.043918918918914</v>
          </cell>
          <cell r="AL186">
            <v>1.0033783783783787</v>
          </cell>
          <cell r="AM186">
            <v>0</v>
          </cell>
          <cell r="AN186">
            <v>0</v>
          </cell>
          <cell r="AO186">
            <v>0</v>
          </cell>
          <cell r="AP186">
            <v>0</v>
          </cell>
          <cell r="AQ186">
            <v>0</v>
          </cell>
          <cell r="AR186">
            <v>0</v>
          </cell>
          <cell r="AS186">
            <v>0</v>
          </cell>
          <cell r="AT186">
            <v>0</v>
          </cell>
          <cell r="AU186">
            <v>15.200787401574797</v>
          </cell>
          <cell r="AV186">
            <v>29.23228346456693</v>
          </cell>
          <cell r="AW186">
            <v>44.433070866141605</v>
          </cell>
          <cell r="AX186">
            <v>0</v>
          </cell>
          <cell r="AY186">
            <v>0</v>
          </cell>
          <cell r="AZ186">
            <v>0</v>
          </cell>
          <cell r="BA186">
            <v>0</v>
          </cell>
          <cell r="BB186">
            <v>68.860759493670884</v>
          </cell>
          <cell r="BC186">
            <v>80.202531645569607</v>
          </cell>
          <cell r="BD186">
            <v>0</v>
          </cell>
          <cell r="BE186">
            <v>0</v>
          </cell>
          <cell r="BF186">
            <v>0</v>
          </cell>
          <cell r="BG186">
            <v>0</v>
          </cell>
          <cell r="BH186">
            <v>0</v>
          </cell>
          <cell r="BI186">
            <v>0</v>
          </cell>
          <cell r="BJ186">
            <v>0</v>
          </cell>
          <cell r="BK186">
            <v>0</v>
          </cell>
          <cell r="BL186">
            <v>0.36588493108433701</v>
          </cell>
          <cell r="BM186">
            <v>0</v>
          </cell>
          <cell r="BN186">
            <v>0</v>
          </cell>
          <cell r="BO186">
            <v>1</v>
          </cell>
          <cell r="BP186">
            <v>0</v>
          </cell>
        </row>
        <row r="187">
          <cell r="A187">
            <v>294</v>
          </cell>
          <cell r="B187">
            <v>144329</v>
          </cell>
          <cell r="C187">
            <v>9352171</v>
          </cell>
          <cell r="D187" t="str">
            <v>Springfield Junior School</v>
          </cell>
          <cell r="E187" t="str">
            <v>Primary</v>
          </cell>
          <cell r="F187" t="str">
            <v>Recoupment Academy</v>
          </cell>
          <cell r="G187">
            <v>1</v>
          </cell>
          <cell r="H187">
            <v>0</v>
          </cell>
          <cell r="I187">
            <v>0</v>
          </cell>
          <cell r="J187">
            <v>4</v>
          </cell>
          <cell r="K187">
            <v>0</v>
          </cell>
          <cell r="L187">
            <v>0</v>
          </cell>
          <cell r="M187">
            <v>0</v>
          </cell>
          <cell r="N187">
            <v>343</v>
          </cell>
          <cell r="O187">
            <v>343</v>
          </cell>
          <cell r="P187">
            <v>0</v>
          </cell>
          <cell r="Q187">
            <v>343</v>
          </cell>
          <cell r="R187">
            <v>0</v>
          </cell>
          <cell r="S187">
            <v>0</v>
          </cell>
          <cell r="T187">
            <v>0</v>
          </cell>
          <cell r="U187">
            <v>0</v>
          </cell>
          <cell r="V187">
            <v>0</v>
          </cell>
          <cell r="W187">
            <v>0</v>
          </cell>
          <cell r="X187">
            <v>0</v>
          </cell>
          <cell r="Y187">
            <v>0</v>
          </cell>
          <cell r="Z187">
            <v>0</v>
          </cell>
          <cell r="AA187">
            <v>343</v>
          </cell>
          <cell r="AB187">
            <v>85.75</v>
          </cell>
          <cell r="AC187">
            <v>76.999999999999886</v>
          </cell>
          <cell r="AD187">
            <v>103.88000000000001</v>
          </cell>
          <cell r="AE187">
            <v>0</v>
          </cell>
          <cell r="AF187">
            <v>0</v>
          </cell>
          <cell r="AG187">
            <v>158.99999999999989</v>
          </cell>
          <cell r="AH187">
            <v>39.000000000000156</v>
          </cell>
          <cell r="AI187">
            <v>109.00000000000009</v>
          </cell>
          <cell r="AJ187">
            <v>8.000000000000016</v>
          </cell>
          <cell r="AK187">
            <v>25</v>
          </cell>
          <cell r="AL187">
            <v>3.0000000000000018</v>
          </cell>
          <cell r="AM187">
            <v>0</v>
          </cell>
          <cell r="AN187">
            <v>0</v>
          </cell>
          <cell r="AO187">
            <v>0</v>
          </cell>
          <cell r="AP187">
            <v>0</v>
          </cell>
          <cell r="AQ187">
            <v>0</v>
          </cell>
          <cell r="AR187">
            <v>0</v>
          </cell>
          <cell r="AS187">
            <v>0</v>
          </cell>
          <cell r="AT187">
            <v>0</v>
          </cell>
          <cell r="AU187">
            <v>5.0000000000000142</v>
          </cell>
          <cell r="AV187">
            <v>6.0000000000000036</v>
          </cell>
          <cell r="AW187">
            <v>19.999999999999986</v>
          </cell>
          <cell r="AX187">
            <v>0</v>
          </cell>
          <cell r="AY187">
            <v>0</v>
          </cell>
          <cell r="AZ187">
            <v>0</v>
          </cell>
          <cell r="BA187">
            <v>2.94</v>
          </cell>
          <cell r="BB187">
            <v>112.19626168224299</v>
          </cell>
          <cell r="BC187">
            <v>112.19626168224299</v>
          </cell>
          <cell r="BD187">
            <v>0</v>
          </cell>
          <cell r="BE187">
            <v>0</v>
          </cell>
          <cell r="BF187">
            <v>0</v>
          </cell>
          <cell r="BG187">
            <v>0</v>
          </cell>
          <cell r="BH187">
            <v>0</v>
          </cell>
          <cell r="BI187">
            <v>0</v>
          </cell>
          <cell r="BJ187">
            <v>0</v>
          </cell>
          <cell r="BK187">
            <v>0</v>
          </cell>
          <cell r="BL187">
            <v>0.45199639474999997</v>
          </cell>
          <cell r="BM187">
            <v>0</v>
          </cell>
          <cell r="BN187">
            <v>0</v>
          </cell>
          <cell r="BO187">
            <v>1</v>
          </cell>
          <cell r="BP187">
            <v>0</v>
          </cell>
        </row>
        <row r="188">
          <cell r="A188">
            <v>293</v>
          </cell>
          <cell r="B188">
            <v>144213</v>
          </cell>
          <cell r="C188">
            <v>9352172</v>
          </cell>
          <cell r="D188" t="str">
            <v>Springfield Infant School and Nursery</v>
          </cell>
          <cell r="E188" t="str">
            <v>Primary</v>
          </cell>
          <cell r="F188" t="str">
            <v>Recoupment Academy</v>
          </cell>
          <cell r="G188">
            <v>1</v>
          </cell>
          <cell r="H188">
            <v>0</v>
          </cell>
          <cell r="I188">
            <v>0</v>
          </cell>
          <cell r="J188">
            <v>3</v>
          </cell>
          <cell r="K188">
            <v>0</v>
          </cell>
          <cell r="L188">
            <v>0</v>
          </cell>
          <cell r="M188">
            <v>0</v>
          </cell>
          <cell r="N188">
            <v>263</v>
          </cell>
          <cell r="O188">
            <v>263</v>
          </cell>
          <cell r="P188">
            <v>89</v>
          </cell>
          <cell r="Q188">
            <v>174</v>
          </cell>
          <cell r="R188">
            <v>0</v>
          </cell>
          <cell r="S188">
            <v>0</v>
          </cell>
          <cell r="T188">
            <v>0</v>
          </cell>
          <cell r="U188">
            <v>0</v>
          </cell>
          <cell r="V188">
            <v>0</v>
          </cell>
          <cell r="W188">
            <v>0</v>
          </cell>
          <cell r="X188">
            <v>0</v>
          </cell>
          <cell r="Y188">
            <v>0</v>
          </cell>
          <cell r="Z188">
            <v>0</v>
          </cell>
          <cell r="AA188">
            <v>263</v>
          </cell>
          <cell r="AB188">
            <v>87.666666666666671</v>
          </cell>
          <cell r="AC188">
            <v>53.000000000000128</v>
          </cell>
          <cell r="AD188">
            <v>53.000000000000128</v>
          </cell>
          <cell r="AE188">
            <v>0</v>
          </cell>
          <cell r="AF188">
            <v>0</v>
          </cell>
          <cell r="AG188">
            <v>125.0000000000001</v>
          </cell>
          <cell r="AH188">
            <v>23.999999999999993</v>
          </cell>
          <cell r="AI188">
            <v>91.000000000000085</v>
          </cell>
          <cell r="AJ188">
            <v>6.0000000000000115</v>
          </cell>
          <cell r="AK188">
            <v>15.000000000000002</v>
          </cell>
          <cell r="AL188">
            <v>2.0000000000000013</v>
          </cell>
          <cell r="AM188">
            <v>0</v>
          </cell>
          <cell r="AN188">
            <v>0</v>
          </cell>
          <cell r="AO188">
            <v>0</v>
          </cell>
          <cell r="AP188">
            <v>0</v>
          </cell>
          <cell r="AQ188">
            <v>0</v>
          </cell>
          <cell r="AR188">
            <v>0</v>
          </cell>
          <cell r="AS188">
            <v>0</v>
          </cell>
          <cell r="AT188">
            <v>0</v>
          </cell>
          <cell r="AU188">
            <v>36.275862068965615</v>
          </cell>
          <cell r="AV188">
            <v>60.45977011494243</v>
          </cell>
          <cell r="AW188">
            <v>60.45977011494243</v>
          </cell>
          <cell r="AX188">
            <v>0</v>
          </cell>
          <cell r="AY188">
            <v>0</v>
          </cell>
          <cell r="AZ188">
            <v>0</v>
          </cell>
          <cell r="BA188">
            <v>0</v>
          </cell>
          <cell r="BB188">
            <v>48.455696202531641</v>
          </cell>
          <cell r="BC188">
            <v>73.240506329113927</v>
          </cell>
          <cell r="BD188">
            <v>0</v>
          </cell>
          <cell r="BE188">
            <v>0</v>
          </cell>
          <cell r="BF188">
            <v>0</v>
          </cell>
          <cell r="BG188">
            <v>0</v>
          </cell>
          <cell r="BH188">
            <v>0</v>
          </cell>
          <cell r="BI188">
            <v>0</v>
          </cell>
          <cell r="BJ188">
            <v>0</v>
          </cell>
          <cell r="BK188">
            <v>0</v>
          </cell>
          <cell r="BL188">
            <v>0.453658002236422</v>
          </cell>
          <cell r="BM188">
            <v>0</v>
          </cell>
          <cell r="BN188">
            <v>0</v>
          </cell>
          <cell r="BO188">
            <v>1</v>
          </cell>
          <cell r="BP188">
            <v>0</v>
          </cell>
        </row>
        <row r="189">
          <cell r="A189">
            <v>260</v>
          </cell>
          <cell r="B189">
            <v>144216</v>
          </cell>
          <cell r="C189">
            <v>9352185</v>
          </cell>
          <cell r="D189" t="str">
            <v>The Willows Primary School</v>
          </cell>
          <cell r="E189" t="str">
            <v>Primary</v>
          </cell>
          <cell r="F189" t="str">
            <v>Recoupment Academy</v>
          </cell>
          <cell r="G189">
            <v>1</v>
          </cell>
          <cell r="H189">
            <v>0</v>
          </cell>
          <cell r="I189">
            <v>0</v>
          </cell>
          <cell r="J189">
            <v>7</v>
          </cell>
          <cell r="K189">
            <v>0</v>
          </cell>
          <cell r="L189">
            <v>0</v>
          </cell>
          <cell r="M189">
            <v>0</v>
          </cell>
          <cell r="N189">
            <v>350</v>
          </cell>
          <cell r="O189">
            <v>350</v>
          </cell>
          <cell r="P189">
            <v>59</v>
          </cell>
          <cell r="Q189">
            <v>291</v>
          </cell>
          <cell r="R189">
            <v>0</v>
          </cell>
          <cell r="S189">
            <v>0</v>
          </cell>
          <cell r="T189">
            <v>0</v>
          </cell>
          <cell r="U189">
            <v>0</v>
          </cell>
          <cell r="V189">
            <v>0</v>
          </cell>
          <cell r="W189">
            <v>0</v>
          </cell>
          <cell r="X189">
            <v>0</v>
          </cell>
          <cell r="Y189">
            <v>0</v>
          </cell>
          <cell r="Z189">
            <v>0</v>
          </cell>
          <cell r="AA189">
            <v>350</v>
          </cell>
          <cell r="AB189">
            <v>50</v>
          </cell>
          <cell r="AC189">
            <v>159.99999999999994</v>
          </cell>
          <cell r="AD189">
            <v>166.10169491525423</v>
          </cell>
          <cell r="AE189">
            <v>0</v>
          </cell>
          <cell r="AF189">
            <v>0</v>
          </cell>
          <cell r="AG189">
            <v>67.191977077363944</v>
          </cell>
          <cell r="AH189">
            <v>4.0114613180515653</v>
          </cell>
          <cell r="AI189">
            <v>24.068767908309461</v>
          </cell>
          <cell r="AJ189">
            <v>50.143266475644644</v>
          </cell>
          <cell r="AK189">
            <v>49.140401146131744</v>
          </cell>
          <cell r="AL189">
            <v>155.44412607449846</v>
          </cell>
          <cell r="AM189">
            <v>0</v>
          </cell>
          <cell r="AN189">
            <v>0</v>
          </cell>
          <cell r="AO189">
            <v>0</v>
          </cell>
          <cell r="AP189">
            <v>0</v>
          </cell>
          <cell r="AQ189">
            <v>0</v>
          </cell>
          <cell r="AR189">
            <v>0</v>
          </cell>
          <cell r="AS189">
            <v>0</v>
          </cell>
          <cell r="AT189">
            <v>0</v>
          </cell>
          <cell r="AU189">
            <v>10.82474226804124</v>
          </cell>
          <cell r="AV189">
            <v>21.649484536082479</v>
          </cell>
          <cell r="AW189">
            <v>28.865979381443292</v>
          </cell>
          <cell r="AX189">
            <v>0</v>
          </cell>
          <cell r="AY189">
            <v>0</v>
          </cell>
          <cell r="AZ189">
            <v>0</v>
          </cell>
          <cell r="BA189">
            <v>0</v>
          </cell>
          <cell r="BB189">
            <v>70.924731182795696</v>
          </cell>
          <cell r="BC189">
            <v>85.304659498207883</v>
          </cell>
          <cell r="BD189">
            <v>0</v>
          </cell>
          <cell r="BE189">
            <v>0</v>
          </cell>
          <cell r="BF189">
            <v>0</v>
          </cell>
          <cell r="BG189">
            <v>0</v>
          </cell>
          <cell r="BH189">
            <v>0</v>
          </cell>
          <cell r="BI189">
            <v>0</v>
          </cell>
          <cell r="BJ189">
            <v>0</v>
          </cell>
          <cell r="BK189">
            <v>0</v>
          </cell>
          <cell r="BL189">
            <v>0.51692367038391196</v>
          </cell>
          <cell r="BM189">
            <v>0</v>
          </cell>
          <cell r="BN189">
            <v>0</v>
          </cell>
          <cell r="BO189">
            <v>1</v>
          </cell>
          <cell r="BP189">
            <v>0</v>
          </cell>
        </row>
        <row r="190">
          <cell r="A190">
            <v>263</v>
          </cell>
          <cell r="B190">
            <v>144217</v>
          </cell>
          <cell r="C190">
            <v>9352186</v>
          </cell>
          <cell r="D190" t="str">
            <v>Halifax Primary School</v>
          </cell>
          <cell r="E190" t="str">
            <v>Primary</v>
          </cell>
          <cell r="F190" t="str">
            <v>Recoupment Academy</v>
          </cell>
          <cell r="G190">
            <v>1</v>
          </cell>
          <cell r="H190">
            <v>0</v>
          </cell>
          <cell r="I190">
            <v>0</v>
          </cell>
          <cell r="J190">
            <v>7</v>
          </cell>
          <cell r="K190">
            <v>0</v>
          </cell>
          <cell r="L190">
            <v>0</v>
          </cell>
          <cell r="M190">
            <v>0</v>
          </cell>
          <cell r="N190">
            <v>413</v>
          </cell>
          <cell r="O190">
            <v>413</v>
          </cell>
          <cell r="P190">
            <v>59</v>
          </cell>
          <cell r="Q190">
            <v>354</v>
          </cell>
          <cell r="R190">
            <v>0</v>
          </cell>
          <cell r="S190">
            <v>0</v>
          </cell>
          <cell r="T190">
            <v>0</v>
          </cell>
          <cell r="U190">
            <v>0</v>
          </cell>
          <cell r="V190">
            <v>0</v>
          </cell>
          <cell r="W190">
            <v>0</v>
          </cell>
          <cell r="X190">
            <v>0</v>
          </cell>
          <cell r="Y190">
            <v>0</v>
          </cell>
          <cell r="Z190">
            <v>0</v>
          </cell>
          <cell r="AA190">
            <v>413</v>
          </cell>
          <cell r="AB190">
            <v>59</v>
          </cell>
          <cell r="AC190">
            <v>85.000000000000057</v>
          </cell>
          <cell r="AD190">
            <v>87.575903614457829</v>
          </cell>
          <cell r="AE190">
            <v>0</v>
          </cell>
          <cell r="AF190">
            <v>0</v>
          </cell>
          <cell r="AG190">
            <v>178.99999999999997</v>
          </cell>
          <cell r="AH190">
            <v>1.0000000000000007</v>
          </cell>
          <cell r="AI190">
            <v>49.999999999999815</v>
          </cell>
          <cell r="AJ190">
            <v>24.999999999999993</v>
          </cell>
          <cell r="AK190">
            <v>123.99999999999987</v>
          </cell>
          <cell r="AL190">
            <v>33.999999999999986</v>
          </cell>
          <cell r="AM190">
            <v>0</v>
          </cell>
          <cell r="AN190">
            <v>0</v>
          </cell>
          <cell r="AO190">
            <v>0</v>
          </cell>
          <cell r="AP190">
            <v>0</v>
          </cell>
          <cell r="AQ190">
            <v>0</v>
          </cell>
          <cell r="AR190">
            <v>0</v>
          </cell>
          <cell r="AS190">
            <v>0</v>
          </cell>
          <cell r="AT190">
            <v>0</v>
          </cell>
          <cell r="AU190">
            <v>8.1666666666666536</v>
          </cell>
          <cell r="AV190">
            <v>19.833333333333336</v>
          </cell>
          <cell r="AW190">
            <v>24.500000000000007</v>
          </cell>
          <cell r="AX190">
            <v>0</v>
          </cell>
          <cell r="AY190">
            <v>0</v>
          </cell>
          <cell r="AZ190">
            <v>0</v>
          </cell>
          <cell r="BA190">
            <v>0</v>
          </cell>
          <cell r="BB190">
            <v>106.09798270893371</v>
          </cell>
          <cell r="BC190">
            <v>123.78097982708933</v>
          </cell>
          <cell r="BD190">
            <v>0</v>
          </cell>
          <cell r="BE190">
            <v>0</v>
          </cell>
          <cell r="BF190">
            <v>0</v>
          </cell>
          <cell r="BG190">
            <v>0</v>
          </cell>
          <cell r="BH190">
            <v>0</v>
          </cell>
          <cell r="BI190">
            <v>0</v>
          </cell>
          <cell r="BJ190">
            <v>0</v>
          </cell>
          <cell r="BK190">
            <v>0</v>
          </cell>
          <cell r="BL190">
            <v>0.45093238045112799</v>
          </cell>
          <cell r="BM190">
            <v>0</v>
          </cell>
          <cell r="BN190">
            <v>0</v>
          </cell>
          <cell r="BO190">
            <v>1</v>
          </cell>
          <cell r="BP190">
            <v>0</v>
          </cell>
        </row>
        <row r="191">
          <cell r="A191">
            <v>225</v>
          </cell>
          <cell r="B191">
            <v>143549</v>
          </cell>
          <cell r="C191">
            <v>9352187</v>
          </cell>
          <cell r="D191" t="str">
            <v>Eyke Church of England Primary School</v>
          </cell>
          <cell r="E191" t="str">
            <v>Primary</v>
          </cell>
          <cell r="F191" t="str">
            <v>Recoupment Academy</v>
          </cell>
          <cell r="G191">
            <v>1</v>
          </cell>
          <cell r="H191">
            <v>0</v>
          </cell>
          <cell r="I191">
            <v>0</v>
          </cell>
          <cell r="J191">
            <v>7</v>
          </cell>
          <cell r="K191">
            <v>0</v>
          </cell>
          <cell r="L191">
            <v>0</v>
          </cell>
          <cell r="M191">
            <v>0</v>
          </cell>
          <cell r="N191">
            <v>116</v>
          </cell>
          <cell r="O191">
            <v>116</v>
          </cell>
          <cell r="P191">
            <v>13</v>
          </cell>
          <cell r="Q191">
            <v>103</v>
          </cell>
          <cell r="R191">
            <v>0</v>
          </cell>
          <cell r="S191">
            <v>0</v>
          </cell>
          <cell r="T191">
            <v>0</v>
          </cell>
          <cell r="U191">
            <v>0</v>
          </cell>
          <cell r="V191">
            <v>0</v>
          </cell>
          <cell r="W191">
            <v>0</v>
          </cell>
          <cell r="X191">
            <v>0</v>
          </cell>
          <cell r="Y191">
            <v>0</v>
          </cell>
          <cell r="Z191">
            <v>0</v>
          </cell>
          <cell r="AA191">
            <v>116</v>
          </cell>
          <cell r="AB191">
            <v>16.571428571428573</v>
          </cell>
          <cell r="AC191">
            <v>9.9999999999999964</v>
          </cell>
          <cell r="AD191">
            <v>11.69747899159664</v>
          </cell>
          <cell r="AE191">
            <v>0</v>
          </cell>
          <cell r="AF191">
            <v>0</v>
          </cell>
          <cell r="AG191">
            <v>112.86486486486487</v>
          </cell>
          <cell r="AH191">
            <v>3.135135135135132</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2.2524271844660149</v>
          </cell>
          <cell r="AW191">
            <v>4.5048543689320413</v>
          </cell>
          <cell r="AX191">
            <v>0</v>
          </cell>
          <cell r="AY191">
            <v>0</v>
          </cell>
          <cell r="AZ191">
            <v>0</v>
          </cell>
          <cell r="BA191">
            <v>0.97478991596638653</v>
          </cell>
          <cell r="BB191">
            <v>24.759615384615387</v>
          </cell>
          <cell r="BC191">
            <v>27.884615384615387</v>
          </cell>
          <cell r="BD191">
            <v>0</v>
          </cell>
          <cell r="BE191">
            <v>0</v>
          </cell>
          <cell r="BF191">
            <v>0</v>
          </cell>
          <cell r="BG191">
            <v>0</v>
          </cell>
          <cell r="BH191">
            <v>0</v>
          </cell>
          <cell r="BI191">
            <v>0</v>
          </cell>
          <cell r="BJ191">
            <v>7.0400000000000249</v>
          </cell>
          <cell r="BK191">
            <v>0</v>
          </cell>
          <cell r="BL191">
            <v>1.5779972952381001</v>
          </cell>
          <cell r="BM191">
            <v>0</v>
          </cell>
          <cell r="BN191">
            <v>0</v>
          </cell>
          <cell r="BO191">
            <v>1</v>
          </cell>
          <cell r="BP191">
            <v>0</v>
          </cell>
        </row>
        <row r="192">
          <cell r="A192">
            <v>270</v>
          </cell>
          <cell r="B192">
            <v>143550</v>
          </cell>
          <cell r="C192">
            <v>9352188</v>
          </cell>
          <cell r="D192" t="str">
            <v>Murrayfield Primary - A Paradigm Academy</v>
          </cell>
          <cell r="E192" t="str">
            <v>Primary</v>
          </cell>
          <cell r="F192" t="str">
            <v>Recoupment Academy</v>
          </cell>
          <cell r="G192">
            <v>1</v>
          </cell>
          <cell r="H192">
            <v>0</v>
          </cell>
          <cell r="I192">
            <v>0</v>
          </cell>
          <cell r="J192">
            <v>7</v>
          </cell>
          <cell r="K192">
            <v>0</v>
          </cell>
          <cell r="L192">
            <v>0</v>
          </cell>
          <cell r="M192">
            <v>0</v>
          </cell>
          <cell r="N192">
            <v>340</v>
          </cell>
          <cell r="O192">
            <v>340</v>
          </cell>
          <cell r="P192">
            <v>46</v>
          </cell>
          <cell r="Q192">
            <v>294</v>
          </cell>
          <cell r="R192">
            <v>0</v>
          </cell>
          <cell r="S192">
            <v>0</v>
          </cell>
          <cell r="T192">
            <v>0</v>
          </cell>
          <cell r="U192">
            <v>0</v>
          </cell>
          <cell r="V192">
            <v>0</v>
          </cell>
          <cell r="W192">
            <v>0</v>
          </cell>
          <cell r="X192">
            <v>0</v>
          </cell>
          <cell r="Y192">
            <v>0</v>
          </cell>
          <cell r="Z192">
            <v>0</v>
          </cell>
          <cell r="AA192">
            <v>340</v>
          </cell>
          <cell r="AB192">
            <v>48.571428571428569</v>
          </cell>
          <cell r="AC192">
            <v>149.99999999999991</v>
          </cell>
          <cell r="AD192">
            <v>149.99999999999991</v>
          </cell>
          <cell r="AE192">
            <v>0</v>
          </cell>
          <cell r="AF192">
            <v>0</v>
          </cell>
          <cell r="AG192">
            <v>86.999999999999844</v>
          </cell>
          <cell r="AH192">
            <v>11.999999999999993</v>
          </cell>
          <cell r="AI192">
            <v>5.9999999999999964</v>
          </cell>
          <cell r="AJ192">
            <v>110.00000000000004</v>
          </cell>
          <cell r="AK192">
            <v>123.99999999999994</v>
          </cell>
          <cell r="AL192">
            <v>1.0000000000000016</v>
          </cell>
          <cell r="AM192">
            <v>0</v>
          </cell>
          <cell r="AN192">
            <v>0</v>
          </cell>
          <cell r="AO192">
            <v>0</v>
          </cell>
          <cell r="AP192">
            <v>0</v>
          </cell>
          <cell r="AQ192">
            <v>0</v>
          </cell>
          <cell r="AR192">
            <v>0</v>
          </cell>
          <cell r="AS192">
            <v>0</v>
          </cell>
          <cell r="AT192">
            <v>0</v>
          </cell>
          <cell r="AU192">
            <v>33.537414965986386</v>
          </cell>
          <cell r="AV192">
            <v>54.353741496598538</v>
          </cell>
          <cell r="AW192">
            <v>76.326530612244781</v>
          </cell>
          <cell r="AX192">
            <v>0</v>
          </cell>
          <cell r="AY192">
            <v>0</v>
          </cell>
          <cell r="AZ192">
            <v>0</v>
          </cell>
          <cell r="BA192">
            <v>0</v>
          </cell>
          <cell r="BB192">
            <v>91.11570247933885</v>
          </cell>
          <cell r="BC192">
            <v>105.37190082644629</v>
          </cell>
          <cell r="BD192">
            <v>0</v>
          </cell>
          <cell r="BE192">
            <v>0</v>
          </cell>
          <cell r="BF192">
            <v>0</v>
          </cell>
          <cell r="BG192">
            <v>0</v>
          </cell>
          <cell r="BH192">
            <v>0</v>
          </cell>
          <cell r="BI192">
            <v>0</v>
          </cell>
          <cell r="BJ192">
            <v>10.600000000000003</v>
          </cell>
          <cell r="BK192">
            <v>0</v>
          </cell>
          <cell r="BL192">
            <v>0.51499571658767795</v>
          </cell>
          <cell r="BM192">
            <v>0</v>
          </cell>
          <cell r="BN192">
            <v>0</v>
          </cell>
          <cell r="BO192">
            <v>1</v>
          </cell>
          <cell r="BP192">
            <v>0</v>
          </cell>
        </row>
        <row r="193">
          <cell r="A193">
            <v>121</v>
          </cell>
          <cell r="B193">
            <v>143671</v>
          </cell>
          <cell r="C193">
            <v>9352189</v>
          </cell>
          <cell r="D193" t="str">
            <v>The Limes Primary Academy</v>
          </cell>
          <cell r="E193" t="str">
            <v>Primary</v>
          </cell>
          <cell r="F193" t="str">
            <v>Recoupment Academy</v>
          </cell>
          <cell r="G193">
            <v>1</v>
          </cell>
          <cell r="H193">
            <v>0</v>
          </cell>
          <cell r="I193">
            <v>0</v>
          </cell>
          <cell r="J193">
            <v>3</v>
          </cell>
          <cell r="K193">
            <v>0</v>
          </cell>
          <cell r="L193">
            <v>0</v>
          </cell>
          <cell r="M193">
            <v>0</v>
          </cell>
          <cell r="N193">
            <v>119.5</v>
          </cell>
          <cell r="O193">
            <v>119.5</v>
          </cell>
          <cell r="P193">
            <v>53.5</v>
          </cell>
          <cell r="Q193">
            <v>66</v>
          </cell>
          <cell r="R193">
            <v>0</v>
          </cell>
          <cell r="S193">
            <v>0</v>
          </cell>
          <cell r="T193">
            <v>0</v>
          </cell>
          <cell r="U193">
            <v>0</v>
          </cell>
          <cell r="V193">
            <v>0</v>
          </cell>
          <cell r="W193">
            <v>0</v>
          </cell>
          <cell r="X193">
            <v>0</v>
          </cell>
          <cell r="Y193">
            <v>0</v>
          </cell>
          <cell r="Z193">
            <v>0</v>
          </cell>
          <cell r="AA193">
            <v>119.5</v>
          </cell>
          <cell r="AB193">
            <v>39.833333333333336</v>
          </cell>
          <cell r="AC193">
            <v>32.803921568627494</v>
          </cell>
          <cell r="AD193">
            <v>32.803921568627494</v>
          </cell>
          <cell r="AE193">
            <v>0</v>
          </cell>
          <cell r="AF193">
            <v>0</v>
          </cell>
          <cell r="AG193">
            <v>54.31818181818187</v>
          </cell>
          <cell r="AH193">
            <v>42.247474747474797</v>
          </cell>
          <cell r="AI193">
            <v>0</v>
          </cell>
          <cell r="AJ193">
            <v>7.2424242424242422</v>
          </cell>
          <cell r="AK193">
            <v>6.0353535353535346</v>
          </cell>
          <cell r="AL193">
            <v>6.0353535353535346</v>
          </cell>
          <cell r="AM193">
            <v>3.6212121212121211</v>
          </cell>
          <cell r="AN193">
            <v>0</v>
          </cell>
          <cell r="AO193">
            <v>0</v>
          </cell>
          <cell r="AP193">
            <v>0</v>
          </cell>
          <cell r="AQ193">
            <v>0</v>
          </cell>
          <cell r="AR193">
            <v>0</v>
          </cell>
          <cell r="AS193">
            <v>0</v>
          </cell>
          <cell r="AT193">
            <v>0</v>
          </cell>
          <cell r="AU193">
            <v>3.6212121212121211</v>
          </cell>
          <cell r="AV193">
            <v>5.431818181818187</v>
          </cell>
          <cell r="AW193">
            <v>5.431818181818187</v>
          </cell>
          <cell r="AX193">
            <v>0</v>
          </cell>
          <cell r="AY193">
            <v>0</v>
          </cell>
          <cell r="AZ193">
            <v>0</v>
          </cell>
          <cell r="BA193">
            <v>1.8106060606060606</v>
          </cell>
          <cell r="BB193">
            <v>13.894736842105262</v>
          </cell>
          <cell r="BC193">
            <v>25.157894736842103</v>
          </cell>
          <cell r="BD193">
            <v>0</v>
          </cell>
          <cell r="BE193">
            <v>0</v>
          </cell>
          <cell r="BF193">
            <v>0</v>
          </cell>
          <cell r="BG193">
            <v>0</v>
          </cell>
          <cell r="BH193">
            <v>0</v>
          </cell>
          <cell r="BI193">
            <v>0</v>
          </cell>
          <cell r="BJ193">
            <v>0</v>
          </cell>
          <cell r="BK193">
            <v>0</v>
          </cell>
          <cell r="BL193">
            <v>0.498812003</v>
          </cell>
          <cell r="BM193">
            <v>0</v>
          </cell>
          <cell r="BN193">
            <v>0</v>
          </cell>
          <cell r="BO193">
            <v>1</v>
          </cell>
          <cell r="BP193">
            <v>0</v>
          </cell>
        </row>
        <row r="194">
          <cell r="A194">
            <v>249</v>
          </cell>
          <cell r="B194">
            <v>146460</v>
          </cell>
          <cell r="C194">
            <v>9352194</v>
          </cell>
          <cell r="D194" t="str">
            <v>Broke Hall Community Primary School</v>
          </cell>
          <cell r="E194" t="str">
            <v>Primary</v>
          </cell>
          <cell r="F194" t="str">
            <v>Recoupment Academy</v>
          </cell>
          <cell r="G194">
            <v>1</v>
          </cell>
          <cell r="H194">
            <v>0</v>
          </cell>
          <cell r="I194">
            <v>0</v>
          </cell>
          <cell r="J194">
            <v>7</v>
          </cell>
          <cell r="K194">
            <v>0</v>
          </cell>
          <cell r="L194">
            <v>0</v>
          </cell>
          <cell r="M194">
            <v>0</v>
          </cell>
          <cell r="N194">
            <v>625</v>
          </cell>
          <cell r="O194">
            <v>625</v>
          </cell>
          <cell r="P194">
            <v>89</v>
          </cell>
          <cell r="Q194">
            <v>536</v>
          </cell>
          <cell r="R194">
            <v>0</v>
          </cell>
          <cell r="S194">
            <v>0</v>
          </cell>
          <cell r="T194">
            <v>0</v>
          </cell>
          <cell r="U194">
            <v>0</v>
          </cell>
          <cell r="V194">
            <v>0</v>
          </cell>
          <cell r="W194">
            <v>0</v>
          </cell>
          <cell r="X194">
            <v>0</v>
          </cell>
          <cell r="Y194">
            <v>0</v>
          </cell>
          <cell r="Z194">
            <v>0</v>
          </cell>
          <cell r="AA194">
            <v>625</v>
          </cell>
          <cell r="AB194">
            <v>89.285714285714292</v>
          </cell>
          <cell r="AC194">
            <v>39</v>
          </cell>
          <cell r="AD194">
            <v>39</v>
          </cell>
          <cell r="AE194">
            <v>0</v>
          </cell>
          <cell r="AF194">
            <v>0</v>
          </cell>
          <cell r="AG194">
            <v>571</v>
          </cell>
          <cell r="AH194">
            <v>2.9999999999999996</v>
          </cell>
          <cell r="AI194">
            <v>2</v>
          </cell>
          <cell r="AJ194">
            <v>15</v>
          </cell>
          <cell r="AK194">
            <v>34</v>
          </cell>
          <cell r="AL194">
            <v>0</v>
          </cell>
          <cell r="AM194">
            <v>0</v>
          </cell>
          <cell r="AN194">
            <v>0</v>
          </cell>
          <cell r="AO194">
            <v>0</v>
          </cell>
          <cell r="AP194">
            <v>0</v>
          </cell>
          <cell r="AQ194">
            <v>0</v>
          </cell>
          <cell r="AR194">
            <v>0</v>
          </cell>
          <cell r="AS194">
            <v>0</v>
          </cell>
          <cell r="AT194">
            <v>0</v>
          </cell>
          <cell r="AU194">
            <v>5.8302238805970124</v>
          </cell>
          <cell r="AV194">
            <v>15.158582089552249</v>
          </cell>
          <cell r="AW194">
            <v>23.320895522388064</v>
          </cell>
          <cell r="AX194">
            <v>0</v>
          </cell>
          <cell r="AY194">
            <v>0</v>
          </cell>
          <cell r="AZ194">
            <v>0</v>
          </cell>
          <cell r="BA194">
            <v>4.9840510366826152</v>
          </cell>
          <cell r="BB194">
            <v>130.21468926553672</v>
          </cell>
          <cell r="BC194">
            <v>151.83615819209038</v>
          </cell>
          <cell r="BD194">
            <v>0</v>
          </cell>
          <cell r="BE194">
            <v>0</v>
          </cell>
          <cell r="BF194">
            <v>0</v>
          </cell>
          <cell r="BG194">
            <v>0</v>
          </cell>
          <cell r="BH194">
            <v>0</v>
          </cell>
          <cell r="BI194">
            <v>0</v>
          </cell>
          <cell r="BJ194">
            <v>0</v>
          </cell>
          <cell r="BK194">
            <v>0</v>
          </cell>
          <cell r="BL194">
            <v>0.84651092572992703</v>
          </cell>
          <cell r="BM194">
            <v>0</v>
          </cell>
          <cell r="BN194">
            <v>0</v>
          </cell>
          <cell r="BO194">
            <v>1</v>
          </cell>
          <cell r="BP194">
            <v>0</v>
          </cell>
        </row>
        <row r="195">
          <cell r="A195">
            <v>119</v>
          </cell>
          <cell r="B195">
            <v>143830</v>
          </cell>
          <cell r="C195">
            <v>9352197</v>
          </cell>
          <cell r="D195" t="str">
            <v>Yoxford &amp; Peasenhall Primary Academy</v>
          </cell>
          <cell r="E195" t="str">
            <v>Primary</v>
          </cell>
          <cell r="F195" t="str">
            <v>Recoupment Academy</v>
          </cell>
          <cell r="G195">
            <v>1</v>
          </cell>
          <cell r="H195">
            <v>0</v>
          </cell>
          <cell r="I195">
            <v>0</v>
          </cell>
          <cell r="J195">
            <v>7</v>
          </cell>
          <cell r="K195">
            <v>0</v>
          </cell>
          <cell r="L195">
            <v>0</v>
          </cell>
          <cell r="M195">
            <v>0</v>
          </cell>
          <cell r="N195">
            <v>69</v>
          </cell>
          <cell r="O195">
            <v>69</v>
          </cell>
          <cell r="P195">
            <v>5</v>
          </cell>
          <cell r="Q195">
            <v>64</v>
          </cell>
          <cell r="R195">
            <v>0</v>
          </cell>
          <cell r="S195">
            <v>0</v>
          </cell>
          <cell r="T195">
            <v>0</v>
          </cell>
          <cell r="U195">
            <v>0</v>
          </cell>
          <cell r="V195">
            <v>0</v>
          </cell>
          <cell r="W195">
            <v>0</v>
          </cell>
          <cell r="X195">
            <v>0</v>
          </cell>
          <cell r="Y195">
            <v>0</v>
          </cell>
          <cell r="Z195">
            <v>0</v>
          </cell>
          <cell r="AA195">
            <v>69</v>
          </cell>
          <cell r="AB195">
            <v>9.8571428571428577</v>
          </cell>
          <cell r="AC195">
            <v>15.999999999999966</v>
          </cell>
          <cell r="AD195">
            <v>19.973684210526315</v>
          </cell>
          <cell r="AE195">
            <v>0</v>
          </cell>
          <cell r="AF195">
            <v>0</v>
          </cell>
          <cell r="AG195">
            <v>63.000000000000028</v>
          </cell>
          <cell r="AH195">
            <v>5.9999999999999982</v>
          </cell>
          <cell r="AI195">
            <v>0</v>
          </cell>
          <cell r="AJ195">
            <v>0</v>
          </cell>
          <cell r="AK195">
            <v>0</v>
          </cell>
          <cell r="AL195">
            <v>0</v>
          </cell>
          <cell r="AM195">
            <v>0</v>
          </cell>
          <cell r="AN195">
            <v>0</v>
          </cell>
          <cell r="AO195">
            <v>0</v>
          </cell>
          <cell r="AP195">
            <v>0</v>
          </cell>
          <cell r="AQ195">
            <v>0</v>
          </cell>
          <cell r="AR195">
            <v>0</v>
          </cell>
          <cell r="AS195">
            <v>0</v>
          </cell>
          <cell r="AT195">
            <v>0</v>
          </cell>
          <cell r="AU195">
            <v>1.078125</v>
          </cell>
          <cell r="AV195">
            <v>1.078125</v>
          </cell>
          <cell r="AW195">
            <v>1.078125</v>
          </cell>
          <cell r="AX195">
            <v>0</v>
          </cell>
          <cell r="AY195">
            <v>0</v>
          </cell>
          <cell r="AZ195">
            <v>0</v>
          </cell>
          <cell r="BA195">
            <v>0</v>
          </cell>
          <cell r="BB195">
            <v>22.943396226415093</v>
          </cell>
          <cell r="BC195">
            <v>24.735849056603772</v>
          </cell>
          <cell r="BD195">
            <v>0</v>
          </cell>
          <cell r="BE195">
            <v>0</v>
          </cell>
          <cell r="BF195">
            <v>0</v>
          </cell>
          <cell r="BG195">
            <v>0</v>
          </cell>
          <cell r="BH195">
            <v>0</v>
          </cell>
          <cell r="BI195">
            <v>0</v>
          </cell>
          <cell r="BJ195">
            <v>0</v>
          </cell>
          <cell r="BK195">
            <v>0</v>
          </cell>
          <cell r="BL195">
            <v>2.72135681444444</v>
          </cell>
          <cell r="BM195">
            <v>0</v>
          </cell>
          <cell r="BN195">
            <v>1</v>
          </cell>
          <cell r="BO195">
            <v>1</v>
          </cell>
          <cell r="BP195">
            <v>0</v>
          </cell>
        </row>
        <row r="196">
          <cell r="A196">
            <v>512</v>
          </cell>
          <cell r="B196">
            <v>143860</v>
          </cell>
          <cell r="C196">
            <v>9352198</v>
          </cell>
          <cell r="D196" t="str">
            <v>Woodhall Primary School</v>
          </cell>
          <cell r="E196" t="str">
            <v>Primary</v>
          </cell>
          <cell r="F196" t="str">
            <v>Recoupment Academy</v>
          </cell>
          <cell r="G196">
            <v>1</v>
          </cell>
          <cell r="H196">
            <v>0</v>
          </cell>
          <cell r="I196">
            <v>0</v>
          </cell>
          <cell r="J196">
            <v>7</v>
          </cell>
          <cell r="K196">
            <v>0</v>
          </cell>
          <cell r="L196">
            <v>0</v>
          </cell>
          <cell r="M196">
            <v>0</v>
          </cell>
          <cell r="N196">
            <v>369</v>
          </cell>
          <cell r="O196">
            <v>369</v>
          </cell>
          <cell r="P196">
            <v>43</v>
          </cell>
          <cell r="Q196">
            <v>326</v>
          </cell>
          <cell r="R196">
            <v>0</v>
          </cell>
          <cell r="S196">
            <v>0</v>
          </cell>
          <cell r="T196">
            <v>0</v>
          </cell>
          <cell r="U196">
            <v>0</v>
          </cell>
          <cell r="V196">
            <v>0</v>
          </cell>
          <cell r="W196">
            <v>0</v>
          </cell>
          <cell r="X196">
            <v>0</v>
          </cell>
          <cell r="Y196">
            <v>0</v>
          </cell>
          <cell r="Z196">
            <v>0</v>
          </cell>
          <cell r="AA196">
            <v>369</v>
          </cell>
          <cell r="AB196">
            <v>52.714285714285715</v>
          </cell>
          <cell r="AC196">
            <v>121.99999999999989</v>
          </cell>
          <cell r="AD196">
            <v>129.10182767624022</v>
          </cell>
          <cell r="AE196">
            <v>0</v>
          </cell>
          <cell r="AF196">
            <v>0</v>
          </cell>
          <cell r="AG196">
            <v>120.9836065573769</v>
          </cell>
          <cell r="AH196">
            <v>151.2295081967215</v>
          </cell>
          <cell r="AI196">
            <v>96.786885245901601</v>
          </cell>
          <cell r="AJ196">
            <v>0</v>
          </cell>
          <cell r="AK196">
            <v>0</v>
          </cell>
          <cell r="AL196">
            <v>0</v>
          </cell>
          <cell r="AM196">
            <v>0</v>
          </cell>
          <cell r="AN196">
            <v>0</v>
          </cell>
          <cell r="AO196">
            <v>0</v>
          </cell>
          <cell r="AP196">
            <v>0</v>
          </cell>
          <cell r="AQ196">
            <v>0</v>
          </cell>
          <cell r="AR196">
            <v>0</v>
          </cell>
          <cell r="AS196">
            <v>0</v>
          </cell>
          <cell r="AT196">
            <v>0</v>
          </cell>
          <cell r="AU196">
            <v>5.6769230769230825</v>
          </cell>
          <cell r="AV196">
            <v>10.218461538461542</v>
          </cell>
          <cell r="AW196">
            <v>14.76</v>
          </cell>
          <cell r="AX196">
            <v>0</v>
          </cell>
          <cell r="AY196">
            <v>0</v>
          </cell>
          <cell r="AZ196">
            <v>0</v>
          </cell>
          <cell r="BA196">
            <v>0.96344647519582249</v>
          </cell>
          <cell r="BB196">
            <v>88.555223880597012</v>
          </cell>
          <cell r="BC196">
            <v>100.23582089552238</v>
          </cell>
          <cell r="BD196">
            <v>0</v>
          </cell>
          <cell r="BE196">
            <v>0</v>
          </cell>
          <cell r="BF196">
            <v>0</v>
          </cell>
          <cell r="BG196">
            <v>0</v>
          </cell>
          <cell r="BH196">
            <v>0</v>
          </cell>
          <cell r="BI196">
            <v>0</v>
          </cell>
          <cell r="BJ196">
            <v>0</v>
          </cell>
          <cell r="BK196">
            <v>0</v>
          </cell>
          <cell r="BL196">
            <v>0.48876683799999998</v>
          </cell>
          <cell r="BM196">
            <v>0</v>
          </cell>
          <cell r="BN196">
            <v>0</v>
          </cell>
          <cell r="BO196">
            <v>1</v>
          </cell>
          <cell r="BP196">
            <v>0</v>
          </cell>
        </row>
        <row r="197">
          <cell r="A197">
            <v>483</v>
          </cell>
          <cell r="B197">
            <v>143861</v>
          </cell>
          <cell r="C197">
            <v>9352199</v>
          </cell>
          <cell r="D197" t="str">
            <v>Houldsworth Valley Primary Academy</v>
          </cell>
          <cell r="E197" t="str">
            <v>Primary</v>
          </cell>
          <cell r="F197" t="str">
            <v>Recoupment Academy</v>
          </cell>
          <cell r="G197">
            <v>1</v>
          </cell>
          <cell r="H197">
            <v>0</v>
          </cell>
          <cell r="I197">
            <v>0</v>
          </cell>
          <cell r="J197">
            <v>7</v>
          </cell>
          <cell r="K197">
            <v>0</v>
          </cell>
          <cell r="L197">
            <v>0</v>
          </cell>
          <cell r="M197">
            <v>0</v>
          </cell>
          <cell r="N197">
            <v>329</v>
          </cell>
          <cell r="O197">
            <v>329</v>
          </cell>
          <cell r="P197">
            <v>56</v>
          </cell>
          <cell r="Q197">
            <v>273</v>
          </cell>
          <cell r="R197">
            <v>0</v>
          </cell>
          <cell r="S197">
            <v>0</v>
          </cell>
          <cell r="T197">
            <v>0</v>
          </cell>
          <cell r="U197">
            <v>0</v>
          </cell>
          <cell r="V197">
            <v>0</v>
          </cell>
          <cell r="W197">
            <v>0</v>
          </cell>
          <cell r="X197">
            <v>0</v>
          </cell>
          <cell r="Y197">
            <v>0</v>
          </cell>
          <cell r="Z197">
            <v>0</v>
          </cell>
          <cell r="AA197">
            <v>329</v>
          </cell>
          <cell r="AB197">
            <v>47</v>
          </cell>
          <cell r="AC197">
            <v>83.000000000000114</v>
          </cell>
          <cell r="AD197">
            <v>83.059016393442633</v>
          </cell>
          <cell r="AE197">
            <v>0</v>
          </cell>
          <cell r="AF197">
            <v>0</v>
          </cell>
          <cell r="AG197">
            <v>273.83231707317083</v>
          </cell>
          <cell r="AH197">
            <v>54.164634146341328</v>
          </cell>
          <cell r="AI197">
            <v>1.0030487804878054</v>
          </cell>
          <cell r="AJ197">
            <v>0</v>
          </cell>
          <cell r="AK197">
            <v>0</v>
          </cell>
          <cell r="AL197">
            <v>0</v>
          </cell>
          <cell r="AM197">
            <v>0</v>
          </cell>
          <cell r="AN197">
            <v>0</v>
          </cell>
          <cell r="AO197">
            <v>0</v>
          </cell>
          <cell r="AP197">
            <v>0</v>
          </cell>
          <cell r="AQ197">
            <v>0</v>
          </cell>
          <cell r="AR197">
            <v>0</v>
          </cell>
          <cell r="AS197">
            <v>0</v>
          </cell>
          <cell r="AT197">
            <v>0</v>
          </cell>
          <cell r="AU197">
            <v>13.354243542435411</v>
          </cell>
          <cell r="AV197">
            <v>27.922509225092256</v>
          </cell>
          <cell r="AW197">
            <v>46.132841328413235</v>
          </cell>
          <cell r="AX197">
            <v>0</v>
          </cell>
          <cell r="AY197">
            <v>0</v>
          </cell>
          <cell r="AZ197">
            <v>0</v>
          </cell>
          <cell r="BA197">
            <v>0</v>
          </cell>
          <cell r="BB197">
            <v>91</v>
          </cell>
          <cell r="BC197">
            <v>109.66666666666666</v>
          </cell>
          <cell r="BD197">
            <v>0</v>
          </cell>
          <cell r="BE197">
            <v>0</v>
          </cell>
          <cell r="BF197">
            <v>0</v>
          </cell>
          <cell r="BG197">
            <v>0</v>
          </cell>
          <cell r="BH197">
            <v>0</v>
          </cell>
          <cell r="BI197">
            <v>0</v>
          </cell>
          <cell r="BJ197">
            <v>9.260000000000014</v>
          </cell>
          <cell r="BK197">
            <v>0</v>
          </cell>
          <cell r="BL197">
            <v>0.44395022071005902</v>
          </cell>
          <cell r="BM197">
            <v>0</v>
          </cell>
          <cell r="BN197">
            <v>0</v>
          </cell>
          <cell r="BO197">
            <v>1</v>
          </cell>
          <cell r="BP197">
            <v>0</v>
          </cell>
        </row>
        <row r="198">
          <cell r="A198">
            <v>473</v>
          </cell>
          <cell r="B198">
            <v>144275</v>
          </cell>
          <cell r="C198">
            <v>9352200</v>
          </cell>
          <cell r="D198" t="str">
            <v>Beck Row Primary Academy</v>
          </cell>
          <cell r="E198" t="str">
            <v>Primary</v>
          </cell>
          <cell r="F198" t="str">
            <v>Recoupment Academy</v>
          </cell>
          <cell r="G198">
            <v>1</v>
          </cell>
          <cell r="H198">
            <v>0</v>
          </cell>
          <cell r="I198">
            <v>0</v>
          </cell>
          <cell r="J198">
            <v>7</v>
          </cell>
          <cell r="K198">
            <v>0</v>
          </cell>
          <cell r="L198">
            <v>0</v>
          </cell>
          <cell r="M198">
            <v>0</v>
          </cell>
          <cell r="N198">
            <v>227</v>
          </cell>
          <cell r="O198">
            <v>227</v>
          </cell>
          <cell r="P198">
            <v>49</v>
          </cell>
          <cell r="Q198">
            <v>178</v>
          </cell>
          <cell r="R198">
            <v>0</v>
          </cell>
          <cell r="S198">
            <v>0</v>
          </cell>
          <cell r="T198">
            <v>0</v>
          </cell>
          <cell r="U198">
            <v>0</v>
          </cell>
          <cell r="V198">
            <v>0</v>
          </cell>
          <cell r="W198">
            <v>0</v>
          </cell>
          <cell r="X198">
            <v>0</v>
          </cell>
          <cell r="Y198">
            <v>0</v>
          </cell>
          <cell r="Z198">
            <v>0</v>
          </cell>
          <cell r="AA198">
            <v>227</v>
          </cell>
          <cell r="AB198">
            <v>32.428571428571431</v>
          </cell>
          <cell r="AC198">
            <v>50.999999999999979</v>
          </cell>
          <cell r="AD198">
            <v>50.999999999999979</v>
          </cell>
          <cell r="AE198">
            <v>0</v>
          </cell>
          <cell r="AF198">
            <v>0</v>
          </cell>
          <cell r="AG198">
            <v>170</v>
          </cell>
          <cell r="AH198">
            <v>1.0000000000000013</v>
          </cell>
          <cell r="AI198">
            <v>56.000000000000057</v>
          </cell>
          <cell r="AJ198">
            <v>0</v>
          </cell>
          <cell r="AK198">
            <v>0</v>
          </cell>
          <cell r="AL198">
            <v>0</v>
          </cell>
          <cell r="AM198">
            <v>0</v>
          </cell>
          <cell r="AN198">
            <v>0</v>
          </cell>
          <cell r="AO198">
            <v>0</v>
          </cell>
          <cell r="AP198">
            <v>0</v>
          </cell>
          <cell r="AQ198">
            <v>0</v>
          </cell>
          <cell r="AR198">
            <v>0</v>
          </cell>
          <cell r="AS198">
            <v>0</v>
          </cell>
          <cell r="AT198">
            <v>0</v>
          </cell>
          <cell r="AU198">
            <v>1.2752808988764051</v>
          </cell>
          <cell r="AV198">
            <v>3.8258426966292221</v>
          </cell>
          <cell r="AW198">
            <v>3.8258426966292221</v>
          </cell>
          <cell r="AX198">
            <v>0</v>
          </cell>
          <cell r="AY198">
            <v>0</v>
          </cell>
          <cell r="AZ198">
            <v>0</v>
          </cell>
          <cell r="BA198">
            <v>0</v>
          </cell>
          <cell r="BB198">
            <v>72.047619047619051</v>
          </cell>
          <cell r="BC198">
            <v>91.88095238095238</v>
          </cell>
          <cell r="BD198">
            <v>0</v>
          </cell>
          <cell r="BE198">
            <v>0</v>
          </cell>
          <cell r="BF198">
            <v>0</v>
          </cell>
          <cell r="BG198">
            <v>0</v>
          </cell>
          <cell r="BH198">
            <v>0</v>
          </cell>
          <cell r="BI198">
            <v>0</v>
          </cell>
          <cell r="BJ198">
            <v>0</v>
          </cell>
          <cell r="BK198">
            <v>0</v>
          </cell>
          <cell r="BL198">
            <v>1.5563616181818201</v>
          </cell>
          <cell r="BM198">
            <v>0</v>
          </cell>
          <cell r="BN198">
            <v>0</v>
          </cell>
          <cell r="BO198">
            <v>1</v>
          </cell>
          <cell r="BP198">
            <v>0</v>
          </cell>
        </row>
        <row r="199">
          <cell r="A199">
            <v>452</v>
          </cell>
          <cell r="B199">
            <v>144276</v>
          </cell>
          <cell r="C199">
            <v>9352201</v>
          </cell>
          <cell r="D199" t="str">
            <v>Clements Primary Academy</v>
          </cell>
          <cell r="E199" t="str">
            <v>Primary</v>
          </cell>
          <cell r="F199" t="str">
            <v>Recoupment Academy</v>
          </cell>
          <cell r="G199">
            <v>1</v>
          </cell>
          <cell r="H199">
            <v>0</v>
          </cell>
          <cell r="I199">
            <v>0</v>
          </cell>
          <cell r="J199">
            <v>7</v>
          </cell>
          <cell r="K199">
            <v>0</v>
          </cell>
          <cell r="L199">
            <v>0</v>
          </cell>
          <cell r="M199">
            <v>0</v>
          </cell>
          <cell r="N199">
            <v>238</v>
          </cell>
          <cell r="O199">
            <v>238</v>
          </cell>
          <cell r="P199">
            <v>31</v>
          </cell>
          <cell r="Q199">
            <v>207</v>
          </cell>
          <cell r="R199">
            <v>0</v>
          </cell>
          <cell r="S199">
            <v>0</v>
          </cell>
          <cell r="T199">
            <v>0</v>
          </cell>
          <cell r="U199">
            <v>0</v>
          </cell>
          <cell r="V199">
            <v>0</v>
          </cell>
          <cell r="W199">
            <v>0</v>
          </cell>
          <cell r="X199">
            <v>0</v>
          </cell>
          <cell r="Y199">
            <v>0</v>
          </cell>
          <cell r="Z199">
            <v>0</v>
          </cell>
          <cell r="AA199">
            <v>238</v>
          </cell>
          <cell r="AB199">
            <v>34</v>
          </cell>
          <cell r="AC199">
            <v>74.999999999999986</v>
          </cell>
          <cell r="AD199">
            <v>74.999999999999986</v>
          </cell>
          <cell r="AE199">
            <v>0</v>
          </cell>
          <cell r="AF199">
            <v>0</v>
          </cell>
          <cell r="AG199">
            <v>85.35864978902957</v>
          </cell>
          <cell r="AH199">
            <v>57.240506329113913</v>
          </cell>
          <cell r="AI199">
            <v>95.400843881856531</v>
          </cell>
          <cell r="AJ199">
            <v>0</v>
          </cell>
          <cell r="AK199">
            <v>0</v>
          </cell>
          <cell r="AL199">
            <v>0</v>
          </cell>
          <cell r="AM199">
            <v>0</v>
          </cell>
          <cell r="AN199">
            <v>0</v>
          </cell>
          <cell r="AO199">
            <v>0</v>
          </cell>
          <cell r="AP199">
            <v>0</v>
          </cell>
          <cell r="AQ199">
            <v>0</v>
          </cell>
          <cell r="AR199">
            <v>0</v>
          </cell>
          <cell r="AS199">
            <v>0</v>
          </cell>
          <cell r="AT199">
            <v>0</v>
          </cell>
          <cell r="AU199">
            <v>4.599033816425111</v>
          </cell>
          <cell r="AV199">
            <v>14.946859903381652</v>
          </cell>
          <cell r="AW199">
            <v>18.396135265700494</v>
          </cell>
          <cell r="AX199">
            <v>0</v>
          </cell>
          <cell r="AY199">
            <v>0</v>
          </cell>
          <cell r="AZ199">
            <v>0</v>
          </cell>
          <cell r="BA199">
            <v>6.1025641025641022</v>
          </cell>
          <cell r="BB199">
            <v>82.388059701492537</v>
          </cell>
          <cell r="BC199">
            <v>94.726368159203986</v>
          </cell>
          <cell r="BD199">
            <v>0</v>
          </cell>
          <cell r="BE199">
            <v>0</v>
          </cell>
          <cell r="BF199">
            <v>0</v>
          </cell>
          <cell r="BG199">
            <v>0</v>
          </cell>
          <cell r="BH199">
            <v>0</v>
          </cell>
          <cell r="BI199">
            <v>0</v>
          </cell>
          <cell r="BJ199">
            <v>0</v>
          </cell>
          <cell r="BK199">
            <v>0</v>
          </cell>
          <cell r="BL199">
            <v>0.35813868388278403</v>
          </cell>
          <cell r="BM199">
            <v>0</v>
          </cell>
          <cell r="BN199">
            <v>0</v>
          </cell>
          <cell r="BO199">
            <v>1</v>
          </cell>
          <cell r="BP199">
            <v>0</v>
          </cell>
        </row>
        <row r="200">
          <cell r="A200">
            <v>429</v>
          </cell>
          <cell r="B200">
            <v>144399</v>
          </cell>
          <cell r="C200">
            <v>9352202</v>
          </cell>
          <cell r="D200" t="str">
            <v>Clare Community Primary School</v>
          </cell>
          <cell r="E200" t="str">
            <v>Primary</v>
          </cell>
          <cell r="F200" t="str">
            <v>Recoupment Academy</v>
          </cell>
          <cell r="G200">
            <v>1</v>
          </cell>
          <cell r="H200">
            <v>0</v>
          </cell>
          <cell r="I200">
            <v>0</v>
          </cell>
          <cell r="J200">
            <v>7</v>
          </cell>
          <cell r="K200">
            <v>0</v>
          </cell>
          <cell r="L200">
            <v>0</v>
          </cell>
          <cell r="M200">
            <v>0</v>
          </cell>
          <cell r="N200">
            <v>199</v>
          </cell>
          <cell r="O200">
            <v>199</v>
          </cell>
          <cell r="P200">
            <v>27</v>
          </cell>
          <cell r="Q200">
            <v>172</v>
          </cell>
          <cell r="R200">
            <v>0</v>
          </cell>
          <cell r="S200">
            <v>0</v>
          </cell>
          <cell r="T200">
            <v>0</v>
          </cell>
          <cell r="U200">
            <v>0</v>
          </cell>
          <cell r="V200">
            <v>0</v>
          </cell>
          <cell r="W200">
            <v>0</v>
          </cell>
          <cell r="X200">
            <v>0</v>
          </cell>
          <cell r="Y200">
            <v>0</v>
          </cell>
          <cell r="Z200">
            <v>0</v>
          </cell>
          <cell r="AA200">
            <v>199</v>
          </cell>
          <cell r="AB200">
            <v>28.428571428571427</v>
          </cell>
          <cell r="AC200">
            <v>38.000000000000057</v>
          </cell>
          <cell r="AD200">
            <v>38.000000000000057</v>
          </cell>
          <cell r="AE200">
            <v>0</v>
          </cell>
          <cell r="AF200">
            <v>0</v>
          </cell>
          <cell r="AG200">
            <v>197.00000000000009</v>
          </cell>
          <cell r="AH200">
            <v>0.99999999999999933</v>
          </cell>
          <cell r="AI200">
            <v>0.99999999999999933</v>
          </cell>
          <cell r="AJ200">
            <v>0</v>
          </cell>
          <cell r="AK200">
            <v>0</v>
          </cell>
          <cell r="AL200">
            <v>0</v>
          </cell>
          <cell r="AM200">
            <v>0</v>
          </cell>
          <cell r="AN200">
            <v>0</v>
          </cell>
          <cell r="AO200">
            <v>0</v>
          </cell>
          <cell r="AP200">
            <v>0</v>
          </cell>
          <cell r="AQ200">
            <v>0</v>
          </cell>
          <cell r="AR200">
            <v>0</v>
          </cell>
          <cell r="AS200">
            <v>0</v>
          </cell>
          <cell r="AT200">
            <v>0</v>
          </cell>
          <cell r="AU200">
            <v>0</v>
          </cell>
          <cell r="AV200">
            <v>1.1569767441860459</v>
          </cell>
          <cell r="AW200">
            <v>1.1569767441860459</v>
          </cell>
          <cell r="AX200">
            <v>0</v>
          </cell>
          <cell r="AY200">
            <v>0</v>
          </cell>
          <cell r="AZ200">
            <v>0</v>
          </cell>
          <cell r="BA200">
            <v>2.9264705882352939</v>
          </cell>
          <cell r="BB200">
            <v>31.851851851851851</v>
          </cell>
          <cell r="BC200">
            <v>36.851851851851848</v>
          </cell>
          <cell r="BD200">
            <v>0</v>
          </cell>
          <cell r="BE200">
            <v>0</v>
          </cell>
          <cell r="BF200">
            <v>0</v>
          </cell>
          <cell r="BG200">
            <v>0</v>
          </cell>
          <cell r="BH200">
            <v>0</v>
          </cell>
          <cell r="BI200">
            <v>0</v>
          </cell>
          <cell r="BJ200">
            <v>4.0600000000000094</v>
          </cell>
          <cell r="BK200">
            <v>0</v>
          </cell>
          <cell r="BL200">
            <v>2.2149348888198799</v>
          </cell>
          <cell r="BM200">
            <v>0</v>
          </cell>
          <cell r="BN200">
            <v>0</v>
          </cell>
          <cell r="BO200">
            <v>1</v>
          </cell>
          <cell r="BP200">
            <v>0</v>
          </cell>
        </row>
        <row r="201">
          <cell r="A201">
            <v>217</v>
          </cell>
          <cell r="B201">
            <v>144625</v>
          </cell>
          <cell r="C201">
            <v>9352203</v>
          </cell>
          <cell r="D201" t="str">
            <v>Chelmondiston Church of England Primary School</v>
          </cell>
          <cell r="E201" t="str">
            <v>Primary</v>
          </cell>
          <cell r="F201" t="str">
            <v>Recoupment Academy</v>
          </cell>
          <cell r="G201">
            <v>1</v>
          </cell>
          <cell r="H201">
            <v>0</v>
          </cell>
          <cell r="I201">
            <v>0</v>
          </cell>
          <cell r="J201">
            <v>7</v>
          </cell>
          <cell r="K201">
            <v>0</v>
          </cell>
          <cell r="L201">
            <v>0</v>
          </cell>
          <cell r="M201">
            <v>0</v>
          </cell>
          <cell r="N201">
            <v>110</v>
          </cell>
          <cell r="O201">
            <v>110</v>
          </cell>
          <cell r="P201">
            <v>11</v>
          </cell>
          <cell r="Q201">
            <v>99</v>
          </cell>
          <cell r="R201">
            <v>0</v>
          </cell>
          <cell r="S201">
            <v>0</v>
          </cell>
          <cell r="T201">
            <v>0</v>
          </cell>
          <cell r="U201">
            <v>0</v>
          </cell>
          <cell r="V201">
            <v>0</v>
          </cell>
          <cell r="W201">
            <v>0</v>
          </cell>
          <cell r="X201">
            <v>0</v>
          </cell>
          <cell r="Y201">
            <v>0</v>
          </cell>
          <cell r="Z201">
            <v>0</v>
          </cell>
          <cell r="AA201">
            <v>110</v>
          </cell>
          <cell r="AB201">
            <v>15.714285714285714</v>
          </cell>
          <cell r="AC201">
            <v>21.000000000000011</v>
          </cell>
          <cell r="AD201">
            <v>21.000000000000011</v>
          </cell>
          <cell r="AE201">
            <v>0</v>
          </cell>
          <cell r="AF201">
            <v>0</v>
          </cell>
          <cell r="AG201">
            <v>94.000000000000057</v>
          </cell>
          <cell r="AH201">
            <v>3.0000000000000031</v>
          </cell>
          <cell r="AI201">
            <v>5.9999999999999956</v>
          </cell>
          <cell r="AJ201">
            <v>2.0000000000000018</v>
          </cell>
          <cell r="AK201">
            <v>5.0000000000000044</v>
          </cell>
          <cell r="AL201">
            <v>0</v>
          </cell>
          <cell r="AM201">
            <v>0</v>
          </cell>
          <cell r="AN201">
            <v>0</v>
          </cell>
          <cell r="AO201">
            <v>0</v>
          </cell>
          <cell r="AP201">
            <v>0</v>
          </cell>
          <cell r="AQ201">
            <v>0</v>
          </cell>
          <cell r="AR201">
            <v>0</v>
          </cell>
          <cell r="AS201">
            <v>0</v>
          </cell>
          <cell r="AT201">
            <v>0</v>
          </cell>
          <cell r="AU201">
            <v>0</v>
          </cell>
          <cell r="AV201">
            <v>1.1111111111111109</v>
          </cell>
          <cell r="AW201">
            <v>1.1111111111111109</v>
          </cell>
          <cell r="AX201">
            <v>0</v>
          </cell>
          <cell r="AY201">
            <v>0</v>
          </cell>
          <cell r="AZ201">
            <v>0</v>
          </cell>
          <cell r="BA201">
            <v>0</v>
          </cell>
          <cell r="BB201">
            <v>27.084905660377359</v>
          </cell>
          <cell r="BC201">
            <v>30.09433962264151</v>
          </cell>
          <cell r="BD201">
            <v>0</v>
          </cell>
          <cell r="BE201">
            <v>0</v>
          </cell>
          <cell r="BF201">
            <v>0</v>
          </cell>
          <cell r="BG201">
            <v>0</v>
          </cell>
          <cell r="BH201">
            <v>0</v>
          </cell>
          <cell r="BI201">
            <v>0</v>
          </cell>
          <cell r="BJ201">
            <v>2.3999999999999986</v>
          </cell>
          <cell r="BK201">
            <v>0</v>
          </cell>
          <cell r="BL201">
            <v>1.9680780532467499</v>
          </cell>
          <cell r="BM201">
            <v>0</v>
          </cell>
          <cell r="BN201">
            <v>0</v>
          </cell>
          <cell r="BO201">
            <v>1</v>
          </cell>
          <cell r="BP201">
            <v>0</v>
          </cell>
        </row>
        <row r="202">
          <cell r="A202">
            <v>448</v>
          </cell>
          <cell r="B202">
            <v>144215</v>
          </cell>
          <cell r="C202">
            <v>9352204</v>
          </cell>
          <cell r="D202" t="str">
            <v>Hartest Church of England Primary School</v>
          </cell>
          <cell r="E202" t="str">
            <v>Primary</v>
          </cell>
          <cell r="F202" t="str">
            <v>Recoupment Academy</v>
          </cell>
          <cell r="G202">
            <v>1</v>
          </cell>
          <cell r="H202">
            <v>0</v>
          </cell>
          <cell r="I202">
            <v>0</v>
          </cell>
          <cell r="J202">
            <v>7</v>
          </cell>
          <cell r="K202">
            <v>0</v>
          </cell>
          <cell r="L202">
            <v>0</v>
          </cell>
          <cell r="M202">
            <v>0</v>
          </cell>
          <cell r="N202">
            <v>68</v>
          </cell>
          <cell r="O202">
            <v>68</v>
          </cell>
          <cell r="P202">
            <v>5</v>
          </cell>
          <cell r="Q202">
            <v>63</v>
          </cell>
          <cell r="R202">
            <v>0</v>
          </cell>
          <cell r="S202">
            <v>0</v>
          </cell>
          <cell r="T202">
            <v>0</v>
          </cell>
          <cell r="U202">
            <v>0</v>
          </cell>
          <cell r="V202">
            <v>0</v>
          </cell>
          <cell r="W202">
            <v>0</v>
          </cell>
          <cell r="X202">
            <v>0</v>
          </cell>
          <cell r="Y202">
            <v>0</v>
          </cell>
          <cell r="Z202">
            <v>0</v>
          </cell>
          <cell r="AA202">
            <v>68</v>
          </cell>
          <cell r="AB202">
            <v>9.7142857142857135</v>
          </cell>
          <cell r="AC202">
            <v>6.999999999999984</v>
          </cell>
          <cell r="AD202">
            <v>7.3513513513513518</v>
          </cell>
          <cell r="AE202">
            <v>0</v>
          </cell>
          <cell r="AF202">
            <v>0</v>
          </cell>
          <cell r="AG202">
            <v>58.999999999999972</v>
          </cell>
          <cell r="AH202">
            <v>7.9999999999999716</v>
          </cell>
          <cell r="AI202">
            <v>1.0000000000000016</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16.38</v>
          </cell>
          <cell r="BC202">
            <v>17.68</v>
          </cell>
          <cell r="BD202">
            <v>0</v>
          </cell>
          <cell r="BE202">
            <v>0</v>
          </cell>
          <cell r="BF202">
            <v>0</v>
          </cell>
          <cell r="BG202">
            <v>0</v>
          </cell>
          <cell r="BH202">
            <v>0</v>
          </cell>
          <cell r="BI202">
            <v>0</v>
          </cell>
          <cell r="BJ202">
            <v>0</v>
          </cell>
          <cell r="BK202">
            <v>0</v>
          </cell>
          <cell r="BL202">
            <v>2.6994387590909099</v>
          </cell>
          <cell r="BM202">
            <v>0</v>
          </cell>
          <cell r="BN202">
            <v>1</v>
          </cell>
          <cell r="BO202">
            <v>1</v>
          </cell>
          <cell r="BP202">
            <v>0</v>
          </cell>
        </row>
        <row r="203">
          <cell r="A203">
            <v>501</v>
          </cell>
          <cell r="B203">
            <v>144553</v>
          </cell>
          <cell r="C203">
            <v>9352205</v>
          </cell>
          <cell r="D203" t="str">
            <v>Stoke-by-Nayland Church of England Primary School</v>
          </cell>
          <cell r="E203" t="str">
            <v>Primary</v>
          </cell>
          <cell r="F203" t="str">
            <v>Recoupment Academy</v>
          </cell>
          <cell r="G203">
            <v>1</v>
          </cell>
          <cell r="H203">
            <v>0</v>
          </cell>
          <cell r="I203">
            <v>0</v>
          </cell>
          <cell r="J203">
            <v>7</v>
          </cell>
          <cell r="K203">
            <v>0</v>
          </cell>
          <cell r="L203">
            <v>0</v>
          </cell>
          <cell r="M203">
            <v>0</v>
          </cell>
          <cell r="N203">
            <v>41</v>
          </cell>
          <cell r="O203">
            <v>41</v>
          </cell>
          <cell r="P203">
            <v>6</v>
          </cell>
          <cell r="Q203">
            <v>35</v>
          </cell>
          <cell r="R203">
            <v>0</v>
          </cell>
          <cell r="S203">
            <v>0</v>
          </cell>
          <cell r="T203">
            <v>0</v>
          </cell>
          <cell r="U203">
            <v>0</v>
          </cell>
          <cell r="V203">
            <v>0</v>
          </cell>
          <cell r="W203">
            <v>0</v>
          </cell>
          <cell r="X203">
            <v>0</v>
          </cell>
          <cell r="Y203">
            <v>0</v>
          </cell>
          <cell r="Z203">
            <v>0</v>
          </cell>
          <cell r="AA203">
            <v>41</v>
          </cell>
          <cell r="AB203">
            <v>5.8571428571428568</v>
          </cell>
          <cell r="AC203">
            <v>7.999999999999992</v>
          </cell>
          <cell r="AD203">
            <v>7.999999999999992</v>
          </cell>
          <cell r="AE203">
            <v>0</v>
          </cell>
          <cell r="AF203">
            <v>0</v>
          </cell>
          <cell r="AG203">
            <v>39</v>
          </cell>
          <cell r="AH203">
            <v>0</v>
          </cell>
          <cell r="AI203">
            <v>0</v>
          </cell>
          <cell r="AJ203">
            <v>0</v>
          </cell>
          <cell r="AK203">
            <v>0</v>
          </cell>
          <cell r="AL203">
            <v>2.0000000000000022</v>
          </cell>
          <cell r="AM203">
            <v>0</v>
          </cell>
          <cell r="AN203">
            <v>0</v>
          </cell>
          <cell r="AO203">
            <v>0</v>
          </cell>
          <cell r="AP203">
            <v>0</v>
          </cell>
          <cell r="AQ203">
            <v>0</v>
          </cell>
          <cell r="AR203">
            <v>0</v>
          </cell>
          <cell r="AS203">
            <v>0</v>
          </cell>
          <cell r="AT203">
            <v>0</v>
          </cell>
          <cell r="AU203">
            <v>1.1714285714285726</v>
          </cell>
          <cell r="AV203">
            <v>1.1714285714285726</v>
          </cell>
          <cell r="AW203">
            <v>1.1714285714285726</v>
          </cell>
          <cell r="AX203">
            <v>0</v>
          </cell>
          <cell r="AY203">
            <v>0</v>
          </cell>
          <cell r="AZ203">
            <v>0</v>
          </cell>
          <cell r="BA203">
            <v>0</v>
          </cell>
          <cell r="BB203">
            <v>17.5</v>
          </cell>
          <cell r="BC203">
            <v>20.5</v>
          </cell>
          <cell r="BD203">
            <v>0</v>
          </cell>
          <cell r="BE203">
            <v>0</v>
          </cell>
          <cell r="BF203">
            <v>0</v>
          </cell>
          <cell r="BG203">
            <v>0</v>
          </cell>
          <cell r="BH203">
            <v>0</v>
          </cell>
          <cell r="BI203">
            <v>0</v>
          </cell>
          <cell r="BJ203">
            <v>3.5399999999999938</v>
          </cell>
          <cell r="BK203">
            <v>0</v>
          </cell>
          <cell r="BL203">
            <v>1.9549994923076901</v>
          </cell>
          <cell r="BM203">
            <v>0</v>
          </cell>
          <cell r="BN203">
            <v>0</v>
          </cell>
          <cell r="BO203">
            <v>1</v>
          </cell>
          <cell r="BP203">
            <v>0</v>
          </cell>
        </row>
        <row r="204">
          <cell r="A204">
            <v>99</v>
          </cell>
          <cell r="B204">
            <v>144826</v>
          </cell>
          <cell r="C204">
            <v>9352206</v>
          </cell>
          <cell r="D204" t="str">
            <v>Southwold Primary School</v>
          </cell>
          <cell r="E204" t="str">
            <v>Primary</v>
          </cell>
          <cell r="F204" t="str">
            <v>Recoupment Academy</v>
          </cell>
          <cell r="G204">
            <v>1</v>
          </cell>
          <cell r="H204">
            <v>0</v>
          </cell>
          <cell r="I204">
            <v>0</v>
          </cell>
          <cell r="J204">
            <v>7</v>
          </cell>
          <cell r="K204">
            <v>0</v>
          </cell>
          <cell r="L204">
            <v>0</v>
          </cell>
          <cell r="M204">
            <v>0</v>
          </cell>
          <cell r="N204">
            <v>50</v>
          </cell>
          <cell r="O204">
            <v>50</v>
          </cell>
          <cell r="P204">
            <v>7</v>
          </cell>
          <cell r="Q204">
            <v>43</v>
          </cell>
          <cell r="R204">
            <v>0</v>
          </cell>
          <cell r="S204">
            <v>0</v>
          </cell>
          <cell r="T204">
            <v>0</v>
          </cell>
          <cell r="U204">
            <v>0</v>
          </cell>
          <cell r="V204">
            <v>0</v>
          </cell>
          <cell r="W204">
            <v>0</v>
          </cell>
          <cell r="X204">
            <v>0</v>
          </cell>
          <cell r="Y204">
            <v>0</v>
          </cell>
          <cell r="Z204">
            <v>0</v>
          </cell>
          <cell r="AA204">
            <v>50</v>
          </cell>
          <cell r="AB204">
            <v>7.1428571428571432</v>
          </cell>
          <cell r="AC204">
            <v>19</v>
          </cell>
          <cell r="AD204">
            <v>20.33898305084746</v>
          </cell>
          <cell r="AE204">
            <v>0</v>
          </cell>
          <cell r="AF204">
            <v>0</v>
          </cell>
          <cell r="AG204">
            <v>23</v>
          </cell>
          <cell r="AH204">
            <v>7.0000000000000009</v>
          </cell>
          <cell r="AI204">
            <v>0</v>
          </cell>
          <cell r="AJ204">
            <v>20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12.704545454545455</v>
          </cell>
          <cell r="BC204">
            <v>14.772727272727273</v>
          </cell>
          <cell r="BD204">
            <v>0</v>
          </cell>
          <cell r="BE204">
            <v>0</v>
          </cell>
          <cell r="BF204">
            <v>0</v>
          </cell>
          <cell r="BG204">
            <v>0</v>
          </cell>
          <cell r="BH204">
            <v>0</v>
          </cell>
          <cell r="BI204">
            <v>0</v>
          </cell>
          <cell r="BJ204">
            <v>4.0000000000000009</v>
          </cell>
          <cell r="BK204">
            <v>0</v>
          </cell>
          <cell r="BL204">
            <v>1.19087729807692</v>
          </cell>
          <cell r="BM204">
            <v>0</v>
          </cell>
          <cell r="BN204">
            <v>0</v>
          </cell>
          <cell r="BO204">
            <v>1</v>
          </cell>
          <cell r="BP204">
            <v>0</v>
          </cell>
        </row>
        <row r="205">
          <cell r="A205">
            <v>14</v>
          </cell>
          <cell r="B205">
            <v>144827</v>
          </cell>
          <cell r="C205">
            <v>9352207</v>
          </cell>
          <cell r="D205" t="str">
            <v>Brampton Church of England Primary School</v>
          </cell>
          <cell r="E205" t="str">
            <v>Primary</v>
          </cell>
          <cell r="F205" t="str">
            <v>Recoupment Academy</v>
          </cell>
          <cell r="G205">
            <v>1</v>
          </cell>
          <cell r="H205">
            <v>0</v>
          </cell>
          <cell r="I205">
            <v>0</v>
          </cell>
          <cell r="J205">
            <v>7</v>
          </cell>
          <cell r="K205">
            <v>0</v>
          </cell>
          <cell r="L205">
            <v>0</v>
          </cell>
          <cell r="M205">
            <v>0</v>
          </cell>
          <cell r="N205">
            <v>79</v>
          </cell>
          <cell r="O205">
            <v>79</v>
          </cell>
          <cell r="P205">
            <v>9</v>
          </cell>
          <cell r="Q205">
            <v>70</v>
          </cell>
          <cell r="R205">
            <v>0</v>
          </cell>
          <cell r="S205">
            <v>0</v>
          </cell>
          <cell r="T205">
            <v>0</v>
          </cell>
          <cell r="U205">
            <v>0</v>
          </cell>
          <cell r="V205">
            <v>0</v>
          </cell>
          <cell r="W205">
            <v>0</v>
          </cell>
          <cell r="X205">
            <v>0</v>
          </cell>
          <cell r="Y205">
            <v>0</v>
          </cell>
          <cell r="Z205">
            <v>0</v>
          </cell>
          <cell r="AA205">
            <v>79</v>
          </cell>
          <cell r="AB205">
            <v>11.285714285714286</v>
          </cell>
          <cell r="AC205">
            <v>21.000000000000032</v>
          </cell>
          <cell r="AD205">
            <v>27.602409638554217</v>
          </cell>
          <cell r="AE205">
            <v>0</v>
          </cell>
          <cell r="AF205">
            <v>0</v>
          </cell>
          <cell r="AG205">
            <v>60.999999999999986</v>
          </cell>
          <cell r="AH205">
            <v>12.999999999999964</v>
          </cell>
          <cell r="AI205">
            <v>1.0000000000000027</v>
          </cell>
          <cell r="AJ205">
            <v>3</v>
          </cell>
          <cell r="AK205">
            <v>1.0000000000000027</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0.95180722891566272</v>
          </cell>
          <cell r="BB205">
            <v>24.705882352941178</v>
          </cell>
          <cell r="BC205">
            <v>27.882352941176471</v>
          </cell>
          <cell r="BD205">
            <v>0</v>
          </cell>
          <cell r="BE205">
            <v>0</v>
          </cell>
          <cell r="BF205">
            <v>0</v>
          </cell>
          <cell r="BG205">
            <v>0</v>
          </cell>
          <cell r="BH205">
            <v>0</v>
          </cell>
          <cell r="BI205">
            <v>0</v>
          </cell>
          <cell r="BJ205">
            <v>0.25999999999999834</v>
          </cell>
          <cell r="BK205">
            <v>0</v>
          </cell>
          <cell r="BL205">
            <v>2.8788181219178099</v>
          </cell>
          <cell r="BM205">
            <v>0</v>
          </cell>
          <cell r="BN205">
            <v>1</v>
          </cell>
          <cell r="BO205">
            <v>1</v>
          </cell>
          <cell r="BP205">
            <v>0</v>
          </cell>
        </row>
        <row r="206">
          <cell r="A206">
            <v>5</v>
          </cell>
          <cell r="B206">
            <v>144828</v>
          </cell>
          <cell r="C206">
            <v>9352208</v>
          </cell>
          <cell r="D206" t="str">
            <v>Barnby and North Cove Community Primary School</v>
          </cell>
          <cell r="E206" t="str">
            <v>Primary</v>
          </cell>
          <cell r="F206" t="str">
            <v>Recoupment Academy</v>
          </cell>
          <cell r="G206">
            <v>1</v>
          </cell>
          <cell r="H206">
            <v>0</v>
          </cell>
          <cell r="I206">
            <v>0</v>
          </cell>
          <cell r="J206">
            <v>7</v>
          </cell>
          <cell r="K206">
            <v>0</v>
          </cell>
          <cell r="L206">
            <v>0</v>
          </cell>
          <cell r="M206">
            <v>0</v>
          </cell>
          <cell r="N206">
            <v>87</v>
          </cell>
          <cell r="O206">
            <v>87</v>
          </cell>
          <cell r="P206">
            <v>11</v>
          </cell>
          <cell r="Q206">
            <v>76</v>
          </cell>
          <cell r="R206">
            <v>0</v>
          </cell>
          <cell r="S206">
            <v>0</v>
          </cell>
          <cell r="T206">
            <v>0</v>
          </cell>
          <cell r="U206">
            <v>0</v>
          </cell>
          <cell r="V206">
            <v>0</v>
          </cell>
          <cell r="W206">
            <v>0</v>
          </cell>
          <cell r="X206">
            <v>0</v>
          </cell>
          <cell r="Y206">
            <v>0</v>
          </cell>
          <cell r="Z206">
            <v>0</v>
          </cell>
          <cell r="AA206">
            <v>87</v>
          </cell>
          <cell r="AB206">
            <v>12.428571428571429</v>
          </cell>
          <cell r="AC206">
            <v>13.999999999999995</v>
          </cell>
          <cell r="AD206">
            <v>17.595505617977526</v>
          </cell>
          <cell r="AE206">
            <v>0</v>
          </cell>
          <cell r="AF206">
            <v>0</v>
          </cell>
          <cell r="AG206">
            <v>64.744186046511643</v>
          </cell>
          <cell r="AH206">
            <v>6.0697674418604635</v>
          </cell>
          <cell r="AI206">
            <v>13.151162790697638</v>
          </cell>
          <cell r="AJ206">
            <v>1.0116279069767453</v>
          </cell>
          <cell r="AK206">
            <v>0</v>
          </cell>
          <cell r="AL206">
            <v>2.0232558139534906</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17.37142857142857</v>
          </cell>
          <cell r="BC206">
            <v>19.885714285714286</v>
          </cell>
          <cell r="BD206">
            <v>0</v>
          </cell>
          <cell r="BE206">
            <v>0</v>
          </cell>
          <cell r="BF206">
            <v>0</v>
          </cell>
          <cell r="BG206">
            <v>0</v>
          </cell>
          <cell r="BH206">
            <v>0</v>
          </cell>
          <cell r="BI206">
            <v>0</v>
          </cell>
          <cell r="BJ206">
            <v>5.7799999999999647</v>
          </cell>
          <cell r="BK206">
            <v>0</v>
          </cell>
          <cell r="BL206">
            <v>1.8822270915493</v>
          </cell>
          <cell r="BM206">
            <v>0</v>
          </cell>
          <cell r="BN206">
            <v>0</v>
          </cell>
          <cell r="BO206">
            <v>1</v>
          </cell>
          <cell r="BP206">
            <v>0</v>
          </cell>
        </row>
        <row r="207">
          <cell r="A207">
            <v>442</v>
          </cell>
          <cell r="B207">
            <v>144218</v>
          </cell>
          <cell r="C207">
            <v>9352209</v>
          </cell>
          <cell r="D207" t="str">
            <v>Wells Hall Primary School</v>
          </cell>
          <cell r="E207" t="str">
            <v>Primary</v>
          </cell>
          <cell r="F207" t="str">
            <v>Recoupment Academy</v>
          </cell>
          <cell r="G207">
            <v>1</v>
          </cell>
          <cell r="H207">
            <v>0</v>
          </cell>
          <cell r="I207">
            <v>0</v>
          </cell>
          <cell r="J207">
            <v>7</v>
          </cell>
          <cell r="K207">
            <v>0</v>
          </cell>
          <cell r="L207">
            <v>0</v>
          </cell>
          <cell r="M207">
            <v>0</v>
          </cell>
          <cell r="N207">
            <v>421</v>
          </cell>
          <cell r="O207">
            <v>421</v>
          </cell>
          <cell r="P207">
            <v>59</v>
          </cell>
          <cell r="Q207">
            <v>362</v>
          </cell>
          <cell r="R207">
            <v>0</v>
          </cell>
          <cell r="S207">
            <v>0</v>
          </cell>
          <cell r="T207">
            <v>0</v>
          </cell>
          <cell r="U207">
            <v>0</v>
          </cell>
          <cell r="V207">
            <v>0</v>
          </cell>
          <cell r="W207">
            <v>0</v>
          </cell>
          <cell r="X207">
            <v>0</v>
          </cell>
          <cell r="Y207">
            <v>0</v>
          </cell>
          <cell r="Z207">
            <v>0</v>
          </cell>
          <cell r="AA207">
            <v>421</v>
          </cell>
          <cell r="AB207">
            <v>60.142857142857146</v>
          </cell>
          <cell r="AC207">
            <v>86.999999999999901</v>
          </cell>
          <cell r="AD207">
            <v>97.387951807228916</v>
          </cell>
          <cell r="AE207">
            <v>0</v>
          </cell>
          <cell r="AF207">
            <v>0</v>
          </cell>
          <cell r="AG207">
            <v>325.00000000000017</v>
          </cell>
          <cell r="AH207">
            <v>29.999999999999989</v>
          </cell>
          <cell r="AI207">
            <v>66.000000000000014</v>
          </cell>
          <cell r="AJ207">
            <v>0</v>
          </cell>
          <cell r="AK207">
            <v>0</v>
          </cell>
          <cell r="AL207">
            <v>0</v>
          </cell>
          <cell r="AM207">
            <v>0</v>
          </cell>
          <cell r="AN207">
            <v>0</v>
          </cell>
          <cell r="AO207">
            <v>0</v>
          </cell>
          <cell r="AP207">
            <v>0</v>
          </cell>
          <cell r="AQ207">
            <v>0</v>
          </cell>
          <cell r="AR207">
            <v>0</v>
          </cell>
          <cell r="AS207">
            <v>0</v>
          </cell>
          <cell r="AT207">
            <v>0</v>
          </cell>
          <cell r="AU207">
            <v>1.1727019498607234</v>
          </cell>
          <cell r="AV207">
            <v>3.5181058495821742</v>
          </cell>
          <cell r="AW207">
            <v>5.863509749303617</v>
          </cell>
          <cell r="AX207">
            <v>0</v>
          </cell>
          <cell r="AY207">
            <v>0</v>
          </cell>
          <cell r="AZ207">
            <v>0</v>
          </cell>
          <cell r="BA207">
            <v>1.0144578313253012</v>
          </cell>
          <cell r="BB207">
            <v>125.11048158640226</v>
          </cell>
          <cell r="BC207">
            <v>145.5014164305949</v>
          </cell>
          <cell r="BD207">
            <v>0</v>
          </cell>
          <cell r="BE207">
            <v>0</v>
          </cell>
          <cell r="BF207">
            <v>0</v>
          </cell>
          <cell r="BG207">
            <v>0</v>
          </cell>
          <cell r="BH207">
            <v>0</v>
          </cell>
          <cell r="BI207">
            <v>0</v>
          </cell>
          <cell r="BJ207">
            <v>0</v>
          </cell>
          <cell r="BK207">
            <v>0</v>
          </cell>
          <cell r="BL207">
            <v>0.75801168279569897</v>
          </cell>
          <cell r="BM207">
            <v>0</v>
          </cell>
          <cell r="BN207">
            <v>0</v>
          </cell>
          <cell r="BO207">
            <v>1</v>
          </cell>
          <cell r="BP207">
            <v>0</v>
          </cell>
        </row>
        <row r="208">
          <cell r="A208">
            <v>525</v>
          </cell>
          <cell r="B208">
            <v>145031</v>
          </cell>
          <cell r="C208">
            <v>9352210</v>
          </cell>
          <cell r="D208" t="str">
            <v>The Pines</v>
          </cell>
          <cell r="E208" t="str">
            <v>Primary</v>
          </cell>
          <cell r="F208" t="str">
            <v>Recoupment Academy</v>
          </cell>
          <cell r="G208">
            <v>1</v>
          </cell>
          <cell r="H208">
            <v>0</v>
          </cell>
          <cell r="I208">
            <v>0</v>
          </cell>
          <cell r="J208">
            <v>5</v>
          </cell>
          <cell r="K208">
            <v>0</v>
          </cell>
          <cell r="L208">
            <v>0</v>
          </cell>
          <cell r="M208">
            <v>0</v>
          </cell>
          <cell r="N208">
            <v>134.5</v>
          </cell>
          <cell r="O208">
            <v>134.5</v>
          </cell>
          <cell r="P208">
            <v>47.5</v>
          </cell>
          <cell r="Q208">
            <v>87</v>
          </cell>
          <cell r="R208">
            <v>0</v>
          </cell>
          <cell r="S208">
            <v>0</v>
          </cell>
          <cell r="T208">
            <v>0</v>
          </cell>
          <cell r="U208">
            <v>0</v>
          </cell>
          <cell r="V208">
            <v>0</v>
          </cell>
          <cell r="W208">
            <v>0</v>
          </cell>
          <cell r="X208">
            <v>0</v>
          </cell>
          <cell r="Y208">
            <v>0</v>
          </cell>
          <cell r="Z208">
            <v>0</v>
          </cell>
          <cell r="AA208">
            <v>134.5</v>
          </cell>
          <cell r="AB208">
            <v>26.9</v>
          </cell>
          <cell r="AC208">
            <v>11.495726495726499</v>
          </cell>
          <cell r="AD208">
            <v>14.241176470588234</v>
          </cell>
          <cell r="AE208">
            <v>0</v>
          </cell>
          <cell r="AF208">
            <v>0</v>
          </cell>
          <cell r="AG208">
            <v>134.5</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3.0919540229885007</v>
          </cell>
          <cell r="AV208">
            <v>10.821839080459766</v>
          </cell>
          <cell r="AW208">
            <v>13.913793103448281</v>
          </cell>
          <cell r="AX208">
            <v>0</v>
          </cell>
          <cell r="AY208">
            <v>0</v>
          </cell>
          <cell r="AZ208">
            <v>0</v>
          </cell>
          <cell r="BA208">
            <v>0</v>
          </cell>
          <cell r="BB208">
            <v>32.178082191780817</v>
          </cell>
          <cell r="BC208">
            <v>49.746575342465746</v>
          </cell>
          <cell r="BD208">
            <v>0</v>
          </cell>
          <cell r="BE208">
            <v>0</v>
          </cell>
          <cell r="BF208">
            <v>0</v>
          </cell>
          <cell r="BG208">
            <v>0</v>
          </cell>
          <cell r="BH208">
            <v>0</v>
          </cell>
          <cell r="BI208">
            <v>0</v>
          </cell>
          <cell r="BJ208">
            <v>9.1735897435897158</v>
          </cell>
          <cell r="BK208">
            <v>0</v>
          </cell>
          <cell r="BL208">
            <v>0.81963119166666698</v>
          </cell>
          <cell r="BM208">
            <v>0</v>
          </cell>
          <cell r="BN208">
            <v>0</v>
          </cell>
          <cell r="BO208">
            <v>1</v>
          </cell>
          <cell r="BP208">
            <v>0</v>
          </cell>
        </row>
        <row r="209">
          <cell r="A209">
            <v>274</v>
          </cell>
          <cell r="B209">
            <v>145118</v>
          </cell>
          <cell r="C209">
            <v>9352211</v>
          </cell>
          <cell r="D209" t="str">
            <v>Piper's Vale Primary - A Paradigm Academy</v>
          </cell>
          <cell r="E209" t="str">
            <v>Primary</v>
          </cell>
          <cell r="F209" t="str">
            <v>Recoupment Academy</v>
          </cell>
          <cell r="G209">
            <v>1</v>
          </cell>
          <cell r="H209">
            <v>0</v>
          </cell>
          <cell r="I209">
            <v>0</v>
          </cell>
          <cell r="J209">
            <v>7</v>
          </cell>
          <cell r="K209">
            <v>0</v>
          </cell>
          <cell r="L209">
            <v>0</v>
          </cell>
          <cell r="M209">
            <v>0</v>
          </cell>
          <cell r="N209">
            <v>295</v>
          </cell>
          <cell r="O209">
            <v>295</v>
          </cell>
          <cell r="P209">
            <v>40</v>
          </cell>
          <cell r="Q209">
            <v>255</v>
          </cell>
          <cell r="R209">
            <v>0</v>
          </cell>
          <cell r="S209">
            <v>0</v>
          </cell>
          <cell r="T209">
            <v>0</v>
          </cell>
          <cell r="U209">
            <v>0</v>
          </cell>
          <cell r="V209">
            <v>0</v>
          </cell>
          <cell r="W209">
            <v>0</v>
          </cell>
          <cell r="X209">
            <v>0</v>
          </cell>
          <cell r="Y209">
            <v>0</v>
          </cell>
          <cell r="Z209">
            <v>0</v>
          </cell>
          <cell r="AA209">
            <v>295</v>
          </cell>
          <cell r="AB209">
            <v>42.142857142857146</v>
          </cell>
          <cell r="AC209">
            <v>123.00000000000004</v>
          </cell>
          <cell r="AD209">
            <v>130.37096774193549</v>
          </cell>
          <cell r="AE209">
            <v>0</v>
          </cell>
          <cell r="AF209">
            <v>0</v>
          </cell>
          <cell r="AG209">
            <v>34.000000000000121</v>
          </cell>
          <cell r="AH209">
            <v>1.9999999999999991</v>
          </cell>
          <cell r="AI209">
            <v>5.0000000000000053</v>
          </cell>
          <cell r="AJ209">
            <v>121.99999999999991</v>
          </cell>
          <cell r="AK209">
            <v>131.99999999999997</v>
          </cell>
          <cell r="AL209">
            <v>0</v>
          </cell>
          <cell r="AM209">
            <v>0</v>
          </cell>
          <cell r="AN209">
            <v>0</v>
          </cell>
          <cell r="AO209">
            <v>0</v>
          </cell>
          <cell r="AP209">
            <v>0</v>
          </cell>
          <cell r="AQ209">
            <v>0</v>
          </cell>
          <cell r="AR209">
            <v>0</v>
          </cell>
          <cell r="AS209">
            <v>0</v>
          </cell>
          <cell r="AT209">
            <v>0</v>
          </cell>
          <cell r="AU209">
            <v>15.039215686274497</v>
          </cell>
          <cell r="AV209">
            <v>28.921568627450977</v>
          </cell>
          <cell r="AW209">
            <v>41.647058823529321</v>
          </cell>
          <cell r="AX209">
            <v>0</v>
          </cell>
          <cell r="AY209">
            <v>0</v>
          </cell>
          <cell r="AZ209">
            <v>0</v>
          </cell>
          <cell r="BA209">
            <v>0</v>
          </cell>
          <cell r="BB209">
            <v>89.303797468354432</v>
          </cell>
          <cell r="BC209">
            <v>103.31223628691983</v>
          </cell>
          <cell r="BD209">
            <v>0</v>
          </cell>
          <cell r="BE209">
            <v>0</v>
          </cell>
          <cell r="BF209">
            <v>0</v>
          </cell>
          <cell r="BG209">
            <v>0</v>
          </cell>
          <cell r="BH209">
            <v>0</v>
          </cell>
          <cell r="BI209">
            <v>0</v>
          </cell>
          <cell r="BJ209">
            <v>0</v>
          </cell>
          <cell r="BK209">
            <v>0</v>
          </cell>
          <cell r="BL209">
            <v>0.42796260040241402</v>
          </cell>
          <cell r="BM209">
            <v>0</v>
          </cell>
          <cell r="BN209">
            <v>0</v>
          </cell>
          <cell r="BO209">
            <v>1</v>
          </cell>
          <cell r="BP209">
            <v>0</v>
          </cell>
        </row>
        <row r="210">
          <cell r="A210">
            <v>464</v>
          </cell>
          <cell r="B210">
            <v>145234</v>
          </cell>
          <cell r="C210">
            <v>9352212</v>
          </cell>
          <cell r="D210" t="str">
            <v>Ixworth Church of England Primary School</v>
          </cell>
          <cell r="E210" t="str">
            <v>Primary</v>
          </cell>
          <cell r="F210" t="str">
            <v>Recoupment Academy</v>
          </cell>
          <cell r="G210">
            <v>1</v>
          </cell>
          <cell r="H210">
            <v>0</v>
          </cell>
          <cell r="I210">
            <v>0</v>
          </cell>
          <cell r="J210">
            <v>7</v>
          </cell>
          <cell r="K210">
            <v>0</v>
          </cell>
          <cell r="L210">
            <v>0</v>
          </cell>
          <cell r="M210">
            <v>0</v>
          </cell>
          <cell r="N210">
            <v>130</v>
          </cell>
          <cell r="O210">
            <v>130</v>
          </cell>
          <cell r="P210">
            <v>20</v>
          </cell>
          <cell r="Q210">
            <v>110</v>
          </cell>
          <cell r="R210">
            <v>0</v>
          </cell>
          <cell r="S210">
            <v>0</v>
          </cell>
          <cell r="T210">
            <v>0</v>
          </cell>
          <cell r="U210">
            <v>0</v>
          </cell>
          <cell r="V210">
            <v>0</v>
          </cell>
          <cell r="W210">
            <v>0</v>
          </cell>
          <cell r="X210">
            <v>0</v>
          </cell>
          <cell r="Y210">
            <v>0</v>
          </cell>
          <cell r="Z210">
            <v>0</v>
          </cell>
          <cell r="AA210">
            <v>130</v>
          </cell>
          <cell r="AB210">
            <v>18.571428571428573</v>
          </cell>
          <cell r="AC210">
            <v>13</v>
          </cell>
          <cell r="AD210">
            <v>17.862595419847331</v>
          </cell>
          <cell r="AE210">
            <v>0</v>
          </cell>
          <cell r="AF210">
            <v>0</v>
          </cell>
          <cell r="AG210">
            <v>128.99999999999997</v>
          </cell>
          <cell r="AH210">
            <v>0</v>
          </cell>
          <cell r="AI210">
            <v>0.99999999999999967</v>
          </cell>
          <cell r="AJ210">
            <v>0</v>
          </cell>
          <cell r="AK210">
            <v>0</v>
          </cell>
          <cell r="AL210">
            <v>0</v>
          </cell>
          <cell r="AM210">
            <v>0</v>
          </cell>
          <cell r="AN210">
            <v>0</v>
          </cell>
          <cell r="AO210">
            <v>0</v>
          </cell>
          <cell r="AP210">
            <v>0</v>
          </cell>
          <cell r="AQ210">
            <v>0</v>
          </cell>
          <cell r="AR210">
            <v>0</v>
          </cell>
          <cell r="AS210">
            <v>0</v>
          </cell>
          <cell r="AT210">
            <v>0</v>
          </cell>
          <cell r="AU210">
            <v>0</v>
          </cell>
          <cell r="AV210">
            <v>1.1818181818181817</v>
          </cell>
          <cell r="AW210">
            <v>1.1818181818181817</v>
          </cell>
          <cell r="AX210">
            <v>0</v>
          </cell>
          <cell r="AY210">
            <v>0</v>
          </cell>
          <cell r="AZ210">
            <v>0</v>
          </cell>
          <cell r="BA210">
            <v>0.99236641221374045</v>
          </cell>
          <cell r="BB210">
            <v>41.904761904761905</v>
          </cell>
          <cell r="BC210">
            <v>49.523809523809518</v>
          </cell>
          <cell r="BD210">
            <v>0</v>
          </cell>
          <cell r="BE210">
            <v>0</v>
          </cell>
          <cell r="BF210">
            <v>0</v>
          </cell>
          <cell r="BG210">
            <v>0</v>
          </cell>
          <cell r="BH210">
            <v>0</v>
          </cell>
          <cell r="BI210">
            <v>0</v>
          </cell>
          <cell r="BJ210">
            <v>0</v>
          </cell>
          <cell r="BK210">
            <v>0</v>
          </cell>
          <cell r="BL210">
            <v>2.08733534974359</v>
          </cell>
          <cell r="BM210">
            <v>0</v>
          </cell>
          <cell r="BN210">
            <v>1</v>
          </cell>
          <cell r="BO210">
            <v>1</v>
          </cell>
          <cell r="BP210">
            <v>0</v>
          </cell>
        </row>
        <row r="211">
          <cell r="A211">
            <v>496</v>
          </cell>
          <cell r="B211">
            <v>145237</v>
          </cell>
          <cell r="C211">
            <v>9352213</v>
          </cell>
          <cell r="D211" t="str">
            <v>Rougham Church of England Primary School</v>
          </cell>
          <cell r="E211" t="str">
            <v>Primary</v>
          </cell>
          <cell r="F211" t="str">
            <v>Recoupment Academy</v>
          </cell>
          <cell r="G211">
            <v>1</v>
          </cell>
          <cell r="H211">
            <v>0</v>
          </cell>
          <cell r="I211">
            <v>0</v>
          </cell>
          <cell r="J211">
            <v>7</v>
          </cell>
          <cell r="K211">
            <v>0</v>
          </cell>
          <cell r="L211">
            <v>0</v>
          </cell>
          <cell r="M211">
            <v>0</v>
          </cell>
          <cell r="N211">
            <v>182</v>
          </cell>
          <cell r="O211">
            <v>182</v>
          </cell>
          <cell r="P211">
            <v>24</v>
          </cell>
          <cell r="Q211">
            <v>158</v>
          </cell>
          <cell r="R211">
            <v>0</v>
          </cell>
          <cell r="S211">
            <v>0</v>
          </cell>
          <cell r="T211">
            <v>0</v>
          </cell>
          <cell r="U211">
            <v>0</v>
          </cell>
          <cell r="V211">
            <v>0</v>
          </cell>
          <cell r="W211">
            <v>0</v>
          </cell>
          <cell r="X211">
            <v>0</v>
          </cell>
          <cell r="Y211">
            <v>0</v>
          </cell>
          <cell r="Z211">
            <v>0</v>
          </cell>
          <cell r="AA211">
            <v>182</v>
          </cell>
          <cell r="AB211">
            <v>26</v>
          </cell>
          <cell r="AC211">
            <v>8.0000000000000089</v>
          </cell>
          <cell r="AD211">
            <v>13.698924731182796</v>
          </cell>
          <cell r="AE211">
            <v>0</v>
          </cell>
          <cell r="AF211">
            <v>0</v>
          </cell>
          <cell r="AG211">
            <v>181.00000000000009</v>
          </cell>
          <cell r="AH211">
            <v>0</v>
          </cell>
          <cell r="AI211">
            <v>0.99999999999999911</v>
          </cell>
          <cell r="AJ211">
            <v>0</v>
          </cell>
          <cell r="AK211">
            <v>0</v>
          </cell>
          <cell r="AL211">
            <v>0</v>
          </cell>
          <cell r="AM211">
            <v>0</v>
          </cell>
          <cell r="AN211">
            <v>0</v>
          </cell>
          <cell r="AO211">
            <v>0</v>
          </cell>
          <cell r="AP211">
            <v>0</v>
          </cell>
          <cell r="AQ211">
            <v>0</v>
          </cell>
          <cell r="AR211">
            <v>0</v>
          </cell>
          <cell r="AS211">
            <v>0</v>
          </cell>
          <cell r="AT211">
            <v>0</v>
          </cell>
          <cell r="AU211">
            <v>1.1518987341772147</v>
          </cell>
          <cell r="AV211">
            <v>1.1518987341772147</v>
          </cell>
          <cell r="AW211">
            <v>2.3037974683544364</v>
          </cell>
          <cell r="AX211">
            <v>0</v>
          </cell>
          <cell r="AY211">
            <v>0</v>
          </cell>
          <cell r="AZ211">
            <v>0</v>
          </cell>
          <cell r="BA211">
            <v>1.9569892473118282</v>
          </cell>
          <cell r="BB211">
            <v>35.469387755102041</v>
          </cell>
          <cell r="BC211">
            <v>40.857142857142854</v>
          </cell>
          <cell r="BD211">
            <v>0</v>
          </cell>
          <cell r="BE211">
            <v>0</v>
          </cell>
          <cell r="BF211">
            <v>0</v>
          </cell>
          <cell r="BG211">
            <v>0</v>
          </cell>
          <cell r="BH211">
            <v>0</v>
          </cell>
          <cell r="BI211">
            <v>0</v>
          </cell>
          <cell r="BJ211">
            <v>0</v>
          </cell>
          <cell r="BK211">
            <v>0</v>
          </cell>
          <cell r="BL211">
            <v>2.1271206515384602</v>
          </cell>
          <cell r="BM211">
            <v>0</v>
          </cell>
          <cell r="BN211">
            <v>0</v>
          </cell>
          <cell r="BO211">
            <v>1</v>
          </cell>
          <cell r="BP211">
            <v>0</v>
          </cell>
        </row>
        <row r="212">
          <cell r="A212">
            <v>413</v>
          </cell>
          <cell r="B212">
            <v>145476</v>
          </cell>
          <cell r="C212">
            <v>9352214</v>
          </cell>
          <cell r="D212" t="str">
            <v>Glade Academy</v>
          </cell>
          <cell r="E212" t="str">
            <v>Primary</v>
          </cell>
          <cell r="F212" t="str">
            <v>Recoupment Academy</v>
          </cell>
          <cell r="G212">
            <v>1</v>
          </cell>
          <cell r="H212">
            <v>0</v>
          </cell>
          <cell r="I212">
            <v>0</v>
          </cell>
          <cell r="J212">
            <v>7</v>
          </cell>
          <cell r="K212">
            <v>0</v>
          </cell>
          <cell r="L212">
            <v>0</v>
          </cell>
          <cell r="M212">
            <v>0</v>
          </cell>
          <cell r="N212">
            <v>276</v>
          </cell>
          <cell r="O212">
            <v>276</v>
          </cell>
          <cell r="P212">
            <v>33</v>
          </cell>
          <cell r="Q212">
            <v>243</v>
          </cell>
          <cell r="R212">
            <v>0</v>
          </cell>
          <cell r="S212">
            <v>0</v>
          </cell>
          <cell r="T212">
            <v>0</v>
          </cell>
          <cell r="U212">
            <v>0</v>
          </cell>
          <cell r="V212">
            <v>0</v>
          </cell>
          <cell r="W212">
            <v>0</v>
          </cell>
          <cell r="X212">
            <v>0</v>
          </cell>
          <cell r="Y212">
            <v>0</v>
          </cell>
          <cell r="Z212">
            <v>0</v>
          </cell>
          <cell r="AA212">
            <v>276</v>
          </cell>
          <cell r="AB212">
            <v>39.428571428571431</v>
          </cell>
          <cell r="AC212">
            <v>49.999999999999979</v>
          </cell>
          <cell r="AD212">
            <v>67.510791366906474</v>
          </cell>
          <cell r="AE212">
            <v>0</v>
          </cell>
          <cell r="AF212">
            <v>0</v>
          </cell>
          <cell r="AG212">
            <v>274.99270072992709</v>
          </cell>
          <cell r="AH212">
            <v>0</v>
          </cell>
          <cell r="AI212">
            <v>1.0072992700729926</v>
          </cell>
          <cell r="AJ212">
            <v>0</v>
          </cell>
          <cell r="AK212">
            <v>0</v>
          </cell>
          <cell r="AL212">
            <v>0</v>
          </cell>
          <cell r="AM212">
            <v>0</v>
          </cell>
          <cell r="AN212">
            <v>0</v>
          </cell>
          <cell r="AO212">
            <v>0</v>
          </cell>
          <cell r="AP212">
            <v>0</v>
          </cell>
          <cell r="AQ212">
            <v>0</v>
          </cell>
          <cell r="AR212">
            <v>0</v>
          </cell>
          <cell r="AS212">
            <v>0</v>
          </cell>
          <cell r="AT212">
            <v>0</v>
          </cell>
          <cell r="AU212">
            <v>9.0864197530864264</v>
          </cell>
          <cell r="AV212">
            <v>19.308641975308639</v>
          </cell>
          <cell r="AW212">
            <v>29.530864197530985</v>
          </cell>
          <cell r="AX212">
            <v>0</v>
          </cell>
          <cell r="AY212">
            <v>0</v>
          </cell>
          <cell r="AZ212">
            <v>0</v>
          </cell>
          <cell r="BA212">
            <v>1.985611510791367</v>
          </cell>
          <cell r="BB212">
            <v>85.405857740585773</v>
          </cell>
          <cell r="BC212">
            <v>97.004184100418399</v>
          </cell>
          <cell r="BD212">
            <v>0</v>
          </cell>
          <cell r="BE212">
            <v>0</v>
          </cell>
          <cell r="BF212">
            <v>0</v>
          </cell>
          <cell r="BG212">
            <v>0</v>
          </cell>
          <cell r="BH212">
            <v>0</v>
          </cell>
          <cell r="BI212">
            <v>0</v>
          </cell>
          <cell r="BJ212">
            <v>0</v>
          </cell>
          <cell r="BK212">
            <v>0</v>
          </cell>
          <cell r="BL212">
            <v>0.447817656213018</v>
          </cell>
          <cell r="BM212">
            <v>0</v>
          </cell>
          <cell r="BN212">
            <v>0</v>
          </cell>
          <cell r="BO212">
            <v>1</v>
          </cell>
          <cell r="BP212">
            <v>0</v>
          </cell>
        </row>
        <row r="213">
          <cell r="A213">
            <v>68</v>
          </cell>
          <cell r="B213">
            <v>145559</v>
          </cell>
          <cell r="C213">
            <v>9352215</v>
          </cell>
          <cell r="D213" t="str">
            <v>Roman Hill Primary School</v>
          </cell>
          <cell r="E213" t="str">
            <v>Primary</v>
          </cell>
          <cell r="F213" t="str">
            <v>Recoupment Academy</v>
          </cell>
          <cell r="G213">
            <v>1</v>
          </cell>
          <cell r="H213">
            <v>0</v>
          </cell>
          <cell r="I213">
            <v>0</v>
          </cell>
          <cell r="J213">
            <v>7</v>
          </cell>
          <cell r="K213">
            <v>0</v>
          </cell>
          <cell r="L213">
            <v>0</v>
          </cell>
          <cell r="M213">
            <v>0</v>
          </cell>
          <cell r="N213">
            <v>500</v>
          </cell>
          <cell r="O213">
            <v>500</v>
          </cell>
          <cell r="P213">
            <v>74</v>
          </cell>
          <cell r="Q213">
            <v>426</v>
          </cell>
          <cell r="R213">
            <v>0</v>
          </cell>
          <cell r="S213">
            <v>0</v>
          </cell>
          <cell r="T213">
            <v>0</v>
          </cell>
          <cell r="U213">
            <v>0</v>
          </cell>
          <cell r="V213">
            <v>0</v>
          </cell>
          <cell r="W213">
            <v>0</v>
          </cell>
          <cell r="X213">
            <v>0</v>
          </cell>
          <cell r="Y213">
            <v>0</v>
          </cell>
          <cell r="Z213">
            <v>0</v>
          </cell>
          <cell r="AA213">
            <v>500</v>
          </cell>
          <cell r="AB213">
            <v>71.428571428571431</v>
          </cell>
          <cell r="AC213">
            <v>239</v>
          </cell>
          <cell r="AD213">
            <v>241.23711340206185</v>
          </cell>
          <cell r="AE213">
            <v>0</v>
          </cell>
          <cell r="AF213">
            <v>0</v>
          </cell>
          <cell r="AG213">
            <v>35.070140280561105</v>
          </cell>
          <cell r="AH213">
            <v>6.0120240480962002</v>
          </cell>
          <cell r="AI213">
            <v>3.0060120240480948</v>
          </cell>
          <cell r="AJ213">
            <v>25.050100200400799</v>
          </cell>
          <cell r="AK213">
            <v>148.296593186373</v>
          </cell>
          <cell r="AL213">
            <v>97.194388777555005</v>
          </cell>
          <cell r="AM213">
            <v>185.370741482966</v>
          </cell>
          <cell r="AN213">
            <v>0</v>
          </cell>
          <cell r="AO213">
            <v>0</v>
          </cell>
          <cell r="AP213">
            <v>0</v>
          </cell>
          <cell r="AQ213">
            <v>0</v>
          </cell>
          <cell r="AR213">
            <v>0</v>
          </cell>
          <cell r="AS213">
            <v>0</v>
          </cell>
          <cell r="AT213">
            <v>0</v>
          </cell>
          <cell r="AU213">
            <v>5.8962264150943495</v>
          </cell>
          <cell r="AV213">
            <v>10.6132075471698</v>
          </cell>
          <cell r="AW213">
            <v>15.3301886792453</v>
          </cell>
          <cell r="AX213">
            <v>0</v>
          </cell>
          <cell r="AY213">
            <v>0</v>
          </cell>
          <cell r="AZ213">
            <v>0</v>
          </cell>
          <cell r="BA213">
            <v>6.1855670103092777</v>
          </cell>
          <cell r="BB213">
            <v>123.02147971360382</v>
          </cell>
          <cell r="BC213">
            <v>144.39140811455846</v>
          </cell>
          <cell r="BD213">
            <v>0</v>
          </cell>
          <cell r="BE213">
            <v>0</v>
          </cell>
          <cell r="BF213">
            <v>0</v>
          </cell>
          <cell r="BG213">
            <v>0</v>
          </cell>
          <cell r="BH213">
            <v>0</v>
          </cell>
          <cell r="BI213">
            <v>0</v>
          </cell>
          <cell r="BJ213">
            <v>0</v>
          </cell>
          <cell r="BK213">
            <v>0</v>
          </cell>
          <cell r="BL213">
            <v>0.51685766894586904</v>
          </cell>
          <cell r="BM213">
            <v>0</v>
          </cell>
          <cell r="BN213">
            <v>0</v>
          </cell>
          <cell r="BO213">
            <v>1</v>
          </cell>
          <cell r="BP213">
            <v>0</v>
          </cell>
        </row>
        <row r="214">
          <cell r="A214">
            <v>476</v>
          </cell>
          <cell r="B214">
            <v>145277</v>
          </cell>
          <cell r="C214">
            <v>9352216</v>
          </cell>
          <cell r="D214" t="str">
            <v>West Row Academy</v>
          </cell>
          <cell r="E214" t="str">
            <v>Primary</v>
          </cell>
          <cell r="F214" t="str">
            <v>Recoupment Academy</v>
          </cell>
          <cell r="G214">
            <v>1</v>
          </cell>
          <cell r="H214">
            <v>0</v>
          </cell>
          <cell r="I214">
            <v>0</v>
          </cell>
          <cell r="J214">
            <v>7</v>
          </cell>
          <cell r="K214">
            <v>0</v>
          </cell>
          <cell r="L214">
            <v>0</v>
          </cell>
          <cell r="M214">
            <v>0</v>
          </cell>
          <cell r="N214">
            <v>223</v>
          </cell>
          <cell r="O214">
            <v>223</v>
          </cell>
          <cell r="P214">
            <v>31</v>
          </cell>
          <cell r="Q214">
            <v>192</v>
          </cell>
          <cell r="R214">
            <v>0</v>
          </cell>
          <cell r="S214">
            <v>0</v>
          </cell>
          <cell r="T214">
            <v>0</v>
          </cell>
          <cell r="U214">
            <v>0</v>
          </cell>
          <cell r="V214">
            <v>0</v>
          </cell>
          <cell r="W214">
            <v>0</v>
          </cell>
          <cell r="X214">
            <v>0</v>
          </cell>
          <cell r="Y214">
            <v>0</v>
          </cell>
          <cell r="Z214">
            <v>0</v>
          </cell>
          <cell r="AA214">
            <v>223</v>
          </cell>
          <cell r="AB214">
            <v>31.857142857142858</v>
          </cell>
          <cell r="AC214">
            <v>19.999999999999996</v>
          </cell>
          <cell r="AD214">
            <v>26.879464285714285</v>
          </cell>
          <cell r="AE214">
            <v>0</v>
          </cell>
          <cell r="AF214">
            <v>0</v>
          </cell>
          <cell r="AG214">
            <v>202.90990990990994</v>
          </cell>
          <cell r="AH214">
            <v>0</v>
          </cell>
          <cell r="AI214">
            <v>20.090090090090094</v>
          </cell>
          <cell r="AJ214">
            <v>0</v>
          </cell>
          <cell r="AK214">
            <v>0</v>
          </cell>
          <cell r="AL214">
            <v>0</v>
          </cell>
          <cell r="AM214">
            <v>0</v>
          </cell>
          <cell r="AN214">
            <v>0</v>
          </cell>
          <cell r="AO214">
            <v>0</v>
          </cell>
          <cell r="AP214">
            <v>0</v>
          </cell>
          <cell r="AQ214">
            <v>0</v>
          </cell>
          <cell r="AR214">
            <v>0</v>
          </cell>
          <cell r="AS214">
            <v>0</v>
          </cell>
          <cell r="AT214">
            <v>0</v>
          </cell>
          <cell r="AU214">
            <v>0</v>
          </cell>
          <cell r="AV214">
            <v>1.1675392670157072</v>
          </cell>
          <cell r="AW214">
            <v>2.3350785340314193</v>
          </cell>
          <cell r="AX214">
            <v>0</v>
          </cell>
          <cell r="AY214">
            <v>0</v>
          </cell>
          <cell r="AZ214">
            <v>0</v>
          </cell>
          <cell r="BA214">
            <v>0</v>
          </cell>
          <cell r="BB214">
            <v>65.142857142857139</v>
          </cell>
          <cell r="BC214">
            <v>75.660714285714278</v>
          </cell>
          <cell r="BD214">
            <v>0</v>
          </cell>
          <cell r="BE214">
            <v>0</v>
          </cell>
          <cell r="BF214">
            <v>0</v>
          </cell>
          <cell r="BG214">
            <v>0</v>
          </cell>
          <cell r="BH214">
            <v>0</v>
          </cell>
          <cell r="BI214">
            <v>0</v>
          </cell>
          <cell r="BJ214">
            <v>0</v>
          </cell>
          <cell r="BK214">
            <v>0</v>
          </cell>
          <cell r="BL214">
            <v>1.17292269012346</v>
          </cell>
          <cell r="BM214">
            <v>0</v>
          </cell>
          <cell r="BN214">
            <v>0</v>
          </cell>
          <cell r="BO214">
            <v>1</v>
          </cell>
          <cell r="BP214">
            <v>0</v>
          </cell>
        </row>
        <row r="215">
          <cell r="A215">
            <v>269</v>
          </cell>
          <cell r="B215">
            <v>145851</v>
          </cell>
          <cell r="C215">
            <v>9352217</v>
          </cell>
          <cell r="D215" t="str">
            <v>Morland Church of England Primary School</v>
          </cell>
          <cell r="E215" t="str">
            <v>Primary</v>
          </cell>
          <cell r="F215" t="str">
            <v>Recoupment Academy</v>
          </cell>
          <cell r="G215">
            <v>1</v>
          </cell>
          <cell r="H215">
            <v>0</v>
          </cell>
          <cell r="I215">
            <v>0</v>
          </cell>
          <cell r="J215">
            <v>7</v>
          </cell>
          <cell r="K215">
            <v>0</v>
          </cell>
          <cell r="L215">
            <v>0</v>
          </cell>
          <cell r="M215">
            <v>0</v>
          </cell>
          <cell r="N215">
            <v>373</v>
          </cell>
          <cell r="O215">
            <v>373</v>
          </cell>
          <cell r="P215">
            <v>56</v>
          </cell>
          <cell r="Q215">
            <v>317</v>
          </cell>
          <cell r="R215">
            <v>0</v>
          </cell>
          <cell r="S215">
            <v>0</v>
          </cell>
          <cell r="T215">
            <v>0</v>
          </cell>
          <cell r="U215">
            <v>0</v>
          </cell>
          <cell r="V215">
            <v>0</v>
          </cell>
          <cell r="W215">
            <v>0</v>
          </cell>
          <cell r="X215">
            <v>0</v>
          </cell>
          <cell r="Y215">
            <v>0</v>
          </cell>
          <cell r="Z215">
            <v>0</v>
          </cell>
          <cell r="AA215">
            <v>373</v>
          </cell>
          <cell r="AB215">
            <v>53.285714285714285</v>
          </cell>
          <cell r="AC215">
            <v>123.9999999999999</v>
          </cell>
          <cell r="AD215">
            <v>130.70080862533692</v>
          </cell>
          <cell r="AE215">
            <v>0</v>
          </cell>
          <cell r="AF215">
            <v>0</v>
          </cell>
          <cell r="AG215">
            <v>82.000000000000071</v>
          </cell>
          <cell r="AH215">
            <v>3</v>
          </cell>
          <cell r="AI215">
            <v>13.000000000000005</v>
          </cell>
          <cell r="AJ215">
            <v>216.00000000000003</v>
          </cell>
          <cell r="AK215">
            <v>57.000000000000099</v>
          </cell>
          <cell r="AL215">
            <v>2.0000000000000013</v>
          </cell>
          <cell r="AM215">
            <v>0</v>
          </cell>
          <cell r="AN215">
            <v>0</v>
          </cell>
          <cell r="AO215">
            <v>0</v>
          </cell>
          <cell r="AP215">
            <v>0</v>
          </cell>
          <cell r="AQ215">
            <v>0</v>
          </cell>
          <cell r="AR215">
            <v>0</v>
          </cell>
          <cell r="AS215">
            <v>0</v>
          </cell>
          <cell r="AT215">
            <v>0</v>
          </cell>
          <cell r="AU215">
            <v>10.623417721518969</v>
          </cell>
          <cell r="AV215">
            <v>16.525316455696192</v>
          </cell>
          <cell r="AW215">
            <v>18.8860759493671</v>
          </cell>
          <cell r="AX215">
            <v>0</v>
          </cell>
          <cell r="AY215">
            <v>0</v>
          </cell>
          <cell r="AZ215">
            <v>0</v>
          </cell>
          <cell r="BA215">
            <v>0</v>
          </cell>
          <cell r="BB215">
            <v>148.42809364548495</v>
          </cell>
          <cell r="BC215">
            <v>174.64882943143814</v>
          </cell>
          <cell r="BD215">
            <v>0</v>
          </cell>
          <cell r="BE215">
            <v>0</v>
          </cell>
          <cell r="BF215">
            <v>0</v>
          </cell>
          <cell r="BG215">
            <v>0</v>
          </cell>
          <cell r="BH215">
            <v>0</v>
          </cell>
          <cell r="BI215">
            <v>0</v>
          </cell>
          <cell r="BJ215">
            <v>0</v>
          </cell>
          <cell r="BK215">
            <v>0</v>
          </cell>
          <cell r="BL215">
            <v>0.32368802757201598</v>
          </cell>
          <cell r="BM215">
            <v>0</v>
          </cell>
          <cell r="BN215">
            <v>0</v>
          </cell>
          <cell r="BO215">
            <v>1</v>
          </cell>
          <cell r="BP215">
            <v>0</v>
          </cell>
        </row>
        <row r="216">
          <cell r="A216">
            <v>425</v>
          </cell>
          <cell r="B216">
            <v>145698</v>
          </cell>
          <cell r="C216">
            <v>9352220</v>
          </cell>
          <cell r="D216" t="str">
            <v>Abbots Green Primary Academy</v>
          </cell>
          <cell r="E216" t="str">
            <v>Primary</v>
          </cell>
          <cell r="F216" t="str">
            <v>Recoupment Academy</v>
          </cell>
          <cell r="G216">
            <v>1</v>
          </cell>
          <cell r="H216">
            <v>0</v>
          </cell>
          <cell r="I216">
            <v>0</v>
          </cell>
          <cell r="J216">
            <v>7</v>
          </cell>
          <cell r="K216">
            <v>0</v>
          </cell>
          <cell r="L216">
            <v>0</v>
          </cell>
          <cell r="M216">
            <v>0</v>
          </cell>
          <cell r="N216">
            <v>421</v>
          </cell>
          <cell r="O216">
            <v>421</v>
          </cell>
          <cell r="P216">
            <v>65</v>
          </cell>
          <cell r="Q216">
            <v>356</v>
          </cell>
          <cell r="R216">
            <v>0</v>
          </cell>
          <cell r="S216">
            <v>0</v>
          </cell>
          <cell r="T216">
            <v>0</v>
          </cell>
          <cell r="U216">
            <v>0</v>
          </cell>
          <cell r="V216">
            <v>0</v>
          </cell>
          <cell r="W216">
            <v>0</v>
          </cell>
          <cell r="X216">
            <v>0</v>
          </cell>
          <cell r="Y216">
            <v>0</v>
          </cell>
          <cell r="Z216">
            <v>0</v>
          </cell>
          <cell r="AA216">
            <v>421</v>
          </cell>
          <cell r="AB216">
            <v>60.142857142857146</v>
          </cell>
          <cell r="AC216">
            <v>48.000000000000128</v>
          </cell>
          <cell r="AD216">
            <v>55.313868613138688</v>
          </cell>
          <cell r="AE216">
            <v>0</v>
          </cell>
          <cell r="AF216">
            <v>0</v>
          </cell>
          <cell r="AG216">
            <v>407.96904761904761</v>
          </cell>
          <cell r="AH216">
            <v>6.0142857142857196</v>
          </cell>
          <cell r="AI216">
            <v>7.0166666666666808</v>
          </cell>
          <cell r="AJ216">
            <v>0</v>
          </cell>
          <cell r="AK216">
            <v>0</v>
          </cell>
          <cell r="AL216">
            <v>0</v>
          </cell>
          <cell r="AM216">
            <v>0</v>
          </cell>
          <cell r="AN216">
            <v>0</v>
          </cell>
          <cell r="AO216">
            <v>0</v>
          </cell>
          <cell r="AP216">
            <v>0</v>
          </cell>
          <cell r="AQ216">
            <v>0</v>
          </cell>
          <cell r="AR216">
            <v>0</v>
          </cell>
          <cell r="AS216">
            <v>0</v>
          </cell>
          <cell r="AT216">
            <v>0</v>
          </cell>
          <cell r="AU216">
            <v>7.095505617977544</v>
          </cell>
          <cell r="AV216">
            <v>17.738764044943839</v>
          </cell>
          <cell r="AW216">
            <v>18.921348314606742</v>
          </cell>
          <cell r="AX216">
            <v>0</v>
          </cell>
          <cell r="AY216">
            <v>0</v>
          </cell>
          <cell r="AZ216">
            <v>0</v>
          </cell>
          <cell r="BA216">
            <v>1.024330900243309</v>
          </cell>
          <cell r="BB216">
            <v>105.20597014925373</v>
          </cell>
          <cell r="BC216">
            <v>124.41492537313432</v>
          </cell>
          <cell r="BD216">
            <v>0</v>
          </cell>
          <cell r="BE216">
            <v>0</v>
          </cell>
          <cell r="BF216">
            <v>0</v>
          </cell>
          <cell r="BG216">
            <v>0</v>
          </cell>
          <cell r="BH216">
            <v>0</v>
          </cell>
          <cell r="BI216">
            <v>0</v>
          </cell>
          <cell r="BJ216">
            <v>0</v>
          </cell>
          <cell r="BK216">
            <v>0</v>
          </cell>
          <cell r="BL216">
            <v>0.69573808761904798</v>
          </cell>
          <cell r="BM216">
            <v>0</v>
          </cell>
          <cell r="BN216">
            <v>0</v>
          </cell>
          <cell r="BO216">
            <v>1</v>
          </cell>
          <cell r="BP216">
            <v>0</v>
          </cell>
        </row>
        <row r="217">
          <cell r="A217">
            <v>328</v>
          </cell>
          <cell r="B217">
            <v>145979</v>
          </cell>
          <cell r="C217">
            <v>9352221</v>
          </cell>
          <cell r="D217" t="str">
            <v>Stutton Church of England Primary School</v>
          </cell>
          <cell r="E217" t="str">
            <v>Primary</v>
          </cell>
          <cell r="F217" t="str">
            <v>Recoupment Academy</v>
          </cell>
          <cell r="G217">
            <v>1</v>
          </cell>
          <cell r="H217">
            <v>0</v>
          </cell>
          <cell r="I217">
            <v>0</v>
          </cell>
          <cell r="J217">
            <v>7</v>
          </cell>
          <cell r="K217">
            <v>0</v>
          </cell>
          <cell r="L217">
            <v>0</v>
          </cell>
          <cell r="M217">
            <v>0</v>
          </cell>
          <cell r="N217">
            <v>64</v>
          </cell>
          <cell r="O217">
            <v>64</v>
          </cell>
          <cell r="P217">
            <v>12</v>
          </cell>
          <cell r="Q217">
            <v>52</v>
          </cell>
          <cell r="R217">
            <v>0</v>
          </cell>
          <cell r="S217">
            <v>0</v>
          </cell>
          <cell r="T217">
            <v>0</v>
          </cell>
          <cell r="U217">
            <v>0</v>
          </cell>
          <cell r="V217">
            <v>0</v>
          </cell>
          <cell r="W217">
            <v>0</v>
          </cell>
          <cell r="X217">
            <v>0</v>
          </cell>
          <cell r="Y217">
            <v>0</v>
          </cell>
          <cell r="Z217">
            <v>0</v>
          </cell>
          <cell r="AA217">
            <v>64</v>
          </cell>
          <cell r="AB217">
            <v>9.1428571428571423</v>
          </cell>
          <cell r="AC217">
            <v>12</v>
          </cell>
          <cell r="AD217">
            <v>12</v>
          </cell>
          <cell r="AE217">
            <v>0</v>
          </cell>
          <cell r="AF217">
            <v>0</v>
          </cell>
          <cell r="AG217">
            <v>56</v>
          </cell>
          <cell r="AH217">
            <v>0</v>
          </cell>
          <cell r="AI217">
            <v>3</v>
          </cell>
          <cell r="AJ217">
            <v>0</v>
          </cell>
          <cell r="AK217">
            <v>4</v>
          </cell>
          <cell r="AL217">
            <v>1</v>
          </cell>
          <cell r="AM217">
            <v>0</v>
          </cell>
          <cell r="AN217">
            <v>0</v>
          </cell>
          <cell r="AO217">
            <v>0</v>
          </cell>
          <cell r="AP217">
            <v>0</v>
          </cell>
          <cell r="AQ217">
            <v>0</v>
          </cell>
          <cell r="AR217">
            <v>0</v>
          </cell>
          <cell r="AS217">
            <v>0</v>
          </cell>
          <cell r="AT217">
            <v>0</v>
          </cell>
          <cell r="AU217">
            <v>0</v>
          </cell>
          <cell r="AV217">
            <v>1.2307692307692288</v>
          </cell>
          <cell r="AW217">
            <v>1.2307692307692288</v>
          </cell>
          <cell r="AX217">
            <v>0</v>
          </cell>
          <cell r="AY217">
            <v>0</v>
          </cell>
          <cell r="AZ217">
            <v>0</v>
          </cell>
          <cell r="BA217">
            <v>0</v>
          </cell>
          <cell r="BB217">
            <v>13.866666666666667</v>
          </cell>
          <cell r="BC217">
            <v>17.066666666666666</v>
          </cell>
          <cell r="BD217">
            <v>0</v>
          </cell>
          <cell r="BE217">
            <v>0</v>
          </cell>
          <cell r="BF217">
            <v>0</v>
          </cell>
          <cell r="BG217">
            <v>0</v>
          </cell>
          <cell r="BH217">
            <v>0</v>
          </cell>
          <cell r="BI217">
            <v>0</v>
          </cell>
          <cell r="BJ217">
            <v>1.1600000000000001</v>
          </cell>
          <cell r="BK217">
            <v>0</v>
          </cell>
          <cell r="BL217">
            <v>1.3440996220588199</v>
          </cell>
          <cell r="BM217">
            <v>0</v>
          </cell>
          <cell r="BN217">
            <v>0</v>
          </cell>
          <cell r="BO217">
            <v>1</v>
          </cell>
          <cell r="BP217">
            <v>0</v>
          </cell>
        </row>
        <row r="218">
          <cell r="A218">
            <v>481</v>
          </cell>
          <cell r="B218">
            <v>146086</v>
          </cell>
          <cell r="C218">
            <v>9352222</v>
          </cell>
          <cell r="D218" t="str">
            <v>All Saints Church of England Primary School, Newmarket</v>
          </cell>
          <cell r="E218" t="str">
            <v>Primary</v>
          </cell>
          <cell r="F218" t="str">
            <v>Recoupment Academy</v>
          </cell>
          <cell r="G218">
            <v>1</v>
          </cell>
          <cell r="H218">
            <v>0</v>
          </cell>
          <cell r="I218">
            <v>0</v>
          </cell>
          <cell r="J218">
            <v>7</v>
          </cell>
          <cell r="K218">
            <v>0</v>
          </cell>
          <cell r="L218">
            <v>0</v>
          </cell>
          <cell r="M218">
            <v>0</v>
          </cell>
          <cell r="N218">
            <v>189</v>
          </cell>
          <cell r="O218">
            <v>189</v>
          </cell>
          <cell r="P218">
            <v>30</v>
          </cell>
          <cell r="Q218">
            <v>159</v>
          </cell>
          <cell r="R218">
            <v>0</v>
          </cell>
          <cell r="S218">
            <v>0</v>
          </cell>
          <cell r="T218">
            <v>0</v>
          </cell>
          <cell r="U218">
            <v>0</v>
          </cell>
          <cell r="V218">
            <v>0</v>
          </cell>
          <cell r="W218">
            <v>0</v>
          </cell>
          <cell r="X218">
            <v>0</v>
          </cell>
          <cell r="Y218">
            <v>0</v>
          </cell>
          <cell r="Z218">
            <v>0</v>
          </cell>
          <cell r="AA218">
            <v>189</v>
          </cell>
          <cell r="AB218">
            <v>27</v>
          </cell>
          <cell r="AC218">
            <v>34.999999999999964</v>
          </cell>
          <cell r="AD218">
            <v>36.45685279187817</v>
          </cell>
          <cell r="AE218">
            <v>0</v>
          </cell>
          <cell r="AF218">
            <v>0</v>
          </cell>
          <cell r="AG218">
            <v>168.99999999999997</v>
          </cell>
          <cell r="AH218">
            <v>20.000000000000032</v>
          </cell>
          <cell r="AI218">
            <v>0</v>
          </cell>
          <cell r="AJ218">
            <v>0</v>
          </cell>
          <cell r="AK218">
            <v>0</v>
          </cell>
          <cell r="AL218">
            <v>0</v>
          </cell>
          <cell r="AM218">
            <v>0</v>
          </cell>
          <cell r="AN218">
            <v>0</v>
          </cell>
          <cell r="AO218">
            <v>0</v>
          </cell>
          <cell r="AP218">
            <v>0</v>
          </cell>
          <cell r="AQ218">
            <v>0</v>
          </cell>
          <cell r="AR218">
            <v>0</v>
          </cell>
          <cell r="AS218">
            <v>0</v>
          </cell>
          <cell r="AT218">
            <v>0</v>
          </cell>
          <cell r="AU218">
            <v>23.773584905660456</v>
          </cell>
          <cell r="AV218">
            <v>36.849056603773683</v>
          </cell>
          <cell r="AW218">
            <v>49.924528301886717</v>
          </cell>
          <cell r="AX218">
            <v>0</v>
          </cell>
          <cell r="AY218">
            <v>0</v>
          </cell>
          <cell r="AZ218">
            <v>0</v>
          </cell>
          <cell r="BA218">
            <v>0</v>
          </cell>
          <cell r="BB218">
            <v>53</v>
          </cell>
          <cell r="BC218">
            <v>63</v>
          </cell>
          <cell r="BD218">
            <v>0</v>
          </cell>
          <cell r="BE218">
            <v>0</v>
          </cell>
          <cell r="BF218">
            <v>0</v>
          </cell>
          <cell r="BG218">
            <v>0</v>
          </cell>
          <cell r="BH218">
            <v>0</v>
          </cell>
          <cell r="BI218">
            <v>0</v>
          </cell>
          <cell r="BJ218">
            <v>7.660000000000089</v>
          </cell>
          <cell r="BK218">
            <v>0</v>
          </cell>
          <cell r="BL218">
            <v>0.391235621276596</v>
          </cell>
          <cell r="BM218">
            <v>0</v>
          </cell>
          <cell r="BN218">
            <v>0</v>
          </cell>
          <cell r="BO218">
            <v>1</v>
          </cell>
          <cell r="BP218">
            <v>0</v>
          </cell>
        </row>
        <row r="219">
          <cell r="A219">
            <v>322</v>
          </cell>
          <cell r="B219">
            <v>146271</v>
          </cell>
          <cell r="C219">
            <v>9352223</v>
          </cell>
          <cell r="D219" t="str">
            <v>Shotley Community Primary School</v>
          </cell>
          <cell r="E219" t="str">
            <v>Primary</v>
          </cell>
          <cell r="F219" t="str">
            <v>Recoupment Academy</v>
          </cell>
          <cell r="G219">
            <v>1</v>
          </cell>
          <cell r="H219">
            <v>0</v>
          </cell>
          <cell r="I219">
            <v>0</v>
          </cell>
          <cell r="J219">
            <v>7</v>
          </cell>
          <cell r="K219">
            <v>0</v>
          </cell>
          <cell r="L219">
            <v>0</v>
          </cell>
          <cell r="M219">
            <v>0</v>
          </cell>
          <cell r="N219">
            <v>148</v>
          </cell>
          <cell r="O219">
            <v>148</v>
          </cell>
          <cell r="P219">
            <v>21</v>
          </cell>
          <cell r="Q219">
            <v>127</v>
          </cell>
          <cell r="R219">
            <v>0</v>
          </cell>
          <cell r="S219">
            <v>0</v>
          </cell>
          <cell r="T219">
            <v>0</v>
          </cell>
          <cell r="U219">
            <v>0</v>
          </cell>
          <cell r="V219">
            <v>0</v>
          </cell>
          <cell r="W219">
            <v>0</v>
          </cell>
          <cell r="X219">
            <v>0</v>
          </cell>
          <cell r="Y219">
            <v>0</v>
          </cell>
          <cell r="Z219">
            <v>0</v>
          </cell>
          <cell r="AA219">
            <v>148</v>
          </cell>
          <cell r="AB219">
            <v>21.142857142857142</v>
          </cell>
          <cell r="AC219">
            <v>26.999999999999936</v>
          </cell>
          <cell r="AD219">
            <v>28.805369127516776</v>
          </cell>
          <cell r="AE219">
            <v>0</v>
          </cell>
          <cell r="AF219">
            <v>0</v>
          </cell>
          <cell r="AG219">
            <v>146.99319727891162</v>
          </cell>
          <cell r="AH219">
            <v>0</v>
          </cell>
          <cell r="AI219">
            <v>0</v>
          </cell>
          <cell r="AJ219">
            <v>1.0068027210884347</v>
          </cell>
          <cell r="AK219">
            <v>0</v>
          </cell>
          <cell r="AL219">
            <v>0</v>
          </cell>
          <cell r="AM219">
            <v>0</v>
          </cell>
          <cell r="AN219">
            <v>0</v>
          </cell>
          <cell r="AO219">
            <v>0</v>
          </cell>
          <cell r="AP219">
            <v>0</v>
          </cell>
          <cell r="AQ219">
            <v>0</v>
          </cell>
          <cell r="AR219">
            <v>0</v>
          </cell>
          <cell r="AS219">
            <v>0</v>
          </cell>
          <cell r="AT219">
            <v>0</v>
          </cell>
          <cell r="AU219">
            <v>0</v>
          </cell>
          <cell r="AV219">
            <v>1.165354330708662</v>
          </cell>
          <cell r="AW219">
            <v>1.165354330708662</v>
          </cell>
          <cell r="AX219">
            <v>0</v>
          </cell>
          <cell r="AY219">
            <v>0</v>
          </cell>
          <cell r="AZ219">
            <v>0</v>
          </cell>
          <cell r="BA219">
            <v>0</v>
          </cell>
          <cell r="BB219">
            <v>31.022900763358777</v>
          </cell>
          <cell r="BC219">
            <v>36.152671755725187</v>
          </cell>
          <cell r="BD219">
            <v>0</v>
          </cell>
          <cell r="BE219">
            <v>0</v>
          </cell>
          <cell r="BF219">
            <v>0</v>
          </cell>
          <cell r="BG219">
            <v>0</v>
          </cell>
          <cell r="BH219">
            <v>0</v>
          </cell>
          <cell r="BI219">
            <v>0</v>
          </cell>
          <cell r="BJ219">
            <v>0</v>
          </cell>
          <cell r="BK219">
            <v>0</v>
          </cell>
          <cell r="BL219">
            <v>1.79606335897436</v>
          </cell>
          <cell r="BM219">
            <v>0</v>
          </cell>
          <cell r="BN219">
            <v>0</v>
          </cell>
          <cell r="BO219">
            <v>1</v>
          </cell>
          <cell r="BP219">
            <v>0</v>
          </cell>
        </row>
        <row r="220">
          <cell r="A220">
            <v>417</v>
          </cell>
          <cell r="B220">
            <v>146280</v>
          </cell>
          <cell r="C220">
            <v>9352224</v>
          </cell>
          <cell r="D220" t="str">
            <v>Howard Primary School</v>
          </cell>
          <cell r="E220" t="str">
            <v>Primary</v>
          </cell>
          <cell r="F220" t="str">
            <v>Recoupment Academy</v>
          </cell>
          <cell r="G220">
            <v>1</v>
          </cell>
          <cell r="H220">
            <v>0</v>
          </cell>
          <cell r="I220">
            <v>0</v>
          </cell>
          <cell r="J220">
            <v>7</v>
          </cell>
          <cell r="K220">
            <v>0</v>
          </cell>
          <cell r="L220">
            <v>0</v>
          </cell>
          <cell r="M220">
            <v>0</v>
          </cell>
          <cell r="N220">
            <v>133</v>
          </cell>
          <cell r="O220">
            <v>133</v>
          </cell>
          <cell r="P220">
            <v>12</v>
          </cell>
          <cell r="Q220">
            <v>121</v>
          </cell>
          <cell r="R220">
            <v>0</v>
          </cell>
          <cell r="S220">
            <v>0</v>
          </cell>
          <cell r="T220">
            <v>0</v>
          </cell>
          <cell r="U220">
            <v>0</v>
          </cell>
          <cell r="V220">
            <v>0</v>
          </cell>
          <cell r="W220">
            <v>0</v>
          </cell>
          <cell r="X220">
            <v>0</v>
          </cell>
          <cell r="Y220">
            <v>0</v>
          </cell>
          <cell r="Z220">
            <v>0</v>
          </cell>
          <cell r="AA220">
            <v>133</v>
          </cell>
          <cell r="AB220">
            <v>19</v>
          </cell>
          <cell r="AC220">
            <v>40.99999999999995</v>
          </cell>
          <cell r="AD220">
            <v>47.628378378378379</v>
          </cell>
          <cell r="AE220">
            <v>0</v>
          </cell>
          <cell r="AF220">
            <v>0</v>
          </cell>
          <cell r="AG220">
            <v>41.310606060606112</v>
          </cell>
          <cell r="AH220">
            <v>44.333333333333286</v>
          </cell>
          <cell r="AI220">
            <v>47.356060606060602</v>
          </cell>
          <cell r="AJ220">
            <v>0</v>
          </cell>
          <cell r="AK220">
            <v>0</v>
          </cell>
          <cell r="AL220">
            <v>0</v>
          </cell>
          <cell r="AM220">
            <v>0</v>
          </cell>
          <cell r="AN220">
            <v>0</v>
          </cell>
          <cell r="AO220">
            <v>0</v>
          </cell>
          <cell r="AP220">
            <v>0</v>
          </cell>
          <cell r="AQ220">
            <v>0</v>
          </cell>
          <cell r="AR220">
            <v>0</v>
          </cell>
          <cell r="AS220">
            <v>0</v>
          </cell>
          <cell r="AT220">
            <v>0</v>
          </cell>
          <cell r="AU220">
            <v>4.3966942148760308</v>
          </cell>
          <cell r="AV220">
            <v>7.69421487603306</v>
          </cell>
          <cell r="AW220">
            <v>9.8925619834710741</v>
          </cell>
          <cell r="AX220">
            <v>0</v>
          </cell>
          <cell r="AY220">
            <v>0</v>
          </cell>
          <cell r="AZ220">
            <v>0</v>
          </cell>
          <cell r="BA220">
            <v>3.5945945945945947</v>
          </cell>
          <cell r="BB220">
            <v>49.452173913043481</v>
          </cell>
          <cell r="BC220">
            <v>54.356521739130436</v>
          </cell>
          <cell r="BD220">
            <v>0</v>
          </cell>
          <cell r="BE220">
            <v>0</v>
          </cell>
          <cell r="BF220">
            <v>0</v>
          </cell>
          <cell r="BG220">
            <v>0</v>
          </cell>
          <cell r="BH220">
            <v>0</v>
          </cell>
          <cell r="BI220">
            <v>0</v>
          </cell>
          <cell r="BJ220">
            <v>0</v>
          </cell>
          <cell r="BK220">
            <v>0</v>
          </cell>
          <cell r="BL220">
            <v>0.83185318551587295</v>
          </cell>
          <cell r="BM220">
            <v>0</v>
          </cell>
          <cell r="BN220">
            <v>0</v>
          </cell>
          <cell r="BO220">
            <v>1</v>
          </cell>
          <cell r="BP220">
            <v>0</v>
          </cell>
        </row>
        <row r="221">
          <cell r="A221">
            <v>250</v>
          </cell>
          <cell r="B221">
            <v>146323</v>
          </cell>
          <cell r="C221">
            <v>9352225</v>
          </cell>
          <cell r="D221" t="str">
            <v>Britannia Primary School and Nursery</v>
          </cell>
          <cell r="E221" t="str">
            <v>Primary</v>
          </cell>
          <cell r="F221" t="str">
            <v>Recoupment Academy</v>
          </cell>
          <cell r="G221">
            <v>1</v>
          </cell>
          <cell r="H221">
            <v>0</v>
          </cell>
          <cell r="I221">
            <v>0</v>
          </cell>
          <cell r="J221">
            <v>7</v>
          </cell>
          <cell r="K221">
            <v>0</v>
          </cell>
          <cell r="L221">
            <v>0</v>
          </cell>
          <cell r="M221">
            <v>0</v>
          </cell>
          <cell r="N221">
            <v>622</v>
          </cell>
          <cell r="O221">
            <v>622</v>
          </cell>
          <cell r="P221">
            <v>90</v>
          </cell>
          <cell r="Q221">
            <v>532</v>
          </cell>
          <cell r="R221">
            <v>0</v>
          </cell>
          <cell r="S221">
            <v>0</v>
          </cell>
          <cell r="T221">
            <v>0</v>
          </cell>
          <cell r="U221">
            <v>0</v>
          </cell>
          <cell r="V221">
            <v>0</v>
          </cell>
          <cell r="W221">
            <v>0</v>
          </cell>
          <cell r="X221">
            <v>0</v>
          </cell>
          <cell r="Y221">
            <v>0</v>
          </cell>
          <cell r="Z221">
            <v>0</v>
          </cell>
          <cell r="AA221">
            <v>622</v>
          </cell>
          <cell r="AB221">
            <v>88.857142857142861</v>
          </cell>
          <cell r="AC221">
            <v>60.999999999999986</v>
          </cell>
          <cell r="AD221">
            <v>71.425837320574161</v>
          </cell>
          <cell r="AE221">
            <v>0</v>
          </cell>
          <cell r="AF221">
            <v>0</v>
          </cell>
          <cell r="AG221">
            <v>581.93558776167458</v>
          </cell>
          <cell r="AH221">
            <v>15.024154589371996</v>
          </cell>
          <cell r="AI221">
            <v>8.0128824476650813</v>
          </cell>
          <cell r="AJ221">
            <v>10.016103059581352</v>
          </cell>
          <cell r="AK221">
            <v>7.0112721417069146</v>
          </cell>
          <cell r="AL221">
            <v>0</v>
          </cell>
          <cell r="AM221">
            <v>0</v>
          </cell>
          <cell r="AN221">
            <v>0</v>
          </cell>
          <cell r="AO221">
            <v>0</v>
          </cell>
          <cell r="AP221">
            <v>0</v>
          </cell>
          <cell r="AQ221">
            <v>0</v>
          </cell>
          <cell r="AR221">
            <v>0</v>
          </cell>
          <cell r="AS221">
            <v>0</v>
          </cell>
          <cell r="AT221">
            <v>0</v>
          </cell>
          <cell r="AU221">
            <v>14.030075187969921</v>
          </cell>
          <cell r="AV221">
            <v>26.890977443609014</v>
          </cell>
          <cell r="AW221">
            <v>49.105263157894719</v>
          </cell>
          <cell r="AX221">
            <v>0</v>
          </cell>
          <cell r="AY221">
            <v>0</v>
          </cell>
          <cell r="AZ221">
            <v>0</v>
          </cell>
          <cell r="BA221">
            <v>0</v>
          </cell>
          <cell r="BB221">
            <v>119.7</v>
          </cell>
          <cell r="BC221">
            <v>139.95000000000002</v>
          </cell>
          <cell r="BD221">
            <v>0</v>
          </cell>
          <cell r="BE221">
            <v>0</v>
          </cell>
          <cell r="BF221">
            <v>0</v>
          </cell>
          <cell r="BG221">
            <v>0</v>
          </cell>
          <cell r="BH221">
            <v>0</v>
          </cell>
          <cell r="BI221">
            <v>0</v>
          </cell>
          <cell r="BJ221">
            <v>0</v>
          </cell>
          <cell r="BK221">
            <v>0</v>
          </cell>
          <cell r="BL221">
            <v>0.47883240263591398</v>
          </cell>
          <cell r="BM221">
            <v>0</v>
          </cell>
          <cell r="BN221">
            <v>0</v>
          </cell>
          <cell r="BO221">
            <v>1</v>
          </cell>
          <cell r="BP221">
            <v>0</v>
          </cell>
        </row>
        <row r="222">
          <cell r="A222">
            <v>231</v>
          </cell>
          <cell r="B222">
            <v>146532</v>
          </cell>
          <cell r="C222">
            <v>9352226</v>
          </cell>
          <cell r="D222" t="str">
            <v>Grange Community Primary School</v>
          </cell>
          <cell r="E222" t="str">
            <v>Primary</v>
          </cell>
          <cell r="F222" t="str">
            <v>Recoupment Academy</v>
          </cell>
          <cell r="G222">
            <v>1</v>
          </cell>
          <cell r="H222">
            <v>0</v>
          </cell>
          <cell r="I222">
            <v>0</v>
          </cell>
          <cell r="J222">
            <v>7</v>
          </cell>
          <cell r="K222">
            <v>0</v>
          </cell>
          <cell r="L222">
            <v>0</v>
          </cell>
          <cell r="M222">
            <v>0</v>
          </cell>
          <cell r="N222">
            <v>181</v>
          </cell>
          <cell r="O222">
            <v>181</v>
          </cell>
          <cell r="P222">
            <v>23</v>
          </cell>
          <cell r="Q222">
            <v>158</v>
          </cell>
          <cell r="R222">
            <v>0</v>
          </cell>
          <cell r="S222">
            <v>0</v>
          </cell>
          <cell r="T222">
            <v>0</v>
          </cell>
          <cell r="U222">
            <v>0</v>
          </cell>
          <cell r="V222">
            <v>0</v>
          </cell>
          <cell r="W222">
            <v>0</v>
          </cell>
          <cell r="X222">
            <v>0</v>
          </cell>
          <cell r="Y222">
            <v>0</v>
          </cell>
          <cell r="Z222">
            <v>0</v>
          </cell>
          <cell r="AA222">
            <v>181</v>
          </cell>
          <cell r="AB222">
            <v>25.857142857142858</v>
          </cell>
          <cell r="AC222">
            <v>53.999999999999986</v>
          </cell>
          <cell r="AD222">
            <v>60.333333333333329</v>
          </cell>
          <cell r="AE222">
            <v>0</v>
          </cell>
          <cell r="AF222">
            <v>0</v>
          </cell>
          <cell r="AG222">
            <v>63.999999999999915</v>
          </cell>
          <cell r="AH222">
            <v>32.99999999999995</v>
          </cell>
          <cell r="AI222">
            <v>83.999999999999957</v>
          </cell>
          <cell r="AJ222">
            <v>0</v>
          </cell>
          <cell r="AK222">
            <v>0</v>
          </cell>
          <cell r="AL222">
            <v>0</v>
          </cell>
          <cell r="AM222">
            <v>0</v>
          </cell>
          <cell r="AN222">
            <v>0</v>
          </cell>
          <cell r="AO222">
            <v>0</v>
          </cell>
          <cell r="AP222">
            <v>0</v>
          </cell>
          <cell r="AQ222">
            <v>0</v>
          </cell>
          <cell r="AR222">
            <v>0</v>
          </cell>
          <cell r="AS222">
            <v>0</v>
          </cell>
          <cell r="AT222">
            <v>0</v>
          </cell>
          <cell r="AU222">
            <v>2.2911392405063356</v>
          </cell>
          <cell r="AV222">
            <v>6.8734177215189876</v>
          </cell>
          <cell r="AW222">
            <v>12.601265822784818</v>
          </cell>
          <cell r="AX222">
            <v>0</v>
          </cell>
          <cell r="AY222">
            <v>0</v>
          </cell>
          <cell r="AZ222">
            <v>0</v>
          </cell>
          <cell r="BA222">
            <v>0</v>
          </cell>
          <cell r="BB222">
            <v>57.36305732484076</v>
          </cell>
          <cell r="BC222">
            <v>65.71337579617834</v>
          </cell>
          <cell r="BD222">
            <v>0</v>
          </cell>
          <cell r="BE222">
            <v>0</v>
          </cell>
          <cell r="BF222">
            <v>0</v>
          </cell>
          <cell r="BG222">
            <v>0</v>
          </cell>
          <cell r="BH222">
            <v>0</v>
          </cell>
          <cell r="BI222">
            <v>0</v>
          </cell>
          <cell r="BJ222">
            <v>0</v>
          </cell>
          <cell r="BK222">
            <v>0</v>
          </cell>
          <cell r="BL222">
            <v>0.51342065027322403</v>
          </cell>
          <cell r="BM222">
            <v>0</v>
          </cell>
          <cell r="BN222">
            <v>0</v>
          </cell>
          <cell r="BO222">
            <v>1</v>
          </cell>
          <cell r="BP222">
            <v>0</v>
          </cell>
        </row>
        <row r="223">
          <cell r="A223">
            <v>42</v>
          </cell>
          <cell r="B223">
            <v>146961</v>
          </cell>
          <cell r="C223">
            <v>9352228</v>
          </cell>
          <cell r="D223" t="str">
            <v>Helmingham Primary School and Nursery</v>
          </cell>
          <cell r="E223" t="str">
            <v>Primary</v>
          </cell>
          <cell r="F223" t="str">
            <v>Recoupment Academy</v>
          </cell>
          <cell r="G223">
            <v>1</v>
          </cell>
          <cell r="H223">
            <v>0</v>
          </cell>
          <cell r="I223">
            <v>0</v>
          </cell>
          <cell r="J223">
            <v>7</v>
          </cell>
          <cell r="K223">
            <v>0</v>
          </cell>
          <cell r="L223">
            <v>0</v>
          </cell>
          <cell r="M223">
            <v>0</v>
          </cell>
          <cell r="N223">
            <v>40</v>
          </cell>
          <cell r="O223">
            <v>40</v>
          </cell>
          <cell r="P223">
            <v>6</v>
          </cell>
          <cell r="Q223">
            <v>34</v>
          </cell>
          <cell r="R223">
            <v>0</v>
          </cell>
          <cell r="S223">
            <v>0</v>
          </cell>
          <cell r="T223">
            <v>0</v>
          </cell>
          <cell r="U223">
            <v>0</v>
          </cell>
          <cell r="V223">
            <v>0</v>
          </cell>
          <cell r="W223">
            <v>0</v>
          </cell>
          <cell r="X223">
            <v>0</v>
          </cell>
          <cell r="Y223">
            <v>0</v>
          </cell>
          <cell r="Z223">
            <v>0</v>
          </cell>
          <cell r="AA223">
            <v>40</v>
          </cell>
          <cell r="AB223">
            <v>5.7142857142857144</v>
          </cell>
          <cell r="AC223">
            <v>6</v>
          </cell>
          <cell r="AD223">
            <v>8.4615384615384617</v>
          </cell>
          <cell r="AE223">
            <v>0</v>
          </cell>
          <cell r="AF223">
            <v>0</v>
          </cell>
          <cell r="AG223">
            <v>38</v>
          </cell>
          <cell r="AH223">
            <v>1</v>
          </cell>
          <cell r="AI223">
            <v>0</v>
          </cell>
          <cell r="AJ223">
            <v>0</v>
          </cell>
          <cell r="AK223">
            <v>1</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0.76923076923076927</v>
          </cell>
          <cell r="BB223">
            <v>9.5897435897435894</v>
          </cell>
          <cell r="BC223">
            <v>11.282051282051281</v>
          </cell>
          <cell r="BD223">
            <v>0</v>
          </cell>
          <cell r="BE223">
            <v>0</v>
          </cell>
          <cell r="BF223">
            <v>0</v>
          </cell>
          <cell r="BG223">
            <v>0</v>
          </cell>
          <cell r="BH223">
            <v>0</v>
          </cell>
          <cell r="BI223">
            <v>0</v>
          </cell>
          <cell r="BJ223">
            <v>0</v>
          </cell>
          <cell r="BK223">
            <v>0</v>
          </cell>
          <cell r="BL223">
            <v>2.23532109473684</v>
          </cell>
          <cell r="BM223">
            <v>0</v>
          </cell>
          <cell r="BN223">
            <v>1</v>
          </cell>
          <cell r="BO223">
            <v>1</v>
          </cell>
          <cell r="BP223">
            <v>0</v>
          </cell>
        </row>
        <row r="224">
          <cell r="A224">
            <v>446</v>
          </cell>
          <cell r="B224">
            <v>147450</v>
          </cell>
          <cell r="C224">
            <v>9352229</v>
          </cell>
          <cell r="D224" t="str">
            <v>Great Whelnetham Church of England Primary School</v>
          </cell>
          <cell r="E224" t="str">
            <v>Primary</v>
          </cell>
          <cell r="F224" t="str">
            <v>Recoupment Academy</v>
          </cell>
          <cell r="G224">
            <v>1</v>
          </cell>
          <cell r="H224">
            <v>0</v>
          </cell>
          <cell r="I224">
            <v>0</v>
          </cell>
          <cell r="J224">
            <v>7</v>
          </cell>
          <cell r="K224">
            <v>0</v>
          </cell>
          <cell r="L224">
            <v>0</v>
          </cell>
          <cell r="M224">
            <v>0</v>
          </cell>
          <cell r="N224">
            <v>85</v>
          </cell>
          <cell r="O224">
            <v>85</v>
          </cell>
          <cell r="P224">
            <v>6</v>
          </cell>
          <cell r="Q224">
            <v>79</v>
          </cell>
          <cell r="R224">
            <v>0</v>
          </cell>
          <cell r="S224">
            <v>0</v>
          </cell>
          <cell r="T224">
            <v>0</v>
          </cell>
          <cell r="U224">
            <v>0</v>
          </cell>
          <cell r="V224">
            <v>0</v>
          </cell>
          <cell r="W224">
            <v>0</v>
          </cell>
          <cell r="X224">
            <v>0</v>
          </cell>
          <cell r="Y224">
            <v>0</v>
          </cell>
          <cell r="Z224">
            <v>0</v>
          </cell>
          <cell r="AA224">
            <v>85</v>
          </cell>
          <cell r="AB224">
            <v>12.142857142857142</v>
          </cell>
          <cell r="AC224">
            <v>11.999999999999973</v>
          </cell>
          <cell r="AD224">
            <v>16.149999999999999</v>
          </cell>
          <cell r="AE224">
            <v>0</v>
          </cell>
          <cell r="AF224">
            <v>0</v>
          </cell>
          <cell r="AG224">
            <v>84</v>
          </cell>
          <cell r="AH224">
            <v>0.99999999999999645</v>
          </cell>
          <cell r="AI224">
            <v>0</v>
          </cell>
          <cell r="AJ224">
            <v>0</v>
          </cell>
          <cell r="AK224">
            <v>0</v>
          </cell>
          <cell r="AL224">
            <v>0</v>
          </cell>
          <cell r="AM224">
            <v>0</v>
          </cell>
          <cell r="AN224">
            <v>0</v>
          </cell>
          <cell r="AO224">
            <v>0</v>
          </cell>
          <cell r="AP224">
            <v>0</v>
          </cell>
          <cell r="AQ224">
            <v>0</v>
          </cell>
          <cell r="AR224">
            <v>0</v>
          </cell>
          <cell r="AS224">
            <v>0</v>
          </cell>
          <cell r="AT224">
            <v>0</v>
          </cell>
          <cell r="AU224">
            <v>1.0759493670886104</v>
          </cell>
          <cell r="AV224">
            <v>1.0759493670886104</v>
          </cell>
          <cell r="AW224">
            <v>1.0759493670886104</v>
          </cell>
          <cell r="AX224">
            <v>0</v>
          </cell>
          <cell r="AY224">
            <v>0</v>
          </cell>
          <cell r="AZ224">
            <v>0</v>
          </cell>
          <cell r="BA224">
            <v>0</v>
          </cell>
          <cell r="BB224">
            <v>21.195121951219512</v>
          </cell>
          <cell r="BC224">
            <v>22.804878048780488</v>
          </cell>
          <cell r="BD224">
            <v>0</v>
          </cell>
          <cell r="BE224">
            <v>0</v>
          </cell>
          <cell r="BF224">
            <v>0</v>
          </cell>
          <cell r="BG224">
            <v>0</v>
          </cell>
          <cell r="BH224">
            <v>0</v>
          </cell>
          <cell r="BI224">
            <v>0</v>
          </cell>
          <cell r="BJ224">
            <v>0.89999999999999658</v>
          </cell>
          <cell r="BK224">
            <v>0</v>
          </cell>
          <cell r="BL224">
            <v>2.13184194765625</v>
          </cell>
          <cell r="BM224">
            <v>0</v>
          </cell>
          <cell r="BN224">
            <v>1</v>
          </cell>
          <cell r="BO224">
            <v>1</v>
          </cell>
          <cell r="BP224">
            <v>0</v>
          </cell>
        </row>
        <row r="225">
          <cell r="A225">
            <v>480</v>
          </cell>
          <cell r="B225">
            <v>147934</v>
          </cell>
          <cell r="C225">
            <v>9352916</v>
          </cell>
          <cell r="D225" t="str">
            <v>Bosmere Community Primary School</v>
          </cell>
          <cell r="E225" t="str">
            <v>Primary</v>
          </cell>
          <cell r="F225" t="str">
            <v>Recoupment Academy</v>
          </cell>
          <cell r="G225">
            <v>1</v>
          </cell>
          <cell r="H225">
            <v>0</v>
          </cell>
          <cell r="I225">
            <v>0</v>
          </cell>
          <cell r="J225">
            <v>7</v>
          </cell>
          <cell r="K225">
            <v>0</v>
          </cell>
          <cell r="L225">
            <v>0</v>
          </cell>
          <cell r="M225">
            <v>0</v>
          </cell>
          <cell r="N225">
            <v>228</v>
          </cell>
          <cell r="O225">
            <v>228</v>
          </cell>
          <cell r="P225">
            <v>23</v>
          </cell>
          <cell r="Q225">
            <v>205</v>
          </cell>
          <cell r="R225">
            <v>0</v>
          </cell>
          <cell r="S225">
            <v>0</v>
          </cell>
          <cell r="T225">
            <v>0</v>
          </cell>
          <cell r="U225">
            <v>0</v>
          </cell>
          <cell r="V225">
            <v>0</v>
          </cell>
          <cell r="W225">
            <v>0</v>
          </cell>
          <cell r="X225">
            <v>0</v>
          </cell>
          <cell r="Y225">
            <v>0</v>
          </cell>
          <cell r="Z225">
            <v>0</v>
          </cell>
          <cell r="AA225">
            <v>228</v>
          </cell>
          <cell r="AB225">
            <v>32.571428571428569</v>
          </cell>
          <cell r="AC225">
            <v>31.999999999999897</v>
          </cell>
          <cell r="AD225">
            <v>44.40449438202247</v>
          </cell>
          <cell r="AE225">
            <v>0</v>
          </cell>
          <cell r="AF225">
            <v>0</v>
          </cell>
          <cell r="AG225">
            <v>155.00000000000006</v>
          </cell>
          <cell r="AH225">
            <v>71.000000000000043</v>
          </cell>
          <cell r="AI225">
            <v>0</v>
          </cell>
          <cell r="AJ225">
            <v>0</v>
          </cell>
          <cell r="AK225">
            <v>1.9999999999999991</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0.8539325842696629</v>
          </cell>
          <cell r="BB225">
            <v>56.644736842105267</v>
          </cell>
          <cell r="BC225">
            <v>63.000000000000007</v>
          </cell>
          <cell r="BD225">
            <v>0</v>
          </cell>
          <cell r="BE225">
            <v>0</v>
          </cell>
          <cell r="BF225">
            <v>0</v>
          </cell>
          <cell r="BG225">
            <v>0</v>
          </cell>
          <cell r="BH225">
            <v>0</v>
          </cell>
          <cell r="BI225">
            <v>0</v>
          </cell>
          <cell r="BJ225">
            <v>0</v>
          </cell>
          <cell r="BK225">
            <v>0</v>
          </cell>
          <cell r="BL225">
            <v>1.47184736740741</v>
          </cell>
          <cell r="BM225">
            <v>0</v>
          </cell>
          <cell r="BN225">
            <v>0</v>
          </cell>
          <cell r="BO225">
            <v>1</v>
          </cell>
          <cell r="BP225">
            <v>0</v>
          </cell>
        </row>
        <row r="226">
          <cell r="A226">
            <v>303</v>
          </cell>
          <cell r="B226">
            <v>141849</v>
          </cell>
          <cell r="C226">
            <v>9352927</v>
          </cell>
          <cell r="D226" t="str">
            <v>The Beeches Community Primary Schools (Formerly Whitton Community Primary School)</v>
          </cell>
          <cell r="E226" t="str">
            <v>Primary</v>
          </cell>
          <cell r="F226" t="str">
            <v>Recoupment Academy</v>
          </cell>
          <cell r="G226">
            <v>1</v>
          </cell>
          <cell r="H226">
            <v>0</v>
          </cell>
          <cell r="I226">
            <v>0</v>
          </cell>
          <cell r="J226">
            <v>7</v>
          </cell>
          <cell r="K226">
            <v>0</v>
          </cell>
          <cell r="L226">
            <v>0</v>
          </cell>
          <cell r="M226">
            <v>0</v>
          </cell>
          <cell r="N226">
            <v>285</v>
          </cell>
          <cell r="O226">
            <v>285</v>
          </cell>
          <cell r="P226">
            <v>42</v>
          </cell>
          <cell r="Q226">
            <v>243</v>
          </cell>
          <cell r="R226">
            <v>0</v>
          </cell>
          <cell r="S226">
            <v>0</v>
          </cell>
          <cell r="T226">
            <v>0</v>
          </cell>
          <cell r="U226">
            <v>0</v>
          </cell>
          <cell r="V226">
            <v>0</v>
          </cell>
          <cell r="W226">
            <v>0</v>
          </cell>
          <cell r="X226">
            <v>0</v>
          </cell>
          <cell r="Y226">
            <v>0</v>
          </cell>
          <cell r="Z226">
            <v>0</v>
          </cell>
          <cell r="AA226">
            <v>285</v>
          </cell>
          <cell r="AB226">
            <v>40.714285714285715</v>
          </cell>
          <cell r="AC226">
            <v>103.9999999999999</v>
          </cell>
          <cell r="AD226">
            <v>114.98275862068965</v>
          </cell>
          <cell r="AE226">
            <v>0</v>
          </cell>
          <cell r="AF226">
            <v>0</v>
          </cell>
          <cell r="AG226">
            <v>33.999999999999979</v>
          </cell>
          <cell r="AH226">
            <v>3.9999999999999871</v>
          </cell>
          <cell r="AI226">
            <v>11.999999999999989</v>
          </cell>
          <cell r="AJ226">
            <v>99.999999999999957</v>
          </cell>
          <cell r="AK226">
            <v>124.00000000000011</v>
          </cell>
          <cell r="AL226">
            <v>11.000000000000007</v>
          </cell>
          <cell r="AM226">
            <v>0</v>
          </cell>
          <cell r="AN226">
            <v>0</v>
          </cell>
          <cell r="AO226">
            <v>0</v>
          </cell>
          <cell r="AP226">
            <v>0</v>
          </cell>
          <cell r="AQ226">
            <v>0</v>
          </cell>
          <cell r="AR226">
            <v>0</v>
          </cell>
          <cell r="AS226">
            <v>0</v>
          </cell>
          <cell r="AT226">
            <v>0</v>
          </cell>
          <cell r="AU226">
            <v>10.555555555555545</v>
          </cell>
          <cell r="AV226">
            <v>18.765432098765444</v>
          </cell>
          <cell r="AW226">
            <v>34.012345679012284</v>
          </cell>
          <cell r="AX226">
            <v>0</v>
          </cell>
          <cell r="AY226">
            <v>0</v>
          </cell>
          <cell r="AZ226">
            <v>0</v>
          </cell>
          <cell r="BA226">
            <v>2.9482758620689653</v>
          </cell>
          <cell r="BB226">
            <v>92.029787234042544</v>
          </cell>
          <cell r="BC226">
            <v>107.93617021276594</v>
          </cell>
          <cell r="BD226">
            <v>0</v>
          </cell>
          <cell r="BE226">
            <v>0</v>
          </cell>
          <cell r="BF226">
            <v>0</v>
          </cell>
          <cell r="BG226">
            <v>0</v>
          </cell>
          <cell r="BH226">
            <v>0</v>
          </cell>
          <cell r="BI226">
            <v>0</v>
          </cell>
          <cell r="BJ226">
            <v>2.8999999999999915</v>
          </cell>
          <cell r="BK226">
            <v>0</v>
          </cell>
          <cell r="BL226">
            <v>0.300033008379888</v>
          </cell>
          <cell r="BM226">
            <v>0</v>
          </cell>
          <cell r="BN226">
            <v>0</v>
          </cell>
          <cell r="BO226">
            <v>1</v>
          </cell>
          <cell r="BP226">
            <v>0</v>
          </cell>
        </row>
        <row r="227">
          <cell r="A227">
            <v>404</v>
          </cell>
          <cell r="B227">
            <v>143056</v>
          </cell>
          <cell r="C227">
            <v>9353002</v>
          </cell>
          <cell r="D227" t="str">
            <v>Bardwell Church of England Primary School</v>
          </cell>
          <cell r="E227" t="str">
            <v>Primary</v>
          </cell>
          <cell r="F227" t="str">
            <v>Recoupment Academy</v>
          </cell>
          <cell r="G227">
            <v>1</v>
          </cell>
          <cell r="H227">
            <v>0</v>
          </cell>
          <cell r="I227">
            <v>0</v>
          </cell>
          <cell r="J227">
            <v>7</v>
          </cell>
          <cell r="K227">
            <v>0</v>
          </cell>
          <cell r="L227">
            <v>0</v>
          </cell>
          <cell r="M227">
            <v>0</v>
          </cell>
          <cell r="N227">
            <v>51</v>
          </cell>
          <cell r="O227">
            <v>51</v>
          </cell>
          <cell r="P227">
            <v>1</v>
          </cell>
          <cell r="Q227">
            <v>50</v>
          </cell>
          <cell r="R227">
            <v>0</v>
          </cell>
          <cell r="S227">
            <v>0</v>
          </cell>
          <cell r="T227">
            <v>0</v>
          </cell>
          <cell r="U227">
            <v>0</v>
          </cell>
          <cell r="V227">
            <v>0</v>
          </cell>
          <cell r="W227">
            <v>0</v>
          </cell>
          <cell r="X227">
            <v>0</v>
          </cell>
          <cell r="Y227">
            <v>0</v>
          </cell>
          <cell r="Z227">
            <v>0</v>
          </cell>
          <cell r="AA227">
            <v>51</v>
          </cell>
          <cell r="AB227">
            <v>7.2857142857142856</v>
          </cell>
          <cell r="AC227">
            <v>6.999999999999984</v>
          </cell>
          <cell r="AD227">
            <v>6.999999999999984</v>
          </cell>
          <cell r="AE227">
            <v>0</v>
          </cell>
          <cell r="AF227">
            <v>0</v>
          </cell>
          <cell r="AG227">
            <v>51</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1.02</v>
          </cell>
          <cell r="AV227">
            <v>3.06</v>
          </cell>
          <cell r="AW227">
            <v>3.06</v>
          </cell>
          <cell r="AX227">
            <v>0</v>
          </cell>
          <cell r="AY227">
            <v>0</v>
          </cell>
          <cell r="AZ227">
            <v>0</v>
          </cell>
          <cell r="BA227">
            <v>0.9107142857142857</v>
          </cell>
          <cell r="BB227">
            <v>14.130434782608695</v>
          </cell>
          <cell r="BC227">
            <v>14.413043478260869</v>
          </cell>
          <cell r="BD227">
            <v>0</v>
          </cell>
          <cell r="BE227">
            <v>0</v>
          </cell>
          <cell r="BF227">
            <v>0</v>
          </cell>
          <cell r="BG227">
            <v>0</v>
          </cell>
          <cell r="BH227">
            <v>0</v>
          </cell>
          <cell r="BI227">
            <v>0</v>
          </cell>
          <cell r="BJ227">
            <v>1.9399999999999993</v>
          </cell>
          <cell r="BK227">
            <v>0</v>
          </cell>
          <cell r="BL227">
            <v>1.69950955714286</v>
          </cell>
          <cell r="BM227">
            <v>0</v>
          </cell>
          <cell r="BN227">
            <v>0</v>
          </cell>
          <cell r="BO227">
            <v>1</v>
          </cell>
          <cell r="BP227">
            <v>0</v>
          </cell>
        </row>
        <row r="228">
          <cell r="A228">
            <v>441</v>
          </cell>
          <cell r="B228">
            <v>142547</v>
          </cell>
          <cell r="C228">
            <v>9353025</v>
          </cell>
          <cell r="D228" t="str">
            <v>Great Barton Church of England Primary Academy</v>
          </cell>
          <cell r="E228" t="str">
            <v>Primary</v>
          </cell>
          <cell r="F228" t="str">
            <v>Recoupment Academy</v>
          </cell>
          <cell r="G228">
            <v>1</v>
          </cell>
          <cell r="H228">
            <v>0</v>
          </cell>
          <cell r="I228">
            <v>0</v>
          </cell>
          <cell r="J228">
            <v>7</v>
          </cell>
          <cell r="K228">
            <v>0</v>
          </cell>
          <cell r="L228">
            <v>0</v>
          </cell>
          <cell r="M228">
            <v>0</v>
          </cell>
          <cell r="N228">
            <v>209</v>
          </cell>
          <cell r="O228">
            <v>209</v>
          </cell>
          <cell r="P228">
            <v>30</v>
          </cell>
          <cell r="Q228">
            <v>179</v>
          </cell>
          <cell r="R228">
            <v>0</v>
          </cell>
          <cell r="S228">
            <v>0</v>
          </cell>
          <cell r="T228">
            <v>0</v>
          </cell>
          <cell r="U228">
            <v>0</v>
          </cell>
          <cell r="V228">
            <v>0</v>
          </cell>
          <cell r="W228">
            <v>0</v>
          </cell>
          <cell r="X228">
            <v>0</v>
          </cell>
          <cell r="Y228">
            <v>0</v>
          </cell>
          <cell r="Z228">
            <v>0</v>
          </cell>
          <cell r="AA228">
            <v>209</v>
          </cell>
          <cell r="AB228">
            <v>29.857142857142858</v>
          </cell>
          <cell r="AC228">
            <v>9</v>
          </cell>
          <cell r="AD228">
            <v>15.144927536231885</v>
          </cell>
          <cell r="AE228">
            <v>0</v>
          </cell>
          <cell r="AF228">
            <v>0</v>
          </cell>
          <cell r="AG228">
            <v>202.97115384615381</v>
          </cell>
          <cell r="AH228">
            <v>3.0144230769230722</v>
          </cell>
          <cell r="AI228">
            <v>3.0144230769230722</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28.64</v>
          </cell>
          <cell r="BC228">
            <v>33.44</v>
          </cell>
          <cell r="BD228">
            <v>0</v>
          </cell>
          <cell r="BE228">
            <v>0</v>
          </cell>
          <cell r="BF228">
            <v>0</v>
          </cell>
          <cell r="BG228">
            <v>0</v>
          </cell>
          <cell r="BH228">
            <v>0</v>
          </cell>
          <cell r="BI228">
            <v>0</v>
          </cell>
          <cell r="BJ228">
            <v>0</v>
          </cell>
          <cell r="BK228">
            <v>0</v>
          </cell>
          <cell r="BL228">
            <v>1.87014569215686</v>
          </cell>
          <cell r="BM228">
            <v>0</v>
          </cell>
          <cell r="BN228">
            <v>0</v>
          </cell>
          <cell r="BO228">
            <v>1</v>
          </cell>
          <cell r="BP228">
            <v>0</v>
          </cell>
        </row>
        <row r="229">
          <cell r="A229">
            <v>492</v>
          </cell>
          <cell r="B229">
            <v>142554</v>
          </cell>
          <cell r="C229">
            <v>9353054</v>
          </cell>
          <cell r="D229" t="str">
            <v>Rattlesden Church of England Primary Academy</v>
          </cell>
          <cell r="E229" t="str">
            <v>Primary</v>
          </cell>
          <cell r="F229" t="str">
            <v>Recoupment Academy</v>
          </cell>
          <cell r="G229">
            <v>1</v>
          </cell>
          <cell r="H229">
            <v>0</v>
          </cell>
          <cell r="I229">
            <v>0</v>
          </cell>
          <cell r="J229">
            <v>7</v>
          </cell>
          <cell r="K229">
            <v>0</v>
          </cell>
          <cell r="L229">
            <v>0</v>
          </cell>
          <cell r="M229">
            <v>0</v>
          </cell>
          <cell r="N229">
            <v>123</v>
          </cell>
          <cell r="O229">
            <v>123</v>
          </cell>
          <cell r="P229">
            <v>20</v>
          </cell>
          <cell r="Q229">
            <v>103</v>
          </cell>
          <cell r="R229">
            <v>0</v>
          </cell>
          <cell r="S229">
            <v>0</v>
          </cell>
          <cell r="T229">
            <v>0</v>
          </cell>
          <cell r="U229">
            <v>0</v>
          </cell>
          <cell r="V229">
            <v>0</v>
          </cell>
          <cell r="W229">
            <v>0</v>
          </cell>
          <cell r="X229">
            <v>0</v>
          </cell>
          <cell r="Y229">
            <v>0</v>
          </cell>
          <cell r="Z229">
            <v>0</v>
          </cell>
          <cell r="AA229">
            <v>123</v>
          </cell>
          <cell r="AB229">
            <v>17.571428571428573</v>
          </cell>
          <cell r="AC229">
            <v>15.999999999999984</v>
          </cell>
          <cell r="AD229">
            <v>19.638655462184872</v>
          </cell>
          <cell r="AE229">
            <v>0</v>
          </cell>
          <cell r="AF229">
            <v>0</v>
          </cell>
          <cell r="AG229">
            <v>122</v>
          </cell>
          <cell r="AH229">
            <v>1.0000000000000002</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1.0336134453781511</v>
          </cell>
          <cell r="BB229">
            <v>28.840000000000003</v>
          </cell>
          <cell r="BC229">
            <v>34.440000000000005</v>
          </cell>
          <cell r="BD229">
            <v>0</v>
          </cell>
          <cell r="BE229">
            <v>0</v>
          </cell>
          <cell r="BF229">
            <v>0</v>
          </cell>
          <cell r="BG229">
            <v>0</v>
          </cell>
          <cell r="BH229">
            <v>0</v>
          </cell>
          <cell r="BI229">
            <v>0</v>
          </cell>
          <cell r="BJ229">
            <v>0</v>
          </cell>
          <cell r="BK229">
            <v>0</v>
          </cell>
          <cell r="BL229">
            <v>2.3091467336134501</v>
          </cell>
          <cell r="BM229">
            <v>0</v>
          </cell>
          <cell r="BN229">
            <v>1</v>
          </cell>
          <cell r="BO229">
            <v>1</v>
          </cell>
          <cell r="BP229">
            <v>0</v>
          </cell>
        </row>
        <row r="230">
          <cell r="A230">
            <v>514</v>
          </cell>
          <cell r="B230">
            <v>142562</v>
          </cell>
          <cell r="C230">
            <v>9353062</v>
          </cell>
          <cell r="D230" t="str">
            <v>Thurston Church of England Primary Academy</v>
          </cell>
          <cell r="E230" t="str">
            <v>Primary</v>
          </cell>
          <cell r="F230" t="str">
            <v>Recoupment Academy</v>
          </cell>
          <cell r="G230">
            <v>1</v>
          </cell>
          <cell r="H230">
            <v>0</v>
          </cell>
          <cell r="I230">
            <v>0</v>
          </cell>
          <cell r="J230">
            <v>7</v>
          </cell>
          <cell r="K230">
            <v>0</v>
          </cell>
          <cell r="L230">
            <v>0</v>
          </cell>
          <cell r="M230">
            <v>0</v>
          </cell>
          <cell r="N230">
            <v>199</v>
          </cell>
          <cell r="O230">
            <v>199</v>
          </cell>
          <cell r="P230">
            <v>21</v>
          </cell>
          <cell r="Q230">
            <v>178</v>
          </cell>
          <cell r="R230">
            <v>0</v>
          </cell>
          <cell r="S230">
            <v>0</v>
          </cell>
          <cell r="T230">
            <v>0</v>
          </cell>
          <cell r="U230">
            <v>0</v>
          </cell>
          <cell r="V230">
            <v>0</v>
          </cell>
          <cell r="W230">
            <v>0</v>
          </cell>
          <cell r="X230">
            <v>0</v>
          </cell>
          <cell r="Y230">
            <v>0</v>
          </cell>
          <cell r="Z230">
            <v>0</v>
          </cell>
          <cell r="AA230">
            <v>199</v>
          </cell>
          <cell r="AB230">
            <v>28.428571428571427</v>
          </cell>
          <cell r="AC230">
            <v>22.999999999999964</v>
          </cell>
          <cell r="AD230">
            <v>23.69047619047619</v>
          </cell>
          <cell r="AE230">
            <v>0</v>
          </cell>
          <cell r="AF230">
            <v>0</v>
          </cell>
          <cell r="AG230">
            <v>199</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1.117977528089888</v>
          </cell>
          <cell r="AW230">
            <v>1.117977528089888</v>
          </cell>
          <cell r="AX230">
            <v>0</v>
          </cell>
          <cell r="AY230">
            <v>0</v>
          </cell>
          <cell r="AZ230">
            <v>0</v>
          </cell>
          <cell r="BA230">
            <v>1.8952380952380954</v>
          </cell>
          <cell r="BB230">
            <v>32</v>
          </cell>
          <cell r="BC230">
            <v>35.775280898876403</v>
          </cell>
          <cell r="BD230">
            <v>0</v>
          </cell>
          <cell r="BE230">
            <v>0</v>
          </cell>
          <cell r="BF230">
            <v>0</v>
          </cell>
          <cell r="BG230">
            <v>0</v>
          </cell>
          <cell r="BH230">
            <v>0</v>
          </cell>
          <cell r="BI230">
            <v>0</v>
          </cell>
          <cell r="BJ230">
            <v>0</v>
          </cell>
          <cell r="BK230">
            <v>0</v>
          </cell>
          <cell r="BL230">
            <v>1.6909717459459499</v>
          </cell>
          <cell r="BM230">
            <v>0</v>
          </cell>
          <cell r="BN230">
            <v>0</v>
          </cell>
          <cell r="BO230">
            <v>1</v>
          </cell>
          <cell r="BP230">
            <v>0</v>
          </cell>
        </row>
        <row r="231">
          <cell r="A231">
            <v>20</v>
          </cell>
          <cell r="B231">
            <v>146148</v>
          </cell>
          <cell r="C231">
            <v>9353081</v>
          </cell>
          <cell r="D231" t="str">
            <v>Charsfield Church of England Primary School</v>
          </cell>
          <cell r="E231" t="str">
            <v>Primary</v>
          </cell>
          <cell r="F231" t="str">
            <v>Recoupment Academy</v>
          </cell>
          <cell r="G231">
            <v>1</v>
          </cell>
          <cell r="H231">
            <v>0</v>
          </cell>
          <cell r="I231">
            <v>0</v>
          </cell>
          <cell r="J231">
            <v>7</v>
          </cell>
          <cell r="K231">
            <v>0</v>
          </cell>
          <cell r="L231">
            <v>0</v>
          </cell>
          <cell r="M231">
            <v>0</v>
          </cell>
          <cell r="N231">
            <v>36</v>
          </cell>
          <cell r="O231">
            <v>36</v>
          </cell>
          <cell r="P231">
            <v>4</v>
          </cell>
          <cell r="Q231">
            <v>32</v>
          </cell>
          <cell r="R231">
            <v>0</v>
          </cell>
          <cell r="S231">
            <v>0</v>
          </cell>
          <cell r="T231">
            <v>0</v>
          </cell>
          <cell r="U231">
            <v>0</v>
          </cell>
          <cell r="V231">
            <v>0</v>
          </cell>
          <cell r="W231">
            <v>0</v>
          </cell>
          <cell r="X231">
            <v>0</v>
          </cell>
          <cell r="Y231">
            <v>0</v>
          </cell>
          <cell r="Z231">
            <v>0</v>
          </cell>
          <cell r="AA231">
            <v>36</v>
          </cell>
          <cell r="AB231">
            <v>5.1428571428571432</v>
          </cell>
          <cell r="AC231">
            <v>6.0000000000000115</v>
          </cell>
          <cell r="AD231">
            <v>7.2</v>
          </cell>
          <cell r="AE231">
            <v>0</v>
          </cell>
          <cell r="AF231">
            <v>0</v>
          </cell>
          <cell r="AG231">
            <v>29.999999999999989</v>
          </cell>
          <cell r="AH231">
            <v>5.0000000000000044</v>
          </cell>
          <cell r="AI231">
            <v>0</v>
          </cell>
          <cell r="AJ231">
            <v>0</v>
          </cell>
          <cell r="AK231">
            <v>1.0000000000000009</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11.428571428571429</v>
          </cell>
          <cell r="BC231">
            <v>12.857142857142858</v>
          </cell>
          <cell r="BD231">
            <v>0</v>
          </cell>
          <cell r="BE231">
            <v>0</v>
          </cell>
          <cell r="BF231">
            <v>0</v>
          </cell>
          <cell r="BG231">
            <v>0</v>
          </cell>
          <cell r="BH231">
            <v>0</v>
          </cell>
          <cell r="BI231">
            <v>0</v>
          </cell>
          <cell r="BJ231">
            <v>0.83999999999999897</v>
          </cell>
          <cell r="BK231">
            <v>0</v>
          </cell>
          <cell r="BL231">
            <v>2.3034189148148099</v>
          </cell>
          <cell r="BM231">
            <v>0</v>
          </cell>
          <cell r="BN231">
            <v>1</v>
          </cell>
          <cell r="BO231">
            <v>1</v>
          </cell>
          <cell r="BP231">
            <v>0</v>
          </cell>
        </row>
        <row r="232">
          <cell r="A232">
            <v>26</v>
          </cell>
          <cell r="B232">
            <v>146234</v>
          </cell>
          <cell r="C232">
            <v>9353084</v>
          </cell>
          <cell r="D232" t="str">
            <v>Dennington Church of England Primary School</v>
          </cell>
          <cell r="E232" t="str">
            <v>Primary</v>
          </cell>
          <cell r="F232" t="str">
            <v>Recoupment Academy</v>
          </cell>
          <cell r="G232">
            <v>1</v>
          </cell>
          <cell r="H232">
            <v>0</v>
          </cell>
          <cell r="I232">
            <v>0</v>
          </cell>
          <cell r="J232">
            <v>7</v>
          </cell>
          <cell r="K232">
            <v>0</v>
          </cell>
          <cell r="L232">
            <v>0</v>
          </cell>
          <cell r="M232">
            <v>0</v>
          </cell>
          <cell r="N232">
            <v>71</v>
          </cell>
          <cell r="O232">
            <v>71</v>
          </cell>
          <cell r="P232">
            <v>10</v>
          </cell>
          <cell r="Q232">
            <v>61</v>
          </cell>
          <cell r="R232">
            <v>0</v>
          </cell>
          <cell r="S232">
            <v>0</v>
          </cell>
          <cell r="T232">
            <v>0</v>
          </cell>
          <cell r="U232">
            <v>0</v>
          </cell>
          <cell r="V232">
            <v>0</v>
          </cell>
          <cell r="W232">
            <v>0</v>
          </cell>
          <cell r="X232">
            <v>0</v>
          </cell>
          <cell r="Y232">
            <v>0</v>
          </cell>
          <cell r="Z232">
            <v>0</v>
          </cell>
          <cell r="AA232">
            <v>71</v>
          </cell>
          <cell r="AB232">
            <v>10.142857142857142</v>
          </cell>
          <cell r="AC232">
            <v>17.000000000000011</v>
          </cell>
          <cell r="AD232">
            <v>23.313432835820898</v>
          </cell>
          <cell r="AE232">
            <v>0</v>
          </cell>
          <cell r="AF232">
            <v>0</v>
          </cell>
          <cell r="AG232">
            <v>67.999999999999972</v>
          </cell>
          <cell r="AH232">
            <v>3.0000000000000022</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1.1639344262295068</v>
          </cell>
          <cell r="AW232">
            <v>1.1639344262295068</v>
          </cell>
          <cell r="AX232">
            <v>0</v>
          </cell>
          <cell r="AY232">
            <v>0</v>
          </cell>
          <cell r="AZ232">
            <v>0</v>
          </cell>
          <cell r="BA232">
            <v>0</v>
          </cell>
          <cell r="BB232">
            <v>18.610169491525426</v>
          </cell>
          <cell r="BC232">
            <v>21.661016949152543</v>
          </cell>
          <cell r="BD232">
            <v>0</v>
          </cell>
          <cell r="BE232">
            <v>0</v>
          </cell>
          <cell r="BF232">
            <v>0</v>
          </cell>
          <cell r="BG232">
            <v>0</v>
          </cell>
          <cell r="BH232">
            <v>0</v>
          </cell>
          <cell r="BI232">
            <v>0</v>
          </cell>
          <cell r="BJ232">
            <v>0</v>
          </cell>
          <cell r="BK232">
            <v>0</v>
          </cell>
          <cell r="BL232">
            <v>2.3973590756756802</v>
          </cell>
          <cell r="BM232">
            <v>0</v>
          </cell>
          <cell r="BN232">
            <v>1</v>
          </cell>
          <cell r="BO232">
            <v>1</v>
          </cell>
          <cell r="BP232">
            <v>0</v>
          </cell>
        </row>
        <row r="233">
          <cell r="A233">
            <v>36</v>
          </cell>
          <cell r="B233">
            <v>145696</v>
          </cell>
          <cell r="C233">
            <v>9353089</v>
          </cell>
          <cell r="D233" t="str">
            <v>Fressingfield Church of England Primary School</v>
          </cell>
          <cell r="E233" t="str">
            <v>Primary</v>
          </cell>
          <cell r="F233" t="str">
            <v>Recoupment Academy</v>
          </cell>
          <cell r="G233">
            <v>1</v>
          </cell>
          <cell r="H233">
            <v>0</v>
          </cell>
          <cell r="I233">
            <v>0</v>
          </cell>
          <cell r="J233">
            <v>7</v>
          </cell>
          <cell r="K233">
            <v>0</v>
          </cell>
          <cell r="L233">
            <v>0</v>
          </cell>
          <cell r="M233">
            <v>0</v>
          </cell>
          <cell r="N233">
            <v>123</v>
          </cell>
          <cell r="O233">
            <v>123</v>
          </cell>
          <cell r="P233">
            <v>15</v>
          </cell>
          <cell r="Q233">
            <v>108</v>
          </cell>
          <cell r="R233">
            <v>0</v>
          </cell>
          <cell r="S233">
            <v>0</v>
          </cell>
          <cell r="T233">
            <v>0</v>
          </cell>
          <cell r="U233">
            <v>0</v>
          </cell>
          <cell r="V233">
            <v>0</v>
          </cell>
          <cell r="W233">
            <v>0</v>
          </cell>
          <cell r="X233">
            <v>0</v>
          </cell>
          <cell r="Y233">
            <v>0</v>
          </cell>
          <cell r="Z233">
            <v>0</v>
          </cell>
          <cell r="AA233">
            <v>123</v>
          </cell>
          <cell r="AB233">
            <v>17.571428571428573</v>
          </cell>
          <cell r="AC233">
            <v>18.999999999999979</v>
          </cell>
          <cell r="AD233">
            <v>23.0625</v>
          </cell>
          <cell r="AE233">
            <v>0</v>
          </cell>
          <cell r="AF233">
            <v>0</v>
          </cell>
          <cell r="AG233">
            <v>112.00000000000001</v>
          </cell>
          <cell r="AH233">
            <v>11.000000000000002</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1.1388888888888891</v>
          </cell>
          <cell r="AW233">
            <v>1.1388888888888891</v>
          </cell>
          <cell r="AX233">
            <v>0</v>
          </cell>
          <cell r="AY233">
            <v>0</v>
          </cell>
          <cell r="AZ233">
            <v>0</v>
          </cell>
          <cell r="BA233">
            <v>2.8828125</v>
          </cell>
          <cell r="BB233">
            <v>33.517241379310349</v>
          </cell>
          <cell r="BC233">
            <v>38.172413793103452</v>
          </cell>
          <cell r="BD233">
            <v>0</v>
          </cell>
          <cell r="BE233">
            <v>0</v>
          </cell>
          <cell r="BF233">
            <v>0</v>
          </cell>
          <cell r="BG233">
            <v>0</v>
          </cell>
          <cell r="BH233">
            <v>0</v>
          </cell>
          <cell r="BI233">
            <v>0</v>
          </cell>
          <cell r="BJ233">
            <v>0</v>
          </cell>
          <cell r="BK233">
            <v>0</v>
          </cell>
          <cell r="BL233">
            <v>2.54166618807339</v>
          </cell>
          <cell r="BM233">
            <v>0</v>
          </cell>
          <cell r="BN233">
            <v>1</v>
          </cell>
          <cell r="BO233">
            <v>1</v>
          </cell>
          <cell r="BP233">
            <v>0</v>
          </cell>
        </row>
        <row r="234">
          <cell r="A234">
            <v>449</v>
          </cell>
          <cell r="B234">
            <v>146175</v>
          </cell>
          <cell r="C234">
            <v>9353091</v>
          </cell>
          <cell r="D234" t="str">
            <v>Crawford's Church of England Primary School</v>
          </cell>
          <cell r="E234" t="str">
            <v>Primary</v>
          </cell>
          <cell r="F234" t="str">
            <v>Recoupment Academy</v>
          </cell>
          <cell r="G234">
            <v>1</v>
          </cell>
          <cell r="H234">
            <v>0</v>
          </cell>
          <cell r="I234">
            <v>0</v>
          </cell>
          <cell r="J234">
            <v>6</v>
          </cell>
          <cell r="K234">
            <v>0</v>
          </cell>
          <cell r="L234">
            <v>0</v>
          </cell>
          <cell r="M234">
            <v>0</v>
          </cell>
          <cell r="N234">
            <v>63</v>
          </cell>
          <cell r="O234">
            <v>63</v>
          </cell>
          <cell r="P234">
            <v>11</v>
          </cell>
          <cell r="Q234">
            <v>52</v>
          </cell>
          <cell r="R234">
            <v>0</v>
          </cell>
          <cell r="S234">
            <v>0</v>
          </cell>
          <cell r="T234">
            <v>0</v>
          </cell>
          <cell r="U234">
            <v>0</v>
          </cell>
          <cell r="V234">
            <v>0</v>
          </cell>
          <cell r="W234">
            <v>0</v>
          </cell>
          <cell r="X234">
            <v>0</v>
          </cell>
          <cell r="Y234">
            <v>0</v>
          </cell>
          <cell r="Z234">
            <v>0</v>
          </cell>
          <cell r="AA234">
            <v>63</v>
          </cell>
          <cell r="AB234">
            <v>10.5</v>
          </cell>
          <cell r="AC234">
            <v>25.000000000000014</v>
          </cell>
          <cell r="AD234">
            <v>29.590909090909093</v>
          </cell>
          <cell r="AE234">
            <v>0</v>
          </cell>
          <cell r="AF234">
            <v>0</v>
          </cell>
          <cell r="AG234">
            <v>59.000000000000028</v>
          </cell>
          <cell r="AH234">
            <v>1.0000000000000018</v>
          </cell>
          <cell r="AI234">
            <v>2.9999999999999991</v>
          </cell>
          <cell r="AJ234">
            <v>0</v>
          </cell>
          <cell r="AK234">
            <v>0</v>
          </cell>
          <cell r="AL234">
            <v>0</v>
          </cell>
          <cell r="AM234">
            <v>0</v>
          </cell>
          <cell r="AN234">
            <v>0</v>
          </cell>
          <cell r="AO234">
            <v>0</v>
          </cell>
          <cell r="AP234">
            <v>0</v>
          </cell>
          <cell r="AQ234">
            <v>0</v>
          </cell>
          <cell r="AR234">
            <v>0</v>
          </cell>
          <cell r="AS234">
            <v>0</v>
          </cell>
          <cell r="AT234">
            <v>0</v>
          </cell>
          <cell r="AU234">
            <v>2.4230769230769256</v>
          </cell>
          <cell r="AV234">
            <v>2.4230769230769256</v>
          </cell>
          <cell r="AW234">
            <v>2.4230769230769256</v>
          </cell>
          <cell r="AX234">
            <v>0</v>
          </cell>
          <cell r="AY234">
            <v>0</v>
          </cell>
          <cell r="AZ234">
            <v>0</v>
          </cell>
          <cell r="BA234">
            <v>0</v>
          </cell>
          <cell r="BB234">
            <v>22.976744186046513</v>
          </cell>
          <cell r="BC234">
            <v>27.837209302325583</v>
          </cell>
          <cell r="BD234">
            <v>0</v>
          </cell>
          <cell r="BE234">
            <v>0</v>
          </cell>
          <cell r="BF234">
            <v>0</v>
          </cell>
          <cell r="BG234">
            <v>0</v>
          </cell>
          <cell r="BH234">
            <v>0</v>
          </cell>
          <cell r="BI234">
            <v>0</v>
          </cell>
          <cell r="BJ234">
            <v>5.2200000000000086</v>
          </cell>
          <cell r="BK234">
            <v>0</v>
          </cell>
          <cell r="BL234">
            <v>1.7892564689655199</v>
          </cell>
          <cell r="BM234">
            <v>0</v>
          </cell>
          <cell r="BN234">
            <v>0</v>
          </cell>
          <cell r="BO234">
            <v>1</v>
          </cell>
          <cell r="BP234">
            <v>0</v>
          </cell>
        </row>
        <row r="235">
          <cell r="A235">
            <v>243</v>
          </cell>
          <cell r="B235">
            <v>145539</v>
          </cell>
          <cell r="C235">
            <v>9353092</v>
          </cell>
          <cell r="D235" t="str">
            <v>Hintlesham and Chattisham Church of England  Primary School</v>
          </cell>
          <cell r="E235" t="str">
            <v>Primary</v>
          </cell>
          <cell r="F235" t="str">
            <v>Recoupment Academy</v>
          </cell>
          <cell r="G235">
            <v>1</v>
          </cell>
          <cell r="H235">
            <v>0</v>
          </cell>
          <cell r="I235">
            <v>0</v>
          </cell>
          <cell r="J235">
            <v>7</v>
          </cell>
          <cell r="K235">
            <v>0</v>
          </cell>
          <cell r="L235">
            <v>0</v>
          </cell>
          <cell r="M235">
            <v>0</v>
          </cell>
          <cell r="N235">
            <v>82</v>
          </cell>
          <cell r="O235">
            <v>82</v>
          </cell>
          <cell r="P235">
            <v>9</v>
          </cell>
          <cell r="Q235">
            <v>73</v>
          </cell>
          <cell r="R235">
            <v>0</v>
          </cell>
          <cell r="S235">
            <v>0</v>
          </cell>
          <cell r="T235">
            <v>0</v>
          </cell>
          <cell r="U235">
            <v>0</v>
          </cell>
          <cell r="V235">
            <v>0</v>
          </cell>
          <cell r="W235">
            <v>0</v>
          </cell>
          <cell r="X235">
            <v>0</v>
          </cell>
          <cell r="Y235">
            <v>0</v>
          </cell>
          <cell r="Z235">
            <v>0</v>
          </cell>
          <cell r="AA235">
            <v>82</v>
          </cell>
          <cell r="AB235">
            <v>11.714285714285714</v>
          </cell>
          <cell r="AC235">
            <v>6.0000000000000018</v>
          </cell>
          <cell r="AD235">
            <v>6.3076923076923084</v>
          </cell>
          <cell r="AE235">
            <v>0</v>
          </cell>
          <cell r="AF235">
            <v>0</v>
          </cell>
          <cell r="AG235">
            <v>74.913580246913554</v>
          </cell>
          <cell r="AH235">
            <v>4.0493827160493812</v>
          </cell>
          <cell r="AI235">
            <v>0</v>
          </cell>
          <cell r="AJ235">
            <v>2.0246913580246946</v>
          </cell>
          <cell r="AK235">
            <v>0</v>
          </cell>
          <cell r="AL235">
            <v>1.0123456790123473</v>
          </cell>
          <cell r="AM235">
            <v>0</v>
          </cell>
          <cell r="AN235">
            <v>0</v>
          </cell>
          <cell r="AO235">
            <v>0</v>
          </cell>
          <cell r="AP235">
            <v>0</v>
          </cell>
          <cell r="AQ235">
            <v>0</v>
          </cell>
          <cell r="AR235">
            <v>0</v>
          </cell>
          <cell r="AS235">
            <v>0</v>
          </cell>
          <cell r="AT235">
            <v>0</v>
          </cell>
          <cell r="AU235">
            <v>0</v>
          </cell>
          <cell r="AV235">
            <v>0</v>
          </cell>
          <cell r="AW235">
            <v>1.1232876712328768</v>
          </cell>
          <cell r="AX235">
            <v>0</v>
          </cell>
          <cell r="AY235">
            <v>0</v>
          </cell>
          <cell r="AZ235">
            <v>0</v>
          </cell>
          <cell r="BA235">
            <v>0</v>
          </cell>
          <cell r="BB235">
            <v>11.471428571428572</v>
          </cell>
          <cell r="BC235">
            <v>12.885714285714286</v>
          </cell>
          <cell r="BD235">
            <v>0</v>
          </cell>
          <cell r="BE235">
            <v>0</v>
          </cell>
          <cell r="BF235">
            <v>0</v>
          </cell>
          <cell r="BG235">
            <v>0</v>
          </cell>
          <cell r="BH235">
            <v>0</v>
          </cell>
          <cell r="BI235">
            <v>0</v>
          </cell>
          <cell r="BJ235">
            <v>0</v>
          </cell>
          <cell r="BK235">
            <v>0</v>
          </cell>
          <cell r="BL235">
            <v>2.0536420426470601</v>
          </cell>
          <cell r="BM235">
            <v>0</v>
          </cell>
          <cell r="BN235">
            <v>1</v>
          </cell>
          <cell r="BO235">
            <v>1</v>
          </cell>
          <cell r="BP235">
            <v>0</v>
          </cell>
        </row>
        <row r="236">
          <cell r="A236">
            <v>80</v>
          </cell>
          <cell r="B236">
            <v>143807</v>
          </cell>
          <cell r="C236">
            <v>9353096</v>
          </cell>
          <cell r="D236" t="str">
            <v>Mellis Church of England Primary School</v>
          </cell>
          <cell r="E236" t="str">
            <v>Primary</v>
          </cell>
          <cell r="F236" t="str">
            <v>Recoupment Academy</v>
          </cell>
          <cell r="G236">
            <v>1</v>
          </cell>
          <cell r="H236">
            <v>0</v>
          </cell>
          <cell r="I236">
            <v>0</v>
          </cell>
          <cell r="J236">
            <v>7</v>
          </cell>
          <cell r="K236">
            <v>0</v>
          </cell>
          <cell r="L236">
            <v>0</v>
          </cell>
          <cell r="M236">
            <v>0</v>
          </cell>
          <cell r="N236">
            <v>167</v>
          </cell>
          <cell r="O236">
            <v>167</v>
          </cell>
          <cell r="P236">
            <v>26</v>
          </cell>
          <cell r="Q236">
            <v>141</v>
          </cell>
          <cell r="R236">
            <v>0</v>
          </cell>
          <cell r="S236">
            <v>0</v>
          </cell>
          <cell r="T236">
            <v>0</v>
          </cell>
          <cell r="U236">
            <v>0</v>
          </cell>
          <cell r="V236">
            <v>0</v>
          </cell>
          <cell r="W236">
            <v>0</v>
          </cell>
          <cell r="X236">
            <v>0</v>
          </cell>
          <cell r="Y236">
            <v>0</v>
          </cell>
          <cell r="Z236">
            <v>0</v>
          </cell>
          <cell r="AA236">
            <v>167</v>
          </cell>
          <cell r="AB236">
            <v>23.857142857142858</v>
          </cell>
          <cell r="AC236">
            <v>7.0000000000000062</v>
          </cell>
          <cell r="AD236">
            <v>7.8128654970760234</v>
          </cell>
          <cell r="AE236">
            <v>0</v>
          </cell>
          <cell r="AF236">
            <v>0</v>
          </cell>
          <cell r="AG236">
            <v>163.00000000000006</v>
          </cell>
          <cell r="AH236">
            <v>3.9999999999999947</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22.365517241379312</v>
          </cell>
          <cell r="BC236">
            <v>26.489655172413794</v>
          </cell>
          <cell r="BD236">
            <v>0</v>
          </cell>
          <cell r="BE236">
            <v>0</v>
          </cell>
          <cell r="BF236">
            <v>0</v>
          </cell>
          <cell r="BG236">
            <v>0</v>
          </cell>
          <cell r="BH236">
            <v>0</v>
          </cell>
          <cell r="BI236">
            <v>0</v>
          </cell>
          <cell r="BJ236">
            <v>0</v>
          </cell>
          <cell r="BK236">
            <v>0</v>
          </cell>
          <cell r="BL236">
            <v>1.8642339405405399</v>
          </cell>
          <cell r="BM236">
            <v>0</v>
          </cell>
          <cell r="BN236">
            <v>0</v>
          </cell>
          <cell r="BO236">
            <v>1</v>
          </cell>
          <cell r="BP236">
            <v>0</v>
          </cell>
        </row>
        <row r="237">
          <cell r="A237">
            <v>316</v>
          </cell>
          <cell r="B237">
            <v>142994</v>
          </cell>
          <cell r="C237">
            <v>9353097</v>
          </cell>
          <cell r="D237" t="str">
            <v>Nacton Church of England Primary School</v>
          </cell>
          <cell r="E237" t="str">
            <v>Primary</v>
          </cell>
          <cell r="F237" t="str">
            <v>Recoupment Academy</v>
          </cell>
          <cell r="G237">
            <v>1</v>
          </cell>
          <cell r="H237">
            <v>0</v>
          </cell>
          <cell r="I237">
            <v>0</v>
          </cell>
          <cell r="J237">
            <v>7</v>
          </cell>
          <cell r="K237">
            <v>0</v>
          </cell>
          <cell r="L237">
            <v>0</v>
          </cell>
          <cell r="M237">
            <v>0</v>
          </cell>
          <cell r="N237">
            <v>99</v>
          </cell>
          <cell r="O237">
            <v>99</v>
          </cell>
          <cell r="P237">
            <v>15</v>
          </cell>
          <cell r="Q237">
            <v>84</v>
          </cell>
          <cell r="R237">
            <v>0</v>
          </cell>
          <cell r="S237">
            <v>0</v>
          </cell>
          <cell r="T237">
            <v>0</v>
          </cell>
          <cell r="U237">
            <v>0</v>
          </cell>
          <cell r="V237">
            <v>0</v>
          </cell>
          <cell r="W237">
            <v>0</v>
          </cell>
          <cell r="X237">
            <v>0</v>
          </cell>
          <cell r="Y237">
            <v>0</v>
          </cell>
          <cell r="Z237">
            <v>0</v>
          </cell>
          <cell r="AA237">
            <v>99</v>
          </cell>
          <cell r="AB237">
            <v>14.142857142857142</v>
          </cell>
          <cell r="AC237">
            <v>9.9999999999999982</v>
          </cell>
          <cell r="AD237">
            <v>9.9999999999999982</v>
          </cell>
          <cell r="AE237">
            <v>0</v>
          </cell>
          <cell r="AF237">
            <v>0</v>
          </cell>
          <cell r="AG237">
            <v>77.000000000000028</v>
          </cell>
          <cell r="AH237">
            <v>10.999999999999988</v>
          </cell>
          <cell r="AI237">
            <v>7</v>
          </cell>
          <cell r="AJ237">
            <v>2.9999999999999996</v>
          </cell>
          <cell r="AK237">
            <v>0.99999999999999989</v>
          </cell>
          <cell r="AL237">
            <v>0</v>
          </cell>
          <cell r="AM237">
            <v>0</v>
          </cell>
          <cell r="AN237">
            <v>0</v>
          </cell>
          <cell r="AO237">
            <v>0</v>
          </cell>
          <cell r="AP237">
            <v>0</v>
          </cell>
          <cell r="AQ237">
            <v>0</v>
          </cell>
          <cell r="AR237">
            <v>0</v>
          </cell>
          <cell r="AS237">
            <v>0</v>
          </cell>
          <cell r="AT237">
            <v>0</v>
          </cell>
          <cell r="AU237">
            <v>1.1785714285714282</v>
          </cell>
          <cell r="AV237">
            <v>1.1785714285714282</v>
          </cell>
          <cell r="AW237">
            <v>1.1785714285714282</v>
          </cell>
          <cell r="AX237">
            <v>0</v>
          </cell>
          <cell r="AY237">
            <v>0</v>
          </cell>
          <cell r="AZ237">
            <v>0</v>
          </cell>
          <cell r="BA237">
            <v>0.99</v>
          </cell>
          <cell r="BB237">
            <v>17.414634146341463</v>
          </cell>
          <cell r="BC237">
            <v>20.524390243902438</v>
          </cell>
          <cell r="BD237">
            <v>0</v>
          </cell>
          <cell r="BE237">
            <v>0</v>
          </cell>
          <cell r="BF237">
            <v>0</v>
          </cell>
          <cell r="BG237">
            <v>0</v>
          </cell>
          <cell r="BH237">
            <v>0</v>
          </cell>
          <cell r="BI237">
            <v>0</v>
          </cell>
          <cell r="BJ237">
            <v>0</v>
          </cell>
          <cell r="BK237">
            <v>0</v>
          </cell>
          <cell r="BL237">
            <v>1.78715914888889</v>
          </cell>
          <cell r="BM237">
            <v>0</v>
          </cell>
          <cell r="BN237">
            <v>0</v>
          </cell>
          <cell r="BO237">
            <v>1</v>
          </cell>
          <cell r="BP237">
            <v>0</v>
          </cell>
        </row>
        <row r="238">
          <cell r="A238">
            <v>489</v>
          </cell>
          <cell r="B238">
            <v>143070</v>
          </cell>
          <cell r="C238">
            <v>9353098</v>
          </cell>
          <cell r="D238" t="str">
            <v>Old Newton Church of England  Primary School</v>
          </cell>
          <cell r="E238" t="str">
            <v>Primary</v>
          </cell>
          <cell r="F238" t="str">
            <v>Recoupment Academy</v>
          </cell>
          <cell r="G238">
            <v>1</v>
          </cell>
          <cell r="H238">
            <v>0</v>
          </cell>
          <cell r="I238">
            <v>0</v>
          </cell>
          <cell r="J238">
            <v>7</v>
          </cell>
          <cell r="K238">
            <v>0</v>
          </cell>
          <cell r="L238">
            <v>0</v>
          </cell>
          <cell r="M238">
            <v>0</v>
          </cell>
          <cell r="N238">
            <v>89</v>
          </cell>
          <cell r="O238">
            <v>89</v>
          </cell>
          <cell r="P238">
            <v>12</v>
          </cell>
          <cell r="Q238">
            <v>77</v>
          </cell>
          <cell r="R238">
            <v>0</v>
          </cell>
          <cell r="S238">
            <v>0</v>
          </cell>
          <cell r="T238">
            <v>0</v>
          </cell>
          <cell r="U238">
            <v>0</v>
          </cell>
          <cell r="V238">
            <v>0</v>
          </cell>
          <cell r="W238">
            <v>0</v>
          </cell>
          <cell r="X238">
            <v>0</v>
          </cell>
          <cell r="Y238">
            <v>0</v>
          </cell>
          <cell r="Z238">
            <v>0</v>
          </cell>
          <cell r="AA238">
            <v>89</v>
          </cell>
          <cell r="AB238">
            <v>12.714285714285714</v>
          </cell>
          <cell r="AC238">
            <v>10.000000000000021</v>
          </cell>
          <cell r="AD238">
            <v>10.758241758241759</v>
          </cell>
          <cell r="AE238">
            <v>0</v>
          </cell>
          <cell r="AF238">
            <v>0</v>
          </cell>
          <cell r="AG238">
            <v>82.999999999999972</v>
          </cell>
          <cell r="AH238">
            <v>2.0000000000000044</v>
          </cell>
          <cell r="AI238">
            <v>2.0000000000000044</v>
          </cell>
          <cell r="AJ238">
            <v>0</v>
          </cell>
          <cell r="AK238">
            <v>2.0000000000000044</v>
          </cell>
          <cell r="AL238">
            <v>0</v>
          </cell>
          <cell r="AM238">
            <v>0</v>
          </cell>
          <cell r="AN238">
            <v>0</v>
          </cell>
          <cell r="AO238">
            <v>0</v>
          </cell>
          <cell r="AP238">
            <v>0</v>
          </cell>
          <cell r="AQ238">
            <v>0</v>
          </cell>
          <cell r="AR238">
            <v>0</v>
          </cell>
          <cell r="AS238">
            <v>0</v>
          </cell>
          <cell r="AT238">
            <v>0</v>
          </cell>
          <cell r="AU238">
            <v>1.155844155844157</v>
          </cell>
          <cell r="AV238">
            <v>2.311688311688314</v>
          </cell>
          <cell r="AW238">
            <v>2.311688311688314</v>
          </cell>
          <cell r="AX238">
            <v>0</v>
          </cell>
          <cell r="AY238">
            <v>0</v>
          </cell>
          <cell r="AZ238">
            <v>0</v>
          </cell>
          <cell r="BA238">
            <v>0</v>
          </cell>
          <cell r="BB238">
            <v>31.407894736842106</v>
          </cell>
          <cell r="BC238">
            <v>36.30263157894737</v>
          </cell>
          <cell r="BD238">
            <v>0</v>
          </cell>
          <cell r="BE238">
            <v>0</v>
          </cell>
          <cell r="BF238">
            <v>0</v>
          </cell>
          <cell r="BG238">
            <v>0</v>
          </cell>
          <cell r="BH238">
            <v>0</v>
          </cell>
          <cell r="BI238">
            <v>0</v>
          </cell>
          <cell r="BJ238">
            <v>0.66000000000000503</v>
          </cell>
          <cell r="BK238">
            <v>0</v>
          </cell>
          <cell r="BL238">
            <v>1.55802709866667</v>
          </cell>
          <cell r="BM238">
            <v>0</v>
          </cell>
          <cell r="BN238">
            <v>0</v>
          </cell>
          <cell r="BO238">
            <v>1</v>
          </cell>
          <cell r="BP238">
            <v>0</v>
          </cell>
        </row>
        <row r="239">
          <cell r="A239">
            <v>86</v>
          </cell>
          <cell r="B239">
            <v>143071</v>
          </cell>
          <cell r="C239">
            <v>9353099</v>
          </cell>
          <cell r="D239" t="str">
            <v>Palgrave Church of England Primary School</v>
          </cell>
          <cell r="E239" t="str">
            <v>Primary</v>
          </cell>
          <cell r="F239" t="str">
            <v>Recoupment Academy</v>
          </cell>
          <cell r="G239">
            <v>1</v>
          </cell>
          <cell r="H239">
            <v>0</v>
          </cell>
          <cell r="I239">
            <v>0</v>
          </cell>
          <cell r="J239">
            <v>7</v>
          </cell>
          <cell r="K239">
            <v>0</v>
          </cell>
          <cell r="L239">
            <v>0</v>
          </cell>
          <cell r="M239">
            <v>0</v>
          </cell>
          <cell r="N239">
            <v>83</v>
          </cell>
          <cell r="O239">
            <v>83</v>
          </cell>
          <cell r="P239">
            <v>16</v>
          </cell>
          <cell r="Q239">
            <v>67</v>
          </cell>
          <cell r="R239">
            <v>0</v>
          </cell>
          <cell r="S239">
            <v>0</v>
          </cell>
          <cell r="T239">
            <v>0</v>
          </cell>
          <cell r="U239">
            <v>0</v>
          </cell>
          <cell r="V239">
            <v>0</v>
          </cell>
          <cell r="W239">
            <v>0</v>
          </cell>
          <cell r="X239">
            <v>0</v>
          </cell>
          <cell r="Y239">
            <v>0</v>
          </cell>
          <cell r="Z239">
            <v>0</v>
          </cell>
          <cell r="AA239">
            <v>83</v>
          </cell>
          <cell r="AB239">
            <v>11.857142857142858</v>
          </cell>
          <cell r="AC239">
            <v>2.9999999999999987</v>
          </cell>
          <cell r="AD239">
            <v>4.1500000000000004</v>
          </cell>
          <cell r="AE239">
            <v>0</v>
          </cell>
          <cell r="AF239">
            <v>0</v>
          </cell>
          <cell r="AG239">
            <v>77.999999999999972</v>
          </cell>
          <cell r="AH239">
            <v>5.0000000000000009</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12</v>
          </cell>
          <cell r="BC239">
            <v>14.865671641791044</v>
          </cell>
          <cell r="BD239">
            <v>0</v>
          </cell>
          <cell r="BE239">
            <v>0</v>
          </cell>
          <cell r="BF239">
            <v>0</v>
          </cell>
          <cell r="BG239">
            <v>0</v>
          </cell>
          <cell r="BH239">
            <v>0</v>
          </cell>
          <cell r="BI239">
            <v>0</v>
          </cell>
          <cell r="BJ239">
            <v>0</v>
          </cell>
          <cell r="BK239">
            <v>0</v>
          </cell>
          <cell r="BL239">
            <v>1.07010308131868</v>
          </cell>
          <cell r="BM239">
            <v>0</v>
          </cell>
          <cell r="BN239">
            <v>0</v>
          </cell>
          <cell r="BO239">
            <v>1</v>
          </cell>
          <cell r="BP239">
            <v>0</v>
          </cell>
        </row>
        <row r="240">
          <cell r="A240">
            <v>93</v>
          </cell>
          <cell r="B240">
            <v>144849</v>
          </cell>
          <cell r="C240">
            <v>9353101</v>
          </cell>
          <cell r="D240" t="str">
            <v>Ringsfield Church of England Primary School</v>
          </cell>
          <cell r="E240" t="str">
            <v>Primary</v>
          </cell>
          <cell r="F240" t="str">
            <v>Recoupment Academy</v>
          </cell>
          <cell r="G240">
            <v>1</v>
          </cell>
          <cell r="H240">
            <v>0</v>
          </cell>
          <cell r="I240">
            <v>0</v>
          </cell>
          <cell r="J240">
            <v>7</v>
          </cell>
          <cell r="K240">
            <v>0</v>
          </cell>
          <cell r="L240">
            <v>0</v>
          </cell>
          <cell r="M240">
            <v>0</v>
          </cell>
          <cell r="N240">
            <v>93</v>
          </cell>
          <cell r="O240">
            <v>93</v>
          </cell>
          <cell r="P240">
            <v>16</v>
          </cell>
          <cell r="Q240">
            <v>77</v>
          </cell>
          <cell r="R240">
            <v>0</v>
          </cell>
          <cell r="S240">
            <v>0</v>
          </cell>
          <cell r="T240">
            <v>0</v>
          </cell>
          <cell r="U240">
            <v>0</v>
          </cell>
          <cell r="V240">
            <v>0</v>
          </cell>
          <cell r="W240">
            <v>0</v>
          </cell>
          <cell r="X240">
            <v>0</v>
          </cell>
          <cell r="Y240">
            <v>0</v>
          </cell>
          <cell r="Z240">
            <v>0</v>
          </cell>
          <cell r="AA240">
            <v>93</v>
          </cell>
          <cell r="AB240">
            <v>13.285714285714286</v>
          </cell>
          <cell r="AC240">
            <v>9.9999999999999893</v>
          </cell>
          <cell r="AD240">
            <v>15.32967032967033</v>
          </cell>
          <cell r="AE240">
            <v>0</v>
          </cell>
          <cell r="AF240">
            <v>0</v>
          </cell>
          <cell r="AG240">
            <v>79.000000000000014</v>
          </cell>
          <cell r="AH240">
            <v>9</v>
          </cell>
          <cell r="AI240">
            <v>3.999999999999996</v>
          </cell>
          <cell r="AJ240">
            <v>0</v>
          </cell>
          <cell r="AK240">
            <v>0.999999999999999</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25</v>
          </cell>
          <cell r="BC240">
            <v>30.194805194805195</v>
          </cell>
          <cell r="BD240">
            <v>0</v>
          </cell>
          <cell r="BE240">
            <v>0</v>
          </cell>
          <cell r="BF240">
            <v>0</v>
          </cell>
          <cell r="BG240">
            <v>0</v>
          </cell>
          <cell r="BH240">
            <v>0</v>
          </cell>
          <cell r="BI240">
            <v>0</v>
          </cell>
          <cell r="BJ240">
            <v>0</v>
          </cell>
          <cell r="BK240">
            <v>0</v>
          </cell>
          <cell r="BL240">
            <v>1.81509129512195</v>
          </cell>
          <cell r="BM240">
            <v>0</v>
          </cell>
          <cell r="BN240">
            <v>0</v>
          </cell>
          <cell r="BO240">
            <v>1</v>
          </cell>
          <cell r="BP240">
            <v>0</v>
          </cell>
        </row>
        <row r="241">
          <cell r="A241">
            <v>102</v>
          </cell>
          <cell r="B241">
            <v>145697</v>
          </cell>
          <cell r="C241">
            <v>9353102</v>
          </cell>
          <cell r="D241" t="str">
            <v>Stradbroke Church of England Primary School</v>
          </cell>
          <cell r="E241" t="str">
            <v>Primary</v>
          </cell>
          <cell r="F241" t="str">
            <v>Recoupment Academy</v>
          </cell>
          <cell r="G241">
            <v>1</v>
          </cell>
          <cell r="H241">
            <v>0</v>
          </cell>
          <cell r="I241">
            <v>0</v>
          </cell>
          <cell r="J241">
            <v>7</v>
          </cell>
          <cell r="K241">
            <v>0</v>
          </cell>
          <cell r="L241">
            <v>0</v>
          </cell>
          <cell r="M241">
            <v>0</v>
          </cell>
          <cell r="N241">
            <v>108</v>
          </cell>
          <cell r="O241">
            <v>108</v>
          </cell>
          <cell r="P241">
            <v>17</v>
          </cell>
          <cell r="Q241">
            <v>91</v>
          </cell>
          <cell r="R241">
            <v>0</v>
          </cell>
          <cell r="S241">
            <v>0</v>
          </cell>
          <cell r="T241">
            <v>0</v>
          </cell>
          <cell r="U241">
            <v>0</v>
          </cell>
          <cell r="V241">
            <v>0</v>
          </cell>
          <cell r="W241">
            <v>0</v>
          </cell>
          <cell r="X241">
            <v>0</v>
          </cell>
          <cell r="Y241">
            <v>0</v>
          </cell>
          <cell r="Z241">
            <v>0</v>
          </cell>
          <cell r="AA241">
            <v>108</v>
          </cell>
          <cell r="AB241">
            <v>15.428571428571429</v>
          </cell>
          <cell r="AC241">
            <v>11.999999999999988</v>
          </cell>
          <cell r="AD241">
            <v>16.03960396039604</v>
          </cell>
          <cell r="AE241">
            <v>0</v>
          </cell>
          <cell r="AF241">
            <v>0</v>
          </cell>
          <cell r="AG241">
            <v>106.00000000000006</v>
          </cell>
          <cell r="AH241">
            <v>1.999999999999998</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32.568421052631578</v>
          </cell>
          <cell r="BC241">
            <v>38.652631578947371</v>
          </cell>
          <cell r="BD241">
            <v>0</v>
          </cell>
          <cell r="BE241">
            <v>0</v>
          </cell>
          <cell r="BF241">
            <v>0</v>
          </cell>
          <cell r="BG241">
            <v>0</v>
          </cell>
          <cell r="BH241">
            <v>0</v>
          </cell>
          <cell r="BI241">
            <v>0</v>
          </cell>
          <cell r="BJ241">
            <v>3.613457943925229</v>
          </cell>
          <cell r="BK241">
            <v>0</v>
          </cell>
          <cell r="BL241">
            <v>1.8613966425925901</v>
          </cell>
          <cell r="BM241">
            <v>0</v>
          </cell>
          <cell r="BN241">
            <v>0</v>
          </cell>
          <cell r="BO241">
            <v>1</v>
          </cell>
          <cell r="BP241">
            <v>0</v>
          </cell>
        </row>
        <row r="242">
          <cell r="A242">
            <v>110</v>
          </cell>
          <cell r="B242">
            <v>147575</v>
          </cell>
          <cell r="C242">
            <v>9353108</v>
          </cell>
          <cell r="D242" t="str">
            <v>Wetheringsett Church of England Primary School</v>
          </cell>
          <cell r="E242" t="str">
            <v>Primary</v>
          </cell>
          <cell r="F242" t="str">
            <v>Recoupment Academy</v>
          </cell>
          <cell r="G242">
            <v>1</v>
          </cell>
          <cell r="H242">
            <v>0</v>
          </cell>
          <cell r="I242">
            <v>0</v>
          </cell>
          <cell r="J242">
            <v>7</v>
          </cell>
          <cell r="K242">
            <v>0</v>
          </cell>
          <cell r="L242">
            <v>0</v>
          </cell>
          <cell r="M242">
            <v>0</v>
          </cell>
          <cell r="N242">
            <v>28</v>
          </cell>
          <cell r="O242">
            <v>28</v>
          </cell>
          <cell r="P242">
            <v>5</v>
          </cell>
          <cell r="Q242">
            <v>23</v>
          </cell>
          <cell r="R242">
            <v>0</v>
          </cell>
          <cell r="S242">
            <v>0</v>
          </cell>
          <cell r="T242">
            <v>0</v>
          </cell>
          <cell r="U242">
            <v>0</v>
          </cell>
          <cell r="V242">
            <v>0</v>
          </cell>
          <cell r="W242">
            <v>0</v>
          </cell>
          <cell r="X242">
            <v>0</v>
          </cell>
          <cell r="Y242">
            <v>0</v>
          </cell>
          <cell r="Z242">
            <v>0</v>
          </cell>
          <cell r="AA242">
            <v>28</v>
          </cell>
          <cell r="AB242">
            <v>4</v>
          </cell>
          <cell r="AC242">
            <v>2.999999999999996</v>
          </cell>
          <cell r="AD242">
            <v>3</v>
          </cell>
          <cell r="AE242">
            <v>0</v>
          </cell>
          <cell r="AF242">
            <v>0</v>
          </cell>
          <cell r="AG242">
            <v>26.999999999999993</v>
          </cell>
          <cell r="AH242">
            <v>0</v>
          </cell>
          <cell r="AI242">
            <v>0</v>
          </cell>
          <cell r="AJ242">
            <v>0</v>
          </cell>
          <cell r="AK242">
            <v>0.99999999999999956</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3.68</v>
          </cell>
          <cell r="BC242">
            <v>4.4800000000000004</v>
          </cell>
          <cell r="BD242">
            <v>0</v>
          </cell>
          <cell r="BE242">
            <v>0</v>
          </cell>
          <cell r="BF242">
            <v>0</v>
          </cell>
          <cell r="BG242">
            <v>0</v>
          </cell>
          <cell r="BH242">
            <v>0</v>
          </cell>
          <cell r="BI242">
            <v>0</v>
          </cell>
          <cell r="BJ242">
            <v>0</v>
          </cell>
          <cell r="BK242">
            <v>0</v>
          </cell>
          <cell r="BL242">
            <v>1.5293345638297899</v>
          </cell>
          <cell r="BM242">
            <v>0</v>
          </cell>
          <cell r="BN242">
            <v>0</v>
          </cell>
          <cell r="BO242">
            <v>1</v>
          </cell>
          <cell r="BP242">
            <v>0</v>
          </cell>
        </row>
        <row r="243">
          <cell r="A243">
            <v>325</v>
          </cell>
          <cell r="B243">
            <v>142595</v>
          </cell>
          <cell r="C243">
            <v>9353115</v>
          </cell>
          <cell r="D243" t="str">
            <v>Sproughton Church of England Primary School</v>
          </cell>
          <cell r="E243" t="str">
            <v>Primary</v>
          </cell>
          <cell r="F243" t="str">
            <v>Recoupment Academy</v>
          </cell>
          <cell r="G243">
            <v>1</v>
          </cell>
          <cell r="H243">
            <v>0</v>
          </cell>
          <cell r="I243">
            <v>0</v>
          </cell>
          <cell r="J243">
            <v>7</v>
          </cell>
          <cell r="K243">
            <v>0</v>
          </cell>
          <cell r="L243">
            <v>0</v>
          </cell>
          <cell r="M243">
            <v>0</v>
          </cell>
          <cell r="N243">
            <v>103</v>
          </cell>
          <cell r="O243">
            <v>103</v>
          </cell>
          <cell r="P243">
            <v>15</v>
          </cell>
          <cell r="Q243">
            <v>88</v>
          </cell>
          <cell r="R243">
            <v>0</v>
          </cell>
          <cell r="S243">
            <v>0</v>
          </cell>
          <cell r="T243">
            <v>0</v>
          </cell>
          <cell r="U243">
            <v>0</v>
          </cell>
          <cell r="V243">
            <v>0</v>
          </cell>
          <cell r="W243">
            <v>0</v>
          </cell>
          <cell r="X243">
            <v>0</v>
          </cell>
          <cell r="Y243">
            <v>0</v>
          </cell>
          <cell r="Z243">
            <v>0</v>
          </cell>
          <cell r="AA243">
            <v>103</v>
          </cell>
          <cell r="AB243">
            <v>14.714285714285714</v>
          </cell>
          <cell r="AC243">
            <v>8.0000000000000036</v>
          </cell>
          <cell r="AD243">
            <v>9.8095238095238084</v>
          </cell>
          <cell r="AE243">
            <v>0</v>
          </cell>
          <cell r="AF243">
            <v>0</v>
          </cell>
          <cell r="AG243">
            <v>83.999999999999972</v>
          </cell>
          <cell r="AH243">
            <v>8.9999999999999982</v>
          </cell>
          <cell r="AI243">
            <v>1.999999999999996</v>
          </cell>
          <cell r="AJ243">
            <v>2.9999999999999991</v>
          </cell>
          <cell r="AK243">
            <v>1</v>
          </cell>
          <cell r="AL243">
            <v>4.0000000000000018</v>
          </cell>
          <cell r="AM243">
            <v>0</v>
          </cell>
          <cell r="AN243">
            <v>0</v>
          </cell>
          <cell r="AO243">
            <v>0</v>
          </cell>
          <cell r="AP243">
            <v>0</v>
          </cell>
          <cell r="AQ243">
            <v>0</v>
          </cell>
          <cell r="AR243">
            <v>0</v>
          </cell>
          <cell r="AS243">
            <v>0</v>
          </cell>
          <cell r="AT243">
            <v>0</v>
          </cell>
          <cell r="AU243">
            <v>0</v>
          </cell>
          <cell r="AV243">
            <v>2.3409090909090882</v>
          </cell>
          <cell r="AW243">
            <v>3.5113636363636376</v>
          </cell>
          <cell r="AX243">
            <v>0</v>
          </cell>
          <cell r="AY243">
            <v>0</v>
          </cell>
          <cell r="AZ243">
            <v>0</v>
          </cell>
          <cell r="BA243">
            <v>1.961904761904762</v>
          </cell>
          <cell r="BB243">
            <v>19.670588235294119</v>
          </cell>
          <cell r="BC243">
            <v>23.023529411764706</v>
          </cell>
          <cell r="BD243">
            <v>0</v>
          </cell>
          <cell r="BE243">
            <v>0</v>
          </cell>
          <cell r="BF243">
            <v>0</v>
          </cell>
          <cell r="BG243">
            <v>0</v>
          </cell>
          <cell r="BH243">
            <v>0</v>
          </cell>
          <cell r="BI243">
            <v>0</v>
          </cell>
          <cell r="BJ243">
            <v>0</v>
          </cell>
          <cell r="BK243">
            <v>0</v>
          </cell>
          <cell r="BL243">
            <v>0.86110306734693898</v>
          </cell>
          <cell r="BM243">
            <v>0</v>
          </cell>
          <cell r="BN243">
            <v>0</v>
          </cell>
          <cell r="BO243">
            <v>1</v>
          </cell>
          <cell r="BP243">
            <v>0</v>
          </cell>
        </row>
        <row r="244">
          <cell r="A244">
            <v>38</v>
          </cell>
          <cell r="B244">
            <v>143065</v>
          </cell>
          <cell r="C244">
            <v>9353116</v>
          </cell>
          <cell r="D244" t="str">
            <v>Gislingham Church of England Primary School</v>
          </cell>
          <cell r="E244" t="str">
            <v>Primary</v>
          </cell>
          <cell r="F244" t="str">
            <v>Recoupment Academy</v>
          </cell>
          <cell r="G244">
            <v>1</v>
          </cell>
          <cell r="H244">
            <v>0</v>
          </cell>
          <cell r="I244">
            <v>0</v>
          </cell>
          <cell r="J244">
            <v>7</v>
          </cell>
          <cell r="K244">
            <v>0</v>
          </cell>
          <cell r="L244">
            <v>0</v>
          </cell>
          <cell r="M244">
            <v>0</v>
          </cell>
          <cell r="N244">
            <v>139</v>
          </cell>
          <cell r="O244">
            <v>139</v>
          </cell>
          <cell r="P244">
            <v>19</v>
          </cell>
          <cell r="Q244">
            <v>120</v>
          </cell>
          <cell r="R244">
            <v>0</v>
          </cell>
          <cell r="S244">
            <v>0</v>
          </cell>
          <cell r="T244">
            <v>0</v>
          </cell>
          <cell r="U244">
            <v>0</v>
          </cell>
          <cell r="V244">
            <v>0</v>
          </cell>
          <cell r="W244">
            <v>0</v>
          </cell>
          <cell r="X244">
            <v>0</v>
          </cell>
          <cell r="Y244">
            <v>0</v>
          </cell>
          <cell r="Z244">
            <v>0</v>
          </cell>
          <cell r="AA244">
            <v>139</v>
          </cell>
          <cell r="AB244">
            <v>19.857142857142858</v>
          </cell>
          <cell r="AC244">
            <v>4.9999999999999947</v>
          </cell>
          <cell r="AD244">
            <v>11.583333333333332</v>
          </cell>
          <cell r="AE244">
            <v>0</v>
          </cell>
          <cell r="AF244">
            <v>0</v>
          </cell>
          <cell r="AG244">
            <v>136.98550724637687</v>
          </cell>
          <cell r="AH244">
            <v>0</v>
          </cell>
          <cell r="AI244">
            <v>0</v>
          </cell>
          <cell r="AJ244">
            <v>2.0144927536231876</v>
          </cell>
          <cell r="AK244">
            <v>0</v>
          </cell>
          <cell r="AL244">
            <v>0</v>
          </cell>
          <cell r="AM244">
            <v>0</v>
          </cell>
          <cell r="AN244">
            <v>0</v>
          </cell>
          <cell r="AO244">
            <v>0</v>
          </cell>
          <cell r="AP244">
            <v>0</v>
          </cell>
          <cell r="AQ244">
            <v>0</v>
          </cell>
          <cell r="AR244">
            <v>0</v>
          </cell>
          <cell r="AS244">
            <v>0</v>
          </cell>
          <cell r="AT244">
            <v>0</v>
          </cell>
          <cell r="AU244">
            <v>0</v>
          </cell>
          <cell r="AV244">
            <v>0</v>
          </cell>
          <cell r="AW244">
            <v>1.1583333333333328</v>
          </cell>
          <cell r="AX244">
            <v>0</v>
          </cell>
          <cell r="AY244">
            <v>0</v>
          </cell>
          <cell r="AZ244">
            <v>0</v>
          </cell>
          <cell r="BA244">
            <v>0</v>
          </cell>
          <cell r="BB244">
            <v>25.641025641025639</v>
          </cell>
          <cell r="BC244">
            <v>29.700854700854698</v>
          </cell>
          <cell r="BD244">
            <v>0</v>
          </cell>
          <cell r="BE244">
            <v>0</v>
          </cell>
          <cell r="BF244">
            <v>0</v>
          </cell>
          <cell r="BG244">
            <v>0</v>
          </cell>
          <cell r="BH244">
            <v>0</v>
          </cell>
          <cell r="BI244">
            <v>0</v>
          </cell>
          <cell r="BJ244">
            <v>1.6600000000000057</v>
          </cell>
          <cell r="BK244">
            <v>0</v>
          </cell>
          <cell r="BL244">
            <v>2.4499889772727301</v>
          </cell>
          <cell r="BM244">
            <v>0</v>
          </cell>
          <cell r="BN244">
            <v>1</v>
          </cell>
          <cell r="BO244">
            <v>1</v>
          </cell>
          <cell r="BP244">
            <v>0</v>
          </cell>
        </row>
        <row r="245">
          <cell r="A245">
            <v>240</v>
          </cell>
          <cell r="B245">
            <v>142597</v>
          </cell>
          <cell r="C245">
            <v>9353302</v>
          </cell>
          <cell r="D245" t="str">
            <v>St Mary's Church of England Primary School, Hadleigh</v>
          </cell>
          <cell r="E245" t="str">
            <v>Primary</v>
          </cell>
          <cell r="F245" t="str">
            <v>Recoupment Academy</v>
          </cell>
          <cell r="G245">
            <v>1</v>
          </cell>
          <cell r="H245">
            <v>0</v>
          </cell>
          <cell r="I245">
            <v>0</v>
          </cell>
          <cell r="J245">
            <v>7</v>
          </cell>
          <cell r="K245">
            <v>0</v>
          </cell>
          <cell r="L245">
            <v>0</v>
          </cell>
          <cell r="M245">
            <v>0</v>
          </cell>
          <cell r="N245">
            <v>182</v>
          </cell>
          <cell r="O245">
            <v>182</v>
          </cell>
          <cell r="P245">
            <v>28</v>
          </cell>
          <cell r="Q245">
            <v>154</v>
          </cell>
          <cell r="R245">
            <v>0</v>
          </cell>
          <cell r="S245">
            <v>0</v>
          </cell>
          <cell r="T245">
            <v>0</v>
          </cell>
          <cell r="U245">
            <v>0</v>
          </cell>
          <cell r="V245">
            <v>0</v>
          </cell>
          <cell r="W245">
            <v>0</v>
          </cell>
          <cell r="X245">
            <v>0</v>
          </cell>
          <cell r="Y245">
            <v>0</v>
          </cell>
          <cell r="Z245">
            <v>0</v>
          </cell>
          <cell r="AA245">
            <v>182</v>
          </cell>
          <cell r="AB245">
            <v>26</v>
          </cell>
          <cell r="AC245">
            <v>44.999999999999957</v>
          </cell>
          <cell r="AD245">
            <v>44.999999999999957</v>
          </cell>
          <cell r="AE245">
            <v>0</v>
          </cell>
          <cell r="AF245">
            <v>0</v>
          </cell>
          <cell r="AG245">
            <v>117.99999999999994</v>
          </cell>
          <cell r="AH245">
            <v>60.999999999999964</v>
          </cell>
          <cell r="AI245">
            <v>0</v>
          </cell>
          <cell r="AJ245">
            <v>0</v>
          </cell>
          <cell r="AK245">
            <v>3.0000000000000031</v>
          </cell>
          <cell r="AL245">
            <v>0</v>
          </cell>
          <cell r="AM245">
            <v>0</v>
          </cell>
          <cell r="AN245">
            <v>0</v>
          </cell>
          <cell r="AO245">
            <v>0</v>
          </cell>
          <cell r="AP245">
            <v>0</v>
          </cell>
          <cell r="AQ245">
            <v>0</v>
          </cell>
          <cell r="AR245">
            <v>0</v>
          </cell>
          <cell r="AS245">
            <v>0</v>
          </cell>
          <cell r="AT245">
            <v>0</v>
          </cell>
          <cell r="AU245">
            <v>1.1818181818181812</v>
          </cell>
          <cell r="AV245">
            <v>2.363636363636366</v>
          </cell>
          <cell r="AW245">
            <v>3.545454545454549</v>
          </cell>
          <cell r="AX245">
            <v>0</v>
          </cell>
          <cell r="AY245">
            <v>0</v>
          </cell>
          <cell r="AZ245">
            <v>0</v>
          </cell>
          <cell r="BA245">
            <v>1.9675675675675677</v>
          </cell>
          <cell r="BB245">
            <v>46.824324324324323</v>
          </cell>
          <cell r="BC245">
            <v>55.337837837837839</v>
          </cell>
          <cell r="BD245">
            <v>0</v>
          </cell>
          <cell r="BE245">
            <v>0</v>
          </cell>
          <cell r="BF245">
            <v>0</v>
          </cell>
          <cell r="BG245">
            <v>0</v>
          </cell>
          <cell r="BH245">
            <v>0</v>
          </cell>
          <cell r="BI245">
            <v>0</v>
          </cell>
          <cell r="BJ245">
            <v>0</v>
          </cell>
          <cell r="BK245">
            <v>0</v>
          </cell>
          <cell r="BL245">
            <v>0.39892410746268703</v>
          </cell>
          <cell r="BM245">
            <v>0</v>
          </cell>
          <cell r="BN245">
            <v>0</v>
          </cell>
          <cell r="BO245">
            <v>1</v>
          </cell>
          <cell r="BP245">
            <v>0</v>
          </cell>
        </row>
        <row r="246">
          <cell r="A246">
            <v>437</v>
          </cell>
          <cell r="B246">
            <v>139149</v>
          </cell>
          <cell r="C246">
            <v>9353312</v>
          </cell>
          <cell r="D246" t="str">
            <v>Elveden Church of England Primary Academy</v>
          </cell>
          <cell r="E246" t="str">
            <v>Primary</v>
          </cell>
          <cell r="F246" t="str">
            <v>Recoupment Academy</v>
          </cell>
          <cell r="G246">
            <v>1</v>
          </cell>
          <cell r="H246">
            <v>0</v>
          </cell>
          <cell r="I246">
            <v>0</v>
          </cell>
          <cell r="J246">
            <v>7</v>
          </cell>
          <cell r="K246">
            <v>0</v>
          </cell>
          <cell r="L246">
            <v>0</v>
          </cell>
          <cell r="M246">
            <v>0</v>
          </cell>
          <cell r="N246">
            <v>88</v>
          </cell>
          <cell r="O246">
            <v>88</v>
          </cell>
          <cell r="P246">
            <v>15</v>
          </cell>
          <cell r="Q246">
            <v>73</v>
          </cell>
          <cell r="R246">
            <v>0</v>
          </cell>
          <cell r="S246">
            <v>0</v>
          </cell>
          <cell r="T246">
            <v>0</v>
          </cell>
          <cell r="U246">
            <v>0</v>
          </cell>
          <cell r="V246">
            <v>0</v>
          </cell>
          <cell r="W246">
            <v>0</v>
          </cell>
          <cell r="X246">
            <v>0</v>
          </cell>
          <cell r="Y246">
            <v>0</v>
          </cell>
          <cell r="Z246">
            <v>0</v>
          </cell>
          <cell r="AA246">
            <v>88</v>
          </cell>
          <cell r="AB246">
            <v>12.571428571428571</v>
          </cell>
          <cell r="AC246">
            <v>13.000000000000025</v>
          </cell>
          <cell r="AD246">
            <v>14.325581395348838</v>
          </cell>
          <cell r="AE246">
            <v>0</v>
          </cell>
          <cell r="AF246">
            <v>0</v>
          </cell>
          <cell r="AG246">
            <v>73.000000000000043</v>
          </cell>
          <cell r="AH246">
            <v>0</v>
          </cell>
          <cell r="AI246">
            <v>8.9999999999999769</v>
          </cell>
          <cell r="AJ246">
            <v>1.9999999999999976</v>
          </cell>
          <cell r="AK246">
            <v>4.0000000000000036</v>
          </cell>
          <cell r="AL246">
            <v>0</v>
          </cell>
          <cell r="AM246">
            <v>0</v>
          </cell>
          <cell r="AN246">
            <v>0</v>
          </cell>
          <cell r="AO246">
            <v>0</v>
          </cell>
          <cell r="AP246">
            <v>0</v>
          </cell>
          <cell r="AQ246">
            <v>0</v>
          </cell>
          <cell r="AR246">
            <v>0</v>
          </cell>
          <cell r="AS246">
            <v>0</v>
          </cell>
          <cell r="AT246">
            <v>0</v>
          </cell>
          <cell r="AU246">
            <v>1.2054794520547945</v>
          </cell>
          <cell r="AV246">
            <v>2.4109589041095889</v>
          </cell>
          <cell r="AW246">
            <v>3.6164383561643834</v>
          </cell>
          <cell r="AX246">
            <v>0</v>
          </cell>
          <cell r="AY246">
            <v>0</v>
          </cell>
          <cell r="AZ246">
            <v>0</v>
          </cell>
          <cell r="BA246">
            <v>0</v>
          </cell>
          <cell r="BB246">
            <v>17.432835820895523</v>
          </cell>
          <cell r="BC246">
            <v>21.014925373134329</v>
          </cell>
          <cell r="BD246">
            <v>0</v>
          </cell>
          <cell r="BE246">
            <v>0</v>
          </cell>
          <cell r="BF246">
            <v>0</v>
          </cell>
          <cell r="BG246">
            <v>0</v>
          </cell>
          <cell r="BH246">
            <v>0</v>
          </cell>
          <cell r="BI246">
            <v>0</v>
          </cell>
          <cell r="BJ246">
            <v>0</v>
          </cell>
          <cell r="BK246">
            <v>0</v>
          </cell>
          <cell r="BL246">
            <v>3.4692000736842101</v>
          </cell>
          <cell r="BM246">
            <v>0</v>
          </cell>
          <cell r="BN246">
            <v>1</v>
          </cell>
          <cell r="BO246">
            <v>1</v>
          </cell>
          <cell r="BP246">
            <v>0</v>
          </cell>
        </row>
        <row r="247">
          <cell r="A247">
            <v>472</v>
          </cell>
          <cell r="B247">
            <v>137419</v>
          </cell>
          <cell r="C247">
            <v>9353314</v>
          </cell>
          <cell r="D247" t="str">
            <v>St Mary's Church of England Academy</v>
          </cell>
          <cell r="E247" t="str">
            <v>Primary</v>
          </cell>
          <cell r="F247" t="str">
            <v>Recoupment Academy</v>
          </cell>
          <cell r="G247">
            <v>1</v>
          </cell>
          <cell r="H247">
            <v>0</v>
          </cell>
          <cell r="I247">
            <v>0</v>
          </cell>
          <cell r="J247">
            <v>7</v>
          </cell>
          <cell r="K247">
            <v>0</v>
          </cell>
          <cell r="L247">
            <v>0</v>
          </cell>
          <cell r="M247">
            <v>0</v>
          </cell>
          <cell r="N247">
            <v>408</v>
          </cell>
          <cell r="O247">
            <v>408</v>
          </cell>
          <cell r="P247">
            <v>56</v>
          </cell>
          <cell r="Q247">
            <v>352</v>
          </cell>
          <cell r="R247">
            <v>0</v>
          </cell>
          <cell r="S247">
            <v>0</v>
          </cell>
          <cell r="T247">
            <v>0</v>
          </cell>
          <cell r="U247">
            <v>0</v>
          </cell>
          <cell r="V247">
            <v>0</v>
          </cell>
          <cell r="W247">
            <v>0</v>
          </cell>
          <cell r="X247">
            <v>0</v>
          </cell>
          <cell r="Y247">
            <v>0</v>
          </cell>
          <cell r="Z247">
            <v>0</v>
          </cell>
          <cell r="AA247">
            <v>408</v>
          </cell>
          <cell r="AB247">
            <v>58.285714285714285</v>
          </cell>
          <cell r="AC247">
            <v>73.000000000000014</v>
          </cell>
          <cell r="AD247">
            <v>77.055690072639223</v>
          </cell>
          <cell r="AE247">
            <v>0</v>
          </cell>
          <cell r="AF247">
            <v>0</v>
          </cell>
          <cell r="AG247">
            <v>352.00000000000011</v>
          </cell>
          <cell r="AH247">
            <v>0</v>
          </cell>
          <cell r="AI247">
            <v>55.999999999999872</v>
          </cell>
          <cell r="AJ247">
            <v>0</v>
          </cell>
          <cell r="AK247">
            <v>0</v>
          </cell>
          <cell r="AL247">
            <v>0</v>
          </cell>
          <cell r="AM247">
            <v>0</v>
          </cell>
          <cell r="AN247">
            <v>0</v>
          </cell>
          <cell r="AO247">
            <v>0</v>
          </cell>
          <cell r="AP247">
            <v>0</v>
          </cell>
          <cell r="AQ247">
            <v>0</v>
          </cell>
          <cell r="AR247">
            <v>0</v>
          </cell>
          <cell r="AS247">
            <v>0</v>
          </cell>
          <cell r="AT247">
            <v>0</v>
          </cell>
          <cell r="AU247">
            <v>9.2991452991453016</v>
          </cell>
          <cell r="AV247">
            <v>16.27350427350428</v>
          </cell>
          <cell r="AW247">
            <v>20.92307692307693</v>
          </cell>
          <cell r="AX247">
            <v>0</v>
          </cell>
          <cell r="AY247">
            <v>0</v>
          </cell>
          <cell r="AZ247">
            <v>0</v>
          </cell>
          <cell r="BA247">
            <v>1.9757869249394675</v>
          </cell>
          <cell r="BB247">
            <v>138.75942028985509</v>
          </cell>
          <cell r="BC247">
            <v>160.83478260869566</v>
          </cell>
          <cell r="BD247">
            <v>0</v>
          </cell>
          <cell r="BE247">
            <v>0</v>
          </cell>
          <cell r="BF247">
            <v>0</v>
          </cell>
          <cell r="BG247">
            <v>0</v>
          </cell>
          <cell r="BH247">
            <v>0</v>
          </cell>
          <cell r="BI247">
            <v>0</v>
          </cell>
          <cell r="BJ247">
            <v>0</v>
          </cell>
          <cell r="BK247">
            <v>0</v>
          </cell>
          <cell r="BL247">
            <v>0.75112218045976997</v>
          </cell>
          <cell r="BM247">
            <v>0</v>
          </cell>
          <cell r="BN247">
            <v>0</v>
          </cell>
          <cell r="BO247">
            <v>1</v>
          </cell>
          <cell r="BP247">
            <v>0</v>
          </cell>
        </row>
        <row r="248">
          <cell r="A248">
            <v>487</v>
          </cell>
          <cell r="B248">
            <v>139448</v>
          </cell>
          <cell r="C248">
            <v>9353318</v>
          </cell>
          <cell r="D248" t="str">
            <v>St Louis Catholic Academy</v>
          </cell>
          <cell r="E248" t="str">
            <v>Primary</v>
          </cell>
          <cell r="F248" t="str">
            <v>Recoupment Academy</v>
          </cell>
          <cell r="G248">
            <v>1</v>
          </cell>
          <cell r="H248">
            <v>0</v>
          </cell>
          <cell r="I248">
            <v>0</v>
          </cell>
          <cell r="J248">
            <v>7</v>
          </cell>
          <cell r="K248">
            <v>0</v>
          </cell>
          <cell r="L248">
            <v>0</v>
          </cell>
          <cell r="M248">
            <v>0</v>
          </cell>
          <cell r="N248">
            <v>305</v>
          </cell>
          <cell r="O248">
            <v>305</v>
          </cell>
          <cell r="P248">
            <v>45</v>
          </cell>
          <cell r="Q248">
            <v>260</v>
          </cell>
          <cell r="R248">
            <v>0</v>
          </cell>
          <cell r="S248">
            <v>0</v>
          </cell>
          <cell r="T248">
            <v>0</v>
          </cell>
          <cell r="U248">
            <v>0</v>
          </cell>
          <cell r="V248">
            <v>0</v>
          </cell>
          <cell r="W248">
            <v>0</v>
          </cell>
          <cell r="X248">
            <v>0</v>
          </cell>
          <cell r="Y248">
            <v>0</v>
          </cell>
          <cell r="Z248">
            <v>0</v>
          </cell>
          <cell r="AA248">
            <v>305</v>
          </cell>
          <cell r="AB248">
            <v>43.571428571428569</v>
          </cell>
          <cell r="AC248">
            <v>32.999999999999872</v>
          </cell>
          <cell r="AD248">
            <v>32.999999999999872</v>
          </cell>
          <cell r="AE248">
            <v>0</v>
          </cell>
          <cell r="AF248">
            <v>0</v>
          </cell>
          <cell r="AG248">
            <v>247.00000000000014</v>
          </cell>
          <cell r="AH248">
            <v>54.999999999999993</v>
          </cell>
          <cell r="AI248">
            <v>2.9999999999999991</v>
          </cell>
          <cell r="AJ248">
            <v>0</v>
          </cell>
          <cell r="AK248">
            <v>0</v>
          </cell>
          <cell r="AL248">
            <v>0</v>
          </cell>
          <cell r="AM248">
            <v>0</v>
          </cell>
          <cell r="AN248">
            <v>0</v>
          </cell>
          <cell r="AO248">
            <v>0</v>
          </cell>
          <cell r="AP248">
            <v>0</v>
          </cell>
          <cell r="AQ248">
            <v>0</v>
          </cell>
          <cell r="AR248">
            <v>0</v>
          </cell>
          <cell r="AS248">
            <v>0</v>
          </cell>
          <cell r="AT248">
            <v>0</v>
          </cell>
          <cell r="AU248">
            <v>9.3846153846153939</v>
          </cell>
          <cell r="AV248">
            <v>24.634615384615394</v>
          </cell>
          <cell r="AW248">
            <v>38.711538461538488</v>
          </cell>
          <cell r="AX248">
            <v>0</v>
          </cell>
          <cell r="AY248">
            <v>0</v>
          </cell>
          <cell r="AZ248">
            <v>0</v>
          </cell>
          <cell r="BA248">
            <v>0</v>
          </cell>
          <cell r="BB248">
            <v>63.951612903225808</v>
          </cell>
          <cell r="BC248">
            <v>75.020161290322577</v>
          </cell>
          <cell r="BD248">
            <v>0</v>
          </cell>
          <cell r="BE248">
            <v>0</v>
          </cell>
          <cell r="BF248">
            <v>0</v>
          </cell>
          <cell r="BG248">
            <v>0</v>
          </cell>
          <cell r="BH248">
            <v>0</v>
          </cell>
          <cell r="BI248">
            <v>0</v>
          </cell>
          <cell r="BJ248">
            <v>0</v>
          </cell>
          <cell r="BK248">
            <v>0</v>
          </cell>
          <cell r="BL248">
            <v>0.50867884736842095</v>
          </cell>
          <cell r="BM248">
            <v>0</v>
          </cell>
          <cell r="BN248">
            <v>0</v>
          </cell>
          <cell r="BO248">
            <v>1</v>
          </cell>
          <cell r="BP248">
            <v>0</v>
          </cell>
        </row>
        <row r="249">
          <cell r="A249">
            <v>455</v>
          </cell>
          <cell r="B249">
            <v>143624</v>
          </cell>
          <cell r="C249">
            <v>9353320</v>
          </cell>
          <cell r="D249" t="str">
            <v>St Felix Roman Catholic Primary School, Haverhill</v>
          </cell>
          <cell r="E249" t="str">
            <v>Primary</v>
          </cell>
          <cell r="F249" t="str">
            <v>Recoupment Academy</v>
          </cell>
          <cell r="G249">
            <v>1</v>
          </cell>
          <cell r="H249">
            <v>0</v>
          </cell>
          <cell r="I249">
            <v>0</v>
          </cell>
          <cell r="J249">
            <v>7</v>
          </cell>
          <cell r="K249">
            <v>0</v>
          </cell>
          <cell r="L249">
            <v>0</v>
          </cell>
          <cell r="M249">
            <v>0</v>
          </cell>
          <cell r="N249">
            <v>253</v>
          </cell>
          <cell r="O249">
            <v>253</v>
          </cell>
          <cell r="P249">
            <v>34</v>
          </cell>
          <cell r="Q249">
            <v>219</v>
          </cell>
          <cell r="R249">
            <v>0</v>
          </cell>
          <cell r="S249">
            <v>0</v>
          </cell>
          <cell r="T249">
            <v>0</v>
          </cell>
          <cell r="U249">
            <v>0</v>
          </cell>
          <cell r="V249">
            <v>0</v>
          </cell>
          <cell r="W249">
            <v>0</v>
          </cell>
          <cell r="X249">
            <v>0</v>
          </cell>
          <cell r="Y249">
            <v>0</v>
          </cell>
          <cell r="Z249">
            <v>0</v>
          </cell>
          <cell r="AA249">
            <v>253</v>
          </cell>
          <cell r="AB249">
            <v>36.142857142857146</v>
          </cell>
          <cell r="AC249">
            <v>24.000000000000007</v>
          </cell>
          <cell r="AD249">
            <v>26.974264705882351</v>
          </cell>
          <cell r="AE249">
            <v>0</v>
          </cell>
          <cell r="AF249">
            <v>0</v>
          </cell>
          <cell r="AG249">
            <v>179.99999999999991</v>
          </cell>
          <cell r="AH249">
            <v>59.999999999999886</v>
          </cell>
          <cell r="AI249">
            <v>13.000000000000009</v>
          </cell>
          <cell r="AJ249">
            <v>0</v>
          </cell>
          <cell r="AK249">
            <v>0</v>
          </cell>
          <cell r="AL249">
            <v>0</v>
          </cell>
          <cell r="AM249">
            <v>0</v>
          </cell>
          <cell r="AN249">
            <v>0</v>
          </cell>
          <cell r="AO249">
            <v>0</v>
          </cell>
          <cell r="AP249">
            <v>0</v>
          </cell>
          <cell r="AQ249">
            <v>0</v>
          </cell>
          <cell r="AR249">
            <v>0</v>
          </cell>
          <cell r="AS249">
            <v>0</v>
          </cell>
          <cell r="AT249">
            <v>0</v>
          </cell>
          <cell r="AU249">
            <v>26.570776255707685</v>
          </cell>
          <cell r="AV249">
            <v>40.433789954338025</v>
          </cell>
          <cell r="AW249">
            <v>56.607305936073075</v>
          </cell>
          <cell r="AX249">
            <v>0</v>
          </cell>
          <cell r="AY249">
            <v>0</v>
          </cell>
          <cell r="AZ249">
            <v>0</v>
          </cell>
          <cell r="BA249">
            <v>0</v>
          </cell>
          <cell r="BB249">
            <v>57.031250000000007</v>
          </cell>
          <cell r="BC249">
            <v>65.885416666666671</v>
          </cell>
          <cell r="BD249">
            <v>0</v>
          </cell>
          <cell r="BE249">
            <v>0</v>
          </cell>
          <cell r="BF249">
            <v>0</v>
          </cell>
          <cell r="BG249">
            <v>0</v>
          </cell>
          <cell r="BH249">
            <v>0</v>
          </cell>
          <cell r="BI249">
            <v>0</v>
          </cell>
          <cell r="BJ249">
            <v>0</v>
          </cell>
          <cell r="BK249">
            <v>0</v>
          </cell>
          <cell r="BL249">
            <v>0.41468893396501499</v>
          </cell>
          <cell r="BM249">
            <v>0</v>
          </cell>
          <cell r="BN249">
            <v>0</v>
          </cell>
          <cell r="BO249">
            <v>1</v>
          </cell>
          <cell r="BP249">
            <v>0</v>
          </cell>
        </row>
        <row r="250">
          <cell r="A250">
            <v>31</v>
          </cell>
          <cell r="B250">
            <v>145692</v>
          </cell>
          <cell r="C250">
            <v>9353323</v>
          </cell>
          <cell r="D250" t="str">
            <v>St Peter and St Paul Church of England Primary School, Eye</v>
          </cell>
          <cell r="E250" t="str">
            <v>Primary</v>
          </cell>
          <cell r="F250" t="str">
            <v>Recoupment Academy</v>
          </cell>
          <cell r="G250">
            <v>1</v>
          </cell>
          <cell r="H250">
            <v>0</v>
          </cell>
          <cell r="I250">
            <v>0</v>
          </cell>
          <cell r="J250">
            <v>7</v>
          </cell>
          <cell r="K250">
            <v>0</v>
          </cell>
          <cell r="L250">
            <v>0</v>
          </cell>
          <cell r="M250">
            <v>0</v>
          </cell>
          <cell r="N250">
            <v>179</v>
          </cell>
          <cell r="O250">
            <v>179</v>
          </cell>
          <cell r="P250">
            <v>22</v>
          </cell>
          <cell r="Q250">
            <v>157</v>
          </cell>
          <cell r="R250">
            <v>0</v>
          </cell>
          <cell r="S250">
            <v>0</v>
          </cell>
          <cell r="T250">
            <v>0</v>
          </cell>
          <cell r="U250">
            <v>0</v>
          </cell>
          <cell r="V250">
            <v>0</v>
          </cell>
          <cell r="W250">
            <v>0</v>
          </cell>
          <cell r="X250">
            <v>0</v>
          </cell>
          <cell r="Y250">
            <v>0</v>
          </cell>
          <cell r="Z250">
            <v>0</v>
          </cell>
          <cell r="AA250">
            <v>179</v>
          </cell>
          <cell r="AB250">
            <v>25.571428571428573</v>
          </cell>
          <cell r="AC250">
            <v>34.999999999999957</v>
          </cell>
          <cell r="AD250">
            <v>34.999999999999957</v>
          </cell>
          <cell r="AE250">
            <v>0</v>
          </cell>
          <cell r="AF250">
            <v>0</v>
          </cell>
          <cell r="AG250">
            <v>173.99999999999994</v>
          </cell>
          <cell r="AH250">
            <v>4.9999999999999911</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40.779220779220772</v>
          </cell>
          <cell r="BC250">
            <v>46.493506493506487</v>
          </cell>
          <cell r="BD250">
            <v>0</v>
          </cell>
          <cell r="BE250">
            <v>0</v>
          </cell>
          <cell r="BF250">
            <v>0</v>
          </cell>
          <cell r="BG250">
            <v>0</v>
          </cell>
          <cell r="BH250">
            <v>0</v>
          </cell>
          <cell r="BI250">
            <v>0</v>
          </cell>
          <cell r="BJ250">
            <v>4.2599999999999918</v>
          </cell>
          <cell r="BK250">
            <v>0</v>
          </cell>
          <cell r="BL250">
            <v>2.2103588825503402</v>
          </cell>
          <cell r="BM250">
            <v>0</v>
          </cell>
          <cell r="BN250">
            <v>0</v>
          </cell>
          <cell r="BO250">
            <v>1</v>
          </cell>
          <cell r="BP250">
            <v>0</v>
          </cell>
        </row>
        <row r="251">
          <cell r="A251">
            <v>344</v>
          </cell>
          <cell r="B251">
            <v>142598</v>
          </cell>
          <cell r="C251">
            <v>9353328</v>
          </cell>
          <cell r="D251" t="str">
            <v>St Mary's Church of England Primary School, Woodbridge</v>
          </cell>
          <cell r="E251" t="str">
            <v>Primary</v>
          </cell>
          <cell r="F251" t="str">
            <v>Recoupment Academy</v>
          </cell>
          <cell r="G251">
            <v>1</v>
          </cell>
          <cell r="H251">
            <v>0</v>
          </cell>
          <cell r="I251">
            <v>0</v>
          </cell>
          <cell r="J251">
            <v>7</v>
          </cell>
          <cell r="K251">
            <v>0</v>
          </cell>
          <cell r="L251">
            <v>0</v>
          </cell>
          <cell r="M251">
            <v>0</v>
          </cell>
          <cell r="N251">
            <v>196</v>
          </cell>
          <cell r="O251">
            <v>196</v>
          </cell>
          <cell r="P251">
            <v>30</v>
          </cell>
          <cell r="Q251">
            <v>166</v>
          </cell>
          <cell r="R251">
            <v>0</v>
          </cell>
          <cell r="S251">
            <v>0</v>
          </cell>
          <cell r="T251">
            <v>0</v>
          </cell>
          <cell r="U251">
            <v>0</v>
          </cell>
          <cell r="V251">
            <v>0</v>
          </cell>
          <cell r="W251">
            <v>0</v>
          </cell>
          <cell r="X251">
            <v>0</v>
          </cell>
          <cell r="Y251">
            <v>0</v>
          </cell>
          <cell r="Z251">
            <v>0</v>
          </cell>
          <cell r="AA251">
            <v>196</v>
          </cell>
          <cell r="AB251">
            <v>28</v>
          </cell>
          <cell r="AC251">
            <v>12.000000000000007</v>
          </cell>
          <cell r="AD251">
            <v>13.788944723618091</v>
          </cell>
          <cell r="AE251">
            <v>0</v>
          </cell>
          <cell r="AF251">
            <v>0</v>
          </cell>
          <cell r="AG251">
            <v>159.81538461538454</v>
          </cell>
          <cell r="AH251">
            <v>34.174358974358903</v>
          </cell>
          <cell r="AI251">
            <v>2.0102564102564187</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1.9698492462311559</v>
          </cell>
          <cell r="BB251">
            <v>28.58278145695364</v>
          </cell>
          <cell r="BC251">
            <v>33.748344370860927</v>
          </cell>
          <cell r="BD251">
            <v>0</v>
          </cell>
          <cell r="BE251">
            <v>0</v>
          </cell>
          <cell r="BF251">
            <v>0</v>
          </cell>
          <cell r="BG251">
            <v>0</v>
          </cell>
          <cell r="BH251">
            <v>0</v>
          </cell>
          <cell r="BI251">
            <v>0</v>
          </cell>
          <cell r="BJ251">
            <v>0</v>
          </cell>
          <cell r="BK251">
            <v>0</v>
          </cell>
          <cell r="BL251">
            <v>0.57681675087719297</v>
          </cell>
          <cell r="BM251">
            <v>0</v>
          </cell>
          <cell r="BN251">
            <v>0</v>
          </cell>
          <cell r="BO251">
            <v>1</v>
          </cell>
          <cell r="BP251">
            <v>0</v>
          </cell>
        </row>
        <row r="252">
          <cell r="A252">
            <v>56</v>
          </cell>
          <cell r="B252">
            <v>145693</v>
          </cell>
          <cell r="C252">
            <v>9353331</v>
          </cell>
          <cell r="D252" t="str">
            <v>All Saints Church of England Primary School, Laxfield</v>
          </cell>
          <cell r="E252" t="str">
            <v>Primary</v>
          </cell>
          <cell r="F252" t="str">
            <v>Recoupment Academy</v>
          </cell>
          <cell r="G252">
            <v>1</v>
          </cell>
          <cell r="H252">
            <v>0</v>
          </cell>
          <cell r="I252">
            <v>0</v>
          </cell>
          <cell r="J252">
            <v>7</v>
          </cell>
          <cell r="K252">
            <v>0</v>
          </cell>
          <cell r="L252">
            <v>0</v>
          </cell>
          <cell r="M252">
            <v>0</v>
          </cell>
          <cell r="N252">
            <v>114</v>
          </cell>
          <cell r="O252">
            <v>114</v>
          </cell>
          <cell r="P252">
            <v>12</v>
          </cell>
          <cell r="Q252">
            <v>102</v>
          </cell>
          <cell r="R252">
            <v>0</v>
          </cell>
          <cell r="S252">
            <v>0</v>
          </cell>
          <cell r="T252">
            <v>0</v>
          </cell>
          <cell r="U252">
            <v>0</v>
          </cell>
          <cell r="V252">
            <v>0</v>
          </cell>
          <cell r="W252">
            <v>0</v>
          </cell>
          <cell r="X252">
            <v>0</v>
          </cell>
          <cell r="Y252">
            <v>0</v>
          </cell>
          <cell r="Z252">
            <v>0</v>
          </cell>
          <cell r="AA252">
            <v>114</v>
          </cell>
          <cell r="AB252">
            <v>16.285714285714285</v>
          </cell>
          <cell r="AC252">
            <v>15.999999999999948</v>
          </cell>
          <cell r="AD252">
            <v>15.999999999999948</v>
          </cell>
          <cell r="AE252">
            <v>0</v>
          </cell>
          <cell r="AF252">
            <v>0</v>
          </cell>
          <cell r="AG252">
            <v>112.99115044247786</v>
          </cell>
          <cell r="AH252">
            <v>1.0088495575221235</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1</v>
          </cell>
          <cell r="BB252">
            <v>28.333333333333336</v>
          </cell>
          <cell r="BC252">
            <v>31.666666666666668</v>
          </cell>
          <cell r="BD252">
            <v>0</v>
          </cell>
          <cell r="BE252">
            <v>0</v>
          </cell>
          <cell r="BF252">
            <v>0</v>
          </cell>
          <cell r="BG252">
            <v>0</v>
          </cell>
          <cell r="BH252">
            <v>0</v>
          </cell>
          <cell r="BI252">
            <v>0</v>
          </cell>
          <cell r="BJ252">
            <v>0</v>
          </cell>
          <cell r="BK252">
            <v>0</v>
          </cell>
          <cell r="BL252">
            <v>3.2134315179245299</v>
          </cell>
          <cell r="BM252">
            <v>0</v>
          </cell>
          <cell r="BN252">
            <v>1</v>
          </cell>
          <cell r="BO252">
            <v>1</v>
          </cell>
          <cell r="BP252">
            <v>0</v>
          </cell>
        </row>
        <row r="253">
          <cell r="A253">
            <v>72</v>
          </cell>
          <cell r="B253">
            <v>142806</v>
          </cell>
          <cell r="C253">
            <v>9353335</v>
          </cell>
          <cell r="D253" t="str">
            <v>St Mary's Roman Catholic Primary School</v>
          </cell>
          <cell r="E253" t="str">
            <v>Primary</v>
          </cell>
          <cell r="F253" t="str">
            <v>Recoupment Academy</v>
          </cell>
          <cell r="G253">
            <v>1</v>
          </cell>
          <cell r="H253">
            <v>0</v>
          </cell>
          <cell r="I253">
            <v>0</v>
          </cell>
          <cell r="J253">
            <v>7</v>
          </cell>
          <cell r="K253">
            <v>0</v>
          </cell>
          <cell r="L253">
            <v>0</v>
          </cell>
          <cell r="M253">
            <v>0</v>
          </cell>
          <cell r="N253">
            <v>194</v>
          </cell>
          <cell r="O253">
            <v>194</v>
          </cell>
          <cell r="P253">
            <v>22</v>
          </cell>
          <cell r="Q253">
            <v>172</v>
          </cell>
          <cell r="R253">
            <v>0</v>
          </cell>
          <cell r="S253">
            <v>0</v>
          </cell>
          <cell r="T253">
            <v>0</v>
          </cell>
          <cell r="U253">
            <v>0</v>
          </cell>
          <cell r="V253">
            <v>0</v>
          </cell>
          <cell r="W253">
            <v>0</v>
          </cell>
          <cell r="X253">
            <v>0</v>
          </cell>
          <cell r="Y253">
            <v>0</v>
          </cell>
          <cell r="Z253">
            <v>0</v>
          </cell>
          <cell r="AA253">
            <v>194</v>
          </cell>
          <cell r="AB253">
            <v>27.714285714285715</v>
          </cell>
          <cell r="AC253">
            <v>27.000000000000043</v>
          </cell>
          <cell r="AD253">
            <v>30.732673267326732</v>
          </cell>
          <cell r="AE253">
            <v>0</v>
          </cell>
          <cell r="AF253">
            <v>0</v>
          </cell>
          <cell r="AG253">
            <v>65.000000000000085</v>
          </cell>
          <cell r="AH253">
            <v>61.999999999999929</v>
          </cell>
          <cell r="AI253">
            <v>9.9999999999999964</v>
          </cell>
          <cell r="AJ253">
            <v>15.999999999999996</v>
          </cell>
          <cell r="AK253">
            <v>15.000000000000004</v>
          </cell>
          <cell r="AL253">
            <v>9.0000000000000036</v>
          </cell>
          <cell r="AM253">
            <v>16.999999999999989</v>
          </cell>
          <cell r="AN253">
            <v>0</v>
          </cell>
          <cell r="AO253">
            <v>0</v>
          </cell>
          <cell r="AP253">
            <v>0</v>
          </cell>
          <cell r="AQ253">
            <v>0</v>
          </cell>
          <cell r="AR253">
            <v>0</v>
          </cell>
          <cell r="AS253">
            <v>0</v>
          </cell>
          <cell r="AT253">
            <v>0</v>
          </cell>
          <cell r="AU253">
            <v>4.7030303030302951</v>
          </cell>
          <cell r="AV253">
            <v>10.581818181818173</v>
          </cell>
          <cell r="AW253">
            <v>14.109090909090902</v>
          </cell>
          <cell r="AX253">
            <v>0</v>
          </cell>
          <cell r="AY253">
            <v>0</v>
          </cell>
          <cell r="AZ253">
            <v>0</v>
          </cell>
          <cell r="BA253">
            <v>1.9207920792079207</v>
          </cell>
          <cell r="BB253">
            <v>52</v>
          </cell>
          <cell r="BC253">
            <v>58.651162790697668</v>
          </cell>
          <cell r="BD253">
            <v>0</v>
          </cell>
          <cell r="BE253">
            <v>0</v>
          </cell>
          <cell r="BF253">
            <v>0</v>
          </cell>
          <cell r="BG253">
            <v>0</v>
          </cell>
          <cell r="BH253">
            <v>0</v>
          </cell>
          <cell r="BI253">
            <v>0</v>
          </cell>
          <cell r="BJ253">
            <v>0</v>
          </cell>
          <cell r="BK253">
            <v>0</v>
          </cell>
          <cell r="BL253">
            <v>0.40939871319444399</v>
          </cell>
          <cell r="BM253">
            <v>0</v>
          </cell>
          <cell r="BN253">
            <v>0</v>
          </cell>
          <cell r="BO253">
            <v>1</v>
          </cell>
          <cell r="BP253">
            <v>0</v>
          </cell>
        </row>
        <row r="254">
          <cell r="A254">
            <v>288</v>
          </cell>
          <cell r="B254">
            <v>146229</v>
          </cell>
          <cell r="C254">
            <v>9353339</v>
          </cell>
          <cell r="D254" t="str">
            <v>St Matthew's Church of England Primary School, Ipswich</v>
          </cell>
          <cell r="E254" t="str">
            <v>Primary</v>
          </cell>
          <cell r="F254" t="str">
            <v>Recoupment Academy</v>
          </cell>
          <cell r="G254">
            <v>1</v>
          </cell>
          <cell r="H254">
            <v>0</v>
          </cell>
          <cell r="I254">
            <v>0</v>
          </cell>
          <cell r="J254">
            <v>7</v>
          </cell>
          <cell r="K254">
            <v>0</v>
          </cell>
          <cell r="L254">
            <v>0</v>
          </cell>
          <cell r="M254">
            <v>0</v>
          </cell>
          <cell r="N254">
            <v>410</v>
          </cell>
          <cell r="O254">
            <v>410</v>
          </cell>
          <cell r="P254">
            <v>59</v>
          </cell>
          <cell r="Q254">
            <v>351</v>
          </cell>
          <cell r="R254">
            <v>0</v>
          </cell>
          <cell r="S254">
            <v>0</v>
          </cell>
          <cell r="T254">
            <v>0</v>
          </cell>
          <cell r="U254">
            <v>0</v>
          </cell>
          <cell r="V254">
            <v>0</v>
          </cell>
          <cell r="W254">
            <v>0</v>
          </cell>
          <cell r="X254">
            <v>0</v>
          </cell>
          <cell r="Y254">
            <v>0</v>
          </cell>
          <cell r="Z254">
            <v>0</v>
          </cell>
          <cell r="AA254">
            <v>410</v>
          </cell>
          <cell r="AB254">
            <v>58.571428571428569</v>
          </cell>
          <cell r="AC254">
            <v>88.999999999999872</v>
          </cell>
          <cell r="AD254">
            <v>88.999999999999872</v>
          </cell>
          <cell r="AE254">
            <v>0</v>
          </cell>
          <cell r="AF254">
            <v>0</v>
          </cell>
          <cell r="AG254">
            <v>72</v>
          </cell>
          <cell r="AH254">
            <v>106.00000000000014</v>
          </cell>
          <cell r="AI254">
            <v>152.99999999999997</v>
          </cell>
          <cell r="AJ254">
            <v>30.000000000000011</v>
          </cell>
          <cell r="AK254">
            <v>42.000000000000036</v>
          </cell>
          <cell r="AL254">
            <v>6.9999999999999938</v>
          </cell>
          <cell r="AM254">
            <v>0</v>
          </cell>
          <cell r="AN254">
            <v>0</v>
          </cell>
          <cell r="AO254">
            <v>0</v>
          </cell>
          <cell r="AP254">
            <v>0</v>
          </cell>
          <cell r="AQ254">
            <v>0</v>
          </cell>
          <cell r="AR254">
            <v>0</v>
          </cell>
          <cell r="AS254">
            <v>0</v>
          </cell>
          <cell r="AT254">
            <v>0</v>
          </cell>
          <cell r="AU254">
            <v>54.900284900284937</v>
          </cell>
          <cell r="AV254">
            <v>105.12820512820495</v>
          </cell>
          <cell r="AW254">
            <v>136.66666666666652</v>
          </cell>
          <cell r="AX254">
            <v>0</v>
          </cell>
          <cell r="AY254">
            <v>0</v>
          </cell>
          <cell r="AZ254">
            <v>0</v>
          </cell>
          <cell r="BA254">
            <v>0</v>
          </cell>
          <cell r="BB254">
            <v>167.19932432432432</v>
          </cell>
          <cell r="BC254">
            <v>195.30405405405406</v>
          </cell>
          <cell r="BD254">
            <v>0</v>
          </cell>
          <cell r="BE254">
            <v>0</v>
          </cell>
          <cell r="BF254">
            <v>0</v>
          </cell>
          <cell r="BG254">
            <v>0</v>
          </cell>
          <cell r="BH254">
            <v>0</v>
          </cell>
          <cell r="BI254">
            <v>0</v>
          </cell>
          <cell r="BJ254">
            <v>0</v>
          </cell>
          <cell r="BK254">
            <v>0</v>
          </cell>
          <cell r="BL254">
            <v>0.39856449818181799</v>
          </cell>
          <cell r="BM254">
            <v>0</v>
          </cell>
          <cell r="BN254">
            <v>0</v>
          </cell>
          <cell r="BO254">
            <v>1</v>
          </cell>
          <cell r="BP254">
            <v>0</v>
          </cell>
        </row>
        <row r="255">
          <cell r="A255">
            <v>289</v>
          </cell>
          <cell r="B255">
            <v>145382</v>
          </cell>
          <cell r="C255">
            <v>9353340</v>
          </cell>
          <cell r="D255" t="str">
            <v>St Mary's Catholic Primary School, Ipswich</v>
          </cell>
          <cell r="E255" t="str">
            <v>Primary</v>
          </cell>
          <cell r="F255" t="str">
            <v>Recoupment Academy</v>
          </cell>
          <cell r="G255">
            <v>1</v>
          </cell>
          <cell r="H255">
            <v>0</v>
          </cell>
          <cell r="I255">
            <v>0</v>
          </cell>
          <cell r="J255">
            <v>7</v>
          </cell>
          <cell r="K255">
            <v>0</v>
          </cell>
          <cell r="L255">
            <v>0</v>
          </cell>
          <cell r="M255">
            <v>0</v>
          </cell>
          <cell r="N255">
            <v>213</v>
          </cell>
          <cell r="O255">
            <v>213</v>
          </cell>
          <cell r="P255">
            <v>30</v>
          </cell>
          <cell r="Q255">
            <v>183</v>
          </cell>
          <cell r="R255">
            <v>0</v>
          </cell>
          <cell r="S255">
            <v>0</v>
          </cell>
          <cell r="T255">
            <v>0</v>
          </cell>
          <cell r="U255">
            <v>0</v>
          </cell>
          <cell r="V255">
            <v>0</v>
          </cell>
          <cell r="W255">
            <v>0</v>
          </cell>
          <cell r="X255">
            <v>0</v>
          </cell>
          <cell r="Y255">
            <v>0</v>
          </cell>
          <cell r="Z255">
            <v>0</v>
          </cell>
          <cell r="AA255">
            <v>213</v>
          </cell>
          <cell r="AB255">
            <v>30.428571428571427</v>
          </cell>
          <cell r="AC255">
            <v>14.999999999999998</v>
          </cell>
          <cell r="AD255">
            <v>14.999999999999998</v>
          </cell>
          <cell r="AE255">
            <v>0</v>
          </cell>
          <cell r="AF255">
            <v>0</v>
          </cell>
          <cell r="AG255">
            <v>170.00000000000009</v>
          </cell>
          <cell r="AH255">
            <v>14.999999999999998</v>
          </cell>
          <cell r="AI255">
            <v>13.999999999999993</v>
          </cell>
          <cell r="AJ255">
            <v>4.0000000000000009</v>
          </cell>
          <cell r="AK255">
            <v>9.9999999999999929</v>
          </cell>
          <cell r="AL255">
            <v>0</v>
          </cell>
          <cell r="AM255">
            <v>0</v>
          </cell>
          <cell r="AN255">
            <v>0</v>
          </cell>
          <cell r="AO255">
            <v>0</v>
          </cell>
          <cell r="AP255">
            <v>0</v>
          </cell>
          <cell r="AQ255">
            <v>0</v>
          </cell>
          <cell r="AR255">
            <v>0</v>
          </cell>
          <cell r="AS255">
            <v>0</v>
          </cell>
          <cell r="AT255">
            <v>0</v>
          </cell>
          <cell r="AU255">
            <v>10.475409836065582</v>
          </cell>
          <cell r="AV255">
            <v>20.950819672131143</v>
          </cell>
          <cell r="AW255">
            <v>33.754098360655682</v>
          </cell>
          <cell r="AX255">
            <v>0</v>
          </cell>
          <cell r="AY255">
            <v>0</v>
          </cell>
          <cell r="AZ255">
            <v>0</v>
          </cell>
          <cell r="BA255">
            <v>0</v>
          </cell>
          <cell r="BB255">
            <v>33.462857142857146</v>
          </cell>
          <cell r="BC255">
            <v>38.948571428571434</v>
          </cell>
          <cell r="BD255">
            <v>0</v>
          </cell>
          <cell r="BE255">
            <v>0</v>
          </cell>
          <cell r="BF255">
            <v>0</v>
          </cell>
          <cell r="BG255">
            <v>0</v>
          </cell>
          <cell r="BH255">
            <v>0</v>
          </cell>
          <cell r="BI255">
            <v>0</v>
          </cell>
          <cell r="BJ255">
            <v>0</v>
          </cell>
          <cell r="BK255">
            <v>0</v>
          </cell>
          <cell r="BL255">
            <v>0.33177574375000002</v>
          </cell>
          <cell r="BM255">
            <v>0</v>
          </cell>
          <cell r="BN255">
            <v>0</v>
          </cell>
          <cell r="BO255">
            <v>1</v>
          </cell>
          <cell r="BP255">
            <v>0</v>
          </cell>
        </row>
        <row r="256">
          <cell r="A256">
            <v>291</v>
          </cell>
          <cell r="B256">
            <v>146977</v>
          </cell>
          <cell r="C256">
            <v>9353341</v>
          </cell>
          <cell r="D256" t="str">
            <v>St Pancras Catholic Primary School</v>
          </cell>
          <cell r="E256" t="str">
            <v>Primary</v>
          </cell>
          <cell r="F256" t="str">
            <v>Recoupment Academy</v>
          </cell>
          <cell r="G256">
            <v>1</v>
          </cell>
          <cell r="H256">
            <v>0</v>
          </cell>
          <cell r="I256">
            <v>0</v>
          </cell>
          <cell r="J256">
            <v>7</v>
          </cell>
          <cell r="K256">
            <v>0</v>
          </cell>
          <cell r="L256">
            <v>0</v>
          </cell>
          <cell r="M256">
            <v>0</v>
          </cell>
          <cell r="N256">
            <v>202</v>
          </cell>
          <cell r="O256">
            <v>202</v>
          </cell>
          <cell r="P256">
            <v>27</v>
          </cell>
          <cell r="Q256">
            <v>175</v>
          </cell>
          <cell r="R256">
            <v>0</v>
          </cell>
          <cell r="S256">
            <v>0</v>
          </cell>
          <cell r="T256">
            <v>0</v>
          </cell>
          <cell r="U256">
            <v>0</v>
          </cell>
          <cell r="V256">
            <v>0</v>
          </cell>
          <cell r="W256">
            <v>0</v>
          </cell>
          <cell r="X256">
            <v>0</v>
          </cell>
          <cell r="Y256">
            <v>0</v>
          </cell>
          <cell r="Z256">
            <v>0</v>
          </cell>
          <cell r="AA256">
            <v>202</v>
          </cell>
          <cell r="AB256">
            <v>28.857142857142858</v>
          </cell>
          <cell r="AC256">
            <v>34.99999999999995</v>
          </cell>
          <cell r="AD256">
            <v>44.67307692307692</v>
          </cell>
          <cell r="AE256">
            <v>0</v>
          </cell>
          <cell r="AF256">
            <v>0</v>
          </cell>
          <cell r="AG256">
            <v>67.000000000000057</v>
          </cell>
          <cell r="AH256">
            <v>3.9999999999999996</v>
          </cell>
          <cell r="AI256">
            <v>15.999999999999998</v>
          </cell>
          <cell r="AJ256">
            <v>32.999999999999929</v>
          </cell>
          <cell r="AK256">
            <v>75.999999999999957</v>
          </cell>
          <cell r="AL256">
            <v>6</v>
          </cell>
          <cell r="AM256">
            <v>0</v>
          </cell>
          <cell r="AN256">
            <v>0</v>
          </cell>
          <cell r="AO256">
            <v>0</v>
          </cell>
          <cell r="AP256">
            <v>0</v>
          </cell>
          <cell r="AQ256">
            <v>0</v>
          </cell>
          <cell r="AR256">
            <v>0</v>
          </cell>
          <cell r="AS256">
            <v>0</v>
          </cell>
          <cell r="AT256">
            <v>0</v>
          </cell>
          <cell r="AU256">
            <v>3.4628571428571338</v>
          </cell>
          <cell r="AV256">
            <v>4.6171428571428654</v>
          </cell>
          <cell r="AW256">
            <v>11.542857142857134</v>
          </cell>
          <cell r="AX256">
            <v>0</v>
          </cell>
          <cell r="AY256">
            <v>0</v>
          </cell>
          <cell r="AZ256">
            <v>0</v>
          </cell>
          <cell r="BA256">
            <v>0</v>
          </cell>
          <cell r="BB256">
            <v>57.999999999999993</v>
          </cell>
          <cell r="BC256">
            <v>66.948571428571427</v>
          </cell>
          <cell r="BD256">
            <v>0</v>
          </cell>
          <cell r="BE256">
            <v>0</v>
          </cell>
          <cell r="BF256">
            <v>0</v>
          </cell>
          <cell r="BG256">
            <v>0</v>
          </cell>
          <cell r="BH256">
            <v>0</v>
          </cell>
          <cell r="BI256">
            <v>0</v>
          </cell>
          <cell r="BJ256">
            <v>0</v>
          </cell>
          <cell r="BK256">
            <v>0</v>
          </cell>
          <cell r="BL256">
            <v>0.28936663470588198</v>
          </cell>
          <cell r="BM256">
            <v>0</v>
          </cell>
          <cell r="BN256">
            <v>0</v>
          </cell>
          <cell r="BO256">
            <v>1</v>
          </cell>
          <cell r="BP256">
            <v>0</v>
          </cell>
        </row>
        <row r="257">
          <cell r="A257">
            <v>253</v>
          </cell>
          <cell r="B257">
            <v>141842</v>
          </cell>
          <cell r="C257">
            <v>9353344</v>
          </cell>
          <cell r="D257" t="str">
            <v>The Oaks Primary School</v>
          </cell>
          <cell r="E257" t="str">
            <v>Primary</v>
          </cell>
          <cell r="F257" t="str">
            <v>Recoupment Academy</v>
          </cell>
          <cell r="G257">
            <v>1</v>
          </cell>
          <cell r="H257">
            <v>0</v>
          </cell>
          <cell r="I257">
            <v>0</v>
          </cell>
          <cell r="J257">
            <v>7</v>
          </cell>
          <cell r="K257">
            <v>0</v>
          </cell>
          <cell r="L257">
            <v>0</v>
          </cell>
          <cell r="M257">
            <v>0</v>
          </cell>
          <cell r="N257">
            <v>396</v>
          </cell>
          <cell r="O257">
            <v>396</v>
          </cell>
          <cell r="P257">
            <v>57</v>
          </cell>
          <cell r="Q257">
            <v>339</v>
          </cell>
          <cell r="R257">
            <v>0</v>
          </cell>
          <cell r="S257">
            <v>0</v>
          </cell>
          <cell r="T257">
            <v>0</v>
          </cell>
          <cell r="U257">
            <v>0</v>
          </cell>
          <cell r="V257">
            <v>0</v>
          </cell>
          <cell r="W257">
            <v>0</v>
          </cell>
          <cell r="X257">
            <v>0</v>
          </cell>
          <cell r="Y257">
            <v>0</v>
          </cell>
          <cell r="Z257">
            <v>0</v>
          </cell>
          <cell r="AA257">
            <v>396</v>
          </cell>
          <cell r="AB257">
            <v>56.571428571428569</v>
          </cell>
          <cell r="AC257">
            <v>125.99999999999993</v>
          </cell>
          <cell r="AD257">
            <v>134.65994962216624</v>
          </cell>
          <cell r="AE257">
            <v>0</v>
          </cell>
          <cell r="AF257">
            <v>0</v>
          </cell>
          <cell r="AG257">
            <v>39.999999999999993</v>
          </cell>
          <cell r="AH257">
            <v>32.999999999999986</v>
          </cell>
          <cell r="AI257">
            <v>76.000000000000028</v>
          </cell>
          <cell r="AJ257">
            <v>28.999999999999989</v>
          </cell>
          <cell r="AK257">
            <v>192.99999999999986</v>
          </cell>
          <cell r="AL257">
            <v>24.999999999999986</v>
          </cell>
          <cell r="AM257">
            <v>0</v>
          </cell>
          <cell r="AN257">
            <v>0</v>
          </cell>
          <cell r="AO257">
            <v>0</v>
          </cell>
          <cell r="AP257">
            <v>0</v>
          </cell>
          <cell r="AQ257">
            <v>0</v>
          </cell>
          <cell r="AR257">
            <v>0</v>
          </cell>
          <cell r="AS257">
            <v>0</v>
          </cell>
          <cell r="AT257">
            <v>0</v>
          </cell>
          <cell r="AU257">
            <v>10.513274336283192</v>
          </cell>
          <cell r="AV257">
            <v>22.194690265486727</v>
          </cell>
          <cell r="AW257">
            <v>38.548672566371671</v>
          </cell>
          <cell r="AX257">
            <v>0</v>
          </cell>
          <cell r="AY257">
            <v>0</v>
          </cell>
          <cell r="AZ257">
            <v>0</v>
          </cell>
          <cell r="BA257">
            <v>1.994962216624685</v>
          </cell>
          <cell r="BB257">
            <v>111.29819277108433</v>
          </cell>
          <cell r="BC257">
            <v>130.01204819277106</v>
          </cell>
          <cell r="BD257">
            <v>0</v>
          </cell>
          <cell r="BE257">
            <v>0</v>
          </cell>
          <cell r="BF257">
            <v>0</v>
          </cell>
          <cell r="BG257">
            <v>0</v>
          </cell>
          <cell r="BH257">
            <v>0</v>
          </cell>
          <cell r="BI257">
            <v>0</v>
          </cell>
          <cell r="BJ257">
            <v>0</v>
          </cell>
          <cell r="BK257">
            <v>0</v>
          </cell>
          <cell r="BL257">
            <v>0.35031268940217403</v>
          </cell>
          <cell r="BM257">
            <v>0</v>
          </cell>
          <cell r="BN257">
            <v>0</v>
          </cell>
          <cell r="BO257">
            <v>1</v>
          </cell>
          <cell r="BP257">
            <v>0</v>
          </cell>
        </row>
        <row r="258">
          <cell r="A258">
            <v>505</v>
          </cell>
          <cell r="B258">
            <v>143360</v>
          </cell>
          <cell r="C258">
            <v>9353345</v>
          </cell>
          <cell r="D258" t="str">
            <v>Cedars Park Community Primary School</v>
          </cell>
          <cell r="E258" t="str">
            <v>Primary</v>
          </cell>
          <cell r="F258" t="str">
            <v>Recoupment Academy</v>
          </cell>
          <cell r="G258">
            <v>1</v>
          </cell>
          <cell r="H258">
            <v>0</v>
          </cell>
          <cell r="I258">
            <v>0</v>
          </cell>
          <cell r="J258">
            <v>7</v>
          </cell>
          <cell r="K258">
            <v>0</v>
          </cell>
          <cell r="L258">
            <v>0</v>
          </cell>
          <cell r="M258">
            <v>0</v>
          </cell>
          <cell r="N258">
            <v>385</v>
          </cell>
          <cell r="O258">
            <v>385</v>
          </cell>
          <cell r="P258">
            <v>42</v>
          </cell>
          <cell r="Q258">
            <v>343</v>
          </cell>
          <cell r="R258">
            <v>0</v>
          </cell>
          <cell r="S258">
            <v>0</v>
          </cell>
          <cell r="T258">
            <v>0</v>
          </cell>
          <cell r="U258">
            <v>0</v>
          </cell>
          <cell r="V258">
            <v>0</v>
          </cell>
          <cell r="W258">
            <v>0</v>
          </cell>
          <cell r="X258">
            <v>0</v>
          </cell>
          <cell r="Y258">
            <v>0</v>
          </cell>
          <cell r="Z258">
            <v>0</v>
          </cell>
          <cell r="AA258">
            <v>385</v>
          </cell>
          <cell r="AB258">
            <v>55</v>
          </cell>
          <cell r="AC258">
            <v>48.999999999999901</v>
          </cell>
          <cell r="AD258">
            <v>58.606557377049178</v>
          </cell>
          <cell r="AE258">
            <v>0</v>
          </cell>
          <cell r="AF258">
            <v>0</v>
          </cell>
          <cell r="AG258">
            <v>372.93733681462146</v>
          </cell>
          <cell r="AH258">
            <v>3.0156657963446478</v>
          </cell>
          <cell r="AI258">
            <v>7.0365535248041891</v>
          </cell>
          <cell r="AJ258">
            <v>0</v>
          </cell>
          <cell r="AK258">
            <v>2.0104438642297664</v>
          </cell>
          <cell r="AL258">
            <v>0</v>
          </cell>
          <cell r="AM258">
            <v>0</v>
          </cell>
          <cell r="AN258">
            <v>0</v>
          </cell>
          <cell r="AO258">
            <v>0</v>
          </cell>
          <cell r="AP258">
            <v>0</v>
          </cell>
          <cell r="AQ258">
            <v>0</v>
          </cell>
          <cell r="AR258">
            <v>0</v>
          </cell>
          <cell r="AS258">
            <v>0</v>
          </cell>
          <cell r="AT258">
            <v>0</v>
          </cell>
          <cell r="AU258">
            <v>3.3673469387755124</v>
          </cell>
          <cell r="AV258">
            <v>6.7346938775510248</v>
          </cell>
          <cell r="AW258">
            <v>8.979591836734711</v>
          </cell>
          <cell r="AX258">
            <v>0</v>
          </cell>
          <cell r="AY258">
            <v>0</v>
          </cell>
          <cell r="AZ258">
            <v>0</v>
          </cell>
          <cell r="BA258">
            <v>0.90163934426229508</v>
          </cell>
          <cell r="BB258">
            <v>75.094674556213022</v>
          </cell>
          <cell r="BC258">
            <v>84.289940828402365</v>
          </cell>
          <cell r="BD258">
            <v>0</v>
          </cell>
          <cell r="BE258">
            <v>0</v>
          </cell>
          <cell r="BF258">
            <v>0</v>
          </cell>
          <cell r="BG258">
            <v>0</v>
          </cell>
          <cell r="BH258">
            <v>0</v>
          </cell>
          <cell r="BI258">
            <v>0</v>
          </cell>
          <cell r="BJ258">
            <v>0</v>
          </cell>
          <cell r="BK258">
            <v>0</v>
          </cell>
          <cell r="BL258">
            <v>0.78597112985074602</v>
          </cell>
          <cell r="BM258">
            <v>0</v>
          </cell>
          <cell r="BN258">
            <v>0</v>
          </cell>
          <cell r="BO258">
            <v>1</v>
          </cell>
          <cell r="BP258">
            <v>0</v>
          </cell>
        </row>
        <row r="259">
          <cell r="A259">
            <v>320</v>
          </cell>
          <cell r="B259">
            <v>145795</v>
          </cell>
          <cell r="C259">
            <v>9353346</v>
          </cell>
          <cell r="D259" t="str">
            <v>Rendlesham Primary School</v>
          </cell>
          <cell r="E259" t="str">
            <v>Primary</v>
          </cell>
          <cell r="F259" t="str">
            <v>Recoupment Academy</v>
          </cell>
          <cell r="G259">
            <v>1</v>
          </cell>
          <cell r="H259">
            <v>0</v>
          </cell>
          <cell r="I259">
            <v>0</v>
          </cell>
          <cell r="J259">
            <v>7</v>
          </cell>
          <cell r="K259">
            <v>0</v>
          </cell>
          <cell r="L259">
            <v>0</v>
          </cell>
          <cell r="M259">
            <v>0</v>
          </cell>
          <cell r="N259">
            <v>286</v>
          </cell>
          <cell r="O259">
            <v>286</v>
          </cell>
          <cell r="P259">
            <v>31</v>
          </cell>
          <cell r="Q259">
            <v>255</v>
          </cell>
          <cell r="R259">
            <v>0</v>
          </cell>
          <cell r="S259">
            <v>0</v>
          </cell>
          <cell r="T259">
            <v>0</v>
          </cell>
          <cell r="U259">
            <v>0</v>
          </cell>
          <cell r="V259">
            <v>0</v>
          </cell>
          <cell r="W259">
            <v>0</v>
          </cell>
          <cell r="X259">
            <v>0</v>
          </cell>
          <cell r="Y259">
            <v>0</v>
          </cell>
          <cell r="Z259">
            <v>0</v>
          </cell>
          <cell r="AA259">
            <v>286</v>
          </cell>
          <cell r="AB259">
            <v>40.857142857142854</v>
          </cell>
          <cell r="AC259">
            <v>14.000000000000014</v>
          </cell>
          <cell r="AD259">
            <v>17.63013698630137</v>
          </cell>
          <cell r="AE259">
            <v>0</v>
          </cell>
          <cell r="AF259">
            <v>0</v>
          </cell>
          <cell r="AG259">
            <v>282.95744680851072</v>
          </cell>
          <cell r="AH259">
            <v>3.042553191489354</v>
          </cell>
          <cell r="AI259">
            <v>0</v>
          </cell>
          <cell r="AJ259">
            <v>0</v>
          </cell>
          <cell r="AK259">
            <v>0</v>
          </cell>
          <cell r="AL259">
            <v>0</v>
          </cell>
          <cell r="AM259">
            <v>0</v>
          </cell>
          <cell r="AN259">
            <v>0</v>
          </cell>
          <cell r="AO259">
            <v>0</v>
          </cell>
          <cell r="AP259">
            <v>0</v>
          </cell>
          <cell r="AQ259">
            <v>0</v>
          </cell>
          <cell r="AR259">
            <v>0</v>
          </cell>
          <cell r="AS259">
            <v>0</v>
          </cell>
          <cell r="AT259">
            <v>0</v>
          </cell>
          <cell r="AU259">
            <v>4.8270042194092859</v>
          </cell>
          <cell r="AV259">
            <v>4.8270042194092859</v>
          </cell>
          <cell r="AW259">
            <v>9.6540084388185718</v>
          </cell>
          <cell r="AX259">
            <v>0</v>
          </cell>
          <cell r="AY259">
            <v>0</v>
          </cell>
          <cell r="AZ259">
            <v>0</v>
          </cell>
          <cell r="BA259">
            <v>2.9383561643835616</v>
          </cell>
          <cell r="BB259">
            <v>79.56</v>
          </cell>
          <cell r="BC259">
            <v>89.231999999999999</v>
          </cell>
          <cell r="BD259">
            <v>0</v>
          </cell>
          <cell r="BE259">
            <v>0</v>
          </cell>
          <cell r="BF259">
            <v>0</v>
          </cell>
          <cell r="BG259">
            <v>0</v>
          </cell>
          <cell r="BH259">
            <v>0</v>
          </cell>
          <cell r="BI259">
            <v>0</v>
          </cell>
          <cell r="BJ259">
            <v>0</v>
          </cell>
          <cell r="BK259">
            <v>0</v>
          </cell>
          <cell r="BL259">
            <v>1.9488142590425499</v>
          </cell>
          <cell r="BM259">
            <v>0</v>
          </cell>
          <cell r="BN259">
            <v>0</v>
          </cell>
          <cell r="BO259">
            <v>1</v>
          </cell>
          <cell r="BP259">
            <v>0</v>
          </cell>
        </row>
        <row r="260">
          <cell r="A260">
            <v>527</v>
          </cell>
          <cell r="B260">
            <v>137179</v>
          </cell>
          <cell r="C260">
            <v>9354029</v>
          </cell>
          <cell r="D260" t="str">
            <v>Horringer Court Middle School</v>
          </cell>
          <cell r="E260" t="str">
            <v>Middle-deemed Secondary</v>
          </cell>
          <cell r="F260" t="str">
            <v>Recoupment Academy</v>
          </cell>
          <cell r="G260">
            <v>1</v>
          </cell>
          <cell r="H260">
            <v>2</v>
          </cell>
          <cell r="I260">
            <v>2</v>
          </cell>
          <cell r="J260">
            <v>2</v>
          </cell>
          <cell r="K260">
            <v>2</v>
          </cell>
          <cell r="L260">
            <v>2</v>
          </cell>
          <cell r="M260">
            <v>0</v>
          </cell>
          <cell r="N260">
            <v>326</v>
          </cell>
          <cell r="O260">
            <v>152</v>
          </cell>
          <cell r="P260">
            <v>0</v>
          </cell>
          <cell r="Q260">
            <v>152</v>
          </cell>
          <cell r="R260">
            <v>174</v>
          </cell>
          <cell r="S260">
            <v>174</v>
          </cell>
          <cell r="T260">
            <v>0</v>
          </cell>
          <cell r="U260">
            <v>79</v>
          </cell>
          <cell r="V260">
            <v>95</v>
          </cell>
          <cell r="W260">
            <v>0</v>
          </cell>
          <cell r="X260">
            <v>0</v>
          </cell>
          <cell r="Y260">
            <v>0</v>
          </cell>
          <cell r="Z260">
            <v>0</v>
          </cell>
          <cell r="AA260">
            <v>326</v>
          </cell>
          <cell r="AB260">
            <v>81.5</v>
          </cell>
          <cell r="AC260">
            <v>23.999999999999961</v>
          </cell>
          <cell r="AD260">
            <v>26.823529411764707</v>
          </cell>
          <cell r="AE260">
            <v>31.000000000000021</v>
          </cell>
          <cell r="AF260">
            <v>33.235955056179776</v>
          </cell>
          <cell r="AG260">
            <v>132</v>
          </cell>
          <cell r="AH260">
            <v>13.999999999999995</v>
          </cell>
          <cell r="AI260">
            <v>5.9999999999999973</v>
          </cell>
          <cell r="AJ260">
            <v>0</v>
          </cell>
          <cell r="AK260">
            <v>0</v>
          </cell>
          <cell r="AL260">
            <v>0</v>
          </cell>
          <cell r="AM260">
            <v>0</v>
          </cell>
          <cell r="AN260">
            <v>146.84393063583809</v>
          </cell>
          <cell r="AO260">
            <v>13.075144508670514</v>
          </cell>
          <cell r="AP260">
            <v>14.080924855491332</v>
          </cell>
          <cell r="AQ260">
            <v>0</v>
          </cell>
          <cell r="AR260">
            <v>0</v>
          </cell>
          <cell r="AS260">
            <v>0</v>
          </cell>
          <cell r="AT260">
            <v>0</v>
          </cell>
          <cell r="AU260">
            <v>0.99999999999999956</v>
          </cell>
          <cell r="AV260">
            <v>0.99999999999999956</v>
          </cell>
          <cell r="AW260">
            <v>0.99999999999999956</v>
          </cell>
          <cell r="AX260">
            <v>0</v>
          </cell>
          <cell r="AY260">
            <v>1.9999999999999967</v>
          </cell>
          <cell r="AZ260">
            <v>1.9999999999999967</v>
          </cell>
          <cell r="BA260">
            <v>0</v>
          </cell>
          <cell r="BB260">
            <v>28.028368794326241</v>
          </cell>
          <cell r="BC260">
            <v>28.028368794326241</v>
          </cell>
          <cell r="BD260">
            <v>32.279569892473084</v>
          </cell>
          <cell r="BE260">
            <v>38.817204301075229</v>
          </cell>
          <cell r="BF260">
            <v>0</v>
          </cell>
          <cell r="BG260">
            <v>0</v>
          </cell>
          <cell r="BH260">
            <v>0</v>
          </cell>
          <cell r="BI260">
            <v>45.876710753548338</v>
          </cell>
          <cell r="BJ260">
            <v>0</v>
          </cell>
          <cell r="BK260">
            <v>12.559999999999997</v>
          </cell>
          <cell r="BL260">
            <v>0</v>
          </cell>
          <cell r="BM260">
            <v>1.9341537987692301</v>
          </cell>
          <cell r="BN260">
            <v>0</v>
          </cell>
          <cell r="BO260">
            <v>0.46625766871165641</v>
          </cell>
          <cell r="BP260">
            <v>0.53374233128834359</v>
          </cell>
        </row>
        <row r="261">
          <cell r="A261">
            <v>531</v>
          </cell>
          <cell r="B261">
            <v>137180</v>
          </cell>
          <cell r="C261">
            <v>9354030</v>
          </cell>
          <cell r="D261" t="str">
            <v>Westley Middle School</v>
          </cell>
          <cell r="E261" t="str">
            <v>Middle-deemed Secondary</v>
          </cell>
          <cell r="F261" t="str">
            <v>Recoupment Academy</v>
          </cell>
          <cell r="G261">
            <v>1</v>
          </cell>
          <cell r="H261">
            <v>2</v>
          </cell>
          <cell r="I261">
            <v>2</v>
          </cell>
          <cell r="J261">
            <v>2</v>
          </cell>
          <cell r="K261">
            <v>2</v>
          </cell>
          <cell r="L261">
            <v>2</v>
          </cell>
          <cell r="M261">
            <v>0</v>
          </cell>
          <cell r="N261">
            <v>469</v>
          </cell>
          <cell r="O261">
            <v>244</v>
          </cell>
          <cell r="P261">
            <v>0</v>
          </cell>
          <cell r="Q261">
            <v>244</v>
          </cell>
          <cell r="R261">
            <v>225</v>
          </cell>
          <cell r="S261">
            <v>225</v>
          </cell>
          <cell r="T261">
            <v>0</v>
          </cell>
          <cell r="U261">
            <v>111</v>
          </cell>
          <cell r="V261">
            <v>114</v>
          </cell>
          <cell r="W261">
            <v>0</v>
          </cell>
          <cell r="X261">
            <v>0</v>
          </cell>
          <cell r="Y261">
            <v>0</v>
          </cell>
          <cell r="Z261">
            <v>0</v>
          </cell>
          <cell r="AA261">
            <v>469</v>
          </cell>
          <cell r="AB261">
            <v>117.25</v>
          </cell>
          <cell r="AC261">
            <v>43.999999999999993</v>
          </cell>
          <cell r="AD261">
            <v>44.188976377952756</v>
          </cell>
          <cell r="AE261">
            <v>29.000000000000025</v>
          </cell>
          <cell r="AF261">
            <v>46.428571428571423</v>
          </cell>
          <cell r="AG261">
            <v>166</v>
          </cell>
          <cell r="AH261">
            <v>39.99999999999995</v>
          </cell>
          <cell r="AI261">
            <v>38.00000000000005</v>
          </cell>
          <cell r="AJ261">
            <v>0</v>
          </cell>
          <cell r="AK261">
            <v>0</v>
          </cell>
          <cell r="AL261">
            <v>0</v>
          </cell>
          <cell r="AM261">
            <v>0</v>
          </cell>
          <cell r="AN261">
            <v>180</v>
          </cell>
          <cell r="AO261">
            <v>24.999999999999975</v>
          </cell>
          <cell r="AP261">
            <v>20.000000000000004</v>
          </cell>
          <cell r="AQ261">
            <v>0</v>
          </cell>
          <cell r="AR261">
            <v>0</v>
          </cell>
          <cell r="AS261">
            <v>0</v>
          </cell>
          <cell r="AT261">
            <v>0</v>
          </cell>
          <cell r="AU261">
            <v>2</v>
          </cell>
          <cell r="AV261">
            <v>2</v>
          </cell>
          <cell r="AW261">
            <v>2</v>
          </cell>
          <cell r="AX261">
            <v>0.999999999999999</v>
          </cell>
          <cell r="AY261">
            <v>0.999999999999999</v>
          </cell>
          <cell r="AZ261">
            <v>0.999999999999999</v>
          </cell>
          <cell r="BA261">
            <v>2.7806324110671934</v>
          </cell>
          <cell r="BB261">
            <v>66.545454545454547</v>
          </cell>
          <cell r="BC261">
            <v>66.545454545454547</v>
          </cell>
          <cell r="BD261">
            <v>40.274336283185882</v>
          </cell>
          <cell r="BE261">
            <v>41.36283185840712</v>
          </cell>
          <cell r="BF261">
            <v>0</v>
          </cell>
          <cell r="BG261">
            <v>0</v>
          </cell>
          <cell r="BH261">
            <v>0</v>
          </cell>
          <cell r="BI261">
            <v>52.678124880531023</v>
          </cell>
          <cell r="BJ261">
            <v>0</v>
          </cell>
          <cell r="BK261">
            <v>0</v>
          </cell>
          <cell r="BL261">
            <v>0</v>
          </cell>
          <cell r="BM261">
            <v>2.2295964357615898</v>
          </cell>
          <cell r="BN261">
            <v>0</v>
          </cell>
          <cell r="BO261">
            <v>0.52025586353944564</v>
          </cell>
          <cell r="BP261">
            <v>0.47974413646055436</v>
          </cell>
        </row>
        <row r="262">
          <cell r="A262">
            <v>551</v>
          </cell>
          <cell r="B262">
            <v>136990</v>
          </cell>
          <cell r="C262">
            <v>9354000</v>
          </cell>
          <cell r="D262" t="str">
            <v>Bury St Edmunds County Upper School</v>
          </cell>
          <cell r="E262" t="str">
            <v>Secondary</v>
          </cell>
          <cell r="F262" t="str">
            <v>Recoupment Academy</v>
          </cell>
          <cell r="G262">
            <v>1</v>
          </cell>
          <cell r="H262">
            <v>0</v>
          </cell>
          <cell r="I262">
            <v>0</v>
          </cell>
          <cell r="J262">
            <v>0</v>
          </cell>
          <cell r="K262">
            <v>3</v>
          </cell>
          <cell r="L262">
            <v>1</v>
          </cell>
          <cell r="M262">
            <v>2</v>
          </cell>
          <cell r="N262">
            <v>670</v>
          </cell>
          <cell r="O262">
            <v>0</v>
          </cell>
          <cell r="P262">
            <v>0</v>
          </cell>
          <cell r="Q262">
            <v>0</v>
          </cell>
          <cell r="R262">
            <v>670</v>
          </cell>
          <cell r="S262">
            <v>215</v>
          </cell>
          <cell r="T262">
            <v>455</v>
          </cell>
          <cell r="U262">
            <v>0</v>
          </cell>
          <cell r="V262">
            <v>0</v>
          </cell>
          <cell r="W262">
            <v>215</v>
          </cell>
          <cell r="X262">
            <v>207</v>
          </cell>
          <cell r="Y262">
            <v>248</v>
          </cell>
          <cell r="Z262">
            <v>0</v>
          </cell>
          <cell r="AA262">
            <v>670</v>
          </cell>
          <cell r="AB262">
            <v>223.33333333333334</v>
          </cell>
          <cell r="AC262">
            <v>0</v>
          </cell>
          <cell r="AD262">
            <v>0</v>
          </cell>
          <cell r="AE262">
            <v>70.999999999999773</v>
          </cell>
          <cell r="AF262">
            <v>90.641562064156204</v>
          </cell>
          <cell r="AG262">
            <v>0</v>
          </cell>
          <cell r="AH262">
            <v>0</v>
          </cell>
          <cell r="AI262">
            <v>0</v>
          </cell>
          <cell r="AJ262">
            <v>0</v>
          </cell>
          <cell r="AK262">
            <v>0</v>
          </cell>
          <cell r="AL262">
            <v>0</v>
          </cell>
          <cell r="AM262">
            <v>0</v>
          </cell>
          <cell r="AN262">
            <v>555.00000000000011</v>
          </cell>
          <cell r="AO262">
            <v>64.999999999999986</v>
          </cell>
          <cell r="AP262">
            <v>50.000000000000007</v>
          </cell>
          <cell r="AQ262">
            <v>0</v>
          </cell>
          <cell r="AR262">
            <v>0</v>
          </cell>
          <cell r="AS262">
            <v>0</v>
          </cell>
          <cell r="AT262">
            <v>0</v>
          </cell>
          <cell r="AU262">
            <v>0</v>
          </cell>
          <cell r="AV262">
            <v>0</v>
          </cell>
          <cell r="AW262">
            <v>0</v>
          </cell>
          <cell r="AX262">
            <v>1.9999999999999989</v>
          </cell>
          <cell r="AY262">
            <v>5.0000000000000009</v>
          </cell>
          <cell r="AZ262">
            <v>6.0000000000000036</v>
          </cell>
          <cell r="BA262">
            <v>4.6722454672245464</v>
          </cell>
          <cell r="BB262">
            <v>0</v>
          </cell>
          <cell r="BC262">
            <v>0</v>
          </cell>
          <cell r="BD262">
            <v>0</v>
          </cell>
          <cell r="BE262">
            <v>0</v>
          </cell>
          <cell r="BF262">
            <v>62.877358490565989</v>
          </cell>
          <cell r="BG262">
            <v>67.193717277486925</v>
          </cell>
          <cell r="BH262">
            <v>122.33183856502245</v>
          </cell>
          <cell r="BI262">
            <v>137.72657806007908</v>
          </cell>
          <cell r="BJ262">
            <v>0</v>
          </cell>
          <cell r="BK262">
            <v>0</v>
          </cell>
          <cell r="BL262">
            <v>0</v>
          </cell>
          <cell r="BM262">
            <v>2.0484648114285702</v>
          </cell>
          <cell r="BN262">
            <v>0</v>
          </cell>
          <cell r="BO262">
            <v>0</v>
          </cell>
          <cell r="BP262">
            <v>1</v>
          </cell>
        </row>
        <row r="263">
          <cell r="A263">
            <v>990</v>
          </cell>
          <cell r="B263">
            <v>136757</v>
          </cell>
          <cell r="C263">
            <v>9354001</v>
          </cell>
          <cell r="D263" t="str">
            <v>Stour Valley Community School</v>
          </cell>
          <cell r="E263" t="str">
            <v>Secondary</v>
          </cell>
          <cell r="F263" t="str">
            <v>Recoupment Academy</v>
          </cell>
          <cell r="G263">
            <v>1</v>
          </cell>
          <cell r="H263">
            <v>0</v>
          </cell>
          <cell r="I263">
            <v>0</v>
          </cell>
          <cell r="J263">
            <v>0</v>
          </cell>
          <cell r="K263">
            <v>5</v>
          </cell>
          <cell r="L263">
            <v>3</v>
          </cell>
          <cell r="M263">
            <v>2</v>
          </cell>
          <cell r="N263">
            <v>593</v>
          </cell>
          <cell r="O263">
            <v>0</v>
          </cell>
          <cell r="P263">
            <v>0</v>
          </cell>
          <cell r="Q263">
            <v>0</v>
          </cell>
          <cell r="R263">
            <v>593</v>
          </cell>
          <cell r="S263">
            <v>361</v>
          </cell>
          <cell r="T263">
            <v>232</v>
          </cell>
          <cell r="U263">
            <v>119</v>
          </cell>
          <cell r="V263">
            <v>120</v>
          </cell>
          <cell r="W263">
            <v>122</v>
          </cell>
          <cell r="X263">
            <v>116</v>
          </cell>
          <cell r="Y263">
            <v>116</v>
          </cell>
          <cell r="Z263">
            <v>0</v>
          </cell>
          <cell r="AA263">
            <v>593</v>
          </cell>
          <cell r="AB263">
            <v>118.6</v>
          </cell>
          <cell r="AC263">
            <v>0</v>
          </cell>
          <cell r="AD263">
            <v>0</v>
          </cell>
          <cell r="AE263">
            <v>63.000000000000036</v>
          </cell>
          <cell r="AF263">
            <v>101</v>
          </cell>
          <cell r="AG263">
            <v>0</v>
          </cell>
          <cell r="AH263">
            <v>0</v>
          </cell>
          <cell r="AI263">
            <v>0</v>
          </cell>
          <cell r="AJ263">
            <v>0</v>
          </cell>
          <cell r="AK263">
            <v>0</v>
          </cell>
          <cell r="AL263">
            <v>0</v>
          </cell>
          <cell r="AM263">
            <v>0</v>
          </cell>
          <cell r="AN263">
            <v>529.00000000000023</v>
          </cell>
          <cell r="AO263">
            <v>60.000000000000234</v>
          </cell>
          <cell r="AP263">
            <v>3</v>
          </cell>
          <cell r="AQ263">
            <v>0.99999999999999789</v>
          </cell>
          <cell r="AR263">
            <v>0</v>
          </cell>
          <cell r="AS263">
            <v>0</v>
          </cell>
          <cell r="AT263">
            <v>0</v>
          </cell>
          <cell r="AU263">
            <v>0</v>
          </cell>
          <cell r="AV263">
            <v>0</v>
          </cell>
          <cell r="AW263">
            <v>0</v>
          </cell>
          <cell r="AX263">
            <v>0</v>
          </cell>
          <cell r="AY263">
            <v>0</v>
          </cell>
          <cell r="AZ263">
            <v>0</v>
          </cell>
          <cell r="BA263">
            <v>4</v>
          </cell>
          <cell r="BB263">
            <v>0</v>
          </cell>
          <cell r="BC263">
            <v>0</v>
          </cell>
          <cell r="BD263">
            <v>37.632478632478602</v>
          </cell>
          <cell r="BE263">
            <v>37.94871794871792</v>
          </cell>
          <cell r="BF263">
            <v>38.633333333333375</v>
          </cell>
          <cell r="BG263">
            <v>34.055045871559614</v>
          </cell>
          <cell r="BH263">
            <v>59.567567567567515</v>
          </cell>
          <cell r="BI263">
            <v>121.70686779357341</v>
          </cell>
          <cell r="BJ263">
            <v>0</v>
          </cell>
          <cell r="BK263">
            <v>0</v>
          </cell>
          <cell r="BL263">
            <v>0</v>
          </cell>
          <cell r="BM263">
            <v>5.2474166428802604</v>
          </cell>
          <cell r="BN263">
            <v>1</v>
          </cell>
          <cell r="BO263">
            <v>0</v>
          </cell>
          <cell r="BP263">
            <v>1</v>
          </cell>
        </row>
        <row r="264">
          <cell r="A264">
            <v>170</v>
          </cell>
          <cell r="B264">
            <v>137134</v>
          </cell>
          <cell r="C264">
            <v>9354002</v>
          </cell>
          <cell r="D264" t="str">
            <v>East Point Academy</v>
          </cell>
          <cell r="E264" t="str">
            <v>Secondary</v>
          </cell>
          <cell r="F264" t="str">
            <v>Recoupment Academy</v>
          </cell>
          <cell r="G264">
            <v>1</v>
          </cell>
          <cell r="H264">
            <v>0</v>
          </cell>
          <cell r="I264">
            <v>0</v>
          </cell>
          <cell r="J264">
            <v>0</v>
          </cell>
          <cell r="K264">
            <v>5</v>
          </cell>
          <cell r="L264">
            <v>3</v>
          </cell>
          <cell r="M264">
            <v>2</v>
          </cell>
          <cell r="N264">
            <v>795</v>
          </cell>
          <cell r="O264">
            <v>0</v>
          </cell>
          <cell r="P264">
            <v>0</v>
          </cell>
          <cell r="Q264">
            <v>0</v>
          </cell>
          <cell r="R264">
            <v>795</v>
          </cell>
          <cell r="S264">
            <v>533</v>
          </cell>
          <cell r="T264">
            <v>262</v>
          </cell>
          <cell r="U264">
            <v>179</v>
          </cell>
          <cell r="V264">
            <v>175</v>
          </cell>
          <cell r="W264">
            <v>179</v>
          </cell>
          <cell r="X264">
            <v>133</v>
          </cell>
          <cell r="Y264">
            <v>129</v>
          </cell>
          <cell r="Z264">
            <v>0</v>
          </cell>
          <cell r="AA264">
            <v>795</v>
          </cell>
          <cell r="AB264">
            <v>159</v>
          </cell>
          <cell r="AC264">
            <v>0</v>
          </cell>
          <cell r="AD264">
            <v>0</v>
          </cell>
          <cell r="AE264">
            <v>294.99999999999994</v>
          </cell>
          <cell r="AF264">
            <v>362.17912552891397</v>
          </cell>
          <cell r="AG264">
            <v>0</v>
          </cell>
          <cell r="AH264">
            <v>0</v>
          </cell>
          <cell r="AI264">
            <v>0</v>
          </cell>
          <cell r="AJ264">
            <v>0</v>
          </cell>
          <cell r="AK264">
            <v>0</v>
          </cell>
          <cell r="AL264">
            <v>0</v>
          </cell>
          <cell r="AM264">
            <v>0</v>
          </cell>
          <cell r="AN264">
            <v>239.99999999999986</v>
          </cell>
          <cell r="AO264">
            <v>116.00000000000033</v>
          </cell>
          <cell r="AP264">
            <v>151.99999999999989</v>
          </cell>
          <cell r="AQ264">
            <v>57.000000000000021</v>
          </cell>
          <cell r="AR264">
            <v>65.000000000000014</v>
          </cell>
          <cell r="AS264">
            <v>58.999999999999986</v>
          </cell>
          <cell r="AT264">
            <v>105.99999999999973</v>
          </cell>
          <cell r="AU264">
            <v>0</v>
          </cell>
          <cell r="AV264">
            <v>0</v>
          </cell>
          <cell r="AW264">
            <v>0</v>
          </cell>
          <cell r="AX264">
            <v>3.9999999999999978</v>
          </cell>
          <cell r="AY264">
            <v>5.9999999999999956</v>
          </cell>
          <cell r="AZ264">
            <v>7</v>
          </cell>
          <cell r="BA264">
            <v>20.18335684062059</v>
          </cell>
          <cell r="BB264">
            <v>0</v>
          </cell>
          <cell r="BC264">
            <v>0</v>
          </cell>
          <cell r="BD264">
            <v>64.52325581395354</v>
          </cell>
          <cell r="BE264">
            <v>63.081395348837255</v>
          </cell>
          <cell r="BF264">
            <v>64.073863636363555</v>
          </cell>
          <cell r="BG264">
            <v>75.129770992366403</v>
          </cell>
          <cell r="BH264">
            <v>81.69999999999996</v>
          </cell>
          <cell r="BI264">
            <v>205.92242202262676</v>
          </cell>
          <cell r="BJ264">
            <v>0</v>
          </cell>
          <cell r="BK264">
            <v>0</v>
          </cell>
          <cell r="BL264">
            <v>0</v>
          </cell>
          <cell r="BM264">
            <v>1.2417207537509101</v>
          </cell>
          <cell r="BN264">
            <v>0</v>
          </cell>
          <cell r="BO264">
            <v>0</v>
          </cell>
          <cell r="BP264">
            <v>1</v>
          </cell>
        </row>
        <row r="265">
          <cell r="A265">
            <v>350</v>
          </cell>
          <cell r="B265">
            <v>137321</v>
          </cell>
          <cell r="C265">
            <v>9354003</v>
          </cell>
          <cell r="D265" t="str">
            <v>Felixstowe School</v>
          </cell>
          <cell r="E265" t="str">
            <v>Secondary</v>
          </cell>
          <cell r="F265" t="str">
            <v>Recoupment Academy</v>
          </cell>
          <cell r="G265">
            <v>1</v>
          </cell>
          <cell r="H265">
            <v>0</v>
          </cell>
          <cell r="I265">
            <v>0</v>
          </cell>
          <cell r="J265">
            <v>0</v>
          </cell>
          <cell r="K265">
            <v>5</v>
          </cell>
          <cell r="L265">
            <v>3</v>
          </cell>
          <cell r="M265">
            <v>2</v>
          </cell>
          <cell r="N265">
            <v>1055</v>
          </cell>
          <cell r="O265">
            <v>0</v>
          </cell>
          <cell r="P265">
            <v>0</v>
          </cell>
          <cell r="Q265">
            <v>0</v>
          </cell>
          <cell r="R265">
            <v>1055</v>
          </cell>
          <cell r="S265">
            <v>644</v>
          </cell>
          <cell r="T265">
            <v>411</v>
          </cell>
          <cell r="U265">
            <v>241</v>
          </cell>
          <cell r="V265">
            <v>199</v>
          </cell>
          <cell r="W265">
            <v>204</v>
          </cell>
          <cell r="X265">
            <v>204</v>
          </cell>
          <cell r="Y265">
            <v>207</v>
          </cell>
          <cell r="Z265">
            <v>0</v>
          </cell>
          <cell r="AA265">
            <v>1055</v>
          </cell>
          <cell r="AB265">
            <v>211</v>
          </cell>
          <cell r="AC265">
            <v>0</v>
          </cell>
          <cell r="AD265">
            <v>0</v>
          </cell>
          <cell r="AE265">
            <v>211</v>
          </cell>
          <cell r="AF265">
            <v>318.66568914956014</v>
          </cell>
          <cell r="AG265">
            <v>0</v>
          </cell>
          <cell r="AH265">
            <v>0</v>
          </cell>
          <cell r="AI265">
            <v>0</v>
          </cell>
          <cell r="AJ265">
            <v>0</v>
          </cell>
          <cell r="AK265">
            <v>0</v>
          </cell>
          <cell r="AL265">
            <v>0</v>
          </cell>
          <cell r="AM265">
            <v>0</v>
          </cell>
          <cell r="AN265">
            <v>573.99999999999977</v>
          </cell>
          <cell r="AO265">
            <v>75.999999999999972</v>
          </cell>
          <cell r="AP265">
            <v>403.99999999999955</v>
          </cell>
          <cell r="AQ265">
            <v>0</v>
          </cell>
          <cell r="AR265">
            <v>0.99999999999999989</v>
          </cell>
          <cell r="AS265">
            <v>0</v>
          </cell>
          <cell r="AT265">
            <v>0</v>
          </cell>
          <cell r="AU265">
            <v>0</v>
          </cell>
          <cell r="AV265">
            <v>0</v>
          </cell>
          <cell r="AW265">
            <v>0</v>
          </cell>
          <cell r="AX265">
            <v>4.0615976900866224</v>
          </cell>
          <cell r="AY265">
            <v>12.184793070259888</v>
          </cell>
          <cell r="AZ265">
            <v>18.277189605389832</v>
          </cell>
          <cell r="BA265">
            <v>4.1251221896383186</v>
          </cell>
          <cell r="BB265">
            <v>0</v>
          </cell>
          <cell r="BC265">
            <v>0</v>
          </cell>
          <cell r="BD265">
            <v>123.5583756345177</v>
          </cell>
          <cell r="BE265">
            <v>102.02538071065985</v>
          </cell>
          <cell r="BF265">
            <v>99.437185929648194</v>
          </cell>
          <cell r="BG265">
            <v>107.10000000000001</v>
          </cell>
          <cell r="BH265">
            <v>117.40298507462695</v>
          </cell>
          <cell r="BI265">
            <v>327.33303387199521</v>
          </cell>
          <cell r="BJ265">
            <v>0</v>
          </cell>
          <cell r="BK265">
            <v>0</v>
          </cell>
          <cell r="BL265">
            <v>0</v>
          </cell>
          <cell r="BM265">
            <v>4.3684578152000002</v>
          </cell>
          <cell r="BN265">
            <v>0</v>
          </cell>
          <cell r="BO265">
            <v>0</v>
          </cell>
          <cell r="BP265">
            <v>1</v>
          </cell>
        </row>
        <row r="266">
          <cell r="A266">
            <v>556</v>
          </cell>
          <cell r="B266">
            <v>138162</v>
          </cell>
          <cell r="C266">
            <v>9354004</v>
          </cell>
          <cell r="D266" t="str">
            <v>Castle Manor Academy</v>
          </cell>
          <cell r="E266" t="str">
            <v>Secondary</v>
          </cell>
          <cell r="F266" t="str">
            <v>Recoupment Academy</v>
          </cell>
          <cell r="G266">
            <v>1</v>
          </cell>
          <cell r="H266">
            <v>0</v>
          </cell>
          <cell r="I266">
            <v>0</v>
          </cell>
          <cell r="J266">
            <v>0</v>
          </cell>
          <cell r="K266">
            <v>5</v>
          </cell>
          <cell r="L266">
            <v>3</v>
          </cell>
          <cell r="M266">
            <v>2</v>
          </cell>
          <cell r="N266">
            <v>675</v>
          </cell>
          <cell r="O266">
            <v>0</v>
          </cell>
          <cell r="P266">
            <v>0</v>
          </cell>
          <cell r="Q266">
            <v>0</v>
          </cell>
          <cell r="R266">
            <v>675</v>
          </cell>
          <cell r="S266">
            <v>431</v>
          </cell>
          <cell r="T266">
            <v>244</v>
          </cell>
          <cell r="U266">
            <v>137</v>
          </cell>
          <cell r="V266">
            <v>153</v>
          </cell>
          <cell r="W266">
            <v>141</v>
          </cell>
          <cell r="X266">
            <v>127</v>
          </cell>
          <cell r="Y266">
            <v>117</v>
          </cell>
          <cell r="Z266">
            <v>0</v>
          </cell>
          <cell r="AA266">
            <v>675</v>
          </cell>
          <cell r="AB266">
            <v>135</v>
          </cell>
          <cell r="AC266">
            <v>0</v>
          </cell>
          <cell r="AD266">
            <v>0</v>
          </cell>
          <cell r="AE266">
            <v>159.99999999999997</v>
          </cell>
          <cell r="AF266">
            <v>204.3866459627329</v>
          </cell>
          <cell r="AG266">
            <v>0</v>
          </cell>
          <cell r="AH266">
            <v>0</v>
          </cell>
          <cell r="AI266">
            <v>0</v>
          </cell>
          <cell r="AJ266">
            <v>0</v>
          </cell>
          <cell r="AK266">
            <v>0</v>
          </cell>
          <cell r="AL266">
            <v>0</v>
          </cell>
          <cell r="AM266">
            <v>0</v>
          </cell>
          <cell r="AN266">
            <v>380.99999999999966</v>
          </cell>
          <cell r="AO266">
            <v>211.99999999999994</v>
          </cell>
          <cell r="AP266">
            <v>81.999999999999673</v>
          </cell>
          <cell r="AQ266">
            <v>0</v>
          </cell>
          <cell r="AR266">
            <v>0</v>
          </cell>
          <cell r="AS266">
            <v>0</v>
          </cell>
          <cell r="AT266">
            <v>0</v>
          </cell>
          <cell r="AU266">
            <v>0</v>
          </cell>
          <cell r="AV266">
            <v>0</v>
          </cell>
          <cell r="AW266">
            <v>0</v>
          </cell>
          <cell r="AX266">
            <v>2.0029673590504427</v>
          </cell>
          <cell r="AY266">
            <v>12.017804154302654</v>
          </cell>
          <cell r="AZ266">
            <v>18.026706231453982</v>
          </cell>
          <cell r="BA266">
            <v>5.2406832298136647</v>
          </cell>
          <cell r="BB266">
            <v>0</v>
          </cell>
          <cell r="BC266">
            <v>0</v>
          </cell>
          <cell r="BD266">
            <v>66.648648648648717</v>
          </cell>
          <cell r="BE266">
            <v>74.432432432432506</v>
          </cell>
          <cell r="BF266">
            <v>61.169117647058862</v>
          </cell>
          <cell r="BG266">
            <v>70.436974789915993</v>
          </cell>
          <cell r="BH266">
            <v>82.125</v>
          </cell>
          <cell r="BI266">
            <v>210.25150728101025</v>
          </cell>
          <cell r="BJ266">
            <v>0</v>
          </cell>
          <cell r="BK266">
            <v>0</v>
          </cell>
          <cell r="BL266">
            <v>0</v>
          </cell>
          <cell r="BM266">
            <v>1.7962417415068499</v>
          </cell>
          <cell r="BN266">
            <v>0</v>
          </cell>
          <cell r="BO266">
            <v>0</v>
          </cell>
          <cell r="BP266">
            <v>1</v>
          </cell>
        </row>
        <row r="267">
          <cell r="A267">
            <v>373</v>
          </cell>
          <cell r="B267">
            <v>137674</v>
          </cell>
          <cell r="C267">
            <v>9354006</v>
          </cell>
          <cell r="D267" t="str">
            <v>Ormiston Endeavour Academy</v>
          </cell>
          <cell r="E267" t="str">
            <v>Secondary</v>
          </cell>
          <cell r="F267" t="str">
            <v>Recoupment Academy</v>
          </cell>
          <cell r="G267">
            <v>1</v>
          </cell>
          <cell r="H267">
            <v>0</v>
          </cell>
          <cell r="I267">
            <v>0</v>
          </cell>
          <cell r="J267">
            <v>0</v>
          </cell>
          <cell r="K267">
            <v>5</v>
          </cell>
          <cell r="L267">
            <v>3</v>
          </cell>
          <cell r="M267">
            <v>2</v>
          </cell>
          <cell r="N267">
            <v>508</v>
          </cell>
          <cell r="O267">
            <v>0</v>
          </cell>
          <cell r="P267">
            <v>0</v>
          </cell>
          <cell r="Q267">
            <v>0</v>
          </cell>
          <cell r="R267">
            <v>508</v>
          </cell>
          <cell r="S267">
            <v>314</v>
          </cell>
          <cell r="T267">
            <v>194</v>
          </cell>
          <cell r="U267">
            <v>118</v>
          </cell>
          <cell r="V267">
            <v>116</v>
          </cell>
          <cell r="W267">
            <v>80</v>
          </cell>
          <cell r="X267">
            <v>85</v>
          </cell>
          <cell r="Y267">
            <v>109</v>
          </cell>
          <cell r="Z267">
            <v>0</v>
          </cell>
          <cell r="AA267">
            <v>508</v>
          </cell>
          <cell r="AB267">
            <v>101.6</v>
          </cell>
          <cell r="AC267">
            <v>0</v>
          </cell>
          <cell r="AD267">
            <v>0</v>
          </cell>
          <cell r="AE267">
            <v>145.00000000000014</v>
          </cell>
          <cell r="AF267">
            <v>211.06313645621179</v>
          </cell>
          <cell r="AG267">
            <v>0</v>
          </cell>
          <cell r="AH267">
            <v>0</v>
          </cell>
          <cell r="AI267">
            <v>0</v>
          </cell>
          <cell r="AJ267">
            <v>0</v>
          </cell>
          <cell r="AK267">
            <v>0</v>
          </cell>
          <cell r="AL267">
            <v>0</v>
          </cell>
          <cell r="AM267">
            <v>0</v>
          </cell>
          <cell r="AN267">
            <v>195.99999999999986</v>
          </cell>
          <cell r="AO267">
            <v>12.000000000000005</v>
          </cell>
          <cell r="AP267">
            <v>21.000000000000021</v>
          </cell>
          <cell r="AQ267">
            <v>83.000000000000227</v>
          </cell>
          <cell r="AR267">
            <v>181.99999999999997</v>
          </cell>
          <cell r="AS267">
            <v>13.999999999999982</v>
          </cell>
          <cell r="AT267">
            <v>0</v>
          </cell>
          <cell r="AU267">
            <v>0</v>
          </cell>
          <cell r="AV267">
            <v>0</v>
          </cell>
          <cell r="AW267">
            <v>0</v>
          </cell>
          <cell r="AX267">
            <v>2.0039447731755442</v>
          </cell>
          <cell r="AY267">
            <v>5.0098619329388576</v>
          </cell>
          <cell r="AZ267">
            <v>9.0177514792899274</v>
          </cell>
          <cell r="BA267">
            <v>1.0346232179226069</v>
          </cell>
          <cell r="BB267">
            <v>0</v>
          </cell>
          <cell r="BC267">
            <v>0</v>
          </cell>
          <cell r="BD267">
            <v>58.468468468468409</v>
          </cell>
          <cell r="BE267">
            <v>57.477477477477422</v>
          </cell>
          <cell r="BF267">
            <v>48.607594936708878</v>
          </cell>
          <cell r="BG267">
            <v>41.975308641975296</v>
          </cell>
          <cell r="BH267">
            <v>55.54807692307697</v>
          </cell>
          <cell r="BI267">
            <v>156.7624899742051</v>
          </cell>
          <cell r="BJ267">
            <v>0</v>
          </cell>
          <cell r="BK267">
            <v>0</v>
          </cell>
          <cell r="BL267">
            <v>0</v>
          </cell>
          <cell r="BM267">
            <v>0.94509329281842802</v>
          </cell>
          <cell r="BN267">
            <v>0</v>
          </cell>
          <cell r="BO267">
            <v>0</v>
          </cell>
          <cell r="BP267">
            <v>1</v>
          </cell>
        </row>
        <row r="268">
          <cell r="A268">
            <v>365</v>
          </cell>
          <cell r="B268">
            <v>138373</v>
          </cell>
          <cell r="C268">
            <v>9354007</v>
          </cell>
          <cell r="D268" t="str">
            <v>Chantry Academy</v>
          </cell>
          <cell r="E268" t="str">
            <v>Secondary</v>
          </cell>
          <cell r="F268" t="str">
            <v>Recoupment Academy</v>
          </cell>
          <cell r="G268">
            <v>1</v>
          </cell>
          <cell r="H268">
            <v>0</v>
          </cell>
          <cell r="I268">
            <v>0</v>
          </cell>
          <cell r="J268">
            <v>0</v>
          </cell>
          <cell r="K268">
            <v>5</v>
          </cell>
          <cell r="L268">
            <v>3</v>
          </cell>
          <cell r="M268">
            <v>2</v>
          </cell>
          <cell r="N268">
            <v>888</v>
          </cell>
          <cell r="O268">
            <v>0</v>
          </cell>
          <cell r="P268">
            <v>0</v>
          </cell>
          <cell r="Q268">
            <v>0</v>
          </cell>
          <cell r="R268">
            <v>888</v>
          </cell>
          <cell r="S268">
            <v>532</v>
          </cell>
          <cell r="T268">
            <v>356</v>
          </cell>
          <cell r="U268">
            <v>178</v>
          </cell>
          <cell r="V268">
            <v>178</v>
          </cell>
          <cell r="W268">
            <v>176</v>
          </cell>
          <cell r="X268">
            <v>179</v>
          </cell>
          <cell r="Y268">
            <v>177</v>
          </cell>
          <cell r="Z268">
            <v>0</v>
          </cell>
          <cell r="AA268">
            <v>888</v>
          </cell>
          <cell r="AB268">
            <v>177.6</v>
          </cell>
          <cell r="AC268">
            <v>0</v>
          </cell>
          <cell r="AD268">
            <v>0</v>
          </cell>
          <cell r="AE268">
            <v>261.99999999999994</v>
          </cell>
          <cell r="AF268">
            <v>362.44897959183675</v>
          </cell>
          <cell r="AG268">
            <v>0</v>
          </cell>
          <cell r="AH268">
            <v>0</v>
          </cell>
          <cell r="AI268">
            <v>0</v>
          </cell>
          <cell r="AJ268">
            <v>0</v>
          </cell>
          <cell r="AK268">
            <v>0</v>
          </cell>
          <cell r="AL268">
            <v>0</v>
          </cell>
          <cell r="AM268">
            <v>0</v>
          </cell>
          <cell r="AN268">
            <v>230.99999999999986</v>
          </cell>
          <cell r="AO268">
            <v>50.999999999999972</v>
          </cell>
          <cell r="AP268">
            <v>128.99999999999977</v>
          </cell>
          <cell r="AQ268">
            <v>121.99999999999966</v>
          </cell>
          <cell r="AR268">
            <v>255.99999999999974</v>
          </cell>
          <cell r="AS268">
            <v>98.999999999999574</v>
          </cell>
          <cell r="AT268">
            <v>0</v>
          </cell>
          <cell r="AU268">
            <v>0</v>
          </cell>
          <cell r="AV268">
            <v>0</v>
          </cell>
          <cell r="AW268">
            <v>0</v>
          </cell>
          <cell r="AX268">
            <v>8.999999999999968</v>
          </cell>
          <cell r="AY268">
            <v>16.999999999999961</v>
          </cell>
          <cell r="AZ268">
            <v>23</v>
          </cell>
          <cell r="BA268">
            <v>8.0544217687074831</v>
          </cell>
          <cell r="BB268">
            <v>0</v>
          </cell>
          <cell r="BC268">
            <v>0</v>
          </cell>
          <cell r="BD268">
            <v>80.354285714285638</v>
          </cell>
          <cell r="BE268">
            <v>80.354285714285638</v>
          </cell>
          <cell r="BF268">
            <v>89.562130177514717</v>
          </cell>
          <cell r="BG268">
            <v>88.970414201183402</v>
          </cell>
          <cell r="BH268">
            <v>115.85454545454553</v>
          </cell>
          <cell r="BI268">
            <v>267.92489012885881</v>
          </cell>
          <cell r="BJ268">
            <v>0</v>
          </cell>
          <cell r="BK268">
            <v>0</v>
          </cell>
          <cell r="BL268">
            <v>0</v>
          </cell>
          <cell r="BM268">
            <v>1.2713693018061401</v>
          </cell>
          <cell r="BN268">
            <v>0</v>
          </cell>
          <cell r="BO268">
            <v>0</v>
          </cell>
          <cell r="BP268">
            <v>1</v>
          </cell>
        </row>
        <row r="269">
          <cell r="A269">
            <v>559</v>
          </cell>
          <cell r="B269">
            <v>138506</v>
          </cell>
          <cell r="C269">
            <v>9354008</v>
          </cell>
          <cell r="D269" t="str">
            <v>Ormiston Sudbury Academy</v>
          </cell>
          <cell r="E269" t="str">
            <v>Secondary</v>
          </cell>
          <cell r="F269" t="str">
            <v>Recoupment Academy</v>
          </cell>
          <cell r="G269">
            <v>1</v>
          </cell>
          <cell r="H269">
            <v>0</v>
          </cell>
          <cell r="I269">
            <v>0</v>
          </cell>
          <cell r="J269">
            <v>0</v>
          </cell>
          <cell r="K269">
            <v>5</v>
          </cell>
          <cell r="L269">
            <v>3</v>
          </cell>
          <cell r="M269">
            <v>2</v>
          </cell>
          <cell r="N269">
            <v>650</v>
          </cell>
          <cell r="O269">
            <v>0</v>
          </cell>
          <cell r="P269">
            <v>0</v>
          </cell>
          <cell r="Q269">
            <v>0</v>
          </cell>
          <cell r="R269">
            <v>650</v>
          </cell>
          <cell r="S269">
            <v>413</v>
          </cell>
          <cell r="T269">
            <v>237</v>
          </cell>
          <cell r="U269">
            <v>122</v>
          </cell>
          <cell r="V269">
            <v>139</v>
          </cell>
          <cell r="W269">
            <v>152</v>
          </cell>
          <cell r="X269">
            <v>104</v>
          </cell>
          <cell r="Y269">
            <v>133</v>
          </cell>
          <cell r="Z269">
            <v>0</v>
          </cell>
          <cell r="AA269">
            <v>650</v>
          </cell>
          <cell r="AB269">
            <v>130</v>
          </cell>
          <cell r="AC269">
            <v>0</v>
          </cell>
          <cell r="AD269">
            <v>0</v>
          </cell>
          <cell r="AE269">
            <v>178.00000000000011</v>
          </cell>
          <cell r="AF269">
            <v>205.68356374807988</v>
          </cell>
          <cell r="AG269">
            <v>0</v>
          </cell>
          <cell r="AH269">
            <v>0</v>
          </cell>
          <cell r="AI269">
            <v>0</v>
          </cell>
          <cell r="AJ269">
            <v>0</v>
          </cell>
          <cell r="AK269">
            <v>0</v>
          </cell>
          <cell r="AL269">
            <v>0</v>
          </cell>
          <cell r="AM269">
            <v>0</v>
          </cell>
          <cell r="AN269">
            <v>345.99999999999983</v>
          </cell>
          <cell r="AO269">
            <v>211.00000000000026</v>
          </cell>
          <cell r="AP269">
            <v>92.000000000000298</v>
          </cell>
          <cell r="AQ269">
            <v>0</v>
          </cell>
          <cell r="AR269">
            <v>1.0000000000000009</v>
          </cell>
          <cell r="AS269">
            <v>0</v>
          </cell>
          <cell r="AT269">
            <v>0</v>
          </cell>
          <cell r="AU269">
            <v>0</v>
          </cell>
          <cell r="AV269">
            <v>0</v>
          </cell>
          <cell r="AW269">
            <v>0</v>
          </cell>
          <cell r="AX269">
            <v>1.0000000000000009</v>
          </cell>
          <cell r="AY269">
            <v>4.9999999999999982</v>
          </cell>
          <cell r="AZ269">
            <v>8.9999999999999698</v>
          </cell>
          <cell r="BA269">
            <v>5.9907834101382491</v>
          </cell>
          <cell r="BB269">
            <v>0</v>
          </cell>
          <cell r="BC269">
            <v>0</v>
          </cell>
          <cell r="BD269">
            <v>56.102189781021877</v>
          </cell>
          <cell r="BE269">
            <v>63.919708029197054</v>
          </cell>
          <cell r="BF269">
            <v>61.848275862068981</v>
          </cell>
          <cell r="BG269">
            <v>53.019607843137209</v>
          </cell>
          <cell r="BH269">
            <v>76.448818897637764</v>
          </cell>
          <cell r="BI269">
            <v>184.25882613484055</v>
          </cell>
          <cell r="BJ269">
            <v>0</v>
          </cell>
          <cell r="BK269">
            <v>0</v>
          </cell>
          <cell r="BL269">
            <v>0</v>
          </cell>
          <cell r="BM269">
            <v>2.6078755065755801</v>
          </cell>
          <cell r="BN269">
            <v>0</v>
          </cell>
          <cell r="BO269">
            <v>0</v>
          </cell>
          <cell r="BP269">
            <v>1</v>
          </cell>
        </row>
        <row r="270">
          <cell r="A270">
            <v>991</v>
          </cell>
          <cell r="B270">
            <v>138250</v>
          </cell>
          <cell r="C270">
            <v>9354009</v>
          </cell>
          <cell r="D270" t="str">
            <v>IES Breckland</v>
          </cell>
          <cell r="E270" t="str">
            <v>Secondary</v>
          </cell>
          <cell r="F270" t="str">
            <v>Recoupment Academy</v>
          </cell>
          <cell r="G270">
            <v>1</v>
          </cell>
          <cell r="H270">
            <v>0</v>
          </cell>
          <cell r="I270">
            <v>0</v>
          </cell>
          <cell r="J270">
            <v>0</v>
          </cell>
          <cell r="K270">
            <v>5</v>
          </cell>
          <cell r="L270">
            <v>3</v>
          </cell>
          <cell r="M270">
            <v>2</v>
          </cell>
          <cell r="N270">
            <v>516</v>
          </cell>
          <cell r="O270">
            <v>0</v>
          </cell>
          <cell r="P270">
            <v>0</v>
          </cell>
          <cell r="Q270">
            <v>0</v>
          </cell>
          <cell r="R270">
            <v>516</v>
          </cell>
          <cell r="S270">
            <v>322</v>
          </cell>
          <cell r="T270">
            <v>194</v>
          </cell>
          <cell r="U270">
            <v>110</v>
          </cell>
          <cell r="V270">
            <v>106</v>
          </cell>
          <cell r="W270">
            <v>106</v>
          </cell>
          <cell r="X270">
            <v>98</v>
          </cell>
          <cell r="Y270">
            <v>96</v>
          </cell>
          <cell r="Z270">
            <v>0</v>
          </cell>
          <cell r="AA270">
            <v>516</v>
          </cell>
          <cell r="AB270">
            <v>103.2</v>
          </cell>
          <cell r="AC270">
            <v>0</v>
          </cell>
          <cell r="AD270">
            <v>0</v>
          </cell>
          <cell r="AE270">
            <v>68.999999999999929</v>
          </cell>
          <cell r="AF270">
            <v>127.19038076152304</v>
          </cell>
          <cell r="AG270">
            <v>0</v>
          </cell>
          <cell r="AH270">
            <v>0</v>
          </cell>
          <cell r="AI270">
            <v>0</v>
          </cell>
          <cell r="AJ270">
            <v>0</v>
          </cell>
          <cell r="AK270">
            <v>0</v>
          </cell>
          <cell r="AL270">
            <v>0</v>
          </cell>
          <cell r="AM270">
            <v>0</v>
          </cell>
          <cell r="AN270">
            <v>494.99999999999983</v>
          </cell>
          <cell r="AO270">
            <v>0.99999999999999944</v>
          </cell>
          <cell r="AP270">
            <v>10.999999999999979</v>
          </cell>
          <cell r="AQ270">
            <v>6.0000000000000071</v>
          </cell>
          <cell r="AR270">
            <v>2.9999999999999987</v>
          </cell>
          <cell r="AS270">
            <v>0</v>
          </cell>
          <cell r="AT270">
            <v>0</v>
          </cell>
          <cell r="AU270">
            <v>0</v>
          </cell>
          <cell r="AV270">
            <v>0</v>
          </cell>
          <cell r="AW270">
            <v>0</v>
          </cell>
          <cell r="AX270">
            <v>0</v>
          </cell>
          <cell r="AY270">
            <v>1.0038910505836556</v>
          </cell>
          <cell r="AZ270">
            <v>2.0077821011673165</v>
          </cell>
          <cell r="BA270">
            <v>0</v>
          </cell>
          <cell r="BB270">
            <v>0</v>
          </cell>
          <cell r="BC270">
            <v>0</v>
          </cell>
          <cell r="BD270">
            <v>53.398058252427241</v>
          </cell>
          <cell r="BE270">
            <v>51.456310679611704</v>
          </cell>
          <cell r="BF270">
            <v>48.457142857142841</v>
          </cell>
          <cell r="BG270">
            <v>43.443298969072167</v>
          </cell>
          <cell r="BH270">
            <v>49.021276595744645</v>
          </cell>
          <cell r="BI270">
            <v>147.22772868309747</v>
          </cell>
          <cell r="BJ270">
            <v>0</v>
          </cell>
          <cell r="BK270">
            <v>0</v>
          </cell>
          <cell r="BL270">
            <v>0</v>
          </cell>
          <cell r="BM270">
            <v>5.2540259682072801</v>
          </cell>
          <cell r="BN270">
            <v>1</v>
          </cell>
          <cell r="BO270">
            <v>0</v>
          </cell>
          <cell r="BP270">
            <v>1</v>
          </cell>
        </row>
        <row r="271">
          <cell r="A271">
            <v>992</v>
          </cell>
          <cell r="B271">
            <v>138273</v>
          </cell>
          <cell r="C271">
            <v>9354010</v>
          </cell>
          <cell r="D271" t="str">
            <v>Set Saxmundham School</v>
          </cell>
          <cell r="E271" t="str">
            <v>Secondary</v>
          </cell>
          <cell r="F271" t="str">
            <v>Recoupment Academy</v>
          </cell>
          <cell r="G271">
            <v>1</v>
          </cell>
          <cell r="H271">
            <v>0</v>
          </cell>
          <cell r="I271">
            <v>0</v>
          </cell>
          <cell r="J271">
            <v>0</v>
          </cell>
          <cell r="K271">
            <v>5</v>
          </cell>
          <cell r="L271">
            <v>3</v>
          </cell>
          <cell r="M271">
            <v>2</v>
          </cell>
          <cell r="N271">
            <v>396</v>
          </cell>
          <cell r="O271">
            <v>0</v>
          </cell>
          <cell r="P271">
            <v>0</v>
          </cell>
          <cell r="Q271">
            <v>0</v>
          </cell>
          <cell r="R271">
            <v>396</v>
          </cell>
          <cell r="S271">
            <v>214</v>
          </cell>
          <cell r="T271">
            <v>182</v>
          </cell>
          <cell r="U271">
            <v>57</v>
          </cell>
          <cell r="V271">
            <v>86</v>
          </cell>
          <cell r="W271">
            <v>71</v>
          </cell>
          <cell r="X271">
            <v>75</v>
          </cell>
          <cell r="Y271">
            <v>107</v>
          </cell>
          <cell r="Z271">
            <v>0</v>
          </cell>
          <cell r="AA271">
            <v>396</v>
          </cell>
          <cell r="AB271">
            <v>79.2</v>
          </cell>
          <cell r="AC271">
            <v>0</v>
          </cell>
          <cell r="AD271">
            <v>0</v>
          </cell>
          <cell r="AE271">
            <v>66.999999999999929</v>
          </cell>
          <cell r="AF271">
            <v>97.278260869565216</v>
          </cell>
          <cell r="AG271">
            <v>0</v>
          </cell>
          <cell r="AH271">
            <v>0</v>
          </cell>
          <cell r="AI271">
            <v>0</v>
          </cell>
          <cell r="AJ271">
            <v>0</v>
          </cell>
          <cell r="AK271">
            <v>0</v>
          </cell>
          <cell r="AL271">
            <v>0</v>
          </cell>
          <cell r="AM271">
            <v>0</v>
          </cell>
          <cell r="AN271">
            <v>237.0000000000002</v>
          </cell>
          <cell r="AO271">
            <v>119.0000000000002</v>
          </cell>
          <cell r="AP271">
            <v>39.999999999999993</v>
          </cell>
          <cell r="AQ271">
            <v>0</v>
          </cell>
          <cell r="AR271">
            <v>0</v>
          </cell>
          <cell r="AS271">
            <v>0</v>
          </cell>
          <cell r="AT271">
            <v>0</v>
          </cell>
          <cell r="AU271">
            <v>0</v>
          </cell>
          <cell r="AV271">
            <v>0</v>
          </cell>
          <cell r="AW271">
            <v>0</v>
          </cell>
          <cell r="AX271">
            <v>0</v>
          </cell>
          <cell r="AY271">
            <v>0</v>
          </cell>
          <cell r="AZ271">
            <v>1.9999999999999998</v>
          </cell>
          <cell r="BA271">
            <v>3.4434782608695653</v>
          </cell>
          <cell r="BB271">
            <v>0</v>
          </cell>
          <cell r="BC271">
            <v>0</v>
          </cell>
          <cell r="BD271">
            <v>18.105882352941155</v>
          </cell>
          <cell r="BE271">
            <v>27.317647058823493</v>
          </cell>
          <cell r="BF271">
            <v>34.485714285714302</v>
          </cell>
          <cell r="BG271">
            <v>41.095890410958901</v>
          </cell>
          <cell r="BH271">
            <v>61.445544554455417</v>
          </cell>
          <cell r="BI271">
            <v>104.59838117285774</v>
          </cell>
          <cell r="BJ271">
            <v>0</v>
          </cell>
          <cell r="BK271">
            <v>6.3159493670886091</v>
          </cell>
          <cell r="BL271">
            <v>0</v>
          </cell>
          <cell r="BM271">
            <v>5.0009445493311002</v>
          </cell>
          <cell r="BN271">
            <v>1</v>
          </cell>
          <cell r="BO271">
            <v>0</v>
          </cell>
          <cell r="BP271">
            <v>1</v>
          </cell>
        </row>
        <row r="272">
          <cell r="A272">
            <v>993</v>
          </cell>
          <cell r="B272">
            <v>138274</v>
          </cell>
          <cell r="C272">
            <v>9354016</v>
          </cell>
          <cell r="D272" t="str">
            <v>Set Beccles School</v>
          </cell>
          <cell r="E272" t="str">
            <v>Secondary</v>
          </cell>
          <cell r="F272" t="str">
            <v>Recoupment Academy</v>
          </cell>
          <cell r="G272">
            <v>1</v>
          </cell>
          <cell r="H272">
            <v>0</v>
          </cell>
          <cell r="I272">
            <v>0</v>
          </cell>
          <cell r="J272">
            <v>0</v>
          </cell>
          <cell r="K272">
            <v>5</v>
          </cell>
          <cell r="L272">
            <v>3</v>
          </cell>
          <cell r="M272">
            <v>2</v>
          </cell>
          <cell r="N272">
            <v>290</v>
          </cell>
          <cell r="O272">
            <v>0</v>
          </cell>
          <cell r="P272">
            <v>0</v>
          </cell>
          <cell r="Q272">
            <v>0</v>
          </cell>
          <cell r="R272">
            <v>290</v>
          </cell>
          <cell r="S272">
            <v>177</v>
          </cell>
          <cell r="T272">
            <v>113</v>
          </cell>
          <cell r="U272">
            <v>60</v>
          </cell>
          <cell r="V272">
            <v>73</v>
          </cell>
          <cell r="W272">
            <v>44</v>
          </cell>
          <cell r="X272">
            <v>55</v>
          </cell>
          <cell r="Y272">
            <v>58</v>
          </cell>
          <cell r="Z272">
            <v>0</v>
          </cell>
          <cell r="AA272">
            <v>290</v>
          </cell>
          <cell r="AB272">
            <v>58</v>
          </cell>
          <cell r="AC272">
            <v>0</v>
          </cell>
          <cell r="AD272">
            <v>0</v>
          </cell>
          <cell r="AE272">
            <v>94.000000000000071</v>
          </cell>
          <cell r="AF272">
            <v>126.75496688741723</v>
          </cell>
          <cell r="AG272">
            <v>0</v>
          </cell>
          <cell r="AH272">
            <v>0</v>
          </cell>
          <cell r="AI272">
            <v>0</v>
          </cell>
          <cell r="AJ272">
            <v>0</v>
          </cell>
          <cell r="AK272">
            <v>0</v>
          </cell>
          <cell r="AL272">
            <v>0</v>
          </cell>
          <cell r="AM272">
            <v>0</v>
          </cell>
          <cell r="AN272">
            <v>129.00000000000014</v>
          </cell>
          <cell r="AO272">
            <v>27.999999999999993</v>
          </cell>
          <cell r="AP272">
            <v>27.999999999999993</v>
          </cell>
          <cell r="AQ272">
            <v>47.999999999999901</v>
          </cell>
          <cell r="AR272">
            <v>45.999999999999879</v>
          </cell>
          <cell r="AS272">
            <v>4.0000000000000107</v>
          </cell>
          <cell r="AT272">
            <v>7.0000000000000115</v>
          </cell>
          <cell r="AU272">
            <v>0</v>
          </cell>
          <cell r="AV272">
            <v>0</v>
          </cell>
          <cell r="AW272">
            <v>0</v>
          </cell>
          <cell r="AX272">
            <v>1.0000000000000013</v>
          </cell>
          <cell r="AY272">
            <v>1.0000000000000013</v>
          </cell>
          <cell r="AZ272">
            <v>3.0000000000000009</v>
          </cell>
          <cell r="BA272">
            <v>3.8410596026490067</v>
          </cell>
          <cell r="BB272">
            <v>0</v>
          </cell>
          <cell r="BC272">
            <v>0</v>
          </cell>
          <cell r="BD272">
            <v>28.732394366197202</v>
          </cell>
          <cell r="BE272">
            <v>34.957746478873261</v>
          </cell>
          <cell r="BF272">
            <v>18.33333333333335</v>
          </cell>
          <cell r="BG272">
            <v>32.35294117647058</v>
          </cell>
          <cell r="BH272">
            <v>43.236363636363613</v>
          </cell>
          <cell r="BI272">
            <v>92.295936071242053</v>
          </cell>
          <cell r="BJ272">
            <v>0</v>
          </cell>
          <cell r="BK272">
            <v>18.72456747404847</v>
          </cell>
          <cell r="BL272">
            <v>0</v>
          </cell>
          <cell r="BM272">
            <v>1.6317596494594599</v>
          </cell>
          <cell r="BN272">
            <v>0</v>
          </cell>
          <cell r="BO272">
            <v>0</v>
          </cell>
          <cell r="BP272">
            <v>1</v>
          </cell>
        </row>
        <row r="273">
          <cell r="A273">
            <v>361</v>
          </cell>
          <cell r="B273">
            <v>136918</v>
          </cell>
          <cell r="C273">
            <v>9354017</v>
          </cell>
          <cell r="D273" t="str">
            <v>Hadleigh High School</v>
          </cell>
          <cell r="E273" t="str">
            <v>Secondary</v>
          </cell>
          <cell r="F273" t="str">
            <v>Recoupment Academy</v>
          </cell>
          <cell r="G273">
            <v>1</v>
          </cell>
          <cell r="H273">
            <v>0</v>
          </cell>
          <cell r="I273">
            <v>0</v>
          </cell>
          <cell r="J273">
            <v>0</v>
          </cell>
          <cell r="K273">
            <v>5</v>
          </cell>
          <cell r="L273">
            <v>3</v>
          </cell>
          <cell r="M273">
            <v>2</v>
          </cell>
          <cell r="N273">
            <v>746</v>
          </cell>
          <cell r="O273">
            <v>0</v>
          </cell>
          <cell r="P273">
            <v>0</v>
          </cell>
          <cell r="Q273">
            <v>0</v>
          </cell>
          <cell r="R273">
            <v>746</v>
          </cell>
          <cell r="S273">
            <v>463</v>
          </cell>
          <cell r="T273">
            <v>283</v>
          </cell>
          <cell r="U273">
            <v>154</v>
          </cell>
          <cell r="V273">
            <v>160</v>
          </cell>
          <cell r="W273">
            <v>149</v>
          </cell>
          <cell r="X273">
            <v>134</v>
          </cell>
          <cell r="Y273">
            <v>149</v>
          </cell>
          <cell r="Z273">
            <v>0</v>
          </cell>
          <cell r="AA273">
            <v>746</v>
          </cell>
          <cell r="AB273">
            <v>149.19999999999999</v>
          </cell>
          <cell r="AC273">
            <v>0</v>
          </cell>
          <cell r="AD273">
            <v>0</v>
          </cell>
          <cell r="AE273">
            <v>83.000000000000028</v>
          </cell>
          <cell r="AF273">
            <v>132.46728971962617</v>
          </cell>
          <cell r="AG273">
            <v>0</v>
          </cell>
          <cell r="AH273">
            <v>0</v>
          </cell>
          <cell r="AI273">
            <v>0</v>
          </cell>
          <cell r="AJ273">
            <v>0</v>
          </cell>
          <cell r="AK273">
            <v>0</v>
          </cell>
          <cell r="AL273">
            <v>0</v>
          </cell>
          <cell r="AM273">
            <v>0</v>
          </cell>
          <cell r="AN273">
            <v>629.99999999999989</v>
          </cell>
          <cell r="AO273">
            <v>110.00000000000033</v>
          </cell>
          <cell r="AP273">
            <v>0</v>
          </cell>
          <cell r="AQ273">
            <v>1.9999999999999978</v>
          </cell>
          <cell r="AR273">
            <v>4.0000000000000027</v>
          </cell>
          <cell r="AS273">
            <v>0</v>
          </cell>
          <cell r="AT273">
            <v>0</v>
          </cell>
          <cell r="AU273">
            <v>0</v>
          </cell>
          <cell r="AV273">
            <v>0</v>
          </cell>
          <cell r="AW273">
            <v>0</v>
          </cell>
          <cell r="AX273">
            <v>0</v>
          </cell>
          <cell r="AY273">
            <v>1.9999999999999978</v>
          </cell>
          <cell r="AZ273">
            <v>4.0000000000000027</v>
          </cell>
          <cell r="BA273">
            <v>2.9879839786381845</v>
          </cell>
          <cell r="BB273">
            <v>0</v>
          </cell>
          <cell r="BC273">
            <v>0</v>
          </cell>
          <cell r="BD273">
            <v>53.651612903225875</v>
          </cell>
          <cell r="BE273">
            <v>55.741935483871039</v>
          </cell>
          <cell r="BF273">
            <v>56.265734265734324</v>
          </cell>
          <cell r="BG273">
            <v>44.666666666666622</v>
          </cell>
          <cell r="BH273">
            <v>65.056338028168994</v>
          </cell>
          <cell r="BI273">
            <v>163.53188766568849</v>
          </cell>
          <cell r="BJ273">
            <v>0</v>
          </cell>
          <cell r="BK273">
            <v>0</v>
          </cell>
          <cell r="BL273">
            <v>0</v>
          </cell>
          <cell r="BM273">
            <v>5.4483761112385301</v>
          </cell>
          <cell r="BN273">
            <v>0</v>
          </cell>
          <cell r="BO273">
            <v>0</v>
          </cell>
          <cell r="BP273">
            <v>1</v>
          </cell>
        </row>
        <row r="274">
          <cell r="A274">
            <v>555</v>
          </cell>
          <cell r="B274">
            <v>141639</v>
          </cell>
          <cell r="C274">
            <v>9354019</v>
          </cell>
          <cell r="D274" t="str">
            <v>Thomas Gainsborough School</v>
          </cell>
          <cell r="E274" t="str">
            <v>Secondary</v>
          </cell>
          <cell r="F274" t="str">
            <v>Recoupment Academy</v>
          </cell>
          <cell r="G274">
            <v>1</v>
          </cell>
          <cell r="H274">
            <v>0</v>
          </cell>
          <cell r="I274">
            <v>0</v>
          </cell>
          <cell r="J274">
            <v>0</v>
          </cell>
          <cell r="K274">
            <v>5</v>
          </cell>
          <cell r="L274">
            <v>3</v>
          </cell>
          <cell r="M274">
            <v>2</v>
          </cell>
          <cell r="N274">
            <v>1398</v>
          </cell>
          <cell r="O274">
            <v>0</v>
          </cell>
          <cell r="P274">
            <v>0</v>
          </cell>
          <cell r="Q274">
            <v>0</v>
          </cell>
          <cell r="R274">
            <v>1398</v>
          </cell>
          <cell r="S274">
            <v>845</v>
          </cell>
          <cell r="T274">
            <v>553</v>
          </cell>
          <cell r="U274">
            <v>275</v>
          </cell>
          <cell r="V274">
            <v>284</v>
          </cell>
          <cell r="W274">
            <v>286</v>
          </cell>
          <cell r="X274">
            <v>275</v>
          </cell>
          <cell r="Y274">
            <v>278</v>
          </cell>
          <cell r="Z274">
            <v>0</v>
          </cell>
          <cell r="AA274">
            <v>1398</v>
          </cell>
          <cell r="AB274">
            <v>279.60000000000002</v>
          </cell>
          <cell r="AC274">
            <v>0</v>
          </cell>
          <cell r="AD274">
            <v>0</v>
          </cell>
          <cell r="AE274">
            <v>177.99999999999972</v>
          </cell>
          <cell r="AF274">
            <v>288</v>
          </cell>
          <cell r="AG274">
            <v>0</v>
          </cell>
          <cell r="AH274">
            <v>0</v>
          </cell>
          <cell r="AI274">
            <v>0</v>
          </cell>
          <cell r="AJ274">
            <v>0</v>
          </cell>
          <cell r="AK274">
            <v>0</v>
          </cell>
          <cell r="AL274">
            <v>0</v>
          </cell>
          <cell r="AM274">
            <v>0</v>
          </cell>
          <cell r="AN274">
            <v>1097.9999999999993</v>
          </cell>
          <cell r="AO274">
            <v>183.9999999999994</v>
          </cell>
          <cell r="AP274">
            <v>116.00000000000007</v>
          </cell>
          <cell r="AQ274">
            <v>0</v>
          </cell>
          <cell r="AR274">
            <v>0</v>
          </cell>
          <cell r="AS274">
            <v>0</v>
          </cell>
          <cell r="AT274">
            <v>0</v>
          </cell>
          <cell r="AU274">
            <v>0</v>
          </cell>
          <cell r="AV274">
            <v>0</v>
          </cell>
          <cell r="AW274">
            <v>0</v>
          </cell>
          <cell r="AX274">
            <v>0</v>
          </cell>
          <cell r="AY274">
            <v>2.002865329512892</v>
          </cell>
          <cell r="AZ274">
            <v>4.005730659025784</v>
          </cell>
          <cell r="BA274">
            <v>4</v>
          </cell>
          <cell r="BB274">
            <v>0</v>
          </cell>
          <cell r="BC274">
            <v>0</v>
          </cell>
          <cell r="BD274">
            <v>93.30357142857136</v>
          </cell>
          <cell r="BE274">
            <v>96.357142857142776</v>
          </cell>
          <cell r="BF274">
            <v>90.999999999999957</v>
          </cell>
          <cell r="BG274">
            <v>107.34200743494415</v>
          </cell>
          <cell r="BH274">
            <v>131.41818181818189</v>
          </cell>
          <cell r="BI274">
            <v>305.65856032160701</v>
          </cell>
          <cell r="BJ274">
            <v>0</v>
          </cell>
          <cell r="BK274">
            <v>0</v>
          </cell>
          <cell r="BL274">
            <v>0</v>
          </cell>
          <cell r="BM274">
            <v>2.5990258098360699</v>
          </cell>
          <cell r="BN274">
            <v>0</v>
          </cell>
          <cell r="BO274">
            <v>0</v>
          </cell>
          <cell r="BP274">
            <v>1</v>
          </cell>
        </row>
        <row r="275">
          <cell r="A275">
            <v>169</v>
          </cell>
          <cell r="B275">
            <v>139403</v>
          </cell>
          <cell r="C275">
            <v>9354032</v>
          </cell>
          <cell r="D275" t="str">
            <v>Ormiston Denes Academy</v>
          </cell>
          <cell r="E275" t="str">
            <v>Secondary</v>
          </cell>
          <cell r="F275" t="str">
            <v>Recoupment Academy</v>
          </cell>
          <cell r="G275">
            <v>1</v>
          </cell>
          <cell r="H275">
            <v>0</v>
          </cell>
          <cell r="I275">
            <v>0</v>
          </cell>
          <cell r="J275">
            <v>0</v>
          </cell>
          <cell r="K275">
            <v>5</v>
          </cell>
          <cell r="L275">
            <v>3</v>
          </cell>
          <cell r="M275">
            <v>2</v>
          </cell>
          <cell r="N275">
            <v>803</v>
          </cell>
          <cell r="O275">
            <v>0</v>
          </cell>
          <cell r="P275">
            <v>0</v>
          </cell>
          <cell r="Q275">
            <v>0</v>
          </cell>
          <cell r="R275">
            <v>803</v>
          </cell>
          <cell r="S275">
            <v>473</v>
          </cell>
          <cell r="T275">
            <v>330</v>
          </cell>
          <cell r="U275">
            <v>158</v>
          </cell>
          <cell r="V275">
            <v>165</v>
          </cell>
          <cell r="W275">
            <v>150</v>
          </cell>
          <cell r="X275">
            <v>153</v>
          </cell>
          <cell r="Y275">
            <v>177</v>
          </cell>
          <cell r="Z275">
            <v>0</v>
          </cell>
          <cell r="AA275">
            <v>803</v>
          </cell>
          <cell r="AB275">
            <v>160.6</v>
          </cell>
          <cell r="AC275">
            <v>0</v>
          </cell>
          <cell r="AD275">
            <v>0</v>
          </cell>
          <cell r="AE275">
            <v>377.99999999999966</v>
          </cell>
          <cell r="AF275">
            <v>448.81796966161022</v>
          </cell>
          <cell r="AG275">
            <v>0</v>
          </cell>
          <cell r="AH275">
            <v>0</v>
          </cell>
          <cell r="AI275">
            <v>0</v>
          </cell>
          <cell r="AJ275">
            <v>0</v>
          </cell>
          <cell r="AK275">
            <v>0</v>
          </cell>
          <cell r="AL275">
            <v>0</v>
          </cell>
          <cell r="AM275">
            <v>0</v>
          </cell>
          <cell r="AN275">
            <v>129.99999999999997</v>
          </cell>
          <cell r="AO275">
            <v>10</v>
          </cell>
          <cell r="AP275">
            <v>12.999999999999998</v>
          </cell>
          <cell r="AQ275">
            <v>173.99999999999983</v>
          </cell>
          <cell r="AR275">
            <v>196.00000000000014</v>
          </cell>
          <cell r="AS275">
            <v>55</v>
          </cell>
          <cell r="AT275">
            <v>225.00000000000037</v>
          </cell>
          <cell r="AU275">
            <v>0</v>
          </cell>
          <cell r="AV275">
            <v>0</v>
          </cell>
          <cell r="AW275">
            <v>0</v>
          </cell>
          <cell r="AX275">
            <v>0.99999999999999978</v>
          </cell>
          <cell r="AY275">
            <v>3</v>
          </cell>
          <cell r="AZ275">
            <v>6</v>
          </cell>
          <cell r="BA275">
            <v>8.4329054842473745</v>
          </cell>
          <cell r="BB275">
            <v>0</v>
          </cell>
          <cell r="BC275">
            <v>0</v>
          </cell>
          <cell r="BD275">
            <v>78.515337423312829</v>
          </cell>
          <cell r="BE275">
            <v>81.993865030674797</v>
          </cell>
          <cell r="BF275">
            <v>72.413793103448256</v>
          </cell>
          <cell r="BG275">
            <v>96.631578947368411</v>
          </cell>
          <cell r="BH275">
            <v>113.11242603550299</v>
          </cell>
          <cell r="BI275">
            <v>260.022592511114</v>
          </cell>
          <cell r="BJ275">
            <v>0</v>
          </cell>
          <cell r="BK275">
            <v>0</v>
          </cell>
          <cell r="BL275">
            <v>0</v>
          </cell>
          <cell r="BM275">
            <v>1.01073473099593</v>
          </cell>
          <cell r="BN275">
            <v>0</v>
          </cell>
          <cell r="BO275">
            <v>0</v>
          </cell>
          <cell r="BP275">
            <v>1</v>
          </cell>
        </row>
        <row r="276">
          <cell r="A276">
            <v>561</v>
          </cell>
          <cell r="B276">
            <v>139867</v>
          </cell>
          <cell r="C276">
            <v>9354033</v>
          </cell>
          <cell r="D276" t="str">
            <v>Mildenhall College Academy</v>
          </cell>
          <cell r="E276" t="str">
            <v>Secondary</v>
          </cell>
          <cell r="F276" t="str">
            <v>Recoupment Academy</v>
          </cell>
          <cell r="G276">
            <v>1</v>
          </cell>
          <cell r="H276">
            <v>0</v>
          </cell>
          <cell r="I276">
            <v>0</v>
          </cell>
          <cell r="J276">
            <v>0</v>
          </cell>
          <cell r="K276">
            <v>5</v>
          </cell>
          <cell r="L276">
            <v>3</v>
          </cell>
          <cell r="M276">
            <v>2</v>
          </cell>
          <cell r="N276">
            <v>1037</v>
          </cell>
          <cell r="O276">
            <v>0</v>
          </cell>
          <cell r="P276">
            <v>0</v>
          </cell>
          <cell r="Q276">
            <v>0</v>
          </cell>
          <cell r="R276">
            <v>1037</v>
          </cell>
          <cell r="S276">
            <v>638</v>
          </cell>
          <cell r="T276">
            <v>399</v>
          </cell>
          <cell r="U276">
            <v>232</v>
          </cell>
          <cell r="V276">
            <v>212</v>
          </cell>
          <cell r="W276">
            <v>194</v>
          </cell>
          <cell r="X276">
            <v>192</v>
          </cell>
          <cell r="Y276">
            <v>207</v>
          </cell>
          <cell r="Z276">
            <v>0</v>
          </cell>
          <cell r="AA276">
            <v>1037</v>
          </cell>
          <cell r="AB276">
            <v>207.4</v>
          </cell>
          <cell r="AC276">
            <v>0</v>
          </cell>
          <cell r="AD276">
            <v>0</v>
          </cell>
          <cell r="AE276">
            <v>185.00000000000045</v>
          </cell>
          <cell r="AF276">
            <v>259.75339805825246</v>
          </cell>
          <cell r="AG276">
            <v>0</v>
          </cell>
          <cell r="AH276">
            <v>0</v>
          </cell>
          <cell r="AI276">
            <v>0</v>
          </cell>
          <cell r="AJ276">
            <v>0</v>
          </cell>
          <cell r="AK276">
            <v>0</v>
          </cell>
          <cell r="AL276">
            <v>0</v>
          </cell>
          <cell r="AM276">
            <v>0</v>
          </cell>
          <cell r="AN276">
            <v>893.00000000000034</v>
          </cell>
          <cell r="AO276">
            <v>0</v>
          </cell>
          <cell r="AP276">
            <v>143.99999999999963</v>
          </cell>
          <cell r="AQ276">
            <v>0</v>
          </cell>
          <cell r="AR276">
            <v>0</v>
          </cell>
          <cell r="AS276">
            <v>0</v>
          </cell>
          <cell r="AT276">
            <v>0</v>
          </cell>
          <cell r="AU276">
            <v>0</v>
          </cell>
          <cell r="AV276">
            <v>0</v>
          </cell>
          <cell r="AW276">
            <v>0</v>
          </cell>
          <cell r="AX276">
            <v>3.0116166505324258</v>
          </cell>
          <cell r="AY276">
            <v>6.0232333010648613</v>
          </cell>
          <cell r="AZ276">
            <v>6.0232333010648613</v>
          </cell>
          <cell r="BA276">
            <v>7.0475728155339805</v>
          </cell>
          <cell r="BB276">
            <v>0</v>
          </cell>
          <cell r="BC276">
            <v>0</v>
          </cell>
          <cell r="BD276">
            <v>113.17073170731696</v>
          </cell>
          <cell r="BE276">
            <v>103.41463414634136</v>
          </cell>
          <cell r="BF276">
            <v>86.8958333333334</v>
          </cell>
          <cell r="BG276">
            <v>101.10638297872339</v>
          </cell>
          <cell r="BH276">
            <v>117.70588235294115</v>
          </cell>
          <cell r="BI276">
            <v>310.21857542983975</v>
          </cell>
          <cell r="BJ276">
            <v>0</v>
          </cell>
          <cell r="BK276">
            <v>0</v>
          </cell>
          <cell r="BL276">
            <v>0</v>
          </cell>
          <cell r="BM276">
            <v>6.4027051530098804</v>
          </cell>
          <cell r="BN276">
            <v>0</v>
          </cell>
          <cell r="BO276">
            <v>0</v>
          </cell>
          <cell r="BP276">
            <v>1</v>
          </cell>
        </row>
        <row r="277">
          <cell r="A277">
            <v>371</v>
          </cell>
          <cell r="B277">
            <v>140032</v>
          </cell>
          <cell r="C277">
            <v>9354034</v>
          </cell>
          <cell r="D277" t="str">
            <v>Stoke High School - Ormiston Academy</v>
          </cell>
          <cell r="E277" t="str">
            <v>Secondary</v>
          </cell>
          <cell r="F277" t="str">
            <v>Recoupment Academy</v>
          </cell>
          <cell r="G277">
            <v>1</v>
          </cell>
          <cell r="H277">
            <v>0</v>
          </cell>
          <cell r="I277">
            <v>0</v>
          </cell>
          <cell r="J277">
            <v>0</v>
          </cell>
          <cell r="K277">
            <v>5</v>
          </cell>
          <cell r="L277">
            <v>3</v>
          </cell>
          <cell r="M277">
            <v>2</v>
          </cell>
          <cell r="N277">
            <v>684</v>
          </cell>
          <cell r="O277">
            <v>0</v>
          </cell>
          <cell r="P277">
            <v>0</v>
          </cell>
          <cell r="Q277">
            <v>0</v>
          </cell>
          <cell r="R277">
            <v>684</v>
          </cell>
          <cell r="S277">
            <v>426</v>
          </cell>
          <cell r="T277">
            <v>258</v>
          </cell>
          <cell r="U277">
            <v>144</v>
          </cell>
          <cell r="V277">
            <v>153</v>
          </cell>
          <cell r="W277">
            <v>129</v>
          </cell>
          <cell r="X277">
            <v>125</v>
          </cell>
          <cell r="Y277">
            <v>133</v>
          </cell>
          <cell r="Z277">
            <v>0</v>
          </cell>
          <cell r="AA277">
            <v>684</v>
          </cell>
          <cell r="AB277">
            <v>136.80000000000001</v>
          </cell>
          <cell r="AC277">
            <v>0</v>
          </cell>
          <cell r="AD277">
            <v>0</v>
          </cell>
          <cell r="AE277">
            <v>172.99999999999991</v>
          </cell>
          <cell r="AF277">
            <v>245.56395348837211</v>
          </cell>
          <cell r="AG277">
            <v>0</v>
          </cell>
          <cell r="AH277">
            <v>0</v>
          </cell>
          <cell r="AI277">
            <v>0</v>
          </cell>
          <cell r="AJ277">
            <v>0</v>
          </cell>
          <cell r="AK277">
            <v>0</v>
          </cell>
          <cell r="AL277">
            <v>0</v>
          </cell>
          <cell r="AM277">
            <v>0</v>
          </cell>
          <cell r="AN277">
            <v>174.9999999999998</v>
          </cell>
          <cell r="AO277">
            <v>50.000000000000028</v>
          </cell>
          <cell r="AP277">
            <v>132.00000000000009</v>
          </cell>
          <cell r="AQ277">
            <v>82.999999999999943</v>
          </cell>
          <cell r="AR277">
            <v>186.99999999999997</v>
          </cell>
          <cell r="AS277">
            <v>56.999999999999979</v>
          </cell>
          <cell r="AT277">
            <v>0</v>
          </cell>
          <cell r="AU277">
            <v>0</v>
          </cell>
          <cell r="AV277">
            <v>0</v>
          </cell>
          <cell r="AW277">
            <v>0</v>
          </cell>
          <cell r="AX277">
            <v>14.165680473372758</v>
          </cell>
          <cell r="AY277">
            <v>31.366863905325463</v>
          </cell>
          <cell r="AZ277">
            <v>61.721893491124234</v>
          </cell>
          <cell r="BA277">
            <v>1.9883720930232558</v>
          </cell>
          <cell r="BB277">
            <v>0</v>
          </cell>
          <cell r="BC277">
            <v>0</v>
          </cell>
          <cell r="BD277">
            <v>80.559440559440503</v>
          </cell>
          <cell r="BE277">
            <v>85.594405594405529</v>
          </cell>
          <cell r="BF277">
            <v>77.179487179487154</v>
          </cell>
          <cell r="BG277">
            <v>66.513761467889864</v>
          </cell>
          <cell r="BH277">
            <v>84.941176470588246</v>
          </cell>
          <cell r="BI277">
            <v>235.68558259041151</v>
          </cell>
          <cell r="BJ277">
            <v>0</v>
          </cell>
          <cell r="BK277">
            <v>6.9599999999999795</v>
          </cell>
          <cell r="BL277">
            <v>0</v>
          </cell>
          <cell r="BM277">
            <v>1.0129641751641101</v>
          </cell>
          <cell r="BN277">
            <v>0</v>
          </cell>
          <cell r="BO277">
            <v>0</v>
          </cell>
          <cell r="BP277">
            <v>1</v>
          </cell>
        </row>
        <row r="278">
          <cell r="A278">
            <v>994</v>
          </cell>
          <cell r="B278">
            <v>140047</v>
          </cell>
          <cell r="C278">
            <v>9354035</v>
          </cell>
          <cell r="D278" t="str">
            <v>Set Ixworth School</v>
          </cell>
          <cell r="E278" t="str">
            <v>Secondary</v>
          </cell>
          <cell r="F278" t="str">
            <v>Recoupment Academy</v>
          </cell>
          <cell r="G278">
            <v>1</v>
          </cell>
          <cell r="H278">
            <v>0</v>
          </cell>
          <cell r="I278">
            <v>0</v>
          </cell>
          <cell r="J278">
            <v>0</v>
          </cell>
          <cell r="K278">
            <v>5</v>
          </cell>
          <cell r="L278">
            <v>3</v>
          </cell>
          <cell r="M278">
            <v>2</v>
          </cell>
          <cell r="N278">
            <v>391</v>
          </cell>
          <cell r="O278">
            <v>0</v>
          </cell>
          <cell r="P278">
            <v>0</v>
          </cell>
          <cell r="Q278">
            <v>0</v>
          </cell>
          <cell r="R278">
            <v>391</v>
          </cell>
          <cell r="S278">
            <v>278</v>
          </cell>
          <cell r="T278">
            <v>113</v>
          </cell>
          <cell r="U278">
            <v>123</v>
          </cell>
          <cell r="V278">
            <v>73</v>
          </cell>
          <cell r="W278">
            <v>82</v>
          </cell>
          <cell r="X278">
            <v>60</v>
          </cell>
          <cell r="Y278">
            <v>53</v>
          </cell>
          <cell r="Z278">
            <v>0</v>
          </cell>
          <cell r="AA278">
            <v>391</v>
          </cell>
          <cell r="AB278">
            <v>78.2</v>
          </cell>
          <cell r="AC278">
            <v>0</v>
          </cell>
          <cell r="AD278">
            <v>0</v>
          </cell>
          <cell r="AE278">
            <v>61.999999999999851</v>
          </cell>
          <cell r="AF278">
            <v>95.807947019867555</v>
          </cell>
          <cell r="AG278">
            <v>0</v>
          </cell>
          <cell r="AH278">
            <v>0</v>
          </cell>
          <cell r="AI278">
            <v>0</v>
          </cell>
          <cell r="AJ278">
            <v>0</v>
          </cell>
          <cell r="AK278">
            <v>0</v>
          </cell>
          <cell r="AL278">
            <v>0</v>
          </cell>
          <cell r="AM278">
            <v>0</v>
          </cell>
          <cell r="AN278">
            <v>363.99999999999989</v>
          </cell>
          <cell r="AO278">
            <v>4.0000000000000027</v>
          </cell>
          <cell r="AP278">
            <v>8.9999999999999858</v>
          </cell>
          <cell r="AQ278">
            <v>2.9999999999999982</v>
          </cell>
          <cell r="AR278">
            <v>10.999999999999989</v>
          </cell>
          <cell r="AS278">
            <v>0</v>
          </cell>
          <cell r="AT278">
            <v>0</v>
          </cell>
          <cell r="AU278">
            <v>0</v>
          </cell>
          <cell r="AV278">
            <v>0</v>
          </cell>
          <cell r="AW278">
            <v>0</v>
          </cell>
          <cell r="AX278">
            <v>0</v>
          </cell>
          <cell r="AY278">
            <v>0</v>
          </cell>
          <cell r="AZ278">
            <v>2.0000000000000013</v>
          </cell>
          <cell r="BA278">
            <v>1.2947019867549669</v>
          </cell>
          <cell r="BB278">
            <v>0</v>
          </cell>
          <cell r="BC278">
            <v>0</v>
          </cell>
          <cell r="BD278">
            <v>57.882352941176514</v>
          </cell>
          <cell r="BE278">
            <v>34.352941176470615</v>
          </cell>
          <cell r="BF278">
            <v>36.794871794871817</v>
          </cell>
          <cell r="BG278">
            <v>32.542372881355917</v>
          </cell>
          <cell r="BH278">
            <v>36.692307692307672</v>
          </cell>
          <cell r="BI278">
            <v>119.42172182566867</v>
          </cell>
          <cell r="BJ278">
            <v>0</v>
          </cell>
          <cell r="BK278">
            <v>0</v>
          </cell>
          <cell r="BL278">
            <v>0</v>
          </cell>
          <cell r="BM278">
            <v>5.55935743866279</v>
          </cell>
          <cell r="BN278">
            <v>1</v>
          </cell>
          <cell r="BO278">
            <v>0</v>
          </cell>
          <cell r="BP278">
            <v>1</v>
          </cell>
        </row>
        <row r="279">
          <cell r="A279">
            <v>166</v>
          </cell>
          <cell r="B279">
            <v>136271</v>
          </cell>
          <cell r="C279">
            <v>9354036</v>
          </cell>
          <cell r="D279" t="str">
            <v>Hartismere School</v>
          </cell>
          <cell r="E279" t="str">
            <v>Secondary</v>
          </cell>
          <cell r="F279" t="str">
            <v>Recoupment Academy</v>
          </cell>
          <cell r="G279">
            <v>1</v>
          </cell>
          <cell r="H279">
            <v>0</v>
          </cell>
          <cell r="I279">
            <v>0</v>
          </cell>
          <cell r="J279">
            <v>0</v>
          </cell>
          <cell r="K279">
            <v>5</v>
          </cell>
          <cell r="L279">
            <v>3</v>
          </cell>
          <cell r="M279">
            <v>2</v>
          </cell>
          <cell r="N279">
            <v>818</v>
          </cell>
          <cell r="O279">
            <v>0</v>
          </cell>
          <cell r="P279">
            <v>0</v>
          </cell>
          <cell r="Q279">
            <v>0</v>
          </cell>
          <cell r="R279">
            <v>818</v>
          </cell>
          <cell r="S279">
            <v>501</v>
          </cell>
          <cell r="T279">
            <v>317</v>
          </cell>
          <cell r="U279">
            <v>172</v>
          </cell>
          <cell r="V279">
            <v>171</v>
          </cell>
          <cell r="W279">
            <v>158</v>
          </cell>
          <cell r="X279">
            <v>154</v>
          </cell>
          <cell r="Y279">
            <v>163</v>
          </cell>
          <cell r="Z279">
            <v>0</v>
          </cell>
          <cell r="AA279">
            <v>818</v>
          </cell>
          <cell r="AB279">
            <v>163.6</v>
          </cell>
          <cell r="AC279">
            <v>0</v>
          </cell>
          <cell r="AD279">
            <v>0</v>
          </cell>
          <cell r="AE279">
            <v>70.000000000000028</v>
          </cell>
          <cell r="AF279">
            <v>112.82758620689656</v>
          </cell>
          <cell r="AG279">
            <v>0</v>
          </cell>
          <cell r="AH279">
            <v>0</v>
          </cell>
          <cell r="AI279">
            <v>0</v>
          </cell>
          <cell r="AJ279">
            <v>0</v>
          </cell>
          <cell r="AK279">
            <v>0</v>
          </cell>
          <cell r="AL279">
            <v>0</v>
          </cell>
          <cell r="AM279">
            <v>0</v>
          </cell>
          <cell r="AN279">
            <v>798.00000000000023</v>
          </cell>
          <cell r="AO279">
            <v>17.000000000000032</v>
          </cell>
          <cell r="AP279">
            <v>3.0000000000000027</v>
          </cell>
          <cell r="AQ279">
            <v>0</v>
          </cell>
          <cell r="AR279">
            <v>0</v>
          </cell>
          <cell r="AS279">
            <v>0</v>
          </cell>
          <cell r="AT279">
            <v>0</v>
          </cell>
          <cell r="AU279">
            <v>0</v>
          </cell>
          <cell r="AV279">
            <v>0</v>
          </cell>
          <cell r="AW279">
            <v>0</v>
          </cell>
          <cell r="AX279">
            <v>0</v>
          </cell>
          <cell r="AY279">
            <v>0</v>
          </cell>
          <cell r="AZ279">
            <v>0</v>
          </cell>
          <cell r="BA279">
            <v>8.0591133004926103</v>
          </cell>
          <cell r="BB279">
            <v>0</v>
          </cell>
          <cell r="BC279">
            <v>0</v>
          </cell>
          <cell r="BD279">
            <v>59.029585798816505</v>
          </cell>
          <cell r="BE279">
            <v>58.686390532544316</v>
          </cell>
          <cell r="BF279">
            <v>48.929032258064559</v>
          </cell>
          <cell r="BG279">
            <v>56.092715231788006</v>
          </cell>
          <cell r="BH279">
            <v>58.358024691358075</v>
          </cell>
          <cell r="BI279">
            <v>167.65284876372434</v>
          </cell>
          <cell r="BJ279">
            <v>0</v>
          </cell>
          <cell r="BK279">
            <v>0</v>
          </cell>
          <cell r="BL279">
            <v>0</v>
          </cell>
          <cell r="BM279">
            <v>4.6009339676148802</v>
          </cell>
          <cell r="BN279">
            <v>0</v>
          </cell>
          <cell r="BO279">
            <v>0</v>
          </cell>
          <cell r="BP279">
            <v>1</v>
          </cell>
        </row>
        <row r="280">
          <cell r="A280">
            <v>165</v>
          </cell>
          <cell r="B280">
            <v>136782</v>
          </cell>
          <cell r="C280">
            <v>9354040</v>
          </cell>
          <cell r="D280" t="str">
            <v>Thomas Mills High School</v>
          </cell>
          <cell r="E280" t="str">
            <v>Secondary</v>
          </cell>
          <cell r="F280" t="str">
            <v>Recoupment Academy</v>
          </cell>
          <cell r="G280">
            <v>1</v>
          </cell>
          <cell r="H280">
            <v>0</v>
          </cell>
          <cell r="I280">
            <v>0</v>
          </cell>
          <cell r="J280">
            <v>0</v>
          </cell>
          <cell r="K280">
            <v>5</v>
          </cell>
          <cell r="L280">
            <v>3</v>
          </cell>
          <cell r="M280">
            <v>2</v>
          </cell>
          <cell r="N280">
            <v>891</v>
          </cell>
          <cell r="O280">
            <v>0</v>
          </cell>
          <cell r="P280">
            <v>0</v>
          </cell>
          <cell r="Q280">
            <v>0</v>
          </cell>
          <cell r="R280">
            <v>891</v>
          </cell>
          <cell r="S280">
            <v>547</v>
          </cell>
          <cell r="T280">
            <v>344</v>
          </cell>
          <cell r="U280">
            <v>174</v>
          </cell>
          <cell r="V280">
            <v>172</v>
          </cell>
          <cell r="W280">
            <v>201</v>
          </cell>
          <cell r="X280">
            <v>171</v>
          </cell>
          <cell r="Y280">
            <v>173</v>
          </cell>
          <cell r="Z280">
            <v>0</v>
          </cell>
          <cell r="AA280">
            <v>891</v>
          </cell>
          <cell r="AB280">
            <v>178.2</v>
          </cell>
          <cell r="AC280">
            <v>0</v>
          </cell>
          <cell r="AD280">
            <v>0</v>
          </cell>
          <cell r="AE280">
            <v>100.00000000000009</v>
          </cell>
          <cell r="AF280">
            <v>148.66518353726363</v>
          </cell>
          <cell r="AG280">
            <v>0</v>
          </cell>
          <cell r="AH280">
            <v>0</v>
          </cell>
          <cell r="AI280">
            <v>0</v>
          </cell>
          <cell r="AJ280">
            <v>0</v>
          </cell>
          <cell r="AK280">
            <v>0</v>
          </cell>
          <cell r="AL280">
            <v>0</v>
          </cell>
          <cell r="AM280">
            <v>0</v>
          </cell>
          <cell r="AN280">
            <v>718.99999999999966</v>
          </cell>
          <cell r="AO280">
            <v>162.00000000000014</v>
          </cell>
          <cell r="AP280">
            <v>5.9999999999999964</v>
          </cell>
          <cell r="AQ280">
            <v>2.0000000000000018</v>
          </cell>
          <cell r="AR280">
            <v>2.0000000000000018</v>
          </cell>
          <cell r="AS280">
            <v>0</v>
          </cell>
          <cell r="AT280">
            <v>0</v>
          </cell>
          <cell r="AU280">
            <v>0</v>
          </cell>
          <cell r="AV280">
            <v>0</v>
          </cell>
          <cell r="AW280">
            <v>0</v>
          </cell>
          <cell r="AX280">
            <v>1.0022497187851538</v>
          </cell>
          <cell r="AY280">
            <v>1.0022497187851538</v>
          </cell>
          <cell r="AZ280">
            <v>1.0022497187851538</v>
          </cell>
          <cell r="BA280">
            <v>7.9288097886540596</v>
          </cell>
          <cell r="BB280">
            <v>0</v>
          </cell>
          <cell r="BC280">
            <v>0</v>
          </cell>
          <cell r="BD280">
            <v>51.479289940828316</v>
          </cell>
          <cell r="BE280">
            <v>50.887573964496958</v>
          </cell>
          <cell r="BF280">
            <v>65.218085106382972</v>
          </cell>
          <cell r="BG280">
            <v>55.601226993865062</v>
          </cell>
          <cell r="BH280">
            <v>50.024096385542144</v>
          </cell>
          <cell r="BI280">
            <v>163.81881074330582</v>
          </cell>
          <cell r="BJ280">
            <v>0</v>
          </cell>
          <cell r="BK280">
            <v>0</v>
          </cell>
          <cell r="BL280">
            <v>0</v>
          </cell>
          <cell r="BM280">
            <v>5.6083314158567799</v>
          </cell>
          <cell r="BN280">
            <v>0</v>
          </cell>
          <cell r="BO280">
            <v>0</v>
          </cell>
          <cell r="BP280">
            <v>1</v>
          </cell>
        </row>
        <row r="281">
          <cell r="A281">
            <v>557</v>
          </cell>
          <cell r="B281">
            <v>140669</v>
          </cell>
          <cell r="C281">
            <v>9354041</v>
          </cell>
          <cell r="D281" t="str">
            <v>Newmarket Academy</v>
          </cell>
          <cell r="E281" t="str">
            <v>Secondary</v>
          </cell>
          <cell r="F281" t="str">
            <v>Recoupment Academy</v>
          </cell>
          <cell r="G281">
            <v>1</v>
          </cell>
          <cell r="H281">
            <v>0</v>
          </cell>
          <cell r="I281">
            <v>0</v>
          </cell>
          <cell r="J281">
            <v>0</v>
          </cell>
          <cell r="K281">
            <v>5</v>
          </cell>
          <cell r="L281">
            <v>3</v>
          </cell>
          <cell r="M281">
            <v>2</v>
          </cell>
          <cell r="N281">
            <v>772</v>
          </cell>
          <cell r="O281">
            <v>0</v>
          </cell>
          <cell r="P281">
            <v>0</v>
          </cell>
          <cell r="Q281">
            <v>0</v>
          </cell>
          <cell r="R281">
            <v>772</v>
          </cell>
          <cell r="S281">
            <v>505</v>
          </cell>
          <cell r="T281">
            <v>267</v>
          </cell>
          <cell r="U281">
            <v>170</v>
          </cell>
          <cell r="V281">
            <v>169</v>
          </cell>
          <cell r="W281">
            <v>166</v>
          </cell>
          <cell r="X281">
            <v>139</v>
          </cell>
          <cell r="Y281">
            <v>128</v>
          </cell>
          <cell r="Z281">
            <v>0</v>
          </cell>
          <cell r="AA281">
            <v>772</v>
          </cell>
          <cell r="AB281">
            <v>154.4</v>
          </cell>
          <cell r="AC281">
            <v>0</v>
          </cell>
          <cell r="AD281">
            <v>0</v>
          </cell>
          <cell r="AE281">
            <v>106.99999999999996</v>
          </cell>
          <cell r="AF281">
            <v>162.58298465829847</v>
          </cell>
          <cell r="AG281">
            <v>0</v>
          </cell>
          <cell r="AH281">
            <v>0</v>
          </cell>
          <cell r="AI281">
            <v>0</v>
          </cell>
          <cell r="AJ281">
            <v>0</v>
          </cell>
          <cell r="AK281">
            <v>0</v>
          </cell>
          <cell r="AL281">
            <v>0</v>
          </cell>
          <cell r="AM281">
            <v>0</v>
          </cell>
          <cell r="AN281">
            <v>686</v>
          </cell>
          <cell r="AO281">
            <v>83.00000000000027</v>
          </cell>
          <cell r="AP281">
            <v>2.9999999999999996</v>
          </cell>
          <cell r="AQ281">
            <v>0</v>
          </cell>
          <cell r="AR281">
            <v>0</v>
          </cell>
          <cell r="AS281">
            <v>0</v>
          </cell>
          <cell r="AT281">
            <v>0</v>
          </cell>
          <cell r="AU281">
            <v>0</v>
          </cell>
          <cell r="AV281">
            <v>0</v>
          </cell>
          <cell r="AW281">
            <v>0</v>
          </cell>
          <cell r="AX281">
            <v>10.039011703511049</v>
          </cell>
          <cell r="AY281">
            <v>17.066319895968807</v>
          </cell>
          <cell r="AZ281">
            <v>31.120936280884244</v>
          </cell>
          <cell r="BA281">
            <v>4.3068340306834028</v>
          </cell>
          <cell r="BB281">
            <v>0</v>
          </cell>
          <cell r="BC281">
            <v>0</v>
          </cell>
          <cell r="BD281">
            <v>49.756097560975562</v>
          </cell>
          <cell r="BE281">
            <v>49.463414634146289</v>
          </cell>
          <cell r="BF281">
            <v>77.8125</v>
          </cell>
          <cell r="BG281">
            <v>70.537313432835788</v>
          </cell>
          <cell r="BH281">
            <v>71.362831858407034</v>
          </cell>
          <cell r="BI281">
            <v>188.71254929087655</v>
          </cell>
          <cell r="BJ281">
            <v>0</v>
          </cell>
          <cell r="BK281">
            <v>0</v>
          </cell>
          <cell r="BL281">
            <v>0</v>
          </cell>
          <cell r="BM281">
            <v>5.8703078353909497</v>
          </cell>
          <cell r="BN281">
            <v>0</v>
          </cell>
          <cell r="BO281">
            <v>0</v>
          </cell>
          <cell r="BP281">
            <v>1</v>
          </cell>
        </row>
        <row r="282">
          <cell r="A282">
            <v>599</v>
          </cell>
          <cell r="B282">
            <v>140969</v>
          </cell>
          <cell r="C282">
            <v>9354042</v>
          </cell>
          <cell r="D282" t="str">
            <v>Sybil Andrews Academy</v>
          </cell>
          <cell r="E282" t="str">
            <v>Secondary</v>
          </cell>
          <cell r="F282" t="str">
            <v>Recoupment Academy</v>
          </cell>
          <cell r="G282">
            <v>1</v>
          </cell>
          <cell r="H282">
            <v>0</v>
          </cell>
          <cell r="I282">
            <v>0</v>
          </cell>
          <cell r="J282">
            <v>0</v>
          </cell>
          <cell r="K282">
            <v>5</v>
          </cell>
          <cell r="L282">
            <v>3</v>
          </cell>
          <cell r="M282">
            <v>2</v>
          </cell>
          <cell r="N282">
            <v>656</v>
          </cell>
          <cell r="O282">
            <v>0</v>
          </cell>
          <cell r="P282">
            <v>0</v>
          </cell>
          <cell r="Q282">
            <v>0</v>
          </cell>
          <cell r="R282">
            <v>656</v>
          </cell>
          <cell r="S282">
            <v>436</v>
          </cell>
          <cell r="T282">
            <v>220</v>
          </cell>
          <cell r="U282">
            <v>116</v>
          </cell>
          <cell r="V282">
            <v>149</v>
          </cell>
          <cell r="W282">
            <v>171</v>
          </cell>
          <cell r="X282">
            <v>127</v>
          </cell>
          <cell r="Y282">
            <v>93</v>
          </cell>
          <cell r="Z282">
            <v>0</v>
          </cell>
          <cell r="AA282">
            <v>656</v>
          </cell>
          <cell r="AB282">
            <v>131.19999999999999</v>
          </cell>
          <cell r="AC282">
            <v>0</v>
          </cell>
          <cell r="AD282">
            <v>0</v>
          </cell>
          <cell r="AE282">
            <v>59.999999999999972</v>
          </cell>
          <cell r="AF282">
            <v>94.755555555555546</v>
          </cell>
          <cell r="AG282">
            <v>0</v>
          </cell>
          <cell r="AH282">
            <v>0</v>
          </cell>
          <cell r="AI282">
            <v>0</v>
          </cell>
          <cell r="AJ282">
            <v>0</v>
          </cell>
          <cell r="AK282">
            <v>0</v>
          </cell>
          <cell r="AL282">
            <v>0</v>
          </cell>
          <cell r="AM282">
            <v>0</v>
          </cell>
          <cell r="AN282">
            <v>623.00000000000034</v>
          </cell>
          <cell r="AO282">
            <v>15.999999999999984</v>
          </cell>
          <cell r="AP282">
            <v>17.000000000000025</v>
          </cell>
          <cell r="AQ282">
            <v>0</v>
          </cell>
          <cell r="AR282">
            <v>0</v>
          </cell>
          <cell r="AS282">
            <v>0</v>
          </cell>
          <cell r="AT282">
            <v>0</v>
          </cell>
          <cell r="AU282">
            <v>0</v>
          </cell>
          <cell r="AV282">
            <v>0</v>
          </cell>
          <cell r="AW282">
            <v>0</v>
          </cell>
          <cell r="AX282">
            <v>0</v>
          </cell>
          <cell r="AY282">
            <v>1.0030581039755324</v>
          </cell>
          <cell r="AZ282">
            <v>5.0152905198776754</v>
          </cell>
          <cell r="BA282">
            <v>4.1650793650793654</v>
          </cell>
          <cell r="BB282">
            <v>0</v>
          </cell>
          <cell r="BC282">
            <v>0</v>
          </cell>
          <cell r="BD282">
            <v>39.200000000000045</v>
          </cell>
          <cell r="BE282">
            <v>50.351724137931093</v>
          </cell>
          <cell r="BF282">
            <v>76.796407185628809</v>
          </cell>
          <cell r="BG282">
            <v>48.528455284552798</v>
          </cell>
          <cell r="BH282">
            <v>41.215909090909072</v>
          </cell>
          <cell r="BI282">
            <v>154.57666166621556</v>
          </cell>
          <cell r="BJ282">
            <v>0</v>
          </cell>
          <cell r="BK282">
            <v>0</v>
          </cell>
          <cell r="BL282">
            <v>0</v>
          </cell>
          <cell r="BM282">
            <v>2.5512400047337298</v>
          </cell>
          <cell r="BN282">
            <v>0</v>
          </cell>
          <cell r="BO282">
            <v>0</v>
          </cell>
          <cell r="BP282">
            <v>1</v>
          </cell>
        </row>
        <row r="283">
          <cell r="A283">
            <v>167</v>
          </cell>
          <cell r="B283">
            <v>141236</v>
          </cell>
          <cell r="C283">
            <v>9354043</v>
          </cell>
          <cell r="D283" t="str">
            <v>Alde Valley Academy</v>
          </cell>
          <cell r="E283" t="str">
            <v>Secondary</v>
          </cell>
          <cell r="F283" t="str">
            <v>Recoupment Academy</v>
          </cell>
          <cell r="G283">
            <v>1</v>
          </cell>
          <cell r="H283">
            <v>0</v>
          </cell>
          <cell r="I283">
            <v>0</v>
          </cell>
          <cell r="J283">
            <v>0</v>
          </cell>
          <cell r="K283">
            <v>5</v>
          </cell>
          <cell r="L283">
            <v>3</v>
          </cell>
          <cell r="M283">
            <v>2</v>
          </cell>
          <cell r="N283">
            <v>494</v>
          </cell>
          <cell r="O283">
            <v>0</v>
          </cell>
          <cell r="P283">
            <v>0</v>
          </cell>
          <cell r="Q283">
            <v>0</v>
          </cell>
          <cell r="R283">
            <v>494</v>
          </cell>
          <cell r="S283">
            <v>298</v>
          </cell>
          <cell r="T283">
            <v>196</v>
          </cell>
          <cell r="U283">
            <v>127</v>
          </cell>
          <cell r="V283">
            <v>85</v>
          </cell>
          <cell r="W283">
            <v>86</v>
          </cell>
          <cell r="X283">
            <v>96</v>
          </cell>
          <cell r="Y283">
            <v>100</v>
          </cell>
          <cell r="Z283">
            <v>0</v>
          </cell>
          <cell r="AA283">
            <v>494</v>
          </cell>
          <cell r="AB283">
            <v>98.8</v>
          </cell>
          <cell r="AC283">
            <v>0</v>
          </cell>
          <cell r="AD283">
            <v>0</v>
          </cell>
          <cell r="AE283">
            <v>108.00000000000024</v>
          </cell>
          <cell r="AF283">
            <v>147.85614849187934</v>
          </cell>
          <cell r="AG283">
            <v>0</v>
          </cell>
          <cell r="AH283">
            <v>0</v>
          </cell>
          <cell r="AI283">
            <v>0</v>
          </cell>
          <cell r="AJ283">
            <v>0</v>
          </cell>
          <cell r="AK283">
            <v>0</v>
          </cell>
          <cell r="AL283">
            <v>0</v>
          </cell>
          <cell r="AM283">
            <v>0</v>
          </cell>
          <cell r="AN283">
            <v>329.66734279918865</v>
          </cell>
          <cell r="AO283">
            <v>76.154158215010156</v>
          </cell>
          <cell r="AP283">
            <v>88.178498985801198</v>
          </cell>
          <cell r="AQ283">
            <v>0</v>
          </cell>
          <cell r="AR283">
            <v>0</v>
          </cell>
          <cell r="AS283">
            <v>0</v>
          </cell>
          <cell r="AT283">
            <v>0</v>
          </cell>
          <cell r="AU283">
            <v>0</v>
          </cell>
          <cell r="AV283">
            <v>0</v>
          </cell>
          <cell r="AW283">
            <v>0</v>
          </cell>
          <cell r="AX283">
            <v>1.0000000000000007</v>
          </cell>
          <cell r="AY283">
            <v>1.0000000000000007</v>
          </cell>
          <cell r="AZ283">
            <v>2.0000000000000013</v>
          </cell>
          <cell r="BA283">
            <v>5.7308584686774937</v>
          </cell>
          <cell r="BB283">
            <v>0</v>
          </cell>
          <cell r="BC283">
            <v>0</v>
          </cell>
          <cell r="BD283">
            <v>57.452380952380906</v>
          </cell>
          <cell r="BE283">
            <v>38.452380952380921</v>
          </cell>
          <cell r="BF283">
            <v>39.853658536585328</v>
          </cell>
          <cell r="BG283">
            <v>36.129032258064477</v>
          </cell>
          <cell r="BH283">
            <v>62.5</v>
          </cell>
          <cell r="BI283">
            <v>138.20901766356269</v>
          </cell>
          <cell r="BJ283">
            <v>0</v>
          </cell>
          <cell r="BK283">
            <v>1.3600000000000194</v>
          </cell>
          <cell r="BL283">
            <v>0</v>
          </cell>
          <cell r="BM283">
            <v>4.8622540834355803</v>
          </cell>
          <cell r="BN283">
            <v>1</v>
          </cell>
          <cell r="BO283">
            <v>0</v>
          </cell>
          <cell r="BP283">
            <v>1</v>
          </cell>
        </row>
        <row r="284">
          <cell r="A284">
            <v>171</v>
          </cell>
          <cell r="B284">
            <v>142759</v>
          </cell>
          <cell r="C284">
            <v>9354045</v>
          </cell>
          <cell r="D284" t="str">
            <v>Benjamin Britten Academy of Music and Mathematics</v>
          </cell>
          <cell r="E284" t="str">
            <v>Secondary</v>
          </cell>
          <cell r="F284" t="str">
            <v>Recoupment Academy</v>
          </cell>
          <cell r="G284">
            <v>1</v>
          </cell>
          <cell r="H284">
            <v>0</v>
          </cell>
          <cell r="I284">
            <v>0</v>
          </cell>
          <cell r="J284">
            <v>0</v>
          </cell>
          <cell r="K284">
            <v>5</v>
          </cell>
          <cell r="L284">
            <v>3</v>
          </cell>
          <cell r="M284">
            <v>2</v>
          </cell>
          <cell r="N284">
            <v>1125</v>
          </cell>
          <cell r="O284">
            <v>0</v>
          </cell>
          <cell r="P284">
            <v>0</v>
          </cell>
          <cell r="Q284">
            <v>0</v>
          </cell>
          <cell r="R284">
            <v>1125</v>
          </cell>
          <cell r="S284">
            <v>756</v>
          </cell>
          <cell r="T284">
            <v>369</v>
          </cell>
          <cell r="U284">
            <v>254</v>
          </cell>
          <cell r="V284">
            <v>261</v>
          </cell>
          <cell r="W284">
            <v>241</v>
          </cell>
          <cell r="X284">
            <v>220</v>
          </cell>
          <cell r="Y284">
            <v>149</v>
          </cell>
          <cell r="Z284">
            <v>0</v>
          </cell>
          <cell r="AA284">
            <v>1125</v>
          </cell>
          <cell r="AB284">
            <v>225</v>
          </cell>
          <cell r="AC284">
            <v>0</v>
          </cell>
          <cell r="AD284">
            <v>0</v>
          </cell>
          <cell r="AE284">
            <v>294.99999999999977</v>
          </cell>
          <cell r="AF284">
            <v>381.57894736842104</v>
          </cell>
          <cell r="AG284">
            <v>0</v>
          </cell>
          <cell r="AH284">
            <v>0</v>
          </cell>
          <cell r="AI284">
            <v>0</v>
          </cell>
          <cell r="AJ284">
            <v>0</v>
          </cell>
          <cell r="AK284">
            <v>0</v>
          </cell>
          <cell r="AL284">
            <v>0</v>
          </cell>
          <cell r="AM284">
            <v>0</v>
          </cell>
          <cell r="AN284">
            <v>618.54982206405634</v>
          </cell>
          <cell r="AO284">
            <v>83.073843416370153</v>
          </cell>
          <cell r="AP284">
            <v>11.009786476868324</v>
          </cell>
          <cell r="AQ284">
            <v>90.080071174377224</v>
          </cell>
          <cell r="AR284">
            <v>165.14679715302489</v>
          </cell>
          <cell r="AS284">
            <v>44.039145907473298</v>
          </cell>
          <cell r="AT284">
            <v>113.10053380782863</v>
          </cell>
          <cell r="AU284">
            <v>0</v>
          </cell>
          <cell r="AV284">
            <v>0</v>
          </cell>
          <cell r="AW284">
            <v>0</v>
          </cell>
          <cell r="AX284">
            <v>0</v>
          </cell>
          <cell r="AY284">
            <v>1.0000000000000002</v>
          </cell>
          <cell r="AZ284">
            <v>1.0000000000000002</v>
          </cell>
          <cell r="BA284">
            <v>5.4824561403508767</v>
          </cell>
          <cell r="BB284">
            <v>0</v>
          </cell>
          <cell r="BC284">
            <v>0</v>
          </cell>
          <cell r="BD284">
            <v>79.436293436293496</v>
          </cell>
          <cell r="BE284">
            <v>81.62548262548269</v>
          </cell>
          <cell r="BF284">
            <v>92.000000000000085</v>
          </cell>
          <cell r="BG284">
            <v>88.202764976958491</v>
          </cell>
          <cell r="BH284">
            <v>64.870748299319729</v>
          </cell>
          <cell r="BI284">
            <v>244.77531974375981</v>
          </cell>
          <cell r="BJ284">
            <v>0</v>
          </cell>
          <cell r="BK284">
            <v>0</v>
          </cell>
          <cell r="BL284">
            <v>0</v>
          </cell>
          <cell r="BM284">
            <v>1.2508620223618101</v>
          </cell>
          <cell r="BN284">
            <v>0</v>
          </cell>
          <cell r="BO284">
            <v>0</v>
          </cell>
          <cell r="BP284">
            <v>1</v>
          </cell>
        </row>
        <row r="285">
          <cell r="A285">
            <v>558</v>
          </cell>
          <cell r="B285">
            <v>145055</v>
          </cell>
          <cell r="C285">
            <v>9354048</v>
          </cell>
          <cell r="D285" t="str">
            <v>Stowmarket High School</v>
          </cell>
          <cell r="E285" t="str">
            <v>Secondary</v>
          </cell>
          <cell r="F285" t="str">
            <v>Recoupment Academy</v>
          </cell>
          <cell r="G285">
            <v>1</v>
          </cell>
          <cell r="H285">
            <v>0</v>
          </cell>
          <cell r="I285">
            <v>0</v>
          </cell>
          <cell r="J285">
            <v>0</v>
          </cell>
          <cell r="K285">
            <v>5</v>
          </cell>
          <cell r="L285">
            <v>3</v>
          </cell>
          <cell r="M285">
            <v>2</v>
          </cell>
          <cell r="N285">
            <v>795</v>
          </cell>
          <cell r="O285">
            <v>0</v>
          </cell>
          <cell r="P285">
            <v>0</v>
          </cell>
          <cell r="Q285">
            <v>0</v>
          </cell>
          <cell r="R285">
            <v>795</v>
          </cell>
          <cell r="S285">
            <v>503</v>
          </cell>
          <cell r="T285">
            <v>292</v>
          </cell>
          <cell r="U285">
            <v>184</v>
          </cell>
          <cell r="V285">
            <v>165</v>
          </cell>
          <cell r="W285">
            <v>154</v>
          </cell>
          <cell r="X285">
            <v>131</v>
          </cell>
          <cell r="Y285">
            <v>161</v>
          </cell>
          <cell r="Z285">
            <v>0</v>
          </cell>
          <cell r="AA285">
            <v>795</v>
          </cell>
          <cell r="AB285">
            <v>159</v>
          </cell>
          <cell r="AC285">
            <v>0</v>
          </cell>
          <cell r="AD285">
            <v>0</v>
          </cell>
          <cell r="AE285">
            <v>111.99999999999993</v>
          </cell>
          <cell r="AF285">
            <v>200.83115183246071</v>
          </cell>
          <cell r="AG285">
            <v>0</v>
          </cell>
          <cell r="AH285">
            <v>0</v>
          </cell>
          <cell r="AI285">
            <v>0</v>
          </cell>
          <cell r="AJ285">
            <v>0</v>
          </cell>
          <cell r="AK285">
            <v>0</v>
          </cell>
          <cell r="AL285">
            <v>0</v>
          </cell>
          <cell r="AM285">
            <v>0</v>
          </cell>
          <cell r="AN285">
            <v>541</v>
          </cell>
          <cell r="AO285">
            <v>135</v>
          </cell>
          <cell r="AP285">
            <v>58</v>
          </cell>
          <cell r="AQ285">
            <v>0</v>
          </cell>
          <cell r="AR285">
            <v>61.000000000000021</v>
          </cell>
          <cell r="AS285">
            <v>0</v>
          </cell>
          <cell r="AT285">
            <v>0</v>
          </cell>
          <cell r="AU285">
            <v>0</v>
          </cell>
          <cell r="AV285">
            <v>0</v>
          </cell>
          <cell r="AW285">
            <v>0</v>
          </cell>
          <cell r="AX285">
            <v>5.0189393939393918</v>
          </cell>
          <cell r="AY285">
            <v>5.0189393939393918</v>
          </cell>
          <cell r="AZ285">
            <v>6.022727272727276</v>
          </cell>
          <cell r="BA285">
            <v>1.0405759162303665</v>
          </cell>
          <cell r="BB285">
            <v>0</v>
          </cell>
          <cell r="BC285">
            <v>0</v>
          </cell>
          <cell r="BD285">
            <v>68.858895705521505</v>
          </cell>
          <cell r="BE285">
            <v>61.748466257668738</v>
          </cell>
          <cell r="BF285">
            <v>69.350993377483505</v>
          </cell>
          <cell r="BG285">
            <v>53.023809523809554</v>
          </cell>
          <cell r="BH285">
            <v>91.406451612903226</v>
          </cell>
          <cell r="BI285">
            <v>203.04494493043521</v>
          </cell>
          <cell r="BJ285">
            <v>0</v>
          </cell>
          <cell r="BK285">
            <v>0</v>
          </cell>
          <cell r="BL285">
            <v>0</v>
          </cell>
          <cell r="BM285">
            <v>3.0817149430256801</v>
          </cell>
          <cell r="BN285">
            <v>0</v>
          </cell>
          <cell r="BO285">
            <v>0</v>
          </cell>
          <cell r="BP285">
            <v>1</v>
          </cell>
        </row>
        <row r="286">
          <cell r="A286">
            <v>175</v>
          </cell>
          <cell r="B286">
            <v>137901</v>
          </cell>
          <cell r="C286">
            <v>9354051</v>
          </cell>
          <cell r="D286" t="str">
            <v>Stradbroke High School</v>
          </cell>
          <cell r="E286" t="str">
            <v>Secondary</v>
          </cell>
          <cell r="F286" t="str">
            <v>Recoupment Academy</v>
          </cell>
          <cell r="G286">
            <v>1</v>
          </cell>
          <cell r="H286">
            <v>0</v>
          </cell>
          <cell r="I286">
            <v>0</v>
          </cell>
          <cell r="J286">
            <v>0</v>
          </cell>
          <cell r="K286">
            <v>5</v>
          </cell>
          <cell r="L286">
            <v>3</v>
          </cell>
          <cell r="M286">
            <v>2</v>
          </cell>
          <cell r="N286">
            <v>316</v>
          </cell>
          <cell r="O286">
            <v>0</v>
          </cell>
          <cell r="P286">
            <v>0</v>
          </cell>
          <cell r="Q286">
            <v>0</v>
          </cell>
          <cell r="R286">
            <v>316</v>
          </cell>
          <cell r="S286">
            <v>197</v>
          </cell>
          <cell r="T286">
            <v>119</v>
          </cell>
          <cell r="U286">
            <v>57</v>
          </cell>
          <cell r="V286">
            <v>68</v>
          </cell>
          <cell r="W286">
            <v>72</v>
          </cell>
          <cell r="X286">
            <v>67</v>
          </cell>
          <cell r="Y286">
            <v>52</v>
          </cell>
          <cell r="Z286">
            <v>0</v>
          </cell>
          <cell r="AA286">
            <v>316</v>
          </cell>
          <cell r="AB286">
            <v>63.2</v>
          </cell>
          <cell r="AC286">
            <v>0</v>
          </cell>
          <cell r="AD286">
            <v>0</v>
          </cell>
          <cell r="AE286">
            <v>37.000000000000092</v>
          </cell>
          <cell r="AF286">
            <v>55.473354231974923</v>
          </cell>
          <cell r="AG286">
            <v>0</v>
          </cell>
          <cell r="AH286">
            <v>0</v>
          </cell>
          <cell r="AI286">
            <v>0</v>
          </cell>
          <cell r="AJ286">
            <v>0</v>
          </cell>
          <cell r="AK286">
            <v>0</v>
          </cell>
          <cell r="AL286">
            <v>0</v>
          </cell>
          <cell r="AM286">
            <v>0</v>
          </cell>
          <cell r="AN286">
            <v>306.00000000000006</v>
          </cell>
          <cell r="AO286">
            <v>10.000000000000012</v>
          </cell>
          <cell r="AP286">
            <v>0</v>
          </cell>
          <cell r="AQ286">
            <v>0</v>
          </cell>
          <cell r="AR286">
            <v>0</v>
          </cell>
          <cell r="AS286">
            <v>0</v>
          </cell>
          <cell r="AT286">
            <v>0</v>
          </cell>
          <cell r="AU286">
            <v>0</v>
          </cell>
          <cell r="AV286">
            <v>0</v>
          </cell>
          <cell r="AW286">
            <v>0</v>
          </cell>
          <cell r="AX286">
            <v>0</v>
          </cell>
          <cell r="AY286">
            <v>2.0063492063492068</v>
          </cell>
          <cell r="AZ286">
            <v>2.0063492063492068</v>
          </cell>
          <cell r="BA286">
            <v>9.9059561128526639</v>
          </cell>
          <cell r="BB286">
            <v>0</v>
          </cell>
          <cell r="BC286">
            <v>0</v>
          </cell>
          <cell r="BD286">
            <v>23.52380952380954</v>
          </cell>
          <cell r="BE286">
            <v>28.063492063492085</v>
          </cell>
          <cell r="BF286">
            <v>31.164179104477586</v>
          </cell>
          <cell r="BG286">
            <v>18.84375</v>
          </cell>
          <cell r="BH286">
            <v>20.8</v>
          </cell>
          <cell r="BI286">
            <v>74.029645795148525</v>
          </cell>
          <cell r="BJ286">
            <v>0</v>
          </cell>
          <cell r="BK286">
            <v>0</v>
          </cell>
          <cell r="BL286">
            <v>0</v>
          </cell>
          <cell r="BM286">
            <v>4.7601119860465104</v>
          </cell>
          <cell r="BN286">
            <v>1</v>
          </cell>
          <cell r="BO286">
            <v>0</v>
          </cell>
          <cell r="BP286">
            <v>1</v>
          </cell>
        </row>
        <row r="287">
          <cell r="A287">
            <v>155</v>
          </cell>
          <cell r="B287">
            <v>137055</v>
          </cell>
          <cell r="C287">
            <v>9354056</v>
          </cell>
          <cell r="D287" t="str">
            <v>Sir John Leman High School</v>
          </cell>
          <cell r="E287" t="str">
            <v>Secondary</v>
          </cell>
          <cell r="F287" t="str">
            <v>Recoupment Academy</v>
          </cell>
          <cell r="G287">
            <v>1</v>
          </cell>
          <cell r="H287">
            <v>0</v>
          </cell>
          <cell r="I287">
            <v>0</v>
          </cell>
          <cell r="J287">
            <v>0</v>
          </cell>
          <cell r="K287">
            <v>5</v>
          </cell>
          <cell r="L287">
            <v>3</v>
          </cell>
          <cell r="M287">
            <v>2</v>
          </cell>
          <cell r="N287">
            <v>1229</v>
          </cell>
          <cell r="O287">
            <v>0</v>
          </cell>
          <cell r="P287">
            <v>0</v>
          </cell>
          <cell r="Q287">
            <v>0</v>
          </cell>
          <cell r="R287">
            <v>1229</v>
          </cell>
          <cell r="S287">
            <v>746</v>
          </cell>
          <cell r="T287">
            <v>483</v>
          </cell>
          <cell r="U287">
            <v>250</v>
          </cell>
          <cell r="V287">
            <v>249</v>
          </cell>
          <cell r="W287">
            <v>247</v>
          </cell>
          <cell r="X287">
            <v>243</v>
          </cell>
          <cell r="Y287">
            <v>240</v>
          </cell>
          <cell r="Z287">
            <v>0</v>
          </cell>
          <cell r="AA287">
            <v>1229</v>
          </cell>
          <cell r="AB287">
            <v>245.8</v>
          </cell>
          <cell r="AC287">
            <v>0</v>
          </cell>
          <cell r="AD287">
            <v>0</v>
          </cell>
          <cell r="AE287">
            <v>177.00000000000009</v>
          </cell>
          <cell r="AF287">
            <v>261.57432981316003</v>
          </cell>
          <cell r="AG287">
            <v>0</v>
          </cell>
          <cell r="AH287">
            <v>0</v>
          </cell>
          <cell r="AI287">
            <v>0</v>
          </cell>
          <cell r="AJ287">
            <v>0</v>
          </cell>
          <cell r="AK287">
            <v>0</v>
          </cell>
          <cell r="AL287">
            <v>0</v>
          </cell>
          <cell r="AM287">
            <v>0</v>
          </cell>
          <cell r="AN287">
            <v>901.19983686786304</v>
          </cell>
          <cell r="AO287">
            <v>58.141924959216993</v>
          </cell>
          <cell r="AP287">
            <v>146.35725938009736</v>
          </cell>
          <cell r="AQ287">
            <v>36.08809135399671</v>
          </cell>
          <cell r="AR287">
            <v>77.188417618270776</v>
          </cell>
          <cell r="AS287">
            <v>5.0122349102773276</v>
          </cell>
          <cell r="AT287">
            <v>5.0122349102773276</v>
          </cell>
          <cell r="AU287">
            <v>0</v>
          </cell>
          <cell r="AV287">
            <v>0</v>
          </cell>
          <cell r="AW287">
            <v>0</v>
          </cell>
          <cell r="AX287">
            <v>0</v>
          </cell>
          <cell r="AY287">
            <v>0</v>
          </cell>
          <cell r="AZ287">
            <v>0</v>
          </cell>
          <cell r="BA287">
            <v>16.972380178716488</v>
          </cell>
          <cell r="BB287">
            <v>0</v>
          </cell>
          <cell r="BC287">
            <v>0</v>
          </cell>
          <cell r="BD287">
            <v>73.170731707317003</v>
          </cell>
          <cell r="BE287">
            <v>72.878048780487731</v>
          </cell>
          <cell r="BF287">
            <v>89.7265306122449</v>
          </cell>
          <cell r="BG287">
            <v>88.177215189873351</v>
          </cell>
          <cell r="BH287">
            <v>116.39484978540767</v>
          </cell>
          <cell r="BI287">
            <v>258.36891649921506</v>
          </cell>
          <cell r="BJ287">
            <v>0</v>
          </cell>
          <cell r="BK287">
            <v>0</v>
          </cell>
          <cell r="BL287">
            <v>0</v>
          </cell>
          <cell r="BM287">
            <v>2.73280543128655</v>
          </cell>
          <cell r="BN287">
            <v>0</v>
          </cell>
          <cell r="BO287">
            <v>0</v>
          </cell>
          <cell r="BP287">
            <v>1</v>
          </cell>
        </row>
        <row r="288">
          <cell r="A288">
            <v>156</v>
          </cell>
          <cell r="B288">
            <v>136998</v>
          </cell>
          <cell r="C288">
            <v>9354075</v>
          </cell>
          <cell r="D288" t="str">
            <v>Bungay High School</v>
          </cell>
          <cell r="E288" t="str">
            <v>Secondary</v>
          </cell>
          <cell r="F288" t="str">
            <v>Recoupment Academy</v>
          </cell>
          <cell r="G288">
            <v>1</v>
          </cell>
          <cell r="H288">
            <v>0</v>
          </cell>
          <cell r="I288">
            <v>0</v>
          </cell>
          <cell r="J288">
            <v>0</v>
          </cell>
          <cell r="K288">
            <v>5</v>
          </cell>
          <cell r="L288">
            <v>3</v>
          </cell>
          <cell r="M288">
            <v>2</v>
          </cell>
          <cell r="N288">
            <v>796</v>
          </cell>
          <cell r="O288">
            <v>0</v>
          </cell>
          <cell r="P288">
            <v>0</v>
          </cell>
          <cell r="Q288">
            <v>0</v>
          </cell>
          <cell r="R288">
            <v>796</v>
          </cell>
          <cell r="S288">
            <v>524</v>
          </cell>
          <cell r="T288">
            <v>272</v>
          </cell>
          <cell r="U288">
            <v>194</v>
          </cell>
          <cell r="V288">
            <v>173</v>
          </cell>
          <cell r="W288">
            <v>157</v>
          </cell>
          <cell r="X288">
            <v>138</v>
          </cell>
          <cell r="Y288">
            <v>134</v>
          </cell>
          <cell r="Z288">
            <v>0</v>
          </cell>
          <cell r="AA288">
            <v>796</v>
          </cell>
          <cell r="AB288">
            <v>159.19999999999999</v>
          </cell>
          <cell r="AC288">
            <v>0</v>
          </cell>
          <cell r="AD288">
            <v>0</v>
          </cell>
          <cell r="AE288">
            <v>132.99999999999969</v>
          </cell>
          <cell r="AF288">
            <v>196.67100130039012</v>
          </cell>
          <cell r="AG288">
            <v>0</v>
          </cell>
          <cell r="AH288">
            <v>0</v>
          </cell>
          <cell r="AI288">
            <v>0</v>
          </cell>
          <cell r="AJ288">
            <v>0</v>
          </cell>
          <cell r="AK288">
            <v>0</v>
          </cell>
          <cell r="AL288">
            <v>0</v>
          </cell>
          <cell r="AM288">
            <v>0</v>
          </cell>
          <cell r="AN288">
            <v>439.99999999999972</v>
          </cell>
          <cell r="AO288">
            <v>256.99999999999983</v>
          </cell>
          <cell r="AP288">
            <v>73.999999999999986</v>
          </cell>
          <cell r="AQ288">
            <v>10.000000000000032</v>
          </cell>
          <cell r="AR288">
            <v>7.9999999999999947</v>
          </cell>
          <cell r="AS288">
            <v>3.9999999999999973</v>
          </cell>
          <cell r="AT288">
            <v>3.0000000000000018</v>
          </cell>
          <cell r="AU288">
            <v>0</v>
          </cell>
          <cell r="AV288">
            <v>0</v>
          </cell>
          <cell r="AW288">
            <v>0</v>
          </cell>
          <cell r="AX288">
            <v>0</v>
          </cell>
          <cell r="AY288">
            <v>1.0000000000000033</v>
          </cell>
          <cell r="AZ288">
            <v>3.9999999999999973</v>
          </cell>
          <cell r="BA288">
            <v>3.1053315994798441</v>
          </cell>
          <cell r="BB288">
            <v>0</v>
          </cell>
          <cell r="BC288">
            <v>0</v>
          </cell>
          <cell r="BD288">
            <v>77.600000000000009</v>
          </cell>
          <cell r="BE288">
            <v>69.2</v>
          </cell>
          <cell r="BF288">
            <v>60.384615384615451</v>
          </cell>
          <cell r="BG288">
            <v>66.970588235294144</v>
          </cell>
          <cell r="BH288">
            <v>63.907692307692315</v>
          </cell>
          <cell r="BI288">
            <v>202.68304161836656</v>
          </cell>
          <cell r="BJ288">
            <v>0</v>
          </cell>
          <cell r="BK288">
            <v>0</v>
          </cell>
          <cell r="BL288">
            <v>0</v>
          </cell>
          <cell r="BM288">
            <v>5.5678372872701596</v>
          </cell>
          <cell r="BN288">
            <v>0</v>
          </cell>
          <cell r="BO288">
            <v>0</v>
          </cell>
          <cell r="BP288">
            <v>1</v>
          </cell>
        </row>
        <row r="289">
          <cell r="A289">
            <v>378</v>
          </cell>
          <cell r="B289">
            <v>136834</v>
          </cell>
          <cell r="C289">
            <v>9354076</v>
          </cell>
          <cell r="D289" t="str">
            <v>Farlingaye High School</v>
          </cell>
          <cell r="E289" t="str">
            <v>Secondary</v>
          </cell>
          <cell r="F289" t="str">
            <v>Recoupment Academy</v>
          </cell>
          <cell r="G289">
            <v>1</v>
          </cell>
          <cell r="H289">
            <v>0</v>
          </cell>
          <cell r="I289">
            <v>0</v>
          </cell>
          <cell r="J289">
            <v>0</v>
          </cell>
          <cell r="K289">
            <v>5</v>
          </cell>
          <cell r="L289">
            <v>3</v>
          </cell>
          <cell r="M289">
            <v>2</v>
          </cell>
          <cell r="N289">
            <v>1515</v>
          </cell>
          <cell r="O289">
            <v>0</v>
          </cell>
          <cell r="P289">
            <v>0</v>
          </cell>
          <cell r="Q289">
            <v>0</v>
          </cell>
          <cell r="R289">
            <v>1515</v>
          </cell>
          <cell r="S289">
            <v>917</v>
          </cell>
          <cell r="T289">
            <v>598</v>
          </cell>
          <cell r="U289">
            <v>309</v>
          </cell>
          <cell r="V289">
            <v>304</v>
          </cell>
          <cell r="W289">
            <v>304</v>
          </cell>
          <cell r="X289">
            <v>302</v>
          </cell>
          <cell r="Y289">
            <v>296</v>
          </cell>
          <cell r="Z289">
            <v>0</v>
          </cell>
          <cell r="AA289">
            <v>1515</v>
          </cell>
          <cell r="AB289">
            <v>303</v>
          </cell>
          <cell r="AC289">
            <v>0</v>
          </cell>
          <cell r="AD289">
            <v>0</v>
          </cell>
          <cell r="AE289">
            <v>177.99999999999926</v>
          </cell>
          <cell r="AF289">
            <v>283.87375415282389</v>
          </cell>
          <cell r="AG289">
            <v>0</v>
          </cell>
          <cell r="AH289">
            <v>0</v>
          </cell>
          <cell r="AI289">
            <v>0</v>
          </cell>
          <cell r="AJ289">
            <v>0</v>
          </cell>
          <cell r="AK289">
            <v>0</v>
          </cell>
          <cell r="AL289">
            <v>0</v>
          </cell>
          <cell r="AM289">
            <v>0</v>
          </cell>
          <cell r="AN289">
            <v>1343.7739590218114</v>
          </cell>
          <cell r="AO289">
            <v>153.20224719101128</v>
          </cell>
          <cell r="AP289">
            <v>15.019828155981493</v>
          </cell>
          <cell r="AQ289">
            <v>2.0026437541308586</v>
          </cell>
          <cell r="AR289">
            <v>0</v>
          </cell>
          <cell r="AS289">
            <v>1.0013218770654324</v>
          </cell>
          <cell r="AT289">
            <v>0</v>
          </cell>
          <cell r="AU289">
            <v>0</v>
          </cell>
          <cell r="AV289">
            <v>0</v>
          </cell>
          <cell r="AW289">
            <v>0</v>
          </cell>
          <cell r="AX289">
            <v>0</v>
          </cell>
          <cell r="AY289">
            <v>3.0119284294234583</v>
          </cell>
          <cell r="AZ289">
            <v>4.0159045725646054</v>
          </cell>
          <cell r="BA289">
            <v>13.086378737541528</v>
          </cell>
          <cell r="BB289">
            <v>0</v>
          </cell>
          <cell r="BC289">
            <v>0</v>
          </cell>
          <cell r="BD289">
            <v>89.312292358803887</v>
          </cell>
          <cell r="BE289">
            <v>87.867109634551397</v>
          </cell>
          <cell r="BF289">
            <v>99.959322033898331</v>
          </cell>
          <cell r="BG289">
            <v>120.16197183098592</v>
          </cell>
          <cell r="BH289">
            <v>121.27777777777771</v>
          </cell>
          <cell r="BI289">
            <v>305.8736145918856</v>
          </cell>
          <cell r="BJ289">
            <v>0</v>
          </cell>
          <cell r="BK289">
            <v>0</v>
          </cell>
          <cell r="BL289">
            <v>0</v>
          </cell>
          <cell r="BM289">
            <v>4.7427596079470202</v>
          </cell>
          <cell r="BN289">
            <v>0</v>
          </cell>
          <cell r="BO289">
            <v>0</v>
          </cell>
          <cell r="BP289">
            <v>1</v>
          </cell>
        </row>
        <row r="290">
          <cell r="A290">
            <v>366</v>
          </cell>
          <cell r="B290">
            <v>136827</v>
          </cell>
          <cell r="C290">
            <v>9354092</v>
          </cell>
          <cell r="D290" t="str">
            <v>Copleston High School</v>
          </cell>
          <cell r="E290" t="str">
            <v>Secondary</v>
          </cell>
          <cell r="F290" t="str">
            <v>Recoupment Academy</v>
          </cell>
          <cell r="G290">
            <v>1</v>
          </cell>
          <cell r="H290">
            <v>0</v>
          </cell>
          <cell r="I290">
            <v>0</v>
          </cell>
          <cell r="J290">
            <v>0</v>
          </cell>
          <cell r="K290">
            <v>5</v>
          </cell>
          <cell r="L290">
            <v>3</v>
          </cell>
          <cell r="M290">
            <v>2</v>
          </cell>
          <cell r="N290">
            <v>1490</v>
          </cell>
          <cell r="O290">
            <v>0</v>
          </cell>
          <cell r="P290">
            <v>0</v>
          </cell>
          <cell r="Q290">
            <v>0</v>
          </cell>
          <cell r="R290">
            <v>1490</v>
          </cell>
          <cell r="S290">
            <v>910</v>
          </cell>
          <cell r="T290">
            <v>580</v>
          </cell>
          <cell r="U290">
            <v>321</v>
          </cell>
          <cell r="V290">
            <v>296</v>
          </cell>
          <cell r="W290">
            <v>293</v>
          </cell>
          <cell r="X290">
            <v>290</v>
          </cell>
          <cell r="Y290">
            <v>290</v>
          </cell>
          <cell r="Z290">
            <v>0</v>
          </cell>
          <cell r="AA290">
            <v>1490</v>
          </cell>
          <cell r="AB290">
            <v>298</v>
          </cell>
          <cell r="AC290">
            <v>0</v>
          </cell>
          <cell r="AD290">
            <v>0</v>
          </cell>
          <cell r="AE290">
            <v>171.00000000000009</v>
          </cell>
          <cell r="AF290">
            <v>263.88552188552188</v>
          </cell>
          <cell r="AG290">
            <v>0</v>
          </cell>
          <cell r="AH290">
            <v>0</v>
          </cell>
          <cell r="AI290">
            <v>0</v>
          </cell>
          <cell r="AJ290">
            <v>0</v>
          </cell>
          <cell r="AK290">
            <v>0</v>
          </cell>
          <cell r="AL290">
            <v>0</v>
          </cell>
          <cell r="AM290">
            <v>0</v>
          </cell>
          <cell r="AN290">
            <v>1262.9999999999995</v>
          </cell>
          <cell r="AO290">
            <v>86.999999999999929</v>
          </cell>
          <cell r="AP290">
            <v>21.99999999999994</v>
          </cell>
          <cell r="AQ290">
            <v>62.000000000000064</v>
          </cell>
          <cell r="AR290">
            <v>52.999999999999979</v>
          </cell>
          <cell r="AS290">
            <v>3.0000000000000053</v>
          </cell>
          <cell r="AT290">
            <v>0</v>
          </cell>
          <cell r="AU290">
            <v>0</v>
          </cell>
          <cell r="AV290">
            <v>0</v>
          </cell>
          <cell r="AW290">
            <v>0</v>
          </cell>
          <cell r="AX290">
            <v>4.0297498309668729</v>
          </cell>
          <cell r="AY290">
            <v>9.0669371196754529</v>
          </cell>
          <cell r="AZ290">
            <v>23.17106152805956</v>
          </cell>
          <cell r="BA290">
            <v>3.0101010101010099</v>
          </cell>
          <cell r="BB290">
            <v>0</v>
          </cell>
          <cell r="BC290">
            <v>0</v>
          </cell>
          <cell r="BD290">
            <v>112.84300341296917</v>
          </cell>
          <cell r="BE290">
            <v>104.05460750853231</v>
          </cell>
          <cell r="BF290">
            <v>98.705673758865117</v>
          </cell>
          <cell r="BG290">
            <v>113.56643356643369</v>
          </cell>
          <cell r="BH290">
            <v>154.25531914893611</v>
          </cell>
          <cell r="BI290">
            <v>342.71265452729045</v>
          </cell>
          <cell r="BJ290">
            <v>0</v>
          </cell>
          <cell r="BK290">
            <v>0</v>
          </cell>
          <cell r="BL290">
            <v>0</v>
          </cell>
          <cell r="BM290">
            <v>0.95167481689847</v>
          </cell>
          <cell r="BN290">
            <v>0</v>
          </cell>
          <cell r="BO290">
            <v>0</v>
          </cell>
          <cell r="BP290">
            <v>1</v>
          </cell>
        </row>
        <row r="291">
          <cell r="A291">
            <v>375</v>
          </cell>
          <cell r="B291">
            <v>139288</v>
          </cell>
          <cell r="C291">
            <v>9354095</v>
          </cell>
          <cell r="D291" t="str">
            <v>Westbourne Academy</v>
          </cell>
          <cell r="E291" t="str">
            <v>Secondary</v>
          </cell>
          <cell r="F291" t="str">
            <v>Recoupment Academy</v>
          </cell>
          <cell r="G291">
            <v>1</v>
          </cell>
          <cell r="H291">
            <v>0</v>
          </cell>
          <cell r="I291">
            <v>0</v>
          </cell>
          <cell r="J291">
            <v>0</v>
          </cell>
          <cell r="K291">
            <v>5</v>
          </cell>
          <cell r="L291">
            <v>3</v>
          </cell>
          <cell r="M291">
            <v>2</v>
          </cell>
          <cell r="N291">
            <v>1009</v>
          </cell>
          <cell r="O291">
            <v>0</v>
          </cell>
          <cell r="P291">
            <v>0</v>
          </cell>
          <cell r="Q291">
            <v>0</v>
          </cell>
          <cell r="R291">
            <v>1009</v>
          </cell>
          <cell r="S291">
            <v>617</v>
          </cell>
          <cell r="T291">
            <v>392</v>
          </cell>
          <cell r="U291">
            <v>215</v>
          </cell>
          <cell r="V291">
            <v>220</v>
          </cell>
          <cell r="W291">
            <v>182</v>
          </cell>
          <cell r="X291">
            <v>198</v>
          </cell>
          <cell r="Y291">
            <v>194</v>
          </cell>
          <cell r="Z291">
            <v>0</v>
          </cell>
          <cell r="AA291">
            <v>1009</v>
          </cell>
          <cell r="AB291">
            <v>201.8</v>
          </cell>
          <cell r="AC291">
            <v>0</v>
          </cell>
          <cell r="AD291">
            <v>0</v>
          </cell>
          <cell r="AE291">
            <v>236.9999999999998</v>
          </cell>
          <cell r="AF291">
            <v>318.043303121853</v>
          </cell>
          <cell r="AG291">
            <v>0</v>
          </cell>
          <cell r="AH291">
            <v>0</v>
          </cell>
          <cell r="AI291">
            <v>0</v>
          </cell>
          <cell r="AJ291">
            <v>0</v>
          </cell>
          <cell r="AK291">
            <v>0</v>
          </cell>
          <cell r="AL291">
            <v>0</v>
          </cell>
          <cell r="AM291">
            <v>0</v>
          </cell>
          <cell r="AN291">
            <v>316.99999999999955</v>
          </cell>
          <cell r="AO291">
            <v>138.99999999999957</v>
          </cell>
          <cell r="AP291">
            <v>276.99999999999966</v>
          </cell>
          <cell r="AQ291">
            <v>46.000000000000028</v>
          </cell>
          <cell r="AR291">
            <v>154.00000000000043</v>
          </cell>
          <cell r="AS291">
            <v>76</v>
          </cell>
          <cell r="AT291">
            <v>0</v>
          </cell>
          <cell r="AU291">
            <v>0</v>
          </cell>
          <cell r="AV291">
            <v>0</v>
          </cell>
          <cell r="AW291">
            <v>0</v>
          </cell>
          <cell r="AX291">
            <v>11.054780876494045</v>
          </cell>
          <cell r="AY291">
            <v>24.119521912350578</v>
          </cell>
          <cell r="AZ291">
            <v>45.224103585657367</v>
          </cell>
          <cell r="BA291">
            <v>6.0966767371601209</v>
          </cell>
          <cell r="BB291">
            <v>0</v>
          </cell>
          <cell r="BC291">
            <v>0</v>
          </cell>
          <cell r="BD291">
            <v>63.665048543689338</v>
          </cell>
          <cell r="BE291">
            <v>65.14563106796119</v>
          </cell>
          <cell r="BF291">
            <v>68.116959064327446</v>
          </cell>
          <cell r="BG291">
            <v>74.776595744680833</v>
          </cell>
          <cell r="BH291">
            <v>77.819209039548042</v>
          </cell>
          <cell r="BI291">
            <v>207.20293277750767</v>
          </cell>
          <cell r="BJ291">
            <v>0</v>
          </cell>
          <cell r="BK291">
            <v>0</v>
          </cell>
          <cell r="BL291">
            <v>0</v>
          </cell>
          <cell r="BM291">
            <v>1.27103610885167</v>
          </cell>
          <cell r="BN291">
            <v>0</v>
          </cell>
          <cell r="BO291">
            <v>0</v>
          </cell>
          <cell r="BP291">
            <v>1</v>
          </cell>
        </row>
        <row r="292">
          <cell r="A292">
            <v>356</v>
          </cell>
          <cell r="B292">
            <v>144214</v>
          </cell>
          <cell r="C292">
            <v>9354096</v>
          </cell>
          <cell r="D292" t="str">
            <v>Claydon High School</v>
          </cell>
          <cell r="E292" t="str">
            <v>Secondary</v>
          </cell>
          <cell r="F292" t="str">
            <v>Recoupment Academy</v>
          </cell>
          <cell r="G292">
            <v>1</v>
          </cell>
          <cell r="H292">
            <v>0</v>
          </cell>
          <cell r="I292">
            <v>0</v>
          </cell>
          <cell r="J292">
            <v>0</v>
          </cell>
          <cell r="K292">
            <v>5</v>
          </cell>
          <cell r="L292">
            <v>3</v>
          </cell>
          <cell r="M292">
            <v>2</v>
          </cell>
          <cell r="N292">
            <v>763</v>
          </cell>
          <cell r="O292">
            <v>0</v>
          </cell>
          <cell r="P292">
            <v>0</v>
          </cell>
          <cell r="Q292">
            <v>0</v>
          </cell>
          <cell r="R292">
            <v>763</v>
          </cell>
          <cell r="S292">
            <v>467</v>
          </cell>
          <cell r="T292">
            <v>296</v>
          </cell>
          <cell r="U292">
            <v>155</v>
          </cell>
          <cell r="V292">
            <v>163</v>
          </cell>
          <cell r="W292">
            <v>149</v>
          </cell>
          <cell r="X292">
            <v>149</v>
          </cell>
          <cell r="Y292">
            <v>147</v>
          </cell>
          <cell r="Z292">
            <v>0</v>
          </cell>
          <cell r="AA292">
            <v>763</v>
          </cell>
          <cell r="AB292">
            <v>152.6</v>
          </cell>
          <cell r="AC292">
            <v>0</v>
          </cell>
          <cell r="AD292">
            <v>0</v>
          </cell>
          <cell r="AE292">
            <v>95.000000000000114</v>
          </cell>
          <cell r="AF292">
            <v>132.25333333333333</v>
          </cell>
          <cell r="AG292">
            <v>0</v>
          </cell>
          <cell r="AH292">
            <v>0</v>
          </cell>
          <cell r="AI292">
            <v>0</v>
          </cell>
          <cell r="AJ292">
            <v>0</v>
          </cell>
          <cell r="AK292">
            <v>0</v>
          </cell>
          <cell r="AL292">
            <v>0</v>
          </cell>
          <cell r="AM292">
            <v>0</v>
          </cell>
          <cell r="AN292">
            <v>638</v>
          </cell>
          <cell r="AO292">
            <v>19.999999999999968</v>
          </cell>
          <cell r="AP292">
            <v>31.999999999999996</v>
          </cell>
          <cell r="AQ292">
            <v>19.000000000000021</v>
          </cell>
          <cell r="AR292">
            <v>50</v>
          </cell>
          <cell r="AS292">
            <v>4.0000000000000018</v>
          </cell>
          <cell r="AT292">
            <v>0</v>
          </cell>
          <cell r="AU292">
            <v>0</v>
          </cell>
          <cell r="AV292">
            <v>0</v>
          </cell>
          <cell r="AW292">
            <v>0</v>
          </cell>
          <cell r="AX292">
            <v>0</v>
          </cell>
          <cell r="AY292">
            <v>1.0026281208935597</v>
          </cell>
          <cell r="AZ292">
            <v>2.0052562417871194</v>
          </cell>
          <cell r="BA292">
            <v>7.1213333333333342</v>
          </cell>
          <cell r="BB292">
            <v>0</v>
          </cell>
          <cell r="BC292">
            <v>0</v>
          </cell>
          <cell r="BD292">
            <v>58.957055214723894</v>
          </cell>
          <cell r="BE292">
            <v>61.999999999999964</v>
          </cell>
          <cell r="BF292">
            <v>37.503401360544245</v>
          </cell>
          <cell r="BG292">
            <v>58.789115646258551</v>
          </cell>
          <cell r="BH292">
            <v>71.000000000000057</v>
          </cell>
          <cell r="BI292">
            <v>170.11489354153917</v>
          </cell>
          <cell r="BJ292">
            <v>0</v>
          </cell>
          <cell r="BK292">
            <v>0</v>
          </cell>
          <cell r="BL292">
            <v>0</v>
          </cell>
          <cell r="BM292">
            <v>2.97016115117188</v>
          </cell>
          <cell r="BN292">
            <v>0</v>
          </cell>
          <cell r="BO292">
            <v>0</v>
          </cell>
          <cell r="BP292">
            <v>1</v>
          </cell>
        </row>
        <row r="293">
          <cell r="A293">
            <v>357</v>
          </cell>
          <cell r="B293">
            <v>137218</v>
          </cell>
          <cell r="C293">
            <v>9354097</v>
          </cell>
          <cell r="D293" t="str">
            <v>East Bergholt High School</v>
          </cell>
          <cell r="E293" t="str">
            <v>Secondary</v>
          </cell>
          <cell r="F293" t="str">
            <v>Recoupment Academy</v>
          </cell>
          <cell r="G293">
            <v>1</v>
          </cell>
          <cell r="H293">
            <v>0</v>
          </cell>
          <cell r="I293">
            <v>0</v>
          </cell>
          <cell r="J293">
            <v>0</v>
          </cell>
          <cell r="K293">
            <v>5</v>
          </cell>
          <cell r="L293">
            <v>3</v>
          </cell>
          <cell r="M293">
            <v>2</v>
          </cell>
          <cell r="N293">
            <v>927</v>
          </cell>
          <cell r="O293">
            <v>0</v>
          </cell>
          <cell r="P293">
            <v>0</v>
          </cell>
          <cell r="Q293">
            <v>0</v>
          </cell>
          <cell r="R293">
            <v>927</v>
          </cell>
          <cell r="S293">
            <v>565</v>
          </cell>
          <cell r="T293">
            <v>362</v>
          </cell>
          <cell r="U293">
            <v>193</v>
          </cell>
          <cell r="V293">
            <v>186</v>
          </cell>
          <cell r="W293">
            <v>186</v>
          </cell>
          <cell r="X293">
            <v>177</v>
          </cell>
          <cell r="Y293">
            <v>185</v>
          </cell>
          <cell r="Z293">
            <v>0</v>
          </cell>
          <cell r="AA293">
            <v>927</v>
          </cell>
          <cell r="AB293">
            <v>185.4</v>
          </cell>
          <cell r="AC293">
            <v>0</v>
          </cell>
          <cell r="AD293">
            <v>0</v>
          </cell>
          <cell r="AE293">
            <v>92.000000000000028</v>
          </cell>
          <cell r="AF293">
            <v>151.81887201735358</v>
          </cell>
          <cell r="AG293">
            <v>0</v>
          </cell>
          <cell r="AH293">
            <v>0</v>
          </cell>
          <cell r="AI293">
            <v>0</v>
          </cell>
          <cell r="AJ293">
            <v>0</v>
          </cell>
          <cell r="AK293">
            <v>0</v>
          </cell>
          <cell r="AL293">
            <v>0</v>
          </cell>
          <cell r="AM293">
            <v>0</v>
          </cell>
          <cell r="AN293">
            <v>840.00000000000011</v>
          </cell>
          <cell r="AO293">
            <v>17.000000000000043</v>
          </cell>
          <cell r="AP293">
            <v>19.999999999999989</v>
          </cell>
          <cell r="AQ293">
            <v>24.000000000000043</v>
          </cell>
          <cell r="AR293">
            <v>15.000000000000014</v>
          </cell>
          <cell r="AS293">
            <v>10.999999999999963</v>
          </cell>
          <cell r="AT293">
            <v>0</v>
          </cell>
          <cell r="AU293">
            <v>0</v>
          </cell>
          <cell r="AV293">
            <v>0</v>
          </cell>
          <cell r="AW293">
            <v>0</v>
          </cell>
          <cell r="AX293">
            <v>0</v>
          </cell>
          <cell r="AY293">
            <v>1.0000000000000042</v>
          </cell>
          <cell r="AZ293">
            <v>1.0000000000000042</v>
          </cell>
          <cell r="BA293">
            <v>3.0162689804772231</v>
          </cell>
          <cell r="BB293">
            <v>0</v>
          </cell>
          <cell r="BC293">
            <v>0</v>
          </cell>
          <cell r="BD293">
            <v>51.754189944134161</v>
          </cell>
          <cell r="BE293">
            <v>49.87709497206712</v>
          </cell>
          <cell r="BF293">
            <v>71.771739130434725</v>
          </cell>
          <cell r="BG293">
            <v>57.651428571428625</v>
          </cell>
          <cell r="BH293">
            <v>73.59116022099451</v>
          </cell>
          <cell r="BI293">
            <v>180.01810993622209</v>
          </cell>
          <cell r="BJ293">
            <v>0</v>
          </cell>
          <cell r="BK293">
            <v>0</v>
          </cell>
          <cell r="BL293">
            <v>0</v>
          </cell>
          <cell r="BM293">
            <v>3.4878954513126499</v>
          </cell>
          <cell r="BN293">
            <v>0</v>
          </cell>
          <cell r="BO293">
            <v>0</v>
          </cell>
          <cell r="BP293">
            <v>1</v>
          </cell>
        </row>
        <row r="294">
          <cell r="A294">
            <v>362</v>
          </cell>
          <cell r="B294">
            <v>137208</v>
          </cell>
          <cell r="C294">
            <v>9354098</v>
          </cell>
          <cell r="D294" t="str">
            <v>Holbrook Academy</v>
          </cell>
          <cell r="E294" t="str">
            <v>Secondary</v>
          </cell>
          <cell r="F294" t="str">
            <v>Recoupment Academy</v>
          </cell>
          <cell r="G294">
            <v>1</v>
          </cell>
          <cell r="H294">
            <v>0</v>
          </cell>
          <cell r="I294">
            <v>0</v>
          </cell>
          <cell r="J294">
            <v>0</v>
          </cell>
          <cell r="K294">
            <v>5</v>
          </cell>
          <cell r="L294">
            <v>3</v>
          </cell>
          <cell r="M294">
            <v>2</v>
          </cell>
          <cell r="N294">
            <v>584</v>
          </cell>
          <cell r="O294">
            <v>0</v>
          </cell>
          <cell r="P294">
            <v>0</v>
          </cell>
          <cell r="Q294">
            <v>0</v>
          </cell>
          <cell r="R294">
            <v>584</v>
          </cell>
          <cell r="S294">
            <v>350</v>
          </cell>
          <cell r="T294">
            <v>234</v>
          </cell>
          <cell r="U294">
            <v>116</v>
          </cell>
          <cell r="V294">
            <v>116</v>
          </cell>
          <cell r="W294">
            <v>118</v>
          </cell>
          <cell r="X294">
            <v>116</v>
          </cell>
          <cell r="Y294">
            <v>118</v>
          </cell>
          <cell r="Z294">
            <v>0</v>
          </cell>
          <cell r="AA294">
            <v>584</v>
          </cell>
          <cell r="AB294">
            <v>116.8</v>
          </cell>
          <cell r="AC294">
            <v>0</v>
          </cell>
          <cell r="AD294">
            <v>0</v>
          </cell>
          <cell r="AE294">
            <v>83.000000000000071</v>
          </cell>
          <cell r="AF294">
            <v>116.80000000000001</v>
          </cell>
          <cell r="AG294">
            <v>0</v>
          </cell>
          <cell r="AH294">
            <v>0</v>
          </cell>
          <cell r="AI294">
            <v>0</v>
          </cell>
          <cell r="AJ294">
            <v>0</v>
          </cell>
          <cell r="AK294">
            <v>0</v>
          </cell>
          <cell r="AL294">
            <v>0</v>
          </cell>
          <cell r="AM294">
            <v>0</v>
          </cell>
          <cell r="AN294">
            <v>403.99999999999989</v>
          </cell>
          <cell r="AO294">
            <v>22.999999999999989</v>
          </cell>
          <cell r="AP294">
            <v>52.999999999999979</v>
          </cell>
          <cell r="AQ294">
            <v>22.999999999999989</v>
          </cell>
          <cell r="AR294">
            <v>70.999999999999744</v>
          </cell>
          <cell r="AS294">
            <v>10.000000000000014</v>
          </cell>
          <cell r="AT294">
            <v>0</v>
          </cell>
          <cell r="AU294">
            <v>0</v>
          </cell>
          <cell r="AV294">
            <v>0</v>
          </cell>
          <cell r="AW294">
            <v>0</v>
          </cell>
          <cell r="AX294">
            <v>1.0000000000000013</v>
          </cell>
          <cell r="AY294">
            <v>1.0000000000000013</v>
          </cell>
          <cell r="AZ294">
            <v>2.0000000000000027</v>
          </cell>
          <cell r="BA294">
            <v>3.0469565217391308</v>
          </cell>
          <cell r="BB294">
            <v>0</v>
          </cell>
          <cell r="BC294">
            <v>0</v>
          </cell>
          <cell r="BD294">
            <v>48.842105263157855</v>
          </cell>
          <cell r="BE294">
            <v>48.842105263157855</v>
          </cell>
          <cell r="BF294">
            <v>42.069565217391329</v>
          </cell>
          <cell r="BG294">
            <v>44.141592920353936</v>
          </cell>
          <cell r="BH294">
            <v>63.140350877193022</v>
          </cell>
          <cell r="BI294">
            <v>145.72465560488388</v>
          </cell>
          <cell r="BJ294">
            <v>0</v>
          </cell>
          <cell r="BK294">
            <v>0</v>
          </cell>
          <cell r="BL294">
            <v>0</v>
          </cell>
          <cell r="BM294">
            <v>3.3998994874999999</v>
          </cell>
          <cell r="BN294">
            <v>1</v>
          </cell>
          <cell r="BO294">
            <v>0</v>
          </cell>
          <cell r="BP294">
            <v>1</v>
          </cell>
        </row>
        <row r="295">
          <cell r="A295">
            <v>376</v>
          </cell>
          <cell r="B295">
            <v>136969</v>
          </cell>
          <cell r="C295">
            <v>9354099</v>
          </cell>
          <cell r="D295" t="str">
            <v>Kesgrave High School</v>
          </cell>
          <cell r="E295" t="str">
            <v>Secondary</v>
          </cell>
          <cell r="F295" t="str">
            <v>Recoupment Academy</v>
          </cell>
          <cell r="G295">
            <v>1</v>
          </cell>
          <cell r="H295">
            <v>0</v>
          </cell>
          <cell r="I295">
            <v>0</v>
          </cell>
          <cell r="J295">
            <v>0</v>
          </cell>
          <cell r="K295">
            <v>5</v>
          </cell>
          <cell r="L295">
            <v>3</v>
          </cell>
          <cell r="M295">
            <v>2</v>
          </cell>
          <cell r="N295">
            <v>1537</v>
          </cell>
          <cell r="O295">
            <v>0</v>
          </cell>
          <cell r="P295">
            <v>0</v>
          </cell>
          <cell r="Q295">
            <v>0</v>
          </cell>
          <cell r="R295">
            <v>1537</v>
          </cell>
          <cell r="S295">
            <v>919</v>
          </cell>
          <cell r="T295">
            <v>618</v>
          </cell>
          <cell r="U295">
            <v>306</v>
          </cell>
          <cell r="V295">
            <v>308</v>
          </cell>
          <cell r="W295">
            <v>305</v>
          </cell>
          <cell r="X295">
            <v>308</v>
          </cell>
          <cell r="Y295">
            <v>310</v>
          </cell>
          <cell r="Z295">
            <v>0</v>
          </cell>
          <cell r="AA295">
            <v>1537</v>
          </cell>
          <cell r="AB295">
            <v>307.39999999999998</v>
          </cell>
          <cell r="AC295">
            <v>0</v>
          </cell>
          <cell r="AD295">
            <v>0</v>
          </cell>
          <cell r="AE295">
            <v>132.99999999999994</v>
          </cell>
          <cell r="AF295">
            <v>198.41811175337187</v>
          </cell>
          <cell r="AG295">
            <v>0</v>
          </cell>
          <cell r="AH295">
            <v>0</v>
          </cell>
          <cell r="AI295">
            <v>0</v>
          </cell>
          <cell r="AJ295">
            <v>0</v>
          </cell>
          <cell r="AK295">
            <v>0</v>
          </cell>
          <cell r="AL295">
            <v>0</v>
          </cell>
          <cell r="AM295">
            <v>0</v>
          </cell>
          <cell r="AN295">
            <v>1435</v>
          </cell>
          <cell r="AO295">
            <v>21.999999999999968</v>
          </cell>
          <cell r="AP295">
            <v>38</v>
          </cell>
          <cell r="AQ295">
            <v>17.999999999999957</v>
          </cell>
          <cell r="AR295">
            <v>21.999999999999968</v>
          </cell>
          <cell r="AS295">
            <v>2.000000000000004</v>
          </cell>
          <cell r="AT295">
            <v>0</v>
          </cell>
          <cell r="AU295">
            <v>0</v>
          </cell>
          <cell r="AV295">
            <v>0</v>
          </cell>
          <cell r="AW295">
            <v>0</v>
          </cell>
          <cell r="AX295">
            <v>5.0032552083333286</v>
          </cell>
          <cell r="AY295">
            <v>8.0052083333333268</v>
          </cell>
          <cell r="AZ295">
            <v>11.007161458333327</v>
          </cell>
          <cell r="BA295">
            <v>11.845857418111754</v>
          </cell>
          <cell r="BB295">
            <v>0</v>
          </cell>
          <cell r="BC295">
            <v>0</v>
          </cell>
          <cell r="BD295">
            <v>80.526315789473642</v>
          </cell>
          <cell r="BE295">
            <v>81.052631578947327</v>
          </cell>
          <cell r="BF295">
            <v>104.02317880794713</v>
          </cell>
          <cell r="BG295">
            <v>109.92592592592595</v>
          </cell>
          <cell r="BH295">
            <v>150.3344481605352</v>
          </cell>
          <cell r="BI295">
            <v>306.4023500290221</v>
          </cell>
          <cell r="BJ295">
            <v>0</v>
          </cell>
          <cell r="BK295">
            <v>0</v>
          </cell>
          <cell r="BL295">
            <v>0</v>
          </cell>
          <cell r="BM295">
            <v>1.8379663729553899</v>
          </cell>
          <cell r="BN295">
            <v>0</v>
          </cell>
          <cell r="BO295">
            <v>0</v>
          </cell>
          <cell r="BP295">
            <v>1</v>
          </cell>
        </row>
        <row r="296">
          <cell r="A296">
            <v>554</v>
          </cell>
          <cell r="B296">
            <v>136322</v>
          </cell>
          <cell r="C296">
            <v>9354102</v>
          </cell>
          <cell r="D296" t="str">
            <v>Samuel Ward Academy</v>
          </cell>
          <cell r="E296" t="str">
            <v>Secondary</v>
          </cell>
          <cell r="F296" t="str">
            <v>Recoupment Academy</v>
          </cell>
          <cell r="G296">
            <v>1</v>
          </cell>
          <cell r="H296">
            <v>0</v>
          </cell>
          <cell r="I296">
            <v>0</v>
          </cell>
          <cell r="J296">
            <v>0</v>
          </cell>
          <cell r="K296">
            <v>5</v>
          </cell>
          <cell r="L296">
            <v>3</v>
          </cell>
          <cell r="M296">
            <v>2</v>
          </cell>
          <cell r="N296">
            <v>1116</v>
          </cell>
          <cell r="O296">
            <v>0</v>
          </cell>
          <cell r="P296">
            <v>0</v>
          </cell>
          <cell r="Q296">
            <v>0</v>
          </cell>
          <cell r="R296">
            <v>1116</v>
          </cell>
          <cell r="S296">
            <v>661</v>
          </cell>
          <cell r="T296">
            <v>455</v>
          </cell>
          <cell r="U296">
            <v>199</v>
          </cell>
          <cell r="V296">
            <v>234</v>
          </cell>
          <cell r="W296">
            <v>228</v>
          </cell>
          <cell r="X296">
            <v>226</v>
          </cell>
          <cell r="Y296">
            <v>229</v>
          </cell>
          <cell r="Z296">
            <v>0</v>
          </cell>
          <cell r="AA296">
            <v>1116</v>
          </cell>
          <cell r="AB296">
            <v>223.2</v>
          </cell>
          <cell r="AC296">
            <v>0</v>
          </cell>
          <cell r="AD296">
            <v>0</v>
          </cell>
          <cell r="AE296">
            <v>127.00000000000014</v>
          </cell>
          <cell r="AF296">
            <v>192.57981018119068</v>
          </cell>
          <cell r="AG296">
            <v>0</v>
          </cell>
          <cell r="AH296">
            <v>0</v>
          </cell>
          <cell r="AI296">
            <v>0</v>
          </cell>
          <cell r="AJ296">
            <v>0</v>
          </cell>
          <cell r="AK296">
            <v>0</v>
          </cell>
          <cell r="AL296">
            <v>0</v>
          </cell>
          <cell r="AM296">
            <v>0</v>
          </cell>
          <cell r="AN296">
            <v>1017.9999999999995</v>
          </cell>
          <cell r="AO296">
            <v>72.999999999999972</v>
          </cell>
          <cell r="AP296">
            <v>25.000000000000032</v>
          </cell>
          <cell r="AQ296">
            <v>0</v>
          </cell>
          <cell r="AR296">
            <v>0</v>
          </cell>
          <cell r="AS296">
            <v>0</v>
          </cell>
          <cell r="AT296">
            <v>0</v>
          </cell>
          <cell r="AU296">
            <v>0</v>
          </cell>
          <cell r="AV296">
            <v>0</v>
          </cell>
          <cell r="AW296">
            <v>0</v>
          </cell>
          <cell r="AX296">
            <v>3.0080862533692696</v>
          </cell>
          <cell r="AY296">
            <v>11.029649595687337</v>
          </cell>
          <cell r="AZ296">
            <v>16.043126684636157</v>
          </cell>
          <cell r="BA296">
            <v>8.6660914581535806</v>
          </cell>
          <cell r="BB296">
            <v>0</v>
          </cell>
          <cell r="BC296">
            <v>0</v>
          </cell>
          <cell r="BD296">
            <v>79.775330396475667</v>
          </cell>
          <cell r="BE296">
            <v>93.806167400880938</v>
          </cell>
          <cell r="BF296">
            <v>75.663716814159287</v>
          </cell>
          <cell r="BG296">
            <v>79.099999999999994</v>
          </cell>
          <cell r="BH296">
            <v>110.41071428571425</v>
          </cell>
          <cell r="BI296">
            <v>259.0506336616794</v>
          </cell>
          <cell r="BJ296">
            <v>0</v>
          </cell>
          <cell r="BK296">
            <v>0</v>
          </cell>
          <cell r="BL296">
            <v>0</v>
          </cell>
          <cell r="BM296">
            <v>1.6958320368680599</v>
          </cell>
          <cell r="BN296">
            <v>0</v>
          </cell>
          <cell r="BO296">
            <v>0</v>
          </cell>
          <cell r="BP296">
            <v>1</v>
          </cell>
        </row>
        <row r="297">
          <cell r="A297">
            <v>562</v>
          </cell>
          <cell r="B297">
            <v>143362</v>
          </cell>
          <cell r="C297">
            <v>9354103</v>
          </cell>
          <cell r="D297" t="str">
            <v>Stowupland High School</v>
          </cell>
          <cell r="E297" t="str">
            <v>Secondary</v>
          </cell>
          <cell r="F297" t="str">
            <v>Recoupment Academy</v>
          </cell>
          <cell r="G297">
            <v>1</v>
          </cell>
          <cell r="H297">
            <v>0</v>
          </cell>
          <cell r="I297">
            <v>0</v>
          </cell>
          <cell r="J297">
            <v>0</v>
          </cell>
          <cell r="K297">
            <v>5</v>
          </cell>
          <cell r="L297">
            <v>3</v>
          </cell>
          <cell r="M297">
            <v>2</v>
          </cell>
          <cell r="N297">
            <v>922</v>
          </cell>
          <cell r="O297">
            <v>0</v>
          </cell>
          <cell r="P297">
            <v>0</v>
          </cell>
          <cell r="Q297">
            <v>0</v>
          </cell>
          <cell r="R297">
            <v>922</v>
          </cell>
          <cell r="S297">
            <v>544</v>
          </cell>
          <cell r="T297">
            <v>378</v>
          </cell>
          <cell r="U297">
            <v>179</v>
          </cell>
          <cell r="V297">
            <v>190</v>
          </cell>
          <cell r="W297">
            <v>175</v>
          </cell>
          <cell r="X297">
            <v>207</v>
          </cell>
          <cell r="Y297">
            <v>171</v>
          </cell>
          <cell r="Z297">
            <v>0</v>
          </cell>
          <cell r="AA297">
            <v>922</v>
          </cell>
          <cell r="AB297">
            <v>184.4</v>
          </cell>
          <cell r="AC297">
            <v>0</v>
          </cell>
          <cell r="AD297">
            <v>0</v>
          </cell>
          <cell r="AE297">
            <v>145.99999999999997</v>
          </cell>
          <cell r="AF297">
            <v>205.43496801705757</v>
          </cell>
          <cell r="AG297">
            <v>0</v>
          </cell>
          <cell r="AH297">
            <v>0</v>
          </cell>
          <cell r="AI297">
            <v>0</v>
          </cell>
          <cell r="AJ297">
            <v>0</v>
          </cell>
          <cell r="AK297">
            <v>0</v>
          </cell>
          <cell r="AL297">
            <v>0</v>
          </cell>
          <cell r="AM297">
            <v>0</v>
          </cell>
          <cell r="AN297">
            <v>818.00000000000045</v>
          </cell>
          <cell r="AO297">
            <v>58.99999999999995</v>
          </cell>
          <cell r="AP297">
            <v>12.999999999999996</v>
          </cell>
          <cell r="AQ297">
            <v>0</v>
          </cell>
          <cell r="AR297">
            <v>32.000000000000021</v>
          </cell>
          <cell r="AS297">
            <v>0</v>
          </cell>
          <cell r="AT297">
            <v>0</v>
          </cell>
          <cell r="AU297">
            <v>0</v>
          </cell>
          <cell r="AV297">
            <v>0</v>
          </cell>
          <cell r="AW297">
            <v>0</v>
          </cell>
          <cell r="AX297">
            <v>0</v>
          </cell>
          <cell r="AY297">
            <v>1.001085776330072</v>
          </cell>
          <cell r="AZ297">
            <v>1.001085776330072</v>
          </cell>
          <cell r="BA297">
            <v>6.8805970149253728</v>
          </cell>
          <cell r="BB297">
            <v>0</v>
          </cell>
          <cell r="BC297">
            <v>0</v>
          </cell>
          <cell r="BD297">
            <v>58.704301075268845</v>
          </cell>
          <cell r="BE297">
            <v>62.311827956989276</v>
          </cell>
          <cell r="BF297">
            <v>81.93641618497108</v>
          </cell>
          <cell r="BG297">
            <v>97.351485148514783</v>
          </cell>
          <cell r="BH297">
            <v>84.994082840236658</v>
          </cell>
          <cell r="BI297">
            <v>227.50951240392843</v>
          </cell>
          <cell r="BJ297">
            <v>0</v>
          </cell>
          <cell r="BK297">
            <v>0</v>
          </cell>
          <cell r="BL297">
            <v>0</v>
          </cell>
          <cell r="BM297">
            <v>2.90663433100698</v>
          </cell>
          <cell r="BN297">
            <v>0</v>
          </cell>
          <cell r="BO297">
            <v>0</v>
          </cell>
          <cell r="BP297">
            <v>1</v>
          </cell>
        </row>
        <row r="298">
          <cell r="A298">
            <v>159</v>
          </cell>
          <cell r="B298">
            <v>136416</v>
          </cell>
          <cell r="C298">
            <v>9354504</v>
          </cell>
          <cell r="D298" t="str">
            <v>Debenham High School</v>
          </cell>
          <cell r="E298" t="str">
            <v>Secondary</v>
          </cell>
          <cell r="F298" t="str">
            <v>Recoupment Academy</v>
          </cell>
          <cell r="G298">
            <v>1</v>
          </cell>
          <cell r="H298">
            <v>0</v>
          </cell>
          <cell r="I298">
            <v>0</v>
          </cell>
          <cell r="J298">
            <v>0</v>
          </cell>
          <cell r="K298">
            <v>5</v>
          </cell>
          <cell r="L298">
            <v>3</v>
          </cell>
          <cell r="M298">
            <v>2</v>
          </cell>
          <cell r="N298">
            <v>668</v>
          </cell>
          <cell r="O298">
            <v>0</v>
          </cell>
          <cell r="P298">
            <v>0</v>
          </cell>
          <cell r="Q298">
            <v>0</v>
          </cell>
          <cell r="R298">
            <v>668</v>
          </cell>
          <cell r="S298">
            <v>408</v>
          </cell>
          <cell r="T298">
            <v>260</v>
          </cell>
          <cell r="U298">
            <v>135</v>
          </cell>
          <cell r="V298">
            <v>138</v>
          </cell>
          <cell r="W298">
            <v>135</v>
          </cell>
          <cell r="X298">
            <v>131</v>
          </cell>
          <cell r="Y298">
            <v>129</v>
          </cell>
          <cell r="Z298">
            <v>0</v>
          </cell>
          <cell r="AA298">
            <v>668</v>
          </cell>
          <cell r="AB298">
            <v>133.6</v>
          </cell>
          <cell r="AC298">
            <v>0</v>
          </cell>
          <cell r="AD298">
            <v>0</v>
          </cell>
          <cell r="AE298">
            <v>44.999999999999972</v>
          </cell>
          <cell r="AF298">
            <v>71.571428571428569</v>
          </cell>
          <cell r="AG298">
            <v>0</v>
          </cell>
          <cell r="AH298">
            <v>0</v>
          </cell>
          <cell r="AI298">
            <v>0</v>
          </cell>
          <cell r="AJ298">
            <v>0</v>
          </cell>
          <cell r="AK298">
            <v>0</v>
          </cell>
          <cell r="AL298">
            <v>0</v>
          </cell>
          <cell r="AM298">
            <v>0</v>
          </cell>
          <cell r="AN298">
            <v>656.00000000000023</v>
          </cell>
          <cell r="AO298">
            <v>7.000000000000024</v>
          </cell>
          <cell r="AP298">
            <v>1.9999999999999973</v>
          </cell>
          <cell r="AQ298">
            <v>0.99999999999999867</v>
          </cell>
          <cell r="AR298">
            <v>1.9999999999999973</v>
          </cell>
          <cell r="AS298">
            <v>0</v>
          </cell>
          <cell r="AT298">
            <v>0</v>
          </cell>
          <cell r="AU298">
            <v>0</v>
          </cell>
          <cell r="AV298">
            <v>0</v>
          </cell>
          <cell r="AW298">
            <v>0</v>
          </cell>
          <cell r="AX298">
            <v>0.99999999999999867</v>
          </cell>
          <cell r="AY298">
            <v>0.99999999999999867</v>
          </cell>
          <cell r="AZ298">
            <v>1.9999999999999973</v>
          </cell>
          <cell r="BA298">
            <v>7.9523809523809517</v>
          </cell>
          <cell r="BB298">
            <v>0</v>
          </cell>
          <cell r="BC298">
            <v>0</v>
          </cell>
          <cell r="BD298">
            <v>43.676470588235311</v>
          </cell>
          <cell r="BE298">
            <v>44.647058823529427</v>
          </cell>
          <cell r="BF298">
            <v>44.99999999999995</v>
          </cell>
          <cell r="BG298">
            <v>50.709677419354783</v>
          </cell>
          <cell r="BH298">
            <v>55.728000000000002</v>
          </cell>
          <cell r="BI298">
            <v>141.80092555467684</v>
          </cell>
          <cell r="BJ298">
            <v>0</v>
          </cell>
          <cell r="BK298">
            <v>0</v>
          </cell>
          <cell r="BL298">
            <v>0</v>
          </cell>
          <cell r="BM298">
            <v>5.4183476102702697</v>
          </cell>
          <cell r="BN298">
            <v>0</v>
          </cell>
          <cell r="BO298">
            <v>0</v>
          </cell>
          <cell r="BP298">
            <v>1</v>
          </cell>
        </row>
        <row r="299">
          <cell r="A299">
            <v>372</v>
          </cell>
          <cell r="B299">
            <v>137849</v>
          </cell>
          <cell r="C299">
            <v>9354603</v>
          </cell>
          <cell r="D299" t="str">
            <v>St Alban's Catholic High School</v>
          </cell>
          <cell r="E299" t="str">
            <v>Secondary</v>
          </cell>
          <cell r="F299" t="str">
            <v>Recoupment Academy</v>
          </cell>
          <cell r="G299">
            <v>1</v>
          </cell>
          <cell r="H299">
            <v>0</v>
          </cell>
          <cell r="I299">
            <v>0</v>
          </cell>
          <cell r="J299">
            <v>0</v>
          </cell>
          <cell r="K299">
            <v>5</v>
          </cell>
          <cell r="L299">
            <v>3</v>
          </cell>
          <cell r="M299">
            <v>2</v>
          </cell>
          <cell r="N299">
            <v>801</v>
          </cell>
          <cell r="O299">
            <v>0</v>
          </cell>
          <cell r="P299">
            <v>0</v>
          </cell>
          <cell r="Q299">
            <v>0</v>
          </cell>
          <cell r="R299">
            <v>801</v>
          </cell>
          <cell r="S299">
            <v>475</v>
          </cell>
          <cell r="T299">
            <v>326</v>
          </cell>
          <cell r="U299">
            <v>162</v>
          </cell>
          <cell r="V299">
            <v>156</v>
          </cell>
          <cell r="W299">
            <v>157</v>
          </cell>
          <cell r="X299">
            <v>162</v>
          </cell>
          <cell r="Y299">
            <v>164</v>
          </cell>
          <cell r="Z299">
            <v>0</v>
          </cell>
          <cell r="AA299">
            <v>801</v>
          </cell>
          <cell r="AB299">
            <v>160.19999999999999</v>
          </cell>
          <cell r="AC299">
            <v>0</v>
          </cell>
          <cell r="AD299">
            <v>0</v>
          </cell>
          <cell r="AE299">
            <v>110.99999999999983</v>
          </cell>
          <cell r="AF299">
            <v>147.32155907429964</v>
          </cell>
          <cell r="AG299">
            <v>0</v>
          </cell>
          <cell r="AH299">
            <v>0</v>
          </cell>
          <cell r="AI299">
            <v>0</v>
          </cell>
          <cell r="AJ299">
            <v>0</v>
          </cell>
          <cell r="AK299">
            <v>0</v>
          </cell>
          <cell r="AL299">
            <v>0</v>
          </cell>
          <cell r="AM299">
            <v>0</v>
          </cell>
          <cell r="AN299">
            <v>472.59</v>
          </cell>
          <cell r="AO299">
            <v>75.09375</v>
          </cell>
          <cell r="AP299">
            <v>110.1375</v>
          </cell>
          <cell r="AQ299">
            <v>56.070000000000007</v>
          </cell>
          <cell r="AR299">
            <v>71.08874999999999</v>
          </cell>
          <cell r="AS299">
            <v>16.02</v>
          </cell>
          <cell r="AT299">
            <v>0</v>
          </cell>
          <cell r="AU299">
            <v>0</v>
          </cell>
          <cell r="AV299">
            <v>0</v>
          </cell>
          <cell r="AW299">
            <v>0</v>
          </cell>
          <cell r="AX299">
            <v>7.9999999999999973</v>
          </cell>
          <cell r="AY299">
            <v>19.999999999999975</v>
          </cell>
          <cell r="AZ299">
            <v>28.000000000000025</v>
          </cell>
          <cell r="BA299">
            <v>3.9025578562728378</v>
          </cell>
          <cell r="BB299">
            <v>0</v>
          </cell>
          <cell r="BC299">
            <v>0</v>
          </cell>
          <cell r="BD299">
            <v>53.289473684210584</v>
          </cell>
          <cell r="BE299">
            <v>51.315789473684269</v>
          </cell>
          <cell r="BF299">
            <v>48.146666666666718</v>
          </cell>
          <cell r="BG299">
            <v>51.220588235294073</v>
          </cell>
          <cell r="BH299">
            <v>63.71974522292998</v>
          </cell>
          <cell r="BI299">
            <v>158.44202149496786</v>
          </cell>
          <cell r="BJ299">
            <v>0</v>
          </cell>
          <cell r="BK299">
            <v>0</v>
          </cell>
          <cell r="BL299">
            <v>0</v>
          </cell>
          <cell r="BM299">
            <v>0.75064861653696502</v>
          </cell>
          <cell r="BN299">
            <v>0</v>
          </cell>
          <cell r="BO299">
            <v>0</v>
          </cell>
          <cell r="BP299">
            <v>1</v>
          </cell>
        </row>
        <row r="300">
          <cell r="A300">
            <v>157</v>
          </cell>
          <cell r="B300">
            <v>146909</v>
          </cell>
          <cell r="C300">
            <v>9354605</v>
          </cell>
          <cell r="D300" t="str">
            <v>Pakefield High School</v>
          </cell>
          <cell r="E300" t="str">
            <v>Secondary</v>
          </cell>
          <cell r="F300" t="str">
            <v>Recoupment Academy</v>
          </cell>
          <cell r="G300">
            <v>1</v>
          </cell>
          <cell r="H300">
            <v>0</v>
          </cell>
          <cell r="I300">
            <v>0</v>
          </cell>
          <cell r="J300">
            <v>0</v>
          </cell>
          <cell r="K300">
            <v>5</v>
          </cell>
          <cell r="L300">
            <v>3</v>
          </cell>
          <cell r="M300">
            <v>2</v>
          </cell>
          <cell r="N300">
            <v>734</v>
          </cell>
          <cell r="O300">
            <v>0</v>
          </cell>
          <cell r="P300">
            <v>0</v>
          </cell>
          <cell r="Q300">
            <v>0</v>
          </cell>
          <cell r="R300">
            <v>734</v>
          </cell>
          <cell r="S300">
            <v>403</v>
          </cell>
          <cell r="T300">
            <v>331</v>
          </cell>
          <cell r="U300">
            <v>137</v>
          </cell>
          <cell r="V300">
            <v>117</v>
          </cell>
          <cell r="W300">
            <v>149</v>
          </cell>
          <cell r="X300">
            <v>163</v>
          </cell>
          <cell r="Y300">
            <v>168</v>
          </cell>
          <cell r="Z300">
            <v>0</v>
          </cell>
          <cell r="AA300">
            <v>734</v>
          </cell>
          <cell r="AB300">
            <v>146.80000000000001</v>
          </cell>
          <cell r="AC300">
            <v>0</v>
          </cell>
          <cell r="AD300">
            <v>0</v>
          </cell>
          <cell r="AE300">
            <v>203.99999999999963</v>
          </cell>
          <cell r="AF300">
            <v>247.88173455978978</v>
          </cell>
          <cell r="AG300">
            <v>0</v>
          </cell>
          <cell r="AH300">
            <v>0</v>
          </cell>
          <cell r="AI300">
            <v>0</v>
          </cell>
          <cell r="AJ300">
            <v>0</v>
          </cell>
          <cell r="AK300">
            <v>0</v>
          </cell>
          <cell r="AL300">
            <v>0</v>
          </cell>
          <cell r="AM300">
            <v>0</v>
          </cell>
          <cell r="AN300">
            <v>358.99999999999994</v>
          </cell>
          <cell r="AO300">
            <v>123.99999999999964</v>
          </cell>
          <cell r="AP300">
            <v>47.999999999999993</v>
          </cell>
          <cell r="AQ300">
            <v>106.00000000000023</v>
          </cell>
          <cell r="AR300">
            <v>28.999999999999972</v>
          </cell>
          <cell r="AS300">
            <v>42.000000000000007</v>
          </cell>
          <cell r="AT300">
            <v>26.000000000000011</v>
          </cell>
          <cell r="AU300">
            <v>0</v>
          </cell>
          <cell r="AV300">
            <v>0</v>
          </cell>
          <cell r="AW300">
            <v>0</v>
          </cell>
          <cell r="AX300">
            <v>5.0000000000000009</v>
          </cell>
          <cell r="AY300">
            <v>6.9999999999999964</v>
          </cell>
          <cell r="AZ300">
            <v>9.0000000000000089</v>
          </cell>
          <cell r="BA300">
            <v>16.396846254927727</v>
          </cell>
          <cell r="BB300">
            <v>0</v>
          </cell>
          <cell r="BC300">
            <v>0</v>
          </cell>
          <cell r="BD300">
            <v>56.77477477477472</v>
          </cell>
          <cell r="BE300">
            <v>48.486486486486442</v>
          </cell>
          <cell r="BF300">
            <v>61.655172413793125</v>
          </cell>
          <cell r="BG300">
            <v>70.735849056603712</v>
          </cell>
          <cell r="BH300">
            <v>84.528301886792391</v>
          </cell>
          <cell r="BI300">
            <v>188.77459462019476</v>
          </cell>
          <cell r="BJ300">
            <v>0</v>
          </cell>
          <cell r="BK300">
            <v>0</v>
          </cell>
          <cell r="BL300">
            <v>0</v>
          </cell>
          <cell r="BM300">
            <v>2.5485912946799698</v>
          </cell>
          <cell r="BN300">
            <v>0</v>
          </cell>
          <cell r="BO300">
            <v>0</v>
          </cell>
          <cell r="BP300">
            <v>1</v>
          </cell>
        </row>
        <row r="301">
          <cell r="A301">
            <v>368</v>
          </cell>
          <cell r="B301">
            <v>136453</v>
          </cell>
          <cell r="C301">
            <v>9354606</v>
          </cell>
          <cell r="D301" t="str">
            <v>Ipswich Academy</v>
          </cell>
          <cell r="E301" t="str">
            <v>Secondary</v>
          </cell>
          <cell r="F301" t="str">
            <v>Recoupment Academy</v>
          </cell>
          <cell r="G301">
            <v>1</v>
          </cell>
          <cell r="H301">
            <v>0</v>
          </cell>
          <cell r="I301">
            <v>0</v>
          </cell>
          <cell r="J301">
            <v>0</v>
          </cell>
          <cell r="K301">
            <v>5</v>
          </cell>
          <cell r="L301">
            <v>3</v>
          </cell>
          <cell r="M301">
            <v>2</v>
          </cell>
          <cell r="N301">
            <v>916</v>
          </cell>
          <cell r="O301">
            <v>0</v>
          </cell>
          <cell r="P301">
            <v>0</v>
          </cell>
          <cell r="Q301">
            <v>0</v>
          </cell>
          <cell r="R301">
            <v>916</v>
          </cell>
          <cell r="S301">
            <v>597</v>
          </cell>
          <cell r="T301">
            <v>319</v>
          </cell>
          <cell r="U301">
            <v>200</v>
          </cell>
          <cell r="V301">
            <v>239</v>
          </cell>
          <cell r="W301">
            <v>158</v>
          </cell>
          <cell r="X301">
            <v>168</v>
          </cell>
          <cell r="Y301">
            <v>151</v>
          </cell>
          <cell r="Z301">
            <v>0</v>
          </cell>
          <cell r="AA301">
            <v>916</v>
          </cell>
          <cell r="AB301">
            <v>183.2</v>
          </cell>
          <cell r="AC301">
            <v>0</v>
          </cell>
          <cell r="AD301">
            <v>0</v>
          </cell>
          <cell r="AE301">
            <v>336.99999999999966</v>
          </cell>
          <cell r="AF301">
            <v>391.38181818181818</v>
          </cell>
          <cell r="AG301">
            <v>0</v>
          </cell>
          <cell r="AH301">
            <v>0</v>
          </cell>
          <cell r="AI301">
            <v>0</v>
          </cell>
          <cell r="AJ301">
            <v>0</v>
          </cell>
          <cell r="AK301">
            <v>0</v>
          </cell>
          <cell r="AL301">
            <v>0</v>
          </cell>
          <cell r="AM301">
            <v>0</v>
          </cell>
          <cell r="AN301">
            <v>230.0000000000004</v>
          </cell>
          <cell r="AO301">
            <v>30.999999999999979</v>
          </cell>
          <cell r="AP301">
            <v>66.000000000000014</v>
          </cell>
          <cell r="AQ301">
            <v>316.99999999999983</v>
          </cell>
          <cell r="AR301">
            <v>272</v>
          </cell>
          <cell r="AS301">
            <v>0</v>
          </cell>
          <cell r="AT301">
            <v>0</v>
          </cell>
          <cell r="AU301">
            <v>0</v>
          </cell>
          <cell r="AV301">
            <v>0</v>
          </cell>
          <cell r="AW301">
            <v>0</v>
          </cell>
          <cell r="AX301">
            <v>8.9999999999999982</v>
          </cell>
          <cell r="AY301">
            <v>20.000000000000018</v>
          </cell>
          <cell r="AZ301">
            <v>32.999999999999957</v>
          </cell>
          <cell r="BA301">
            <v>1.0409090909090908</v>
          </cell>
          <cell r="BB301">
            <v>0</v>
          </cell>
          <cell r="BC301">
            <v>0</v>
          </cell>
          <cell r="BD301">
            <v>94.067796610169395</v>
          </cell>
          <cell r="BE301">
            <v>112.41101694915243</v>
          </cell>
          <cell r="BF301">
            <v>82.614379084967311</v>
          </cell>
          <cell r="BG301">
            <v>87.745222929936261</v>
          </cell>
          <cell r="BH301">
            <v>102.42657342657338</v>
          </cell>
          <cell r="BI301">
            <v>285.8821747839325</v>
          </cell>
          <cell r="BJ301">
            <v>0</v>
          </cell>
          <cell r="BK301">
            <v>0</v>
          </cell>
          <cell r="BL301">
            <v>0</v>
          </cell>
          <cell r="BM301">
            <v>1.38013450325265</v>
          </cell>
          <cell r="BN301">
            <v>0</v>
          </cell>
          <cell r="BO301">
            <v>0</v>
          </cell>
          <cell r="BP301">
            <v>1</v>
          </cell>
        </row>
        <row r="302">
          <cell r="A302">
            <v>1001</v>
          </cell>
          <cell r="B302" t="str">
            <v/>
          </cell>
          <cell r="C302" t="str">
            <v/>
          </cell>
          <cell r="D302" t="str">
            <v>Churchill Free Special</v>
          </cell>
          <cell r="E302" t="str">
            <v>Special</v>
          </cell>
        </row>
        <row r="303">
          <cell r="A303">
            <v>1002</v>
          </cell>
          <cell r="D303" t="str">
            <v>Everitt Academy</v>
          </cell>
        </row>
        <row r="304">
          <cell r="A304">
            <v>195</v>
          </cell>
          <cell r="B304" t="str">
            <v/>
          </cell>
          <cell r="C304" t="str">
            <v/>
          </cell>
          <cell r="D304" t="str">
            <v>The Ashley School</v>
          </cell>
          <cell r="E304" t="str">
            <v>Special</v>
          </cell>
        </row>
        <row r="305">
          <cell r="A305">
            <v>196</v>
          </cell>
          <cell r="B305" t="str">
            <v/>
          </cell>
          <cell r="C305" t="str">
            <v/>
          </cell>
          <cell r="D305" t="str">
            <v>Warren School</v>
          </cell>
          <cell r="E305" t="str">
            <v>Special</v>
          </cell>
        </row>
        <row r="306">
          <cell r="A306">
            <v>393</v>
          </cell>
          <cell r="B306" t="str">
            <v/>
          </cell>
          <cell r="C306" t="str">
            <v/>
          </cell>
          <cell r="D306" t="str">
            <v>Stone Lodge Academy</v>
          </cell>
          <cell r="E306" t="str">
            <v>Special</v>
          </cell>
        </row>
        <row r="307">
          <cell r="A307">
            <v>395</v>
          </cell>
          <cell r="B307" t="str">
            <v/>
          </cell>
          <cell r="C307" t="str">
            <v/>
          </cell>
          <cell r="D307" t="str">
            <v>Thomas Wolsey School</v>
          </cell>
          <cell r="E307" t="str">
            <v>Special</v>
          </cell>
        </row>
        <row r="308">
          <cell r="A308">
            <v>396</v>
          </cell>
          <cell r="B308" t="str">
            <v/>
          </cell>
          <cell r="C308" t="str">
            <v/>
          </cell>
          <cell r="D308" t="str">
            <v>The Bridge School</v>
          </cell>
          <cell r="E308" t="str">
            <v>Special</v>
          </cell>
        </row>
        <row r="309">
          <cell r="A309">
            <v>575</v>
          </cell>
          <cell r="B309" t="str">
            <v/>
          </cell>
          <cell r="C309" t="str">
            <v/>
          </cell>
          <cell r="D309" t="str">
            <v>Priory School</v>
          </cell>
          <cell r="E309" t="str">
            <v>Special</v>
          </cell>
        </row>
        <row r="310">
          <cell r="A310">
            <v>576</v>
          </cell>
          <cell r="B310" t="str">
            <v/>
          </cell>
          <cell r="C310" t="str">
            <v/>
          </cell>
          <cell r="D310" t="str">
            <v>Riverwalk School</v>
          </cell>
          <cell r="E310" t="str">
            <v>Special</v>
          </cell>
        </row>
        <row r="311">
          <cell r="A311">
            <v>579</v>
          </cell>
          <cell r="B311" t="str">
            <v/>
          </cell>
          <cell r="C311" t="str">
            <v/>
          </cell>
          <cell r="D311" t="str">
            <v>Hillside Special School</v>
          </cell>
          <cell r="E311" t="str">
            <v>Special</v>
          </cell>
          <cell r="BR311">
            <v>86</v>
          </cell>
        </row>
        <row r="312">
          <cell r="A312">
            <v>176</v>
          </cell>
          <cell r="B312" t="str">
            <v/>
          </cell>
          <cell r="C312" t="str">
            <v/>
          </cell>
          <cell r="D312" t="str">
            <v>Old Warren House Pupil Referral Unit</v>
          </cell>
          <cell r="E312" t="str">
            <v>PRU</v>
          </cell>
          <cell r="BS312">
            <v>24</v>
          </cell>
        </row>
        <row r="313">
          <cell r="A313">
            <v>187</v>
          </cell>
          <cell r="B313" t="str">
            <v/>
          </cell>
          <cell r="C313" t="str">
            <v/>
          </cell>
          <cell r="D313" t="str">
            <v>The Attic</v>
          </cell>
          <cell r="E313" t="str">
            <v>PRU</v>
          </cell>
          <cell r="BS313">
            <v>50</v>
          </cell>
        </row>
        <row r="314">
          <cell r="A314">
            <v>189</v>
          </cell>
          <cell r="B314" t="str">
            <v/>
          </cell>
          <cell r="C314" t="str">
            <v/>
          </cell>
          <cell r="D314" t="str">
            <v>First Base (Lowestoft) Pupil Referral Unit</v>
          </cell>
          <cell r="E314" t="str">
            <v>PRU</v>
          </cell>
          <cell r="BS314">
            <v>12</v>
          </cell>
        </row>
        <row r="315">
          <cell r="A315">
            <v>190</v>
          </cell>
          <cell r="B315" t="str">
            <v/>
          </cell>
          <cell r="C315" t="str">
            <v/>
          </cell>
          <cell r="D315" t="str">
            <v>Harbour Pupil Referral Unit</v>
          </cell>
          <cell r="E315" t="str">
            <v>PRU</v>
          </cell>
          <cell r="BS315">
            <v>24</v>
          </cell>
        </row>
        <row r="316">
          <cell r="A316">
            <v>351</v>
          </cell>
          <cell r="B316" t="str">
            <v/>
          </cell>
          <cell r="C316" t="str">
            <v/>
          </cell>
          <cell r="D316" t="str">
            <v>Alderwood Pupil Referral Unit</v>
          </cell>
          <cell r="E316" t="str">
            <v>PRU</v>
          </cell>
        </row>
        <row r="317">
          <cell r="A317">
            <v>352</v>
          </cell>
          <cell r="B317" t="str">
            <v/>
          </cell>
          <cell r="C317" t="str">
            <v/>
          </cell>
          <cell r="D317" t="str">
            <v>First Base (Ipswich) Pupil Referral Unit</v>
          </cell>
          <cell r="E317" t="str">
            <v>PRU</v>
          </cell>
        </row>
        <row r="318">
          <cell r="A318">
            <v>353</v>
          </cell>
          <cell r="B318" t="str">
            <v/>
          </cell>
          <cell r="C318" t="str">
            <v/>
          </cell>
          <cell r="D318" t="str">
            <v>St Christopher's Pupil Referral Unit</v>
          </cell>
          <cell r="E318" t="str">
            <v>PRU</v>
          </cell>
        </row>
        <row r="319">
          <cell r="A319">
            <v>367</v>
          </cell>
          <cell r="B319" t="str">
            <v/>
          </cell>
          <cell r="C319" t="str">
            <v/>
          </cell>
          <cell r="D319" t="str">
            <v>Parkside Pupil Referral Unit</v>
          </cell>
          <cell r="E319" t="str">
            <v>PRU</v>
          </cell>
        </row>
        <row r="320">
          <cell r="A320">
            <v>389</v>
          </cell>
          <cell r="B320" t="str">
            <v/>
          </cell>
          <cell r="C320" t="str">
            <v/>
          </cell>
          <cell r="D320" t="str">
            <v>Westbridge Pupil Referral Unit</v>
          </cell>
          <cell r="E320" t="str">
            <v>PRU</v>
          </cell>
        </row>
        <row r="321">
          <cell r="A321">
            <v>577</v>
          </cell>
          <cell r="B321" t="str">
            <v/>
          </cell>
          <cell r="C321" t="str">
            <v/>
          </cell>
          <cell r="D321" t="str">
            <v>Hampden House Pupil Referral Unit</v>
          </cell>
          <cell r="E321" t="str">
            <v>PRU</v>
          </cell>
        </row>
        <row r="322">
          <cell r="A322">
            <v>580</v>
          </cell>
          <cell r="B322" t="str">
            <v/>
          </cell>
          <cell r="C322" t="str">
            <v/>
          </cell>
          <cell r="D322" t="str">
            <v>The Albany Centre Pupil Referral Unit</v>
          </cell>
          <cell r="E322" t="str">
            <v>PRU</v>
          </cell>
        </row>
        <row r="323">
          <cell r="A323">
            <v>584</v>
          </cell>
          <cell r="B323" t="str">
            <v/>
          </cell>
          <cell r="C323" t="str">
            <v/>
          </cell>
          <cell r="D323" t="str">
            <v>The Kingsfield Centre Pupil Referral Unit</v>
          </cell>
          <cell r="E323" t="str">
            <v>PRU</v>
          </cell>
        </row>
        <row r="324">
          <cell r="A324">
            <v>597</v>
          </cell>
          <cell r="B324" t="str">
            <v/>
          </cell>
          <cell r="C324" t="str">
            <v/>
          </cell>
          <cell r="D324" t="str">
            <v>First Base (BSE) Pupil Referral Unit</v>
          </cell>
          <cell r="E324" t="str">
            <v>PRU</v>
          </cell>
        </row>
        <row r="325">
          <cell r="A325">
            <v>266</v>
          </cell>
          <cell r="B325" t="str">
            <v/>
          </cell>
          <cell r="C325" t="str">
            <v/>
          </cell>
          <cell r="D325" t="str">
            <v>Highfield Nursery School</v>
          </cell>
          <cell r="E325" t="str">
            <v>Maintained Nursery</v>
          </cell>
          <cell r="BQ325">
            <v>104</v>
          </cell>
          <cell r="BR325">
            <v>86</v>
          </cell>
          <cell r="BS325">
            <v>110</v>
          </cell>
        </row>
        <row r="327">
          <cell r="BR327">
            <v>2584000</v>
          </cell>
        </row>
      </sheetData>
      <sheetData sheetId="10"/>
      <sheetData sheetId="11"/>
      <sheetData sheetId="12"/>
      <sheetData sheetId="13"/>
      <sheetData sheetId="14"/>
      <sheetData sheetId="15"/>
      <sheetData sheetId="1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xth Form Allocations"/>
      <sheetName val="Suffolk One"/>
      <sheetName val="Data"/>
      <sheetName val="AY13-14 Mar 28 2013"/>
      <sheetName val="Act FY14-15 Mar XX 2014"/>
      <sheetName val="FY14-15 Mar XX 2014"/>
      <sheetName val="FY16-17"/>
      <sheetName val="FY17-18"/>
      <sheetName val="FY 20-21"/>
      <sheetName val="Sheet2"/>
      <sheetName val="EFA Allocation sheet 18-19"/>
      <sheetName val="Sheet1"/>
      <sheetName val="EFA Allocation sheet 17-18"/>
      <sheetName val="17-18 Reconcili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5">
          <cell r="E5">
            <v>2205409</v>
          </cell>
        </row>
        <row r="6">
          <cell r="E6">
            <v>630064</v>
          </cell>
        </row>
        <row r="7">
          <cell r="E7">
            <v>1229061</v>
          </cell>
        </row>
        <row r="8">
          <cell r="E8">
            <v>333</v>
          </cell>
        </row>
      </sheetData>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Menu"/>
      <sheetName val="Guidance Notes"/>
      <sheetName val="1 Yr Budget Menu"/>
      <sheetName val="Budget Plan"/>
      <sheetName val="Checklist"/>
      <sheetName val="Reports Menu"/>
      <sheetName val="Management Summary"/>
      <sheetName val="Outturn Report"/>
      <sheetName val="Virements"/>
      <sheetName val="Information Menu"/>
      <sheetName val="EY Block"/>
      <sheetName val="EY Funding"/>
      <sheetName val="HN Funding"/>
      <sheetName val="School Block"/>
      <sheetName val="Summary Del Bud"/>
      <sheetName val="Strategic Financial Plans Menu"/>
      <sheetName val="Strategic Plan Pupil Numbers "/>
      <sheetName val="Strategic Financial Plan"/>
      <sheetName val="5 Year Financial Plan"/>
      <sheetName val="Toolkit Structure"/>
      <sheetName val="Data Flow Diagram"/>
      <sheetName val="Troubleshooting"/>
      <sheetName val="2021-22 Budgets"/>
      <sheetName val="2020-21 Budgets"/>
      <sheetName val="New ISB 22-23"/>
      <sheetName val="New ISB 21-22"/>
      <sheetName val="Adjusted Factors 22-23"/>
      <sheetName val="Adjusted Factors 21-22"/>
      <sheetName val="De-Delegation - 22-23"/>
      <sheetName val="De-Delegation - 21-22"/>
      <sheetName val="20-21 Cfwds"/>
      <sheetName val="19-20 Cfwds"/>
      <sheetName val="DfE No."/>
      <sheetName val="OracleBudgetToExtr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C2">
            <v>9352002</v>
          </cell>
          <cell r="D2" t="str">
            <v>Bildeston Primary School</v>
          </cell>
          <cell r="E2">
            <v>205</v>
          </cell>
        </row>
        <row r="3">
          <cell r="C3">
            <v>9352007</v>
          </cell>
          <cell r="D3" t="str">
            <v>Elmswell Community Primary School</v>
          </cell>
          <cell r="E3">
            <v>436</v>
          </cell>
        </row>
        <row r="4">
          <cell r="C4">
            <v>9352009</v>
          </cell>
          <cell r="D4" t="str">
            <v>Pot Kiln Primary School</v>
          </cell>
          <cell r="E4">
            <v>443</v>
          </cell>
        </row>
        <row r="5">
          <cell r="C5">
            <v>9352011</v>
          </cell>
          <cell r="D5" t="str">
            <v>New Cangle Community Primary School</v>
          </cell>
          <cell r="E5">
            <v>451</v>
          </cell>
        </row>
        <row r="6">
          <cell r="C6">
            <v>9352012</v>
          </cell>
          <cell r="D6" t="str">
            <v>Hundon Community Primary School</v>
          </cell>
          <cell r="E6">
            <v>460</v>
          </cell>
        </row>
        <row r="7">
          <cell r="C7">
            <v>9352013</v>
          </cell>
          <cell r="D7" t="str">
            <v>Lakenheath Community Primary School</v>
          </cell>
          <cell r="E7">
            <v>466</v>
          </cell>
        </row>
        <row r="8">
          <cell r="C8">
            <v>9352015</v>
          </cell>
          <cell r="D8" t="str">
            <v>Lavenham Community Primary School</v>
          </cell>
          <cell r="E8">
            <v>467</v>
          </cell>
        </row>
        <row r="9">
          <cell r="C9">
            <v>9352016</v>
          </cell>
          <cell r="D9" t="str">
            <v>Trinity Church of England Voluntary Aided Primary School</v>
          </cell>
          <cell r="E9">
            <v>508</v>
          </cell>
        </row>
        <row r="10">
          <cell r="C10">
            <v>9352020</v>
          </cell>
          <cell r="D10" t="str">
            <v>Nayland Primary School</v>
          </cell>
          <cell r="E10">
            <v>479</v>
          </cell>
        </row>
        <row r="11">
          <cell r="C11">
            <v>9352021</v>
          </cell>
          <cell r="D11" t="str">
            <v>Exning Primary School</v>
          </cell>
          <cell r="E11">
            <v>482</v>
          </cell>
        </row>
        <row r="12">
          <cell r="C12">
            <v>9352026</v>
          </cell>
          <cell r="D12" t="str">
            <v>Stanton Community Primary School</v>
          </cell>
          <cell r="E12">
            <v>499</v>
          </cell>
        </row>
        <row r="13">
          <cell r="C13">
            <v>9352032</v>
          </cell>
          <cell r="D13" t="str">
            <v>Guildhall Feoffment Community Primary School</v>
          </cell>
          <cell r="E13">
            <v>415</v>
          </cell>
        </row>
        <row r="14">
          <cell r="C14">
            <v>9352034</v>
          </cell>
          <cell r="D14" t="str">
            <v>Westgate Community Primary School and Nursery</v>
          </cell>
          <cell r="E14">
            <v>424</v>
          </cell>
        </row>
        <row r="15">
          <cell r="C15">
            <v>9352035</v>
          </cell>
          <cell r="D15" t="str">
            <v>Sexton's Manor Community Primary School</v>
          </cell>
          <cell r="E15">
            <v>422</v>
          </cell>
        </row>
        <row r="16">
          <cell r="C16">
            <v>9352042</v>
          </cell>
          <cell r="D16" t="str">
            <v>Hadleigh Community Primary School</v>
          </cell>
          <cell r="E16">
            <v>239</v>
          </cell>
        </row>
        <row r="17">
          <cell r="C17">
            <v>9352045</v>
          </cell>
          <cell r="D17" t="str">
            <v>Hardwick Primary School</v>
          </cell>
          <cell r="E17">
            <v>416</v>
          </cell>
        </row>
        <row r="18">
          <cell r="C18">
            <v>9352055</v>
          </cell>
          <cell r="D18" t="str">
            <v>Paddocks Primary School</v>
          </cell>
          <cell r="E18">
            <v>486</v>
          </cell>
        </row>
        <row r="19">
          <cell r="C19">
            <v>9352066</v>
          </cell>
          <cell r="D19" t="str">
            <v>Bucklesham Primary School</v>
          </cell>
          <cell r="E19">
            <v>211</v>
          </cell>
        </row>
        <row r="20">
          <cell r="C20">
            <v>9352068</v>
          </cell>
          <cell r="D20" t="str">
            <v>Carlton Colville Primary School</v>
          </cell>
          <cell r="E20">
            <v>19</v>
          </cell>
        </row>
        <row r="21">
          <cell r="C21">
            <v>9352071</v>
          </cell>
          <cell r="D21" t="str">
            <v>Copdock Primary School</v>
          </cell>
          <cell r="E21">
            <v>220</v>
          </cell>
        </row>
        <row r="22">
          <cell r="C22">
            <v>9352072</v>
          </cell>
          <cell r="D22" t="str">
            <v>Earl Soham Community Primary School</v>
          </cell>
          <cell r="E22">
            <v>29</v>
          </cell>
        </row>
        <row r="23">
          <cell r="C23">
            <v>9352076</v>
          </cell>
          <cell r="D23" t="str">
            <v>Fairfield Infant School</v>
          </cell>
          <cell r="E23">
            <v>230</v>
          </cell>
        </row>
        <row r="24">
          <cell r="C24">
            <v>9352079</v>
          </cell>
          <cell r="D24" t="str">
            <v>Grundisburgh Primary School</v>
          </cell>
          <cell r="E24">
            <v>237</v>
          </cell>
        </row>
        <row r="25">
          <cell r="C25">
            <v>9352084</v>
          </cell>
          <cell r="D25" t="str">
            <v>Holbrook Primary School</v>
          </cell>
          <cell r="E25">
            <v>245</v>
          </cell>
        </row>
        <row r="26">
          <cell r="C26">
            <v>9352085</v>
          </cell>
          <cell r="D26" t="str">
            <v>Hollesley Primary School</v>
          </cell>
          <cell r="E26">
            <v>246</v>
          </cell>
        </row>
        <row r="27">
          <cell r="C27">
            <v>9352089</v>
          </cell>
          <cell r="D27" t="str">
            <v>Heath Primary School, Kesgrave</v>
          </cell>
          <cell r="E27">
            <v>309</v>
          </cell>
        </row>
        <row r="28">
          <cell r="C28">
            <v>9352092</v>
          </cell>
          <cell r="D28" t="str">
            <v>Bealings School</v>
          </cell>
          <cell r="E28">
            <v>310</v>
          </cell>
        </row>
        <row r="29">
          <cell r="C29">
            <v>9352095</v>
          </cell>
          <cell r="D29" t="str">
            <v>Melton Primary School</v>
          </cell>
          <cell r="E29">
            <v>314</v>
          </cell>
        </row>
        <row r="30">
          <cell r="C30">
            <v>9352101</v>
          </cell>
          <cell r="D30" t="str">
            <v>Otley Primary School</v>
          </cell>
          <cell r="E30">
            <v>318</v>
          </cell>
        </row>
        <row r="31">
          <cell r="C31">
            <v>9352108</v>
          </cell>
          <cell r="D31" t="str">
            <v>Snape Community Primary School</v>
          </cell>
          <cell r="E31">
            <v>97</v>
          </cell>
        </row>
        <row r="32">
          <cell r="C32">
            <v>9352110</v>
          </cell>
          <cell r="D32" t="str">
            <v>Somersham Primary School</v>
          </cell>
          <cell r="E32">
            <v>324</v>
          </cell>
        </row>
        <row r="33">
          <cell r="C33">
            <v>9352117</v>
          </cell>
          <cell r="D33" t="str">
            <v>Trimley St Mary Primary School</v>
          </cell>
          <cell r="E33">
            <v>333</v>
          </cell>
        </row>
        <row r="34">
          <cell r="C34">
            <v>9352118</v>
          </cell>
          <cell r="D34" t="str">
            <v>Trimley St Martin Primary School</v>
          </cell>
          <cell r="E34">
            <v>332</v>
          </cell>
        </row>
        <row r="35">
          <cell r="C35">
            <v>9352121</v>
          </cell>
          <cell r="D35" t="str">
            <v>Waldringfield Primary School</v>
          </cell>
          <cell r="E35">
            <v>337</v>
          </cell>
        </row>
        <row r="36">
          <cell r="C36">
            <v>9352124</v>
          </cell>
          <cell r="D36" t="str">
            <v>Witnesham Primary School</v>
          </cell>
          <cell r="E36">
            <v>339</v>
          </cell>
        </row>
        <row r="37">
          <cell r="C37">
            <v>9352125</v>
          </cell>
          <cell r="D37" t="str">
            <v>Woodbridge Primary School</v>
          </cell>
          <cell r="E37">
            <v>342</v>
          </cell>
        </row>
        <row r="38">
          <cell r="C38">
            <v>9352131</v>
          </cell>
          <cell r="D38" t="str">
            <v>Colneis Junior School</v>
          </cell>
          <cell r="E38">
            <v>229</v>
          </cell>
        </row>
        <row r="39">
          <cell r="C39">
            <v>9352132</v>
          </cell>
          <cell r="D39" t="str">
            <v>Gorseland Primary School</v>
          </cell>
          <cell r="E39">
            <v>313</v>
          </cell>
        </row>
        <row r="40">
          <cell r="C40">
            <v>9352134</v>
          </cell>
          <cell r="D40" t="str">
            <v>Kingsfleet Primary School</v>
          </cell>
          <cell r="E40">
            <v>232</v>
          </cell>
        </row>
        <row r="41">
          <cell r="C41">
            <v>9352135</v>
          </cell>
          <cell r="D41" t="str">
            <v>Kyson Primary School</v>
          </cell>
          <cell r="E41">
            <v>343</v>
          </cell>
        </row>
        <row r="42">
          <cell r="C42">
            <v>9352157</v>
          </cell>
          <cell r="D42" t="str">
            <v>Ranelagh Primary School</v>
          </cell>
          <cell r="E42">
            <v>275</v>
          </cell>
        </row>
        <row r="43">
          <cell r="C43">
            <v>9352162</v>
          </cell>
          <cell r="D43" t="str">
            <v>Ravenswood Community Primary School</v>
          </cell>
          <cell r="E43">
            <v>273</v>
          </cell>
        </row>
        <row r="44">
          <cell r="C44">
            <v>9352166</v>
          </cell>
          <cell r="D44" t="str">
            <v>Clifford Road Primary School &amp; Nursery</v>
          </cell>
          <cell r="E44">
            <v>258</v>
          </cell>
        </row>
        <row r="45">
          <cell r="C45">
            <v>9352176</v>
          </cell>
          <cell r="D45" t="str">
            <v>Whitehouse Community Primary School</v>
          </cell>
          <cell r="E45">
            <v>300</v>
          </cell>
        </row>
        <row r="46">
          <cell r="C46">
            <v>9352184</v>
          </cell>
          <cell r="D46" t="str">
            <v>Dale Hall Community Primary School</v>
          </cell>
          <cell r="E46">
            <v>259</v>
          </cell>
        </row>
        <row r="47">
          <cell r="C47">
            <v>9352918</v>
          </cell>
          <cell r="D47" t="str">
            <v>Stratford St Mary Primary School</v>
          </cell>
          <cell r="E47">
            <v>327</v>
          </cell>
        </row>
        <row r="48">
          <cell r="C48">
            <v>9352919</v>
          </cell>
          <cell r="D48" t="str">
            <v>Oulton Broad Primary School</v>
          </cell>
          <cell r="E48">
            <v>75</v>
          </cell>
        </row>
        <row r="49">
          <cell r="C49">
            <v>9352921</v>
          </cell>
          <cell r="D49" t="str">
            <v>Ickworth Park Primary School</v>
          </cell>
          <cell r="E49">
            <v>461</v>
          </cell>
        </row>
        <row r="50">
          <cell r="C50">
            <v>9352922</v>
          </cell>
          <cell r="D50" t="str">
            <v>Rushmere Hall Primary School</v>
          </cell>
          <cell r="E50">
            <v>281</v>
          </cell>
        </row>
        <row r="51">
          <cell r="C51">
            <v>9352923</v>
          </cell>
          <cell r="D51" t="str">
            <v>Wood Ley Community Primary School</v>
          </cell>
          <cell r="E51">
            <v>504</v>
          </cell>
        </row>
        <row r="52">
          <cell r="C52">
            <v>9352924</v>
          </cell>
          <cell r="D52" t="str">
            <v>Birchwood Primary School</v>
          </cell>
          <cell r="E52">
            <v>311</v>
          </cell>
        </row>
        <row r="53">
          <cell r="C53">
            <v>9352925</v>
          </cell>
          <cell r="D53" t="str">
            <v>Sebert Wood Community Primary School</v>
          </cell>
          <cell r="E53">
            <v>418</v>
          </cell>
        </row>
        <row r="54">
          <cell r="C54">
            <v>9352928</v>
          </cell>
          <cell r="D54" t="str">
            <v>Sandlings Primary School</v>
          </cell>
          <cell r="E54">
            <v>341</v>
          </cell>
        </row>
        <row r="55">
          <cell r="C55">
            <v>9352929</v>
          </cell>
          <cell r="D55" t="str">
            <v>Cedarwood Primary School</v>
          </cell>
          <cell r="E55">
            <v>307</v>
          </cell>
        </row>
        <row r="56">
          <cell r="C56">
            <v>9352931</v>
          </cell>
          <cell r="D56" t="str">
            <v>Beaumont Community Primary School</v>
          </cell>
          <cell r="E56">
            <v>238</v>
          </cell>
        </row>
        <row r="57">
          <cell r="C57">
            <v>9353000</v>
          </cell>
          <cell r="D57" t="str">
            <v>Acton Church of England Voluntary Controlled Primary School</v>
          </cell>
          <cell r="E57">
            <v>400</v>
          </cell>
        </row>
        <row r="58">
          <cell r="C58">
            <v>9353003</v>
          </cell>
          <cell r="D58" t="str">
            <v>Barnham Church of England Voluntary Controlled Primary School</v>
          </cell>
          <cell r="E58">
            <v>405</v>
          </cell>
        </row>
        <row r="59">
          <cell r="C59">
            <v>9353004</v>
          </cell>
          <cell r="D59" t="str">
            <v>Barningham Church of England Voluntary Controlled Primary School</v>
          </cell>
          <cell r="E59">
            <v>406</v>
          </cell>
        </row>
        <row r="60">
          <cell r="C60">
            <v>9353005</v>
          </cell>
          <cell r="D60" t="str">
            <v>Barrow Church of England Voluntary Controlled Primary School</v>
          </cell>
          <cell r="E60">
            <v>407</v>
          </cell>
        </row>
        <row r="61">
          <cell r="C61">
            <v>9353006</v>
          </cell>
          <cell r="D61" t="str">
            <v>Boxford Church of England Voluntary Controlled Primary School</v>
          </cell>
          <cell r="E61">
            <v>409</v>
          </cell>
        </row>
        <row r="62">
          <cell r="C62">
            <v>9353009</v>
          </cell>
          <cell r="D62" t="str">
            <v>Bures Church of England Voluntary Controlled Primary School</v>
          </cell>
          <cell r="E62">
            <v>412</v>
          </cell>
        </row>
        <row r="63">
          <cell r="C63">
            <v>9353010</v>
          </cell>
          <cell r="D63" t="str">
            <v>Cavendish Church of England Primary School</v>
          </cell>
          <cell r="E63">
            <v>426</v>
          </cell>
        </row>
        <row r="64">
          <cell r="C64">
            <v>9353013</v>
          </cell>
          <cell r="D64" t="str">
            <v>Cockfield Church of England Voluntary Controlled Primary School</v>
          </cell>
          <cell r="E64">
            <v>430</v>
          </cell>
        </row>
        <row r="65">
          <cell r="C65">
            <v>9353020</v>
          </cell>
          <cell r="D65" t="str">
            <v>Elmsett Church of England VC Primary School</v>
          </cell>
          <cell r="E65">
            <v>224</v>
          </cell>
        </row>
        <row r="66">
          <cell r="C66">
            <v>9353026</v>
          </cell>
          <cell r="D66" t="str">
            <v>Thurlow Voluntary Controlled Primary School</v>
          </cell>
          <cell r="E66">
            <v>513</v>
          </cell>
        </row>
        <row r="67">
          <cell r="C67">
            <v>9353027</v>
          </cell>
          <cell r="D67" t="str">
            <v>Great Waldingfield Church of England Voluntary Controlled Primary School</v>
          </cell>
          <cell r="E67">
            <v>445</v>
          </cell>
        </row>
        <row r="68">
          <cell r="C68">
            <v>9353036</v>
          </cell>
          <cell r="D68" t="str">
            <v>Honington Church of England Voluntary Controlled Primary School</v>
          </cell>
          <cell r="E68">
            <v>457</v>
          </cell>
        </row>
        <row r="69">
          <cell r="C69">
            <v>9353037</v>
          </cell>
          <cell r="D69" t="str">
            <v>Hopton Church of England Voluntary Controlled Primary School</v>
          </cell>
          <cell r="E69">
            <v>458</v>
          </cell>
        </row>
        <row r="70">
          <cell r="C70">
            <v>9353042</v>
          </cell>
          <cell r="D70" t="str">
            <v>Kersey Church of England Voluntary Controlled Primary School</v>
          </cell>
          <cell r="E70">
            <v>308</v>
          </cell>
        </row>
        <row r="71">
          <cell r="C71">
            <v>9353043</v>
          </cell>
          <cell r="D71" t="str">
            <v>All Saints' Church of England Voluntary Controlled Primary School, Lawshall</v>
          </cell>
          <cell r="E71">
            <v>468</v>
          </cell>
        </row>
        <row r="72">
          <cell r="C72">
            <v>9353048</v>
          </cell>
          <cell r="D72" t="str">
            <v>Moulton Church of England Voluntary Controlled Primary School</v>
          </cell>
          <cell r="E72">
            <v>478</v>
          </cell>
        </row>
        <row r="73">
          <cell r="C73">
            <v>9353049</v>
          </cell>
          <cell r="D73" t="str">
            <v>Norton CEVC Primary School</v>
          </cell>
          <cell r="E73">
            <v>488</v>
          </cell>
        </row>
        <row r="74">
          <cell r="C74">
            <v>9353056</v>
          </cell>
          <cell r="D74" t="str">
            <v>Risby Church of England Voluntary Controlled Primary School</v>
          </cell>
          <cell r="E74">
            <v>495</v>
          </cell>
        </row>
        <row r="75">
          <cell r="C75">
            <v>9353064</v>
          </cell>
          <cell r="D75" t="str">
            <v>Walsham-le-Willows Church of England Voluntary Controlled Primary School</v>
          </cell>
          <cell r="E75">
            <v>517</v>
          </cell>
        </row>
        <row r="76">
          <cell r="C76">
            <v>9353066</v>
          </cell>
          <cell r="D76" t="str">
            <v>Whatfield Church of England Voluntary Controlled Primary School</v>
          </cell>
          <cell r="E76">
            <v>338</v>
          </cell>
        </row>
        <row r="77">
          <cell r="C77">
            <v>9353074</v>
          </cell>
          <cell r="D77" t="str">
            <v>Bawdsey Church of England Voluntary Controlled Primary School</v>
          </cell>
          <cell r="E77">
            <v>202</v>
          </cell>
        </row>
        <row r="78">
          <cell r="C78">
            <v>9353075</v>
          </cell>
          <cell r="D78" t="str">
            <v>Bedfield Church of England Voluntary Controlled Primary School</v>
          </cell>
          <cell r="E78">
            <v>10</v>
          </cell>
        </row>
        <row r="79">
          <cell r="C79">
            <v>9353076</v>
          </cell>
          <cell r="D79" t="str">
            <v>Benhall St Mary's Church of England Voluntary Controlled Primary School</v>
          </cell>
          <cell r="E79">
            <v>11</v>
          </cell>
        </row>
        <row r="80">
          <cell r="C80">
            <v>9353078</v>
          </cell>
          <cell r="D80" t="str">
            <v>Bramford Church of England Voluntary Controlled Primary School</v>
          </cell>
          <cell r="E80">
            <v>206</v>
          </cell>
        </row>
        <row r="81">
          <cell r="C81">
            <v>9353083</v>
          </cell>
          <cell r="D81" t="str">
            <v>Corton Church of England Voluntary Aided Primary School</v>
          </cell>
          <cell r="E81">
            <v>22</v>
          </cell>
        </row>
        <row r="82">
          <cell r="C82">
            <v>9353085</v>
          </cell>
          <cell r="D82" t="str">
            <v>East Bergholt Church of England Voluntary Controlled Primary School</v>
          </cell>
          <cell r="E82">
            <v>223</v>
          </cell>
        </row>
        <row r="83">
          <cell r="C83">
            <v>9353090</v>
          </cell>
          <cell r="D83" t="str">
            <v>Great Finborough Church of England Voluntary Controlled Primary School</v>
          </cell>
          <cell r="E83">
            <v>444</v>
          </cell>
        </row>
        <row r="84">
          <cell r="C84">
            <v>9353093</v>
          </cell>
          <cell r="D84" t="str">
            <v>Kelsale Church of England Voluntary Controlled Primary School</v>
          </cell>
          <cell r="E84">
            <v>50</v>
          </cell>
        </row>
        <row r="85">
          <cell r="C85">
            <v>9353104</v>
          </cell>
          <cell r="D85" t="str">
            <v>Tattingstone Church of England Voluntary Controlled Primary School</v>
          </cell>
          <cell r="E85">
            <v>331</v>
          </cell>
        </row>
        <row r="86">
          <cell r="C86">
            <v>9353105</v>
          </cell>
          <cell r="D86" t="str">
            <v>Thorndon Church of England Voluntary Controlled Primary School</v>
          </cell>
          <cell r="E86">
            <v>106</v>
          </cell>
        </row>
        <row r="87">
          <cell r="C87">
            <v>9353109</v>
          </cell>
          <cell r="D87" t="str">
            <v>Wilby Church of England Voluntary Controlled Primary School</v>
          </cell>
          <cell r="E87">
            <v>112</v>
          </cell>
        </row>
        <row r="88">
          <cell r="C88">
            <v>9353111</v>
          </cell>
          <cell r="D88" t="str">
            <v>Worlingham Church of England Voluntary Controlled Primary School</v>
          </cell>
          <cell r="E88">
            <v>113</v>
          </cell>
        </row>
        <row r="89">
          <cell r="C89">
            <v>9353112</v>
          </cell>
          <cell r="D89" t="str">
            <v>Capel St Mary Church of England Voluntary Controlled Primary School</v>
          </cell>
          <cell r="E89">
            <v>216</v>
          </cell>
        </row>
        <row r="90">
          <cell r="C90">
            <v>9353113</v>
          </cell>
          <cell r="D90" t="str">
            <v>Worlingworth Church of England Voluntary Controlled Primary School</v>
          </cell>
          <cell r="E90">
            <v>114</v>
          </cell>
        </row>
        <row r="91">
          <cell r="C91">
            <v>9353114</v>
          </cell>
          <cell r="D91" t="str">
            <v>Blundeston Church of England Voluntary Controlled Primary School</v>
          </cell>
          <cell r="E91">
            <v>12</v>
          </cell>
        </row>
        <row r="92">
          <cell r="C92">
            <v>9353117</v>
          </cell>
          <cell r="D92" t="str">
            <v>Bentley Church of England Voluntary Controlled Primary School</v>
          </cell>
          <cell r="E92">
            <v>203</v>
          </cell>
        </row>
        <row r="93">
          <cell r="C93">
            <v>9353124</v>
          </cell>
          <cell r="D93" t="str">
            <v>St Gregory Church of England Voluntary Controlled Primary School</v>
          </cell>
          <cell r="E93">
            <v>507</v>
          </cell>
        </row>
        <row r="94">
          <cell r="C94">
            <v>9353125</v>
          </cell>
          <cell r="D94" t="str">
            <v>St Botolph's Church of England Voluntary Controlled Primary School</v>
          </cell>
          <cell r="E94">
            <v>17</v>
          </cell>
        </row>
        <row r="95">
          <cell r="C95">
            <v>9353308</v>
          </cell>
          <cell r="D95" t="str">
            <v>St Edmundsbury Church of England Voluntary Aided Primary School</v>
          </cell>
          <cell r="E95">
            <v>421</v>
          </cell>
        </row>
        <row r="96">
          <cell r="C96">
            <v>9353310</v>
          </cell>
          <cell r="D96" t="str">
            <v>St Joseph's Roman Catholic Primary School</v>
          </cell>
          <cell r="E96">
            <v>509</v>
          </cell>
        </row>
        <row r="97">
          <cell r="C97">
            <v>9353311</v>
          </cell>
          <cell r="D97" t="str">
            <v>St Edmund's Catholic Primary School</v>
          </cell>
          <cell r="E97">
            <v>420</v>
          </cell>
        </row>
        <row r="98">
          <cell r="C98">
            <v>9353322</v>
          </cell>
          <cell r="D98" t="str">
            <v>Creeting St Mary Church of England Voluntary Aided Primary School</v>
          </cell>
          <cell r="E98">
            <v>432</v>
          </cell>
        </row>
        <row r="99">
          <cell r="C99">
            <v>9353327</v>
          </cell>
          <cell r="D99" t="str">
            <v>Stonham Aspal Church of England Voluntary Aided Primary School</v>
          </cell>
          <cell r="E99">
            <v>101</v>
          </cell>
        </row>
        <row r="100">
          <cell r="C100">
            <v>9353329</v>
          </cell>
          <cell r="D100" t="str">
            <v>Sir Robert Hitcham Church of England Voluntary Aided School</v>
          </cell>
          <cell r="E100">
            <v>25</v>
          </cell>
        </row>
        <row r="101">
          <cell r="C101">
            <v>9353330</v>
          </cell>
          <cell r="D101" t="str">
            <v>Framlingham Sir Robert Hitcham's Church of England Voluntary Aided Primary School</v>
          </cell>
          <cell r="E101">
            <v>35</v>
          </cell>
        </row>
        <row r="102">
          <cell r="C102">
            <v>9353332</v>
          </cell>
          <cell r="D102" t="str">
            <v>Orford Church of England Voluntary Aided Primary School</v>
          </cell>
          <cell r="E102">
            <v>317</v>
          </cell>
        </row>
        <row r="103">
          <cell r="C103">
            <v>9353337</v>
          </cell>
          <cell r="D103" t="str">
            <v>St John's Church of England Voluntary Aided Primary School, Ipswich</v>
          </cell>
          <cell r="E103">
            <v>284</v>
          </cell>
        </row>
        <row r="104">
          <cell r="C104">
            <v>9353338</v>
          </cell>
          <cell r="D104" t="str">
            <v>St Margaret's Church of England Voluntary Aided Primary School, Ipswich</v>
          </cell>
          <cell r="E104">
            <v>285</v>
          </cell>
        </row>
        <row r="105">
          <cell r="C105">
            <v>9353342</v>
          </cell>
          <cell r="D105" t="str">
            <v>St Mark's Catholic Primary School, Ipswich</v>
          </cell>
          <cell r="E105">
            <v>287</v>
          </cell>
        </row>
        <row r="106">
          <cell r="C106">
            <v>9354024</v>
          </cell>
          <cell r="D106" t="str">
            <v>Thurston Community College</v>
          </cell>
          <cell r="E106">
            <v>560</v>
          </cell>
        </row>
        <row r="107">
          <cell r="C107">
            <v>9354090</v>
          </cell>
          <cell r="D107" t="str">
            <v>Northgate High School</v>
          </cell>
          <cell r="E107">
            <v>370</v>
          </cell>
        </row>
        <row r="108">
          <cell r="C108">
            <v>9354500</v>
          </cell>
          <cell r="D108" t="str">
            <v>King Edward VI Church of England Voluntary Controlled Upper School</v>
          </cell>
          <cell r="E108">
            <v>552</v>
          </cell>
        </row>
        <row r="109">
          <cell r="C109">
            <v>9354600</v>
          </cell>
          <cell r="D109" t="str">
            <v>St Benedict's Catholic School</v>
          </cell>
          <cell r="E109">
            <v>553</v>
          </cell>
        </row>
        <row r="110">
          <cell r="C110">
            <v>9352000</v>
          </cell>
          <cell r="D110" t="str">
            <v>Langer Primary Academy</v>
          </cell>
          <cell r="E110">
            <v>233</v>
          </cell>
        </row>
        <row r="111">
          <cell r="C111">
            <v>9352001</v>
          </cell>
          <cell r="D111" t="str">
            <v>Gusford Community Primary School</v>
          </cell>
          <cell r="E111">
            <v>262</v>
          </cell>
        </row>
        <row r="112">
          <cell r="C112">
            <v>9352003</v>
          </cell>
          <cell r="D112" t="str">
            <v>Forest Academy</v>
          </cell>
          <cell r="E112">
            <v>411</v>
          </cell>
        </row>
        <row r="113">
          <cell r="C113">
            <v>9352006</v>
          </cell>
          <cell r="D113" t="str">
            <v>Westwood Primary School</v>
          </cell>
          <cell r="E113">
            <v>73</v>
          </cell>
        </row>
        <row r="114">
          <cell r="C114">
            <v>9352010</v>
          </cell>
          <cell r="D114" t="str">
            <v>Westfield Primary Academy</v>
          </cell>
          <cell r="E114">
            <v>453</v>
          </cell>
        </row>
        <row r="115">
          <cell r="C115">
            <v>9352014</v>
          </cell>
          <cell r="D115" t="str">
            <v>Red Oak Primary School</v>
          </cell>
          <cell r="E115">
            <v>61</v>
          </cell>
        </row>
        <row r="116">
          <cell r="C116">
            <v>9352017</v>
          </cell>
          <cell r="D116" t="str">
            <v>Sidegate Primary School</v>
          </cell>
          <cell r="E116">
            <v>292</v>
          </cell>
        </row>
        <row r="117">
          <cell r="C117">
            <v>9352022</v>
          </cell>
          <cell r="D117" t="str">
            <v>Laureate Community Academy</v>
          </cell>
          <cell r="E117">
            <v>484</v>
          </cell>
        </row>
        <row r="118">
          <cell r="C118">
            <v>9352025</v>
          </cell>
          <cell r="D118" t="str">
            <v>Grove Primary School</v>
          </cell>
          <cell r="E118">
            <v>77</v>
          </cell>
        </row>
        <row r="119">
          <cell r="C119">
            <v>9352027</v>
          </cell>
          <cell r="D119" t="str">
            <v>Hillside Primary School</v>
          </cell>
          <cell r="E119">
            <v>267</v>
          </cell>
        </row>
        <row r="120">
          <cell r="C120">
            <v>9352029</v>
          </cell>
          <cell r="D120" t="str">
            <v>Tollgate Primary School</v>
          </cell>
          <cell r="E120">
            <v>423</v>
          </cell>
        </row>
        <row r="121">
          <cell r="C121">
            <v>9352030</v>
          </cell>
          <cell r="D121" t="str">
            <v>Wickhambrook Primary Academy</v>
          </cell>
          <cell r="E121">
            <v>521</v>
          </cell>
        </row>
        <row r="122">
          <cell r="C122">
            <v>9352031</v>
          </cell>
          <cell r="D122" t="str">
            <v>Woolpit Primary Academy</v>
          </cell>
          <cell r="E122">
            <v>522</v>
          </cell>
        </row>
        <row r="123">
          <cell r="C123">
            <v>9352036</v>
          </cell>
          <cell r="D123" t="str">
            <v>Place Farm Primary Academy</v>
          </cell>
          <cell r="E123">
            <v>454</v>
          </cell>
        </row>
        <row r="124">
          <cell r="C124">
            <v>9352040</v>
          </cell>
          <cell r="D124" t="str">
            <v>Burton End Primary Academy</v>
          </cell>
          <cell r="E124">
            <v>450</v>
          </cell>
        </row>
        <row r="125">
          <cell r="C125">
            <v>9352043</v>
          </cell>
          <cell r="D125" t="str">
            <v>Kessingland Church of England Primary Academy</v>
          </cell>
          <cell r="E125">
            <v>52</v>
          </cell>
        </row>
        <row r="126">
          <cell r="C126">
            <v>9352047</v>
          </cell>
          <cell r="D126" t="str">
            <v>Coupals Primary Academy</v>
          </cell>
          <cell r="E126">
            <v>447</v>
          </cell>
        </row>
        <row r="127">
          <cell r="C127">
            <v>9352048</v>
          </cell>
          <cell r="D127" t="str">
            <v>Castle Hill Infant School</v>
          </cell>
          <cell r="E127">
            <v>251</v>
          </cell>
        </row>
        <row r="128">
          <cell r="C128">
            <v>9352050</v>
          </cell>
          <cell r="D128" t="str">
            <v>Castle Hill Junior School</v>
          </cell>
          <cell r="E128">
            <v>252</v>
          </cell>
        </row>
        <row r="129">
          <cell r="C129">
            <v>9352051</v>
          </cell>
          <cell r="D129" t="str">
            <v>Glemsford Primary Academy</v>
          </cell>
          <cell r="E129">
            <v>440</v>
          </cell>
        </row>
        <row r="130">
          <cell r="C130">
            <v>9352052</v>
          </cell>
          <cell r="D130" t="str">
            <v>Reydon Primary School</v>
          </cell>
          <cell r="E130">
            <v>92</v>
          </cell>
        </row>
        <row r="131">
          <cell r="C131">
            <v>9352053</v>
          </cell>
          <cell r="D131" t="str">
            <v>Dell Primary School</v>
          </cell>
          <cell r="E131">
            <v>59</v>
          </cell>
        </row>
        <row r="132">
          <cell r="C132">
            <v>9352054</v>
          </cell>
          <cell r="D132" t="str">
            <v>Kedington Primary Academy</v>
          </cell>
          <cell r="E132">
            <v>465</v>
          </cell>
        </row>
        <row r="133">
          <cell r="C133">
            <v>9352056</v>
          </cell>
          <cell r="D133" t="str">
            <v>Phoenix St Peter Academy</v>
          </cell>
          <cell r="E133">
            <v>63</v>
          </cell>
        </row>
        <row r="134">
          <cell r="C134">
            <v>9352057</v>
          </cell>
          <cell r="D134" t="str">
            <v>St Margaret's Primary Academy</v>
          </cell>
          <cell r="E134">
            <v>70</v>
          </cell>
        </row>
        <row r="135">
          <cell r="C135">
            <v>9352058</v>
          </cell>
          <cell r="D135" t="str">
            <v>Aldeburgh Primary School</v>
          </cell>
          <cell r="E135">
            <v>1</v>
          </cell>
        </row>
        <row r="136">
          <cell r="C136">
            <v>9352059</v>
          </cell>
          <cell r="D136" t="str">
            <v>Sprites Primary Academy</v>
          </cell>
          <cell r="E136">
            <v>295</v>
          </cell>
        </row>
        <row r="137">
          <cell r="C137">
            <v>9352060</v>
          </cell>
          <cell r="D137" t="str">
            <v>Bacton Primary School</v>
          </cell>
          <cell r="E137">
            <v>402</v>
          </cell>
        </row>
        <row r="138">
          <cell r="C138">
            <v>9352063</v>
          </cell>
          <cell r="D138" t="str">
            <v>The Albert Pye Community Primary School</v>
          </cell>
          <cell r="E138">
            <v>6</v>
          </cell>
        </row>
        <row r="139">
          <cell r="C139">
            <v>9352064</v>
          </cell>
          <cell r="D139" t="str">
            <v>Ravensmere Infant School</v>
          </cell>
          <cell r="E139">
            <v>7</v>
          </cell>
        </row>
        <row r="140">
          <cell r="C140">
            <v>9352065</v>
          </cell>
          <cell r="D140" t="str">
            <v>Northfield St Nicholas Primary Academy</v>
          </cell>
          <cell r="E140">
            <v>64</v>
          </cell>
        </row>
        <row r="141">
          <cell r="C141">
            <v>9352067</v>
          </cell>
          <cell r="D141" t="str">
            <v>Bungay Primary School</v>
          </cell>
          <cell r="E141">
            <v>15</v>
          </cell>
        </row>
        <row r="142">
          <cell r="C142">
            <v>9352069</v>
          </cell>
          <cell r="D142" t="str">
            <v>Claydon Primary School</v>
          </cell>
          <cell r="E142">
            <v>219</v>
          </cell>
        </row>
        <row r="143">
          <cell r="C143">
            <v>9352070</v>
          </cell>
          <cell r="D143" t="str">
            <v>Combs Ford Primary School</v>
          </cell>
          <cell r="E143">
            <v>431</v>
          </cell>
        </row>
        <row r="144">
          <cell r="C144">
            <v>9352073</v>
          </cell>
          <cell r="D144" t="str">
            <v>Easton Primary School</v>
          </cell>
          <cell r="E144">
            <v>30</v>
          </cell>
        </row>
        <row r="145">
          <cell r="C145">
            <v>9352074</v>
          </cell>
          <cell r="D145" t="str">
            <v>SET Causton</v>
          </cell>
          <cell r="E145">
            <v>228</v>
          </cell>
        </row>
        <row r="146">
          <cell r="C146">
            <v>9352075</v>
          </cell>
          <cell r="D146" t="str">
            <v>SET Maidstone</v>
          </cell>
          <cell r="E146">
            <v>234</v>
          </cell>
        </row>
        <row r="147">
          <cell r="C147">
            <v>9352078</v>
          </cell>
          <cell r="D147" t="str">
            <v>Beccles Primary Academy</v>
          </cell>
          <cell r="E147">
            <v>8</v>
          </cell>
        </row>
        <row r="148">
          <cell r="C148">
            <v>9352080</v>
          </cell>
          <cell r="D148" t="str">
            <v>Edgar Sewter Community Primary School</v>
          </cell>
          <cell r="E148">
            <v>41</v>
          </cell>
        </row>
        <row r="149">
          <cell r="C149">
            <v>9352083</v>
          </cell>
          <cell r="D149" t="str">
            <v>Henley Primary School</v>
          </cell>
          <cell r="E149">
            <v>242</v>
          </cell>
        </row>
        <row r="150">
          <cell r="C150">
            <v>9352086</v>
          </cell>
          <cell r="D150" t="str">
            <v>Holton St Peter Community Primary School</v>
          </cell>
          <cell r="E150">
            <v>44</v>
          </cell>
        </row>
        <row r="151">
          <cell r="C151">
            <v>9352087</v>
          </cell>
          <cell r="D151" t="str">
            <v>St Edmund's Primary School</v>
          </cell>
          <cell r="E151">
            <v>45</v>
          </cell>
        </row>
        <row r="152">
          <cell r="C152">
            <v>9352088</v>
          </cell>
          <cell r="D152" t="str">
            <v>Ilketshall St Lawrence School</v>
          </cell>
          <cell r="E152">
            <v>48</v>
          </cell>
        </row>
        <row r="153">
          <cell r="C153">
            <v>9352090</v>
          </cell>
          <cell r="D153" t="str">
            <v>Martlesham Primary Academy</v>
          </cell>
          <cell r="E153">
            <v>312</v>
          </cell>
        </row>
        <row r="154">
          <cell r="C154">
            <v>9352091</v>
          </cell>
          <cell r="D154" t="str">
            <v>Leiston Primary School</v>
          </cell>
          <cell r="E154">
            <v>57</v>
          </cell>
        </row>
        <row r="155">
          <cell r="C155">
            <v>9352093</v>
          </cell>
          <cell r="D155" t="str">
            <v>St Christopher's CEVCP School</v>
          </cell>
          <cell r="E155">
            <v>515</v>
          </cell>
        </row>
        <row r="156">
          <cell r="C156">
            <v>9352096</v>
          </cell>
          <cell r="D156" t="str">
            <v>Mendham Primary School</v>
          </cell>
          <cell r="E156">
            <v>81</v>
          </cell>
        </row>
        <row r="157">
          <cell r="C157">
            <v>9352097</v>
          </cell>
          <cell r="D157" t="str">
            <v>Mendlesham Primary School</v>
          </cell>
          <cell r="E157">
            <v>471</v>
          </cell>
        </row>
        <row r="158">
          <cell r="C158">
            <v>9352098</v>
          </cell>
          <cell r="D158" t="str">
            <v>Middleton Community Primary School</v>
          </cell>
          <cell r="E158">
            <v>82</v>
          </cell>
        </row>
        <row r="159">
          <cell r="C159">
            <v>9352099</v>
          </cell>
          <cell r="D159" t="str">
            <v>Tudor Church of England Primary School, Sudbury</v>
          </cell>
          <cell r="E159">
            <v>511</v>
          </cell>
        </row>
        <row r="160">
          <cell r="C160">
            <v>9352100</v>
          </cell>
          <cell r="D160" t="str">
            <v>Occold Primary School</v>
          </cell>
          <cell r="E160">
            <v>84</v>
          </cell>
        </row>
        <row r="161">
          <cell r="C161">
            <v>9352103</v>
          </cell>
          <cell r="D161" t="str">
            <v>Great Heath Academy</v>
          </cell>
          <cell r="E161">
            <v>474</v>
          </cell>
        </row>
        <row r="162">
          <cell r="C162">
            <v>9352104</v>
          </cell>
          <cell r="D162" t="str">
            <v>Gunton Primary Academy</v>
          </cell>
          <cell r="E162">
            <v>62</v>
          </cell>
        </row>
        <row r="163">
          <cell r="C163">
            <v>9352105</v>
          </cell>
          <cell r="D163" t="str">
            <v>Ringshall School</v>
          </cell>
          <cell r="E163">
            <v>494</v>
          </cell>
        </row>
        <row r="164">
          <cell r="C164">
            <v>9352106</v>
          </cell>
          <cell r="D164" t="str">
            <v>Saxmundham Primary School</v>
          </cell>
          <cell r="E164">
            <v>96</v>
          </cell>
        </row>
        <row r="165">
          <cell r="C165">
            <v>9352109</v>
          </cell>
          <cell r="D165" t="str">
            <v>Somerleyton Primary School</v>
          </cell>
          <cell r="E165">
            <v>98</v>
          </cell>
        </row>
        <row r="166">
          <cell r="C166">
            <v>9352113</v>
          </cell>
          <cell r="D166" t="str">
            <v>Elm Tree Primary School</v>
          </cell>
          <cell r="E166">
            <v>60</v>
          </cell>
        </row>
        <row r="167">
          <cell r="C167">
            <v>9352114</v>
          </cell>
          <cell r="D167" t="str">
            <v>Freeman Community Primary School</v>
          </cell>
          <cell r="E167">
            <v>506</v>
          </cell>
        </row>
        <row r="168">
          <cell r="C168">
            <v>9352116</v>
          </cell>
          <cell r="D168" t="str">
            <v>St Edmund's Catholic Primary School</v>
          </cell>
          <cell r="E168">
            <v>16</v>
          </cell>
        </row>
        <row r="169">
          <cell r="C169">
            <v>9352120</v>
          </cell>
          <cell r="D169" t="str">
            <v>St Benet's Catholic Primary School</v>
          </cell>
          <cell r="E169">
            <v>9</v>
          </cell>
        </row>
        <row r="170">
          <cell r="C170">
            <v>9352122</v>
          </cell>
          <cell r="D170" t="str">
            <v>Wenhaston Primary School</v>
          </cell>
          <cell r="E170">
            <v>109</v>
          </cell>
        </row>
        <row r="171">
          <cell r="C171">
            <v>9352123</v>
          </cell>
          <cell r="D171" t="str">
            <v>Wickham Market Primary School</v>
          </cell>
          <cell r="E171">
            <v>111</v>
          </cell>
        </row>
        <row r="172">
          <cell r="C172">
            <v>9352126</v>
          </cell>
          <cell r="D172" t="str">
            <v>Wortham Primary School</v>
          </cell>
          <cell r="E172">
            <v>115</v>
          </cell>
        </row>
        <row r="173">
          <cell r="C173">
            <v>9352129</v>
          </cell>
          <cell r="D173" t="str">
            <v>Chilton Community Primary School</v>
          </cell>
          <cell r="E173">
            <v>502</v>
          </cell>
        </row>
        <row r="174">
          <cell r="C174">
            <v>9352133</v>
          </cell>
          <cell r="D174" t="str">
            <v>Brooklands Primary School</v>
          </cell>
          <cell r="E174">
            <v>208</v>
          </cell>
        </row>
        <row r="175">
          <cell r="C175">
            <v>9352136</v>
          </cell>
          <cell r="D175" t="str">
            <v>Coldfair Green Community Primary School</v>
          </cell>
          <cell r="E175">
            <v>23</v>
          </cell>
        </row>
        <row r="176">
          <cell r="C176">
            <v>9352138</v>
          </cell>
          <cell r="D176" t="str">
            <v>Abbot's Hall Community Primary School</v>
          </cell>
          <cell r="E176">
            <v>503</v>
          </cell>
        </row>
        <row r="177">
          <cell r="C177">
            <v>9352145</v>
          </cell>
          <cell r="D177" t="str">
            <v>Pakefield Primary School</v>
          </cell>
          <cell r="E177">
            <v>67</v>
          </cell>
        </row>
        <row r="178">
          <cell r="C178">
            <v>9352147</v>
          </cell>
          <cell r="D178" t="str">
            <v>Poplars Community Primary School</v>
          </cell>
          <cell r="E178">
            <v>65</v>
          </cell>
        </row>
        <row r="179">
          <cell r="C179">
            <v>9352150</v>
          </cell>
          <cell r="D179" t="str">
            <v>Bramfield Church of England Primary School</v>
          </cell>
          <cell r="E179">
            <v>13</v>
          </cell>
        </row>
        <row r="180">
          <cell r="C180">
            <v>9352152</v>
          </cell>
          <cell r="D180" t="str">
            <v>Woods Loke Primary School</v>
          </cell>
          <cell r="E180">
            <v>74</v>
          </cell>
        </row>
        <row r="181">
          <cell r="C181">
            <v>9352154</v>
          </cell>
          <cell r="D181" t="str">
            <v>Handford Hall Primary School</v>
          </cell>
          <cell r="E181">
            <v>264</v>
          </cell>
        </row>
        <row r="182">
          <cell r="C182">
            <v>9352155</v>
          </cell>
          <cell r="D182" t="str">
            <v>Long Melford Church of England Primary School</v>
          </cell>
          <cell r="E182">
            <v>469</v>
          </cell>
        </row>
        <row r="183">
          <cell r="C183">
            <v>9352158</v>
          </cell>
          <cell r="D183" t="str">
            <v>St Helen's Primary School</v>
          </cell>
          <cell r="E183">
            <v>283</v>
          </cell>
        </row>
        <row r="184">
          <cell r="C184">
            <v>9352159</v>
          </cell>
          <cell r="D184" t="str">
            <v>Cliff Lane Primary School</v>
          </cell>
          <cell r="E184">
            <v>256</v>
          </cell>
        </row>
        <row r="185">
          <cell r="C185">
            <v>9352167</v>
          </cell>
          <cell r="D185" t="str">
            <v>Rose Hill Primary</v>
          </cell>
          <cell r="E185">
            <v>279</v>
          </cell>
        </row>
        <row r="186">
          <cell r="C186">
            <v>9352171</v>
          </cell>
          <cell r="D186" t="str">
            <v>Springfield Junior School</v>
          </cell>
          <cell r="E186">
            <v>294</v>
          </cell>
        </row>
        <row r="187">
          <cell r="C187">
            <v>9352172</v>
          </cell>
          <cell r="D187" t="str">
            <v>Springfield Infant School and Nursery</v>
          </cell>
          <cell r="E187">
            <v>293</v>
          </cell>
        </row>
        <row r="188">
          <cell r="C188">
            <v>9352185</v>
          </cell>
          <cell r="D188" t="str">
            <v>The Willows Primary School</v>
          </cell>
          <cell r="E188">
            <v>260</v>
          </cell>
        </row>
        <row r="189">
          <cell r="C189">
            <v>9352186</v>
          </cell>
          <cell r="D189" t="str">
            <v>Halifax Primary School</v>
          </cell>
          <cell r="E189">
            <v>263</v>
          </cell>
        </row>
        <row r="190">
          <cell r="C190">
            <v>9352187</v>
          </cell>
          <cell r="D190" t="str">
            <v>Eyke Church of England Primary School</v>
          </cell>
          <cell r="E190">
            <v>225</v>
          </cell>
        </row>
        <row r="191">
          <cell r="C191">
            <v>9352188</v>
          </cell>
          <cell r="D191" t="str">
            <v>Murrayfield Primary - A Paradigm Academy</v>
          </cell>
          <cell r="E191">
            <v>270</v>
          </cell>
        </row>
        <row r="192">
          <cell r="C192">
            <v>9352189</v>
          </cell>
          <cell r="D192" t="str">
            <v>The Limes Primary Academy</v>
          </cell>
          <cell r="E192">
            <v>121</v>
          </cell>
        </row>
        <row r="193">
          <cell r="C193">
            <v>9352194</v>
          </cell>
          <cell r="D193" t="str">
            <v>Broke Hall Community Primary School</v>
          </cell>
          <cell r="E193">
            <v>249</v>
          </cell>
        </row>
        <row r="194">
          <cell r="C194">
            <v>9352197</v>
          </cell>
          <cell r="D194" t="str">
            <v>Yoxford &amp; Peasenhall Primary Academy</v>
          </cell>
          <cell r="E194">
            <v>119</v>
          </cell>
        </row>
        <row r="195">
          <cell r="C195">
            <v>9352198</v>
          </cell>
          <cell r="D195" t="str">
            <v>Woodhall Primary School</v>
          </cell>
          <cell r="E195">
            <v>512</v>
          </cell>
        </row>
        <row r="196">
          <cell r="C196">
            <v>9352199</v>
          </cell>
          <cell r="D196" t="str">
            <v>Houldsworth Valley Primary Academy</v>
          </cell>
          <cell r="E196">
            <v>483</v>
          </cell>
        </row>
        <row r="197">
          <cell r="C197">
            <v>9352200</v>
          </cell>
          <cell r="D197" t="str">
            <v>Beck Row Primary Academy</v>
          </cell>
          <cell r="E197">
            <v>473</v>
          </cell>
        </row>
        <row r="198">
          <cell r="C198">
            <v>9352201</v>
          </cell>
          <cell r="D198" t="str">
            <v>Clements Primary Academy</v>
          </cell>
          <cell r="E198">
            <v>452</v>
          </cell>
        </row>
        <row r="199">
          <cell r="C199">
            <v>9352202</v>
          </cell>
          <cell r="D199" t="str">
            <v>Clare Community Primary School</v>
          </cell>
          <cell r="E199">
            <v>429</v>
          </cell>
        </row>
        <row r="200">
          <cell r="C200">
            <v>9352203</v>
          </cell>
          <cell r="D200" t="str">
            <v>Chelmondiston Church of England Primary School</v>
          </cell>
          <cell r="E200">
            <v>217</v>
          </cell>
        </row>
        <row r="201">
          <cell r="C201">
            <v>9352204</v>
          </cell>
          <cell r="D201" t="str">
            <v>Hartest Church of England Primary School</v>
          </cell>
          <cell r="E201">
            <v>448</v>
          </cell>
        </row>
        <row r="202">
          <cell r="C202">
            <v>9352205</v>
          </cell>
          <cell r="D202" t="str">
            <v>Stoke-by-Nayland Church of England Primary School</v>
          </cell>
          <cell r="E202">
            <v>501</v>
          </cell>
        </row>
        <row r="203">
          <cell r="C203">
            <v>9352206</v>
          </cell>
          <cell r="D203" t="str">
            <v>Southwold Primary School</v>
          </cell>
          <cell r="E203">
            <v>99</v>
          </cell>
        </row>
        <row r="204">
          <cell r="C204">
            <v>9352207</v>
          </cell>
          <cell r="D204" t="str">
            <v>Brampton Church of England Primary School</v>
          </cell>
          <cell r="E204">
            <v>14</v>
          </cell>
        </row>
        <row r="205">
          <cell r="C205">
            <v>9352208</v>
          </cell>
          <cell r="D205" t="str">
            <v>Barnby and North Cove Community Primary School</v>
          </cell>
          <cell r="E205">
            <v>5</v>
          </cell>
        </row>
        <row r="206">
          <cell r="C206">
            <v>9352209</v>
          </cell>
          <cell r="D206" t="str">
            <v>Wells Hall Primary School</v>
          </cell>
          <cell r="E206">
            <v>442</v>
          </cell>
        </row>
        <row r="207">
          <cell r="C207">
            <v>9352210</v>
          </cell>
          <cell r="D207" t="str">
            <v>The Pines</v>
          </cell>
          <cell r="E207">
            <v>521</v>
          </cell>
        </row>
        <row r="208">
          <cell r="C208">
            <v>9352211</v>
          </cell>
          <cell r="D208" t="str">
            <v>Piper's Vale Primary - A Paradigm Academy</v>
          </cell>
          <cell r="E208">
            <v>274</v>
          </cell>
        </row>
        <row r="209">
          <cell r="C209">
            <v>9352212</v>
          </cell>
          <cell r="D209" t="str">
            <v>Ixworth Church of England Primary School</v>
          </cell>
          <cell r="E209">
            <v>464</v>
          </cell>
        </row>
        <row r="210">
          <cell r="C210">
            <v>9352213</v>
          </cell>
          <cell r="D210" t="str">
            <v>Rougham Church of England Primary School</v>
          </cell>
          <cell r="E210">
            <v>496</v>
          </cell>
        </row>
        <row r="211">
          <cell r="C211">
            <v>9352214</v>
          </cell>
          <cell r="D211" t="str">
            <v>Glade Academy</v>
          </cell>
          <cell r="E211">
            <v>413</v>
          </cell>
        </row>
        <row r="212">
          <cell r="C212">
            <v>9352215</v>
          </cell>
          <cell r="D212" t="str">
            <v>Roman Hill Primary School</v>
          </cell>
          <cell r="E212">
            <v>68</v>
          </cell>
        </row>
        <row r="213">
          <cell r="C213">
            <v>9352216</v>
          </cell>
          <cell r="D213" t="str">
            <v>West Row Academy</v>
          </cell>
          <cell r="E213">
            <v>476</v>
          </cell>
        </row>
        <row r="214">
          <cell r="C214">
            <v>9352217</v>
          </cell>
          <cell r="D214" t="str">
            <v>Morland Church of England Primary School</v>
          </cell>
          <cell r="E214">
            <v>269</v>
          </cell>
        </row>
        <row r="215">
          <cell r="C215">
            <v>9352220</v>
          </cell>
          <cell r="D215" t="str">
            <v>Abbots Green Primary Academy</v>
          </cell>
          <cell r="E215">
            <v>425</v>
          </cell>
        </row>
        <row r="216">
          <cell r="C216">
            <v>9352221</v>
          </cell>
          <cell r="D216" t="str">
            <v>Stutton Church of England Primary School</v>
          </cell>
          <cell r="E216">
            <v>328</v>
          </cell>
        </row>
        <row r="217">
          <cell r="C217">
            <v>9352222</v>
          </cell>
          <cell r="D217" t="str">
            <v>All Saints Church of England Primary School, Newmarket</v>
          </cell>
          <cell r="E217">
            <v>481</v>
          </cell>
        </row>
        <row r="218">
          <cell r="C218">
            <v>9352223</v>
          </cell>
          <cell r="D218" t="str">
            <v>Shotley Community Primary School</v>
          </cell>
          <cell r="E218">
            <v>322</v>
          </cell>
        </row>
        <row r="219">
          <cell r="C219">
            <v>9352224</v>
          </cell>
          <cell r="D219" t="str">
            <v>Howard Primary School</v>
          </cell>
          <cell r="E219">
            <v>417</v>
          </cell>
        </row>
        <row r="220">
          <cell r="C220">
            <v>9352225</v>
          </cell>
          <cell r="D220" t="str">
            <v>Britannia Primary School and Nursery</v>
          </cell>
          <cell r="E220">
            <v>250</v>
          </cell>
        </row>
        <row r="221">
          <cell r="C221">
            <v>9352226</v>
          </cell>
          <cell r="D221" t="str">
            <v>Grange Community Primary School</v>
          </cell>
          <cell r="E221">
            <v>231</v>
          </cell>
        </row>
        <row r="222">
          <cell r="C222">
            <v>9352228</v>
          </cell>
          <cell r="D222" t="str">
            <v>Helmingham Primary School and Nursery</v>
          </cell>
          <cell r="E222">
            <v>42</v>
          </cell>
        </row>
        <row r="223">
          <cell r="C223">
            <v>9352229</v>
          </cell>
          <cell r="D223" t="str">
            <v>Great Whelnetham Church of England Primary School</v>
          </cell>
          <cell r="E223">
            <v>446</v>
          </cell>
        </row>
        <row r="224">
          <cell r="C224">
            <v>9352916</v>
          </cell>
          <cell r="D224" t="str">
            <v>Bosmere Community Primary School</v>
          </cell>
          <cell r="E224">
            <v>480</v>
          </cell>
        </row>
        <row r="225">
          <cell r="C225">
            <v>9352927</v>
          </cell>
          <cell r="D225" t="str">
            <v>The Beeches Community Primary Schools (Formerly Whitton Community Primary School)</v>
          </cell>
          <cell r="E225">
            <v>303</v>
          </cell>
        </row>
        <row r="226">
          <cell r="C226">
            <v>9353002</v>
          </cell>
          <cell r="D226" t="str">
            <v>Bardwell Church of England Primary School</v>
          </cell>
          <cell r="E226">
            <v>404</v>
          </cell>
        </row>
        <row r="227">
          <cell r="C227">
            <v>9353025</v>
          </cell>
          <cell r="D227" t="str">
            <v>Great Barton Church of England Primary Academy</v>
          </cell>
          <cell r="E227">
            <v>441</v>
          </cell>
        </row>
        <row r="228">
          <cell r="C228">
            <v>9353054</v>
          </cell>
          <cell r="D228" t="str">
            <v>Rattlesden Church of England Primary Academy</v>
          </cell>
          <cell r="E228">
            <v>492</v>
          </cell>
        </row>
        <row r="229">
          <cell r="C229">
            <v>9353062</v>
          </cell>
          <cell r="D229" t="str">
            <v>Thurston Church of England Primary Academy</v>
          </cell>
          <cell r="E229">
            <v>514</v>
          </cell>
        </row>
        <row r="230">
          <cell r="C230">
            <v>9353081</v>
          </cell>
          <cell r="D230" t="str">
            <v>Charsfield Church of England Primary School</v>
          </cell>
          <cell r="E230">
            <v>20</v>
          </cell>
        </row>
        <row r="231">
          <cell r="C231">
            <v>9353084</v>
          </cell>
          <cell r="D231" t="str">
            <v>Dennington Church of England Primary School</v>
          </cell>
          <cell r="E231">
            <v>26</v>
          </cell>
        </row>
        <row r="232">
          <cell r="C232">
            <v>9353089</v>
          </cell>
          <cell r="D232" t="str">
            <v>Fressingfield Church of England Primary School</v>
          </cell>
          <cell r="E232">
            <v>36</v>
          </cell>
        </row>
        <row r="233">
          <cell r="C233">
            <v>9353091</v>
          </cell>
          <cell r="D233" t="str">
            <v>Crawford's Church of England Primary School</v>
          </cell>
          <cell r="E233">
            <v>449</v>
          </cell>
        </row>
        <row r="234">
          <cell r="C234">
            <v>9353092</v>
          </cell>
          <cell r="D234" t="str">
            <v>Hintlesham and Chattisham Church of England  Primary School</v>
          </cell>
          <cell r="E234">
            <v>243</v>
          </cell>
        </row>
        <row r="235">
          <cell r="C235">
            <v>9353096</v>
          </cell>
          <cell r="D235" t="str">
            <v>Mellis Church of England Primary School</v>
          </cell>
          <cell r="E235">
            <v>80</v>
          </cell>
        </row>
        <row r="236">
          <cell r="C236">
            <v>9353097</v>
          </cell>
          <cell r="D236" t="str">
            <v>Nacton Church of England Primary School</v>
          </cell>
          <cell r="E236">
            <v>316</v>
          </cell>
        </row>
        <row r="237">
          <cell r="C237">
            <v>9353098</v>
          </cell>
          <cell r="D237" t="str">
            <v>Old Newton Church of England  Primary School</v>
          </cell>
          <cell r="E237">
            <v>489</v>
          </cell>
        </row>
        <row r="238">
          <cell r="C238">
            <v>9353099</v>
          </cell>
          <cell r="D238" t="str">
            <v>Palgrave Church of England Primary School</v>
          </cell>
          <cell r="E238">
            <v>86</v>
          </cell>
        </row>
        <row r="239">
          <cell r="C239">
            <v>9353101</v>
          </cell>
          <cell r="D239" t="str">
            <v>Ringsfield Church of England Primary School</v>
          </cell>
          <cell r="E239">
            <v>93</v>
          </cell>
        </row>
        <row r="240">
          <cell r="C240">
            <v>9353102</v>
          </cell>
          <cell r="D240" t="str">
            <v>Stradbroke Church of England Primary School</v>
          </cell>
          <cell r="E240">
            <v>102</v>
          </cell>
        </row>
        <row r="241">
          <cell r="C241">
            <v>9353108</v>
          </cell>
          <cell r="D241" t="str">
            <v>Wetheringsett Church of England Primary School</v>
          </cell>
          <cell r="E241">
            <v>110</v>
          </cell>
        </row>
        <row r="242">
          <cell r="C242">
            <v>9353115</v>
          </cell>
          <cell r="D242" t="str">
            <v>Sproughton Church of England Primary School</v>
          </cell>
          <cell r="E242">
            <v>325</v>
          </cell>
        </row>
        <row r="243">
          <cell r="C243">
            <v>9353116</v>
          </cell>
          <cell r="D243" t="str">
            <v>Gislingham Church of England Primary School</v>
          </cell>
          <cell r="E243">
            <v>38</v>
          </cell>
        </row>
        <row r="244">
          <cell r="C244">
            <v>9353302</v>
          </cell>
          <cell r="D244" t="str">
            <v>St Mary's Church of England Primary School, Hadleigh</v>
          </cell>
          <cell r="E244">
            <v>240</v>
          </cell>
        </row>
        <row r="245">
          <cell r="C245">
            <v>9353312</v>
          </cell>
          <cell r="D245" t="str">
            <v>Elveden Church of England Primary Academy</v>
          </cell>
          <cell r="E245">
            <v>437</v>
          </cell>
        </row>
        <row r="246">
          <cell r="C246">
            <v>9353314</v>
          </cell>
          <cell r="D246" t="str">
            <v>St Mary's Church of England Academy</v>
          </cell>
          <cell r="E246">
            <v>472</v>
          </cell>
        </row>
        <row r="247">
          <cell r="C247">
            <v>9353318</v>
          </cell>
          <cell r="D247" t="str">
            <v>St Louis Catholic Academy</v>
          </cell>
          <cell r="E247">
            <v>487</v>
          </cell>
        </row>
        <row r="248">
          <cell r="C248">
            <v>9353320</v>
          </cell>
          <cell r="D248" t="str">
            <v>St Felix Roman Catholic Primary School, Haverhill</v>
          </cell>
          <cell r="E248">
            <v>455</v>
          </cell>
        </row>
        <row r="249">
          <cell r="C249">
            <v>9353323</v>
          </cell>
          <cell r="D249" t="str">
            <v>St Peter and St Paul Church of England Primary School, Eye</v>
          </cell>
          <cell r="E249">
            <v>31</v>
          </cell>
        </row>
        <row r="250">
          <cell r="C250">
            <v>9353328</v>
          </cell>
          <cell r="D250" t="str">
            <v>St Mary's Church of England Primary School, Woodbridge</v>
          </cell>
          <cell r="E250">
            <v>344</v>
          </cell>
        </row>
        <row r="251">
          <cell r="C251">
            <v>9353331</v>
          </cell>
          <cell r="D251" t="str">
            <v>All Saints Church of England Primary School, Laxfield</v>
          </cell>
          <cell r="E251">
            <v>56</v>
          </cell>
        </row>
        <row r="252">
          <cell r="C252">
            <v>9353335</v>
          </cell>
          <cell r="D252" t="str">
            <v>St Mary's Roman Catholic Primary School</v>
          </cell>
          <cell r="E252">
            <v>72</v>
          </cell>
        </row>
        <row r="253">
          <cell r="C253">
            <v>9353339</v>
          </cell>
          <cell r="D253" t="str">
            <v>St Matthew's Church of England Primary School, Ipswich</v>
          </cell>
          <cell r="E253">
            <v>288</v>
          </cell>
        </row>
        <row r="254">
          <cell r="C254">
            <v>9353340</v>
          </cell>
          <cell r="D254" t="str">
            <v>St Mary's Catholic Primary School, Ipswich</v>
          </cell>
          <cell r="E254">
            <v>289</v>
          </cell>
        </row>
        <row r="255">
          <cell r="C255">
            <v>9353341</v>
          </cell>
          <cell r="D255" t="str">
            <v>St Pancras Catholic Primary School</v>
          </cell>
          <cell r="E255">
            <v>291</v>
          </cell>
        </row>
        <row r="256">
          <cell r="C256">
            <v>9353344</v>
          </cell>
          <cell r="D256" t="str">
            <v>The Oaks Primary School</v>
          </cell>
          <cell r="E256">
            <v>253</v>
          </cell>
        </row>
        <row r="257">
          <cell r="C257">
            <v>9353345</v>
          </cell>
          <cell r="D257" t="str">
            <v>Cedars Park Community Primary School</v>
          </cell>
          <cell r="E257">
            <v>505</v>
          </cell>
        </row>
        <row r="258">
          <cell r="C258">
            <v>9353346</v>
          </cell>
          <cell r="D258" t="str">
            <v>Rendlesham Primary School</v>
          </cell>
          <cell r="E258">
            <v>320</v>
          </cell>
        </row>
        <row r="259">
          <cell r="C259">
            <v>9354029</v>
          </cell>
          <cell r="D259" t="str">
            <v>Horringer Court Middle School</v>
          </cell>
          <cell r="E259">
            <v>527</v>
          </cell>
        </row>
        <row r="260">
          <cell r="C260">
            <v>9354030</v>
          </cell>
          <cell r="D260" t="str">
            <v>Westley Middle School</v>
          </cell>
          <cell r="E260">
            <v>531</v>
          </cell>
        </row>
        <row r="261">
          <cell r="C261">
            <v>9354000</v>
          </cell>
          <cell r="D261" t="str">
            <v>Bury St Edmunds County Upper School</v>
          </cell>
          <cell r="E261">
            <v>551</v>
          </cell>
        </row>
        <row r="262">
          <cell r="C262">
            <v>9354001</v>
          </cell>
          <cell r="D262" t="str">
            <v>Stour Valley Community School</v>
          </cell>
          <cell r="E262">
            <v>990</v>
          </cell>
        </row>
        <row r="263">
          <cell r="C263">
            <v>9354002</v>
          </cell>
          <cell r="D263" t="str">
            <v>East Point Academy</v>
          </cell>
          <cell r="E263">
            <v>170</v>
          </cell>
        </row>
        <row r="264">
          <cell r="C264">
            <v>9354003</v>
          </cell>
          <cell r="D264" t="str">
            <v>Felixstowe School</v>
          </cell>
          <cell r="E264">
            <v>350</v>
          </cell>
        </row>
        <row r="265">
          <cell r="C265">
            <v>9354004</v>
          </cell>
          <cell r="D265" t="str">
            <v>Castle Manor Academy</v>
          </cell>
          <cell r="E265">
            <v>556</v>
          </cell>
        </row>
        <row r="266">
          <cell r="C266">
            <v>9354006</v>
          </cell>
          <cell r="D266" t="str">
            <v>Ormiston Endeavour Academy</v>
          </cell>
          <cell r="E266">
            <v>373</v>
          </cell>
        </row>
        <row r="267">
          <cell r="C267">
            <v>9354007</v>
          </cell>
          <cell r="D267" t="str">
            <v>Chantry Academy</v>
          </cell>
          <cell r="E267">
            <v>365</v>
          </cell>
        </row>
        <row r="268">
          <cell r="C268">
            <v>9354008</v>
          </cell>
          <cell r="D268" t="str">
            <v>Ormiston Sudbury Academy</v>
          </cell>
          <cell r="E268">
            <v>559</v>
          </cell>
        </row>
        <row r="269">
          <cell r="C269">
            <v>9354009</v>
          </cell>
          <cell r="D269" t="str">
            <v>IES Breckland</v>
          </cell>
          <cell r="E269">
            <v>991</v>
          </cell>
        </row>
        <row r="270">
          <cell r="C270">
            <v>9354010</v>
          </cell>
          <cell r="D270" t="str">
            <v>Set Saxmundham School</v>
          </cell>
          <cell r="E270">
            <v>992</v>
          </cell>
        </row>
        <row r="271">
          <cell r="C271">
            <v>9354016</v>
          </cell>
          <cell r="D271" t="str">
            <v>Set Beccles School</v>
          </cell>
          <cell r="E271">
            <v>993</v>
          </cell>
        </row>
        <row r="272">
          <cell r="C272">
            <v>9354017</v>
          </cell>
          <cell r="D272" t="str">
            <v>Hadleigh High School</v>
          </cell>
          <cell r="E272">
            <v>361</v>
          </cell>
        </row>
        <row r="273">
          <cell r="C273">
            <v>9354019</v>
          </cell>
          <cell r="D273" t="str">
            <v>Thomas Gainsborough School</v>
          </cell>
          <cell r="E273">
            <v>555</v>
          </cell>
        </row>
        <row r="274">
          <cell r="C274">
            <v>9354032</v>
          </cell>
          <cell r="D274" t="str">
            <v>Ormiston Denes Academy</v>
          </cell>
          <cell r="E274">
            <v>169</v>
          </cell>
        </row>
        <row r="275">
          <cell r="C275">
            <v>9354033</v>
          </cell>
          <cell r="D275" t="str">
            <v>Mildenhall College Academy</v>
          </cell>
          <cell r="E275">
            <v>561</v>
          </cell>
        </row>
        <row r="276">
          <cell r="C276">
            <v>9354034</v>
          </cell>
          <cell r="D276" t="str">
            <v>Stoke High School - Ormiston Academy</v>
          </cell>
          <cell r="E276">
            <v>371</v>
          </cell>
        </row>
        <row r="277">
          <cell r="C277">
            <v>9354035</v>
          </cell>
          <cell r="D277" t="str">
            <v>Set Ixworth School</v>
          </cell>
          <cell r="E277">
            <v>994</v>
          </cell>
        </row>
        <row r="278">
          <cell r="C278">
            <v>9354036</v>
          </cell>
          <cell r="D278" t="str">
            <v>Hartismere School</v>
          </cell>
          <cell r="E278">
            <v>166</v>
          </cell>
        </row>
        <row r="279">
          <cell r="C279">
            <v>9354040</v>
          </cell>
          <cell r="D279" t="str">
            <v>Thomas Mills High School</v>
          </cell>
          <cell r="E279">
            <v>165</v>
          </cell>
        </row>
        <row r="280">
          <cell r="C280">
            <v>9354041</v>
          </cell>
          <cell r="D280" t="str">
            <v>Newmarket Academy</v>
          </cell>
          <cell r="E280">
            <v>557</v>
          </cell>
        </row>
        <row r="281">
          <cell r="C281">
            <v>9354042</v>
          </cell>
          <cell r="D281" t="str">
            <v>Sybil Andrews Academy</v>
          </cell>
          <cell r="E281">
            <v>599</v>
          </cell>
        </row>
        <row r="282">
          <cell r="C282">
            <v>9354043</v>
          </cell>
          <cell r="D282" t="str">
            <v>Alde Valley Academy</v>
          </cell>
          <cell r="E282">
            <v>167</v>
          </cell>
        </row>
        <row r="283">
          <cell r="C283">
            <v>9354045</v>
          </cell>
          <cell r="D283" t="str">
            <v>Benjamin Britten Academy of Music and Mathematics</v>
          </cell>
          <cell r="E283">
            <v>171</v>
          </cell>
        </row>
        <row r="284">
          <cell r="C284">
            <v>9354048</v>
          </cell>
          <cell r="D284" t="str">
            <v>Stowmarket High School</v>
          </cell>
          <cell r="E284">
            <v>558</v>
          </cell>
        </row>
        <row r="285">
          <cell r="C285">
            <v>9354051</v>
          </cell>
          <cell r="D285" t="str">
            <v>Stradbroke High School</v>
          </cell>
          <cell r="E285">
            <v>175</v>
          </cell>
        </row>
        <row r="286">
          <cell r="C286">
            <v>9354056</v>
          </cell>
          <cell r="D286" t="str">
            <v>Sir John Leman High School</v>
          </cell>
          <cell r="E286">
            <v>155</v>
          </cell>
        </row>
        <row r="287">
          <cell r="C287">
            <v>9354075</v>
          </cell>
          <cell r="D287" t="str">
            <v>Bungay High School</v>
          </cell>
          <cell r="E287">
            <v>156</v>
          </cell>
        </row>
        <row r="288">
          <cell r="C288">
            <v>9354076</v>
          </cell>
          <cell r="D288" t="str">
            <v>Farlingaye High School</v>
          </cell>
          <cell r="E288">
            <v>378</v>
          </cell>
        </row>
        <row r="289">
          <cell r="C289">
            <v>9354092</v>
          </cell>
          <cell r="D289" t="str">
            <v>Copleston High School</v>
          </cell>
          <cell r="E289">
            <v>366</v>
          </cell>
        </row>
        <row r="290">
          <cell r="C290">
            <v>9354095</v>
          </cell>
          <cell r="D290" t="str">
            <v>Westbourne Academy</v>
          </cell>
          <cell r="E290">
            <v>375</v>
          </cell>
        </row>
        <row r="291">
          <cell r="C291">
            <v>9354096</v>
          </cell>
          <cell r="D291" t="str">
            <v>Claydon High School</v>
          </cell>
          <cell r="E291">
            <v>356</v>
          </cell>
        </row>
        <row r="292">
          <cell r="C292">
            <v>9354097</v>
          </cell>
          <cell r="D292" t="str">
            <v>East Bergholt High School</v>
          </cell>
          <cell r="E292">
            <v>357</v>
          </cell>
        </row>
        <row r="293">
          <cell r="C293">
            <v>9354098</v>
          </cell>
          <cell r="D293" t="str">
            <v>Holbrook Academy</v>
          </cell>
          <cell r="E293">
            <v>362</v>
          </cell>
        </row>
        <row r="294">
          <cell r="C294">
            <v>9354099</v>
          </cell>
          <cell r="D294" t="str">
            <v>Kesgrave High School</v>
          </cell>
          <cell r="E294">
            <v>376</v>
          </cell>
        </row>
        <row r="295">
          <cell r="C295">
            <v>9354102</v>
          </cell>
          <cell r="D295" t="str">
            <v>Samuel Ward Academy</v>
          </cell>
          <cell r="E295">
            <v>554</v>
          </cell>
        </row>
        <row r="296">
          <cell r="C296">
            <v>9354103</v>
          </cell>
          <cell r="D296" t="str">
            <v>Stowupland High School</v>
          </cell>
          <cell r="E296">
            <v>562</v>
          </cell>
        </row>
        <row r="297">
          <cell r="C297">
            <v>9354504</v>
          </cell>
          <cell r="D297" t="str">
            <v>Debenham High School</v>
          </cell>
          <cell r="E297">
            <v>159</v>
          </cell>
        </row>
        <row r="298">
          <cell r="C298">
            <v>9354603</v>
          </cell>
          <cell r="D298" t="str">
            <v>St Alban's Catholic High School</v>
          </cell>
          <cell r="E298">
            <v>372</v>
          </cell>
        </row>
        <row r="299">
          <cell r="C299">
            <v>9354605</v>
          </cell>
          <cell r="D299" t="str">
            <v>Pakefield High School</v>
          </cell>
          <cell r="E299">
            <v>157</v>
          </cell>
        </row>
        <row r="300">
          <cell r="C300">
            <v>9354606</v>
          </cell>
          <cell r="D300" t="str">
            <v>Ipswich Academy</v>
          </cell>
          <cell r="E300">
            <v>368</v>
          </cell>
        </row>
      </sheetData>
      <sheetData sheetId="3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Menu"/>
      <sheetName val="Guidance Notes"/>
      <sheetName val="1 Yr Budget Menu"/>
      <sheetName val="Budget Plan"/>
      <sheetName val="Checklist"/>
      <sheetName val="Reports Menu"/>
      <sheetName val="Management Summary"/>
      <sheetName val="Outturn Report"/>
      <sheetName val="Virements"/>
      <sheetName val="Information Menu"/>
      <sheetName val="EY Block"/>
      <sheetName val="EY Funding"/>
      <sheetName val="HN Funding"/>
      <sheetName val="School Block"/>
      <sheetName val="Summary Del Bud"/>
      <sheetName val="Strategic Financial Plans Menu"/>
      <sheetName val="Strategic Plan Pupil Numbers "/>
      <sheetName val="Strategic Financial Plan"/>
      <sheetName val="5 Year Financial Plan"/>
      <sheetName val="Toolkit Structure"/>
      <sheetName val="Data Flow Diagram"/>
      <sheetName val="Troubleshooting"/>
      <sheetName val="2020-21 Budgets"/>
      <sheetName val="2019-20 Budgets"/>
      <sheetName val="New ISB 21-22"/>
      <sheetName val="New ISB 20-21"/>
      <sheetName val="Adjusted Factors 21-22"/>
      <sheetName val="Adjusted Factors 20-21"/>
      <sheetName val="De-Delegation - 21-22"/>
      <sheetName val="De-Delegation - 20-21"/>
      <sheetName val="19-20 Cfwds"/>
      <sheetName val="18-19 Cfwds"/>
      <sheetName val="DfE No."/>
      <sheetName val="OracleBudgetToExtract"/>
      <sheetName val="Pension and Pay Gra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C1" t="str">
            <v>LAESTAB</v>
          </cell>
          <cell r="D1" t="str">
            <v>School Name</v>
          </cell>
          <cell r="E1" t="str">
            <v>Phase</v>
          </cell>
          <cell r="F1" t="str">
            <v>Academy Type</v>
          </cell>
        </row>
        <row r="3">
          <cell r="C3">
            <v>9352002</v>
          </cell>
          <cell r="D3" t="str">
            <v>Bildeston Primary School</v>
          </cell>
          <cell r="E3" t="str">
            <v>Primary</v>
          </cell>
          <cell r="F3">
            <v>0</v>
          </cell>
        </row>
        <row r="4">
          <cell r="C4">
            <v>9352007</v>
          </cell>
          <cell r="D4" t="str">
            <v>Elmswell Community Primary School</v>
          </cell>
          <cell r="E4" t="str">
            <v>Primary</v>
          </cell>
          <cell r="F4">
            <v>0</v>
          </cell>
        </row>
        <row r="5">
          <cell r="C5">
            <v>9352009</v>
          </cell>
          <cell r="D5" t="str">
            <v>Pot Kiln Primary School</v>
          </cell>
          <cell r="E5" t="str">
            <v>Primary</v>
          </cell>
          <cell r="F5">
            <v>0</v>
          </cell>
        </row>
        <row r="6">
          <cell r="C6">
            <v>9352011</v>
          </cell>
          <cell r="D6" t="str">
            <v>New Cangle Community Primary School</v>
          </cell>
          <cell r="E6" t="str">
            <v>Primary</v>
          </cell>
          <cell r="F6">
            <v>0</v>
          </cell>
        </row>
        <row r="7">
          <cell r="C7">
            <v>9352012</v>
          </cell>
          <cell r="D7" t="str">
            <v>Hundon Community Primary School</v>
          </cell>
          <cell r="E7" t="str">
            <v>Primary</v>
          </cell>
          <cell r="F7">
            <v>0</v>
          </cell>
        </row>
        <row r="8">
          <cell r="C8">
            <v>9352013</v>
          </cell>
          <cell r="D8" t="str">
            <v>Lakenheath Community Primary School</v>
          </cell>
          <cell r="E8" t="str">
            <v>Primary</v>
          </cell>
          <cell r="F8">
            <v>0</v>
          </cell>
        </row>
        <row r="9">
          <cell r="C9">
            <v>9352015</v>
          </cell>
          <cell r="D9" t="str">
            <v>Lavenham Community Primary School</v>
          </cell>
          <cell r="E9" t="str">
            <v>Primary</v>
          </cell>
          <cell r="F9">
            <v>0</v>
          </cell>
        </row>
        <row r="10">
          <cell r="C10">
            <v>9352016</v>
          </cell>
          <cell r="D10" t="str">
            <v>Trinity Church of England Voluntary Aided Primary School</v>
          </cell>
          <cell r="E10" t="str">
            <v>Primary</v>
          </cell>
          <cell r="F10">
            <v>0</v>
          </cell>
        </row>
        <row r="11">
          <cell r="C11">
            <v>9352020</v>
          </cell>
          <cell r="D11" t="str">
            <v>Nayland Primary School</v>
          </cell>
          <cell r="E11" t="str">
            <v>Primary</v>
          </cell>
          <cell r="F11">
            <v>0</v>
          </cell>
        </row>
        <row r="12">
          <cell r="C12">
            <v>9352021</v>
          </cell>
          <cell r="D12" t="str">
            <v>Exning Primary School</v>
          </cell>
          <cell r="E12" t="str">
            <v>Primary</v>
          </cell>
          <cell r="F12">
            <v>0</v>
          </cell>
        </row>
        <row r="13">
          <cell r="C13">
            <v>9352026</v>
          </cell>
          <cell r="D13" t="str">
            <v>Stanton Community Primary School</v>
          </cell>
          <cell r="E13" t="str">
            <v>Primary</v>
          </cell>
          <cell r="F13">
            <v>0</v>
          </cell>
        </row>
        <row r="14">
          <cell r="C14">
            <v>9352032</v>
          </cell>
          <cell r="D14" t="str">
            <v>Guildhall Feoffment Community Primary School</v>
          </cell>
          <cell r="E14" t="str">
            <v>Primary</v>
          </cell>
          <cell r="F14">
            <v>0</v>
          </cell>
        </row>
        <row r="15">
          <cell r="C15">
            <v>9352034</v>
          </cell>
          <cell r="D15" t="str">
            <v>Westgate Community Primary School and Nursery</v>
          </cell>
          <cell r="E15" t="str">
            <v>Primary</v>
          </cell>
          <cell r="F15">
            <v>0</v>
          </cell>
        </row>
        <row r="16">
          <cell r="C16">
            <v>9352035</v>
          </cell>
          <cell r="D16" t="str">
            <v>Sexton's Manor Community Primary School</v>
          </cell>
          <cell r="E16" t="str">
            <v>Primary</v>
          </cell>
          <cell r="F16">
            <v>0</v>
          </cell>
        </row>
        <row r="17">
          <cell r="C17">
            <v>9352042</v>
          </cell>
          <cell r="D17" t="str">
            <v>Hadleigh Community Primary School</v>
          </cell>
          <cell r="E17" t="str">
            <v>Primary</v>
          </cell>
          <cell r="F17">
            <v>0</v>
          </cell>
        </row>
        <row r="18">
          <cell r="C18">
            <v>9352045</v>
          </cell>
          <cell r="D18" t="str">
            <v>Hardwick Primary School</v>
          </cell>
          <cell r="E18" t="str">
            <v>Primary</v>
          </cell>
          <cell r="F18">
            <v>0</v>
          </cell>
        </row>
        <row r="19">
          <cell r="C19">
            <v>9352055</v>
          </cell>
          <cell r="D19" t="str">
            <v>Paddocks Primary School</v>
          </cell>
          <cell r="E19" t="str">
            <v>Primary</v>
          </cell>
          <cell r="F19">
            <v>0</v>
          </cell>
        </row>
        <row r="20">
          <cell r="C20">
            <v>9352066</v>
          </cell>
          <cell r="D20" t="str">
            <v>Bucklesham Primary School</v>
          </cell>
          <cell r="E20" t="str">
            <v>Primary</v>
          </cell>
          <cell r="F20">
            <v>0</v>
          </cell>
        </row>
        <row r="21">
          <cell r="C21">
            <v>9352068</v>
          </cell>
          <cell r="D21" t="str">
            <v>Carlton Colville Primary School</v>
          </cell>
          <cell r="E21" t="str">
            <v>Primary</v>
          </cell>
          <cell r="F21">
            <v>0</v>
          </cell>
        </row>
        <row r="22">
          <cell r="C22">
            <v>9352071</v>
          </cell>
          <cell r="D22" t="str">
            <v>Copdock Primary School</v>
          </cell>
          <cell r="E22" t="str">
            <v>Primary</v>
          </cell>
          <cell r="F22">
            <v>0</v>
          </cell>
        </row>
        <row r="23">
          <cell r="C23">
            <v>9352072</v>
          </cell>
          <cell r="D23" t="str">
            <v>Earl Soham Community Primary School</v>
          </cell>
          <cell r="E23" t="str">
            <v>Primary</v>
          </cell>
          <cell r="F23">
            <v>0</v>
          </cell>
        </row>
        <row r="24">
          <cell r="C24">
            <v>9352076</v>
          </cell>
          <cell r="D24" t="str">
            <v>Fairfield Infant School</v>
          </cell>
          <cell r="E24" t="str">
            <v>Primary</v>
          </cell>
          <cell r="F24">
            <v>0</v>
          </cell>
        </row>
        <row r="25">
          <cell r="C25">
            <v>9352079</v>
          </cell>
          <cell r="D25" t="str">
            <v>Grundisburgh Primary School</v>
          </cell>
          <cell r="E25" t="str">
            <v>Primary</v>
          </cell>
          <cell r="F25">
            <v>0</v>
          </cell>
        </row>
        <row r="26">
          <cell r="C26">
            <v>9352084</v>
          </cell>
          <cell r="D26" t="str">
            <v>Holbrook Primary School</v>
          </cell>
          <cell r="E26" t="str">
            <v>Primary</v>
          </cell>
          <cell r="F26">
            <v>0</v>
          </cell>
        </row>
        <row r="27">
          <cell r="C27">
            <v>9352085</v>
          </cell>
          <cell r="D27" t="str">
            <v>Hollesley Primary School</v>
          </cell>
          <cell r="E27" t="str">
            <v>Primary</v>
          </cell>
          <cell r="F27">
            <v>0</v>
          </cell>
        </row>
        <row r="28">
          <cell r="C28">
            <v>9352089</v>
          </cell>
          <cell r="D28" t="str">
            <v>Heath Primary School, Kesgrave</v>
          </cell>
          <cell r="E28" t="str">
            <v>Primary</v>
          </cell>
          <cell r="F28">
            <v>0</v>
          </cell>
        </row>
        <row r="29">
          <cell r="C29">
            <v>9352092</v>
          </cell>
          <cell r="D29" t="str">
            <v>Bealings School</v>
          </cell>
          <cell r="E29" t="str">
            <v>Primary</v>
          </cell>
          <cell r="F29">
            <v>0</v>
          </cell>
        </row>
        <row r="30">
          <cell r="C30">
            <v>9352095</v>
          </cell>
          <cell r="D30" t="str">
            <v>Melton Primary School</v>
          </cell>
          <cell r="E30" t="str">
            <v>Primary</v>
          </cell>
          <cell r="F30">
            <v>0</v>
          </cell>
        </row>
        <row r="31">
          <cell r="C31">
            <v>9352101</v>
          </cell>
          <cell r="D31" t="str">
            <v>Otley Primary School</v>
          </cell>
          <cell r="E31" t="str">
            <v>Primary</v>
          </cell>
          <cell r="F31">
            <v>0</v>
          </cell>
        </row>
        <row r="32">
          <cell r="C32">
            <v>9352108</v>
          </cell>
          <cell r="D32" t="str">
            <v>Snape Community Primary School</v>
          </cell>
          <cell r="E32" t="str">
            <v>Primary</v>
          </cell>
          <cell r="F32">
            <v>0</v>
          </cell>
        </row>
        <row r="33">
          <cell r="C33">
            <v>9352110</v>
          </cell>
          <cell r="D33" t="str">
            <v>Somersham Primary School</v>
          </cell>
          <cell r="E33" t="str">
            <v>Primary</v>
          </cell>
          <cell r="F33">
            <v>0</v>
          </cell>
        </row>
        <row r="34">
          <cell r="C34">
            <v>9352117</v>
          </cell>
          <cell r="D34" t="str">
            <v>Trimley St Mary Primary School</v>
          </cell>
          <cell r="E34" t="str">
            <v>Primary</v>
          </cell>
          <cell r="F34">
            <v>0</v>
          </cell>
        </row>
        <row r="35">
          <cell r="C35">
            <v>9352118</v>
          </cell>
          <cell r="D35" t="str">
            <v>Trimley St Martin Primary School</v>
          </cell>
          <cell r="E35" t="str">
            <v>Primary</v>
          </cell>
          <cell r="F35">
            <v>0</v>
          </cell>
        </row>
        <row r="36">
          <cell r="C36">
            <v>9352121</v>
          </cell>
          <cell r="D36" t="str">
            <v>Waldringfield Primary School</v>
          </cell>
          <cell r="E36" t="str">
            <v>Primary</v>
          </cell>
          <cell r="F36">
            <v>0</v>
          </cell>
        </row>
        <row r="37">
          <cell r="C37">
            <v>9352124</v>
          </cell>
          <cell r="D37" t="str">
            <v>Witnesham Primary School</v>
          </cell>
          <cell r="E37" t="str">
            <v>Primary</v>
          </cell>
          <cell r="F37">
            <v>0</v>
          </cell>
        </row>
        <row r="38">
          <cell r="C38">
            <v>9352125</v>
          </cell>
          <cell r="D38" t="str">
            <v>Woodbridge Primary School</v>
          </cell>
          <cell r="E38" t="str">
            <v>Primary</v>
          </cell>
          <cell r="F38">
            <v>0</v>
          </cell>
        </row>
        <row r="39">
          <cell r="C39">
            <v>9352131</v>
          </cell>
          <cell r="D39" t="str">
            <v>Colneis Junior School</v>
          </cell>
          <cell r="E39" t="str">
            <v>Primary</v>
          </cell>
          <cell r="F39">
            <v>0</v>
          </cell>
        </row>
        <row r="40">
          <cell r="C40">
            <v>9352132</v>
          </cell>
          <cell r="D40" t="str">
            <v>Gorseland Primary School</v>
          </cell>
          <cell r="E40" t="str">
            <v>Primary</v>
          </cell>
          <cell r="F40">
            <v>0</v>
          </cell>
        </row>
        <row r="41">
          <cell r="C41">
            <v>9352134</v>
          </cell>
          <cell r="D41" t="str">
            <v>Kingsfleet Primary School</v>
          </cell>
          <cell r="E41" t="str">
            <v>Primary</v>
          </cell>
          <cell r="F41">
            <v>0</v>
          </cell>
        </row>
        <row r="42">
          <cell r="C42">
            <v>9352135</v>
          </cell>
          <cell r="D42" t="str">
            <v>Kyson Primary School</v>
          </cell>
          <cell r="E42" t="str">
            <v>Primary</v>
          </cell>
          <cell r="F42">
            <v>0</v>
          </cell>
        </row>
        <row r="43">
          <cell r="C43">
            <v>9352157</v>
          </cell>
          <cell r="D43" t="str">
            <v>Ranelagh Primary School</v>
          </cell>
          <cell r="E43" t="str">
            <v>Primary</v>
          </cell>
          <cell r="F43">
            <v>0</v>
          </cell>
        </row>
        <row r="44">
          <cell r="C44">
            <v>9352162</v>
          </cell>
          <cell r="D44" t="str">
            <v>Ravenswood Community Primary School</v>
          </cell>
          <cell r="E44" t="str">
            <v>Primary</v>
          </cell>
          <cell r="F44">
            <v>0</v>
          </cell>
        </row>
        <row r="45">
          <cell r="C45">
            <v>9352166</v>
          </cell>
          <cell r="D45" t="str">
            <v>Clifford Road Primary School &amp; Nursery</v>
          </cell>
          <cell r="E45" t="str">
            <v>Primary</v>
          </cell>
          <cell r="F45">
            <v>0</v>
          </cell>
        </row>
        <row r="46">
          <cell r="C46">
            <v>9352176</v>
          </cell>
          <cell r="D46" t="str">
            <v>Whitehouse Community Primary School</v>
          </cell>
          <cell r="E46" t="str">
            <v>Primary</v>
          </cell>
          <cell r="F46">
            <v>0</v>
          </cell>
        </row>
        <row r="47">
          <cell r="C47">
            <v>9352184</v>
          </cell>
          <cell r="D47" t="str">
            <v>Dale Hall Community Primary School</v>
          </cell>
          <cell r="E47" t="str">
            <v>Primary</v>
          </cell>
          <cell r="F47">
            <v>0</v>
          </cell>
        </row>
        <row r="48">
          <cell r="C48">
            <v>9352918</v>
          </cell>
          <cell r="D48" t="str">
            <v>Stratford St Mary Primary School</v>
          </cell>
          <cell r="E48" t="str">
            <v>Primary</v>
          </cell>
          <cell r="F48">
            <v>0</v>
          </cell>
        </row>
        <row r="49">
          <cell r="C49">
            <v>9352919</v>
          </cell>
          <cell r="D49" t="str">
            <v>Oulton Broad Primary School</v>
          </cell>
          <cell r="E49" t="str">
            <v>Primary</v>
          </cell>
          <cell r="F49">
            <v>0</v>
          </cell>
        </row>
        <row r="50">
          <cell r="C50">
            <v>9352921</v>
          </cell>
          <cell r="D50" t="str">
            <v>Ickworth Park Primary School</v>
          </cell>
          <cell r="E50" t="str">
            <v>Primary</v>
          </cell>
          <cell r="F50">
            <v>0</v>
          </cell>
        </row>
        <row r="51">
          <cell r="C51">
            <v>9352922</v>
          </cell>
          <cell r="D51" t="str">
            <v>Rushmere Hall Primary School</v>
          </cell>
          <cell r="E51" t="str">
            <v>Primary</v>
          </cell>
          <cell r="F51">
            <v>0</v>
          </cell>
        </row>
        <row r="52">
          <cell r="C52">
            <v>9352923</v>
          </cell>
          <cell r="D52" t="str">
            <v>Wood Ley Community Primary School</v>
          </cell>
          <cell r="E52" t="str">
            <v>Primary</v>
          </cell>
          <cell r="F52">
            <v>0</v>
          </cell>
        </row>
        <row r="53">
          <cell r="C53">
            <v>9352924</v>
          </cell>
          <cell r="D53" t="str">
            <v>Birchwood Primary School</v>
          </cell>
          <cell r="E53" t="str">
            <v>Primary</v>
          </cell>
          <cell r="F53">
            <v>0</v>
          </cell>
        </row>
        <row r="54">
          <cell r="C54">
            <v>9352925</v>
          </cell>
          <cell r="D54" t="str">
            <v>Sebert Wood Community Primary School</v>
          </cell>
          <cell r="E54" t="str">
            <v>Primary</v>
          </cell>
          <cell r="F54">
            <v>0</v>
          </cell>
        </row>
        <row r="55">
          <cell r="C55">
            <v>9352928</v>
          </cell>
          <cell r="D55" t="str">
            <v>Sandlings Primary School</v>
          </cell>
          <cell r="E55" t="str">
            <v>Primary</v>
          </cell>
          <cell r="F55">
            <v>0</v>
          </cell>
        </row>
        <row r="56">
          <cell r="C56">
            <v>9352929</v>
          </cell>
          <cell r="D56" t="str">
            <v>Cedarwood Primary School</v>
          </cell>
          <cell r="E56" t="str">
            <v>Primary</v>
          </cell>
          <cell r="F56">
            <v>0</v>
          </cell>
        </row>
        <row r="57">
          <cell r="C57">
            <v>9352931</v>
          </cell>
          <cell r="D57" t="str">
            <v>Beaumont Community Primary School</v>
          </cell>
          <cell r="E57" t="str">
            <v>Primary</v>
          </cell>
          <cell r="F57">
            <v>0</v>
          </cell>
        </row>
        <row r="58">
          <cell r="C58">
            <v>9353000</v>
          </cell>
          <cell r="D58" t="str">
            <v>Acton Church of England Voluntary Controlled Primary School</v>
          </cell>
          <cell r="E58" t="str">
            <v>Primary</v>
          </cell>
          <cell r="F58">
            <v>0</v>
          </cell>
        </row>
        <row r="59">
          <cell r="C59">
            <v>9353003</v>
          </cell>
          <cell r="D59" t="str">
            <v>Barnham Church of England Voluntary Controlled Primary School</v>
          </cell>
          <cell r="E59" t="str">
            <v>Primary</v>
          </cell>
          <cell r="F59">
            <v>0</v>
          </cell>
        </row>
        <row r="60">
          <cell r="C60">
            <v>9353004</v>
          </cell>
          <cell r="D60" t="str">
            <v>Barningham Church of England Voluntary Controlled Primary School</v>
          </cell>
          <cell r="E60" t="str">
            <v>Primary</v>
          </cell>
          <cell r="F60">
            <v>0</v>
          </cell>
        </row>
        <row r="61">
          <cell r="C61">
            <v>9353005</v>
          </cell>
          <cell r="D61" t="str">
            <v>Barrow Church of England Voluntary Controlled Primary School</v>
          </cell>
          <cell r="E61" t="str">
            <v>Primary</v>
          </cell>
          <cell r="F61">
            <v>0</v>
          </cell>
        </row>
        <row r="62">
          <cell r="C62">
            <v>9353006</v>
          </cell>
          <cell r="D62" t="str">
            <v>Boxford Church of England Voluntary Controlled Primary School</v>
          </cell>
          <cell r="E62" t="str">
            <v>Primary</v>
          </cell>
          <cell r="F62">
            <v>0</v>
          </cell>
        </row>
        <row r="63">
          <cell r="C63">
            <v>9353009</v>
          </cell>
          <cell r="D63" t="str">
            <v>Bures Church of England Voluntary Controlled Primary School</v>
          </cell>
          <cell r="E63" t="str">
            <v>Primary</v>
          </cell>
          <cell r="F63">
            <v>0</v>
          </cell>
        </row>
        <row r="64">
          <cell r="C64">
            <v>9353010</v>
          </cell>
          <cell r="D64" t="str">
            <v>Cavendish Church of England Primary School</v>
          </cell>
          <cell r="E64" t="str">
            <v>Primary</v>
          </cell>
          <cell r="F64">
            <v>0</v>
          </cell>
        </row>
        <row r="65">
          <cell r="C65">
            <v>9353013</v>
          </cell>
          <cell r="D65" t="str">
            <v>Cockfield Church of England Voluntary Controlled Primary School</v>
          </cell>
          <cell r="E65" t="str">
            <v>Primary</v>
          </cell>
          <cell r="F65">
            <v>0</v>
          </cell>
        </row>
        <row r="66">
          <cell r="C66">
            <v>9353020</v>
          </cell>
          <cell r="D66" t="str">
            <v>Elmsett Church of England VC Primary School</v>
          </cell>
          <cell r="E66" t="str">
            <v>Primary</v>
          </cell>
          <cell r="F66">
            <v>0</v>
          </cell>
        </row>
        <row r="67">
          <cell r="C67">
            <v>9353026</v>
          </cell>
          <cell r="D67" t="str">
            <v>Thurlow Voluntary Controlled Primary School</v>
          </cell>
          <cell r="E67" t="str">
            <v>Primary</v>
          </cell>
          <cell r="F67">
            <v>0</v>
          </cell>
        </row>
        <row r="68">
          <cell r="C68">
            <v>9353027</v>
          </cell>
          <cell r="D68" t="str">
            <v>Great Waldingfield Church of England Voluntary Controlled Primary School</v>
          </cell>
          <cell r="E68" t="str">
            <v>Primary</v>
          </cell>
          <cell r="F68">
            <v>0</v>
          </cell>
        </row>
        <row r="69">
          <cell r="C69">
            <v>9353036</v>
          </cell>
          <cell r="D69" t="str">
            <v>Honington Church of England Voluntary Controlled Primary School</v>
          </cell>
          <cell r="E69" t="str">
            <v>Primary</v>
          </cell>
          <cell r="F69">
            <v>0</v>
          </cell>
        </row>
        <row r="70">
          <cell r="C70">
            <v>9353037</v>
          </cell>
          <cell r="D70" t="str">
            <v>Hopton Church of England Voluntary Controlled Primary School</v>
          </cell>
          <cell r="E70" t="str">
            <v>Primary</v>
          </cell>
          <cell r="F70">
            <v>0</v>
          </cell>
        </row>
        <row r="71">
          <cell r="C71">
            <v>9353042</v>
          </cell>
          <cell r="D71" t="str">
            <v>Kersey Church of England Voluntary Controlled Primary School</v>
          </cell>
          <cell r="E71" t="str">
            <v>Primary</v>
          </cell>
          <cell r="F71">
            <v>0</v>
          </cell>
        </row>
        <row r="72">
          <cell r="C72">
            <v>9353043</v>
          </cell>
          <cell r="D72" t="str">
            <v>All Saints' Church of England Voluntary Controlled Primary School, Lawshall</v>
          </cell>
          <cell r="E72" t="str">
            <v>Primary</v>
          </cell>
          <cell r="F72">
            <v>0</v>
          </cell>
        </row>
        <row r="73">
          <cell r="C73">
            <v>9353048</v>
          </cell>
          <cell r="D73" t="str">
            <v>Moulton Church of England Voluntary Controlled Primary School</v>
          </cell>
          <cell r="E73" t="str">
            <v>Primary</v>
          </cell>
          <cell r="F73">
            <v>0</v>
          </cell>
        </row>
        <row r="74">
          <cell r="C74">
            <v>9353049</v>
          </cell>
          <cell r="D74" t="str">
            <v>Norton CEVC Primary School</v>
          </cell>
          <cell r="E74" t="str">
            <v>Primary</v>
          </cell>
          <cell r="F74">
            <v>0</v>
          </cell>
        </row>
        <row r="75">
          <cell r="C75">
            <v>9353056</v>
          </cell>
          <cell r="D75" t="str">
            <v>Risby Church of England Voluntary Controlled Primary School</v>
          </cell>
          <cell r="E75" t="str">
            <v>Primary</v>
          </cell>
          <cell r="F75">
            <v>0</v>
          </cell>
        </row>
        <row r="76">
          <cell r="C76">
            <v>9353064</v>
          </cell>
          <cell r="D76" t="str">
            <v>Walsham-le-Willows Church of England Voluntary Controlled Primary School</v>
          </cell>
          <cell r="E76" t="str">
            <v>Primary</v>
          </cell>
          <cell r="F76">
            <v>0</v>
          </cell>
        </row>
        <row r="77">
          <cell r="C77">
            <v>9353066</v>
          </cell>
          <cell r="D77" t="str">
            <v>Whatfield Church of England Voluntary Controlled Primary School</v>
          </cell>
          <cell r="E77" t="str">
            <v>Primary</v>
          </cell>
          <cell r="F77">
            <v>0</v>
          </cell>
        </row>
        <row r="78">
          <cell r="C78">
            <v>9353074</v>
          </cell>
          <cell r="D78" t="str">
            <v>Bawdsey Church of England Voluntary Controlled Primary School</v>
          </cell>
          <cell r="E78" t="str">
            <v>Primary</v>
          </cell>
          <cell r="F78">
            <v>0</v>
          </cell>
        </row>
        <row r="79">
          <cell r="C79">
            <v>9353075</v>
          </cell>
          <cell r="D79" t="str">
            <v>Bedfield Church of England Voluntary Controlled Primary School</v>
          </cell>
          <cell r="E79" t="str">
            <v>Primary</v>
          </cell>
          <cell r="F79">
            <v>0</v>
          </cell>
        </row>
        <row r="80">
          <cell r="C80">
            <v>9353076</v>
          </cell>
          <cell r="D80" t="str">
            <v>Benhall St Mary's Church of England Voluntary Controlled Primary School</v>
          </cell>
          <cell r="E80" t="str">
            <v>Primary</v>
          </cell>
          <cell r="F80">
            <v>0</v>
          </cell>
        </row>
        <row r="81">
          <cell r="C81">
            <v>9353078</v>
          </cell>
          <cell r="D81" t="str">
            <v>Bramford Church of England Voluntary Controlled Primary School</v>
          </cell>
          <cell r="E81" t="str">
            <v>Primary</v>
          </cell>
          <cell r="F81">
            <v>0</v>
          </cell>
        </row>
        <row r="82">
          <cell r="C82">
            <v>9353083</v>
          </cell>
          <cell r="D82" t="str">
            <v>Corton Church of England Voluntary Aided Primary School</v>
          </cell>
          <cell r="E82" t="str">
            <v>Primary</v>
          </cell>
          <cell r="F82">
            <v>0</v>
          </cell>
        </row>
        <row r="83">
          <cell r="C83">
            <v>9353085</v>
          </cell>
          <cell r="D83" t="str">
            <v>East Bergholt Church of England Voluntary Controlled Primary School</v>
          </cell>
          <cell r="E83" t="str">
            <v>Primary</v>
          </cell>
          <cell r="F83">
            <v>0</v>
          </cell>
        </row>
        <row r="84">
          <cell r="C84">
            <v>9353090</v>
          </cell>
          <cell r="D84" t="str">
            <v>Great Finborough Church of England Voluntary Controlled Primary School</v>
          </cell>
          <cell r="E84" t="str">
            <v>Primary</v>
          </cell>
          <cell r="F84">
            <v>0</v>
          </cell>
        </row>
        <row r="85">
          <cell r="C85">
            <v>9353093</v>
          </cell>
          <cell r="D85" t="str">
            <v>Kelsale Church of England Voluntary Controlled Primary School</v>
          </cell>
          <cell r="E85" t="str">
            <v>Primary</v>
          </cell>
          <cell r="F85">
            <v>0</v>
          </cell>
        </row>
        <row r="86">
          <cell r="C86">
            <v>9353104</v>
          </cell>
          <cell r="D86" t="str">
            <v>Tattingstone Church of England Voluntary Controlled Primary School</v>
          </cell>
          <cell r="E86" t="str">
            <v>Primary</v>
          </cell>
          <cell r="F86">
            <v>0</v>
          </cell>
        </row>
        <row r="87">
          <cell r="C87">
            <v>9353105</v>
          </cell>
          <cell r="D87" t="str">
            <v>Thorndon Church of England Voluntary Controlled Primary School</v>
          </cell>
          <cell r="E87" t="str">
            <v>Primary</v>
          </cell>
          <cell r="F87">
            <v>0</v>
          </cell>
        </row>
        <row r="88">
          <cell r="C88">
            <v>9353109</v>
          </cell>
          <cell r="D88" t="str">
            <v>Wilby Church of England Voluntary Controlled Primary School</v>
          </cell>
          <cell r="E88" t="str">
            <v>Primary</v>
          </cell>
          <cell r="F88">
            <v>0</v>
          </cell>
        </row>
        <row r="89">
          <cell r="C89">
            <v>9353111</v>
          </cell>
          <cell r="D89" t="str">
            <v>Worlingham Church of England Voluntary Controlled Primary School</v>
          </cell>
          <cell r="E89" t="str">
            <v>Primary</v>
          </cell>
          <cell r="F89">
            <v>0</v>
          </cell>
        </row>
        <row r="90">
          <cell r="C90">
            <v>9353112</v>
          </cell>
          <cell r="D90" t="str">
            <v>Capel St Mary Church of England Voluntary Controlled Primary School</v>
          </cell>
          <cell r="E90" t="str">
            <v>Primary</v>
          </cell>
          <cell r="F90">
            <v>0</v>
          </cell>
        </row>
        <row r="91">
          <cell r="C91">
            <v>9353113</v>
          </cell>
          <cell r="D91" t="str">
            <v>Worlingworth Church of England Voluntary Controlled Primary School</v>
          </cell>
          <cell r="E91" t="str">
            <v>Primary</v>
          </cell>
          <cell r="F91">
            <v>0</v>
          </cell>
        </row>
        <row r="92">
          <cell r="C92">
            <v>9353114</v>
          </cell>
          <cell r="D92" t="str">
            <v>Blundeston Church of England Voluntary Controlled Primary School</v>
          </cell>
          <cell r="E92" t="str">
            <v>Primary</v>
          </cell>
          <cell r="F92">
            <v>0</v>
          </cell>
        </row>
        <row r="93">
          <cell r="C93">
            <v>9353117</v>
          </cell>
          <cell r="D93" t="str">
            <v>Bentley Church of England Voluntary Controlled Primary School</v>
          </cell>
          <cell r="E93" t="str">
            <v>Primary</v>
          </cell>
          <cell r="F93">
            <v>0</v>
          </cell>
        </row>
        <row r="94">
          <cell r="C94">
            <v>9353124</v>
          </cell>
          <cell r="D94" t="str">
            <v>St Gregory Church of England Voluntary Controlled Primary School</v>
          </cell>
          <cell r="E94" t="str">
            <v>Primary</v>
          </cell>
          <cell r="F94">
            <v>0</v>
          </cell>
        </row>
        <row r="95">
          <cell r="C95">
            <v>9353125</v>
          </cell>
          <cell r="D95" t="str">
            <v>St Botolph's Church of England Voluntary Controlled Primary School</v>
          </cell>
          <cell r="E95" t="str">
            <v>Primary</v>
          </cell>
          <cell r="F95">
            <v>0</v>
          </cell>
        </row>
        <row r="96">
          <cell r="C96">
            <v>9353308</v>
          </cell>
          <cell r="D96" t="str">
            <v>St Edmundsbury Church of England Voluntary Aided Primary School</v>
          </cell>
          <cell r="E96" t="str">
            <v>Primary</v>
          </cell>
          <cell r="F96">
            <v>0</v>
          </cell>
        </row>
        <row r="97">
          <cell r="C97">
            <v>9353310</v>
          </cell>
          <cell r="D97" t="str">
            <v>St Joseph's Roman Catholic Primary School</v>
          </cell>
          <cell r="E97" t="str">
            <v>Primary</v>
          </cell>
          <cell r="F97">
            <v>0</v>
          </cell>
        </row>
        <row r="98">
          <cell r="C98">
            <v>9353311</v>
          </cell>
          <cell r="D98" t="str">
            <v>St Edmund's Catholic Primary School</v>
          </cell>
          <cell r="E98" t="str">
            <v>Primary</v>
          </cell>
          <cell r="F98">
            <v>0</v>
          </cell>
        </row>
        <row r="99">
          <cell r="C99">
            <v>9353322</v>
          </cell>
          <cell r="D99" t="str">
            <v>Creeting St Mary Church of England Voluntary Aided Primary School</v>
          </cell>
          <cell r="E99" t="str">
            <v>Primary</v>
          </cell>
          <cell r="F99">
            <v>0</v>
          </cell>
        </row>
        <row r="100">
          <cell r="C100">
            <v>9353327</v>
          </cell>
          <cell r="D100" t="str">
            <v>Stonham Aspal Church of England Voluntary Aided Primary School</v>
          </cell>
          <cell r="E100" t="str">
            <v>Primary</v>
          </cell>
          <cell r="F100">
            <v>0</v>
          </cell>
        </row>
        <row r="101">
          <cell r="C101">
            <v>9353329</v>
          </cell>
          <cell r="D101" t="str">
            <v>Sir Robert Hitcham Church of England Voluntary Aided School</v>
          </cell>
          <cell r="E101" t="str">
            <v>Primary</v>
          </cell>
          <cell r="F101">
            <v>0</v>
          </cell>
        </row>
        <row r="102">
          <cell r="C102">
            <v>9353330</v>
          </cell>
          <cell r="D102" t="str">
            <v>Framlingham Sir Robert Hitcham's Church of England Voluntary Aided Primary School</v>
          </cell>
          <cell r="E102" t="str">
            <v>Primary</v>
          </cell>
          <cell r="F102">
            <v>0</v>
          </cell>
        </row>
        <row r="103">
          <cell r="C103">
            <v>9353332</v>
          </cell>
          <cell r="D103" t="str">
            <v>Orford Church of England Voluntary Aided Primary School</v>
          </cell>
          <cell r="E103" t="str">
            <v>Primary</v>
          </cell>
          <cell r="F103">
            <v>0</v>
          </cell>
        </row>
        <row r="104">
          <cell r="C104">
            <v>9353337</v>
          </cell>
          <cell r="D104" t="str">
            <v>St John's Church of England Voluntary Aided Primary School, Ipswich</v>
          </cell>
          <cell r="E104" t="str">
            <v>Primary</v>
          </cell>
          <cell r="F104">
            <v>0</v>
          </cell>
        </row>
        <row r="105">
          <cell r="C105">
            <v>9353338</v>
          </cell>
          <cell r="D105" t="str">
            <v>St Margaret's Church of England Voluntary Aided Primary School, Ipswich</v>
          </cell>
          <cell r="E105" t="str">
            <v>Primary</v>
          </cell>
          <cell r="F105">
            <v>0</v>
          </cell>
        </row>
        <row r="106">
          <cell r="C106">
            <v>9353342</v>
          </cell>
          <cell r="D106" t="str">
            <v>St Mark's Catholic Primary School, Ipswich</v>
          </cell>
          <cell r="E106" t="str">
            <v>Primary</v>
          </cell>
          <cell r="F106">
            <v>0</v>
          </cell>
        </row>
        <row r="107">
          <cell r="C107">
            <v>9354024</v>
          </cell>
          <cell r="D107" t="str">
            <v>Thurston Community College</v>
          </cell>
          <cell r="E107" t="str">
            <v>Secondary</v>
          </cell>
          <cell r="F107">
            <v>0</v>
          </cell>
        </row>
        <row r="108">
          <cell r="C108">
            <v>9354090</v>
          </cell>
          <cell r="D108" t="str">
            <v>Northgate High School</v>
          </cell>
          <cell r="E108" t="str">
            <v>Secondary</v>
          </cell>
          <cell r="F108">
            <v>0</v>
          </cell>
        </row>
        <row r="109">
          <cell r="C109">
            <v>9354500</v>
          </cell>
          <cell r="D109" t="str">
            <v>King Edward VI Church of England Voluntary Controlled Upper School</v>
          </cell>
          <cell r="E109" t="str">
            <v>Secondary</v>
          </cell>
          <cell r="F109">
            <v>0</v>
          </cell>
        </row>
        <row r="110">
          <cell r="C110">
            <v>9354600</v>
          </cell>
          <cell r="D110" t="str">
            <v>St Benedict's Catholic School</v>
          </cell>
          <cell r="E110" t="str">
            <v>Secondary</v>
          </cell>
          <cell r="F110">
            <v>0</v>
          </cell>
        </row>
        <row r="111">
          <cell r="C111">
            <v>9352000</v>
          </cell>
          <cell r="D111" t="str">
            <v>Langer Primary Academy</v>
          </cell>
          <cell r="E111" t="str">
            <v>Primary</v>
          </cell>
          <cell r="F111" t="str">
            <v>Recoupment Academy</v>
          </cell>
        </row>
        <row r="112">
          <cell r="C112">
            <v>9352001</v>
          </cell>
          <cell r="D112" t="str">
            <v>Gusford Community Primary School</v>
          </cell>
          <cell r="E112" t="str">
            <v>Primary</v>
          </cell>
          <cell r="F112" t="str">
            <v>Recoupment Academy</v>
          </cell>
        </row>
        <row r="113">
          <cell r="C113">
            <v>9352003</v>
          </cell>
          <cell r="D113" t="str">
            <v>Forest Academy</v>
          </cell>
          <cell r="E113" t="str">
            <v>Primary</v>
          </cell>
          <cell r="F113" t="str">
            <v>Recoupment Academy</v>
          </cell>
        </row>
        <row r="114">
          <cell r="C114">
            <v>9352006</v>
          </cell>
          <cell r="D114" t="str">
            <v>Westwood Primary School</v>
          </cell>
          <cell r="E114" t="str">
            <v>Primary</v>
          </cell>
          <cell r="F114" t="str">
            <v>Recoupment Academy</v>
          </cell>
        </row>
        <row r="115">
          <cell r="C115">
            <v>9352010</v>
          </cell>
          <cell r="D115" t="str">
            <v>Westfield Primary Academy</v>
          </cell>
          <cell r="E115" t="str">
            <v>Primary</v>
          </cell>
          <cell r="F115" t="str">
            <v>Recoupment Academy</v>
          </cell>
        </row>
        <row r="116">
          <cell r="C116">
            <v>9352014</v>
          </cell>
          <cell r="D116" t="str">
            <v>Red Oak Primary School</v>
          </cell>
          <cell r="E116" t="str">
            <v>Primary</v>
          </cell>
          <cell r="F116" t="str">
            <v>Recoupment Academy</v>
          </cell>
        </row>
        <row r="117">
          <cell r="C117">
            <v>9352017</v>
          </cell>
          <cell r="D117" t="str">
            <v>Sidegate Primary School</v>
          </cell>
          <cell r="E117" t="str">
            <v>Primary</v>
          </cell>
          <cell r="F117" t="str">
            <v>Recoupment Academy</v>
          </cell>
        </row>
        <row r="118">
          <cell r="C118">
            <v>9352022</v>
          </cell>
          <cell r="D118" t="str">
            <v>Laureate Community Academy</v>
          </cell>
          <cell r="E118" t="str">
            <v>Primary</v>
          </cell>
          <cell r="F118" t="str">
            <v>Recoupment Academy</v>
          </cell>
        </row>
        <row r="119">
          <cell r="C119">
            <v>9352025</v>
          </cell>
          <cell r="D119" t="str">
            <v>Grove Primary School</v>
          </cell>
          <cell r="E119" t="str">
            <v>Primary</v>
          </cell>
          <cell r="F119" t="str">
            <v>Recoupment Academy</v>
          </cell>
        </row>
        <row r="120">
          <cell r="C120">
            <v>9352027</v>
          </cell>
          <cell r="D120" t="str">
            <v>Hillside Primary School</v>
          </cell>
          <cell r="E120" t="str">
            <v>Primary</v>
          </cell>
          <cell r="F120" t="str">
            <v>Recoupment Academy</v>
          </cell>
        </row>
        <row r="121">
          <cell r="C121">
            <v>9352029</v>
          </cell>
          <cell r="D121" t="str">
            <v>Tollgate Primary School</v>
          </cell>
          <cell r="E121" t="str">
            <v>Primary</v>
          </cell>
          <cell r="F121" t="str">
            <v>Recoupment Academy</v>
          </cell>
        </row>
        <row r="122">
          <cell r="C122">
            <v>9352030</v>
          </cell>
          <cell r="D122" t="str">
            <v>Wickhambrook Primary Academy</v>
          </cell>
          <cell r="E122" t="str">
            <v>Primary</v>
          </cell>
          <cell r="F122" t="str">
            <v>Recoupment Academy</v>
          </cell>
        </row>
        <row r="123">
          <cell r="C123">
            <v>9352031</v>
          </cell>
          <cell r="D123" t="str">
            <v>Woolpit Primary Academy</v>
          </cell>
          <cell r="E123" t="str">
            <v>Primary</v>
          </cell>
          <cell r="F123" t="str">
            <v>Recoupment Academy</v>
          </cell>
        </row>
        <row r="124">
          <cell r="C124">
            <v>9352036</v>
          </cell>
          <cell r="D124" t="str">
            <v>Place Farm Primary Academy</v>
          </cell>
          <cell r="E124" t="str">
            <v>Primary</v>
          </cell>
          <cell r="F124" t="str">
            <v>Recoupment Academy</v>
          </cell>
        </row>
        <row r="125">
          <cell r="C125">
            <v>9352040</v>
          </cell>
          <cell r="D125" t="str">
            <v>Burton End Primary Academy</v>
          </cell>
          <cell r="E125" t="str">
            <v>Primary</v>
          </cell>
          <cell r="F125" t="str">
            <v>Recoupment Academy</v>
          </cell>
        </row>
        <row r="126">
          <cell r="C126">
            <v>9352043</v>
          </cell>
          <cell r="D126" t="str">
            <v>Kessingland Church of England Primary Academy</v>
          </cell>
          <cell r="E126" t="str">
            <v>Primary</v>
          </cell>
          <cell r="F126" t="str">
            <v>Recoupment Academy</v>
          </cell>
        </row>
        <row r="127">
          <cell r="C127">
            <v>9352047</v>
          </cell>
          <cell r="D127" t="str">
            <v>Coupals Primary Academy</v>
          </cell>
          <cell r="E127" t="str">
            <v>Primary</v>
          </cell>
          <cell r="F127" t="str">
            <v>Recoupment Academy</v>
          </cell>
        </row>
        <row r="128">
          <cell r="C128">
            <v>9352048</v>
          </cell>
          <cell r="D128" t="str">
            <v>Castle Hill Infant School</v>
          </cell>
          <cell r="E128" t="str">
            <v>Primary</v>
          </cell>
          <cell r="F128" t="str">
            <v>Recoupment Academy</v>
          </cell>
        </row>
        <row r="129">
          <cell r="C129">
            <v>9352050</v>
          </cell>
          <cell r="D129" t="str">
            <v>Castle Hill Junior School</v>
          </cell>
          <cell r="E129" t="str">
            <v>Primary</v>
          </cell>
          <cell r="F129" t="str">
            <v>Recoupment Academy</v>
          </cell>
        </row>
        <row r="130">
          <cell r="C130">
            <v>9352051</v>
          </cell>
          <cell r="D130" t="str">
            <v>Glemsford Primary Academy</v>
          </cell>
          <cell r="E130" t="str">
            <v>Primary</v>
          </cell>
          <cell r="F130" t="str">
            <v>Recoupment Academy</v>
          </cell>
        </row>
        <row r="131">
          <cell r="C131">
            <v>9352052</v>
          </cell>
          <cell r="D131" t="str">
            <v>Reydon Primary School</v>
          </cell>
          <cell r="E131" t="str">
            <v>Primary</v>
          </cell>
          <cell r="F131" t="str">
            <v>Recoupment Academy</v>
          </cell>
        </row>
        <row r="132">
          <cell r="C132">
            <v>9352053</v>
          </cell>
          <cell r="D132" t="str">
            <v>Dell Primary School</v>
          </cell>
          <cell r="E132" t="str">
            <v>Primary</v>
          </cell>
          <cell r="F132" t="str">
            <v>Recoupment Academy</v>
          </cell>
        </row>
        <row r="133">
          <cell r="C133">
            <v>9352054</v>
          </cell>
          <cell r="D133" t="str">
            <v>Kedington Primary Academy</v>
          </cell>
          <cell r="E133" t="str">
            <v>Primary</v>
          </cell>
          <cell r="F133" t="str">
            <v>Recoupment Academy</v>
          </cell>
        </row>
        <row r="134">
          <cell r="C134">
            <v>9352056</v>
          </cell>
          <cell r="D134" t="str">
            <v>Phoenix St Peter Academy</v>
          </cell>
          <cell r="E134" t="str">
            <v>Primary</v>
          </cell>
          <cell r="F134" t="str">
            <v>Recoupment Academy</v>
          </cell>
        </row>
        <row r="135">
          <cell r="C135">
            <v>9352057</v>
          </cell>
          <cell r="D135" t="str">
            <v>St Margaret's Primary Academy</v>
          </cell>
          <cell r="E135" t="str">
            <v>Primary</v>
          </cell>
          <cell r="F135" t="str">
            <v>Recoupment Academy</v>
          </cell>
        </row>
        <row r="136">
          <cell r="C136">
            <v>9352058</v>
          </cell>
          <cell r="D136" t="str">
            <v>Aldeburgh Primary School</v>
          </cell>
          <cell r="E136" t="str">
            <v>Primary</v>
          </cell>
          <cell r="F136" t="str">
            <v>Recoupment Academy</v>
          </cell>
        </row>
        <row r="137">
          <cell r="C137">
            <v>9352059</v>
          </cell>
          <cell r="D137" t="str">
            <v>Sprites Primary Academy</v>
          </cell>
          <cell r="E137" t="str">
            <v>Primary</v>
          </cell>
          <cell r="F137" t="str">
            <v>Recoupment Academy</v>
          </cell>
        </row>
        <row r="138">
          <cell r="C138">
            <v>9352060</v>
          </cell>
          <cell r="D138" t="str">
            <v>Bacton Primary School</v>
          </cell>
          <cell r="E138" t="str">
            <v>Primary</v>
          </cell>
          <cell r="F138" t="str">
            <v>Recoupment Academy</v>
          </cell>
        </row>
        <row r="139">
          <cell r="C139">
            <v>9352063</v>
          </cell>
          <cell r="D139" t="str">
            <v>The Albert Pye Community Primary School</v>
          </cell>
          <cell r="E139" t="str">
            <v>Primary</v>
          </cell>
          <cell r="F139" t="str">
            <v>Recoupment Academy</v>
          </cell>
        </row>
        <row r="140">
          <cell r="C140">
            <v>9352064</v>
          </cell>
          <cell r="D140" t="str">
            <v>Ravensmere Infant School</v>
          </cell>
          <cell r="E140" t="str">
            <v>Primary</v>
          </cell>
          <cell r="F140" t="str">
            <v>Recoupment Academy</v>
          </cell>
        </row>
        <row r="141">
          <cell r="C141">
            <v>9352065</v>
          </cell>
          <cell r="D141" t="str">
            <v>Northfield St Nicholas Primary Academy</v>
          </cell>
          <cell r="E141" t="str">
            <v>Primary</v>
          </cell>
          <cell r="F141" t="str">
            <v>Recoupment Academy</v>
          </cell>
        </row>
        <row r="142">
          <cell r="C142">
            <v>9352067</v>
          </cell>
          <cell r="D142" t="str">
            <v>Bungay Primary School</v>
          </cell>
          <cell r="E142" t="str">
            <v>Primary</v>
          </cell>
          <cell r="F142" t="str">
            <v>Recoupment Academy</v>
          </cell>
        </row>
        <row r="143">
          <cell r="C143">
            <v>9352069</v>
          </cell>
          <cell r="D143" t="str">
            <v>Claydon Primary School</v>
          </cell>
          <cell r="E143" t="str">
            <v>Primary</v>
          </cell>
          <cell r="F143" t="str">
            <v>Recoupment Academy</v>
          </cell>
        </row>
        <row r="144">
          <cell r="C144">
            <v>9352070</v>
          </cell>
          <cell r="D144" t="str">
            <v>Combs Ford Primary School</v>
          </cell>
          <cell r="E144" t="str">
            <v>Primary</v>
          </cell>
          <cell r="F144" t="str">
            <v>Recoupment Academy</v>
          </cell>
        </row>
        <row r="145">
          <cell r="C145">
            <v>9352073</v>
          </cell>
          <cell r="D145" t="str">
            <v>Easton Primary School</v>
          </cell>
          <cell r="E145" t="str">
            <v>Primary</v>
          </cell>
          <cell r="F145" t="str">
            <v>Recoupment Academy</v>
          </cell>
        </row>
        <row r="146">
          <cell r="C146">
            <v>9352074</v>
          </cell>
          <cell r="D146" t="str">
            <v>SET Causton</v>
          </cell>
          <cell r="E146" t="str">
            <v>Primary</v>
          </cell>
          <cell r="F146" t="str">
            <v>Recoupment Academy</v>
          </cell>
        </row>
        <row r="147">
          <cell r="C147">
            <v>9352075</v>
          </cell>
          <cell r="D147" t="str">
            <v>SET Maidstone</v>
          </cell>
          <cell r="E147" t="str">
            <v>Primary</v>
          </cell>
          <cell r="F147" t="str">
            <v>Recoupment Academy</v>
          </cell>
        </row>
        <row r="148">
          <cell r="C148">
            <v>9352078</v>
          </cell>
          <cell r="D148" t="str">
            <v>Beccles Primary Academy</v>
          </cell>
          <cell r="E148" t="str">
            <v>Primary</v>
          </cell>
          <cell r="F148" t="str">
            <v>Recoupment Academy</v>
          </cell>
        </row>
        <row r="149">
          <cell r="C149">
            <v>9352080</v>
          </cell>
          <cell r="D149" t="str">
            <v>Edgar Sewter Community Primary School</v>
          </cell>
          <cell r="E149" t="str">
            <v>Primary</v>
          </cell>
          <cell r="F149" t="str">
            <v>Recoupment Academy</v>
          </cell>
        </row>
        <row r="150">
          <cell r="C150">
            <v>9352083</v>
          </cell>
          <cell r="D150" t="str">
            <v>Henley Primary School</v>
          </cell>
          <cell r="E150" t="str">
            <v>Primary</v>
          </cell>
          <cell r="F150" t="str">
            <v>Recoupment Academy</v>
          </cell>
        </row>
        <row r="151">
          <cell r="C151">
            <v>9352086</v>
          </cell>
          <cell r="D151" t="str">
            <v>Holton St Peter Community Primary School</v>
          </cell>
          <cell r="E151" t="str">
            <v>Primary</v>
          </cell>
          <cell r="F151" t="str">
            <v>Recoupment Academy</v>
          </cell>
        </row>
        <row r="152">
          <cell r="C152">
            <v>9352087</v>
          </cell>
          <cell r="D152" t="str">
            <v>St Edmund's Primary School</v>
          </cell>
          <cell r="E152" t="str">
            <v>Primary</v>
          </cell>
          <cell r="F152" t="str">
            <v>Recoupment Academy</v>
          </cell>
        </row>
        <row r="153">
          <cell r="C153">
            <v>9352088</v>
          </cell>
          <cell r="D153" t="str">
            <v>Ilketshall St Lawrence School</v>
          </cell>
          <cell r="E153" t="str">
            <v>Primary</v>
          </cell>
          <cell r="F153" t="str">
            <v>Recoupment Academy</v>
          </cell>
        </row>
        <row r="154">
          <cell r="C154">
            <v>9352090</v>
          </cell>
          <cell r="D154" t="str">
            <v>Martlesham Primary Academy</v>
          </cell>
          <cell r="E154" t="str">
            <v>Primary</v>
          </cell>
          <cell r="F154" t="str">
            <v>Recoupment Academy</v>
          </cell>
        </row>
        <row r="155">
          <cell r="C155">
            <v>9352091</v>
          </cell>
          <cell r="D155" t="str">
            <v>Leiston Primary School</v>
          </cell>
          <cell r="E155" t="str">
            <v>Primary</v>
          </cell>
          <cell r="F155" t="str">
            <v>Recoupment Academy</v>
          </cell>
        </row>
        <row r="156">
          <cell r="C156">
            <v>9352093</v>
          </cell>
          <cell r="D156" t="str">
            <v>St Christopher's CEVCP School</v>
          </cell>
          <cell r="E156" t="str">
            <v>Primary</v>
          </cell>
          <cell r="F156" t="str">
            <v>Recoupment Academy</v>
          </cell>
        </row>
        <row r="157">
          <cell r="C157">
            <v>9352096</v>
          </cell>
          <cell r="D157" t="str">
            <v>Mendham Primary School</v>
          </cell>
          <cell r="E157" t="str">
            <v>Primary</v>
          </cell>
          <cell r="F157" t="str">
            <v>Recoupment Academy</v>
          </cell>
        </row>
        <row r="158">
          <cell r="C158">
            <v>9352097</v>
          </cell>
          <cell r="D158" t="str">
            <v>Mendlesham Primary School</v>
          </cell>
          <cell r="E158" t="str">
            <v>Primary</v>
          </cell>
          <cell r="F158" t="str">
            <v>Recoupment Academy</v>
          </cell>
        </row>
        <row r="159">
          <cell r="C159">
            <v>9352098</v>
          </cell>
          <cell r="D159" t="str">
            <v>Middleton Community Primary School</v>
          </cell>
          <cell r="E159" t="str">
            <v>Primary</v>
          </cell>
          <cell r="F159" t="str">
            <v>Recoupment Academy</v>
          </cell>
        </row>
        <row r="160">
          <cell r="C160">
            <v>9352099</v>
          </cell>
          <cell r="D160" t="str">
            <v>Tudor Church of England Primary School, Sudbury</v>
          </cell>
          <cell r="E160" t="str">
            <v>Primary</v>
          </cell>
          <cell r="F160" t="str">
            <v>Recoupment Academy</v>
          </cell>
        </row>
        <row r="161">
          <cell r="C161">
            <v>9352100</v>
          </cell>
          <cell r="D161" t="str">
            <v>Occold Primary School</v>
          </cell>
          <cell r="E161" t="str">
            <v>Primary</v>
          </cell>
          <cell r="F161" t="str">
            <v>Recoupment Academy</v>
          </cell>
        </row>
        <row r="162">
          <cell r="C162">
            <v>9352103</v>
          </cell>
          <cell r="D162" t="str">
            <v>Great Heath Academy</v>
          </cell>
          <cell r="E162" t="str">
            <v>Primary</v>
          </cell>
          <cell r="F162" t="str">
            <v>Recoupment Academy</v>
          </cell>
        </row>
        <row r="163">
          <cell r="C163">
            <v>9352104</v>
          </cell>
          <cell r="D163" t="str">
            <v>Gunton Primary Academy</v>
          </cell>
          <cell r="E163" t="str">
            <v>Primary</v>
          </cell>
          <cell r="F163" t="str">
            <v>Recoupment Academy</v>
          </cell>
        </row>
        <row r="164">
          <cell r="C164">
            <v>9352105</v>
          </cell>
          <cell r="D164" t="str">
            <v>Ringshall School</v>
          </cell>
          <cell r="E164" t="str">
            <v>Primary</v>
          </cell>
          <cell r="F164" t="str">
            <v>Recoupment Academy</v>
          </cell>
        </row>
        <row r="165">
          <cell r="C165">
            <v>9352106</v>
          </cell>
          <cell r="D165" t="str">
            <v>Saxmundham Primary School</v>
          </cell>
          <cell r="E165" t="str">
            <v>Primary</v>
          </cell>
          <cell r="F165" t="str">
            <v>Recoupment Academy</v>
          </cell>
        </row>
        <row r="166">
          <cell r="C166">
            <v>9352109</v>
          </cell>
          <cell r="D166" t="str">
            <v>Somerleyton Primary School</v>
          </cell>
          <cell r="E166" t="str">
            <v>Primary</v>
          </cell>
          <cell r="F166" t="str">
            <v>Recoupment Academy</v>
          </cell>
        </row>
        <row r="167">
          <cell r="C167">
            <v>9352113</v>
          </cell>
          <cell r="D167" t="str">
            <v>Elm Tree Primary School</v>
          </cell>
          <cell r="E167" t="str">
            <v>Primary</v>
          </cell>
          <cell r="F167" t="str">
            <v>Recoupment Academy</v>
          </cell>
        </row>
        <row r="168">
          <cell r="C168">
            <v>9352114</v>
          </cell>
          <cell r="D168" t="str">
            <v>Freeman Community Primary School</v>
          </cell>
          <cell r="E168" t="str">
            <v>Primary</v>
          </cell>
          <cell r="F168" t="str">
            <v>Recoupment Academy</v>
          </cell>
        </row>
        <row r="169">
          <cell r="C169">
            <v>9352116</v>
          </cell>
          <cell r="D169" t="str">
            <v>St Edmund's Catholic Primary School</v>
          </cell>
          <cell r="E169" t="str">
            <v>Primary</v>
          </cell>
          <cell r="F169" t="str">
            <v>Recoupment Academy</v>
          </cell>
        </row>
        <row r="170">
          <cell r="C170">
            <v>9352120</v>
          </cell>
          <cell r="D170" t="str">
            <v>St Benet's Catholic Primary School</v>
          </cell>
          <cell r="E170" t="str">
            <v>Primary</v>
          </cell>
          <cell r="F170" t="str">
            <v>Recoupment Academy</v>
          </cell>
        </row>
        <row r="171">
          <cell r="C171">
            <v>9352122</v>
          </cell>
          <cell r="D171" t="str">
            <v>Wenhaston Primary School</v>
          </cell>
          <cell r="E171" t="str">
            <v>Primary</v>
          </cell>
          <cell r="F171" t="str">
            <v>Recoupment Academy</v>
          </cell>
        </row>
        <row r="172">
          <cell r="C172">
            <v>9352123</v>
          </cell>
          <cell r="D172" t="str">
            <v>Wickham Market Primary School</v>
          </cell>
          <cell r="E172" t="str">
            <v>Primary</v>
          </cell>
          <cell r="F172" t="str">
            <v>Recoupment Academy</v>
          </cell>
        </row>
        <row r="173">
          <cell r="C173">
            <v>9352126</v>
          </cell>
          <cell r="D173" t="str">
            <v>Wortham Primary School</v>
          </cell>
          <cell r="E173" t="str">
            <v>Primary</v>
          </cell>
          <cell r="F173" t="str">
            <v>Recoupment Academy</v>
          </cell>
        </row>
        <row r="174">
          <cell r="C174">
            <v>9352129</v>
          </cell>
          <cell r="D174" t="str">
            <v>Chilton Community Primary School</v>
          </cell>
          <cell r="E174" t="str">
            <v>Primary</v>
          </cell>
          <cell r="F174" t="str">
            <v>Recoupment Academy</v>
          </cell>
        </row>
        <row r="175">
          <cell r="C175">
            <v>9352133</v>
          </cell>
          <cell r="D175" t="str">
            <v>Brooklands Primary School</v>
          </cell>
          <cell r="E175" t="str">
            <v>Primary</v>
          </cell>
          <cell r="F175" t="str">
            <v>Recoupment Academy</v>
          </cell>
        </row>
        <row r="176">
          <cell r="C176">
            <v>9352136</v>
          </cell>
          <cell r="D176" t="str">
            <v>Coldfair Green Community Primary School</v>
          </cell>
          <cell r="E176" t="str">
            <v>Primary</v>
          </cell>
          <cell r="F176" t="str">
            <v>Recoupment Academy</v>
          </cell>
        </row>
        <row r="177">
          <cell r="C177">
            <v>9352138</v>
          </cell>
          <cell r="D177" t="str">
            <v>Abbot's Hall Community Primary School</v>
          </cell>
          <cell r="E177" t="str">
            <v>Primary</v>
          </cell>
          <cell r="F177" t="str">
            <v>Recoupment Academy</v>
          </cell>
        </row>
        <row r="178">
          <cell r="C178">
            <v>9352145</v>
          </cell>
          <cell r="D178" t="str">
            <v>Pakefield Primary School</v>
          </cell>
          <cell r="E178" t="str">
            <v>Primary</v>
          </cell>
          <cell r="F178" t="str">
            <v>Recoupment Academy</v>
          </cell>
        </row>
        <row r="179">
          <cell r="C179">
            <v>9352147</v>
          </cell>
          <cell r="D179" t="str">
            <v>Poplars Community Primary School</v>
          </cell>
          <cell r="E179" t="str">
            <v>Primary</v>
          </cell>
          <cell r="F179" t="str">
            <v>Recoupment Academy</v>
          </cell>
        </row>
        <row r="180">
          <cell r="C180">
            <v>9352150</v>
          </cell>
          <cell r="D180" t="str">
            <v>Bramfield Church of England Primary School</v>
          </cell>
          <cell r="E180" t="str">
            <v>Primary</v>
          </cell>
          <cell r="F180" t="str">
            <v>Recoupment Academy</v>
          </cell>
        </row>
        <row r="181">
          <cell r="C181">
            <v>9352152</v>
          </cell>
          <cell r="D181" t="str">
            <v>Woods Loke Primary School</v>
          </cell>
          <cell r="E181" t="str">
            <v>Primary</v>
          </cell>
          <cell r="F181" t="str">
            <v>Recoupment Academy</v>
          </cell>
        </row>
        <row r="182">
          <cell r="C182">
            <v>9352154</v>
          </cell>
          <cell r="D182" t="str">
            <v>Handford Hall Primary School</v>
          </cell>
          <cell r="E182" t="str">
            <v>Primary</v>
          </cell>
          <cell r="F182" t="str">
            <v>Recoupment Academy</v>
          </cell>
        </row>
        <row r="183">
          <cell r="C183">
            <v>9352155</v>
          </cell>
          <cell r="D183" t="str">
            <v>Long Melford Church of England Primary School</v>
          </cell>
          <cell r="E183" t="str">
            <v>Primary</v>
          </cell>
          <cell r="F183" t="str">
            <v>Recoupment Academy</v>
          </cell>
        </row>
        <row r="184">
          <cell r="C184">
            <v>9352158</v>
          </cell>
          <cell r="D184" t="str">
            <v>St Helen's Primary School</v>
          </cell>
          <cell r="E184" t="str">
            <v>Primary</v>
          </cell>
          <cell r="F184" t="str">
            <v>Recoupment Academy</v>
          </cell>
        </row>
        <row r="185">
          <cell r="C185">
            <v>9352159</v>
          </cell>
          <cell r="D185" t="str">
            <v>Cliff Lane Primary School</v>
          </cell>
          <cell r="E185" t="str">
            <v>Primary</v>
          </cell>
          <cell r="F185" t="str">
            <v>Recoupment Academy</v>
          </cell>
        </row>
        <row r="186">
          <cell r="C186">
            <v>9352167</v>
          </cell>
          <cell r="D186" t="str">
            <v>Rose Hill Primary</v>
          </cell>
          <cell r="E186" t="str">
            <v>Primary</v>
          </cell>
          <cell r="F186" t="str">
            <v>Recoupment Academy</v>
          </cell>
        </row>
        <row r="187">
          <cell r="C187">
            <v>9352171</v>
          </cell>
          <cell r="D187" t="str">
            <v>Springfield Junior School</v>
          </cell>
          <cell r="E187" t="str">
            <v>Primary</v>
          </cell>
          <cell r="F187" t="str">
            <v>Recoupment Academy</v>
          </cell>
        </row>
        <row r="188">
          <cell r="C188">
            <v>9352172</v>
          </cell>
          <cell r="D188" t="str">
            <v>Springfield Infant School and Nursery</v>
          </cell>
          <cell r="E188" t="str">
            <v>Primary</v>
          </cell>
          <cell r="F188" t="str">
            <v>Recoupment Academy</v>
          </cell>
        </row>
        <row r="189">
          <cell r="C189">
            <v>9352185</v>
          </cell>
          <cell r="D189" t="str">
            <v>The Willows Primary School</v>
          </cell>
          <cell r="E189" t="str">
            <v>Primary</v>
          </cell>
          <cell r="F189" t="str">
            <v>Recoupment Academy</v>
          </cell>
        </row>
        <row r="190">
          <cell r="C190">
            <v>9352186</v>
          </cell>
          <cell r="D190" t="str">
            <v>Halifax Primary School</v>
          </cell>
          <cell r="E190" t="str">
            <v>Primary</v>
          </cell>
          <cell r="F190" t="str">
            <v>Recoupment Academy</v>
          </cell>
        </row>
        <row r="191">
          <cell r="C191">
            <v>9352187</v>
          </cell>
          <cell r="D191" t="str">
            <v>Eyke Church of England Primary School</v>
          </cell>
          <cell r="E191" t="str">
            <v>Primary</v>
          </cell>
          <cell r="F191" t="str">
            <v>Recoupment Academy</v>
          </cell>
        </row>
        <row r="192">
          <cell r="C192">
            <v>9352188</v>
          </cell>
          <cell r="D192" t="str">
            <v>Murrayfield Primary - A Paradigm Academy</v>
          </cell>
          <cell r="E192" t="str">
            <v>Primary</v>
          </cell>
          <cell r="F192" t="str">
            <v>Recoupment Academy</v>
          </cell>
        </row>
        <row r="193">
          <cell r="C193">
            <v>9352189</v>
          </cell>
          <cell r="D193" t="str">
            <v>The Limes Primary Academy</v>
          </cell>
          <cell r="E193" t="str">
            <v>Primary</v>
          </cell>
          <cell r="F193" t="str">
            <v>Recoupment Academy</v>
          </cell>
        </row>
        <row r="194">
          <cell r="C194">
            <v>9352194</v>
          </cell>
          <cell r="D194" t="str">
            <v>Broke Hall Community Primary School</v>
          </cell>
          <cell r="E194" t="str">
            <v>Primary</v>
          </cell>
          <cell r="F194" t="str">
            <v>Recoupment Academy</v>
          </cell>
        </row>
        <row r="195">
          <cell r="C195">
            <v>9352197</v>
          </cell>
          <cell r="D195" t="str">
            <v>Yoxford &amp; Peasenhall Primary Academy</v>
          </cell>
          <cell r="E195" t="str">
            <v>Primary</v>
          </cell>
          <cell r="F195" t="str">
            <v>Recoupment Academy</v>
          </cell>
        </row>
        <row r="196">
          <cell r="C196">
            <v>9352198</v>
          </cell>
          <cell r="D196" t="str">
            <v>Woodhall Primary School</v>
          </cell>
          <cell r="E196" t="str">
            <v>Primary</v>
          </cell>
          <cell r="F196" t="str">
            <v>Recoupment Academy</v>
          </cell>
        </row>
        <row r="197">
          <cell r="C197">
            <v>9352199</v>
          </cell>
          <cell r="D197" t="str">
            <v>Houldsworth Valley Primary Academy</v>
          </cell>
          <cell r="E197" t="str">
            <v>Primary</v>
          </cell>
          <cell r="F197" t="str">
            <v>Recoupment Academy</v>
          </cell>
        </row>
        <row r="198">
          <cell r="C198">
            <v>9352200</v>
          </cell>
          <cell r="D198" t="str">
            <v>Beck Row Primary Academy</v>
          </cell>
          <cell r="E198" t="str">
            <v>Primary</v>
          </cell>
          <cell r="F198" t="str">
            <v>Recoupment Academy</v>
          </cell>
        </row>
        <row r="199">
          <cell r="C199">
            <v>9352201</v>
          </cell>
          <cell r="D199" t="str">
            <v>Clements Primary Academy</v>
          </cell>
          <cell r="E199" t="str">
            <v>Primary</v>
          </cell>
          <cell r="F199" t="str">
            <v>Recoupment Academy</v>
          </cell>
        </row>
        <row r="200">
          <cell r="C200">
            <v>9352202</v>
          </cell>
          <cell r="D200" t="str">
            <v>Clare Community Primary School</v>
          </cell>
          <cell r="E200" t="str">
            <v>Primary</v>
          </cell>
          <cell r="F200" t="str">
            <v>Recoupment Academy</v>
          </cell>
        </row>
        <row r="201">
          <cell r="C201">
            <v>9352203</v>
          </cell>
          <cell r="D201" t="str">
            <v>Chelmondiston Church of England Primary School</v>
          </cell>
          <cell r="E201" t="str">
            <v>Primary</v>
          </cell>
          <cell r="F201" t="str">
            <v>Recoupment Academy</v>
          </cell>
        </row>
        <row r="202">
          <cell r="C202">
            <v>9352204</v>
          </cell>
          <cell r="D202" t="str">
            <v>Hartest Church of England Primary School</v>
          </cell>
          <cell r="E202" t="str">
            <v>Primary</v>
          </cell>
          <cell r="F202" t="str">
            <v>Recoupment Academy</v>
          </cell>
        </row>
        <row r="203">
          <cell r="C203">
            <v>9352205</v>
          </cell>
          <cell r="D203" t="str">
            <v>Stoke-by-Nayland Church of England Primary School</v>
          </cell>
          <cell r="E203" t="str">
            <v>Primary</v>
          </cell>
          <cell r="F203" t="str">
            <v>Recoupment Academy</v>
          </cell>
        </row>
        <row r="204">
          <cell r="C204">
            <v>9352206</v>
          </cell>
          <cell r="D204" t="str">
            <v>Southwold Primary School</v>
          </cell>
          <cell r="E204" t="str">
            <v>Primary</v>
          </cell>
          <cell r="F204" t="str">
            <v>Recoupment Academy</v>
          </cell>
        </row>
        <row r="205">
          <cell r="C205">
            <v>9352207</v>
          </cell>
          <cell r="D205" t="str">
            <v>Brampton Church of England Primary School</v>
          </cell>
          <cell r="E205" t="str">
            <v>Primary</v>
          </cell>
          <cell r="F205" t="str">
            <v>Recoupment Academy</v>
          </cell>
        </row>
        <row r="206">
          <cell r="C206">
            <v>9352208</v>
          </cell>
          <cell r="D206" t="str">
            <v>Barnby and North Cove Community Primary School</v>
          </cell>
          <cell r="E206" t="str">
            <v>Primary</v>
          </cell>
          <cell r="F206" t="str">
            <v>Recoupment Academy</v>
          </cell>
        </row>
        <row r="207">
          <cell r="C207">
            <v>9352209</v>
          </cell>
          <cell r="D207" t="str">
            <v>Wells Hall Primary School</v>
          </cell>
          <cell r="E207" t="str">
            <v>Primary</v>
          </cell>
          <cell r="F207" t="str">
            <v>Recoupment Academy</v>
          </cell>
        </row>
        <row r="208">
          <cell r="C208">
            <v>9352210</v>
          </cell>
          <cell r="D208" t="str">
            <v>The Pines</v>
          </cell>
          <cell r="E208" t="str">
            <v>Primary</v>
          </cell>
          <cell r="F208" t="str">
            <v>Recoupment Academy</v>
          </cell>
        </row>
        <row r="209">
          <cell r="C209">
            <v>9352211</v>
          </cell>
          <cell r="D209" t="str">
            <v>Piper's Vale Primary - A Paradigm Academy</v>
          </cell>
          <cell r="E209" t="str">
            <v>Primary</v>
          </cell>
          <cell r="F209" t="str">
            <v>Recoupment Academy</v>
          </cell>
        </row>
        <row r="210">
          <cell r="C210">
            <v>9352212</v>
          </cell>
          <cell r="D210" t="str">
            <v>Ixworth Church of England Primary School</v>
          </cell>
          <cell r="E210" t="str">
            <v>Primary</v>
          </cell>
          <cell r="F210" t="str">
            <v>Recoupment Academy</v>
          </cell>
        </row>
        <row r="211">
          <cell r="C211">
            <v>9352213</v>
          </cell>
          <cell r="D211" t="str">
            <v>Rougham Church of England Primary School</v>
          </cell>
          <cell r="E211" t="str">
            <v>Primary</v>
          </cell>
          <cell r="F211" t="str">
            <v>Recoupment Academy</v>
          </cell>
        </row>
        <row r="212">
          <cell r="C212">
            <v>9352214</v>
          </cell>
          <cell r="D212" t="str">
            <v>Glade Academy</v>
          </cell>
          <cell r="E212" t="str">
            <v>Primary</v>
          </cell>
          <cell r="F212" t="str">
            <v>Recoupment Academy</v>
          </cell>
        </row>
        <row r="213">
          <cell r="C213">
            <v>9352215</v>
          </cell>
          <cell r="D213" t="str">
            <v>Roman Hill Primary School</v>
          </cell>
          <cell r="E213" t="str">
            <v>Primary</v>
          </cell>
          <cell r="F213" t="str">
            <v>Recoupment Academy</v>
          </cell>
        </row>
        <row r="214">
          <cell r="C214">
            <v>9352216</v>
          </cell>
          <cell r="D214" t="str">
            <v>West Row Academy</v>
          </cell>
          <cell r="E214" t="str">
            <v>Primary</v>
          </cell>
          <cell r="F214" t="str">
            <v>Recoupment Academy</v>
          </cell>
        </row>
        <row r="215">
          <cell r="C215">
            <v>9352217</v>
          </cell>
          <cell r="D215" t="str">
            <v>Morland Church of England Primary School</v>
          </cell>
          <cell r="E215" t="str">
            <v>Primary</v>
          </cell>
          <cell r="F215" t="str">
            <v>Recoupment Academy</v>
          </cell>
        </row>
        <row r="216">
          <cell r="C216">
            <v>9352220</v>
          </cell>
          <cell r="D216" t="str">
            <v>Abbots Green Primary Academy</v>
          </cell>
          <cell r="E216" t="str">
            <v>Primary</v>
          </cell>
          <cell r="F216" t="str">
            <v>Recoupment Academy</v>
          </cell>
        </row>
        <row r="217">
          <cell r="C217">
            <v>9352221</v>
          </cell>
          <cell r="D217" t="str">
            <v>Stutton Church of England Primary School</v>
          </cell>
          <cell r="E217" t="str">
            <v>Primary</v>
          </cell>
          <cell r="F217" t="str">
            <v>Recoupment Academy</v>
          </cell>
        </row>
        <row r="218">
          <cell r="C218">
            <v>9352222</v>
          </cell>
          <cell r="D218" t="str">
            <v>All Saints Church of England Primary School, Newmarket</v>
          </cell>
          <cell r="E218" t="str">
            <v>Primary</v>
          </cell>
          <cell r="F218" t="str">
            <v>Recoupment Academy</v>
          </cell>
        </row>
        <row r="219">
          <cell r="C219">
            <v>9352223</v>
          </cell>
          <cell r="D219" t="str">
            <v>Shotley Community Primary School</v>
          </cell>
          <cell r="E219" t="str">
            <v>Primary</v>
          </cell>
          <cell r="F219" t="str">
            <v>Recoupment Academy</v>
          </cell>
        </row>
        <row r="220">
          <cell r="C220">
            <v>9352224</v>
          </cell>
          <cell r="D220" t="str">
            <v>Howard Primary School</v>
          </cell>
          <cell r="E220" t="str">
            <v>Primary</v>
          </cell>
          <cell r="F220" t="str">
            <v>Recoupment Academy</v>
          </cell>
        </row>
        <row r="221">
          <cell r="C221">
            <v>9352225</v>
          </cell>
          <cell r="D221" t="str">
            <v>Britannia Primary School and Nursery</v>
          </cell>
          <cell r="E221" t="str">
            <v>Primary</v>
          </cell>
          <cell r="F221" t="str">
            <v>Recoupment Academy</v>
          </cell>
        </row>
        <row r="222">
          <cell r="C222">
            <v>9352226</v>
          </cell>
          <cell r="D222" t="str">
            <v>Grange Community Primary School</v>
          </cell>
          <cell r="E222" t="str">
            <v>Primary</v>
          </cell>
          <cell r="F222" t="str">
            <v>Recoupment Academy</v>
          </cell>
        </row>
        <row r="223">
          <cell r="C223">
            <v>9352228</v>
          </cell>
          <cell r="D223" t="str">
            <v>Helmingham Primary School and Nursery</v>
          </cell>
          <cell r="E223" t="str">
            <v>Primary</v>
          </cell>
          <cell r="F223" t="str">
            <v>Recoupment Academy</v>
          </cell>
        </row>
        <row r="224">
          <cell r="C224">
            <v>9352229</v>
          </cell>
          <cell r="D224" t="str">
            <v>Great Whelnetham Church of England Primary School</v>
          </cell>
          <cell r="E224" t="str">
            <v>Primary</v>
          </cell>
          <cell r="F224" t="str">
            <v>Recoupment Academy</v>
          </cell>
        </row>
        <row r="225">
          <cell r="C225">
            <v>9352916</v>
          </cell>
          <cell r="D225" t="str">
            <v>Bosmere Community Primary School</v>
          </cell>
          <cell r="E225" t="str">
            <v>Primary</v>
          </cell>
          <cell r="F225" t="str">
            <v>Recoupment Academy</v>
          </cell>
        </row>
        <row r="226">
          <cell r="C226">
            <v>9352927</v>
          </cell>
          <cell r="D226" t="str">
            <v>The Beeches Community Primary Schools (Formerly Whitton Community Primary School)</v>
          </cell>
          <cell r="E226" t="str">
            <v>Primary</v>
          </cell>
          <cell r="F226" t="str">
            <v>Recoupment Academy</v>
          </cell>
        </row>
        <row r="227">
          <cell r="C227">
            <v>9353002</v>
          </cell>
          <cell r="D227" t="str">
            <v>Bardwell Church of England Primary School</v>
          </cell>
          <cell r="E227" t="str">
            <v>Primary</v>
          </cell>
          <cell r="F227" t="str">
            <v>Recoupment Academy</v>
          </cell>
        </row>
        <row r="228">
          <cell r="C228">
            <v>9353025</v>
          </cell>
          <cell r="D228" t="str">
            <v>Great Barton Church of England Primary Academy</v>
          </cell>
          <cell r="E228" t="str">
            <v>Primary</v>
          </cell>
          <cell r="F228" t="str">
            <v>Recoupment Academy</v>
          </cell>
        </row>
        <row r="229">
          <cell r="C229">
            <v>9353054</v>
          </cell>
          <cell r="D229" t="str">
            <v>Rattlesden Church of England Primary Academy</v>
          </cell>
          <cell r="E229" t="str">
            <v>Primary</v>
          </cell>
          <cell r="F229" t="str">
            <v>Recoupment Academy</v>
          </cell>
        </row>
        <row r="230">
          <cell r="C230">
            <v>9353062</v>
          </cell>
          <cell r="D230" t="str">
            <v>Thurston Church of England Primary Academy</v>
          </cell>
          <cell r="E230" t="str">
            <v>Primary</v>
          </cell>
          <cell r="F230" t="str">
            <v>Recoupment Academy</v>
          </cell>
        </row>
        <row r="231">
          <cell r="C231">
            <v>9353081</v>
          </cell>
          <cell r="D231" t="str">
            <v>Charsfield Church of England Primary School</v>
          </cell>
          <cell r="E231" t="str">
            <v>Primary</v>
          </cell>
          <cell r="F231" t="str">
            <v>Recoupment Academy</v>
          </cell>
        </row>
        <row r="232">
          <cell r="C232">
            <v>9353084</v>
          </cell>
          <cell r="D232" t="str">
            <v>Dennington Church of England Primary School</v>
          </cell>
          <cell r="E232" t="str">
            <v>Primary</v>
          </cell>
          <cell r="F232" t="str">
            <v>Recoupment Academy</v>
          </cell>
        </row>
        <row r="233">
          <cell r="C233">
            <v>9353089</v>
          </cell>
          <cell r="D233" t="str">
            <v>Fressingfield Church of England Primary School</v>
          </cell>
          <cell r="E233" t="str">
            <v>Primary</v>
          </cell>
          <cell r="F233" t="str">
            <v>Recoupment Academy</v>
          </cell>
        </row>
        <row r="234">
          <cell r="C234">
            <v>9353091</v>
          </cell>
          <cell r="D234" t="str">
            <v>Crawford's Church of England Primary School</v>
          </cell>
          <cell r="E234" t="str">
            <v>Primary</v>
          </cell>
          <cell r="F234" t="str">
            <v>Recoupment Academy</v>
          </cell>
        </row>
        <row r="235">
          <cell r="C235">
            <v>9353092</v>
          </cell>
          <cell r="D235" t="str">
            <v>Hintlesham and Chattisham Church of England  Primary School</v>
          </cell>
          <cell r="E235" t="str">
            <v>Primary</v>
          </cell>
          <cell r="F235" t="str">
            <v>Recoupment Academy</v>
          </cell>
        </row>
        <row r="236">
          <cell r="C236">
            <v>9353096</v>
          </cell>
          <cell r="D236" t="str">
            <v>Mellis Church of England Primary School</v>
          </cell>
          <cell r="E236" t="str">
            <v>Primary</v>
          </cell>
          <cell r="F236" t="str">
            <v>Recoupment Academy</v>
          </cell>
        </row>
        <row r="237">
          <cell r="C237">
            <v>9353097</v>
          </cell>
          <cell r="D237" t="str">
            <v>Nacton Church of England Primary School</v>
          </cell>
          <cell r="E237" t="str">
            <v>Primary</v>
          </cell>
          <cell r="F237" t="str">
            <v>Recoupment Academy</v>
          </cell>
        </row>
        <row r="238">
          <cell r="C238">
            <v>9353098</v>
          </cell>
          <cell r="D238" t="str">
            <v>Old Newton Church of England  Primary School</v>
          </cell>
          <cell r="E238" t="str">
            <v>Primary</v>
          </cell>
          <cell r="F238" t="str">
            <v>Recoupment Academy</v>
          </cell>
        </row>
        <row r="239">
          <cell r="C239">
            <v>9353099</v>
          </cell>
          <cell r="D239" t="str">
            <v>Palgrave Church of England Primary School</v>
          </cell>
          <cell r="E239" t="str">
            <v>Primary</v>
          </cell>
          <cell r="F239" t="str">
            <v>Recoupment Academy</v>
          </cell>
        </row>
        <row r="240">
          <cell r="C240">
            <v>9353101</v>
          </cell>
          <cell r="D240" t="str">
            <v>Ringsfield Church of England Primary School</v>
          </cell>
          <cell r="E240" t="str">
            <v>Primary</v>
          </cell>
          <cell r="F240" t="str">
            <v>Recoupment Academy</v>
          </cell>
        </row>
        <row r="241">
          <cell r="C241">
            <v>9353102</v>
          </cell>
          <cell r="D241" t="str">
            <v>Stradbroke Church of England Primary School</v>
          </cell>
          <cell r="E241" t="str">
            <v>Primary</v>
          </cell>
          <cell r="F241" t="str">
            <v>Recoupment Academy</v>
          </cell>
        </row>
        <row r="242">
          <cell r="C242">
            <v>9353108</v>
          </cell>
          <cell r="D242" t="str">
            <v>Wetheringsett Church of England Primary School</v>
          </cell>
          <cell r="E242" t="str">
            <v>Primary</v>
          </cell>
          <cell r="F242" t="str">
            <v>Recoupment Academy</v>
          </cell>
        </row>
        <row r="243">
          <cell r="C243">
            <v>9353115</v>
          </cell>
          <cell r="D243" t="str">
            <v>Sproughton Church of England Primary School</v>
          </cell>
          <cell r="E243" t="str">
            <v>Primary</v>
          </cell>
          <cell r="F243" t="str">
            <v>Recoupment Academy</v>
          </cell>
        </row>
        <row r="244">
          <cell r="C244">
            <v>9353116</v>
          </cell>
          <cell r="D244" t="str">
            <v>Gislingham Church of England Primary School</v>
          </cell>
          <cell r="E244" t="str">
            <v>Primary</v>
          </cell>
          <cell r="F244" t="str">
            <v>Recoupment Academy</v>
          </cell>
        </row>
        <row r="245">
          <cell r="C245">
            <v>9353302</v>
          </cell>
          <cell r="D245" t="str">
            <v>St Mary's Church of England Primary School, Hadleigh</v>
          </cell>
          <cell r="E245" t="str">
            <v>Primary</v>
          </cell>
          <cell r="F245" t="str">
            <v>Recoupment Academy</v>
          </cell>
        </row>
        <row r="246">
          <cell r="C246">
            <v>9353312</v>
          </cell>
          <cell r="D246" t="str">
            <v>Elveden Church of England Primary Academy</v>
          </cell>
          <cell r="E246" t="str">
            <v>Primary</v>
          </cell>
          <cell r="F246" t="str">
            <v>Recoupment Academy</v>
          </cell>
        </row>
        <row r="247">
          <cell r="C247">
            <v>9353314</v>
          </cell>
          <cell r="D247" t="str">
            <v>St Mary's Church of England Academy</v>
          </cell>
          <cell r="E247" t="str">
            <v>Primary</v>
          </cell>
          <cell r="F247" t="str">
            <v>Recoupment Academy</v>
          </cell>
        </row>
        <row r="248">
          <cell r="C248">
            <v>9353318</v>
          </cell>
          <cell r="D248" t="str">
            <v>St Louis Catholic Academy</v>
          </cell>
          <cell r="E248" t="str">
            <v>Primary</v>
          </cell>
          <cell r="F248" t="str">
            <v>Recoupment Academy</v>
          </cell>
        </row>
        <row r="249">
          <cell r="C249">
            <v>9353320</v>
          </cell>
          <cell r="D249" t="str">
            <v>St Felix Roman Catholic Primary School, Haverhill</v>
          </cell>
          <cell r="E249" t="str">
            <v>Primary</v>
          </cell>
          <cell r="F249" t="str">
            <v>Recoupment Academy</v>
          </cell>
        </row>
        <row r="250">
          <cell r="C250">
            <v>9353323</v>
          </cell>
          <cell r="D250" t="str">
            <v>St Peter and St Paul Church of England Primary School, Eye</v>
          </cell>
          <cell r="E250" t="str">
            <v>Primary</v>
          </cell>
          <cell r="F250" t="str">
            <v>Recoupment Academy</v>
          </cell>
        </row>
        <row r="251">
          <cell r="C251">
            <v>9353328</v>
          </cell>
          <cell r="D251" t="str">
            <v>St Mary's Church of England Primary School, Woodbridge</v>
          </cell>
          <cell r="E251" t="str">
            <v>Primary</v>
          </cell>
          <cell r="F251" t="str">
            <v>Recoupment Academy</v>
          </cell>
        </row>
        <row r="252">
          <cell r="C252">
            <v>9353331</v>
          </cell>
          <cell r="D252" t="str">
            <v>All Saints Church of England Primary School, Laxfield</v>
          </cell>
          <cell r="E252" t="str">
            <v>Primary</v>
          </cell>
          <cell r="F252" t="str">
            <v>Recoupment Academy</v>
          </cell>
        </row>
        <row r="253">
          <cell r="C253">
            <v>9353335</v>
          </cell>
          <cell r="D253" t="str">
            <v>St Mary's Roman Catholic Primary School</v>
          </cell>
          <cell r="E253" t="str">
            <v>Primary</v>
          </cell>
          <cell r="F253" t="str">
            <v>Recoupment Academy</v>
          </cell>
        </row>
        <row r="254">
          <cell r="C254">
            <v>9353339</v>
          </cell>
          <cell r="D254" t="str">
            <v>St Matthew's Church of England Primary School, Ipswich</v>
          </cell>
          <cell r="E254" t="str">
            <v>Primary</v>
          </cell>
          <cell r="F254" t="str">
            <v>Recoupment Academy</v>
          </cell>
        </row>
        <row r="255">
          <cell r="C255">
            <v>9353340</v>
          </cell>
          <cell r="D255" t="str">
            <v>St Mary's Catholic Primary School, Ipswich</v>
          </cell>
          <cell r="E255" t="str">
            <v>Primary</v>
          </cell>
          <cell r="F255" t="str">
            <v>Recoupment Academy</v>
          </cell>
        </row>
        <row r="256">
          <cell r="C256">
            <v>9353341</v>
          </cell>
          <cell r="D256" t="str">
            <v>St Pancras Catholic Primary School</v>
          </cell>
          <cell r="E256" t="str">
            <v>Primary</v>
          </cell>
          <cell r="F256" t="str">
            <v>Recoupment Academy</v>
          </cell>
        </row>
        <row r="257">
          <cell r="C257">
            <v>9353344</v>
          </cell>
          <cell r="D257" t="str">
            <v>The Oaks Primary School</v>
          </cell>
          <cell r="E257" t="str">
            <v>Primary</v>
          </cell>
          <cell r="F257" t="str">
            <v>Recoupment Academy</v>
          </cell>
        </row>
        <row r="258">
          <cell r="C258">
            <v>9353345</v>
          </cell>
          <cell r="D258" t="str">
            <v>Cedars Park Community Primary School</v>
          </cell>
          <cell r="E258" t="str">
            <v>Primary</v>
          </cell>
          <cell r="F258" t="str">
            <v>Recoupment Academy</v>
          </cell>
        </row>
        <row r="259">
          <cell r="C259">
            <v>9353346</v>
          </cell>
          <cell r="D259" t="str">
            <v>Rendlesham Primary School</v>
          </cell>
          <cell r="E259" t="str">
            <v>Primary</v>
          </cell>
          <cell r="F259" t="str">
            <v>Recoupment Academy</v>
          </cell>
        </row>
        <row r="260">
          <cell r="C260">
            <v>9354029</v>
          </cell>
          <cell r="D260" t="str">
            <v>Horringer Court Middle School</v>
          </cell>
          <cell r="E260" t="str">
            <v>Middle-deemed Secondary</v>
          </cell>
          <cell r="F260" t="str">
            <v>Recoupment Academy</v>
          </cell>
        </row>
        <row r="261">
          <cell r="C261">
            <v>9354030</v>
          </cell>
          <cell r="D261" t="str">
            <v>Westley Middle School</v>
          </cell>
          <cell r="E261" t="str">
            <v>Middle-deemed Secondary</v>
          </cell>
          <cell r="F261" t="str">
            <v>Recoupment Academy</v>
          </cell>
        </row>
        <row r="262">
          <cell r="C262">
            <v>9354000</v>
          </cell>
          <cell r="D262" t="str">
            <v>Bury St Edmunds County Upper School</v>
          </cell>
          <cell r="E262" t="str">
            <v>Secondary</v>
          </cell>
          <cell r="F262" t="str">
            <v>Recoupment Academy</v>
          </cell>
        </row>
        <row r="263">
          <cell r="C263">
            <v>9354001</v>
          </cell>
          <cell r="D263" t="str">
            <v>Stour Valley Community School</v>
          </cell>
          <cell r="E263" t="str">
            <v>Secondary</v>
          </cell>
          <cell r="F263" t="str">
            <v>Recoupment Academy</v>
          </cell>
        </row>
        <row r="264">
          <cell r="C264">
            <v>9354002</v>
          </cell>
          <cell r="D264" t="str">
            <v>East Point Academy</v>
          </cell>
          <cell r="E264" t="str">
            <v>Secondary</v>
          </cell>
          <cell r="F264" t="str">
            <v>Recoupment Academy</v>
          </cell>
        </row>
        <row r="265">
          <cell r="C265">
            <v>9354003</v>
          </cell>
          <cell r="D265" t="str">
            <v>Felixstowe School</v>
          </cell>
          <cell r="E265" t="str">
            <v>Secondary</v>
          </cell>
          <cell r="F265" t="str">
            <v>Recoupment Academy</v>
          </cell>
        </row>
        <row r="266">
          <cell r="C266">
            <v>9354004</v>
          </cell>
          <cell r="D266" t="str">
            <v>Castle Manor Academy</v>
          </cell>
          <cell r="E266" t="str">
            <v>Secondary</v>
          </cell>
          <cell r="F266" t="str">
            <v>Recoupment Academy</v>
          </cell>
        </row>
        <row r="267">
          <cell r="C267">
            <v>9354006</v>
          </cell>
          <cell r="D267" t="str">
            <v>Ormiston Endeavour Academy</v>
          </cell>
          <cell r="E267" t="str">
            <v>Secondary</v>
          </cell>
          <cell r="F267" t="str">
            <v>Recoupment Academy</v>
          </cell>
        </row>
        <row r="268">
          <cell r="C268">
            <v>9354007</v>
          </cell>
          <cell r="D268" t="str">
            <v>Chantry Academy</v>
          </cell>
          <cell r="E268" t="str">
            <v>Secondary</v>
          </cell>
          <cell r="F268" t="str">
            <v>Recoupment Academy</v>
          </cell>
        </row>
        <row r="269">
          <cell r="C269">
            <v>9354008</v>
          </cell>
          <cell r="D269" t="str">
            <v>Ormiston Sudbury Academy</v>
          </cell>
          <cell r="E269" t="str">
            <v>Secondary</v>
          </cell>
          <cell r="F269" t="str">
            <v>Recoupment Academy</v>
          </cell>
        </row>
        <row r="270">
          <cell r="C270">
            <v>9354009</v>
          </cell>
          <cell r="D270" t="str">
            <v>IES Breckland</v>
          </cell>
          <cell r="E270" t="str">
            <v>Secondary</v>
          </cell>
          <cell r="F270" t="str">
            <v>Recoupment Academy</v>
          </cell>
        </row>
        <row r="271">
          <cell r="C271">
            <v>9354010</v>
          </cell>
          <cell r="D271" t="str">
            <v>Set Saxmundham School</v>
          </cell>
          <cell r="E271" t="str">
            <v>Secondary</v>
          </cell>
          <cell r="F271" t="str">
            <v>Recoupment Academy</v>
          </cell>
        </row>
        <row r="272">
          <cell r="C272">
            <v>9354016</v>
          </cell>
          <cell r="D272" t="str">
            <v>Set Beccles School</v>
          </cell>
          <cell r="E272" t="str">
            <v>Secondary</v>
          </cell>
          <cell r="F272" t="str">
            <v>Recoupment Academy</v>
          </cell>
        </row>
        <row r="273">
          <cell r="C273">
            <v>9354017</v>
          </cell>
          <cell r="D273" t="str">
            <v>Hadleigh High School</v>
          </cell>
          <cell r="E273" t="str">
            <v>Secondary</v>
          </cell>
          <cell r="F273" t="str">
            <v>Recoupment Academy</v>
          </cell>
        </row>
        <row r="274">
          <cell r="C274">
            <v>9354019</v>
          </cell>
          <cell r="D274" t="str">
            <v>Thomas Gainsborough School</v>
          </cell>
          <cell r="E274" t="str">
            <v>Secondary</v>
          </cell>
          <cell r="F274" t="str">
            <v>Recoupment Academy</v>
          </cell>
        </row>
        <row r="275">
          <cell r="C275">
            <v>9354032</v>
          </cell>
          <cell r="D275" t="str">
            <v>Ormiston Denes Academy</v>
          </cell>
          <cell r="E275" t="str">
            <v>Secondary</v>
          </cell>
          <cell r="F275" t="str">
            <v>Recoupment Academy</v>
          </cell>
        </row>
        <row r="276">
          <cell r="C276">
            <v>9354033</v>
          </cell>
          <cell r="D276" t="str">
            <v>Mildenhall College Academy</v>
          </cell>
          <cell r="E276" t="str">
            <v>Secondary</v>
          </cell>
          <cell r="F276" t="str">
            <v>Recoupment Academy</v>
          </cell>
        </row>
        <row r="277">
          <cell r="C277">
            <v>9354034</v>
          </cell>
          <cell r="D277" t="str">
            <v>Stoke High School - Ormiston Academy</v>
          </cell>
          <cell r="E277" t="str">
            <v>Secondary</v>
          </cell>
          <cell r="F277" t="str">
            <v>Recoupment Academy</v>
          </cell>
        </row>
        <row r="278">
          <cell r="C278">
            <v>9354035</v>
          </cell>
          <cell r="D278" t="str">
            <v>Set Ixworth School</v>
          </cell>
          <cell r="E278" t="str">
            <v>Secondary</v>
          </cell>
          <cell r="F278" t="str">
            <v>Recoupment Academy</v>
          </cell>
        </row>
        <row r="279">
          <cell r="C279">
            <v>9354036</v>
          </cell>
          <cell r="D279" t="str">
            <v>Hartismere School</v>
          </cell>
          <cell r="E279" t="str">
            <v>Secondary</v>
          </cell>
          <cell r="F279" t="str">
            <v>Recoupment Academy</v>
          </cell>
        </row>
        <row r="280">
          <cell r="C280">
            <v>9354040</v>
          </cell>
          <cell r="D280" t="str">
            <v>Thomas Mills High School</v>
          </cell>
          <cell r="E280" t="str">
            <v>Secondary</v>
          </cell>
          <cell r="F280" t="str">
            <v>Recoupment Academy</v>
          </cell>
        </row>
        <row r="281">
          <cell r="C281">
            <v>9354041</v>
          </cell>
          <cell r="D281" t="str">
            <v>Newmarket Academy</v>
          </cell>
          <cell r="E281" t="str">
            <v>Secondary</v>
          </cell>
          <cell r="F281" t="str">
            <v>Recoupment Academy</v>
          </cell>
        </row>
        <row r="282">
          <cell r="C282">
            <v>9354042</v>
          </cell>
          <cell r="D282" t="str">
            <v>Sybil Andrews Academy</v>
          </cell>
          <cell r="E282" t="str">
            <v>Secondary</v>
          </cell>
          <cell r="F282" t="str">
            <v>Recoupment Academy</v>
          </cell>
        </row>
        <row r="283">
          <cell r="C283">
            <v>9354043</v>
          </cell>
          <cell r="D283" t="str">
            <v>Alde Valley Academy</v>
          </cell>
          <cell r="E283" t="str">
            <v>Secondary</v>
          </cell>
          <cell r="F283" t="str">
            <v>Recoupment Academy</v>
          </cell>
        </row>
        <row r="284">
          <cell r="C284">
            <v>9354045</v>
          </cell>
          <cell r="D284" t="str">
            <v>Benjamin Britten Academy of Music and Mathematics</v>
          </cell>
          <cell r="E284" t="str">
            <v>Secondary</v>
          </cell>
          <cell r="F284" t="str">
            <v>Recoupment Academy</v>
          </cell>
        </row>
        <row r="285">
          <cell r="C285">
            <v>9354048</v>
          </cell>
          <cell r="D285" t="str">
            <v>Stowmarket High School</v>
          </cell>
          <cell r="E285" t="str">
            <v>Secondary</v>
          </cell>
          <cell r="F285" t="str">
            <v>Recoupment Academy</v>
          </cell>
        </row>
        <row r="286">
          <cell r="C286">
            <v>9354051</v>
          </cell>
          <cell r="D286" t="str">
            <v>Stradbroke High School</v>
          </cell>
          <cell r="E286" t="str">
            <v>Secondary</v>
          </cell>
          <cell r="F286" t="str">
            <v>Recoupment Academy</v>
          </cell>
        </row>
        <row r="287">
          <cell r="C287">
            <v>9354056</v>
          </cell>
          <cell r="D287" t="str">
            <v>Sir John Leman High School</v>
          </cell>
          <cell r="E287" t="str">
            <v>Secondary</v>
          </cell>
          <cell r="F287" t="str">
            <v>Recoupment Academy</v>
          </cell>
        </row>
        <row r="288">
          <cell r="C288">
            <v>9354075</v>
          </cell>
          <cell r="D288" t="str">
            <v>Bungay High School</v>
          </cell>
          <cell r="E288" t="str">
            <v>Secondary</v>
          </cell>
          <cell r="F288" t="str">
            <v>Recoupment Academy</v>
          </cell>
        </row>
        <row r="289">
          <cell r="C289">
            <v>9354076</v>
          </cell>
          <cell r="D289" t="str">
            <v>Farlingaye High School</v>
          </cell>
          <cell r="E289" t="str">
            <v>Secondary</v>
          </cell>
          <cell r="F289" t="str">
            <v>Recoupment Academy</v>
          </cell>
        </row>
        <row r="290">
          <cell r="C290">
            <v>9354092</v>
          </cell>
          <cell r="D290" t="str">
            <v>Copleston High School</v>
          </cell>
          <cell r="E290" t="str">
            <v>Secondary</v>
          </cell>
          <cell r="F290" t="str">
            <v>Recoupment Academy</v>
          </cell>
        </row>
        <row r="291">
          <cell r="C291">
            <v>9354095</v>
          </cell>
          <cell r="D291" t="str">
            <v>Westbourne Academy</v>
          </cell>
          <cell r="E291" t="str">
            <v>Secondary</v>
          </cell>
          <cell r="F291" t="str">
            <v>Recoupment Academy</v>
          </cell>
        </row>
        <row r="292">
          <cell r="C292">
            <v>9354096</v>
          </cell>
          <cell r="D292" t="str">
            <v>Claydon High School</v>
          </cell>
          <cell r="E292" t="str">
            <v>Secondary</v>
          </cell>
          <cell r="F292" t="str">
            <v>Recoupment Academy</v>
          </cell>
        </row>
        <row r="293">
          <cell r="C293">
            <v>9354097</v>
          </cell>
          <cell r="D293" t="str">
            <v>East Bergholt High School</v>
          </cell>
          <cell r="E293" t="str">
            <v>Secondary</v>
          </cell>
          <cell r="F293" t="str">
            <v>Recoupment Academy</v>
          </cell>
        </row>
        <row r="294">
          <cell r="C294">
            <v>9354098</v>
          </cell>
          <cell r="D294" t="str">
            <v>Holbrook Academy</v>
          </cell>
          <cell r="E294" t="str">
            <v>Secondary</v>
          </cell>
          <cell r="F294" t="str">
            <v>Recoupment Academy</v>
          </cell>
        </row>
        <row r="295">
          <cell r="C295">
            <v>9354099</v>
          </cell>
          <cell r="D295" t="str">
            <v>Kesgrave High School</v>
          </cell>
          <cell r="E295" t="str">
            <v>Secondary</v>
          </cell>
          <cell r="F295" t="str">
            <v>Recoupment Academy</v>
          </cell>
        </row>
        <row r="296">
          <cell r="C296">
            <v>9354102</v>
          </cell>
          <cell r="D296" t="str">
            <v>Samuel Ward Academy</v>
          </cell>
          <cell r="E296" t="str">
            <v>Secondary</v>
          </cell>
          <cell r="F296" t="str">
            <v>Recoupment Academy</v>
          </cell>
        </row>
        <row r="297">
          <cell r="C297">
            <v>9354103</v>
          </cell>
          <cell r="D297" t="str">
            <v>Stowupland High School</v>
          </cell>
          <cell r="E297" t="str">
            <v>Secondary</v>
          </cell>
          <cell r="F297" t="str">
            <v>Recoupment Academy</v>
          </cell>
        </row>
        <row r="298">
          <cell r="C298">
            <v>9354504</v>
          </cell>
          <cell r="D298" t="str">
            <v>Debenham High School</v>
          </cell>
          <cell r="E298" t="str">
            <v>Secondary</v>
          </cell>
          <cell r="F298" t="str">
            <v>Recoupment Academy</v>
          </cell>
        </row>
        <row r="299">
          <cell r="C299">
            <v>9354603</v>
          </cell>
          <cell r="D299" t="str">
            <v>St Alban's Catholic High School</v>
          </cell>
          <cell r="E299" t="str">
            <v>Secondary</v>
          </cell>
          <cell r="F299" t="str">
            <v>Recoupment Academy</v>
          </cell>
        </row>
        <row r="300">
          <cell r="C300">
            <v>9354605</v>
          </cell>
          <cell r="D300" t="str">
            <v>Pakefield High School</v>
          </cell>
          <cell r="E300" t="str">
            <v>Secondary</v>
          </cell>
          <cell r="F300" t="str">
            <v>Recoupment Academy</v>
          </cell>
        </row>
        <row r="301">
          <cell r="C301">
            <v>9354606</v>
          </cell>
          <cell r="D301" t="str">
            <v>Ipswich Academy</v>
          </cell>
          <cell r="E301" t="str">
            <v>Secondary</v>
          </cell>
          <cell r="F301" t="str">
            <v>Recoupment Academy</v>
          </cell>
        </row>
        <row r="302">
          <cell r="C302" t="str">
            <v/>
          </cell>
          <cell r="D302" t="str">
            <v>Churchill Free Special</v>
          </cell>
          <cell r="E302" t="str">
            <v>Special</v>
          </cell>
        </row>
        <row r="303">
          <cell r="D303" t="str">
            <v>Everitt Academy</v>
          </cell>
        </row>
        <row r="304">
          <cell r="C304" t="str">
            <v/>
          </cell>
          <cell r="D304" t="str">
            <v>The Ashley School</v>
          </cell>
          <cell r="E304" t="str">
            <v>Special</v>
          </cell>
        </row>
        <row r="305">
          <cell r="C305" t="str">
            <v/>
          </cell>
          <cell r="D305" t="str">
            <v>Warren School</v>
          </cell>
          <cell r="E305" t="str">
            <v>Special</v>
          </cell>
        </row>
        <row r="306">
          <cell r="C306" t="str">
            <v/>
          </cell>
          <cell r="D306" t="str">
            <v>Stone Lodge Academy</v>
          </cell>
          <cell r="E306" t="str">
            <v>Special</v>
          </cell>
        </row>
        <row r="307">
          <cell r="C307" t="str">
            <v/>
          </cell>
          <cell r="D307" t="str">
            <v>Thomas Wolsey School</v>
          </cell>
          <cell r="E307" t="str">
            <v>Special</v>
          </cell>
        </row>
        <row r="308">
          <cell r="C308" t="str">
            <v/>
          </cell>
          <cell r="D308" t="str">
            <v>The Bridge School</v>
          </cell>
          <cell r="E308" t="str">
            <v>Special</v>
          </cell>
        </row>
        <row r="309">
          <cell r="C309" t="str">
            <v/>
          </cell>
          <cell r="D309" t="str">
            <v>Priory School</v>
          </cell>
          <cell r="E309" t="str">
            <v>Special</v>
          </cell>
        </row>
        <row r="310">
          <cell r="C310" t="str">
            <v/>
          </cell>
          <cell r="D310" t="str">
            <v>Riverwalk School</v>
          </cell>
          <cell r="E310" t="str">
            <v>Special</v>
          </cell>
        </row>
        <row r="311">
          <cell r="C311" t="str">
            <v/>
          </cell>
          <cell r="D311" t="str">
            <v>Hillside Special School</v>
          </cell>
          <cell r="E311" t="str">
            <v>Special</v>
          </cell>
        </row>
        <row r="312">
          <cell r="C312" t="str">
            <v/>
          </cell>
          <cell r="D312" t="str">
            <v>Old Warren House Pupil Referral Unit</v>
          </cell>
          <cell r="E312" t="str">
            <v>PRU</v>
          </cell>
        </row>
        <row r="313">
          <cell r="C313" t="str">
            <v/>
          </cell>
          <cell r="D313" t="str">
            <v>The Attic</v>
          </cell>
          <cell r="E313" t="str">
            <v>PRU</v>
          </cell>
        </row>
        <row r="314">
          <cell r="C314" t="str">
            <v/>
          </cell>
          <cell r="D314" t="str">
            <v>First Base (Lowestoft) Pupil Referral Unit</v>
          </cell>
          <cell r="E314" t="str">
            <v>PRU</v>
          </cell>
        </row>
        <row r="315">
          <cell r="C315" t="str">
            <v/>
          </cell>
          <cell r="D315" t="str">
            <v>Harbour Pupil Referral Unit</v>
          </cell>
          <cell r="E315" t="str">
            <v>PRU</v>
          </cell>
        </row>
        <row r="316">
          <cell r="C316" t="str">
            <v/>
          </cell>
          <cell r="D316" t="str">
            <v>Alderwood Pupil Referral Unit</v>
          </cell>
          <cell r="E316" t="str">
            <v>PRU</v>
          </cell>
        </row>
        <row r="317">
          <cell r="C317" t="str">
            <v/>
          </cell>
          <cell r="D317" t="str">
            <v>First Base (Ipswich) Pupil Referral Unit</v>
          </cell>
          <cell r="E317" t="str">
            <v>PRU</v>
          </cell>
        </row>
        <row r="318">
          <cell r="C318" t="str">
            <v/>
          </cell>
          <cell r="D318" t="str">
            <v>St Christopher's Pupil Referral Unit</v>
          </cell>
          <cell r="E318" t="str">
            <v>PRU</v>
          </cell>
        </row>
        <row r="319">
          <cell r="C319" t="str">
            <v/>
          </cell>
          <cell r="D319" t="str">
            <v>Parkside Pupil Referral Unit</v>
          </cell>
          <cell r="E319" t="str">
            <v>PRU</v>
          </cell>
        </row>
        <row r="320">
          <cell r="C320" t="str">
            <v/>
          </cell>
          <cell r="D320" t="str">
            <v>Westbridge Pupil Referral Unit</v>
          </cell>
          <cell r="E320" t="str">
            <v>PRU</v>
          </cell>
        </row>
        <row r="321">
          <cell r="C321" t="str">
            <v/>
          </cell>
          <cell r="D321" t="str">
            <v>Hampden House Pupil Referral Unit</v>
          </cell>
          <cell r="E321" t="str">
            <v>PRU</v>
          </cell>
        </row>
        <row r="322">
          <cell r="C322" t="str">
            <v/>
          </cell>
          <cell r="D322" t="str">
            <v>The Albany Centre Pupil Referral Unit</v>
          </cell>
          <cell r="E322" t="str">
            <v>PRU</v>
          </cell>
        </row>
        <row r="323">
          <cell r="C323" t="str">
            <v/>
          </cell>
          <cell r="D323" t="str">
            <v>The Kingsfield Centre Pupil Referral Unit</v>
          </cell>
          <cell r="E323" t="str">
            <v>PRU</v>
          </cell>
        </row>
        <row r="324">
          <cell r="C324" t="str">
            <v/>
          </cell>
          <cell r="D324" t="str">
            <v>First Base (BSE) Pupil Referral Unit</v>
          </cell>
          <cell r="E324" t="str">
            <v>PRU</v>
          </cell>
        </row>
        <row r="325">
          <cell r="C325" t="str">
            <v/>
          </cell>
          <cell r="D325" t="str">
            <v>Highfield Nursery School</v>
          </cell>
          <cell r="E325" t="str">
            <v>Maintained Nursery</v>
          </cell>
        </row>
      </sheetData>
      <sheetData sheetId="27"/>
      <sheetData sheetId="28"/>
      <sheetData sheetId="29"/>
      <sheetData sheetId="30">
        <row r="1">
          <cell r="C1" t="str">
            <v>Capital
Carry Forward</v>
          </cell>
          <cell r="D1" t="str">
            <v>Rev Carry Forward</v>
          </cell>
        </row>
        <row r="2">
          <cell r="A2" t="str">
            <v>Cost Centre</v>
          </cell>
          <cell r="B2" t="str">
            <v>Cost Centre Description</v>
          </cell>
        </row>
        <row r="3">
          <cell r="A3">
            <v>10</v>
          </cell>
          <cell r="B3" t="str">
            <v>Bedfield C of E VCP School</v>
          </cell>
          <cell r="C3">
            <v>7872.9400000000005</v>
          </cell>
          <cell r="D3">
            <v>21058.984929141763</v>
          </cell>
        </row>
        <row r="4">
          <cell r="A4">
            <v>11</v>
          </cell>
          <cell r="B4" t="str">
            <v>Benhall, St Marys C of E VCP</v>
          </cell>
          <cell r="C4">
            <v>18933</v>
          </cell>
          <cell r="D4">
            <v>76798.13366914849</v>
          </cell>
        </row>
        <row r="5">
          <cell r="A5">
            <v>12</v>
          </cell>
          <cell r="B5" t="str">
            <v>Blundeston C of E VCP School</v>
          </cell>
          <cell r="C5">
            <v>12465.219999999998</v>
          </cell>
          <cell r="D5">
            <v>114543.62281840458</v>
          </cell>
        </row>
        <row r="6">
          <cell r="A6">
            <v>17</v>
          </cell>
          <cell r="B6" t="str">
            <v>St Botolphs CEVCP School</v>
          </cell>
          <cell r="C6">
            <v>9891.5499999999975</v>
          </cell>
          <cell r="D6">
            <v>134406.86039781757</v>
          </cell>
        </row>
        <row r="7">
          <cell r="A7">
            <v>19</v>
          </cell>
          <cell r="B7" t="str">
            <v>Carlton Colville Primary Schoo</v>
          </cell>
          <cell r="C7">
            <v>29307.259999999995</v>
          </cell>
          <cell r="D7">
            <v>147674.71271579713</v>
          </cell>
        </row>
        <row r="8">
          <cell r="A8">
            <v>22</v>
          </cell>
          <cell r="B8" t="str">
            <v>Corton C of E VCP School</v>
          </cell>
          <cell r="C8">
            <v>4641.25</v>
          </cell>
          <cell r="D8">
            <v>107078.20978723402</v>
          </cell>
        </row>
        <row r="9">
          <cell r="A9">
            <v>25</v>
          </cell>
          <cell r="B9" t="str">
            <v>Sir Robert Hitcham's C of E VAP School, Debenham</v>
          </cell>
          <cell r="C9">
            <v>0</v>
          </cell>
          <cell r="D9">
            <v>64546.077996948967</v>
          </cell>
        </row>
        <row r="10">
          <cell r="A10">
            <v>29</v>
          </cell>
          <cell r="B10" t="str">
            <v>Earl Soham Community Primary</v>
          </cell>
          <cell r="C10">
            <v>15265.819999999998</v>
          </cell>
          <cell r="D10">
            <v>57054.921094621299</v>
          </cell>
        </row>
        <row r="11">
          <cell r="A11">
            <v>35</v>
          </cell>
          <cell r="B11" t="str">
            <v>Sir Robert Hitcham's C of E VAP School, Framlingham</v>
          </cell>
          <cell r="C11">
            <v>0</v>
          </cell>
          <cell r="D11">
            <v>142602.93</v>
          </cell>
        </row>
        <row r="12">
          <cell r="A12">
            <v>50</v>
          </cell>
          <cell r="B12" t="str">
            <v>Kelsale C of E VCP School</v>
          </cell>
          <cell r="C12">
            <v>22433.690000000002</v>
          </cell>
          <cell r="D12">
            <v>124330.50724224432</v>
          </cell>
        </row>
        <row r="13">
          <cell r="A13">
            <v>75</v>
          </cell>
          <cell r="B13" t="str">
            <v>Oulton Broad Primary School</v>
          </cell>
          <cell r="C13">
            <v>15684.210000000003</v>
          </cell>
          <cell r="D13">
            <v>140918.30498586339</v>
          </cell>
        </row>
        <row r="14">
          <cell r="A14">
            <v>97</v>
          </cell>
          <cell r="B14" t="str">
            <v>Snape Community Primary School</v>
          </cell>
          <cell r="C14">
            <v>50972.94</v>
          </cell>
          <cell r="D14">
            <v>-39529.225947482511</v>
          </cell>
        </row>
        <row r="15">
          <cell r="A15">
            <v>101</v>
          </cell>
          <cell r="B15" t="str">
            <v>Stonham Aspal C of E VAP Schoo</v>
          </cell>
          <cell r="C15">
            <v>4062.6399999999994</v>
          </cell>
          <cell r="D15">
            <v>54959.336455126642</v>
          </cell>
        </row>
        <row r="16">
          <cell r="A16">
            <v>106</v>
          </cell>
          <cell r="B16" t="str">
            <v>Thorndon C of E VCP School</v>
          </cell>
          <cell r="C16">
            <v>6633.1899999999987</v>
          </cell>
          <cell r="D16">
            <v>33821.276656611473</v>
          </cell>
        </row>
        <row r="17">
          <cell r="A17">
            <v>112</v>
          </cell>
          <cell r="B17" t="str">
            <v>Wilby C of E VCP School</v>
          </cell>
          <cell r="C17">
            <v>19362.269999999997</v>
          </cell>
          <cell r="D17">
            <v>88574.617186147079</v>
          </cell>
        </row>
        <row r="18">
          <cell r="A18">
            <v>113</v>
          </cell>
          <cell r="B18" t="str">
            <v>Worlingham C of E VCP School</v>
          </cell>
          <cell r="C18">
            <v>21471.880000000008</v>
          </cell>
          <cell r="D18">
            <v>50732.740726197371</v>
          </cell>
        </row>
        <row r="19">
          <cell r="A19">
            <v>114</v>
          </cell>
          <cell r="B19" t="str">
            <v>Worlingworth C of E VCP School</v>
          </cell>
          <cell r="C19">
            <v>15917.560000000003</v>
          </cell>
          <cell r="D19">
            <v>63085.995454545598</v>
          </cell>
        </row>
        <row r="20">
          <cell r="A20">
            <v>176</v>
          </cell>
          <cell r="B20" t="str">
            <v>Old Warren House Special Unit</v>
          </cell>
          <cell r="C20">
            <v>12197.340000000004</v>
          </cell>
          <cell r="D20">
            <v>82836.960000000021</v>
          </cell>
        </row>
        <row r="21">
          <cell r="A21">
            <v>187</v>
          </cell>
          <cell r="B21" t="str">
            <v>The Attic Pupil Referral Unit</v>
          </cell>
          <cell r="C21">
            <v>23086.58</v>
          </cell>
          <cell r="D21">
            <v>-176535.67000000039</v>
          </cell>
        </row>
        <row r="22">
          <cell r="A22">
            <v>189</v>
          </cell>
          <cell r="B22" t="str">
            <v>First Base (Lowestoft)</v>
          </cell>
          <cell r="C22">
            <v>17564.910000000003</v>
          </cell>
          <cell r="D22">
            <v>146815.84999999986</v>
          </cell>
        </row>
        <row r="23">
          <cell r="A23">
            <v>190</v>
          </cell>
          <cell r="B23" t="str">
            <v>Harbour (Lowestoft KS2/3 Centre)</v>
          </cell>
          <cell r="C23">
            <v>5103.8899999999994</v>
          </cell>
          <cell r="D23">
            <v>159541.73999999888</v>
          </cell>
        </row>
        <row r="24">
          <cell r="A24">
            <v>202</v>
          </cell>
          <cell r="B24" t="str">
            <v>Bawdsey CEVCP School</v>
          </cell>
          <cell r="C24">
            <v>13960.940000000002</v>
          </cell>
          <cell r="D24">
            <v>119610.57215252027</v>
          </cell>
        </row>
        <row r="25">
          <cell r="A25">
            <v>203</v>
          </cell>
          <cell r="B25" t="str">
            <v>Bentley CEVCP School</v>
          </cell>
          <cell r="C25">
            <v>7546.7100000000019</v>
          </cell>
          <cell r="D25">
            <v>97398.021818181442</v>
          </cell>
        </row>
        <row r="26">
          <cell r="A26">
            <v>205</v>
          </cell>
          <cell r="B26" t="str">
            <v>Bildeston Primary School</v>
          </cell>
          <cell r="C26">
            <v>4265.5800000000017</v>
          </cell>
          <cell r="D26">
            <v>388935.94114423578</v>
          </cell>
        </row>
        <row r="27">
          <cell r="A27">
            <v>206</v>
          </cell>
          <cell r="B27" t="str">
            <v>Bramford CEVCP School</v>
          </cell>
          <cell r="C27">
            <v>39771.769999999997</v>
          </cell>
          <cell r="D27">
            <v>85813.764831612236</v>
          </cell>
        </row>
        <row r="28">
          <cell r="A28">
            <v>211</v>
          </cell>
          <cell r="B28" t="str">
            <v>Bucklesham Primary School</v>
          </cell>
          <cell r="C28">
            <v>2952.8500000000004</v>
          </cell>
          <cell r="D28">
            <v>49161.987673546362</v>
          </cell>
        </row>
        <row r="29">
          <cell r="A29">
            <v>216</v>
          </cell>
          <cell r="B29" t="str">
            <v>Capel St Mary CEVCP School</v>
          </cell>
          <cell r="C29">
            <v>13885.959999999997</v>
          </cell>
          <cell r="D29">
            <v>47248.523364361841</v>
          </cell>
        </row>
        <row r="30">
          <cell r="A30">
            <v>220</v>
          </cell>
          <cell r="B30" t="str">
            <v>Copdock Primary School</v>
          </cell>
          <cell r="C30">
            <v>10090.069999999998</v>
          </cell>
          <cell r="D30">
            <v>130027.53898924356</v>
          </cell>
        </row>
        <row r="31">
          <cell r="A31">
            <v>223</v>
          </cell>
          <cell r="B31" t="str">
            <v>East Bergholt CEVCP School</v>
          </cell>
          <cell r="C31">
            <v>5302.3700000000008</v>
          </cell>
          <cell r="D31">
            <v>54029.28814832971</v>
          </cell>
        </row>
        <row r="32">
          <cell r="A32">
            <v>224</v>
          </cell>
          <cell r="B32" t="str">
            <v>Elmsett CEVCP School</v>
          </cell>
          <cell r="C32">
            <v>17924.859999999997</v>
          </cell>
          <cell r="D32">
            <v>9529.5789557258831</v>
          </cell>
        </row>
        <row r="33">
          <cell r="A33">
            <v>229</v>
          </cell>
          <cell r="B33" t="str">
            <v>Colneis Junior School</v>
          </cell>
          <cell r="C33">
            <v>27825.110000000004</v>
          </cell>
          <cell r="D33">
            <v>192397.13576321304</v>
          </cell>
        </row>
        <row r="34">
          <cell r="A34">
            <v>230</v>
          </cell>
          <cell r="B34" t="str">
            <v>Fairfield Infant School</v>
          </cell>
          <cell r="C34">
            <v>26716.61</v>
          </cell>
          <cell r="D34">
            <v>252006.13881740184</v>
          </cell>
        </row>
        <row r="35">
          <cell r="A35">
            <v>232</v>
          </cell>
          <cell r="B35" t="str">
            <v>Kingsfleet Primary School</v>
          </cell>
          <cell r="C35">
            <v>6002.9599999999991</v>
          </cell>
          <cell r="D35">
            <v>203220.07678901823</v>
          </cell>
        </row>
        <row r="36">
          <cell r="A36">
            <v>237</v>
          </cell>
          <cell r="B36" t="str">
            <v>Grundisburgh Primary School</v>
          </cell>
          <cell r="C36">
            <v>2954.0499999999993</v>
          </cell>
          <cell r="D36">
            <v>69940.953637154656</v>
          </cell>
        </row>
        <row r="37">
          <cell r="A37">
            <v>238</v>
          </cell>
          <cell r="B37" t="str">
            <v>Beaumont Primary School</v>
          </cell>
          <cell r="C37">
            <v>3706.8000000000011</v>
          </cell>
          <cell r="D37">
            <v>59935.037315309397</v>
          </cell>
        </row>
        <row r="38">
          <cell r="A38">
            <v>239</v>
          </cell>
          <cell r="B38" t="str">
            <v>Hadleigh Community Primary Sch</v>
          </cell>
          <cell r="C38">
            <v>6199.1100000000006</v>
          </cell>
          <cell r="D38">
            <v>75553.619909352623</v>
          </cell>
        </row>
        <row r="39">
          <cell r="A39">
            <v>245</v>
          </cell>
          <cell r="B39" t="str">
            <v>Holbrook Primary School</v>
          </cell>
          <cell r="C39">
            <v>9884.0399999999972</v>
          </cell>
          <cell r="D39">
            <v>96824.972387729562</v>
          </cell>
        </row>
        <row r="40">
          <cell r="A40">
            <v>246</v>
          </cell>
          <cell r="B40" t="str">
            <v>Hollesley Primary School</v>
          </cell>
          <cell r="C40">
            <v>7007.84</v>
          </cell>
          <cell r="D40" t="str">
            <v>£84.154.50</v>
          </cell>
        </row>
        <row r="41">
          <cell r="A41">
            <v>258</v>
          </cell>
          <cell r="B41" t="str">
            <v>Clifford Road Primary School</v>
          </cell>
          <cell r="C41">
            <v>1210.5199999999968</v>
          </cell>
          <cell r="D41">
            <v>31450.558963658521</v>
          </cell>
        </row>
        <row r="42">
          <cell r="A42">
            <v>259</v>
          </cell>
          <cell r="B42" t="str">
            <v>Dale Hall Community Primary Sc</v>
          </cell>
          <cell r="C42">
            <v>12300.219999999998</v>
          </cell>
          <cell r="D42">
            <v>83856.686273735482</v>
          </cell>
        </row>
        <row r="43">
          <cell r="A43">
            <v>273</v>
          </cell>
          <cell r="B43" t="str">
            <v>Ravenswood Primary School</v>
          </cell>
          <cell r="C43">
            <v>28424.499999999993</v>
          </cell>
          <cell r="D43">
            <v>167303.26484929933</v>
          </cell>
        </row>
        <row r="44">
          <cell r="A44">
            <v>275</v>
          </cell>
          <cell r="B44" t="str">
            <v>Ranelagh Primary School</v>
          </cell>
          <cell r="C44">
            <v>11865.350000000002</v>
          </cell>
          <cell r="D44">
            <v>196621.15763506712</v>
          </cell>
        </row>
        <row r="45">
          <cell r="A45">
            <v>281</v>
          </cell>
          <cell r="B45" t="str">
            <v>Rushmere Hall Primary School</v>
          </cell>
          <cell r="C45">
            <v>19557.250000000007</v>
          </cell>
          <cell r="D45">
            <v>413832.85985296825</v>
          </cell>
        </row>
        <row r="46">
          <cell r="A46">
            <v>284</v>
          </cell>
          <cell r="B46" t="str">
            <v>St Johns CEVAP School, Ipswic</v>
          </cell>
          <cell r="C46">
            <v>0</v>
          </cell>
          <cell r="D46">
            <v>177141.52888888854</v>
          </cell>
        </row>
        <row r="47">
          <cell r="A47">
            <v>285</v>
          </cell>
          <cell r="B47" t="str">
            <v>St Margarets CEVAP School, Ip</v>
          </cell>
          <cell r="C47">
            <v>0</v>
          </cell>
          <cell r="D47">
            <v>150801.6848635003</v>
          </cell>
        </row>
        <row r="48">
          <cell r="A48">
            <v>287</v>
          </cell>
          <cell r="B48" t="str">
            <v>St Marks Catholic Primary Sch</v>
          </cell>
          <cell r="C48">
            <v>0</v>
          </cell>
          <cell r="D48">
            <v>76053.53130166966</v>
          </cell>
        </row>
        <row r="49">
          <cell r="A49">
            <v>300</v>
          </cell>
          <cell r="B49" t="str">
            <v>White House Community Infant S</v>
          </cell>
          <cell r="C49">
            <v>1119.3399999999965</v>
          </cell>
          <cell r="D49">
            <v>231252.28800089145</v>
          </cell>
        </row>
        <row r="50">
          <cell r="A50">
            <v>307</v>
          </cell>
          <cell r="B50" t="str">
            <v>Cedarwood Primary School</v>
          </cell>
          <cell r="C50">
            <v>3054.6499999999996</v>
          </cell>
          <cell r="D50">
            <v>113347.47446461604</v>
          </cell>
        </row>
        <row r="51">
          <cell r="A51">
            <v>308</v>
          </cell>
          <cell r="B51" t="str">
            <v>Kersey CEVCP School</v>
          </cell>
          <cell r="C51">
            <v>24317.71</v>
          </cell>
          <cell r="D51">
            <v>82199.908322746516</v>
          </cell>
        </row>
        <row r="52">
          <cell r="A52">
            <v>309</v>
          </cell>
          <cell r="B52" t="str">
            <v>Heath Primary School</v>
          </cell>
          <cell r="C52">
            <v>1118.8200000000033</v>
          </cell>
          <cell r="D52">
            <v>215490.39547500992</v>
          </cell>
        </row>
        <row r="53">
          <cell r="A53">
            <v>310</v>
          </cell>
          <cell r="B53" t="str">
            <v>Bealings School</v>
          </cell>
          <cell r="C53">
            <v>1462.1299999999974</v>
          </cell>
          <cell r="D53">
            <v>31937.894477320719</v>
          </cell>
        </row>
        <row r="54">
          <cell r="A54">
            <v>311</v>
          </cell>
          <cell r="B54" t="str">
            <v>Birchwood Primary School</v>
          </cell>
          <cell r="C54">
            <v>9674.3100000000013</v>
          </cell>
          <cell r="D54">
            <v>79480.064796583843</v>
          </cell>
        </row>
        <row r="55">
          <cell r="A55">
            <v>313</v>
          </cell>
          <cell r="B55" t="str">
            <v>Gorseland Primary School</v>
          </cell>
          <cell r="C55">
            <v>9368.8400000000056</v>
          </cell>
          <cell r="D55">
            <v>340016.05624066014</v>
          </cell>
        </row>
        <row r="56">
          <cell r="A56">
            <v>314</v>
          </cell>
          <cell r="B56" t="str">
            <v>Melton Primary School</v>
          </cell>
          <cell r="C56">
            <v>9356.4</v>
          </cell>
          <cell r="D56">
            <v>78583.800290736952</v>
          </cell>
        </row>
        <row r="57">
          <cell r="A57">
            <v>317</v>
          </cell>
          <cell r="B57" t="str">
            <v>Orford CEVAP School</v>
          </cell>
          <cell r="C57">
            <v>0</v>
          </cell>
          <cell r="D57">
            <v>32321.086467167595</v>
          </cell>
        </row>
        <row r="58">
          <cell r="A58">
            <v>318</v>
          </cell>
          <cell r="B58" t="str">
            <v>Otley Primary School</v>
          </cell>
          <cell r="C58">
            <v>33958.370000000003</v>
          </cell>
          <cell r="D58">
            <v>72863.151879272831</v>
          </cell>
        </row>
        <row r="59">
          <cell r="A59">
            <v>324</v>
          </cell>
          <cell r="B59" t="str">
            <v>Somersham Primary School</v>
          </cell>
          <cell r="C59">
            <v>12575.589999999998</v>
          </cell>
          <cell r="D59">
            <v>76979.463155607402</v>
          </cell>
        </row>
        <row r="60">
          <cell r="A60">
            <v>327</v>
          </cell>
          <cell r="B60" t="str">
            <v>Stratford St Mary Primary Scho</v>
          </cell>
          <cell r="C60">
            <v>18432.34</v>
          </cell>
          <cell r="D60">
            <v>93210.184193548223</v>
          </cell>
        </row>
        <row r="61">
          <cell r="A61">
            <v>331</v>
          </cell>
          <cell r="B61" t="str">
            <v>Tattingstone CEVCP School</v>
          </cell>
          <cell r="C61">
            <v>5337.08</v>
          </cell>
          <cell r="D61">
            <v>64123.997841049975</v>
          </cell>
        </row>
        <row r="62">
          <cell r="A62">
            <v>332</v>
          </cell>
          <cell r="B62" t="str">
            <v>Trimley St Martin Primary Scho</v>
          </cell>
          <cell r="C62">
            <v>-1.4600000000009459</v>
          </cell>
          <cell r="D62">
            <v>120775.32327110099</v>
          </cell>
        </row>
        <row r="63">
          <cell r="A63">
            <v>333</v>
          </cell>
          <cell r="B63" t="str">
            <v>Trimley St Mary Primary School</v>
          </cell>
          <cell r="C63">
            <v>28673.219999999998</v>
          </cell>
          <cell r="D63">
            <v>326977.73344854731</v>
          </cell>
        </row>
        <row r="64">
          <cell r="A64">
            <v>337</v>
          </cell>
          <cell r="B64" t="str">
            <v>Waldringfield Primary School</v>
          </cell>
          <cell r="C64">
            <v>13535.36</v>
          </cell>
          <cell r="D64">
            <v>116143.3532443422</v>
          </cell>
        </row>
        <row r="65">
          <cell r="A65">
            <v>339</v>
          </cell>
          <cell r="B65" t="str">
            <v>Witnesham Primary School</v>
          </cell>
          <cell r="C65">
            <v>8715.93</v>
          </cell>
          <cell r="D65">
            <v>49032.225454544998</v>
          </cell>
        </row>
        <row r="66">
          <cell r="A66">
            <v>341</v>
          </cell>
          <cell r="B66" t="str">
            <v>Sandlings Primary School</v>
          </cell>
          <cell r="C66">
            <v>16484.329999999998</v>
          </cell>
          <cell r="D66">
            <v>87208.542221502576</v>
          </cell>
        </row>
        <row r="67">
          <cell r="A67">
            <v>342</v>
          </cell>
          <cell r="B67" t="str">
            <v>Woodbridge Primary School</v>
          </cell>
          <cell r="C67">
            <v>17324.93</v>
          </cell>
          <cell r="D67">
            <v>54668.769980827812</v>
          </cell>
        </row>
        <row r="68">
          <cell r="A68">
            <v>343</v>
          </cell>
          <cell r="B68" t="str">
            <v>Kyson Primary School</v>
          </cell>
          <cell r="C68">
            <v>184.5799999999997</v>
          </cell>
          <cell r="D68">
            <v>61616.727920798119</v>
          </cell>
        </row>
        <row r="69">
          <cell r="A69">
            <v>370</v>
          </cell>
          <cell r="B69" t="str">
            <v>Northgate High School</v>
          </cell>
          <cell r="C69">
            <v>53157.239999999991</v>
          </cell>
          <cell r="D69">
            <v>16473.659999994561</v>
          </cell>
        </row>
        <row r="70">
          <cell r="A70">
            <v>400</v>
          </cell>
          <cell r="B70" t="str">
            <v>ACTON C OF E VC PRIMARY SCHOOL</v>
          </cell>
          <cell r="C70">
            <v>9936.5800000000017</v>
          </cell>
          <cell r="D70">
            <v>14229.088709854288</v>
          </cell>
        </row>
        <row r="71">
          <cell r="A71">
            <v>405</v>
          </cell>
          <cell r="B71" t="str">
            <v>Barnham C of E VCP School</v>
          </cell>
          <cell r="C71">
            <v>3192.409999999998</v>
          </cell>
          <cell r="D71">
            <v>36310.815045926138</v>
          </cell>
        </row>
        <row r="72">
          <cell r="A72">
            <v>406</v>
          </cell>
          <cell r="B72" t="str">
            <v>Barningham C of E VCP School</v>
          </cell>
          <cell r="C72">
            <v>4017.6099999999969</v>
          </cell>
          <cell r="D72">
            <v>28893.667581098562</v>
          </cell>
        </row>
        <row r="73">
          <cell r="A73">
            <v>407</v>
          </cell>
          <cell r="B73" t="str">
            <v>Barrow C of E VCP School</v>
          </cell>
          <cell r="C73">
            <v>3565.8099999999995</v>
          </cell>
          <cell r="D73">
            <v>132104.91831431421</v>
          </cell>
        </row>
        <row r="74">
          <cell r="A74">
            <v>409</v>
          </cell>
          <cell r="B74" t="str">
            <v>Boxford C of E VCP School</v>
          </cell>
          <cell r="C74">
            <v>26763.149999999998</v>
          </cell>
          <cell r="D74">
            <v>60650.832615744555</v>
          </cell>
        </row>
        <row r="75">
          <cell r="A75">
            <v>412</v>
          </cell>
          <cell r="B75" t="str">
            <v>Bures C of E VCP School</v>
          </cell>
          <cell r="C75">
            <v>5439.9500000000007</v>
          </cell>
          <cell r="D75">
            <v>60523.500002678367</v>
          </cell>
        </row>
        <row r="76">
          <cell r="A76">
            <v>415</v>
          </cell>
          <cell r="B76" t="str">
            <v>Guildhall Feoffment Community</v>
          </cell>
          <cell r="C76">
            <v>27048.339999999997</v>
          </cell>
          <cell r="D76">
            <v>247453.78623099485</v>
          </cell>
        </row>
        <row r="77">
          <cell r="A77">
            <v>416</v>
          </cell>
          <cell r="B77" t="str">
            <v>Hardwick Primary School</v>
          </cell>
          <cell r="C77">
            <v>46787.320000000007</v>
          </cell>
          <cell r="D77">
            <v>237065.72165643296</v>
          </cell>
        </row>
        <row r="78">
          <cell r="A78">
            <v>418</v>
          </cell>
          <cell r="B78" t="str">
            <v>Sebert Wood Community Primary</v>
          </cell>
          <cell r="C78">
            <v>4895.3299999999981</v>
          </cell>
          <cell r="D78">
            <v>296035.44535915647</v>
          </cell>
        </row>
        <row r="79">
          <cell r="A79">
            <v>420</v>
          </cell>
          <cell r="B79" t="str">
            <v>St Edmunds Catholic Primary School</v>
          </cell>
          <cell r="C79">
            <v>0</v>
          </cell>
          <cell r="D79">
            <v>195918.1131971681</v>
          </cell>
        </row>
        <row r="80">
          <cell r="A80">
            <v>421</v>
          </cell>
          <cell r="B80" t="str">
            <v>St Edmundsbury CEVAP School</v>
          </cell>
          <cell r="C80">
            <v>0</v>
          </cell>
          <cell r="D80">
            <v>-38140.44017072639</v>
          </cell>
        </row>
        <row r="81">
          <cell r="A81">
            <v>422</v>
          </cell>
          <cell r="B81" t="str">
            <v>Sextons Manor Community Prima</v>
          </cell>
          <cell r="C81">
            <v>9781.68</v>
          </cell>
          <cell r="D81">
            <v>21759.131754196598</v>
          </cell>
        </row>
        <row r="82">
          <cell r="A82">
            <v>424</v>
          </cell>
          <cell r="B82" t="str">
            <v>Westgate Community Primary Sch</v>
          </cell>
          <cell r="C82">
            <v>18316.939999999999</v>
          </cell>
          <cell r="D82">
            <v>39096.02694357885</v>
          </cell>
        </row>
        <row r="83">
          <cell r="A83">
            <v>426</v>
          </cell>
          <cell r="B83" t="str">
            <v>Cavendish C of E VCP School</v>
          </cell>
          <cell r="C83">
            <v>5230.2999999999993</v>
          </cell>
          <cell r="D83">
            <v>31172.493827988801</v>
          </cell>
        </row>
        <row r="84">
          <cell r="A84">
            <v>430</v>
          </cell>
          <cell r="B84" t="str">
            <v>Cockfield C of E VCP School</v>
          </cell>
          <cell r="C84">
            <v>18309.380000000005</v>
          </cell>
          <cell r="D84">
            <v>52520.508681635023</v>
          </cell>
        </row>
        <row r="85">
          <cell r="A85">
            <v>431</v>
          </cell>
          <cell r="B85" t="str">
            <v>Combs ford Primary School</v>
          </cell>
          <cell r="C85">
            <v>26834.91</v>
          </cell>
          <cell r="D85">
            <v>357983.07732595596</v>
          </cell>
        </row>
        <row r="86">
          <cell r="A86">
            <v>432</v>
          </cell>
          <cell r="B86" t="str">
            <v>Creeting St Mary C of E VAP Sc</v>
          </cell>
          <cell r="C86">
            <v>167</v>
          </cell>
          <cell r="D86">
            <v>62560.637143768428</v>
          </cell>
        </row>
        <row r="87">
          <cell r="A87">
            <v>436</v>
          </cell>
          <cell r="B87" t="str">
            <v>Elmswell Community Primary Sch</v>
          </cell>
          <cell r="C87">
            <v>9205.9800000000032</v>
          </cell>
          <cell r="D87">
            <v>54739.689704934368</v>
          </cell>
        </row>
        <row r="88">
          <cell r="A88">
            <v>443</v>
          </cell>
          <cell r="B88" t="str">
            <v>Pot Kiln Primary School</v>
          </cell>
          <cell r="C88">
            <v>828.89999999999964</v>
          </cell>
          <cell r="D88">
            <v>249806.44900746737</v>
          </cell>
        </row>
        <row r="89">
          <cell r="A89">
            <v>444</v>
          </cell>
          <cell r="B89" t="str">
            <v>Great Finborough C of E VCP Sc</v>
          </cell>
          <cell r="C89">
            <v>7895.9799999999977</v>
          </cell>
          <cell r="D89">
            <v>18622.89093288756</v>
          </cell>
        </row>
        <row r="90">
          <cell r="A90">
            <v>445</v>
          </cell>
          <cell r="B90" t="str">
            <v>Great Waldingfield C of E VCP</v>
          </cell>
          <cell r="C90">
            <v>12821.709999999992</v>
          </cell>
          <cell r="D90">
            <v>34613.198204568471</v>
          </cell>
        </row>
        <row r="91">
          <cell r="A91">
            <v>451</v>
          </cell>
          <cell r="B91" t="str">
            <v>New Cangle Community Primary S</v>
          </cell>
          <cell r="C91">
            <v>5596.1999999999971</v>
          </cell>
          <cell r="D91">
            <v>126707.38356538292</v>
          </cell>
        </row>
        <row r="92">
          <cell r="A92">
            <v>457</v>
          </cell>
          <cell r="B92" t="str">
            <v>Honington C of E VCP School</v>
          </cell>
          <cell r="C92">
            <v>9061.1999999999989</v>
          </cell>
          <cell r="D92">
            <v>63316.047170259641</v>
          </cell>
        </row>
        <row r="93">
          <cell r="A93">
            <v>458</v>
          </cell>
          <cell r="B93" t="str">
            <v>Hopton C of E VCP School</v>
          </cell>
          <cell r="C93">
            <v>22145.27</v>
          </cell>
          <cell r="D93">
            <v>98677.777842705196</v>
          </cell>
        </row>
        <row r="94">
          <cell r="A94">
            <v>460</v>
          </cell>
          <cell r="B94" t="str">
            <v>Hundon Community Primary Schoo</v>
          </cell>
          <cell r="C94">
            <v>9497.6600000000017</v>
          </cell>
          <cell r="D94">
            <v>249052.72438985726</v>
          </cell>
        </row>
        <row r="95">
          <cell r="A95">
            <v>461</v>
          </cell>
          <cell r="B95" t="str">
            <v>Ickworth Park Primary School</v>
          </cell>
          <cell r="C95">
            <v>3041.6299999999974</v>
          </cell>
          <cell r="D95">
            <v>67197.433742116904</v>
          </cell>
        </row>
        <row r="96">
          <cell r="A96">
            <v>466</v>
          </cell>
          <cell r="B96" t="str">
            <v>Lakenheath Community Primary S</v>
          </cell>
          <cell r="C96">
            <v>23597.61</v>
          </cell>
          <cell r="D96">
            <v>70931.287086917786</v>
          </cell>
        </row>
        <row r="97">
          <cell r="A97">
            <v>467</v>
          </cell>
          <cell r="B97" t="str">
            <v>Lavenham Community Primary Sch</v>
          </cell>
          <cell r="C97">
            <v>26719.980000000003</v>
          </cell>
          <cell r="D97">
            <v>114879.87588831864</v>
          </cell>
        </row>
        <row r="98">
          <cell r="A98">
            <v>468</v>
          </cell>
          <cell r="B98" t="str">
            <v>All Saints C of E VCP School,</v>
          </cell>
          <cell r="C98">
            <v>37.849999999998545</v>
          </cell>
          <cell r="D98">
            <v>128424.79347168142</v>
          </cell>
        </row>
        <row r="99">
          <cell r="A99">
            <v>478</v>
          </cell>
          <cell r="B99" t="str">
            <v>Moulton C of E VCP School</v>
          </cell>
          <cell r="C99">
            <v>8993.3700000000008</v>
          </cell>
          <cell r="D99">
            <v>128926.26472503634</v>
          </cell>
        </row>
        <row r="100">
          <cell r="A100">
            <v>479</v>
          </cell>
          <cell r="B100" t="str">
            <v>Nayland Primary School</v>
          </cell>
          <cell r="C100">
            <v>6104.9900000000016</v>
          </cell>
          <cell r="D100">
            <v>41540.936791510554</v>
          </cell>
        </row>
        <row r="101">
          <cell r="A101">
            <v>480</v>
          </cell>
          <cell r="B101" t="str">
            <v>Bosmere Community Primary Scho</v>
          </cell>
          <cell r="C101">
            <v>10442.370000000006</v>
          </cell>
          <cell r="D101">
            <v>154149.24617327587</v>
          </cell>
        </row>
        <row r="102">
          <cell r="A102">
            <v>482</v>
          </cell>
          <cell r="B102" t="str">
            <v>Exning Primary School</v>
          </cell>
          <cell r="C102">
            <v>66787.25</v>
          </cell>
          <cell r="D102">
            <v>158890.76775706618</v>
          </cell>
        </row>
        <row r="103">
          <cell r="A103">
            <v>486</v>
          </cell>
          <cell r="B103" t="str">
            <v>Paddocks Primary School</v>
          </cell>
          <cell r="C103">
            <v>35601.79</v>
          </cell>
          <cell r="D103">
            <v>251637.14729209512</v>
          </cell>
        </row>
        <row r="104">
          <cell r="A104">
            <v>488</v>
          </cell>
          <cell r="B104" t="str">
            <v>Norton C of E VCP School</v>
          </cell>
          <cell r="C104">
            <v>11683.64</v>
          </cell>
          <cell r="D104">
            <v>144256.86942965409</v>
          </cell>
        </row>
        <row r="105">
          <cell r="A105">
            <v>494</v>
          </cell>
          <cell r="B105" t="str">
            <v>Ringshall School</v>
          </cell>
          <cell r="C105">
            <v>16048.960000000001</v>
          </cell>
          <cell r="D105">
            <v>-15884.860559682478</v>
          </cell>
        </row>
        <row r="106">
          <cell r="A106">
            <v>495</v>
          </cell>
          <cell r="B106" t="str">
            <v>Risby C of E VCP School</v>
          </cell>
          <cell r="C106">
            <v>5321.1399999999976</v>
          </cell>
          <cell r="D106">
            <v>7930.3732499741018</v>
          </cell>
        </row>
        <row r="107">
          <cell r="A107">
            <v>499</v>
          </cell>
          <cell r="B107" t="str">
            <v>Stanton Community Primary Scho</v>
          </cell>
          <cell r="C107">
            <v>10766.140000000001</v>
          </cell>
          <cell r="D107">
            <v>23674.654675520374</v>
          </cell>
        </row>
        <row r="108">
          <cell r="A108">
            <v>502</v>
          </cell>
          <cell r="B108" t="str">
            <v>Chilton Primary School</v>
          </cell>
          <cell r="C108">
            <v>9493.2300000000014</v>
          </cell>
          <cell r="D108">
            <v>218232.94682957383</v>
          </cell>
        </row>
        <row r="109">
          <cell r="A109">
            <v>503</v>
          </cell>
          <cell r="B109" t="str">
            <v>Abbots Hall Community Primary</v>
          </cell>
          <cell r="C109">
            <v>32058.69</v>
          </cell>
          <cell r="D109">
            <v>204396.6464163051</v>
          </cell>
        </row>
        <row r="110">
          <cell r="A110">
            <v>504</v>
          </cell>
          <cell r="B110" t="str">
            <v>Wood Ley Community Primary Sch</v>
          </cell>
          <cell r="C110">
            <v>45055.44</v>
          </cell>
          <cell r="D110">
            <v>251197.77382964292</v>
          </cell>
        </row>
        <row r="111">
          <cell r="A111">
            <v>506</v>
          </cell>
          <cell r="B111" t="str">
            <v>Freeman Community Primary Scho</v>
          </cell>
          <cell r="C111">
            <v>6396.2899999999972</v>
          </cell>
          <cell r="D111">
            <v>84092.08593264292</v>
          </cell>
        </row>
        <row r="112">
          <cell r="A112">
            <v>507</v>
          </cell>
          <cell r="B112" t="str">
            <v>St Gregory C of E VCP School</v>
          </cell>
          <cell r="C112">
            <v>54214.879999999997</v>
          </cell>
          <cell r="D112">
            <v>-167810.19373032672</v>
          </cell>
        </row>
        <row r="113">
          <cell r="A113">
            <v>508</v>
          </cell>
          <cell r="B113" t="str">
            <v>Trinity CEVAP School</v>
          </cell>
          <cell r="C113">
            <v>0</v>
          </cell>
          <cell r="D113">
            <v>103236.38807692251</v>
          </cell>
        </row>
        <row r="114">
          <cell r="A114">
            <v>509</v>
          </cell>
          <cell r="B114" t="str">
            <v>St Josephs RCP School</v>
          </cell>
          <cell r="C114">
            <v>0</v>
          </cell>
          <cell r="D114">
            <v>0</v>
          </cell>
        </row>
        <row r="115">
          <cell r="A115">
            <v>513</v>
          </cell>
          <cell r="B115" t="str">
            <v>Thurlow C of E VCP School</v>
          </cell>
          <cell r="C115">
            <v>0</v>
          </cell>
          <cell r="D115">
            <v>0</v>
          </cell>
        </row>
        <row r="116">
          <cell r="A116">
            <v>517</v>
          </cell>
          <cell r="B116" t="str">
            <v>Walsham-Le-Willows C of E VCP</v>
          </cell>
          <cell r="C116">
            <v>26469.690000000002</v>
          </cell>
          <cell r="D116">
            <v>53644.087468217011</v>
          </cell>
        </row>
        <row r="117">
          <cell r="A117">
            <v>552</v>
          </cell>
          <cell r="B117" t="str">
            <v>King Edward VIC of EVC Upper S</v>
          </cell>
          <cell r="C117">
            <v>94197.65</v>
          </cell>
          <cell r="D117">
            <v>329273.10348535702</v>
          </cell>
        </row>
        <row r="118">
          <cell r="A118">
            <v>553</v>
          </cell>
          <cell r="B118" t="str">
            <v>St Benedicts Catholic School</v>
          </cell>
          <cell r="C118">
            <v>0</v>
          </cell>
          <cell r="D118">
            <v>-390948.33929104079</v>
          </cell>
        </row>
        <row r="119">
          <cell r="A119">
            <v>560</v>
          </cell>
          <cell r="B119" t="str">
            <v>Thurston Community College</v>
          </cell>
          <cell r="C119">
            <v>-2711.3999999999942</v>
          </cell>
          <cell r="D119">
            <v>310164.65491491742</v>
          </cell>
        </row>
        <row r="120">
          <cell r="A120">
            <v>579</v>
          </cell>
          <cell r="B120" t="str">
            <v>Hillside Special School</v>
          </cell>
          <cell r="C120">
            <v>32963.729999999996</v>
          </cell>
          <cell r="D120">
            <v>455220.71000000066</v>
          </cell>
        </row>
        <row r="121">
          <cell r="C121">
            <v>1670697.8499999992</v>
          </cell>
          <cell r="D121">
            <v>12627641.550334482</v>
          </cell>
        </row>
      </sheetData>
      <sheetData sheetId="31"/>
      <sheetData sheetId="32">
        <row r="2">
          <cell r="C2">
            <v>9352002</v>
          </cell>
          <cell r="D2" t="str">
            <v>Bildeston Primary School</v>
          </cell>
          <cell r="E2">
            <v>205</v>
          </cell>
        </row>
        <row r="3">
          <cell r="C3">
            <v>9352007</v>
          </cell>
          <cell r="D3" t="str">
            <v>Elmswell Community Primary School</v>
          </cell>
          <cell r="E3">
            <v>436</v>
          </cell>
        </row>
        <row r="4">
          <cell r="C4">
            <v>9352009</v>
          </cell>
          <cell r="D4" t="str">
            <v>Pot Kiln Primary School</v>
          </cell>
          <cell r="E4">
            <v>443</v>
          </cell>
        </row>
        <row r="5">
          <cell r="C5">
            <v>9352011</v>
          </cell>
          <cell r="D5" t="str">
            <v>New Cangle Community Primary School</v>
          </cell>
          <cell r="E5">
            <v>451</v>
          </cell>
        </row>
        <row r="6">
          <cell r="C6">
            <v>9352012</v>
          </cell>
          <cell r="D6" t="str">
            <v>Hundon Community Primary School</v>
          </cell>
          <cell r="E6">
            <v>460</v>
          </cell>
        </row>
        <row r="7">
          <cell r="C7">
            <v>9352013</v>
          </cell>
          <cell r="D7" t="str">
            <v>Lakenheath Community Primary School</v>
          </cell>
          <cell r="E7">
            <v>466</v>
          </cell>
        </row>
        <row r="8">
          <cell r="C8">
            <v>9352015</v>
          </cell>
          <cell r="D8" t="str">
            <v>Lavenham Community Primary School</v>
          </cell>
          <cell r="E8">
            <v>467</v>
          </cell>
        </row>
        <row r="9">
          <cell r="C9">
            <v>9352016</v>
          </cell>
          <cell r="D9" t="str">
            <v>Trinity Church of England Voluntary Aided Primary School</v>
          </cell>
          <cell r="E9">
            <v>508</v>
          </cell>
        </row>
        <row r="10">
          <cell r="C10">
            <v>9352020</v>
          </cell>
          <cell r="D10" t="str">
            <v>Nayland Primary School</v>
          </cell>
          <cell r="E10">
            <v>479</v>
          </cell>
        </row>
        <row r="11">
          <cell r="C11">
            <v>9352021</v>
          </cell>
          <cell r="D11" t="str">
            <v>Exning Primary School</v>
          </cell>
          <cell r="E11">
            <v>482</v>
          </cell>
        </row>
        <row r="12">
          <cell r="C12">
            <v>9352026</v>
          </cell>
          <cell r="D12" t="str">
            <v>Stanton Community Primary School</v>
          </cell>
          <cell r="E12">
            <v>499</v>
          </cell>
        </row>
        <row r="13">
          <cell r="C13">
            <v>9352032</v>
          </cell>
          <cell r="D13" t="str">
            <v>Guildhall Feoffment Community Primary School</v>
          </cell>
          <cell r="E13">
            <v>415</v>
          </cell>
        </row>
        <row r="14">
          <cell r="C14">
            <v>9352034</v>
          </cell>
          <cell r="D14" t="str">
            <v>Westgate Community Primary School and Nursery</v>
          </cell>
          <cell r="E14">
            <v>424</v>
          </cell>
        </row>
        <row r="15">
          <cell r="C15">
            <v>9352035</v>
          </cell>
          <cell r="D15" t="str">
            <v>Sexton's Manor Community Primary School</v>
          </cell>
          <cell r="E15">
            <v>422</v>
          </cell>
        </row>
        <row r="16">
          <cell r="C16">
            <v>9352042</v>
          </cell>
          <cell r="D16" t="str">
            <v>Hadleigh Community Primary School</v>
          </cell>
          <cell r="E16">
            <v>239</v>
          </cell>
        </row>
        <row r="17">
          <cell r="C17">
            <v>9352045</v>
          </cell>
          <cell r="D17" t="str">
            <v>Hardwick Primary School</v>
          </cell>
          <cell r="E17">
            <v>416</v>
          </cell>
        </row>
        <row r="18">
          <cell r="C18">
            <v>9352055</v>
          </cell>
          <cell r="D18" t="str">
            <v>Paddocks Primary School</v>
          </cell>
          <cell r="E18">
            <v>486</v>
          </cell>
        </row>
        <row r="19">
          <cell r="C19">
            <v>9352066</v>
          </cell>
          <cell r="D19" t="str">
            <v>Bucklesham Primary School</v>
          </cell>
          <cell r="E19">
            <v>211</v>
          </cell>
        </row>
        <row r="20">
          <cell r="C20">
            <v>9352068</v>
          </cell>
          <cell r="D20" t="str">
            <v>Carlton Colville Primary School</v>
          </cell>
          <cell r="E20">
            <v>19</v>
          </cell>
        </row>
        <row r="21">
          <cell r="C21">
            <v>9352071</v>
          </cell>
          <cell r="D21" t="str">
            <v>Copdock Primary School</v>
          </cell>
          <cell r="E21">
            <v>220</v>
          </cell>
        </row>
        <row r="22">
          <cell r="C22">
            <v>9352072</v>
          </cell>
          <cell r="D22" t="str">
            <v>Earl Soham Community Primary School</v>
          </cell>
          <cell r="E22">
            <v>29</v>
          </cell>
        </row>
        <row r="23">
          <cell r="C23">
            <v>9352076</v>
          </cell>
          <cell r="D23" t="str">
            <v>Fairfield Infant School</v>
          </cell>
          <cell r="E23">
            <v>230</v>
          </cell>
        </row>
        <row r="24">
          <cell r="C24">
            <v>9352079</v>
          </cell>
          <cell r="D24" t="str">
            <v>Grundisburgh Primary School</v>
          </cell>
          <cell r="E24">
            <v>237</v>
          </cell>
        </row>
        <row r="25">
          <cell r="C25">
            <v>9352084</v>
          </cell>
          <cell r="D25" t="str">
            <v>Holbrook Primary School</v>
          </cell>
          <cell r="E25">
            <v>245</v>
          </cell>
        </row>
        <row r="26">
          <cell r="C26">
            <v>9352085</v>
          </cell>
          <cell r="D26" t="str">
            <v>Hollesley Primary School</v>
          </cell>
          <cell r="E26">
            <v>246</v>
          </cell>
        </row>
        <row r="27">
          <cell r="C27">
            <v>9352089</v>
          </cell>
          <cell r="D27" t="str">
            <v>Heath Primary School, Kesgrave</v>
          </cell>
          <cell r="E27">
            <v>309</v>
          </cell>
        </row>
        <row r="28">
          <cell r="C28">
            <v>9352092</v>
          </cell>
          <cell r="D28" t="str">
            <v>Bealings School</v>
          </cell>
          <cell r="E28">
            <v>310</v>
          </cell>
        </row>
        <row r="29">
          <cell r="C29">
            <v>9352095</v>
          </cell>
          <cell r="D29" t="str">
            <v>Melton Primary School</v>
          </cell>
          <cell r="E29">
            <v>314</v>
          </cell>
        </row>
        <row r="30">
          <cell r="C30">
            <v>9352101</v>
          </cell>
          <cell r="D30" t="str">
            <v>Otley Primary School</v>
          </cell>
          <cell r="E30">
            <v>318</v>
          </cell>
        </row>
        <row r="31">
          <cell r="C31">
            <v>9352108</v>
          </cell>
          <cell r="D31" t="str">
            <v>Snape Community Primary School</v>
          </cell>
          <cell r="E31">
            <v>97</v>
          </cell>
        </row>
        <row r="32">
          <cell r="C32">
            <v>9352110</v>
          </cell>
          <cell r="D32" t="str">
            <v>Somersham Primary School</v>
          </cell>
          <cell r="E32">
            <v>324</v>
          </cell>
        </row>
        <row r="33">
          <cell r="C33">
            <v>9352117</v>
          </cell>
          <cell r="D33" t="str">
            <v>Trimley St Mary Primary School</v>
          </cell>
          <cell r="E33">
            <v>333</v>
          </cell>
        </row>
        <row r="34">
          <cell r="C34">
            <v>9352118</v>
          </cell>
          <cell r="D34" t="str">
            <v>Trimley St Martin Primary School</v>
          </cell>
          <cell r="E34">
            <v>332</v>
          </cell>
        </row>
        <row r="35">
          <cell r="C35">
            <v>9352121</v>
          </cell>
          <cell r="D35" t="str">
            <v>Waldringfield Primary School</v>
          </cell>
          <cell r="E35">
            <v>337</v>
          </cell>
        </row>
        <row r="36">
          <cell r="C36">
            <v>9352124</v>
          </cell>
          <cell r="D36" t="str">
            <v>Witnesham Primary School</v>
          </cell>
          <cell r="E36">
            <v>339</v>
          </cell>
        </row>
        <row r="37">
          <cell r="C37">
            <v>9352125</v>
          </cell>
          <cell r="D37" t="str">
            <v>Woodbridge Primary School</v>
          </cell>
          <cell r="E37">
            <v>342</v>
          </cell>
        </row>
        <row r="38">
          <cell r="C38">
            <v>9352131</v>
          </cell>
          <cell r="D38" t="str">
            <v>Colneis Junior School</v>
          </cell>
          <cell r="E38">
            <v>229</v>
          </cell>
        </row>
        <row r="39">
          <cell r="C39">
            <v>9352132</v>
          </cell>
          <cell r="D39" t="str">
            <v>Gorseland Primary School</v>
          </cell>
          <cell r="E39">
            <v>313</v>
          </cell>
        </row>
        <row r="40">
          <cell r="C40">
            <v>9352134</v>
          </cell>
          <cell r="D40" t="str">
            <v>Kingsfleet Primary School</v>
          </cell>
          <cell r="E40">
            <v>232</v>
          </cell>
        </row>
        <row r="41">
          <cell r="C41">
            <v>9352135</v>
          </cell>
          <cell r="D41" t="str">
            <v>Kyson Primary School</v>
          </cell>
          <cell r="E41">
            <v>343</v>
          </cell>
        </row>
        <row r="42">
          <cell r="C42">
            <v>9352157</v>
          </cell>
          <cell r="D42" t="str">
            <v>Ranelagh Primary School</v>
          </cell>
          <cell r="E42">
            <v>275</v>
          </cell>
        </row>
        <row r="43">
          <cell r="C43">
            <v>9352162</v>
          </cell>
          <cell r="D43" t="str">
            <v>Ravenswood Community Primary School</v>
          </cell>
          <cell r="E43">
            <v>273</v>
          </cell>
        </row>
        <row r="44">
          <cell r="C44">
            <v>9352166</v>
          </cell>
          <cell r="D44" t="str">
            <v>Clifford Road Primary School &amp; Nursery</v>
          </cell>
          <cell r="E44">
            <v>258</v>
          </cell>
        </row>
        <row r="45">
          <cell r="C45">
            <v>9352176</v>
          </cell>
          <cell r="D45" t="str">
            <v>Whitehouse Community Primary School</v>
          </cell>
          <cell r="E45">
            <v>300</v>
          </cell>
        </row>
        <row r="46">
          <cell r="C46">
            <v>9352184</v>
          </cell>
          <cell r="D46" t="str">
            <v>Dale Hall Community Primary School</v>
          </cell>
          <cell r="E46">
            <v>259</v>
          </cell>
        </row>
        <row r="47">
          <cell r="C47">
            <v>9352918</v>
          </cell>
          <cell r="D47" t="str">
            <v>Stratford St Mary Primary School</v>
          </cell>
          <cell r="E47">
            <v>327</v>
          </cell>
        </row>
        <row r="48">
          <cell r="C48">
            <v>9352919</v>
          </cell>
          <cell r="D48" t="str">
            <v>Oulton Broad Primary School</v>
          </cell>
          <cell r="E48">
            <v>75</v>
          </cell>
        </row>
        <row r="49">
          <cell r="C49">
            <v>9352921</v>
          </cell>
          <cell r="D49" t="str">
            <v>Ickworth Park Primary School</v>
          </cell>
          <cell r="E49">
            <v>461</v>
          </cell>
        </row>
        <row r="50">
          <cell r="C50">
            <v>9352922</v>
          </cell>
          <cell r="D50" t="str">
            <v>Rushmere Hall Primary School</v>
          </cell>
          <cell r="E50">
            <v>281</v>
          </cell>
        </row>
        <row r="51">
          <cell r="C51">
            <v>9352923</v>
          </cell>
          <cell r="D51" t="str">
            <v>Wood Ley Community Primary School</v>
          </cell>
          <cell r="E51">
            <v>504</v>
          </cell>
        </row>
        <row r="52">
          <cell r="C52">
            <v>9352924</v>
          </cell>
          <cell r="D52" t="str">
            <v>Birchwood Primary School</v>
          </cell>
          <cell r="E52">
            <v>311</v>
          </cell>
        </row>
        <row r="53">
          <cell r="C53">
            <v>9352925</v>
          </cell>
          <cell r="D53" t="str">
            <v>Sebert Wood Community Primary School</v>
          </cell>
          <cell r="E53">
            <v>418</v>
          </cell>
        </row>
        <row r="54">
          <cell r="C54">
            <v>9352928</v>
          </cell>
          <cell r="D54" t="str">
            <v>Sandlings Primary School</v>
          </cell>
          <cell r="E54">
            <v>341</v>
          </cell>
        </row>
        <row r="55">
          <cell r="C55">
            <v>9352929</v>
          </cell>
          <cell r="D55" t="str">
            <v>Cedarwood Primary School</v>
          </cell>
          <cell r="E55">
            <v>307</v>
          </cell>
        </row>
        <row r="56">
          <cell r="C56">
            <v>9352931</v>
          </cell>
          <cell r="D56" t="str">
            <v>Beaumont Community Primary School</v>
          </cell>
          <cell r="E56">
            <v>238</v>
          </cell>
        </row>
        <row r="57">
          <cell r="C57">
            <v>9353000</v>
          </cell>
          <cell r="D57" t="str">
            <v>Acton Church of England Voluntary Controlled Primary School</v>
          </cell>
          <cell r="E57">
            <v>400</v>
          </cell>
        </row>
        <row r="58">
          <cell r="C58">
            <v>9353003</v>
          </cell>
          <cell r="D58" t="str">
            <v>Barnham Church of England Voluntary Controlled Primary School</v>
          </cell>
          <cell r="E58">
            <v>405</v>
          </cell>
        </row>
        <row r="59">
          <cell r="C59">
            <v>9353004</v>
          </cell>
          <cell r="D59" t="str">
            <v>Barningham Church of England Voluntary Controlled Primary School</v>
          </cell>
          <cell r="E59">
            <v>406</v>
          </cell>
        </row>
        <row r="60">
          <cell r="C60">
            <v>9353005</v>
          </cell>
          <cell r="D60" t="str">
            <v>Barrow Church of England Voluntary Controlled Primary School</v>
          </cell>
          <cell r="E60">
            <v>407</v>
          </cell>
        </row>
        <row r="61">
          <cell r="C61">
            <v>9353006</v>
          </cell>
          <cell r="D61" t="str">
            <v>Boxford Church of England Voluntary Controlled Primary School</v>
          </cell>
          <cell r="E61">
            <v>409</v>
          </cell>
        </row>
        <row r="62">
          <cell r="C62">
            <v>9353009</v>
          </cell>
          <cell r="D62" t="str">
            <v>Bures Church of England Voluntary Controlled Primary School</v>
          </cell>
          <cell r="E62">
            <v>412</v>
          </cell>
        </row>
        <row r="63">
          <cell r="C63">
            <v>9353010</v>
          </cell>
          <cell r="D63" t="str">
            <v>Cavendish Church of England Primary School</v>
          </cell>
          <cell r="E63">
            <v>426</v>
          </cell>
        </row>
        <row r="64">
          <cell r="C64">
            <v>9353013</v>
          </cell>
          <cell r="D64" t="str">
            <v>Cockfield Church of England Voluntary Controlled Primary School</v>
          </cell>
          <cell r="E64">
            <v>430</v>
          </cell>
        </row>
        <row r="65">
          <cell r="C65">
            <v>9353020</v>
          </cell>
          <cell r="D65" t="str">
            <v>Elmsett Church of England VC Primary School</v>
          </cell>
          <cell r="E65">
            <v>224</v>
          </cell>
        </row>
        <row r="66">
          <cell r="C66">
            <v>9353026</v>
          </cell>
          <cell r="D66" t="str">
            <v>Thurlow Voluntary Controlled Primary School</v>
          </cell>
          <cell r="E66">
            <v>513</v>
          </cell>
        </row>
        <row r="67">
          <cell r="C67">
            <v>9353027</v>
          </cell>
          <cell r="D67" t="str">
            <v>Great Waldingfield Church of England Voluntary Controlled Primary School</v>
          </cell>
          <cell r="E67">
            <v>445</v>
          </cell>
        </row>
        <row r="68">
          <cell r="C68">
            <v>9353036</v>
          </cell>
          <cell r="D68" t="str">
            <v>Honington Church of England Voluntary Controlled Primary School</v>
          </cell>
          <cell r="E68">
            <v>457</v>
          </cell>
        </row>
        <row r="69">
          <cell r="C69">
            <v>9353037</v>
          </cell>
          <cell r="D69" t="str">
            <v>Hopton Church of England Voluntary Controlled Primary School</v>
          </cell>
          <cell r="E69">
            <v>458</v>
          </cell>
        </row>
        <row r="70">
          <cell r="C70">
            <v>9353042</v>
          </cell>
          <cell r="D70" t="str">
            <v>Kersey Church of England Voluntary Controlled Primary School</v>
          </cell>
          <cell r="E70">
            <v>308</v>
          </cell>
        </row>
        <row r="71">
          <cell r="C71">
            <v>9353043</v>
          </cell>
          <cell r="D71" t="str">
            <v>All Saints' Church of England Voluntary Controlled Primary School, Lawshall</v>
          </cell>
          <cell r="E71">
            <v>468</v>
          </cell>
        </row>
        <row r="72">
          <cell r="C72">
            <v>9353048</v>
          </cell>
          <cell r="D72" t="str">
            <v>Moulton Church of England Voluntary Controlled Primary School</v>
          </cell>
          <cell r="E72">
            <v>478</v>
          </cell>
        </row>
        <row r="73">
          <cell r="C73">
            <v>9353049</v>
          </cell>
          <cell r="D73" t="str">
            <v>Norton CEVC Primary School</v>
          </cell>
          <cell r="E73">
            <v>488</v>
          </cell>
        </row>
        <row r="74">
          <cell r="C74">
            <v>9353056</v>
          </cell>
          <cell r="D74" t="str">
            <v>Risby Church of England Voluntary Controlled Primary School</v>
          </cell>
          <cell r="E74">
            <v>495</v>
          </cell>
        </row>
        <row r="75">
          <cell r="C75">
            <v>9353064</v>
          </cell>
          <cell r="D75" t="str">
            <v>Walsham-le-Willows Church of England Voluntary Controlled Primary School</v>
          </cell>
          <cell r="E75">
            <v>517</v>
          </cell>
        </row>
        <row r="76">
          <cell r="C76">
            <v>9353066</v>
          </cell>
          <cell r="D76" t="str">
            <v>Whatfield Church of England Voluntary Controlled Primary School</v>
          </cell>
          <cell r="E76">
            <v>338</v>
          </cell>
        </row>
        <row r="77">
          <cell r="C77">
            <v>9353074</v>
          </cell>
          <cell r="D77" t="str">
            <v>Bawdsey Church of England Voluntary Controlled Primary School</v>
          </cell>
          <cell r="E77">
            <v>202</v>
          </cell>
        </row>
        <row r="78">
          <cell r="C78">
            <v>9353075</v>
          </cell>
          <cell r="D78" t="str">
            <v>Bedfield Church of England Voluntary Controlled Primary School</v>
          </cell>
          <cell r="E78">
            <v>10</v>
          </cell>
        </row>
        <row r="79">
          <cell r="C79">
            <v>9353076</v>
          </cell>
          <cell r="D79" t="str">
            <v>Benhall St Mary's Church of England Voluntary Controlled Primary School</v>
          </cell>
          <cell r="E79">
            <v>11</v>
          </cell>
        </row>
        <row r="80">
          <cell r="C80">
            <v>9353078</v>
          </cell>
          <cell r="D80" t="str">
            <v>Bramford Church of England Voluntary Controlled Primary School</v>
          </cell>
          <cell r="E80">
            <v>206</v>
          </cell>
        </row>
        <row r="81">
          <cell r="C81">
            <v>9353083</v>
          </cell>
          <cell r="D81" t="str">
            <v>Corton Church of England Voluntary Aided Primary School</v>
          </cell>
          <cell r="E81">
            <v>22</v>
          </cell>
        </row>
        <row r="82">
          <cell r="C82">
            <v>9353085</v>
          </cell>
          <cell r="D82" t="str">
            <v>East Bergholt Church of England Voluntary Controlled Primary School</v>
          </cell>
          <cell r="E82">
            <v>223</v>
          </cell>
        </row>
        <row r="83">
          <cell r="C83">
            <v>9353090</v>
          </cell>
          <cell r="D83" t="str">
            <v>Great Finborough Church of England Voluntary Controlled Primary School</v>
          </cell>
          <cell r="E83">
            <v>444</v>
          </cell>
        </row>
        <row r="84">
          <cell r="C84">
            <v>9353093</v>
          </cell>
          <cell r="D84" t="str">
            <v>Kelsale Church of England Voluntary Controlled Primary School</v>
          </cell>
          <cell r="E84">
            <v>50</v>
          </cell>
        </row>
        <row r="85">
          <cell r="C85">
            <v>9353104</v>
          </cell>
          <cell r="D85" t="str">
            <v>Tattingstone Church of England Voluntary Controlled Primary School</v>
          </cell>
          <cell r="E85">
            <v>331</v>
          </cell>
        </row>
        <row r="86">
          <cell r="C86">
            <v>9353105</v>
          </cell>
          <cell r="D86" t="str">
            <v>Thorndon Church of England Voluntary Controlled Primary School</v>
          </cell>
          <cell r="E86">
            <v>106</v>
          </cell>
        </row>
        <row r="87">
          <cell r="C87">
            <v>9353109</v>
          </cell>
          <cell r="D87" t="str">
            <v>Wilby Church of England Voluntary Controlled Primary School</v>
          </cell>
          <cell r="E87">
            <v>112</v>
          </cell>
        </row>
        <row r="88">
          <cell r="C88">
            <v>9353111</v>
          </cell>
          <cell r="D88" t="str">
            <v>Worlingham Church of England Voluntary Controlled Primary School</v>
          </cell>
          <cell r="E88">
            <v>113</v>
          </cell>
        </row>
        <row r="89">
          <cell r="C89">
            <v>9353112</v>
          </cell>
          <cell r="D89" t="str">
            <v>Capel St Mary Church of England Voluntary Controlled Primary School</v>
          </cell>
          <cell r="E89">
            <v>216</v>
          </cell>
        </row>
        <row r="90">
          <cell r="C90">
            <v>9353113</v>
          </cell>
          <cell r="D90" t="str">
            <v>Worlingworth Church of England Voluntary Controlled Primary School</v>
          </cell>
          <cell r="E90">
            <v>114</v>
          </cell>
        </row>
        <row r="91">
          <cell r="C91">
            <v>9353114</v>
          </cell>
          <cell r="D91" t="str">
            <v>Blundeston Church of England Voluntary Controlled Primary School</v>
          </cell>
          <cell r="E91">
            <v>12</v>
          </cell>
        </row>
        <row r="92">
          <cell r="C92">
            <v>9353117</v>
          </cell>
          <cell r="D92" t="str">
            <v>Bentley Church of England Voluntary Controlled Primary School</v>
          </cell>
          <cell r="E92">
            <v>203</v>
          </cell>
        </row>
        <row r="93">
          <cell r="C93">
            <v>9353124</v>
          </cell>
          <cell r="D93" t="str">
            <v>St Gregory Church of England Voluntary Controlled Primary School</v>
          </cell>
          <cell r="E93">
            <v>507</v>
          </cell>
        </row>
        <row r="94">
          <cell r="C94">
            <v>9353125</v>
          </cell>
          <cell r="D94" t="str">
            <v>St Botolph's Church of England Voluntary Controlled Primary School</v>
          </cell>
          <cell r="E94">
            <v>17</v>
          </cell>
        </row>
        <row r="95">
          <cell r="C95">
            <v>9353308</v>
          </cell>
          <cell r="D95" t="str">
            <v>St Edmundsbury Church of England Voluntary Aided Primary School</v>
          </cell>
          <cell r="E95">
            <v>421</v>
          </cell>
        </row>
        <row r="96">
          <cell r="C96">
            <v>9353310</v>
          </cell>
          <cell r="D96" t="str">
            <v>St Joseph's Roman Catholic Primary School</v>
          </cell>
          <cell r="E96">
            <v>509</v>
          </cell>
        </row>
        <row r="97">
          <cell r="C97">
            <v>9353311</v>
          </cell>
          <cell r="D97" t="str">
            <v>St Edmund's Catholic Primary School</v>
          </cell>
          <cell r="E97">
            <v>420</v>
          </cell>
        </row>
        <row r="98">
          <cell r="C98">
            <v>9353322</v>
          </cell>
          <cell r="D98" t="str">
            <v>Creeting St Mary Church of England Voluntary Aided Primary School</v>
          </cell>
          <cell r="E98">
            <v>432</v>
          </cell>
        </row>
        <row r="99">
          <cell r="C99">
            <v>9353327</v>
          </cell>
          <cell r="D99" t="str">
            <v>Stonham Aspal Church of England Voluntary Aided Primary School</v>
          </cell>
          <cell r="E99">
            <v>101</v>
          </cell>
        </row>
        <row r="100">
          <cell r="C100">
            <v>9353329</v>
          </cell>
          <cell r="D100" t="str">
            <v>Sir Robert Hitcham Church of England Voluntary Aided School</v>
          </cell>
          <cell r="E100">
            <v>25</v>
          </cell>
        </row>
        <row r="101">
          <cell r="C101">
            <v>9353330</v>
          </cell>
          <cell r="D101" t="str">
            <v>Framlingham Sir Robert Hitcham's Church of England Voluntary Aided Primary School</v>
          </cell>
          <cell r="E101">
            <v>35</v>
          </cell>
        </row>
        <row r="102">
          <cell r="C102">
            <v>9353332</v>
          </cell>
          <cell r="D102" t="str">
            <v>Orford Church of England Voluntary Aided Primary School</v>
          </cell>
          <cell r="E102">
            <v>317</v>
          </cell>
        </row>
        <row r="103">
          <cell r="C103">
            <v>9353337</v>
          </cell>
          <cell r="D103" t="str">
            <v>St John's Church of England Voluntary Aided Primary School, Ipswich</v>
          </cell>
          <cell r="E103">
            <v>284</v>
          </cell>
        </row>
        <row r="104">
          <cell r="C104">
            <v>9353338</v>
          </cell>
          <cell r="D104" t="str">
            <v>St Margaret's Church of England Voluntary Aided Primary School, Ipswich</v>
          </cell>
          <cell r="E104">
            <v>285</v>
          </cell>
        </row>
        <row r="105">
          <cell r="C105">
            <v>9353342</v>
          </cell>
          <cell r="D105" t="str">
            <v>St Mark's Catholic Primary School, Ipswich</v>
          </cell>
          <cell r="E105">
            <v>287</v>
          </cell>
        </row>
        <row r="106">
          <cell r="C106">
            <v>9354024</v>
          </cell>
          <cell r="D106" t="str">
            <v>Thurston Community College</v>
          </cell>
          <cell r="E106">
            <v>560</v>
          </cell>
        </row>
        <row r="107">
          <cell r="C107">
            <v>9354090</v>
          </cell>
          <cell r="D107" t="str">
            <v>Northgate High School</v>
          </cell>
          <cell r="E107">
            <v>370</v>
          </cell>
        </row>
        <row r="108">
          <cell r="C108">
            <v>9354500</v>
          </cell>
          <cell r="D108" t="str">
            <v>King Edward VI Church of England Voluntary Controlled Upper School</v>
          </cell>
          <cell r="E108">
            <v>552</v>
          </cell>
        </row>
        <row r="109">
          <cell r="C109">
            <v>9354600</v>
          </cell>
          <cell r="D109" t="str">
            <v>St Benedict's Catholic School</v>
          </cell>
          <cell r="E109">
            <v>553</v>
          </cell>
        </row>
        <row r="110">
          <cell r="C110">
            <v>9352000</v>
          </cell>
          <cell r="D110" t="str">
            <v>Langer Primary Academy</v>
          </cell>
          <cell r="E110">
            <v>233</v>
          </cell>
        </row>
        <row r="111">
          <cell r="C111">
            <v>9352001</v>
          </cell>
          <cell r="D111" t="str">
            <v>Gusford Community Primary School</v>
          </cell>
          <cell r="E111">
            <v>262</v>
          </cell>
        </row>
        <row r="112">
          <cell r="C112">
            <v>9352003</v>
          </cell>
          <cell r="D112" t="str">
            <v>Forest Academy</v>
          </cell>
          <cell r="E112">
            <v>411</v>
          </cell>
        </row>
        <row r="113">
          <cell r="C113">
            <v>9352006</v>
          </cell>
          <cell r="D113" t="str">
            <v>Westwood Primary School</v>
          </cell>
          <cell r="E113">
            <v>73</v>
          </cell>
        </row>
        <row r="114">
          <cell r="C114">
            <v>9352010</v>
          </cell>
          <cell r="D114" t="str">
            <v>Westfield Primary Academy</v>
          </cell>
          <cell r="E114">
            <v>453</v>
          </cell>
        </row>
        <row r="115">
          <cell r="C115">
            <v>9352014</v>
          </cell>
          <cell r="D115" t="str">
            <v>Red Oak Primary School</v>
          </cell>
          <cell r="E115">
            <v>61</v>
          </cell>
        </row>
        <row r="116">
          <cell r="C116">
            <v>9352017</v>
          </cell>
          <cell r="D116" t="str">
            <v>Sidegate Primary School</v>
          </cell>
          <cell r="E116">
            <v>292</v>
          </cell>
        </row>
        <row r="117">
          <cell r="C117">
            <v>9352022</v>
          </cell>
          <cell r="D117" t="str">
            <v>Laureate Community Academy</v>
          </cell>
          <cell r="E117">
            <v>484</v>
          </cell>
        </row>
        <row r="118">
          <cell r="C118">
            <v>9352025</v>
          </cell>
          <cell r="D118" t="str">
            <v>Grove Primary School</v>
          </cell>
          <cell r="E118">
            <v>77</v>
          </cell>
        </row>
        <row r="119">
          <cell r="C119">
            <v>9352027</v>
          </cell>
          <cell r="D119" t="str">
            <v>Hillside Primary School</v>
          </cell>
          <cell r="E119">
            <v>267</v>
          </cell>
        </row>
        <row r="120">
          <cell r="C120">
            <v>9352029</v>
          </cell>
          <cell r="D120" t="str">
            <v>Tollgate Primary School</v>
          </cell>
          <cell r="E120">
            <v>423</v>
          </cell>
        </row>
        <row r="121">
          <cell r="C121">
            <v>9352030</v>
          </cell>
          <cell r="D121" t="str">
            <v>Wickhambrook Primary Academy</v>
          </cell>
          <cell r="E121">
            <v>521</v>
          </cell>
        </row>
        <row r="122">
          <cell r="C122">
            <v>9352031</v>
          </cell>
          <cell r="D122" t="str">
            <v>Woolpit Primary Academy</v>
          </cell>
          <cell r="E122">
            <v>522</v>
          </cell>
        </row>
        <row r="123">
          <cell r="C123">
            <v>9352036</v>
          </cell>
          <cell r="D123" t="str">
            <v>Place Farm Primary Academy</v>
          </cell>
          <cell r="E123">
            <v>454</v>
          </cell>
        </row>
        <row r="124">
          <cell r="C124">
            <v>9352040</v>
          </cell>
          <cell r="D124" t="str">
            <v>Burton End Primary Academy</v>
          </cell>
          <cell r="E124">
            <v>450</v>
          </cell>
        </row>
        <row r="125">
          <cell r="C125">
            <v>9352043</v>
          </cell>
          <cell r="D125" t="str">
            <v>Kessingland Church of England Primary Academy</v>
          </cell>
          <cell r="E125">
            <v>52</v>
          </cell>
        </row>
        <row r="126">
          <cell r="C126">
            <v>9352047</v>
          </cell>
          <cell r="D126" t="str">
            <v>Coupals Primary Academy</v>
          </cell>
          <cell r="E126">
            <v>447</v>
          </cell>
        </row>
        <row r="127">
          <cell r="C127">
            <v>9352048</v>
          </cell>
          <cell r="D127" t="str">
            <v>Castle Hill Infant School</v>
          </cell>
          <cell r="E127">
            <v>251</v>
          </cell>
        </row>
        <row r="128">
          <cell r="C128">
            <v>9352050</v>
          </cell>
          <cell r="D128" t="str">
            <v>Castle Hill Junior School</v>
          </cell>
          <cell r="E128">
            <v>252</v>
          </cell>
        </row>
        <row r="129">
          <cell r="C129">
            <v>9352051</v>
          </cell>
          <cell r="D129" t="str">
            <v>Glemsford Primary Academy</v>
          </cell>
          <cell r="E129">
            <v>440</v>
          </cell>
        </row>
        <row r="130">
          <cell r="C130">
            <v>9352052</v>
          </cell>
          <cell r="D130" t="str">
            <v>Reydon Primary School</v>
          </cell>
          <cell r="E130">
            <v>92</v>
          </cell>
        </row>
        <row r="131">
          <cell r="C131">
            <v>9352053</v>
          </cell>
          <cell r="D131" t="str">
            <v>Dell Primary School</v>
          </cell>
          <cell r="E131">
            <v>59</v>
          </cell>
        </row>
        <row r="132">
          <cell r="C132">
            <v>9352054</v>
          </cell>
          <cell r="D132" t="str">
            <v>Kedington Primary Academy</v>
          </cell>
          <cell r="E132">
            <v>465</v>
          </cell>
        </row>
        <row r="133">
          <cell r="C133">
            <v>9352056</v>
          </cell>
          <cell r="D133" t="str">
            <v>Phoenix St Peter Academy</v>
          </cell>
          <cell r="E133">
            <v>63</v>
          </cell>
        </row>
        <row r="134">
          <cell r="C134">
            <v>9352057</v>
          </cell>
          <cell r="D134" t="str">
            <v>St Margaret's Primary Academy</v>
          </cell>
          <cell r="E134">
            <v>70</v>
          </cell>
        </row>
        <row r="135">
          <cell r="C135">
            <v>9352058</v>
          </cell>
          <cell r="D135" t="str">
            <v>Aldeburgh Primary School</v>
          </cell>
          <cell r="E135">
            <v>1</v>
          </cell>
        </row>
        <row r="136">
          <cell r="C136">
            <v>9352059</v>
          </cell>
          <cell r="D136" t="str">
            <v>Sprites Primary Academy</v>
          </cell>
          <cell r="E136">
            <v>295</v>
          </cell>
        </row>
        <row r="137">
          <cell r="C137">
            <v>9352060</v>
          </cell>
          <cell r="D137" t="str">
            <v>Bacton Primary School</v>
          </cell>
          <cell r="E137">
            <v>402</v>
          </cell>
        </row>
        <row r="138">
          <cell r="C138">
            <v>9352063</v>
          </cell>
          <cell r="D138" t="str">
            <v>The Albert Pye Community Primary School</v>
          </cell>
          <cell r="E138">
            <v>6</v>
          </cell>
        </row>
        <row r="139">
          <cell r="C139">
            <v>9352064</v>
          </cell>
          <cell r="D139" t="str">
            <v>Ravensmere Infant School</v>
          </cell>
          <cell r="E139">
            <v>7</v>
          </cell>
        </row>
        <row r="140">
          <cell r="C140">
            <v>9352065</v>
          </cell>
          <cell r="D140" t="str">
            <v>Northfield St Nicholas Primary Academy</v>
          </cell>
          <cell r="E140">
            <v>64</v>
          </cell>
        </row>
        <row r="141">
          <cell r="C141">
            <v>9352067</v>
          </cell>
          <cell r="D141" t="str">
            <v>Bungay Primary School</v>
          </cell>
          <cell r="E141">
            <v>15</v>
          </cell>
        </row>
        <row r="142">
          <cell r="C142">
            <v>9352069</v>
          </cell>
          <cell r="D142" t="str">
            <v>Claydon Primary School</v>
          </cell>
          <cell r="E142">
            <v>219</v>
          </cell>
        </row>
        <row r="143">
          <cell r="C143">
            <v>9352070</v>
          </cell>
          <cell r="D143" t="str">
            <v>Combs Ford Primary School</v>
          </cell>
          <cell r="E143">
            <v>431</v>
          </cell>
        </row>
        <row r="144">
          <cell r="C144">
            <v>9352073</v>
          </cell>
          <cell r="D144" t="str">
            <v>Easton Primary School</v>
          </cell>
          <cell r="E144">
            <v>30</v>
          </cell>
        </row>
        <row r="145">
          <cell r="C145">
            <v>9352074</v>
          </cell>
          <cell r="D145" t="str">
            <v>SET Causton</v>
          </cell>
          <cell r="E145">
            <v>228</v>
          </cell>
        </row>
        <row r="146">
          <cell r="C146">
            <v>9352075</v>
          </cell>
          <cell r="D146" t="str">
            <v>SET Maidstone</v>
          </cell>
          <cell r="E146">
            <v>234</v>
          </cell>
        </row>
        <row r="147">
          <cell r="C147">
            <v>9352078</v>
          </cell>
          <cell r="D147" t="str">
            <v>Beccles Primary Academy</v>
          </cell>
          <cell r="E147">
            <v>8</v>
          </cell>
        </row>
        <row r="148">
          <cell r="C148">
            <v>9352080</v>
          </cell>
          <cell r="D148" t="str">
            <v>Edgar Sewter Community Primary School</v>
          </cell>
          <cell r="E148">
            <v>41</v>
          </cell>
        </row>
        <row r="149">
          <cell r="C149">
            <v>9352083</v>
          </cell>
          <cell r="D149" t="str">
            <v>Henley Primary School</v>
          </cell>
          <cell r="E149">
            <v>242</v>
          </cell>
        </row>
        <row r="150">
          <cell r="C150">
            <v>9352086</v>
          </cell>
          <cell r="D150" t="str">
            <v>Holton St Peter Community Primary School</v>
          </cell>
          <cell r="E150">
            <v>44</v>
          </cell>
        </row>
        <row r="151">
          <cell r="C151">
            <v>9352087</v>
          </cell>
          <cell r="D151" t="str">
            <v>St Edmund's Primary School</v>
          </cell>
          <cell r="E151">
            <v>45</v>
          </cell>
        </row>
        <row r="152">
          <cell r="C152">
            <v>9352088</v>
          </cell>
          <cell r="D152" t="str">
            <v>Ilketshall St Lawrence School</v>
          </cell>
          <cell r="E152">
            <v>48</v>
          </cell>
        </row>
        <row r="153">
          <cell r="C153">
            <v>9352090</v>
          </cell>
          <cell r="D153" t="str">
            <v>Martlesham Primary Academy</v>
          </cell>
          <cell r="E153">
            <v>312</v>
          </cell>
        </row>
        <row r="154">
          <cell r="C154">
            <v>9352091</v>
          </cell>
          <cell r="D154" t="str">
            <v>Leiston Primary School</v>
          </cell>
          <cell r="E154">
            <v>57</v>
          </cell>
        </row>
        <row r="155">
          <cell r="C155">
            <v>9352093</v>
          </cell>
          <cell r="D155" t="str">
            <v>St Christopher's CEVCP School</v>
          </cell>
          <cell r="E155">
            <v>515</v>
          </cell>
        </row>
        <row r="156">
          <cell r="C156">
            <v>9352096</v>
          </cell>
          <cell r="D156" t="str">
            <v>Mendham Primary School</v>
          </cell>
          <cell r="E156">
            <v>81</v>
          </cell>
        </row>
        <row r="157">
          <cell r="C157">
            <v>9352097</v>
          </cell>
          <cell r="D157" t="str">
            <v>Mendlesham Primary School</v>
          </cell>
          <cell r="E157">
            <v>471</v>
          </cell>
        </row>
        <row r="158">
          <cell r="C158">
            <v>9352098</v>
          </cell>
          <cell r="D158" t="str">
            <v>Middleton Community Primary School</v>
          </cell>
          <cell r="E158">
            <v>82</v>
          </cell>
        </row>
        <row r="159">
          <cell r="C159">
            <v>9352099</v>
          </cell>
          <cell r="D159" t="str">
            <v>Tudor Church of England Primary School, Sudbury</v>
          </cell>
          <cell r="E159">
            <v>511</v>
          </cell>
        </row>
        <row r="160">
          <cell r="C160">
            <v>9352100</v>
          </cell>
          <cell r="D160" t="str">
            <v>Occold Primary School</v>
          </cell>
          <cell r="E160">
            <v>84</v>
          </cell>
        </row>
        <row r="161">
          <cell r="C161">
            <v>9352103</v>
          </cell>
          <cell r="D161" t="str">
            <v>Great Heath Academy</v>
          </cell>
          <cell r="E161">
            <v>474</v>
          </cell>
        </row>
        <row r="162">
          <cell r="C162">
            <v>9352104</v>
          </cell>
          <cell r="D162" t="str">
            <v>Gunton Primary Academy</v>
          </cell>
          <cell r="E162">
            <v>62</v>
          </cell>
        </row>
        <row r="163">
          <cell r="C163">
            <v>9352105</v>
          </cell>
          <cell r="D163" t="str">
            <v>Ringshall School</v>
          </cell>
          <cell r="E163">
            <v>494</v>
          </cell>
        </row>
        <row r="164">
          <cell r="C164">
            <v>9352106</v>
          </cell>
          <cell r="D164" t="str">
            <v>Saxmundham Primary School</v>
          </cell>
          <cell r="E164">
            <v>96</v>
          </cell>
        </row>
        <row r="165">
          <cell r="C165">
            <v>9352109</v>
          </cell>
          <cell r="D165" t="str">
            <v>Somerleyton Primary School</v>
          </cell>
          <cell r="E165">
            <v>98</v>
          </cell>
        </row>
        <row r="166">
          <cell r="C166">
            <v>9352113</v>
          </cell>
          <cell r="D166" t="str">
            <v>Elm Tree Primary School</v>
          </cell>
          <cell r="E166">
            <v>60</v>
          </cell>
        </row>
        <row r="167">
          <cell r="C167">
            <v>9352114</v>
          </cell>
          <cell r="D167" t="str">
            <v>Freeman Community Primary School</v>
          </cell>
          <cell r="E167">
            <v>506</v>
          </cell>
        </row>
        <row r="168">
          <cell r="C168">
            <v>9352116</v>
          </cell>
          <cell r="D168" t="str">
            <v>St Edmund's Catholic Primary School</v>
          </cell>
          <cell r="E168">
            <v>16</v>
          </cell>
        </row>
        <row r="169">
          <cell r="C169">
            <v>9352120</v>
          </cell>
          <cell r="D169" t="str">
            <v>St Benet's Catholic Primary School</v>
          </cell>
          <cell r="E169">
            <v>9</v>
          </cell>
        </row>
        <row r="170">
          <cell r="C170">
            <v>9352122</v>
          </cell>
          <cell r="D170" t="str">
            <v>Wenhaston Primary School</v>
          </cell>
          <cell r="E170">
            <v>109</v>
          </cell>
        </row>
        <row r="171">
          <cell r="C171">
            <v>9352123</v>
          </cell>
          <cell r="D171" t="str">
            <v>Wickham Market Primary School</v>
          </cell>
          <cell r="E171">
            <v>111</v>
          </cell>
        </row>
        <row r="172">
          <cell r="C172">
            <v>9352126</v>
          </cell>
          <cell r="D172" t="str">
            <v>Wortham Primary School</v>
          </cell>
          <cell r="E172">
            <v>115</v>
          </cell>
        </row>
        <row r="173">
          <cell r="C173">
            <v>9352129</v>
          </cell>
          <cell r="D173" t="str">
            <v>Chilton Community Primary School</v>
          </cell>
          <cell r="E173">
            <v>502</v>
          </cell>
        </row>
        <row r="174">
          <cell r="C174">
            <v>9352133</v>
          </cell>
          <cell r="D174" t="str">
            <v>Brooklands Primary School</v>
          </cell>
          <cell r="E174">
            <v>208</v>
          </cell>
        </row>
        <row r="175">
          <cell r="C175">
            <v>9352136</v>
          </cell>
          <cell r="D175" t="str">
            <v>Coldfair Green Community Primary School</v>
          </cell>
          <cell r="E175">
            <v>23</v>
          </cell>
        </row>
        <row r="176">
          <cell r="C176">
            <v>9352138</v>
          </cell>
          <cell r="D176" t="str">
            <v>Abbot's Hall Community Primary School</v>
          </cell>
          <cell r="E176">
            <v>503</v>
          </cell>
        </row>
        <row r="177">
          <cell r="C177">
            <v>9352145</v>
          </cell>
          <cell r="D177" t="str">
            <v>Pakefield Primary School</v>
          </cell>
          <cell r="E177">
            <v>67</v>
          </cell>
        </row>
        <row r="178">
          <cell r="C178">
            <v>9352147</v>
          </cell>
          <cell r="D178" t="str">
            <v>Poplars Community Primary School</v>
          </cell>
          <cell r="E178">
            <v>65</v>
          </cell>
        </row>
        <row r="179">
          <cell r="C179">
            <v>9352150</v>
          </cell>
          <cell r="D179" t="str">
            <v>Bramfield Church of England Primary School</v>
          </cell>
          <cell r="E179">
            <v>13</v>
          </cell>
        </row>
        <row r="180">
          <cell r="C180">
            <v>9352152</v>
          </cell>
          <cell r="D180" t="str">
            <v>Woods Loke Primary School</v>
          </cell>
          <cell r="E180">
            <v>74</v>
          </cell>
        </row>
        <row r="181">
          <cell r="C181">
            <v>9352154</v>
          </cell>
          <cell r="D181" t="str">
            <v>Handford Hall Primary School</v>
          </cell>
          <cell r="E181">
            <v>264</v>
          </cell>
        </row>
        <row r="182">
          <cell r="C182">
            <v>9352155</v>
          </cell>
          <cell r="D182" t="str">
            <v>Long Melford Church of England Primary School</v>
          </cell>
          <cell r="E182">
            <v>469</v>
          </cell>
        </row>
        <row r="183">
          <cell r="C183">
            <v>9352158</v>
          </cell>
          <cell r="D183" t="str">
            <v>St Helen's Primary School</v>
          </cell>
          <cell r="E183">
            <v>283</v>
          </cell>
        </row>
        <row r="184">
          <cell r="C184">
            <v>9352159</v>
          </cell>
          <cell r="D184" t="str">
            <v>Cliff Lane Primary School</v>
          </cell>
          <cell r="E184">
            <v>256</v>
          </cell>
        </row>
        <row r="185">
          <cell r="C185">
            <v>9352167</v>
          </cell>
          <cell r="D185" t="str">
            <v>Rose Hill Primary</v>
          </cell>
          <cell r="E185">
            <v>279</v>
          </cell>
        </row>
        <row r="186">
          <cell r="C186">
            <v>9352171</v>
          </cell>
          <cell r="D186" t="str">
            <v>Springfield Junior School</v>
          </cell>
          <cell r="E186">
            <v>294</v>
          </cell>
        </row>
        <row r="187">
          <cell r="C187">
            <v>9352172</v>
          </cell>
          <cell r="D187" t="str">
            <v>Springfield Infant School and Nursery</v>
          </cell>
          <cell r="E187">
            <v>293</v>
          </cell>
        </row>
        <row r="188">
          <cell r="C188">
            <v>9352185</v>
          </cell>
          <cell r="D188" t="str">
            <v>The Willows Primary School</v>
          </cell>
          <cell r="E188">
            <v>260</v>
          </cell>
        </row>
        <row r="189">
          <cell r="C189">
            <v>9352186</v>
          </cell>
          <cell r="D189" t="str">
            <v>Halifax Primary School</v>
          </cell>
          <cell r="E189">
            <v>263</v>
          </cell>
        </row>
        <row r="190">
          <cell r="C190">
            <v>9352187</v>
          </cell>
          <cell r="D190" t="str">
            <v>Eyke Church of England Primary School</v>
          </cell>
          <cell r="E190">
            <v>225</v>
          </cell>
        </row>
        <row r="191">
          <cell r="C191">
            <v>9352188</v>
          </cell>
          <cell r="D191" t="str">
            <v>Murrayfield Primary - A Paradigm Academy</v>
          </cell>
          <cell r="E191">
            <v>270</v>
          </cell>
        </row>
        <row r="192">
          <cell r="C192">
            <v>9352189</v>
          </cell>
          <cell r="D192" t="str">
            <v>The Limes Primary Academy</v>
          </cell>
          <cell r="E192">
            <v>121</v>
          </cell>
        </row>
        <row r="193">
          <cell r="C193">
            <v>9352194</v>
          </cell>
          <cell r="D193" t="str">
            <v>Broke Hall Community Primary School</v>
          </cell>
          <cell r="E193">
            <v>249</v>
          </cell>
        </row>
        <row r="194">
          <cell r="C194">
            <v>9352197</v>
          </cell>
          <cell r="D194" t="str">
            <v>Yoxford &amp; Peasenhall Primary Academy</v>
          </cell>
          <cell r="E194">
            <v>119</v>
          </cell>
        </row>
        <row r="195">
          <cell r="C195">
            <v>9352198</v>
          </cell>
          <cell r="D195" t="str">
            <v>Woodhall Primary School</v>
          </cell>
          <cell r="E195">
            <v>512</v>
          </cell>
        </row>
        <row r="196">
          <cell r="C196">
            <v>9352199</v>
          </cell>
          <cell r="D196" t="str">
            <v>Houldsworth Valley Primary Academy</v>
          </cell>
          <cell r="E196">
            <v>483</v>
          </cell>
        </row>
        <row r="197">
          <cell r="C197">
            <v>9352200</v>
          </cell>
          <cell r="D197" t="str">
            <v>Beck Row Primary Academy</v>
          </cell>
          <cell r="E197">
            <v>473</v>
          </cell>
        </row>
        <row r="198">
          <cell r="C198">
            <v>9352201</v>
          </cell>
          <cell r="D198" t="str">
            <v>Clements Primary Academy</v>
          </cell>
          <cell r="E198">
            <v>452</v>
          </cell>
        </row>
        <row r="199">
          <cell r="C199">
            <v>9352202</v>
          </cell>
          <cell r="D199" t="str">
            <v>Clare Community Primary School</v>
          </cell>
          <cell r="E199">
            <v>429</v>
          </cell>
        </row>
        <row r="200">
          <cell r="C200">
            <v>9352203</v>
          </cell>
          <cell r="D200" t="str">
            <v>Chelmondiston Church of England Primary School</v>
          </cell>
          <cell r="E200">
            <v>217</v>
          </cell>
        </row>
        <row r="201">
          <cell r="C201">
            <v>9352204</v>
          </cell>
          <cell r="D201" t="str">
            <v>Hartest Church of England Primary School</v>
          </cell>
          <cell r="E201">
            <v>448</v>
          </cell>
        </row>
        <row r="202">
          <cell r="C202">
            <v>9352205</v>
          </cell>
          <cell r="D202" t="str">
            <v>Stoke-by-Nayland Church of England Primary School</v>
          </cell>
          <cell r="E202">
            <v>501</v>
          </cell>
        </row>
        <row r="203">
          <cell r="C203">
            <v>9352206</v>
          </cell>
          <cell r="D203" t="str">
            <v>Southwold Primary School</v>
          </cell>
          <cell r="E203">
            <v>99</v>
          </cell>
        </row>
        <row r="204">
          <cell r="C204">
            <v>9352207</v>
          </cell>
          <cell r="D204" t="str">
            <v>Brampton Church of England Primary School</v>
          </cell>
          <cell r="E204">
            <v>14</v>
          </cell>
        </row>
        <row r="205">
          <cell r="C205">
            <v>9352208</v>
          </cell>
          <cell r="D205" t="str">
            <v>Barnby and North Cove Community Primary School</v>
          </cell>
          <cell r="E205">
            <v>5</v>
          </cell>
        </row>
        <row r="206">
          <cell r="C206">
            <v>9352209</v>
          </cell>
          <cell r="D206" t="str">
            <v>Wells Hall Primary School</v>
          </cell>
          <cell r="E206">
            <v>442</v>
          </cell>
        </row>
        <row r="207">
          <cell r="C207">
            <v>9352210</v>
          </cell>
          <cell r="D207" t="str">
            <v>The Pines</v>
          </cell>
          <cell r="E207">
            <v>521</v>
          </cell>
        </row>
        <row r="208">
          <cell r="C208">
            <v>9352211</v>
          </cell>
          <cell r="D208" t="str">
            <v>Piper's Vale Primary - A Paradigm Academy</v>
          </cell>
          <cell r="E208">
            <v>274</v>
          </cell>
        </row>
        <row r="209">
          <cell r="C209">
            <v>9352212</v>
          </cell>
          <cell r="D209" t="str">
            <v>Ixworth Church of England Primary School</v>
          </cell>
          <cell r="E209">
            <v>464</v>
          </cell>
        </row>
        <row r="210">
          <cell r="C210">
            <v>9352213</v>
          </cell>
          <cell r="D210" t="str">
            <v>Rougham Church of England Primary School</v>
          </cell>
          <cell r="E210">
            <v>496</v>
          </cell>
        </row>
        <row r="211">
          <cell r="C211">
            <v>9352214</v>
          </cell>
          <cell r="D211" t="str">
            <v>Glade Academy</v>
          </cell>
          <cell r="E211">
            <v>413</v>
          </cell>
        </row>
        <row r="212">
          <cell r="C212">
            <v>9352215</v>
          </cell>
          <cell r="D212" t="str">
            <v>Roman Hill Primary School</v>
          </cell>
          <cell r="E212">
            <v>68</v>
          </cell>
        </row>
        <row r="213">
          <cell r="C213">
            <v>9352216</v>
          </cell>
          <cell r="D213" t="str">
            <v>West Row Academy</v>
          </cell>
          <cell r="E213">
            <v>476</v>
          </cell>
        </row>
        <row r="214">
          <cell r="C214">
            <v>9352217</v>
          </cell>
          <cell r="D214" t="str">
            <v>Morland Church of England Primary School</v>
          </cell>
          <cell r="E214">
            <v>269</v>
          </cell>
        </row>
        <row r="215">
          <cell r="C215">
            <v>9352220</v>
          </cell>
          <cell r="D215" t="str">
            <v>Abbots Green Primary Academy</v>
          </cell>
          <cell r="E215">
            <v>425</v>
          </cell>
        </row>
        <row r="216">
          <cell r="C216">
            <v>9352221</v>
          </cell>
          <cell r="D216" t="str">
            <v>Stutton Church of England Primary School</v>
          </cell>
          <cell r="E216">
            <v>328</v>
          </cell>
        </row>
        <row r="217">
          <cell r="C217">
            <v>9352222</v>
          </cell>
          <cell r="D217" t="str">
            <v>All Saints Church of England Primary School, Newmarket</v>
          </cell>
          <cell r="E217">
            <v>481</v>
          </cell>
        </row>
        <row r="218">
          <cell r="C218">
            <v>9352223</v>
          </cell>
          <cell r="D218" t="str">
            <v>Shotley Community Primary School</v>
          </cell>
          <cell r="E218">
            <v>322</v>
          </cell>
        </row>
        <row r="219">
          <cell r="C219">
            <v>9352224</v>
          </cell>
          <cell r="D219" t="str">
            <v>Howard Primary School</v>
          </cell>
          <cell r="E219">
            <v>417</v>
          </cell>
        </row>
        <row r="220">
          <cell r="C220">
            <v>9352225</v>
          </cell>
          <cell r="D220" t="str">
            <v>Britannia Primary School and Nursery</v>
          </cell>
          <cell r="E220">
            <v>250</v>
          </cell>
        </row>
        <row r="221">
          <cell r="C221">
            <v>9352226</v>
          </cell>
          <cell r="D221" t="str">
            <v>Grange Community Primary School</v>
          </cell>
          <cell r="E221">
            <v>231</v>
          </cell>
        </row>
        <row r="222">
          <cell r="C222">
            <v>9352228</v>
          </cell>
          <cell r="D222" t="str">
            <v>Helmingham Primary School and Nursery</v>
          </cell>
          <cell r="E222">
            <v>42</v>
          </cell>
        </row>
        <row r="223">
          <cell r="C223">
            <v>9352229</v>
          </cell>
          <cell r="D223" t="str">
            <v>Great Whelnetham Church of England Primary School</v>
          </cell>
          <cell r="E223">
            <v>446</v>
          </cell>
        </row>
        <row r="224">
          <cell r="C224">
            <v>9352916</v>
          </cell>
          <cell r="D224" t="str">
            <v>Bosmere Community Primary School</v>
          </cell>
          <cell r="E224">
            <v>480</v>
          </cell>
        </row>
        <row r="225">
          <cell r="C225">
            <v>9352927</v>
          </cell>
          <cell r="D225" t="str">
            <v>The Beeches Community Primary Schools (Formerly Whitton Community Primary School)</v>
          </cell>
          <cell r="E225">
            <v>303</v>
          </cell>
        </row>
        <row r="226">
          <cell r="C226">
            <v>9353002</v>
          </cell>
          <cell r="D226" t="str">
            <v>Bardwell Church of England Primary School</v>
          </cell>
          <cell r="E226">
            <v>404</v>
          </cell>
        </row>
        <row r="227">
          <cell r="C227">
            <v>9353025</v>
          </cell>
          <cell r="D227" t="str">
            <v>Great Barton Church of England Primary Academy</v>
          </cell>
          <cell r="E227">
            <v>441</v>
          </cell>
        </row>
        <row r="228">
          <cell r="C228">
            <v>9353054</v>
          </cell>
          <cell r="D228" t="str">
            <v>Rattlesden Church of England Primary Academy</v>
          </cell>
          <cell r="E228">
            <v>492</v>
          </cell>
        </row>
        <row r="229">
          <cell r="C229">
            <v>9353062</v>
          </cell>
          <cell r="D229" t="str">
            <v>Thurston Church of England Primary Academy</v>
          </cell>
          <cell r="E229">
            <v>514</v>
          </cell>
        </row>
        <row r="230">
          <cell r="C230">
            <v>9353081</v>
          </cell>
          <cell r="D230" t="str">
            <v>Charsfield Church of England Primary School</v>
          </cell>
          <cell r="E230">
            <v>20</v>
          </cell>
        </row>
        <row r="231">
          <cell r="C231">
            <v>9353084</v>
          </cell>
          <cell r="D231" t="str">
            <v>Dennington Church of England Primary School</v>
          </cell>
          <cell r="E231">
            <v>26</v>
          </cell>
        </row>
        <row r="232">
          <cell r="C232">
            <v>9353089</v>
          </cell>
          <cell r="D232" t="str">
            <v>Fressingfield Church of England Primary School</v>
          </cell>
          <cell r="E232">
            <v>36</v>
          </cell>
        </row>
        <row r="233">
          <cell r="C233">
            <v>9353091</v>
          </cell>
          <cell r="D233" t="str">
            <v>Crawford's Church of England Primary School</v>
          </cell>
          <cell r="E233">
            <v>449</v>
          </cell>
        </row>
        <row r="234">
          <cell r="C234">
            <v>9353092</v>
          </cell>
          <cell r="D234" t="str">
            <v>Hintlesham and Chattisham Church of England  Primary School</v>
          </cell>
          <cell r="E234">
            <v>243</v>
          </cell>
        </row>
        <row r="235">
          <cell r="C235">
            <v>9353096</v>
          </cell>
          <cell r="D235" t="str">
            <v>Mellis Church of England Primary School</v>
          </cell>
          <cell r="E235">
            <v>80</v>
          </cell>
        </row>
        <row r="236">
          <cell r="C236">
            <v>9353097</v>
          </cell>
          <cell r="D236" t="str">
            <v>Nacton Church of England Primary School</v>
          </cell>
          <cell r="E236">
            <v>316</v>
          </cell>
        </row>
        <row r="237">
          <cell r="C237">
            <v>9353098</v>
          </cell>
          <cell r="D237" t="str">
            <v>Old Newton Church of England  Primary School</v>
          </cell>
          <cell r="E237">
            <v>489</v>
          </cell>
        </row>
        <row r="238">
          <cell r="C238">
            <v>9353099</v>
          </cell>
          <cell r="D238" t="str">
            <v>Palgrave Church of England Primary School</v>
          </cell>
          <cell r="E238">
            <v>86</v>
          </cell>
        </row>
        <row r="239">
          <cell r="C239">
            <v>9353101</v>
          </cell>
          <cell r="D239" t="str">
            <v>Ringsfield Church of England Primary School</v>
          </cell>
          <cell r="E239">
            <v>93</v>
          </cell>
        </row>
        <row r="240">
          <cell r="C240">
            <v>9353102</v>
          </cell>
          <cell r="D240" t="str">
            <v>Stradbroke Church of England Primary School</v>
          </cell>
          <cell r="E240">
            <v>102</v>
          </cell>
        </row>
        <row r="241">
          <cell r="C241">
            <v>9353108</v>
          </cell>
          <cell r="D241" t="str">
            <v>Wetheringsett Church of England Primary School</v>
          </cell>
          <cell r="E241">
            <v>110</v>
          </cell>
        </row>
        <row r="242">
          <cell r="C242">
            <v>9353115</v>
          </cell>
          <cell r="D242" t="str">
            <v>Sproughton Church of England Primary School</v>
          </cell>
          <cell r="E242">
            <v>325</v>
          </cell>
        </row>
        <row r="243">
          <cell r="C243">
            <v>9353116</v>
          </cell>
          <cell r="D243" t="str">
            <v>Gislingham Church of England Primary School</v>
          </cell>
          <cell r="E243">
            <v>38</v>
          </cell>
        </row>
        <row r="244">
          <cell r="C244">
            <v>9353302</v>
          </cell>
          <cell r="D244" t="str">
            <v>St Mary's Church of England Primary School, Hadleigh</v>
          </cell>
          <cell r="E244">
            <v>240</v>
          </cell>
        </row>
        <row r="245">
          <cell r="C245">
            <v>9353312</v>
          </cell>
          <cell r="D245" t="str">
            <v>Elveden Church of England Primary Academy</v>
          </cell>
          <cell r="E245">
            <v>437</v>
          </cell>
        </row>
        <row r="246">
          <cell r="C246">
            <v>9353314</v>
          </cell>
          <cell r="D246" t="str">
            <v>St Mary's Church of England Academy</v>
          </cell>
          <cell r="E246">
            <v>472</v>
          </cell>
        </row>
        <row r="247">
          <cell r="C247">
            <v>9353318</v>
          </cell>
          <cell r="D247" t="str">
            <v>St Louis Catholic Academy</v>
          </cell>
          <cell r="E247">
            <v>487</v>
          </cell>
        </row>
        <row r="248">
          <cell r="C248">
            <v>9353320</v>
          </cell>
          <cell r="D248" t="str">
            <v>St Felix Roman Catholic Primary School, Haverhill</v>
          </cell>
          <cell r="E248">
            <v>455</v>
          </cell>
        </row>
        <row r="249">
          <cell r="C249">
            <v>9353323</v>
          </cell>
          <cell r="D249" t="str">
            <v>St Peter and St Paul Church of England Primary School, Eye</v>
          </cell>
          <cell r="E249">
            <v>31</v>
          </cell>
        </row>
        <row r="250">
          <cell r="C250">
            <v>9353328</v>
          </cell>
          <cell r="D250" t="str">
            <v>St Mary's Church of England Primary School, Woodbridge</v>
          </cell>
          <cell r="E250">
            <v>344</v>
          </cell>
        </row>
        <row r="251">
          <cell r="C251">
            <v>9353331</v>
          </cell>
          <cell r="D251" t="str">
            <v>All Saints Church of England Primary School, Laxfield</v>
          </cell>
          <cell r="E251">
            <v>56</v>
          </cell>
        </row>
        <row r="252">
          <cell r="C252">
            <v>9353335</v>
          </cell>
          <cell r="D252" t="str">
            <v>St Mary's Roman Catholic Primary School</v>
          </cell>
          <cell r="E252">
            <v>72</v>
          </cell>
        </row>
        <row r="253">
          <cell r="C253">
            <v>9353339</v>
          </cell>
          <cell r="D253" t="str">
            <v>St Matthew's Church of England Primary School, Ipswich</v>
          </cell>
          <cell r="E253">
            <v>288</v>
          </cell>
        </row>
        <row r="254">
          <cell r="C254">
            <v>9353340</v>
          </cell>
          <cell r="D254" t="str">
            <v>St Mary's Catholic Primary School, Ipswich</v>
          </cell>
          <cell r="E254">
            <v>289</v>
          </cell>
        </row>
        <row r="255">
          <cell r="C255">
            <v>9353341</v>
          </cell>
          <cell r="D255" t="str">
            <v>St Pancras Catholic Primary School</v>
          </cell>
          <cell r="E255">
            <v>291</v>
          </cell>
        </row>
        <row r="256">
          <cell r="C256">
            <v>9353344</v>
          </cell>
          <cell r="D256" t="str">
            <v>The Oaks Primary School</v>
          </cell>
          <cell r="E256">
            <v>253</v>
          </cell>
        </row>
        <row r="257">
          <cell r="C257">
            <v>9353345</v>
          </cell>
          <cell r="D257" t="str">
            <v>Cedars Park Community Primary School</v>
          </cell>
          <cell r="E257">
            <v>505</v>
          </cell>
        </row>
        <row r="258">
          <cell r="C258">
            <v>9353346</v>
          </cell>
          <cell r="D258" t="str">
            <v>Rendlesham Primary School</v>
          </cell>
          <cell r="E258">
            <v>320</v>
          </cell>
        </row>
        <row r="259">
          <cell r="C259">
            <v>9354029</v>
          </cell>
          <cell r="D259" t="str">
            <v>Horringer Court Middle School</v>
          </cell>
          <cell r="E259">
            <v>527</v>
          </cell>
        </row>
        <row r="260">
          <cell r="C260">
            <v>9354030</v>
          </cell>
          <cell r="D260" t="str">
            <v>Westley Middle School</v>
          </cell>
          <cell r="E260">
            <v>531</v>
          </cell>
        </row>
        <row r="261">
          <cell r="C261">
            <v>9354000</v>
          </cell>
          <cell r="D261" t="str">
            <v>Bury St Edmunds County Upper School</v>
          </cell>
          <cell r="E261">
            <v>551</v>
          </cell>
        </row>
        <row r="262">
          <cell r="C262">
            <v>9354001</v>
          </cell>
          <cell r="D262" t="str">
            <v>Stour Valley Community School</v>
          </cell>
          <cell r="E262">
            <v>990</v>
          </cell>
        </row>
        <row r="263">
          <cell r="C263">
            <v>9354002</v>
          </cell>
          <cell r="D263" t="str">
            <v>East Point Academy</v>
          </cell>
          <cell r="E263">
            <v>170</v>
          </cell>
        </row>
        <row r="264">
          <cell r="C264">
            <v>9354003</v>
          </cell>
          <cell r="D264" t="str">
            <v>Felixstowe School</v>
          </cell>
          <cell r="E264">
            <v>350</v>
          </cell>
        </row>
        <row r="265">
          <cell r="C265">
            <v>9354004</v>
          </cell>
          <cell r="D265" t="str">
            <v>Castle Manor Academy</v>
          </cell>
          <cell r="E265">
            <v>556</v>
          </cell>
        </row>
        <row r="266">
          <cell r="C266">
            <v>9354006</v>
          </cell>
          <cell r="D266" t="str">
            <v>Ormiston Endeavour Academy</v>
          </cell>
          <cell r="E266">
            <v>373</v>
          </cell>
        </row>
        <row r="267">
          <cell r="C267">
            <v>9354007</v>
          </cell>
          <cell r="D267" t="str">
            <v>Chantry Academy</v>
          </cell>
          <cell r="E267">
            <v>365</v>
          </cell>
        </row>
        <row r="268">
          <cell r="C268">
            <v>9354008</v>
          </cell>
          <cell r="D268" t="str">
            <v>Ormiston Sudbury Academy</v>
          </cell>
          <cell r="E268">
            <v>559</v>
          </cell>
        </row>
        <row r="269">
          <cell r="C269">
            <v>9354009</v>
          </cell>
          <cell r="D269" t="str">
            <v>IES Breckland</v>
          </cell>
          <cell r="E269">
            <v>991</v>
          </cell>
        </row>
        <row r="270">
          <cell r="C270">
            <v>9354010</v>
          </cell>
          <cell r="D270" t="str">
            <v>Set Saxmundham School</v>
          </cell>
          <cell r="E270">
            <v>992</v>
          </cell>
        </row>
        <row r="271">
          <cell r="C271">
            <v>9354016</v>
          </cell>
          <cell r="D271" t="str">
            <v>Set Beccles School</v>
          </cell>
          <cell r="E271">
            <v>993</v>
          </cell>
        </row>
        <row r="272">
          <cell r="C272">
            <v>9354017</v>
          </cell>
          <cell r="D272" t="str">
            <v>Hadleigh High School</v>
          </cell>
          <cell r="E272">
            <v>361</v>
          </cell>
        </row>
        <row r="273">
          <cell r="C273">
            <v>9354019</v>
          </cell>
          <cell r="D273" t="str">
            <v>Thomas Gainsborough School</v>
          </cell>
          <cell r="E273">
            <v>555</v>
          </cell>
        </row>
        <row r="274">
          <cell r="C274">
            <v>9354032</v>
          </cell>
          <cell r="D274" t="str">
            <v>Ormiston Denes Academy</v>
          </cell>
          <cell r="E274">
            <v>169</v>
          </cell>
        </row>
        <row r="275">
          <cell r="C275">
            <v>9354033</v>
          </cell>
          <cell r="D275" t="str">
            <v>Mildenhall College Academy</v>
          </cell>
          <cell r="E275">
            <v>561</v>
          </cell>
        </row>
        <row r="276">
          <cell r="C276">
            <v>9354034</v>
          </cell>
          <cell r="D276" t="str">
            <v>Stoke High School - Ormiston Academy</v>
          </cell>
          <cell r="E276">
            <v>371</v>
          </cell>
        </row>
        <row r="277">
          <cell r="C277">
            <v>9354035</v>
          </cell>
          <cell r="D277" t="str">
            <v>Set Ixworth School</v>
          </cell>
          <cell r="E277">
            <v>994</v>
          </cell>
        </row>
        <row r="278">
          <cell r="C278">
            <v>9354036</v>
          </cell>
          <cell r="D278" t="str">
            <v>Hartismere School</v>
          </cell>
          <cell r="E278">
            <v>166</v>
          </cell>
        </row>
        <row r="279">
          <cell r="C279">
            <v>9354040</v>
          </cell>
          <cell r="D279" t="str">
            <v>Thomas Mills High School</v>
          </cell>
          <cell r="E279">
            <v>165</v>
          </cell>
        </row>
        <row r="280">
          <cell r="C280">
            <v>9354041</v>
          </cell>
          <cell r="D280" t="str">
            <v>Newmarket Academy</v>
          </cell>
          <cell r="E280">
            <v>557</v>
          </cell>
        </row>
        <row r="281">
          <cell r="C281">
            <v>9354042</v>
          </cell>
          <cell r="D281" t="str">
            <v>Sybil Andrews Academy</v>
          </cell>
          <cell r="E281">
            <v>599</v>
          </cell>
        </row>
        <row r="282">
          <cell r="C282">
            <v>9354043</v>
          </cell>
          <cell r="D282" t="str">
            <v>Alde Valley Academy</v>
          </cell>
          <cell r="E282">
            <v>167</v>
          </cell>
        </row>
        <row r="283">
          <cell r="C283">
            <v>9354045</v>
          </cell>
          <cell r="D283" t="str">
            <v>Benjamin Britten Academy of Music and Mathematics</v>
          </cell>
          <cell r="E283">
            <v>171</v>
          </cell>
        </row>
        <row r="284">
          <cell r="C284">
            <v>9354048</v>
          </cell>
          <cell r="D284" t="str">
            <v>Stowmarket High School</v>
          </cell>
          <cell r="E284">
            <v>558</v>
          </cell>
        </row>
        <row r="285">
          <cell r="C285">
            <v>9354051</v>
          </cell>
          <cell r="D285" t="str">
            <v>Stradbroke High School</v>
          </cell>
          <cell r="E285">
            <v>175</v>
          </cell>
        </row>
        <row r="286">
          <cell r="C286">
            <v>9354056</v>
          </cell>
          <cell r="D286" t="str">
            <v>Sir John Leman High School</v>
          </cell>
          <cell r="E286">
            <v>155</v>
          </cell>
        </row>
        <row r="287">
          <cell r="C287">
            <v>9354075</v>
          </cell>
          <cell r="D287" t="str">
            <v>Bungay High School</v>
          </cell>
          <cell r="E287">
            <v>156</v>
          </cell>
        </row>
        <row r="288">
          <cell r="C288">
            <v>9354076</v>
          </cell>
          <cell r="D288" t="str">
            <v>Farlingaye High School</v>
          </cell>
          <cell r="E288">
            <v>378</v>
          </cell>
        </row>
        <row r="289">
          <cell r="C289">
            <v>9354092</v>
          </cell>
          <cell r="D289" t="str">
            <v>Copleston High School</v>
          </cell>
          <cell r="E289">
            <v>366</v>
          </cell>
        </row>
        <row r="290">
          <cell r="C290">
            <v>9354095</v>
          </cell>
          <cell r="D290" t="str">
            <v>Westbourne Academy</v>
          </cell>
          <cell r="E290">
            <v>375</v>
          </cell>
        </row>
        <row r="291">
          <cell r="C291">
            <v>9354096</v>
          </cell>
          <cell r="D291" t="str">
            <v>Claydon High School</v>
          </cell>
          <cell r="E291">
            <v>356</v>
          </cell>
        </row>
        <row r="292">
          <cell r="C292">
            <v>9354097</v>
          </cell>
          <cell r="D292" t="str">
            <v>East Bergholt High School</v>
          </cell>
          <cell r="E292">
            <v>357</v>
          </cell>
        </row>
        <row r="293">
          <cell r="C293">
            <v>9354098</v>
          </cell>
          <cell r="D293" t="str">
            <v>Holbrook Academy</v>
          </cell>
          <cell r="E293">
            <v>362</v>
          </cell>
        </row>
        <row r="294">
          <cell r="C294">
            <v>9354099</v>
          </cell>
          <cell r="D294" t="str">
            <v>Kesgrave High School</v>
          </cell>
          <cell r="E294">
            <v>376</v>
          </cell>
        </row>
        <row r="295">
          <cell r="C295">
            <v>9354102</v>
          </cell>
          <cell r="D295" t="str">
            <v>Samuel Ward Academy</v>
          </cell>
          <cell r="E295">
            <v>554</v>
          </cell>
        </row>
        <row r="296">
          <cell r="C296">
            <v>9354103</v>
          </cell>
          <cell r="D296" t="str">
            <v>Stowupland High School</v>
          </cell>
          <cell r="E296">
            <v>562</v>
          </cell>
        </row>
        <row r="297">
          <cell r="C297">
            <v>9354504</v>
          </cell>
          <cell r="D297" t="str">
            <v>Debenham High School</v>
          </cell>
          <cell r="E297">
            <v>159</v>
          </cell>
        </row>
        <row r="298">
          <cell r="C298">
            <v>9354603</v>
          </cell>
          <cell r="D298" t="str">
            <v>St Alban's Catholic High School</v>
          </cell>
          <cell r="E298">
            <v>372</v>
          </cell>
        </row>
        <row r="299">
          <cell r="C299">
            <v>9354605</v>
          </cell>
          <cell r="D299" t="str">
            <v>Pakefield High School</v>
          </cell>
          <cell r="E299">
            <v>157</v>
          </cell>
        </row>
        <row r="300">
          <cell r="C300">
            <v>9354606</v>
          </cell>
          <cell r="D300" t="str">
            <v>Ipswich Academy</v>
          </cell>
          <cell r="E300">
            <v>368</v>
          </cell>
        </row>
      </sheetData>
      <sheetData sheetId="33"/>
      <sheetData sheetId="34">
        <row r="2">
          <cell r="Z2" t="str">
            <v>URN</v>
          </cell>
          <cell r="AA2" t="str">
            <v>LA</v>
          </cell>
          <cell r="AB2" t="str">
            <v>LA Name</v>
          </cell>
          <cell r="AC2" t="str">
            <v>LAESTAB</v>
          </cell>
          <cell r="AD2" t="str">
            <v>Establishment Name1</v>
          </cell>
          <cell r="AE2" t="str">
            <v>Total Allocation9</v>
          </cell>
          <cell r="AF2" t="str">
            <v>Total TPECG</v>
          </cell>
        </row>
        <row r="3">
          <cell r="I3">
            <v>124525</v>
          </cell>
          <cell r="J3">
            <v>935</v>
          </cell>
          <cell r="K3" t="str">
            <v>Suffolk</v>
          </cell>
          <cell r="L3">
            <v>9351001</v>
          </cell>
          <cell r="M3" t="str">
            <v>Highfield Nursery School</v>
          </cell>
          <cell r="N3">
            <v>2990</v>
          </cell>
          <cell r="O3">
            <v>5125</v>
          </cell>
          <cell r="Z3">
            <v>124525</v>
          </cell>
          <cell r="AA3">
            <v>935</v>
          </cell>
          <cell r="AB3" t="str">
            <v>Suffolk</v>
          </cell>
          <cell r="AC3">
            <v>9351001</v>
          </cell>
          <cell r="AD3" t="str">
            <v>Highfield Nursery School</v>
          </cell>
          <cell r="AE3">
            <v>8448</v>
          </cell>
          <cell r="AF3">
            <v>14482</v>
          </cell>
        </row>
        <row r="4">
          <cell r="I4">
            <v>124531</v>
          </cell>
          <cell r="J4">
            <v>935</v>
          </cell>
          <cell r="K4" t="str">
            <v>Suffolk</v>
          </cell>
          <cell r="L4">
            <v>9352002</v>
          </cell>
          <cell r="M4" t="str">
            <v>Bildeston Primary School</v>
          </cell>
          <cell r="N4">
            <v>2743</v>
          </cell>
          <cell r="O4">
            <v>4702</v>
          </cell>
          <cell r="Z4">
            <v>124531</v>
          </cell>
          <cell r="AA4">
            <v>935</v>
          </cell>
          <cell r="AB4" t="str">
            <v>Suffolk</v>
          </cell>
          <cell r="AC4">
            <v>9352002</v>
          </cell>
          <cell r="AD4" t="str">
            <v>Bildeston Primary School</v>
          </cell>
          <cell r="AE4">
            <v>8044</v>
          </cell>
          <cell r="AF4">
            <v>13580</v>
          </cell>
        </row>
        <row r="5">
          <cell r="I5">
            <v>124534</v>
          </cell>
          <cell r="J5">
            <v>935</v>
          </cell>
          <cell r="K5" t="str">
            <v>Suffolk</v>
          </cell>
          <cell r="L5">
            <v>9352007</v>
          </cell>
          <cell r="M5" t="str">
            <v>Elmswell Community Primary School</v>
          </cell>
          <cell r="N5">
            <v>8421</v>
          </cell>
          <cell r="O5">
            <v>14435</v>
          </cell>
          <cell r="Z5">
            <v>124534</v>
          </cell>
          <cell r="AA5">
            <v>935</v>
          </cell>
          <cell r="AB5" t="str">
            <v>Suffolk</v>
          </cell>
          <cell r="AC5">
            <v>9352007</v>
          </cell>
          <cell r="AD5" t="str">
            <v>Elmswell Community Primary School</v>
          </cell>
          <cell r="AE5">
            <v>23793</v>
          </cell>
          <cell r="AF5">
            <v>40789</v>
          </cell>
        </row>
        <row r="6">
          <cell r="I6">
            <v>124536</v>
          </cell>
          <cell r="J6">
            <v>935</v>
          </cell>
          <cell r="K6" t="str">
            <v>Suffolk</v>
          </cell>
          <cell r="L6">
            <v>9352009</v>
          </cell>
          <cell r="M6" t="str">
            <v>Pot Kiln Primary School</v>
          </cell>
          <cell r="N6">
            <v>8887</v>
          </cell>
          <cell r="O6">
            <v>15234</v>
          </cell>
          <cell r="Z6">
            <v>124536</v>
          </cell>
          <cell r="AA6">
            <v>935</v>
          </cell>
          <cell r="AB6" t="str">
            <v>Suffolk</v>
          </cell>
          <cell r="AC6">
            <v>9352009</v>
          </cell>
          <cell r="AD6" t="str">
            <v>Pot Kiln Primary School</v>
          </cell>
          <cell r="AE6">
            <v>25110</v>
          </cell>
          <cell r="AF6">
            <v>43047</v>
          </cell>
        </row>
        <row r="7">
          <cell r="I7">
            <v>124537</v>
          </cell>
          <cell r="J7">
            <v>935</v>
          </cell>
          <cell r="K7" t="str">
            <v>Suffolk</v>
          </cell>
          <cell r="L7">
            <v>9352011</v>
          </cell>
          <cell r="M7" t="str">
            <v>New Cangle Community Primary School</v>
          </cell>
          <cell r="N7">
            <v>5678</v>
          </cell>
          <cell r="O7">
            <v>9733</v>
          </cell>
          <cell r="Z7">
            <v>124537</v>
          </cell>
          <cell r="AA7">
            <v>935</v>
          </cell>
          <cell r="AB7" t="str">
            <v>Suffolk</v>
          </cell>
          <cell r="AC7">
            <v>9352011</v>
          </cell>
          <cell r="AD7" t="str">
            <v>New Cangle Community Primary School</v>
          </cell>
          <cell r="AE7">
            <v>16043</v>
          </cell>
          <cell r="AF7">
            <v>27503</v>
          </cell>
        </row>
        <row r="8">
          <cell r="I8">
            <v>124538</v>
          </cell>
          <cell r="J8">
            <v>935</v>
          </cell>
          <cell r="K8" t="str">
            <v>Suffolk</v>
          </cell>
          <cell r="L8">
            <v>9352012</v>
          </cell>
          <cell r="M8" t="str">
            <v>Hundon Community Primary School</v>
          </cell>
          <cell r="N8">
            <v>2743</v>
          </cell>
          <cell r="O8">
            <v>4702</v>
          </cell>
          <cell r="Z8">
            <v>124538</v>
          </cell>
          <cell r="AA8">
            <v>935</v>
          </cell>
          <cell r="AB8" t="str">
            <v>Suffolk</v>
          </cell>
          <cell r="AC8">
            <v>9352012</v>
          </cell>
          <cell r="AD8" t="str">
            <v>Hundon Community Primary School</v>
          </cell>
          <cell r="AE8">
            <v>8042</v>
          </cell>
          <cell r="AF8">
            <v>13578</v>
          </cell>
        </row>
        <row r="9">
          <cell r="I9">
            <v>124539</v>
          </cell>
          <cell r="J9">
            <v>935</v>
          </cell>
          <cell r="K9" t="str">
            <v>Suffolk</v>
          </cell>
          <cell r="L9">
            <v>9352013</v>
          </cell>
          <cell r="M9" t="str">
            <v>Lakenheath Community Primary School</v>
          </cell>
          <cell r="N9">
            <v>7872</v>
          </cell>
          <cell r="O9">
            <v>13494</v>
          </cell>
          <cell r="Z9">
            <v>124539</v>
          </cell>
          <cell r="AA9">
            <v>935</v>
          </cell>
          <cell r="AB9" t="str">
            <v>Suffolk</v>
          </cell>
          <cell r="AC9">
            <v>9352013</v>
          </cell>
          <cell r="AD9" t="str">
            <v>Lakenheath Community Primary School</v>
          </cell>
          <cell r="AE9">
            <v>22243</v>
          </cell>
          <cell r="AF9">
            <v>38131</v>
          </cell>
        </row>
        <row r="10">
          <cell r="I10">
            <v>124540</v>
          </cell>
          <cell r="J10">
            <v>935</v>
          </cell>
          <cell r="K10" t="str">
            <v>Suffolk</v>
          </cell>
          <cell r="L10">
            <v>9352015</v>
          </cell>
          <cell r="M10" t="str">
            <v>Lavenham Community Primary School</v>
          </cell>
          <cell r="N10">
            <v>2990</v>
          </cell>
          <cell r="O10">
            <v>5125</v>
          </cell>
          <cell r="Z10">
            <v>124540</v>
          </cell>
          <cell r="AA10">
            <v>935</v>
          </cell>
          <cell r="AB10" t="str">
            <v>Suffolk</v>
          </cell>
          <cell r="AC10">
            <v>9352015</v>
          </cell>
          <cell r="AD10" t="str">
            <v>Lavenham Community Primary School</v>
          </cell>
          <cell r="AE10">
            <v>8448</v>
          </cell>
          <cell r="AF10">
            <v>14482</v>
          </cell>
        </row>
        <row r="11">
          <cell r="I11">
            <v>124543</v>
          </cell>
          <cell r="J11">
            <v>935</v>
          </cell>
          <cell r="K11" t="str">
            <v>Suffolk</v>
          </cell>
          <cell r="L11">
            <v>9352020</v>
          </cell>
          <cell r="M11" t="str">
            <v>Nayland Primary School</v>
          </cell>
          <cell r="N11">
            <v>5651</v>
          </cell>
          <cell r="O11">
            <v>9687</v>
          </cell>
          <cell r="Z11">
            <v>124543</v>
          </cell>
          <cell r="AA11">
            <v>935</v>
          </cell>
          <cell r="AB11" t="str">
            <v>Suffolk</v>
          </cell>
          <cell r="AC11">
            <v>9352020</v>
          </cell>
          <cell r="AD11" t="str">
            <v>Nayland Primary School</v>
          </cell>
          <cell r="AE11">
            <v>15965</v>
          </cell>
          <cell r="AF11">
            <v>27369</v>
          </cell>
        </row>
        <row r="12">
          <cell r="I12">
            <v>124544</v>
          </cell>
          <cell r="J12">
            <v>935</v>
          </cell>
          <cell r="K12" t="str">
            <v>Suffolk</v>
          </cell>
          <cell r="L12">
            <v>9352021</v>
          </cell>
          <cell r="M12" t="str">
            <v>Exning Primary School</v>
          </cell>
          <cell r="N12">
            <v>5760</v>
          </cell>
          <cell r="O12">
            <v>9874</v>
          </cell>
          <cell r="Z12">
            <v>124544</v>
          </cell>
          <cell r="AA12">
            <v>935</v>
          </cell>
          <cell r="AB12" t="str">
            <v>Suffolk</v>
          </cell>
          <cell r="AC12">
            <v>9352021</v>
          </cell>
          <cell r="AD12" t="str">
            <v>Exning Primary School</v>
          </cell>
          <cell r="AE12">
            <v>16275</v>
          </cell>
          <cell r="AF12">
            <v>27901</v>
          </cell>
        </row>
        <row r="13">
          <cell r="I13">
            <v>124547</v>
          </cell>
          <cell r="J13">
            <v>935</v>
          </cell>
          <cell r="K13" t="str">
            <v>Suffolk</v>
          </cell>
          <cell r="L13">
            <v>9352026</v>
          </cell>
          <cell r="M13" t="str">
            <v>Stanton Community Primary School</v>
          </cell>
          <cell r="N13">
            <v>6062</v>
          </cell>
          <cell r="O13">
            <v>10391</v>
          </cell>
          <cell r="Z13">
            <v>124547</v>
          </cell>
          <cell r="AA13">
            <v>935</v>
          </cell>
          <cell r="AB13" t="str">
            <v>Suffolk</v>
          </cell>
          <cell r="AC13">
            <v>9352026</v>
          </cell>
          <cell r="AD13" t="str">
            <v>Stanton Community Primary School</v>
          </cell>
          <cell r="AE13">
            <v>17128</v>
          </cell>
          <cell r="AF13">
            <v>29363</v>
          </cell>
        </row>
        <row r="14">
          <cell r="I14">
            <v>124550</v>
          </cell>
          <cell r="J14">
            <v>935</v>
          </cell>
          <cell r="K14" t="str">
            <v>Suffolk</v>
          </cell>
          <cell r="L14">
            <v>9352032</v>
          </cell>
          <cell r="M14" t="str">
            <v>Guildhall Feoffment Community Primary School</v>
          </cell>
          <cell r="N14">
            <v>10094</v>
          </cell>
          <cell r="O14">
            <v>17303</v>
          </cell>
          <cell r="Z14">
            <v>124550</v>
          </cell>
          <cell r="AA14">
            <v>935</v>
          </cell>
          <cell r="AB14" t="str">
            <v>Suffolk</v>
          </cell>
          <cell r="AC14">
            <v>9352032</v>
          </cell>
          <cell r="AD14" t="str">
            <v>Guildhall Feoffment Community Primary School</v>
          </cell>
          <cell r="AE14">
            <v>28520</v>
          </cell>
          <cell r="AF14">
            <v>48892</v>
          </cell>
        </row>
        <row r="15">
          <cell r="I15">
            <v>124552</v>
          </cell>
          <cell r="J15">
            <v>935</v>
          </cell>
          <cell r="K15" t="str">
            <v>Suffolk</v>
          </cell>
          <cell r="L15">
            <v>9352034</v>
          </cell>
          <cell r="M15" t="str">
            <v>Westgate Community Primary School and Nursery</v>
          </cell>
          <cell r="N15">
            <v>9518</v>
          </cell>
          <cell r="O15">
            <v>16316</v>
          </cell>
          <cell r="Z15">
            <v>124552</v>
          </cell>
          <cell r="AA15">
            <v>935</v>
          </cell>
          <cell r="AB15" t="str">
            <v>Suffolk</v>
          </cell>
          <cell r="AC15">
            <v>9352034</v>
          </cell>
          <cell r="AD15" t="str">
            <v>Westgate Community Primary School and Nursery</v>
          </cell>
          <cell r="AE15">
            <v>30325</v>
          </cell>
          <cell r="AF15">
            <v>49535</v>
          </cell>
        </row>
        <row r="16">
          <cell r="I16">
            <v>124553</v>
          </cell>
          <cell r="J16">
            <v>935</v>
          </cell>
          <cell r="K16" t="str">
            <v>Suffolk</v>
          </cell>
          <cell r="L16">
            <v>9352035</v>
          </cell>
          <cell r="M16" t="str">
            <v>Sexton's Manor Community Primary School</v>
          </cell>
          <cell r="N16">
            <v>5294</v>
          </cell>
          <cell r="O16">
            <v>9075</v>
          </cell>
          <cell r="Z16">
            <v>124553</v>
          </cell>
          <cell r="AA16">
            <v>935</v>
          </cell>
          <cell r="AB16" t="str">
            <v>Suffolk</v>
          </cell>
          <cell r="AC16">
            <v>9352035</v>
          </cell>
          <cell r="AD16" t="str">
            <v>Sexton's Manor Community Primary School</v>
          </cell>
          <cell r="AE16">
            <v>14958</v>
          </cell>
          <cell r="AF16">
            <v>25642</v>
          </cell>
        </row>
        <row r="17">
          <cell r="I17">
            <v>124559</v>
          </cell>
          <cell r="J17">
            <v>935</v>
          </cell>
          <cell r="K17" t="str">
            <v>Suffolk</v>
          </cell>
          <cell r="L17">
            <v>9352042</v>
          </cell>
          <cell r="M17" t="str">
            <v>Hadleigh Community Primary School</v>
          </cell>
          <cell r="N17">
            <v>13619</v>
          </cell>
          <cell r="O17">
            <v>23345</v>
          </cell>
          <cell r="Z17">
            <v>124559</v>
          </cell>
          <cell r="AA17">
            <v>935</v>
          </cell>
          <cell r="AB17" t="str">
            <v>Suffolk</v>
          </cell>
          <cell r="AC17">
            <v>9352042</v>
          </cell>
          <cell r="AD17" t="str">
            <v>Hadleigh Community Primary School</v>
          </cell>
          <cell r="AE17">
            <v>42361</v>
          </cell>
          <cell r="AF17">
            <v>69847</v>
          </cell>
        </row>
        <row r="18">
          <cell r="I18">
            <v>124561</v>
          </cell>
          <cell r="J18">
            <v>935</v>
          </cell>
          <cell r="K18" t="str">
            <v>Suffolk</v>
          </cell>
          <cell r="L18">
            <v>9352045</v>
          </cell>
          <cell r="M18" t="str">
            <v>Hardwick Primary School</v>
          </cell>
          <cell r="N18">
            <v>7708</v>
          </cell>
          <cell r="O18">
            <v>13213</v>
          </cell>
          <cell r="Z18">
            <v>124561</v>
          </cell>
          <cell r="AA18">
            <v>935</v>
          </cell>
          <cell r="AB18" t="str">
            <v>Suffolk</v>
          </cell>
          <cell r="AC18">
            <v>9352045</v>
          </cell>
          <cell r="AD18" t="str">
            <v>Hardwick Primary School</v>
          </cell>
          <cell r="AE18">
            <v>21778</v>
          </cell>
          <cell r="AF18">
            <v>37334</v>
          </cell>
        </row>
        <row r="19">
          <cell r="I19">
            <v>124565</v>
          </cell>
          <cell r="J19">
            <v>935</v>
          </cell>
          <cell r="K19" t="str">
            <v>Suffolk</v>
          </cell>
          <cell r="L19">
            <v>9352055</v>
          </cell>
          <cell r="M19" t="str">
            <v>Paddocks Primary School</v>
          </cell>
          <cell r="N19">
            <v>5376</v>
          </cell>
          <cell r="O19">
            <v>9216</v>
          </cell>
          <cell r="Z19">
            <v>124565</v>
          </cell>
          <cell r="AA19">
            <v>935</v>
          </cell>
          <cell r="AB19" t="str">
            <v>Suffolk</v>
          </cell>
          <cell r="AC19">
            <v>9352055</v>
          </cell>
          <cell r="AD19" t="str">
            <v>Paddocks Primary School</v>
          </cell>
          <cell r="AE19">
            <v>15204</v>
          </cell>
          <cell r="AF19">
            <v>26055</v>
          </cell>
        </row>
        <row r="20">
          <cell r="I20">
            <v>124572</v>
          </cell>
          <cell r="J20">
            <v>935</v>
          </cell>
          <cell r="K20" t="str">
            <v>Suffolk</v>
          </cell>
          <cell r="L20">
            <v>9352066</v>
          </cell>
          <cell r="M20" t="str">
            <v>Bucklesham Primary School</v>
          </cell>
          <cell r="N20">
            <v>2743</v>
          </cell>
          <cell r="O20">
            <v>4702</v>
          </cell>
          <cell r="Z20">
            <v>124572</v>
          </cell>
          <cell r="AA20">
            <v>935</v>
          </cell>
          <cell r="AB20" t="str">
            <v>Suffolk</v>
          </cell>
          <cell r="AC20">
            <v>9352066</v>
          </cell>
          <cell r="AD20" t="str">
            <v>Bucklesham Primary School</v>
          </cell>
          <cell r="AE20">
            <v>7750</v>
          </cell>
          <cell r="AF20">
            <v>13286</v>
          </cell>
        </row>
        <row r="21">
          <cell r="I21">
            <v>124574</v>
          </cell>
          <cell r="J21">
            <v>935</v>
          </cell>
          <cell r="K21" t="str">
            <v>Suffolk</v>
          </cell>
          <cell r="L21">
            <v>9352068</v>
          </cell>
          <cell r="M21" t="str">
            <v>Carlton Colville Primary School</v>
          </cell>
          <cell r="N21">
            <v>12289</v>
          </cell>
          <cell r="O21">
            <v>21065</v>
          </cell>
          <cell r="Z21">
            <v>124574</v>
          </cell>
          <cell r="AA21">
            <v>935</v>
          </cell>
          <cell r="AB21" t="str">
            <v>Suffolk</v>
          </cell>
          <cell r="AC21">
            <v>9352068</v>
          </cell>
          <cell r="AD21" t="str">
            <v>Carlton Colville Primary School</v>
          </cell>
          <cell r="AE21">
            <v>34720</v>
          </cell>
          <cell r="AF21">
            <v>59521</v>
          </cell>
        </row>
        <row r="22">
          <cell r="I22">
            <v>124577</v>
          </cell>
          <cell r="J22">
            <v>935</v>
          </cell>
          <cell r="K22" t="str">
            <v>Suffolk</v>
          </cell>
          <cell r="L22">
            <v>9352071</v>
          </cell>
          <cell r="M22" t="str">
            <v>Copdock Primary School</v>
          </cell>
          <cell r="N22">
            <v>2743</v>
          </cell>
          <cell r="O22">
            <v>4702</v>
          </cell>
          <cell r="Z22">
            <v>124577</v>
          </cell>
          <cell r="AA22">
            <v>935</v>
          </cell>
          <cell r="AB22" t="str">
            <v>Suffolk</v>
          </cell>
          <cell r="AC22">
            <v>9352071</v>
          </cell>
          <cell r="AD22" t="str">
            <v>Copdock Primary School</v>
          </cell>
          <cell r="AE22">
            <v>7750</v>
          </cell>
          <cell r="AF22">
            <v>13286</v>
          </cell>
        </row>
        <row r="23">
          <cell r="I23">
            <v>124578</v>
          </cell>
          <cell r="J23">
            <v>935</v>
          </cell>
          <cell r="K23" t="str">
            <v>Suffolk</v>
          </cell>
          <cell r="L23">
            <v>9352072</v>
          </cell>
          <cell r="M23" t="str">
            <v>Earl Soham Community Primary School</v>
          </cell>
          <cell r="N23">
            <v>2743</v>
          </cell>
          <cell r="O23">
            <v>4702</v>
          </cell>
          <cell r="Z23">
            <v>124578</v>
          </cell>
          <cell r="AA23">
            <v>935</v>
          </cell>
          <cell r="AB23" t="str">
            <v>Suffolk</v>
          </cell>
          <cell r="AC23">
            <v>9352072</v>
          </cell>
          <cell r="AD23" t="str">
            <v>Earl Soham Community Primary School</v>
          </cell>
          <cell r="AE23">
            <v>7750</v>
          </cell>
          <cell r="AF23">
            <v>13286</v>
          </cell>
        </row>
        <row r="24">
          <cell r="I24">
            <v>124582</v>
          </cell>
          <cell r="J24">
            <v>935</v>
          </cell>
          <cell r="K24" t="str">
            <v>Suffolk</v>
          </cell>
          <cell r="L24">
            <v>9352076</v>
          </cell>
          <cell r="M24" t="str">
            <v>Fairfield Infant School</v>
          </cell>
          <cell r="N24">
            <v>8256</v>
          </cell>
          <cell r="O24">
            <v>14153</v>
          </cell>
          <cell r="Z24">
            <v>124582</v>
          </cell>
          <cell r="AA24">
            <v>935</v>
          </cell>
          <cell r="AB24" t="str">
            <v>Suffolk</v>
          </cell>
          <cell r="AC24">
            <v>9352076</v>
          </cell>
          <cell r="AD24" t="str">
            <v>Fairfield Infant School</v>
          </cell>
          <cell r="AE24">
            <v>23328</v>
          </cell>
          <cell r="AF24">
            <v>39991</v>
          </cell>
        </row>
        <row r="25">
          <cell r="I25">
            <v>124584</v>
          </cell>
          <cell r="J25">
            <v>935</v>
          </cell>
          <cell r="K25" t="str">
            <v>Suffolk</v>
          </cell>
          <cell r="L25">
            <v>9352079</v>
          </cell>
          <cell r="M25" t="str">
            <v>Grundisburgh Primary School</v>
          </cell>
          <cell r="N25">
            <v>4663</v>
          </cell>
          <cell r="O25">
            <v>7993</v>
          </cell>
          <cell r="Z25">
            <v>124584</v>
          </cell>
          <cell r="AA25">
            <v>935</v>
          </cell>
          <cell r="AB25" t="str">
            <v>Suffolk</v>
          </cell>
          <cell r="AC25">
            <v>9352079</v>
          </cell>
          <cell r="AD25" t="str">
            <v>Grundisburgh Primary School</v>
          </cell>
          <cell r="AE25">
            <v>13175</v>
          </cell>
          <cell r="AF25">
            <v>22586</v>
          </cell>
        </row>
        <row r="26">
          <cell r="I26">
            <v>124588</v>
          </cell>
          <cell r="J26">
            <v>935</v>
          </cell>
          <cell r="K26" t="str">
            <v>Suffolk</v>
          </cell>
          <cell r="L26">
            <v>9352084</v>
          </cell>
          <cell r="M26" t="str">
            <v>Holbrook Primary School</v>
          </cell>
          <cell r="N26">
            <v>4608</v>
          </cell>
          <cell r="O26">
            <v>7899</v>
          </cell>
          <cell r="Z26">
            <v>124588</v>
          </cell>
          <cell r="AA26">
            <v>935</v>
          </cell>
          <cell r="AB26" t="str">
            <v>Suffolk</v>
          </cell>
          <cell r="AC26">
            <v>9352084</v>
          </cell>
          <cell r="AD26" t="str">
            <v>Holbrook Primary School</v>
          </cell>
          <cell r="AE26">
            <v>13020</v>
          </cell>
          <cell r="AF26">
            <v>22320</v>
          </cell>
        </row>
        <row r="27">
          <cell r="I27">
            <v>124589</v>
          </cell>
          <cell r="J27">
            <v>935</v>
          </cell>
          <cell r="K27" t="str">
            <v>Suffolk</v>
          </cell>
          <cell r="L27">
            <v>9352085</v>
          </cell>
          <cell r="M27" t="str">
            <v>Hollesley Primary School</v>
          </cell>
          <cell r="N27">
            <v>2743</v>
          </cell>
          <cell r="O27">
            <v>4702</v>
          </cell>
          <cell r="Z27">
            <v>124589</v>
          </cell>
          <cell r="AA27">
            <v>935</v>
          </cell>
          <cell r="AB27" t="str">
            <v>Suffolk</v>
          </cell>
          <cell r="AC27">
            <v>9352085</v>
          </cell>
          <cell r="AD27" t="str">
            <v>Hollesley Primary School</v>
          </cell>
          <cell r="AE27">
            <v>7750</v>
          </cell>
          <cell r="AF27">
            <v>13286</v>
          </cell>
        </row>
        <row r="28">
          <cell r="I28">
            <v>124593</v>
          </cell>
          <cell r="J28">
            <v>935</v>
          </cell>
          <cell r="K28" t="str">
            <v>Suffolk</v>
          </cell>
          <cell r="L28">
            <v>9352089</v>
          </cell>
          <cell r="M28" t="str">
            <v>Heath Primary School, Kesgrave</v>
          </cell>
          <cell r="N28">
            <v>17692</v>
          </cell>
          <cell r="O28">
            <v>30328</v>
          </cell>
          <cell r="Z28">
            <v>124593</v>
          </cell>
          <cell r="AA28">
            <v>935</v>
          </cell>
          <cell r="AB28" t="str">
            <v>Suffolk</v>
          </cell>
          <cell r="AC28">
            <v>9352089</v>
          </cell>
          <cell r="AD28" t="str">
            <v>Heath Primary School, Kesgrave</v>
          </cell>
          <cell r="AE28">
            <v>49988</v>
          </cell>
          <cell r="AF28">
            <v>85695</v>
          </cell>
        </row>
        <row r="29">
          <cell r="I29">
            <v>124595</v>
          </cell>
          <cell r="J29">
            <v>935</v>
          </cell>
          <cell r="K29" t="str">
            <v>Suffolk</v>
          </cell>
          <cell r="L29">
            <v>9352092</v>
          </cell>
          <cell r="M29" t="str">
            <v>Bealings School</v>
          </cell>
          <cell r="N29">
            <v>3017</v>
          </cell>
          <cell r="O29">
            <v>5172</v>
          </cell>
          <cell r="Z29">
            <v>124595</v>
          </cell>
          <cell r="AA29">
            <v>935</v>
          </cell>
          <cell r="AB29" t="str">
            <v>Suffolk</v>
          </cell>
          <cell r="AC29">
            <v>9352092</v>
          </cell>
          <cell r="AD29" t="str">
            <v>Bealings School</v>
          </cell>
          <cell r="AE29">
            <v>8525</v>
          </cell>
          <cell r="AF29">
            <v>14615</v>
          </cell>
        </row>
        <row r="30">
          <cell r="I30">
            <v>124597</v>
          </cell>
          <cell r="J30">
            <v>935</v>
          </cell>
          <cell r="K30" t="str">
            <v>Suffolk</v>
          </cell>
          <cell r="L30">
            <v>9352095</v>
          </cell>
          <cell r="M30" t="str">
            <v>Melton Primary School</v>
          </cell>
          <cell r="N30">
            <v>4718</v>
          </cell>
          <cell r="O30">
            <v>8087</v>
          </cell>
          <cell r="Z30">
            <v>124597</v>
          </cell>
          <cell r="AA30">
            <v>935</v>
          </cell>
          <cell r="AB30" t="str">
            <v>Suffolk</v>
          </cell>
          <cell r="AC30">
            <v>9352095</v>
          </cell>
          <cell r="AD30" t="str">
            <v>Melton Primary School</v>
          </cell>
          <cell r="AE30">
            <v>13330</v>
          </cell>
          <cell r="AF30">
            <v>22852</v>
          </cell>
        </row>
        <row r="31">
          <cell r="I31">
            <v>124602</v>
          </cell>
          <cell r="J31">
            <v>935</v>
          </cell>
          <cell r="K31" t="str">
            <v>Suffolk</v>
          </cell>
          <cell r="L31">
            <v>9352101</v>
          </cell>
          <cell r="M31" t="str">
            <v>Otley Primary School</v>
          </cell>
          <cell r="N31">
            <v>2743</v>
          </cell>
          <cell r="O31">
            <v>4702</v>
          </cell>
          <cell r="Z31">
            <v>124602</v>
          </cell>
          <cell r="AA31">
            <v>935</v>
          </cell>
          <cell r="AB31" t="str">
            <v>Suffolk</v>
          </cell>
          <cell r="AC31">
            <v>9352101</v>
          </cell>
          <cell r="AD31" t="str">
            <v>Otley Primary School</v>
          </cell>
          <cell r="AE31">
            <v>7750</v>
          </cell>
          <cell r="AF31">
            <v>13286</v>
          </cell>
        </row>
        <row r="32">
          <cell r="I32">
            <v>124607</v>
          </cell>
          <cell r="J32">
            <v>935</v>
          </cell>
          <cell r="K32" t="str">
            <v>Suffolk</v>
          </cell>
          <cell r="L32">
            <v>9352108</v>
          </cell>
          <cell r="M32" t="str">
            <v>Snape Community Primary School</v>
          </cell>
          <cell r="N32">
            <v>2743</v>
          </cell>
          <cell r="O32">
            <v>4702</v>
          </cell>
          <cell r="Z32">
            <v>124607</v>
          </cell>
          <cell r="AA32">
            <v>935</v>
          </cell>
          <cell r="AB32" t="str">
            <v>Suffolk</v>
          </cell>
          <cell r="AC32">
            <v>9352108</v>
          </cell>
          <cell r="AD32" t="str">
            <v>Snape Community Primary School</v>
          </cell>
          <cell r="AE32">
            <v>7750</v>
          </cell>
          <cell r="AF32">
            <v>13286</v>
          </cell>
        </row>
        <row r="33">
          <cell r="I33">
            <v>124609</v>
          </cell>
          <cell r="J33">
            <v>935</v>
          </cell>
          <cell r="K33" t="str">
            <v>Suffolk</v>
          </cell>
          <cell r="L33">
            <v>9352110</v>
          </cell>
          <cell r="M33" t="str">
            <v>Somersham Primary School</v>
          </cell>
          <cell r="N33">
            <v>2743</v>
          </cell>
          <cell r="O33">
            <v>4702</v>
          </cell>
          <cell r="Z33">
            <v>124609</v>
          </cell>
          <cell r="AA33">
            <v>935</v>
          </cell>
          <cell r="AB33" t="str">
            <v>Suffolk</v>
          </cell>
          <cell r="AC33">
            <v>9352110</v>
          </cell>
          <cell r="AD33" t="str">
            <v>Somersham Primary School</v>
          </cell>
          <cell r="AE33">
            <v>7750</v>
          </cell>
          <cell r="AF33">
            <v>13286</v>
          </cell>
        </row>
        <row r="34">
          <cell r="I34">
            <v>124613</v>
          </cell>
          <cell r="J34">
            <v>935</v>
          </cell>
          <cell r="K34" t="str">
            <v>Suffolk</v>
          </cell>
          <cell r="L34">
            <v>9352117</v>
          </cell>
          <cell r="M34" t="str">
            <v>Trimley St Mary Primary School</v>
          </cell>
          <cell r="N34">
            <v>10780</v>
          </cell>
          <cell r="O34">
            <v>18479</v>
          </cell>
          <cell r="Z34">
            <v>124613</v>
          </cell>
          <cell r="AA34">
            <v>935</v>
          </cell>
          <cell r="AB34" t="str">
            <v>Suffolk</v>
          </cell>
          <cell r="AC34">
            <v>9352117</v>
          </cell>
          <cell r="AD34" t="str">
            <v>Trimley St Mary Primary School</v>
          </cell>
          <cell r="AE34">
            <v>30753</v>
          </cell>
          <cell r="AF34">
            <v>52509</v>
          </cell>
        </row>
        <row r="35">
          <cell r="I35">
            <v>124614</v>
          </cell>
          <cell r="J35">
            <v>935</v>
          </cell>
          <cell r="K35" t="str">
            <v>Suffolk</v>
          </cell>
          <cell r="L35">
            <v>9352118</v>
          </cell>
          <cell r="M35" t="str">
            <v>Trimley St Martin Primary School</v>
          </cell>
          <cell r="N35">
            <v>5623</v>
          </cell>
          <cell r="O35">
            <v>9639</v>
          </cell>
          <cell r="Z35">
            <v>124614</v>
          </cell>
          <cell r="AA35">
            <v>935</v>
          </cell>
          <cell r="AB35" t="str">
            <v>Suffolk</v>
          </cell>
          <cell r="AC35">
            <v>9352118</v>
          </cell>
          <cell r="AD35" t="str">
            <v>Trimley St Martin Primary School</v>
          </cell>
          <cell r="AE35">
            <v>15888</v>
          </cell>
          <cell r="AF35">
            <v>27237</v>
          </cell>
        </row>
        <row r="36">
          <cell r="I36">
            <v>124615</v>
          </cell>
          <cell r="J36">
            <v>935</v>
          </cell>
          <cell r="K36" t="str">
            <v>Suffolk</v>
          </cell>
          <cell r="L36">
            <v>9352121</v>
          </cell>
          <cell r="M36" t="str">
            <v>Waldringfield Primary School</v>
          </cell>
          <cell r="N36">
            <v>2743</v>
          </cell>
          <cell r="O36">
            <v>4702</v>
          </cell>
          <cell r="Z36">
            <v>124615</v>
          </cell>
          <cell r="AA36">
            <v>935</v>
          </cell>
          <cell r="AB36" t="str">
            <v>Suffolk</v>
          </cell>
          <cell r="AC36">
            <v>9352121</v>
          </cell>
          <cell r="AD36" t="str">
            <v>Waldringfield Primary School</v>
          </cell>
          <cell r="AE36">
            <v>7750</v>
          </cell>
          <cell r="AF36">
            <v>13286</v>
          </cell>
        </row>
        <row r="37">
          <cell r="I37">
            <v>124618</v>
          </cell>
          <cell r="J37">
            <v>935</v>
          </cell>
          <cell r="K37" t="str">
            <v>Suffolk</v>
          </cell>
          <cell r="L37">
            <v>9352124</v>
          </cell>
          <cell r="M37" t="str">
            <v>Witnesham Primary School</v>
          </cell>
          <cell r="N37">
            <v>2743</v>
          </cell>
          <cell r="O37">
            <v>4702</v>
          </cell>
          <cell r="Z37">
            <v>124618</v>
          </cell>
          <cell r="AA37">
            <v>935</v>
          </cell>
          <cell r="AB37" t="str">
            <v>Suffolk</v>
          </cell>
          <cell r="AC37">
            <v>9352124</v>
          </cell>
          <cell r="AD37" t="str">
            <v>Witnesham Primary School</v>
          </cell>
          <cell r="AE37">
            <v>7750</v>
          </cell>
          <cell r="AF37">
            <v>13286</v>
          </cell>
        </row>
        <row r="38">
          <cell r="I38">
            <v>124619</v>
          </cell>
          <cell r="J38">
            <v>935</v>
          </cell>
          <cell r="K38" t="str">
            <v>Suffolk</v>
          </cell>
          <cell r="L38">
            <v>9352125</v>
          </cell>
          <cell r="M38" t="str">
            <v>Woodbridge Primary School</v>
          </cell>
          <cell r="N38">
            <v>5760</v>
          </cell>
          <cell r="O38">
            <v>9874</v>
          </cell>
          <cell r="Z38">
            <v>124619</v>
          </cell>
          <cell r="AA38">
            <v>935</v>
          </cell>
          <cell r="AB38" t="str">
            <v>Suffolk</v>
          </cell>
          <cell r="AC38">
            <v>9352125</v>
          </cell>
          <cell r="AD38" t="str">
            <v>Woodbridge Primary School</v>
          </cell>
          <cell r="AE38">
            <v>19442</v>
          </cell>
          <cell r="AF38">
            <v>31068</v>
          </cell>
        </row>
        <row r="39">
          <cell r="I39">
            <v>124624</v>
          </cell>
          <cell r="J39">
            <v>935</v>
          </cell>
          <cell r="K39" t="str">
            <v>Suffolk</v>
          </cell>
          <cell r="L39">
            <v>9352131</v>
          </cell>
          <cell r="M39" t="str">
            <v>Colneis Junior School</v>
          </cell>
          <cell r="N39">
            <v>9683</v>
          </cell>
          <cell r="O39">
            <v>16598</v>
          </cell>
          <cell r="Z39">
            <v>124624</v>
          </cell>
          <cell r="AA39">
            <v>935</v>
          </cell>
          <cell r="AB39" t="str">
            <v>Suffolk</v>
          </cell>
          <cell r="AC39">
            <v>9352131</v>
          </cell>
          <cell r="AD39" t="str">
            <v>Colneis Junior School</v>
          </cell>
          <cell r="AE39">
            <v>27358</v>
          </cell>
          <cell r="AF39">
            <v>46900</v>
          </cell>
        </row>
        <row r="40">
          <cell r="I40">
            <v>124625</v>
          </cell>
          <cell r="J40">
            <v>935</v>
          </cell>
          <cell r="K40" t="str">
            <v>Suffolk</v>
          </cell>
          <cell r="L40">
            <v>9352132</v>
          </cell>
          <cell r="M40" t="str">
            <v>Gorseland Primary School</v>
          </cell>
          <cell r="N40">
            <v>12691</v>
          </cell>
          <cell r="O40">
            <v>21755</v>
          </cell>
          <cell r="Z40">
            <v>124625</v>
          </cell>
          <cell r="AA40">
            <v>935</v>
          </cell>
          <cell r="AB40" t="str">
            <v>Suffolk</v>
          </cell>
          <cell r="AC40">
            <v>9352132</v>
          </cell>
          <cell r="AD40" t="str">
            <v>Gorseland Primary School</v>
          </cell>
          <cell r="AE40">
            <v>35856</v>
          </cell>
          <cell r="AF40">
            <v>61469</v>
          </cell>
        </row>
        <row r="41">
          <cell r="I41">
            <v>124627</v>
          </cell>
          <cell r="J41">
            <v>935</v>
          </cell>
          <cell r="K41" t="str">
            <v>Suffolk</v>
          </cell>
          <cell r="L41">
            <v>9352134</v>
          </cell>
          <cell r="M41" t="str">
            <v>Kingsfleet Primary School</v>
          </cell>
          <cell r="N41">
            <v>5541</v>
          </cell>
          <cell r="O41">
            <v>9498</v>
          </cell>
          <cell r="Z41">
            <v>124627</v>
          </cell>
          <cell r="AA41">
            <v>935</v>
          </cell>
          <cell r="AB41" t="str">
            <v>Suffolk</v>
          </cell>
          <cell r="AC41">
            <v>9352134</v>
          </cell>
          <cell r="AD41" t="str">
            <v>Kingsfleet Primary School</v>
          </cell>
          <cell r="AE41">
            <v>16239</v>
          </cell>
          <cell r="AF41">
            <v>27422</v>
          </cell>
        </row>
        <row r="42">
          <cell r="I42">
            <v>124628</v>
          </cell>
          <cell r="J42">
            <v>935</v>
          </cell>
          <cell r="K42" t="str">
            <v>Suffolk</v>
          </cell>
          <cell r="L42">
            <v>9352135</v>
          </cell>
          <cell r="M42" t="str">
            <v>Kyson Primary School</v>
          </cell>
          <cell r="N42">
            <v>11521</v>
          </cell>
          <cell r="O42">
            <v>19749</v>
          </cell>
          <cell r="Z42">
            <v>124628</v>
          </cell>
          <cell r="AA42">
            <v>935</v>
          </cell>
          <cell r="AB42" t="str">
            <v>Suffolk</v>
          </cell>
          <cell r="AC42">
            <v>9352135</v>
          </cell>
          <cell r="AD42" t="str">
            <v>Kyson Primary School</v>
          </cell>
          <cell r="AE42">
            <v>34611</v>
          </cell>
          <cell r="AF42">
            <v>57862</v>
          </cell>
        </row>
        <row r="43">
          <cell r="I43">
            <v>124645</v>
          </cell>
          <cell r="J43">
            <v>935</v>
          </cell>
          <cell r="K43" t="str">
            <v>Suffolk</v>
          </cell>
          <cell r="L43">
            <v>9352157</v>
          </cell>
          <cell r="M43" t="str">
            <v>Ranelagh Primary School</v>
          </cell>
          <cell r="N43">
            <v>8394</v>
          </cell>
          <cell r="O43">
            <v>14389</v>
          </cell>
          <cell r="Z43">
            <v>124645</v>
          </cell>
          <cell r="AA43">
            <v>935</v>
          </cell>
          <cell r="AB43" t="str">
            <v>Suffolk</v>
          </cell>
          <cell r="AC43">
            <v>9352157</v>
          </cell>
          <cell r="AD43" t="str">
            <v>Ranelagh Primary School</v>
          </cell>
          <cell r="AE43">
            <v>23715</v>
          </cell>
          <cell r="AF43">
            <v>40655</v>
          </cell>
        </row>
        <row r="44">
          <cell r="I44">
            <v>124650</v>
          </cell>
          <cell r="J44">
            <v>935</v>
          </cell>
          <cell r="K44" t="str">
            <v>Suffolk</v>
          </cell>
          <cell r="L44">
            <v>9352162</v>
          </cell>
          <cell r="M44" t="str">
            <v>Ravenswood Community Primary School</v>
          </cell>
          <cell r="N44">
            <v>12124</v>
          </cell>
          <cell r="O44">
            <v>20783</v>
          </cell>
          <cell r="Z44">
            <v>124650</v>
          </cell>
          <cell r="AA44">
            <v>935</v>
          </cell>
          <cell r="AB44" t="str">
            <v>Suffolk</v>
          </cell>
          <cell r="AC44">
            <v>9352162</v>
          </cell>
          <cell r="AD44" t="str">
            <v>Ravenswood Community Primary School</v>
          </cell>
          <cell r="AE44">
            <v>34255</v>
          </cell>
          <cell r="AF44">
            <v>58724</v>
          </cell>
        </row>
        <row r="45">
          <cell r="I45">
            <v>124654</v>
          </cell>
          <cell r="J45">
            <v>935</v>
          </cell>
          <cell r="K45" t="str">
            <v>Suffolk</v>
          </cell>
          <cell r="L45">
            <v>9352166</v>
          </cell>
          <cell r="M45" t="str">
            <v>Clifford Road Primary School</v>
          </cell>
          <cell r="N45">
            <v>12042</v>
          </cell>
          <cell r="O45">
            <v>20642</v>
          </cell>
          <cell r="Z45">
            <v>124654</v>
          </cell>
          <cell r="AA45">
            <v>935</v>
          </cell>
          <cell r="AB45" t="str">
            <v>Suffolk</v>
          </cell>
          <cell r="AC45">
            <v>9352166</v>
          </cell>
          <cell r="AD45" t="str">
            <v>Clifford Road Primary School</v>
          </cell>
          <cell r="AE45">
            <v>34023</v>
          </cell>
          <cell r="AF45">
            <v>58326</v>
          </cell>
        </row>
        <row r="46">
          <cell r="I46">
            <v>124660</v>
          </cell>
          <cell r="J46">
            <v>935</v>
          </cell>
          <cell r="K46" t="str">
            <v>Suffolk</v>
          </cell>
          <cell r="L46">
            <v>9352176</v>
          </cell>
          <cell r="M46" t="str">
            <v>Whitehouse Community Primary School</v>
          </cell>
          <cell r="N46">
            <v>16266</v>
          </cell>
          <cell r="O46">
            <v>27883</v>
          </cell>
          <cell r="Z46">
            <v>124660</v>
          </cell>
          <cell r="AA46">
            <v>935</v>
          </cell>
          <cell r="AB46" t="str">
            <v>Suffolk</v>
          </cell>
          <cell r="AC46">
            <v>9352176</v>
          </cell>
          <cell r="AD46" t="str">
            <v>Whitehouse Community Primary School</v>
          </cell>
          <cell r="AE46">
            <v>50230</v>
          </cell>
          <cell r="AF46">
            <v>83058</v>
          </cell>
        </row>
        <row r="47">
          <cell r="I47">
            <v>124668</v>
          </cell>
          <cell r="J47">
            <v>935</v>
          </cell>
          <cell r="K47" t="str">
            <v>Suffolk</v>
          </cell>
          <cell r="L47">
            <v>9352184</v>
          </cell>
          <cell r="M47" t="str">
            <v>Dale Hall Community Primary School</v>
          </cell>
          <cell r="N47">
            <v>11301</v>
          </cell>
          <cell r="O47">
            <v>19372</v>
          </cell>
          <cell r="Z47">
            <v>124668</v>
          </cell>
          <cell r="AA47">
            <v>935</v>
          </cell>
          <cell r="AB47" t="str">
            <v>Suffolk</v>
          </cell>
          <cell r="AC47">
            <v>9352184</v>
          </cell>
          <cell r="AD47" t="str">
            <v>Dale Hall Community Primary School</v>
          </cell>
          <cell r="AE47">
            <v>31930</v>
          </cell>
          <cell r="AF47">
            <v>54738</v>
          </cell>
        </row>
        <row r="48">
          <cell r="I48">
            <v>124675</v>
          </cell>
          <cell r="J48">
            <v>935</v>
          </cell>
          <cell r="K48" t="str">
            <v>Suffolk</v>
          </cell>
          <cell r="L48">
            <v>9352918</v>
          </cell>
          <cell r="M48" t="str">
            <v>Stratford St Mary Primary School</v>
          </cell>
          <cell r="N48">
            <v>2743</v>
          </cell>
          <cell r="O48">
            <v>4702</v>
          </cell>
          <cell r="Z48">
            <v>124675</v>
          </cell>
          <cell r="AA48">
            <v>935</v>
          </cell>
          <cell r="AB48" t="str">
            <v>Suffolk</v>
          </cell>
          <cell r="AC48">
            <v>9352918</v>
          </cell>
          <cell r="AD48" t="str">
            <v>Stratford St Mary Primary School</v>
          </cell>
          <cell r="AE48">
            <v>8991</v>
          </cell>
          <cell r="AF48">
            <v>14527</v>
          </cell>
        </row>
        <row r="49">
          <cell r="I49">
            <v>124676</v>
          </cell>
          <cell r="J49">
            <v>935</v>
          </cell>
          <cell r="K49" t="str">
            <v>Suffolk</v>
          </cell>
          <cell r="L49">
            <v>9352919</v>
          </cell>
          <cell r="M49" t="str">
            <v>Oulton Broad Primary School</v>
          </cell>
          <cell r="N49">
            <v>8887</v>
          </cell>
          <cell r="O49">
            <v>15234</v>
          </cell>
          <cell r="Z49">
            <v>124676</v>
          </cell>
          <cell r="AA49">
            <v>935</v>
          </cell>
          <cell r="AB49" t="str">
            <v>Suffolk</v>
          </cell>
          <cell r="AC49">
            <v>9352919</v>
          </cell>
          <cell r="AD49" t="str">
            <v>Oulton Broad Primary School</v>
          </cell>
          <cell r="AE49">
            <v>25548</v>
          </cell>
          <cell r="AF49">
            <v>43485</v>
          </cell>
        </row>
        <row r="50">
          <cell r="I50">
            <v>124678</v>
          </cell>
          <cell r="J50">
            <v>935</v>
          </cell>
          <cell r="K50" t="str">
            <v>Suffolk</v>
          </cell>
          <cell r="L50">
            <v>9352921</v>
          </cell>
          <cell r="M50" t="str">
            <v>Ickworth Park Primary School</v>
          </cell>
          <cell r="N50">
            <v>5760</v>
          </cell>
          <cell r="O50">
            <v>9874</v>
          </cell>
          <cell r="Z50">
            <v>124678</v>
          </cell>
          <cell r="AA50">
            <v>935</v>
          </cell>
          <cell r="AB50" t="str">
            <v>Suffolk</v>
          </cell>
          <cell r="AC50">
            <v>9352921</v>
          </cell>
          <cell r="AD50" t="str">
            <v>Ickworth Park Primary School</v>
          </cell>
          <cell r="AE50">
            <v>16275</v>
          </cell>
          <cell r="AF50">
            <v>27901</v>
          </cell>
        </row>
        <row r="51">
          <cell r="I51">
            <v>124679</v>
          </cell>
          <cell r="J51">
            <v>935</v>
          </cell>
          <cell r="K51" t="str">
            <v>Suffolk</v>
          </cell>
          <cell r="L51">
            <v>9352922</v>
          </cell>
          <cell r="M51" t="str">
            <v>Rushmere Hall Primary School</v>
          </cell>
          <cell r="N51">
            <v>17336</v>
          </cell>
          <cell r="O51">
            <v>29717</v>
          </cell>
          <cell r="Z51">
            <v>124679</v>
          </cell>
          <cell r="AA51">
            <v>935</v>
          </cell>
          <cell r="AB51" t="str">
            <v>Suffolk</v>
          </cell>
          <cell r="AC51">
            <v>9352922</v>
          </cell>
          <cell r="AD51" t="str">
            <v>Rushmere Hall Primary School</v>
          </cell>
          <cell r="AE51">
            <v>48980</v>
          </cell>
          <cell r="AF51">
            <v>83968</v>
          </cell>
        </row>
        <row r="52">
          <cell r="I52">
            <v>124680</v>
          </cell>
          <cell r="J52">
            <v>935</v>
          </cell>
          <cell r="K52" t="str">
            <v>Suffolk</v>
          </cell>
          <cell r="L52">
            <v>9352923</v>
          </cell>
          <cell r="M52" t="str">
            <v>Wood Ley Community Primary School</v>
          </cell>
          <cell r="N52">
            <v>8448</v>
          </cell>
          <cell r="O52">
            <v>14482</v>
          </cell>
          <cell r="Z52">
            <v>124680</v>
          </cell>
          <cell r="AA52">
            <v>935</v>
          </cell>
          <cell r="AB52" t="str">
            <v>Suffolk</v>
          </cell>
          <cell r="AC52">
            <v>9352923</v>
          </cell>
          <cell r="AD52" t="str">
            <v>Wood Ley Community Primary School</v>
          </cell>
          <cell r="AE52">
            <v>23870</v>
          </cell>
          <cell r="AF52">
            <v>40921</v>
          </cell>
        </row>
        <row r="53">
          <cell r="I53">
            <v>124681</v>
          </cell>
          <cell r="J53">
            <v>935</v>
          </cell>
          <cell r="K53" t="str">
            <v>Suffolk</v>
          </cell>
          <cell r="L53">
            <v>9352924</v>
          </cell>
          <cell r="M53" t="str">
            <v>Birchwood Primary School</v>
          </cell>
          <cell r="N53">
            <v>5788</v>
          </cell>
          <cell r="O53">
            <v>9921</v>
          </cell>
          <cell r="Z53">
            <v>124681</v>
          </cell>
          <cell r="AA53">
            <v>935</v>
          </cell>
          <cell r="AB53" t="str">
            <v>Suffolk</v>
          </cell>
          <cell r="AC53">
            <v>9352924</v>
          </cell>
          <cell r="AD53" t="str">
            <v>Birchwood Primary School</v>
          </cell>
          <cell r="AE53">
            <v>16353</v>
          </cell>
          <cell r="AF53">
            <v>28034</v>
          </cell>
        </row>
        <row r="54">
          <cell r="I54">
            <v>124682</v>
          </cell>
          <cell r="J54">
            <v>935</v>
          </cell>
          <cell r="K54" t="str">
            <v>Suffolk</v>
          </cell>
          <cell r="L54">
            <v>9352925</v>
          </cell>
          <cell r="M54" t="str">
            <v>Sebert Wood Community Primary School</v>
          </cell>
          <cell r="N54">
            <v>11054</v>
          </cell>
          <cell r="O54">
            <v>18949</v>
          </cell>
          <cell r="Z54">
            <v>124682</v>
          </cell>
          <cell r="AA54">
            <v>935</v>
          </cell>
          <cell r="AB54" t="str">
            <v>Suffolk</v>
          </cell>
          <cell r="AC54">
            <v>9352925</v>
          </cell>
          <cell r="AD54" t="str">
            <v>Sebert Wood Community Primary School</v>
          </cell>
          <cell r="AE54">
            <v>31233</v>
          </cell>
          <cell r="AF54">
            <v>53543</v>
          </cell>
        </row>
        <row r="55">
          <cell r="I55">
            <v>124685</v>
          </cell>
          <cell r="J55">
            <v>935</v>
          </cell>
          <cell r="K55" t="str">
            <v>Suffolk</v>
          </cell>
          <cell r="L55">
            <v>9352928</v>
          </cell>
          <cell r="M55" t="str">
            <v>Sandlings Primary School</v>
          </cell>
          <cell r="N55">
            <v>2743</v>
          </cell>
          <cell r="O55">
            <v>4702</v>
          </cell>
          <cell r="Z55">
            <v>124685</v>
          </cell>
          <cell r="AA55">
            <v>935</v>
          </cell>
          <cell r="AB55" t="str">
            <v>Suffolk</v>
          </cell>
          <cell r="AC55">
            <v>9352928</v>
          </cell>
          <cell r="AD55" t="str">
            <v>Sandlings Primary School</v>
          </cell>
          <cell r="AE55">
            <v>8660</v>
          </cell>
          <cell r="AF55">
            <v>14196</v>
          </cell>
        </row>
        <row r="56">
          <cell r="I56">
            <v>124686</v>
          </cell>
          <cell r="J56">
            <v>935</v>
          </cell>
          <cell r="K56" t="str">
            <v>Suffolk</v>
          </cell>
          <cell r="L56">
            <v>9353000</v>
          </cell>
          <cell r="M56" t="str">
            <v>Acton Church of England Voluntary Controlled Primary School</v>
          </cell>
          <cell r="N56">
            <v>4855</v>
          </cell>
          <cell r="O56">
            <v>8322</v>
          </cell>
          <cell r="Z56">
            <v>124686</v>
          </cell>
          <cell r="AA56">
            <v>935</v>
          </cell>
          <cell r="AB56" t="str">
            <v>Suffolk</v>
          </cell>
          <cell r="AC56">
            <v>9353000</v>
          </cell>
          <cell r="AD56" t="str">
            <v>Acton Church of England Voluntary Controlled Primary School</v>
          </cell>
          <cell r="AE56">
            <v>13718</v>
          </cell>
          <cell r="AF56">
            <v>23517</v>
          </cell>
        </row>
        <row r="57">
          <cell r="I57">
            <v>124688</v>
          </cell>
          <cell r="J57">
            <v>935</v>
          </cell>
          <cell r="K57" t="str">
            <v>Suffolk</v>
          </cell>
          <cell r="L57">
            <v>9353003</v>
          </cell>
          <cell r="M57" t="str">
            <v>Barnham Church of England Voluntary Controlled Primary School</v>
          </cell>
          <cell r="N57">
            <v>4526</v>
          </cell>
          <cell r="O57">
            <v>7758</v>
          </cell>
          <cell r="Z57">
            <v>124688</v>
          </cell>
          <cell r="AA57">
            <v>935</v>
          </cell>
          <cell r="AB57" t="str">
            <v>Suffolk</v>
          </cell>
          <cell r="AC57">
            <v>9353003</v>
          </cell>
          <cell r="AD57" t="str">
            <v>Barnham Church of England Voluntary Controlled Primary School</v>
          </cell>
          <cell r="AE57">
            <v>12788</v>
          </cell>
          <cell r="AF57">
            <v>21922</v>
          </cell>
        </row>
        <row r="58">
          <cell r="I58">
            <v>124689</v>
          </cell>
          <cell r="J58">
            <v>935</v>
          </cell>
          <cell r="K58" t="str">
            <v>Suffolk</v>
          </cell>
          <cell r="L58">
            <v>9353004</v>
          </cell>
          <cell r="M58" t="str">
            <v>Barningham Church of England Voluntary Controlled Primary School</v>
          </cell>
          <cell r="N58">
            <v>2743</v>
          </cell>
          <cell r="O58">
            <v>4702</v>
          </cell>
          <cell r="Z58">
            <v>124689</v>
          </cell>
          <cell r="AA58">
            <v>935</v>
          </cell>
          <cell r="AB58" t="str">
            <v>Suffolk</v>
          </cell>
          <cell r="AC58">
            <v>9353004</v>
          </cell>
          <cell r="AD58" t="str">
            <v>Barningham Church of England Voluntary Controlled Primary School</v>
          </cell>
          <cell r="AE58">
            <v>7750</v>
          </cell>
          <cell r="AF58">
            <v>13286</v>
          </cell>
        </row>
        <row r="59">
          <cell r="I59">
            <v>124690</v>
          </cell>
          <cell r="J59">
            <v>935</v>
          </cell>
          <cell r="K59" t="str">
            <v>Suffolk</v>
          </cell>
          <cell r="L59">
            <v>9353005</v>
          </cell>
          <cell r="M59" t="str">
            <v>Barrow Church of England Voluntary Controlled Primary School</v>
          </cell>
          <cell r="N59">
            <v>3950</v>
          </cell>
          <cell r="O59">
            <v>6771</v>
          </cell>
          <cell r="Z59">
            <v>124690</v>
          </cell>
          <cell r="AA59">
            <v>935</v>
          </cell>
          <cell r="AB59" t="str">
            <v>Suffolk</v>
          </cell>
          <cell r="AC59">
            <v>9353005</v>
          </cell>
          <cell r="AD59" t="str">
            <v>Barrow Church of England Voluntary Controlled Primary School</v>
          </cell>
          <cell r="AE59">
            <v>11160</v>
          </cell>
          <cell r="AF59">
            <v>19132</v>
          </cell>
        </row>
        <row r="60">
          <cell r="I60">
            <v>124691</v>
          </cell>
          <cell r="J60">
            <v>935</v>
          </cell>
          <cell r="K60" t="str">
            <v>Suffolk</v>
          </cell>
          <cell r="L60">
            <v>9353006</v>
          </cell>
          <cell r="M60" t="str">
            <v>Boxford Church of England Voluntary Controlled Primary School</v>
          </cell>
          <cell r="N60">
            <v>5212</v>
          </cell>
          <cell r="O60">
            <v>8934</v>
          </cell>
          <cell r="Z60">
            <v>124691</v>
          </cell>
          <cell r="AA60">
            <v>935</v>
          </cell>
          <cell r="AB60" t="str">
            <v>Suffolk</v>
          </cell>
          <cell r="AC60">
            <v>9353006</v>
          </cell>
          <cell r="AD60" t="str">
            <v>Boxford Church of England Voluntary Controlled Primary School</v>
          </cell>
          <cell r="AE60">
            <v>14725</v>
          </cell>
          <cell r="AF60">
            <v>25243</v>
          </cell>
        </row>
        <row r="61">
          <cell r="I61">
            <v>124692</v>
          </cell>
          <cell r="J61">
            <v>935</v>
          </cell>
          <cell r="K61" t="str">
            <v>Suffolk</v>
          </cell>
          <cell r="L61">
            <v>9353009</v>
          </cell>
          <cell r="M61" t="str">
            <v>Bures Church of England Voluntary Controlled Primary School</v>
          </cell>
          <cell r="N61">
            <v>5897</v>
          </cell>
          <cell r="O61">
            <v>10109</v>
          </cell>
          <cell r="Z61">
            <v>124692</v>
          </cell>
          <cell r="AA61">
            <v>935</v>
          </cell>
          <cell r="AB61" t="str">
            <v>Suffolk</v>
          </cell>
          <cell r="AC61">
            <v>9353009</v>
          </cell>
          <cell r="AD61" t="str">
            <v>Bures Church of England Voluntary Controlled Primary School</v>
          </cell>
          <cell r="AE61">
            <v>16663</v>
          </cell>
          <cell r="AF61">
            <v>28565</v>
          </cell>
        </row>
        <row r="62">
          <cell r="I62">
            <v>124693</v>
          </cell>
          <cell r="J62">
            <v>935</v>
          </cell>
          <cell r="K62" t="str">
            <v>Suffolk</v>
          </cell>
          <cell r="L62">
            <v>9353010</v>
          </cell>
          <cell r="M62" t="str">
            <v>Cavendish Church of England Primary School</v>
          </cell>
          <cell r="N62">
            <v>2743</v>
          </cell>
          <cell r="O62">
            <v>4702</v>
          </cell>
          <cell r="Z62">
            <v>124693</v>
          </cell>
          <cell r="AA62">
            <v>935</v>
          </cell>
          <cell r="AB62" t="str">
            <v>Suffolk</v>
          </cell>
          <cell r="AC62">
            <v>9353010</v>
          </cell>
          <cell r="AD62" t="str">
            <v>Cavendish Church of England Primary School</v>
          </cell>
          <cell r="AE62">
            <v>7750</v>
          </cell>
          <cell r="AF62">
            <v>13286</v>
          </cell>
        </row>
        <row r="63">
          <cell r="I63">
            <v>124694</v>
          </cell>
          <cell r="J63">
            <v>935</v>
          </cell>
          <cell r="K63" t="str">
            <v>Suffolk</v>
          </cell>
          <cell r="L63">
            <v>9353013</v>
          </cell>
          <cell r="M63" t="str">
            <v>Cockfield Church of England Voluntary Controlled Primary School</v>
          </cell>
          <cell r="N63">
            <v>2743</v>
          </cell>
          <cell r="O63">
            <v>4702</v>
          </cell>
          <cell r="Z63">
            <v>124694</v>
          </cell>
          <cell r="AA63">
            <v>935</v>
          </cell>
          <cell r="AB63" t="str">
            <v>Suffolk</v>
          </cell>
          <cell r="AC63">
            <v>9353013</v>
          </cell>
          <cell r="AD63" t="str">
            <v>Cockfield Church of England Voluntary Controlled Primary School</v>
          </cell>
          <cell r="AE63">
            <v>7750</v>
          </cell>
          <cell r="AF63">
            <v>13286</v>
          </cell>
        </row>
        <row r="64">
          <cell r="I64">
            <v>124695</v>
          </cell>
          <cell r="J64">
            <v>935</v>
          </cell>
          <cell r="K64" t="str">
            <v>Suffolk</v>
          </cell>
          <cell r="L64">
            <v>9353020</v>
          </cell>
          <cell r="M64" t="str">
            <v>Elmsett Church of England VC Primary School</v>
          </cell>
          <cell r="N64">
            <v>2743</v>
          </cell>
          <cell r="O64">
            <v>4702</v>
          </cell>
          <cell r="Z64">
            <v>124695</v>
          </cell>
          <cell r="AA64">
            <v>935</v>
          </cell>
          <cell r="AB64" t="str">
            <v>Suffolk</v>
          </cell>
          <cell r="AC64">
            <v>9353020</v>
          </cell>
          <cell r="AD64" t="str">
            <v>Elmsett Church of England VC Primary School</v>
          </cell>
          <cell r="AE64">
            <v>7750</v>
          </cell>
          <cell r="AF64">
            <v>13286</v>
          </cell>
        </row>
        <row r="65">
          <cell r="I65">
            <v>124698</v>
          </cell>
          <cell r="J65">
            <v>935</v>
          </cell>
          <cell r="K65" t="str">
            <v>Suffolk</v>
          </cell>
          <cell r="L65">
            <v>9353026</v>
          </cell>
          <cell r="M65" t="str">
            <v>Thurlow Voluntary Controlled Primary School</v>
          </cell>
          <cell r="N65">
            <v>2743</v>
          </cell>
          <cell r="O65">
            <v>4702</v>
          </cell>
          <cell r="Z65">
            <v>124698</v>
          </cell>
          <cell r="AA65">
            <v>935</v>
          </cell>
          <cell r="AB65" t="str">
            <v>Suffolk</v>
          </cell>
          <cell r="AC65">
            <v>9353026</v>
          </cell>
          <cell r="AD65" t="str">
            <v>Thurlow Voluntary Controlled Primary School</v>
          </cell>
          <cell r="AE65">
            <v>7750</v>
          </cell>
          <cell r="AF65">
            <v>13286</v>
          </cell>
        </row>
        <row r="66">
          <cell r="I66">
            <v>124699</v>
          </cell>
          <cell r="J66">
            <v>935</v>
          </cell>
          <cell r="K66" t="str">
            <v>Suffolk</v>
          </cell>
          <cell r="L66">
            <v>9353027</v>
          </cell>
          <cell r="M66" t="str">
            <v>Great Waldingfield Church of England Voluntary Controlled Primary School</v>
          </cell>
          <cell r="N66">
            <v>5020</v>
          </cell>
          <cell r="O66">
            <v>8605</v>
          </cell>
          <cell r="Z66">
            <v>124699</v>
          </cell>
          <cell r="AA66">
            <v>935</v>
          </cell>
          <cell r="AB66" t="str">
            <v>Suffolk</v>
          </cell>
          <cell r="AC66">
            <v>9353027</v>
          </cell>
          <cell r="AD66" t="str">
            <v>Great Waldingfield Church of England Voluntary Controlled Primary School</v>
          </cell>
          <cell r="AE66">
            <v>14183</v>
          </cell>
          <cell r="AF66">
            <v>24314</v>
          </cell>
        </row>
        <row r="67">
          <cell r="I67">
            <v>124702</v>
          </cell>
          <cell r="J67">
            <v>935</v>
          </cell>
          <cell r="K67" t="str">
            <v>Suffolk</v>
          </cell>
          <cell r="L67">
            <v>9353036</v>
          </cell>
          <cell r="M67" t="str">
            <v>Honington Church of England Voluntary Controlled Primary School</v>
          </cell>
          <cell r="N67">
            <v>4992</v>
          </cell>
          <cell r="O67">
            <v>8557</v>
          </cell>
          <cell r="Z67">
            <v>124702</v>
          </cell>
          <cell r="AA67">
            <v>935</v>
          </cell>
          <cell r="AB67" t="str">
            <v>Suffolk</v>
          </cell>
          <cell r="AC67">
            <v>9353036</v>
          </cell>
          <cell r="AD67" t="str">
            <v>Honington Church of England Voluntary Controlled Primary School</v>
          </cell>
          <cell r="AE67">
            <v>15721</v>
          </cell>
          <cell r="AF67">
            <v>25797</v>
          </cell>
        </row>
        <row r="68">
          <cell r="I68">
            <v>124703</v>
          </cell>
          <cell r="J68">
            <v>935</v>
          </cell>
          <cell r="K68" t="str">
            <v>Suffolk</v>
          </cell>
          <cell r="L68">
            <v>9353037</v>
          </cell>
          <cell r="M68" t="str">
            <v>Hopton Church of England Voluntary Controlled Primary School</v>
          </cell>
          <cell r="N68">
            <v>2743</v>
          </cell>
          <cell r="O68">
            <v>4702</v>
          </cell>
          <cell r="Z68">
            <v>124703</v>
          </cell>
          <cell r="AA68">
            <v>935</v>
          </cell>
          <cell r="AB68" t="str">
            <v>Suffolk</v>
          </cell>
          <cell r="AC68">
            <v>9353037</v>
          </cell>
          <cell r="AD68" t="str">
            <v>Hopton Church of England Voluntary Controlled Primary School</v>
          </cell>
          <cell r="AE68">
            <v>7750</v>
          </cell>
          <cell r="AF68">
            <v>13286</v>
          </cell>
        </row>
        <row r="69">
          <cell r="I69">
            <v>124705</v>
          </cell>
          <cell r="J69">
            <v>935</v>
          </cell>
          <cell r="K69" t="str">
            <v>Suffolk</v>
          </cell>
          <cell r="L69">
            <v>9353042</v>
          </cell>
          <cell r="M69" t="str">
            <v>Kersey Church of England Voluntary Controlled Primary School</v>
          </cell>
          <cell r="N69">
            <v>2743</v>
          </cell>
          <cell r="O69">
            <v>4702</v>
          </cell>
          <cell r="Z69">
            <v>124705</v>
          </cell>
          <cell r="AA69">
            <v>935</v>
          </cell>
          <cell r="AB69" t="str">
            <v>Suffolk</v>
          </cell>
          <cell r="AC69">
            <v>9353042</v>
          </cell>
          <cell r="AD69" t="str">
            <v>Kersey Church of England Voluntary Controlled Primary School</v>
          </cell>
          <cell r="AE69">
            <v>7750</v>
          </cell>
          <cell r="AF69">
            <v>13286</v>
          </cell>
        </row>
        <row r="70">
          <cell r="I70">
            <v>124706</v>
          </cell>
          <cell r="J70">
            <v>935</v>
          </cell>
          <cell r="K70" t="str">
            <v>Suffolk</v>
          </cell>
          <cell r="L70">
            <v>9353043</v>
          </cell>
          <cell r="M70" t="str">
            <v>All Saints' Church of England Voluntary Controlled Primary School, Lawshall</v>
          </cell>
          <cell r="N70">
            <v>4773</v>
          </cell>
          <cell r="O70">
            <v>8182</v>
          </cell>
          <cell r="Z70">
            <v>124706</v>
          </cell>
          <cell r="AA70">
            <v>935</v>
          </cell>
          <cell r="AB70" t="str">
            <v>Suffolk</v>
          </cell>
          <cell r="AC70">
            <v>9353043</v>
          </cell>
          <cell r="AD70" t="str">
            <v>All Saints' Church of England Voluntary Controlled Primary School, Lawshall</v>
          </cell>
          <cell r="AE70">
            <v>14435</v>
          </cell>
          <cell r="AF70">
            <v>24068</v>
          </cell>
        </row>
        <row r="71">
          <cell r="I71">
            <v>124709</v>
          </cell>
          <cell r="J71">
            <v>935</v>
          </cell>
          <cell r="K71" t="str">
            <v>Suffolk</v>
          </cell>
          <cell r="L71">
            <v>9353048</v>
          </cell>
          <cell r="M71" t="str">
            <v>Moulton Church of England Voluntary Controlled Primary School</v>
          </cell>
          <cell r="N71">
            <v>5212</v>
          </cell>
          <cell r="O71">
            <v>8934</v>
          </cell>
          <cell r="Z71">
            <v>124709</v>
          </cell>
          <cell r="AA71">
            <v>935</v>
          </cell>
          <cell r="AB71" t="str">
            <v>Suffolk</v>
          </cell>
          <cell r="AC71">
            <v>9353048</v>
          </cell>
          <cell r="AD71" t="str">
            <v>Moulton Church of England Voluntary Controlled Primary School</v>
          </cell>
          <cell r="AE71">
            <v>14725</v>
          </cell>
          <cell r="AF71">
            <v>25243</v>
          </cell>
        </row>
        <row r="72">
          <cell r="I72">
            <v>124710</v>
          </cell>
          <cell r="J72">
            <v>935</v>
          </cell>
          <cell r="K72" t="str">
            <v>Suffolk</v>
          </cell>
          <cell r="L72">
            <v>9353049</v>
          </cell>
          <cell r="M72" t="str">
            <v>Norton CEVC Primary School</v>
          </cell>
          <cell r="N72">
            <v>5596</v>
          </cell>
          <cell r="O72">
            <v>9592</v>
          </cell>
          <cell r="Z72">
            <v>124710</v>
          </cell>
          <cell r="AA72">
            <v>935</v>
          </cell>
          <cell r="AB72" t="str">
            <v>Suffolk</v>
          </cell>
          <cell r="AC72">
            <v>9353049</v>
          </cell>
          <cell r="AD72" t="str">
            <v>Norton CEVC Primary School</v>
          </cell>
          <cell r="AE72">
            <v>15810</v>
          </cell>
          <cell r="AF72">
            <v>27103</v>
          </cell>
        </row>
        <row r="73">
          <cell r="I73">
            <v>124712</v>
          </cell>
          <cell r="J73">
            <v>935</v>
          </cell>
          <cell r="K73" t="str">
            <v>Suffolk</v>
          </cell>
          <cell r="L73">
            <v>9353056</v>
          </cell>
          <cell r="M73" t="str">
            <v>Risby Church of England Voluntary Controlled Primary School</v>
          </cell>
          <cell r="N73">
            <v>4773</v>
          </cell>
          <cell r="O73">
            <v>8182</v>
          </cell>
          <cell r="Z73">
            <v>124712</v>
          </cell>
          <cell r="AA73">
            <v>935</v>
          </cell>
          <cell r="AB73" t="str">
            <v>Suffolk</v>
          </cell>
          <cell r="AC73">
            <v>9353056</v>
          </cell>
          <cell r="AD73" t="str">
            <v>Risby Church of England Voluntary Controlled Primary School</v>
          </cell>
          <cell r="AE73">
            <v>14366</v>
          </cell>
          <cell r="AF73">
            <v>23999</v>
          </cell>
        </row>
        <row r="74">
          <cell r="I74">
            <v>124717</v>
          </cell>
          <cell r="J74">
            <v>935</v>
          </cell>
          <cell r="K74" t="str">
            <v>Suffolk</v>
          </cell>
          <cell r="L74">
            <v>9353064</v>
          </cell>
          <cell r="M74" t="str">
            <v>Walsham-le-Willows Church of England Voluntary Controlled Primary School</v>
          </cell>
          <cell r="N74">
            <v>3566</v>
          </cell>
          <cell r="O74">
            <v>6113</v>
          </cell>
          <cell r="Z74">
            <v>124717</v>
          </cell>
          <cell r="AA74">
            <v>935</v>
          </cell>
          <cell r="AB74" t="str">
            <v>Suffolk</v>
          </cell>
          <cell r="AC74">
            <v>9353064</v>
          </cell>
          <cell r="AD74" t="str">
            <v>Walsham-le-Willows Church of England Voluntary Controlled Primary School</v>
          </cell>
          <cell r="AE74">
            <v>11529</v>
          </cell>
          <cell r="AF74">
            <v>18726</v>
          </cell>
        </row>
        <row r="75">
          <cell r="I75">
            <v>124718</v>
          </cell>
          <cell r="J75">
            <v>935</v>
          </cell>
          <cell r="K75" t="str">
            <v>Suffolk</v>
          </cell>
          <cell r="L75">
            <v>9353066</v>
          </cell>
          <cell r="M75" t="str">
            <v>Whatfield Church of England Voluntary Controlled Primary School</v>
          </cell>
          <cell r="N75">
            <v>2743</v>
          </cell>
          <cell r="O75">
            <v>4702</v>
          </cell>
          <cell r="Z75">
            <v>124718</v>
          </cell>
          <cell r="AA75">
            <v>935</v>
          </cell>
          <cell r="AB75" t="str">
            <v>Suffolk</v>
          </cell>
          <cell r="AC75">
            <v>9353066</v>
          </cell>
          <cell r="AD75" t="str">
            <v>Whatfield Church of England Voluntary Controlled Primary School</v>
          </cell>
          <cell r="AE75">
            <v>7848</v>
          </cell>
          <cell r="AF75">
            <v>13384</v>
          </cell>
        </row>
        <row r="76">
          <cell r="I76">
            <v>124719</v>
          </cell>
          <cell r="J76">
            <v>935</v>
          </cell>
          <cell r="K76" t="str">
            <v>Suffolk</v>
          </cell>
          <cell r="L76">
            <v>9353074</v>
          </cell>
          <cell r="M76" t="str">
            <v>Bawdsey Church of England Voluntary Controlled Primary School</v>
          </cell>
          <cell r="N76">
            <v>2743</v>
          </cell>
          <cell r="O76">
            <v>4702</v>
          </cell>
          <cell r="Z76">
            <v>124719</v>
          </cell>
          <cell r="AA76">
            <v>935</v>
          </cell>
          <cell r="AB76" t="str">
            <v>Suffolk</v>
          </cell>
          <cell r="AC76">
            <v>9353074</v>
          </cell>
          <cell r="AD76" t="str">
            <v>Bawdsey Church of England Voluntary Controlled Primary School</v>
          </cell>
          <cell r="AE76">
            <v>7750</v>
          </cell>
          <cell r="AF76">
            <v>13286</v>
          </cell>
        </row>
        <row r="77">
          <cell r="I77">
            <v>124720</v>
          </cell>
          <cell r="J77">
            <v>935</v>
          </cell>
          <cell r="K77" t="str">
            <v>Suffolk</v>
          </cell>
          <cell r="L77">
            <v>9353075</v>
          </cell>
          <cell r="M77" t="str">
            <v>Bedfield Church of England Voluntary Controlled Primary School</v>
          </cell>
          <cell r="N77">
            <v>2743</v>
          </cell>
          <cell r="O77">
            <v>4702</v>
          </cell>
          <cell r="Z77">
            <v>124720</v>
          </cell>
          <cell r="AA77">
            <v>935</v>
          </cell>
          <cell r="AB77" t="str">
            <v>Suffolk</v>
          </cell>
          <cell r="AC77">
            <v>9353075</v>
          </cell>
          <cell r="AD77" t="str">
            <v>Bedfield Church of England Voluntary Controlled Primary School</v>
          </cell>
          <cell r="AE77">
            <v>7750</v>
          </cell>
          <cell r="AF77">
            <v>13286</v>
          </cell>
        </row>
        <row r="78">
          <cell r="I78">
            <v>124721</v>
          </cell>
          <cell r="J78">
            <v>935</v>
          </cell>
          <cell r="K78" t="str">
            <v>Suffolk</v>
          </cell>
          <cell r="L78">
            <v>9353076</v>
          </cell>
          <cell r="M78" t="str">
            <v>Benhall St Mary's Church of England Voluntary Controlled Primary School</v>
          </cell>
          <cell r="N78">
            <v>2743</v>
          </cell>
          <cell r="O78">
            <v>4702</v>
          </cell>
          <cell r="Z78">
            <v>124721</v>
          </cell>
          <cell r="AA78">
            <v>935</v>
          </cell>
          <cell r="AB78" t="str">
            <v>Suffolk</v>
          </cell>
          <cell r="AC78">
            <v>9353076</v>
          </cell>
          <cell r="AD78" t="str">
            <v>Benhall St Mary's Church of England Voluntary Controlled Primary School</v>
          </cell>
          <cell r="AE78">
            <v>9320</v>
          </cell>
          <cell r="AF78">
            <v>14856</v>
          </cell>
        </row>
        <row r="79">
          <cell r="I79">
            <v>124723</v>
          </cell>
          <cell r="J79">
            <v>935</v>
          </cell>
          <cell r="K79" t="str">
            <v>Suffolk</v>
          </cell>
          <cell r="L79">
            <v>9353078</v>
          </cell>
          <cell r="M79" t="str">
            <v>Bramford Church of England Voluntary Controlled Primary School</v>
          </cell>
          <cell r="N79">
            <v>5623</v>
          </cell>
          <cell r="O79">
            <v>9639</v>
          </cell>
          <cell r="Z79">
            <v>124723</v>
          </cell>
          <cell r="AA79">
            <v>935</v>
          </cell>
          <cell r="AB79" t="str">
            <v>Suffolk</v>
          </cell>
          <cell r="AC79">
            <v>9353078</v>
          </cell>
          <cell r="AD79" t="str">
            <v>Bramford Church of England Voluntary Controlled Primary School</v>
          </cell>
          <cell r="AE79">
            <v>15888</v>
          </cell>
          <cell r="AF79">
            <v>27237</v>
          </cell>
        </row>
        <row r="80">
          <cell r="I80">
            <v>124727</v>
          </cell>
          <cell r="J80">
            <v>935</v>
          </cell>
          <cell r="K80" t="str">
            <v>Suffolk</v>
          </cell>
          <cell r="L80">
            <v>9353083</v>
          </cell>
          <cell r="M80" t="str">
            <v>Corton Church of England Voluntary Aided Primary School</v>
          </cell>
          <cell r="N80">
            <v>3045</v>
          </cell>
          <cell r="O80">
            <v>5219</v>
          </cell>
          <cell r="Z80">
            <v>124727</v>
          </cell>
          <cell r="AA80">
            <v>935</v>
          </cell>
          <cell r="AB80" t="str">
            <v>Suffolk</v>
          </cell>
          <cell r="AC80">
            <v>9353083</v>
          </cell>
          <cell r="AD80" t="str">
            <v>Corton Church of England Voluntary Aided Primary School</v>
          </cell>
          <cell r="AE80">
            <v>8603</v>
          </cell>
          <cell r="AF80">
            <v>14748</v>
          </cell>
        </row>
        <row r="81">
          <cell r="I81">
            <v>124729</v>
          </cell>
          <cell r="J81">
            <v>935</v>
          </cell>
          <cell r="K81" t="str">
            <v>Suffolk</v>
          </cell>
          <cell r="L81">
            <v>9353085</v>
          </cell>
          <cell r="M81" t="str">
            <v>East Bergholt Church of England Voluntary Controlled Primary School</v>
          </cell>
          <cell r="N81">
            <v>5541</v>
          </cell>
          <cell r="O81">
            <v>9498</v>
          </cell>
          <cell r="Z81">
            <v>124729</v>
          </cell>
          <cell r="AA81">
            <v>935</v>
          </cell>
          <cell r="AB81" t="str">
            <v>Suffolk</v>
          </cell>
          <cell r="AC81">
            <v>9353085</v>
          </cell>
          <cell r="AD81" t="str">
            <v>East Bergholt Church of England Voluntary Controlled Primary School</v>
          </cell>
          <cell r="AE81">
            <v>15655</v>
          </cell>
          <cell r="AF81">
            <v>26838</v>
          </cell>
        </row>
        <row r="82">
          <cell r="I82">
            <v>124732</v>
          </cell>
          <cell r="J82">
            <v>935</v>
          </cell>
          <cell r="K82" t="str">
            <v>Suffolk</v>
          </cell>
          <cell r="L82">
            <v>9353090</v>
          </cell>
          <cell r="M82" t="str">
            <v>Great Finborough Church of England Voluntary Controlled Primary School</v>
          </cell>
          <cell r="N82">
            <v>3676</v>
          </cell>
          <cell r="O82">
            <v>6301</v>
          </cell>
          <cell r="Z82">
            <v>124732</v>
          </cell>
          <cell r="AA82">
            <v>935</v>
          </cell>
          <cell r="AB82" t="str">
            <v>Suffolk</v>
          </cell>
          <cell r="AC82">
            <v>9353090</v>
          </cell>
          <cell r="AD82" t="str">
            <v>Great Finborough Church of England Voluntary Controlled Primary School</v>
          </cell>
          <cell r="AE82">
            <v>10385</v>
          </cell>
          <cell r="AF82">
            <v>17803</v>
          </cell>
        </row>
        <row r="83">
          <cell r="I83">
            <v>124735</v>
          </cell>
          <cell r="J83">
            <v>935</v>
          </cell>
          <cell r="K83" t="str">
            <v>Suffolk</v>
          </cell>
          <cell r="L83">
            <v>9353093</v>
          </cell>
          <cell r="M83" t="str">
            <v>Kelsale Church of England Voluntary Controlled Primary School</v>
          </cell>
          <cell r="N83">
            <v>4526</v>
          </cell>
          <cell r="O83">
            <v>7758</v>
          </cell>
          <cell r="Z83">
            <v>124735</v>
          </cell>
          <cell r="AA83">
            <v>935</v>
          </cell>
          <cell r="AB83" t="str">
            <v>Suffolk</v>
          </cell>
          <cell r="AC83">
            <v>9353093</v>
          </cell>
          <cell r="AD83" t="str">
            <v>Kelsale Church of England Voluntary Controlled Primary School</v>
          </cell>
          <cell r="AE83">
            <v>12788</v>
          </cell>
          <cell r="AF83">
            <v>21922</v>
          </cell>
        </row>
        <row r="84">
          <cell r="I84">
            <v>124744</v>
          </cell>
          <cell r="J84">
            <v>935</v>
          </cell>
          <cell r="K84" t="str">
            <v>Suffolk</v>
          </cell>
          <cell r="L84">
            <v>9353104</v>
          </cell>
          <cell r="M84" t="str">
            <v>Tattingstone Church of England Voluntary Controlled Primary School</v>
          </cell>
          <cell r="N84">
            <v>2743</v>
          </cell>
          <cell r="O84">
            <v>4702</v>
          </cell>
          <cell r="Z84">
            <v>124744</v>
          </cell>
          <cell r="AA84">
            <v>935</v>
          </cell>
          <cell r="AB84" t="str">
            <v>Suffolk</v>
          </cell>
          <cell r="AC84">
            <v>9353104</v>
          </cell>
          <cell r="AD84" t="str">
            <v>Tattingstone Church of England Voluntary Controlled Primary School</v>
          </cell>
          <cell r="AE84">
            <v>8883</v>
          </cell>
          <cell r="AF84">
            <v>14419</v>
          </cell>
        </row>
        <row r="85">
          <cell r="I85">
            <v>124745</v>
          </cell>
          <cell r="J85">
            <v>935</v>
          </cell>
          <cell r="K85" t="str">
            <v>Suffolk</v>
          </cell>
          <cell r="L85">
            <v>9353105</v>
          </cell>
          <cell r="M85" t="str">
            <v>Thorndon Church of England Voluntary Controlled Primary School</v>
          </cell>
          <cell r="N85">
            <v>2743</v>
          </cell>
          <cell r="O85">
            <v>4702</v>
          </cell>
          <cell r="Z85">
            <v>124745</v>
          </cell>
          <cell r="AA85">
            <v>935</v>
          </cell>
          <cell r="AB85" t="str">
            <v>Suffolk</v>
          </cell>
          <cell r="AC85">
            <v>9353105</v>
          </cell>
          <cell r="AD85" t="str">
            <v>Thorndon Church of England Voluntary Controlled Primary School</v>
          </cell>
          <cell r="AE85">
            <v>7750</v>
          </cell>
          <cell r="AF85">
            <v>13286</v>
          </cell>
        </row>
        <row r="86">
          <cell r="I86">
            <v>124747</v>
          </cell>
          <cell r="J86">
            <v>935</v>
          </cell>
          <cell r="K86" t="str">
            <v>Suffolk</v>
          </cell>
          <cell r="L86">
            <v>9353109</v>
          </cell>
          <cell r="M86" t="str">
            <v>Wilby Church of England Voluntary Controlled Primary School</v>
          </cell>
          <cell r="N86">
            <v>2743</v>
          </cell>
          <cell r="O86">
            <v>4702</v>
          </cell>
          <cell r="Z86">
            <v>124747</v>
          </cell>
          <cell r="AA86">
            <v>935</v>
          </cell>
          <cell r="AB86" t="str">
            <v>Suffolk</v>
          </cell>
          <cell r="AC86">
            <v>9353109</v>
          </cell>
          <cell r="AD86" t="str">
            <v>Wilby Church of England Voluntary Controlled Primary School</v>
          </cell>
          <cell r="AE86">
            <v>7750</v>
          </cell>
          <cell r="AF86">
            <v>13286</v>
          </cell>
        </row>
        <row r="87">
          <cell r="I87">
            <v>124748</v>
          </cell>
          <cell r="J87">
            <v>935</v>
          </cell>
          <cell r="K87" t="str">
            <v>Suffolk</v>
          </cell>
          <cell r="L87">
            <v>9353111</v>
          </cell>
          <cell r="M87" t="str">
            <v>Worlingham Church of England Voluntary Controlled Primary School</v>
          </cell>
          <cell r="N87">
            <v>9601</v>
          </cell>
          <cell r="O87">
            <v>16458</v>
          </cell>
          <cell r="Z87">
            <v>124748</v>
          </cell>
          <cell r="AA87">
            <v>935</v>
          </cell>
          <cell r="AB87" t="str">
            <v>Suffolk</v>
          </cell>
          <cell r="AC87">
            <v>9353111</v>
          </cell>
          <cell r="AD87" t="str">
            <v>Worlingham Church of England Voluntary Controlled Primary School</v>
          </cell>
          <cell r="AE87">
            <v>27125</v>
          </cell>
          <cell r="AF87">
            <v>46501</v>
          </cell>
        </row>
        <row r="88">
          <cell r="I88">
            <v>124749</v>
          </cell>
          <cell r="J88">
            <v>935</v>
          </cell>
          <cell r="K88" t="str">
            <v>Suffolk</v>
          </cell>
          <cell r="L88">
            <v>9353112</v>
          </cell>
          <cell r="M88" t="str">
            <v>Capel St Mary Church of England Voluntary Controlled Primary School</v>
          </cell>
          <cell r="N88">
            <v>7818</v>
          </cell>
          <cell r="O88">
            <v>13401</v>
          </cell>
          <cell r="Z88">
            <v>124749</v>
          </cell>
          <cell r="AA88">
            <v>935</v>
          </cell>
          <cell r="AB88" t="str">
            <v>Suffolk</v>
          </cell>
          <cell r="AC88">
            <v>9353112</v>
          </cell>
          <cell r="AD88" t="str">
            <v>Capel St Mary Church of England Voluntary Controlled Primary School</v>
          </cell>
          <cell r="AE88">
            <v>22088</v>
          </cell>
          <cell r="AF88">
            <v>37866</v>
          </cell>
        </row>
        <row r="89">
          <cell r="I89">
            <v>124750</v>
          </cell>
          <cell r="J89">
            <v>935</v>
          </cell>
          <cell r="K89" t="str">
            <v>Suffolk</v>
          </cell>
          <cell r="L89">
            <v>9353113</v>
          </cell>
          <cell r="M89" t="str">
            <v>Worlingworth Church of England Voluntary Controlled Primary School</v>
          </cell>
          <cell r="N89">
            <v>2743</v>
          </cell>
          <cell r="O89">
            <v>4702</v>
          </cell>
          <cell r="Z89">
            <v>124750</v>
          </cell>
          <cell r="AA89">
            <v>935</v>
          </cell>
          <cell r="AB89" t="str">
            <v>Suffolk</v>
          </cell>
          <cell r="AC89">
            <v>9353113</v>
          </cell>
          <cell r="AD89" t="str">
            <v>Worlingworth Church of England Voluntary Controlled Primary School</v>
          </cell>
          <cell r="AE89">
            <v>7750</v>
          </cell>
          <cell r="AF89">
            <v>13286</v>
          </cell>
        </row>
        <row r="90">
          <cell r="I90">
            <v>124751</v>
          </cell>
          <cell r="J90">
            <v>935</v>
          </cell>
          <cell r="K90" t="str">
            <v>Suffolk</v>
          </cell>
          <cell r="L90">
            <v>9353114</v>
          </cell>
          <cell r="M90" t="str">
            <v>Blundeston Church of England Voluntary Controlled Primary School</v>
          </cell>
          <cell r="N90">
            <v>5349</v>
          </cell>
          <cell r="O90">
            <v>9169</v>
          </cell>
          <cell r="Z90">
            <v>124751</v>
          </cell>
          <cell r="AA90">
            <v>935</v>
          </cell>
          <cell r="AB90" t="str">
            <v>Suffolk</v>
          </cell>
          <cell r="AC90">
            <v>9353114</v>
          </cell>
          <cell r="AD90" t="str">
            <v>Blundeston Church of England Voluntary Controlled Primary School</v>
          </cell>
          <cell r="AE90">
            <v>15141</v>
          </cell>
          <cell r="AF90">
            <v>25936</v>
          </cell>
        </row>
        <row r="91">
          <cell r="I91">
            <v>124754</v>
          </cell>
          <cell r="J91">
            <v>935</v>
          </cell>
          <cell r="K91" t="str">
            <v>Suffolk</v>
          </cell>
          <cell r="L91">
            <v>9353117</v>
          </cell>
          <cell r="M91" t="str">
            <v>Bentley Church of England Voluntary Controlled Primary School</v>
          </cell>
          <cell r="N91">
            <v>2743</v>
          </cell>
          <cell r="O91">
            <v>4702</v>
          </cell>
          <cell r="Z91">
            <v>124754</v>
          </cell>
          <cell r="AA91">
            <v>935</v>
          </cell>
          <cell r="AB91" t="str">
            <v>Suffolk</v>
          </cell>
          <cell r="AC91">
            <v>9353117</v>
          </cell>
          <cell r="AD91" t="str">
            <v>Bentley Church of England Voluntary Controlled Primary School</v>
          </cell>
          <cell r="AE91">
            <v>7750</v>
          </cell>
          <cell r="AF91">
            <v>13286</v>
          </cell>
        </row>
        <row r="92">
          <cell r="I92">
            <v>124757</v>
          </cell>
          <cell r="J92">
            <v>935</v>
          </cell>
          <cell r="K92" t="str">
            <v>Suffolk</v>
          </cell>
          <cell r="L92">
            <v>9353124</v>
          </cell>
          <cell r="M92" t="str">
            <v>St Gregory Church of England Voluntary Controlled Primary School</v>
          </cell>
          <cell r="N92">
            <v>6227</v>
          </cell>
          <cell r="O92">
            <v>10674</v>
          </cell>
          <cell r="Z92">
            <v>124757</v>
          </cell>
          <cell r="AA92">
            <v>935</v>
          </cell>
          <cell r="AB92" t="str">
            <v>Suffolk</v>
          </cell>
          <cell r="AC92">
            <v>9353124</v>
          </cell>
          <cell r="AD92" t="str">
            <v>St Gregory Church of England Voluntary Controlled Primary School</v>
          </cell>
          <cell r="AE92">
            <v>20904</v>
          </cell>
          <cell r="AF92">
            <v>33471</v>
          </cell>
        </row>
        <row r="93">
          <cell r="I93">
            <v>124758</v>
          </cell>
          <cell r="J93">
            <v>935</v>
          </cell>
          <cell r="K93" t="str">
            <v>Suffolk</v>
          </cell>
          <cell r="L93">
            <v>9353125</v>
          </cell>
          <cell r="M93" t="str">
            <v>St Botolph's Church of England Voluntary Controlled Primary School</v>
          </cell>
          <cell r="N93">
            <v>4691</v>
          </cell>
          <cell r="O93">
            <v>8041</v>
          </cell>
          <cell r="Z93">
            <v>124758</v>
          </cell>
          <cell r="AA93">
            <v>935</v>
          </cell>
          <cell r="AB93" t="str">
            <v>Suffolk</v>
          </cell>
          <cell r="AC93">
            <v>9353125</v>
          </cell>
          <cell r="AD93" t="str">
            <v>St Botolph's Church of England Voluntary Controlled Primary School</v>
          </cell>
          <cell r="AE93">
            <v>14294</v>
          </cell>
          <cell r="AF93">
            <v>23761</v>
          </cell>
        </row>
        <row r="94">
          <cell r="I94">
            <v>124762</v>
          </cell>
          <cell r="J94">
            <v>935</v>
          </cell>
          <cell r="K94" t="str">
            <v>Suffolk</v>
          </cell>
          <cell r="L94">
            <v>9353308</v>
          </cell>
          <cell r="M94" t="str">
            <v>St Edmundsbury Church of England Voluntary Aided Primary School</v>
          </cell>
          <cell r="N94">
            <v>7461</v>
          </cell>
          <cell r="O94">
            <v>12789</v>
          </cell>
          <cell r="Z94">
            <v>124762</v>
          </cell>
          <cell r="AA94">
            <v>935</v>
          </cell>
          <cell r="AB94" t="str">
            <v>Suffolk</v>
          </cell>
          <cell r="AC94">
            <v>9353308</v>
          </cell>
          <cell r="AD94" t="str">
            <v>St Edmundsbury Church of England Voluntary Aided Primary School</v>
          </cell>
          <cell r="AE94">
            <v>21417</v>
          </cell>
          <cell r="AF94">
            <v>36475</v>
          </cell>
        </row>
        <row r="95">
          <cell r="I95">
            <v>124763</v>
          </cell>
          <cell r="J95">
            <v>935</v>
          </cell>
          <cell r="K95" t="str">
            <v>Suffolk</v>
          </cell>
          <cell r="L95">
            <v>9353310</v>
          </cell>
          <cell r="M95" t="str">
            <v>St Joseph's Roman Catholic Primary School</v>
          </cell>
          <cell r="N95">
            <v>4279</v>
          </cell>
          <cell r="O95">
            <v>7335</v>
          </cell>
          <cell r="Z95">
            <v>124763</v>
          </cell>
          <cell r="AA95">
            <v>935</v>
          </cell>
          <cell r="AB95" t="str">
            <v>Suffolk</v>
          </cell>
          <cell r="AC95">
            <v>9353310</v>
          </cell>
          <cell r="AD95" t="str">
            <v>St Joseph's Roman Catholic Primary School</v>
          </cell>
          <cell r="AE95">
            <v>12852</v>
          </cell>
          <cell r="AF95">
            <v>21488</v>
          </cell>
        </row>
        <row r="96">
          <cell r="I96">
            <v>124764</v>
          </cell>
          <cell r="J96">
            <v>935</v>
          </cell>
          <cell r="K96" t="str">
            <v>Suffolk</v>
          </cell>
          <cell r="L96">
            <v>9353311</v>
          </cell>
          <cell r="M96" t="str">
            <v>St Edmund's Catholic Primary School</v>
          </cell>
          <cell r="N96">
            <v>10588</v>
          </cell>
          <cell r="O96">
            <v>18150</v>
          </cell>
          <cell r="Z96">
            <v>124764</v>
          </cell>
          <cell r="AA96">
            <v>935</v>
          </cell>
          <cell r="AB96" t="str">
            <v>Suffolk</v>
          </cell>
          <cell r="AC96">
            <v>9353311</v>
          </cell>
          <cell r="AD96" t="str">
            <v>St Edmund's Catholic Primary School</v>
          </cell>
          <cell r="AE96">
            <v>33939</v>
          </cell>
          <cell r="AF96">
            <v>55308</v>
          </cell>
        </row>
        <row r="97">
          <cell r="I97">
            <v>124770</v>
          </cell>
          <cell r="J97">
            <v>935</v>
          </cell>
          <cell r="K97" t="str">
            <v>Suffolk</v>
          </cell>
          <cell r="L97">
            <v>9353322</v>
          </cell>
          <cell r="M97" t="str">
            <v>Creeting St Mary Church of England Voluntary Aided Primary School</v>
          </cell>
          <cell r="N97">
            <v>2825</v>
          </cell>
          <cell r="O97">
            <v>4843</v>
          </cell>
          <cell r="Z97">
            <v>124770</v>
          </cell>
          <cell r="AA97">
            <v>935</v>
          </cell>
          <cell r="AB97" t="str">
            <v>Suffolk</v>
          </cell>
          <cell r="AC97">
            <v>9353322</v>
          </cell>
          <cell r="AD97" t="str">
            <v>Creeting St Mary Church of England Voluntary Aided Primary School</v>
          </cell>
          <cell r="AE97">
            <v>8638</v>
          </cell>
          <cell r="AF97">
            <v>14340</v>
          </cell>
        </row>
        <row r="98">
          <cell r="I98">
            <v>124772</v>
          </cell>
          <cell r="J98">
            <v>935</v>
          </cell>
          <cell r="K98" t="str">
            <v>Suffolk</v>
          </cell>
          <cell r="L98">
            <v>9353327</v>
          </cell>
          <cell r="M98" t="str">
            <v>Stonham Aspal Church of England Voluntary Aided Primary School</v>
          </cell>
          <cell r="N98">
            <v>5404</v>
          </cell>
          <cell r="O98">
            <v>9263</v>
          </cell>
          <cell r="Z98">
            <v>124772</v>
          </cell>
          <cell r="AA98">
            <v>935</v>
          </cell>
          <cell r="AB98" t="str">
            <v>Suffolk</v>
          </cell>
          <cell r="AC98">
            <v>9353327</v>
          </cell>
          <cell r="AD98" t="str">
            <v>Stonham Aspal Church of England Voluntary Aided Primary School</v>
          </cell>
          <cell r="AE98">
            <v>15268</v>
          </cell>
          <cell r="AF98">
            <v>26174</v>
          </cell>
        </row>
        <row r="99">
          <cell r="I99">
            <v>124774</v>
          </cell>
          <cell r="J99">
            <v>935</v>
          </cell>
          <cell r="K99" t="str">
            <v>Suffolk</v>
          </cell>
          <cell r="L99">
            <v>9353329</v>
          </cell>
          <cell r="M99" t="str">
            <v>Sir Robert Hitcham Church of England Voluntary Aided School</v>
          </cell>
          <cell r="N99">
            <v>5212</v>
          </cell>
          <cell r="O99">
            <v>8934</v>
          </cell>
          <cell r="Z99">
            <v>124774</v>
          </cell>
          <cell r="AA99">
            <v>935</v>
          </cell>
          <cell r="AB99" t="str">
            <v>Suffolk</v>
          </cell>
          <cell r="AC99">
            <v>9353329</v>
          </cell>
          <cell r="AD99" t="str">
            <v>Sir Robert Hitcham Church of England Voluntary Aided School</v>
          </cell>
          <cell r="AE99">
            <v>14725</v>
          </cell>
          <cell r="AF99">
            <v>25243</v>
          </cell>
        </row>
        <row r="100">
          <cell r="I100">
            <v>124775</v>
          </cell>
          <cell r="J100">
            <v>935</v>
          </cell>
          <cell r="K100" t="str">
            <v>Suffolk</v>
          </cell>
          <cell r="L100">
            <v>9353330</v>
          </cell>
          <cell r="M100" t="str">
            <v>Framlingham Sir Robert Hitcham's Church of England Voluntary Aided Primary School</v>
          </cell>
          <cell r="N100">
            <v>9244</v>
          </cell>
          <cell r="O100">
            <v>15846</v>
          </cell>
          <cell r="Z100">
            <v>124775</v>
          </cell>
          <cell r="AA100">
            <v>935</v>
          </cell>
          <cell r="AB100" t="str">
            <v>Suffolk</v>
          </cell>
          <cell r="AC100">
            <v>9353330</v>
          </cell>
          <cell r="AD100" t="str">
            <v>Framlingham Sir Robert Hitcham's Church of England Voluntary Aided Primary School</v>
          </cell>
          <cell r="AE100">
            <v>26118</v>
          </cell>
          <cell r="AF100">
            <v>44774</v>
          </cell>
        </row>
        <row r="101">
          <cell r="I101">
            <v>124777</v>
          </cell>
          <cell r="J101">
            <v>935</v>
          </cell>
          <cell r="K101" t="str">
            <v>Suffolk</v>
          </cell>
          <cell r="L101">
            <v>9353332</v>
          </cell>
          <cell r="M101" t="str">
            <v>Orford Church of England Voluntary Aided Primary School</v>
          </cell>
          <cell r="N101">
            <v>2743</v>
          </cell>
          <cell r="O101">
            <v>4702</v>
          </cell>
          <cell r="Z101">
            <v>124777</v>
          </cell>
          <cell r="AA101">
            <v>935</v>
          </cell>
          <cell r="AB101" t="str">
            <v>Suffolk</v>
          </cell>
          <cell r="AC101">
            <v>9353332</v>
          </cell>
          <cell r="AD101" t="str">
            <v>Orford Church of England Voluntary Aided Primary School</v>
          </cell>
          <cell r="AE101">
            <v>7750</v>
          </cell>
          <cell r="AF101">
            <v>13286</v>
          </cell>
        </row>
        <row r="102">
          <cell r="I102">
            <v>124781</v>
          </cell>
          <cell r="J102">
            <v>935</v>
          </cell>
          <cell r="K102" t="str">
            <v>Suffolk</v>
          </cell>
          <cell r="L102">
            <v>9353337</v>
          </cell>
          <cell r="M102" t="str">
            <v>St John's Church of England Voluntary Aided Primary School, Ipswich</v>
          </cell>
          <cell r="N102">
            <v>5733</v>
          </cell>
          <cell r="O102">
            <v>9827</v>
          </cell>
          <cell r="Z102">
            <v>124781</v>
          </cell>
          <cell r="AA102">
            <v>935</v>
          </cell>
          <cell r="AB102" t="str">
            <v>Suffolk</v>
          </cell>
          <cell r="AC102">
            <v>9353337</v>
          </cell>
          <cell r="AD102" t="str">
            <v>St John's Church of England Voluntary Aided Primary School, Ipswich</v>
          </cell>
          <cell r="AE102">
            <v>16198</v>
          </cell>
          <cell r="AF102">
            <v>27768</v>
          </cell>
        </row>
        <row r="103">
          <cell r="I103">
            <v>124782</v>
          </cell>
          <cell r="J103">
            <v>935</v>
          </cell>
          <cell r="K103" t="str">
            <v>Suffolk</v>
          </cell>
          <cell r="L103">
            <v>9353338</v>
          </cell>
          <cell r="M103" t="str">
            <v>St Margaret's Church of England Voluntary Aided Primary School, Ipswich</v>
          </cell>
          <cell r="N103">
            <v>11521</v>
          </cell>
          <cell r="O103">
            <v>19749</v>
          </cell>
          <cell r="Z103">
            <v>124782</v>
          </cell>
          <cell r="AA103">
            <v>935</v>
          </cell>
          <cell r="AB103" t="str">
            <v>Suffolk</v>
          </cell>
          <cell r="AC103">
            <v>9353338</v>
          </cell>
          <cell r="AD103" t="str">
            <v>St Margaret's Church of England Voluntary Aided Primary School, Ipswich</v>
          </cell>
          <cell r="AE103">
            <v>32550</v>
          </cell>
          <cell r="AF103">
            <v>55801</v>
          </cell>
        </row>
        <row r="104">
          <cell r="I104">
            <v>124786</v>
          </cell>
          <cell r="J104">
            <v>935</v>
          </cell>
          <cell r="K104" t="str">
            <v>Suffolk</v>
          </cell>
          <cell r="L104">
            <v>9353342</v>
          </cell>
          <cell r="M104" t="str">
            <v>St Mark's Catholic Primary School, Ipswich</v>
          </cell>
          <cell r="N104">
            <v>5815</v>
          </cell>
          <cell r="O104">
            <v>9968</v>
          </cell>
          <cell r="Z104">
            <v>124786</v>
          </cell>
          <cell r="AA104">
            <v>935</v>
          </cell>
          <cell r="AB104" t="str">
            <v>Suffolk</v>
          </cell>
          <cell r="AC104">
            <v>9353342</v>
          </cell>
          <cell r="AD104" t="str">
            <v>St Mark's Catholic Primary School, Ipswich</v>
          </cell>
          <cell r="AE104">
            <v>17947</v>
          </cell>
          <cell r="AF104">
            <v>29683</v>
          </cell>
        </row>
        <row r="105">
          <cell r="I105">
            <v>124802</v>
          </cell>
          <cell r="J105">
            <v>935</v>
          </cell>
          <cell r="K105" t="str">
            <v>Suffolk</v>
          </cell>
          <cell r="L105">
            <v>9354024</v>
          </cell>
          <cell r="M105" t="str">
            <v>Thurston Community College</v>
          </cell>
          <cell r="N105">
            <v>66625</v>
          </cell>
          <cell r="O105">
            <v>113624</v>
          </cell>
          <cell r="Z105">
            <v>124802</v>
          </cell>
          <cell r="AA105">
            <v>935</v>
          </cell>
          <cell r="AB105" t="str">
            <v>Suffolk</v>
          </cell>
          <cell r="AC105">
            <v>9354024</v>
          </cell>
          <cell r="AD105" t="str">
            <v>Thurston Community College</v>
          </cell>
          <cell r="AE105">
            <v>188272</v>
          </cell>
          <cell r="AF105">
            <v>321072</v>
          </cell>
        </row>
        <row r="106">
          <cell r="I106">
            <v>124840</v>
          </cell>
          <cell r="J106">
            <v>935</v>
          </cell>
          <cell r="K106" t="str">
            <v>Suffolk</v>
          </cell>
          <cell r="L106">
            <v>9354090</v>
          </cell>
          <cell r="M106" t="str">
            <v>Northgate High School</v>
          </cell>
          <cell r="N106">
            <v>69887</v>
          </cell>
          <cell r="O106">
            <v>119136</v>
          </cell>
          <cell r="Z106">
            <v>124840</v>
          </cell>
          <cell r="AA106">
            <v>935</v>
          </cell>
          <cell r="AB106" t="str">
            <v>Suffolk</v>
          </cell>
          <cell r="AC106">
            <v>9354090</v>
          </cell>
          <cell r="AD106" t="str">
            <v>Northgate High School</v>
          </cell>
          <cell r="AE106">
            <v>197491</v>
          </cell>
          <cell r="AF106">
            <v>336648</v>
          </cell>
        </row>
        <row r="107">
          <cell r="I107">
            <v>124856</v>
          </cell>
          <cell r="J107">
            <v>935</v>
          </cell>
          <cell r="K107" t="str">
            <v>Suffolk</v>
          </cell>
          <cell r="L107">
            <v>9354500</v>
          </cell>
          <cell r="M107" t="str">
            <v>King Edward VI Church of England Voluntary Controlled Upper School</v>
          </cell>
          <cell r="N107">
            <v>46143</v>
          </cell>
          <cell r="O107">
            <v>84763</v>
          </cell>
          <cell r="Z107">
            <v>124856</v>
          </cell>
          <cell r="AA107">
            <v>935</v>
          </cell>
          <cell r="AB107" t="str">
            <v>Suffolk</v>
          </cell>
          <cell r="AC107">
            <v>9354500</v>
          </cell>
          <cell r="AD107" t="str">
            <v>King Edward VI Church of England Voluntary Controlled Upper School</v>
          </cell>
          <cell r="AE107">
            <v>130393</v>
          </cell>
          <cell r="AF107">
            <v>239516</v>
          </cell>
        </row>
        <row r="108">
          <cell r="I108">
            <v>124861</v>
          </cell>
          <cell r="J108">
            <v>935</v>
          </cell>
          <cell r="K108" t="str">
            <v>Suffolk</v>
          </cell>
          <cell r="L108">
            <v>9354600</v>
          </cell>
          <cell r="M108" t="str">
            <v>St Benedict's Catholic School</v>
          </cell>
          <cell r="N108">
            <v>35358</v>
          </cell>
          <cell r="O108">
            <v>60481</v>
          </cell>
          <cell r="Z108">
            <v>124861</v>
          </cell>
          <cell r="AA108">
            <v>935</v>
          </cell>
          <cell r="AB108" t="str">
            <v>Suffolk</v>
          </cell>
          <cell r="AC108">
            <v>9354600</v>
          </cell>
          <cell r="AD108" t="str">
            <v>St Benedict's Catholic School</v>
          </cell>
          <cell r="AE108">
            <v>99941</v>
          </cell>
          <cell r="AF108">
            <v>170929</v>
          </cell>
        </row>
        <row r="109">
          <cell r="I109">
            <v>131962</v>
          </cell>
          <cell r="J109">
            <v>935</v>
          </cell>
          <cell r="K109" t="str">
            <v>Suffolk</v>
          </cell>
          <cell r="L109">
            <v>9352929</v>
          </cell>
          <cell r="M109" t="str">
            <v>Cedarwood Primary School</v>
          </cell>
          <cell r="N109">
            <v>11383</v>
          </cell>
          <cell r="O109">
            <v>19513</v>
          </cell>
          <cell r="Z109">
            <v>131962</v>
          </cell>
          <cell r="AA109">
            <v>935</v>
          </cell>
          <cell r="AB109" t="str">
            <v>Suffolk</v>
          </cell>
          <cell r="AC109">
            <v>9352929</v>
          </cell>
          <cell r="AD109" t="str">
            <v>Cedarwood Primary School</v>
          </cell>
          <cell r="AE109">
            <v>32163</v>
          </cell>
          <cell r="AF109">
            <v>55137</v>
          </cell>
        </row>
        <row r="110">
          <cell r="I110">
            <v>133605</v>
          </cell>
          <cell r="J110">
            <v>935</v>
          </cell>
          <cell r="K110" t="str">
            <v>Suffolk</v>
          </cell>
          <cell r="L110">
            <v>9352931</v>
          </cell>
          <cell r="M110" t="str">
            <v>Beaumont Community Primary School</v>
          </cell>
          <cell r="N110">
            <v>2743</v>
          </cell>
          <cell r="O110">
            <v>4702</v>
          </cell>
          <cell r="Z110">
            <v>133605</v>
          </cell>
          <cell r="AA110">
            <v>935</v>
          </cell>
          <cell r="AB110" t="str">
            <v>Suffolk</v>
          </cell>
          <cell r="AC110">
            <v>9352931</v>
          </cell>
          <cell r="AD110" t="str">
            <v>Beaumont Community Primary School</v>
          </cell>
          <cell r="AE110">
            <v>9574</v>
          </cell>
          <cell r="AF110">
            <v>15110</v>
          </cell>
        </row>
        <row r="111">
          <cell r="I111">
            <v>140623</v>
          </cell>
          <cell r="J111">
            <v>935</v>
          </cell>
          <cell r="K111" t="str">
            <v>Suffolk</v>
          </cell>
          <cell r="L111">
            <v>9352016</v>
          </cell>
          <cell r="M111" t="str">
            <v>Trinity Church of England Voluntary Aided Primary School</v>
          </cell>
          <cell r="N111">
            <v>3676</v>
          </cell>
          <cell r="O111">
            <v>6301</v>
          </cell>
          <cell r="Z111">
            <v>140623</v>
          </cell>
          <cell r="AA111">
            <v>935</v>
          </cell>
          <cell r="AB111" t="str">
            <v>Suffolk</v>
          </cell>
          <cell r="AC111">
            <v>9352016</v>
          </cell>
          <cell r="AD111" t="str">
            <v>Trinity Church of England Voluntary Aided Primary School</v>
          </cell>
          <cell r="AE111">
            <v>13593</v>
          </cell>
          <cell r="AF111">
            <v>21011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20-21 submitted baselines"/>
      <sheetName val="20-21 HN places"/>
      <sheetName val="Proposed Free Schools"/>
      <sheetName val="Inputs &amp; Adjustments"/>
      <sheetName val="Local Factors"/>
      <sheetName val="Adjusted Factors"/>
      <sheetName val="20-21 final baselines"/>
      <sheetName val="Commentary"/>
      <sheetName val="ProformaAggregation"/>
      <sheetName val="Proforma"/>
      <sheetName val="Block transfers"/>
      <sheetName val="De Delegation"/>
      <sheetName val="Education Functions"/>
      <sheetName val="New ISB"/>
      <sheetName val="School level SB"/>
      <sheetName val="Recoupment"/>
      <sheetName val="Post-16 infrastructure changes"/>
      <sheetName val="Validation sheet"/>
    </sheetNames>
    <sheetDataSet>
      <sheetData sheetId="0"/>
      <sheetData sheetId="1">
        <row r="9">
          <cell r="T9" t="str">
            <v>20-21</v>
          </cell>
        </row>
        <row r="11">
          <cell r="T11" t="str">
            <v>19-20</v>
          </cell>
        </row>
      </sheetData>
      <sheetData sheetId="2"/>
      <sheetData sheetId="3"/>
      <sheetData sheetId="4"/>
      <sheetData sheetId="5"/>
      <sheetData sheetId="6">
        <row r="6">
          <cell r="DC6" t="str">
            <v>School closed prior to 1 April 2021</v>
          </cell>
        </row>
        <row r="7">
          <cell r="DC7" t="str">
            <v>New School opening prior to 1 April 2021</v>
          </cell>
        </row>
        <row r="8">
          <cell r="DC8" t="str">
            <v>New School opening after 1 April 2021</v>
          </cell>
        </row>
        <row r="9">
          <cell r="DC9" t="str">
            <v>Amalgamation of schools by 1 April 2021</v>
          </cell>
        </row>
        <row r="10">
          <cell r="DC10" t="str">
            <v>Change in pupil numbers/factors</v>
          </cell>
        </row>
        <row r="11">
          <cell r="DC11" t="str">
            <v>Conversion to academy status prior to 4 January 2021</v>
          </cell>
        </row>
        <row r="12">
          <cell r="DC12" t="str">
            <v>New Academy/Free School</v>
          </cell>
        </row>
        <row r="13">
          <cell r="DC13" t="str">
            <v>Other</v>
          </cell>
        </row>
      </sheetData>
      <sheetData sheetId="7">
        <row r="5">
          <cell r="AA5">
            <v>0</v>
          </cell>
        </row>
      </sheetData>
      <sheetData sheetId="8"/>
      <sheetData sheetId="9"/>
      <sheetData sheetId="10"/>
      <sheetData sheetId="11"/>
      <sheetData sheetId="12">
        <row r="9">
          <cell r="D9">
            <v>4180</v>
          </cell>
          <cell r="E9">
            <v>5215</v>
          </cell>
          <cell r="G9">
            <v>5715</v>
          </cell>
          <cell r="I9">
            <v>5415</v>
          </cell>
        </row>
        <row r="12">
          <cell r="E12" t="str">
            <v>No</v>
          </cell>
        </row>
        <row r="14">
          <cell r="E14">
            <v>3074</v>
          </cell>
        </row>
        <row r="15">
          <cell r="E15">
            <v>4355</v>
          </cell>
        </row>
        <row r="16">
          <cell r="E16">
            <v>4914</v>
          </cell>
        </row>
        <row r="18">
          <cell r="E18">
            <v>460</v>
          </cell>
          <cell r="F18">
            <v>460</v>
          </cell>
          <cell r="L18">
            <v>1</v>
          </cell>
          <cell r="M18">
            <v>1</v>
          </cell>
        </row>
        <row r="19">
          <cell r="E19">
            <v>575</v>
          </cell>
          <cell r="F19">
            <v>840</v>
          </cell>
          <cell r="L19">
            <v>1</v>
          </cell>
          <cell r="M19">
            <v>1</v>
          </cell>
        </row>
        <row r="20">
          <cell r="E20">
            <v>215</v>
          </cell>
          <cell r="F20">
            <v>310</v>
          </cell>
          <cell r="L20">
            <v>1</v>
          </cell>
          <cell r="M20">
            <v>1</v>
          </cell>
        </row>
        <row r="21">
          <cell r="E21">
            <v>260</v>
          </cell>
          <cell r="F21">
            <v>415</v>
          </cell>
          <cell r="L21">
            <v>1</v>
          </cell>
          <cell r="M21">
            <v>1</v>
          </cell>
        </row>
        <row r="22">
          <cell r="E22">
            <v>410</v>
          </cell>
          <cell r="F22">
            <v>580</v>
          </cell>
          <cell r="L22">
            <v>1</v>
          </cell>
          <cell r="M22">
            <v>1</v>
          </cell>
        </row>
        <row r="23">
          <cell r="E23">
            <v>445</v>
          </cell>
          <cell r="F23">
            <v>630</v>
          </cell>
          <cell r="L23">
            <v>1</v>
          </cell>
          <cell r="M23">
            <v>1</v>
          </cell>
        </row>
        <row r="24">
          <cell r="E24">
            <v>475</v>
          </cell>
          <cell r="F24">
            <v>680</v>
          </cell>
          <cell r="L24">
            <v>1</v>
          </cell>
          <cell r="M24">
            <v>1</v>
          </cell>
        </row>
        <row r="25">
          <cell r="E25">
            <v>620</v>
          </cell>
          <cell r="F25">
            <v>865</v>
          </cell>
          <cell r="L25">
            <v>1</v>
          </cell>
          <cell r="M25">
            <v>1</v>
          </cell>
        </row>
        <row r="27">
          <cell r="E27">
            <v>0</v>
          </cell>
        </row>
        <row r="28">
          <cell r="D28" t="str">
            <v>EAL 3 Primary</v>
          </cell>
          <cell r="E28">
            <v>550</v>
          </cell>
        </row>
        <row r="29">
          <cell r="D29" t="str">
            <v>EAL 3 Secondary</v>
          </cell>
          <cell r="F29">
            <v>1485</v>
          </cell>
        </row>
        <row r="30">
          <cell r="E30">
            <v>900</v>
          </cell>
          <cell r="F30">
            <v>1290</v>
          </cell>
        </row>
        <row r="32">
          <cell r="F32">
            <v>1095</v>
          </cell>
          <cell r="L32">
            <v>0.5</v>
          </cell>
        </row>
        <row r="33">
          <cell r="F33">
            <v>1660</v>
          </cell>
          <cell r="M33">
            <v>0.5</v>
          </cell>
        </row>
        <row r="43">
          <cell r="F43">
            <v>117800</v>
          </cell>
          <cell r="G43">
            <v>117800</v>
          </cell>
          <cell r="L43">
            <v>8.4879999999999997E-2</v>
          </cell>
        </row>
        <row r="44">
          <cell r="F44">
            <v>45000</v>
          </cell>
          <cell r="G44">
            <v>70000</v>
          </cell>
          <cell r="H44">
            <v>70000</v>
          </cell>
          <cell r="M44">
            <v>8.4879999999999997E-2</v>
          </cell>
        </row>
        <row r="46">
          <cell r="D46">
            <v>2</v>
          </cell>
          <cell r="G46">
            <v>21.4</v>
          </cell>
          <cell r="K46" t="str">
            <v>NFF</v>
          </cell>
        </row>
        <row r="47">
          <cell r="D47">
            <v>3</v>
          </cell>
          <cell r="G47">
            <v>120</v>
          </cell>
          <cell r="K47" t="str">
            <v>NFF</v>
          </cell>
        </row>
        <row r="48">
          <cell r="D48">
            <v>2</v>
          </cell>
          <cell r="G48">
            <v>69.2</v>
          </cell>
          <cell r="K48" t="str">
            <v>NFF</v>
          </cell>
        </row>
        <row r="49">
          <cell r="D49">
            <v>2</v>
          </cell>
          <cell r="G49">
            <v>62.5</v>
          </cell>
          <cell r="K49" t="str">
            <v>NFF</v>
          </cell>
        </row>
        <row r="69">
          <cell r="H69">
            <v>1.8480355649999999E-2</v>
          </cell>
        </row>
        <row r="71">
          <cell r="J71" t="str">
            <v>No</v>
          </cell>
        </row>
      </sheetData>
      <sheetData sheetId="13"/>
      <sheetData sheetId="14">
        <row r="8">
          <cell r="X8">
            <v>26.59</v>
          </cell>
        </row>
        <row r="9">
          <cell r="Y9">
            <v>25.27</v>
          </cell>
        </row>
        <row r="10">
          <cell r="X10">
            <v>0</v>
          </cell>
          <cell r="Y10">
            <v>0</v>
          </cell>
        </row>
        <row r="11">
          <cell r="X11">
            <v>0</v>
          </cell>
          <cell r="Y11">
            <v>0</v>
          </cell>
        </row>
        <row r="12">
          <cell r="X12">
            <v>0</v>
          </cell>
          <cell r="Y12">
            <v>0</v>
          </cell>
        </row>
        <row r="13">
          <cell r="X13">
            <v>0</v>
          </cell>
          <cell r="Y13">
            <v>0</v>
          </cell>
        </row>
        <row r="14">
          <cell r="X14">
            <v>0</v>
          </cell>
          <cell r="Y14">
            <v>0</v>
          </cell>
        </row>
        <row r="15">
          <cell r="X15">
            <v>0</v>
          </cell>
          <cell r="Y15">
            <v>0</v>
          </cell>
        </row>
        <row r="16">
          <cell r="X16">
            <v>0</v>
          </cell>
          <cell r="Y16">
            <v>0</v>
          </cell>
        </row>
        <row r="17">
          <cell r="X17">
            <v>0</v>
          </cell>
          <cell r="Y17">
            <v>0</v>
          </cell>
        </row>
        <row r="18">
          <cell r="X18">
            <v>0</v>
          </cell>
          <cell r="Y18">
            <v>0</v>
          </cell>
        </row>
        <row r="19">
          <cell r="X19">
            <v>0</v>
          </cell>
        </row>
        <row r="20">
          <cell r="Y20">
            <v>0</v>
          </cell>
        </row>
        <row r="21">
          <cell r="X21">
            <v>0</v>
          </cell>
        </row>
        <row r="22">
          <cell r="Y22">
            <v>0</v>
          </cell>
        </row>
        <row r="23">
          <cell r="X23">
            <v>0</v>
          </cell>
          <cell r="Y23">
            <v>0</v>
          </cell>
        </row>
        <row r="24">
          <cell r="X24">
            <v>0</v>
          </cell>
          <cell r="Y24">
            <v>0</v>
          </cell>
        </row>
        <row r="26">
          <cell r="X26">
            <v>0</v>
          </cell>
          <cell r="Y26">
            <v>0</v>
          </cell>
        </row>
      </sheetData>
      <sheetData sheetId="15"/>
      <sheetData sheetId="16">
        <row r="5">
          <cell r="AH5">
            <v>35222200</v>
          </cell>
          <cell r="AI5">
            <v>1581979.5282599018</v>
          </cell>
          <cell r="AJ5">
            <v>0</v>
          </cell>
          <cell r="AK5">
            <v>222000</v>
          </cell>
          <cell r="AL5">
            <v>4317737.3099999987</v>
          </cell>
          <cell r="AM5">
            <v>0</v>
          </cell>
          <cell r="AN5">
            <v>0</v>
          </cell>
          <cell r="AO5">
            <v>0</v>
          </cell>
          <cell r="AP5">
            <v>147263</v>
          </cell>
          <cell r="AQ5">
            <v>0</v>
          </cell>
          <cell r="AR5">
            <v>0</v>
          </cell>
          <cell r="AS5">
            <v>0</v>
          </cell>
          <cell r="AT5">
            <v>0</v>
          </cell>
          <cell r="AX5">
            <v>51532819.651899204</v>
          </cell>
          <cell r="BC5">
            <v>5937085.1237289347</v>
          </cell>
          <cell r="BD5">
            <v>2182705.4089652952</v>
          </cell>
          <cell r="BF5">
            <v>245677350.63450608</v>
          </cell>
          <cell r="BG5">
            <v>215062345.98974606</v>
          </cell>
          <cell r="BO5">
            <v>1981250.8062707619</v>
          </cell>
        </row>
        <row r="6">
          <cell r="C6">
            <v>9352002</v>
          </cell>
        </row>
        <row r="7">
          <cell r="C7">
            <v>9352007</v>
          </cell>
        </row>
        <row r="8">
          <cell r="C8">
            <v>9352009</v>
          </cell>
        </row>
        <row r="9">
          <cell r="C9">
            <v>9352011</v>
          </cell>
        </row>
        <row r="10">
          <cell r="C10">
            <v>9352012</v>
          </cell>
        </row>
        <row r="11">
          <cell r="C11">
            <v>9352013</v>
          </cell>
        </row>
        <row r="12">
          <cell r="C12">
            <v>9352015</v>
          </cell>
        </row>
        <row r="13">
          <cell r="C13">
            <v>9352016</v>
          </cell>
        </row>
        <row r="14">
          <cell r="C14">
            <v>9352020</v>
          </cell>
        </row>
        <row r="15">
          <cell r="C15">
            <v>9352021</v>
          </cell>
        </row>
        <row r="16">
          <cell r="C16">
            <v>9352026</v>
          </cell>
        </row>
        <row r="17">
          <cell r="C17">
            <v>9352032</v>
          </cell>
        </row>
        <row r="18">
          <cell r="C18">
            <v>9352034</v>
          </cell>
        </row>
        <row r="19">
          <cell r="C19">
            <v>9352035</v>
          </cell>
        </row>
        <row r="20">
          <cell r="C20">
            <v>9352042</v>
          </cell>
        </row>
        <row r="21">
          <cell r="C21">
            <v>9352045</v>
          </cell>
        </row>
        <row r="22">
          <cell r="C22">
            <v>9352055</v>
          </cell>
        </row>
        <row r="23">
          <cell r="C23">
            <v>9352066</v>
          </cell>
        </row>
        <row r="24">
          <cell r="C24">
            <v>9352068</v>
          </cell>
        </row>
        <row r="25">
          <cell r="C25">
            <v>9352071</v>
          </cell>
        </row>
        <row r="26">
          <cell r="C26">
            <v>9352072</v>
          </cell>
        </row>
        <row r="27">
          <cell r="C27">
            <v>9352076</v>
          </cell>
        </row>
        <row r="28">
          <cell r="C28">
            <v>9352079</v>
          </cell>
        </row>
        <row r="29">
          <cell r="C29">
            <v>9352084</v>
          </cell>
        </row>
        <row r="30">
          <cell r="C30">
            <v>9352085</v>
          </cell>
        </row>
        <row r="31">
          <cell r="C31">
            <v>9352089</v>
          </cell>
        </row>
        <row r="32">
          <cell r="C32">
            <v>9352092</v>
          </cell>
        </row>
        <row r="33">
          <cell r="C33">
            <v>9352095</v>
          </cell>
        </row>
        <row r="34">
          <cell r="C34">
            <v>9352101</v>
          </cell>
        </row>
        <row r="35">
          <cell r="C35">
            <v>9352108</v>
          </cell>
        </row>
        <row r="36">
          <cell r="C36">
            <v>9352110</v>
          </cell>
        </row>
        <row r="37">
          <cell r="C37">
            <v>9352117</v>
          </cell>
        </row>
        <row r="38">
          <cell r="C38">
            <v>9352118</v>
          </cell>
        </row>
        <row r="39">
          <cell r="C39">
            <v>9352121</v>
          </cell>
        </row>
        <row r="40">
          <cell r="C40">
            <v>9352124</v>
          </cell>
        </row>
        <row r="41">
          <cell r="C41">
            <v>9352125</v>
          </cell>
        </row>
        <row r="42">
          <cell r="C42">
            <v>9352131</v>
          </cell>
        </row>
        <row r="43">
          <cell r="C43">
            <v>9352132</v>
          </cell>
        </row>
        <row r="44">
          <cell r="C44">
            <v>9352134</v>
          </cell>
        </row>
        <row r="45">
          <cell r="C45">
            <v>9352135</v>
          </cell>
        </row>
        <row r="46">
          <cell r="C46">
            <v>9352157</v>
          </cell>
        </row>
        <row r="47">
          <cell r="C47">
            <v>9352162</v>
          </cell>
        </row>
        <row r="48">
          <cell r="C48">
            <v>9352166</v>
          </cell>
        </row>
        <row r="49">
          <cell r="C49">
            <v>9352176</v>
          </cell>
        </row>
        <row r="50">
          <cell r="C50">
            <v>9352184</v>
          </cell>
        </row>
        <row r="51">
          <cell r="C51">
            <v>9352918</v>
          </cell>
        </row>
        <row r="52">
          <cell r="C52">
            <v>9352919</v>
          </cell>
        </row>
        <row r="53">
          <cell r="C53">
            <v>9352921</v>
          </cell>
        </row>
        <row r="54">
          <cell r="C54">
            <v>9352922</v>
          </cell>
        </row>
        <row r="55">
          <cell r="C55">
            <v>9352923</v>
          </cell>
        </row>
        <row r="56">
          <cell r="C56">
            <v>9352924</v>
          </cell>
        </row>
        <row r="57">
          <cell r="C57">
            <v>9352925</v>
          </cell>
        </row>
        <row r="58">
          <cell r="C58">
            <v>9352928</v>
          </cell>
        </row>
        <row r="59">
          <cell r="C59">
            <v>9352929</v>
          </cell>
        </row>
        <row r="60">
          <cell r="C60">
            <v>9352931</v>
          </cell>
        </row>
        <row r="61">
          <cell r="C61">
            <v>9353000</v>
          </cell>
        </row>
        <row r="62">
          <cell r="C62">
            <v>9353003</v>
          </cell>
        </row>
        <row r="63">
          <cell r="C63">
            <v>9353004</v>
          </cell>
        </row>
        <row r="64">
          <cell r="C64">
            <v>9353005</v>
          </cell>
        </row>
        <row r="65">
          <cell r="C65">
            <v>9353006</v>
          </cell>
        </row>
        <row r="66">
          <cell r="C66">
            <v>9353009</v>
          </cell>
        </row>
        <row r="67">
          <cell r="C67">
            <v>9353010</v>
          </cell>
        </row>
        <row r="68">
          <cell r="C68">
            <v>9353013</v>
          </cell>
        </row>
        <row r="69">
          <cell r="C69">
            <v>9353020</v>
          </cell>
        </row>
        <row r="70">
          <cell r="C70">
            <v>9353026</v>
          </cell>
        </row>
        <row r="71">
          <cell r="C71">
            <v>9353027</v>
          </cell>
        </row>
        <row r="72">
          <cell r="C72">
            <v>9353036</v>
          </cell>
        </row>
        <row r="73">
          <cell r="C73">
            <v>9353037</v>
          </cell>
        </row>
        <row r="74">
          <cell r="C74">
            <v>9353042</v>
          </cell>
        </row>
        <row r="75">
          <cell r="C75">
            <v>9353043</v>
          </cell>
        </row>
        <row r="76">
          <cell r="C76">
            <v>9353048</v>
          </cell>
        </row>
        <row r="77">
          <cell r="C77">
            <v>9353049</v>
          </cell>
        </row>
        <row r="78">
          <cell r="C78">
            <v>9353056</v>
          </cell>
        </row>
        <row r="79">
          <cell r="C79">
            <v>9353064</v>
          </cell>
        </row>
        <row r="80">
          <cell r="C80">
            <v>9353066</v>
          </cell>
        </row>
        <row r="81">
          <cell r="C81">
            <v>9353074</v>
          </cell>
        </row>
        <row r="82">
          <cell r="C82">
            <v>9353075</v>
          </cell>
        </row>
        <row r="83">
          <cell r="C83">
            <v>9353076</v>
          </cell>
        </row>
        <row r="84">
          <cell r="C84">
            <v>9353078</v>
          </cell>
        </row>
        <row r="85">
          <cell r="C85">
            <v>9353083</v>
          </cell>
        </row>
        <row r="86">
          <cell r="C86">
            <v>9353085</v>
          </cell>
        </row>
        <row r="87">
          <cell r="C87">
            <v>9353090</v>
          </cell>
        </row>
        <row r="88">
          <cell r="C88">
            <v>9353093</v>
          </cell>
        </row>
        <row r="89">
          <cell r="C89">
            <v>9353104</v>
          </cell>
        </row>
        <row r="90">
          <cell r="C90">
            <v>9353105</v>
          </cell>
        </row>
        <row r="91">
          <cell r="C91">
            <v>9353109</v>
          </cell>
        </row>
        <row r="92">
          <cell r="C92">
            <v>9353111</v>
          </cell>
        </row>
        <row r="93">
          <cell r="C93">
            <v>9353112</v>
          </cell>
        </row>
        <row r="94">
          <cell r="C94">
            <v>9353113</v>
          </cell>
        </row>
        <row r="95">
          <cell r="C95">
            <v>9353114</v>
          </cell>
        </row>
        <row r="96">
          <cell r="C96">
            <v>9353117</v>
          </cell>
        </row>
        <row r="97">
          <cell r="C97">
            <v>9353124</v>
          </cell>
        </row>
        <row r="98">
          <cell r="C98">
            <v>9353125</v>
          </cell>
        </row>
        <row r="99">
          <cell r="C99">
            <v>9353308</v>
          </cell>
        </row>
        <row r="100">
          <cell r="C100">
            <v>9353310</v>
          </cell>
        </row>
        <row r="101">
          <cell r="C101">
            <v>9353311</v>
          </cell>
        </row>
        <row r="102">
          <cell r="C102">
            <v>9353322</v>
          </cell>
        </row>
        <row r="103">
          <cell r="C103">
            <v>9353327</v>
          </cell>
        </row>
        <row r="104">
          <cell r="C104">
            <v>9353329</v>
          </cell>
        </row>
        <row r="105">
          <cell r="C105">
            <v>9353330</v>
          </cell>
        </row>
        <row r="106">
          <cell r="C106">
            <v>9353332</v>
          </cell>
        </row>
        <row r="107">
          <cell r="C107">
            <v>9353337</v>
          </cell>
        </row>
        <row r="108">
          <cell r="C108">
            <v>9353338</v>
          </cell>
        </row>
        <row r="109">
          <cell r="C109">
            <v>9353342</v>
          </cell>
        </row>
        <row r="110">
          <cell r="C110">
            <v>9354024</v>
          </cell>
        </row>
        <row r="111">
          <cell r="C111">
            <v>9354090</v>
          </cell>
        </row>
        <row r="112">
          <cell r="C112">
            <v>9354500</v>
          </cell>
        </row>
        <row r="113">
          <cell r="C113">
            <v>9354600</v>
          </cell>
        </row>
        <row r="114">
          <cell r="C114">
            <v>9352000</v>
          </cell>
        </row>
        <row r="115">
          <cell r="C115">
            <v>9352001</v>
          </cell>
        </row>
        <row r="116">
          <cell r="C116">
            <v>9352003</v>
          </cell>
        </row>
        <row r="117">
          <cell r="C117">
            <v>9352006</v>
          </cell>
        </row>
        <row r="118">
          <cell r="C118">
            <v>9352010</v>
          </cell>
        </row>
        <row r="119">
          <cell r="C119">
            <v>9352014</v>
          </cell>
        </row>
        <row r="120">
          <cell r="C120">
            <v>9352017</v>
          </cell>
        </row>
        <row r="121">
          <cell r="C121">
            <v>9352022</v>
          </cell>
        </row>
        <row r="122">
          <cell r="C122">
            <v>9352025</v>
          </cell>
        </row>
        <row r="123">
          <cell r="C123">
            <v>9352027</v>
          </cell>
        </row>
        <row r="124">
          <cell r="C124">
            <v>9352029</v>
          </cell>
        </row>
        <row r="125">
          <cell r="C125">
            <v>9352030</v>
          </cell>
        </row>
        <row r="126">
          <cell r="C126">
            <v>9352031</v>
          </cell>
        </row>
        <row r="127">
          <cell r="C127">
            <v>9352036</v>
          </cell>
        </row>
        <row r="128">
          <cell r="C128">
            <v>9352040</v>
          </cell>
        </row>
        <row r="129">
          <cell r="C129">
            <v>9352043</v>
          </cell>
        </row>
        <row r="130">
          <cell r="C130">
            <v>9352047</v>
          </cell>
        </row>
        <row r="131">
          <cell r="C131">
            <v>9352048</v>
          </cell>
        </row>
        <row r="132">
          <cell r="C132">
            <v>9352050</v>
          </cell>
        </row>
        <row r="133">
          <cell r="C133">
            <v>9352051</v>
          </cell>
        </row>
        <row r="134">
          <cell r="C134">
            <v>9352052</v>
          </cell>
        </row>
        <row r="135">
          <cell r="C135">
            <v>9352053</v>
          </cell>
        </row>
        <row r="136">
          <cell r="C136">
            <v>9352054</v>
          </cell>
        </row>
        <row r="137">
          <cell r="C137">
            <v>9352056</v>
          </cell>
        </row>
        <row r="138">
          <cell r="C138">
            <v>9352057</v>
          </cell>
        </row>
        <row r="139">
          <cell r="C139">
            <v>9352058</v>
          </cell>
        </row>
        <row r="140">
          <cell r="C140">
            <v>9352059</v>
          </cell>
        </row>
        <row r="141">
          <cell r="C141">
            <v>9352060</v>
          </cell>
        </row>
        <row r="142">
          <cell r="C142">
            <v>9352063</v>
          </cell>
        </row>
        <row r="143">
          <cell r="C143">
            <v>9352064</v>
          </cell>
        </row>
        <row r="144">
          <cell r="C144">
            <v>9352065</v>
          </cell>
        </row>
        <row r="145">
          <cell r="C145">
            <v>9352067</v>
          </cell>
        </row>
        <row r="146">
          <cell r="C146">
            <v>9352069</v>
          </cell>
        </row>
        <row r="147">
          <cell r="C147">
            <v>9352070</v>
          </cell>
        </row>
        <row r="148">
          <cell r="C148">
            <v>9352073</v>
          </cell>
        </row>
        <row r="149">
          <cell r="C149">
            <v>9352074</v>
          </cell>
        </row>
        <row r="150">
          <cell r="C150">
            <v>9352075</v>
          </cell>
        </row>
        <row r="151">
          <cell r="C151">
            <v>9352078</v>
          </cell>
        </row>
        <row r="152">
          <cell r="C152">
            <v>9352080</v>
          </cell>
        </row>
        <row r="153">
          <cell r="C153">
            <v>9352083</v>
          </cell>
        </row>
        <row r="154">
          <cell r="C154">
            <v>9352086</v>
          </cell>
        </row>
        <row r="155">
          <cell r="C155">
            <v>9352087</v>
          </cell>
        </row>
        <row r="156">
          <cell r="C156">
            <v>9352088</v>
          </cell>
        </row>
        <row r="157">
          <cell r="C157">
            <v>9352090</v>
          </cell>
        </row>
        <row r="158">
          <cell r="C158">
            <v>9352091</v>
          </cell>
        </row>
        <row r="159">
          <cell r="C159">
            <v>9352093</v>
          </cell>
        </row>
        <row r="160">
          <cell r="C160">
            <v>9352096</v>
          </cell>
        </row>
        <row r="161">
          <cell r="C161">
            <v>9352097</v>
          </cell>
        </row>
        <row r="162">
          <cell r="C162">
            <v>9352098</v>
          </cell>
        </row>
        <row r="163">
          <cell r="C163">
            <v>9352099</v>
          </cell>
        </row>
        <row r="164">
          <cell r="C164">
            <v>9352100</v>
          </cell>
        </row>
        <row r="165">
          <cell r="C165">
            <v>9352103</v>
          </cell>
        </row>
        <row r="166">
          <cell r="C166">
            <v>9352104</v>
          </cell>
        </row>
        <row r="167">
          <cell r="C167">
            <v>9352105</v>
          </cell>
        </row>
        <row r="168">
          <cell r="C168">
            <v>9352106</v>
          </cell>
        </row>
        <row r="169">
          <cell r="C169">
            <v>9352109</v>
          </cell>
        </row>
        <row r="170">
          <cell r="C170">
            <v>9352113</v>
          </cell>
        </row>
        <row r="171">
          <cell r="C171">
            <v>9352114</v>
          </cell>
        </row>
        <row r="172">
          <cell r="C172">
            <v>9352116</v>
          </cell>
        </row>
        <row r="173">
          <cell r="C173">
            <v>9352120</v>
          </cell>
        </row>
        <row r="174">
          <cell r="C174">
            <v>9352122</v>
          </cell>
        </row>
        <row r="175">
          <cell r="C175">
            <v>9352123</v>
          </cell>
        </row>
        <row r="176">
          <cell r="C176">
            <v>9352126</v>
          </cell>
        </row>
        <row r="177">
          <cell r="C177">
            <v>9352129</v>
          </cell>
        </row>
        <row r="178">
          <cell r="C178">
            <v>9352133</v>
          </cell>
        </row>
        <row r="179">
          <cell r="C179">
            <v>9352136</v>
          </cell>
        </row>
        <row r="180">
          <cell r="C180">
            <v>9352138</v>
          </cell>
        </row>
        <row r="181">
          <cell r="C181">
            <v>9352145</v>
          </cell>
        </row>
        <row r="182">
          <cell r="C182">
            <v>9352147</v>
          </cell>
        </row>
        <row r="183">
          <cell r="C183">
            <v>9352150</v>
          </cell>
        </row>
        <row r="184">
          <cell r="C184">
            <v>9352152</v>
          </cell>
        </row>
        <row r="185">
          <cell r="C185">
            <v>9352154</v>
          </cell>
        </row>
        <row r="186">
          <cell r="C186">
            <v>9352155</v>
          </cell>
        </row>
        <row r="187">
          <cell r="C187">
            <v>9352158</v>
          </cell>
        </row>
        <row r="188">
          <cell r="C188">
            <v>9352159</v>
          </cell>
        </row>
        <row r="189">
          <cell r="C189">
            <v>9352167</v>
          </cell>
        </row>
        <row r="190">
          <cell r="C190">
            <v>9352171</v>
          </cell>
        </row>
        <row r="191">
          <cell r="C191">
            <v>9352172</v>
          </cell>
        </row>
        <row r="192">
          <cell r="C192">
            <v>9352185</v>
          </cell>
        </row>
        <row r="193">
          <cell r="C193">
            <v>9352186</v>
          </cell>
        </row>
        <row r="194">
          <cell r="C194">
            <v>9352187</v>
          </cell>
        </row>
        <row r="195">
          <cell r="C195">
            <v>9352188</v>
          </cell>
        </row>
        <row r="196">
          <cell r="C196">
            <v>9352189</v>
          </cell>
        </row>
        <row r="197">
          <cell r="C197">
            <v>9352194</v>
          </cell>
        </row>
        <row r="198">
          <cell r="C198">
            <v>9352197</v>
          </cell>
        </row>
        <row r="199">
          <cell r="C199">
            <v>9352198</v>
          </cell>
        </row>
        <row r="200">
          <cell r="C200">
            <v>9352199</v>
          </cell>
        </row>
        <row r="201">
          <cell r="C201">
            <v>9352200</v>
          </cell>
        </row>
        <row r="202">
          <cell r="C202">
            <v>9352201</v>
          </cell>
        </row>
        <row r="203">
          <cell r="C203">
            <v>9352202</v>
          </cell>
        </row>
        <row r="204">
          <cell r="C204">
            <v>9352203</v>
          </cell>
        </row>
        <row r="205">
          <cell r="C205">
            <v>9352204</v>
          </cell>
        </row>
        <row r="206">
          <cell r="C206">
            <v>9352205</v>
          </cell>
        </row>
        <row r="207">
          <cell r="C207">
            <v>9352206</v>
          </cell>
        </row>
        <row r="208">
          <cell r="C208">
            <v>9352207</v>
          </cell>
        </row>
        <row r="209">
          <cell r="C209">
            <v>9352208</v>
          </cell>
        </row>
        <row r="210">
          <cell r="C210">
            <v>9352209</v>
          </cell>
        </row>
        <row r="211">
          <cell r="C211">
            <v>9352210</v>
          </cell>
        </row>
        <row r="212">
          <cell r="C212">
            <v>9352211</v>
          </cell>
        </row>
        <row r="213">
          <cell r="C213">
            <v>9352212</v>
          </cell>
        </row>
        <row r="214">
          <cell r="C214">
            <v>9352213</v>
          </cell>
        </row>
        <row r="215">
          <cell r="C215">
            <v>9352214</v>
          </cell>
        </row>
        <row r="216">
          <cell r="C216">
            <v>9352215</v>
          </cell>
        </row>
        <row r="217">
          <cell r="C217">
            <v>9352216</v>
          </cell>
        </row>
        <row r="218">
          <cell r="C218">
            <v>9352217</v>
          </cell>
        </row>
        <row r="219">
          <cell r="C219">
            <v>9352220</v>
          </cell>
        </row>
        <row r="220">
          <cell r="C220">
            <v>9352221</v>
          </cell>
        </row>
        <row r="221">
          <cell r="C221">
            <v>9352222</v>
          </cell>
        </row>
        <row r="222">
          <cell r="C222">
            <v>9352223</v>
          </cell>
        </row>
        <row r="223">
          <cell r="C223">
            <v>9352224</v>
          </cell>
        </row>
        <row r="224">
          <cell r="C224">
            <v>9352225</v>
          </cell>
        </row>
        <row r="225">
          <cell r="C225">
            <v>9352226</v>
          </cell>
        </row>
        <row r="226">
          <cell r="C226">
            <v>9352228</v>
          </cell>
        </row>
        <row r="227">
          <cell r="C227">
            <v>9352229</v>
          </cell>
        </row>
        <row r="228">
          <cell r="C228">
            <v>9352916</v>
          </cell>
        </row>
        <row r="229">
          <cell r="C229">
            <v>9352927</v>
          </cell>
        </row>
        <row r="230">
          <cell r="C230">
            <v>9353002</v>
          </cell>
        </row>
        <row r="231">
          <cell r="C231">
            <v>9353025</v>
          </cell>
        </row>
        <row r="232">
          <cell r="C232">
            <v>9353054</v>
          </cell>
        </row>
        <row r="233">
          <cell r="C233">
            <v>9353062</v>
          </cell>
        </row>
        <row r="234">
          <cell r="C234">
            <v>9353081</v>
          </cell>
        </row>
        <row r="235">
          <cell r="C235">
            <v>9353084</v>
          </cell>
        </row>
        <row r="236">
          <cell r="C236">
            <v>9353089</v>
          </cell>
        </row>
        <row r="237">
          <cell r="C237">
            <v>9353091</v>
          </cell>
        </row>
        <row r="238">
          <cell r="C238">
            <v>9353092</v>
          </cell>
        </row>
        <row r="239">
          <cell r="C239">
            <v>9353096</v>
          </cell>
        </row>
        <row r="240">
          <cell r="C240">
            <v>9353097</v>
          </cell>
        </row>
        <row r="241">
          <cell r="C241">
            <v>9353098</v>
          </cell>
        </row>
        <row r="242">
          <cell r="C242">
            <v>9353099</v>
          </cell>
        </row>
        <row r="243">
          <cell r="C243">
            <v>9353101</v>
          </cell>
        </row>
        <row r="244">
          <cell r="C244">
            <v>9353102</v>
          </cell>
        </row>
        <row r="245">
          <cell r="C245">
            <v>9353108</v>
          </cell>
        </row>
        <row r="246">
          <cell r="C246">
            <v>9353115</v>
          </cell>
        </row>
        <row r="247">
          <cell r="C247">
            <v>9353116</v>
          </cell>
        </row>
        <row r="248">
          <cell r="C248">
            <v>9353302</v>
          </cell>
        </row>
        <row r="249">
          <cell r="C249">
            <v>9353312</v>
          </cell>
        </row>
        <row r="250">
          <cell r="C250">
            <v>9353314</v>
          </cell>
        </row>
        <row r="251">
          <cell r="C251">
            <v>9353318</v>
          </cell>
        </row>
        <row r="252">
          <cell r="C252">
            <v>9353320</v>
          </cell>
        </row>
        <row r="253">
          <cell r="C253">
            <v>9353323</v>
          </cell>
        </row>
        <row r="254">
          <cell r="C254">
            <v>9353328</v>
          </cell>
        </row>
        <row r="255">
          <cell r="C255">
            <v>9353331</v>
          </cell>
        </row>
        <row r="256">
          <cell r="C256">
            <v>9353335</v>
          </cell>
        </row>
        <row r="257">
          <cell r="C257">
            <v>9353339</v>
          </cell>
        </row>
        <row r="258">
          <cell r="C258">
            <v>9353340</v>
          </cell>
        </row>
        <row r="259">
          <cell r="C259">
            <v>9353341</v>
          </cell>
        </row>
        <row r="260">
          <cell r="C260">
            <v>9353344</v>
          </cell>
        </row>
        <row r="261">
          <cell r="C261">
            <v>9353345</v>
          </cell>
        </row>
        <row r="262">
          <cell r="C262">
            <v>9353346</v>
          </cell>
        </row>
        <row r="263">
          <cell r="C263">
            <v>9354029</v>
          </cell>
        </row>
        <row r="264">
          <cell r="C264">
            <v>9354030</v>
          </cell>
        </row>
        <row r="265">
          <cell r="C265">
            <v>9354000</v>
          </cell>
        </row>
        <row r="266">
          <cell r="C266">
            <v>9354001</v>
          </cell>
        </row>
        <row r="267">
          <cell r="C267">
            <v>9354002</v>
          </cell>
        </row>
        <row r="268">
          <cell r="C268">
            <v>9354003</v>
          </cell>
        </row>
        <row r="269">
          <cell r="C269">
            <v>9354004</v>
          </cell>
        </row>
        <row r="270">
          <cell r="C270">
            <v>9354006</v>
          </cell>
        </row>
        <row r="271">
          <cell r="C271">
            <v>9354007</v>
          </cell>
        </row>
        <row r="272">
          <cell r="C272">
            <v>9354008</v>
          </cell>
        </row>
        <row r="273">
          <cell r="C273">
            <v>9354009</v>
          </cell>
        </row>
        <row r="274">
          <cell r="C274">
            <v>9354010</v>
          </cell>
        </row>
        <row r="275">
          <cell r="C275">
            <v>9354016</v>
          </cell>
        </row>
        <row r="276">
          <cell r="C276">
            <v>9354017</v>
          </cell>
        </row>
        <row r="277">
          <cell r="C277">
            <v>9354019</v>
          </cell>
        </row>
        <row r="278">
          <cell r="C278">
            <v>9354032</v>
          </cell>
        </row>
        <row r="279">
          <cell r="C279">
            <v>9354033</v>
          </cell>
        </row>
        <row r="280">
          <cell r="C280">
            <v>9354034</v>
          </cell>
        </row>
        <row r="281">
          <cell r="C281">
            <v>9354035</v>
          </cell>
        </row>
        <row r="282">
          <cell r="C282">
            <v>9354036</v>
          </cell>
        </row>
        <row r="283">
          <cell r="C283">
            <v>9354040</v>
          </cell>
        </row>
        <row r="284">
          <cell r="C284">
            <v>9354041</v>
          </cell>
        </row>
        <row r="285">
          <cell r="C285">
            <v>9354042</v>
          </cell>
        </row>
        <row r="286">
          <cell r="C286">
            <v>9354043</v>
          </cell>
        </row>
        <row r="287">
          <cell r="C287">
            <v>9354045</v>
          </cell>
        </row>
        <row r="288">
          <cell r="C288">
            <v>9354048</v>
          </cell>
        </row>
        <row r="289">
          <cell r="C289">
            <v>9354051</v>
          </cell>
        </row>
        <row r="290">
          <cell r="C290">
            <v>9354056</v>
          </cell>
        </row>
        <row r="291">
          <cell r="C291">
            <v>9354075</v>
          </cell>
        </row>
        <row r="292">
          <cell r="C292">
            <v>9354076</v>
          </cell>
        </row>
        <row r="293">
          <cell r="C293">
            <v>9354092</v>
          </cell>
        </row>
        <row r="294">
          <cell r="C294">
            <v>9354095</v>
          </cell>
        </row>
        <row r="295">
          <cell r="C295">
            <v>9354096</v>
          </cell>
        </row>
        <row r="296">
          <cell r="C296">
            <v>9354097</v>
          </cell>
        </row>
        <row r="297">
          <cell r="C297">
            <v>9354098</v>
          </cell>
        </row>
        <row r="298">
          <cell r="C298">
            <v>9354099</v>
          </cell>
        </row>
        <row r="299">
          <cell r="C299">
            <v>9354102</v>
          </cell>
        </row>
        <row r="300">
          <cell r="C300">
            <v>9354103</v>
          </cell>
        </row>
        <row r="301">
          <cell r="C301">
            <v>9354504</v>
          </cell>
        </row>
        <row r="302">
          <cell r="C302">
            <v>9354603</v>
          </cell>
        </row>
        <row r="303">
          <cell r="C303">
            <v>9354605</v>
          </cell>
        </row>
        <row r="304">
          <cell r="C304">
            <v>9354606</v>
          </cell>
        </row>
        <row r="305">
          <cell r="C305" t="str">
            <v/>
          </cell>
        </row>
        <row r="306">
          <cell r="C306" t="str">
            <v/>
          </cell>
        </row>
        <row r="307">
          <cell r="C307" t="str">
            <v/>
          </cell>
        </row>
        <row r="308">
          <cell r="C308" t="str">
            <v/>
          </cell>
        </row>
        <row r="309">
          <cell r="C309" t="str">
            <v/>
          </cell>
        </row>
        <row r="310">
          <cell r="C310" t="str">
            <v/>
          </cell>
        </row>
        <row r="311">
          <cell r="C311" t="str">
            <v/>
          </cell>
        </row>
        <row r="312">
          <cell r="C312" t="str">
            <v/>
          </cell>
        </row>
        <row r="313">
          <cell r="C313" t="str">
            <v/>
          </cell>
        </row>
        <row r="314">
          <cell r="C314" t="str">
            <v/>
          </cell>
        </row>
        <row r="315">
          <cell r="C315" t="str">
            <v/>
          </cell>
        </row>
        <row r="316">
          <cell r="C316" t="str">
            <v/>
          </cell>
        </row>
        <row r="317">
          <cell r="C317" t="str">
            <v/>
          </cell>
        </row>
        <row r="318">
          <cell r="C318" t="str">
            <v/>
          </cell>
        </row>
        <row r="319">
          <cell r="C319" t="str">
            <v/>
          </cell>
        </row>
        <row r="320">
          <cell r="C320" t="str">
            <v/>
          </cell>
        </row>
        <row r="321">
          <cell r="C321" t="str">
            <v/>
          </cell>
        </row>
        <row r="322">
          <cell r="C322" t="str">
            <v/>
          </cell>
        </row>
        <row r="323">
          <cell r="C323" t="str">
            <v/>
          </cell>
        </row>
        <row r="324">
          <cell r="C324" t="str">
            <v/>
          </cell>
        </row>
        <row r="325">
          <cell r="C325" t="str">
            <v/>
          </cell>
        </row>
        <row r="326">
          <cell r="C326" t="str">
            <v/>
          </cell>
        </row>
        <row r="327">
          <cell r="C327" t="str">
            <v/>
          </cell>
        </row>
        <row r="328">
          <cell r="C328" t="str">
            <v/>
          </cell>
        </row>
        <row r="329">
          <cell r="C329" t="str">
            <v/>
          </cell>
        </row>
        <row r="330">
          <cell r="C330" t="str">
            <v/>
          </cell>
        </row>
        <row r="331">
          <cell r="C331" t="str">
            <v/>
          </cell>
        </row>
        <row r="332">
          <cell r="C332" t="str">
            <v/>
          </cell>
        </row>
        <row r="333">
          <cell r="C333" t="str">
            <v/>
          </cell>
        </row>
        <row r="334">
          <cell r="C334" t="str">
            <v/>
          </cell>
        </row>
        <row r="335">
          <cell r="C335" t="str">
            <v/>
          </cell>
        </row>
        <row r="336">
          <cell r="C336" t="str">
            <v/>
          </cell>
        </row>
        <row r="337">
          <cell r="C337" t="str">
            <v/>
          </cell>
        </row>
        <row r="338">
          <cell r="C338" t="str">
            <v/>
          </cell>
        </row>
        <row r="339">
          <cell r="C339" t="str">
            <v/>
          </cell>
        </row>
        <row r="340">
          <cell r="C340" t="str">
            <v/>
          </cell>
        </row>
        <row r="341">
          <cell r="C341" t="str">
            <v/>
          </cell>
        </row>
        <row r="342">
          <cell r="C342" t="str">
            <v/>
          </cell>
        </row>
        <row r="343">
          <cell r="C343" t="str">
            <v/>
          </cell>
        </row>
        <row r="344">
          <cell r="C344" t="str">
            <v/>
          </cell>
        </row>
        <row r="345">
          <cell r="C345" t="str">
            <v/>
          </cell>
        </row>
        <row r="346">
          <cell r="C346" t="str">
            <v/>
          </cell>
        </row>
        <row r="347">
          <cell r="C347" t="str">
            <v/>
          </cell>
        </row>
        <row r="348">
          <cell r="C348" t="str">
            <v/>
          </cell>
        </row>
        <row r="349">
          <cell r="C349" t="str">
            <v/>
          </cell>
        </row>
        <row r="350">
          <cell r="C350" t="str">
            <v/>
          </cell>
        </row>
        <row r="351">
          <cell r="C351" t="str">
            <v/>
          </cell>
        </row>
        <row r="352">
          <cell r="C352" t="str">
            <v/>
          </cell>
        </row>
        <row r="353">
          <cell r="C353" t="str">
            <v/>
          </cell>
        </row>
        <row r="354">
          <cell r="C354" t="str">
            <v/>
          </cell>
        </row>
        <row r="355">
          <cell r="C355" t="str">
            <v/>
          </cell>
        </row>
        <row r="356">
          <cell r="C356" t="str">
            <v/>
          </cell>
        </row>
        <row r="357">
          <cell r="C357" t="str">
            <v/>
          </cell>
        </row>
        <row r="358">
          <cell r="C358" t="str">
            <v/>
          </cell>
        </row>
        <row r="359">
          <cell r="C359" t="str">
            <v/>
          </cell>
        </row>
        <row r="360">
          <cell r="C360" t="str">
            <v/>
          </cell>
        </row>
        <row r="361">
          <cell r="C361" t="str">
            <v/>
          </cell>
        </row>
        <row r="362">
          <cell r="C362" t="str">
            <v/>
          </cell>
        </row>
        <row r="363">
          <cell r="C363" t="str">
            <v/>
          </cell>
        </row>
        <row r="364">
          <cell r="C364" t="str">
            <v/>
          </cell>
        </row>
        <row r="365">
          <cell r="C365" t="str">
            <v/>
          </cell>
        </row>
        <row r="366">
          <cell r="C366" t="str">
            <v/>
          </cell>
        </row>
        <row r="367">
          <cell r="C367" t="str">
            <v/>
          </cell>
        </row>
        <row r="368">
          <cell r="C368" t="str">
            <v/>
          </cell>
        </row>
        <row r="369">
          <cell r="C369" t="str">
            <v/>
          </cell>
        </row>
        <row r="370">
          <cell r="C370" t="str">
            <v/>
          </cell>
        </row>
        <row r="371">
          <cell r="C371" t="str">
            <v/>
          </cell>
        </row>
        <row r="372">
          <cell r="C372" t="str">
            <v/>
          </cell>
        </row>
        <row r="373">
          <cell r="C373" t="str">
            <v/>
          </cell>
        </row>
        <row r="374">
          <cell r="C374" t="str">
            <v/>
          </cell>
        </row>
        <row r="375">
          <cell r="C375" t="str">
            <v/>
          </cell>
        </row>
        <row r="376">
          <cell r="C376" t="str">
            <v/>
          </cell>
        </row>
        <row r="377">
          <cell r="C377" t="str">
            <v/>
          </cell>
        </row>
        <row r="378">
          <cell r="C378" t="str">
            <v/>
          </cell>
        </row>
        <row r="379">
          <cell r="C379" t="str">
            <v/>
          </cell>
        </row>
        <row r="380">
          <cell r="C380" t="str">
            <v/>
          </cell>
        </row>
        <row r="381">
          <cell r="C381" t="str">
            <v/>
          </cell>
        </row>
        <row r="382">
          <cell r="C382" t="str">
            <v/>
          </cell>
        </row>
        <row r="383">
          <cell r="C383" t="str">
            <v/>
          </cell>
        </row>
        <row r="384">
          <cell r="C384" t="str">
            <v/>
          </cell>
        </row>
        <row r="385">
          <cell r="C385" t="str">
            <v/>
          </cell>
        </row>
        <row r="386">
          <cell r="C386" t="str">
            <v/>
          </cell>
        </row>
        <row r="387">
          <cell r="C387" t="str">
            <v/>
          </cell>
        </row>
        <row r="388">
          <cell r="C388" t="str">
            <v/>
          </cell>
        </row>
        <row r="389">
          <cell r="C389" t="str">
            <v/>
          </cell>
        </row>
        <row r="390">
          <cell r="C390" t="str">
            <v/>
          </cell>
        </row>
        <row r="391">
          <cell r="C391" t="str">
            <v/>
          </cell>
        </row>
        <row r="392">
          <cell r="C392" t="str">
            <v/>
          </cell>
        </row>
        <row r="393">
          <cell r="C393" t="str">
            <v/>
          </cell>
        </row>
        <row r="394">
          <cell r="C394" t="str">
            <v/>
          </cell>
        </row>
        <row r="395">
          <cell r="C395" t="str">
            <v/>
          </cell>
        </row>
        <row r="396">
          <cell r="C396" t="str">
            <v/>
          </cell>
        </row>
        <row r="397">
          <cell r="C397" t="str">
            <v/>
          </cell>
        </row>
        <row r="398">
          <cell r="C398" t="str">
            <v/>
          </cell>
        </row>
        <row r="399">
          <cell r="C399" t="str">
            <v/>
          </cell>
        </row>
        <row r="400">
          <cell r="C400" t="str">
            <v/>
          </cell>
        </row>
        <row r="401">
          <cell r="C401" t="str">
            <v/>
          </cell>
        </row>
        <row r="402">
          <cell r="C402" t="str">
            <v/>
          </cell>
        </row>
        <row r="403">
          <cell r="C403" t="str">
            <v/>
          </cell>
        </row>
        <row r="404">
          <cell r="C404" t="str">
            <v/>
          </cell>
        </row>
        <row r="405">
          <cell r="C405" t="str">
            <v/>
          </cell>
        </row>
        <row r="406">
          <cell r="C406" t="str">
            <v/>
          </cell>
        </row>
        <row r="407">
          <cell r="C407" t="str">
            <v/>
          </cell>
        </row>
        <row r="408">
          <cell r="C408" t="str">
            <v/>
          </cell>
        </row>
        <row r="409">
          <cell r="C409" t="str">
            <v/>
          </cell>
        </row>
        <row r="410">
          <cell r="C410" t="str">
            <v/>
          </cell>
        </row>
        <row r="411">
          <cell r="C411" t="str">
            <v/>
          </cell>
        </row>
        <row r="412">
          <cell r="C412" t="str">
            <v/>
          </cell>
        </row>
        <row r="413">
          <cell r="C413" t="str">
            <v/>
          </cell>
        </row>
        <row r="414">
          <cell r="C414" t="str">
            <v/>
          </cell>
        </row>
        <row r="415">
          <cell r="C415" t="str">
            <v/>
          </cell>
        </row>
        <row r="416">
          <cell r="C416" t="str">
            <v/>
          </cell>
        </row>
        <row r="417">
          <cell r="C417" t="str">
            <v/>
          </cell>
        </row>
        <row r="418">
          <cell r="C418" t="str">
            <v/>
          </cell>
        </row>
        <row r="419">
          <cell r="C419" t="str">
            <v/>
          </cell>
        </row>
        <row r="420">
          <cell r="C420" t="str">
            <v/>
          </cell>
        </row>
        <row r="421">
          <cell r="C421" t="str">
            <v/>
          </cell>
        </row>
        <row r="422">
          <cell r="C422" t="str">
            <v/>
          </cell>
        </row>
        <row r="423">
          <cell r="C423" t="str">
            <v/>
          </cell>
        </row>
        <row r="424">
          <cell r="C424" t="str">
            <v/>
          </cell>
        </row>
        <row r="425">
          <cell r="C425" t="str">
            <v/>
          </cell>
        </row>
        <row r="426">
          <cell r="C426" t="str">
            <v/>
          </cell>
        </row>
        <row r="427">
          <cell r="C427" t="str">
            <v/>
          </cell>
        </row>
        <row r="428">
          <cell r="C428" t="str">
            <v/>
          </cell>
        </row>
        <row r="429">
          <cell r="C429" t="str">
            <v/>
          </cell>
        </row>
        <row r="430">
          <cell r="C430" t="str">
            <v/>
          </cell>
        </row>
        <row r="431">
          <cell r="C431" t="str">
            <v/>
          </cell>
        </row>
        <row r="432">
          <cell r="C432" t="str">
            <v/>
          </cell>
        </row>
        <row r="433">
          <cell r="C433" t="str">
            <v/>
          </cell>
        </row>
        <row r="434">
          <cell r="C434" t="str">
            <v/>
          </cell>
        </row>
        <row r="435">
          <cell r="C435" t="str">
            <v/>
          </cell>
        </row>
        <row r="436">
          <cell r="C436" t="str">
            <v/>
          </cell>
        </row>
        <row r="437">
          <cell r="C437" t="str">
            <v/>
          </cell>
        </row>
        <row r="438">
          <cell r="C438" t="str">
            <v/>
          </cell>
        </row>
        <row r="439">
          <cell r="C439" t="str">
            <v/>
          </cell>
        </row>
        <row r="440">
          <cell r="C440" t="str">
            <v/>
          </cell>
        </row>
        <row r="441">
          <cell r="C441" t="str">
            <v/>
          </cell>
        </row>
        <row r="442">
          <cell r="C442" t="str">
            <v/>
          </cell>
        </row>
        <row r="443">
          <cell r="C443" t="str">
            <v/>
          </cell>
        </row>
        <row r="444">
          <cell r="C444" t="str">
            <v/>
          </cell>
        </row>
        <row r="445">
          <cell r="C445" t="str">
            <v/>
          </cell>
        </row>
        <row r="446">
          <cell r="C446" t="str">
            <v/>
          </cell>
        </row>
        <row r="447">
          <cell r="C447" t="str">
            <v/>
          </cell>
        </row>
        <row r="448">
          <cell r="C448" t="str">
            <v/>
          </cell>
        </row>
        <row r="449">
          <cell r="C449" t="str">
            <v/>
          </cell>
        </row>
        <row r="450">
          <cell r="C450" t="str">
            <v/>
          </cell>
        </row>
        <row r="451">
          <cell r="C451" t="str">
            <v/>
          </cell>
        </row>
        <row r="452">
          <cell r="C452" t="str">
            <v/>
          </cell>
        </row>
        <row r="453">
          <cell r="C453" t="str">
            <v/>
          </cell>
        </row>
        <row r="454">
          <cell r="C454" t="str">
            <v/>
          </cell>
        </row>
        <row r="455">
          <cell r="C455" t="str">
            <v/>
          </cell>
        </row>
        <row r="456">
          <cell r="C456" t="str">
            <v/>
          </cell>
        </row>
        <row r="457">
          <cell r="C457" t="str">
            <v/>
          </cell>
        </row>
        <row r="458">
          <cell r="C458" t="str">
            <v/>
          </cell>
        </row>
        <row r="459">
          <cell r="C459" t="str">
            <v/>
          </cell>
        </row>
        <row r="460">
          <cell r="C460" t="str">
            <v/>
          </cell>
        </row>
        <row r="461">
          <cell r="C461" t="str">
            <v/>
          </cell>
        </row>
        <row r="462">
          <cell r="C462" t="str">
            <v/>
          </cell>
        </row>
        <row r="463">
          <cell r="C463" t="str">
            <v/>
          </cell>
        </row>
        <row r="464">
          <cell r="C464" t="str">
            <v/>
          </cell>
        </row>
        <row r="465">
          <cell r="C465" t="str">
            <v/>
          </cell>
        </row>
        <row r="466">
          <cell r="C466" t="str">
            <v/>
          </cell>
        </row>
        <row r="467">
          <cell r="C467" t="str">
            <v/>
          </cell>
        </row>
        <row r="468">
          <cell r="C468" t="str">
            <v/>
          </cell>
        </row>
        <row r="469">
          <cell r="C469" t="str">
            <v/>
          </cell>
        </row>
        <row r="470">
          <cell r="C470" t="str">
            <v/>
          </cell>
        </row>
        <row r="471">
          <cell r="C471" t="str">
            <v/>
          </cell>
        </row>
        <row r="472">
          <cell r="C472" t="str">
            <v/>
          </cell>
        </row>
        <row r="473">
          <cell r="C473" t="str">
            <v/>
          </cell>
        </row>
        <row r="474">
          <cell r="C474" t="str">
            <v/>
          </cell>
        </row>
        <row r="475">
          <cell r="C475" t="str">
            <v/>
          </cell>
        </row>
        <row r="476">
          <cell r="C476" t="str">
            <v/>
          </cell>
        </row>
        <row r="477">
          <cell r="C477" t="str">
            <v/>
          </cell>
        </row>
        <row r="478">
          <cell r="C478" t="str">
            <v/>
          </cell>
        </row>
        <row r="479">
          <cell r="C479" t="str">
            <v/>
          </cell>
        </row>
        <row r="480">
          <cell r="C480" t="str">
            <v/>
          </cell>
        </row>
        <row r="481">
          <cell r="C481" t="str">
            <v/>
          </cell>
        </row>
        <row r="482">
          <cell r="C482" t="str">
            <v/>
          </cell>
        </row>
        <row r="483">
          <cell r="C483" t="str">
            <v/>
          </cell>
        </row>
        <row r="484">
          <cell r="C484" t="str">
            <v/>
          </cell>
        </row>
        <row r="485">
          <cell r="C485" t="str">
            <v/>
          </cell>
        </row>
        <row r="486">
          <cell r="C486" t="str">
            <v/>
          </cell>
        </row>
        <row r="487">
          <cell r="C487" t="str">
            <v/>
          </cell>
        </row>
        <row r="488">
          <cell r="C488" t="str">
            <v/>
          </cell>
        </row>
        <row r="489">
          <cell r="C489" t="str">
            <v/>
          </cell>
        </row>
        <row r="490">
          <cell r="C490" t="str">
            <v/>
          </cell>
        </row>
        <row r="491">
          <cell r="C491" t="str">
            <v/>
          </cell>
        </row>
        <row r="492">
          <cell r="C492" t="str">
            <v/>
          </cell>
        </row>
        <row r="493">
          <cell r="C493" t="str">
            <v/>
          </cell>
        </row>
        <row r="494">
          <cell r="C494" t="str">
            <v/>
          </cell>
        </row>
        <row r="495">
          <cell r="C495" t="str">
            <v/>
          </cell>
        </row>
        <row r="496">
          <cell r="C496" t="str">
            <v/>
          </cell>
        </row>
        <row r="497">
          <cell r="C497" t="str">
            <v/>
          </cell>
        </row>
        <row r="498">
          <cell r="C498" t="str">
            <v/>
          </cell>
        </row>
        <row r="499">
          <cell r="C499" t="str">
            <v/>
          </cell>
        </row>
        <row r="500">
          <cell r="C500" t="str">
            <v/>
          </cell>
        </row>
        <row r="501">
          <cell r="C501" t="str">
            <v/>
          </cell>
        </row>
        <row r="502">
          <cell r="C502" t="str">
            <v/>
          </cell>
        </row>
        <row r="503">
          <cell r="C503" t="str">
            <v/>
          </cell>
        </row>
        <row r="504">
          <cell r="C504" t="str">
            <v/>
          </cell>
        </row>
        <row r="505">
          <cell r="C505" t="str">
            <v/>
          </cell>
        </row>
        <row r="506">
          <cell r="C506" t="str">
            <v/>
          </cell>
        </row>
        <row r="507">
          <cell r="C507" t="str">
            <v/>
          </cell>
        </row>
        <row r="508">
          <cell r="C508" t="str">
            <v/>
          </cell>
        </row>
        <row r="509">
          <cell r="C509" t="str">
            <v/>
          </cell>
        </row>
        <row r="510">
          <cell r="C510" t="str">
            <v/>
          </cell>
        </row>
        <row r="511">
          <cell r="C511" t="str">
            <v/>
          </cell>
        </row>
        <row r="512">
          <cell r="C512" t="str">
            <v/>
          </cell>
        </row>
        <row r="513">
          <cell r="C513" t="str">
            <v/>
          </cell>
        </row>
        <row r="514">
          <cell r="C514" t="str">
            <v/>
          </cell>
        </row>
        <row r="515">
          <cell r="C515" t="str">
            <v/>
          </cell>
        </row>
        <row r="516">
          <cell r="C516" t="str">
            <v/>
          </cell>
        </row>
        <row r="517">
          <cell r="C517" t="str">
            <v/>
          </cell>
        </row>
        <row r="518">
          <cell r="C518" t="str">
            <v/>
          </cell>
        </row>
        <row r="519">
          <cell r="C519" t="str">
            <v/>
          </cell>
        </row>
        <row r="520">
          <cell r="C520" t="str">
            <v/>
          </cell>
        </row>
        <row r="521">
          <cell r="C521" t="str">
            <v/>
          </cell>
        </row>
        <row r="522">
          <cell r="C522" t="str">
            <v/>
          </cell>
        </row>
        <row r="523">
          <cell r="C523" t="str">
            <v/>
          </cell>
        </row>
        <row r="524">
          <cell r="C524" t="str">
            <v/>
          </cell>
        </row>
        <row r="525">
          <cell r="C525" t="str">
            <v/>
          </cell>
        </row>
        <row r="526">
          <cell r="C526" t="str">
            <v/>
          </cell>
        </row>
        <row r="527">
          <cell r="C527" t="str">
            <v/>
          </cell>
        </row>
        <row r="528">
          <cell r="C528" t="str">
            <v/>
          </cell>
        </row>
        <row r="529">
          <cell r="C529" t="str">
            <v/>
          </cell>
        </row>
        <row r="530">
          <cell r="C530" t="str">
            <v/>
          </cell>
        </row>
        <row r="531">
          <cell r="C531" t="str">
            <v/>
          </cell>
        </row>
        <row r="532">
          <cell r="C532" t="str">
            <v/>
          </cell>
        </row>
        <row r="533">
          <cell r="C533" t="str">
            <v/>
          </cell>
        </row>
        <row r="534">
          <cell r="C534" t="str">
            <v/>
          </cell>
        </row>
        <row r="535">
          <cell r="C535" t="str">
            <v/>
          </cell>
        </row>
        <row r="536">
          <cell r="C536" t="str">
            <v/>
          </cell>
        </row>
        <row r="537">
          <cell r="C537" t="str">
            <v/>
          </cell>
        </row>
        <row r="538">
          <cell r="C538" t="str">
            <v/>
          </cell>
        </row>
        <row r="539">
          <cell r="C539" t="str">
            <v/>
          </cell>
        </row>
        <row r="540">
          <cell r="C540" t="str">
            <v/>
          </cell>
        </row>
        <row r="541">
          <cell r="C541" t="str">
            <v/>
          </cell>
        </row>
        <row r="542">
          <cell r="C542" t="str">
            <v/>
          </cell>
        </row>
        <row r="543">
          <cell r="C543" t="str">
            <v/>
          </cell>
        </row>
        <row r="544">
          <cell r="C544" t="str">
            <v/>
          </cell>
        </row>
        <row r="545">
          <cell r="C545" t="str">
            <v/>
          </cell>
        </row>
        <row r="546">
          <cell r="C546" t="str">
            <v/>
          </cell>
        </row>
        <row r="547">
          <cell r="C547" t="str">
            <v/>
          </cell>
        </row>
        <row r="548">
          <cell r="C548" t="str">
            <v/>
          </cell>
        </row>
        <row r="549">
          <cell r="C549" t="str">
            <v/>
          </cell>
        </row>
        <row r="550">
          <cell r="C550" t="str">
            <v/>
          </cell>
        </row>
        <row r="551">
          <cell r="C551" t="str">
            <v/>
          </cell>
        </row>
        <row r="552">
          <cell r="C552" t="str">
            <v/>
          </cell>
        </row>
        <row r="553">
          <cell r="C553" t="str">
            <v/>
          </cell>
        </row>
        <row r="554">
          <cell r="C554" t="str">
            <v/>
          </cell>
        </row>
        <row r="555">
          <cell r="C555" t="str">
            <v/>
          </cell>
        </row>
        <row r="556">
          <cell r="C556" t="str">
            <v/>
          </cell>
        </row>
        <row r="557">
          <cell r="C557" t="str">
            <v/>
          </cell>
        </row>
        <row r="558">
          <cell r="C558" t="str">
            <v/>
          </cell>
        </row>
        <row r="559">
          <cell r="C559" t="str">
            <v/>
          </cell>
        </row>
        <row r="560">
          <cell r="C560" t="str">
            <v/>
          </cell>
        </row>
        <row r="561">
          <cell r="C561" t="str">
            <v/>
          </cell>
        </row>
        <row r="562">
          <cell r="C562" t="str">
            <v/>
          </cell>
        </row>
        <row r="563">
          <cell r="C563" t="str">
            <v/>
          </cell>
        </row>
        <row r="564">
          <cell r="C564" t="str">
            <v/>
          </cell>
        </row>
        <row r="565">
          <cell r="C565" t="str">
            <v/>
          </cell>
        </row>
        <row r="566">
          <cell r="C566" t="str">
            <v/>
          </cell>
        </row>
        <row r="567">
          <cell r="C567" t="str">
            <v/>
          </cell>
        </row>
        <row r="568">
          <cell r="C568" t="str">
            <v/>
          </cell>
        </row>
        <row r="569">
          <cell r="C569" t="str">
            <v/>
          </cell>
        </row>
        <row r="570">
          <cell r="C570" t="str">
            <v/>
          </cell>
        </row>
        <row r="571">
          <cell r="C571" t="str">
            <v/>
          </cell>
        </row>
        <row r="572">
          <cell r="C572" t="str">
            <v/>
          </cell>
        </row>
        <row r="573">
          <cell r="C573" t="str">
            <v/>
          </cell>
        </row>
        <row r="574">
          <cell r="C574" t="str">
            <v/>
          </cell>
        </row>
        <row r="575">
          <cell r="C575" t="str">
            <v/>
          </cell>
        </row>
        <row r="576">
          <cell r="C576" t="str">
            <v/>
          </cell>
        </row>
        <row r="577">
          <cell r="C577" t="str">
            <v/>
          </cell>
        </row>
        <row r="578">
          <cell r="C578" t="str">
            <v/>
          </cell>
        </row>
        <row r="579">
          <cell r="C579" t="str">
            <v/>
          </cell>
        </row>
        <row r="580">
          <cell r="C580" t="str">
            <v/>
          </cell>
        </row>
        <row r="581">
          <cell r="C581" t="str">
            <v/>
          </cell>
        </row>
        <row r="582">
          <cell r="C582" t="str">
            <v/>
          </cell>
        </row>
        <row r="583">
          <cell r="C583" t="str">
            <v/>
          </cell>
        </row>
        <row r="584">
          <cell r="C584" t="str">
            <v/>
          </cell>
        </row>
        <row r="585">
          <cell r="C585" t="str">
            <v/>
          </cell>
        </row>
        <row r="586">
          <cell r="C586" t="str">
            <v/>
          </cell>
        </row>
        <row r="587">
          <cell r="C587" t="str">
            <v/>
          </cell>
        </row>
        <row r="588">
          <cell r="C588" t="str">
            <v/>
          </cell>
        </row>
        <row r="589">
          <cell r="C589" t="str">
            <v/>
          </cell>
        </row>
        <row r="590">
          <cell r="C590" t="str">
            <v/>
          </cell>
        </row>
        <row r="591">
          <cell r="C591" t="str">
            <v/>
          </cell>
        </row>
        <row r="592">
          <cell r="C592" t="str">
            <v/>
          </cell>
        </row>
        <row r="593">
          <cell r="C593" t="str">
            <v/>
          </cell>
        </row>
        <row r="594">
          <cell r="C594" t="str">
            <v/>
          </cell>
        </row>
        <row r="595">
          <cell r="C595" t="str">
            <v/>
          </cell>
        </row>
        <row r="596">
          <cell r="C596" t="str">
            <v/>
          </cell>
        </row>
        <row r="597">
          <cell r="C597" t="str">
            <v/>
          </cell>
        </row>
        <row r="598">
          <cell r="C598" t="str">
            <v/>
          </cell>
        </row>
        <row r="599">
          <cell r="C599" t="str">
            <v/>
          </cell>
        </row>
        <row r="600">
          <cell r="C600" t="str">
            <v/>
          </cell>
        </row>
        <row r="601">
          <cell r="C601" t="str">
            <v/>
          </cell>
        </row>
        <row r="602">
          <cell r="C602" t="str">
            <v/>
          </cell>
        </row>
        <row r="603">
          <cell r="C603" t="str">
            <v/>
          </cell>
        </row>
        <row r="604">
          <cell r="C604" t="str">
            <v/>
          </cell>
        </row>
        <row r="605">
          <cell r="C605" t="str">
            <v/>
          </cell>
        </row>
        <row r="606">
          <cell r="C606" t="str">
            <v/>
          </cell>
        </row>
        <row r="607">
          <cell r="C607" t="str">
            <v/>
          </cell>
        </row>
        <row r="608">
          <cell r="C608" t="str">
            <v/>
          </cell>
        </row>
        <row r="609">
          <cell r="C609" t="str">
            <v/>
          </cell>
        </row>
        <row r="610">
          <cell r="C610" t="str">
            <v/>
          </cell>
        </row>
        <row r="611">
          <cell r="C611" t="str">
            <v/>
          </cell>
        </row>
        <row r="612">
          <cell r="C612" t="str">
            <v/>
          </cell>
        </row>
        <row r="613">
          <cell r="C613" t="str">
            <v/>
          </cell>
        </row>
        <row r="614">
          <cell r="C614" t="str">
            <v/>
          </cell>
        </row>
        <row r="615">
          <cell r="C615" t="str">
            <v/>
          </cell>
        </row>
        <row r="616">
          <cell r="C616" t="str">
            <v/>
          </cell>
        </row>
        <row r="617">
          <cell r="C617" t="str">
            <v/>
          </cell>
        </row>
        <row r="618">
          <cell r="C618" t="str">
            <v/>
          </cell>
        </row>
        <row r="619">
          <cell r="C619" t="str">
            <v/>
          </cell>
        </row>
        <row r="620">
          <cell r="C620" t="str">
            <v/>
          </cell>
        </row>
        <row r="621">
          <cell r="C621" t="str">
            <v/>
          </cell>
        </row>
        <row r="622">
          <cell r="C622" t="str">
            <v/>
          </cell>
        </row>
        <row r="623">
          <cell r="C623" t="str">
            <v/>
          </cell>
        </row>
        <row r="624">
          <cell r="C624" t="str">
            <v/>
          </cell>
        </row>
        <row r="625">
          <cell r="C625" t="str">
            <v/>
          </cell>
        </row>
        <row r="626">
          <cell r="C626" t="str">
            <v/>
          </cell>
        </row>
        <row r="627">
          <cell r="C627" t="str">
            <v/>
          </cell>
        </row>
        <row r="628">
          <cell r="C628" t="str">
            <v/>
          </cell>
        </row>
        <row r="629">
          <cell r="C629" t="str">
            <v/>
          </cell>
        </row>
        <row r="630">
          <cell r="C630" t="str">
            <v/>
          </cell>
        </row>
        <row r="631">
          <cell r="C631" t="str">
            <v/>
          </cell>
        </row>
        <row r="632">
          <cell r="C632" t="str">
            <v/>
          </cell>
        </row>
        <row r="633">
          <cell r="C633" t="str">
            <v/>
          </cell>
        </row>
        <row r="634">
          <cell r="C634" t="str">
            <v/>
          </cell>
        </row>
        <row r="635">
          <cell r="C635" t="str">
            <v/>
          </cell>
        </row>
        <row r="636">
          <cell r="C636" t="str">
            <v/>
          </cell>
        </row>
        <row r="637">
          <cell r="C637" t="str">
            <v/>
          </cell>
        </row>
        <row r="638">
          <cell r="C638" t="str">
            <v/>
          </cell>
        </row>
        <row r="639">
          <cell r="C639" t="str">
            <v/>
          </cell>
        </row>
        <row r="640">
          <cell r="C640" t="str">
            <v/>
          </cell>
        </row>
        <row r="641">
          <cell r="C641" t="str">
            <v/>
          </cell>
        </row>
        <row r="642">
          <cell r="C642" t="str">
            <v/>
          </cell>
        </row>
        <row r="643">
          <cell r="C643" t="str">
            <v/>
          </cell>
        </row>
        <row r="644">
          <cell r="C644" t="str">
            <v/>
          </cell>
        </row>
        <row r="645">
          <cell r="C645" t="str">
            <v/>
          </cell>
        </row>
        <row r="646">
          <cell r="C646" t="str">
            <v/>
          </cell>
        </row>
        <row r="647">
          <cell r="C647" t="str">
            <v/>
          </cell>
        </row>
        <row r="648">
          <cell r="C648" t="str">
            <v/>
          </cell>
        </row>
        <row r="649">
          <cell r="C649" t="str">
            <v/>
          </cell>
        </row>
        <row r="650">
          <cell r="C650" t="str">
            <v/>
          </cell>
        </row>
        <row r="651">
          <cell r="C651" t="str">
            <v/>
          </cell>
        </row>
        <row r="652">
          <cell r="C652" t="str">
            <v/>
          </cell>
        </row>
        <row r="653">
          <cell r="C653" t="str">
            <v/>
          </cell>
        </row>
        <row r="654">
          <cell r="C654" t="str">
            <v/>
          </cell>
        </row>
        <row r="655">
          <cell r="C655" t="str">
            <v/>
          </cell>
        </row>
        <row r="656">
          <cell r="C656" t="str">
            <v/>
          </cell>
        </row>
        <row r="657">
          <cell r="C657" t="str">
            <v/>
          </cell>
        </row>
        <row r="658">
          <cell r="C658" t="str">
            <v/>
          </cell>
        </row>
        <row r="659">
          <cell r="C659" t="str">
            <v/>
          </cell>
        </row>
        <row r="660">
          <cell r="C660" t="str">
            <v/>
          </cell>
        </row>
        <row r="661">
          <cell r="C661" t="str">
            <v/>
          </cell>
        </row>
      </sheetData>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6-17 submitted baselines"/>
      <sheetName val="16-17 submitted HN places"/>
      <sheetName val="Proposed Free Schools"/>
      <sheetName val="Inputs &amp; Adjustments"/>
      <sheetName val="Local Factors"/>
      <sheetName val="Adjusted Factors"/>
      <sheetName val="16-17 final baselines"/>
      <sheetName val="Commentary"/>
      <sheetName val="Proforma"/>
      <sheetName val="De Delegation"/>
      <sheetName val="Education Functions"/>
      <sheetName val="New ISB"/>
      <sheetName val="School level SB"/>
      <sheetName val="Recoupment"/>
      <sheetName val="Validation sheet"/>
    </sheetNames>
    <sheetDataSet>
      <sheetData sheetId="0"/>
      <sheetData sheetId="1">
        <row r="6">
          <cell r="T6" t="str">
            <v>Current year</v>
          </cell>
        </row>
      </sheetData>
      <sheetData sheetId="2"/>
      <sheetData sheetId="3"/>
      <sheetData sheetId="4"/>
      <sheetData sheetId="5"/>
      <sheetData sheetId="6">
        <row r="6">
          <cell r="CO6" t="str">
            <v>School closed prior to 1 April 2017</v>
          </cell>
        </row>
        <row r="7">
          <cell r="CO7" t="str">
            <v>New School opening prior to 1 April 2017</v>
          </cell>
        </row>
        <row r="8">
          <cell r="CO8" t="str">
            <v>New School opening after 1 April 2017</v>
          </cell>
        </row>
        <row r="9">
          <cell r="CO9" t="str">
            <v>Amalgamation of schools by 1 April 2017</v>
          </cell>
        </row>
        <row r="10">
          <cell r="CO10" t="str">
            <v>Change in pupil numbers/factors</v>
          </cell>
        </row>
        <row r="11">
          <cell r="CO11" t="str">
            <v>Conversion to academy status prior to 9 January 2017</v>
          </cell>
        </row>
        <row r="12">
          <cell r="CO12" t="str">
            <v>New Academy/Free School</v>
          </cell>
        </row>
        <row r="13">
          <cell r="CO13" t="str">
            <v>Other</v>
          </cell>
        </row>
      </sheetData>
      <sheetData sheetId="7">
        <row r="5">
          <cell r="AA5">
            <v>0</v>
          </cell>
        </row>
      </sheetData>
      <sheetData sheetId="8"/>
      <sheetData sheetId="9"/>
      <sheetData sheetId="10"/>
      <sheetData sheetId="11">
        <row r="9">
          <cell r="E9" t="str">
            <v>No</v>
          </cell>
        </row>
        <row r="11">
          <cell r="E11">
            <v>2727</v>
          </cell>
        </row>
        <row r="12">
          <cell r="E12">
            <v>3931</v>
          </cell>
        </row>
        <row r="13">
          <cell r="E13">
            <v>4335</v>
          </cell>
        </row>
        <row r="15">
          <cell r="D15" t="str">
            <v>FSM % Primary</v>
          </cell>
          <cell r="E15">
            <v>400</v>
          </cell>
          <cell r="L15">
            <v>0.5</v>
          </cell>
        </row>
        <row r="16">
          <cell r="D16" t="str">
            <v>FSM % Secondary</v>
          </cell>
          <cell r="F16">
            <v>400</v>
          </cell>
          <cell r="M16">
            <v>0.5</v>
          </cell>
        </row>
        <row r="17">
          <cell r="E17">
            <v>155</v>
          </cell>
          <cell r="F17">
            <v>155</v>
          </cell>
          <cell r="L17">
            <v>0.5</v>
          </cell>
          <cell r="M17">
            <v>0.5</v>
          </cell>
        </row>
        <row r="18">
          <cell r="E18">
            <v>508</v>
          </cell>
          <cell r="F18">
            <v>508</v>
          </cell>
          <cell r="L18">
            <v>0.5</v>
          </cell>
          <cell r="M18">
            <v>0.5</v>
          </cell>
        </row>
        <row r="19">
          <cell r="E19">
            <v>1156</v>
          </cell>
          <cell r="F19">
            <v>1156</v>
          </cell>
          <cell r="L19">
            <v>0.5</v>
          </cell>
          <cell r="M19">
            <v>0.5</v>
          </cell>
        </row>
        <row r="20">
          <cell r="E20">
            <v>1203</v>
          </cell>
          <cell r="F20">
            <v>1203</v>
          </cell>
          <cell r="L20">
            <v>0.5</v>
          </cell>
          <cell r="M20">
            <v>0.5</v>
          </cell>
        </row>
        <row r="21">
          <cell r="E21">
            <v>1283</v>
          </cell>
          <cell r="F21">
            <v>1283</v>
          </cell>
          <cell r="L21">
            <v>0.5</v>
          </cell>
          <cell r="M21">
            <v>0.5</v>
          </cell>
        </row>
        <row r="22">
          <cell r="E22">
            <v>1509</v>
          </cell>
          <cell r="F22">
            <v>1509</v>
          </cell>
          <cell r="L22">
            <v>0.5</v>
          </cell>
          <cell r="M22">
            <v>0.5</v>
          </cell>
        </row>
        <row r="24">
          <cell r="E24">
            <v>925</v>
          </cell>
          <cell r="L24">
            <v>0</v>
          </cell>
        </row>
        <row r="25">
          <cell r="D25" t="str">
            <v>EAL 1 Primary</v>
          </cell>
          <cell r="E25">
            <v>1500</v>
          </cell>
          <cell r="L25">
            <v>0</v>
          </cell>
        </row>
        <row r="26">
          <cell r="D26" t="str">
            <v>EAL 1 Secondary</v>
          </cell>
          <cell r="F26">
            <v>1500</v>
          </cell>
        </row>
        <row r="27">
          <cell r="L27">
            <v>0</v>
          </cell>
        </row>
        <row r="29">
          <cell r="F29">
            <v>885</v>
          </cell>
          <cell r="L29">
            <v>1</v>
          </cell>
        </row>
        <row r="30">
          <cell r="D30" t="str">
            <v>Low Attainment % old FSP 78</v>
          </cell>
        </row>
        <row r="31">
          <cell r="F31">
            <v>1110</v>
          </cell>
          <cell r="M31">
            <v>1</v>
          </cell>
        </row>
        <row r="38">
          <cell r="F38">
            <v>114000</v>
          </cell>
          <cell r="G38">
            <v>114000</v>
          </cell>
          <cell r="L38">
            <v>8.77E-2</v>
          </cell>
          <cell r="M38">
            <v>8.77E-2</v>
          </cell>
        </row>
        <row r="39">
          <cell r="F39">
            <v>100000</v>
          </cell>
          <cell r="G39">
            <v>100000</v>
          </cell>
          <cell r="H39">
            <v>100000</v>
          </cell>
          <cell r="I39">
            <v>100000</v>
          </cell>
        </row>
        <row r="41">
          <cell r="D41">
            <v>2</v>
          </cell>
          <cell r="G41">
            <v>21.4</v>
          </cell>
          <cell r="K41" t="str">
            <v>Tapered</v>
          </cell>
        </row>
        <row r="42">
          <cell r="D42">
            <v>3</v>
          </cell>
          <cell r="G42">
            <v>120</v>
          </cell>
          <cell r="K42" t="str">
            <v>Tapered</v>
          </cell>
        </row>
        <row r="43">
          <cell r="D43">
            <v>2</v>
          </cell>
          <cell r="G43">
            <v>69.2</v>
          </cell>
          <cell r="K43" t="str">
            <v>Tapered</v>
          </cell>
        </row>
        <row r="44">
          <cell r="D44">
            <v>2</v>
          </cell>
          <cell r="G44">
            <v>62.5</v>
          </cell>
          <cell r="K44" t="str">
            <v>Tapered</v>
          </cell>
        </row>
        <row r="61">
          <cell r="J61" t="str">
            <v>Yes</v>
          </cell>
        </row>
        <row r="62">
          <cell r="D62">
            <v>1.0686899999999999E-2</v>
          </cell>
          <cell r="G62">
            <v>1</v>
          </cell>
        </row>
      </sheetData>
      <sheetData sheetId="12">
        <row r="8">
          <cell r="X8">
            <v>30.259999999999998</v>
          </cell>
        </row>
        <row r="9">
          <cell r="Y9">
            <v>30.259999999999998</v>
          </cell>
        </row>
        <row r="10">
          <cell r="X10">
            <v>0</v>
          </cell>
        </row>
        <row r="11">
          <cell r="Y11">
            <v>0</v>
          </cell>
        </row>
        <row r="12">
          <cell r="X12">
            <v>0</v>
          </cell>
          <cell r="Y12">
            <v>0</v>
          </cell>
        </row>
        <row r="13">
          <cell r="X13">
            <v>0</v>
          </cell>
          <cell r="Y13">
            <v>0</v>
          </cell>
        </row>
        <row r="14">
          <cell r="X14">
            <v>0</v>
          </cell>
          <cell r="Y14">
            <v>0</v>
          </cell>
        </row>
        <row r="15">
          <cell r="X15">
            <v>0</v>
          </cell>
          <cell r="Y15">
            <v>0</v>
          </cell>
        </row>
        <row r="16">
          <cell r="X16">
            <v>0</v>
          </cell>
          <cell r="Y16">
            <v>0</v>
          </cell>
        </row>
        <row r="17">
          <cell r="X17">
            <v>0</v>
          </cell>
          <cell r="Y17">
            <v>0</v>
          </cell>
        </row>
        <row r="18">
          <cell r="X18">
            <v>0</v>
          </cell>
          <cell r="Y18">
            <v>0</v>
          </cell>
        </row>
        <row r="19">
          <cell r="X19">
            <v>0</v>
          </cell>
        </row>
        <row r="20">
          <cell r="Y20">
            <v>0</v>
          </cell>
        </row>
        <row r="21">
          <cell r="X21">
            <v>0</v>
          </cell>
        </row>
        <row r="22">
          <cell r="Y22">
            <v>0</v>
          </cell>
        </row>
        <row r="23">
          <cell r="X23">
            <v>0</v>
          </cell>
          <cell r="Y23">
            <v>0</v>
          </cell>
        </row>
        <row r="24">
          <cell r="X24">
            <v>0</v>
          </cell>
          <cell r="Y24">
            <v>0</v>
          </cell>
        </row>
        <row r="26">
          <cell r="X26">
            <v>0</v>
          </cell>
          <cell r="Y26">
            <v>0</v>
          </cell>
        </row>
      </sheetData>
      <sheetData sheetId="13"/>
      <sheetData sheetId="14"/>
      <sheetData sheetId="15"/>
      <sheetData sheetId="16"/>
      <sheetData sheetId="1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Version control"/>
      <sheetName val="Parameters"/>
      <sheetName val="FSM_Ever6_School_level"/>
      <sheetName val="Service_children_School_level"/>
      <sheetName val="Post_LAC_School_level"/>
      <sheetName val="LAC_LA_level"/>
      <sheetName val="FSM, SC &amp; Post-LAC LA_level AP"/>
      <sheetName val="June Academies Summariser"/>
      <sheetName val="New &amp; growing"/>
      <sheetName val="Academy allocations"/>
      <sheetName val="LA Allocations"/>
      <sheetName val="LA LEVELCHECKS"/>
      <sheetName val="Version_control"/>
      <sheetName val="FSM,_SC_&amp;_Post-LAC_LA_level_AP"/>
      <sheetName val="June_Academies_Summariser"/>
      <sheetName val="New_&amp;_growing"/>
      <sheetName val="Academy_allocations"/>
      <sheetName val="LA_Allocations"/>
      <sheetName val="LA_LEVELCHECKS"/>
    </sheetNames>
    <sheetDataSet>
      <sheetData sheetId="0"/>
      <sheetData sheetId="1"/>
      <sheetData sheetId="2">
        <row r="4">
          <cell r="C4">
            <v>1300</v>
          </cell>
          <cell r="H4">
            <v>41757</v>
          </cell>
          <cell r="I4">
            <v>1</v>
          </cell>
        </row>
        <row r="5">
          <cell r="C5">
            <v>935</v>
          </cell>
          <cell r="H5">
            <v>41883</v>
          </cell>
          <cell r="I5">
            <v>0.58333333333333337</v>
          </cell>
          <cell r="J5">
            <v>0.41666666666666669</v>
          </cell>
        </row>
        <row r="6">
          <cell r="C6">
            <v>1900</v>
          </cell>
          <cell r="H6">
            <v>42009</v>
          </cell>
          <cell r="I6">
            <v>0.25</v>
          </cell>
          <cell r="J6">
            <v>0.75</v>
          </cell>
        </row>
        <row r="7">
          <cell r="C7">
            <v>1900</v>
          </cell>
        </row>
        <row r="8">
          <cell r="C8">
            <v>300</v>
          </cell>
        </row>
        <row r="11">
          <cell r="F11">
            <v>0.58333333333333337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able "/>
      <sheetName val="SchTble- high needs &amp; AP setti "/>
      <sheetName val="Early Years Proforma"/>
      <sheetName val="Base 14-15"/>
      <sheetName val="DSG 14-15"/>
      <sheetName val="SSC, HIU, HIU, SLU"/>
      <sheetName val="13-14 - subjectives"/>
      <sheetName val="13-14 PP Detail"/>
      <sheetName val="13-14 DSG"/>
      <sheetName val="Base Budget Workings 14-15"/>
      <sheetName val="Base Budget 14-15 Pivot"/>
      <sheetName val="HNB"/>
    </sheetNames>
    <sheetDataSet>
      <sheetData sheetId="0"/>
      <sheetData sheetId="1"/>
      <sheetData sheetId="2"/>
      <sheetData sheetId="3"/>
      <sheetData sheetId="4"/>
      <sheetData sheetId="5"/>
      <sheetData sheetId="6">
        <row r="1">
          <cell r="A1" t="str">
            <v>Activity</v>
          </cell>
          <cell r="B1" t="str">
            <v>(Multiple Items)</v>
          </cell>
        </row>
        <row r="3">
          <cell r="A3" t="str">
            <v>Sum of FY Budget</v>
          </cell>
          <cell r="B3">
            <v>0</v>
          </cell>
          <cell r="C3">
            <v>0</v>
          </cell>
          <cell r="D3">
            <v>0</v>
          </cell>
        </row>
        <row r="4">
          <cell r="A4" t="str">
            <v>CC&amp;DESC</v>
          </cell>
          <cell r="B4" t="str">
            <v>Subjective description2</v>
          </cell>
          <cell r="C4" t="str">
            <v>Total</v>
          </cell>
          <cell r="D4" t="str">
            <v>s.251</v>
          </cell>
        </row>
        <row r="5">
          <cell r="A5" t="str">
            <v>CA751 - Central:Fostering</v>
          </cell>
          <cell r="B5" t="str">
            <v>Pay &amp; Expenditure</v>
          </cell>
          <cell r="C5">
            <v>301768</v>
          </cell>
          <cell r="D5" t="str">
            <v>3.1.2</v>
          </cell>
        </row>
        <row r="6">
          <cell r="A6" t="str">
            <v>CA752 - Fee Paid Carer Scheme</v>
          </cell>
          <cell r="B6" t="str">
            <v>Pay &amp; Expenditure</v>
          </cell>
          <cell r="C6">
            <v>1037860</v>
          </cell>
          <cell r="D6" t="str">
            <v>3.1.2</v>
          </cell>
        </row>
        <row r="7">
          <cell r="A7" t="str">
            <v>CA753 - Fostering Panel</v>
          </cell>
          <cell r="B7" t="str">
            <v>Pay &amp; Expenditure</v>
          </cell>
          <cell r="C7">
            <v>9140</v>
          </cell>
          <cell r="D7" t="str">
            <v>3.1.2</v>
          </cell>
        </row>
        <row r="8">
          <cell r="A8" t="str">
            <v>CA754 - Suffolk Foster Care Association</v>
          </cell>
          <cell r="B8" t="str">
            <v>Pay &amp; Expenditure</v>
          </cell>
          <cell r="C8">
            <v>5510</v>
          </cell>
          <cell r="D8" t="str">
            <v>3.1.2</v>
          </cell>
        </row>
        <row r="9">
          <cell r="A9" t="str">
            <v>CA759 - Bury Fostering &amp; Link - Staff</v>
          </cell>
          <cell r="B9" t="str">
            <v>Pay &amp; Expenditure</v>
          </cell>
          <cell r="C9">
            <v>309498</v>
          </cell>
          <cell r="D9" t="str">
            <v>3.1.2</v>
          </cell>
        </row>
        <row r="10">
          <cell r="A10" t="str">
            <v>CA760 - Saxmundham Fostering Team</v>
          </cell>
          <cell r="B10" t="str">
            <v>Pay &amp; Expenditure</v>
          </cell>
          <cell r="C10">
            <v>369339</v>
          </cell>
          <cell r="D10" t="str">
            <v>3.1.2</v>
          </cell>
        </row>
        <row r="11">
          <cell r="A11" t="str">
            <v>CA761 - Ipswich Fostering &amp; Link - Staff</v>
          </cell>
          <cell r="B11" t="str">
            <v>Pay &amp; Expenditure</v>
          </cell>
          <cell r="C11">
            <v>183062</v>
          </cell>
          <cell r="D11" t="str">
            <v>3.1.2</v>
          </cell>
        </row>
        <row r="12">
          <cell r="A12" t="str">
            <v>CA762 - Fos Recruitment &amp; Assessment - Staff</v>
          </cell>
          <cell r="B12" t="str">
            <v>Pay &amp; Expenditure</v>
          </cell>
          <cell r="C12">
            <v>267790</v>
          </cell>
          <cell r="D12" t="str">
            <v>3.1.2</v>
          </cell>
        </row>
        <row r="13">
          <cell r="A13" t="str">
            <v>CA763 - Bury Foster &amp; Link - Purchasing</v>
          </cell>
          <cell r="B13" t="str">
            <v>Pay &amp; Expenditure</v>
          </cell>
          <cell r="C13">
            <v>22120</v>
          </cell>
          <cell r="D13" t="str">
            <v>3.1.2</v>
          </cell>
        </row>
        <row r="14">
          <cell r="A14" t="str">
            <v>CA764 - Saxmundham Fostering</v>
          </cell>
          <cell r="B14" t="str">
            <v>Pay &amp; Expenditure</v>
          </cell>
          <cell r="C14">
            <v>23150</v>
          </cell>
          <cell r="D14" t="str">
            <v>3.1.2</v>
          </cell>
        </row>
        <row r="15">
          <cell r="A15" t="str">
            <v>CA765 - Ipswich Foster &amp; Link - Purchasing</v>
          </cell>
          <cell r="B15" t="str">
            <v>Pay &amp; Expenditure</v>
          </cell>
          <cell r="C15">
            <v>23150</v>
          </cell>
          <cell r="D15" t="str">
            <v>3.1.2</v>
          </cell>
        </row>
        <row r="16">
          <cell r="A16" t="str">
            <v>CA766 - Fos Recruitment &amp; Assessment - Purchasing</v>
          </cell>
          <cell r="B16" t="str">
            <v>Pay &amp; Expenditure</v>
          </cell>
          <cell r="C16">
            <v>47380</v>
          </cell>
          <cell r="D16" t="str">
            <v>3.1.2</v>
          </cell>
        </row>
        <row r="17">
          <cell r="A17" t="str">
            <v>CA767 - County Link Team</v>
          </cell>
          <cell r="B17" t="str">
            <v>Pay &amp; Expenditure</v>
          </cell>
          <cell r="C17">
            <v>203879</v>
          </cell>
          <cell r="D17" t="str">
            <v>3.1.2</v>
          </cell>
        </row>
        <row r="18">
          <cell r="A18" t="str">
            <v>CA768 - SGO Payments</v>
          </cell>
          <cell r="B18" t="str">
            <v>Pay &amp; Expenditure</v>
          </cell>
          <cell r="C18">
            <v>439299</v>
          </cell>
          <cell r="D18" t="str">
            <v>3.1.4</v>
          </cell>
        </row>
        <row r="19">
          <cell r="A19" t="str">
            <v>CA770 - County In-house Foster Carer payments</v>
          </cell>
          <cell r="B19" t="str">
            <v>Pay &amp; Expenditure</v>
          </cell>
          <cell r="C19">
            <v>4268690</v>
          </cell>
          <cell r="D19" t="str">
            <v>3.1.2</v>
          </cell>
        </row>
        <row r="20">
          <cell r="A20" t="str">
            <v>CB601 - West Business Support</v>
          </cell>
          <cell r="B20" t="str">
            <v>Pay &amp; Expenditure</v>
          </cell>
          <cell r="C20">
            <v>481574</v>
          </cell>
          <cell r="D20" t="str">
            <v>2.0.2</v>
          </cell>
        </row>
        <row r="21">
          <cell r="A21" t="str">
            <v>CB602 - Coastal Business Support</v>
          </cell>
          <cell r="B21" t="str">
            <v>Pay &amp; Expenditure</v>
          </cell>
          <cell r="C21">
            <v>208219</v>
          </cell>
          <cell r="D21" t="str">
            <v>2.0.2</v>
          </cell>
        </row>
        <row r="22">
          <cell r="A22" t="str">
            <v>CB603 - South Suffolk and Sudbury Business Support</v>
          </cell>
          <cell r="B22" t="str">
            <v>Pay &amp; Expenditure</v>
          </cell>
          <cell r="C22">
            <v>187451</v>
          </cell>
          <cell r="D22" t="str">
            <v>2.0.2</v>
          </cell>
        </row>
        <row r="23">
          <cell r="A23" t="str">
            <v>CB604 - Ipswich South &amp; West Business Support</v>
          </cell>
          <cell r="B23" t="str">
            <v>Pay &amp; Expenditure</v>
          </cell>
          <cell r="C23">
            <v>438128</v>
          </cell>
          <cell r="D23" t="str">
            <v>2.0.2</v>
          </cell>
        </row>
        <row r="24">
          <cell r="A24" t="str">
            <v>CB605 - Central Business Support</v>
          </cell>
          <cell r="B24" t="str">
            <v>Pay &amp; Expenditure</v>
          </cell>
          <cell r="C24">
            <v>169356</v>
          </cell>
          <cell r="D24" t="str">
            <v>2.0.2</v>
          </cell>
        </row>
        <row r="25">
          <cell r="A25" t="str">
            <v>CB606 - Lowestoft &amp; Waveney Business Support</v>
          </cell>
          <cell r="B25" t="str">
            <v>Pay &amp; Expenditure</v>
          </cell>
          <cell r="C25">
            <v>448087</v>
          </cell>
          <cell r="D25" t="str">
            <v>2.0.2</v>
          </cell>
        </row>
        <row r="26">
          <cell r="A26" t="str">
            <v>CB607 - Ipswich North &amp; East Business Support</v>
          </cell>
          <cell r="B26" t="str">
            <v>Pay &amp; Expenditure</v>
          </cell>
          <cell r="C26">
            <v>362749</v>
          </cell>
          <cell r="D26" t="str">
            <v>2.0.2</v>
          </cell>
        </row>
        <row r="27">
          <cell r="A27" t="str">
            <v>CB608 - CWAN/SEN Business Support</v>
          </cell>
          <cell r="B27" t="str">
            <v>Pay &amp; Expenditure</v>
          </cell>
          <cell r="C27">
            <v>454057</v>
          </cell>
          <cell r="D27" t="str">
            <v>2.0.2</v>
          </cell>
        </row>
        <row r="28">
          <cell r="A28" t="str">
            <v>CB609 - Corporate Parenting Business Support</v>
          </cell>
          <cell r="B28" t="str">
            <v>Pay &amp; Expenditure</v>
          </cell>
          <cell r="C28">
            <v>634172</v>
          </cell>
          <cell r="D28" t="str">
            <v>2.0.2</v>
          </cell>
        </row>
        <row r="29">
          <cell r="A29" t="str">
            <v>CB610 - Early Years &amp; Childcare Business Support</v>
          </cell>
          <cell r="B29" t="str">
            <v>Pay &amp; Expenditure</v>
          </cell>
          <cell r="C29">
            <v>51581</v>
          </cell>
          <cell r="D29" t="str">
            <v>2.0.2</v>
          </cell>
        </row>
        <row r="30">
          <cell r="A30" t="str">
            <v>CB611 - Youth Support Services Business Support</v>
          </cell>
          <cell r="B30" t="str">
            <v>Pay &amp; Expenditure</v>
          </cell>
          <cell r="C30">
            <v>115447</v>
          </cell>
          <cell r="D30" t="str">
            <v>2.0.2</v>
          </cell>
        </row>
        <row r="31">
          <cell r="A31" t="str">
            <v>CB612 - Workforce Development Business Support</v>
          </cell>
          <cell r="B31" t="str">
            <v>Pay &amp; Expenditure</v>
          </cell>
          <cell r="C31">
            <v>198183</v>
          </cell>
          <cell r="D31" t="str">
            <v>2.0.2</v>
          </cell>
        </row>
        <row r="32">
          <cell r="A32" t="str">
            <v>CB613 - Safeguarding Business Support</v>
          </cell>
          <cell r="B32" t="str">
            <v>Pay &amp; Expenditure</v>
          </cell>
          <cell r="C32">
            <v>621309</v>
          </cell>
          <cell r="D32" t="str">
            <v>2.0.2</v>
          </cell>
        </row>
        <row r="33">
          <cell r="A33" t="str">
            <v>CB614 - Corporate Parenting Business Support, Central</v>
          </cell>
          <cell r="B33" t="str">
            <v>Pay &amp; Expenditure</v>
          </cell>
          <cell r="C33">
            <v>1730</v>
          </cell>
          <cell r="D33" t="str">
            <v>2.0.2</v>
          </cell>
        </row>
        <row r="34">
          <cell r="A34" t="str">
            <v>CB615 - Corporate Parenting Business Support, Adoption</v>
          </cell>
          <cell r="B34" t="str">
            <v>Pay &amp; Expenditure</v>
          </cell>
          <cell r="C34">
            <v>2837</v>
          </cell>
          <cell r="D34" t="str">
            <v>2.0.2</v>
          </cell>
        </row>
        <row r="35">
          <cell r="A35" t="str">
            <v>CB616 - Corporate Parenting Business Support, Fostering</v>
          </cell>
          <cell r="B35" t="str">
            <v>Pay &amp; Expenditure</v>
          </cell>
          <cell r="C35">
            <v>1678</v>
          </cell>
          <cell r="D35" t="str">
            <v>2.0.2</v>
          </cell>
        </row>
        <row r="36">
          <cell r="A36" t="str">
            <v>CB617 - Corporate Parenting Business Support, Children's Accommodation Services</v>
          </cell>
          <cell r="B36" t="str">
            <v>Pay &amp; Expenditure</v>
          </cell>
          <cell r="C36">
            <v>12843</v>
          </cell>
          <cell r="D36" t="str">
            <v>2.0.2</v>
          </cell>
        </row>
        <row r="37">
          <cell r="A37" t="str">
            <v>CC002 - Care Management F (Leaving Care)</v>
          </cell>
          <cell r="B37" t="str">
            <v>Pay &amp; Expenditure</v>
          </cell>
          <cell r="C37">
            <v>98195</v>
          </cell>
          <cell r="D37" t="str">
            <v>3.1.9</v>
          </cell>
        </row>
        <row r="38">
          <cell r="A38" t="str">
            <v>CC251 - Care Management C (Leaving Care)</v>
          </cell>
          <cell r="B38" t="str">
            <v>Pay &amp; Expenditure</v>
          </cell>
          <cell r="C38">
            <v>300202</v>
          </cell>
          <cell r="D38" t="str">
            <v>3.1.9</v>
          </cell>
        </row>
        <row r="39">
          <cell r="A39" t="str">
            <v>CC501 - Care Management A (Leaving Care)</v>
          </cell>
          <cell r="B39" t="str">
            <v>Pay &amp; Expenditure</v>
          </cell>
          <cell r="C39">
            <v>201605</v>
          </cell>
          <cell r="D39" t="str">
            <v>3.1.9</v>
          </cell>
        </row>
        <row r="40">
          <cell r="A40" t="str">
            <v>CC550 - Commissioning &amp; Partnership Team</v>
          </cell>
          <cell r="B40" t="str">
            <v>Pay &amp; Expenditure</v>
          </cell>
          <cell r="C40">
            <v>235987</v>
          </cell>
          <cell r="D40" t="str">
            <v>3.3.2</v>
          </cell>
        </row>
        <row r="41">
          <cell r="A41" t="str">
            <v>CC552 - Central Business Support &amp; PA's</v>
          </cell>
          <cell r="B41" t="str">
            <v>Pay &amp; Expenditure</v>
          </cell>
          <cell r="C41">
            <v>300876</v>
          </cell>
          <cell r="D41" t="str">
            <v>2.0.2</v>
          </cell>
        </row>
        <row r="42">
          <cell r="A42" t="str">
            <v>CC604 - Central Commissioning Team</v>
          </cell>
          <cell r="B42" t="str">
            <v>Pay &amp; Expenditure</v>
          </cell>
          <cell r="C42">
            <v>366158</v>
          </cell>
          <cell r="D42" t="str">
            <v>3.3.2</v>
          </cell>
        </row>
        <row r="43">
          <cell r="A43" t="str">
            <v>CC605 - IAA Service</v>
          </cell>
          <cell r="B43" t="str">
            <v>Pay &amp; Expenditure</v>
          </cell>
          <cell r="C43">
            <v>259460</v>
          </cell>
          <cell r="D43" t="str">
            <v>3.0.4</v>
          </cell>
        </row>
        <row r="44">
          <cell r="A44" t="str">
            <v>CC606 - Childminder L3 Quals</v>
          </cell>
          <cell r="B44" t="str">
            <v>Pay &amp; Expenditure</v>
          </cell>
          <cell r="C44">
            <v>25000</v>
          </cell>
          <cell r="D44" t="str">
            <v>3.0.4</v>
          </cell>
        </row>
        <row r="45">
          <cell r="A45" t="str">
            <v>CC607 - EYP Incentive</v>
          </cell>
          <cell r="B45" t="str">
            <v>Pay &amp; Expenditure</v>
          </cell>
          <cell r="C45">
            <v>30000</v>
          </cell>
          <cell r="D45" t="str">
            <v>3.0.4</v>
          </cell>
        </row>
        <row r="46">
          <cell r="A46" t="str">
            <v>CC608 - EYP Reward</v>
          </cell>
          <cell r="B46" t="str">
            <v>Pay &amp; Expenditure</v>
          </cell>
          <cell r="C46">
            <v>170000</v>
          </cell>
          <cell r="D46" t="str">
            <v>3.0.4</v>
          </cell>
        </row>
        <row r="47">
          <cell r="A47" t="str">
            <v>CC609 - Under 3 SEN</v>
          </cell>
          <cell r="B47" t="str">
            <v>Pay &amp; Expenditure</v>
          </cell>
          <cell r="C47">
            <v>50000</v>
          </cell>
          <cell r="D47" t="str">
            <v>3.0.4</v>
          </cell>
        </row>
        <row r="48">
          <cell r="A48" t="str">
            <v>CC610 - Recruitment</v>
          </cell>
          <cell r="B48" t="str">
            <v>Pay &amp; Expenditure</v>
          </cell>
          <cell r="C48">
            <v>6000</v>
          </cell>
          <cell r="D48" t="str">
            <v>3.0.4</v>
          </cell>
        </row>
        <row r="49">
          <cell r="A49" t="str">
            <v>CC611 - Family Information Service</v>
          </cell>
          <cell r="B49" t="str">
            <v>Pay &amp; Expenditure</v>
          </cell>
          <cell r="C49">
            <v>100000</v>
          </cell>
          <cell r="D49" t="str">
            <v>3.0.4</v>
          </cell>
        </row>
        <row r="50">
          <cell r="A50" t="str">
            <v>CC612 - Support for SEN and Inclusion</v>
          </cell>
          <cell r="B50" t="str">
            <v>Pay &amp; Expenditure</v>
          </cell>
          <cell r="C50">
            <v>100000</v>
          </cell>
          <cell r="D50" t="str">
            <v>3.0.4</v>
          </cell>
        </row>
        <row r="51">
          <cell r="A51" t="str">
            <v>CC614 - 2 Year Old Funded Places</v>
          </cell>
          <cell r="B51" t="str">
            <v>Pay &amp; Expenditure</v>
          </cell>
          <cell r="C51">
            <v>222</v>
          </cell>
          <cell r="D51" t="str">
            <v>3.0.4</v>
          </cell>
        </row>
        <row r="52">
          <cell r="A52" t="str">
            <v>CC615 - Parenting resources</v>
          </cell>
          <cell r="B52" t="str">
            <v>Pay &amp; Expenditure</v>
          </cell>
          <cell r="C52">
            <v>15000</v>
          </cell>
          <cell r="D52" t="str">
            <v>3.0.4</v>
          </cell>
        </row>
        <row r="53">
          <cell r="A53" t="str">
            <v>CC616 - Early Years &amp; Childcare Information</v>
          </cell>
          <cell r="B53" t="str">
            <v>Pay &amp; Expenditure</v>
          </cell>
          <cell r="C53">
            <v>30000</v>
          </cell>
          <cell r="D53" t="str">
            <v>3.0.4</v>
          </cell>
        </row>
        <row r="54">
          <cell r="A54" t="str">
            <v>CC618 - Childcare Support Packages</v>
          </cell>
          <cell r="B54" t="str">
            <v>Pay &amp; Expenditure</v>
          </cell>
          <cell r="C54">
            <v>100000</v>
          </cell>
          <cell r="D54" t="str">
            <v>3.0.4</v>
          </cell>
        </row>
        <row r="55">
          <cell r="A55" t="str">
            <v>CC619 - EYFS Quality</v>
          </cell>
          <cell r="B55" t="str">
            <v>Pay &amp; Expenditure</v>
          </cell>
          <cell r="C55">
            <v>10000</v>
          </cell>
          <cell r="D55" t="str">
            <v>3.0.4</v>
          </cell>
        </row>
        <row r="56">
          <cell r="A56" t="str">
            <v>CC621 - Strategic Development</v>
          </cell>
          <cell r="B56" t="str">
            <v>Pay &amp; Expenditure</v>
          </cell>
          <cell r="C56">
            <v>100000</v>
          </cell>
          <cell r="D56" t="str">
            <v>3.0.4</v>
          </cell>
        </row>
        <row r="57">
          <cell r="A57" t="str">
            <v>CC623 - Childcare Starts Here and Sustainability</v>
          </cell>
          <cell r="B57" t="str">
            <v>Pay &amp; Expenditure</v>
          </cell>
          <cell r="C57">
            <v>125000</v>
          </cell>
          <cell r="D57" t="str">
            <v>3.0.4</v>
          </cell>
        </row>
        <row r="58">
          <cell r="A58" t="str">
            <v>CC624 - 2 Year Old Development</v>
          </cell>
          <cell r="B58" t="str">
            <v>Pay &amp; Expenditure</v>
          </cell>
          <cell r="C58">
            <v>-40</v>
          </cell>
          <cell r="D58" t="str">
            <v>3.0.4</v>
          </cell>
        </row>
        <row r="59">
          <cell r="A59" t="str">
            <v>CC750 - Pupil Services SEN</v>
          </cell>
          <cell r="B59" t="str">
            <v>Pay &amp; Expenditure</v>
          </cell>
          <cell r="C59">
            <v>2245</v>
          </cell>
          <cell r="D59" t="str">
            <v>2.1.2</v>
          </cell>
        </row>
        <row r="60">
          <cell r="A60" t="str">
            <v>CC751 - Pupil Services Social Inclusion</v>
          </cell>
          <cell r="B60" t="str">
            <v>Pay &amp; Expenditure</v>
          </cell>
          <cell r="C60">
            <v>7170</v>
          </cell>
          <cell r="D60" t="str">
            <v>2.1.2</v>
          </cell>
        </row>
        <row r="61">
          <cell r="A61" t="str">
            <v>CC753 - Inclusive Services Management Team</v>
          </cell>
          <cell r="B61" t="str">
            <v>Pay &amp; Expenditure</v>
          </cell>
          <cell r="C61">
            <v>471094</v>
          </cell>
          <cell r="D61" t="str">
            <v>2.1.2</v>
          </cell>
        </row>
        <row r="62">
          <cell r="A62" t="str">
            <v>CC755 - Psychologists</v>
          </cell>
          <cell r="B62" t="str">
            <v>Income</v>
          </cell>
          <cell r="C62">
            <v>-1030</v>
          </cell>
          <cell r="D62" t="str">
            <v>2.1.1</v>
          </cell>
        </row>
        <row r="63">
          <cell r="A63" t="str">
            <v>CC755 - Psychologists</v>
          </cell>
          <cell r="B63" t="str">
            <v>Pay &amp; Expenditure</v>
          </cell>
          <cell r="C63">
            <v>1291845</v>
          </cell>
          <cell r="D63" t="str">
            <v>2.1.1</v>
          </cell>
        </row>
        <row r="64">
          <cell r="A64" t="str">
            <v>CC756 - Vulnerable Children</v>
          </cell>
          <cell r="B64" t="str">
            <v>Pay &amp; Expenditure</v>
          </cell>
          <cell r="C64">
            <v>23510</v>
          </cell>
          <cell r="D64" t="str">
            <v>2.1.2</v>
          </cell>
        </row>
        <row r="65">
          <cell r="A65" t="str">
            <v>CC761 - CYP Sensory Service Improvement</v>
          </cell>
          <cell r="B65" t="str">
            <v>Pay &amp; Expenditure</v>
          </cell>
          <cell r="C65">
            <v>464981</v>
          </cell>
          <cell r="D65" t="str">
            <v>2.0.4</v>
          </cell>
        </row>
        <row r="66">
          <cell r="A66" t="str">
            <v>CC763 - EOTAS - Transport</v>
          </cell>
          <cell r="B66" t="str">
            <v>Pay &amp; Expenditure</v>
          </cell>
          <cell r="C66">
            <v>241645</v>
          </cell>
          <cell r="D66" t="str">
            <v>2.1.2</v>
          </cell>
        </row>
        <row r="67">
          <cell r="A67" t="str">
            <v>CC768 - Not School Net</v>
          </cell>
          <cell r="B67" t="str">
            <v>Pay &amp; Expenditure</v>
          </cell>
          <cell r="C67">
            <v>1755</v>
          </cell>
          <cell r="D67" t="str">
            <v>2.1.2</v>
          </cell>
        </row>
        <row r="68">
          <cell r="A68" t="str">
            <v>CC769 - Suffolk SchoolSafe</v>
          </cell>
          <cell r="B68" t="str">
            <v>Pay &amp; Expenditure</v>
          </cell>
          <cell r="C68">
            <v>55000</v>
          </cell>
          <cell r="D68" t="str">
            <v>2.1.2</v>
          </cell>
        </row>
        <row r="69">
          <cell r="A69" t="str">
            <v>CD100 - Social Care Central Management</v>
          </cell>
          <cell r="B69" t="str">
            <v>Pay &amp; Expenditure</v>
          </cell>
          <cell r="C69">
            <v>927105</v>
          </cell>
          <cell r="D69" t="str">
            <v>3.3.1</v>
          </cell>
        </row>
        <row r="70">
          <cell r="A70" t="str">
            <v>CD106 - Graduate Trainee Social Worker Team</v>
          </cell>
          <cell r="B70" t="str">
            <v>Pay &amp; Expenditure</v>
          </cell>
          <cell r="C70">
            <v>142184</v>
          </cell>
          <cell r="D70" t="str">
            <v>3.3.1</v>
          </cell>
        </row>
        <row r="71">
          <cell r="A71" t="str">
            <v>CD107 - Residence Order Payments</v>
          </cell>
          <cell r="B71" t="str">
            <v>Pay &amp; Expenditure</v>
          </cell>
          <cell r="C71">
            <v>299780</v>
          </cell>
          <cell r="D71" t="str">
            <v>3.3.1</v>
          </cell>
        </row>
        <row r="72">
          <cell r="A72" t="str">
            <v>CD108 - Child Trust Fund Payments</v>
          </cell>
          <cell r="B72" t="str">
            <v>Pay &amp; Expenditure</v>
          </cell>
          <cell r="C72">
            <v>97590</v>
          </cell>
          <cell r="D72" t="str">
            <v>3.3.1</v>
          </cell>
        </row>
        <row r="73">
          <cell r="A73" t="str">
            <v>CD110 - West LAC Team</v>
          </cell>
          <cell r="B73" t="str">
            <v>Pay &amp; Expenditure</v>
          </cell>
          <cell r="C73">
            <v>562744</v>
          </cell>
          <cell r="D73" t="str">
            <v>3.3.1</v>
          </cell>
        </row>
        <row r="74">
          <cell r="A74" t="str">
            <v>CD111 - West 0-11</v>
          </cell>
          <cell r="B74" t="str">
            <v>Pay &amp; Expenditure</v>
          </cell>
          <cell r="C74">
            <v>849950</v>
          </cell>
          <cell r="D74" t="str">
            <v>3.3.1</v>
          </cell>
        </row>
        <row r="75">
          <cell r="A75" t="str">
            <v>CD112 - West 12+</v>
          </cell>
          <cell r="B75" t="str">
            <v>Pay &amp; Expenditure</v>
          </cell>
          <cell r="C75">
            <v>448551</v>
          </cell>
          <cell r="D75" t="str">
            <v>3.3.1</v>
          </cell>
        </row>
        <row r="76">
          <cell r="A76" t="str">
            <v>CD120 - Coastal 0-11</v>
          </cell>
          <cell r="B76" t="str">
            <v>Pay &amp; Expenditure</v>
          </cell>
          <cell r="C76">
            <v>487324</v>
          </cell>
          <cell r="D76" t="str">
            <v>3.3.1</v>
          </cell>
        </row>
        <row r="77">
          <cell r="A77" t="str">
            <v>CD121 - Coastal LAC Team</v>
          </cell>
          <cell r="B77" t="str">
            <v>Pay &amp; Expenditure</v>
          </cell>
          <cell r="C77">
            <v>422748</v>
          </cell>
          <cell r="D77" t="str">
            <v>3.3.1</v>
          </cell>
        </row>
        <row r="78">
          <cell r="A78" t="str">
            <v>CD130 - South Suffolk and Sudbury LAC Team</v>
          </cell>
          <cell r="B78" t="str">
            <v>Pay &amp; Expenditure</v>
          </cell>
          <cell r="C78">
            <v>577633</v>
          </cell>
          <cell r="D78" t="str">
            <v>3.3.1</v>
          </cell>
        </row>
        <row r="79">
          <cell r="A79" t="str">
            <v>CD131 - South Suffolk and Sudbury - 0-11</v>
          </cell>
          <cell r="B79" t="str">
            <v>Pay &amp; Expenditure</v>
          </cell>
          <cell r="C79">
            <v>409065</v>
          </cell>
          <cell r="D79" t="str">
            <v>3.3.1</v>
          </cell>
        </row>
        <row r="80">
          <cell r="A80" t="str">
            <v>CD140 - Ipswich South &amp; West LAC Team</v>
          </cell>
          <cell r="B80" t="str">
            <v>Pay &amp; Expenditure</v>
          </cell>
          <cell r="C80">
            <v>644804</v>
          </cell>
          <cell r="D80" t="str">
            <v>3.3.1</v>
          </cell>
        </row>
        <row r="81">
          <cell r="A81" t="str">
            <v>CD141 - Ipswich South &amp; West  - 0-11</v>
          </cell>
          <cell r="B81" t="str">
            <v>Pay &amp; Expenditure</v>
          </cell>
          <cell r="C81">
            <v>830075</v>
          </cell>
          <cell r="D81" t="str">
            <v>3.3.1</v>
          </cell>
        </row>
        <row r="82">
          <cell r="A82" t="str">
            <v>CD142 - Ipswich South &amp; West - 12+</v>
          </cell>
          <cell r="B82" t="str">
            <v>Pay &amp; Expenditure</v>
          </cell>
          <cell r="C82">
            <v>432094</v>
          </cell>
          <cell r="D82" t="str">
            <v>3.3.1</v>
          </cell>
        </row>
        <row r="83">
          <cell r="A83" t="str">
            <v>CD150 - Central - 0-11</v>
          </cell>
          <cell r="B83" t="str">
            <v>Pay &amp; Expenditure</v>
          </cell>
          <cell r="C83">
            <v>451588</v>
          </cell>
          <cell r="D83" t="str">
            <v>3.3.1</v>
          </cell>
        </row>
        <row r="84">
          <cell r="A84" t="str">
            <v>CD160 - Lowestoft &amp; Waveney LAC Team</v>
          </cell>
          <cell r="B84" t="str">
            <v>Pay &amp; Expenditure</v>
          </cell>
          <cell r="C84">
            <v>736383</v>
          </cell>
          <cell r="D84" t="str">
            <v>3.3.1</v>
          </cell>
        </row>
        <row r="85">
          <cell r="A85" t="str">
            <v>CD161 - Lowestoft &amp; Waveney - 0-11</v>
          </cell>
          <cell r="B85" t="str">
            <v>Pay &amp; Expenditure</v>
          </cell>
          <cell r="C85">
            <v>879476</v>
          </cell>
          <cell r="D85" t="str">
            <v>3.3.1</v>
          </cell>
        </row>
        <row r="86">
          <cell r="A86" t="str">
            <v>CD162 - Lowestoft &amp; Waveney - 12+</v>
          </cell>
          <cell r="B86" t="str">
            <v>Pay &amp; Expenditure</v>
          </cell>
          <cell r="C86">
            <v>410243</v>
          </cell>
          <cell r="D86" t="str">
            <v>3.3.1</v>
          </cell>
        </row>
        <row r="87">
          <cell r="A87" t="str">
            <v>CD170 - Ipswich North &amp; East LAC Team</v>
          </cell>
          <cell r="B87" t="str">
            <v>Pay &amp; Expenditure</v>
          </cell>
          <cell r="C87">
            <v>723092</v>
          </cell>
          <cell r="D87" t="str">
            <v>3.3.1</v>
          </cell>
        </row>
        <row r="88">
          <cell r="A88" t="str">
            <v>CD171 - Ipswich North &amp; East - 0-11</v>
          </cell>
          <cell r="B88" t="str">
            <v>Income</v>
          </cell>
          <cell r="C88">
            <v>-26430</v>
          </cell>
          <cell r="D88" t="str">
            <v>3.3.1</v>
          </cell>
        </row>
        <row r="89">
          <cell r="A89" t="str">
            <v>CD171 - Ipswich North &amp; East - 0-11</v>
          </cell>
          <cell r="B89" t="str">
            <v>Pay &amp; Expenditure</v>
          </cell>
          <cell r="C89">
            <v>564930</v>
          </cell>
          <cell r="D89" t="str">
            <v>3.3.1</v>
          </cell>
        </row>
        <row r="90">
          <cell r="A90" t="str">
            <v>CD172 - Ipswich North &amp; East - 12+</v>
          </cell>
          <cell r="B90" t="str">
            <v>Pay &amp; Expenditure</v>
          </cell>
          <cell r="C90">
            <v>397754</v>
          </cell>
          <cell r="D90" t="str">
            <v>3.3.1</v>
          </cell>
        </row>
        <row r="91">
          <cell r="A91" t="str">
            <v>CD200 - Fast Team</v>
          </cell>
          <cell r="B91" t="str">
            <v>Pay &amp; Expenditure</v>
          </cell>
          <cell r="C91">
            <v>626422</v>
          </cell>
          <cell r="D91" t="str">
            <v>3.4.4</v>
          </cell>
        </row>
        <row r="92">
          <cell r="A92" t="str">
            <v>CD210 - Integrated Access Team</v>
          </cell>
          <cell r="B92" t="str">
            <v>Pay &amp; Expenditure</v>
          </cell>
          <cell r="C92">
            <v>464281</v>
          </cell>
          <cell r="D92" t="str">
            <v>3.3.1</v>
          </cell>
        </row>
        <row r="93">
          <cell r="A93" t="str">
            <v>CD220 - Asylum Seeker &amp; Private Fostering Team</v>
          </cell>
          <cell r="B93" t="str">
            <v>Pay &amp; Expenditure</v>
          </cell>
          <cell r="C93">
            <v>220246</v>
          </cell>
          <cell r="D93" t="str">
            <v>3.1.10</v>
          </cell>
        </row>
        <row r="94">
          <cell r="A94" t="str">
            <v>CD230 - Family Group Conference Service</v>
          </cell>
          <cell r="B94" t="str">
            <v>Pay &amp; Expenditure</v>
          </cell>
          <cell r="C94">
            <v>281533</v>
          </cell>
          <cell r="D94" t="str">
            <v>3.4.4</v>
          </cell>
        </row>
        <row r="95">
          <cell r="A95" t="str">
            <v>CE001 - Womens Refuge - Waveney</v>
          </cell>
          <cell r="B95" t="str">
            <v>Pay &amp; Expenditure</v>
          </cell>
          <cell r="C95">
            <v>12190</v>
          </cell>
          <cell r="D95" t="str">
            <v>3.2.1</v>
          </cell>
        </row>
        <row r="96">
          <cell r="A96" t="str">
            <v>CE251 - Womens Refuge - Ipswich</v>
          </cell>
          <cell r="B96" t="str">
            <v>Pay &amp; Expenditure</v>
          </cell>
          <cell r="C96">
            <v>31390</v>
          </cell>
          <cell r="D96" t="str">
            <v>3.2.1</v>
          </cell>
        </row>
        <row r="97">
          <cell r="A97" t="str">
            <v>CE751 - PACT</v>
          </cell>
          <cell r="B97" t="str">
            <v>Pay &amp; Expenditure</v>
          </cell>
          <cell r="C97">
            <v>36600</v>
          </cell>
          <cell r="D97" t="str">
            <v>3.2.1</v>
          </cell>
        </row>
        <row r="98">
          <cell r="A98" t="str">
            <v>CG001 - The Ark Lowestoft CC</v>
          </cell>
          <cell r="B98" t="str">
            <v>Income</v>
          </cell>
          <cell r="C98">
            <v>-9360</v>
          </cell>
          <cell r="D98" t="str">
            <v>3.0.1</v>
          </cell>
        </row>
        <row r="99">
          <cell r="A99" t="str">
            <v>CG001 - The Ark Lowestoft CC</v>
          </cell>
          <cell r="B99" t="str">
            <v>Pay &amp; Expenditure</v>
          </cell>
          <cell r="C99">
            <v>295430</v>
          </cell>
          <cell r="D99" t="str">
            <v>3.0.1</v>
          </cell>
        </row>
        <row r="100">
          <cell r="A100" t="str">
            <v>CG002 - Roman Hill Children's Centre</v>
          </cell>
          <cell r="B100" t="str">
            <v>Pay &amp; Expenditure</v>
          </cell>
          <cell r="C100">
            <v>190295</v>
          </cell>
          <cell r="D100" t="str">
            <v>3.0.1</v>
          </cell>
        </row>
        <row r="101">
          <cell r="A101" t="str">
            <v>CG003 - Uplands Children's Centre</v>
          </cell>
          <cell r="B101" t="str">
            <v>Pay &amp; Expenditure</v>
          </cell>
          <cell r="C101">
            <v>151031.20000000001</v>
          </cell>
          <cell r="D101" t="str">
            <v>3.0.1</v>
          </cell>
        </row>
        <row r="102">
          <cell r="A102" t="str">
            <v>CG004 - Beccles CC</v>
          </cell>
          <cell r="B102" t="str">
            <v>Pay &amp; Expenditure</v>
          </cell>
          <cell r="C102">
            <v>191940</v>
          </cell>
          <cell r="D102" t="str">
            <v>3.0.1</v>
          </cell>
        </row>
        <row r="103">
          <cell r="A103" t="str">
            <v>CG005 - High Suffolk Children's Centre</v>
          </cell>
          <cell r="B103" t="str">
            <v>Pay &amp; Expenditure</v>
          </cell>
          <cell r="C103">
            <v>146384</v>
          </cell>
          <cell r="D103" t="str">
            <v>3.0.1</v>
          </cell>
        </row>
        <row r="104">
          <cell r="A104" t="str">
            <v>CG006 - Meadow Children's Centre</v>
          </cell>
          <cell r="B104" t="str">
            <v>Pay &amp; Expenditure</v>
          </cell>
          <cell r="C104">
            <v>163463</v>
          </cell>
          <cell r="D104" t="str">
            <v>3.0.1</v>
          </cell>
        </row>
        <row r="105">
          <cell r="A105" t="str">
            <v>CG008 - Riverside CC</v>
          </cell>
          <cell r="B105" t="str">
            <v>Pay &amp; Expenditure</v>
          </cell>
          <cell r="C105">
            <v>208651.4</v>
          </cell>
          <cell r="D105" t="str">
            <v>3.0.1</v>
          </cell>
        </row>
        <row r="106">
          <cell r="A106" t="str">
            <v>CG009 - Kirkley CC</v>
          </cell>
          <cell r="B106" t="str">
            <v>Pay &amp; Expenditure</v>
          </cell>
          <cell r="C106">
            <v>287671.40000000002</v>
          </cell>
          <cell r="D106" t="str">
            <v>3.0.1</v>
          </cell>
        </row>
        <row r="107">
          <cell r="A107" t="str">
            <v>CG010 - Reydon CC</v>
          </cell>
          <cell r="B107" t="str">
            <v>Pay &amp; Expenditure</v>
          </cell>
          <cell r="C107">
            <v>164767</v>
          </cell>
          <cell r="D107" t="str">
            <v>3.0.1</v>
          </cell>
        </row>
        <row r="108">
          <cell r="A108" t="str">
            <v>CG011 - Leiston CC</v>
          </cell>
          <cell r="B108" t="str">
            <v>Pay &amp; Expenditure</v>
          </cell>
          <cell r="C108">
            <v>163704</v>
          </cell>
          <cell r="D108" t="str">
            <v>3.0.1</v>
          </cell>
        </row>
        <row r="109">
          <cell r="A109" t="str">
            <v>CG012 - Village Rise Children's Centre</v>
          </cell>
          <cell r="B109" t="str">
            <v>Pay &amp; Expenditure</v>
          </cell>
          <cell r="C109">
            <v>171797</v>
          </cell>
          <cell r="D109" t="str">
            <v>3.0.1</v>
          </cell>
        </row>
        <row r="110">
          <cell r="A110" t="str">
            <v>CG013 - Halesworth Children's Centre</v>
          </cell>
          <cell r="B110" t="str">
            <v>Pay &amp; Expenditure</v>
          </cell>
          <cell r="C110">
            <v>150536</v>
          </cell>
          <cell r="D110" t="str">
            <v>3.0.1</v>
          </cell>
        </row>
        <row r="111">
          <cell r="A111" t="str">
            <v>CG014 - Eye Children's Centre</v>
          </cell>
          <cell r="B111" t="str">
            <v>Pay &amp; Expenditure</v>
          </cell>
          <cell r="C111">
            <v>140121</v>
          </cell>
          <cell r="D111" t="str">
            <v>3.0.1</v>
          </cell>
        </row>
        <row r="112">
          <cell r="A112" t="str">
            <v>CG251 - Treehouse Childrens Centre</v>
          </cell>
          <cell r="B112" t="str">
            <v>Pay &amp; Expenditure</v>
          </cell>
          <cell r="C112">
            <v>315509</v>
          </cell>
          <cell r="D112" t="str">
            <v>3.0.1</v>
          </cell>
        </row>
        <row r="113">
          <cell r="A113" t="str">
            <v>CG254 - Wellington Childrens Centre</v>
          </cell>
          <cell r="B113" t="str">
            <v>Pay &amp; Expenditure</v>
          </cell>
          <cell r="C113">
            <v>237807</v>
          </cell>
          <cell r="D113" t="str">
            <v>3.0.1</v>
          </cell>
        </row>
        <row r="114">
          <cell r="A114" t="str">
            <v>CG261 - Meredith Childrens Centre</v>
          </cell>
          <cell r="B114" t="str">
            <v>Pay &amp; Expenditure</v>
          </cell>
          <cell r="C114">
            <v>246857</v>
          </cell>
          <cell r="D114" t="str">
            <v>3.0.1</v>
          </cell>
        </row>
        <row r="115">
          <cell r="A115" t="str">
            <v>CG264 - The Willows CC</v>
          </cell>
          <cell r="B115" t="str">
            <v>Pay &amp; Expenditure</v>
          </cell>
          <cell r="C115">
            <v>216207</v>
          </cell>
          <cell r="D115" t="str">
            <v>3.0.1</v>
          </cell>
        </row>
        <row r="116">
          <cell r="A116" t="str">
            <v>CG265 - The Oaks Children's Centre</v>
          </cell>
          <cell r="B116" t="str">
            <v>Pay &amp; Expenditure</v>
          </cell>
          <cell r="C116">
            <v>211261</v>
          </cell>
          <cell r="D116" t="str">
            <v>3.0.1</v>
          </cell>
        </row>
        <row r="117">
          <cell r="A117" t="str">
            <v>CG266 - Sea Breeze Children's Centre</v>
          </cell>
          <cell r="B117" t="str">
            <v>Pay &amp; Expenditure</v>
          </cell>
          <cell r="C117">
            <v>185802</v>
          </cell>
          <cell r="D117" t="str">
            <v>3.0.1</v>
          </cell>
        </row>
        <row r="118">
          <cell r="A118" t="str">
            <v>CG267 - Brett River Children's Centre</v>
          </cell>
          <cell r="B118" t="str">
            <v>Pay &amp; Expenditure</v>
          </cell>
          <cell r="C118">
            <v>160745</v>
          </cell>
          <cell r="D118" t="str">
            <v>3.0.1</v>
          </cell>
        </row>
        <row r="119">
          <cell r="A119" t="str">
            <v>CG268 - Quayside Children's Centre</v>
          </cell>
          <cell r="B119" t="str">
            <v>Pay &amp; Expenditure</v>
          </cell>
          <cell r="C119">
            <v>204101</v>
          </cell>
          <cell r="D119" t="str">
            <v>3.0.1</v>
          </cell>
        </row>
        <row r="120">
          <cell r="A120" t="str">
            <v>CG269 - Wooden House Children's Centre</v>
          </cell>
          <cell r="B120" t="str">
            <v>Pay &amp; Expenditure</v>
          </cell>
          <cell r="C120">
            <v>128543</v>
          </cell>
          <cell r="D120" t="str">
            <v>3.0.1</v>
          </cell>
        </row>
        <row r="121">
          <cell r="A121" t="str">
            <v>CG270 - Hillside Children's Centre</v>
          </cell>
          <cell r="B121" t="str">
            <v>Pay &amp; Expenditure</v>
          </cell>
          <cell r="C121">
            <v>174740</v>
          </cell>
          <cell r="D121" t="str">
            <v>3.0.1</v>
          </cell>
        </row>
        <row r="122">
          <cell r="A122" t="str">
            <v>CG271 - Hawthorn Children's Centre</v>
          </cell>
          <cell r="B122" t="str">
            <v>Pay &amp; Expenditure</v>
          </cell>
          <cell r="C122">
            <v>182291</v>
          </cell>
          <cell r="D122" t="str">
            <v>3.0.1</v>
          </cell>
        </row>
        <row r="123">
          <cell r="A123" t="str">
            <v>CG272 - Ravenswood CC</v>
          </cell>
          <cell r="B123" t="str">
            <v>Pay &amp; Expenditure</v>
          </cell>
          <cell r="C123">
            <v>122487</v>
          </cell>
          <cell r="D123" t="str">
            <v>3.0.1</v>
          </cell>
        </row>
        <row r="124">
          <cell r="A124" t="str">
            <v>CG273 - Ormiston Children's Centre</v>
          </cell>
          <cell r="B124" t="str">
            <v>Pay &amp; Expenditure</v>
          </cell>
          <cell r="C124">
            <v>173253</v>
          </cell>
          <cell r="D124" t="str">
            <v>3.0.1</v>
          </cell>
        </row>
        <row r="125">
          <cell r="A125" t="str">
            <v>CG274 - Rendelsham CC</v>
          </cell>
          <cell r="B125" t="str">
            <v>Pay &amp; Expenditure</v>
          </cell>
          <cell r="C125">
            <v>127680</v>
          </cell>
          <cell r="D125" t="str">
            <v>3.0.1</v>
          </cell>
        </row>
        <row r="126">
          <cell r="A126" t="str">
            <v>CG276 - Highfields Children's Centre</v>
          </cell>
          <cell r="B126" t="str">
            <v>Pay &amp; Expenditure</v>
          </cell>
          <cell r="C126">
            <v>195053</v>
          </cell>
          <cell r="D126" t="str">
            <v>3.0.1</v>
          </cell>
        </row>
        <row r="127">
          <cell r="A127" t="str">
            <v>CG277 - Kesgrave Children's Centre</v>
          </cell>
          <cell r="B127" t="str">
            <v>Pay &amp; Expenditure</v>
          </cell>
          <cell r="C127">
            <v>138928</v>
          </cell>
          <cell r="D127" t="str">
            <v>3.0.1</v>
          </cell>
        </row>
        <row r="128">
          <cell r="A128" t="str">
            <v>CG278 - Woodbridge Children's Centre</v>
          </cell>
          <cell r="B128" t="str">
            <v>Pay &amp; Expenditure</v>
          </cell>
          <cell r="C128">
            <v>157028</v>
          </cell>
          <cell r="D128" t="str">
            <v>3.0.1</v>
          </cell>
        </row>
        <row r="129">
          <cell r="A129" t="str">
            <v>CG279 - East Bergholt Children's Centre</v>
          </cell>
          <cell r="B129" t="str">
            <v>Pay &amp; Expenditure</v>
          </cell>
          <cell r="C129">
            <v>234448</v>
          </cell>
          <cell r="D129" t="str">
            <v>3.0.1</v>
          </cell>
        </row>
        <row r="130">
          <cell r="A130" t="str">
            <v>CG280 - Chatterbox Children's Centre</v>
          </cell>
          <cell r="B130" t="str">
            <v>Pay &amp; Expenditure</v>
          </cell>
          <cell r="C130">
            <v>78115</v>
          </cell>
          <cell r="D130" t="str">
            <v>3.0.1</v>
          </cell>
        </row>
        <row r="131">
          <cell r="A131" t="str">
            <v>CG501 - Lark Children's Centre</v>
          </cell>
          <cell r="B131" t="str">
            <v>Pay &amp; Expenditure</v>
          </cell>
          <cell r="C131">
            <v>207057</v>
          </cell>
          <cell r="D131" t="str">
            <v>3.0.1</v>
          </cell>
        </row>
        <row r="132">
          <cell r="A132" t="str">
            <v>CG502 - Foley House Children's Centre</v>
          </cell>
          <cell r="B132" t="str">
            <v>Pay &amp; Expenditure</v>
          </cell>
          <cell r="C132">
            <v>172944</v>
          </cell>
          <cell r="D132" t="str">
            <v>3.0.1</v>
          </cell>
        </row>
        <row r="133">
          <cell r="A133" t="str">
            <v>CG503 - Carousel Children's Centre</v>
          </cell>
          <cell r="B133" t="str">
            <v>Pay &amp; Expenditure</v>
          </cell>
          <cell r="C133">
            <v>151991</v>
          </cell>
          <cell r="D133" t="str">
            <v>3.0.1</v>
          </cell>
        </row>
        <row r="134">
          <cell r="A134" t="str">
            <v>CG504 - On Track Children's Centre</v>
          </cell>
          <cell r="B134" t="str">
            <v>Pay &amp; Expenditure</v>
          </cell>
          <cell r="C134">
            <v>201716</v>
          </cell>
          <cell r="D134" t="str">
            <v>3.0.1</v>
          </cell>
        </row>
        <row r="135">
          <cell r="A135" t="str">
            <v>CG505 - Cornfields Children's Centre</v>
          </cell>
          <cell r="B135" t="str">
            <v>Pay &amp; Expenditure</v>
          </cell>
          <cell r="C135">
            <v>153130</v>
          </cell>
          <cell r="D135" t="str">
            <v>3.0.1</v>
          </cell>
        </row>
        <row r="136">
          <cell r="A136" t="str">
            <v>CG506 - Phoenix Children's Centre</v>
          </cell>
          <cell r="B136" t="str">
            <v>Pay &amp; Expenditure</v>
          </cell>
          <cell r="C136">
            <v>199882</v>
          </cell>
          <cell r="D136" t="str">
            <v>3.0.1</v>
          </cell>
        </row>
        <row r="137">
          <cell r="A137" t="str">
            <v>CG507 - Jigsaw Children's Centre</v>
          </cell>
          <cell r="B137" t="str">
            <v>Pay &amp; Expenditure</v>
          </cell>
          <cell r="C137">
            <v>135246</v>
          </cell>
          <cell r="D137" t="str">
            <v>3.0.1</v>
          </cell>
        </row>
        <row r="138">
          <cell r="A138" t="str">
            <v>CG508 - Acorns Children's Centre</v>
          </cell>
          <cell r="B138" t="str">
            <v>Income</v>
          </cell>
          <cell r="C138">
            <v>-69</v>
          </cell>
          <cell r="D138" t="str">
            <v>3.0.1</v>
          </cell>
        </row>
        <row r="139">
          <cell r="A139" t="str">
            <v>CG508 - Acorns Children's Centre</v>
          </cell>
          <cell r="B139" t="str">
            <v>Pay &amp; Expenditure</v>
          </cell>
          <cell r="C139">
            <v>157722</v>
          </cell>
          <cell r="D139" t="str">
            <v>3.0.1</v>
          </cell>
        </row>
        <row r="140">
          <cell r="A140" t="str">
            <v>CG509 - Cartwheels CC</v>
          </cell>
          <cell r="B140" t="str">
            <v>Pay &amp; Expenditure</v>
          </cell>
          <cell r="C140">
            <v>222860</v>
          </cell>
          <cell r="D140" t="str">
            <v>3.0.1</v>
          </cell>
        </row>
        <row r="141">
          <cell r="A141" t="str">
            <v>CG511 - Combs Children's Centre</v>
          </cell>
          <cell r="B141" t="str">
            <v>Income</v>
          </cell>
          <cell r="C141">
            <v>-65</v>
          </cell>
          <cell r="D141" t="str">
            <v>3.0.1</v>
          </cell>
        </row>
        <row r="142">
          <cell r="A142" t="str">
            <v>CG511 - Combs Children's Centre</v>
          </cell>
          <cell r="B142" t="str">
            <v>Pay &amp; Expenditure</v>
          </cell>
          <cell r="C142">
            <v>140107</v>
          </cell>
          <cell r="D142" t="str">
            <v>3.0.1</v>
          </cell>
        </row>
        <row r="143">
          <cell r="A143" t="str">
            <v>CG512 - Needham Children's Centre</v>
          </cell>
          <cell r="B143" t="str">
            <v>Pay &amp; Expenditure</v>
          </cell>
          <cell r="C143">
            <v>130352</v>
          </cell>
          <cell r="D143" t="str">
            <v>3.0.1</v>
          </cell>
        </row>
        <row r="144">
          <cell r="A144" t="str">
            <v>CG513 - Glemsford Children's Centre</v>
          </cell>
          <cell r="B144" t="str">
            <v>Pay &amp; Expenditure</v>
          </cell>
          <cell r="C144">
            <v>119799</v>
          </cell>
          <cell r="D144" t="str">
            <v>3.0.1</v>
          </cell>
        </row>
        <row r="145">
          <cell r="A145" t="str">
            <v>CG514 - Hardwick Children's Centre</v>
          </cell>
          <cell r="B145" t="str">
            <v>Income</v>
          </cell>
          <cell r="C145">
            <v>-1400</v>
          </cell>
          <cell r="D145" t="str">
            <v>3.0.1</v>
          </cell>
        </row>
        <row r="146">
          <cell r="A146" t="str">
            <v>CG514 - Hardwick Children's Centre</v>
          </cell>
          <cell r="B146" t="str">
            <v>Pay &amp; Expenditure</v>
          </cell>
          <cell r="C146">
            <v>134968</v>
          </cell>
          <cell r="D146" t="str">
            <v>3.0.1</v>
          </cell>
        </row>
        <row r="147">
          <cell r="A147" t="str">
            <v>CG515 - Bury Library Children's Centre</v>
          </cell>
          <cell r="B147" t="str">
            <v>Pay &amp; Expenditure</v>
          </cell>
          <cell r="C147">
            <v>128412</v>
          </cell>
          <cell r="D147" t="str">
            <v>3.0.1</v>
          </cell>
        </row>
        <row r="148">
          <cell r="A148" t="str">
            <v>CG516 - Stanton Children's Centre</v>
          </cell>
          <cell r="B148" t="str">
            <v>Pay &amp; Expenditure</v>
          </cell>
          <cell r="C148">
            <v>141514</v>
          </cell>
          <cell r="D148" t="str">
            <v>3.0.1</v>
          </cell>
        </row>
        <row r="149">
          <cell r="A149" t="str">
            <v>CG517 - CC48 Brandon Children's Centre</v>
          </cell>
          <cell r="B149" t="str">
            <v>Pay &amp; Expenditure</v>
          </cell>
          <cell r="C149">
            <v>129809</v>
          </cell>
          <cell r="D149" t="str">
            <v>3.0.1</v>
          </cell>
        </row>
        <row r="150">
          <cell r="A150" t="str">
            <v>CG751 - CC Central Management</v>
          </cell>
          <cell r="B150" t="str">
            <v>Pay &amp; Expenditure</v>
          </cell>
          <cell r="C150">
            <v>280000</v>
          </cell>
          <cell r="D150" t="str">
            <v>3.0.2</v>
          </cell>
        </row>
        <row r="151">
          <cell r="A151" t="str">
            <v>CG752 - Strategically Commissioned Services</v>
          </cell>
          <cell r="B151" t="str">
            <v>Pay &amp; Expenditure</v>
          </cell>
          <cell r="C151">
            <v>80597</v>
          </cell>
          <cell r="D151" t="str">
            <v>3.0.2</v>
          </cell>
        </row>
        <row r="152">
          <cell r="A152" t="str">
            <v>CG800 - Integrated Service Delivery Central Management</v>
          </cell>
          <cell r="B152" t="str">
            <v>Income</v>
          </cell>
          <cell r="C152">
            <v>-83000</v>
          </cell>
          <cell r="D152" t="str">
            <v>3.5.2</v>
          </cell>
        </row>
        <row r="153">
          <cell r="A153" t="str">
            <v>CG800 - Integrated Service Delivery Central Management</v>
          </cell>
          <cell r="B153" t="str">
            <v>Pay &amp; Expenditure</v>
          </cell>
          <cell r="C153">
            <v>785514</v>
          </cell>
          <cell r="D153" t="str">
            <v>3.5.2</v>
          </cell>
        </row>
        <row r="154">
          <cell r="A154" t="str">
            <v>CG801 - Youth Hubs</v>
          </cell>
          <cell r="B154" t="str">
            <v>Pay &amp; Expenditure</v>
          </cell>
          <cell r="C154">
            <v>49330</v>
          </cell>
          <cell r="D154" t="str">
            <v>3.4.5</v>
          </cell>
        </row>
        <row r="155">
          <cell r="A155" t="str">
            <v>CG803 - Troubled Families Intervention</v>
          </cell>
          <cell r="B155" t="str">
            <v>Pay &amp; Expenditure</v>
          </cell>
          <cell r="C155">
            <v>1971841</v>
          </cell>
          <cell r="D155" t="str">
            <v>3.4.4</v>
          </cell>
        </row>
        <row r="156">
          <cell r="A156" t="str">
            <v>CG820 - Ipswich North &amp; East - 0-11</v>
          </cell>
          <cell r="B156" t="str">
            <v>Pay &amp; Expenditure</v>
          </cell>
          <cell r="C156">
            <v>139823</v>
          </cell>
          <cell r="D156" t="str">
            <v>3.5.2</v>
          </cell>
        </row>
        <row r="157">
          <cell r="A157" t="str">
            <v>CG821 - Ipswich North &amp; East - 12+</v>
          </cell>
          <cell r="B157" t="str">
            <v>Pay &amp; Expenditure</v>
          </cell>
          <cell r="C157">
            <v>572518</v>
          </cell>
          <cell r="D157" t="str">
            <v>3.5.2</v>
          </cell>
        </row>
        <row r="158">
          <cell r="A158" t="str">
            <v>CG822 - Ipswich North &amp; East Community Development</v>
          </cell>
          <cell r="B158" t="str">
            <v>Pay &amp; Expenditure</v>
          </cell>
          <cell r="C158">
            <v>-5346</v>
          </cell>
          <cell r="D158" t="str">
            <v>3.5.2</v>
          </cell>
        </row>
        <row r="159">
          <cell r="A159" t="str">
            <v>CG840 - Ipswich South &amp; West - 0-11</v>
          </cell>
          <cell r="B159" t="str">
            <v>Pay &amp; Expenditure</v>
          </cell>
          <cell r="C159">
            <v>264580</v>
          </cell>
          <cell r="D159" t="str">
            <v>3.5.2</v>
          </cell>
        </row>
        <row r="160">
          <cell r="A160" t="str">
            <v>CG841 - Ipswich South &amp; West - 12+</v>
          </cell>
          <cell r="B160" t="str">
            <v>Pay &amp; Expenditure</v>
          </cell>
          <cell r="C160">
            <v>794722</v>
          </cell>
          <cell r="D160" t="str">
            <v>3.5.2</v>
          </cell>
        </row>
        <row r="161">
          <cell r="A161" t="str">
            <v>CG842 - Ipswich South &amp; West Community Development</v>
          </cell>
          <cell r="B161" t="str">
            <v>Pay &amp; Expenditure</v>
          </cell>
          <cell r="C161">
            <v>-2270</v>
          </cell>
          <cell r="D161" t="str">
            <v>3.5.2</v>
          </cell>
        </row>
        <row r="162">
          <cell r="A162" t="str">
            <v>CG860 - Coastal - 0-11</v>
          </cell>
          <cell r="B162" t="str">
            <v>Pay &amp; Expenditure</v>
          </cell>
          <cell r="C162">
            <v>157265</v>
          </cell>
          <cell r="D162" t="str">
            <v>3.5.2</v>
          </cell>
        </row>
        <row r="163">
          <cell r="A163" t="str">
            <v>CG861 - Coastal - 12+</v>
          </cell>
          <cell r="B163" t="str">
            <v>Pay &amp; Expenditure</v>
          </cell>
          <cell r="C163">
            <v>464787</v>
          </cell>
          <cell r="D163" t="str">
            <v>3.5.2</v>
          </cell>
        </row>
        <row r="164">
          <cell r="A164" t="str">
            <v>CG862 - Coastal Community Development</v>
          </cell>
          <cell r="B164" t="str">
            <v>Pay &amp; Expenditure</v>
          </cell>
          <cell r="C164">
            <v>-9298</v>
          </cell>
          <cell r="D164" t="str">
            <v>3.5.2</v>
          </cell>
        </row>
        <row r="165">
          <cell r="A165" t="str">
            <v>CG880 - South Suffolk and Sudbury - 0-11</v>
          </cell>
          <cell r="B165" t="str">
            <v>Pay &amp; Expenditure</v>
          </cell>
          <cell r="C165">
            <v>115500</v>
          </cell>
          <cell r="D165" t="str">
            <v>3.5.2</v>
          </cell>
        </row>
        <row r="166">
          <cell r="A166" t="str">
            <v>CG881 - South Suffolk and Sudbury - 12+</v>
          </cell>
          <cell r="B166" t="str">
            <v>Pay &amp; Expenditure</v>
          </cell>
          <cell r="C166">
            <v>346272</v>
          </cell>
          <cell r="D166" t="str">
            <v>3.5.2</v>
          </cell>
        </row>
        <row r="167">
          <cell r="A167" t="str">
            <v>CG882 - South Suffolk and Sudbury Community Development</v>
          </cell>
          <cell r="B167" t="str">
            <v>Pay &amp; Expenditure</v>
          </cell>
          <cell r="C167">
            <v>-9389</v>
          </cell>
          <cell r="D167" t="str">
            <v>3.5.2</v>
          </cell>
        </row>
        <row r="168">
          <cell r="A168" t="str">
            <v>CG900 - Lowestoft &amp; Waveney - 0-11</v>
          </cell>
          <cell r="B168" t="str">
            <v>Pay &amp; Expenditure</v>
          </cell>
          <cell r="C168">
            <v>332921</v>
          </cell>
          <cell r="D168" t="str">
            <v>3.5.2</v>
          </cell>
        </row>
        <row r="169">
          <cell r="A169" t="str">
            <v>CG901 - Lowestoft &amp; Waveney - 12+</v>
          </cell>
          <cell r="B169" t="str">
            <v>Pay &amp; Expenditure</v>
          </cell>
          <cell r="C169">
            <v>892091</v>
          </cell>
          <cell r="D169" t="str">
            <v>3.5.2</v>
          </cell>
        </row>
        <row r="170">
          <cell r="A170" t="str">
            <v>CG902 - Lowestoft &amp; Waveney Community Development</v>
          </cell>
          <cell r="B170" t="str">
            <v>Pay &amp; Expenditure</v>
          </cell>
          <cell r="C170">
            <v>-12909</v>
          </cell>
          <cell r="D170" t="str">
            <v>3.5.2</v>
          </cell>
        </row>
        <row r="171">
          <cell r="A171" t="str">
            <v>CG920 - West - 0-11</v>
          </cell>
          <cell r="B171" t="str">
            <v>Pay &amp; Expenditure</v>
          </cell>
          <cell r="C171">
            <v>246061</v>
          </cell>
          <cell r="D171" t="str">
            <v>3.5.2</v>
          </cell>
        </row>
        <row r="172">
          <cell r="A172" t="str">
            <v>CG921 - West - 12+</v>
          </cell>
          <cell r="B172" t="str">
            <v>Pay &amp; Expenditure</v>
          </cell>
          <cell r="C172">
            <v>727781</v>
          </cell>
          <cell r="D172" t="str">
            <v>3.5.2</v>
          </cell>
        </row>
        <row r="173">
          <cell r="A173" t="str">
            <v>CG922 - West Community Development</v>
          </cell>
          <cell r="B173" t="str">
            <v>Pay &amp; Expenditure</v>
          </cell>
          <cell r="C173">
            <v>-4755</v>
          </cell>
          <cell r="D173" t="str">
            <v>3.5.2</v>
          </cell>
        </row>
        <row r="174">
          <cell r="A174" t="str">
            <v>CG940 - Central - 0-11</v>
          </cell>
          <cell r="B174" t="str">
            <v>Pay &amp; Expenditure</v>
          </cell>
          <cell r="C174">
            <v>173986</v>
          </cell>
          <cell r="D174" t="str">
            <v>3.5.2</v>
          </cell>
        </row>
        <row r="175">
          <cell r="A175" t="str">
            <v>CG941 - Central - 12+</v>
          </cell>
          <cell r="B175" t="str">
            <v>Pay &amp; Expenditure</v>
          </cell>
          <cell r="C175">
            <v>433374</v>
          </cell>
          <cell r="D175" t="str">
            <v>3.5.2</v>
          </cell>
        </row>
        <row r="176">
          <cell r="A176" t="str">
            <v>CG942 - Central Community Development</v>
          </cell>
          <cell r="B176" t="str">
            <v>Pay &amp; Expenditure</v>
          </cell>
          <cell r="C176">
            <v>-12768</v>
          </cell>
          <cell r="D176" t="str">
            <v>3.5.2</v>
          </cell>
        </row>
        <row r="177">
          <cell r="A177" t="str">
            <v>CH010 - Junction</v>
          </cell>
          <cell r="B177" t="str">
            <v>Pay &amp; Expenditure</v>
          </cell>
          <cell r="C177">
            <v>77000</v>
          </cell>
          <cell r="D177" t="str">
            <v>3.4.5</v>
          </cell>
        </row>
        <row r="178">
          <cell r="A178" t="str">
            <v>CH600 - Health Visiting</v>
          </cell>
          <cell r="B178" t="str">
            <v>Income</v>
          </cell>
          <cell r="C178">
            <v>-8594710</v>
          </cell>
          <cell r="D178" t="str">
            <v>3.5.1</v>
          </cell>
        </row>
        <row r="179">
          <cell r="A179" t="str">
            <v>CH600 - Health Visiting</v>
          </cell>
          <cell r="B179" t="str">
            <v>Pay &amp; Expenditure</v>
          </cell>
          <cell r="C179">
            <v>14029</v>
          </cell>
          <cell r="D179" t="str">
            <v>3.5.1</v>
          </cell>
        </row>
        <row r="180">
          <cell r="A180" t="str">
            <v>CH602 - Corporate</v>
          </cell>
          <cell r="B180" t="str">
            <v>Pay &amp; Expenditure</v>
          </cell>
          <cell r="C180">
            <v>294541</v>
          </cell>
          <cell r="D180" t="str">
            <v>3.5.1</v>
          </cell>
        </row>
        <row r="181">
          <cell r="A181" t="str">
            <v>CH603 - High Suffolk HV</v>
          </cell>
          <cell r="B181" t="str">
            <v>Pay &amp; Expenditure</v>
          </cell>
          <cell r="C181">
            <v>158608</v>
          </cell>
          <cell r="D181" t="str">
            <v>3.5.1</v>
          </cell>
        </row>
        <row r="182">
          <cell r="A182" t="str">
            <v>CH604 - South Suffolk HV</v>
          </cell>
          <cell r="B182" t="str">
            <v>Pay &amp; Expenditure</v>
          </cell>
          <cell r="C182">
            <v>326068</v>
          </cell>
          <cell r="D182" t="str">
            <v>3.5.1</v>
          </cell>
        </row>
        <row r="183">
          <cell r="A183" t="str">
            <v>CH605 - Stowmarket HV</v>
          </cell>
          <cell r="B183" t="str">
            <v>Pay &amp; Expenditure</v>
          </cell>
          <cell r="C183">
            <v>462737</v>
          </cell>
          <cell r="D183" t="str">
            <v>3.5.1</v>
          </cell>
        </row>
        <row r="184">
          <cell r="A184" t="str">
            <v>CH606 - Felixstowe HV</v>
          </cell>
          <cell r="B184" t="str">
            <v>Pay &amp; Expenditure</v>
          </cell>
          <cell r="C184">
            <v>279282</v>
          </cell>
          <cell r="D184" t="str">
            <v>3.5.1</v>
          </cell>
        </row>
        <row r="185">
          <cell r="A185" t="str">
            <v>CH607 - Framlingham HV</v>
          </cell>
          <cell r="B185" t="str">
            <v>Pay &amp; Expenditure</v>
          </cell>
          <cell r="C185">
            <v>220117</v>
          </cell>
          <cell r="D185" t="str">
            <v>3.5.1</v>
          </cell>
        </row>
        <row r="186">
          <cell r="A186" t="str">
            <v>CH608 - Woodbridge HV</v>
          </cell>
          <cell r="B186" t="str">
            <v>Pay &amp; Expenditure</v>
          </cell>
          <cell r="C186">
            <v>417784</v>
          </cell>
          <cell r="D186" t="str">
            <v>3.5.1</v>
          </cell>
        </row>
        <row r="187">
          <cell r="A187" t="str">
            <v>CH609 - Ipswich North HV</v>
          </cell>
          <cell r="B187" t="str">
            <v>Pay &amp; Expenditure</v>
          </cell>
          <cell r="C187">
            <v>288067</v>
          </cell>
          <cell r="D187" t="str">
            <v>3.5.1</v>
          </cell>
        </row>
        <row r="188">
          <cell r="A188" t="str">
            <v>CH610 - Ipswich East HV</v>
          </cell>
          <cell r="B188" t="str">
            <v>Pay &amp; Expenditure</v>
          </cell>
          <cell r="C188">
            <v>688045</v>
          </cell>
          <cell r="D188" t="str">
            <v>3.5.1</v>
          </cell>
        </row>
        <row r="189">
          <cell r="A189" t="str">
            <v>CH611 - Ipswich South HV</v>
          </cell>
          <cell r="B189" t="str">
            <v>Pay &amp; Expenditure</v>
          </cell>
          <cell r="C189">
            <v>624264</v>
          </cell>
          <cell r="D189" t="str">
            <v>3.5.1</v>
          </cell>
        </row>
        <row r="190">
          <cell r="A190" t="str">
            <v>CH612 - Ipswich West HV</v>
          </cell>
          <cell r="B190" t="str">
            <v>Pay &amp; Expenditure</v>
          </cell>
          <cell r="C190">
            <v>525678</v>
          </cell>
          <cell r="D190" t="str">
            <v>3.5.1</v>
          </cell>
        </row>
        <row r="191">
          <cell r="A191" t="str">
            <v>CH613 - Bury HV</v>
          </cell>
          <cell r="B191" t="str">
            <v>Pay &amp; Expenditure</v>
          </cell>
          <cell r="C191">
            <v>477310</v>
          </cell>
          <cell r="D191" t="str">
            <v>3.5.1</v>
          </cell>
        </row>
        <row r="192">
          <cell r="A192" t="str">
            <v>CH614 - Haverhill HV</v>
          </cell>
          <cell r="B192" t="str">
            <v>Pay &amp; Expenditure</v>
          </cell>
          <cell r="C192">
            <v>345658</v>
          </cell>
          <cell r="D192" t="str">
            <v>3.5.1</v>
          </cell>
        </row>
        <row r="193">
          <cell r="A193" t="str">
            <v>CH615 - Thurston HV</v>
          </cell>
          <cell r="B193" t="str">
            <v>Pay &amp; Expenditure</v>
          </cell>
          <cell r="C193">
            <v>229642</v>
          </cell>
          <cell r="D193" t="str">
            <v>3.5.1</v>
          </cell>
        </row>
        <row r="194">
          <cell r="A194" t="str">
            <v>CH616 - Sudbury HV</v>
          </cell>
          <cell r="B194" t="str">
            <v>Pay &amp; Expenditure</v>
          </cell>
          <cell r="C194">
            <v>321172</v>
          </cell>
          <cell r="D194" t="str">
            <v>3.5.1</v>
          </cell>
        </row>
        <row r="195">
          <cell r="A195" t="str">
            <v>CH617 - Forest Heath HV</v>
          </cell>
          <cell r="B195" t="str">
            <v>Pay &amp; Expenditure</v>
          </cell>
          <cell r="C195">
            <v>551631</v>
          </cell>
          <cell r="D195" t="str">
            <v>3.5.1</v>
          </cell>
        </row>
        <row r="196">
          <cell r="A196" t="str">
            <v>CH640 - High Suffolk SN</v>
          </cell>
          <cell r="B196" t="str">
            <v>Pay &amp; Expenditure</v>
          </cell>
          <cell r="C196">
            <v>94893</v>
          </cell>
          <cell r="D196" t="str">
            <v>3.5.1</v>
          </cell>
        </row>
        <row r="197">
          <cell r="A197" t="str">
            <v>CH641 - Stowmarket SN</v>
          </cell>
          <cell r="B197" t="str">
            <v>Pay &amp; Expenditure</v>
          </cell>
          <cell r="C197">
            <v>95735</v>
          </cell>
          <cell r="D197" t="str">
            <v>3.5.1</v>
          </cell>
        </row>
        <row r="198">
          <cell r="A198" t="str">
            <v>CH642 - South Suffolk SN</v>
          </cell>
          <cell r="B198" t="str">
            <v>Pay &amp; Expenditure</v>
          </cell>
          <cell r="C198">
            <v>76620</v>
          </cell>
          <cell r="D198" t="str">
            <v>3.5.1</v>
          </cell>
        </row>
        <row r="199">
          <cell r="A199" t="str">
            <v>CH643 - Felixstowe SN</v>
          </cell>
          <cell r="B199" t="str">
            <v>Pay &amp; Expenditure</v>
          </cell>
          <cell r="C199">
            <v>79067</v>
          </cell>
          <cell r="D199" t="str">
            <v>3.5.1</v>
          </cell>
        </row>
        <row r="200">
          <cell r="A200" t="str">
            <v>CH644 - Framlingham SN</v>
          </cell>
          <cell r="B200" t="str">
            <v>Pay &amp; Expenditure</v>
          </cell>
          <cell r="C200">
            <v>79604</v>
          </cell>
          <cell r="D200" t="str">
            <v>3.5.1</v>
          </cell>
        </row>
        <row r="201">
          <cell r="A201" t="str">
            <v>CH645 - Woodbridge SN</v>
          </cell>
          <cell r="B201" t="str">
            <v>Pay &amp; Expenditure</v>
          </cell>
          <cell r="C201">
            <v>83230</v>
          </cell>
          <cell r="D201" t="str">
            <v>3.5.1</v>
          </cell>
        </row>
        <row r="202">
          <cell r="A202" t="str">
            <v>CH646 - Ipswich North SN</v>
          </cell>
          <cell r="B202" t="str">
            <v>Pay &amp; Expenditure</v>
          </cell>
          <cell r="C202">
            <v>84620</v>
          </cell>
          <cell r="D202" t="str">
            <v>3.5.1</v>
          </cell>
        </row>
        <row r="203">
          <cell r="A203" t="str">
            <v>CH647 - Ipswich East SN</v>
          </cell>
          <cell r="B203" t="str">
            <v>Pay &amp; Expenditure</v>
          </cell>
          <cell r="C203">
            <v>105123</v>
          </cell>
          <cell r="D203" t="str">
            <v>3.5.1</v>
          </cell>
        </row>
        <row r="204">
          <cell r="A204" t="str">
            <v>CH648 - Ipswich South SN</v>
          </cell>
          <cell r="B204" t="str">
            <v>Pay &amp; Expenditure</v>
          </cell>
          <cell r="C204">
            <v>119781</v>
          </cell>
          <cell r="D204" t="str">
            <v>3.5.1</v>
          </cell>
        </row>
        <row r="205">
          <cell r="A205" t="str">
            <v>CH649 - Ipswich West SN</v>
          </cell>
          <cell r="B205" t="str">
            <v>Pay &amp; Expenditure</v>
          </cell>
          <cell r="C205">
            <v>126084</v>
          </cell>
          <cell r="D205" t="str">
            <v>3.5.1</v>
          </cell>
        </row>
        <row r="206">
          <cell r="A206" t="str">
            <v>CH650 - Bury SN</v>
          </cell>
          <cell r="B206" t="str">
            <v>Pay &amp; Expenditure</v>
          </cell>
          <cell r="C206">
            <v>102482</v>
          </cell>
          <cell r="D206" t="str">
            <v>3.5.1</v>
          </cell>
        </row>
        <row r="207">
          <cell r="A207" t="str">
            <v>CH651 - Haverhill SN</v>
          </cell>
          <cell r="B207" t="str">
            <v>Pay &amp; Expenditure</v>
          </cell>
          <cell r="C207">
            <v>97812</v>
          </cell>
          <cell r="D207" t="str">
            <v>3.5.1</v>
          </cell>
        </row>
        <row r="208">
          <cell r="A208" t="str">
            <v>CH652 - Thurston SN</v>
          </cell>
          <cell r="B208" t="str">
            <v>Pay &amp; Expenditure</v>
          </cell>
          <cell r="C208">
            <v>70771</v>
          </cell>
          <cell r="D208" t="str">
            <v>3.5.1</v>
          </cell>
        </row>
        <row r="209">
          <cell r="A209" t="str">
            <v>CH653 - Sudbury SN</v>
          </cell>
          <cell r="B209" t="str">
            <v>Pay &amp; Expenditure</v>
          </cell>
          <cell r="C209">
            <v>91862</v>
          </cell>
          <cell r="D209" t="str">
            <v>3.5.1</v>
          </cell>
        </row>
        <row r="210">
          <cell r="A210" t="str">
            <v>CH654 - Forest Heath SN</v>
          </cell>
          <cell r="B210" t="str">
            <v>Pay &amp; Expenditure</v>
          </cell>
          <cell r="C210">
            <v>153237</v>
          </cell>
          <cell r="D210" t="str">
            <v>3.5.1</v>
          </cell>
        </row>
        <row r="211">
          <cell r="A211" t="str">
            <v>CH655 - Special Schools</v>
          </cell>
          <cell r="B211" t="str">
            <v>Pay &amp; Expenditure</v>
          </cell>
          <cell r="C211">
            <v>143666</v>
          </cell>
          <cell r="D211" t="str">
            <v>3.5.1</v>
          </cell>
        </row>
        <row r="212">
          <cell r="A212" t="str">
            <v>CH670 - Enuresis</v>
          </cell>
          <cell r="B212" t="str">
            <v>Pay &amp; Expenditure</v>
          </cell>
          <cell r="C212">
            <v>42295</v>
          </cell>
          <cell r="D212" t="str">
            <v>3.5.1</v>
          </cell>
        </row>
        <row r="213">
          <cell r="A213" t="str">
            <v>CH671 - HPV</v>
          </cell>
          <cell r="B213" t="str">
            <v>Pay &amp; Expenditure</v>
          </cell>
          <cell r="C213">
            <v>176122</v>
          </cell>
          <cell r="D213" t="str">
            <v>3.5.1</v>
          </cell>
        </row>
        <row r="214">
          <cell r="A214" t="str">
            <v>CH672 - LD Paediatric Nursing - East</v>
          </cell>
          <cell r="B214" t="str">
            <v>Pay &amp; Expenditure</v>
          </cell>
          <cell r="C214">
            <v>116505</v>
          </cell>
          <cell r="D214" t="str">
            <v>3.5.1</v>
          </cell>
        </row>
        <row r="215">
          <cell r="A215" t="str">
            <v>CH673 - LD Paediatric Nursing - West</v>
          </cell>
          <cell r="B215" t="str">
            <v>Pay &amp; Expenditure</v>
          </cell>
          <cell r="C215">
            <v>39529</v>
          </cell>
          <cell r="D215" t="str">
            <v>3.5.1</v>
          </cell>
        </row>
        <row r="216">
          <cell r="A216" t="str">
            <v>CH674 - Portage</v>
          </cell>
          <cell r="B216" t="str">
            <v>Pay &amp; Expenditure</v>
          </cell>
          <cell r="C216">
            <v>36500</v>
          </cell>
          <cell r="D216" t="str">
            <v>3.5.1</v>
          </cell>
        </row>
        <row r="217">
          <cell r="A217" t="str">
            <v>CH675 - Looked After Children</v>
          </cell>
          <cell r="B217" t="str">
            <v>Pay &amp; Expenditure</v>
          </cell>
          <cell r="C217">
            <v>100265</v>
          </cell>
          <cell r="D217" t="str">
            <v>3.5.1</v>
          </cell>
        </row>
        <row r="218">
          <cell r="A218" t="str">
            <v>CH676 - Safeguarding</v>
          </cell>
          <cell r="B218" t="str">
            <v>Pay &amp; Expenditure</v>
          </cell>
          <cell r="C218">
            <v>254274</v>
          </cell>
          <cell r="D218" t="str">
            <v>3.5.1</v>
          </cell>
        </row>
        <row r="219">
          <cell r="A219" t="str">
            <v>CK766 - Contingency SEN Audit</v>
          </cell>
          <cell r="B219" t="str">
            <v>Pay &amp; Expenditure</v>
          </cell>
          <cell r="C219">
            <v>100088</v>
          </cell>
          <cell r="D219" t="str">
            <v>2.1.2</v>
          </cell>
        </row>
        <row r="220">
          <cell r="A220" t="str">
            <v>CK771 - Looked After Children service</v>
          </cell>
          <cell r="B220" t="str">
            <v>Pay &amp; Expenditure</v>
          </cell>
          <cell r="C220">
            <v>236927</v>
          </cell>
          <cell r="D220" t="str">
            <v>3.1.8</v>
          </cell>
        </row>
        <row r="221">
          <cell r="A221" t="str">
            <v>CK772 - Looked After Childrens Service (North)</v>
          </cell>
          <cell r="B221" t="str">
            <v>Pay &amp; Expenditure</v>
          </cell>
          <cell r="C221">
            <v>13090</v>
          </cell>
          <cell r="D221" t="str">
            <v>3.1.8</v>
          </cell>
        </row>
        <row r="222">
          <cell r="A222" t="str">
            <v>CK773 - Looked After Childrens Service (South)</v>
          </cell>
          <cell r="B222" t="str">
            <v>Pay &amp; Expenditure</v>
          </cell>
          <cell r="C222">
            <v>13990</v>
          </cell>
          <cell r="D222" t="str">
            <v>3.1.8</v>
          </cell>
        </row>
        <row r="223">
          <cell r="A223" t="str">
            <v>CK774 - Looked After Childrens Service (West)</v>
          </cell>
          <cell r="B223" t="str">
            <v>Pay &amp; Expenditure</v>
          </cell>
          <cell r="C223">
            <v>16090</v>
          </cell>
          <cell r="D223" t="str">
            <v>3.1.8</v>
          </cell>
        </row>
        <row r="224">
          <cell r="A224" t="str">
            <v>CK775 - Looked After Childrens Service (County)</v>
          </cell>
          <cell r="B224" t="str">
            <v>Pay &amp; Expenditure</v>
          </cell>
          <cell r="C224">
            <v>33670</v>
          </cell>
          <cell r="D224" t="str">
            <v>3.1.8</v>
          </cell>
        </row>
        <row r="225">
          <cell r="A225" t="str">
            <v>CO775 - Targetted Mental Health in School</v>
          </cell>
          <cell r="B225" t="str">
            <v>Income</v>
          </cell>
          <cell r="C225">
            <v>-54000</v>
          </cell>
          <cell r="D225" t="str">
            <v>3.5.2</v>
          </cell>
        </row>
        <row r="226">
          <cell r="A226" t="str">
            <v>CO775 - Targetted Mental Health in School</v>
          </cell>
          <cell r="B226" t="str">
            <v>Pay &amp; Expenditure</v>
          </cell>
          <cell r="C226">
            <v>155830</v>
          </cell>
          <cell r="D226" t="str">
            <v>3.5.2</v>
          </cell>
        </row>
        <row r="227">
          <cell r="A227" t="str">
            <v>DA001 - Children &amp; Young People Directorate</v>
          </cell>
          <cell r="B227" t="str">
            <v>Pay &amp; Expenditure</v>
          </cell>
          <cell r="C227">
            <v>529902</v>
          </cell>
          <cell r="D227" t="str">
            <v>3.3.2</v>
          </cell>
        </row>
        <row r="228">
          <cell r="A228" t="str">
            <v>DB007 - Suffolk Anglia Ruskin University</v>
          </cell>
          <cell r="B228" t="str">
            <v>Income</v>
          </cell>
          <cell r="C228">
            <v>-323000</v>
          </cell>
          <cell r="D228" t="str">
            <v>3.3.2</v>
          </cell>
        </row>
        <row r="229">
          <cell r="A229" t="str">
            <v>DB007 - Suffolk Anglia Ruskin University</v>
          </cell>
          <cell r="B229" t="str">
            <v>Pay &amp; Expenditure</v>
          </cell>
          <cell r="C229">
            <v>323000</v>
          </cell>
          <cell r="D229" t="str">
            <v>3.3.2</v>
          </cell>
        </row>
        <row r="230">
          <cell r="A230" t="str">
            <v>DB023 - Workforce Development Management</v>
          </cell>
          <cell r="B230" t="str">
            <v>Income</v>
          </cell>
          <cell r="C230">
            <v>-368</v>
          </cell>
          <cell r="D230" t="str">
            <v>3.3.2</v>
          </cell>
        </row>
        <row r="231">
          <cell r="A231" t="str">
            <v>DB023 - Workforce Development Management</v>
          </cell>
          <cell r="B231" t="str">
            <v>Pay &amp; Expenditure</v>
          </cell>
          <cell r="C231">
            <v>679528</v>
          </cell>
          <cell r="D231" t="str">
            <v>3.3.2</v>
          </cell>
        </row>
        <row r="232">
          <cell r="A232" t="str">
            <v>DB030 - NVQ Child Care</v>
          </cell>
          <cell r="B232" t="str">
            <v>Pay &amp; Expenditure</v>
          </cell>
          <cell r="C232">
            <v>41200</v>
          </cell>
          <cell r="D232" t="str">
            <v>3.3.2</v>
          </cell>
        </row>
        <row r="233">
          <cell r="A233" t="str">
            <v>DB033 - Children Act</v>
          </cell>
          <cell r="B233" t="str">
            <v>Income</v>
          </cell>
          <cell r="C233">
            <v>-123750</v>
          </cell>
          <cell r="D233" t="str">
            <v>3.3.2</v>
          </cell>
        </row>
        <row r="234">
          <cell r="A234" t="str">
            <v>DB033 - Children Act</v>
          </cell>
          <cell r="B234" t="str">
            <v>Pay &amp; Expenditure</v>
          </cell>
          <cell r="C234">
            <v>188750</v>
          </cell>
          <cell r="D234" t="str">
            <v>3.3.2</v>
          </cell>
        </row>
        <row r="235">
          <cell r="A235" t="str">
            <v>DB034 - Child Care Post Qualifying</v>
          </cell>
          <cell r="B235" t="str">
            <v>Pay &amp; Expenditure</v>
          </cell>
          <cell r="C235">
            <v>113380</v>
          </cell>
          <cell r="D235" t="str">
            <v>3.3.2</v>
          </cell>
        </row>
        <row r="236">
          <cell r="A236" t="str">
            <v>DB035 - Foster Carer Training</v>
          </cell>
          <cell r="B236" t="str">
            <v>Pay &amp; Expenditure</v>
          </cell>
          <cell r="C236">
            <v>27520</v>
          </cell>
          <cell r="D236" t="str">
            <v>3.3.2</v>
          </cell>
        </row>
        <row r="237">
          <cell r="A237" t="str">
            <v>DB037 - Social Work Training</v>
          </cell>
          <cell r="B237" t="str">
            <v>Pay &amp; Expenditure</v>
          </cell>
          <cell r="C237">
            <v>74910</v>
          </cell>
          <cell r="D237" t="str">
            <v>3.3.2</v>
          </cell>
        </row>
        <row r="238">
          <cell r="A238" t="str">
            <v>DB047 - Core Training Programme</v>
          </cell>
          <cell r="B238" t="str">
            <v>Income</v>
          </cell>
          <cell r="C238">
            <v>-44448</v>
          </cell>
          <cell r="D238" t="str">
            <v>3.3.2</v>
          </cell>
        </row>
        <row r="239">
          <cell r="A239" t="str">
            <v>DB047 - Core Training Programme</v>
          </cell>
          <cell r="B239" t="str">
            <v>Pay &amp; Expenditure</v>
          </cell>
          <cell r="C239">
            <v>188868</v>
          </cell>
          <cell r="D239" t="str">
            <v>3.3.2</v>
          </cell>
        </row>
        <row r="240">
          <cell r="A240" t="str">
            <v>DB048 - Early Years &amp; Childcare and Children's Centres Qualifications</v>
          </cell>
          <cell r="B240" t="str">
            <v>Pay &amp; Expenditure</v>
          </cell>
          <cell r="C240">
            <v>208320</v>
          </cell>
          <cell r="D240" t="str">
            <v>3.3.2</v>
          </cell>
        </row>
        <row r="241">
          <cell r="A241" t="str">
            <v>DB049 - Early Years &amp; Childcare CPD</v>
          </cell>
          <cell r="B241" t="str">
            <v>Pay &amp; Expenditure</v>
          </cell>
          <cell r="C241">
            <v>315521</v>
          </cell>
          <cell r="D241" t="str">
            <v>3.3.2</v>
          </cell>
        </row>
        <row r="242">
          <cell r="A242" t="str">
            <v>DE007 - Government Grant Income</v>
          </cell>
          <cell r="B242" t="str">
            <v>Income</v>
          </cell>
          <cell r="C242">
            <v>-853086</v>
          </cell>
          <cell r="D242" t="str">
            <v>Exclude</v>
          </cell>
        </row>
        <row r="243">
          <cell r="A243" t="str">
            <v>DE021 - Troubled Families Grant Income</v>
          </cell>
          <cell r="B243" t="str">
            <v>Income</v>
          </cell>
          <cell r="C243">
            <v>-1581000</v>
          </cell>
          <cell r="D243" t="str">
            <v>Exclude</v>
          </cell>
        </row>
        <row r="244">
          <cell r="A244" t="str">
            <v>DE022 - LASPO Grant Income</v>
          </cell>
          <cell r="B244" t="str">
            <v>Pay &amp; Expenditure</v>
          </cell>
          <cell r="C244">
            <v>-97590</v>
          </cell>
          <cell r="D244" t="str">
            <v>Exclude</v>
          </cell>
        </row>
        <row r="245">
          <cell r="A245" t="str">
            <v>DF002 - Redundancies / Premature Retir</v>
          </cell>
          <cell r="B245" t="str">
            <v>Pay &amp; Expenditure</v>
          </cell>
          <cell r="C245">
            <v>238884</v>
          </cell>
          <cell r="D245" t="str">
            <v>2.0.7</v>
          </cell>
        </row>
        <row r="246">
          <cell r="A246" t="str">
            <v>DF003 - Criminal Records Bureau Charge</v>
          </cell>
          <cell r="B246" t="str">
            <v>Pay &amp; Expenditure</v>
          </cell>
          <cell r="C246">
            <v>149910</v>
          </cell>
          <cell r="D246" t="str">
            <v>2.0.6</v>
          </cell>
        </row>
        <row r="247">
          <cell r="A247" t="str">
            <v>DF007 - Dismissal/Prem Ret: Pre 1st Ap</v>
          </cell>
          <cell r="B247" t="str">
            <v>Pay &amp; Expenditure</v>
          </cell>
          <cell r="C247">
            <v>806470</v>
          </cell>
          <cell r="D247" t="str">
            <v>2.2.3</v>
          </cell>
        </row>
        <row r="248">
          <cell r="A248" t="str">
            <v>DF009 - Post April 1999</v>
          </cell>
          <cell r="B248" t="str">
            <v>Pay &amp; Expenditure</v>
          </cell>
          <cell r="C248">
            <v>446590</v>
          </cell>
          <cell r="D248" t="str">
            <v>2.2.3</v>
          </cell>
        </row>
        <row r="249">
          <cell r="A249" t="str">
            <v>DF010 - Structural Repairs &amp; Maintenan</v>
          </cell>
          <cell r="B249" t="str">
            <v>Pay &amp; Expenditure</v>
          </cell>
          <cell r="C249">
            <v>15610</v>
          </cell>
          <cell r="D249" t="str">
            <v>2.0.5</v>
          </cell>
        </row>
        <row r="250">
          <cell r="A250" t="str">
            <v>DF022 - School Admissions / Supply of</v>
          </cell>
          <cell r="B250" t="str">
            <v>Income</v>
          </cell>
          <cell r="C250">
            <v>-4750</v>
          </cell>
          <cell r="D250" t="str">
            <v>2.0.6</v>
          </cell>
        </row>
        <row r="251">
          <cell r="A251" t="str">
            <v>DF022 - School Admissions / Supply of</v>
          </cell>
          <cell r="B251" t="str">
            <v>Pay &amp; Expenditure</v>
          </cell>
          <cell r="C251">
            <v>200</v>
          </cell>
          <cell r="D251" t="str">
            <v>2.0.6</v>
          </cell>
        </row>
        <row r="252">
          <cell r="A252" t="str">
            <v>DF202 - ICT - Business Development</v>
          </cell>
          <cell r="B252" t="str">
            <v>Income</v>
          </cell>
          <cell r="C252">
            <v>-560400</v>
          </cell>
          <cell r="D252" t="str">
            <v>2.0.6</v>
          </cell>
        </row>
        <row r="253">
          <cell r="A253" t="str">
            <v>DF202 - ICT - Business Development</v>
          </cell>
          <cell r="B253" t="str">
            <v>Pay &amp; Expenditure</v>
          </cell>
          <cell r="C253">
            <v>262410</v>
          </cell>
          <cell r="D253" t="str">
            <v>2.0.6</v>
          </cell>
        </row>
        <row r="254">
          <cell r="A254" t="str">
            <v>DF203 - Personnel</v>
          </cell>
          <cell r="B254" t="str">
            <v>Pay &amp; Expenditure</v>
          </cell>
          <cell r="C254">
            <v>45940</v>
          </cell>
          <cell r="D254" t="str">
            <v>2.0.6</v>
          </cell>
        </row>
        <row r="255">
          <cell r="A255" t="str">
            <v>DF204 - Institutional Support : Genera</v>
          </cell>
          <cell r="B255" t="str">
            <v>Income</v>
          </cell>
          <cell r="C255">
            <v>-3464021</v>
          </cell>
          <cell r="D255" t="str">
            <v>2.0.6</v>
          </cell>
        </row>
        <row r="256">
          <cell r="A256" t="str">
            <v>DF204 - Institutional Support : Genera</v>
          </cell>
          <cell r="B256" t="str">
            <v>Pay &amp; Expenditure</v>
          </cell>
          <cell r="C256">
            <v>876700</v>
          </cell>
          <cell r="D256" t="str">
            <v>2.0.6</v>
          </cell>
        </row>
        <row r="257">
          <cell r="A257" t="str">
            <v>DF402 - Corporate Overheads</v>
          </cell>
          <cell r="B257" t="str">
            <v>Pay &amp; Expenditure</v>
          </cell>
          <cell r="C257">
            <v>604</v>
          </cell>
          <cell r="D257" t="str">
            <v>2.0.6</v>
          </cell>
        </row>
        <row r="258">
          <cell r="A258" t="str">
            <v>DF602 - Overheads HQ Resources</v>
          </cell>
          <cell r="B258" t="str">
            <v>Pay &amp; Expenditure</v>
          </cell>
          <cell r="C258">
            <v>2293560</v>
          </cell>
          <cell r="D258" t="str">
            <v>2.0.6</v>
          </cell>
        </row>
        <row r="259">
          <cell r="A259" t="str">
            <v>DF604 - CYP Overheads</v>
          </cell>
          <cell r="B259" t="str">
            <v>Pay &amp; Expenditure</v>
          </cell>
          <cell r="C259">
            <v>325508</v>
          </cell>
          <cell r="D259" t="str">
            <v>2.0.6</v>
          </cell>
        </row>
        <row r="260">
          <cell r="A260" t="str">
            <v>DG002 - Area 1 - Residential</v>
          </cell>
          <cell r="B260" t="str">
            <v>Pay &amp; Expenditure</v>
          </cell>
          <cell r="C260">
            <v>1127583</v>
          </cell>
          <cell r="D260" t="str">
            <v>Apportion See PP Tab</v>
          </cell>
        </row>
        <row r="261">
          <cell r="A261" t="str">
            <v>DG003 - Area 2 - Residential</v>
          </cell>
          <cell r="B261" t="str">
            <v>Pay &amp; Expenditure</v>
          </cell>
          <cell r="C261">
            <v>1092101</v>
          </cell>
          <cell r="D261" t="str">
            <v>Apportion See PP Tab</v>
          </cell>
        </row>
        <row r="262">
          <cell r="A262" t="str">
            <v>DG004 - Area 3 - Residential</v>
          </cell>
          <cell r="B262" t="str">
            <v>Pay &amp; Expenditure</v>
          </cell>
          <cell r="C262">
            <v>1271602</v>
          </cell>
          <cell r="D262" t="str">
            <v>Apportion See PP Tab</v>
          </cell>
        </row>
        <row r="263">
          <cell r="A263" t="str">
            <v>DG005 - Area 4 - Residential</v>
          </cell>
          <cell r="B263" t="str">
            <v>Pay &amp; Expenditure</v>
          </cell>
          <cell r="C263">
            <v>1902842</v>
          </cell>
          <cell r="D263" t="str">
            <v>Apportion See PP Tab</v>
          </cell>
        </row>
        <row r="264">
          <cell r="A264" t="str">
            <v>DG006 - Area 5 - Residential</v>
          </cell>
          <cell r="B264" t="str">
            <v>Pay &amp; Expenditure</v>
          </cell>
          <cell r="C264">
            <v>1300842</v>
          </cell>
          <cell r="D264" t="str">
            <v>Apportion See PP Tab</v>
          </cell>
        </row>
        <row r="265">
          <cell r="A265" t="str">
            <v>DG007 - Area 6 - Residential</v>
          </cell>
          <cell r="B265" t="str">
            <v>Pay &amp; Expenditure</v>
          </cell>
          <cell r="C265">
            <v>2054702</v>
          </cell>
          <cell r="D265" t="str">
            <v>Apportion See PP Tab</v>
          </cell>
        </row>
        <row r="266">
          <cell r="A266" t="str">
            <v>DG008 - DCT West - Residential</v>
          </cell>
          <cell r="B266" t="str">
            <v>Pay &amp; Expenditure</v>
          </cell>
          <cell r="C266">
            <v>618365</v>
          </cell>
          <cell r="D266" t="str">
            <v>Apportion See PP Tab</v>
          </cell>
        </row>
        <row r="267">
          <cell r="A267" t="str">
            <v>DG009 - DCT North Coastal - Residential</v>
          </cell>
          <cell r="B267" t="str">
            <v>Pay &amp; Expenditure</v>
          </cell>
          <cell r="C267">
            <v>189438</v>
          </cell>
          <cell r="D267" t="str">
            <v>Apportion See PP Tab</v>
          </cell>
        </row>
        <row r="268">
          <cell r="A268" t="str">
            <v>DG010 - DCT Central South - Residential</v>
          </cell>
          <cell r="B268" t="str">
            <v>Pay &amp; Expenditure</v>
          </cell>
          <cell r="C268">
            <v>217324</v>
          </cell>
          <cell r="D268" t="str">
            <v>Apportion See PP Tab</v>
          </cell>
        </row>
        <row r="269">
          <cell r="A269" t="str">
            <v>DH001 - Pre Adoption</v>
          </cell>
          <cell r="B269" t="str">
            <v>Pay &amp; Expenditure</v>
          </cell>
          <cell r="C269">
            <v>455080</v>
          </cell>
          <cell r="D269" t="str">
            <v>3.1.3</v>
          </cell>
        </row>
        <row r="270">
          <cell r="A270" t="str">
            <v>DH002 - Adoption Panel</v>
          </cell>
          <cell r="B270" t="str">
            <v>Pay &amp; Expenditure</v>
          </cell>
          <cell r="C270">
            <v>107142</v>
          </cell>
          <cell r="D270" t="str">
            <v>3.1.3</v>
          </cell>
        </row>
        <row r="271">
          <cell r="A271" t="str">
            <v>DH003 - Central:Adoption</v>
          </cell>
          <cell r="B271" t="str">
            <v>Pay &amp; Expenditure</v>
          </cell>
          <cell r="C271">
            <v>1075966</v>
          </cell>
          <cell r="D271" t="str">
            <v>3.1.3</v>
          </cell>
        </row>
        <row r="272">
          <cell r="A272" t="str">
            <v>DH004 - Sep Parent Adoption</v>
          </cell>
          <cell r="B272" t="str">
            <v>Pay &amp; Expenditure</v>
          </cell>
          <cell r="C272">
            <v>19160</v>
          </cell>
          <cell r="D272" t="str">
            <v>3.1.3</v>
          </cell>
        </row>
        <row r="273">
          <cell r="A273" t="str">
            <v>DH005 - Inter Country Adoption</v>
          </cell>
          <cell r="B273" t="str">
            <v>Pay &amp; Expenditure</v>
          </cell>
          <cell r="C273">
            <v>5330</v>
          </cell>
          <cell r="D273" t="str">
            <v>3.1.3</v>
          </cell>
        </row>
        <row r="274">
          <cell r="A274" t="str">
            <v>DH008 - Adoption Support</v>
          </cell>
          <cell r="B274" t="str">
            <v>Pay &amp; Expenditure</v>
          </cell>
          <cell r="C274">
            <v>371371</v>
          </cell>
          <cell r="D274" t="str">
            <v>3.1.3</v>
          </cell>
        </row>
        <row r="275">
          <cell r="A275" t="str">
            <v>DH009 - Family Finding</v>
          </cell>
          <cell r="B275" t="str">
            <v>Pay &amp; Expenditure</v>
          </cell>
          <cell r="C275">
            <v>386954</v>
          </cell>
          <cell r="D275" t="str">
            <v>3.1.3</v>
          </cell>
        </row>
        <row r="276">
          <cell r="A276" t="str">
            <v>DI001 - Central:Grants:Children &amp; Family</v>
          </cell>
          <cell r="B276" t="str">
            <v>Pay &amp; Expenditure</v>
          </cell>
          <cell r="C276">
            <v>869243</v>
          </cell>
          <cell r="D276" t="str">
            <v>3.4.4</v>
          </cell>
        </row>
        <row r="277">
          <cell r="A277" t="str">
            <v>DJ001 - Martlesham Project</v>
          </cell>
          <cell r="B277" t="str">
            <v>Pay &amp; Expenditure</v>
          </cell>
          <cell r="C277">
            <v>42107</v>
          </cell>
          <cell r="D277" t="str">
            <v>3.1.1</v>
          </cell>
        </row>
        <row r="278">
          <cell r="A278" t="str">
            <v>DJ003 - Lowestoft Children's Home</v>
          </cell>
          <cell r="B278" t="str">
            <v>Pay &amp; Expenditure</v>
          </cell>
          <cell r="C278">
            <v>498198</v>
          </cell>
          <cell r="D278" t="str">
            <v>3.1.1</v>
          </cell>
        </row>
        <row r="279">
          <cell r="A279" t="str">
            <v>DJ004 - Grange Road Children's Home</v>
          </cell>
          <cell r="B279" t="str">
            <v>Pay &amp; Expenditure</v>
          </cell>
          <cell r="C279">
            <v>491775</v>
          </cell>
          <cell r="D279" t="str">
            <v>3.1.1</v>
          </cell>
        </row>
        <row r="280">
          <cell r="A280" t="str">
            <v>DJ005 - Woodmans Place</v>
          </cell>
          <cell r="B280" t="str">
            <v>Pay &amp; Expenditure</v>
          </cell>
          <cell r="C280">
            <v>482248</v>
          </cell>
          <cell r="D280" t="str">
            <v>3.1.1</v>
          </cell>
        </row>
        <row r="281">
          <cell r="A281" t="str">
            <v>DJ006 - Hospital Road Children's Home</v>
          </cell>
          <cell r="B281" t="str">
            <v>Pay &amp; Expenditure</v>
          </cell>
          <cell r="C281">
            <v>501063</v>
          </cell>
          <cell r="D281" t="str">
            <v>3.1.1</v>
          </cell>
        </row>
        <row r="282">
          <cell r="A282" t="str">
            <v>DJ007 - Redwood Lodge Children's Home</v>
          </cell>
          <cell r="B282" t="str">
            <v>Pay &amp; Expenditure</v>
          </cell>
          <cell r="C282">
            <v>464489</v>
          </cell>
          <cell r="D282" t="str">
            <v>3.1.1</v>
          </cell>
        </row>
        <row r="283">
          <cell r="A283" t="str">
            <v>DJ008 - Central:Child Resource Centres</v>
          </cell>
          <cell r="B283" t="str">
            <v>Pay &amp; Expenditure</v>
          </cell>
          <cell r="C283">
            <v>187218</v>
          </cell>
          <cell r="D283" t="str">
            <v>3.1.1</v>
          </cell>
        </row>
        <row r="284">
          <cell r="A284" t="str">
            <v>DJ009 - CHOOHSS</v>
          </cell>
          <cell r="B284" t="str">
            <v>Pay &amp; Expenditure</v>
          </cell>
          <cell r="C284">
            <v>56729</v>
          </cell>
          <cell r="D284" t="str">
            <v>3.1.1</v>
          </cell>
        </row>
        <row r="285">
          <cell r="A285" t="str">
            <v>DK001 - LAC Health Cont.</v>
          </cell>
          <cell r="B285" t="str">
            <v>Pay &amp; Expenditure</v>
          </cell>
          <cell r="C285">
            <v>52430</v>
          </cell>
          <cell r="D285" t="str">
            <v>3.1.5</v>
          </cell>
        </row>
        <row r="286">
          <cell r="A286" t="str">
            <v>DK003 - Corporate Parenting Management</v>
          </cell>
          <cell r="B286" t="str">
            <v>Pay &amp; Expenditure</v>
          </cell>
          <cell r="C286">
            <v>327003</v>
          </cell>
          <cell r="D286" t="str">
            <v>3.3.1</v>
          </cell>
        </row>
        <row r="287">
          <cell r="A287" t="str">
            <v>DK004 - Central:Comm Place:Leaving Care</v>
          </cell>
          <cell r="B287" t="str">
            <v>Pay &amp; Expenditure</v>
          </cell>
          <cell r="C287">
            <v>551550</v>
          </cell>
          <cell r="D287" t="str">
            <v>3.1.9</v>
          </cell>
        </row>
        <row r="288">
          <cell r="A288" t="str">
            <v>DK005 - Catch 22</v>
          </cell>
          <cell r="B288" t="str">
            <v>Pay &amp; Expenditure</v>
          </cell>
          <cell r="C288">
            <v>1066000</v>
          </cell>
          <cell r="D288" t="str">
            <v>3.1.9</v>
          </cell>
        </row>
        <row r="289">
          <cell r="A289" t="str">
            <v>DK006 - Leaving Care UASC 18+Â </v>
          </cell>
          <cell r="B289" t="str">
            <v>Pay &amp; Expenditure</v>
          </cell>
          <cell r="C289">
            <v>50000</v>
          </cell>
          <cell r="D289" t="str">
            <v>3.1.10</v>
          </cell>
        </row>
        <row r="290">
          <cell r="A290" t="str">
            <v>DK102 - Intensive Evidence Based Programme</v>
          </cell>
          <cell r="B290" t="str">
            <v>Income</v>
          </cell>
          <cell r="C290">
            <v>-200000</v>
          </cell>
          <cell r="D290" t="str">
            <v>3.4.4</v>
          </cell>
        </row>
        <row r="291">
          <cell r="A291" t="str">
            <v>DK102 - Intensive Evidence Based Programme</v>
          </cell>
          <cell r="B291" t="str">
            <v>Pay &amp; Expenditure</v>
          </cell>
          <cell r="C291">
            <v>200000</v>
          </cell>
          <cell r="D291" t="str">
            <v>3.4.4</v>
          </cell>
        </row>
        <row r="292">
          <cell r="A292" t="str">
            <v>DL013 - Leeway Domestic Abuse Serivce</v>
          </cell>
          <cell r="B292" t="str">
            <v>Pay &amp; Expenditure</v>
          </cell>
          <cell r="C292">
            <v>271645</v>
          </cell>
          <cell r="D292" t="str">
            <v>3.4.4</v>
          </cell>
        </row>
        <row r="293">
          <cell r="A293" t="str">
            <v>DL105 - Childrens Fund-Ongoing costs</v>
          </cell>
          <cell r="B293" t="str">
            <v>Pay &amp; Expenditure</v>
          </cell>
          <cell r="C293">
            <v>285138</v>
          </cell>
          <cell r="D293" t="str">
            <v>3.4.4</v>
          </cell>
        </row>
        <row r="294">
          <cell r="A294" t="str">
            <v>DL301 - Asylum Seekers - Southern C&amp;F</v>
          </cell>
          <cell r="B294" t="str">
            <v>Income</v>
          </cell>
          <cell r="C294">
            <v>-800000</v>
          </cell>
          <cell r="D294" t="str">
            <v>3.1.10</v>
          </cell>
        </row>
        <row r="295">
          <cell r="A295" t="str">
            <v>DL301 - Asylum Seekers - Southern C&amp;F</v>
          </cell>
          <cell r="B295" t="str">
            <v>Pay &amp; Expenditure</v>
          </cell>
          <cell r="C295">
            <v>800000</v>
          </cell>
          <cell r="D295" t="str">
            <v>3.1.10</v>
          </cell>
        </row>
        <row r="296">
          <cell r="A296" t="str">
            <v>DL304 - Central:Legal Fees</v>
          </cell>
          <cell r="B296" t="str">
            <v>Pay &amp; Expenditure</v>
          </cell>
          <cell r="C296">
            <v>1152950</v>
          </cell>
          <cell r="D296" t="str">
            <v>3.3.1</v>
          </cell>
        </row>
        <row r="297">
          <cell r="A297" t="str">
            <v>DL305 - Children &amp; Families Management</v>
          </cell>
          <cell r="B297" t="str">
            <v>Pay &amp; Expenditure</v>
          </cell>
          <cell r="C297">
            <v>770583</v>
          </cell>
          <cell r="D297" t="str">
            <v>3.3.1</v>
          </cell>
        </row>
        <row r="298">
          <cell r="A298" t="str">
            <v>DL306 - CYP Central BS</v>
          </cell>
          <cell r="B298" t="str">
            <v>Pay &amp; Expenditure</v>
          </cell>
          <cell r="C298">
            <v>248716</v>
          </cell>
          <cell r="D298" t="str">
            <v>3.3.1</v>
          </cell>
        </row>
        <row r="299">
          <cell r="A299" t="str">
            <v>DL307 - Financial Inclusion</v>
          </cell>
          <cell r="B299" t="str">
            <v>Pay &amp; Expenditure</v>
          </cell>
          <cell r="C299">
            <v>100044</v>
          </cell>
          <cell r="D299" t="str">
            <v>3.4.4</v>
          </cell>
        </row>
        <row r="300">
          <cell r="A300" t="str">
            <v>DL308 - Direct Payments Team</v>
          </cell>
          <cell r="B300" t="str">
            <v>Pay &amp; Expenditure</v>
          </cell>
          <cell r="C300">
            <v>61864</v>
          </cell>
          <cell r="D300" t="str">
            <v>3.4.1</v>
          </cell>
        </row>
        <row r="301">
          <cell r="A301" t="str">
            <v>DL310 - Children's Rights</v>
          </cell>
          <cell r="B301" t="str">
            <v>Pay &amp; Expenditure</v>
          </cell>
          <cell r="C301">
            <v>200492</v>
          </cell>
          <cell r="D301" t="str">
            <v>3.3.1</v>
          </cell>
        </row>
        <row r="302">
          <cell r="A302" t="str">
            <v>DL311 - Recruitment</v>
          </cell>
          <cell r="B302" t="str">
            <v>Pay &amp; Expenditure</v>
          </cell>
          <cell r="C302">
            <v>550044</v>
          </cell>
          <cell r="D302" t="str">
            <v>3.3.1</v>
          </cell>
        </row>
        <row r="303">
          <cell r="A303" t="str">
            <v>DL315 - New Operations Model</v>
          </cell>
          <cell r="B303" t="str">
            <v>Pay &amp; Expenditure</v>
          </cell>
          <cell r="C303">
            <v>50001</v>
          </cell>
          <cell r="D303" t="str">
            <v>3.3.1</v>
          </cell>
        </row>
        <row r="304">
          <cell r="A304" t="str">
            <v>DM001 - QA Looked After Children</v>
          </cell>
          <cell r="B304" t="str">
            <v>Pay &amp; Expenditure</v>
          </cell>
          <cell r="C304">
            <v>5000</v>
          </cell>
          <cell r="D304" t="str">
            <v>3.3.3</v>
          </cell>
        </row>
        <row r="305">
          <cell r="A305" t="str">
            <v>DM002 - Safeguarding Children Board</v>
          </cell>
          <cell r="B305" t="str">
            <v>Income</v>
          </cell>
          <cell r="C305">
            <v>-175800</v>
          </cell>
          <cell r="D305" t="str">
            <v>3.3.3</v>
          </cell>
        </row>
        <row r="306">
          <cell r="A306" t="str">
            <v>DM002 - Safeguarding Children Board</v>
          </cell>
          <cell r="B306" t="str">
            <v>Pay &amp; Expenditure</v>
          </cell>
          <cell r="C306">
            <v>228250</v>
          </cell>
          <cell r="D306" t="str">
            <v>3.3.3</v>
          </cell>
        </row>
        <row r="307">
          <cell r="A307" t="str">
            <v>DM004 - SCB General Training</v>
          </cell>
          <cell r="B307" t="str">
            <v>Pay &amp; Expenditure</v>
          </cell>
          <cell r="C307">
            <v>33289</v>
          </cell>
          <cell r="D307" t="str">
            <v>3.3.3</v>
          </cell>
        </row>
        <row r="308">
          <cell r="A308" t="str">
            <v>DM005 - Education Safeguarding Training</v>
          </cell>
          <cell r="B308" t="str">
            <v>Pay &amp; Expenditure</v>
          </cell>
          <cell r="C308">
            <v>56179</v>
          </cell>
          <cell r="D308" t="str">
            <v>3.3.1</v>
          </cell>
        </row>
        <row r="309">
          <cell r="A309" t="str">
            <v>DM008 - Safeguarding 1</v>
          </cell>
          <cell r="B309" t="str">
            <v>Pay &amp; Expenditure</v>
          </cell>
          <cell r="C309">
            <v>14670</v>
          </cell>
          <cell r="D309" t="str">
            <v>3.3.1</v>
          </cell>
        </row>
        <row r="310">
          <cell r="A310" t="str">
            <v>DM009 - Safeguarding 3</v>
          </cell>
          <cell r="B310" t="str">
            <v>Pay &amp; Expenditure</v>
          </cell>
          <cell r="C310">
            <v>7701</v>
          </cell>
          <cell r="D310" t="str">
            <v>3.3.1</v>
          </cell>
        </row>
        <row r="311">
          <cell r="A311" t="str">
            <v>DM010 - Safeguarding 4</v>
          </cell>
          <cell r="B311" t="str">
            <v>Pay &amp; Expenditure</v>
          </cell>
          <cell r="C311">
            <v>7340</v>
          </cell>
          <cell r="D311" t="str">
            <v>3.3.1</v>
          </cell>
        </row>
        <row r="312">
          <cell r="A312" t="str">
            <v>DM011 - Safeguarding 5</v>
          </cell>
          <cell r="B312" t="str">
            <v>Pay &amp; Expenditure</v>
          </cell>
          <cell r="C312">
            <v>6060</v>
          </cell>
          <cell r="D312" t="str">
            <v>3.3.1</v>
          </cell>
        </row>
        <row r="313">
          <cell r="A313" t="str">
            <v>DM012 - Integrated Children's System</v>
          </cell>
          <cell r="B313" t="str">
            <v>Pay &amp; Expenditure</v>
          </cell>
          <cell r="C313">
            <v>21238</v>
          </cell>
          <cell r="D313" t="str">
            <v>3.3.1</v>
          </cell>
        </row>
        <row r="314">
          <cell r="A314" t="str">
            <v>DM013 - Safeguarding Area 1</v>
          </cell>
          <cell r="B314" t="str">
            <v>Pay &amp; Expenditure</v>
          </cell>
          <cell r="C314">
            <v>290638</v>
          </cell>
          <cell r="D314" t="str">
            <v>3.3.1</v>
          </cell>
        </row>
        <row r="315">
          <cell r="A315" t="str">
            <v>DM015 - Safeguarding Area 3</v>
          </cell>
          <cell r="B315" t="str">
            <v>Pay &amp; Expenditure</v>
          </cell>
          <cell r="C315">
            <v>430809</v>
          </cell>
          <cell r="D315" t="str">
            <v>3.3.1</v>
          </cell>
        </row>
        <row r="316">
          <cell r="A316" t="str">
            <v>DM017 - Safeguarding Area 5</v>
          </cell>
          <cell r="B316" t="str">
            <v>Income</v>
          </cell>
          <cell r="C316">
            <v>-15910</v>
          </cell>
          <cell r="D316" t="str">
            <v>3.3.1</v>
          </cell>
        </row>
        <row r="317">
          <cell r="A317" t="str">
            <v>DM017 - Safeguarding Area 5</v>
          </cell>
          <cell r="B317" t="str">
            <v>Pay &amp; Expenditure</v>
          </cell>
          <cell r="C317">
            <v>477321</v>
          </cell>
          <cell r="D317" t="str">
            <v>3.3.1</v>
          </cell>
        </row>
        <row r="318">
          <cell r="A318" t="str">
            <v>DM018 - Safeguarding Area 6</v>
          </cell>
          <cell r="B318" t="str">
            <v>Pay &amp; Expenditure</v>
          </cell>
          <cell r="C318">
            <v>242561</v>
          </cell>
          <cell r="D318" t="str">
            <v>3.3.1</v>
          </cell>
        </row>
        <row r="319">
          <cell r="A319" t="str">
            <v>DO002 - Shakers Lane (Scope)</v>
          </cell>
          <cell r="B319" t="str">
            <v>Pay &amp; Expenditure</v>
          </cell>
          <cell r="C319">
            <v>96640</v>
          </cell>
          <cell r="D319" t="str">
            <v>3.1.6</v>
          </cell>
        </row>
        <row r="320">
          <cell r="A320" t="str">
            <v>DO007 - Ambleside</v>
          </cell>
          <cell r="B320" t="str">
            <v>Income</v>
          </cell>
          <cell r="C320">
            <v>-71750</v>
          </cell>
          <cell r="D320" t="str">
            <v>3.4.2</v>
          </cell>
        </row>
        <row r="321">
          <cell r="A321" t="str">
            <v>DO007 - Ambleside</v>
          </cell>
          <cell r="B321" t="str">
            <v>Pay &amp; Expenditure</v>
          </cell>
          <cell r="C321">
            <v>346230</v>
          </cell>
          <cell r="D321" t="str">
            <v>3.4.2</v>
          </cell>
        </row>
        <row r="322">
          <cell r="A322" t="str">
            <v>DO009 - Break Service SLA</v>
          </cell>
          <cell r="B322" t="str">
            <v>Pay &amp; Expenditure</v>
          </cell>
          <cell r="C322">
            <v>42330</v>
          </cell>
          <cell r="D322" t="str">
            <v>3.4.2</v>
          </cell>
        </row>
        <row r="323">
          <cell r="A323" t="str">
            <v>DO014 - Ace Advocacy</v>
          </cell>
          <cell r="B323" t="str">
            <v>Pay &amp; Expenditure</v>
          </cell>
          <cell r="C323">
            <v>87910</v>
          </cell>
          <cell r="D323" t="str">
            <v>3.4.2</v>
          </cell>
        </row>
        <row r="324">
          <cell r="A324" t="str">
            <v>DO016 - Young Carers Project</v>
          </cell>
          <cell r="B324" t="str">
            <v>Pay &amp; Expenditure</v>
          </cell>
          <cell r="C324">
            <v>466646</v>
          </cell>
          <cell r="D324" t="str">
            <v>3.5.2</v>
          </cell>
        </row>
        <row r="325">
          <cell r="A325" t="str">
            <v>DO017 - Wolves View</v>
          </cell>
          <cell r="B325" t="str">
            <v>Pay &amp; Expenditure</v>
          </cell>
          <cell r="C325">
            <v>183680</v>
          </cell>
          <cell r="D325" t="str">
            <v>3.2.1</v>
          </cell>
        </row>
        <row r="326">
          <cell r="A326" t="str">
            <v>DO027 - Aiming High Disabled Children</v>
          </cell>
          <cell r="B326" t="str">
            <v>Income</v>
          </cell>
          <cell r="C326">
            <v>-112000</v>
          </cell>
          <cell r="D326" t="str">
            <v>3.4.2</v>
          </cell>
        </row>
        <row r="327">
          <cell r="A327" t="str">
            <v>DO027 - Aiming High Disabled Children</v>
          </cell>
          <cell r="B327" t="str">
            <v>Pay &amp; Expenditure</v>
          </cell>
          <cell r="C327">
            <v>2162125</v>
          </cell>
          <cell r="D327" t="str">
            <v>3.4.2</v>
          </cell>
        </row>
        <row r="328">
          <cell r="A328" t="str">
            <v>DO028 - Equipment and Adaptations</v>
          </cell>
          <cell r="B328" t="str">
            <v>Pay &amp; Expenditure</v>
          </cell>
          <cell r="C328">
            <v>100000</v>
          </cell>
          <cell r="D328" t="str">
            <v>3.4.3</v>
          </cell>
        </row>
        <row r="329">
          <cell r="A329" t="str">
            <v>DO030 - Futures Team</v>
          </cell>
          <cell r="B329" t="str">
            <v>Pay &amp; Expenditure</v>
          </cell>
          <cell r="C329">
            <v>148959</v>
          </cell>
          <cell r="D329" t="str">
            <v>3.4.3</v>
          </cell>
        </row>
        <row r="330">
          <cell r="A330" t="str">
            <v>DO031 - Parent Partnership</v>
          </cell>
          <cell r="B330" t="str">
            <v>Pay &amp; Expenditure</v>
          </cell>
          <cell r="C330">
            <v>167975</v>
          </cell>
          <cell r="D330" t="str">
            <v>2.1.3</v>
          </cell>
        </row>
        <row r="331">
          <cell r="A331" t="str">
            <v>DO032 - County DCYP</v>
          </cell>
          <cell r="B331" t="str">
            <v>Pay &amp; Expenditure</v>
          </cell>
          <cell r="C331">
            <v>1583679</v>
          </cell>
          <cell r="D331" t="str">
            <v>3.4.3</v>
          </cell>
        </row>
        <row r="332">
          <cell r="A332" t="str">
            <v>DP002 - Premises/Development</v>
          </cell>
          <cell r="B332" t="str">
            <v>Pay &amp; Expenditure</v>
          </cell>
          <cell r="C332">
            <v>482981</v>
          </cell>
          <cell r="D332" t="str">
            <v>2.0.5</v>
          </cell>
        </row>
        <row r="333">
          <cell r="A333" t="str">
            <v>DP004 - Revenue Contribution to cost of Capital</v>
          </cell>
          <cell r="B333" t="str">
            <v>Pay &amp; Expenditure</v>
          </cell>
          <cell r="C333">
            <v>181000</v>
          </cell>
          <cell r="D333" t="str">
            <v>2.0.5</v>
          </cell>
        </row>
        <row r="334">
          <cell r="A334" t="str">
            <v>DR007 - Learning Difficulties Clubs</v>
          </cell>
          <cell r="B334" t="str">
            <v>Pay &amp; Expenditure</v>
          </cell>
          <cell r="C334">
            <v>2</v>
          </cell>
          <cell r="D334" t="str">
            <v>3.5.1</v>
          </cell>
        </row>
        <row r="335">
          <cell r="A335" t="str">
            <v>DR017 - My Place (Youth)</v>
          </cell>
          <cell r="B335" t="str">
            <v>Pay &amp; Expenditure</v>
          </cell>
          <cell r="C335">
            <v>161678</v>
          </cell>
          <cell r="D335" t="str">
            <v>3.5.1</v>
          </cell>
        </row>
        <row r="336">
          <cell r="A336" t="str">
            <v>DR351 - Felixstowe Ferry Residential Centre</v>
          </cell>
          <cell r="B336" t="str">
            <v>Income</v>
          </cell>
          <cell r="C336">
            <v>-6000</v>
          </cell>
          <cell r="D336" t="str">
            <v>3.5.2</v>
          </cell>
        </row>
        <row r="337">
          <cell r="A337" t="str">
            <v>DR351 - Felixstowe Ferry Residential Centre</v>
          </cell>
          <cell r="B337" t="str">
            <v>Pay &amp; Expenditure</v>
          </cell>
          <cell r="C337">
            <v>7495</v>
          </cell>
          <cell r="D337" t="str">
            <v>3.5.2</v>
          </cell>
        </row>
        <row r="338">
          <cell r="A338" t="str">
            <v>DR352 - Outdoor &amp; Residential Education</v>
          </cell>
          <cell r="B338" t="str">
            <v>Pay &amp; Expenditure</v>
          </cell>
          <cell r="C338">
            <v>52455</v>
          </cell>
          <cell r="D338" t="str">
            <v>3.5.2</v>
          </cell>
        </row>
        <row r="339">
          <cell r="A339" t="str">
            <v>DR353 - Water Sports</v>
          </cell>
          <cell r="B339" t="str">
            <v>Income</v>
          </cell>
          <cell r="C339">
            <v>-25000</v>
          </cell>
          <cell r="D339" t="str">
            <v>3.5.2</v>
          </cell>
        </row>
        <row r="340">
          <cell r="A340" t="str">
            <v>DR353 - Water Sports</v>
          </cell>
          <cell r="B340" t="str">
            <v>Pay &amp; Expenditure</v>
          </cell>
          <cell r="C340">
            <v>74335</v>
          </cell>
          <cell r="D340" t="str">
            <v>3.5.2</v>
          </cell>
        </row>
        <row r="341">
          <cell r="A341" t="str">
            <v>DR360 - Duke Of Edinburgh</v>
          </cell>
          <cell r="B341" t="str">
            <v>Income</v>
          </cell>
          <cell r="C341">
            <v>-6308</v>
          </cell>
          <cell r="D341" t="str">
            <v>3.5.2</v>
          </cell>
        </row>
        <row r="342">
          <cell r="A342" t="str">
            <v>DR360 - Duke Of Edinburgh</v>
          </cell>
          <cell r="B342" t="str">
            <v>Pay &amp; Expenditure</v>
          </cell>
          <cell r="C342">
            <v>47698</v>
          </cell>
          <cell r="D342" t="str">
            <v>3.5.2</v>
          </cell>
        </row>
        <row r="343">
          <cell r="A343" t="str">
            <v>DR361 - Duke Of Edinburgh Expeditions</v>
          </cell>
          <cell r="B343" t="str">
            <v>Income</v>
          </cell>
          <cell r="C343">
            <v>-21163</v>
          </cell>
          <cell r="D343" t="str">
            <v>3.5.2</v>
          </cell>
        </row>
        <row r="344">
          <cell r="A344" t="str">
            <v>DR361 - Duke Of Edinburgh Expeditions</v>
          </cell>
          <cell r="B344" t="str">
            <v>Pay &amp; Expenditure</v>
          </cell>
          <cell r="C344">
            <v>21163</v>
          </cell>
          <cell r="D344" t="str">
            <v>3.5.2</v>
          </cell>
        </row>
        <row r="345">
          <cell r="A345" t="str">
            <v>DR362 - Ipswich Campstore</v>
          </cell>
          <cell r="B345" t="str">
            <v>Income</v>
          </cell>
          <cell r="C345">
            <v>-6000</v>
          </cell>
          <cell r="D345" t="str">
            <v>3.5.2</v>
          </cell>
        </row>
        <row r="346">
          <cell r="A346" t="str">
            <v>DR362 - Ipswich Campstore</v>
          </cell>
          <cell r="B346" t="str">
            <v>Pay &amp; Expenditure</v>
          </cell>
          <cell r="C346">
            <v>8548</v>
          </cell>
          <cell r="D346" t="str">
            <v>3.5.2</v>
          </cell>
        </row>
        <row r="347">
          <cell r="A347" t="str">
            <v>DR366 - Conts.To District Council Debt Charges</v>
          </cell>
          <cell r="B347" t="str">
            <v>Pay &amp; Expenditure</v>
          </cell>
          <cell r="C347">
            <v>5800</v>
          </cell>
          <cell r="D347" t="str">
            <v>3.5.2</v>
          </cell>
        </row>
        <row r="348">
          <cell r="A348" t="str">
            <v>DR370 - County YSS</v>
          </cell>
          <cell r="B348" t="str">
            <v>Pay &amp; Expenditure</v>
          </cell>
          <cell r="C348">
            <v>708815</v>
          </cell>
          <cell r="D348" t="str">
            <v>3.5.1</v>
          </cell>
        </row>
        <row r="349">
          <cell r="A349" t="str">
            <v>DR371 - YSS Information Support</v>
          </cell>
          <cell r="B349" t="str">
            <v>Pay &amp; Expenditure</v>
          </cell>
          <cell r="C349">
            <v>176704</v>
          </cell>
          <cell r="D349" t="str">
            <v>3.5.1</v>
          </cell>
        </row>
        <row r="350">
          <cell r="A350" t="str">
            <v>DR374 - Accreditation</v>
          </cell>
          <cell r="B350" t="str">
            <v>Pay &amp; Expenditure</v>
          </cell>
          <cell r="C350">
            <v>50160</v>
          </cell>
          <cell r="D350" t="str">
            <v>3.5.1</v>
          </cell>
        </row>
        <row r="351">
          <cell r="A351" t="str">
            <v>DR375 - ORE (Outdoor &amp; Residential Education) Projects</v>
          </cell>
          <cell r="B351" t="str">
            <v>Income</v>
          </cell>
          <cell r="C351">
            <v>-7500</v>
          </cell>
          <cell r="D351" t="str">
            <v>3.5.1</v>
          </cell>
        </row>
        <row r="352">
          <cell r="A352" t="str">
            <v>DR375 - ORE (Outdoor &amp; Residential Education) Projects</v>
          </cell>
          <cell r="B352" t="str">
            <v>Pay &amp; Expenditure</v>
          </cell>
          <cell r="C352">
            <v>7500</v>
          </cell>
          <cell r="D352" t="str">
            <v>3.5.1</v>
          </cell>
        </row>
        <row r="353">
          <cell r="A353" t="str">
            <v>DR451 - Eye Community Education Centre</v>
          </cell>
          <cell r="B353" t="str">
            <v>Pay &amp; Expenditure</v>
          </cell>
          <cell r="C353">
            <v>2002</v>
          </cell>
          <cell r="D353" t="str">
            <v>3.4.5</v>
          </cell>
        </row>
        <row r="354">
          <cell r="A354" t="str">
            <v>DR452 - Stradbroke Youth Centre</v>
          </cell>
          <cell r="B354" t="str">
            <v>Pay &amp; Expenditure</v>
          </cell>
          <cell r="C354">
            <v>4018</v>
          </cell>
          <cell r="D354" t="str">
            <v>3.4.5</v>
          </cell>
        </row>
        <row r="355">
          <cell r="A355" t="str">
            <v>DR453 - Debenham Youth Centre</v>
          </cell>
          <cell r="B355" t="str">
            <v>Income</v>
          </cell>
          <cell r="C355">
            <v>-50</v>
          </cell>
          <cell r="D355" t="str">
            <v>3.4.5</v>
          </cell>
        </row>
        <row r="356">
          <cell r="A356" t="str">
            <v>DR453 - Debenham Youth Centre</v>
          </cell>
          <cell r="B356" t="str">
            <v>Pay &amp; Expenditure</v>
          </cell>
          <cell r="C356">
            <v>4764</v>
          </cell>
          <cell r="D356" t="str">
            <v>3.4.5</v>
          </cell>
        </row>
        <row r="357">
          <cell r="A357" t="str">
            <v>DR454 - Framlingham Youth Centre</v>
          </cell>
          <cell r="B357" t="str">
            <v>Income</v>
          </cell>
          <cell r="C357">
            <v>-940</v>
          </cell>
          <cell r="D357" t="str">
            <v>3.4.5</v>
          </cell>
        </row>
        <row r="358">
          <cell r="A358" t="str">
            <v>DR454 - Framlingham Youth Centre</v>
          </cell>
          <cell r="B358" t="str">
            <v>Pay &amp; Expenditure</v>
          </cell>
          <cell r="C358">
            <v>5666</v>
          </cell>
          <cell r="D358" t="str">
            <v>3.4.5</v>
          </cell>
        </row>
        <row r="359">
          <cell r="A359" t="str">
            <v>DR455 - Boston Lodge Youth Centre</v>
          </cell>
          <cell r="B359" t="str">
            <v>Income</v>
          </cell>
          <cell r="C359">
            <v>-310</v>
          </cell>
          <cell r="D359" t="str">
            <v>3.4.5</v>
          </cell>
        </row>
        <row r="360">
          <cell r="A360" t="str">
            <v>DR455 - Boston Lodge Youth Centre</v>
          </cell>
          <cell r="B360" t="str">
            <v>Pay &amp; Expenditure</v>
          </cell>
          <cell r="C360">
            <v>3390</v>
          </cell>
          <cell r="D360" t="str">
            <v>3.4.5</v>
          </cell>
        </row>
        <row r="361">
          <cell r="A361" t="str">
            <v>DR456 - Colville House Youth Centre</v>
          </cell>
          <cell r="B361" t="str">
            <v>Income</v>
          </cell>
          <cell r="C361">
            <v>-1360</v>
          </cell>
          <cell r="D361" t="str">
            <v>3.4.5</v>
          </cell>
        </row>
        <row r="362">
          <cell r="A362" t="str">
            <v>DR456 - Colville House Youth Centre</v>
          </cell>
          <cell r="B362" t="str">
            <v>Pay &amp; Expenditure</v>
          </cell>
          <cell r="C362">
            <v>14598</v>
          </cell>
          <cell r="D362" t="str">
            <v>3.4.5</v>
          </cell>
        </row>
        <row r="363">
          <cell r="A363" t="str">
            <v>DR457 - Bungay Youth Centre</v>
          </cell>
          <cell r="B363" t="str">
            <v>Income</v>
          </cell>
          <cell r="C363">
            <v>-1500</v>
          </cell>
          <cell r="D363" t="str">
            <v>3.4.5</v>
          </cell>
        </row>
        <row r="364">
          <cell r="A364" t="str">
            <v>DR457 - Bungay Youth Centre</v>
          </cell>
          <cell r="B364" t="str">
            <v>Pay &amp; Expenditure</v>
          </cell>
          <cell r="C364">
            <v>11030</v>
          </cell>
          <cell r="D364" t="str">
            <v>3.4.5</v>
          </cell>
        </row>
        <row r="365">
          <cell r="A365" t="str">
            <v>DR458 - Morton Youth Centre</v>
          </cell>
          <cell r="B365" t="str">
            <v>Income</v>
          </cell>
          <cell r="C365">
            <v>-520</v>
          </cell>
          <cell r="D365" t="str">
            <v>3.4.5</v>
          </cell>
        </row>
        <row r="366">
          <cell r="A366" t="str">
            <v>DR458 - Morton Youth Centre</v>
          </cell>
          <cell r="B366" t="str">
            <v>Pay &amp; Expenditure</v>
          </cell>
          <cell r="C366">
            <v>3953</v>
          </cell>
          <cell r="D366" t="str">
            <v>3.4.5</v>
          </cell>
        </row>
        <row r="367">
          <cell r="A367" t="str">
            <v>DR459 - Reydon Youth Centre</v>
          </cell>
          <cell r="B367" t="str">
            <v>Income</v>
          </cell>
          <cell r="C367">
            <v>-940</v>
          </cell>
          <cell r="D367" t="str">
            <v>3.4.5</v>
          </cell>
        </row>
        <row r="368">
          <cell r="A368" t="str">
            <v>DR459 - Reydon Youth Centre</v>
          </cell>
          <cell r="B368" t="str">
            <v>Pay &amp; Expenditure</v>
          </cell>
          <cell r="C368">
            <v>6233</v>
          </cell>
          <cell r="D368" t="str">
            <v>3.4.5</v>
          </cell>
        </row>
        <row r="369">
          <cell r="A369" t="str">
            <v>DR460 - Beccles Youth Centre</v>
          </cell>
          <cell r="B369" t="str">
            <v>Pay &amp; Expenditure</v>
          </cell>
          <cell r="C369">
            <v>9013</v>
          </cell>
          <cell r="D369" t="str">
            <v>3.4.5</v>
          </cell>
        </row>
        <row r="370">
          <cell r="A370" t="str">
            <v>DR461 - Halesworth Youth Centre</v>
          </cell>
          <cell r="B370" t="str">
            <v>Income</v>
          </cell>
          <cell r="C370">
            <v>-160</v>
          </cell>
          <cell r="D370" t="str">
            <v>3.4.5</v>
          </cell>
        </row>
        <row r="371">
          <cell r="A371" t="str">
            <v>DR461 - Halesworth Youth Centre</v>
          </cell>
          <cell r="B371" t="str">
            <v>Pay &amp; Expenditure</v>
          </cell>
          <cell r="C371">
            <v>6437</v>
          </cell>
          <cell r="D371" t="str">
            <v>3.4.5</v>
          </cell>
        </row>
        <row r="372">
          <cell r="A372" t="str">
            <v>DR462 - Leiston Youth Centre</v>
          </cell>
          <cell r="B372" t="str">
            <v>Pay &amp; Expenditure</v>
          </cell>
          <cell r="C372">
            <v>2680</v>
          </cell>
          <cell r="D372" t="str">
            <v>3.4.5</v>
          </cell>
        </row>
        <row r="373">
          <cell r="A373" t="str">
            <v>DR463 - Saxmundham Youth Centre</v>
          </cell>
          <cell r="B373" t="str">
            <v>Income</v>
          </cell>
          <cell r="C373">
            <v>-160</v>
          </cell>
          <cell r="D373" t="str">
            <v>3.4.5</v>
          </cell>
        </row>
        <row r="374">
          <cell r="A374" t="str">
            <v>DR463 - Saxmundham Youth Centre</v>
          </cell>
          <cell r="B374" t="str">
            <v>Pay &amp; Expenditure</v>
          </cell>
          <cell r="C374">
            <v>1045</v>
          </cell>
          <cell r="D374" t="str">
            <v>3.4.5</v>
          </cell>
        </row>
        <row r="375">
          <cell r="A375" t="str">
            <v>DR464 - Benjamin Britten Community Wing</v>
          </cell>
          <cell r="B375" t="str">
            <v>Pay &amp; Expenditure</v>
          </cell>
          <cell r="C375">
            <v>300</v>
          </cell>
          <cell r="D375" t="str">
            <v>3.4.5</v>
          </cell>
        </row>
        <row r="376">
          <cell r="A376" t="str">
            <v>DR465 - Metro / IS Centre</v>
          </cell>
          <cell r="B376" t="str">
            <v>Income</v>
          </cell>
          <cell r="C376">
            <v>-70</v>
          </cell>
          <cell r="D376" t="str">
            <v>3.4.5</v>
          </cell>
        </row>
        <row r="377">
          <cell r="A377" t="str">
            <v>DR465 - Metro / IS Centre</v>
          </cell>
          <cell r="B377" t="str">
            <v>Pay &amp; Expenditure</v>
          </cell>
          <cell r="C377">
            <v>950</v>
          </cell>
          <cell r="D377" t="str">
            <v>3.4.5</v>
          </cell>
        </row>
        <row r="378">
          <cell r="A378" t="str">
            <v>DR501 - Stone Lodge Youth Club</v>
          </cell>
          <cell r="B378" t="str">
            <v>Income</v>
          </cell>
          <cell r="C378">
            <v>-14140</v>
          </cell>
          <cell r="D378" t="str">
            <v>3.4.5</v>
          </cell>
        </row>
        <row r="379">
          <cell r="A379" t="str">
            <v>DR501 - Stone Lodge Youth Club</v>
          </cell>
          <cell r="B379" t="str">
            <v>Pay &amp; Expenditure</v>
          </cell>
          <cell r="C379">
            <v>35410</v>
          </cell>
          <cell r="D379" t="str">
            <v>3.4.5</v>
          </cell>
        </row>
        <row r="380">
          <cell r="A380" t="str">
            <v>DR503 - East Bergholt Youth Club</v>
          </cell>
          <cell r="B380" t="str">
            <v>Income</v>
          </cell>
          <cell r="C380">
            <v>-2910</v>
          </cell>
          <cell r="D380" t="str">
            <v>3.4.5</v>
          </cell>
        </row>
        <row r="381">
          <cell r="A381" t="str">
            <v>DR503 - East Bergholt Youth Club</v>
          </cell>
          <cell r="B381" t="str">
            <v>Pay &amp; Expenditure</v>
          </cell>
          <cell r="C381">
            <v>9985</v>
          </cell>
          <cell r="D381" t="str">
            <v>3.4.5</v>
          </cell>
        </row>
        <row r="382">
          <cell r="A382" t="str">
            <v>DR504 - Holbrook Community Education Office</v>
          </cell>
          <cell r="B382" t="str">
            <v>Pay &amp; Expenditure</v>
          </cell>
          <cell r="C382">
            <v>6610</v>
          </cell>
          <cell r="D382" t="str">
            <v>3.4.5</v>
          </cell>
        </row>
        <row r="383">
          <cell r="A383" t="str">
            <v>DR508 - Castle Hill Community Centre</v>
          </cell>
          <cell r="B383" t="str">
            <v>Income</v>
          </cell>
          <cell r="C383">
            <v>-12840</v>
          </cell>
          <cell r="D383" t="str">
            <v>3.4.5</v>
          </cell>
        </row>
        <row r="384">
          <cell r="A384" t="str">
            <v>DR508 - Castle Hill Community Centre</v>
          </cell>
          <cell r="B384" t="str">
            <v>Pay &amp; Expenditure</v>
          </cell>
          <cell r="C384">
            <v>48873</v>
          </cell>
          <cell r="D384" t="str">
            <v>3.4.5</v>
          </cell>
        </row>
        <row r="385">
          <cell r="A385" t="str">
            <v>DR509 - Curriers Lane Community Education Centre</v>
          </cell>
          <cell r="B385" t="str">
            <v>Income</v>
          </cell>
          <cell r="C385">
            <v>-1460</v>
          </cell>
          <cell r="D385" t="str">
            <v>3.4.5</v>
          </cell>
        </row>
        <row r="386">
          <cell r="A386" t="str">
            <v>DR509 - Curriers Lane Community Education Centre</v>
          </cell>
          <cell r="B386" t="str">
            <v>Pay &amp; Expenditure</v>
          </cell>
          <cell r="C386">
            <v>15400</v>
          </cell>
          <cell r="D386" t="str">
            <v>3.4.5</v>
          </cell>
        </row>
        <row r="387">
          <cell r="A387" t="str">
            <v>DR510 - Murrayside Centre</v>
          </cell>
          <cell r="B387" t="str">
            <v>Income</v>
          </cell>
          <cell r="C387">
            <v>-23510</v>
          </cell>
          <cell r="D387" t="str">
            <v>3.4.5</v>
          </cell>
        </row>
        <row r="388">
          <cell r="A388" t="str">
            <v>DR510 - Murrayside Centre</v>
          </cell>
          <cell r="B388" t="str">
            <v>Pay &amp; Expenditure</v>
          </cell>
          <cell r="C388">
            <v>53070</v>
          </cell>
          <cell r="D388" t="str">
            <v>3.4.5</v>
          </cell>
        </row>
        <row r="389">
          <cell r="A389" t="str">
            <v>DR511 - Felixstowe Community Education Centre</v>
          </cell>
          <cell r="B389" t="str">
            <v>Income</v>
          </cell>
          <cell r="C389">
            <v>-3520</v>
          </cell>
          <cell r="D389" t="str">
            <v>3.4.5</v>
          </cell>
        </row>
        <row r="390">
          <cell r="A390" t="str">
            <v>DR511 - Felixstowe Community Education Centre</v>
          </cell>
          <cell r="B390" t="str">
            <v>Pay &amp; Expenditure</v>
          </cell>
          <cell r="C390">
            <v>14180</v>
          </cell>
          <cell r="D390" t="str">
            <v>3.4.5</v>
          </cell>
        </row>
        <row r="391">
          <cell r="A391" t="str">
            <v>DR512 - Kesgrave Youth Club</v>
          </cell>
          <cell r="B391" t="str">
            <v>Income</v>
          </cell>
          <cell r="C391">
            <v>-310</v>
          </cell>
          <cell r="D391" t="str">
            <v>3.4.5</v>
          </cell>
        </row>
        <row r="392">
          <cell r="A392" t="str">
            <v>DR512 - Kesgrave Youth Club</v>
          </cell>
          <cell r="B392" t="str">
            <v>Pay &amp; Expenditure</v>
          </cell>
          <cell r="C392">
            <v>6051</v>
          </cell>
          <cell r="D392" t="str">
            <v>3.4.5</v>
          </cell>
        </row>
        <row r="393">
          <cell r="A393" t="str">
            <v>DR513 - Woodbridge Youth Club</v>
          </cell>
          <cell r="B393" t="str">
            <v>Income</v>
          </cell>
          <cell r="C393">
            <v>-1040</v>
          </cell>
          <cell r="D393" t="str">
            <v>3.4.5</v>
          </cell>
        </row>
        <row r="394">
          <cell r="A394" t="str">
            <v>DR513 - Woodbridge Youth Club</v>
          </cell>
          <cell r="B394" t="str">
            <v>Pay &amp; Expenditure</v>
          </cell>
          <cell r="C394">
            <v>3560</v>
          </cell>
          <cell r="D394" t="str">
            <v>3.4.5</v>
          </cell>
        </row>
        <row r="395">
          <cell r="A395" t="str">
            <v>DR551 - Haverhill Community Education Centre</v>
          </cell>
          <cell r="B395" t="str">
            <v>Income</v>
          </cell>
          <cell r="C395">
            <v>-3000</v>
          </cell>
          <cell r="D395" t="str">
            <v>3.4.5</v>
          </cell>
        </row>
        <row r="396">
          <cell r="A396" t="str">
            <v>DR551 - Haverhill Community Education Centre</v>
          </cell>
          <cell r="B396" t="str">
            <v>Pay &amp; Expenditure</v>
          </cell>
          <cell r="C396">
            <v>10770</v>
          </cell>
          <cell r="D396" t="str">
            <v>3.4.5</v>
          </cell>
        </row>
        <row r="397">
          <cell r="A397" t="str">
            <v>DR552 - Mildenhall Community Education Centre</v>
          </cell>
          <cell r="B397" t="str">
            <v>Pay &amp; Expenditure</v>
          </cell>
          <cell r="C397">
            <v>7100</v>
          </cell>
          <cell r="D397" t="str">
            <v>3.4.5</v>
          </cell>
        </row>
        <row r="398">
          <cell r="A398" t="str">
            <v>DR555 - Newmarket Youth Centre</v>
          </cell>
          <cell r="B398" t="str">
            <v>Pay &amp; Expenditure</v>
          </cell>
          <cell r="C398">
            <v>2000</v>
          </cell>
          <cell r="D398" t="str">
            <v>3.4.5</v>
          </cell>
        </row>
        <row r="399">
          <cell r="A399" t="str">
            <v>DR558 - Gt Cornard Community Education Centre</v>
          </cell>
          <cell r="B399" t="str">
            <v>Income</v>
          </cell>
          <cell r="C399">
            <v>-450</v>
          </cell>
          <cell r="D399" t="str">
            <v>3.4.5</v>
          </cell>
        </row>
        <row r="400">
          <cell r="A400" t="str">
            <v>DR558 - Gt Cornard Community Education Centre</v>
          </cell>
          <cell r="B400" t="str">
            <v>Pay &amp; Expenditure</v>
          </cell>
          <cell r="C400">
            <v>14190</v>
          </cell>
          <cell r="D400" t="str">
            <v>3.4.5</v>
          </cell>
        </row>
        <row r="401">
          <cell r="A401" t="str">
            <v>DR559 - Insomnia Youth Centre</v>
          </cell>
          <cell r="B401" t="str">
            <v>Pay &amp; Expenditure</v>
          </cell>
          <cell r="C401">
            <v>10760</v>
          </cell>
          <cell r="D401" t="str">
            <v>3.4.5</v>
          </cell>
        </row>
        <row r="402">
          <cell r="A402" t="str">
            <v>DR562 - Stowmarket Community Education Centre</v>
          </cell>
          <cell r="B402" t="str">
            <v>Pay &amp; Expenditure</v>
          </cell>
          <cell r="C402">
            <v>10024</v>
          </cell>
          <cell r="D402" t="str">
            <v>3.4.5</v>
          </cell>
        </row>
        <row r="403">
          <cell r="A403" t="str">
            <v>DR563 - Needham Market Youth Centre</v>
          </cell>
          <cell r="B403" t="str">
            <v>Pay &amp; Expenditure</v>
          </cell>
          <cell r="C403">
            <v>9179</v>
          </cell>
          <cell r="D403" t="str">
            <v>3.4.5</v>
          </cell>
        </row>
        <row r="404">
          <cell r="A404" t="str">
            <v>DR609 - Haverhill Sport Centre</v>
          </cell>
          <cell r="B404" t="str">
            <v>Pay &amp; Expenditure</v>
          </cell>
          <cell r="C404">
            <v>1000</v>
          </cell>
          <cell r="D404" t="str">
            <v>3.4.5</v>
          </cell>
        </row>
        <row r="405">
          <cell r="A405" t="str">
            <v>DR705 - Moving On</v>
          </cell>
          <cell r="B405" t="str">
            <v>Income</v>
          </cell>
          <cell r="C405">
            <v>-3500</v>
          </cell>
          <cell r="D405" t="str">
            <v>3.4.5</v>
          </cell>
        </row>
        <row r="406">
          <cell r="A406" t="str">
            <v>DR705 - Moving On</v>
          </cell>
          <cell r="B406" t="str">
            <v>Pay &amp; Expenditure</v>
          </cell>
          <cell r="C406">
            <v>3517</v>
          </cell>
          <cell r="D406" t="str">
            <v>3.4.5</v>
          </cell>
        </row>
        <row r="407">
          <cell r="A407" t="str">
            <v>DR711 - Holbrook Classes</v>
          </cell>
          <cell r="B407" t="str">
            <v>Income</v>
          </cell>
          <cell r="C407">
            <v>-12500</v>
          </cell>
          <cell r="D407" t="str">
            <v>3.4.5</v>
          </cell>
        </row>
        <row r="408">
          <cell r="A408" t="str">
            <v>DR711 - Holbrook Classes</v>
          </cell>
          <cell r="B408" t="str">
            <v>Pay &amp; Expenditure</v>
          </cell>
          <cell r="C408">
            <v>8540</v>
          </cell>
          <cell r="D408" t="str">
            <v>3.4.5</v>
          </cell>
        </row>
        <row r="409">
          <cell r="A409" t="str">
            <v>DS001 - Youth Offending Team : HQ</v>
          </cell>
          <cell r="B409" t="str">
            <v>Income</v>
          </cell>
          <cell r="C409">
            <v>-1679352</v>
          </cell>
          <cell r="D409" t="str">
            <v>3.6.1</v>
          </cell>
        </row>
        <row r="410">
          <cell r="A410" t="str">
            <v>DS001 - Youth Offending Team : HQ</v>
          </cell>
          <cell r="B410" t="str">
            <v>Pay &amp; Expenditure</v>
          </cell>
          <cell r="C410">
            <v>1006211</v>
          </cell>
          <cell r="D410" t="str">
            <v>3.6.1</v>
          </cell>
        </row>
        <row r="411">
          <cell r="A411" t="str">
            <v>DS003 - West &amp; Central</v>
          </cell>
          <cell r="B411" t="str">
            <v>Pay &amp; Expenditure</v>
          </cell>
          <cell r="C411">
            <v>510510</v>
          </cell>
          <cell r="D411" t="str">
            <v>3.6.1</v>
          </cell>
        </row>
        <row r="412">
          <cell r="A412" t="str">
            <v>DS004 - Lowestoft/Waveney</v>
          </cell>
          <cell r="B412" t="str">
            <v>Pay &amp; Expenditure</v>
          </cell>
          <cell r="C412">
            <v>523553</v>
          </cell>
          <cell r="D412" t="str">
            <v>3.6.1</v>
          </cell>
        </row>
        <row r="413">
          <cell r="A413" t="str">
            <v>DS006 - Suffolk SAB Service</v>
          </cell>
          <cell r="B413" t="str">
            <v>Income</v>
          </cell>
          <cell r="C413">
            <v>-42460</v>
          </cell>
          <cell r="D413" t="str">
            <v>3.6.1</v>
          </cell>
        </row>
        <row r="414">
          <cell r="A414" t="str">
            <v>DS006 - Suffolk SAB Service</v>
          </cell>
          <cell r="B414" t="str">
            <v>Pay &amp; Expenditure</v>
          </cell>
          <cell r="C414">
            <v>66793</v>
          </cell>
          <cell r="D414" t="str">
            <v>3.6.1</v>
          </cell>
        </row>
        <row r="415">
          <cell r="A415" t="str">
            <v>DS008 - Ipswich North/East &amp; Coastal</v>
          </cell>
          <cell r="B415" t="str">
            <v>Pay &amp; Expenditure</v>
          </cell>
          <cell r="C415">
            <v>483245</v>
          </cell>
          <cell r="D415" t="str">
            <v>3.6.1</v>
          </cell>
        </row>
        <row r="416">
          <cell r="A416" t="str">
            <v>DS009 - Ipswich South/West &amp; South</v>
          </cell>
          <cell r="B416" t="str">
            <v>Pay &amp; Expenditure</v>
          </cell>
          <cell r="C416">
            <v>466958</v>
          </cell>
          <cell r="D416" t="str">
            <v>3.6.1</v>
          </cell>
        </row>
        <row r="417">
          <cell r="A417" t="str">
            <v>DS010 - Prevention</v>
          </cell>
          <cell r="B417" t="str">
            <v>Pay &amp; Expenditure</v>
          </cell>
          <cell r="C417">
            <v>282164</v>
          </cell>
          <cell r="D417" t="str">
            <v>3.6.1</v>
          </cell>
        </row>
        <row r="418">
          <cell r="A418" t="str">
            <v>DS011 - Warren Hill secondees</v>
          </cell>
          <cell r="B418" t="str">
            <v>Income</v>
          </cell>
          <cell r="C418">
            <v>-125817</v>
          </cell>
          <cell r="D418" t="str">
            <v>3.6.1</v>
          </cell>
        </row>
        <row r="419">
          <cell r="A419" t="str">
            <v>DS011 - Warren Hill secondees</v>
          </cell>
          <cell r="B419" t="str">
            <v>Pay &amp; Expenditure</v>
          </cell>
          <cell r="C419">
            <v>125817</v>
          </cell>
          <cell r="D419" t="str">
            <v>3.6.1</v>
          </cell>
        </row>
        <row r="420">
          <cell r="A420" t="str">
            <v>DS012 - Aiming High</v>
          </cell>
          <cell r="B420" t="str">
            <v>Pay &amp; Expenditure</v>
          </cell>
          <cell r="C420">
            <v>25585</v>
          </cell>
          <cell r="D420" t="str">
            <v>3.6.1</v>
          </cell>
        </row>
        <row r="421">
          <cell r="A421" t="str">
            <v>DV001 - Home To College Transport</v>
          </cell>
          <cell r="B421" t="str">
            <v>Pay &amp; Expenditure</v>
          </cell>
          <cell r="C421">
            <v>1148850</v>
          </cell>
          <cell r="D421" t="str">
            <v>2.1.5</v>
          </cell>
        </row>
        <row r="422">
          <cell r="A422" t="str">
            <v>DV002 - Home To School Transport</v>
          </cell>
          <cell r="B422" t="str">
            <v>Pay &amp; Expenditure</v>
          </cell>
          <cell r="C422">
            <v>11677163</v>
          </cell>
          <cell r="D422" t="str">
            <v>2.1.5</v>
          </cell>
        </row>
        <row r="423">
          <cell r="A423" t="str">
            <v>DV004 - SEN Home to School Transport</v>
          </cell>
          <cell r="B423" t="str">
            <v>Pay &amp; Expenditure</v>
          </cell>
          <cell r="C423">
            <v>5815498</v>
          </cell>
          <cell r="D423" t="str">
            <v>2.1.4</v>
          </cell>
        </row>
        <row r="424">
          <cell r="A424" t="str">
            <v>DV005 - SEN Home to School Transport</v>
          </cell>
          <cell r="B424" t="str">
            <v>Pay &amp; Expenditure</v>
          </cell>
          <cell r="C424">
            <v>130000</v>
          </cell>
          <cell r="D424" t="str">
            <v>2.1.4</v>
          </cell>
        </row>
        <row r="425">
          <cell r="A425" t="str">
            <v>DX002 - Academy Development</v>
          </cell>
          <cell r="B425" t="str">
            <v>Pay &amp; Expenditure</v>
          </cell>
          <cell r="C425">
            <v>240396</v>
          </cell>
          <cell r="D425" t="str">
            <v>2.0.5</v>
          </cell>
        </row>
        <row r="426">
          <cell r="A426" t="str">
            <v>DY002 - Admissions Appeal Panel</v>
          </cell>
          <cell r="B426" t="str">
            <v>Pay &amp; Expenditure</v>
          </cell>
          <cell r="C426">
            <v>35008</v>
          </cell>
          <cell r="D426" t="str">
            <v>2.1.6</v>
          </cell>
        </row>
        <row r="427">
          <cell r="A427" t="str">
            <v>DY004 - Data Security and Quality</v>
          </cell>
          <cell r="B427" t="str">
            <v>Pay &amp; Expenditure</v>
          </cell>
          <cell r="C427">
            <v>188612</v>
          </cell>
          <cell r="D427" t="str">
            <v>2.0.6</v>
          </cell>
        </row>
        <row r="428">
          <cell r="A428" t="str">
            <v>GC700 - Northgate Arts Centre</v>
          </cell>
          <cell r="B428" t="str">
            <v>Income</v>
          </cell>
          <cell r="C428">
            <v>-30160</v>
          </cell>
          <cell r="D428" t="str">
            <v>2.0.2</v>
          </cell>
        </row>
        <row r="429">
          <cell r="A429" t="str">
            <v>GC700 - Northgate Arts Centre</v>
          </cell>
          <cell r="B429" t="str">
            <v>Pay &amp; Expenditure</v>
          </cell>
          <cell r="C429">
            <v>149575</v>
          </cell>
          <cell r="D429" t="str">
            <v>2.0.2</v>
          </cell>
        </row>
        <row r="430">
          <cell r="A430" t="str">
            <v>GC702 - Music</v>
          </cell>
          <cell r="B430" t="str">
            <v>Income</v>
          </cell>
          <cell r="C430">
            <v>-1446750</v>
          </cell>
          <cell r="D430" t="str">
            <v>2.0.2</v>
          </cell>
        </row>
        <row r="431">
          <cell r="A431" t="str">
            <v>GC702 - Music</v>
          </cell>
          <cell r="B431" t="str">
            <v>Pay &amp; Expenditure</v>
          </cell>
          <cell r="C431">
            <v>2420296</v>
          </cell>
          <cell r="D431" t="str">
            <v>2.0.2</v>
          </cell>
        </row>
        <row r="432">
          <cell r="A432" t="str">
            <v>GC709 - Aldeburgh Foundation</v>
          </cell>
          <cell r="B432" t="str">
            <v>Pay &amp; Expenditure</v>
          </cell>
          <cell r="C432">
            <v>13130</v>
          </cell>
          <cell r="D432" t="str">
            <v>2.0.2</v>
          </cell>
        </row>
        <row r="433">
          <cell r="A433" t="str">
            <v>GC726 - Paul's Road Centre</v>
          </cell>
          <cell r="B433" t="str">
            <v>Pay &amp; Expenditure</v>
          </cell>
          <cell r="C433">
            <v>53714</v>
          </cell>
          <cell r="D433" t="str">
            <v>2.0.4</v>
          </cell>
        </row>
        <row r="434">
          <cell r="A434" t="str">
            <v>GC728 - PSHE CPD SRE Certification</v>
          </cell>
          <cell r="B434" t="str">
            <v>Income</v>
          </cell>
          <cell r="C434">
            <v>-80030</v>
          </cell>
          <cell r="D434" t="str">
            <v>2.0.4</v>
          </cell>
        </row>
        <row r="435">
          <cell r="A435" t="str">
            <v>GC728 - PSHE CPD SRE Certification</v>
          </cell>
          <cell r="B435" t="str">
            <v>Pay &amp; Expenditure</v>
          </cell>
          <cell r="C435">
            <v>80030</v>
          </cell>
          <cell r="D435" t="str">
            <v>2.0.4</v>
          </cell>
        </row>
        <row r="436">
          <cell r="A436" t="str">
            <v>GC731 - LIS Staffing (Purple)</v>
          </cell>
          <cell r="B436" t="str">
            <v>Pay &amp; Expenditure</v>
          </cell>
          <cell r="C436">
            <v>265167</v>
          </cell>
          <cell r="D436" t="str">
            <v>2.0.4</v>
          </cell>
        </row>
        <row r="437">
          <cell r="A437" t="str">
            <v>GC732 - LIS Staffing (Blue)</v>
          </cell>
          <cell r="B437" t="str">
            <v>Pay &amp; Expenditure</v>
          </cell>
          <cell r="C437">
            <v>752538</v>
          </cell>
          <cell r="D437" t="str">
            <v>2.0.4</v>
          </cell>
        </row>
        <row r="438">
          <cell r="A438" t="str">
            <v>GC733 - LIS Staffing (Yellow)</v>
          </cell>
          <cell r="B438" t="str">
            <v>Pay &amp; Expenditure</v>
          </cell>
          <cell r="C438">
            <v>1206104</v>
          </cell>
          <cell r="D438" t="str">
            <v>2.0.4</v>
          </cell>
        </row>
        <row r="439">
          <cell r="A439" t="str">
            <v>GC734 - LIS Staffing (Pink)</v>
          </cell>
          <cell r="B439" t="str">
            <v>Pay &amp; Expenditure</v>
          </cell>
          <cell r="C439">
            <v>773102</v>
          </cell>
          <cell r="D439" t="str">
            <v>2.0.4</v>
          </cell>
        </row>
        <row r="440">
          <cell r="A440" t="str">
            <v>GC735 - LIS Staffing (Business Support)</v>
          </cell>
          <cell r="B440" t="str">
            <v>Pay &amp; Expenditure</v>
          </cell>
          <cell r="C440">
            <v>639064</v>
          </cell>
          <cell r="D440" t="str">
            <v>2.0.4</v>
          </cell>
        </row>
        <row r="441">
          <cell r="A441" t="str">
            <v>GC736 - Independent Advisors</v>
          </cell>
          <cell r="B441" t="str">
            <v>Pay &amp; Expenditure</v>
          </cell>
          <cell r="C441">
            <v>100000</v>
          </cell>
          <cell r="D441" t="str">
            <v>2.0.4</v>
          </cell>
        </row>
        <row r="442">
          <cell r="A442" t="str">
            <v>GC741 - LIS Staff CPD</v>
          </cell>
          <cell r="B442" t="str">
            <v>Pay &amp; Expenditure</v>
          </cell>
          <cell r="C442">
            <v>40000</v>
          </cell>
          <cell r="D442" t="str">
            <v>2.0.4</v>
          </cell>
        </row>
        <row r="443">
          <cell r="A443" t="str">
            <v>GC742 - LIS Staff PD Day Expenditure</v>
          </cell>
          <cell r="B443" t="str">
            <v>Pay &amp; Expenditure</v>
          </cell>
          <cell r="C443">
            <v>15000</v>
          </cell>
          <cell r="D443" t="str">
            <v>2.0.4</v>
          </cell>
        </row>
        <row r="444">
          <cell r="A444" t="str">
            <v>GC743 - ICT &amp; Licences</v>
          </cell>
          <cell r="B444" t="str">
            <v>Pay &amp; Expenditure</v>
          </cell>
          <cell r="C444">
            <v>50000</v>
          </cell>
          <cell r="D444" t="str">
            <v>2.0.4</v>
          </cell>
        </row>
        <row r="445">
          <cell r="A445" t="str">
            <v>GC744 - Off-Site Storage</v>
          </cell>
          <cell r="B445" t="str">
            <v>Pay &amp; Expenditure</v>
          </cell>
          <cell r="C445">
            <v>13000</v>
          </cell>
          <cell r="D445" t="str">
            <v>2.0.4</v>
          </cell>
        </row>
        <row r="446">
          <cell r="A446" t="str">
            <v>GC747 - Licences &amp; Membership Benefits</v>
          </cell>
          <cell r="B446" t="str">
            <v>Pay &amp; Expenditure</v>
          </cell>
          <cell r="C446">
            <v>55000</v>
          </cell>
          <cell r="D446" t="str">
            <v>2.0.4</v>
          </cell>
        </row>
        <row r="447">
          <cell r="A447" t="str">
            <v>GC748 - Publications</v>
          </cell>
          <cell r="B447" t="str">
            <v>Pay &amp; Expenditure</v>
          </cell>
          <cell r="C447">
            <v>17335</v>
          </cell>
          <cell r="D447" t="str">
            <v>2.0.4</v>
          </cell>
        </row>
        <row r="448">
          <cell r="A448" t="str">
            <v>GC751 - County Sports</v>
          </cell>
          <cell r="B448" t="str">
            <v>Pay &amp; Expenditure</v>
          </cell>
          <cell r="C448">
            <v>44120</v>
          </cell>
          <cell r="D448" t="str">
            <v>2.0.4</v>
          </cell>
        </row>
        <row r="449">
          <cell r="A449" t="str">
            <v>GC756 - Leading Practitioners</v>
          </cell>
          <cell r="B449" t="str">
            <v>Pay &amp; Expenditure</v>
          </cell>
          <cell r="C449">
            <v>20000</v>
          </cell>
          <cell r="D449" t="str">
            <v>2.0.4</v>
          </cell>
        </row>
        <row r="450">
          <cell r="A450" t="str">
            <v>GC757 - (402) Summer School for Gifted</v>
          </cell>
          <cell r="B450" t="str">
            <v>Pay &amp; Expenditure</v>
          </cell>
          <cell r="C450">
            <v>62305</v>
          </cell>
          <cell r="D450" t="str">
            <v>2.0.4</v>
          </cell>
        </row>
        <row r="451">
          <cell r="A451" t="str">
            <v>GC801 - 14-19 Development Plan</v>
          </cell>
          <cell r="B451" t="str">
            <v>Pay &amp; Expenditure</v>
          </cell>
          <cell r="C451">
            <v>0</v>
          </cell>
          <cell r="D451" t="str">
            <v>2.0.4</v>
          </cell>
        </row>
        <row r="452">
          <cell r="A452" t="str">
            <v>GC803 - Foundation Learning</v>
          </cell>
          <cell r="B452" t="str">
            <v>Pay &amp; Expenditure</v>
          </cell>
          <cell r="C452">
            <v>200000</v>
          </cell>
          <cell r="D452" t="str">
            <v>2.0.4</v>
          </cell>
        </row>
        <row r="453">
          <cell r="A453" t="str">
            <v>GC805 - Machinery of Government (14-19 Transfer)</v>
          </cell>
          <cell r="B453" t="str">
            <v>Income</v>
          </cell>
          <cell r="C453">
            <v>-12615</v>
          </cell>
          <cell r="D453" t="str">
            <v>2.0.4</v>
          </cell>
        </row>
        <row r="454">
          <cell r="A454" t="str">
            <v>GC805 - Machinery of Government (14-19 Transfer)</v>
          </cell>
          <cell r="B454" t="str">
            <v>Pay &amp; Expenditure</v>
          </cell>
          <cell r="C454">
            <v>351811</v>
          </cell>
          <cell r="D454" t="str">
            <v>2.0.4</v>
          </cell>
        </row>
        <row r="455">
          <cell r="A455" t="str">
            <v>GC807 - Operational</v>
          </cell>
          <cell r="B455" t="str">
            <v>Pay &amp; Expenditure</v>
          </cell>
          <cell r="C455">
            <v>98354</v>
          </cell>
          <cell r="D455" t="str">
            <v>2.0.4</v>
          </cell>
        </row>
        <row r="456">
          <cell r="A456" t="str">
            <v>GC808 - EIG KS4 &amp; NEET</v>
          </cell>
          <cell r="B456" t="str">
            <v>Pay &amp; Expenditure</v>
          </cell>
          <cell r="C456">
            <v>200000</v>
          </cell>
          <cell r="D456" t="str">
            <v>2.0.4</v>
          </cell>
        </row>
        <row r="457">
          <cell r="A457" t="str">
            <v>GC816 - Suffolk Governors Forum</v>
          </cell>
          <cell r="B457" t="str">
            <v>Income</v>
          </cell>
          <cell r="C457">
            <v>-9100</v>
          </cell>
          <cell r="D457" t="str">
            <v>2.0.4</v>
          </cell>
        </row>
        <row r="458">
          <cell r="A458" t="str">
            <v>GC816 - Suffolk Governors Forum</v>
          </cell>
          <cell r="B458" t="str">
            <v>Pay &amp; Expenditure</v>
          </cell>
          <cell r="C458">
            <v>9070</v>
          </cell>
          <cell r="D458" t="str">
            <v>2.0.4</v>
          </cell>
        </row>
        <row r="459">
          <cell r="A459" t="str">
            <v>GC817 - Pupil Discipline Committee</v>
          </cell>
          <cell r="B459" t="str">
            <v>Income</v>
          </cell>
          <cell r="C459">
            <v>-44102</v>
          </cell>
          <cell r="D459" t="str">
            <v>2.0.4</v>
          </cell>
        </row>
        <row r="460">
          <cell r="A460" t="str">
            <v>GC817 - Pupil Discipline Committee</v>
          </cell>
          <cell r="B460" t="str">
            <v>Pay &amp; Expenditure</v>
          </cell>
          <cell r="C460">
            <v>21834</v>
          </cell>
          <cell r="D460" t="str">
            <v>2.0.4</v>
          </cell>
        </row>
        <row r="461">
          <cell r="A461" t="str">
            <v>GC818 - Governor Clerking Service</v>
          </cell>
          <cell r="B461" t="str">
            <v>Income</v>
          </cell>
          <cell r="C461">
            <v>-195250</v>
          </cell>
          <cell r="D461" t="str">
            <v>2.0.4</v>
          </cell>
        </row>
        <row r="462">
          <cell r="A462" t="str">
            <v>GC818 - Governor Clerking Service</v>
          </cell>
          <cell r="B462" t="str">
            <v>Pay &amp; Expenditure</v>
          </cell>
          <cell r="C462">
            <v>257825</v>
          </cell>
          <cell r="D462" t="str">
            <v>2.0.4</v>
          </cell>
        </row>
        <row r="463">
          <cell r="A463" t="str">
            <v>GC819 - Governor Training</v>
          </cell>
          <cell r="B463" t="str">
            <v>Income</v>
          </cell>
          <cell r="C463">
            <v>-214564</v>
          </cell>
          <cell r="D463" t="str">
            <v>2.0.4</v>
          </cell>
        </row>
        <row r="464">
          <cell r="A464" t="str">
            <v>GC819 - Governor Training</v>
          </cell>
          <cell r="B464" t="str">
            <v>Pay &amp; Expenditure</v>
          </cell>
          <cell r="C464">
            <v>240478</v>
          </cell>
          <cell r="D464" t="str">
            <v>2.0.4</v>
          </cell>
        </row>
        <row r="465">
          <cell r="A465" t="str">
            <v>GC836 - EMEA</v>
          </cell>
          <cell r="B465" t="str">
            <v>Income</v>
          </cell>
          <cell r="C465">
            <v>-3500</v>
          </cell>
          <cell r="D465" t="str">
            <v>2.0.4</v>
          </cell>
        </row>
        <row r="466">
          <cell r="A466" t="str">
            <v>GC836 - EMEA</v>
          </cell>
          <cell r="B466" t="str">
            <v>Pay &amp; Expenditure</v>
          </cell>
          <cell r="C466">
            <v>224785</v>
          </cell>
          <cell r="D466" t="str">
            <v>2.0.4</v>
          </cell>
        </row>
        <row r="467">
          <cell r="A467" t="str">
            <v>GC845 - Suffolk Children's University</v>
          </cell>
          <cell r="B467" t="str">
            <v>Income</v>
          </cell>
          <cell r="C467">
            <v>-37650</v>
          </cell>
          <cell r="D467" t="str">
            <v>2.0.4</v>
          </cell>
        </row>
        <row r="468">
          <cell r="A468" t="str">
            <v>GC845 - Suffolk Children's University</v>
          </cell>
          <cell r="B468" t="str">
            <v>Pay &amp; Expenditure</v>
          </cell>
          <cell r="C468">
            <v>37650</v>
          </cell>
          <cell r="D468" t="str">
            <v>2.0.4</v>
          </cell>
        </row>
        <row r="469">
          <cell r="A469" t="str">
            <v>GC860 - Primary SCITT</v>
          </cell>
          <cell r="B469" t="str">
            <v>Income</v>
          </cell>
          <cell r="C469">
            <v>-534000</v>
          </cell>
          <cell r="D469" t="str">
            <v>2.0.4</v>
          </cell>
        </row>
        <row r="470">
          <cell r="A470" t="str">
            <v>GC860 - Primary SCITT</v>
          </cell>
          <cell r="B470" t="str">
            <v>Pay &amp; Expenditure</v>
          </cell>
          <cell r="C470">
            <v>543000</v>
          </cell>
          <cell r="D470" t="str">
            <v>2.0.4</v>
          </cell>
        </row>
        <row r="471">
          <cell r="A471" t="str">
            <v>GC861 - Secondary SCITT</v>
          </cell>
          <cell r="B471" t="str">
            <v>Income</v>
          </cell>
          <cell r="C471">
            <v>-309000</v>
          </cell>
          <cell r="D471" t="str">
            <v>2.0.4</v>
          </cell>
        </row>
        <row r="472">
          <cell r="A472" t="str">
            <v>GC861 - Secondary SCITT</v>
          </cell>
          <cell r="B472" t="str">
            <v>Pay &amp; Expenditure</v>
          </cell>
          <cell r="C472">
            <v>319000</v>
          </cell>
          <cell r="D472" t="str">
            <v>2.0.4</v>
          </cell>
        </row>
        <row r="473">
          <cell r="A473" t="str">
            <v>GC862 - Graduate &amp; Registered Teacher</v>
          </cell>
          <cell r="B473" t="str">
            <v>Income</v>
          </cell>
          <cell r="C473">
            <v>-1536000</v>
          </cell>
          <cell r="D473" t="str">
            <v>2.0.4</v>
          </cell>
        </row>
        <row r="474">
          <cell r="A474" t="str">
            <v>GC862 - Graduate &amp; Registered Teacher</v>
          </cell>
          <cell r="B474" t="str">
            <v>Pay &amp; Expenditure</v>
          </cell>
          <cell r="C474">
            <v>1547000</v>
          </cell>
          <cell r="D474" t="str">
            <v>2.0.4</v>
          </cell>
        </row>
        <row r="475">
          <cell r="A475" t="str">
            <v>(blank)</v>
          </cell>
          <cell r="B475" t="str">
            <v>(blank)</v>
          </cell>
          <cell r="C475">
            <v>106816180</v>
          </cell>
          <cell r="D475">
            <v>0</v>
          </cell>
        </row>
        <row r="476">
          <cell r="A476" t="str">
            <v>Grand Total</v>
          </cell>
          <cell r="B476">
            <v>0</v>
          </cell>
          <cell r="C476">
            <v>213632360</v>
          </cell>
          <cell r="D476">
            <v>0</v>
          </cell>
        </row>
        <row r="477">
          <cell r="A477">
            <v>0</v>
          </cell>
          <cell r="B477">
            <v>0</v>
          </cell>
          <cell r="C477">
            <v>0</v>
          </cell>
          <cell r="D477">
            <v>0</v>
          </cell>
        </row>
        <row r="478">
          <cell r="A478">
            <v>0</v>
          </cell>
          <cell r="B478">
            <v>0</v>
          </cell>
          <cell r="C478">
            <v>0</v>
          </cell>
          <cell r="D478">
            <v>0</v>
          </cell>
        </row>
        <row r="479">
          <cell r="A479">
            <v>0</v>
          </cell>
          <cell r="B479">
            <v>0</v>
          </cell>
          <cell r="C479">
            <v>0</v>
          </cell>
          <cell r="D479">
            <v>0</v>
          </cell>
        </row>
        <row r="480">
          <cell r="A480">
            <v>0</v>
          </cell>
          <cell r="B480">
            <v>0</v>
          </cell>
          <cell r="C480">
            <v>0</v>
          </cell>
          <cell r="D480">
            <v>0</v>
          </cell>
        </row>
        <row r="481">
          <cell r="A481">
            <v>0</v>
          </cell>
          <cell r="B481">
            <v>0</v>
          </cell>
          <cell r="C481">
            <v>0</v>
          </cell>
          <cell r="D481">
            <v>0</v>
          </cell>
        </row>
        <row r="482">
          <cell r="A482">
            <v>0</v>
          </cell>
          <cell r="B482">
            <v>0</v>
          </cell>
          <cell r="C482">
            <v>0</v>
          </cell>
          <cell r="D482">
            <v>0</v>
          </cell>
        </row>
        <row r="483">
          <cell r="A483">
            <v>0</v>
          </cell>
          <cell r="B483">
            <v>0</v>
          </cell>
          <cell r="C483">
            <v>0</v>
          </cell>
          <cell r="D483">
            <v>0</v>
          </cell>
        </row>
        <row r="484">
          <cell r="A484">
            <v>0</v>
          </cell>
          <cell r="B484">
            <v>0</v>
          </cell>
          <cell r="C484">
            <v>0</v>
          </cell>
          <cell r="D484">
            <v>0</v>
          </cell>
        </row>
        <row r="485">
          <cell r="A485">
            <v>0</v>
          </cell>
          <cell r="B485">
            <v>0</v>
          </cell>
          <cell r="C485">
            <v>0</v>
          </cell>
          <cell r="D485">
            <v>0</v>
          </cell>
        </row>
        <row r="486">
          <cell r="A486">
            <v>0</v>
          </cell>
          <cell r="B486">
            <v>0</v>
          </cell>
          <cell r="C486">
            <v>0</v>
          </cell>
          <cell r="D486">
            <v>0</v>
          </cell>
        </row>
        <row r="487">
          <cell r="A487">
            <v>0</v>
          </cell>
          <cell r="B487">
            <v>0</v>
          </cell>
          <cell r="C487">
            <v>0</v>
          </cell>
          <cell r="D487">
            <v>0</v>
          </cell>
        </row>
        <row r="488">
          <cell r="A488">
            <v>0</v>
          </cell>
          <cell r="B488">
            <v>0</v>
          </cell>
          <cell r="C488">
            <v>0</v>
          </cell>
          <cell r="D488">
            <v>0</v>
          </cell>
        </row>
        <row r="489">
          <cell r="A489">
            <v>0</v>
          </cell>
          <cell r="B489">
            <v>0</v>
          </cell>
          <cell r="C489">
            <v>0</v>
          </cell>
          <cell r="D489">
            <v>0</v>
          </cell>
        </row>
        <row r="490">
          <cell r="A490">
            <v>0</v>
          </cell>
          <cell r="B490">
            <v>0</v>
          </cell>
          <cell r="C490">
            <v>0</v>
          </cell>
          <cell r="D490">
            <v>0</v>
          </cell>
        </row>
        <row r="491">
          <cell r="A491">
            <v>0</v>
          </cell>
          <cell r="B491">
            <v>0</v>
          </cell>
          <cell r="C491">
            <v>0</v>
          </cell>
          <cell r="D491">
            <v>0</v>
          </cell>
        </row>
        <row r="492">
          <cell r="A492">
            <v>0</v>
          </cell>
          <cell r="B492">
            <v>0</v>
          </cell>
          <cell r="C492">
            <v>0</v>
          </cell>
          <cell r="D492">
            <v>0</v>
          </cell>
        </row>
        <row r="493">
          <cell r="A493">
            <v>0</v>
          </cell>
          <cell r="B493">
            <v>0</v>
          </cell>
          <cell r="C493">
            <v>0</v>
          </cell>
          <cell r="D493">
            <v>0</v>
          </cell>
        </row>
        <row r="494">
          <cell r="A494">
            <v>0</v>
          </cell>
          <cell r="B494">
            <v>0</v>
          </cell>
          <cell r="C494">
            <v>0</v>
          </cell>
          <cell r="D494">
            <v>0</v>
          </cell>
        </row>
        <row r="495">
          <cell r="A495">
            <v>0</v>
          </cell>
          <cell r="B495">
            <v>0</v>
          </cell>
          <cell r="C495">
            <v>0</v>
          </cell>
          <cell r="D495">
            <v>0</v>
          </cell>
        </row>
        <row r="496">
          <cell r="A496">
            <v>0</v>
          </cell>
          <cell r="B496">
            <v>0</v>
          </cell>
          <cell r="C496">
            <v>0</v>
          </cell>
          <cell r="D496">
            <v>0</v>
          </cell>
        </row>
        <row r="497">
          <cell r="A497">
            <v>0</v>
          </cell>
          <cell r="B497">
            <v>0</v>
          </cell>
          <cell r="C497">
            <v>0</v>
          </cell>
          <cell r="D497">
            <v>0</v>
          </cell>
        </row>
        <row r="498">
          <cell r="A498">
            <v>0</v>
          </cell>
          <cell r="B498">
            <v>0</v>
          </cell>
          <cell r="C498">
            <v>0</v>
          </cell>
          <cell r="D498">
            <v>0</v>
          </cell>
        </row>
        <row r="499">
          <cell r="A499">
            <v>0</v>
          </cell>
          <cell r="B499">
            <v>0</v>
          </cell>
          <cell r="C499">
            <v>0</v>
          </cell>
          <cell r="D499">
            <v>0</v>
          </cell>
        </row>
        <row r="500">
          <cell r="A500">
            <v>0</v>
          </cell>
          <cell r="B500">
            <v>0</v>
          </cell>
          <cell r="C500">
            <v>0</v>
          </cell>
          <cell r="D500">
            <v>0</v>
          </cell>
        </row>
        <row r="501">
          <cell r="A501">
            <v>0</v>
          </cell>
          <cell r="B501">
            <v>0</v>
          </cell>
          <cell r="C501">
            <v>0</v>
          </cell>
          <cell r="D501">
            <v>0</v>
          </cell>
        </row>
        <row r="502">
          <cell r="A502">
            <v>0</v>
          </cell>
          <cell r="B502">
            <v>0</v>
          </cell>
          <cell r="C502">
            <v>0</v>
          </cell>
          <cell r="D502">
            <v>0</v>
          </cell>
        </row>
        <row r="503">
          <cell r="A503">
            <v>0</v>
          </cell>
          <cell r="B503">
            <v>0</v>
          </cell>
          <cell r="C503">
            <v>0</v>
          </cell>
          <cell r="D503">
            <v>0</v>
          </cell>
        </row>
        <row r="504">
          <cell r="A504">
            <v>0</v>
          </cell>
          <cell r="B504">
            <v>0</v>
          </cell>
          <cell r="C504">
            <v>0</v>
          </cell>
          <cell r="D504">
            <v>0</v>
          </cell>
        </row>
        <row r="505">
          <cell r="A505">
            <v>0</v>
          </cell>
          <cell r="B505">
            <v>0</v>
          </cell>
          <cell r="C505">
            <v>0</v>
          </cell>
          <cell r="D505">
            <v>0</v>
          </cell>
        </row>
        <row r="506">
          <cell r="A506">
            <v>0</v>
          </cell>
          <cell r="B506">
            <v>0</v>
          </cell>
          <cell r="C506">
            <v>0</v>
          </cell>
          <cell r="D506">
            <v>0</v>
          </cell>
        </row>
        <row r="507">
          <cell r="A507">
            <v>0</v>
          </cell>
          <cell r="B507">
            <v>0</v>
          </cell>
          <cell r="C507">
            <v>0</v>
          </cell>
          <cell r="D507">
            <v>0</v>
          </cell>
        </row>
        <row r="508">
          <cell r="A508">
            <v>0</v>
          </cell>
          <cell r="B508">
            <v>0</v>
          </cell>
          <cell r="C508">
            <v>0</v>
          </cell>
          <cell r="D508">
            <v>0</v>
          </cell>
        </row>
        <row r="509">
          <cell r="A509">
            <v>0</v>
          </cell>
          <cell r="B509">
            <v>0</v>
          </cell>
          <cell r="C509">
            <v>0</v>
          </cell>
          <cell r="D509">
            <v>0</v>
          </cell>
        </row>
        <row r="510">
          <cell r="A510">
            <v>0</v>
          </cell>
          <cell r="B510">
            <v>0</v>
          </cell>
          <cell r="C510">
            <v>0</v>
          </cell>
          <cell r="D510">
            <v>0</v>
          </cell>
        </row>
        <row r="511">
          <cell r="A511">
            <v>0</v>
          </cell>
          <cell r="B511">
            <v>0</v>
          </cell>
          <cell r="C511">
            <v>0</v>
          </cell>
          <cell r="D511">
            <v>0</v>
          </cell>
        </row>
        <row r="512">
          <cell r="A512">
            <v>0</v>
          </cell>
          <cell r="B512">
            <v>0</v>
          </cell>
          <cell r="C512">
            <v>0</v>
          </cell>
          <cell r="D512">
            <v>0</v>
          </cell>
        </row>
        <row r="513">
          <cell r="A513">
            <v>0</v>
          </cell>
          <cell r="B513">
            <v>0</v>
          </cell>
          <cell r="C513">
            <v>0</v>
          </cell>
          <cell r="D513">
            <v>0</v>
          </cell>
        </row>
        <row r="514">
          <cell r="A514">
            <v>0</v>
          </cell>
          <cell r="B514">
            <v>0</v>
          </cell>
          <cell r="C514">
            <v>0</v>
          </cell>
          <cell r="D514">
            <v>0</v>
          </cell>
        </row>
        <row r="515">
          <cell r="A515">
            <v>0</v>
          </cell>
          <cell r="B515">
            <v>0</v>
          </cell>
          <cell r="C515">
            <v>0</v>
          </cell>
          <cell r="D515">
            <v>0</v>
          </cell>
        </row>
        <row r="516">
          <cell r="A516">
            <v>0</v>
          </cell>
          <cell r="B516">
            <v>0</v>
          </cell>
          <cell r="C516">
            <v>0</v>
          </cell>
          <cell r="D516">
            <v>0</v>
          </cell>
        </row>
        <row r="517">
          <cell r="A517">
            <v>0</v>
          </cell>
          <cell r="B517">
            <v>0</v>
          </cell>
          <cell r="C517">
            <v>0</v>
          </cell>
          <cell r="D517">
            <v>0</v>
          </cell>
        </row>
        <row r="518">
          <cell r="A518">
            <v>0</v>
          </cell>
          <cell r="B518">
            <v>0</v>
          </cell>
          <cell r="C518">
            <v>0</v>
          </cell>
          <cell r="D518">
            <v>0</v>
          </cell>
        </row>
        <row r="519">
          <cell r="A519">
            <v>0</v>
          </cell>
          <cell r="B519">
            <v>0</v>
          </cell>
          <cell r="C519">
            <v>0</v>
          </cell>
          <cell r="D519">
            <v>0</v>
          </cell>
        </row>
        <row r="520">
          <cell r="A520">
            <v>0</v>
          </cell>
          <cell r="B520">
            <v>0</v>
          </cell>
          <cell r="C520">
            <v>0</v>
          </cell>
          <cell r="D520">
            <v>0</v>
          </cell>
        </row>
        <row r="521">
          <cell r="A521">
            <v>0</v>
          </cell>
          <cell r="B521">
            <v>0</v>
          </cell>
          <cell r="C521">
            <v>0</v>
          </cell>
          <cell r="D521">
            <v>0</v>
          </cell>
        </row>
        <row r="522">
          <cell r="A522">
            <v>0</v>
          </cell>
          <cell r="B522">
            <v>0</v>
          </cell>
          <cell r="C522">
            <v>0</v>
          </cell>
          <cell r="D522">
            <v>0</v>
          </cell>
        </row>
        <row r="523">
          <cell r="A523">
            <v>0</v>
          </cell>
          <cell r="B523">
            <v>0</v>
          </cell>
          <cell r="C523">
            <v>0</v>
          </cell>
          <cell r="D523">
            <v>0</v>
          </cell>
        </row>
        <row r="524">
          <cell r="A524">
            <v>0</v>
          </cell>
          <cell r="B524">
            <v>0</v>
          </cell>
          <cell r="C524">
            <v>0</v>
          </cell>
          <cell r="D524">
            <v>0</v>
          </cell>
        </row>
        <row r="525">
          <cell r="A525">
            <v>0</v>
          </cell>
          <cell r="B525">
            <v>0</v>
          </cell>
          <cell r="C525">
            <v>0</v>
          </cell>
          <cell r="D525">
            <v>0</v>
          </cell>
        </row>
        <row r="526">
          <cell r="A526">
            <v>0</v>
          </cell>
          <cell r="B526">
            <v>0</v>
          </cell>
          <cell r="C526">
            <v>0</v>
          </cell>
          <cell r="D526">
            <v>0</v>
          </cell>
        </row>
        <row r="527">
          <cell r="A527">
            <v>0</v>
          </cell>
          <cell r="B527">
            <v>0</v>
          </cell>
          <cell r="C527">
            <v>0</v>
          </cell>
          <cell r="D527">
            <v>0</v>
          </cell>
        </row>
        <row r="528">
          <cell r="A528">
            <v>0</v>
          </cell>
          <cell r="B528">
            <v>0</v>
          </cell>
          <cell r="C528">
            <v>0</v>
          </cell>
          <cell r="D528">
            <v>0</v>
          </cell>
        </row>
        <row r="529">
          <cell r="A529">
            <v>0</v>
          </cell>
          <cell r="B529">
            <v>0</v>
          </cell>
          <cell r="C529">
            <v>0</v>
          </cell>
          <cell r="D529">
            <v>0</v>
          </cell>
        </row>
        <row r="530">
          <cell r="A530">
            <v>0</v>
          </cell>
          <cell r="B530">
            <v>0</v>
          </cell>
          <cell r="C530">
            <v>0</v>
          </cell>
          <cell r="D530">
            <v>0</v>
          </cell>
        </row>
        <row r="531">
          <cell r="A531">
            <v>0</v>
          </cell>
          <cell r="B531">
            <v>0</v>
          </cell>
          <cell r="C531">
            <v>0</v>
          </cell>
          <cell r="D531">
            <v>0</v>
          </cell>
        </row>
        <row r="532">
          <cell r="A532">
            <v>0</v>
          </cell>
          <cell r="B532">
            <v>0</v>
          </cell>
          <cell r="C532">
            <v>0</v>
          </cell>
          <cell r="D532">
            <v>0</v>
          </cell>
        </row>
        <row r="533">
          <cell r="A533">
            <v>0</v>
          </cell>
          <cell r="B533">
            <v>0</v>
          </cell>
          <cell r="C533">
            <v>0</v>
          </cell>
          <cell r="D533">
            <v>0</v>
          </cell>
        </row>
        <row r="534">
          <cell r="A534">
            <v>0</v>
          </cell>
          <cell r="B534">
            <v>0</v>
          </cell>
          <cell r="C534">
            <v>0</v>
          </cell>
          <cell r="D534">
            <v>0</v>
          </cell>
        </row>
        <row r="535">
          <cell r="A535">
            <v>0</v>
          </cell>
          <cell r="B535">
            <v>0</v>
          </cell>
          <cell r="C535">
            <v>0</v>
          </cell>
          <cell r="D535">
            <v>0</v>
          </cell>
        </row>
        <row r="536">
          <cell r="A536">
            <v>0</v>
          </cell>
          <cell r="B536">
            <v>0</v>
          </cell>
          <cell r="C536">
            <v>0</v>
          </cell>
          <cell r="D536">
            <v>0</v>
          </cell>
        </row>
        <row r="537">
          <cell r="A537">
            <v>0</v>
          </cell>
          <cell r="B537">
            <v>0</v>
          </cell>
          <cell r="C537">
            <v>0</v>
          </cell>
          <cell r="D537">
            <v>0</v>
          </cell>
        </row>
        <row r="538">
          <cell r="A538">
            <v>0</v>
          </cell>
          <cell r="B538">
            <v>0</v>
          </cell>
          <cell r="C538">
            <v>0</v>
          </cell>
          <cell r="D538">
            <v>0</v>
          </cell>
        </row>
        <row r="539">
          <cell r="A539">
            <v>0</v>
          </cell>
          <cell r="B539">
            <v>0</v>
          </cell>
          <cell r="C539">
            <v>0</v>
          </cell>
          <cell r="D539">
            <v>0</v>
          </cell>
        </row>
        <row r="540">
          <cell r="A540">
            <v>0</v>
          </cell>
          <cell r="B540">
            <v>0</v>
          </cell>
          <cell r="C540">
            <v>0</v>
          </cell>
          <cell r="D540">
            <v>0</v>
          </cell>
        </row>
        <row r="541">
          <cell r="A541">
            <v>0</v>
          </cell>
          <cell r="B541">
            <v>0</v>
          </cell>
          <cell r="C541">
            <v>0</v>
          </cell>
          <cell r="D541">
            <v>0</v>
          </cell>
        </row>
        <row r="542">
          <cell r="A542">
            <v>0</v>
          </cell>
          <cell r="B542">
            <v>0</v>
          </cell>
          <cell r="C542">
            <v>0</v>
          </cell>
          <cell r="D542">
            <v>0</v>
          </cell>
        </row>
        <row r="543">
          <cell r="A543">
            <v>0</v>
          </cell>
          <cell r="B543">
            <v>0</v>
          </cell>
          <cell r="C543">
            <v>0</v>
          </cell>
          <cell r="D543">
            <v>0</v>
          </cell>
        </row>
        <row r="544">
          <cell r="A544">
            <v>0</v>
          </cell>
          <cell r="B544">
            <v>0</v>
          </cell>
          <cell r="C544">
            <v>0</v>
          </cell>
          <cell r="D544">
            <v>0</v>
          </cell>
        </row>
        <row r="545">
          <cell r="A545">
            <v>0</v>
          </cell>
          <cell r="B545">
            <v>0</v>
          </cell>
          <cell r="C545">
            <v>0</v>
          </cell>
          <cell r="D545">
            <v>0</v>
          </cell>
        </row>
        <row r="546">
          <cell r="A546">
            <v>0</v>
          </cell>
          <cell r="B546">
            <v>0</v>
          </cell>
          <cell r="C546">
            <v>0</v>
          </cell>
          <cell r="D546">
            <v>0</v>
          </cell>
        </row>
        <row r="547">
          <cell r="A547">
            <v>0</v>
          </cell>
          <cell r="B547">
            <v>0</v>
          </cell>
          <cell r="C547">
            <v>0</v>
          </cell>
          <cell r="D547">
            <v>0</v>
          </cell>
        </row>
        <row r="548">
          <cell r="A548">
            <v>0</v>
          </cell>
          <cell r="B548">
            <v>0</v>
          </cell>
          <cell r="C548">
            <v>0</v>
          </cell>
          <cell r="D548">
            <v>0</v>
          </cell>
        </row>
        <row r="549">
          <cell r="A549">
            <v>0</v>
          </cell>
          <cell r="B549">
            <v>0</v>
          </cell>
          <cell r="C549">
            <v>0</v>
          </cell>
          <cell r="D549">
            <v>0</v>
          </cell>
        </row>
        <row r="550">
          <cell r="A550">
            <v>0</v>
          </cell>
          <cell r="B550">
            <v>0</v>
          </cell>
          <cell r="C550">
            <v>0</v>
          </cell>
          <cell r="D550">
            <v>0</v>
          </cell>
        </row>
        <row r="551">
          <cell r="A551">
            <v>0</v>
          </cell>
          <cell r="B551">
            <v>0</v>
          </cell>
          <cell r="C551">
            <v>0</v>
          </cell>
          <cell r="D551">
            <v>0</v>
          </cell>
        </row>
        <row r="552">
          <cell r="A552">
            <v>0</v>
          </cell>
          <cell r="B552">
            <v>0</v>
          </cell>
          <cell r="C552">
            <v>0</v>
          </cell>
          <cell r="D552">
            <v>0</v>
          </cell>
        </row>
        <row r="553">
          <cell r="A553">
            <v>0</v>
          </cell>
          <cell r="B553">
            <v>0</v>
          </cell>
          <cell r="C553">
            <v>0</v>
          </cell>
          <cell r="D553">
            <v>0</v>
          </cell>
        </row>
        <row r="554">
          <cell r="A554">
            <v>0</v>
          </cell>
          <cell r="B554">
            <v>0</v>
          </cell>
          <cell r="C554">
            <v>0</v>
          </cell>
          <cell r="D554">
            <v>0</v>
          </cell>
        </row>
        <row r="555">
          <cell r="A555">
            <v>0</v>
          </cell>
          <cell r="B555">
            <v>0</v>
          </cell>
          <cell r="C555">
            <v>0</v>
          </cell>
          <cell r="D555">
            <v>0</v>
          </cell>
        </row>
        <row r="556">
          <cell r="A556">
            <v>0</v>
          </cell>
          <cell r="B556">
            <v>0</v>
          </cell>
          <cell r="C556">
            <v>0</v>
          </cell>
          <cell r="D556">
            <v>0</v>
          </cell>
        </row>
        <row r="557">
          <cell r="A557">
            <v>0</v>
          </cell>
          <cell r="B557">
            <v>0</v>
          </cell>
          <cell r="C557">
            <v>0</v>
          </cell>
          <cell r="D557">
            <v>0</v>
          </cell>
        </row>
        <row r="558">
          <cell r="A558">
            <v>0</v>
          </cell>
          <cell r="B558">
            <v>0</v>
          </cell>
          <cell r="C558">
            <v>0</v>
          </cell>
          <cell r="D558">
            <v>0</v>
          </cell>
        </row>
        <row r="559">
          <cell r="A559">
            <v>0</v>
          </cell>
          <cell r="B559">
            <v>0</v>
          </cell>
          <cell r="C559">
            <v>0</v>
          </cell>
          <cell r="D559">
            <v>0</v>
          </cell>
        </row>
        <row r="560">
          <cell r="A560">
            <v>0</v>
          </cell>
          <cell r="B560">
            <v>0</v>
          </cell>
          <cell r="C560">
            <v>0</v>
          </cell>
          <cell r="D560">
            <v>0</v>
          </cell>
        </row>
        <row r="561">
          <cell r="A561">
            <v>0</v>
          </cell>
          <cell r="B561">
            <v>0</v>
          </cell>
          <cell r="C561">
            <v>0</v>
          </cell>
          <cell r="D561">
            <v>0</v>
          </cell>
        </row>
        <row r="562">
          <cell r="A562">
            <v>0</v>
          </cell>
          <cell r="B562">
            <v>0</v>
          </cell>
          <cell r="C562">
            <v>0</v>
          </cell>
          <cell r="D562">
            <v>0</v>
          </cell>
        </row>
        <row r="563">
          <cell r="A563">
            <v>0</v>
          </cell>
          <cell r="B563">
            <v>0</v>
          </cell>
          <cell r="C563">
            <v>0</v>
          </cell>
          <cell r="D563">
            <v>0</v>
          </cell>
        </row>
        <row r="564">
          <cell r="A564">
            <v>0</v>
          </cell>
          <cell r="B564">
            <v>0</v>
          </cell>
          <cell r="C564">
            <v>0</v>
          </cell>
          <cell r="D564">
            <v>0</v>
          </cell>
        </row>
        <row r="565">
          <cell r="A565">
            <v>0</v>
          </cell>
          <cell r="B565">
            <v>0</v>
          </cell>
          <cell r="C565">
            <v>0</v>
          </cell>
          <cell r="D565">
            <v>0</v>
          </cell>
        </row>
        <row r="566">
          <cell r="A566">
            <v>0</v>
          </cell>
          <cell r="B566">
            <v>0</v>
          </cell>
          <cell r="C566">
            <v>0</v>
          </cell>
          <cell r="D566">
            <v>0</v>
          </cell>
        </row>
        <row r="567">
          <cell r="A567">
            <v>0</v>
          </cell>
          <cell r="B567">
            <v>0</v>
          </cell>
          <cell r="C567">
            <v>0</v>
          </cell>
          <cell r="D567">
            <v>0</v>
          </cell>
        </row>
        <row r="568">
          <cell r="A568">
            <v>0</v>
          </cell>
          <cell r="B568">
            <v>0</v>
          </cell>
          <cell r="C568">
            <v>0</v>
          </cell>
          <cell r="D568">
            <v>0</v>
          </cell>
        </row>
        <row r="569">
          <cell r="A569">
            <v>0</v>
          </cell>
          <cell r="B569">
            <v>0</v>
          </cell>
          <cell r="C569">
            <v>0</v>
          </cell>
          <cell r="D569">
            <v>0</v>
          </cell>
        </row>
        <row r="570">
          <cell r="A570">
            <v>0</v>
          </cell>
          <cell r="B570">
            <v>0</v>
          </cell>
          <cell r="C570">
            <v>0</v>
          </cell>
          <cell r="D570">
            <v>0</v>
          </cell>
        </row>
        <row r="571">
          <cell r="A571">
            <v>0</v>
          </cell>
          <cell r="B571">
            <v>0</v>
          </cell>
          <cell r="C571">
            <v>0</v>
          </cell>
          <cell r="D571">
            <v>0</v>
          </cell>
        </row>
        <row r="572">
          <cell r="A572">
            <v>0</v>
          </cell>
          <cell r="B572">
            <v>0</v>
          </cell>
          <cell r="C572">
            <v>0</v>
          </cell>
          <cell r="D572">
            <v>0</v>
          </cell>
        </row>
        <row r="573">
          <cell r="A573">
            <v>0</v>
          </cell>
          <cell r="B573">
            <v>0</v>
          </cell>
          <cell r="C573">
            <v>0</v>
          </cell>
          <cell r="D573">
            <v>0</v>
          </cell>
        </row>
        <row r="574">
          <cell r="A574">
            <v>0</v>
          </cell>
          <cell r="B574">
            <v>0</v>
          </cell>
          <cell r="C574">
            <v>0</v>
          </cell>
          <cell r="D574">
            <v>0</v>
          </cell>
        </row>
        <row r="575">
          <cell r="A575">
            <v>0</v>
          </cell>
          <cell r="B575">
            <v>0</v>
          </cell>
          <cell r="C575">
            <v>0</v>
          </cell>
          <cell r="D575">
            <v>0</v>
          </cell>
        </row>
        <row r="576">
          <cell r="A576">
            <v>0</v>
          </cell>
          <cell r="B576">
            <v>0</v>
          </cell>
          <cell r="C576">
            <v>0</v>
          </cell>
          <cell r="D576">
            <v>0</v>
          </cell>
        </row>
        <row r="577">
          <cell r="A577">
            <v>0</v>
          </cell>
          <cell r="B577">
            <v>0</v>
          </cell>
          <cell r="C577">
            <v>0</v>
          </cell>
          <cell r="D577">
            <v>0</v>
          </cell>
        </row>
        <row r="578">
          <cell r="A578">
            <v>0</v>
          </cell>
          <cell r="B578">
            <v>0</v>
          </cell>
          <cell r="C578">
            <v>0</v>
          </cell>
          <cell r="D578">
            <v>0</v>
          </cell>
        </row>
        <row r="579">
          <cell r="A579">
            <v>0</v>
          </cell>
          <cell r="B579">
            <v>0</v>
          </cell>
          <cell r="C579">
            <v>0</v>
          </cell>
          <cell r="D579">
            <v>0</v>
          </cell>
        </row>
        <row r="580">
          <cell r="A580">
            <v>0</v>
          </cell>
          <cell r="B580">
            <v>0</v>
          </cell>
          <cell r="C580">
            <v>0</v>
          </cell>
          <cell r="D580">
            <v>0</v>
          </cell>
        </row>
        <row r="581">
          <cell r="A581">
            <v>0</v>
          </cell>
          <cell r="B581">
            <v>0</v>
          </cell>
          <cell r="C581">
            <v>0</v>
          </cell>
          <cell r="D581">
            <v>0</v>
          </cell>
        </row>
        <row r="582">
          <cell r="A582">
            <v>0</v>
          </cell>
          <cell r="B582">
            <v>0</v>
          </cell>
          <cell r="C582">
            <v>0</v>
          </cell>
          <cell r="D582">
            <v>0</v>
          </cell>
        </row>
        <row r="583">
          <cell r="A583">
            <v>0</v>
          </cell>
          <cell r="B583">
            <v>0</v>
          </cell>
          <cell r="C583">
            <v>0</v>
          </cell>
          <cell r="D583">
            <v>0</v>
          </cell>
        </row>
        <row r="584">
          <cell r="A584">
            <v>0</v>
          </cell>
          <cell r="B584">
            <v>0</v>
          </cell>
          <cell r="C584">
            <v>0</v>
          </cell>
          <cell r="D584">
            <v>0</v>
          </cell>
        </row>
        <row r="585">
          <cell r="A585">
            <v>0</v>
          </cell>
          <cell r="B585">
            <v>0</v>
          </cell>
          <cell r="C585">
            <v>0</v>
          </cell>
          <cell r="D585">
            <v>0</v>
          </cell>
        </row>
        <row r="586">
          <cell r="A586">
            <v>0</v>
          </cell>
          <cell r="B586">
            <v>0</v>
          </cell>
          <cell r="C586">
            <v>0</v>
          </cell>
          <cell r="D586">
            <v>0</v>
          </cell>
        </row>
        <row r="587">
          <cell r="A587">
            <v>0</v>
          </cell>
          <cell r="B587">
            <v>0</v>
          </cell>
          <cell r="C587">
            <v>0</v>
          </cell>
          <cell r="D587">
            <v>0</v>
          </cell>
        </row>
        <row r="588">
          <cell r="A588">
            <v>0</v>
          </cell>
          <cell r="B588">
            <v>0</v>
          </cell>
          <cell r="C588">
            <v>0</v>
          </cell>
          <cell r="D588">
            <v>0</v>
          </cell>
        </row>
        <row r="589">
          <cell r="A589">
            <v>0</v>
          </cell>
          <cell r="B589">
            <v>0</v>
          </cell>
          <cell r="C589">
            <v>0</v>
          </cell>
          <cell r="D589">
            <v>0</v>
          </cell>
        </row>
        <row r="590">
          <cell r="A590">
            <v>0</v>
          </cell>
          <cell r="B590">
            <v>0</v>
          </cell>
          <cell r="C590">
            <v>0</v>
          </cell>
          <cell r="D590">
            <v>0</v>
          </cell>
        </row>
        <row r="591">
          <cell r="A591">
            <v>0</v>
          </cell>
          <cell r="B591">
            <v>0</v>
          </cell>
          <cell r="C591">
            <v>0</v>
          </cell>
          <cell r="D591">
            <v>0</v>
          </cell>
        </row>
        <row r="592">
          <cell r="A592">
            <v>0</v>
          </cell>
          <cell r="B592">
            <v>0</v>
          </cell>
          <cell r="C592">
            <v>0</v>
          </cell>
          <cell r="D592">
            <v>0</v>
          </cell>
        </row>
        <row r="593">
          <cell r="A593">
            <v>0</v>
          </cell>
          <cell r="B593">
            <v>0</v>
          </cell>
          <cell r="C593">
            <v>0</v>
          </cell>
          <cell r="D593">
            <v>0</v>
          </cell>
        </row>
        <row r="594">
          <cell r="A594">
            <v>0</v>
          </cell>
          <cell r="B594">
            <v>0</v>
          </cell>
          <cell r="C594">
            <v>0</v>
          </cell>
          <cell r="D594">
            <v>0</v>
          </cell>
        </row>
        <row r="595">
          <cell r="A595">
            <v>0</v>
          </cell>
          <cell r="B595">
            <v>0</v>
          </cell>
          <cell r="C595">
            <v>0</v>
          </cell>
          <cell r="D595">
            <v>0</v>
          </cell>
        </row>
        <row r="596">
          <cell r="A596">
            <v>0</v>
          </cell>
          <cell r="B596">
            <v>0</v>
          </cell>
          <cell r="C596">
            <v>0</v>
          </cell>
          <cell r="D596">
            <v>0</v>
          </cell>
        </row>
        <row r="597">
          <cell r="A597">
            <v>0</v>
          </cell>
          <cell r="B597">
            <v>0</v>
          </cell>
          <cell r="C597">
            <v>0</v>
          </cell>
          <cell r="D597">
            <v>0</v>
          </cell>
        </row>
        <row r="598">
          <cell r="A598">
            <v>0</v>
          </cell>
          <cell r="B598">
            <v>0</v>
          </cell>
          <cell r="C598">
            <v>0</v>
          </cell>
          <cell r="D598">
            <v>0</v>
          </cell>
        </row>
        <row r="599">
          <cell r="A599">
            <v>0</v>
          </cell>
          <cell r="B599">
            <v>0</v>
          </cell>
          <cell r="C599">
            <v>0</v>
          </cell>
          <cell r="D599">
            <v>0</v>
          </cell>
        </row>
        <row r="600">
          <cell r="A600">
            <v>0</v>
          </cell>
          <cell r="B600">
            <v>0</v>
          </cell>
          <cell r="C600">
            <v>0</v>
          </cell>
          <cell r="D600">
            <v>0</v>
          </cell>
        </row>
        <row r="601">
          <cell r="A601">
            <v>0</v>
          </cell>
          <cell r="B601">
            <v>0</v>
          </cell>
          <cell r="C601">
            <v>0</v>
          </cell>
          <cell r="D601">
            <v>0</v>
          </cell>
        </row>
        <row r="602">
          <cell r="A602">
            <v>0</v>
          </cell>
          <cell r="B602">
            <v>0</v>
          </cell>
          <cell r="C602">
            <v>0</v>
          </cell>
          <cell r="D602">
            <v>0</v>
          </cell>
        </row>
        <row r="603">
          <cell r="A603">
            <v>0</v>
          </cell>
          <cell r="B603">
            <v>0</v>
          </cell>
          <cell r="C603">
            <v>0</v>
          </cell>
          <cell r="D603">
            <v>0</v>
          </cell>
        </row>
        <row r="604">
          <cell r="A604">
            <v>0</v>
          </cell>
          <cell r="B604">
            <v>0</v>
          </cell>
          <cell r="C604">
            <v>0</v>
          </cell>
          <cell r="D604">
            <v>0</v>
          </cell>
        </row>
        <row r="605">
          <cell r="A605">
            <v>0</v>
          </cell>
          <cell r="B605">
            <v>0</v>
          </cell>
          <cell r="C605">
            <v>0</v>
          </cell>
          <cell r="D605">
            <v>0</v>
          </cell>
        </row>
        <row r="606">
          <cell r="A606">
            <v>0</v>
          </cell>
          <cell r="B606">
            <v>0</v>
          </cell>
          <cell r="C606">
            <v>0</v>
          </cell>
          <cell r="D606">
            <v>0</v>
          </cell>
        </row>
        <row r="607">
          <cell r="A607">
            <v>0</v>
          </cell>
          <cell r="B607">
            <v>0</v>
          </cell>
          <cell r="C607">
            <v>0</v>
          </cell>
          <cell r="D607">
            <v>0</v>
          </cell>
        </row>
        <row r="608">
          <cell r="A608">
            <v>0</v>
          </cell>
          <cell r="B608">
            <v>0</v>
          </cell>
          <cell r="C608">
            <v>0</v>
          </cell>
          <cell r="D608">
            <v>0</v>
          </cell>
        </row>
        <row r="609">
          <cell r="A609">
            <v>0</v>
          </cell>
          <cell r="B609">
            <v>0</v>
          </cell>
          <cell r="C609">
            <v>0</v>
          </cell>
          <cell r="D609">
            <v>0</v>
          </cell>
        </row>
        <row r="610">
          <cell r="A610">
            <v>0</v>
          </cell>
          <cell r="B610">
            <v>0</v>
          </cell>
          <cell r="C610">
            <v>0</v>
          </cell>
          <cell r="D610">
            <v>0</v>
          </cell>
        </row>
        <row r="611">
          <cell r="A611">
            <v>0</v>
          </cell>
          <cell r="B611">
            <v>0</v>
          </cell>
          <cell r="C611">
            <v>0</v>
          </cell>
          <cell r="D611">
            <v>0</v>
          </cell>
        </row>
        <row r="612">
          <cell r="A612">
            <v>0</v>
          </cell>
          <cell r="B612">
            <v>0</v>
          </cell>
          <cell r="C612">
            <v>0</v>
          </cell>
          <cell r="D612">
            <v>0</v>
          </cell>
        </row>
        <row r="613">
          <cell r="A613">
            <v>0</v>
          </cell>
          <cell r="B613">
            <v>0</v>
          </cell>
          <cell r="C613">
            <v>0</v>
          </cell>
          <cell r="D613">
            <v>0</v>
          </cell>
        </row>
        <row r="614">
          <cell r="A614">
            <v>0</v>
          </cell>
          <cell r="B614">
            <v>0</v>
          </cell>
          <cell r="C614">
            <v>0</v>
          </cell>
          <cell r="D614">
            <v>0</v>
          </cell>
        </row>
        <row r="615">
          <cell r="A615">
            <v>0</v>
          </cell>
          <cell r="B615">
            <v>0</v>
          </cell>
          <cell r="C615">
            <v>0</v>
          </cell>
          <cell r="D615">
            <v>0</v>
          </cell>
        </row>
        <row r="616">
          <cell r="A616">
            <v>0</v>
          </cell>
          <cell r="B616">
            <v>0</v>
          </cell>
          <cell r="C616">
            <v>0</v>
          </cell>
          <cell r="D616">
            <v>0</v>
          </cell>
        </row>
        <row r="617">
          <cell r="A617">
            <v>0</v>
          </cell>
          <cell r="B617">
            <v>0</v>
          </cell>
          <cell r="C617">
            <v>0</v>
          </cell>
          <cell r="D617">
            <v>0</v>
          </cell>
        </row>
        <row r="618">
          <cell r="A618">
            <v>0</v>
          </cell>
          <cell r="B618">
            <v>0</v>
          </cell>
          <cell r="C618">
            <v>0</v>
          </cell>
          <cell r="D618">
            <v>0</v>
          </cell>
        </row>
        <row r="619">
          <cell r="A619">
            <v>0</v>
          </cell>
          <cell r="B619">
            <v>0</v>
          </cell>
          <cell r="C619">
            <v>0</v>
          </cell>
          <cell r="D619">
            <v>0</v>
          </cell>
        </row>
        <row r="620">
          <cell r="A620">
            <v>0</v>
          </cell>
          <cell r="B620">
            <v>0</v>
          </cell>
          <cell r="C620">
            <v>0</v>
          </cell>
          <cell r="D620">
            <v>0</v>
          </cell>
        </row>
        <row r="621">
          <cell r="A621">
            <v>0</v>
          </cell>
          <cell r="B621">
            <v>0</v>
          </cell>
          <cell r="C621">
            <v>0</v>
          </cell>
          <cell r="D621">
            <v>0</v>
          </cell>
        </row>
        <row r="622">
          <cell r="A622">
            <v>0</v>
          </cell>
          <cell r="B622">
            <v>0</v>
          </cell>
          <cell r="C622">
            <v>0</v>
          </cell>
          <cell r="D622">
            <v>0</v>
          </cell>
        </row>
        <row r="623">
          <cell r="A623">
            <v>0</v>
          </cell>
          <cell r="B623">
            <v>0</v>
          </cell>
          <cell r="C623">
            <v>0</v>
          </cell>
          <cell r="D623">
            <v>0</v>
          </cell>
        </row>
        <row r="624">
          <cell r="A624">
            <v>0</v>
          </cell>
          <cell r="B624">
            <v>0</v>
          </cell>
          <cell r="C624">
            <v>0</v>
          </cell>
          <cell r="D624">
            <v>0</v>
          </cell>
        </row>
        <row r="625">
          <cell r="A625">
            <v>0</v>
          </cell>
          <cell r="B625">
            <v>0</v>
          </cell>
          <cell r="C625">
            <v>0</v>
          </cell>
          <cell r="D625">
            <v>0</v>
          </cell>
        </row>
        <row r="626">
          <cell r="A626">
            <v>0</v>
          </cell>
          <cell r="B626">
            <v>0</v>
          </cell>
          <cell r="C626">
            <v>0</v>
          </cell>
          <cell r="D626">
            <v>0</v>
          </cell>
        </row>
        <row r="627">
          <cell r="A627">
            <v>0</v>
          </cell>
          <cell r="B627">
            <v>0</v>
          </cell>
          <cell r="C627">
            <v>0</v>
          </cell>
          <cell r="D627">
            <v>0</v>
          </cell>
        </row>
        <row r="628">
          <cell r="A628">
            <v>0</v>
          </cell>
          <cell r="B628">
            <v>0</v>
          </cell>
          <cell r="C628">
            <v>0</v>
          </cell>
          <cell r="D628">
            <v>0</v>
          </cell>
        </row>
        <row r="629">
          <cell r="A629">
            <v>0</v>
          </cell>
          <cell r="B629">
            <v>0</v>
          </cell>
          <cell r="C629">
            <v>0</v>
          </cell>
          <cell r="D629">
            <v>0</v>
          </cell>
        </row>
        <row r="630">
          <cell r="A630">
            <v>0</v>
          </cell>
          <cell r="B630">
            <v>0</v>
          </cell>
          <cell r="C630">
            <v>0</v>
          </cell>
          <cell r="D630">
            <v>0</v>
          </cell>
        </row>
        <row r="631">
          <cell r="A631">
            <v>0</v>
          </cell>
          <cell r="B631">
            <v>0</v>
          </cell>
          <cell r="C631">
            <v>0</v>
          </cell>
          <cell r="D631">
            <v>0</v>
          </cell>
        </row>
        <row r="632">
          <cell r="A632">
            <v>0</v>
          </cell>
          <cell r="B632">
            <v>0</v>
          </cell>
          <cell r="C632">
            <v>0</v>
          </cell>
          <cell r="D632">
            <v>0</v>
          </cell>
        </row>
        <row r="633">
          <cell r="A633">
            <v>0</v>
          </cell>
          <cell r="B633">
            <v>0</v>
          </cell>
          <cell r="C633">
            <v>0</v>
          </cell>
          <cell r="D633">
            <v>0</v>
          </cell>
        </row>
        <row r="634">
          <cell r="A634">
            <v>0</v>
          </cell>
          <cell r="B634">
            <v>0</v>
          </cell>
          <cell r="C634">
            <v>0</v>
          </cell>
          <cell r="D634">
            <v>0</v>
          </cell>
        </row>
        <row r="635">
          <cell r="A635">
            <v>0</v>
          </cell>
          <cell r="B635">
            <v>0</v>
          </cell>
          <cell r="C635">
            <v>0</v>
          </cell>
          <cell r="D635">
            <v>0</v>
          </cell>
        </row>
        <row r="636">
          <cell r="A636">
            <v>0</v>
          </cell>
          <cell r="B636">
            <v>0</v>
          </cell>
          <cell r="C636">
            <v>0</v>
          </cell>
          <cell r="D636">
            <v>0</v>
          </cell>
        </row>
        <row r="637">
          <cell r="A637">
            <v>0</v>
          </cell>
          <cell r="B637">
            <v>0</v>
          </cell>
          <cell r="C637">
            <v>0</v>
          </cell>
          <cell r="D637">
            <v>0</v>
          </cell>
        </row>
        <row r="638">
          <cell r="A638">
            <v>0</v>
          </cell>
          <cell r="B638">
            <v>0</v>
          </cell>
          <cell r="C638">
            <v>0</v>
          </cell>
          <cell r="D638">
            <v>0</v>
          </cell>
        </row>
        <row r="639">
          <cell r="A639">
            <v>0</v>
          </cell>
          <cell r="B639">
            <v>0</v>
          </cell>
          <cell r="C639">
            <v>0</v>
          </cell>
          <cell r="D639">
            <v>0</v>
          </cell>
        </row>
        <row r="640">
          <cell r="A640">
            <v>0</v>
          </cell>
          <cell r="B640">
            <v>0</v>
          </cell>
          <cell r="C640">
            <v>0</v>
          </cell>
          <cell r="D640">
            <v>0</v>
          </cell>
        </row>
        <row r="641">
          <cell r="A641">
            <v>0</v>
          </cell>
          <cell r="B641">
            <v>0</v>
          </cell>
          <cell r="C641">
            <v>0</v>
          </cell>
          <cell r="D641">
            <v>0</v>
          </cell>
        </row>
        <row r="642">
          <cell r="A642">
            <v>0</v>
          </cell>
          <cell r="B642">
            <v>0</v>
          </cell>
          <cell r="C642">
            <v>0</v>
          </cell>
          <cell r="D642">
            <v>0</v>
          </cell>
        </row>
        <row r="643">
          <cell r="A643">
            <v>0</v>
          </cell>
          <cell r="B643">
            <v>0</v>
          </cell>
          <cell r="C643">
            <v>0</v>
          </cell>
          <cell r="D643">
            <v>0</v>
          </cell>
        </row>
        <row r="644">
          <cell r="A644">
            <v>0</v>
          </cell>
          <cell r="B644">
            <v>0</v>
          </cell>
          <cell r="C644">
            <v>0</v>
          </cell>
          <cell r="D644">
            <v>0</v>
          </cell>
        </row>
        <row r="645">
          <cell r="A645">
            <v>0</v>
          </cell>
          <cell r="B645">
            <v>0</v>
          </cell>
          <cell r="C645">
            <v>0</v>
          </cell>
          <cell r="D645">
            <v>0</v>
          </cell>
        </row>
        <row r="646">
          <cell r="A646">
            <v>0</v>
          </cell>
          <cell r="B646">
            <v>0</v>
          </cell>
          <cell r="C646">
            <v>0</v>
          </cell>
          <cell r="D646">
            <v>0</v>
          </cell>
        </row>
        <row r="647">
          <cell r="A647">
            <v>0</v>
          </cell>
          <cell r="B647">
            <v>0</v>
          </cell>
          <cell r="C647">
            <v>0</v>
          </cell>
          <cell r="D647">
            <v>0</v>
          </cell>
        </row>
        <row r="648">
          <cell r="A648">
            <v>0</v>
          </cell>
          <cell r="B648">
            <v>0</v>
          </cell>
          <cell r="C648">
            <v>0</v>
          </cell>
          <cell r="D648">
            <v>0</v>
          </cell>
        </row>
        <row r="649">
          <cell r="A649">
            <v>0</v>
          </cell>
          <cell r="B649">
            <v>0</v>
          </cell>
          <cell r="C649">
            <v>0</v>
          </cell>
          <cell r="D649">
            <v>0</v>
          </cell>
        </row>
        <row r="650">
          <cell r="A650">
            <v>0</v>
          </cell>
          <cell r="B650">
            <v>0</v>
          </cell>
          <cell r="C650">
            <v>0</v>
          </cell>
          <cell r="D650">
            <v>0</v>
          </cell>
        </row>
        <row r="651">
          <cell r="A651">
            <v>0</v>
          </cell>
          <cell r="B651">
            <v>0</v>
          </cell>
          <cell r="C651">
            <v>0</v>
          </cell>
          <cell r="D651">
            <v>0</v>
          </cell>
        </row>
        <row r="652">
          <cell r="A652">
            <v>0</v>
          </cell>
          <cell r="B652">
            <v>0</v>
          </cell>
          <cell r="C652">
            <v>0</v>
          </cell>
          <cell r="D652">
            <v>0</v>
          </cell>
        </row>
        <row r="653">
          <cell r="A653">
            <v>0</v>
          </cell>
          <cell r="B653">
            <v>0</v>
          </cell>
          <cell r="C653">
            <v>0</v>
          </cell>
          <cell r="D653">
            <v>0</v>
          </cell>
        </row>
        <row r="654">
          <cell r="A654">
            <v>0</v>
          </cell>
          <cell r="B654">
            <v>0</v>
          </cell>
          <cell r="C654">
            <v>0</v>
          </cell>
          <cell r="D654">
            <v>0</v>
          </cell>
        </row>
        <row r="655">
          <cell r="A655">
            <v>0</v>
          </cell>
          <cell r="B655">
            <v>0</v>
          </cell>
          <cell r="C655">
            <v>0</v>
          </cell>
          <cell r="D655">
            <v>0</v>
          </cell>
        </row>
        <row r="656">
          <cell r="A656">
            <v>0</v>
          </cell>
          <cell r="B656">
            <v>0</v>
          </cell>
          <cell r="C656">
            <v>0</v>
          </cell>
          <cell r="D656">
            <v>0</v>
          </cell>
        </row>
        <row r="657">
          <cell r="A657">
            <v>0</v>
          </cell>
          <cell r="B657">
            <v>0</v>
          </cell>
          <cell r="C657">
            <v>0</v>
          </cell>
          <cell r="D657">
            <v>0</v>
          </cell>
        </row>
        <row r="658">
          <cell r="A658">
            <v>0</v>
          </cell>
          <cell r="B658">
            <v>0</v>
          </cell>
          <cell r="C658">
            <v>0</v>
          </cell>
          <cell r="D658">
            <v>0</v>
          </cell>
        </row>
        <row r="659">
          <cell r="A659">
            <v>0</v>
          </cell>
          <cell r="B659">
            <v>0</v>
          </cell>
          <cell r="C659">
            <v>0</v>
          </cell>
          <cell r="D659">
            <v>0</v>
          </cell>
        </row>
        <row r="660">
          <cell r="A660">
            <v>0</v>
          </cell>
          <cell r="B660">
            <v>0</v>
          </cell>
          <cell r="C660">
            <v>0</v>
          </cell>
          <cell r="D660">
            <v>0</v>
          </cell>
        </row>
        <row r="661">
          <cell r="A661">
            <v>0</v>
          </cell>
          <cell r="B661">
            <v>0</v>
          </cell>
          <cell r="C661">
            <v>0</v>
          </cell>
          <cell r="D661">
            <v>0</v>
          </cell>
        </row>
        <row r="662">
          <cell r="A662">
            <v>0</v>
          </cell>
          <cell r="B662">
            <v>0</v>
          </cell>
          <cell r="C662">
            <v>0</v>
          </cell>
          <cell r="D662">
            <v>0</v>
          </cell>
        </row>
        <row r="663">
          <cell r="A663">
            <v>0</v>
          </cell>
          <cell r="B663">
            <v>0</v>
          </cell>
          <cell r="C663">
            <v>0</v>
          </cell>
          <cell r="D663">
            <v>0</v>
          </cell>
        </row>
        <row r="664">
          <cell r="A664">
            <v>0</v>
          </cell>
          <cell r="B664">
            <v>0</v>
          </cell>
          <cell r="C664">
            <v>0</v>
          </cell>
          <cell r="D664">
            <v>0</v>
          </cell>
        </row>
        <row r="665">
          <cell r="A665">
            <v>0</v>
          </cell>
          <cell r="B665">
            <v>0</v>
          </cell>
          <cell r="C665">
            <v>0</v>
          </cell>
          <cell r="D665">
            <v>0</v>
          </cell>
        </row>
        <row r="666">
          <cell r="A666">
            <v>0</v>
          </cell>
          <cell r="B666">
            <v>0</v>
          </cell>
          <cell r="C666">
            <v>0</v>
          </cell>
          <cell r="D666">
            <v>0</v>
          </cell>
        </row>
        <row r="667">
          <cell r="A667">
            <v>0</v>
          </cell>
          <cell r="B667">
            <v>0</v>
          </cell>
          <cell r="C667">
            <v>0</v>
          </cell>
          <cell r="D667">
            <v>0</v>
          </cell>
        </row>
        <row r="668">
          <cell r="A668">
            <v>0</v>
          </cell>
          <cell r="B668">
            <v>0</v>
          </cell>
          <cell r="C668">
            <v>0</v>
          </cell>
          <cell r="D668">
            <v>0</v>
          </cell>
        </row>
        <row r="669">
          <cell r="A669">
            <v>0</v>
          </cell>
          <cell r="B669">
            <v>0</v>
          </cell>
          <cell r="C669">
            <v>0</v>
          </cell>
          <cell r="D669">
            <v>0</v>
          </cell>
        </row>
        <row r="670">
          <cell r="A670">
            <v>0</v>
          </cell>
          <cell r="B670">
            <v>0</v>
          </cell>
          <cell r="C670">
            <v>0</v>
          </cell>
          <cell r="D670">
            <v>0</v>
          </cell>
        </row>
        <row r="671">
          <cell r="A671">
            <v>0</v>
          </cell>
          <cell r="B671">
            <v>0</v>
          </cell>
          <cell r="C671">
            <v>0</v>
          </cell>
          <cell r="D671">
            <v>0</v>
          </cell>
        </row>
        <row r="672">
          <cell r="A672">
            <v>0</v>
          </cell>
          <cell r="B672">
            <v>0</v>
          </cell>
          <cell r="C672">
            <v>0</v>
          </cell>
          <cell r="D672">
            <v>0</v>
          </cell>
        </row>
        <row r="673">
          <cell r="A673">
            <v>0</v>
          </cell>
          <cell r="B673">
            <v>0</v>
          </cell>
          <cell r="C673">
            <v>0</v>
          </cell>
          <cell r="D673">
            <v>0</v>
          </cell>
        </row>
        <row r="674">
          <cell r="A674">
            <v>0</v>
          </cell>
          <cell r="B674">
            <v>0</v>
          </cell>
          <cell r="C674">
            <v>0</v>
          </cell>
          <cell r="D674">
            <v>0</v>
          </cell>
        </row>
        <row r="675">
          <cell r="A675">
            <v>0</v>
          </cell>
          <cell r="B675">
            <v>0</v>
          </cell>
          <cell r="C675">
            <v>0</v>
          </cell>
          <cell r="D675">
            <v>0</v>
          </cell>
        </row>
        <row r="676">
          <cell r="A676">
            <v>0</v>
          </cell>
          <cell r="B676">
            <v>0</v>
          </cell>
          <cell r="C676">
            <v>0</v>
          </cell>
          <cell r="D676">
            <v>0</v>
          </cell>
        </row>
        <row r="677">
          <cell r="A677">
            <v>0</v>
          </cell>
          <cell r="B677">
            <v>0</v>
          </cell>
          <cell r="C677">
            <v>0</v>
          </cell>
          <cell r="D677">
            <v>0</v>
          </cell>
        </row>
        <row r="678">
          <cell r="A678">
            <v>0</v>
          </cell>
          <cell r="B678">
            <v>0</v>
          </cell>
          <cell r="C678">
            <v>0</v>
          </cell>
          <cell r="D678">
            <v>0</v>
          </cell>
        </row>
        <row r="679">
          <cell r="A679">
            <v>0</v>
          </cell>
          <cell r="B679">
            <v>0</v>
          </cell>
          <cell r="C679">
            <v>0</v>
          </cell>
          <cell r="D679">
            <v>0</v>
          </cell>
        </row>
        <row r="680">
          <cell r="A680">
            <v>0</v>
          </cell>
          <cell r="B680">
            <v>0</v>
          </cell>
          <cell r="C680">
            <v>0</v>
          </cell>
          <cell r="D680">
            <v>0</v>
          </cell>
        </row>
        <row r="681">
          <cell r="A681">
            <v>0</v>
          </cell>
          <cell r="B681">
            <v>0</v>
          </cell>
          <cell r="C681">
            <v>0</v>
          </cell>
          <cell r="D681">
            <v>0</v>
          </cell>
        </row>
        <row r="682">
          <cell r="A682">
            <v>0</v>
          </cell>
          <cell r="B682">
            <v>0</v>
          </cell>
          <cell r="C682">
            <v>0</v>
          </cell>
          <cell r="D682">
            <v>0</v>
          </cell>
        </row>
        <row r="683">
          <cell r="A683">
            <v>0</v>
          </cell>
          <cell r="B683">
            <v>0</v>
          </cell>
          <cell r="C683">
            <v>0</v>
          </cell>
          <cell r="D683">
            <v>0</v>
          </cell>
        </row>
        <row r="684">
          <cell r="A684">
            <v>0</v>
          </cell>
          <cell r="B684">
            <v>0</v>
          </cell>
          <cell r="C684">
            <v>0</v>
          </cell>
          <cell r="D684">
            <v>0</v>
          </cell>
        </row>
        <row r="685">
          <cell r="A685">
            <v>0</v>
          </cell>
          <cell r="B685">
            <v>0</v>
          </cell>
          <cell r="C685">
            <v>0</v>
          </cell>
          <cell r="D685">
            <v>0</v>
          </cell>
        </row>
        <row r="686">
          <cell r="A686">
            <v>0</v>
          </cell>
          <cell r="B686">
            <v>0</v>
          </cell>
          <cell r="C686">
            <v>0</v>
          </cell>
          <cell r="D686">
            <v>0</v>
          </cell>
        </row>
        <row r="687">
          <cell r="A687">
            <v>0</v>
          </cell>
          <cell r="B687">
            <v>0</v>
          </cell>
          <cell r="C687">
            <v>0</v>
          </cell>
          <cell r="D687">
            <v>0</v>
          </cell>
        </row>
        <row r="688">
          <cell r="A688">
            <v>0</v>
          </cell>
          <cell r="B688">
            <v>0</v>
          </cell>
          <cell r="C688">
            <v>0</v>
          </cell>
          <cell r="D688">
            <v>0</v>
          </cell>
        </row>
        <row r="689">
          <cell r="A689">
            <v>0</v>
          </cell>
          <cell r="B689">
            <v>0</v>
          </cell>
          <cell r="C689">
            <v>0</v>
          </cell>
          <cell r="D689">
            <v>0</v>
          </cell>
        </row>
        <row r="690">
          <cell r="A690">
            <v>0</v>
          </cell>
          <cell r="B690">
            <v>0</v>
          </cell>
          <cell r="C690">
            <v>0</v>
          </cell>
          <cell r="D690">
            <v>0</v>
          </cell>
        </row>
        <row r="691">
          <cell r="A691">
            <v>0</v>
          </cell>
          <cell r="B691">
            <v>0</v>
          </cell>
          <cell r="C691">
            <v>0</v>
          </cell>
          <cell r="D691">
            <v>0</v>
          </cell>
        </row>
        <row r="692">
          <cell r="A692">
            <v>0</v>
          </cell>
          <cell r="B692">
            <v>0</v>
          </cell>
          <cell r="C692">
            <v>0</v>
          </cell>
          <cell r="D692">
            <v>0</v>
          </cell>
        </row>
        <row r="693">
          <cell r="A693">
            <v>0</v>
          </cell>
          <cell r="B693">
            <v>0</v>
          </cell>
          <cell r="C693">
            <v>0</v>
          </cell>
          <cell r="D693">
            <v>0</v>
          </cell>
        </row>
        <row r="694">
          <cell r="A694">
            <v>0</v>
          </cell>
          <cell r="B694">
            <v>0</v>
          </cell>
          <cell r="C694">
            <v>0</v>
          </cell>
          <cell r="D694">
            <v>0</v>
          </cell>
        </row>
        <row r="695">
          <cell r="A695">
            <v>0</v>
          </cell>
          <cell r="B695">
            <v>0</v>
          </cell>
          <cell r="C695">
            <v>0</v>
          </cell>
          <cell r="D695">
            <v>0</v>
          </cell>
        </row>
        <row r="696">
          <cell r="A696">
            <v>0</v>
          </cell>
          <cell r="B696">
            <v>0</v>
          </cell>
          <cell r="C696">
            <v>0</v>
          </cell>
          <cell r="D696">
            <v>0</v>
          </cell>
        </row>
        <row r="697">
          <cell r="A697">
            <v>0</v>
          </cell>
          <cell r="B697">
            <v>0</v>
          </cell>
          <cell r="C697">
            <v>0</v>
          </cell>
          <cell r="D697">
            <v>0</v>
          </cell>
        </row>
        <row r="698">
          <cell r="A698">
            <v>0</v>
          </cell>
          <cell r="B698">
            <v>0</v>
          </cell>
          <cell r="C698">
            <v>0</v>
          </cell>
          <cell r="D698">
            <v>0</v>
          </cell>
        </row>
        <row r="699">
          <cell r="A699">
            <v>0</v>
          </cell>
          <cell r="B699">
            <v>0</v>
          </cell>
          <cell r="C699">
            <v>0</v>
          </cell>
          <cell r="D699">
            <v>0</v>
          </cell>
        </row>
        <row r="700">
          <cell r="A700">
            <v>0</v>
          </cell>
          <cell r="B700">
            <v>0</v>
          </cell>
          <cell r="C700">
            <v>0</v>
          </cell>
          <cell r="D700">
            <v>0</v>
          </cell>
        </row>
        <row r="701">
          <cell r="A701">
            <v>0</v>
          </cell>
          <cell r="B701">
            <v>0</v>
          </cell>
          <cell r="C701">
            <v>0</v>
          </cell>
          <cell r="D701">
            <v>0</v>
          </cell>
        </row>
        <row r="702">
          <cell r="A702">
            <v>0</v>
          </cell>
          <cell r="B702">
            <v>0</v>
          </cell>
          <cell r="C702">
            <v>0</v>
          </cell>
          <cell r="D702">
            <v>0</v>
          </cell>
        </row>
        <row r="703">
          <cell r="A703">
            <v>0</v>
          </cell>
          <cell r="B703">
            <v>0</v>
          </cell>
          <cell r="C703">
            <v>0</v>
          </cell>
          <cell r="D703">
            <v>0</v>
          </cell>
        </row>
        <row r="704">
          <cell r="A704">
            <v>0</v>
          </cell>
          <cell r="B704">
            <v>0</v>
          </cell>
          <cell r="C704">
            <v>0</v>
          </cell>
          <cell r="D704">
            <v>0</v>
          </cell>
        </row>
        <row r="705">
          <cell r="A705">
            <v>0</v>
          </cell>
          <cell r="B705">
            <v>0</v>
          </cell>
          <cell r="C705">
            <v>0</v>
          </cell>
          <cell r="D705">
            <v>0</v>
          </cell>
        </row>
        <row r="706">
          <cell r="A706">
            <v>0</v>
          </cell>
          <cell r="B706">
            <v>0</v>
          </cell>
          <cell r="C706">
            <v>0</v>
          </cell>
          <cell r="D706">
            <v>0</v>
          </cell>
        </row>
        <row r="707">
          <cell r="A707">
            <v>0</v>
          </cell>
          <cell r="B707">
            <v>0</v>
          </cell>
          <cell r="C707">
            <v>0</v>
          </cell>
          <cell r="D707">
            <v>0</v>
          </cell>
        </row>
        <row r="708">
          <cell r="A708">
            <v>0</v>
          </cell>
          <cell r="B708">
            <v>0</v>
          </cell>
          <cell r="C708">
            <v>0</v>
          </cell>
          <cell r="D708">
            <v>0</v>
          </cell>
        </row>
        <row r="709">
          <cell r="A709">
            <v>0</v>
          </cell>
          <cell r="B709">
            <v>0</v>
          </cell>
          <cell r="C709">
            <v>0</v>
          </cell>
          <cell r="D709">
            <v>0</v>
          </cell>
        </row>
        <row r="710">
          <cell r="A710">
            <v>0</v>
          </cell>
          <cell r="B710">
            <v>0</v>
          </cell>
          <cell r="C710">
            <v>0</v>
          </cell>
          <cell r="D710">
            <v>0</v>
          </cell>
        </row>
        <row r="711">
          <cell r="A711">
            <v>0</v>
          </cell>
          <cell r="B711">
            <v>0</v>
          </cell>
          <cell r="C711">
            <v>0</v>
          </cell>
          <cell r="D711">
            <v>0</v>
          </cell>
        </row>
        <row r="712">
          <cell r="A712">
            <v>0</v>
          </cell>
          <cell r="B712">
            <v>0</v>
          </cell>
          <cell r="C712">
            <v>0</v>
          </cell>
          <cell r="D712">
            <v>0</v>
          </cell>
        </row>
        <row r="713">
          <cell r="A713">
            <v>0</v>
          </cell>
          <cell r="B713">
            <v>0</v>
          </cell>
          <cell r="C713">
            <v>0</v>
          </cell>
          <cell r="D713">
            <v>0</v>
          </cell>
        </row>
        <row r="714">
          <cell r="A714">
            <v>0</v>
          </cell>
          <cell r="B714">
            <v>0</v>
          </cell>
          <cell r="C714">
            <v>0</v>
          </cell>
          <cell r="D714">
            <v>0</v>
          </cell>
        </row>
        <row r="715">
          <cell r="A715">
            <v>0</v>
          </cell>
          <cell r="B715">
            <v>0</v>
          </cell>
          <cell r="C715">
            <v>0</v>
          </cell>
          <cell r="D715">
            <v>0</v>
          </cell>
        </row>
        <row r="716">
          <cell r="A716">
            <v>0</v>
          </cell>
          <cell r="B716">
            <v>0</v>
          </cell>
          <cell r="C716">
            <v>0</v>
          </cell>
          <cell r="D716">
            <v>0</v>
          </cell>
        </row>
        <row r="717">
          <cell r="A717">
            <v>0</v>
          </cell>
          <cell r="B717">
            <v>0</v>
          </cell>
          <cell r="C717">
            <v>0</v>
          </cell>
          <cell r="D717">
            <v>0</v>
          </cell>
        </row>
        <row r="718">
          <cell r="A718">
            <v>0</v>
          </cell>
          <cell r="B718">
            <v>0</v>
          </cell>
          <cell r="C718">
            <v>0</v>
          </cell>
          <cell r="D718">
            <v>0</v>
          </cell>
        </row>
        <row r="719">
          <cell r="A719">
            <v>0</v>
          </cell>
          <cell r="B719">
            <v>0</v>
          </cell>
          <cell r="C719">
            <v>0</v>
          </cell>
          <cell r="D719">
            <v>0</v>
          </cell>
        </row>
        <row r="720">
          <cell r="A720">
            <v>0</v>
          </cell>
          <cell r="B720">
            <v>0</v>
          </cell>
          <cell r="C720">
            <v>0</v>
          </cell>
          <cell r="D720">
            <v>0</v>
          </cell>
        </row>
        <row r="721">
          <cell r="A721">
            <v>0</v>
          </cell>
          <cell r="B721">
            <v>0</v>
          </cell>
          <cell r="C721">
            <v>0</v>
          </cell>
          <cell r="D721">
            <v>0</v>
          </cell>
        </row>
        <row r="722">
          <cell r="A722">
            <v>0</v>
          </cell>
          <cell r="B722">
            <v>0</v>
          </cell>
          <cell r="C722">
            <v>0</v>
          </cell>
          <cell r="D722">
            <v>0</v>
          </cell>
        </row>
        <row r="723">
          <cell r="A723">
            <v>0</v>
          </cell>
          <cell r="B723">
            <v>0</v>
          </cell>
          <cell r="C723">
            <v>0</v>
          </cell>
          <cell r="D723">
            <v>0</v>
          </cell>
        </row>
        <row r="724">
          <cell r="A724">
            <v>0</v>
          </cell>
          <cell r="B724">
            <v>0</v>
          </cell>
          <cell r="C724">
            <v>0</v>
          </cell>
          <cell r="D724">
            <v>0</v>
          </cell>
        </row>
        <row r="725">
          <cell r="A725">
            <v>0</v>
          </cell>
          <cell r="B725">
            <v>0</v>
          </cell>
          <cell r="C725">
            <v>0</v>
          </cell>
          <cell r="D725">
            <v>0</v>
          </cell>
        </row>
        <row r="726">
          <cell r="A726">
            <v>0</v>
          </cell>
          <cell r="B726">
            <v>0</v>
          </cell>
          <cell r="C726">
            <v>0</v>
          </cell>
          <cell r="D726">
            <v>0</v>
          </cell>
        </row>
        <row r="727">
          <cell r="A727">
            <v>0</v>
          </cell>
          <cell r="B727">
            <v>0</v>
          </cell>
          <cell r="C727">
            <v>0</v>
          </cell>
          <cell r="D727">
            <v>0</v>
          </cell>
        </row>
        <row r="728">
          <cell r="A728">
            <v>0</v>
          </cell>
          <cell r="B728">
            <v>0</v>
          </cell>
          <cell r="C728">
            <v>0</v>
          </cell>
          <cell r="D728">
            <v>0</v>
          </cell>
        </row>
        <row r="729">
          <cell r="A729">
            <v>0</v>
          </cell>
          <cell r="B729">
            <v>0</v>
          </cell>
          <cell r="C729">
            <v>0</v>
          </cell>
          <cell r="D729">
            <v>0</v>
          </cell>
        </row>
        <row r="730">
          <cell r="A730">
            <v>0</v>
          </cell>
          <cell r="B730">
            <v>0</v>
          </cell>
          <cell r="C730">
            <v>0</v>
          </cell>
          <cell r="D730">
            <v>0</v>
          </cell>
        </row>
        <row r="731">
          <cell r="A731">
            <v>0</v>
          </cell>
          <cell r="B731">
            <v>0</v>
          </cell>
          <cell r="C731">
            <v>0</v>
          </cell>
          <cell r="D731">
            <v>0</v>
          </cell>
        </row>
        <row r="732">
          <cell r="A732">
            <v>0</v>
          </cell>
          <cell r="B732">
            <v>0</v>
          </cell>
          <cell r="C732">
            <v>0</v>
          </cell>
          <cell r="D732">
            <v>0</v>
          </cell>
        </row>
        <row r="733">
          <cell r="A733">
            <v>0</v>
          </cell>
          <cell r="B733">
            <v>0</v>
          </cell>
          <cell r="C733">
            <v>0</v>
          </cell>
          <cell r="D733">
            <v>0</v>
          </cell>
        </row>
        <row r="734">
          <cell r="A734">
            <v>0</v>
          </cell>
          <cell r="B734">
            <v>0</v>
          </cell>
          <cell r="C734">
            <v>0</v>
          </cell>
          <cell r="D734">
            <v>0</v>
          </cell>
        </row>
        <row r="735">
          <cell r="A735">
            <v>0</v>
          </cell>
          <cell r="B735">
            <v>0</v>
          </cell>
          <cell r="C735">
            <v>0</v>
          </cell>
          <cell r="D735">
            <v>0</v>
          </cell>
        </row>
        <row r="736">
          <cell r="A736">
            <v>0</v>
          </cell>
          <cell r="B736">
            <v>0</v>
          </cell>
          <cell r="C736">
            <v>0</v>
          </cell>
          <cell r="D736">
            <v>0</v>
          </cell>
        </row>
        <row r="737">
          <cell r="A737">
            <v>0</v>
          </cell>
          <cell r="B737">
            <v>0</v>
          </cell>
          <cell r="C737">
            <v>0</v>
          </cell>
          <cell r="D737">
            <v>0</v>
          </cell>
        </row>
        <row r="738">
          <cell r="A738">
            <v>0</v>
          </cell>
          <cell r="B738">
            <v>0</v>
          </cell>
          <cell r="C738">
            <v>0</v>
          </cell>
          <cell r="D738">
            <v>0</v>
          </cell>
        </row>
        <row r="739">
          <cell r="A739">
            <v>0</v>
          </cell>
          <cell r="B739">
            <v>0</v>
          </cell>
          <cell r="C739">
            <v>0</v>
          </cell>
          <cell r="D739">
            <v>0</v>
          </cell>
        </row>
        <row r="740">
          <cell r="A740">
            <v>0</v>
          </cell>
          <cell r="B740">
            <v>0</v>
          </cell>
          <cell r="C740">
            <v>0</v>
          </cell>
          <cell r="D740">
            <v>0</v>
          </cell>
        </row>
        <row r="741">
          <cell r="A741">
            <v>0</v>
          </cell>
          <cell r="B741">
            <v>0</v>
          </cell>
          <cell r="C741">
            <v>0</v>
          </cell>
          <cell r="D741">
            <v>0</v>
          </cell>
        </row>
        <row r="742">
          <cell r="A742">
            <v>0</v>
          </cell>
          <cell r="B742">
            <v>0</v>
          </cell>
          <cell r="C742">
            <v>0</v>
          </cell>
          <cell r="D742">
            <v>0</v>
          </cell>
        </row>
        <row r="743">
          <cell r="A743">
            <v>0</v>
          </cell>
          <cell r="B743">
            <v>0</v>
          </cell>
          <cell r="C743">
            <v>0</v>
          </cell>
          <cell r="D743">
            <v>0</v>
          </cell>
        </row>
        <row r="744">
          <cell r="A744">
            <v>0</v>
          </cell>
          <cell r="B744">
            <v>0</v>
          </cell>
          <cell r="C744">
            <v>0</v>
          </cell>
          <cell r="D744">
            <v>0</v>
          </cell>
        </row>
        <row r="745">
          <cell r="A745">
            <v>0</v>
          </cell>
          <cell r="B745">
            <v>0</v>
          </cell>
          <cell r="C745">
            <v>0</v>
          </cell>
          <cell r="D745">
            <v>0</v>
          </cell>
        </row>
        <row r="746">
          <cell r="A746">
            <v>0</v>
          </cell>
          <cell r="B746">
            <v>0</v>
          </cell>
          <cell r="C746">
            <v>0</v>
          </cell>
          <cell r="D746">
            <v>0</v>
          </cell>
        </row>
        <row r="747">
          <cell r="A747">
            <v>0</v>
          </cell>
          <cell r="B747">
            <v>0</v>
          </cell>
          <cell r="C747">
            <v>0</v>
          </cell>
          <cell r="D747">
            <v>0</v>
          </cell>
        </row>
        <row r="748">
          <cell r="A748">
            <v>0</v>
          </cell>
          <cell r="B748">
            <v>0</v>
          </cell>
          <cell r="C748">
            <v>0</v>
          </cell>
          <cell r="D748">
            <v>0</v>
          </cell>
        </row>
        <row r="749">
          <cell r="A749">
            <v>0</v>
          </cell>
          <cell r="B749">
            <v>0</v>
          </cell>
          <cell r="C749">
            <v>0</v>
          </cell>
          <cell r="D749">
            <v>0</v>
          </cell>
        </row>
        <row r="750">
          <cell r="A750">
            <v>0</v>
          </cell>
          <cell r="B750">
            <v>0</v>
          </cell>
          <cell r="C750">
            <v>0</v>
          </cell>
          <cell r="D750">
            <v>0</v>
          </cell>
        </row>
        <row r="751">
          <cell r="A751">
            <v>0</v>
          </cell>
          <cell r="B751">
            <v>0</v>
          </cell>
          <cell r="C751">
            <v>0</v>
          </cell>
          <cell r="D751">
            <v>0</v>
          </cell>
        </row>
        <row r="752">
          <cell r="A752">
            <v>0</v>
          </cell>
          <cell r="B752">
            <v>0</v>
          </cell>
          <cell r="C752">
            <v>0</v>
          </cell>
          <cell r="D752">
            <v>0</v>
          </cell>
        </row>
        <row r="753">
          <cell r="A753">
            <v>0</v>
          </cell>
          <cell r="B753">
            <v>0</v>
          </cell>
          <cell r="C753">
            <v>0</v>
          </cell>
          <cell r="D753">
            <v>0</v>
          </cell>
        </row>
        <row r="754">
          <cell r="A754">
            <v>0</v>
          </cell>
          <cell r="B754">
            <v>0</v>
          </cell>
          <cell r="C754">
            <v>0</v>
          </cell>
          <cell r="D754">
            <v>0</v>
          </cell>
        </row>
        <row r="755">
          <cell r="A755">
            <v>0</v>
          </cell>
          <cell r="B755">
            <v>0</v>
          </cell>
          <cell r="C755">
            <v>0</v>
          </cell>
          <cell r="D755">
            <v>0</v>
          </cell>
        </row>
        <row r="756">
          <cell r="A756">
            <v>0</v>
          </cell>
          <cell r="B756">
            <v>0</v>
          </cell>
          <cell r="C756">
            <v>0</v>
          </cell>
          <cell r="D756">
            <v>0</v>
          </cell>
        </row>
        <row r="757">
          <cell r="A757">
            <v>0</v>
          </cell>
          <cell r="B757">
            <v>0</v>
          </cell>
          <cell r="C757">
            <v>0</v>
          </cell>
          <cell r="D757">
            <v>0</v>
          </cell>
        </row>
        <row r="758">
          <cell r="A758">
            <v>0</v>
          </cell>
          <cell r="B758">
            <v>0</v>
          </cell>
          <cell r="C758">
            <v>0</v>
          </cell>
          <cell r="D758">
            <v>0</v>
          </cell>
        </row>
        <row r="759">
          <cell r="A759">
            <v>0</v>
          </cell>
          <cell r="B759">
            <v>0</v>
          </cell>
          <cell r="C759">
            <v>0</v>
          </cell>
          <cell r="D759">
            <v>0</v>
          </cell>
        </row>
        <row r="760">
          <cell r="A760">
            <v>0</v>
          </cell>
          <cell r="B760">
            <v>0</v>
          </cell>
          <cell r="C760">
            <v>0</v>
          </cell>
          <cell r="D760">
            <v>0</v>
          </cell>
        </row>
        <row r="761">
          <cell r="A761">
            <v>0</v>
          </cell>
          <cell r="B761">
            <v>0</v>
          </cell>
          <cell r="C761">
            <v>0</v>
          </cell>
          <cell r="D761">
            <v>0</v>
          </cell>
        </row>
        <row r="762">
          <cell r="A762">
            <v>0</v>
          </cell>
          <cell r="B762">
            <v>0</v>
          </cell>
          <cell r="C762">
            <v>0</v>
          </cell>
          <cell r="D762">
            <v>0</v>
          </cell>
        </row>
        <row r="763">
          <cell r="A763">
            <v>0</v>
          </cell>
          <cell r="B763">
            <v>0</v>
          </cell>
          <cell r="C763">
            <v>0</v>
          </cell>
          <cell r="D763">
            <v>0</v>
          </cell>
        </row>
        <row r="764">
          <cell r="A764">
            <v>0</v>
          </cell>
          <cell r="B764">
            <v>0</v>
          </cell>
          <cell r="C764">
            <v>0</v>
          </cell>
          <cell r="D764">
            <v>0</v>
          </cell>
        </row>
        <row r="765">
          <cell r="A765">
            <v>0</v>
          </cell>
          <cell r="B765">
            <v>0</v>
          </cell>
          <cell r="C765">
            <v>0</v>
          </cell>
          <cell r="D765">
            <v>0</v>
          </cell>
        </row>
        <row r="766">
          <cell r="A766">
            <v>0</v>
          </cell>
          <cell r="B766">
            <v>0</v>
          </cell>
          <cell r="C766">
            <v>0</v>
          </cell>
          <cell r="D766">
            <v>0</v>
          </cell>
        </row>
        <row r="767">
          <cell r="A767">
            <v>0</v>
          </cell>
          <cell r="B767">
            <v>0</v>
          </cell>
          <cell r="C767">
            <v>0</v>
          </cell>
          <cell r="D767">
            <v>0</v>
          </cell>
        </row>
        <row r="768">
          <cell r="A768">
            <v>0</v>
          </cell>
          <cell r="B768">
            <v>0</v>
          </cell>
          <cell r="C768">
            <v>0</v>
          </cell>
          <cell r="D768">
            <v>0</v>
          </cell>
        </row>
        <row r="769">
          <cell r="A769">
            <v>0</v>
          </cell>
          <cell r="B769">
            <v>0</v>
          </cell>
          <cell r="C769">
            <v>0</v>
          </cell>
          <cell r="D769">
            <v>0</v>
          </cell>
        </row>
        <row r="770">
          <cell r="A770">
            <v>0</v>
          </cell>
          <cell r="B770">
            <v>0</v>
          </cell>
          <cell r="C770">
            <v>0</v>
          </cell>
          <cell r="D770">
            <v>0</v>
          </cell>
        </row>
        <row r="771">
          <cell r="A771">
            <v>0</v>
          </cell>
          <cell r="B771">
            <v>0</v>
          </cell>
          <cell r="C771">
            <v>0</v>
          </cell>
          <cell r="D771">
            <v>0</v>
          </cell>
        </row>
        <row r="772">
          <cell r="A772">
            <v>0</v>
          </cell>
          <cell r="B772">
            <v>0</v>
          </cell>
          <cell r="C772">
            <v>0</v>
          </cell>
          <cell r="D772">
            <v>0</v>
          </cell>
        </row>
        <row r="773">
          <cell r="A773">
            <v>0</v>
          </cell>
          <cell r="B773">
            <v>0</v>
          </cell>
          <cell r="C773">
            <v>0</v>
          </cell>
          <cell r="D773">
            <v>0</v>
          </cell>
        </row>
        <row r="774">
          <cell r="A774">
            <v>0</v>
          </cell>
          <cell r="B774">
            <v>0</v>
          </cell>
          <cell r="C774">
            <v>0</v>
          </cell>
          <cell r="D774">
            <v>0</v>
          </cell>
        </row>
        <row r="775">
          <cell r="A775">
            <v>0</v>
          </cell>
          <cell r="B775">
            <v>0</v>
          </cell>
          <cell r="C775">
            <v>0</v>
          </cell>
          <cell r="D775">
            <v>0</v>
          </cell>
        </row>
        <row r="776">
          <cell r="A776">
            <v>0</v>
          </cell>
          <cell r="B776">
            <v>0</v>
          </cell>
          <cell r="C776">
            <v>0</v>
          </cell>
          <cell r="D776">
            <v>0</v>
          </cell>
        </row>
        <row r="777">
          <cell r="A777">
            <v>0</v>
          </cell>
          <cell r="B777">
            <v>0</v>
          </cell>
          <cell r="C777">
            <v>0</v>
          </cell>
          <cell r="D777">
            <v>0</v>
          </cell>
        </row>
        <row r="778">
          <cell r="A778">
            <v>0</v>
          </cell>
          <cell r="B778">
            <v>0</v>
          </cell>
          <cell r="C778">
            <v>0</v>
          </cell>
          <cell r="D778">
            <v>0</v>
          </cell>
        </row>
        <row r="779">
          <cell r="A779">
            <v>0</v>
          </cell>
          <cell r="B779">
            <v>0</v>
          </cell>
          <cell r="C779">
            <v>0</v>
          </cell>
          <cell r="D779">
            <v>0</v>
          </cell>
        </row>
        <row r="780">
          <cell r="A780">
            <v>0</v>
          </cell>
          <cell r="B780">
            <v>0</v>
          </cell>
          <cell r="C780">
            <v>0</v>
          </cell>
          <cell r="D780">
            <v>0</v>
          </cell>
        </row>
        <row r="781">
          <cell r="A781">
            <v>0</v>
          </cell>
          <cell r="B781">
            <v>0</v>
          </cell>
          <cell r="C781">
            <v>0</v>
          </cell>
          <cell r="D781">
            <v>0</v>
          </cell>
        </row>
        <row r="782">
          <cell r="A782">
            <v>0</v>
          </cell>
          <cell r="B782">
            <v>0</v>
          </cell>
          <cell r="C782">
            <v>0</v>
          </cell>
          <cell r="D782">
            <v>0</v>
          </cell>
        </row>
        <row r="783">
          <cell r="A783">
            <v>0</v>
          </cell>
          <cell r="B783">
            <v>0</v>
          </cell>
          <cell r="C783">
            <v>0</v>
          </cell>
          <cell r="D783">
            <v>0</v>
          </cell>
        </row>
        <row r="784">
          <cell r="A784">
            <v>0</v>
          </cell>
          <cell r="B784">
            <v>0</v>
          </cell>
          <cell r="C784">
            <v>0</v>
          </cell>
          <cell r="D784">
            <v>0</v>
          </cell>
        </row>
        <row r="785">
          <cell r="A785">
            <v>0</v>
          </cell>
          <cell r="B785">
            <v>0</v>
          </cell>
          <cell r="C785">
            <v>0</v>
          </cell>
          <cell r="D785">
            <v>0</v>
          </cell>
        </row>
        <row r="786">
          <cell r="A786">
            <v>0</v>
          </cell>
          <cell r="B786">
            <v>0</v>
          </cell>
          <cell r="C786">
            <v>0</v>
          </cell>
          <cell r="D786">
            <v>0</v>
          </cell>
        </row>
        <row r="787">
          <cell r="A787">
            <v>0</v>
          </cell>
          <cell r="B787">
            <v>0</v>
          </cell>
          <cell r="C787">
            <v>0</v>
          </cell>
          <cell r="D787">
            <v>0</v>
          </cell>
        </row>
        <row r="788">
          <cell r="A788">
            <v>0</v>
          </cell>
          <cell r="B788">
            <v>0</v>
          </cell>
          <cell r="C788">
            <v>0</v>
          </cell>
          <cell r="D788">
            <v>0</v>
          </cell>
        </row>
        <row r="789">
          <cell r="A789">
            <v>0</v>
          </cell>
          <cell r="B789">
            <v>0</v>
          </cell>
          <cell r="C789">
            <v>0</v>
          </cell>
          <cell r="D789">
            <v>0</v>
          </cell>
        </row>
        <row r="790">
          <cell r="A790">
            <v>0</v>
          </cell>
          <cell r="B790">
            <v>0</v>
          </cell>
          <cell r="C790">
            <v>0</v>
          </cell>
          <cell r="D790">
            <v>0</v>
          </cell>
        </row>
        <row r="791">
          <cell r="A791">
            <v>0</v>
          </cell>
          <cell r="B791">
            <v>0</v>
          </cell>
          <cell r="C791">
            <v>0</v>
          </cell>
          <cell r="D791">
            <v>0</v>
          </cell>
        </row>
        <row r="792">
          <cell r="A792">
            <v>0</v>
          </cell>
          <cell r="B792">
            <v>0</v>
          </cell>
          <cell r="C792">
            <v>0</v>
          </cell>
          <cell r="D792">
            <v>0</v>
          </cell>
        </row>
        <row r="793">
          <cell r="A793">
            <v>0</v>
          </cell>
          <cell r="B793">
            <v>0</v>
          </cell>
          <cell r="C793">
            <v>0</v>
          </cell>
          <cell r="D793">
            <v>0</v>
          </cell>
        </row>
        <row r="794">
          <cell r="A794">
            <v>0</v>
          </cell>
          <cell r="B794">
            <v>0</v>
          </cell>
          <cell r="C794">
            <v>0</v>
          </cell>
          <cell r="D794">
            <v>0</v>
          </cell>
        </row>
        <row r="795">
          <cell r="A795">
            <v>0</v>
          </cell>
          <cell r="B795">
            <v>0</v>
          </cell>
          <cell r="C795">
            <v>0</v>
          </cell>
          <cell r="D795">
            <v>0</v>
          </cell>
        </row>
        <row r="796">
          <cell r="A796">
            <v>0</v>
          </cell>
          <cell r="B796">
            <v>0</v>
          </cell>
          <cell r="C796">
            <v>0</v>
          </cell>
          <cell r="D796">
            <v>0</v>
          </cell>
        </row>
        <row r="797">
          <cell r="A797">
            <v>0</v>
          </cell>
          <cell r="B797">
            <v>0</v>
          </cell>
          <cell r="C797">
            <v>0</v>
          </cell>
          <cell r="D797">
            <v>0</v>
          </cell>
        </row>
        <row r="798">
          <cell r="A798">
            <v>0</v>
          </cell>
          <cell r="B798">
            <v>0</v>
          </cell>
          <cell r="C798">
            <v>0</v>
          </cell>
          <cell r="D798">
            <v>0</v>
          </cell>
        </row>
        <row r="799">
          <cell r="A799">
            <v>0</v>
          </cell>
          <cell r="B799">
            <v>0</v>
          </cell>
          <cell r="C799">
            <v>0</v>
          </cell>
          <cell r="D799">
            <v>0</v>
          </cell>
        </row>
        <row r="800">
          <cell r="A800">
            <v>0</v>
          </cell>
          <cell r="B800">
            <v>0</v>
          </cell>
          <cell r="C800">
            <v>0</v>
          </cell>
          <cell r="D800">
            <v>0</v>
          </cell>
        </row>
        <row r="801">
          <cell r="A801">
            <v>0</v>
          </cell>
          <cell r="B801">
            <v>0</v>
          </cell>
          <cell r="C801">
            <v>0</v>
          </cell>
          <cell r="D801">
            <v>0</v>
          </cell>
        </row>
        <row r="802">
          <cell r="A802">
            <v>0</v>
          </cell>
          <cell r="B802">
            <v>0</v>
          </cell>
          <cell r="C802">
            <v>0</v>
          </cell>
          <cell r="D802">
            <v>0</v>
          </cell>
        </row>
        <row r="803">
          <cell r="A803">
            <v>0</v>
          </cell>
          <cell r="B803">
            <v>0</v>
          </cell>
          <cell r="C803">
            <v>0</v>
          </cell>
          <cell r="D803">
            <v>0</v>
          </cell>
        </row>
        <row r="804">
          <cell r="A804">
            <v>0</v>
          </cell>
          <cell r="B804">
            <v>0</v>
          </cell>
          <cell r="C804">
            <v>0</v>
          </cell>
          <cell r="D804">
            <v>0</v>
          </cell>
        </row>
        <row r="805">
          <cell r="A805">
            <v>0</v>
          </cell>
          <cell r="B805">
            <v>0</v>
          </cell>
          <cell r="C805">
            <v>0</v>
          </cell>
          <cell r="D805">
            <v>0</v>
          </cell>
        </row>
        <row r="806">
          <cell r="A806">
            <v>0</v>
          </cell>
          <cell r="B806">
            <v>0</v>
          </cell>
          <cell r="C806">
            <v>0</v>
          </cell>
          <cell r="D806">
            <v>0</v>
          </cell>
        </row>
        <row r="807">
          <cell r="A807">
            <v>0</v>
          </cell>
          <cell r="B807">
            <v>0</v>
          </cell>
          <cell r="C807">
            <v>0</v>
          </cell>
          <cell r="D807">
            <v>0</v>
          </cell>
        </row>
        <row r="808">
          <cell r="A808">
            <v>0</v>
          </cell>
          <cell r="B808">
            <v>0</v>
          </cell>
          <cell r="C808">
            <v>0</v>
          </cell>
          <cell r="D808">
            <v>0</v>
          </cell>
        </row>
        <row r="809">
          <cell r="A809">
            <v>0</v>
          </cell>
          <cell r="B809">
            <v>0</v>
          </cell>
          <cell r="C809">
            <v>0</v>
          </cell>
          <cell r="D809">
            <v>0</v>
          </cell>
        </row>
        <row r="810">
          <cell r="A810">
            <v>0</v>
          </cell>
          <cell r="B810">
            <v>0</v>
          </cell>
          <cell r="C810">
            <v>0</v>
          </cell>
          <cell r="D810">
            <v>0</v>
          </cell>
        </row>
        <row r="811">
          <cell r="A811">
            <v>0</v>
          </cell>
          <cell r="B811">
            <v>0</v>
          </cell>
          <cell r="C811">
            <v>0</v>
          </cell>
          <cell r="D811">
            <v>0</v>
          </cell>
        </row>
        <row r="812">
          <cell r="A812">
            <v>0</v>
          </cell>
          <cell r="B812">
            <v>0</v>
          </cell>
          <cell r="C812">
            <v>0</v>
          </cell>
          <cell r="D812">
            <v>0</v>
          </cell>
        </row>
        <row r="813">
          <cell r="A813">
            <v>0</v>
          </cell>
          <cell r="B813">
            <v>0</v>
          </cell>
          <cell r="C813">
            <v>0</v>
          </cell>
          <cell r="D813">
            <v>0</v>
          </cell>
        </row>
        <row r="814">
          <cell r="A814">
            <v>0</v>
          </cell>
          <cell r="B814">
            <v>0</v>
          </cell>
          <cell r="C814">
            <v>0</v>
          </cell>
          <cell r="D814">
            <v>0</v>
          </cell>
        </row>
        <row r="815">
          <cell r="A815">
            <v>0</v>
          </cell>
          <cell r="B815">
            <v>0</v>
          </cell>
          <cell r="C815">
            <v>0</v>
          </cell>
          <cell r="D815">
            <v>0</v>
          </cell>
        </row>
        <row r="816">
          <cell r="A816">
            <v>0</v>
          </cell>
          <cell r="B816">
            <v>0</v>
          </cell>
          <cell r="C816">
            <v>0</v>
          </cell>
          <cell r="D816">
            <v>0</v>
          </cell>
        </row>
        <row r="817">
          <cell r="A817">
            <v>0</v>
          </cell>
          <cell r="B817">
            <v>0</v>
          </cell>
          <cell r="C817">
            <v>0</v>
          </cell>
          <cell r="D817">
            <v>0</v>
          </cell>
        </row>
        <row r="818">
          <cell r="A818">
            <v>0</v>
          </cell>
          <cell r="B818">
            <v>0</v>
          </cell>
          <cell r="C818">
            <v>0</v>
          </cell>
          <cell r="D818">
            <v>0</v>
          </cell>
        </row>
        <row r="819">
          <cell r="A819">
            <v>0</v>
          </cell>
          <cell r="B819">
            <v>0</v>
          </cell>
          <cell r="C819">
            <v>0</v>
          </cell>
          <cell r="D819">
            <v>0</v>
          </cell>
        </row>
        <row r="820">
          <cell r="A820">
            <v>0</v>
          </cell>
          <cell r="B820">
            <v>0</v>
          </cell>
          <cell r="C820">
            <v>0</v>
          </cell>
          <cell r="D820">
            <v>0</v>
          </cell>
        </row>
        <row r="821">
          <cell r="A821">
            <v>0</v>
          </cell>
          <cell r="B821">
            <v>0</v>
          </cell>
          <cell r="C821">
            <v>0</v>
          </cell>
          <cell r="D821">
            <v>0</v>
          </cell>
        </row>
        <row r="822">
          <cell r="A822">
            <v>0</v>
          </cell>
          <cell r="B822">
            <v>0</v>
          </cell>
          <cell r="C822">
            <v>0</v>
          </cell>
          <cell r="D822">
            <v>0</v>
          </cell>
        </row>
        <row r="823">
          <cell r="A823">
            <v>0</v>
          </cell>
          <cell r="B823">
            <v>0</v>
          </cell>
          <cell r="C823">
            <v>0</v>
          </cell>
          <cell r="D823">
            <v>0</v>
          </cell>
        </row>
        <row r="824">
          <cell r="A824">
            <v>0</v>
          </cell>
          <cell r="B824">
            <v>0</v>
          </cell>
          <cell r="C824">
            <v>0</v>
          </cell>
          <cell r="D824">
            <v>0</v>
          </cell>
        </row>
        <row r="825">
          <cell r="A825">
            <v>0</v>
          </cell>
          <cell r="B825">
            <v>0</v>
          </cell>
          <cell r="C825">
            <v>0</v>
          </cell>
          <cell r="D825">
            <v>0</v>
          </cell>
        </row>
        <row r="826">
          <cell r="A826">
            <v>0</v>
          </cell>
          <cell r="B826">
            <v>0</v>
          </cell>
          <cell r="C826">
            <v>0</v>
          </cell>
          <cell r="D826">
            <v>0</v>
          </cell>
        </row>
        <row r="827">
          <cell r="A827">
            <v>0</v>
          </cell>
          <cell r="B827">
            <v>0</v>
          </cell>
          <cell r="C827">
            <v>0</v>
          </cell>
          <cell r="D827">
            <v>0</v>
          </cell>
        </row>
        <row r="828">
          <cell r="A828">
            <v>0</v>
          </cell>
          <cell r="B828">
            <v>0</v>
          </cell>
          <cell r="C828">
            <v>0</v>
          </cell>
          <cell r="D828">
            <v>0</v>
          </cell>
        </row>
        <row r="829">
          <cell r="A829">
            <v>0</v>
          </cell>
          <cell r="B829">
            <v>0</v>
          </cell>
          <cell r="C829">
            <v>0</v>
          </cell>
          <cell r="D829">
            <v>0</v>
          </cell>
        </row>
        <row r="830">
          <cell r="A830">
            <v>0</v>
          </cell>
          <cell r="B830">
            <v>0</v>
          </cell>
          <cell r="C830">
            <v>0</v>
          </cell>
          <cell r="D830">
            <v>0</v>
          </cell>
        </row>
        <row r="831">
          <cell r="A831">
            <v>0</v>
          </cell>
          <cell r="B831">
            <v>0</v>
          </cell>
          <cell r="C831">
            <v>0</v>
          </cell>
          <cell r="D831">
            <v>0</v>
          </cell>
        </row>
        <row r="832">
          <cell r="A832">
            <v>0</v>
          </cell>
          <cell r="B832">
            <v>0</v>
          </cell>
          <cell r="C832">
            <v>0</v>
          </cell>
          <cell r="D832">
            <v>0</v>
          </cell>
        </row>
        <row r="833">
          <cell r="A833">
            <v>0</v>
          </cell>
          <cell r="B833">
            <v>0</v>
          </cell>
          <cell r="C833">
            <v>0</v>
          </cell>
          <cell r="D833">
            <v>0</v>
          </cell>
        </row>
        <row r="834">
          <cell r="A834">
            <v>0</v>
          </cell>
          <cell r="B834">
            <v>0</v>
          </cell>
          <cell r="C834">
            <v>0</v>
          </cell>
          <cell r="D834">
            <v>0</v>
          </cell>
        </row>
        <row r="835">
          <cell r="A835">
            <v>0</v>
          </cell>
          <cell r="B835">
            <v>0</v>
          </cell>
          <cell r="C835">
            <v>0</v>
          </cell>
          <cell r="D835">
            <v>0</v>
          </cell>
        </row>
        <row r="836">
          <cell r="A836">
            <v>0</v>
          </cell>
          <cell r="B836">
            <v>0</v>
          </cell>
          <cell r="C836">
            <v>0</v>
          </cell>
          <cell r="D836">
            <v>0</v>
          </cell>
        </row>
        <row r="837">
          <cell r="A837">
            <v>0</v>
          </cell>
          <cell r="B837">
            <v>0</v>
          </cell>
          <cell r="C837">
            <v>0</v>
          </cell>
          <cell r="D837">
            <v>0</v>
          </cell>
        </row>
        <row r="838">
          <cell r="A838">
            <v>0</v>
          </cell>
          <cell r="B838">
            <v>0</v>
          </cell>
          <cell r="C838">
            <v>0</v>
          </cell>
          <cell r="D838">
            <v>0</v>
          </cell>
        </row>
        <row r="839">
          <cell r="A839">
            <v>0</v>
          </cell>
          <cell r="B839">
            <v>0</v>
          </cell>
          <cell r="C839">
            <v>0</v>
          </cell>
          <cell r="D839">
            <v>0</v>
          </cell>
        </row>
        <row r="840">
          <cell r="A840">
            <v>0</v>
          </cell>
          <cell r="B840">
            <v>0</v>
          </cell>
          <cell r="C840">
            <v>0</v>
          </cell>
          <cell r="D840">
            <v>0</v>
          </cell>
        </row>
        <row r="841">
          <cell r="A841">
            <v>0</v>
          </cell>
          <cell r="B841">
            <v>0</v>
          </cell>
          <cell r="C841">
            <v>0</v>
          </cell>
          <cell r="D841">
            <v>0</v>
          </cell>
        </row>
        <row r="842">
          <cell r="A842">
            <v>0</v>
          </cell>
          <cell r="B842">
            <v>0</v>
          </cell>
          <cell r="C842">
            <v>0</v>
          </cell>
          <cell r="D842">
            <v>0</v>
          </cell>
        </row>
        <row r="843">
          <cell r="A843">
            <v>0</v>
          </cell>
          <cell r="B843">
            <v>0</v>
          </cell>
          <cell r="C843">
            <v>0</v>
          </cell>
          <cell r="D843">
            <v>0</v>
          </cell>
        </row>
        <row r="844">
          <cell r="A844">
            <v>0</v>
          </cell>
          <cell r="B844">
            <v>0</v>
          </cell>
          <cell r="C844">
            <v>0</v>
          </cell>
          <cell r="D844">
            <v>0</v>
          </cell>
        </row>
        <row r="845">
          <cell r="A845">
            <v>0</v>
          </cell>
          <cell r="B845">
            <v>0</v>
          </cell>
          <cell r="C845">
            <v>0</v>
          </cell>
          <cell r="D845">
            <v>0</v>
          </cell>
        </row>
        <row r="846">
          <cell r="A846">
            <v>0</v>
          </cell>
          <cell r="B846">
            <v>0</v>
          </cell>
          <cell r="C846">
            <v>0</v>
          </cell>
          <cell r="D846">
            <v>0</v>
          </cell>
        </row>
        <row r="847">
          <cell r="A847">
            <v>0</v>
          </cell>
          <cell r="B847">
            <v>0</v>
          </cell>
          <cell r="C847">
            <v>0</v>
          </cell>
          <cell r="D847">
            <v>0</v>
          </cell>
        </row>
        <row r="848">
          <cell r="A848">
            <v>0</v>
          </cell>
          <cell r="B848">
            <v>0</v>
          </cell>
          <cell r="C848">
            <v>0</v>
          </cell>
          <cell r="D848">
            <v>0</v>
          </cell>
        </row>
        <row r="849">
          <cell r="A849">
            <v>0</v>
          </cell>
          <cell r="B849">
            <v>0</v>
          </cell>
          <cell r="C849">
            <v>0</v>
          </cell>
          <cell r="D849">
            <v>0</v>
          </cell>
        </row>
        <row r="850">
          <cell r="A850">
            <v>0</v>
          </cell>
          <cell r="B850">
            <v>0</v>
          </cell>
          <cell r="C850">
            <v>0</v>
          </cell>
          <cell r="D850">
            <v>0</v>
          </cell>
        </row>
        <row r="851">
          <cell r="A851">
            <v>0</v>
          </cell>
          <cell r="B851">
            <v>0</v>
          </cell>
          <cell r="C851">
            <v>0</v>
          </cell>
          <cell r="D851">
            <v>0</v>
          </cell>
        </row>
        <row r="852">
          <cell r="A852">
            <v>0</v>
          </cell>
          <cell r="B852">
            <v>0</v>
          </cell>
          <cell r="C852">
            <v>0</v>
          </cell>
          <cell r="D852">
            <v>0</v>
          </cell>
        </row>
        <row r="853">
          <cell r="A853">
            <v>0</v>
          </cell>
          <cell r="B853">
            <v>0</v>
          </cell>
          <cell r="C853">
            <v>0</v>
          </cell>
          <cell r="D853">
            <v>0</v>
          </cell>
        </row>
        <row r="854">
          <cell r="A854">
            <v>0</v>
          </cell>
          <cell r="B854">
            <v>0</v>
          </cell>
          <cell r="C854">
            <v>0</v>
          </cell>
          <cell r="D854">
            <v>0</v>
          </cell>
        </row>
        <row r="855">
          <cell r="A855">
            <v>0</v>
          </cell>
          <cell r="B855">
            <v>0</v>
          </cell>
          <cell r="C855">
            <v>0</v>
          </cell>
          <cell r="D855">
            <v>0</v>
          </cell>
        </row>
        <row r="856">
          <cell r="A856">
            <v>0</v>
          </cell>
          <cell r="B856">
            <v>0</v>
          </cell>
          <cell r="C856">
            <v>0</v>
          </cell>
          <cell r="D856">
            <v>0</v>
          </cell>
        </row>
        <row r="857">
          <cell r="A857">
            <v>0</v>
          </cell>
          <cell r="B857">
            <v>0</v>
          </cell>
          <cell r="C857">
            <v>0</v>
          </cell>
          <cell r="D857">
            <v>0</v>
          </cell>
        </row>
        <row r="858">
          <cell r="A858">
            <v>0</v>
          </cell>
          <cell r="B858">
            <v>0</v>
          </cell>
          <cell r="C858">
            <v>0</v>
          </cell>
          <cell r="D858">
            <v>0</v>
          </cell>
        </row>
        <row r="859">
          <cell r="A859">
            <v>0</v>
          </cell>
          <cell r="B859">
            <v>0</v>
          </cell>
          <cell r="C859">
            <v>0</v>
          </cell>
          <cell r="D859">
            <v>0</v>
          </cell>
        </row>
        <row r="860">
          <cell r="A860">
            <v>0</v>
          </cell>
          <cell r="B860">
            <v>0</v>
          </cell>
          <cell r="C860">
            <v>0</v>
          </cell>
          <cell r="D860">
            <v>0</v>
          </cell>
        </row>
        <row r="861">
          <cell r="A861">
            <v>0</v>
          </cell>
          <cell r="B861">
            <v>0</v>
          </cell>
          <cell r="C861">
            <v>0</v>
          </cell>
          <cell r="D861">
            <v>0</v>
          </cell>
        </row>
        <row r="862">
          <cell r="A862">
            <v>0</v>
          </cell>
          <cell r="B862">
            <v>0</v>
          </cell>
          <cell r="C862">
            <v>0</v>
          </cell>
          <cell r="D862">
            <v>0</v>
          </cell>
        </row>
        <row r="863">
          <cell r="A863">
            <v>0</v>
          </cell>
          <cell r="B863">
            <v>0</v>
          </cell>
          <cell r="C863">
            <v>0</v>
          </cell>
          <cell r="D863">
            <v>0</v>
          </cell>
        </row>
        <row r="864">
          <cell r="A864">
            <v>0</v>
          </cell>
          <cell r="B864">
            <v>0</v>
          </cell>
          <cell r="C864">
            <v>0</v>
          </cell>
          <cell r="D864">
            <v>0</v>
          </cell>
        </row>
        <row r="865">
          <cell r="A865">
            <v>0</v>
          </cell>
          <cell r="B865">
            <v>0</v>
          </cell>
          <cell r="C865">
            <v>0</v>
          </cell>
          <cell r="D865">
            <v>0</v>
          </cell>
        </row>
        <row r="866">
          <cell r="A866">
            <v>0</v>
          </cell>
          <cell r="B866">
            <v>0</v>
          </cell>
          <cell r="C866">
            <v>0</v>
          </cell>
          <cell r="D866">
            <v>0</v>
          </cell>
        </row>
        <row r="867">
          <cell r="A867">
            <v>0</v>
          </cell>
          <cell r="B867">
            <v>0</v>
          </cell>
          <cell r="C867">
            <v>0</v>
          </cell>
          <cell r="D867">
            <v>0</v>
          </cell>
        </row>
        <row r="868">
          <cell r="A868">
            <v>0</v>
          </cell>
          <cell r="B868">
            <v>0</v>
          </cell>
          <cell r="C868">
            <v>0</v>
          </cell>
          <cell r="D868">
            <v>0</v>
          </cell>
        </row>
        <row r="869">
          <cell r="A869">
            <v>0</v>
          </cell>
          <cell r="B869">
            <v>0</v>
          </cell>
          <cell r="C869">
            <v>0</v>
          </cell>
          <cell r="D869">
            <v>0</v>
          </cell>
        </row>
        <row r="870">
          <cell r="A870">
            <v>0</v>
          </cell>
          <cell r="B870">
            <v>0</v>
          </cell>
          <cell r="C870">
            <v>0</v>
          </cell>
          <cell r="D870">
            <v>0</v>
          </cell>
        </row>
        <row r="871">
          <cell r="A871">
            <v>0</v>
          </cell>
          <cell r="B871">
            <v>0</v>
          </cell>
          <cell r="C871">
            <v>0</v>
          </cell>
          <cell r="D871">
            <v>0</v>
          </cell>
        </row>
        <row r="872">
          <cell r="A872">
            <v>0</v>
          </cell>
          <cell r="B872">
            <v>0</v>
          </cell>
          <cell r="C872">
            <v>0</v>
          </cell>
          <cell r="D872">
            <v>0</v>
          </cell>
        </row>
        <row r="873">
          <cell r="A873">
            <v>0</v>
          </cell>
          <cell r="B873">
            <v>0</v>
          </cell>
          <cell r="C873">
            <v>0</v>
          </cell>
          <cell r="D873">
            <v>0</v>
          </cell>
        </row>
        <row r="874">
          <cell r="A874">
            <v>0</v>
          </cell>
          <cell r="B874">
            <v>0</v>
          </cell>
          <cell r="C874">
            <v>0</v>
          </cell>
          <cell r="D874">
            <v>0</v>
          </cell>
        </row>
        <row r="875">
          <cell r="A875">
            <v>0</v>
          </cell>
          <cell r="B875">
            <v>0</v>
          </cell>
          <cell r="C875">
            <v>0</v>
          </cell>
          <cell r="D875">
            <v>0</v>
          </cell>
        </row>
        <row r="876">
          <cell r="A876">
            <v>0</v>
          </cell>
          <cell r="B876">
            <v>0</v>
          </cell>
          <cell r="C876">
            <v>0</v>
          </cell>
          <cell r="D876">
            <v>0</v>
          </cell>
        </row>
        <row r="877">
          <cell r="A877">
            <v>0</v>
          </cell>
          <cell r="B877">
            <v>0</v>
          </cell>
          <cell r="C877">
            <v>0</v>
          </cell>
          <cell r="D877">
            <v>0</v>
          </cell>
        </row>
        <row r="878">
          <cell r="A878">
            <v>0</v>
          </cell>
          <cell r="B878">
            <v>0</v>
          </cell>
          <cell r="C878">
            <v>0</v>
          </cell>
          <cell r="D878">
            <v>0</v>
          </cell>
        </row>
        <row r="879">
          <cell r="A879">
            <v>0</v>
          </cell>
          <cell r="B879">
            <v>0</v>
          </cell>
          <cell r="C879">
            <v>0</v>
          </cell>
          <cell r="D879">
            <v>0</v>
          </cell>
        </row>
        <row r="880">
          <cell r="A880">
            <v>0</v>
          </cell>
          <cell r="B880">
            <v>0</v>
          </cell>
          <cell r="C880">
            <v>0</v>
          </cell>
          <cell r="D880">
            <v>0</v>
          </cell>
        </row>
        <row r="881">
          <cell r="A881">
            <v>0</v>
          </cell>
          <cell r="B881">
            <v>0</v>
          </cell>
          <cell r="C881">
            <v>0</v>
          </cell>
          <cell r="D881">
            <v>0</v>
          </cell>
        </row>
        <row r="882">
          <cell r="A882">
            <v>0</v>
          </cell>
          <cell r="B882">
            <v>0</v>
          </cell>
          <cell r="C882">
            <v>0</v>
          </cell>
          <cell r="D882">
            <v>0</v>
          </cell>
        </row>
        <row r="883">
          <cell r="A883">
            <v>0</v>
          </cell>
          <cell r="B883">
            <v>0</v>
          </cell>
          <cell r="C883">
            <v>0</v>
          </cell>
          <cell r="D883">
            <v>0</v>
          </cell>
        </row>
        <row r="884">
          <cell r="A884">
            <v>0</v>
          </cell>
          <cell r="B884">
            <v>0</v>
          </cell>
          <cell r="C884">
            <v>0</v>
          </cell>
          <cell r="D884">
            <v>0</v>
          </cell>
        </row>
        <row r="885">
          <cell r="A885">
            <v>0</v>
          </cell>
          <cell r="B885">
            <v>0</v>
          </cell>
          <cell r="C885">
            <v>0</v>
          </cell>
          <cell r="D885">
            <v>0</v>
          </cell>
        </row>
        <row r="886">
          <cell r="A886">
            <v>0</v>
          </cell>
          <cell r="B886">
            <v>0</v>
          </cell>
          <cell r="C886">
            <v>0</v>
          </cell>
          <cell r="D886">
            <v>0</v>
          </cell>
        </row>
        <row r="887">
          <cell r="A887">
            <v>0</v>
          </cell>
          <cell r="B887">
            <v>0</v>
          </cell>
          <cell r="C887">
            <v>0</v>
          </cell>
          <cell r="D887">
            <v>0</v>
          </cell>
        </row>
        <row r="888">
          <cell r="A888">
            <v>0</v>
          </cell>
          <cell r="B888">
            <v>0</v>
          </cell>
          <cell r="C888">
            <v>0</v>
          </cell>
          <cell r="D888">
            <v>0</v>
          </cell>
        </row>
        <row r="889">
          <cell r="A889">
            <v>0</v>
          </cell>
          <cell r="B889">
            <v>0</v>
          </cell>
          <cell r="C889">
            <v>0</v>
          </cell>
          <cell r="D889">
            <v>0</v>
          </cell>
        </row>
        <row r="890">
          <cell r="A890">
            <v>0</v>
          </cell>
          <cell r="B890">
            <v>0</v>
          </cell>
          <cell r="C890">
            <v>0</v>
          </cell>
          <cell r="D890">
            <v>0</v>
          </cell>
        </row>
        <row r="891">
          <cell r="A891">
            <v>0</v>
          </cell>
          <cell r="B891">
            <v>0</v>
          </cell>
          <cell r="C891">
            <v>0</v>
          </cell>
          <cell r="D891">
            <v>0</v>
          </cell>
        </row>
        <row r="892">
          <cell r="A892">
            <v>0</v>
          </cell>
          <cell r="B892">
            <v>0</v>
          </cell>
          <cell r="C892">
            <v>0</v>
          </cell>
          <cell r="D892">
            <v>0</v>
          </cell>
        </row>
        <row r="893">
          <cell r="A893">
            <v>0</v>
          </cell>
          <cell r="B893">
            <v>0</v>
          </cell>
          <cell r="C893">
            <v>0</v>
          </cell>
          <cell r="D893">
            <v>0</v>
          </cell>
        </row>
        <row r="894">
          <cell r="A894">
            <v>0</v>
          </cell>
          <cell r="B894">
            <v>0</v>
          </cell>
          <cell r="C894">
            <v>0</v>
          </cell>
          <cell r="D894">
            <v>0</v>
          </cell>
        </row>
        <row r="895">
          <cell r="A895">
            <v>0</v>
          </cell>
          <cell r="B895">
            <v>0</v>
          </cell>
          <cell r="C895">
            <v>0</v>
          </cell>
          <cell r="D895">
            <v>0</v>
          </cell>
        </row>
        <row r="896">
          <cell r="A896">
            <v>0</v>
          </cell>
          <cell r="B896">
            <v>0</v>
          </cell>
          <cell r="C896">
            <v>0</v>
          </cell>
          <cell r="D896">
            <v>0</v>
          </cell>
        </row>
        <row r="897">
          <cell r="A897">
            <v>0</v>
          </cell>
          <cell r="B897">
            <v>0</v>
          </cell>
          <cell r="C897">
            <v>0</v>
          </cell>
          <cell r="D897">
            <v>0</v>
          </cell>
        </row>
        <row r="898">
          <cell r="A898">
            <v>0</v>
          </cell>
          <cell r="B898">
            <v>0</v>
          </cell>
          <cell r="C898">
            <v>0</v>
          </cell>
          <cell r="D898">
            <v>0</v>
          </cell>
        </row>
        <row r="899">
          <cell r="A899">
            <v>0</v>
          </cell>
          <cell r="B899">
            <v>0</v>
          </cell>
          <cell r="C899">
            <v>0</v>
          </cell>
          <cell r="D899">
            <v>0</v>
          </cell>
        </row>
        <row r="900">
          <cell r="A900">
            <v>0</v>
          </cell>
          <cell r="B900">
            <v>0</v>
          </cell>
          <cell r="C900">
            <v>0</v>
          </cell>
          <cell r="D900">
            <v>0</v>
          </cell>
        </row>
        <row r="901">
          <cell r="A901">
            <v>0</v>
          </cell>
          <cell r="B901">
            <v>0</v>
          </cell>
          <cell r="C901">
            <v>0</v>
          </cell>
          <cell r="D901">
            <v>0</v>
          </cell>
        </row>
        <row r="902">
          <cell r="A902">
            <v>0</v>
          </cell>
          <cell r="B902">
            <v>0</v>
          </cell>
          <cell r="C902">
            <v>0</v>
          </cell>
          <cell r="D902">
            <v>0</v>
          </cell>
        </row>
        <row r="903">
          <cell r="A903">
            <v>0</v>
          </cell>
          <cell r="B903">
            <v>0</v>
          </cell>
          <cell r="C903">
            <v>0</v>
          </cell>
          <cell r="D903">
            <v>0</v>
          </cell>
        </row>
        <row r="904">
          <cell r="A904">
            <v>0</v>
          </cell>
          <cell r="B904">
            <v>0</v>
          </cell>
          <cell r="C904">
            <v>0</v>
          </cell>
          <cell r="D904">
            <v>0</v>
          </cell>
        </row>
        <row r="905">
          <cell r="A905">
            <v>0</v>
          </cell>
          <cell r="B905">
            <v>0</v>
          </cell>
          <cell r="C905">
            <v>0</v>
          </cell>
          <cell r="D905">
            <v>0</v>
          </cell>
        </row>
        <row r="906">
          <cell r="A906">
            <v>0</v>
          </cell>
          <cell r="B906">
            <v>0</v>
          </cell>
          <cell r="C906">
            <v>0</v>
          </cell>
          <cell r="D906">
            <v>0</v>
          </cell>
        </row>
        <row r="907">
          <cell r="A907">
            <v>0</v>
          </cell>
          <cell r="B907">
            <v>0</v>
          </cell>
          <cell r="C907">
            <v>0</v>
          </cell>
          <cell r="D907">
            <v>0</v>
          </cell>
        </row>
        <row r="908">
          <cell r="A908">
            <v>0</v>
          </cell>
          <cell r="B908">
            <v>0</v>
          </cell>
          <cell r="C908">
            <v>0</v>
          </cell>
          <cell r="D908">
            <v>0</v>
          </cell>
        </row>
        <row r="909">
          <cell r="A909">
            <v>0</v>
          </cell>
          <cell r="B909">
            <v>0</v>
          </cell>
          <cell r="C909">
            <v>0</v>
          </cell>
          <cell r="D909">
            <v>0</v>
          </cell>
        </row>
        <row r="910">
          <cell r="A910">
            <v>0</v>
          </cell>
          <cell r="B910">
            <v>0</v>
          </cell>
          <cell r="C910">
            <v>0</v>
          </cell>
          <cell r="D910">
            <v>0</v>
          </cell>
        </row>
        <row r="911">
          <cell r="A911">
            <v>0</v>
          </cell>
          <cell r="B911">
            <v>0</v>
          </cell>
          <cell r="C911">
            <v>0</v>
          </cell>
          <cell r="D911">
            <v>0</v>
          </cell>
        </row>
        <row r="912">
          <cell r="A912">
            <v>0</v>
          </cell>
          <cell r="B912">
            <v>0</v>
          </cell>
          <cell r="C912">
            <v>0</v>
          </cell>
          <cell r="D912">
            <v>0</v>
          </cell>
        </row>
        <row r="913">
          <cell r="A913">
            <v>0</v>
          </cell>
          <cell r="B913">
            <v>0</v>
          </cell>
          <cell r="C913">
            <v>0</v>
          </cell>
          <cell r="D913">
            <v>0</v>
          </cell>
        </row>
        <row r="914">
          <cell r="A914">
            <v>0</v>
          </cell>
          <cell r="B914">
            <v>0</v>
          </cell>
          <cell r="C914">
            <v>0</v>
          </cell>
          <cell r="D914">
            <v>0</v>
          </cell>
        </row>
        <row r="915">
          <cell r="A915">
            <v>0</v>
          </cell>
          <cell r="B915">
            <v>0</v>
          </cell>
          <cell r="C915">
            <v>0</v>
          </cell>
          <cell r="D915">
            <v>0</v>
          </cell>
        </row>
        <row r="916">
          <cell r="A916">
            <v>0</v>
          </cell>
          <cell r="B916">
            <v>0</v>
          </cell>
          <cell r="C916">
            <v>0</v>
          </cell>
          <cell r="D916">
            <v>0</v>
          </cell>
        </row>
        <row r="917">
          <cell r="A917">
            <v>0</v>
          </cell>
          <cell r="B917">
            <v>0</v>
          </cell>
          <cell r="C917">
            <v>0</v>
          </cell>
          <cell r="D917">
            <v>0</v>
          </cell>
        </row>
        <row r="918">
          <cell r="A918">
            <v>0</v>
          </cell>
          <cell r="B918">
            <v>0</v>
          </cell>
          <cell r="C918">
            <v>0</v>
          </cell>
          <cell r="D918">
            <v>0</v>
          </cell>
        </row>
        <row r="919">
          <cell r="A919">
            <v>0</v>
          </cell>
          <cell r="B919">
            <v>0</v>
          </cell>
          <cell r="C919">
            <v>0</v>
          </cell>
          <cell r="D919">
            <v>0</v>
          </cell>
        </row>
        <row r="920">
          <cell r="A920">
            <v>0</v>
          </cell>
          <cell r="B920">
            <v>0</v>
          </cell>
          <cell r="C920">
            <v>0</v>
          </cell>
          <cell r="D920">
            <v>0</v>
          </cell>
        </row>
        <row r="921">
          <cell r="A921">
            <v>0</v>
          </cell>
          <cell r="B921">
            <v>0</v>
          </cell>
          <cell r="C921">
            <v>0</v>
          </cell>
          <cell r="D921">
            <v>0</v>
          </cell>
        </row>
        <row r="922">
          <cell r="A922">
            <v>0</v>
          </cell>
          <cell r="B922">
            <v>0</v>
          </cell>
          <cell r="C922">
            <v>0</v>
          </cell>
          <cell r="D922">
            <v>0</v>
          </cell>
        </row>
        <row r="923">
          <cell r="A923">
            <v>0</v>
          </cell>
          <cell r="B923">
            <v>0</v>
          </cell>
          <cell r="C923">
            <v>0</v>
          </cell>
          <cell r="D923">
            <v>0</v>
          </cell>
        </row>
        <row r="924">
          <cell r="A924">
            <v>0</v>
          </cell>
          <cell r="B924">
            <v>0</v>
          </cell>
          <cell r="C924">
            <v>0</v>
          </cell>
          <cell r="D924">
            <v>0</v>
          </cell>
        </row>
        <row r="925">
          <cell r="A925">
            <v>0</v>
          </cell>
          <cell r="B925">
            <v>0</v>
          </cell>
          <cell r="C925">
            <v>0</v>
          </cell>
          <cell r="D925">
            <v>0</v>
          </cell>
        </row>
        <row r="926">
          <cell r="A926">
            <v>0</v>
          </cell>
          <cell r="B926">
            <v>0</v>
          </cell>
          <cell r="C926">
            <v>0</v>
          </cell>
          <cell r="D926">
            <v>0</v>
          </cell>
        </row>
        <row r="927">
          <cell r="A927">
            <v>0</v>
          </cell>
          <cell r="B927">
            <v>0</v>
          </cell>
          <cell r="C927">
            <v>0</v>
          </cell>
          <cell r="D927">
            <v>0</v>
          </cell>
        </row>
        <row r="928">
          <cell r="A928">
            <v>0</v>
          </cell>
          <cell r="B928">
            <v>0</v>
          </cell>
          <cell r="C928">
            <v>0</v>
          </cell>
          <cell r="D928">
            <v>0</v>
          </cell>
        </row>
        <row r="929">
          <cell r="A929">
            <v>0</v>
          </cell>
          <cell r="B929">
            <v>0</v>
          </cell>
          <cell r="C929">
            <v>0</v>
          </cell>
          <cell r="D929">
            <v>0</v>
          </cell>
        </row>
        <row r="930">
          <cell r="A930">
            <v>0</v>
          </cell>
          <cell r="B930">
            <v>0</v>
          </cell>
          <cell r="C930">
            <v>0</v>
          </cell>
          <cell r="D930">
            <v>0</v>
          </cell>
        </row>
        <row r="931">
          <cell r="A931">
            <v>0</v>
          </cell>
          <cell r="B931">
            <v>0</v>
          </cell>
          <cell r="C931">
            <v>0</v>
          </cell>
          <cell r="D931">
            <v>0</v>
          </cell>
        </row>
        <row r="932">
          <cell r="A932">
            <v>0</v>
          </cell>
          <cell r="B932">
            <v>0</v>
          </cell>
          <cell r="C932">
            <v>0</v>
          </cell>
          <cell r="D932">
            <v>0</v>
          </cell>
        </row>
        <row r="933">
          <cell r="A933">
            <v>0</v>
          </cell>
          <cell r="B933">
            <v>0</v>
          </cell>
          <cell r="C933">
            <v>0</v>
          </cell>
          <cell r="D933">
            <v>0</v>
          </cell>
        </row>
        <row r="934">
          <cell r="A934">
            <v>0</v>
          </cell>
          <cell r="B934">
            <v>0</v>
          </cell>
          <cell r="C934">
            <v>0</v>
          </cell>
          <cell r="D934">
            <v>0</v>
          </cell>
        </row>
        <row r="935">
          <cell r="A935">
            <v>0</v>
          </cell>
          <cell r="B935">
            <v>0</v>
          </cell>
          <cell r="C935">
            <v>0</v>
          </cell>
          <cell r="D935">
            <v>0</v>
          </cell>
        </row>
        <row r="936">
          <cell r="A936">
            <v>0</v>
          </cell>
          <cell r="B936">
            <v>0</v>
          </cell>
          <cell r="C936">
            <v>0</v>
          </cell>
          <cell r="D936">
            <v>0</v>
          </cell>
        </row>
        <row r="937">
          <cell r="A937">
            <v>0</v>
          </cell>
          <cell r="B937">
            <v>0</v>
          </cell>
          <cell r="C937">
            <v>0</v>
          </cell>
          <cell r="D937">
            <v>0</v>
          </cell>
        </row>
        <row r="938">
          <cell r="A938">
            <v>0</v>
          </cell>
          <cell r="B938">
            <v>0</v>
          </cell>
          <cell r="C938">
            <v>0</v>
          </cell>
          <cell r="D938">
            <v>0</v>
          </cell>
        </row>
        <row r="939">
          <cell r="A939">
            <v>0</v>
          </cell>
          <cell r="B939">
            <v>0</v>
          </cell>
          <cell r="C939">
            <v>0</v>
          </cell>
          <cell r="D939">
            <v>0</v>
          </cell>
        </row>
        <row r="940">
          <cell r="A940">
            <v>0</v>
          </cell>
          <cell r="B940">
            <v>0</v>
          </cell>
          <cell r="C940">
            <v>0</v>
          </cell>
          <cell r="D940">
            <v>0</v>
          </cell>
        </row>
        <row r="941">
          <cell r="A941">
            <v>0</v>
          </cell>
          <cell r="B941">
            <v>0</v>
          </cell>
          <cell r="C941">
            <v>0</v>
          </cell>
          <cell r="D941">
            <v>0</v>
          </cell>
        </row>
        <row r="942">
          <cell r="A942">
            <v>0</v>
          </cell>
          <cell r="B942">
            <v>0</v>
          </cell>
          <cell r="C942">
            <v>0</v>
          </cell>
          <cell r="D942">
            <v>0</v>
          </cell>
        </row>
        <row r="943">
          <cell r="A943">
            <v>0</v>
          </cell>
          <cell r="B943">
            <v>0</v>
          </cell>
          <cell r="C943">
            <v>0</v>
          </cell>
          <cell r="D943">
            <v>0</v>
          </cell>
        </row>
        <row r="944">
          <cell r="A944">
            <v>0</v>
          </cell>
          <cell r="B944">
            <v>0</v>
          </cell>
          <cell r="C944">
            <v>0</v>
          </cell>
          <cell r="D944">
            <v>0</v>
          </cell>
        </row>
        <row r="945">
          <cell r="A945">
            <v>0</v>
          </cell>
          <cell r="B945">
            <v>0</v>
          </cell>
          <cell r="C945">
            <v>0</v>
          </cell>
          <cell r="D945">
            <v>0</v>
          </cell>
        </row>
        <row r="946">
          <cell r="A946">
            <v>0</v>
          </cell>
          <cell r="B946">
            <v>0</v>
          </cell>
          <cell r="C946">
            <v>0</v>
          </cell>
          <cell r="D946">
            <v>0</v>
          </cell>
        </row>
        <row r="947">
          <cell r="A947">
            <v>0</v>
          </cell>
          <cell r="B947">
            <v>0</v>
          </cell>
          <cell r="C947">
            <v>0</v>
          </cell>
          <cell r="D947">
            <v>0</v>
          </cell>
        </row>
        <row r="948">
          <cell r="A948">
            <v>0</v>
          </cell>
          <cell r="B948">
            <v>0</v>
          </cell>
          <cell r="C948">
            <v>0</v>
          </cell>
          <cell r="D948">
            <v>0</v>
          </cell>
        </row>
        <row r="949">
          <cell r="A949">
            <v>0</v>
          </cell>
          <cell r="B949">
            <v>0</v>
          </cell>
          <cell r="C949">
            <v>0</v>
          </cell>
          <cell r="D949">
            <v>0</v>
          </cell>
        </row>
        <row r="950">
          <cell r="A950">
            <v>0</v>
          </cell>
          <cell r="B950">
            <v>0</v>
          </cell>
          <cell r="C950">
            <v>0</v>
          </cell>
          <cell r="D950">
            <v>0</v>
          </cell>
        </row>
        <row r="951">
          <cell r="A951">
            <v>0</v>
          </cell>
          <cell r="B951">
            <v>0</v>
          </cell>
          <cell r="C951">
            <v>0</v>
          </cell>
          <cell r="D951">
            <v>0</v>
          </cell>
        </row>
        <row r="952">
          <cell r="A952">
            <v>0</v>
          </cell>
          <cell r="B952">
            <v>0</v>
          </cell>
          <cell r="C952">
            <v>0</v>
          </cell>
          <cell r="D952">
            <v>0</v>
          </cell>
        </row>
        <row r="953">
          <cell r="A953">
            <v>0</v>
          </cell>
          <cell r="B953">
            <v>0</v>
          </cell>
          <cell r="C953">
            <v>0</v>
          </cell>
          <cell r="D953">
            <v>0</v>
          </cell>
        </row>
        <row r="954">
          <cell r="A954">
            <v>0</v>
          </cell>
          <cell r="B954">
            <v>0</v>
          </cell>
          <cell r="C954">
            <v>0</v>
          </cell>
          <cell r="D954">
            <v>0</v>
          </cell>
        </row>
        <row r="955">
          <cell r="A955">
            <v>0</v>
          </cell>
          <cell r="B955">
            <v>0</v>
          </cell>
          <cell r="C955">
            <v>0</v>
          </cell>
          <cell r="D955">
            <v>0</v>
          </cell>
        </row>
        <row r="956">
          <cell r="A956">
            <v>0</v>
          </cell>
          <cell r="B956">
            <v>0</v>
          </cell>
          <cell r="C956">
            <v>0</v>
          </cell>
          <cell r="D956">
            <v>0</v>
          </cell>
        </row>
        <row r="957">
          <cell r="A957">
            <v>0</v>
          </cell>
          <cell r="B957">
            <v>0</v>
          </cell>
          <cell r="C957">
            <v>0</v>
          </cell>
          <cell r="D957">
            <v>0</v>
          </cell>
        </row>
        <row r="958">
          <cell r="A958">
            <v>0</v>
          </cell>
          <cell r="B958">
            <v>0</v>
          </cell>
          <cell r="C958">
            <v>0</v>
          </cell>
          <cell r="D958">
            <v>0</v>
          </cell>
        </row>
        <row r="959">
          <cell r="A959">
            <v>0</v>
          </cell>
          <cell r="B959">
            <v>0</v>
          </cell>
          <cell r="C959">
            <v>0</v>
          </cell>
          <cell r="D959">
            <v>0</v>
          </cell>
        </row>
        <row r="960">
          <cell r="A960">
            <v>0</v>
          </cell>
          <cell r="B960">
            <v>0</v>
          </cell>
          <cell r="C960">
            <v>0</v>
          </cell>
          <cell r="D960">
            <v>0</v>
          </cell>
        </row>
        <row r="961">
          <cell r="A961">
            <v>0</v>
          </cell>
          <cell r="B961">
            <v>0</v>
          </cell>
          <cell r="C961">
            <v>0</v>
          </cell>
          <cell r="D961">
            <v>0</v>
          </cell>
        </row>
        <row r="962">
          <cell r="A962">
            <v>0</v>
          </cell>
          <cell r="B962">
            <v>0</v>
          </cell>
          <cell r="C962">
            <v>0</v>
          </cell>
          <cell r="D962">
            <v>0</v>
          </cell>
        </row>
        <row r="963">
          <cell r="A963">
            <v>0</v>
          </cell>
          <cell r="B963">
            <v>0</v>
          </cell>
          <cell r="C963">
            <v>0</v>
          </cell>
          <cell r="D963">
            <v>0</v>
          </cell>
        </row>
        <row r="964">
          <cell r="A964">
            <v>0</v>
          </cell>
          <cell r="B964">
            <v>0</v>
          </cell>
          <cell r="C964">
            <v>0</v>
          </cell>
          <cell r="D964">
            <v>0</v>
          </cell>
        </row>
        <row r="965">
          <cell r="A965">
            <v>0</v>
          </cell>
          <cell r="B965">
            <v>0</v>
          </cell>
          <cell r="C965">
            <v>0</v>
          </cell>
          <cell r="D965">
            <v>0</v>
          </cell>
        </row>
        <row r="966">
          <cell r="A966">
            <v>0</v>
          </cell>
          <cell r="B966">
            <v>0</v>
          </cell>
          <cell r="C966">
            <v>0</v>
          </cell>
          <cell r="D966">
            <v>0</v>
          </cell>
        </row>
        <row r="967">
          <cell r="A967">
            <v>0</v>
          </cell>
          <cell r="B967">
            <v>0</v>
          </cell>
          <cell r="C967">
            <v>0</v>
          </cell>
          <cell r="D967">
            <v>0</v>
          </cell>
        </row>
        <row r="968">
          <cell r="A968">
            <v>0</v>
          </cell>
          <cell r="B968">
            <v>0</v>
          </cell>
          <cell r="C968">
            <v>0</v>
          </cell>
          <cell r="D968">
            <v>0</v>
          </cell>
        </row>
        <row r="969">
          <cell r="A969">
            <v>0</v>
          </cell>
          <cell r="B969">
            <v>0</v>
          </cell>
          <cell r="C969">
            <v>0</v>
          </cell>
          <cell r="D969">
            <v>0</v>
          </cell>
        </row>
        <row r="970">
          <cell r="A970">
            <v>0</v>
          </cell>
          <cell r="B970">
            <v>0</v>
          </cell>
          <cell r="C970">
            <v>0</v>
          </cell>
          <cell r="D970">
            <v>0</v>
          </cell>
        </row>
        <row r="971">
          <cell r="A971">
            <v>0</v>
          </cell>
          <cell r="B971">
            <v>0</v>
          </cell>
          <cell r="C971">
            <v>0</v>
          </cell>
          <cell r="D971">
            <v>0</v>
          </cell>
        </row>
        <row r="972">
          <cell r="A972">
            <v>0</v>
          </cell>
          <cell r="B972">
            <v>0</v>
          </cell>
          <cell r="C972">
            <v>0</v>
          </cell>
          <cell r="D972">
            <v>0</v>
          </cell>
        </row>
        <row r="973">
          <cell r="A973">
            <v>0</v>
          </cell>
          <cell r="B973">
            <v>0</v>
          </cell>
          <cell r="C973">
            <v>0</v>
          </cell>
          <cell r="D973">
            <v>0</v>
          </cell>
        </row>
        <row r="974">
          <cell r="A974">
            <v>0</v>
          </cell>
          <cell r="B974">
            <v>0</v>
          </cell>
          <cell r="C974">
            <v>0</v>
          </cell>
          <cell r="D974">
            <v>0</v>
          </cell>
        </row>
        <row r="975">
          <cell r="A975">
            <v>0</v>
          </cell>
          <cell r="B975">
            <v>0</v>
          </cell>
          <cell r="C975">
            <v>0</v>
          </cell>
          <cell r="D975">
            <v>0</v>
          </cell>
        </row>
        <row r="976">
          <cell r="A976">
            <v>0</v>
          </cell>
          <cell r="B976">
            <v>0</v>
          </cell>
          <cell r="C976">
            <v>0</v>
          </cell>
          <cell r="D976">
            <v>0</v>
          </cell>
        </row>
        <row r="977">
          <cell r="A977">
            <v>0</v>
          </cell>
          <cell r="B977">
            <v>0</v>
          </cell>
          <cell r="C977">
            <v>0</v>
          </cell>
          <cell r="D977">
            <v>0</v>
          </cell>
        </row>
        <row r="978">
          <cell r="A978">
            <v>0</v>
          </cell>
          <cell r="B978">
            <v>0</v>
          </cell>
          <cell r="C978">
            <v>0</v>
          </cell>
          <cell r="D978">
            <v>0</v>
          </cell>
        </row>
        <row r="979">
          <cell r="A979">
            <v>0</v>
          </cell>
          <cell r="B979">
            <v>0</v>
          </cell>
          <cell r="C979">
            <v>0</v>
          </cell>
          <cell r="D979">
            <v>0</v>
          </cell>
        </row>
        <row r="980">
          <cell r="A980">
            <v>0</v>
          </cell>
          <cell r="B980">
            <v>0</v>
          </cell>
          <cell r="C980">
            <v>0</v>
          </cell>
          <cell r="D980">
            <v>0</v>
          </cell>
        </row>
        <row r="981">
          <cell r="A981">
            <v>0</v>
          </cell>
          <cell r="B981">
            <v>0</v>
          </cell>
          <cell r="C981">
            <v>0</v>
          </cell>
          <cell r="D981">
            <v>0</v>
          </cell>
        </row>
        <row r="982">
          <cell r="A982">
            <v>0</v>
          </cell>
          <cell r="B982">
            <v>0</v>
          </cell>
          <cell r="C982">
            <v>0</v>
          </cell>
          <cell r="D982">
            <v>0</v>
          </cell>
        </row>
        <row r="983">
          <cell r="A983">
            <v>0</v>
          </cell>
          <cell r="B983">
            <v>0</v>
          </cell>
          <cell r="C983">
            <v>0</v>
          </cell>
          <cell r="D983">
            <v>0</v>
          </cell>
        </row>
        <row r="984">
          <cell r="A984">
            <v>0</v>
          </cell>
          <cell r="B984">
            <v>0</v>
          </cell>
          <cell r="C984">
            <v>0</v>
          </cell>
          <cell r="D984">
            <v>0</v>
          </cell>
        </row>
        <row r="985">
          <cell r="A985">
            <v>0</v>
          </cell>
          <cell r="B985">
            <v>0</v>
          </cell>
          <cell r="C985">
            <v>0</v>
          </cell>
          <cell r="D985">
            <v>0</v>
          </cell>
        </row>
        <row r="986">
          <cell r="A986">
            <v>0</v>
          </cell>
          <cell r="B986">
            <v>0</v>
          </cell>
          <cell r="C986">
            <v>0</v>
          </cell>
          <cell r="D986">
            <v>0</v>
          </cell>
        </row>
        <row r="987">
          <cell r="A987">
            <v>0</v>
          </cell>
          <cell r="B987">
            <v>0</v>
          </cell>
          <cell r="C987">
            <v>0</v>
          </cell>
          <cell r="D987">
            <v>0</v>
          </cell>
        </row>
        <row r="988">
          <cell r="A988">
            <v>0</v>
          </cell>
          <cell r="B988">
            <v>0</v>
          </cell>
          <cell r="C988">
            <v>0</v>
          </cell>
          <cell r="D988">
            <v>0</v>
          </cell>
        </row>
        <row r="989">
          <cell r="A989">
            <v>0</v>
          </cell>
          <cell r="B989">
            <v>0</v>
          </cell>
          <cell r="C989">
            <v>0</v>
          </cell>
          <cell r="D989">
            <v>0</v>
          </cell>
        </row>
        <row r="990">
          <cell r="A990">
            <v>0</v>
          </cell>
          <cell r="B990">
            <v>0</v>
          </cell>
          <cell r="C990">
            <v>0</v>
          </cell>
          <cell r="D990">
            <v>0</v>
          </cell>
        </row>
        <row r="991">
          <cell r="A991">
            <v>0</v>
          </cell>
          <cell r="B991">
            <v>0</v>
          </cell>
          <cell r="C991">
            <v>0</v>
          </cell>
          <cell r="D991">
            <v>0</v>
          </cell>
        </row>
        <row r="992">
          <cell r="A992">
            <v>0</v>
          </cell>
          <cell r="B992">
            <v>0</v>
          </cell>
          <cell r="C992">
            <v>0</v>
          </cell>
          <cell r="D992">
            <v>0</v>
          </cell>
        </row>
        <row r="993">
          <cell r="A993">
            <v>0</v>
          </cell>
          <cell r="B993">
            <v>0</v>
          </cell>
          <cell r="C993">
            <v>0</v>
          </cell>
          <cell r="D993">
            <v>0</v>
          </cell>
        </row>
        <row r="994">
          <cell r="A994">
            <v>0</v>
          </cell>
          <cell r="B994">
            <v>0</v>
          </cell>
          <cell r="C994">
            <v>0</v>
          </cell>
          <cell r="D994">
            <v>0</v>
          </cell>
        </row>
        <row r="995">
          <cell r="A995">
            <v>0</v>
          </cell>
          <cell r="B995">
            <v>0</v>
          </cell>
          <cell r="C995">
            <v>0</v>
          </cell>
          <cell r="D995">
            <v>0</v>
          </cell>
        </row>
        <row r="996">
          <cell r="A996">
            <v>0</v>
          </cell>
          <cell r="B996">
            <v>0</v>
          </cell>
          <cell r="C996">
            <v>0</v>
          </cell>
          <cell r="D996">
            <v>0</v>
          </cell>
        </row>
        <row r="997">
          <cell r="A997">
            <v>0</v>
          </cell>
          <cell r="B997">
            <v>0</v>
          </cell>
          <cell r="C997">
            <v>0</v>
          </cell>
          <cell r="D997">
            <v>0</v>
          </cell>
        </row>
        <row r="998">
          <cell r="A998">
            <v>0</v>
          </cell>
          <cell r="B998">
            <v>0</v>
          </cell>
          <cell r="C998">
            <v>0</v>
          </cell>
          <cell r="D998">
            <v>0</v>
          </cell>
        </row>
        <row r="999">
          <cell r="A999">
            <v>0</v>
          </cell>
          <cell r="B999">
            <v>0</v>
          </cell>
          <cell r="C999">
            <v>0</v>
          </cell>
          <cell r="D999">
            <v>0</v>
          </cell>
        </row>
        <row r="1000">
          <cell r="A1000">
            <v>0</v>
          </cell>
          <cell r="B1000">
            <v>0</v>
          </cell>
          <cell r="C1000">
            <v>0</v>
          </cell>
          <cell r="D1000">
            <v>0</v>
          </cell>
        </row>
        <row r="1001">
          <cell r="A1001">
            <v>0</v>
          </cell>
          <cell r="B1001">
            <v>0</v>
          </cell>
          <cell r="C1001">
            <v>0</v>
          </cell>
          <cell r="D1001">
            <v>0</v>
          </cell>
        </row>
        <row r="1002">
          <cell r="A1002">
            <v>0</v>
          </cell>
          <cell r="B1002">
            <v>0</v>
          </cell>
          <cell r="C1002">
            <v>0</v>
          </cell>
          <cell r="D1002">
            <v>0</v>
          </cell>
        </row>
        <row r="1003">
          <cell r="A1003">
            <v>0</v>
          </cell>
          <cell r="B1003">
            <v>0</v>
          </cell>
          <cell r="C1003">
            <v>0</v>
          </cell>
          <cell r="D1003">
            <v>0</v>
          </cell>
        </row>
        <row r="1004">
          <cell r="A1004">
            <v>0</v>
          </cell>
          <cell r="B1004">
            <v>0</v>
          </cell>
          <cell r="C1004">
            <v>0</v>
          </cell>
          <cell r="D1004">
            <v>0</v>
          </cell>
        </row>
        <row r="1005">
          <cell r="A1005">
            <v>0</v>
          </cell>
          <cell r="B1005">
            <v>0</v>
          </cell>
          <cell r="C1005">
            <v>0</v>
          </cell>
          <cell r="D1005">
            <v>0</v>
          </cell>
        </row>
        <row r="1006">
          <cell r="A1006">
            <v>0</v>
          </cell>
          <cell r="B1006">
            <v>0</v>
          </cell>
          <cell r="C1006">
            <v>0</v>
          </cell>
          <cell r="D1006">
            <v>0</v>
          </cell>
        </row>
        <row r="1007">
          <cell r="A1007">
            <v>0</v>
          </cell>
          <cell r="B1007">
            <v>0</v>
          </cell>
          <cell r="C1007">
            <v>0</v>
          </cell>
          <cell r="D1007">
            <v>0</v>
          </cell>
        </row>
        <row r="1008">
          <cell r="A1008">
            <v>0</v>
          </cell>
          <cell r="B1008">
            <v>0</v>
          </cell>
          <cell r="C1008">
            <v>0</v>
          </cell>
          <cell r="D1008">
            <v>0</v>
          </cell>
        </row>
        <row r="1009">
          <cell r="A1009">
            <v>0</v>
          </cell>
          <cell r="B1009">
            <v>0</v>
          </cell>
          <cell r="C1009">
            <v>0</v>
          </cell>
          <cell r="D1009">
            <v>0</v>
          </cell>
        </row>
        <row r="1010">
          <cell r="A1010">
            <v>0</v>
          </cell>
          <cell r="B1010">
            <v>0</v>
          </cell>
          <cell r="C1010">
            <v>0</v>
          </cell>
          <cell r="D1010">
            <v>0</v>
          </cell>
        </row>
        <row r="1011">
          <cell r="A1011">
            <v>0</v>
          </cell>
          <cell r="B1011">
            <v>0</v>
          </cell>
          <cell r="C1011">
            <v>0</v>
          </cell>
          <cell r="D1011">
            <v>0</v>
          </cell>
        </row>
        <row r="1012">
          <cell r="A1012">
            <v>0</v>
          </cell>
          <cell r="B1012">
            <v>0</v>
          </cell>
          <cell r="C1012">
            <v>0</v>
          </cell>
          <cell r="D1012">
            <v>0</v>
          </cell>
        </row>
        <row r="1013">
          <cell r="A1013">
            <v>0</v>
          </cell>
          <cell r="B1013">
            <v>0</v>
          </cell>
          <cell r="C1013">
            <v>0</v>
          </cell>
          <cell r="D1013">
            <v>0</v>
          </cell>
        </row>
        <row r="1014">
          <cell r="A1014">
            <v>0</v>
          </cell>
          <cell r="B1014">
            <v>0</v>
          </cell>
          <cell r="C1014">
            <v>0</v>
          </cell>
          <cell r="D1014">
            <v>0</v>
          </cell>
        </row>
        <row r="1015">
          <cell r="A1015">
            <v>0</v>
          </cell>
          <cell r="B1015">
            <v>0</v>
          </cell>
          <cell r="C1015">
            <v>0</v>
          </cell>
          <cell r="D1015">
            <v>0</v>
          </cell>
        </row>
        <row r="1016">
          <cell r="A1016">
            <v>0</v>
          </cell>
          <cell r="B1016">
            <v>0</v>
          </cell>
          <cell r="C1016">
            <v>0</v>
          </cell>
          <cell r="D1016">
            <v>0</v>
          </cell>
        </row>
        <row r="1017">
          <cell r="A1017">
            <v>0</v>
          </cell>
          <cell r="B1017">
            <v>0</v>
          </cell>
          <cell r="C1017">
            <v>0</v>
          </cell>
          <cell r="D1017">
            <v>0</v>
          </cell>
        </row>
        <row r="1018">
          <cell r="A1018">
            <v>0</v>
          </cell>
          <cell r="B1018">
            <v>0</v>
          </cell>
          <cell r="C1018">
            <v>0</v>
          </cell>
          <cell r="D1018">
            <v>0</v>
          </cell>
        </row>
        <row r="1019">
          <cell r="A1019">
            <v>0</v>
          </cell>
          <cell r="B1019">
            <v>0</v>
          </cell>
          <cell r="C1019">
            <v>0</v>
          </cell>
          <cell r="D1019">
            <v>0</v>
          </cell>
        </row>
        <row r="1020">
          <cell r="A1020">
            <v>0</v>
          </cell>
          <cell r="B1020">
            <v>0</v>
          </cell>
          <cell r="C1020">
            <v>0</v>
          </cell>
          <cell r="D1020">
            <v>0</v>
          </cell>
        </row>
        <row r="1021">
          <cell r="A1021">
            <v>0</v>
          </cell>
          <cell r="B1021">
            <v>0</v>
          </cell>
          <cell r="C1021">
            <v>0</v>
          </cell>
          <cell r="D1021">
            <v>0</v>
          </cell>
        </row>
        <row r="1022">
          <cell r="A1022">
            <v>0</v>
          </cell>
          <cell r="B1022">
            <v>0</v>
          </cell>
          <cell r="C1022">
            <v>0</v>
          </cell>
          <cell r="D1022">
            <v>0</v>
          </cell>
        </row>
        <row r="1023">
          <cell r="A1023">
            <v>0</v>
          </cell>
          <cell r="B1023">
            <v>0</v>
          </cell>
          <cell r="C1023">
            <v>0</v>
          </cell>
          <cell r="D1023">
            <v>0</v>
          </cell>
        </row>
        <row r="1024">
          <cell r="A1024">
            <v>0</v>
          </cell>
          <cell r="B1024">
            <v>0</v>
          </cell>
          <cell r="C1024">
            <v>0</v>
          </cell>
          <cell r="D1024">
            <v>0</v>
          </cell>
        </row>
        <row r="1025">
          <cell r="A1025">
            <v>0</v>
          </cell>
          <cell r="B1025">
            <v>0</v>
          </cell>
          <cell r="C1025">
            <v>0</v>
          </cell>
          <cell r="D1025">
            <v>0</v>
          </cell>
        </row>
        <row r="1026">
          <cell r="A1026">
            <v>0</v>
          </cell>
          <cell r="B1026">
            <v>0</v>
          </cell>
          <cell r="C1026">
            <v>0</v>
          </cell>
          <cell r="D1026">
            <v>0</v>
          </cell>
        </row>
        <row r="1027">
          <cell r="A1027">
            <v>0</v>
          </cell>
          <cell r="B1027">
            <v>0</v>
          </cell>
          <cell r="C1027">
            <v>0</v>
          </cell>
          <cell r="D1027">
            <v>0</v>
          </cell>
        </row>
        <row r="1028">
          <cell r="A1028">
            <v>0</v>
          </cell>
          <cell r="B1028">
            <v>0</v>
          </cell>
          <cell r="C1028">
            <v>0</v>
          </cell>
          <cell r="D1028">
            <v>0</v>
          </cell>
        </row>
        <row r="1029">
          <cell r="A1029">
            <v>0</v>
          </cell>
          <cell r="B1029">
            <v>0</v>
          </cell>
          <cell r="C1029">
            <v>0</v>
          </cell>
          <cell r="D1029">
            <v>0</v>
          </cell>
        </row>
        <row r="1030">
          <cell r="A1030">
            <v>0</v>
          </cell>
          <cell r="B1030">
            <v>0</v>
          </cell>
          <cell r="C1030">
            <v>0</v>
          </cell>
          <cell r="D1030">
            <v>0</v>
          </cell>
        </row>
        <row r="1031">
          <cell r="A1031">
            <v>0</v>
          </cell>
          <cell r="B1031">
            <v>0</v>
          </cell>
          <cell r="C1031">
            <v>0</v>
          </cell>
          <cell r="D1031">
            <v>0</v>
          </cell>
        </row>
        <row r="1032">
          <cell r="A1032">
            <v>0</v>
          </cell>
          <cell r="B1032">
            <v>0</v>
          </cell>
          <cell r="C1032">
            <v>0</v>
          </cell>
          <cell r="D1032">
            <v>0</v>
          </cell>
        </row>
        <row r="1033">
          <cell r="A1033">
            <v>0</v>
          </cell>
          <cell r="B1033">
            <v>0</v>
          </cell>
          <cell r="C1033">
            <v>0</v>
          </cell>
          <cell r="D1033">
            <v>0</v>
          </cell>
        </row>
        <row r="1034">
          <cell r="A1034">
            <v>0</v>
          </cell>
          <cell r="B1034">
            <v>0</v>
          </cell>
          <cell r="C1034">
            <v>0</v>
          </cell>
          <cell r="D1034">
            <v>0</v>
          </cell>
        </row>
        <row r="1035">
          <cell r="A1035">
            <v>0</v>
          </cell>
          <cell r="B1035">
            <v>0</v>
          </cell>
          <cell r="C1035">
            <v>0</v>
          </cell>
          <cell r="D1035">
            <v>0</v>
          </cell>
        </row>
        <row r="1036">
          <cell r="A1036">
            <v>0</v>
          </cell>
          <cell r="B1036">
            <v>0</v>
          </cell>
          <cell r="C1036">
            <v>0</v>
          </cell>
          <cell r="D1036">
            <v>0</v>
          </cell>
        </row>
        <row r="1037">
          <cell r="A1037">
            <v>0</v>
          </cell>
          <cell r="B1037">
            <v>0</v>
          </cell>
          <cell r="C1037">
            <v>0</v>
          </cell>
          <cell r="D1037">
            <v>0</v>
          </cell>
        </row>
        <row r="1038">
          <cell r="A1038">
            <v>0</v>
          </cell>
          <cell r="B1038">
            <v>0</v>
          </cell>
          <cell r="C1038">
            <v>0</v>
          </cell>
          <cell r="D1038">
            <v>0</v>
          </cell>
        </row>
        <row r="1039">
          <cell r="A1039">
            <v>0</v>
          </cell>
          <cell r="B1039">
            <v>0</v>
          </cell>
          <cell r="C1039">
            <v>0</v>
          </cell>
          <cell r="D1039">
            <v>0</v>
          </cell>
        </row>
        <row r="1040">
          <cell r="A1040">
            <v>0</v>
          </cell>
          <cell r="B1040">
            <v>0</v>
          </cell>
          <cell r="C1040">
            <v>0</v>
          </cell>
          <cell r="D1040">
            <v>0</v>
          </cell>
        </row>
        <row r="1041">
          <cell r="A1041">
            <v>0</v>
          </cell>
          <cell r="B1041">
            <v>0</v>
          </cell>
          <cell r="C1041">
            <v>0</v>
          </cell>
          <cell r="D1041">
            <v>0</v>
          </cell>
        </row>
        <row r="1042">
          <cell r="A1042">
            <v>0</v>
          </cell>
          <cell r="B1042">
            <v>0</v>
          </cell>
          <cell r="C1042">
            <v>0</v>
          </cell>
          <cell r="D1042">
            <v>0</v>
          </cell>
        </row>
        <row r="1043">
          <cell r="A1043">
            <v>0</v>
          </cell>
          <cell r="B1043">
            <v>0</v>
          </cell>
          <cell r="C1043">
            <v>0</v>
          </cell>
          <cell r="D1043">
            <v>0</v>
          </cell>
        </row>
        <row r="1044">
          <cell r="A1044">
            <v>0</v>
          </cell>
          <cell r="B1044">
            <v>0</v>
          </cell>
          <cell r="C1044">
            <v>0</v>
          </cell>
          <cell r="D1044">
            <v>0</v>
          </cell>
        </row>
        <row r="1045">
          <cell r="A1045">
            <v>0</v>
          </cell>
          <cell r="B1045">
            <v>0</v>
          </cell>
          <cell r="C1045">
            <v>0</v>
          </cell>
          <cell r="D1045">
            <v>0</v>
          </cell>
        </row>
        <row r="1046">
          <cell r="A1046">
            <v>0</v>
          </cell>
          <cell r="B1046">
            <v>0</v>
          </cell>
          <cell r="C1046">
            <v>0</v>
          </cell>
          <cell r="D1046">
            <v>0</v>
          </cell>
        </row>
        <row r="1047">
          <cell r="A1047">
            <v>0</v>
          </cell>
          <cell r="B1047">
            <v>0</v>
          </cell>
          <cell r="C1047">
            <v>0</v>
          </cell>
          <cell r="D1047">
            <v>0</v>
          </cell>
        </row>
        <row r="1048">
          <cell r="A1048">
            <v>0</v>
          </cell>
          <cell r="B1048">
            <v>0</v>
          </cell>
          <cell r="C1048">
            <v>0</v>
          </cell>
          <cell r="D1048">
            <v>0</v>
          </cell>
        </row>
        <row r="1049">
          <cell r="A1049">
            <v>0</v>
          </cell>
          <cell r="B1049">
            <v>0</v>
          </cell>
          <cell r="C1049">
            <v>0</v>
          </cell>
          <cell r="D1049">
            <v>0</v>
          </cell>
        </row>
        <row r="1050">
          <cell r="A1050">
            <v>0</v>
          </cell>
          <cell r="B1050">
            <v>0</v>
          </cell>
          <cell r="C1050">
            <v>0</v>
          </cell>
          <cell r="D1050">
            <v>0</v>
          </cell>
        </row>
        <row r="1051">
          <cell r="A1051">
            <v>0</v>
          </cell>
          <cell r="B1051">
            <v>0</v>
          </cell>
          <cell r="C1051">
            <v>0</v>
          </cell>
          <cell r="D1051">
            <v>0</v>
          </cell>
        </row>
        <row r="1052">
          <cell r="A1052">
            <v>0</v>
          </cell>
          <cell r="B1052">
            <v>0</v>
          </cell>
          <cell r="C1052">
            <v>0</v>
          </cell>
          <cell r="D1052">
            <v>0</v>
          </cell>
        </row>
        <row r="1053">
          <cell r="A1053">
            <v>0</v>
          </cell>
          <cell r="B1053">
            <v>0</v>
          </cell>
          <cell r="C1053">
            <v>0</v>
          </cell>
          <cell r="D1053">
            <v>0</v>
          </cell>
        </row>
        <row r="1054">
          <cell r="A1054">
            <v>0</v>
          </cell>
          <cell r="B1054">
            <v>0</v>
          </cell>
          <cell r="C1054">
            <v>0</v>
          </cell>
          <cell r="D1054">
            <v>0</v>
          </cell>
        </row>
        <row r="1055">
          <cell r="A1055">
            <v>0</v>
          </cell>
          <cell r="B1055">
            <v>0</v>
          </cell>
          <cell r="C1055">
            <v>0</v>
          </cell>
          <cell r="D1055">
            <v>0</v>
          </cell>
        </row>
        <row r="1056">
          <cell r="A1056">
            <v>0</v>
          </cell>
          <cell r="B1056">
            <v>0</v>
          </cell>
          <cell r="C1056">
            <v>0</v>
          </cell>
          <cell r="D1056">
            <v>0</v>
          </cell>
        </row>
        <row r="1057">
          <cell r="A1057">
            <v>0</v>
          </cell>
          <cell r="B1057">
            <v>0</v>
          </cell>
          <cell r="C1057">
            <v>0</v>
          </cell>
          <cell r="D1057">
            <v>0</v>
          </cell>
        </row>
        <row r="1058">
          <cell r="A1058">
            <v>0</v>
          </cell>
          <cell r="B1058">
            <v>0</v>
          </cell>
          <cell r="C1058">
            <v>0</v>
          </cell>
          <cell r="D1058">
            <v>0</v>
          </cell>
        </row>
        <row r="1059">
          <cell r="A1059">
            <v>0</v>
          </cell>
          <cell r="B1059">
            <v>0</v>
          </cell>
          <cell r="C1059">
            <v>0</v>
          </cell>
          <cell r="D1059">
            <v>0</v>
          </cell>
        </row>
        <row r="1060">
          <cell r="A1060">
            <v>0</v>
          </cell>
          <cell r="B1060">
            <v>0</v>
          </cell>
          <cell r="C1060">
            <v>0</v>
          </cell>
          <cell r="D1060">
            <v>0</v>
          </cell>
        </row>
        <row r="1061">
          <cell r="A1061">
            <v>0</v>
          </cell>
          <cell r="B1061">
            <v>0</v>
          </cell>
          <cell r="C1061">
            <v>0</v>
          </cell>
          <cell r="D1061">
            <v>0</v>
          </cell>
        </row>
        <row r="1062">
          <cell r="A1062">
            <v>0</v>
          </cell>
          <cell r="B1062">
            <v>0</v>
          </cell>
          <cell r="C1062">
            <v>0</v>
          </cell>
          <cell r="D1062">
            <v>0</v>
          </cell>
        </row>
        <row r="1063">
          <cell r="A1063">
            <v>0</v>
          </cell>
          <cell r="B1063">
            <v>0</v>
          </cell>
          <cell r="C1063">
            <v>0</v>
          </cell>
          <cell r="D1063">
            <v>0</v>
          </cell>
        </row>
        <row r="1064">
          <cell r="A1064">
            <v>0</v>
          </cell>
          <cell r="B1064">
            <v>0</v>
          </cell>
          <cell r="C1064">
            <v>0</v>
          </cell>
          <cell r="D1064">
            <v>0</v>
          </cell>
        </row>
        <row r="1065">
          <cell r="A1065">
            <v>0</v>
          </cell>
          <cell r="B1065">
            <v>0</v>
          </cell>
          <cell r="C1065">
            <v>0</v>
          </cell>
          <cell r="D1065">
            <v>0</v>
          </cell>
        </row>
        <row r="1066">
          <cell r="A1066">
            <v>0</v>
          </cell>
          <cell r="B1066">
            <v>0</v>
          </cell>
          <cell r="C1066">
            <v>0</v>
          </cell>
          <cell r="D1066">
            <v>0</v>
          </cell>
        </row>
        <row r="1067">
          <cell r="A1067">
            <v>0</v>
          </cell>
          <cell r="B1067">
            <v>0</v>
          </cell>
          <cell r="C1067">
            <v>0</v>
          </cell>
          <cell r="D1067">
            <v>0</v>
          </cell>
        </row>
        <row r="1068">
          <cell r="A1068">
            <v>0</v>
          </cell>
          <cell r="B1068">
            <v>0</v>
          </cell>
          <cell r="C1068">
            <v>0</v>
          </cell>
          <cell r="D1068">
            <v>0</v>
          </cell>
        </row>
        <row r="1069">
          <cell r="A1069">
            <v>0</v>
          </cell>
          <cell r="B1069">
            <v>0</v>
          </cell>
          <cell r="C1069">
            <v>0</v>
          </cell>
          <cell r="D1069">
            <v>0</v>
          </cell>
        </row>
        <row r="1070">
          <cell r="A1070">
            <v>0</v>
          </cell>
          <cell r="B1070">
            <v>0</v>
          </cell>
          <cell r="C1070">
            <v>0</v>
          </cell>
          <cell r="D1070">
            <v>0</v>
          </cell>
        </row>
        <row r="1071">
          <cell r="A1071">
            <v>0</v>
          </cell>
          <cell r="B1071">
            <v>0</v>
          </cell>
          <cell r="C1071">
            <v>0</v>
          </cell>
          <cell r="D1071">
            <v>0</v>
          </cell>
        </row>
        <row r="1072">
          <cell r="A1072">
            <v>0</v>
          </cell>
          <cell r="B1072">
            <v>0</v>
          </cell>
          <cell r="C1072">
            <v>0</v>
          </cell>
          <cell r="D1072">
            <v>0</v>
          </cell>
        </row>
        <row r="1073">
          <cell r="A1073">
            <v>0</v>
          </cell>
          <cell r="B1073">
            <v>0</v>
          </cell>
          <cell r="C1073">
            <v>0</v>
          </cell>
          <cell r="D1073">
            <v>0</v>
          </cell>
        </row>
        <row r="1074">
          <cell r="A1074">
            <v>0</v>
          </cell>
          <cell r="B1074">
            <v>0</v>
          </cell>
          <cell r="C1074">
            <v>0</v>
          </cell>
          <cell r="D1074">
            <v>0</v>
          </cell>
        </row>
        <row r="1075">
          <cell r="A1075">
            <v>0</v>
          </cell>
          <cell r="B1075">
            <v>0</v>
          </cell>
          <cell r="C1075">
            <v>0</v>
          </cell>
          <cell r="D1075">
            <v>0</v>
          </cell>
        </row>
        <row r="1076">
          <cell r="A1076">
            <v>0</v>
          </cell>
          <cell r="B1076">
            <v>0</v>
          </cell>
          <cell r="C1076">
            <v>0</v>
          </cell>
          <cell r="D1076">
            <v>0</v>
          </cell>
        </row>
        <row r="1077">
          <cell r="A1077">
            <v>0</v>
          </cell>
          <cell r="B1077">
            <v>0</v>
          </cell>
          <cell r="C1077">
            <v>0</v>
          </cell>
          <cell r="D1077">
            <v>0</v>
          </cell>
        </row>
        <row r="1078">
          <cell r="A1078">
            <v>0</v>
          </cell>
          <cell r="B1078">
            <v>0</v>
          </cell>
          <cell r="C1078">
            <v>0</v>
          </cell>
          <cell r="D1078">
            <v>0</v>
          </cell>
        </row>
        <row r="1079">
          <cell r="A1079">
            <v>0</v>
          </cell>
          <cell r="B1079">
            <v>0</v>
          </cell>
          <cell r="C1079">
            <v>0</v>
          </cell>
          <cell r="D1079">
            <v>0</v>
          </cell>
        </row>
        <row r="1080">
          <cell r="A1080">
            <v>0</v>
          </cell>
          <cell r="B1080">
            <v>0</v>
          </cell>
          <cell r="C1080">
            <v>0</v>
          </cell>
          <cell r="D1080">
            <v>0</v>
          </cell>
        </row>
        <row r="1081">
          <cell r="A1081">
            <v>0</v>
          </cell>
          <cell r="B1081">
            <v>0</v>
          </cell>
          <cell r="C1081">
            <v>0</v>
          </cell>
          <cell r="D1081">
            <v>0</v>
          </cell>
        </row>
        <row r="1082">
          <cell r="A1082">
            <v>0</v>
          </cell>
          <cell r="B1082">
            <v>0</v>
          </cell>
          <cell r="C1082">
            <v>0</v>
          </cell>
          <cell r="D1082">
            <v>0</v>
          </cell>
        </row>
        <row r="1083">
          <cell r="A1083">
            <v>0</v>
          </cell>
          <cell r="B1083">
            <v>0</v>
          </cell>
          <cell r="C1083">
            <v>0</v>
          </cell>
          <cell r="D1083">
            <v>0</v>
          </cell>
        </row>
        <row r="1084">
          <cell r="A1084">
            <v>0</v>
          </cell>
          <cell r="B1084">
            <v>0</v>
          </cell>
          <cell r="C1084">
            <v>0</v>
          </cell>
          <cell r="D1084">
            <v>0</v>
          </cell>
        </row>
        <row r="1085">
          <cell r="A1085">
            <v>0</v>
          </cell>
          <cell r="B1085">
            <v>0</v>
          </cell>
          <cell r="C1085">
            <v>0</v>
          </cell>
          <cell r="D1085">
            <v>0</v>
          </cell>
        </row>
        <row r="1086">
          <cell r="A1086">
            <v>0</v>
          </cell>
          <cell r="B1086">
            <v>0</v>
          </cell>
          <cell r="C1086">
            <v>0</v>
          </cell>
          <cell r="D1086">
            <v>0</v>
          </cell>
        </row>
        <row r="1087">
          <cell r="A1087">
            <v>0</v>
          </cell>
          <cell r="B1087">
            <v>0</v>
          </cell>
          <cell r="C1087">
            <v>0</v>
          </cell>
          <cell r="D1087">
            <v>0</v>
          </cell>
        </row>
        <row r="1088">
          <cell r="A1088">
            <v>0</v>
          </cell>
          <cell r="B1088">
            <v>0</v>
          </cell>
          <cell r="C1088">
            <v>0</v>
          </cell>
          <cell r="D1088">
            <v>0</v>
          </cell>
        </row>
        <row r="1089">
          <cell r="A1089">
            <v>0</v>
          </cell>
          <cell r="B1089">
            <v>0</v>
          </cell>
          <cell r="C1089">
            <v>0</v>
          </cell>
          <cell r="D1089">
            <v>0</v>
          </cell>
        </row>
        <row r="1090">
          <cell r="A1090">
            <v>0</v>
          </cell>
          <cell r="B1090">
            <v>0</v>
          </cell>
          <cell r="C1090">
            <v>0</v>
          </cell>
          <cell r="D1090">
            <v>0</v>
          </cell>
        </row>
        <row r="1091">
          <cell r="A1091">
            <v>0</v>
          </cell>
          <cell r="B1091">
            <v>0</v>
          </cell>
          <cell r="C1091">
            <v>0</v>
          </cell>
          <cell r="D1091">
            <v>0</v>
          </cell>
        </row>
        <row r="1092">
          <cell r="A1092">
            <v>0</v>
          </cell>
          <cell r="B1092">
            <v>0</v>
          </cell>
          <cell r="C1092">
            <v>0</v>
          </cell>
          <cell r="D1092">
            <v>0</v>
          </cell>
        </row>
        <row r="1093">
          <cell r="A1093">
            <v>0</v>
          </cell>
          <cell r="B1093">
            <v>0</v>
          </cell>
          <cell r="C1093">
            <v>0</v>
          </cell>
          <cell r="D1093">
            <v>0</v>
          </cell>
        </row>
        <row r="1094">
          <cell r="A1094">
            <v>0</v>
          </cell>
          <cell r="B1094">
            <v>0</v>
          </cell>
          <cell r="C1094">
            <v>0</v>
          </cell>
          <cell r="D1094">
            <v>0</v>
          </cell>
        </row>
        <row r="1095">
          <cell r="A1095">
            <v>0</v>
          </cell>
          <cell r="B1095">
            <v>0</v>
          </cell>
          <cell r="C1095">
            <v>0</v>
          </cell>
          <cell r="D1095">
            <v>0</v>
          </cell>
        </row>
        <row r="1096">
          <cell r="A1096">
            <v>0</v>
          </cell>
          <cell r="B1096">
            <v>0</v>
          </cell>
          <cell r="C1096">
            <v>0</v>
          </cell>
          <cell r="D1096">
            <v>0</v>
          </cell>
        </row>
        <row r="1097">
          <cell r="A1097">
            <v>0</v>
          </cell>
          <cell r="B1097">
            <v>0</v>
          </cell>
          <cell r="C1097">
            <v>0</v>
          </cell>
          <cell r="D1097">
            <v>0</v>
          </cell>
        </row>
        <row r="1098">
          <cell r="A1098">
            <v>0</v>
          </cell>
          <cell r="B1098">
            <v>0</v>
          </cell>
          <cell r="C1098">
            <v>0</v>
          </cell>
          <cell r="D1098">
            <v>0</v>
          </cell>
        </row>
        <row r="1099">
          <cell r="A1099">
            <v>0</v>
          </cell>
          <cell r="B1099">
            <v>0</v>
          </cell>
          <cell r="C1099">
            <v>0</v>
          </cell>
          <cell r="D1099">
            <v>0</v>
          </cell>
        </row>
        <row r="1100">
          <cell r="A1100">
            <v>0</v>
          </cell>
          <cell r="B1100">
            <v>0</v>
          </cell>
          <cell r="C1100">
            <v>0</v>
          </cell>
          <cell r="D1100">
            <v>0</v>
          </cell>
        </row>
        <row r="1101">
          <cell r="A1101">
            <v>0</v>
          </cell>
          <cell r="B1101">
            <v>0</v>
          </cell>
          <cell r="C1101">
            <v>0</v>
          </cell>
          <cell r="D1101">
            <v>0</v>
          </cell>
        </row>
        <row r="1102">
          <cell r="A1102">
            <v>0</v>
          </cell>
          <cell r="B1102">
            <v>0</v>
          </cell>
          <cell r="C1102">
            <v>0</v>
          </cell>
          <cell r="D1102">
            <v>0</v>
          </cell>
        </row>
        <row r="1103">
          <cell r="A1103">
            <v>0</v>
          </cell>
          <cell r="B1103">
            <v>0</v>
          </cell>
          <cell r="C1103">
            <v>0</v>
          </cell>
          <cell r="D1103">
            <v>0</v>
          </cell>
        </row>
        <row r="1104">
          <cell r="A1104">
            <v>0</v>
          </cell>
          <cell r="B1104">
            <v>0</v>
          </cell>
          <cell r="C1104">
            <v>0</v>
          </cell>
          <cell r="D1104">
            <v>0</v>
          </cell>
        </row>
        <row r="1105">
          <cell r="A1105">
            <v>0</v>
          </cell>
          <cell r="B1105">
            <v>0</v>
          </cell>
          <cell r="C1105">
            <v>0</v>
          </cell>
          <cell r="D1105">
            <v>0</v>
          </cell>
        </row>
        <row r="1106">
          <cell r="A1106">
            <v>0</v>
          </cell>
          <cell r="B1106">
            <v>0</v>
          </cell>
          <cell r="C1106">
            <v>0</v>
          </cell>
          <cell r="D1106">
            <v>0</v>
          </cell>
        </row>
        <row r="1107">
          <cell r="A1107">
            <v>0</v>
          </cell>
          <cell r="B1107">
            <v>0</v>
          </cell>
          <cell r="C1107">
            <v>0</v>
          </cell>
          <cell r="D1107">
            <v>0</v>
          </cell>
        </row>
        <row r="1108">
          <cell r="A1108">
            <v>0</v>
          </cell>
          <cell r="B1108">
            <v>0</v>
          </cell>
          <cell r="C1108">
            <v>0</v>
          </cell>
          <cell r="D1108">
            <v>0</v>
          </cell>
        </row>
        <row r="1109">
          <cell r="A1109">
            <v>0</v>
          </cell>
          <cell r="B1109">
            <v>0</v>
          </cell>
          <cell r="C1109">
            <v>0</v>
          </cell>
          <cell r="D1109">
            <v>0</v>
          </cell>
        </row>
        <row r="1110">
          <cell r="A1110">
            <v>0</v>
          </cell>
          <cell r="B1110">
            <v>0</v>
          </cell>
          <cell r="C1110">
            <v>0</v>
          </cell>
          <cell r="D1110">
            <v>0</v>
          </cell>
        </row>
        <row r="1111">
          <cell r="A1111">
            <v>0</v>
          </cell>
          <cell r="B1111">
            <v>0</v>
          </cell>
          <cell r="C1111">
            <v>0</v>
          </cell>
          <cell r="D1111">
            <v>0</v>
          </cell>
        </row>
        <row r="1112">
          <cell r="A1112">
            <v>0</v>
          </cell>
          <cell r="B1112">
            <v>0</v>
          </cell>
          <cell r="C1112">
            <v>0</v>
          </cell>
          <cell r="D1112">
            <v>0</v>
          </cell>
        </row>
        <row r="1113">
          <cell r="A1113">
            <v>0</v>
          </cell>
          <cell r="B1113">
            <v>0</v>
          </cell>
          <cell r="C1113">
            <v>0</v>
          </cell>
          <cell r="D1113">
            <v>0</v>
          </cell>
        </row>
        <row r="1114">
          <cell r="A1114">
            <v>0</v>
          </cell>
          <cell r="B1114">
            <v>0</v>
          </cell>
          <cell r="C1114">
            <v>0</v>
          </cell>
          <cell r="D1114">
            <v>0</v>
          </cell>
        </row>
        <row r="1115">
          <cell r="A1115">
            <v>0</v>
          </cell>
          <cell r="B1115">
            <v>0</v>
          </cell>
          <cell r="C1115">
            <v>0</v>
          </cell>
          <cell r="D1115">
            <v>0</v>
          </cell>
        </row>
        <row r="1116">
          <cell r="A1116">
            <v>0</v>
          </cell>
          <cell r="B1116">
            <v>0</v>
          </cell>
          <cell r="C1116">
            <v>0</v>
          </cell>
          <cell r="D1116">
            <v>0</v>
          </cell>
        </row>
        <row r="1117">
          <cell r="A1117">
            <v>0</v>
          </cell>
          <cell r="B1117">
            <v>0</v>
          </cell>
          <cell r="C1117">
            <v>0</v>
          </cell>
          <cell r="D1117">
            <v>0</v>
          </cell>
        </row>
        <row r="1118">
          <cell r="A1118">
            <v>0</v>
          </cell>
          <cell r="B1118">
            <v>0</v>
          </cell>
          <cell r="C1118">
            <v>0</v>
          </cell>
          <cell r="D1118">
            <v>0</v>
          </cell>
        </row>
        <row r="1119">
          <cell r="A1119">
            <v>0</v>
          </cell>
          <cell r="B1119">
            <v>0</v>
          </cell>
          <cell r="C1119">
            <v>0</v>
          </cell>
          <cell r="D1119">
            <v>0</v>
          </cell>
        </row>
        <row r="1120">
          <cell r="A1120">
            <v>0</v>
          </cell>
          <cell r="B1120">
            <v>0</v>
          </cell>
          <cell r="C1120">
            <v>0</v>
          </cell>
          <cell r="D1120">
            <v>0</v>
          </cell>
        </row>
        <row r="1121">
          <cell r="A1121">
            <v>0</v>
          </cell>
          <cell r="B1121">
            <v>0</v>
          </cell>
          <cell r="C1121">
            <v>0</v>
          </cell>
          <cell r="D1121">
            <v>0</v>
          </cell>
        </row>
        <row r="1122">
          <cell r="A1122">
            <v>0</v>
          </cell>
          <cell r="B1122">
            <v>0</v>
          </cell>
          <cell r="C1122">
            <v>0</v>
          </cell>
          <cell r="D1122">
            <v>0</v>
          </cell>
        </row>
        <row r="1123">
          <cell r="A1123">
            <v>0</v>
          </cell>
          <cell r="B1123">
            <v>0</v>
          </cell>
          <cell r="C1123">
            <v>0</v>
          </cell>
          <cell r="D1123">
            <v>0</v>
          </cell>
        </row>
        <row r="1124">
          <cell r="A1124">
            <v>0</v>
          </cell>
          <cell r="B1124">
            <v>0</v>
          </cell>
          <cell r="C1124">
            <v>0</v>
          </cell>
          <cell r="D1124">
            <v>0</v>
          </cell>
        </row>
        <row r="1125">
          <cell r="A1125">
            <v>0</v>
          </cell>
          <cell r="B1125">
            <v>0</v>
          </cell>
          <cell r="C1125">
            <v>0</v>
          </cell>
          <cell r="D1125">
            <v>0</v>
          </cell>
        </row>
        <row r="1126">
          <cell r="A1126">
            <v>0</v>
          </cell>
          <cell r="B1126">
            <v>0</v>
          </cell>
          <cell r="C1126">
            <v>0</v>
          </cell>
          <cell r="D1126">
            <v>0</v>
          </cell>
        </row>
        <row r="1127">
          <cell r="A1127">
            <v>0</v>
          </cell>
          <cell r="B1127">
            <v>0</v>
          </cell>
          <cell r="C1127">
            <v>0</v>
          </cell>
          <cell r="D1127">
            <v>0</v>
          </cell>
        </row>
        <row r="1128">
          <cell r="A1128">
            <v>0</v>
          </cell>
          <cell r="B1128">
            <v>0</v>
          </cell>
          <cell r="C1128">
            <v>0</v>
          </cell>
          <cell r="D1128">
            <v>0</v>
          </cell>
        </row>
        <row r="1129">
          <cell r="A1129">
            <v>0</v>
          </cell>
          <cell r="B1129">
            <v>0</v>
          </cell>
          <cell r="C1129">
            <v>0</v>
          </cell>
          <cell r="D1129">
            <v>0</v>
          </cell>
        </row>
        <row r="1130">
          <cell r="A1130">
            <v>0</v>
          </cell>
          <cell r="B1130">
            <v>0</v>
          </cell>
          <cell r="C1130">
            <v>0</v>
          </cell>
          <cell r="D1130">
            <v>0</v>
          </cell>
        </row>
        <row r="1131">
          <cell r="A1131">
            <v>0</v>
          </cell>
          <cell r="B1131">
            <v>0</v>
          </cell>
          <cell r="C1131">
            <v>0</v>
          </cell>
          <cell r="D1131">
            <v>0</v>
          </cell>
        </row>
        <row r="1132">
          <cell r="A1132">
            <v>0</v>
          </cell>
          <cell r="B1132">
            <v>0</v>
          </cell>
          <cell r="C1132">
            <v>0</v>
          </cell>
          <cell r="D1132">
            <v>0</v>
          </cell>
        </row>
        <row r="1133">
          <cell r="A1133">
            <v>0</v>
          </cell>
          <cell r="B1133">
            <v>0</v>
          </cell>
          <cell r="C1133">
            <v>0</v>
          </cell>
          <cell r="D1133">
            <v>0</v>
          </cell>
        </row>
        <row r="1134">
          <cell r="A1134">
            <v>0</v>
          </cell>
          <cell r="B1134">
            <v>0</v>
          </cell>
          <cell r="C1134">
            <v>0</v>
          </cell>
          <cell r="D1134">
            <v>0</v>
          </cell>
        </row>
        <row r="1135">
          <cell r="A1135">
            <v>0</v>
          </cell>
          <cell r="B1135">
            <v>0</v>
          </cell>
          <cell r="C1135">
            <v>0</v>
          </cell>
          <cell r="D1135">
            <v>0</v>
          </cell>
        </row>
        <row r="1136">
          <cell r="A1136">
            <v>0</v>
          </cell>
          <cell r="B1136">
            <v>0</v>
          </cell>
          <cell r="C1136">
            <v>0</v>
          </cell>
          <cell r="D1136">
            <v>0</v>
          </cell>
        </row>
        <row r="1137">
          <cell r="A1137">
            <v>0</v>
          </cell>
          <cell r="B1137">
            <v>0</v>
          </cell>
          <cell r="C1137">
            <v>0</v>
          </cell>
          <cell r="D1137">
            <v>0</v>
          </cell>
        </row>
        <row r="1138">
          <cell r="A1138">
            <v>0</v>
          </cell>
          <cell r="B1138">
            <v>0</v>
          </cell>
          <cell r="C1138">
            <v>0</v>
          </cell>
          <cell r="D1138">
            <v>0</v>
          </cell>
        </row>
        <row r="1139">
          <cell r="A1139">
            <v>0</v>
          </cell>
          <cell r="B1139">
            <v>0</v>
          </cell>
          <cell r="C1139">
            <v>0</v>
          </cell>
          <cell r="D1139">
            <v>0</v>
          </cell>
        </row>
        <row r="1140">
          <cell r="A1140">
            <v>0</v>
          </cell>
          <cell r="B1140">
            <v>0</v>
          </cell>
          <cell r="C1140">
            <v>0</v>
          </cell>
          <cell r="D1140">
            <v>0</v>
          </cell>
        </row>
        <row r="1141">
          <cell r="A1141">
            <v>0</v>
          </cell>
          <cell r="B1141">
            <v>0</v>
          </cell>
          <cell r="C1141">
            <v>0</v>
          </cell>
          <cell r="D1141">
            <v>0</v>
          </cell>
        </row>
        <row r="1142">
          <cell r="A1142">
            <v>0</v>
          </cell>
          <cell r="B1142">
            <v>0</v>
          </cell>
          <cell r="C1142">
            <v>0</v>
          </cell>
          <cell r="D1142">
            <v>0</v>
          </cell>
        </row>
        <row r="1143">
          <cell r="A1143">
            <v>0</v>
          </cell>
          <cell r="B1143">
            <v>0</v>
          </cell>
          <cell r="C1143">
            <v>0</v>
          </cell>
          <cell r="D1143">
            <v>0</v>
          </cell>
        </row>
        <row r="1144">
          <cell r="A1144">
            <v>0</v>
          </cell>
          <cell r="B1144">
            <v>0</v>
          </cell>
          <cell r="C1144">
            <v>0</v>
          </cell>
          <cell r="D1144">
            <v>0</v>
          </cell>
        </row>
        <row r="1145">
          <cell r="A1145">
            <v>0</v>
          </cell>
          <cell r="B1145">
            <v>0</v>
          </cell>
          <cell r="C1145">
            <v>0</v>
          </cell>
          <cell r="D1145">
            <v>0</v>
          </cell>
        </row>
        <row r="1146">
          <cell r="A1146">
            <v>0</v>
          </cell>
          <cell r="B1146">
            <v>0</v>
          </cell>
          <cell r="C1146">
            <v>0</v>
          </cell>
          <cell r="D1146">
            <v>0</v>
          </cell>
        </row>
        <row r="1147">
          <cell r="A1147">
            <v>0</v>
          </cell>
          <cell r="B1147">
            <v>0</v>
          </cell>
          <cell r="C1147">
            <v>0</v>
          </cell>
          <cell r="D1147">
            <v>0</v>
          </cell>
        </row>
        <row r="1148">
          <cell r="A1148">
            <v>0</v>
          </cell>
          <cell r="B1148">
            <v>0</v>
          </cell>
          <cell r="C1148">
            <v>0</v>
          </cell>
          <cell r="D1148">
            <v>0</v>
          </cell>
        </row>
        <row r="1149">
          <cell r="A1149">
            <v>0</v>
          </cell>
          <cell r="B1149">
            <v>0</v>
          </cell>
          <cell r="C1149">
            <v>0</v>
          </cell>
          <cell r="D1149">
            <v>0</v>
          </cell>
        </row>
        <row r="1150">
          <cell r="A1150">
            <v>0</v>
          </cell>
          <cell r="B1150">
            <v>0</v>
          </cell>
          <cell r="C1150">
            <v>0</v>
          </cell>
          <cell r="D1150">
            <v>0</v>
          </cell>
        </row>
        <row r="1151">
          <cell r="A1151">
            <v>0</v>
          </cell>
          <cell r="B1151">
            <v>0</v>
          </cell>
          <cell r="C1151">
            <v>0</v>
          </cell>
          <cell r="D1151">
            <v>0</v>
          </cell>
        </row>
        <row r="1152">
          <cell r="A1152">
            <v>0</v>
          </cell>
          <cell r="B1152">
            <v>0</v>
          </cell>
          <cell r="C1152">
            <v>0</v>
          </cell>
          <cell r="D1152">
            <v>0</v>
          </cell>
        </row>
        <row r="1153">
          <cell r="A1153">
            <v>0</v>
          </cell>
          <cell r="B1153">
            <v>0</v>
          </cell>
          <cell r="C1153">
            <v>0</v>
          </cell>
          <cell r="D1153">
            <v>0</v>
          </cell>
        </row>
        <row r="1154">
          <cell r="A1154">
            <v>0</v>
          </cell>
          <cell r="B1154">
            <v>0</v>
          </cell>
          <cell r="C1154">
            <v>0</v>
          </cell>
          <cell r="D1154">
            <v>0</v>
          </cell>
        </row>
        <row r="1155">
          <cell r="A1155">
            <v>0</v>
          </cell>
          <cell r="B1155">
            <v>0</v>
          </cell>
          <cell r="C1155">
            <v>0</v>
          </cell>
          <cell r="D1155">
            <v>0</v>
          </cell>
        </row>
        <row r="1156">
          <cell r="A1156">
            <v>0</v>
          </cell>
          <cell r="B1156">
            <v>0</v>
          </cell>
          <cell r="C1156">
            <v>0</v>
          </cell>
          <cell r="D1156">
            <v>0</v>
          </cell>
        </row>
        <row r="1157">
          <cell r="A1157">
            <v>0</v>
          </cell>
          <cell r="B1157">
            <v>0</v>
          </cell>
          <cell r="C1157">
            <v>0</v>
          </cell>
          <cell r="D1157">
            <v>0</v>
          </cell>
        </row>
        <row r="1158">
          <cell r="A1158">
            <v>0</v>
          </cell>
          <cell r="B1158">
            <v>0</v>
          </cell>
          <cell r="C1158">
            <v>0</v>
          </cell>
          <cell r="D1158">
            <v>0</v>
          </cell>
        </row>
        <row r="1159">
          <cell r="A1159">
            <v>0</v>
          </cell>
          <cell r="B1159">
            <v>0</v>
          </cell>
          <cell r="C1159">
            <v>0</v>
          </cell>
          <cell r="D1159">
            <v>0</v>
          </cell>
        </row>
        <row r="1160">
          <cell r="A1160">
            <v>0</v>
          </cell>
          <cell r="B1160">
            <v>0</v>
          </cell>
          <cell r="C1160">
            <v>0</v>
          </cell>
          <cell r="D1160">
            <v>0</v>
          </cell>
        </row>
        <row r="1161">
          <cell r="A1161">
            <v>0</v>
          </cell>
          <cell r="B1161">
            <v>0</v>
          </cell>
          <cell r="C1161">
            <v>0</v>
          </cell>
          <cell r="D1161">
            <v>0</v>
          </cell>
        </row>
        <row r="1162">
          <cell r="A1162">
            <v>0</v>
          </cell>
          <cell r="B1162">
            <v>0</v>
          </cell>
          <cell r="C1162">
            <v>0</v>
          </cell>
          <cell r="D1162">
            <v>0</v>
          </cell>
        </row>
        <row r="1163">
          <cell r="A1163">
            <v>0</v>
          </cell>
          <cell r="B1163">
            <v>0</v>
          </cell>
          <cell r="C1163">
            <v>0</v>
          </cell>
          <cell r="D1163">
            <v>0</v>
          </cell>
        </row>
        <row r="1164">
          <cell r="A1164">
            <v>0</v>
          </cell>
          <cell r="B1164">
            <v>0</v>
          </cell>
          <cell r="C1164">
            <v>0</v>
          </cell>
          <cell r="D1164">
            <v>0</v>
          </cell>
        </row>
        <row r="1165">
          <cell r="A1165">
            <v>0</v>
          </cell>
          <cell r="B1165">
            <v>0</v>
          </cell>
          <cell r="C1165">
            <v>0</v>
          </cell>
          <cell r="D1165">
            <v>0</v>
          </cell>
        </row>
        <row r="1166">
          <cell r="A1166">
            <v>0</v>
          </cell>
          <cell r="B1166">
            <v>0</v>
          </cell>
          <cell r="C1166">
            <v>0</v>
          </cell>
          <cell r="D1166">
            <v>0</v>
          </cell>
        </row>
        <row r="1167">
          <cell r="A1167">
            <v>0</v>
          </cell>
          <cell r="B1167">
            <v>0</v>
          </cell>
          <cell r="C1167">
            <v>0</v>
          </cell>
          <cell r="D1167">
            <v>0</v>
          </cell>
        </row>
        <row r="1168">
          <cell r="A1168">
            <v>0</v>
          </cell>
          <cell r="B1168">
            <v>0</v>
          </cell>
          <cell r="C1168">
            <v>0</v>
          </cell>
          <cell r="D1168">
            <v>0</v>
          </cell>
        </row>
        <row r="1169">
          <cell r="A1169">
            <v>0</v>
          </cell>
          <cell r="B1169">
            <v>0</v>
          </cell>
          <cell r="C1169">
            <v>0</v>
          </cell>
          <cell r="D1169">
            <v>0</v>
          </cell>
        </row>
        <row r="1170">
          <cell r="A1170">
            <v>0</v>
          </cell>
          <cell r="B1170">
            <v>0</v>
          </cell>
          <cell r="C1170">
            <v>0</v>
          </cell>
          <cell r="D1170">
            <v>0</v>
          </cell>
        </row>
        <row r="1171">
          <cell r="A1171">
            <v>0</v>
          </cell>
          <cell r="B1171">
            <v>0</v>
          </cell>
          <cell r="C1171">
            <v>0</v>
          </cell>
          <cell r="D1171">
            <v>0</v>
          </cell>
        </row>
        <row r="1172">
          <cell r="A1172">
            <v>0</v>
          </cell>
          <cell r="B1172">
            <v>0</v>
          </cell>
          <cell r="C1172">
            <v>0</v>
          </cell>
          <cell r="D1172">
            <v>0</v>
          </cell>
        </row>
        <row r="1173">
          <cell r="A1173">
            <v>0</v>
          </cell>
          <cell r="B1173">
            <v>0</v>
          </cell>
          <cell r="C1173">
            <v>0</v>
          </cell>
          <cell r="D1173">
            <v>0</v>
          </cell>
        </row>
        <row r="1174">
          <cell r="A1174">
            <v>0</v>
          </cell>
          <cell r="B1174">
            <v>0</v>
          </cell>
          <cell r="C1174">
            <v>0</v>
          </cell>
          <cell r="D1174">
            <v>0</v>
          </cell>
        </row>
        <row r="1175">
          <cell r="A1175">
            <v>0</v>
          </cell>
          <cell r="B1175">
            <v>0</v>
          </cell>
          <cell r="C1175">
            <v>0</v>
          </cell>
          <cell r="D1175">
            <v>0</v>
          </cell>
        </row>
        <row r="1176">
          <cell r="A1176">
            <v>0</v>
          </cell>
          <cell r="B1176">
            <v>0</v>
          </cell>
          <cell r="C1176">
            <v>0</v>
          </cell>
          <cell r="D1176">
            <v>0</v>
          </cell>
        </row>
        <row r="1177">
          <cell r="A1177">
            <v>0</v>
          </cell>
          <cell r="B1177">
            <v>0</v>
          </cell>
          <cell r="C1177">
            <v>0</v>
          </cell>
          <cell r="D1177">
            <v>0</v>
          </cell>
        </row>
        <row r="1178">
          <cell r="A1178">
            <v>0</v>
          </cell>
          <cell r="B1178">
            <v>0</v>
          </cell>
          <cell r="C1178">
            <v>0</v>
          </cell>
          <cell r="D1178">
            <v>0</v>
          </cell>
        </row>
        <row r="1179">
          <cell r="A1179">
            <v>0</v>
          </cell>
          <cell r="B1179">
            <v>0</v>
          </cell>
          <cell r="C1179">
            <v>0</v>
          </cell>
          <cell r="D1179">
            <v>0</v>
          </cell>
        </row>
        <row r="1180">
          <cell r="A1180">
            <v>0</v>
          </cell>
          <cell r="B1180">
            <v>0</v>
          </cell>
          <cell r="C1180">
            <v>0</v>
          </cell>
          <cell r="D1180">
            <v>0</v>
          </cell>
        </row>
        <row r="1181">
          <cell r="A1181">
            <v>0</v>
          </cell>
          <cell r="B1181">
            <v>0</v>
          </cell>
          <cell r="C1181">
            <v>0</v>
          </cell>
          <cell r="D1181">
            <v>0</v>
          </cell>
        </row>
        <row r="1182">
          <cell r="A1182">
            <v>0</v>
          </cell>
          <cell r="B1182">
            <v>0</v>
          </cell>
          <cell r="C1182">
            <v>0</v>
          </cell>
          <cell r="D1182">
            <v>0</v>
          </cell>
        </row>
        <row r="1183">
          <cell r="A1183">
            <v>0</v>
          </cell>
          <cell r="B1183">
            <v>0</v>
          </cell>
          <cell r="C1183">
            <v>0</v>
          </cell>
          <cell r="D1183">
            <v>0</v>
          </cell>
        </row>
        <row r="1184">
          <cell r="A1184">
            <v>0</v>
          </cell>
          <cell r="B1184">
            <v>0</v>
          </cell>
          <cell r="C1184">
            <v>0</v>
          </cell>
          <cell r="D1184">
            <v>0</v>
          </cell>
        </row>
        <row r="1185">
          <cell r="A1185">
            <v>0</v>
          </cell>
          <cell r="B1185">
            <v>0</v>
          </cell>
          <cell r="C1185">
            <v>0</v>
          </cell>
          <cell r="D1185">
            <v>0</v>
          </cell>
        </row>
        <row r="1186">
          <cell r="A1186">
            <v>0</v>
          </cell>
          <cell r="B1186">
            <v>0</v>
          </cell>
          <cell r="C1186">
            <v>0</v>
          </cell>
          <cell r="D1186">
            <v>0</v>
          </cell>
        </row>
        <row r="1187">
          <cell r="A1187">
            <v>0</v>
          </cell>
          <cell r="B1187">
            <v>0</v>
          </cell>
          <cell r="C1187">
            <v>0</v>
          </cell>
          <cell r="D1187">
            <v>0</v>
          </cell>
        </row>
        <row r="1188">
          <cell r="A1188">
            <v>0</v>
          </cell>
          <cell r="B1188">
            <v>0</v>
          </cell>
          <cell r="C1188">
            <v>0</v>
          </cell>
          <cell r="D1188">
            <v>0</v>
          </cell>
        </row>
        <row r="1189">
          <cell r="A1189">
            <v>0</v>
          </cell>
          <cell r="B1189">
            <v>0</v>
          </cell>
          <cell r="C1189">
            <v>0</v>
          </cell>
          <cell r="D1189">
            <v>0</v>
          </cell>
        </row>
        <row r="1190">
          <cell r="A1190">
            <v>0</v>
          </cell>
          <cell r="B1190">
            <v>0</v>
          </cell>
          <cell r="C1190">
            <v>0</v>
          </cell>
          <cell r="D1190">
            <v>0</v>
          </cell>
        </row>
        <row r="1191">
          <cell r="A1191">
            <v>0</v>
          </cell>
          <cell r="B1191">
            <v>0</v>
          </cell>
          <cell r="C1191">
            <v>0</v>
          </cell>
          <cell r="D1191">
            <v>0</v>
          </cell>
        </row>
        <row r="1192">
          <cell r="A1192">
            <v>0</v>
          </cell>
          <cell r="B1192">
            <v>0</v>
          </cell>
          <cell r="C1192">
            <v>0</v>
          </cell>
          <cell r="D1192">
            <v>0</v>
          </cell>
        </row>
        <row r="1193">
          <cell r="A1193">
            <v>0</v>
          </cell>
          <cell r="B1193">
            <v>0</v>
          </cell>
          <cell r="C1193">
            <v>0</v>
          </cell>
          <cell r="D1193">
            <v>0</v>
          </cell>
        </row>
        <row r="1194">
          <cell r="A1194">
            <v>0</v>
          </cell>
          <cell r="B1194">
            <v>0</v>
          </cell>
          <cell r="C1194">
            <v>0</v>
          </cell>
          <cell r="D1194">
            <v>0</v>
          </cell>
        </row>
        <row r="1195">
          <cell r="A1195">
            <v>0</v>
          </cell>
          <cell r="B1195">
            <v>0</v>
          </cell>
          <cell r="C1195">
            <v>0</v>
          </cell>
          <cell r="D1195">
            <v>0</v>
          </cell>
        </row>
        <row r="1196">
          <cell r="A1196">
            <v>0</v>
          </cell>
          <cell r="B1196">
            <v>0</v>
          </cell>
          <cell r="C1196">
            <v>0</v>
          </cell>
          <cell r="D1196">
            <v>0</v>
          </cell>
        </row>
        <row r="1197">
          <cell r="A1197">
            <v>0</v>
          </cell>
          <cell r="B1197">
            <v>0</v>
          </cell>
          <cell r="C1197">
            <v>0</v>
          </cell>
          <cell r="D1197">
            <v>0</v>
          </cell>
        </row>
        <row r="1198">
          <cell r="A1198">
            <v>0</v>
          </cell>
          <cell r="B1198">
            <v>0</v>
          </cell>
          <cell r="C1198">
            <v>0</v>
          </cell>
          <cell r="D1198">
            <v>0</v>
          </cell>
        </row>
        <row r="1199">
          <cell r="A1199">
            <v>0</v>
          </cell>
          <cell r="B1199">
            <v>0</v>
          </cell>
          <cell r="C1199">
            <v>0</v>
          </cell>
          <cell r="D1199">
            <v>0</v>
          </cell>
        </row>
        <row r="1200">
          <cell r="A1200">
            <v>0</v>
          </cell>
          <cell r="B1200">
            <v>0</v>
          </cell>
          <cell r="C1200">
            <v>0</v>
          </cell>
          <cell r="D1200">
            <v>0</v>
          </cell>
        </row>
        <row r="1201">
          <cell r="A1201">
            <v>0</v>
          </cell>
          <cell r="B1201">
            <v>0</v>
          </cell>
          <cell r="C1201">
            <v>0</v>
          </cell>
          <cell r="D1201">
            <v>0</v>
          </cell>
        </row>
        <row r="1202">
          <cell r="A1202">
            <v>0</v>
          </cell>
          <cell r="B1202">
            <v>0</v>
          </cell>
          <cell r="C1202">
            <v>0</v>
          </cell>
          <cell r="D1202">
            <v>0</v>
          </cell>
        </row>
        <row r="1203">
          <cell r="A1203">
            <v>0</v>
          </cell>
          <cell r="B1203">
            <v>0</v>
          </cell>
          <cell r="C1203">
            <v>0</v>
          </cell>
          <cell r="D1203">
            <v>0</v>
          </cell>
        </row>
        <row r="1204">
          <cell r="A1204">
            <v>0</v>
          </cell>
          <cell r="B1204">
            <v>0</v>
          </cell>
          <cell r="C1204">
            <v>0</v>
          </cell>
          <cell r="D1204">
            <v>0</v>
          </cell>
        </row>
        <row r="1205">
          <cell r="A1205">
            <v>0</v>
          </cell>
          <cell r="B1205">
            <v>0</v>
          </cell>
          <cell r="C1205">
            <v>0</v>
          </cell>
          <cell r="D1205">
            <v>0</v>
          </cell>
        </row>
        <row r="1206">
          <cell r="A1206">
            <v>0</v>
          </cell>
          <cell r="B1206">
            <v>0</v>
          </cell>
          <cell r="C1206">
            <v>0</v>
          </cell>
          <cell r="D1206">
            <v>0</v>
          </cell>
        </row>
        <row r="1207">
          <cell r="A1207">
            <v>0</v>
          </cell>
          <cell r="B1207">
            <v>0</v>
          </cell>
          <cell r="C1207">
            <v>0</v>
          </cell>
          <cell r="D1207">
            <v>0</v>
          </cell>
        </row>
        <row r="1208">
          <cell r="A1208">
            <v>0</v>
          </cell>
          <cell r="B1208">
            <v>0</v>
          </cell>
          <cell r="C1208">
            <v>0</v>
          </cell>
          <cell r="D1208">
            <v>0</v>
          </cell>
        </row>
        <row r="1209">
          <cell r="A1209">
            <v>0</v>
          </cell>
          <cell r="B1209">
            <v>0</v>
          </cell>
          <cell r="C1209">
            <v>0</v>
          </cell>
          <cell r="D1209">
            <v>0</v>
          </cell>
        </row>
        <row r="1210">
          <cell r="A1210">
            <v>0</v>
          </cell>
          <cell r="B1210">
            <v>0</v>
          </cell>
          <cell r="C1210">
            <v>0</v>
          </cell>
          <cell r="D1210">
            <v>0</v>
          </cell>
        </row>
        <row r="1211">
          <cell r="A1211">
            <v>0</v>
          </cell>
          <cell r="B1211">
            <v>0</v>
          </cell>
          <cell r="C1211">
            <v>0</v>
          </cell>
          <cell r="D1211">
            <v>0</v>
          </cell>
        </row>
        <row r="1212">
          <cell r="A1212">
            <v>0</v>
          </cell>
          <cell r="B1212">
            <v>0</v>
          </cell>
          <cell r="C1212">
            <v>0</v>
          </cell>
          <cell r="D1212">
            <v>0</v>
          </cell>
        </row>
        <row r="1213">
          <cell r="A1213">
            <v>0</v>
          </cell>
          <cell r="B1213">
            <v>0</v>
          </cell>
          <cell r="C1213">
            <v>0</v>
          </cell>
          <cell r="D1213">
            <v>0</v>
          </cell>
        </row>
        <row r="1214">
          <cell r="A1214">
            <v>0</v>
          </cell>
          <cell r="B1214">
            <v>0</v>
          </cell>
          <cell r="C1214">
            <v>0</v>
          </cell>
          <cell r="D1214">
            <v>0</v>
          </cell>
        </row>
        <row r="1215">
          <cell r="A1215">
            <v>0</v>
          </cell>
          <cell r="B1215">
            <v>0</v>
          </cell>
          <cell r="C1215">
            <v>0</v>
          </cell>
          <cell r="D1215">
            <v>0</v>
          </cell>
        </row>
        <row r="1216">
          <cell r="A1216">
            <v>0</v>
          </cell>
          <cell r="B1216">
            <v>0</v>
          </cell>
          <cell r="C1216">
            <v>0</v>
          </cell>
          <cell r="D1216">
            <v>0</v>
          </cell>
        </row>
        <row r="1217">
          <cell r="A1217">
            <v>0</v>
          </cell>
          <cell r="B1217">
            <v>0</v>
          </cell>
          <cell r="C1217">
            <v>0</v>
          </cell>
          <cell r="D1217">
            <v>0</v>
          </cell>
        </row>
        <row r="1218">
          <cell r="A1218">
            <v>0</v>
          </cell>
          <cell r="B1218">
            <v>0</v>
          </cell>
          <cell r="C1218">
            <v>0</v>
          </cell>
          <cell r="D1218">
            <v>0</v>
          </cell>
        </row>
        <row r="1219">
          <cell r="A1219">
            <v>0</v>
          </cell>
          <cell r="B1219">
            <v>0</v>
          </cell>
          <cell r="C1219">
            <v>0</v>
          </cell>
          <cell r="D1219">
            <v>0</v>
          </cell>
        </row>
        <row r="1220">
          <cell r="A1220">
            <v>0</v>
          </cell>
          <cell r="B1220">
            <v>0</v>
          </cell>
          <cell r="C1220">
            <v>0</v>
          </cell>
          <cell r="D1220">
            <v>0</v>
          </cell>
        </row>
        <row r="1221">
          <cell r="A1221">
            <v>0</v>
          </cell>
          <cell r="B1221">
            <v>0</v>
          </cell>
          <cell r="C1221">
            <v>0</v>
          </cell>
          <cell r="D1221">
            <v>0</v>
          </cell>
        </row>
        <row r="1222">
          <cell r="A1222">
            <v>0</v>
          </cell>
          <cell r="B1222">
            <v>0</v>
          </cell>
          <cell r="C1222">
            <v>0</v>
          </cell>
          <cell r="D1222">
            <v>0</v>
          </cell>
        </row>
        <row r="1223">
          <cell r="A1223">
            <v>0</v>
          </cell>
          <cell r="B1223">
            <v>0</v>
          </cell>
          <cell r="C1223">
            <v>0</v>
          </cell>
          <cell r="D1223">
            <v>0</v>
          </cell>
        </row>
        <row r="1224">
          <cell r="A1224">
            <v>0</v>
          </cell>
          <cell r="B1224">
            <v>0</v>
          </cell>
          <cell r="C1224">
            <v>0</v>
          </cell>
          <cell r="D1224">
            <v>0</v>
          </cell>
        </row>
        <row r="1225">
          <cell r="A1225">
            <v>0</v>
          </cell>
          <cell r="B1225">
            <v>0</v>
          </cell>
          <cell r="C1225">
            <v>0</v>
          </cell>
          <cell r="D1225">
            <v>0</v>
          </cell>
        </row>
        <row r="1226">
          <cell r="A1226">
            <v>0</v>
          </cell>
          <cell r="B1226">
            <v>0</v>
          </cell>
          <cell r="C1226">
            <v>0</v>
          </cell>
          <cell r="D1226">
            <v>0</v>
          </cell>
        </row>
        <row r="1227">
          <cell r="A1227">
            <v>0</v>
          </cell>
          <cell r="B1227">
            <v>0</v>
          </cell>
          <cell r="C1227">
            <v>0</v>
          </cell>
          <cell r="D1227">
            <v>0</v>
          </cell>
        </row>
        <row r="1228">
          <cell r="A1228">
            <v>0</v>
          </cell>
          <cell r="B1228">
            <v>0</v>
          </cell>
          <cell r="C1228">
            <v>0</v>
          </cell>
          <cell r="D1228">
            <v>0</v>
          </cell>
        </row>
        <row r="1229">
          <cell r="A1229">
            <v>0</v>
          </cell>
          <cell r="B1229">
            <v>0</v>
          </cell>
          <cell r="C1229">
            <v>0</v>
          </cell>
          <cell r="D1229">
            <v>0</v>
          </cell>
        </row>
        <row r="1230">
          <cell r="A1230">
            <v>0</v>
          </cell>
          <cell r="B1230">
            <v>0</v>
          </cell>
          <cell r="C1230">
            <v>0</v>
          </cell>
          <cell r="D1230">
            <v>0</v>
          </cell>
        </row>
        <row r="1231">
          <cell r="A1231">
            <v>0</v>
          </cell>
          <cell r="B1231">
            <v>0</v>
          </cell>
          <cell r="C1231">
            <v>0</v>
          </cell>
          <cell r="D1231">
            <v>0</v>
          </cell>
        </row>
        <row r="1232">
          <cell r="A1232">
            <v>0</v>
          </cell>
          <cell r="B1232">
            <v>0</v>
          </cell>
          <cell r="C1232">
            <v>0</v>
          </cell>
          <cell r="D1232">
            <v>0</v>
          </cell>
        </row>
        <row r="1233">
          <cell r="A1233">
            <v>0</v>
          </cell>
          <cell r="B1233">
            <v>0</v>
          </cell>
          <cell r="C1233">
            <v>0</v>
          </cell>
          <cell r="D1233">
            <v>0</v>
          </cell>
        </row>
        <row r="1234">
          <cell r="A1234">
            <v>0</v>
          </cell>
          <cell r="B1234">
            <v>0</v>
          </cell>
          <cell r="C1234">
            <v>0</v>
          </cell>
          <cell r="D1234">
            <v>0</v>
          </cell>
        </row>
      </sheetData>
      <sheetData sheetId="7"/>
      <sheetData sheetId="8">
        <row r="3">
          <cell r="A3" t="str">
            <v>Sum of FY Budget</v>
          </cell>
          <cell r="B3">
            <v>0</v>
          </cell>
          <cell r="C3">
            <v>0</v>
          </cell>
        </row>
        <row r="4">
          <cell r="A4" t="str">
            <v>CC&amp;DESC</v>
          </cell>
          <cell r="B4" t="str">
            <v>Activity</v>
          </cell>
          <cell r="C4" t="str">
            <v>Total</v>
          </cell>
          <cell r="D4" t="str">
            <v>S.251</v>
          </cell>
        </row>
        <row r="5">
          <cell r="A5" t="str">
            <v>CB601 - West Business Support</v>
          </cell>
          <cell r="B5" t="str">
            <v>G0201</v>
          </cell>
          <cell r="C5">
            <v>86049</v>
          </cell>
          <cell r="D5" t="str">
            <v>1.4.1</v>
          </cell>
        </row>
        <row r="6">
          <cell r="A6" t="str">
            <v>CB602 - Coastal Business Support</v>
          </cell>
          <cell r="B6" t="str">
            <v>G0201</v>
          </cell>
          <cell r="C6">
            <v>40200</v>
          </cell>
          <cell r="D6" t="str">
            <v>1.4.1</v>
          </cell>
        </row>
        <row r="7">
          <cell r="A7" t="str">
            <v>CB603 - South Suffolk and Sudbury Business Support</v>
          </cell>
          <cell r="B7" t="str">
            <v>G0201</v>
          </cell>
          <cell r="C7">
            <v>41463</v>
          </cell>
          <cell r="D7" t="str">
            <v>1.4.1</v>
          </cell>
        </row>
        <row r="8">
          <cell r="A8" t="str">
            <v>CB604 - Ipswich South &amp; West Business Support</v>
          </cell>
          <cell r="B8" t="str">
            <v>G0201</v>
          </cell>
          <cell r="C8">
            <v>79157</v>
          </cell>
          <cell r="D8" t="str">
            <v>1.4.1</v>
          </cell>
        </row>
        <row r="9">
          <cell r="A9" t="str">
            <v>CB605 - Central Business Support</v>
          </cell>
          <cell r="B9" t="str">
            <v>G0201</v>
          </cell>
          <cell r="C9">
            <v>50399</v>
          </cell>
          <cell r="D9" t="str">
            <v>1.4.1</v>
          </cell>
        </row>
        <row r="10">
          <cell r="A10" t="str">
            <v>CB606 - Lowestoft &amp; Waveney Business Support</v>
          </cell>
          <cell r="B10" t="str">
            <v>G0201</v>
          </cell>
          <cell r="C10">
            <v>85265</v>
          </cell>
          <cell r="D10" t="str">
            <v>1.4.1</v>
          </cell>
        </row>
        <row r="11">
          <cell r="A11" t="str">
            <v>CB607 - Ipswich North &amp; East Business Support</v>
          </cell>
          <cell r="B11" t="str">
            <v>G0201</v>
          </cell>
          <cell r="C11">
            <v>64313</v>
          </cell>
          <cell r="D11" t="str">
            <v>1.4.1</v>
          </cell>
        </row>
        <row r="12">
          <cell r="A12" t="str">
            <v>CB608 - CWAN/SEN Business Support</v>
          </cell>
          <cell r="B12" t="str">
            <v>G0201</v>
          </cell>
          <cell r="C12">
            <v>258700</v>
          </cell>
          <cell r="D12" t="str">
            <v>1.4.1</v>
          </cell>
        </row>
        <row r="13">
          <cell r="A13" t="str">
            <v>CB610 - Early Years &amp; Childcare Business Support</v>
          </cell>
          <cell r="B13" t="str">
            <v>G0201</v>
          </cell>
          <cell r="C13">
            <v>57794</v>
          </cell>
          <cell r="D13" t="str">
            <v>1.4.1</v>
          </cell>
        </row>
        <row r="14">
          <cell r="A14" t="str">
            <v>CC550 - Commissioning &amp; Partnership Team</v>
          </cell>
          <cell r="B14" t="str">
            <v>G0201</v>
          </cell>
          <cell r="C14">
            <v>80000</v>
          </cell>
          <cell r="D14" t="str">
            <v>1.4.1</v>
          </cell>
        </row>
        <row r="15">
          <cell r="A15" t="str">
            <v>CC552 - Central Business Support &amp; PA's</v>
          </cell>
          <cell r="B15" t="str">
            <v>G0201</v>
          </cell>
          <cell r="C15">
            <v>8210</v>
          </cell>
          <cell r="D15" t="str">
            <v>1.4.1</v>
          </cell>
        </row>
        <row r="16">
          <cell r="A16" t="str">
            <v>CC600 - Lowestoft, Waveney and Coastal</v>
          </cell>
          <cell r="B16" t="str">
            <v>G0201</v>
          </cell>
          <cell r="C16">
            <v>703000</v>
          </cell>
        </row>
        <row r="17">
          <cell r="A17" t="str">
            <v>CC601 - Early Years &amp; Childcare - Central &amp; South Suffolk</v>
          </cell>
          <cell r="B17" t="str">
            <v>G0201</v>
          </cell>
          <cell r="C17">
            <v>716000</v>
          </cell>
        </row>
        <row r="18">
          <cell r="A18" t="str">
            <v>CC602 - Early Years &amp; Childcare - Ipswich</v>
          </cell>
          <cell r="B18" t="str">
            <v>G0201</v>
          </cell>
          <cell r="C18">
            <v>756000</v>
          </cell>
        </row>
        <row r="19">
          <cell r="A19" t="str">
            <v>CC603 - Early Years &amp; Childcare - West</v>
          </cell>
          <cell r="B19" t="str">
            <v>G0201</v>
          </cell>
          <cell r="C19">
            <v>692000</v>
          </cell>
        </row>
        <row r="20">
          <cell r="A20" t="str">
            <v>CC604 - Central Commissioning Team</v>
          </cell>
          <cell r="B20" t="str">
            <v>G0201</v>
          </cell>
          <cell r="C20">
            <v>119108</v>
          </cell>
        </row>
        <row r="21">
          <cell r="A21" t="str">
            <v>CC613 - Vulnerable children support</v>
          </cell>
          <cell r="B21" t="str">
            <v>G0201</v>
          </cell>
          <cell r="C21">
            <v>100000</v>
          </cell>
        </row>
        <row r="22">
          <cell r="A22" t="str">
            <v>CC614 - 2 Year Old Funded Places</v>
          </cell>
          <cell r="B22" t="str">
            <v>G0201</v>
          </cell>
          <cell r="C22">
            <v>4571582</v>
          </cell>
        </row>
        <row r="23">
          <cell r="A23" t="str">
            <v>CC617 - Payments to Private Providers</v>
          </cell>
          <cell r="B23" t="str">
            <v>G0201</v>
          </cell>
          <cell r="C23">
            <v>14600040</v>
          </cell>
        </row>
        <row r="24">
          <cell r="A24" t="str">
            <v>CC620 - SEN Additional Support</v>
          </cell>
          <cell r="B24" t="str">
            <v>G0201</v>
          </cell>
          <cell r="C24">
            <v>1684200</v>
          </cell>
        </row>
        <row r="25">
          <cell r="A25" t="str">
            <v>CC622 - Service Development</v>
          </cell>
          <cell r="B25" t="str">
            <v>G0201</v>
          </cell>
          <cell r="C25">
            <v>10000</v>
          </cell>
        </row>
        <row r="26">
          <cell r="A26" t="str">
            <v>CC623 - Childcare Starts Here and Sustainability</v>
          </cell>
          <cell r="B26" t="str">
            <v>G0201</v>
          </cell>
          <cell r="C26">
            <v>75000</v>
          </cell>
        </row>
        <row r="27">
          <cell r="A27" t="str">
            <v>CC624 - 2 Year Old Development</v>
          </cell>
          <cell r="B27" t="str">
            <v>G0201</v>
          </cell>
          <cell r="C27">
            <v>477187</v>
          </cell>
        </row>
        <row r="28">
          <cell r="A28" t="str">
            <v>CC750 - Pupil Services SEN</v>
          </cell>
          <cell r="B28" t="str">
            <v>G0201</v>
          </cell>
          <cell r="C28">
            <v>735480</v>
          </cell>
          <cell r="D28" t="str">
            <v>1.2.5</v>
          </cell>
        </row>
        <row r="29">
          <cell r="A29" t="str">
            <v>CC751 - Pupil Services Social Inclusion</v>
          </cell>
          <cell r="B29" t="str">
            <v>G0201</v>
          </cell>
          <cell r="C29">
            <v>886680</v>
          </cell>
          <cell r="D29" t="str">
            <v>1.2.6</v>
          </cell>
        </row>
        <row r="30">
          <cell r="A30" t="str">
            <v>CC752 - SEN Additional Provision</v>
          </cell>
          <cell r="B30" t="str">
            <v>G0201</v>
          </cell>
          <cell r="C30">
            <v>346080</v>
          </cell>
          <cell r="D30" t="str">
            <v>1.2.5</v>
          </cell>
        </row>
        <row r="31">
          <cell r="A31" t="str">
            <v>CC753 - Inclusive Services Management Team</v>
          </cell>
          <cell r="B31" t="str">
            <v>G0201</v>
          </cell>
          <cell r="C31">
            <v>67860</v>
          </cell>
          <cell r="D31" t="str">
            <v>1.2.6</v>
          </cell>
        </row>
        <row r="32">
          <cell r="A32" t="str">
            <v>CC754 - SEN Recoupment</v>
          </cell>
          <cell r="B32" t="str">
            <v>G0201</v>
          </cell>
          <cell r="C32">
            <v>-57540</v>
          </cell>
          <cell r="D32" t="str">
            <v>1.2.5</v>
          </cell>
        </row>
        <row r="33">
          <cell r="A33" t="str">
            <v>CC757 - SEN Audit - Additional</v>
          </cell>
          <cell r="B33" t="str">
            <v>G0201</v>
          </cell>
          <cell r="C33">
            <v>157560</v>
          </cell>
          <cell r="D33" t="str">
            <v>1.2.5</v>
          </cell>
        </row>
        <row r="34">
          <cell r="A34" t="str">
            <v>CC759 - Out County Education Placements</v>
          </cell>
          <cell r="B34" t="str">
            <v>G0201</v>
          </cell>
          <cell r="C34">
            <v>7677656</v>
          </cell>
          <cell r="D34" t="str">
            <v>1.2.5</v>
          </cell>
        </row>
        <row r="35">
          <cell r="A35">
            <v>0</v>
          </cell>
          <cell r="B35" t="str">
            <v>G0202</v>
          </cell>
          <cell r="C35">
            <v>401979</v>
          </cell>
          <cell r="D35" t="str">
            <v>1.2.5</v>
          </cell>
        </row>
        <row r="36">
          <cell r="A36" t="str">
            <v>CC760 - Special Equipment SEN</v>
          </cell>
          <cell r="B36" t="str">
            <v>G0201</v>
          </cell>
          <cell r="C36">
            <v>77850</v>
          </cell>
          <cell r="D36" t="str">
            <v>1.2.5</v>
          </cell>
        </row>
        <row r="37">
          <cell r="A37" t="str">
            <v>CC761 - CYP Sensory Service Improvement</v>
          </cell>
          <cell r="B37" t="str">
            <v>G0201</v>
          </cell>
          <cell r="C37">
            <v>610814</v>
          </cell>
          <cell r="D37" t="str">
            <v>1.2.5</v>
          </cell>
        </row>
        <row r="38">
          <cell r="A38" t="str">
            <v>CC762 - County Inclusive Resource</v>
          </cell>
          <cell r="B38" t="str">
            <v>G0201</v>
          </cell>
          <cell r="C38">
            <v>710890</v>
          </cell>
          <cell r="D38" t="str">
            <v>1.2.6</v>
          </cell>
        </row>
        <row r="39">
          <cell r="A39" t="str">
            <v>CC763 - EOTAS - Transport</v>
          </cell>
          <cell r="B39" t="str">
            <v>G0201</v>
          </cell>
          <cell r="C39">
            <v>3621222</v>
          </cell>
          <cell r="D39" t="str">
            <v>1.2.5</v>
          </cell>
        </row>
        <row r="40">
          <cell r="A40" t="str">
            <v>CC764 - Hospital Tuition - Out County</v>
          </cell>
          <cell r="B40" t="str">
            <v>G0201</v>
          </cell>
          <cell r="C40">
            <v>78480</v>
          </cell>
          <cell r="D40" t="str">
            <v>1.2.7</v>
          </cell>
        </row>
        <row r="41">
          <cell r="A41" t="str">
            <v>CC766 - Behaviour Support Strategy</v>
          </cell>
          <cell r="B41" t="str">
            <v>G0201</v>
          </cell>
          <cell r="C41">
            <v>1093419</v>
          </cell>
          <cell r="D41" t="str">
            <v>1.1.2</v>
          </cell>
        </row>
        <row r="42">
          <cell r="A42" t="str">
            <v>CC768 - Not School Net</v>
          </cell>
          <cell r="B42" t="str">
            <v>G0201</v>
          </cell>
          <cell r="C42">
            <v>206280</v>
          </cell>
          <cell r="D42" t="str">
            <v>1.2.5</v>
          </cell>
        </row>
        <row r="43">
          <cell r="A43" t="str">
            <v>CC770 - Specialist LSA Scheme</v>
          </cell>
          <cell r="B43" t="str">
            <v>G0201</v>
          </cell>
          <cell r="C43">
            <v>200000</v>
          </cell>
          <cell r="D43" t="str">
            <v>1.2.5</v>
          </cell>
        </row>
        <row r="44">
          <cell r="A44" t="str">
            <v>CC771 - PRU Support - Standing Charges</v>
          </cell>
          <cell r="B44" t="str">
            <v>G0201</v>
          </cell>
          <cell r="C44">
            <v>177370</v>
          </cell>
          <cell r="D44" t="str">
            <v>1.1.2</v>
          </cell>
        </row>
        <row r="45">
          <cell r="A45" t="str">
            <v>CC772 - PRU - EOTAS Support</v>
          </cell>
          <cell r="B45" t="str">
            <v>G0201</v>
          </cell>
          <cell r="C45">
            <v>53060</v>
          </cell>
          <cell r="D45" t="str">
            <v>1.1.2</v>
          </cell>
        </row>
        <row r="46">
          <cell r="A46" t="str">
            <v>CD110 - West LAC Team</v>
          </cell>
          <cell r="B46" t="str">
            <v>G0201</v>
          </cell>
          <cell r="C46">
            <v>37810</v>
          </cell>
          <cell r="D46" t="str">
            <v>1.4.1</v>
          </cell>
        </row>
        <row r="47">
          <cell r="A47" t="str">
            <v>CG800 - Integrated Service Delivery Central Management</v>
          </cell>
          <cell r="B47" t="str">
            <v>G0201</v>
          </cell>
          <cell r="C47">
            <v>272905</v>
          </cell>
          <cell r="D47" t="str">
            <v>1.4.1</v>
          </cell>
        </row>
        <row r="48">
          <cell r="A48" t="str">
            <v>CG820 - Ipswich North &amp; East - 0-11</v>
          </cell>
          <cell r="B48" t="str">
            <v>G0201</v>
          </cell>
          <cell r="C48">
            <v>120000</v>
          </cell>
          <cell r="D48" t="str">
            <v>1.4.1</v>
          </cell>
        </row>
        <row r="49">
          <cell r="A49" t="str">
            <v>CG821 - Ipswich North &amp; East - 12+</v>
          </cell>
          <cell r="B49" t="str">
            <v>G0201</v>
          </cell>
          <cell r="C49">
            <v>30000</v>
          </cell>
          <cell r="D49" t="str">
            <v>1.4.1</v>
          </cell>
        </row>
        <row r="50">
          <cell r="A50" t="str">
            <v>CG822 - Ipswich North &amp; East Community Development</v>
          </cell>
          <cell r="B50" t="str">
            <v>G0201</v>
          </cell>
          <cell r="C50">
            <v>95060</v>
          </cell>
          <cell r="D50" t="str">
            <v>1.4.1</v>
          </cell>
        </row>
        <row r="51">
          <cell r="A51" t="str">
            <v>CG840 - Ipswich South &amp; West - 0-11</v>
          </cell>
          <cell r="B51" t="str">
            <v>G0201</v>
          </cell>
          <cell r="C51">
            <v>135000</v>
          </cell>
          <cell r="D51" t="str">
            <v>1.4.1</v>
          </cell>
        </row>
        <row r="52">
          <cell r="A52" t="str">
            <v>CG841 - Ipswich South &amp; West - 12+</v>
          </cell>
          <cell r="B52" t="str">
            <v>G0201</v>
          </cell>
          <cell r="C52">
            <v>60000</v>
          </cell>
          <cell r="D52" t="str">
            <v>1.4.1</v>
          </cell>
        </row>
        <row r="53">
          <cell r="A53" t="str">
            <v>CG842 - Ipswich South &amp; West Community Development</v>
          </cell>
          <cell r="B53" t="str">
            <v>G0201</v>
          </cell>
          <cell r="C53">
            <v>97000</v>
          </cell>
          <cell r="D53" t="str">
            <v>1.4.1</v>
          </cell>
        </row>
        <row r="54">
          <cell r="A54" t="str">
            <v>CG860 - Coastal - 0-11</v>
          </cell>
          <cell r="B54" t="str">
            <v>G0201</v>
          </cell>
          <cell r="C54">
            <v>120000</v>
          </cell>
          <cell r="D54" t="str">
            <v>1.4.1</v>
          </cell>
        </row>
        <row r="55">
          <cell r="A55" t="str">
            <v>CG861 - Coastal - 12+</v>
          </cell>
          <cell r="B55" t="str">
            <v>G0201</v>
          </cell>
          <cell r="C55">
            <v>60000</v>
          </cell>
          <cell r="D55" t="str">
            <v>1.4.1</v>
          </cell>
        </row>
        <row r="56">
          <cell r="A56" t="str">
            <v>CG862 - Coastal Community Development</v>
          </cell>
          <cell r="B56" t="str">
            <v>G0201</v>
          </cell>
          <cell r="C56">
            <v>95000</v>
          </cell>
          <cell r="D56" t="str">
            <v>1.4.1</v>
          </cell>
        </row>
        <row r="57">
          <cell r="A57" t="str">
            <v>CG880 - South Suffolk and Sudbury - 0-11</v>
          </cell>
          <cell r="B57" t="str">
            <v>G0201</v>
          </cell>
          <cell r="C57">
            <v>150000</v>
          </cell>
          <cell r="D57" t="str">
            <v>1.4.1</v>
          </cell>
        </row>
        <row r="58">
          <cell r="A58" t="str">
            <v>CG881 - South Suffolk and Sudbury - 12+</v>
          </cell>
          <cell r="B58" t="str">
            <v>G0201</v>
          </cell>
          <cell r="C58">
            <v>30000</v>
          </cell>
          <cell r="D58" t="str">
            <v>1.4.1</v>
          </cell>
        </row>
        <row r="59">
          <cell r="A59" t="str">
            <v>CG882 - South Suffolk and Sudbury Community Development</v>
          </cell>
          <cell r="B59" t="str">
            <v>G0201</v>
          </cell>
          <cell r="C59">
            <v>96250</v>
          </cell>
          <cell r="D59" t="str">
            <v>1.4.1</v>
          </cell>
        </row>
        <row r="60">
          <cell r="A60" t="str">
            <v>CG900 - Lowestoft &amp; Waveney - 0-11</v>
          </cell>
          <cell r="B60" t="str">
            <v>G0201</v>
          </cell>
          <cell r="C60">
            <v>150000</v>
          </cell>
          <cell r="D60" t="str">
            <v>1.4.1</v>
          </cell>
        </row>
        <row r="61">
          <cell r="A61" t="str">
            <v>CG901 - Lowestoft &amp; Waveney - 12+</v>
          </cell>
          <cell r="B61" t="str">
            <v>G0201</v>
          </cell>
          <cell r="C61">
            <v>90600</v>
          </cell>
          <cell r="D61" t="str">
            <v>1.4.1</v>
          </cell>
        </row>
        <row r="62">
          <cell r="A62" t="str">
            <v>CG902 - Lowestoft &amp; Waveney Community Development</v>
          </cell>
          <cell r="B62" t="str">
            <v>G0201</v>
          </cell>
          <cell r="C62">
            <v>66400</v>
          </cell>
          <cell r="D62" t="str">
            <v>1.4.1</v>
          </cell>
        </row>
        <row r="63">
          <cell r="A63" t="str">
            <v>CG920 - West - 0-11</v>
          </cell>
          <cell r="B63" t="str">
            <v>G0201</v>
          </cell>
          <cell r="C63">
            <v>150050</v>
          </cell>
          <cell r="D63" t="str">
            <v>1.4.1</v>
          </cell>
        </row>
        <row r="64">
          <cell r="A64" t="str">
            <v>CG921 - West - 12+</v>
          </cell>
          <cell r="B64" t="str">
            <v>G0201</v>
          </cell>
          <cell r="C64">
            <v>75000</v>
          </cell>
          <cell r="D64" t="str">
            <v>1.4.1</v>
          </cell>
        </row>
        <row r="65">
          <cell r="A65" t="str">
            <v>CG922 - West Community Development</v>
          </cell>
          <cell r="B65" t="str">
            <v>G0201</v>
          </cell>
          <cell r="C65">
            <v>97000</v>
          </cell>
          <cell r="D65" t="str">
            <v>1.4.1</v>
          </cell>
        </row>
        <row r="66">
          <cell r="A66" t="str">
            <v>CG940 - Central - 0-11</v>
          </cell>
          <cell r="B66" t="str">
            <v>G0201</v>
          </cell>
          <cell r="C66">
            <v>60000</v>
          </cell>
          <cell r="D66" t="str">
            <v>1.4.1</v>
          </cell>
        </row>
        <row r="67">
          <cell r="A67" t="str">
            <v>CG941 - Central - 12+</v>
          </cell>
          <cell r="B67" t="str">
            <v>G0201</v>
          </cell>
          <cell r="C67">
            <v>30000</v>
          </cell>
          <cell r="D67" t="str">
            <v>1.4.1</v>
          </cell>
        </row>
        <row r="68">
          <cell r="A68" t="str">
            <v>CG942 - Central Community Development</v>
          </cell>
          <cell r="B68" t="str">
            <v>G0201</v>
          </cell>
          <cell r="C68">
            <v>99610</v>
          </cell>
          <cell r="D68" t="str">
            <v>1.4.1</v>
          </cell>
        </row>
        <row r="69">
          <cell r="A69" t="str">
            <v>CK766 - Contingency SEN Audit</v>
          </cell>
          <cell r="B69" t="str">
            <v>G0201</v>
          </cell>
          <cell r="C69">
            <v>313225</v>
          </cell>
          <cell r="D69" t="str">
            <v>1.2.5</v>
          </cell>
        </row>
        <row r="70">
          <cell r="A70">
            <v>0</v>
          </cell>
          <cell r="B70" t="str">
            <v>G0202</v>
          </cell>
          <cell r="C70">
            <v>216035</v>
          </cell>
          <cell r="D70" t="str">
            <v>1.2.5</v>
          </cell>
        </row>
        <row r="71">
          <cell r="A71" t="str">
            <v>CK771 - Looked After Children service</v>
          </cell>
          <cell r="B71" t="str">
            <v>G0201</v>
          </cell>
          <cell r="C71">
            <v>355044</v>
          </cell>
          <cell r="D71" t="str">
            <v>1.4.1</v>
          </cell>
        </row>
        <row r="72">
          <cell r="A72">
            <v>0</v>
          </cell>
          <cell r="B72" t="str">
            <v>G0245</v>
          </cell>
          <cell r="C72">
            <v>237170</v>
          </cell>
          <cell r="D72" t="str">
            <v>1.4.1</v>
          </cell>
        </row>
        <row r="73">
          <cell r="A73" t="str">
            <v>CK772 - Looked After Childrens Service (North)</v>
          </cell>
          <cell r="B73" t="str">
            <v>G0201</v>
          </cell>
          <cell r="C73">
            <v>16910</v>
          </cell>
          <cell r="D73" t="str">
            <v>1.4.1</v>
          </cell>
        </row>
        <row r="74">
          <cell r="A74" t="str">
            <v>CK773 - Looked After Childrens Service (South)</v>
          </cell>
          <cell r="B74" t="str">
            <v>G0201</v>
          </cell>
          <cell r="C74">
            <v>21010</v>
          </cell>
          <cell r="D74" t="str">
            <v>1.4.1</v>
          </cell>
        </row>
        <row r="75">
          <cell r="A75" t="str">
            <v>CK774 - Looked After Childrens Service (West)</v>
          </cell>
          <cell r="B75" t="str">
            <v>G0201</v>
          </cell>
          <cell r="C75">
            <v>16910</v>
          </cell>
          <cell r="D75" t="str">
            <v>1.4.1</v>
          </cell>
        </row>
        <row r="76">
          <cell r="A76" t="str">
            <v>CK776 - Additional CAMHS Support</v>
          </cell>
          <cell r="B76" t="str">
            <v>G0201</v>
          </cell>
          <cell r="C76">
            <v>170100</v>
          </cell>
          <cell r="D76" t="str">
            <v>1.4.1</v>
          </cell>
        </row>
        <row r="77">
          <cell r="A77" t="str">
            <v>DE501 - L.S.C. Income</v>
          </cell>
          <cell r="B77" t="str">
            <v>G0202</v>
          </cell>
          <cell r="C77">
            <v>-19211748</v>
          </cell>
          <cell r="D77" t="str">
            <v>Exclude</v>
          </cell>
        </row>
        <row r="78">
          <cell r="A78" t="str">
            <v>DE502 - Dedicated Schools Grant</v>
          </cell>
          <cell r="B78" t="str">
            <v>G0201</v>
          </cell>
          <cell r="C78">
            <v>-298770986</v>
          </cell>
          <cell r="D78" t="str">
            <v>Exclude</v>
          </cell>
        </row>
        <row r="79">
          <cell r="A79">
            <v>0</v>
          </cell>
          <cell r="B79" t="str">
            <v>G0245</v>
          </cell>
          <cell r="C79">
            <v>-10772830</v>
          </cell>
          <cell r="D79" t="str">
            <v>Exclude</v>
          </cell>
        </row>
        <row r="80">
          <cell r="A80" t="str">
            <v>DE504 - Non ISB DSG Income</v>
          </cell>
          <cell r="B80" t="str">
            <v>G0201</v>
          </cell>
          <cell r="C80">
            <v>-57992922</v>
          </cell>
          <cell r="D80" t="str">
            <v>Exclude</v>
          </cell>
        </row>
        <row r="81">
          <cell r="A81">
            <v>0</v>
          </cell>
          <cell r="B81" t="str">
            <v>G0245</v>
          </cell>
          <cell r="C81">
            <v>-237170</v>
          </cell>
          <cell r="D81" t="str">
            <v>Exclude</v>
          </cell>
        </row>
        <row r="82">
          <cell r="A82" t="str">
            <v>DE505 - EFA Non School Sixth Form Income</v>
          </cell>
          <cell r="B82" t="str">
            <v>G0202</v>
          </cell>
          <cell r="C82">
            <v>-618014</v>
          </cell>
          <cell r="D82" t="str">
            <v>Exclude</v>
          </cell>
        </row>
        <row r="83">
          <cell r="A83" t="str">
            <v>DF022 - School Admissions / Supply of</v>
          </cell>
          <cell r="B83" t="str">
            <v>G0201</v>
          </cell>
          <cell r="C83">
            <v>97580</v>
          </cell>
          <cell r="D83" t="str">
            <v>1.4.2</v>
          </cell>
        </row>
        <row r="84">
          <cell r="A84" t="str">
            <v>DF023 - Schools in Suffolk Booklet</v>
          </cell>
          <cell r="B84" t="str">
            <v>G0201</v>
          </cell>
          <cell r="C84">
            <v>29730</v>
          </cell>
          <cell r="D84" t="str">
            <v>1.4.1</v>
          </cell>
        </row>
        <row r="85">
          <cell r="A85" t="str">
            <v>DF024 - Schools Forum</v>
          </cell>
          <cell r="B85" t="str">
            <v>G0201</v>
          </cell>
          <cell r="C85">
            <v>11550</v>
          </cell>
          <cell r="D85" t="str">
            <v>1.4.3</v>
          </cell>
        </row>
        <row r="86">
          <cell r="A86" t="str">
            <v>DF030 - Contingencies:Errors/Correctio</v>
          </cell>
          <cell r="B86" t="str">
            <v>G0201</v>
          </cell>
          <cell r="C86">
            <v>251828</v>
          </cell>
          <cell r="D86" t="str">
            <v>?</v>
          </cell>
        </row>
        <row r="87">
          <cell r="A87" t="str">
            <v>DF032 - Cover Trade Union</v>
          </cell>
          <cell r="B87" t="str">
            <v>G0201</v>
          </cell>
          <cell r="C87">
            <v>11910</v>
          </cell>
          <cell r="D87" t="str">
            <v>1.4.1</v>
          </cell>
        </row>
        <row r="88">
          <cell r="A88" t="str">
            <v>DF033 - Cover Trade Union:N.U.T.</v>
          </cell>
          <cell r="B88" t="str">
            <v>G0201</v>
          </cell>
          <cell r="C88">
            <v>15388</v>
          </cell>
          <cell r="D88" t="str">
            <v>1.4.1</v>
          </cell>
        </row>
        <row r="89">
          <cell r="A89" t="str">
            <v>DF034 - Cover Trade Union:N.A.S./U.W.T</v>
          </cell>
          <cell r="B89" t="str">
            <v>G0201</v>
          </cell>
          <cell r="C89">
            <v>28000</v>
          </cell>
          <cell r="D89" t="str">
            <v>1.4.1</v>
          </cell>
        </row>
        <row r="90">
          <cell r="A90" t="str">
            <v>DF035 - Cover Trade Union:A.T.L.</v>
          </cell>
          <cell r="B90" t="str">
            <v>G0201</v>
          </cell>
          <cell r="C90">
            <v>14400</v>
          </cell>
          <cell r="D90" t="str">
            <v>1.4.1</v>
          </cell>
        </row>
        <row r="91">
          <cell r="A91" t="str">
            <v>DF037 - Cover Trade Union:P.A.T.</v>
          </cell>
          <cell r="B91" t="str">
            <v>G0201</v>
          </cell>
          <cell r="C91">
            <v>6400</v>
          </cell>
          <cell r="D91" t="str">
            <v>1.4.1</v>
          </cell>
        </row>
        <row r="92">
          <cell r="A92" t="str">
            <v>DF038 - Cover Trade Union:S.H.A.</v>
          </cell>
          <cell r="B92" t="str">
            <v>G0201</v>
          </cell>
          <cell r="C92">
            <v>6400</v>
          </cell>
          <cell r="D92" t="str">
            <v>1.4.1</v>
          </cell>
        </row>
        <row r="93">
          <cell r="A93" t="str">
            <v>DF039 - Cover Trade Union:N.A.H.T.</v>
          </cell>
          <cell r="B93" t="str">
            <v>G0201</v>
          </cell>
          <cell r="C93">
            <v>6400</v>
          </cell>
          <cell r="D93" t="str">
            <v>1.4.1</v>
          </cell>
        </row>
        <row r="94">
          <cell r="A94" t="str">
            <v>DF042 - Schools Redundancy and Premature Retirement</v>
          </cell>
          <cell r="B94" t="str">
            <v>G0201</v>
          </cell>
          <cell r="C94">
            <v>1019500</v>
          </cell>
          <cell r="D94" t="str">
            <v>1.4.4</v>
          </cell>
        </row>
        <row r="95">
          <cell r="A95" t="str">
            <v>DF045 - Contingencies:Trigger</v>
          </cell>
          <cell r="B95" t="str">
            <v>G0201</v>
          </cell>
          <cell r="C95">
            <v>373100</v>
          </cell>
          <cell r="D95" t="str">
            <v>?</v>
          </cell>
        </row>
        <row r="96">
          <cell r="A96" t="str">
            <v>DF402 - Corporate Overheads</v>
          </cell>
          <cell r="B96" t="str">
            <v>G0201</v>
          </cell>
          <cell r="C96">
            <v>236794</v>
          </cell>
          <cell r="D96" t="str">
            <v>1.4.1</v>
          </cell>
        </row>
        <row r="97">
          <cell r="A97" t="str">
            <v>DF602 - Overheads HQ Resources</v>
          </cell>
          <cell r="B97" t="str">
            <v>G0201</v>
          </cell>
          <cell r="C97">
            <v>370207</v>
          </cell>
          <cell r="D97" t="str">
            <v>1.4.1</v>
          </cell>
        </row>
        <row r="98">
          <cell r="A98" t="str">
            <v>DM002 - Safeguarding Children Board</v>
          </cell>
          <cell r="B98" t="str">
            <v>G0201</v>
          </cell>
          <cell r="C98">
            <v>26900</v>
          </cell>
          <cell r="D98" t="str">
            <v>1.4.2</v>
          </cell>
        </row>
        <row r="99">
          <cell r="A99" t="str">
            <v>DY002 - Admissions Appeal Panel</v>
          </cell>
          <cell r="B99" t="str">
            <v>G0201</v>
          </cell>
          <cell r="C99">
            <v>15000</v>
          </cell>
          <cell r="D99" t="str">
            <v>1.4.1</v>
          </cell>
        </row>
        <row r="100">
          <cell r="A100" t="str">
            <v>GC702 - Music</v>
          </cell>
          <cell r="B100" t="str">
            <v>G0201</v>
          </cell>
          <cell r="C100">
            <v>293090</v>
          </cell>
          <cell r="D100" t="str">
            <v>1.4.1</v>
          </cell>
        </row>
        <row r="101">
          <cell r="A101" t="str">
            <v>GC731 - LIS Staffing (Purple)</v>
          </cell>
          <cell r="B101" t="str">
            <v>G0201</v>
          </cell>
          <cell r="C101">
            <v>294300</v>
          </cell>
          <cell r="D101" t="str">
            <v>1.4.1</v>
          </cell>
        </row>
        <row r="102">
          <cell r="A102" t="str">
            <v>GC732 - LIS Staffing (Blue)</v>
          </cell>
          <cell r="B102" t="str">
            <v>G0201</v>
          </cell>
          <cell r="C102">
            <v>385470</v>
          </cell>
          <cell r="D102" t="str">
            <v>1.4.1</v>
          </cell>
        </row>
        <row r="103">
          <cell r="A103" t="str">
            <v>GC750 - KS2 Intervention Fund</v>
          </cell>
          <cell r="B103" t="str">
            <v>G0201</v>
          </cell>
          <cell r="C103">
            <v>1130228</v>
          </cell>
          <cell r="D103" t="str">
            <v>1.4.1</v>
          </cell>
        </row>
        <row r="104">
          <cell r="A104" t="str">
            <v>GC756 - Leading Practitioners</v>
          </cell>
          <cell r="B104" t="str">
            <v>G0201</v>
          </cell>
          <cell r="C104">
            <v>778290</v>
          </cell>
          <cell r="D104" t="str">
            <v>1.4.1</v>
          </cell>
        </row>
        <row r="105">
          <cell r="A105" t="str">
            <v>GC836 - EMEA</v>
          </cell>
          <cell r="B105" t="str">
            <v>G0201</v>
          </cell>
          <cell r="C105">
            <v>167844</v>
          </cell>
          <cell r="D105" t="str">
            <v>1.4.1</v>
          </cell>
        </row>
        <row r="106">
          <cell r="A106" t="str">
            <v>GK001 - Primary Schools I.S.B.</v>
          </cell>
          <cell r="B106" t="str">
            <v>G0201</v>
          </cell>
          <cell r="C106">
            <v>176247111</v>
          </cell>
        </row>
        <row r="107">
          <cell r="A107" t="str">
            <v>GK002 - Secondary Schools I.S.B.</v>
          </cell>
          <cell r="B107" t="str">
            <v>G0201</v>
          </cell>
          <cell r="C107">
            <v>103984858</v>
          </cell>
        </row>
        <row r="108">
          <cell r="A108">
            <v>0</v>
          </cell>
          <cell r="B108" t="str">
            <v>G0202</v>
          </cell>
          <cell r="C108">
            <v>19211748</v>
          </cell>
        </row>
        <row r="109">
          <cell r="A109">
            <v>0</v>
          </cell>
          <cell r="B109" t="str">
            <v>G0245</v>
          </cell>
          <cell r="C109">
            <v>10772830</v>
          </cell>
        </row>
        <row r="110">
          <cell r="A110" t="str">
            <v>GK003 - Special Schools I.S.B.</v>
          </cell>
          <cell r="B110" t="str">
            <v>G0201</v>
          </cell>
          <cell r="C110">
            <v>10968571</v>
          </cell>
        </row>
        <row r="111">
          <cell r="A111" t="str">
            <v>GK004 - Nursery Schools ISB</v>
          </cell>
          <cell r="B111" t="str">
            <v>G0201</v>
          </cell>
          <cell r="C111">
            <v>313002</v>
          </cell>
        </row>
        <row r="112">
          <cell r="A112" t="str">
            <v>GK005 - PRU ISB</v>
          </cell>
          <cell r="B112" t="str">
            <v>G0201</v>
          </cell>
          <cell r="C112">
            <v>5588466</v>
          </cell>
        </row>
        <row r="113">
          <cell r="A113" t="str">
            <v>GK006 - Closing Schools</v>
          </cell>
          <cell r="B113" t="str">
            <v>G0201</v>
          </cell>
          <cell r="C113">
            <v>1000000</v>
          </cell>
        </row>
        <row r="114">
          <cell r="A114" t="str">
            <v>GK007 - ISB Heldback</v>
          </cell>
          <cell r="B114" t="str">
            <v>G0201</v>
          </cell>
          <cell r="C114">
            <v>7981879</v>
          </cell>
        </row>
        <row r="115">
          <cell r="A115" t="str">
            <v>Grand Total</v>
          </cell>
          <cell r="B115">
            <v>0</v>
          </cell>
          <cell r="C115">
            <v>0</v>
          </cell>
        </row>
        <row r="116">
          <cell r="A116">
            <v>0</v>
          </cell>
          <cell r="B116">
            <v>0</v>
          </cell>
          <cell r="C116">
            <v>0</v>
          </cell>
        </row>
        <row r="117">
          <cell r="A117">
            <v>0</v>
          </cell>
          <cell r="B117">
            <v>0</v>
          </cell>
          <cell r="C117">
            <v>0</v>
          </cell>
          <cell r="D117">
            <v>0</v>
          </cell>
        </row>
        <row r="118">
          <cell r="A118">
            <v>0</v>
          </cell>
          <cell r="B118">
            <v>0</v>
          </cell>
          <cell r="C118">
            <v>0</v>
          </cell>
          <cell r="D118">
            <v>0</v>
          </cell>
        </row>
        <row r="119">
          <cell r="A119">
            <v>0</v>
          </cell>
          <cell r="B119">
            <v>0</v>
          </cell>
          <cell r="C119">
            <v>0</v>
          </cell>
          <cell r="D119">
            <v>0</v>
          </cell>
        </row>
        <row r="120">
          <cell r="A120" t="str">
            <v>Top ups</v>
          </cell>
          <cell r="B120">
            <v>0</v>
          </cell>
          <cell r="C120">
            <v>1800000</v>
          </cell>
          <cell r="D120">
            <v>0</v>
          </cell>
        </row>
        <row r="121">
          <cell r="A121">
            <v>0</v>
          </cell>
          <cell r="B121">
            <v>0</v>
          </cell>
          <cell r="C121">
            <v>0</v>
          </cell>
        </row>
        <row r="122">
          <cell r="A122">
            <v>0</v>
          </cell>
          <cell r="B122">
            <v>0</v>
          </cell>
          <cell r="C122">
            <v>0</v>
          </cell>
        </row>
        <row r="123">
          <cell r="A123">
            <v>0</v>
          </cell>
          <cell r="B123">
            <v>0</v>
          </cell>
          <cell r="C123">
            <v>0</v>
          </cell>
        </row>
        <row r="124">
          <cell r="A124">
            <v>0</v>
          </cell>
          <cell r="B124">
            <v>0</v>
          </cell>
          <cell r="C124">
            <v>0</v>
          </cell>
          <cell r="D124">
            <v>0</v>
          </cell>
        </row>
        <row r="125">
          <cell r="A125" t="str">
            <v>1.4.1</v>
          </cell>
          <cell r="B125" t="str">
            <v>Contribution to combined budgets</v>
          </cell>
          <cell r="C125">
            <v>0</v>
          </cell>
          <cell r="D125">
            <v>7306023</v>
          </cell>
        </row>
        <row r="126">
          <cell r="A126" t="str">
            <v>1.4.2</v>
          </cell>
          <cell r="B126" t="str">
            <v>School admissions</v>
          </cell>
          <cell r="C126">
            <v>0</v>
          </cell>
          <cell r="D126">
            <v>124480</v>
          </cell>
        </row>
        <row r="127">
          <cell r="A127" t="str">
            <v>1.4.3</v>
          </cell>
          <cell r="B127" t="str">
            <v>Servicing of schools forums</v>
          </cell>
          <cell r="C127">
            <v>0</v>
          </cell>
          <cell r="D127">
            <v>11550</v>
          </cell>
        </row>
        <row r="128">
          <cell r="A128" t="str">
            <v>1.4.4</v>
          </cell>
          <cell r="B128" t="str">
            <v>Termination of employment costs</v>
          </cell>
          <cell r="C128">
            <v>0</v>
          </cell>
          <cell r="D128">
            <v>1019500</v>
          </cell>
        </row>
        <row r="129">
          <cell r="A129">
            <v>0</v>
          </cell>
          <cell r="B129">
            <v>0</v>
          </cell>
          <cell r="C129">
            <v>0</v>
          </cell>
          <cell r="D129">
            <v>0</v>
          </cell>
        </row>
        <row r="130">
          <cell r="A130">
            <v>0</v>
          </cell>
          <cell r="B130">
            <v>0</v>
          </cell>
          <cell r="C130">
            <v>0</v>
          </cell>
          <cell r="D130">
            <v>0</v>
          </cell>
        </row>
        <row r="131">
          <cell r="A131">
            <v>0</v>
          </cell>
          <cell r="B131">
            <v>0</v>
          </cell>
          <cell r="C131">
            <v>0</v>
          </cell>
          <cell r="D131">
            <v>0</v>
          </cell>
        </row>
        <row r="132">
          <cell r="A132">
            <v>0</v>
          </cell>
          <cell r="B132">
            <v>0</v>
          </cell>
          <cell r="C132">
            <v>0</v>
          </cell>
        </row>
        <row r="133">
          <cell r="A133" t="str">
            <v xml:space="preserve">SEN additional </v>
          </cell>
          <cell r="B133">
            <v>2890208</v>
          </cell>
          <cell r="C133">
            <v>0</v>
          </cell>
        </row>
        <row r="134">
          <cell r="A134">
            <v>0</v>
          </cell>
          <cell r="B134">
            <v>0</v>
          </cell>
          <cell r="C134">
            <v>0</v>
          </cell>
        </row>
        <row r="135">
          <cell r="A135">
            <v>0</v>
          </cell>
          <cell r="B135">
            <v>0</v>
          </cell>
          <cell r="C135">
            <v>0</v>
          </cell>
        </row>
        <row r="136">
          <cell r="A136">
            <v>0</v>
          </cell>
          <cell r="B136">
            <v>0</v>
          </cell>
          <cell r="C136">
            <v>0</v>
          </cell>
        </row>
        <row r="137">
          <cell r="A137">
            <v>0</v>
          </cell>
          <cell r="B137">
            <v>0</v>
          </cell>
          <cell r="C137">
            <v>0</v>
          </cell>
        </row>
        <row r="138">
          <cell r="A138">
            <v>0</v>
          </cell>
          <cell r="B138">
            <v>0</v>
          </cell>
          <cell r="C138">
            <v>0</v>
          </cell>
        </row>
        <row r="139">
          <cell r="A139">
            <v>0</v>
          </cell>
          <cell r="B139">
            <v>0</v>
          </cell>
          <cell r="C139">
            <v>0</v>
          </cell>
        </row>
        <row r="140">
          <cell r="A140">
            <v>0</v>
          </cell>
          <cell r="B140">
            <v>0</v>
          </cell>
          <cell r="C140">
            <v>0</v>
          </cell>
        </row>
        <row r="141">
          <cell r="A141">
            <v>0</v>
          </cell>
          <cell r="B141">
            <v>0</v>
          </cell>
          <cell r="C141">
            <v>0</v>
          </cell>
        </row>
        <row r="142">
          <cell r="A142">
            <v>0</v>
          </cell>
          <cell r="B142">
            <v>0</v>
          </cell>
          <cell r="C142">
            <v>0</v>
          </cell>
        </row>
        <row r="143">
          <cell r="A143">
            <v>0</v>
          </cell>
          <cell r="B143">
            <v>0</v>
          </cell>
          <cell r="C143">
            <v>0</v>
          </cell>
        </row>
        <row r="144">
          <cell r="A144">
            <v>0</v>
          </cell>
          <cell r="B144">
            <v>0</v>
          </cell>
          <cell r="C144">
            <v>0</v>
          </cell>
        </row>
        <row r="145">
          <cell r="A145">
            <v>0</v>
          </cell>
          <cell r="B145">
            <v>0</v>
          </cell>
          <cell r="C145">
            <v>0</v>
          </cell>
        </row>
        <row r="146">
          <cell r="A146">
            <v>0</v>
          </cell>
          <cell r="B146">
            <v>0</v>
          </cell>
          <cell r="C146">
            <v>0</v>
          </cell>
        </row>
        <row r="147">
          <cell r="A147">
            <v>0</v>
          </cell>
          <cell r="B147">
            <v>0</v>
          </cell>
          <cell r="C147">
            <v>0</v>
          </cell>
        </row>
        <row r="148">
          <cell r="A148">
            <v>0</v>
          </cell>
          <cell r="B148">
            <v>0</v>
          </cell>
          <cell r="C148">
            <v>0</v>
          </cell>
        </row>
        <row r="149">
          <cell r="A149">
            <v>0</v>
          </cell>
          <cell r="B149">
            <v>0</v>
          </cell>
          <cell r="C149">
            <v>0</v>
          </cell>
        </row>
        <row r="150">
          <cell r="A150">
            <v>0</v>
          </cell>
          <cell r="B150">
            <v>0</v>
          </cell>
          <cell r="C150">
            <v>0</v>
          </cell>
        </row>
        <row r="151">
          <cell r="A151">
            <v>0</v>
          </cell>
          <cell r="B151">
            <v>0</v>
          </cell>
          <cell r="C151">
            <v>0</v>
          </cell>
        </row>
        <row r="152">
          <cell r="A152">
            <v>0</v>
          </cell>
          <cell r="B152">
            <v>0</v>
          </cell>
          <cell r="C152">
            <v>0</v>
          </cell>
        </row>
        <row r="153">
          <cell r="A153">
            <v>0</v>
          </cell>
          <cell r="B153">
            <v>0</v>
          </cell>
          <cell r="C153">
            <v>0</v>
          </cell>
        </row>
        <row r="154">
          <cell r="A154">
            <v>0</v>
          </cell>
          <cell r="B154">
            <v>0</v>
          </cell>
          <cell r="C154">
            <v>0</v>
          </cell>
        </row>
        <row r="155">
          <cell r="A155">
            <v>0</v>
          </cell>
          <cell r="B155">
            <v>0</v>
          </cell>
          <cell r="C155">
            <v>0</v>
          </cell>
        </row>
        <row r="156">
          <cell r="A156">
            <v>0</v>
          </cell>
          <cell r="B156">
            <v>0</v>
          </cell>
          <cell r="C156">
            <v>0</v>
          </cell>
        </row>
        <row r="157">
          <cell r="A157">
            <v>0</v>
          </cell>
          <cell r="B157">
            <v>0</v>
          </cell>
          <cell r="C157">
            <v>0</v>
          </cell>
        </row>
        <row r="158">
          <cell r="A158">
            <v>0</v>
          </cell>
          <cell r="B158">
            <v>0</v>
          </cell>
          <cell r="C158">
            <v>0</v>
          </cell>
        </row>
        <row r="159">
          <cell r="A159">
            <v>0</v>
          </cell>
          <cell r="B159">
            <v>0</v>
          </cell>
          <cell r="C159">
            <v>0</v>
          </cell>
        </row>
        <row r="160">
          <cell r="A160">
            <v>0</v>
          </cell>
          <cell r="B160">
            <v>0</v>
          </cell>
          <cell r="C160">
            <v>0</v>
          </cell>
        </row>
        <row r="161">
          <cell r="A161">
            <v>0</v>
          </cell>
          <cell r="B161">
            <v>0</v>
          </cell>
          <cell r="C161">
            <v>0</v>
          </cell>
        </row>
        <row r="162">
          <cell r="A162">
            <v>0</v>
          </cell>
          <cell r="B162">
            <v>0</v>
          </cell>
          <cell r="C162">
            <v>0</v>
          </cell>
        </row>
        <row r="163">
          <cell r="A163">
            <v>0</v>
          </cell>
          <cell r="B163">
            <v>0</v>
          </cell>
          <cell r="C163">
            <v>0</v>
          </cell>
        </row>
        <row r="164">
          <cell r="A164">
            <v>0</v>
          </cell>
          <cell r="B164">
            <v>0</v>
          </cell>
          <cell r="C164">
            <v>0</v>
          </cell>
        </row>
        <row r="165">
          <cell r="A165">
            <v>0</v>
          </cell>
          <cell r="B165">
            <v>0</v>
          </cell>
          <cell r="C165">
            <v>0</v>
          </cell>
        </row>
        <row r="166">
          <cell r="A166">
            <v>0</v>
          </cell>
          <cell r="B166">
            <v>0</v>
          </cell>
          <cell r="C166">
            <v>0</v>
          </cell>
        </row>
        <row r="167">
          <cell r="A167">
            <v>0</v>
          </cell>
          <cell r="B167">
            <v>0</v>
          </cell>
          <cell r="C167">
            <v>0</v>
          </cell>
        </row>
        <row r="168">
          <cell r="A168">
            <v>0</v>
          </cell>
          <cell r="B168">
            <v>0</v>
          </cell>
          <cell r="C168">
            <v>0</v>
          </cell>
        </row>
        <row r="169">
          <cell r="A169">
            <v>0</v>
          </cell>
          <cell r="B169">
            <v>0</v>
          </cell>
          <cell r="C169">
            <v>0</v>
          </cell>
        </row>
        <row r="170">
          <cell r="A170">
            <v>0</v>
          </cell>
          <cell r="B170">
            <v>0</v>
          </cell>
          <cell r="C170">
            <v>0</v>
          </cell>
        </row>
        <row r="171">
          <cell r="A171">
            <v>0</v>
          </cell>
          <cell r="B171">
            <v>0</v>
          </cell>
          <cell r="C171">
            <v>0</v>
          </cell>
        </row>
        <row r="172">
          <cell r="A172">
            <v>0</v>
          </cell>
          <cell r="B172">
            <v>0</v>
          </cell>
          <cell r="C172">
            <v>0</v>
          </cell>
        </row>
        <row r="173">
          <cell r="A173">
            <v>0</v>
          </cell>
          <cell r="B173">
            <v>0</v>
          </cell>
          <cell r="C173">
            <v>0</v>
          </cell>
        </row>
        <row r="174">
          <cell r="A174">
            <v>0</v>
          </cell>
          <cell r="B174">
            <v>0</v>
          </cell>
          <cell r="C174">
            <v>0</v>
          </cell>
        </row>
        <row r="175">
          <cell r="A175">
            <v>0</v>
          </cell>
          <cell r="B175">
            <v>0</v>
          </cell>
          <cell r="C175">
            <v>0</v>
          </cell>
        </row>
        <row r="176">
          <cell r="A176">
            <v>0</v>
          </cell>
          <cell r="B176">
            <v>0</v>
          </cell>
          <cell r="C176">
            <v>0</v>
          </cell>
        </row>
        <row r="177">
          <cell r="A177">
            <v>0</v>
          </cell>
          <cell r="B177">
            <v>0</v>
          </cell>
          <cell r="C177">
            <v>0</v>
          </cell>
        </row>
        <row r="178">
          <cell r="A178">
            <v>0</v>
          </cell>
          <cell r="B178">
            <v>0</v>
          </cell>
          <cell r="C178">
            <v>0</v>
          </cell>
        </row>
        <row r="179">
          <cell r="A179">
            <v>0</v>
          </cell>
          <cell r="B179">
            <v>0</v>
          </cell>
          <cell r="C179">
            <v>0</v>
          </cell>
        </row>
        <row r="180">
          <cell r="A180">
            <v>0</v>
          </cell>
          <cell r="B180">
            <v>0</v>
          </cell>
          <cell r="C180">
            <v>0</v>
          </cell>
        </row>
        <row r="181">
          <cell r="A181">
            <v>0</v>
          </cell>
          <cell r="B181">
            <v>0</v>
          </cell>
          <cell r="C181">
            <v>0</v>
          </cell>
        </row>
        <row r="182">
          <cell r="A182">
            <v>0</v>
          </cell>
          <cell r="B182">
            <v>0</v>
          </cell>
          <cell r="C182">
            <v>0</v>
          </cell>
        </row>
        <row r="183">
          <cell r="A183">
            <v>0</v>
          </cell>
          <cell r="B183">
            <v>0</v>
          </cell>
          <cell r="C183">
            <v>0</v>
          </cell>
        </row>
        <row r="184">
          <cell r="A184">
            <v>0</v>
          </cell>
          <cell r="B184">
            <v>0</v>
          </cell>
          <cell r="C184">
            <v>0</v>
          </cell>
        </row>
        <row r="185">
          <cell r="A185">
            <v>0</v>
          </cell>
          <cell r="B185">
            <v>0</v>
          </cell>
          <cell r="C185">
            <v>0</v>
          </cell>
        </row>
        <row r="186">
          <cell r="A186">
            <v>0</v>
          </cell>
          <cell r="B186">
            <v>0</v>
          </cell>
          <cell r="C186">
            <v>0</v>
          </cell>
        </row>
        <row r="187">
          <cell r="A187">
            <v>0</v>
          </cell>
          <cell r="B187">
            <v>0</v>
          </cell>
          <cell r="C187">
            <v>0</v>
          </cell>
        </row>
        <row r="188">
          <cell r="A188">
            <v>0</v>
          </cell>
          <cell r="B188">
            <v>0</v>
          </cell>
          <cell r="C188">
            <v>0</v>
          </cell>
        </row>
        <row r="189">
          <cell r="A189">
            <v>0</v>
          </cell>
          <cell r="B189">
            <v>0</v>
          </cell>
          <cell r="C189">
            <v>0</v>
          </cell>
        </row>
        <row r="190">
          <cell r="A190">
            <v>0</v>
          </cell>
          <cell r="B190">
            <v>0</v>
          </cell>
          <cell r="C190">
            <v>0</v>
          </cell>
        </row>
        <row r="191">
          <cell r="A191">
            <v>0</v>
          </cell>
          <cell r="B191">
            <v>0</v>
          </cell>
          <cell r="C191">
            <v>0</v>
          </cell>
        </row>
        <row r="192">
          <cell r="A192">
            <v>0</v>
          </cell>
          <cell r="B192">
            <v>0</v>
          </cell>
          <cell r="C192">
            <v>0</v>
          </cell>
        </row>
        <row r="193">
          <cell r="A193">
            <v>0</v>
          </cell>
          <cell r="B193">
            <v>0</v>
          </cell>
          <cell r="C193">
            <v>0</v>
          </cell>
        </row>
        <row r="194">
          <cell r="A194">
            <v>0</v>
          </cell>
          <cell r="B194">
            <v>0</v>
          </cell>
          <cell r="C194">
            <v>0</v>
          </cell>
        </row>
        <row r="195">
          <cell r="A195">
            <v>0</v>
          </cell>
          <cell r="B195">
            <v>0</v>
          </cell>
          <cell r="C195">
            <v>0</v>
          </cell>
        </row>
        <row r="196">
          <cell r="A196">
            <v>0</v>
          </cell>
          <cell r="B196">
            <v>0</v>
          </cell>
          <cell r="C196">
            <v>0</v>
          </cell>
        </row>
        <row r="197">
          <cell r="A197">
            <v>0</v>
          </cell>
          <cell r="B197">
            <v>0</v>
          </cell>
          <cell r="C197">
            <v>0</v>
          </cell>
        </row>
        <row r="198">
          <cell r="A198">
            <v>0</v>
          </cell>
          <cell r="B198">
            <v>0</v>
          </cell>
          <cell r="C198">
            <v>0</v>
          </cell>
        </row>
        <row r="199">
          <cell r="A199">
            <v>0</v>
          </cell>
          <cell r="B199">
            <v>0</v>
          </cell>
          <cell r="C199">
            <v>0</v>
          </cell>
        </row>
        <row r="200">
          <cell r="A200">
            <v>0</v>
          </cell>
          <cell r="B200">
            <v>0</v>
          </cell>
          <cell r="C200">
            <v>0</v>
          </cell>
        </row>
        <row r="201">
          <cell r="A201">
            <v>0</v>
          </cell>
          <cell r="B201">
            <v>0</v>
          </cell>
          <cell r="C201">
            <v>0</v>
          </cell>
        </row>
        <row r="202">
          <cell r="A202">
            <v>0</v>
          </cell>
          <cell r="B202">
            <v>0</v>
          </cell>
          <cell r="C202">
            <v>0</v>
          </cell>
        </row>
        <row r="203">
          <cell r="A203">
            <v>0</v>
          </cell>
          <cell r="B203">
            <v>0</v>
          </cell>
          <cell r="C203">
            <v>0</v>
          </cell>
        </row>
        <row r="204">
          <cell r="A204">
            <v>0</v>
          </cell>
          <cell r="B204">
            <v>0</v>
          </cell>
          <cell r="C204">
            <v>0</v>
          </cell>
        </row>
        <row r="205">
          <cell r="A205">
            <v>0</v>
          </cell>
          <cell r="B205">
            <v>0</v>
          </cell>
          <cell r="C205">
            <v>0</v>
          </cell>
        </row>
        <row r="206">
          <cell r="A206">
            <v>0</v>
          </cell>
          <cell r="B206">
            <v>0</v>
          </cell>
          <cell r="C206">
            <v>0</v>
          </cell>
        </row>
        <row r="207">
          <cell r="A207">
            <v>0</v>
          </cell>
          <cell r="B207">
            <v>0</v>
          </cell>
          <cell r="C207">
            <v>0</v>
          </cell>
        </row>
        <row r="208">
          <cell r="A208">
            <v>0</v>
          </cell>
          <cell r="B208">
            <v>0</v>
          </cell>
          <cell r="C208">
            <v>0</v>
          </cell>
        </row>
        <row r="209">
          <cell r="A209">
            <v>0</v>
          </cell>
          <cell r="B209">
            <v>0</v>
          </cell>
          <cell r="C209">
            <v>0</v>
          </cell>
        </row>
        <row r="210">
          <cell r="A210">
            <v>0</v>
          </cell>
          <cell r="B210">
            <v>0</v>
          </cell>
          <cell r="C210">
            <v>0</v>
          </cell>
        </row>
        <row r="211">
          <cell r="A211">
            <v>0</v>
          </cell>
          <cell r="B211">
            <v>0</v>
          </cell>
          <cell r="C211">
            <v>0</v>
          </cell>
        </row>
        <row r="212">
          <cell r="A212">
            <v>0</v>
          </cell>
          <cell r="B212">
            <v>0</v>
          </cell>
          <cell r="C212">
            <v>0</v>
          </cell>
        </row>
        <row r="213">
          <cell r="A213">
            <v>0</v>
          </cell>
          <cell r="B213">
            <v>0</v>
          </cell>
          <cell r="C213">
            <v>0</v>
          </cell>
        </row>
        <row r="214">
          <cell r="A214">
            <v>0</v>
          </cell>
          <cell r="B214">
            <v>0</v>
          </cell>
          <cell r="C214">
            <v>0</v>
          </cell>
        </row>
        <row r="215">
          <cell r="A215">
            <v>0</v>
          </cell>
          <cell r="B215">
            <v>0</v>
          </cell>
          <cell r="C215">
            <v>0</v>
          </cell>
        </row>
        <row r="216">
          <cell r="A216">
            <v>0</v>
          </cell>
          <cell r="B216">
            <v>0</v>
          </cell>
          <cell r="C216">
            <v>0</v>
          </cell>
        </row>
        <row r="217">
          <cell r="A217">
            <v>0</v>
          </cell>
          <cell r="B217">
            <v>0</v>
          </cell>
          <cell r="C217">
            <v>0</v>
          </cell>
        </row>
        <row r="218">
          <cell r="A218">
            <v>0</v>
          </cell>
          <cell r="B218">
            <v>0</v>
          </cell>
          <cell r="C218">
            <v>0</v>
          </cell>
        </row>
        <row r="219">
          <cell r="A219">
            <v>0</v>
          </cell>
          <cell r="B219">
            <v>0</v>
          </cell>
          <cell r="C219">
            <v>0</v>
          </cell>
        </row>
        <row r="220">
          <cell r="A220">
            <v>0</v>
          </cell>
          <cell r="B220">
            <v>0</v>
          </cell>
          <cell r="C220">
            <v>0</v>
          </cell>
        </row>
        <row r="221">
          <cell r="A221">
            <v>0</v>
          </cell>
          <cell r="B221">
            <v>0</v>
          </cell>
          <cell r="C221">
            <v>0</v>
          </cell>
        </row>
        <row r="222">
          <cell r="A222">
            <v>0</v>
          </cell>
          <cell r="B222">
            <v>0</v>
          </cell>
          <cell r="C222">
            <v>0</v>
          </cell>
        </row>
        <row r="223">
          <cell r="A223">
            <v>0</v>
          </cell>
          <cell r="B223">
            <v>0</v>
          </cell>
          <cell r="C223">
            <v>0</v>
          </cell>
        </row>
        <row r="224">
          <cell r="A224">
            <v>0</v>
          </cell>
          <cell r="B224">
            <v>0</v>
          </cell>
          <cell r="C224">
            <v>0</v>
          </cell>
        </row>
        <row r="225">
          <cell r="A225">
            <v>0</v>
          </cell>
          <cell r="B225">
            <v>0</v>
          </cell>
          <cell r="C225">
            <v>0</v>
          </cell>
        </row>
        <row r="226">
          <cell r="A226">
            <v>0</v>
          </cell>
          <cell r="B226">
            <v>0</v>
          </cell>
          <cell r="C226">
            <v>0</v>
          </cell>
        </row>
        <row r="227">
          <cell r="A227">
            <v>0</v>
          </cell>
          <cell r="B227">
            <v>0</v>
          </cell>
          <cell r="C227">
            <v>0</v>
          </cell>
        </row>
        <row r="228">
          <cell r="A228">
            <v>0</v>
          </cell>
          <cell r="B228">
            <v>0</v>
          </cell>
          <cell r="C228">
            <v>0</v>
          </cell>
        </row>
        <row r="229">
          <cell r="A229">
            <v>0</v>
          </cell>
          <cell r="B229">
            <v>0</v>
          </cell>
          <cell r="C229">
            <v>0</v>
          </cell>
        </row>
        <row r="230">
          <cell r="A230">
            <v>0</v>
          </cell>
          <cell r="B230">
            <v>0</v>
          </cell>
          <cell r="C230">
            <v>0</v>
          </cell>
        </row>
        <row r="231">
          <cell r="A231">
            <v>0</v>
          </cell>
          <cell r="B231">
            <v>0</v>
          </cell>
          <cell r="C231">
            <v>0</v>
          </cell>
        </row>
        <row r="232">
          <cell r="A232">
            <v>0</v>
          </cell>
          <cell r="B232">
            <v>0</v>
          </cell>
          <cell r="C232">
            <v>0</v>
          </cell>
        </row>
        <row r="233">
          <cell r="A233">
            <v>0</v>
          </cell>
          <cell r="B233">
            <v>0</v>
          </cell>
          <cell r="C233">
            <v>0</v>
          </cell>
        </row>
        <row r="234">
          <cell r="A234">
            <v>0</v>
          </cell>
          <cell r="B234">
            <v>0</v>
          </cell>
          <cell r="C234">
            <v>0</v>
          </cell>
        </row>
        <row r="235">
          <cell r="A235">
            <v>0</v>
          </cell>
          <cell r="B235">
            <v>0</v>
          </cell>
          <cell r="C235">
            <v>0</v>
          </cell>
        </row>
        <row r="236">
          <cell r="A236">
            <v>0</v>
          </cell>
          <cell r="B236">
            <v>0</v>
          </cell>
          <cell r="C236">
            <v>0</v>
          </cell>
        </row>
        <row r="237">
          <cell r="A237">
            <v>0</v>
          </cell>
          <cell r="B237">
            <v>0</v>
          </cell>
          <cell r="C237">
            <v>0</v>
          </cell>
        </row>
        <row r="238">
          <cell r="A238">
            <v>0</v>
          </cell>
          <cell r="B238">
            <v>0</v>
          </cell>
          <cell r="C238">
            <v>0</v>
          </cell>
        </row>
        <row r="239">
          <cell r="A239">
            <v>0</v>
          </cell>
          <cell r="B239">
            <v>0</v>
          </cell>
          <cell r="C239">
            <v>0</v>
          </cell>
        </row>
        <row r="240">
          <cell r="A240">
            <v>0</v>
          </cell>
          <cell r="B240">
            <v>0</v>
          </cell>
          <cell r="C240">
            <v>0</v>
          </cell>
        </row>
        <row r="241">
          <cell r="A241">
            <v>0</v>
          </cell>
          <cell r="B241">
            <v>0</v>
          </cell>
          <cell r="C241">
            <v>0</v>
          </cell>
        </row>
        <row r="242">
          <cell r="A242">
            <v>0</v>
          </cell>
          <cell r="B242">
            <v>0</v>
          </cell>
          <cell r="C242">
            <v>0</v>
          </cell>
        </row>
        <row r="243">
          <cell r="A243">
            <v>0</v>
          </cell>
          <cell r="B243">
            <v>0</v>
          </cell>
          <cell r="C243">
            <v>0</v>
          </cell>
        </row>
        <row r="244">
          <cell r="A244">
            <v>0</v>
          </cell>
          <cell r="B244">
            <v>0</v>
          </cell>
          <cell r="C244">
            <v>0</v>
          </cell>
        </row>
        <row r="245">
          <cell r="A245">
            <v>0</v>
          </cell>
          <cell r="B245">
            <v>0</v>
          </cell>
          <cell r="C245">
            <v>0</v>
          </cell>
        </row>
        <row r="246">
          <cell r="A246">
            <v>0</v>
          </cell>
          <cell r="B246">
            <v>0</v>
          </cell>
          <cell r="C246">
            <v>0</v>
          </cell>
        </row>
        <row r="247">
          <cell r="A247">
            <v>0</v>
          </cell>
          <cell r="B247">
            <v>0</v>
          </cell>
          <cell r="C247">
            <v>0</v>
          </cell>
        </row>
        <row r="248">
          <cell r="A248">
            <v>0</v>
          </cell>
          <cell r="B248">
            <v>0</v>
          </cell>
          <cell r="C248">
            <v>0</v>
          </cell>
        </row>
        <row r="249">
          <cell r="A249">
            <v>0</v>
          </cell>
          <cell r="B249">
            <v>0</v>
          </cell>
          <cell r="C249">
            <v>0</v>
          </cell>
        </row>
        <row r="250">
          <cell r="A250">
            <v>0</v>
          </cell>
          <cell r="B250">
            <v>0</v>
          </cell>
          <cell r="C250">
            <v>0</v>
          </cell>
        </row>
        <row r="251">
          <cell r="A251">
            <v>0</v>
          </cell>
          <cell r="B251">
            <v>0</v>
          </cell>
          <cell r="C251">
            <v>0</v>
          </cell>
        </row>
        <row r="252">
          <cell r="A252">
            <v>0</v>
          </cell>
          <cell r="B252">
            <v>0</v>
          </cell>
          <cell r="C252">
            <v>0</v>
          </cell>
        </row>
        <row r="253">
          <cell r="A253">
            <v>0</v>
          </cell>
          <cell r="B253">
            <v>0</v>
          </cell>
          <cell r="C253">
            <v>0</v>
          </cell>
        </row>
        <row r="254">
          <cell r="A254">
            <v>0</v>
          </cell>
          <cell r="B254">
            <v>0</v>
          </cell>
          <cell r="C254">
            <v>0</v>
          </cell>
        </row>
        <row r="255">
          <cell r="A255">
            <v>0</v>
          </cell>
          <cell r="B255">
            <v>0</v>
          </cell>
          <cell r="C255">
            <v>0</v>
          </cell>
        </row>
        <row r="256">
          <cell r="A256">
            <v>0</v>
          </cell>
          <cell r="B256">
            <v>0</v>
          </cell>
          <cell r="C256">
            <v>0</v>
          </cell>
        </row>
        <row r="257">
          <cell r="A257">
            <v>0</v>
          </cell>
          <cell r="B257">
            <v>0</v>
          </cell>
          <cell r="C257">
            <v>0</v>
          </cell>
        </row>
        <row r="258">
          <cell r="A258">
            <v>0</v>
          </cell>
          <cell r="B258">
            <v>0</v>
          </cell>
          <cell r="C258">
            <v>0</v>
          </cell>
        </row>
        <row r="259">
          <cell r="A259">
            <v>0</v>
          </cell>
          <cell r="B259">
            <v>0</v>
          </cell>
          <cell r="C259">
            <v>0</v>
          </cell>
        </row>
        <row r="260">
          <cell r="A260">
            <v>0</v>
          </cell>
          <cell r="B260">
            <v>0</v>
          </cell>
          <cell r="C260">
            <v>0</v>
          </cell>
        </row>
        <row r="261">
          <cell r="A261">
            <v>0</v>
          </cell>
          <cell r="B261">
            <v>0</v>
          </cell>
          <cell r="C261">
            <v>0</v>
          </cell>
        </row>
        <row r="262">
          <cell r="A262">
            <v>0</v>
          </cell>
          <cell r="B262">
            <v>0</v>
          </cell>
          <cell r="C262">
            <v>0</v>
          </cell>
        </row>
        <row r="263">
          <cell r="A263">
            <v>0</v>
          </cell>
          <cell r="B263">
            <v>0</v>
          </cell>
          <cell r="C263">
            <v>0</v>
          </cell>
        </row>
        <row r="264">
          <cell r="A264">
            <v>0</v>
          </cell>
          <cell r="B264">
            <v>0</v>
          </cell>
          <cell r="C264">
            <v>0</v>
          </cell>
        </row>
        <row r="265">
          <cell r="A265">
            <v>0</v>
          </cell>
          <cell r="B265">
            <v>0</v>
          </cell>
          <cell r="C265">
            <v>0</v>
          </cell>
        </row>
        <row r="266">
          <cell r="A266">
            <v>0</v>
          </cell>
          <cell r="B266">
            <v>0</v>
          </cell>
          <cell r="C266">
            <v>0</v>
          </cell>
        </row>
        <row r="267">
          <cell r="A267">
            <v>0</v>
          </cell>
          <cell r="B267">
            <v>0</v>
          </cell>
          <cell r="C267">
            <v>0</v>
          </cell>
        </row>
        <row r="268">
          <cell r="A268">
            <v>0</v>
          </cell>
          <cell r="B268">
            <v>0</v>
          </cell>
          <cell r="C268">
            <v>0</v>
          </cell>
        </row>
        <row r="269">
          <cell r="A269">
            <v>0</v>
          </cell>
          <cell r="B269">
            <v>0</v>
          </cell>
          <cell r="C269">
            <v>0</v>
          </cell>
        </row>
        <row r="270">
          <cell r="A270">
            <v>0</v>
          </cell>
          <cell r="B270">
            <v>0</v>
          </cell>
          <cell r="C270">
            <v>0</v>
          </cell>
        </row>
        <row r="271">
          <cell r="A271">
            <v>0</v>
          </cell>
          <cell r="B271">
            <v>0</v>
          </cell>
          <cell r="C271">
            <v>0</v>
          </cell>
        </row>
        <row r="272">
          <cell r="A272">
            <v>0</v>
          </cell>
          <cell r="B272">
            <v>0</v>
          </cell>
          <cell r="C272">
            <v>0</v>
          </cell>
        </row>
        <row r="273">
          <cell r="A273">
            <v>0</v>
          </cell>
          <cell r="B273">
            <v>0</v>
          </cell>
          <cell r="C273">
            <v>0</v>
          </cell>
        </row>
        <row r="274">
          <cell r="A274">
            <v>0</v>
          </cell>
          <cell r="B274">
            <v>0</v>
          </cell>
          <cell r="C274">
            <v>0</v>
          </cell>
        </row>
        <row r="275">
          <cell r="A275">
            <v>0</v>
          </cell>
          <cell r="B275">
            <v>0</v>
          </cell>
          <cell r="C275">
            <v>0</v>
          </cell>
        </row>
        <row r="276">
          <cell r="A276">
            <v>0</v>
          </cell>
          <cell r="B276">
            <v>0</v>
          </cell>
          <cell r="C276">
            <v>0</v>
          </cell>
        </row>
        <row r="277">
          <cell r="A277">
            <v>0</v>
          </cell>
          <cell r="B277">
            <v>0</v>
          </cell>
          <cell r="C277">
            <v>0</v>
          </cell>
        </row>
        <row r="278">
          <cell r="A278">
            <v>0</v>
          </cell>
          <cell r="B278">
            <v>0</v>
          </cell>
          <cell r="C278">
            <v>0</v>
          </cell>
        </row>
        <row r="279">
          <cell r="A279">
            <v>0</v>
          </cell>
          <cell r="B279">
            <v>0</v>
          </cell>
          <cell r="C279">
            <v>0</v>
          </cell>
        </row>
        <row r="280">
          <cell r="A280">
            <v>0</v>
          </cell>
          <cell r="B280">
            <v>0</v>
          </cell>
          <cell r="C280">
            <v>0</v>
          </cell>
        </row>
        <row r="281">
          <cell r="A281">
            <v>0</v>
          </cell>
          <cell r="B281">
            <v>0</v>
          </cell>
          <cell r="C281">
            <v>0</v>
          </cell>
        </row>
        <row r="282">
          <cell r="A282">
            <v>0</v>
          </cell>
          <cell r="B282">
            <v>0</v>
          </cell>
          <cell r="C282">
            <v>0</v>
          </cell>
        </row>
        <row r="283">
          <cell r="A283">
            <v>0</v>
          </cell>
          <cell r="B283">
            <v>0</v>
          </cell>
          <cell r="C283">
            <v>0</v>
          </cell>
        </row>
        <row r="284">
          <cell r="A284">
            <v>0</v>
          </cell>
          <cell r="B284">
            <v>0</v>
          </cell>
          <cell r="C284">
            <v>0</v>
          </cell>
        </row>
        <row r="285">
          <cell r="A285">
            <v>0</v>
          </cell>
          <cell r="B285">
            <v>0</v>
          </cell>
          <cell r="C285">
            <v>0</v>
          </cell>
        </row>
        <row r="286">
          <cell r="A286">
            <v>0</v>
          </cell>
          <cell r="B286">
            <v>0</v>
          </cell>
          <cell r="C286">
            <v>0</v>
          </cell>
        </row>
        <row r="287">
          <cell r="A287">
            <v>0</v>
          </cell>
          <cell r="B287">
            <v>0</v>
          </cell>
          <cell r="C287">
            <v>0</v>
          </cell>
        </row>
        <row r="288">
          <cell r="A288">
            <v>0</v>
          </cell>
          <cell r="B288">
            <v>0</v>
          </cell>
          <cell r="C288">
            <v>0</v>
          </cell>
        </row>
        <row r="289">
          <cell r="A289">
            <v>0</v>
          </cell>
          <cell r="B289">
            <v>0</v>
          </cell>
          <cell r="C289">
            <v>0</v>
          </cell>
        </row>
        <row r="290">
          <cell r="A290">
            <v>0</v>
          </cell>
          <cell r="B290">
            <v>0</v>
          </cell>
          <cell r="C290">
            <v>0</v>
          </cell>
        </row>
        <row r="291">
          <cell r="A291">
            <v>0</v>
          </cell>
          <cell r="B291">
            <v>0</v>
          </cell>
          <cell r="C291">
            <v>0</v>
          </cell>
        </row>
        <row r="292">
          <cell r="A292">
            <v>0</v>
          </cell>
          <cell r="B292">
            <v>0</v>
          </cell>
          <cell r="C292">
            <v>0</v>
          </cell>
        </row>
        <row r="293">
          <cell r="A293">
            <v>0</v>
          </cell>
          <cell r="B293">
            <v>0</v>
          </cell>
          <cell r="C293">
            <v>0</v>
          </cell>
        </row>
        <row r="294">
          <cell r="A294">
            <v>0</v>
          </cell>
          <cell r="B294">
            <v>0</v>
          </cell>
          <cell r="C294">
            <v>0</v>
          </cell>
        </row>
        <row r="295">
          <cell r="A295">
            <v>0</v>
          </cell>
          <cell r="B295">
            <v>0</v>
          </cell>
          <cell r="C295">
            <v>0</v>
          </cell>
        </row>
        <row r="296">
          <cell r="A296">
            <v>0</v>
          </cell>
          <cell r="B296">
            <v>0</v>
          </cell>
          <cell r="C296">
            <v>0</v>
          </cell>
        </row>
        <row r="297">
          <cell r="A297">
            <v>0</v>
          </cell>
          <cell r="B297">
            <v>0</v>
          </cell>
          <cell r="C297">
            <v>0</v>
          </cell>
        </row>
        <row r="298">
          <cell r="A298">
            <v>0</v>
          </cell>
          <cell r="B298">
            <v>0</v>
          </cell>
          <cell r="C298">
            <v>0</v>
          </cell>
        </row>
        <row r="299">
          <cell r="A299">
            <v>0</v>
          </cell>
          <cell r="B299">
            <v>0</v>
          </cell>
          <cell r="C299">
            <v>0</v>
          </cell>
        </row>
        <row r="300">
          <cell r="A300">
            <v>0</v>
          </cell>
          <cell r="B300">
            <v>0</v>
          </cell>
          <cell r="C300">
            <v>0</v>
          </cell>
        </row>
        <row r="301">
          <cell r="A301">
            <v>0</v>
          </cell>
          <cell r="B301">
            <v>0</v>
          </cell>
          <cell r="C301">
            <v>0</v>
          </cell>
        </row>
        <row r="302">
          <cell r="A302">
            <v>0</v>
          </cell>
          <cell r="B302">
            <v>0</v>
          </cell>
          <cell r="C302">
            <v>0</v>
          </cell>
        </row>
        <row r="303">
          <cell r="A303">
            <v>0</v>
          </cell>
          <cell r="B303">
            <v>0</v>
          </cell>
          <cell r="C303">
            <v>0</v>
          </cell>
        </row>
        <row r="304">
          <cell r="A304">
            <v>0</v>
          </cell>
          <cell r="B304">
            <v>0</v>
          </cell>
          <cell r="C304">
            <v>0</v>
          </cell>
        </row>
        <row r="305">
          <cell r="A305">
            <v>0</v>
          </cell>
          <cell r="B305">
            <v>0</v>
          </cell>
          <cell r="C305">
            <v>0</v>
          </cell>
        </row>
        <row r="306">
          <cell r="A306">
            <v>0</v>
          </cell>
          <cell r="B306">
            <v>0</v>
          </cell>
          <cell r="C306">
            <v>0</v>
          </cell>
        </row>
        <row r="307">
          <cell r="A307">
            <v>0</v>
          </cell>
          <cell r="B307">
            <v>0</v>
          </cell>
          <cell r="C307">
            <v>0</v>
          </cell>
        </row>
        <row r="308">
          <cell r="A308">
            <v>0</v>
          </cell>
          <cell r="B308">
            <v>0</v>
          </cell>
          <cell r="C308">
            <v>0</v>
          </cell>
        </row>
        <row r="309">
          <cell r="A309">
            <v>0</v>
          </cell>
          <cell r="B309">
            <v>0</v>
          </cell>
          <cell r="C309">
            <v>0</v>
          </cell>
        </row>
        <row r="310">
          <cell r="A310">
            <v>0</v>
          </cell>
          <cell r="B310">
            <v>0</v>
          </cell>
          <cell r="C310">
            <v>0</v>
          </cell>
        </row>
        <row r="311">
          <cell r="A311">
            <v>0</v>
          </cell>
          <cell r="B311">
            <v>0</v>
          </cell>
          <cell r="C311">
            <v>0</v>
          </cell>
        </row>
        <row r="312">
          <cell r="A312">
            <v>0</v>
          </cell>
          <cell r="B312">
            <v>0</v>
          </cell>
          <cell r="C312">
            <v>0</v>
          </cell>
        </row>
        <row r="313">
          <cell r="A313">
            <v>0</v>
          </cell>
          <cell r="B313">
            <v>0</v>
          </cell>
          <cell r="C313">
            <v>0</v>
          </cell>
        </row>
        <row r="314">
          <cell r="A314">
            <v>0</v>
          </cell>
          <cell r="B314">
            <v>0</v>
          </cell>
          <cell r="C314">
            <v>0</v>
          </cell>
        </row>
        <row r="315">
          <cell r="A315">
            <v>0</v>
          </cell>
          <cell r="B315">
            <v>0</v>
          </cell>
          <cell r="C315">
            <v>0</v>
          </cell>
        </row>
        <row r="316">
          <cell r="A316">
            <v>0</v>
          </cell>
          <cell r="B316">
            <v>0</v>
          </cell>
          <cell r="C316">
            <v>0</v>
          </cell>
        </row>
        <row r="317">
          <cell r="A317">
            <v>0</v>
          </cell>
          <cell r="B317">
            <v>0</v>
          </cell>
          <cell r="C317">
            <v>0</v>
          </cell>
        </row>
        <row r="318">
          <cell r="A318">
            <v>0</v>
          </cell>
          <cell r="B318">
            <v>0</v>
          </cell>
          <cell r="C318">
            <v>0</v>
          </cell>
        </row>
        <row r="319">
          <cell r="A319">
            <v>0</v>
          </cell>
          <cell r="B319">
            <v>0</v>
          </cell>
          <cell r="C319">
            <v>0</v>
          </cell>
        </row>
        <row r="320">
          <cell r="A320">
            <v>0</v>
          </cell>
          <cell r="B320">
            <v>0</v>
          </cell>
          <cell r="C320">
            <v>0</v>
          </cell>
        </row>
        <row r="321">
          <cell r="A321">
            <v>0</v>
          </cell>
          <cell r="B321">
            <v>0</v>
          </cell>
          <cell r="C321">
            <v>0</v>
          </cell>
        </row>
        <row r="322">
          <cell r="A322">
            <v>0</v>
          </cell>
          <cell r="B322">
            <v>0</v>
          </cell>
          <cell r="C322">
            <v>0</v>
          </cell>
        </row>
        <row r="323">
          <cell r="A323">
            <v>0</v>
          </cell>
          <cell r="B323">
            <v>0</v>
          </cell>
          <cell r="C323">
            <v>0</v>
          </cell>
        </row>
        <row r="324">
          <cell r="A324">
            <v>0</v>
          </cell>
          <cell r="B324">
            <v>0</v>
          </cell>
          <cell r="C324">
            <v>0</v>
          </cell>
        </row>
        <row r="325">
          <cell r="A325">
            <v>0</v>
          </cell>
          <cell r="B325">
            <v>0</v>
          </cell>
          <cell r="C325">
            <v>0</v>
          </cell>
        </row>
        <row r="326">
          <cell r="A326">
            <v>0</v>
          </cell>
          <cell r="B326">
            <v>0</v>
          </cell>
          <cell r="C326">
            <v>0</v>
          </cell>
        </row>
        <row r="327">
          <cell r="A327">
            <v>0</v>
          </cell>
          <cell r="B327">
            <v>0</v>
          </cell>
          <cell r="C327">
            <v>0</v>
          </cell>
        </row>
        <row r="328">
          <cell r="A328">
            <v>0</v>
          </cell>
          <cell r="B328">
            <v>0</v>
          </cell>
          <cell r="C328">
            <v>0</v>
          </cell>
        </row>
        <row r="329">
          <cell r="A329">
            <v>0</v>
          </cell>
          <cell r="B329">
            <v>0</v>
          </cell>
          <cell r="C329">
            <v>0</v>
          </cell>
        </row>
        <row r="330">
          <cell r="A330">
            <v>0</v>
          </cell>
          <cell r="B330">
            <v>0</v>
          </cell>
          <cell r="C330">
            <v>0</v>
          </cell>
        </row>
        <row r="331">
          <cell r="A331">
            <v>0</v>
          </cell>
          <cell r="B331">
            <v>0</v>
          </cell>
          <cell r="C331">
            <v>0</v>
          </cell>
        </row>
        <row r="332">
          <cell r="A332">
            <v>0</v>
          </cell>
          <cell r="B332">
            <v>0</v>
          </cell>
          <cell r="C332">
            <v>0</v>
          </cell>
        </row>
        <row r="333">
          <cell r="A333">
            <v>0</v>
          </cell>
          <cell r="B333">
            <v>0</v>
          </cell>
          <cell r="C333">
            <v>0</v>
          </cell>
        </row>
        <row r="334">
          <cell r="A334">
            <v>0</v>
          </cell>
          <cell r="B334">
            <v>0</v>
          </cell>
          <cell r="C334">
            <v>0</v>
          </cell>
        </row>
        <row r="335">
          <cell r="A335">
            <v>0</v>
          </cell>
          <cell r="B335">
            <v>0</v>
          </cell>
          <cell r="C335">
            <v>0</v>
          </cell>
        </row>
        <row r="336">
          <cell r="A336">
            <v>0</v>
          </cell>
          <cell r="B336">
            <v>0</v>
          </cell>
          <cell r="C336">
            <v>0</v>
          </cell>
        </row>
        <row r="337">
          <cell r="A337">
            <v>0</v>
          </cell>
          <cell r="B337">
            <v>0</v>
          </cell>
          <cell r="C337">
            <v>0</v>
          </cell>
        </row>
        <row r="338">
          <cell r="A338">
            <v>0</v>
          </cell>
          <cell r="B338">
            <v>0</v>
          </cell>
          <cell r="C338">
            <v>0</v>
          </cell>
        </row>
        <row r="339">
          <cell r="A339">
            <v>0</v>
          </cell>
          <cell r="B339">
            <v>0</v>
          </cell>
          <cell r="C339">
            <v>0</v>
          </cell>
        </row>
        <row r="340">
          <cell r="A340">
            <v>0</v>
          </cell>
          <cell r="B340">
            <v>0</v>
          </cell>
          <cell r="C340">
            <v>0</v>
          </cell>
        </row>
        <row r="341">
          <cell r="A341">
            <v>0</v>
          </cell>
          <cell r="B341">
            <v>0</v>
          </cell>
          <cell r="C341">
            <v>0</v>
          </cell>
        </row>
        <row r="342">
          <cell r="A342">
            <v>0</v>
          </cell>
          <cell r="B342">
            <v>0</v>
          </cell>
          <cell r="C342">
            <v>0</v>
          </cell>
        </row>
        <row r="343">
          <cell r="A343">
            <v>0</v>
          </cell>
          <cell r="B343">
            <v>0</v>
          </cell>
          <cell r="C343">
            <v>0</v>
          </cell>
        </row>
        <row r="344">
          <cell r="A344">
            <v>0</v>
          </cell>
          <cell r="B344">
            <v>0</v>
          </cell>
          <cell r="C344">
            <v>0</v>
          </cell>
        </row>
        <row r="345">
          <cell r="A345">
            <v>0</v>
          </cell>
          <cell r="B345">
            <v>0</v>
          </cell>
          <cell r="C345">
            <v>0</v>
          </cell>
        </row>
        <row r="346">
          <cell r="A346">
            <v>0</v>
          </cell>
          <cell r="B346">
            <v>0</v>
          </cell>
          <cell r="C346">
            <v>0</v>
          </cell>
        </row>
        <row r="347">
          <cell r="A347">
            <v>0</v>
          </cell>
          <cell r="B347">
            <v>0</v>
          </cell>
          <cell r="C347">
            <v>0</v>
          </cell>
        </row>
        <row r="348">
          <cell r="A348">
            <v>0</v>
          </cell>
          <cell r="B348">
            <v>0</v>
          </cell>
          <cell r="C348">
            <v>0</v>
          </cell>
        </row>
        <row r="349">
          <cell r="A349">
            <v>0</v>
          </cell>
          <cell r="B349">
            <v>0</v>
          </cell>
          <cell r="C349">
            <v>0</v>
          </cell>
        </row>
        <row r="350">
          <cell r="A350">
            <v>0</v>
          </cell>
          <cell r="B350">
            <v>0</v>
          </cell>
          <cell r="C350">
            <v>0</v>
          </cell>
        </row>
        <row r="351">
          <cell r="A351">
            <v>0</v>
          </cell>
          <cell r="B351">
            <v>0</v>
          </cell>
          <cell r="C351">
            <v>0</v>
          </cell>
        </row>
        <row r="352">
          <cell r="A352">
            <v>0</v>
          </cell>
          <cell r="B352">
            <v>0</v>
          </cell>
          <cell r="C352">
            <v>0</v>
          </cell>
        </row>
        <row r="353">
          <cell r="A353">
            <v>0</v>
          </cell>
          <cell r="B353">
            <v>0</v>
          </cell>
          <cell r="C353">
            <v>0</v>
          </cell>
        </row>
        <row r="354">
          <cell r="A354">
            <v>0</v>
          </cell>
          <cell r="B354">
            <v>0</v>
          </cell>
          <cell r="C354">
            <v>0</v>
          </cell>
        </row>
        <row r="355">
          <cell r="A355">
            <v>0</v>
          </cell>
          <cell r="B355">
            <v>0</v>
          </cell>
          <cell r="C355">
            <v>0</v>
          </cell>
        </row>
        <row r="356">
          <cell r="A356">
            <v>0</v>
          </cell>
          <cell r="B356">
            <v>0</v>
          </cell>
          <cell r="C356">
            <v>0</v>
          </cell>
        </row>
        <row r="357">
          <cell r="A357">
            <v>0</v>
          </cell>
          <cell r="B357">
            <v>0</v>
          </cell>
          <cell r="C357">
            <v>0</v>
          </cell>
        </row>
        <row r="358">
          <cell r="A358">
            <v>0</v>
          </cell>
          <cell r="B358">
            <v>0</v>
          </cell>
          <cell r="C358">
            <v>0</v>
          </cell>
        </row>
        <row r="359">
          <cell r="A359">
            <v>0</v>
          </cell>
          <cell r="B359">
            <v>0</v>
          </cell>
          <cell r="C359">
            <v>0</v>
          </cell>
        </row>
        <row r="360">
          <cell r="A360">
            <v>0</v>
          </cell>
          <cell r="B360">
            <v>0</v>
          </cell>
          <cell r="C360">
            <v>0</v>
          </cell>
        </row>
        <row r="361">
          <cell r="A361">
            <v>0</v>
          </cell>
          <cell r="B361">
            <v>0</v>
          </cell>
          <cell r="C361">
            <v>0</v>
          </cell>
        </row>
        <row r="362">
          <cell r="A362">
            <v>0</v>
          </cell>
          <cell r="B362">
            <v>0</v>
          </cell>
          <cell r="C362">
            <v>0</v>
          </cell>
        </row>
        <row r="363">
          <cell r="A363">
            <v>0</v>
          </cell>
          <cell r="B363">
            <v>0</v>
          </cell>
          <cell r="C363">
            <v>0</v>
          </cell>
        </row>
        <row r="364">
          <cell r="A364">
            <v>0</v>
          </cell>
          <cell r="B364">
            <v>0</v>
          </cell>
          <cell r="C364">
            <v>0</v>
          </cell>
        </row>
        <row r="365">
          <cell r="A365">
            <v>0</v>
          </cell>
          <cell r="B365">
            <v>0</v>
          </cell>
          <cell r="C365">
            <v>0</v>
          </cell>
        </row>
        <row r="366">
          <cell r="A366">
            <v>0</v>
          </cell>
          <cell r="B366">
            <v>0</v>
          </cell>
          <cell r="C366">
            <v>0</v>
          </cell>
        </row>
        <row r="367">
          <cell r="A367">
            <v>0</v>
          </cell>
          <cell r="B367">
            <v>0</v>
          </cell>
          <cell r="C367">
            <v>0</v>
          </cell>
        </row>
        <row r="368">
          <cell r="A368">
            <v>0</v>
          </cell>
          <cell r="B368">
            <v>0</v>
          </cell>
          <cell r="C368">
            <v>0</v>
          </cell>
        </row>
        <row r="369">
          <cell r="A369">
            <v>0</v>
          </cell>
          <cell r="B369">
            <v>0</v>
          </cell>
          <cell r="C369">
            <v>0</v>
          </cell>
        </row>
        <row r="370">
          <cell r="A370">
            <v>0</v>
          </cell>
          <cell r="B370">
            <v>0</v>
          </cell>
          <cell r="C370">
            <v>0</v>
          </cell>
        </row>
        <row r="371">
          <cell r="A371">
            <v>0</v>
          </cell>
          <cell r="B371">
            <v>0</v>
          </cell>
          <cell r="C371">
            <v>0</v>
          </cell>
        </row>
        <row r="372">
          <cell r="A372">
            <v>0</v>
          </cell>
          <cell r="B372">
            <v>0</v>
          </cell>
          <cell r="C372">
            <v>0</v>
          </cell>
        </row>
        <row r="373">
          <cell r="A373">
            <v>0</v>
          </cell>
          <cell r="B373">
            <v>0</v>
          </cell>
          <cell r="C373">
            <v>0</v>
          </cell>
        </row>
        <row r="374">
          <cell r="A374">
            <v>0</v>
          </cell>
          <cell r="B374">
            <v>0</v>
          </cell>
          <cell r="C374">
            <v>0</v>
          </cell>
        </row>
        <row r="375">
          <cell r="A375">
            <v>0</v>
          </cell>
          <cell r="B375">
            <v>0</v>
          </cell>
          <cell r="C375">
            <v>0</v>
          </cell>
        </row>
        <row r="376">
          <cell r="A376">
            <v>0</v>
          </cell>
          <cell r="B376">
            <v>0</v>
          </cell>
          <cell r="C376">
            <v>0</v>
          </cell>
        </row>
        <row r="377">
          <cell r="A377">
            <v>0</v>
          </cell>
          <cell r="B377">
            <v>0</v>
          </cell>
          <cell r="C377">
            <v>0</v>
          </cell>
        </row>
        <row r="378">
          <cell r="A378">
            <v>0</v>
          </cell>
          <cell r="B378">
            <v>0</v>
          </cell>
          <cell r="C378">
            <v>0</v>
          </cell>
        </row>
        <row r="379">
          <cell r="A379">
            <v>0</v>
          </cell>
          <cell r="B379">
            <v>0</v>
          </cell>
          <cell r="C379">
            <v>0</v>
          </cell>
        </row>
        <row r="380">
          <cell r="A380">
            <v>0</v>
          </cell>
          <cell r="B380">
            <v>0</v>
          </cell>
          <cell r="C380">
            <v>0</v>
          </cell>
        </row>
        <row r="381">
          <cell r="A381">
            <v>0</v>
          </cell>
          <cell r="B381">
            <v>0</v>
          </cell>
          <cell r="C381">
            <v>0</v>
          </cell>
        </row>
        <row r="382">
          <cell r="A382">
            <v>0</v>
          </cell>
          <cell r="B382">
            <v>0</v>
          </cell>
          <cell r="C382">
            <v>0</v>
          </cell>
        </row>
        <row r="383">
          <cell r="A383">
            <v>0</v>
          </cell>
          <cell r="B383">
            <v>0</v>
          </cell>
          <cell r="C383">
            <v>0</v>
          </cell>
        </row>
        <row r="384">
          <cell r="A384">
            <v>0</v>
          </cell>
          <cell r="B384">
            <v>0</v>
          </cell>
          <cell r="C384">
            <v>0</v>
          </cell>
        </row>
        <row r="385">
          <cell r="A385">
            <v>0</v>
          </cell>
          <cell r="B385">
            <v>0</v>
          </cell>
          <cell r="C385">
            <v>0</v>
          </cell>
        </row>
        <row r="386">
          <cell r="A386">
            <v>0</v>
          </cell>
          <cell r="B386">
            <v>0</v>
          </cell>
          <cell r="C386">
            <v>0</v>
          </cell>
        </row>
        <row r="387">
          <cell r="A387">
            <v>0</v>
          </cell>
          <cell r="B387">
            <v>0</v>
          </cell>
          <cell r="C387">
            <v>0</v>
          </cell>
        </row>
        <row r="388">
          <cell r="A388">
            <v>0</v>
          </cell>
          <cell r="B388">
            <v>0</v>
          </cell>
          <cell r="C388">
            <v>0</v>
          </cell>
        </row>
        <row r="389">
          <cell r="A389">
            <v>0</v>
          </cell>
          <cell r="B389">
            <v>0</v>
          </cell>
          <cell r="C389">
            <v>0</v>
          </cell>
        </row>
        <row r="390">
          <cell r="A390">
            <v>0</v>
          </cell>
          <cell r="B390">
            <v>0</v>
          </cell>
          <cell r="C390">
            <v>0</v>
          </cell>
        </row>
        <row r="391">
          <cell r="A391">
            <v>0</v>
          </cell>
          <cell r="B391">
            <v>0</v>
          </cell>
          <cell r="C391">
            <v>0</v>
          </cell>
        </row>
        <row r="392">
          <cell r="A392">
            <v>0</v>
          </cell>
          <cell r="B392">
            <v>0</v>
          </cell>
          <cell r="C392">
            <v>0</v>
          </cell>
        </row>
        <row r="393">
          <cell r="A393">
            <v>0</v>
          </cell>
          <cell r="B393">
            <v>0</v>
          </cell>
          <cell r="C393">
            <v>0</v>
          </cell>
        </row>
        <row r="394">
          <cell r="A394">
            <v>0</v>
          </cell>
          <cell r="B394">
            <v>0</v>
          </cell>
          <cell r="C394">
            <v>0</v>
          </cell>
        </row>
        <row r="395">
          <cell r="A395">
            <v>0</v>
          </cell>
          <cell r="B395">
            <v>0</v>
          </cell>
          <cell r="C395">
            <v>0</v>
          </cell>
        </row>
        <row r="396">
          <cell r="A396">
            <v>0</v>
          </cell>
          <cell r="B396">
            <v>0</v>
          </cell>
          <cell r="C396">
            <v>0</v>
          </cell>
        </row>
        <row r="397">
          <cell r="A397">
            <v>0</v>
          </cell>
          <cell r="B397">
            <v>0</v>
          </cell>
          <cell r="C397">
            <v>0</v>
          </cell>
        </row>
        <row r="398">
          <cell r="A398">
            <v>0</v>
          </cell>
          <cell r="B398">
            <v>0</v>
          </cell>
          <cell r="C398">
            <v>0</v>
          </cell>
        </row>
        <row r="399">
          <cell r="A399">
            <v>0</v>
          </cell>
          <cell r="B399">
            <v>0</v>
          </cell>
          <cell r="C399">
            <v>0</v>
          </cell>
        </row>
        <row r="400">
          <cell r="A400">
            <v>0</v>
          </cell>
          <cell r="B400">
            <v>0</v>
          </cell>
          <cell r="C400">
            <v>0</v>
          </cell>
        </row>
        <row r="401">
          <cell r="A401">
            <v>0</v>
          </cell>
          <cell r="B401">
            <v>0</v>
          </cell>
          <cell r="C401">
            <v>0</v>
          </cell>
        </row>
        <row r="402">
          <cell r="A402">
            <v>0</v>
          </cell>
          <cell r="B402">
            <v>0</v>
          </cell>
          <cell r="C402">
            <v>0</v>
          </cell>
        </row>
        <row r="403">
          <cell r="A403">
            <v>0</v>
          </cell>
          <cell r="B403">
            <v>0</v>
          </cell>
          <cell r="C403">
            <v>0</v>
          </cell>
        </row>
        <row r="404">
          <cell r="A404">
            <v>0</v>
          </cell>
          <cell r="B404">
            <v>0</v>
          </cell>
          <cell r="C404">
            <v>0</v>
          </cell>
        </row>
        <row r="405">
          <cell r="A405">
            <v>0</v>
          </cell>
          <cell r="B405">
            <v>0</v>
          </cell>
          <cell r="C405">
            <v>0</v>
          </cell>
        </row>
        <row r="406">
          <cell r="A406">
            <v>0</v>
          </cell>
          <cell r="B406">
            <v>0</v>
          </cell>
          <cell r="C406">
            <v>0</v>
          </cell>
        </row>
        <row r="407">
          <cell r="A407">
            <v>0</v>
          </cell>
          <cell r="B407">
            <v>0</v>
          </cell>
          <cell r="C407">
            <v>0</v>
          </cell>
        </row>
        <row r="408">
          <cell r="A408">
            <v>0</v>
          </cell>
          <cell r="B408">
            <v>0</v>
          </cell>
          <cell r="C408">
            <v>0</v>
          </cell>
        </row>
        <row r="409">
          <cell r="A409">
            <v>0</v>
          </cell>
          <cell r="B409">
            <v>0</v>
          </cell>
          <cell r="C409">
            <v>0</v>
          </cell>
        </row>
        <row r="410">
          <cell r="A410">
            <v>0</v>
          </cell>
          <cell r="B410">
            <v>0</v>
          </cell>
          <cell r="C410">
            <v>0</v>
          </cell>
        </row>
        <row r="411">
          <cell r="A411">
            <v>0</v>
          </cell>
          <cell r="B411">
            <v>0</v>
          </cell>
          <cell r="C411">
            <v>0</v>
          </cell>
        </row>
        <row r="412">
          <cell r="A412">
            <v>0</v>
          </cell>
          <cell r="B412">
            <v>0</v>
          </cell>
          <cell r="C412">
            <v>0</v>
          </cell>
        </row>
        <row r="413">
          <cell r="A413">
            <v>0</v>
          </cell>
          <cell r="B413">
            <v>0</v>
          </cell>
          <cell r="C413">
            <v>0</v>
          </cell>
        </row>
        <row r="414">
          <cell r="A414">
            <v>0</v>
          </cell>
          <cell r="B414">
            <v>0</v>
          </cell>
          <cell r="C414">
            <v>0</v>
          </cell>
        </row>
        <row r="415">
          <cell r="A415">
            <v>0</v>
          </cell>
          <cell r="B415">
            <v>0</v>
          </cell>
          <cell r="C415">
            <v>0</v>
          </cell>
        </row>
        <row r="416">
          <cell r="A416">
            <v>0</v>
          </cell>
          <cell r="B416">
            <v>0</v>
          </cell>
          <cell r="C416">
            <v>0</v>
          </cell>
        </row>
        <row r="417">
          <cell r="A417">
            <v>0</v>
          </cell>
          <cell r="B417">
            <v>0</v>
          </cell>
          <cell r="C417">
            <v>0</v>
          </cell>
        </row>
        <row r="418">
          <cell r="A418">
            <v>0</v>
          </cell>
          <cell r="B418">
            <v>0</v>
          </cell>
          <cell r="C418">
            <v>0</v>
          </cell>
        </row>
        <row r="419">
          <cell r="A419">
            <v>0</v>
          </cell>
          <cell r="B419">
            <v>0</v>
          </cell>
          <cell r="C419">
            <v>0</v>
          </cell>
        </row>
        <row r="420">
          <cell r="A420">
            <v>0</v>
          </cell>
          <cell r="B420">
            <v>0</v>
          </cell>
          <cell r="C420">
            <v>0</v>
          </cell>
        </row>
        <row r="421">
          <cell r="A421">
            <v>0</v>
          </cell>
          <cell r="B421">
            <v>0</v>
          </cell>
          <cell r="C421">
            <v>0</v>
          </cell>
        </row>
        <row r="422">
          <cell r="A422">
            <v>0</v>
          </cell>
          <cell r="B422">
            <v>0</v>
          </cell>
          <cell r="C422">
            <v>0</v>
          </cell>
        </row>
        <row r="423">
          <cell r="A423">
            <v>0</v>
          </cell>
          <cell r="B423">
            <v>0</v>
          </cell>
          <cell r="C423">
            <v>0</v>
          </cell>
        </row>
        <row r="424">
          <cell r="A424">
            <v>0</v>
          </cell>
          <cell r="B424">
            <v>0</v>
          </cell>
          <cell r="C424">
            <v>0</v>
          </cell>
        </row>
        <row r="425">
          <cell r="A425">
            <v>0</v>
          </cell>
          <cell r="B425">
            <v>0</v>
          </cell>
          <cell r="C425">
            <v>0</v>
          </cell>
        </row>
        <row r="426">
          <cell r="A426">
            <v>0</v>
          </cell>
          <cell r="B426">
            <v>0</v>
          </cell>
          <cell r="C426">
            <v>0</v>
          </cell>
        </row>
        <row r="427">
          <cell r="A427">
            <v>0</v>
          </cell>
          <cell r="B427">
            <v>0</v>
          </cell>
          <cell r="C427">
            <v>0</v>
          </cell>
        </row>
        <row r="428">
          <cell r="A428">
            <v>0</v>
          </cell>
          <cell r="B428">
            <v>0</v>
          </cell>
          <cell r="C428">
            <v>0</v>
          </cell>
        </row>
        <row r="429">
          <cell r="A429">
            <v>0</v>
          </cell>
          <cell r="B429">
            <v>0</v>
          </cell>
          <cell r="C429">
            <v>0</v>
          </cell>
        </row>
        <row r="430">
          <cell r="A430">
            <v>0</v>
          </cell>
          <cell r="B430">
            <v>0</v>
          </cell>
          <cell r="C430">
            <v>0</v>
          </cell>
        </row>
        <row r="431">
          <cell r="A431">
            <v>0</v>
          </cell>
          <cell r="B431">
            <v>0</v>
          </cell>
          <cell r="C431">
            <v>0</v>
          </cell>
        </row>
        <row r="432">
          <cell r="A432">
            <v>0</v>
          </cell>
          <cell r="B432">
            <v>0</v>
          </cell>
          <cell r="C432">
            <v>0</v>
          </cell>
        </row>
        <row r="433">
          <cell r="A433">
            <v>0</v>
          </cell>
          <cell r="B433">
            <v>0</v>
          </cell>
          <cell r="C433">
            <v>0</v>
          </cell>
        </row>
        <row r="434">
          <cell r="A434">
            <v>0</v>
          </cell>
          <cell r="B434">
            <v>0</v>
          </cell>
          <cell r="C434">
            <v>0</v>
          </cell>
        </row>
        <row r="435">
          <cell r="A435">
            <v>0</v>
          </cell>
          <cell r="B435">
            <v>0</v>
          </cell>
          <cell r="C435">
            <v>0</v>
          </cell>
        </row>
        <row r="436">
          <cell r="A436">
            <v>0</v>
          </cell>
          <cell r="B436">
            <v>0</v>
          </cell>
          <cell r="C436">
            <v>0</v>
          </cell>
        </row>
        <row r="437">
          <cell r="A437">
            <v>0</v>
          </cell>
          <cell r="B437">
            <v>0</v>
          </cell>
          <cell r="C437">
            <v>0</v>
          </cell>
        </row>
        <row r="438">
          <cell r="A438">
            <v>0</v>
          </cell>
          <cell r="B438">
            <v>0</v>
          </cell>
          <cell r="C438">
            <v>0</v>
          </cell>
        </row>
        <row r="439">
          <cell r="A439">
            <v>0</v>
          </cell>
          <cell r="B439">
            <v>0</v>
          </cell>
          <cell r="C439">
            <v>0</v>
          </cell>
        </row>
        <row r="440">
          <cell r="A440">
            <v>0</v>
          </cell>
          <cell r="B440">
            <v>0</v>
          </cell>
          <cell r="C440">
            <v>0</v>
          </cell>
        </row>
        <row r="441">
          <cell r="A441">
            <v>0</v>
          </cell>
          <cell r="B441">
            <v>0</v>
          </cell>
          <cell r="C441">
            <v>0</v>
          </cell>
        </row>
        <row r="442">
          <cell r="A442">
            <v>0</v>
          </cell>
          <cell r="B442">
            <v>0</v>
          </cell>
          <cell r="C442">
            <v>0</v>
          </cell>
        </row>
        <row r="443">
          <cell r="A443">
            <v>0</v>
          </cell>
          <cell r="B443">
            <v>0</v>
          </cell>
          <cell r="C443">
            <v>0</v>
          </cell>
        </row>
        <row r="444">
          <cell r="A444">
            <v>0</v>
          </cell>
          <cell r="B444">
            <v>0</v>
          </cell>
          <cell r="C444">
            <v>0</v>
          </cell>
        </row>
        <row r="445">
          <cell r="A445">
            <v>0</v>
          </cell>
          <cell r="B445">
            <v>0</v>
          </cell>
          <cell r="C445">
            <v>0</v>
          </cell>
        </row>
        <row r="446">
          <cell r="A446">
            <v>0</v>
          </cell>
          <cell r="B446">
            <v>0</v>
          </cell>
          <cell r="C446">
            <v>0</v>
          </cell>
        </row>
        <row r="447">
          <cell r="A447">
            <v>0</v>
          </cell>
          <cell r="B447">
            <v>0</v>
          </cell>
          <cell r="C447">
            <v>0</v>
          </cell>
        </row>
        <row r="448">
          <cell r="A448">
            <v>0</v>
          </cell>
          <cell r="B448">
            <v>0</v>
          </cell>
          <cell r="C448">
            <v>0</v>
          </cell>
        </row>
        <row r="449">
          <cell r="A449">
            <v>0</v>
          </cell>
          <cell r="B449">
            <v>0</v>
          </cell>
          <cell r="C449">
            <v>0</v>
          </cell>
        </row>
        <row r="450">
          <cell r="A450">
            <v>0</v>
          </cell>
          <cell r="B450">
            <v>0</v>
          </cell>
          <cell r="C450">
            <v>0</v>
          </cell>
        </row>
        <row r="451">
          <cell r="A451">
            <v>0</v>
          </cell>
          <cell r="B451">
            <v>0</v>
          </cell>
          <cell r="C451">
            <v>0</v>
          </cell>
        </row>
        <row r="452">
          <cell r="A452">
            <v>0</v>
          </cell>
          <cell r="B452">
            <v>0</v>
          </cell>
          <cell r="C452">
            <v>0</v>
          </cell>
        </row>
        <row r="453">
          <cell r="A453">
            <v>0</v>
          </cell>
          <cell r="B453">
            <v>0</v>
          </cell>
          <cell r="C453">
            <v>0</v>
          </cell>
        </row>
        <row r="454">
          <cell r="A454">
            <v>0</v>
          </cell>
          <cell r="B454">
            <v>0</v>
          </cell>
          <cell r="C454">
            <v>0</v>
          </cell>
        </row>
        <row r="455">
          <cell r="A455">
            <v>0</v>
          </cell>
          <cell r="B455">
            <v>0</v>
          </cell>
          <cell r="C455">
            <v>0</v>
          </cell>
        </row>
        <row r="456">
          <cell r="A456">
            <v>0</v>
          </cell>
          <cell r="B456">
            <v>0</v>
          </cell>
          <cell r="C456">
            <v>0</v>
          </cell>
        </row>
        <row r="457">
          <cell r="A457">
            <v>0</v>
          </cell>
          <cell r="B457">
            <v>0</v>
          </cell>
          <cell r="C457">
            <v>0</v>
          </cell>
        </row>
        <row r="458">
          <cell r="A458">
            <v>0</v>
          </cell>
          <cell r="B458">
            <v>0</v>
          </cell>
          <cell r="C458">
            <v>0</v>
          </cell>
        </row>
        <row r="459">
          <cell r="A459">
            <v>0</v>
          </cell>
          <cell r="B459">
            <v>0</v>
          </cell>
          <cell r="C459">
            <v>0</v>
          </cell>
        </row>
        <row r="460">
          <cell r="A460">
            <v>0</v>
          </cell>
          <cell r="B460">
            <v>0</v>
          </cell>
          <cell r="C460">
            <v>0</v>
          </cell>
        </row>
        <row r="461">
          <cell r="A461">
            <v>0</v>
          </cell>
          <cell r="B461">
            <v>0</v>
          </cell>
          <cell r="C461">
            <v>0</v>
          </cell>
        </row>
        <row r="462">
          <cell r="A462">
            <v>0</v>
          </cell>
          <cell r="B462">
            <v>0</v>
          </cell>
          <cell r="C462">
            <v>0</v>
          </cell>
        </row>
        <row r="463">
          <cell r="A463">
            <v>0</v>
          </cell>
          <cell r="B463">
            <v>0</v>
          </cell>
          <cell r="C463">
            <v>0</v>
          </cell>
        </row>
        <row r="464">
          <cell r="A464">
            <v>0</v>
          </cell>
          <cell r="B464">
            <v>0</v>
          </cell>
          <cell r="C464">
            <v>0</v>
          </cell>
        </row>
        <row r="465">
          <cell r="A465">
            <v>0</v>
          </cell>
          <cell r="B465">
            <v>0</v>
          </cell>
          <cell r="C465">
            <v>0</v>
          </cell>
        </row>
        <row r="466">
          <cell r="A466">
            <v>0</v>
          </cell>
          <cell r="B466">
            <v>0</v>
          </cell>
          <cell r="C466">
            <v>0</v>
          </cell>
        </row>
        <row r="467">
          <cell r="A467">
            <v>0</v>
          </cell>
          <cell r="B467">
            <v>0</v>
          </cell>
          <cell r="C467">
            <v>0</v>
          </cell>
        </row>
        <row r="468">
          <cell r="A468">
            <v>0</v>
          </cell>
          <cell r="B468">
            <v>0</v>
          </cell>
          <cell r="C468">
            <v>0</v>
          </cell>
        </row>
        <row r="469">
          <cell r="A469">
            <v>0</v>
          </cell>
          <cell r="B469">
            <v>0</v>
          </cell>
          <cell r="C469">
            <v>0</v>
          </cell>
        </row>
        <row r="470">
          <cell r="A470">
            <v>0</v>
          </cell>
          <cell r="B470">
            <v>0</v>
          </cell>
          <cell r="C470">
            <v>0</v>
          </cell>
        </row>
        <row r="471">
          <cell r="A471">
            <v>0</v>
          </cell>
          <cell r="B471">
            <v>0</v>
          </cell>
          <cell r="C471">
            <v>0</v>
          </cell>
        </row>
        <row r="472">
          <cell r="A472">
            <v>0</v>
          </cell>
          <cell r="B472">
            <v>0</v>
          </cell>
          <cell r="C472">
            <v>0</v>
          </cell>
        </row>
        <row r="473">
          <cell r="A473">
            <v>0</v>
          </cell>
          <cell r="B473">
            <v>0</v>
          </cell>
          <cell r="C473">
            <v>0</v>
          </cell>
        </row>
        <row r="474">
          <cell r="A474">
            <v>0</v>
          </cell>
          <cell r="B474">
            <v>0</v>
          </cell>
          <cell r="C474">
            <v>0</v>
          </cell>
        </row>
        <row r="475">
          <cell r="A475">
            <v>0</v>
          </cell>
          <cell r="B475">
            <v>0</v>
          </cell>
          <cell r="C475">
            <v>0</v>
          </cell>
        </row>
        <row r="476">
          <cell r="A476">
            <v>0</v>
          </cell>
          <cell r="B476">
            <v>0</v>
          </cell>
          <cell r="C476">
            <v>0</v>
          </cell>
        </row>
        <row r="477">
          <cell r="A477">
            <v>0</v>
          </cell>
          <cell r="B477">
            <v>0</v>
          </cell>
          <cell r="C477">
            <v>0</v>
          </cell>
        </row>
        <row r="478">
          <cell r="A478">
            <v>0</v>
          </cell>
          <cell r="B478">
            <v>0</v>
          </cell>
          <cell r="C478">
            <v>0</v>
          </cell>
        </row>
        <row r="479">
          <cell r="A479">
            <v>0</v>
          </cell>
          <cell r="B479">
            <v>0</v>
          </cell>
          <cell r="C479">
            <v>0</v>
          </cell>
        </row>
        <row r="480">
          <cell r="A480">
            <v>0</v>
          </cell>
          <cell r="B480">
            <v>0</v>
          </cell>
          <cell r="C480">
            <v>0</v>
          </cell>
        </row>
        <row r="481">
          <cell r="A481">
            <v>0</v>
          </cell>
          <cell r="B481">
            <v>0</v>
          </cell>
          <cell r="C481">
            <v>0</v>
          </cell>
        </row>
        <row r="482">
          <cell r="A482">
            <v>0</v>
          </cell>
          <cell r="B482">
            <v>0</v>
          </cell>
          <cell r="C482">
            <v>0</v>
          </cell>
        </row>
        <row r="483">
          <cell r="A483">
            <v>0</v>
          </cell>
          <cell r="B483">
            <v>0</v>
          </cell>
          <cell r="C483">
            <v>0</v>
          </cell>
        </row>
        <row r="484">
          <cell r="A484">
            <v>0</v>
          </cell>
          <cell r="B484">
            <v>0</v>
          </cell>
          <cell r="C484">
            <v>0</v>
          </cell>
        </row>
        <row r="485">
          <cell r="A485">
            <v>0</v>
          </cell>
          <cell r="B485">
            <v>0</v>
          </cell>
          <cell r="C485">
            <v>0</v>
          </cell>
        </row>
        <row r="486">
          <cell r="A486">
            <v>0</v>
          </cell>
          <cell r="B486">
            <v>0</v>
          </cell>
          <cell r="C486">
            <v>0</v>
          </cell>
        </row>
        <row r="487">
          <cell r="A487">
            <v>0</v>
          </cell>
          <cell r="B487">
            <v>0</v>
          </cell>
          <cell r="C487">
            <v>0</v>
          </cell>
        </row>
        <row r="488">
          <cell r="A488">
            <v>0</v>
          </cell>
          <cell r="B488">
            <v>0</v>
          </cell>
          <cell r="C488">
            <v>0</v>
          </cell>
        </row>
        <row r="489">
          <cell r="A489">
            <v>0</v>
          </cell>
          <cell r="B489">
            <v>0</v>
          </cell>
          <cell r="C489">
            <v>0</v>
          </cell>
        </row>
        <row r="490">
          <cell r="A490">
            <v>0</v>
          </cell>
          <cell r="B490">
            <v>0</v>
          </cell>
          <cell r="C490">
            <v>0</v>
          </cell>
        </row>
        <row r="491">
          <cell r="A491">
            <v>0</v>
          </cell>
          <cell r="B491">
            <v>0</v>
          </cell>
          <cell r="C491">
            <v>0</v>
          </cell>
        </row>
        <row r="492">
          <cell r="A492">
            <v>0</v>
          </cell>
          <cell r="B492">
            <v>0</v>
          </cell>
          <cell r="C492">
            <v>0</v>
          </cell>
        </row>
        <row r="493">
          <cell r="A493">
            <v>0</v>
          </cell>
          <cell r="B493">
            <v>0</v>
          </cell>
          <cell r="C493">
            <v>0</v>
          </cell>
        </row>
        <row r="494">
          <cell r="A494">
            <v>0</v>
          </cell>
          <cell r="B494">
            <v>0</v>
          </cell>
          <cell r="C494">
            <v>0</v>
          </cell>
        </row>
        <row r="495">
          <cell r="A495">
            <v>0</v>
          </cell>
          <cell r="B495">
            <v>0</v>
          </cell>
          <cell r="C495">
            <v>0</v>
          </cell>
        </row>
        <row r="496">
          <cell r="A496">
            <v>0</v>
          </cell>
          <cell r="B496">
            <v>0</v>
          </cell>
          <cell r="C496">
            <v>0</v>
          </cell>
        </row>
        <row r="497">
          <cell r="A497">
            <v>0</v>
          </cell>
          <cell r="B497">
            <v>0</v>
          </cell>
          <cell r="C497">
            <v>0</v>
          </cell>
        </row>
        <row r="498">
          <cell r="A498">
            <v>0</v>
          </cell>
          <cell r="B498">
            <v>0</v>
          </cell>
          <cell r="C498">
            <v>0</v>
          </cell>
        </row>
        <row r="499">
          <cell r="A499">
            <v>0</v>
          </cell>
          <cell r="B499">
            <v>0</v>
          </cell>
          <cell r="C499">
            <v>0</v>
          </cell>
        </row>
        <row r="500">
          <cell r="A500">
            <v>0</v>
          </cell>
          <cell r="B500">
            <v>0</v>
          </cell>
          <cell r="C500">
            <v>0</v>
          </cell>
        </row>
        <row r="501">
          <cell r="A501">
            <v>0</v>
          </cell>
          <cell r="B501">
            <v>0</v>
          </cell>
          <cell r="C501">
            <v>0</v>
          </cell>
        </row>
        <row r="502">
          <cell r="A502">
            <v>0</v>
          </cell>
          <cell r="B502">
            <v>0</v>
          </cell>
          <cell r="C502">
            <v>0</v>
          </cell>
        </row>
        <row r="503">
          <cell r="A503">
            <v>0</v>
          </cell>
          <cell r="B503">
            <v>0</v>
          </cell>
          <cell r="C503">
            <v>0</v>
          </cell>
        </row>
        <row r="504">
          <cell r="A504">
            <v>0</v>
          </cell>
          <cell r="B504">
            <v>0</v>
          </cell>
          <cell r="C504">
            <v>0</v>
          </cell>
        </row>
        <row r="505">
          <cell r="A505">
            <v>0</v>
          </cell>
          <cell r="B505">
            <v>0</v>
          </cell>
          <cell r="C505">
            <v>0</v>
          </cell>
        </row>
        <row r="506">
          <cell r="A506">
            <v>0</v>
          </cell>
          <cell r="B506">
            <v>0</v>
          </cell>
          <cell r="C506">
            <v>0</v>
          </cell>
        </row>
        <row r="507">
          <cell r="A507">
            <v>0</v>
          </cell>
          <cell r="B507">
            <v>0</v>
          </cell>
          <cell r="C507">
            <v>0</v>
          </cell>
        </row>
        <row r="508">
          <cell r="A508">
            <v>0</v>
          </cell>
          <cell r="B508">
            <v>0</v>
          </cell>
          <cell r="C508">
            <v>0</v>
          </cell>
        </row>
        <row r="509">
          <cell r="A509">
            <v>0</v>
          </cell>
          <cell r="B509">
            <v>0</v>
          </cell>
          <cell r="C509">
            <v>0</v>
          </cell>
        </row>
        <row r="510">
          <cell r="A510">
            <v>0</v>
          </cell>
          <cell r="B510">
            <v>0</v>
          </cell>
          <cell r="C510">
            <v>0</v>
          </cell>
        </row>
        <row r="511">
          <cell r="A511">
            <v>0</v>
          </cell>
          <cell r="B511">
            <v>0</v>
          </cell>
          <cell r="C511">
            <v>0</v>
          </cell>
        </row>
        <row r="512">
          <cell r="A512">
            <v>0</v>
          </cell>
          <cell r="B512">
            <v>0</v>
          </cell>
          <cell r="C512">
            <v>0</v>
          </cell>
        </row>
        <row r="513">
          <cell r="A513">
            <v>0</v>
          </cell>
          <cell r="B513">
            <v>0</v>
          </cell>
          <cell r="C513">
            <v>0</v>
          </cell>
        </row>
        <row r="514">
          <cell r="A514">
            <v>0</v>
          </cell>
          <cell r="B514">
            <v>0</v>
          </cell>
          <cell r="C514">
            <v>0</v>
          </cell>
        </row>
        <row r="515">
          <cell r="A515">
            <v>0</v>
          </cell>
          <cell r="B515">
            <v>0</v>
          </cell>
          <cell r="C515">
            <v>0</v>
          </cell>
        </row>
        <row r="516">
          <cell r="A516">
            <v>0</v>
          </cell>
          <cell r="B516">
            <v>0</v>
          </cell>
          <cell r="C516">
            <v>0</v>
          </cell>
        </row>
        <row r="517">
          <cell r="A517">
            <v>0</v>
          </cell>
          <cell r="B517">
            <v>0</v>
          </cell>
          <cell r="C517">
            <v>0</v>
          </cell>
        </row>
        <row r="518">
          <cell r="A518">
            <v>0</v>
          </cell>
          <cell r="B518">
            <v>0</v>
          </cell>
          <cell r="C518">
            <v>0</v>
          </cell>
        </row>
        <row r="519">
          <cell r="A519">
            <v>0</v>
          </cell>
          <cell r="B519">
            <v>0</v>
          </cell>
          <cell r="C519">
            <v>0</v>
          </cell>
        </row>
        <row r="520">
          <cell r="A520">
            <v>0</v>
          </cell>
          <cell r="B520">
            <v>0</v>
          </cell>
          <cell r="C520">
            <v>0</v>
          </cell>
        </row>
        <row r="521">
          <cell r="A521">
            <v>0</v>
          </cell>
          <cell r="B521">
            <v>0</v>
          </cell>
          <cell r="C521">
            <v>0</v>
          </cell>
        </row>
        <row r="522">
          <cell r="A522">
            <v>0</v>
          </cell>
          <cell r="B522">
            <v>0</v>
          </cell>
          <cell r="C522">
            <v>0</v>
          </cell>
        </row>
        <row r="523">
          <cell r="A523">
            <v>0</v>
          </cell>
          <cell r="B523">
            <v>0</v>
          </cell>
          <cell r="C523">
            <v>0</v>
          </cell>
        </row>
        <row r="524">
          <cell r="A524">
            <v>0</v>
          </cell>
          <cell r="B524">
            <v>0</v>
          </cell>
          <cell r="C524">
            <v>0</v>
          </cell>
        </row>
        <row r="525">
          <cell r="A525">
            <v>0</v>
          </cell>
          <cell r="B525">
            <v>0</v>
          </cell>
          <cell r="C525">
            <v>0</v>
          </cell>
        </row>
        <row r="526">
          <cell r="A526">
            <v>0</v>
          </cell>
          <cell r="B526">
            <v>0</v>
          </cell>
          <cell r="C526">
            <v>0</v>
          </cell>
        </row>
        <row r="527">
          <cell r="A527">
            <v>0</v>
          </cell>
          <cell r="B527">
            <v>0</v>
          </cell>
          <cell r="C527">
            <v>0</v>
          </cell>
        </row>
        <row r="528">
          <cell r="A528">
            <v>0</v>
          </cell>
          <cell r="B528">
            <v>0</v>
          </cell>
          <cell r="C528">
            <v>0</v>
          </cell>
        </row>
        <row r="529">
          <cell r="A529">
            <v>0</v>
          </cell>
          <cell r="B529">
            <v>0</v>
          </cell>
          <cell r="C529">
            <v>0</v>
          </cell>
        </row>
        <row r="530">
          <cell r="A530">
            <v>0</v>
          </cell>
          <cell r="B530">
            <v>0</v>
          </cell>
          <cell r="C530">
            <v>0</v>
          </cell>
        </row>
        <row r="531">
          <cell r="A531">
            <v>0</v>
          </cell>
          <cell r="B531">
            <v>0</v>
          </cell>
          <cell r="C531">
            <v>0</v>
          </cell>
        </row>
        <row r="532">
          <cell r="A532">
            <v>0</v>
          </cell>
          <cell r="B532">
            <v>0</v>
          </cell>
          <cell r="C532">
            <v>0</v>
          </cell>
        </row>
        <row r="533">
          <cell r="A533">
            <v>0</v>
          </cell>
          <cell r="B533">
            <v>0</v>
          </cell>
          <cell r="C533">
            <v>0</v>
          </cell>
        </row>
        <row r="534">
          <cell r="A534">
            <v>0</v>
          </cell>
          <cell r="B534">
            <v>0</v>
          </cell>
          <cell r="C534">
            <v>0</v>
          </cell>
        </row>
        <row r="535">
          <cell r="A535">
            <v>0</v>
          </cell>
          <cell r="B535">
            <v>0</v>
          </cell>
          <cell r="C535">
            <v>0</v>
          </cell>
        </row>
        <row r="536">
          <cell r="A536">
            <v>0</v>
          </cell>
          <cell r="B536">
            <v>0</v>
          </cell>
          <cell r="C536">
            <v>0</v>
          </cell>
        </row>
        <row r="537">
          <cell r="A537">
            <v>0</v>
          </cell>
          <cell r="B537">
            <v>0</v>
          </cell>
          <cell r="C537">
            <v>0</v>
          </cell>
        </row>
        <row r="538">
          <cell r="A538">
            <v>0</v>
          </cell>
          <cell r="B538">
            <v>0</v>
          </cell>
          <cell r="C538">
            <v>0</v>
          </cell>
        </row>
        <row r="539">
          <cell r="A539">
            <v>0</v>
          </cell>
          <cell r="B539">
            <v>0</v>
          </cell>
          <cell r="C539">
            <v>0</v>
          </cell>
        </row>
        <row r="540">
          <cell r="A540">
            <v>0</v>
          </cell>
          <cell r="B540">
            <v>0</v>
          </cell>
          <cell r="C540">
            <v>0</v>
          </cell>
        </row>
        <row r="541">
          <cell r="A541">
            <v>0</v>
          </cell>
          <cell r="B541">
            <v>0</v>
          </cell>
          <cell r="C541">
            <v>0</v>
          </cell>
        </row>
        <row r="542">
          <cell r="A542">
            <v>0</v>
          </cell>
          <cell r="B542">
            <v>0</v>
          </cell>
          <cell r="C542">
            <v>0</v>
          </cell>
        </row>
        <row r="543">
          <cell r="A543">
            <v>0</v>
          </cell>
          <cell r="B543">
            <v>0</v>
          </cell>
          <cell r="C543">
            <v>0</v>
          </cell>
        </row>
        <row r="544">
          <cell r="A544">
            <v>0</v>
          </cell>
          <cell r="B544">
            <v>0</v>
          </cell>
          <cell r="C544">
            <v>0</v>
          </cell>
        </row>
        <row r="545">
          <cell r="A545">
            <v>0</v>
          </cell>
          <cell r="B545">
            <v>0</v>
          </cell>
          <cell r="C545">
            <v>0</v>
          </cell>
        </row>
        <row r="546">
          <cell r="A546">
            <v>0</v>
          </cell>
          <cell r="B546">
            <v>0</v>
          </cell>
          <cell r="C546">
            <v>0</v>
          </cell>
        </row>
        <row r="547">
          <cell r="A547">
            <v>0</v>
          </cell>
          <cell r="B547">
            <v>0</v>
          </cell>
          <cell r="C547">
            <v>0</v>
          </cell>
        </row>
        <row r="548">
          <cell r="A548">
            <v>0</v>
          </cell>
          <cell r="B548">
            <v>0</v>
          </cell>
          <cell r="C548">
            <v>0</v>
          </cell>
        </row>
        <row r="549">
          <cell r="A549">
            <v>0</v>
          </cell>
          <cell r="B549">
            <v>0</v>
          </cell>
          <cell r="C549">
            <v>0</v>
          </cell>
        </row>
        <row r="550">
          <cell r="A550">
            <v>0</v>
          </cell>
          <cell r="B550">
            <v>0</v>
          </cell>
          <cell r="C550">
            <v>0</v>
          </cell>
        </row>
        <row r="551">
          <cell r="A551">
            <v>0</v>
          </cell>
          <cell r="B551">
            <v>0</v>
          </cell>
          <cell r="C551">
            <v>0</v>
          </cell>
        </row>
        <row r="552">
          <cell r="A552">
            <v>0</v>
          </cell>
          <cell r="B552">
            <v>0</v>
          </cell>
          <cell r="C552">
            <v>0</v>
          </cell>
        </row>
        <row r="553">
          <cell r="A553">
            <v>0</v>
          </cell>
          <cell r="B553">
            <v>0</v>
          </cell>
          <cell r="C553">
            <v>0</v>
          </cell>
        </row>
        <row r="554">
          <cell r="A554">
            <v>0</v>
          </cell>
          <cell r="B554">
            <v>0</v>
          </cell>
          <cell r="C554">
            <v>0</v>
          </cell>
        </row>
        <row r="555">
          <cell r="A555">
            <v>0</v>
          </cell>
          <cell r="B555">
            <v>0</v>
          </cell>
          <cell r="C555">
            <v>0</v>
          </cell>
        </row>
        <row r="556">
          <cell r="A556">
            <v>0</v>
          </cell>
          <cell r="B556">
            <v>0</v>
          </cell>
          <cell r="C556">
            <v>0</v>
          </cell>
        </row>
        <row r="557">
          <cell r="A557">
            <v>0</v>
          </cell>
          <cell r="B557">
            <v>0</v>
          </cell>
          <cell r="C557">
            <v>0</v>
          </cell>
        </row>
        <row r="558">
          <cell r="A558">
            <v>0</v>
          </cell>
          <cell r="B558">
            <v>0</v>
          </cell>
          <cell r="C558">
            <v>0</v>
          </cell>
        </row>
        <row r="559">
          <cell r="A559">
            <v>0</v>
          </cell>
          <cell r="B559">
            <v>0</v>
          </cell>
          <cell r="C559">
            <v>0</v>
          </cell>
        </row>
        <row r="560">
          <cell r="A560">
            <v>0</v>
          </cell>
          <cell r="B560">
            <v>0</v>
          </cell>
          <cell r="C560">
            <v>0</v>
          </cell>
        </row>
        <row r="561">
          <cell r="A561">
            <v>0</v>
          </cell>
          <cell r="B561">
            <v>0</v>
          </cell>
          <cell r="C561">
            <v>0</v>
          </cell>
        </row>
        <row r="562">
          <cell r="A562">
            <v>0</v>
          </cell>
          <cell r="B562">
            <v>0</v>
          </cell>
          <cell r="C562">
            <v>0</v>
          </cell>
        </row>
        <row r="563">
          <cell r="A563">
            <v>0</v>
          </cell>
          <cell r="B563">
            <v>0</v>
          </cell>
          <cell r="C563">
            <v>0</v>
          </cell>
        </row>
        <row r="564">
          <cell r="A564">
            <v>0</v>
          </cell>
          <cell r="B564">
            <v>0</v>
          </cell>
          <cell r="C564">
            <v>0</v>
          </cell>
        </row>
        <row r="565">
          <cell r="A565">
            <v>0</v>
          </cell>
          <cell r="B565">
            <v>0</v>
          </cell>
          <cell r="C565">
            <v>0</v>
          </cell>
        </row>
        <row r="566">
          <cell r="A566">
            <v>0</v>
          </cell>
          <cell r="B566">
            <v>0</v>
          </cell>
          <cell r="C566">
            <v>0</v>
          </cell>
        </row>
        <row r="567">
          <cell r="A567">
            <v>0</v>
          </cell>
          <cell r="B567">
            <v>0</v>
          </cell>
          <cell r="C567">
            <v>0</v>
          </cell>
        </row>
        <row r="568">
          <cell r="A568">
            <v>0</v>
          </cell>
          <cell r="B568">
            <v>0</v>
          </cell>
          <cell r="C568">
            <v>0</v>
          </cell>
        </row>
        <row r="569">
          <cell r="A569">
            <v>0</v>
          </cell>
          <cell r="B569">
            <v>0</v>
          </cell>
          <cell r="C569">
            <v>0</v>
          </cell>
        </row>
        <row r="570">
          <cell r="A570">
            <v>0</v>
          </cell>
          <cell r="B570">
            <v>0</v>
          </cell>
          <cell r="C570">
            <v>0</v>
          </cell>
        </row>
        <row r="571">
          <cell r="A571">
            <v>0</v>
          </cell>
          <cell r="B571">
            <v>0</v>
          </cell>
          <cell r="C571">
            <v>0</v>
          </cell>
        </row>
        <row r="572">
          <cell r="A572">
            <v>0</v>
          </cell>
          <cell r="B572">
            <v>0</v>
          </cell>
          <cell r="C572">
            <v>0</v>
          </cell>
        </row>
        <row r="573">
          <cell r="A573">
            <v>0</v>
          </cell>
          <cell r="B573">
            <v>0</v>
          </cell>
          <cell r="C573">
            <v>0</v>
          </cell>
        </row>
        <row r="574">
          <cell r="A574">
            <v>0</v>
          </cell>
          <cell r="B574">
            <v>0</v>
          </cell>
          <cell r="C574">
            <v>0</v>
          </cell>
        </row>
        <row r="575">
          <cell r="A575">
            <v>0</v>
          </cell>
          <cell r="B575">
            <v>0</v>
          </cell>
          <cell r="C575">
            <v>0</v>
          </cell>
        </row>
        <row r="576">
          <cell r="A576">
            <v>0</v>
          </cell>
          <cell r="B576">
            <v>0</v>
          </cell>
          <cell r="C576">
            <v>0</v>
          </cell>
        </row>
        <row r="577">
          <cell r="A577">
            <v>0</v>
          </cell>
          <cell r="B577">
            <v>0</v>
          </cell>
          <cell r="C577">
            <v>0</v>
          </cell>
        </row>
        <row r="578">
          <cell r="A578">
            <v>0</v>
          </cell>
          <cell r="B578">
            <v>0</v>
          </cell>
          <cell r="C578">
            <v>0</v>
          </cell>
        </row>
        <row r="579">
          <cell r="A579">
            <v>0</v>
          </cell>
          <cell r="B579">
            <v>0</v>
          </cell>
          <cell r="C579">
            <v>0</v>
          </cell>
        </row>
        <row r="580">
          <cell r="A580">
            <v>0</v>
          </cell>
          <cell r="B580">
            <v>0</v>
          </cell>
          <cell r="C580">
            <v>0</v>
          </cell>
        </row>
        <row r="581">
          <cell r="A581">
            <v>0</v>
          </cell>
          <cell r="B581">
            <v>0</v>
          </cell>
          <cell r="C581">
            <v>0</v>
          </cell>
        </row>
        <row r="582">
          <cell r="A582">
            <v>0</v>
          </cell>
          <cell r="B582">
            <v>0</v>
          </cell>
          <cell r="C582">
            <v>0</v>
          </cell>
        </row>
        <row r="583">
          <cell r="A583">
            <v>0</v>
          </cell>
          <cell r="B583">
            <v>0</v>
          </cell>
          <cell r="C583">
            <v>0</v>
          </cell>
        </row>
        <row r="584">
          <cell r="A584">
            <v>0</v>
          </cell>
          <cell r="B584">
            <v>0</v>
          </cell>
          <cell r="C584">
            <v>0</v>
          </cell>
        </row>
        <row r="585">
          <cell r="A585">
            <v>0</v>
          </cell>
          <cell r="B585">
            <v>0</v>
          </cell>
          <cell r="C585">
            <v>0</v>
          </cell>
        </row>
        <row r="586">
          <cell r="A586">
            <v>0</v>
          </cell>
          <cell r="B586">
            <v>0</v>
          </cell>
          <cell r="C586">
            <v>0</v>
          </cell>
        </row>
        <row r="587">
          <cell r="A587">
            <v>0</v>
          </cell>
          <cell r="B587">
            <v>0</v>
          </cell>
          <cell r="C587">
            <v>0</v>
          </cell>
        </row>
        <row r="588">
          <cell r="A588">
            <v>0</v>
          </cell>
          <cell r="B588">
            <v>0</v>
          </cell>
          <cell r="C588">
            <v>0</v>
          </cell>
        </row>
        <row r="589">
          <cell r="A589">
            <v>0</v>
          </cell>
          <cell r="B589">
            <v>0</v>
          </cell>
          <cell r="C589">
            <v>0</v>
          </cell>
        </row>
        <row r="590">
          <cell r="A590">
            <v>0</v>
          </cell>
          <cell r="B590">
            <v>0</v>
          </cell>
          <cell r="C590">
            <v>0</v>
          </cell>
        </row>
        <row r="591">
          <cell r="A591">
            <v>0</v>
          </cell>
          <cell r="B591">
            <v>0</v>
          </cell>
          <cell r="C591">
            <v>0</v>
          </cell>
        </row>
        <row r="592">
          <cell r="A592">
            <v>0</v>
          </cell>
          <cell r="B592">
            <v>0</v>
          </cell>
          <cell r="C592">
            <v>0</v>
          </cell>
        </row>
        <row r="593">
          <cell r="A593">
            <v>0</v>
          </cell>
          <cell r="B593">
            <v>0</v>
          </cell>
          <cell r="C593">
            <v>0</v>
          </cell>
        </row>
        <row r="594">
          <cell r="A594">
            <v>0</v>
          </cell>
          <cell r="B594">
            <v>0</v>
          </cell>
          <cell r="C594">
            <v>0</v>
          </cell>
        </row>
        <row r="595">
          <cell r="A595">
            <v>0</v>
          </cell>
          <cell r="B595">
            <v>0</v>
          </cell>
          <cell r="C595">
            <v>0</v>
          </cell>
        </row>
        <row r="596">
          <cell r="A596">
            <v>0</v>
          </cell>
          <cell r="B596">
            <v>0</v>
          </cell>
          <cell r="C596">
            <v>0</v>
          </cell>
        </row>
        <row r="597">
          <cell r="A597">
            <v>0</v>
          </cell>
          <cell r="B597">
            <v>0</v>
          </cell>
          <cell r="C597">
            <v>0</v>
          </cell>
        </row>
        <row r="598">
          <cell r="A598">
            <v>0</v>
          </cell>
          <cell r="B598">
            <v>0</v>
          </cell>
          <cell r="C598">
            <v>0</v>
          </cell>
        </row>
        <row r="599">
          <cell r="A599">
            <v>0</v>
          </cell>
          <cell r="B599">
            <v>0</v>
          </cell>
          <cell r="C599">
            <v>0</v>
          </cell>
        </row>
        <row r="600">
          <cell r="A600">
            <v>0</v>
          </cell>
          <cell r="B600">
            <v>0</v>
          </cell>
          <cell r="C600">
            <v>0</v>
          </cell>
        </row>
        <row r="601">
          <cell r="A601">
            <v>0</v>
          </cell>
          <cell r="B601">
            <v>0</v>
          </cell>
          <cell r="C601">
            <v>0</v>
          </cell>
        </row>
        <row r="602">
          <cell r="A602">
            <v>0</v>
          </cell>
          <cell r="B602">
            <v>0</v>
          </cell>
          <cell r="C602">
            <v>0</v>
          </cell>
        </row>
        <row r="603">
          <cell r="A603">
            <v>0</v>
          </cell>
          <cell r="B603">
            <v>0</v>
          </cell>
          <cell r="C603">
            <v>0</v>
          </cell>
        </row>
        <row r="604">
          <cell r="A604">
            <v>0</v>
          </cell>
          <cell r="B604">
            <v>0</v>
          </cell>
          <cell r="C604">
            <v>0</v>
          </cell>
        </row>
        <row r="605">
          <cell r="A605">
            <v>0</v>
          </cell>
          <cell r="B605">
            <v>0</v>
          </cell>
          <cell r="C605">
            <v>0</v>
          </cell>
        </row>
        <row r="606">
          <cell r="A606">
            <v>0</v>
          </cell>
          <cell r="B606">
            <v>0</v>
          </cell>
          <cell r="C606">
            <v>0</v>
          </cell>
        </row>
        <row r="607">
          <cell r="A607">
            <v>0</v>
          </cell>
          <cell r="B607">
            <v>0</v>
          </cell>
          <cell r="C607">
            <v>0</v>
          </cell>
        </row>
        <row r="608">
          <cell r="A608">
            <v>0</v>
          </cell>
          <cell r="B608">
            <v>0</v>
          </cell>
          <cell r="C608">
            <v>0</v>
          </cell>
        </row>
        <row r="609">
          <cell r="A609">
            <v>0</v>
          </cell>
          <cell r="B609">
            <v>0</v>
          </cell>
          <cell r="C609">
            <v>0</v>
          </cell>
        </row>
        <row r="610">
          <cell r="A610">
            <v>0</v>
          </cell>
          <cell r="B610">
            <v>0</v>
          </cell>
          <cell r="C610">
            <v>0</v>
          </cell>
        </row>
        <row r="611">
          <cell r="A611">
            <v>0</v>
          </cell>
          <cell r="B611">
            <v>0</v>
          </cell>
          <cell r="C611">
            <v>0</v>
          </cell>
        </row>
        <row r="612">
          <cell r="A612">
            <v>0</v>
          </cell>
          <cell r="B612">
            <v>0</v>
          </cell>
          <cell r="C612">
            <v>0</v>
          </cell>
        </row>
        <row r="613">
          <cell r="A613">
            <v>0</v>
          </cell>
          <cell r="B613">
            <v>0</v>
          </cell>
          <cell r="C613">
            <v>0</v>
          </cell>
        </row>
        <row r="614">
          <cell r="A614">
            <v>0</v>
          </cell>
          <cell r="B614">
            <v>0</v>
          </cell>
          <cell r="C614">
            <v>0</v>
          </cell>
        </row>
        <row r="615">
          <cell r="A615">
            <v>0</v>
          </cell>
          <cell r="B615">
            <v>0</v>
          </cell>
          <cell r="C615">
            <v>0</v>
          </cell>
        </row>
        <row r="616">
          <cell r="A616">
            <v>0</v>
          </cell>
          <cell r="B616">
            <v>0</v>
          </cell>
          <cell r="C616">
            <v>0</v>
          </cell>
        </row>
        <row r="617">
          <cell r="A617">
            <v>0</v>
          </cell>
          <cell r="B617">
            <v>0</v>
          </cell>
          <cell r="C617">
            <v>0</v>
          </cell>
        </row>
        <row r="618">
          <cell r="A618">
            <v>0</v>
          </cell>
          <cell r="B618">
            <v>0</v>
          </cell>
          <cell r="C618">
            <v>0</v>
          </cell>
        </row>
        <row r="619">
          <cell r="A619">
            <v>0</v>
          </cell>
          <cell r="B619">
            <v>0</v>
          </cell>
          <cell r="C619">
            <v>0</v>
          </cell>
        </row>
        <row r="620">
          <cell r="A620">
            <v>0</v>
          </cell>
          <cell r="B620">
            <v>0</v>
          </cell>
          <cell r="C620">
            <v>0</v>
          </cell>
        </row>
        <row r="621">
          <cell r="A621">
            <v>0</v>
          </cell>
          <cell r="B621">
            <v>0</v>
          </cell>
          <cell r="C621">
            <v>0</v>
          </cell>
        </row>
        <row r="622">
          <cell r="A622">
            <v>0</v>
          </cell>
          <cell r="B622">
            <v>0</v>
          </cell>
          <cell r="C622">
            <v>0</v>
          </cell>
        </row>
        <row r="623">
          <cell r="A623">
            <v>0</v>
          </cell>
          <cell r="B623">
            <v>0</v>
          </cell>
          <cell r="C623">
            <v>0</v>
          </cell>
        </row>
        <row r="624">
          <cell r="A624">
            <v>0</v>
          </cell>
          <cell r="B624">
            <v>0</v>
          </cell>
          <cell r="C624">
            <v>0</v>
          </cell>
        </row>
        <row r="625">
          <cell r="A625">
            <v>0</v>
          </cell>
          <cell r="B625">
            <v>0</v>
          </cell>
          <cell r="C625">
            <v>0</v>
          </cell>
        </row>
        <row r="626">
          <cell r="A626">
            <v>0</v>
          </cell>
          <cell r="B626">
            <v>0</v>
          </cell>
          <cell r="C626">
            <v>0</v>
          </cell>
        </row>
        <row r="627">
          <cell r="A627">
            <v>0</v>
          </cell>
          <cell r="B627">
            <v>0</v>
          </cell>
          <cell r="C627">
            <v>0</v>
          </cell>
        </row>
        <row r="628">
          <cell r="A628">
            <v>0</v>
          </cell>
          <cell r="B628">
            <v>0</v>
          </cell>
          <cell r="C628">
            <v>0</v>
          </cell>
        </row>
        <row r="629">
          <cell r="A629">
            <v>0</v>
          </cell>
          <cell r="B629">
            <v>0</v>
          </cell>
          <cell r="C629">
            <v>0</v>
          </cell>
        </row>
        <row r="630">
          <cell r="A630">
            <v>0</v>
          </cell>
          <cell r="B630">
            <v>0</v>
          </cell>
          <cell r="C630">
            <v>0</v>
          </cell>
        </row>
        <row r="631">
          <cell r="A631">
            <v>0</v>
          </cell>
          <cell r="B631">
            <v>0</v>
          </cell>
          <cell r="C631">
            <v>0</v>
          </cell>
        </row>
        <row r="632">
          <cell r="A632">
            <v>0</v>
          </cell>
          <cell r="B632">
            <v>0</v>
          </cell>
          <cell r="C632">
            <v>0</v>
          </cell>
        </row>
        <row r="633">
          <cell r="A633">
            <v>0</v>
          </cell>
          <cell r="B633">
            <v>0</v>
          </cell>
          <cell r="C633">
            <v>0</v>
          </cell>
        </row>
        <row r="634">
          <cell r="A634">
            <v>0</v>
          </cell>
          <cell r="B634">
            <v>0</v>
          </cell>
          <cell r="C634">
            <v>0</v>
          </cell>
        </row>
        <row r="635">
          <cell r="A635">
            <v>0</v>
          </cell>
          <cell r="B635">
            <v>0</v>
          </cell>
          <cell r="C635">
            <v>0</v>
          </cell>
        </row>
        <row r="636">
          <cell r="A636">
            <v>0</v>
          </cell>
          <cell r="B636">
            <v>0</v>
          </cell>
          <cell r="C636">
            <v>0</v>
          </cell>
        </row>
        <row r="637">
          <cell r="A637">
            <v>0</v>
          </cell>
          <cell r="B637">
            <v>0</v>
          </cell>
          <cell r="C637">
            <v>0</v>
          </cell>
        </row>
        <row r="638">
          <cell r="A638">
            <v>0</v>
          </cell>
          <cell r="B638">
            <v>0</v>
          </cell>
          <cell r="C638">
            <v>0</v>
          </cell>
        </row>
        <row r="639">
          <cell r="A639">
            <v>0</v>
          </cell>
          <cell r="B639">
            <v>0</v>
          </cell>
          <cell r="C639">
            <v>0</v>
          </cell>
        </row>
        <row r="640">
          <cell r="A640">
            <v>0</v>
          </cell>
          <cell r="B640">
            <v>0</v>
          </cell>
          <cell r="C640">
            <v>0</v>
          </cell>
        </row>
        <row r="641">
          <cell r="A641">
            <v>0</v>
          </cell>
          <cell r="B641">
            <v>0</v>
          </cell>
          <cell r="C641">
            <v>0</v>
          </cell>
        </row>
        <row r="642">
          <cell r="A642">
            <v>0</v>
          </cell>
          <cell r="B642">
            <v>0</v>
          </cell>
          <cell r="C642">
            <v>0</v>
          </cell>
        </row>
        <row r="643">
          <cell r="A643">
            <v>0</v>
          </cell>
          <cell r="B643">
            <v>0</v>
          </cell>
          <cell r="C643">
            <v>0</v>
          </cell>
        </row>
        <row r="644">
          <cell r="A644">
            <v>0</v>
          </cell>
          <cell r="B644">
            <v>0</v>
          </cell>
          <cell r="C644">
            <v>0</v>
          </cell>
        </row>
        <row r="645">
          <cell r="A645">
            <v>0</v>
          </cell>
          <cell r="B645">
            <v>0</v>
          </cell>
          <cell r="C645">
            <v>0</v>
          </cell>
        </row>
        <row r="646">
          <cell r="A646">
            <v>0</v>
          </cell>
          <cell r="B646">
            <v>0</v>
          </cell>
          <cell r="C646">
            <v>0</v>
          </cell>
        </row>
        <row r="647">
          <cell r="A647">
            <v>0</v>
          </cell>
          <cell r="B647">
            <v>0</v>
          </cell>
          <cell r="C647">
            <v>0</v>
          </cell>
        </row>
        <row r="648">
          <cell r="A648">
            <v>0</v>
          </cell>
          <cell r="B648">
            <v>0</v>
          </cell>
          <cell r="C648">
            <v>0</v>
          </cell>
        </row>
        <row r="649">
          <cell r="A649">
            <v>0</v>
          </cell>
          <cell r="B649">
            <v>0</v>
          </cell>
          <cell r="C649">
            <v>0</v>
          </cell>
        </row>
        <row r="650">
          <cell r="A650">
            <v>0</v>
          </cell>
          <cell r="B650">
            <v>0</v>
          </cell>
          <cell r="C650">
            <v>0</v>
          </cell>
        </row>
        <row r="651">
          <cell r="A651">
            <v>0</v>
          </cell>
          <cell r="B651">
            <v>0</v>
          </cell>
          <cell r="C651">
            <v>0</v>
          </cell>
        </row>
        <row r="652">
          <cell r="A652">
            <v>0</v>
          </cell>
          <cell r="B652">
            <v>0</v>
          </cell>
          <cell r="C652">
            <v>0</v>
          </cell>
        </row>
        <row r="653">
          <cell r="A653">
            <v>0</v>
          </cell>
          <cell r="B653">
            <v>0</v>
          </cell>
          <cell r="C653">
            <v>0</v>
          </cell>
        </row>
        <row r="654">
          <cell r="A654">
            <v>0</v>
          </cell>
          <cell r="B654">
            <v>0</v>
          </cell>
          <cell r="C654">
            <v>0</v>
          </cell>
        </row>
        <row r="655">
          <cell r="A655">
            <v>0</v>
          </cell>
          <cell r="B655">
            <v>0</v>
          </cell>
          <cell r="C655">
            <v>0</v>
          </cell>
        </row>
        <row r="656">
          <cell r="A656">
            <v>0</v>
          </cell>
          <cell r="B656">
            <v>0</v>
          </cell>
          <cell r="C656">
            <v>0</v>
          </cell>
        </row>
        <row r="657">
          <cell r="A657">
            <v>0</v>
          </cell>
          <cell r="B657">
            <v>0</v>
          </cell>
          <cell r="C657">
            <v>0</v>
          </cell>
        </row>
        <row r="658">
          <cell r="A658">
            <v>0</v>
          </cell>
          <cell r="B658">
            <v>0</v>
          </cell>
          <cell r="C658">
            <v>0</v>
          </cell>
        </row>
        <row r="659">
          <cell r="A659">
            <v>0</v>
          </cell>
          <cell r="B659">
            <v>0</v>
          </cell>
          <cell r="C659">
            <v>0</v>
          </cell>
        </row>
        <row r="660">
          <cell r="A660">
            <v>0</v>
          </cell>
          <cell r="B660">
            <v>0</v>
          </cell>
          <cell r="C660">
            <v>0</v>
          </cell>
        </row>
        <row r="661">
          <cell r="A661">
            <v>0</v>
          </cell>
          <cell r="B661">
            <v>0</v>
          </cell>
          <cell r="C661">
            <v>0</v>
          </cell>
        </row>
        <row r="662">
          <cell r="A662">
            <v>0</v>
          </cell>
          <cell r="B662">
            <v>0</v>
          </cell>
          <cell r="C662">
            <v>0</v>
          </cell>
        </row>
        <row r="663">
          <cell r="A663">
            <v>0</v>
          </cell>
          <cell r="B663">
            <v>0</v>
          </cell>
          <cell r="C663">
            <v>0</v>
          </cell>
        </row>
        <row r="664">
          <cell r="A664">
            <v>0</v>
          </cell>
          <cell r="B664">
            <v>0</v>
          </cell>
          <cell r="C664">
            <v>0</v>
          </cell>
        </row>
        <row r="665">
          <cell r="A665">
            <v>0</v>
          </cell>
          <cell r="B665">
            <v>0</v>
          </cell>
          <cell r="C665">
            <v>0</v>
          </cell>
        </row>
        <row r="666">
          <cell r="A666">
            <v>0</v>
          </cell>
          <cell r="B666">
            <v>0</v>
          </cell>
          <cell r="C666">
            <v>0</v>
          </cell>
        </row>
        <row r="667">
          <cell r="A667">
            <v>0</v>
          </cell>
          <cell r="B667">
            <v>0</v>
          </cell>
          <cell r="C667">
            <v>0</v>
          </cell>
        </row>
        <row r="668">
          <cell r="A668">
            <v>0</v>
          </cell>
          <cell r="B668">
            <v>0</v>
          </cell>
          <cell r="C668">
            <v>0</v>
          </cell>
        </row>
        <row r="669">
          <cell r="A669">
            <v>0</v>
          </cell>
          <cell r="B669">
            <v>0</v>
          </cell>
          <cell r="C669">
            <v>0</v>
          </cell>
        </row>
        <row r="670">
          <cell r="A670">
            <v>0</v>
          </cell>
          <cell r="B670">
            <v>0</v>
          </cell>
          <cell r="C670">
            <v>0</v>
          </cell>
        </row>
        <row r="671">
          <cell r="A671">
            <v>0</v>
          </cell>
          <cell r="B671">
            <v>0</v>
          </cell>
          <cell r="C671">
            <v>0</v>
          </cell>
        </row>
        <row r="672">
          <cell r="A672">
            <v>0</v>
          </cell>
          <cell r="B672">
            <v>0</v>
          </cell>
          <cell r="C672">
            <v>0</v>
          </cell>
        </row>
        <row r="673">
          <cell r="A673">
            <v>0</v>
          </cell>
          <cell r="B673">
            <v>0</v>
          </cell>
          <cell r="C673">
            <v>0</v>
          </cell>
        </row>
        <row r="674">
          <cell r="A674">
            <v>0</v>
          </cell>
          <cell r="B674">
            <v>0</v>
          </cell>
          <cell r="C674">
            <v>0</v>
          </cell>
        </row>
        <row r="675">
          <cell r="A675">
            <v>0</v>
          </cell>
          <cell r="B675">
            <v>0</v>
          </cell>
          <cell r="C675">
            <v>0</v>
          </cell>
        </row>
        <row r="676">
          <cell r="A676">
            <v>0</v>
          </cell>
          <cell r="B676">
            <v>0</v>
          </cell>
          <cell r="C676">
            <v>0</v>
          </cell>
        </row>
        <row r="677">
          <cell r="A677">
            <v>0</v>
          </cell>
          <cell r="B677">
            <v>0</v>
          </cell>
          <cell r="C677">
            <v>0</v>
          </cell>
        </row>
        <row r="678">
          <cell r="A678">
            <v>0</v>
          </cell>
          <cell r="B678">
            <v>0</v>
          </cell>
          <cell r="C678">
            <v>0</v>
          </cell>
        </row>
        <row r="679">
          <cell r="A679">
            <v>0</v>
          </cell>
          <cell r="B679">
            <v>0</v>
          </cell>
          <cell r="C679">
            <v>0</v>
          </cell>
        </row>
        <row r="680">
          <cell r="A680">
            <v>0</v>
          </cell>
          <cell r="B680">
            <v>0</v>
          </cell>
          <cell r="C680">
            <v>0</v>
          </cell>
        </row>
        <row r="681">
          <cell r="A681">
            <v>0</v>
          </cell>
          <cell r="B681">
            <v>0</v>
          </cell>
          <cell r="C681">
            <v>0</v>
          </cell>
        </row>
        <row r="682">
          <cell r="A682">
            <v>0</v>
          </cell>
          <cell r="B682">
            <v>0</v>
          </cell>
          <cell r="C682">
            <v>0</v>
          </cell>
        </row>
        <row r="683">
          <cell r="A683">
            <v>0</v>
          </cell>
          <cell r="B683">
            <v>0</v>
          </cell>
          <cell r="C683">
            <v>0</v>
          </cell>
        </row>
        <row r="684">
          <cell r="A684">
            <v>0</v>
          </cell>
          <cell r="B684">
            <v>0</v>
          </cell>
          <cell r="C684">
            <v>0</v>
          </cell>
        </row>
        <row r="685">
          <cell r="A685">
            <v>0</v>
          </cell>
          <cell r="B685">
            <v>0</v>
          </cell>
          <cell r="C685">
            <v>0</v>
          </cell>
        </row>
        <row r="686">
          <cell r="A686">
            <v>0</v>
          </cell>
          <cell r="B686">
            <v>0</v>
          </cell>
          <cell r="C686">
            <v>0</v>
          </cell>
        </row>
        <row r="687">
          <cell r="A687">
            <v>0</v>
          </cell>
          <cell r="B687">
            <v>0</v>
          </cell>
          <cell r="C687">
            <v>0</v>
          </cell>
        </row>
        <row r="688">
          <cell r="A688">
            <v>0</v>
          </cell>
          <cell r="B688">
            <v>0</v>
          </cell>
          <cell r="C688">
            <v>0</v>
          </cell>
        </row>
        <row r="689">
          <cell r="A689">
            <v>0</v>
          </cell>
          <cell r="B689">
            <v>0</v>
          </cell>
          <cell r="C689">
            <v>0</v>
          </cell>
        </row>
        <row r="690">
          <cell r="A690">
            <v>0</v>
          </cell>
          <cell r="B690">
            <v>0</v>
          </cell>
          <cell r="C690">
            <v>0</v>
          </cell>
        </row>
        <row r="691">
          <cell r="A691">
            <v>0</v>
          </cell>
          <cell r="B691">
            <v>0</v>
          </cell>
          <cell r="C691">
            <v>0</v>
          </cell>
        </row>
        <row r="692">
          <cell r="A692">
            <v>0</v>
          </cell>
          <cell r="B692">
            <v>0</v>
          </cell>
          <cell r="C692">
            <v>0</v>
          </cell>
        </row>
        <row r="693">
          <cell r="A693">
            <v>0</v>
          </cell>
          <cell r="B693">
            <v>0</v>
          </cell>
          <cell r="C693">
            <v>0</v>
          </cell>
        </row>
        <row r="694">
          <cell r="A694">
            <v>0</v>
          </cell>
          <cell r="B694">
            <v>0</v>
          </cell>
          <cell r="C694">
            <v>0</v>
          </cell>
        </row>
        <row r="695">
          <cell r="A695">
            <v>0</v>
          </cell>
          <cell r="B695">
            <v>0</v>
          </cell>
          <cell r="C695">
            <v>0</v>
          </cell>
        </row>
        <row r="696">
          <cell r="A696">
            <v>0</v>
          </cell>
          <cell r="B696">
            <v>0</v>
          </cell>
          <cell r="C696">
            <v>0</v>
          </cell>
        </row>
        <row r="697">
          <cell r="A697">
            <v>0</v>
          </cell>
          <cell r="B697">
            <v>0</v>
          </cell>
          <cell r="C697">
            <v>0</v>
          </cell>
        </row>
        <row r="698">
          <cell r="A698">
            <v>0</v>
          </cell>
          <cell r="B698">
            <v>0</v>
          </cell>
          <cell r="C698">
            <v>0</v>
          </cell>
        </row>
        <row r="699">
          <cell r="A699">
            <v>0</v>
          </cell>
          <cell r="B699">
            <v>0</v>
          </cell>
          <cell r="C699">
            <v>0</v>
          </cell>
        </row>
        <row r="700">
          <cell r="A700">
            <v>0</v>
          </cell>
          <cell r="B700">
            <v>0</v>
          </cell>
          <cell r="C700">
            <v>0</v>
          </cell>
        </row>
        <row r="701">
          <cell r="A701">
            <v>0</v>
          </cell>
          <cell r="B701">
            <v>0</v>
          </cell>
          <cell r="C701">
            <v>0</v>
          </cell>
        </row>
        <row r="702">
          <cell r="A702">
            <v>0</v>
          </cell>
          <cell r="B702">
            <v>0</v>
          </cell>
          <cell r="C702">
            <v>0</v>
          </cell>
        </row>
        <row r="703">
          <cell r="A703">
            <v>0</v>
          </cell>
          <cell r="B703">
            <v>0</v>
          </cell>
          <cell r="C703">
            <v>0</v>
          </cell>
        </row>
        <row r="704">
          <cell r="A704">
            <v>0</v>
          </cell>
          <cell r="B704">
            <v>0</v>
          </cell>
          <cell r="C704">
            <v>0</v>
          </cell>
        </row>
        <row r="705">
          <cell r="A705">
            <v>0</v>
          </cell>
          <cell r="B705">
            <v>0</v>
          </cell>
          <cell r="C705">
            <v>0</v>
          </cell>
        </row>
        <row r="706">
          <cell r="A706">
            <v>0</v>
          </cell>
          <cell r="B706">
            <v>0</v>
          </cell>
          <cell r="C706">
            <v>0</v>
          </cell>
        </row>
        <row r="707">
          <cell r="A707">
            <v>0</v>
          </cell>
          <cell r="B707">
            <v>0</v>
          </cell>
          <cell r="C707">
            <v>0</v>
          </cell>
        </row>
        <row r="708">
          <cell r="A708">
            <v>0</v>
          </cell>
          <cell r="B708">
            <v>0</v>
          </cell>
          <cell r="C708">
            <v>0</v>
          </cell>
        </row>
        <row r="709">
          <cell r="A709">
            <v>0</v>
          </cell>
          <cell r="B709">
            <v>0</v>
          </cell>
          <cell r="C709">
            <v>0</v>
          </cell>
        </row>
        <row r="710">
          <cell r="A710">
            <v>0</v>
          </cell>
          <cell r="B710">
            <v>0</v>
          </cell>
          <cell r="C710">
            <v>0</v>
          </cell>
        </row>
        <row r="711">
          <cell r="A711">
            <v>0</v>
          </cell>
          <cell r="B711">
            <v>0</v>
          </cell>
          <cell r="C711">
            <v>0</v>
          </cell>
        </row>
        <row r="712">
          <cell r="A712">
            <v>0</v>
          </cell>
          <cell r="B712">
            <v>0</v>
          </cell>
          <cell r="C712">
            <v>0</v>
          </cell>
        </row>
        <row r="713">
          <cell r="A713">
            <v>0</v>
          </cell>
          <cell r="B713">
            <v>0</v>
          </cell>
          <cell r="C713">
            <v>0</v>
          </cell>
        </row>
        <row r="714">
          <cell r="A714">
            <v>0</v>
          </cell>
          <cell r="B714">
            <v>0</v>
          </cell>
          <cell r="C714">
            <v>0</v>
          </cell>
        </row>
        <row r="715">
          <cell r="A715">
            <v>0</v>
          </cell>
          <cell r="B715">
            <v>0</v>
          </cell>
          <cell r="C715">
            <v>0</v>
          </cell>
        </row>
        <row r="716">
          <cell r="A716">
            <v>0</v>
          </cell>
          <cell r="B716">
            <v>0</v>
          </cell>
          <cell r="C716">
            <v>0</v>
          </cell>
        </row>
        <row r="717">
          <cell r="A717">
            <v>0</v>
          </cell>
          <cell r="B717">
            <v>0</v>
          </cell>
          <cell r="C717">
            <v>0</v>
          </cell>
        </row>
        <row r="718">
          <cell r="A718">
            <v>0</v>
          </cell>
          <cell r="B718">
            <v>0</v>
          </cell>
          <cell r="C718">
            <v>0</v>
          </cell>
        </row>
        <row r="719">
          <cell r="A719">
            <v>0</v>
          </cell>
          <cell r="B719">
            <v>0</v>
          </cell>
          <cell r="C719">
            <v>0</v>
          </cell>
        </row>
        <row r="720">
          <cell r="A720">
            <v>0</v>
          </cell>
          <cell r="B720">
            <v>0</v>
          </cell>
          <cell r="C720">
            <v>0</v>
          </cell>
        </row>
        <row r="721">
          <cell r="A721">
            <v>0</v>
          </cell>
          <cell r="B721">
            <v>0</v>
          </cell>
          <cell r="C721">
            <v>0</v>
          </cell>
        </row>
        <row r="722">
          <cell r="A722">
            <v>0</v>
          </cell>
          <cell r="B722">
            <v>0</v>
          </cell>
          <cell r="C722">
            <v>0</v>
          </cell>
        </row>
        <row r="723">
          <cell r="A723">
            <v>0</v>
          </cell>
          <cell r="B723">
            <v>0</v>
          </cell>
          <cell r="C723">
            <v>0</v>
          </cell>
        </row>
        <row r="724">
          <cell r="A724">
            <v>0</v>
          </cell>
          <cell r="B724">
            <v>0</v>
          </cell>
          <cell r="C724">
            <v>0</v>
          </cell>
        </row>
        <row r="725">
          <cell r="A725">
            <v>0</v>
          </cell>
          <cell r="B725">
            <v>0</v>
          </cell>
          <cell r="C725">
            <v>0</v>
          </cell>
        </row>
        <row r="726">
          <cell r="A726">
            <v>0</v>
          </cell>
          <cell r="B726">
            <v>0</v>
          </cell>
          <cell r="C726">
            <v>0</v>
          </cell>
        </row>
        <row r="727">
          <cell r="A727">
            <v>0</v>
          </cell>
          <cell r="B727">
            <v>0</v>
          </cell>
          <cell r="C727">
            <v>0</v>
          </cell>
        </row>
        <row r="728">
          <cell r="A728">
            <v>0</v>
          </cell>
          <cell r="B728">
            <v>0</v>
          </cell>
          <cell r="C728">
            <v>0</v>
          </cell>
        </row>
        <row r="729">
          <cell r="A729">
            <v>0</v>
          </cell>
          <cell r="B729">
            <v>0</v>
          </cell>
          <cell r="C729">
            <v>0</v>
          </cell>
        </row>
        <row r="730">
          <cell r="A730">
            <v>0</v>
          </cell>
          <cell r="B730">
            <v>0</v>
          </cell>
          <cell r="C730">
            <v>0</v>
          </cell>
        </row>
        <row r="731">
          <cell r="A731">
            <v>0</v>
          </cell>
          <cell r="B731">
            <v>0</v>
          </cell>
          <cell r="C731">
            <v>0</v>
          </cell>
        </row>
        <row r="732">
          <cell r="A732">
            <v>0</v>
          </cell>
          <cell r="B732">
            <v>0</v>
          </cell>
          <cell r="C732">
            <v>0</v>
          </cell>
        </row>
        <row r="733">
          <cell r="A733">
            <v>0</v>
          </cell>
          <cell r="B733">
            <v>0</v>
          </cell>
          <cell r="C733">
            <v>0</v>
          </cell>
        </row>
        <row r="734">
          <cell r="A734">
            <v>0</v>
          </cell>
          <cell r="B734">
            <v>0</v>
          </cell>
          <cell r="C734">
            <v>0</v>
          </cell>
        </row>
        <row r="735">
          <cell r="A735">
            <v>0</v>
          </cell>
          <cell r="B735">
            <v>0</v>
          </cell>
          <cell r="C735">
            <v>0</v>
          </cell>
        </row>
        <row r="736">
          <cell r="A736">
            <v>0</v>
          </cell>
          <cell r="B736">
            <v>0</v>
          </cell>
          <cell r="C736">
            <v>0</v>
          </cell>
        </row>
        <row r="737">
          <cell r="A737">
            <v>0</v>
          </cell>
          <cell r="B737">
            <v>0</v>
          </cell>
          <cell r="C737">
            <v>0</v>
          </cell>
        </row>
        <row r="738">
          <cell r="A738">
            <v>0</v>
          </cell>
          <cell r="B738">
            <v>0</v>
          </cell>
          <cell r="C738">
            <v>0</v>
          </cell>
        </row>
        <row r="739">
          <cell r="A739">
            <v>0</v>
          </cell>
          <cell r="B739">
            <v>0</v>
          </cell>
          <cell r="C739">
            <v>0</v>
          </cell>
        </row>
        <row r="740">
          <cell r="A740">
            <v>0</v>
          </cell>
          <cell r="B740">
            <v>0</v>
          </cell>
          <cell r="C740">
            <v>0</v>
          </cell>
        </row>
        <row r="741">
          <cell r="A741">
            <v>0</v>
          </cell>
          <cell r="B741">
            <v>0</v>
          </cell>
          <cell r="C741">
            <v>0</v>
          </cell>
        </row>
        <row r="742">
          <cell r="A742">
            <v>0</v>
          </cell>
          <cell r="B742">
            <v>0</v>
          </cell>
          <cell r="C742">
            <v>0</v>
          </cell>
        </row>
        <row r="743">
          <cell r="A743">
            <v>0</v>
          </cell>
          <cell r="B743">
            <v>0</v>
          </cell>
          <cell r="C743">
            <v>0</v>
          </cell>
        </row>
        <row r="744">
          <cell r="A744">
            <v>0</v>
          </cell>
          <cell r="B744">
            <v>0</v>
          </cell>
          <cell r="C744">
            <v>0</v>
          </cell>
        </row>
        <row r="745">
          <cell r="A745">
            <v>0</v>
          </cell>
          <cell r="B745">
            <v>0</v>
          </cell>
          <cell r="C745">
            <v>0</v>
          </cell>
        </row>
        <row r="746">
          <cell r="A746">
            <v>0</v>
          </cell>
          <cell r="B746">
            <v>0</v>
          </cell>
          <cell r="C746">
            <v>0</v>
          </cell>
        </row>
        <row r="747">
          <cell r="A747">
            <v>0</v>
          </cell>
          <cell r="B747">
            <v>0</v>
          </cell>
          <cell r="C747">
            <v>0</v>
          </cell>
        </row>
        <row r="748">
          <cell r="A748">
            <v>0</v>
          </cell>
          <cell r="B748">
            <v>0</v>
          </cell>
          <cell r="C748">
            <v>0</v>
          </cell>
        </row>
        <row r="749">
          <cell r="A749">
            <v>0</v>
          </cell>
          <cell r="B749">
            <v>0</v>
          </cell>
          <cell r="C749">
            <v>0</v>
          </cell>
        </row>
        <row r="750">
          <cell r="A750">
            <v>0</v>
          </cell>
          <cell r="B750">
            <v>0</v>
          </cell>
          <cell r="C750">
            <v>0</v>
          </cell>
        </row>
        <row r="751">
          <cell r="A751">
            <v>0</v>
          </cell>
          <cell r="B751">
            <v>0</v>
          </cell>
          <cell r="C751">
            <v>0</v>
          </cell>
        </row>
        <row r="752">
          <cell r="A752">
            <v>0</v>
          </cell>
          <cell r="B752">
            <v>0</v>
          </cell>
          <cell r="C752">
            <v>0</v>
          </cell>
        </row>
        <row r="753">
          <cell r="A753">
            <v>0</v>
          </cell>
          <cell r="B753">
            <v>0</v>
          </cell>
          <cell r="C753">
            <v>0</v>
          </cell>
        </row>
        <row r="754">
          <cell r="A754">
            <v>0</v>
          </cell>
          <cell r="B754">
            <v>0</v>
          </cell>
          <cell r="C754">
            <v>0</v>
          </cell>
        </row>
        <row r="755">
          <cell r="A755">
            <v>0</v>
          </cell>
          <cell r="B755">
            <v>0</v>
          </cell>
          <cell r="C755">
            <v>0</v>
          </cell>
        </row>
        <row r="756">
          <cell r="A756">
            <v>0</v>
          </cell>
          <cell r="B756">
            <v>0</v>
          </cell>
          <cell r="C756">
            <v>0</v>
          </cell>
        </row>
        <row r="757">
          <cell r="A757">
            <v>0</v>
          </cell>
          <cell r="B757">
            <v>0</v>
          </cell>
          <cell r="C757">
            <v>0</v>
          </cell>
        </row>
        <row r="758">
          <cell r="A758">
            <v>0</v>
          </cell>
          <cell r="B758">
            <v>0</v>
          </cell>
          <cell r="C758">
            <v>0</v>
          </cell>
        </row>
        <row r="759">
          <cell r="A759">
            <v>0</v>
          </cell>
          <cell r="B759">
            <v>0</v>
          </cell>
          <cell r="C759">
            <v>0</v>
          </cell>
        </row>
        <row r="760">
          <cell r="A760">
            <v>0</v>
          </cell>
          <cell r="B760">
            <v>0</v>
          </cell>
          <cell r="C760">
            <v>0</v>
          </cell>
        </row>
        <row r="761">
          <cell r="A761">
            <v>0</v>
          </cell>
          <cell r="B761">
            <v>0</v>
          </cell>
          <cell r="C761">
            <v>0</v>
          </cell>
        </row>
        <row r="762">
          <cell r="A762">
            <v>0</v>
          </cell>
          <cell r="B762">
            <v>0</v>
          </cell>
          <cell r="C762">
            <v>0</v>
          </cell>
        </row>
        <row r="763">
          <cell r="A763">
            <v>0</v>
          </cell>
          <cell r="B763">
            <v>0</v>
          </cell>
          <cell r="C763">
            <v>0</v>
          </cell>
        </row>
        <row r="764">
          <cell r="A764">
            <v>0</v>
          </cell>
          <cell r="B764">
            <v>0</v>
          </cell>
          <cell r="C764">
            <v>0</v>
          </cell>
        </row>
        <row r="765">
          <cell r="A765">
            <v>0</v>
          </cell>
          <cell r="B765">
            <v>0</v>
          </cell>
          <cell r="C765">
            <v>0</v>
          </cell>
        </row>
        <row r="766">
          <cell r="A766">
            <v>0</v>
          </cell>
          <cell r="B766">
            <v>0</v>
          </cell>
          <cell r="C766">
            <v>0</v>
          </cell>
        </row>
        <row r="767">
          <cell r="A767">
            <v>0</v>
          </cell>
          <cell r="B767">
            <v>0</v>
          </cell>
          <cell r="C767">
            <v>0</v>
          </cell>
        </row>
        <row r="768">
          <cell r="A768">
            <v>0</v>
          </cell>
          <cell r="B768">
            <v>0</v>
          </cell>
          <cell r="C768">
            <v>0</v>
          </cell>
        </row>
        <row r="769">
          <cell r="A769">
            <v>0</v>
          </cell>
          <cell r="B769">
            <v>0</v>
          </cell>
          <cell r="C769">
            <v>0</v>
          </cell>
        </row>
        <row r="770">
          <cell r="A770">
            <v>0</v>
          </cell>
          <cell r="B770">
            <v>0</v>
          </cell>
          <cell r="C770">
            <v>0</v>
          </cell>
        </row>
        <row r="771">
          <cell r="A771">
            <v>0</v>
          </cell>
          <cell r="B771">
            <v>0</v>
          </cell>
          <cell r="C771">
            <v>0</v>
          </cell>
        </row>
        <row r="772">
          <cell r="A772">
            <v>0</v>
          </cell>
          <cell r="B772">
            <v>0</v>
          </cell>
          <cell r="C772">
            <v>0</v>
          </cell>
        </row>
        <row r="773">
          <cell r="A773">
            <v>0</v>
          </cell>
          <cell r="B773">
            <v>0</v>
          </cell>
          <cell r="C773">
            <v>0</v>
          </cell>
        </row>
        <row r="774">
          <cell r="A774">
            <v>0</v>
          </cell>
          <cell r="B774">
            <v>0</v>
          </cell>
          <cell r="C774">
            <v>0</v>
          </cell>
        </row>
        <row r="775">
          <cell r="A775">
            <v>0</v>
          </cell>
          <cell r="B775">
            <v>0</v>
          </cell>
          <cell r="C775">
            <v>0</v>
          </cell>
        </row>
        <row r="776">
          <cell r="A776">
            <v>0</v>
          </cell>
          <cell r="B776">
            <v>0</v>
          </cell>
          <cell r="C776">
            <v>0</v>
          </cell>
        </row>
        <row r="777">
          <cell r="A777">
            <v>0</v>
          </cell>
          <cell r="B777">
            <v>0</v>
          </cell>
          <cell r="C777">
            <v>0</v>
          </cell>
        </row>
        <row r="778">
          <cell r="A778">
            <v>0</v>
          </cell>
          <cell r="B778">
            <v>0</v>
          </cell>
          <cell r="C778">
            <v>0</v>
          </cell>
        </row>
        <row r="779">
          <cell r="A779">
            <v>0</v>
          </cell>
          <cell r="B779">
            <v>0</v>
          </cell>
          <cell r="C779">
            <v>0</v>
          </cell>
        </row>
        <row r="780">
          <cell r="A780">
            <v>0</v>
          </cell>
          <cell r="B780">
            <v>0</v>
          </cell>
          <cell r="C780">
            <v>0</v>
          </cell>
        </row>
        <row r="781">
          <cell r="A781">
            <v>0</v>
          </cell>
          <cell r="B781">
            <v>0</v>
          </cell>
          <cell r="C781">
            <v>0</v>
          </cell>
        </row>
        <row r="782">
          <cell r="A782">
            <v>0</v>
          </cell>
          <cell r="B782">
            <v>0</v>
          </cell>
          <cell r="C782">
            <v>0</v>
          </cell>
        </row>
        <row r="783">
          <cell r="A783">
            <v>0</v>
          </cell>
          <cell r="B783">
            <v>0</v>
          </cell>
          <cell r="C783">
            <v>0</v>
          </cell>
        </row>
        <row r="784">
          <cell r="A784">
            <v>0</v>
          </cell>
          <cell r="B784">
            <v>0</v>
          </cell>
          <cell r="C784">
            <v>0</v>
          </cell>
        </row>
        <row r="785">
          <cell r="A785">
            <v>0</v>
          </cell>
          <cell r="B785">
            <v>0</v>
          </cell>
          <cell r="C785">
            <v>0</v>
          </cell>
        </row>
        <row r="786">
          <cell r="A786">
            <v>0</v>
          </cell>
          <cell r="B786">
            <v>0</v>
          </cell>
          <cell r="C786">
            <v>0</v>
          </cell>
        </row>
        <row r="787">
          <cell r="A787">
            <v>0</v>
          </cell>
          <cell r="B787">
            <v>0</v>
          </cell>
          <cell r="C787">
            <v>0</v>
          </cell>
        </row>
        <row r="788">
          <cell r="A788">
            <v>0</v>
          </cell>
          <cell r="B788">
            <v>0</v>
          </cell>
          <cell r="C788">
            <v>0</v>
          </cell>
        </row>
        <row r="789">
          <cell r="A789">
            <v>0</v>
          </cell>
          <cell r="B789">
            <v>0</v>
          </cell>
          <cell r="C789">
            <v>0</v>
          </cell>
        </row>
        <row r="790">
          <cell r="A790">
            <v>0</v>
          </cell>
          <cell r="B790">
            <v>0</v>
          </cell>
          <cell r="C790">
            <v>0</v>
          </cell>
        </row>
        <row r="791">
          <cell r="A791">
            <v>0</v>
          </cell>
          <cell r="B791">
            <v>0</v>
          </cell>
          <cell r="C791">
            <v>0</v>
          </cell>
        </row>
        <row r="792">
          <cell r="A792">
            <v>0</v>
          </cell>
          <cell r="B792">
            <v>0</v>
          </cell>
          <cell r="C792">
            <v>0</v>
          </cell>
        </row>
        <row r="793">
          <cell r="A793">
            <v>0</v>
          </cell>
          <cell r="B793">
            <v>0</v>
          </cell>
          <cell r="C793">
            <v>0</v>
          </cell>
        </row>
        <row r="794">
          <cell r="A794">
            <v>0</v>
          </cell>
          <cell r="B794">
            <v>0</v>
          </cell>
          <cell r="C794">
            <v>0</v>
          </cell>
        </row>
        <row r="795">
          <cell r="A795">
            <v>0</v>
          </cell>
          <cell r="B795">
            <v>0</v>
          </cell>
          <cell r="C795">
            <v>0</v>
          </cell>
        </row>
        <row r="796">
          <cell r="A796">
            <v>0</v>
          </cell>
          <cell r="B796">
            <v>0</v>
          </cell>
          <cell r="C796">
            <v>0</v>
          </cell>
        </row>
        <row r="797">
          <cell r="A797">
            <v>0</v>
          </cell>
          <cell r="B797">
            <v>0</v>
          </cell>
          <cell r="C797">
            <v>0</v>
          </cell>
        </row>
        <row r="798">
          <cell r="A798">
            <v>0</v>
          </cell>
          <cell r="B798">
            <v>0</v>
          </cell>
          <cell r="C798">
            <v>0</v>
          </cell>
        </row>
        <row r="799">
          <cell r="A799">
            <v>0</v>
          </cell>
          <cell r="B799">
            <v>0</v>
          </cell>
          <cell r="C799">
            <v>0</v>
          </cell>
        </row>
        <row r="800">
          <cell r="A800">
            <v>0</v>
          </cell>
          <cell r="B800">
            <v>0</v>
          </cell>
          <cell r="C800">
            <v>0</v>
          </cell>
        </row>
        <row r="801">
          <cell r="A801">
            <v>0</v>
          </cell>
          <cell r="B801">
            <v>0</v>
          </cell>
          <cell r="C801">
            <v>0</v>
          </cell>
        </row>
        <row r="802">
          <cell r="A802">
            <v>0</v>
          </cell>
          <cell r="B802">
            <v>0</v>
          </cell>
          <cell r="C802">
            <v>0</v>
          </cell>
        </row>
        <row r="803">
          <cell r="A803">
            <v>0</v>
          </cell>
          <cell r="B803">
            <v>0</v>
          </cell>
          <cell r="C803">
            <v>0</v>
          </cell>
        </row>
        <row r="804">
          <cell r="A804">
            <v>0</v>
          </cell>
          <cell r="B804">
            <v>0</v>
          </cell>
          <cell r="C804">
            <v>0</v>
          </cell>
        </row>
        <row r="805">
          <cell r="A805">
            <v>0</v>
          </cell>
          <cell r="B805">
            <v>0</v>
          </cell>
          <cell r="C805">
            <v>0</v>
          </cell>
        </row>
        <row r="806">
          <cell r="A806">
            <v>0</v>
          </cell>
          <cell r="B806">
            <v>0</v>
          </cell>
          <cell r="C806">
            <v>0</v>
          </cell>
        </row>
        <row r="807">
          <cell r="A807">
            <v>0</v>
          </cell>
          <cell r="B807">
            <v>0</v>
          </cell>
          <cell r="C807">
            <v>0</v>
          </cell>
        </row>
        <row r="808">
          <cell r="A808">
            <v>0</v>
          </cell>
          <cell r="B808">
            <v>0</v>
          </cell>
          <cell r="C808">
            <v>0</v>
          </cell>
        </row>
        <row r="809">
          <cell r="A809">
            <v>0</v>
          </cell>
          <cell r="B809">
            <v>0</v>
          </cell>
          <cell r="C809">
            <v>0</v>
          </cell>
        </row>
        <row r="810">
          <cell r="A810">
            <v>0</v>
          </cell>
          <cell r="B810">
            <v>0</v>
          </cell>
          <cell r="C810">
            <v>0</v>
          </cell>
        </row>
        <row r="811">
          <cell r="A811">
            <v>0</v>
          </cell>
          <cell r="B811">
            <v>0</v>
          </cell>
          <cell r="C811">
            <v>0</v>
          </cell>
        </row>
        <row r="812">
          <cell r="A812">
            <v>0</v>
          </cell>
          <cell r="B812">
            <v>0</v>
          </cell>
          <cell r="C812">
            <v>0</v>
          </cell>
        </row>
        <row r="813">
          <cell r="A813">
            <v>0</v>
          </cell>
          <cell r="B813">
            <v>0</v>
          </cell>
          <cell r="C813">
            <v>0</v>
          </cell>
        </row>
        <row r="814">
          <cell r="A814">
            <v>0</v>
          </cell>
          <cell r="B814">
            <v>0</v>
          </cell>
          <cell r="C814">
            <v>0</v>
          </cell>
        </row>
        <row r="815">
          <cell r="A815">
            <v>0</v>
          </cell>
          <cell r="B815">
            <v>0</v>
          </cell>
          <cell r="C815">
            <v>0</v>
          </cell>
        </row>
        <row r="816">
          <cell r="A816">
            <v>0</v>
          </cell>
          <cell r="B816">
            <v>0</v>
          </cell>
          <cell r="C816">
            <v>0</v>
          </cell>
        </row>
        <row r="817">
          <cell r="A817">
            <v>0</v>
          </cell>
          <cell r="B817">
            <v>0</v>
          </cell>
          <cell r="C817">
            <v>0</v>
          </cell>
        </row>
        <row r="818">
          <cell r="A818">
            <v>0</v>
          </cell>
          <cell r="B818">
            <v>0</v>
          </cell>
          <cell r="C818">
            <v>0</v>
          </cell>
        </row>
        <row r="819">
          <cell r="A819">
            <v>0</v>
          </cell>
          <cell r="B819">
            <v>0</v>
          </cell>
          <cell r="C819">
            <v>0</v>
          </cell>
        </row>
        <row r="820">
          <cell r="A820">
            <v>0</v>
          </cell>
          <cell r="B820">
            <v>0</v>
          </cell>
          <cell r="C820">
            <v>0</v>
          </cell>
        </row>
        <row r="821">
          <cell r="A821">
            <v>0</v>
          </cell>
          <cell r="B821">
            <v>0</v>
          </cell>
          <cell r="C821">
            <v>0</v>
          </cell>
        </row>
        <row r="822">
          <cell r="A822">
            <v>0</v>
          </cell>
          <cell r="B822">
            <v>0</v>
          </cell>
          <cell r="C822">
            <v>0</v>
          </cell>
        </row>
        <row r="823">
          <cell r="A823">
            <v>0</v>
          </cell>
          <cell r="B823">
            <v>0</v>
          </cell>
          <cell r="C823">
            <v>0</v>
          </cell>
        </row>
        <row r="824">
          <cell r="A824">
            <v>0</v>
          </cell>
          <cell r="B824">
            <v>0</v>
          </cell>
          <cell r="C824">
            <v>0</v>
          </cell>
        </row>
        <row r="825">
          <cell r="A825">
            <v>0</v>
          </cell>
          <cell r="B825">
            <v>0</v>
          </cell>
          <cell r="C825">
            <v>0</v>
          </cell>
        </row>
        <row r="826">
          <cell r="A826">
            <v>0</v>
          </cell>
          <cell r="B826">
            <v>0</v>
          </cell>
          <cell r="C826">
            <v>0</v>
          </cell>
        </row>
        <row r="827">
          <cell r="A827">
            <v>0</v>
          </cell>
          <cell r="B827">
            <v>0</v>
          </cell>
          <cell r="C827">
            <v>0</v>
          </cell>
        </row>
        <row r="828">
          <cell r="A828">
            <v>0</v>
          </cell>
          <cell r="B828">
            <v>0</v>
          </cell>
          <cell r="C828">
            <v>0</v>
          </cell>
        </row>
        <row r="829">
          <cell r="A829">
            <v>0</v>
          </cell>
          <cell r="B829">
            <v>0</v>
          </cell>
          <cell r="C829">
            <v>0</v>
          </cell>
        </row>
        <row r="830">
          <cell r="A830">
            <v>0</v>
          </cell>
          <cell r="B830">
            <v>0</v>
          </cell>
          <cell r="C830">
            <v>0</v>
          </cell>
        </row>
        <row r="831">
          <cell r="A831">
            <v>0</v>
          </cell>
          <cell r="B831">
            <v>0</v>
          </cell>
          <cell r="C831">
            <v>0</v>
          </cell>
        </row>
        <row r="832">
          <cell r="A832">
            <v>0</v>
          </cell>
          <cell r="B832">
            <v>0</v>
          </cell>
          <cell r="C832">
            <v>0</v>
          </cell>
        </row>
        <row r="833">
          <cell r="A833">
            <v>0</v>
          </cell>
          <cell r="B833">
            <v>0</v>
          </cell>
          <cell r="C833">
            <v>0</v>
          </cell>
        </row>
        <row r="834">
          <cell r="A834">
            <v>0</v>
          </cell>
          <cell r="B834">
            <v>0</v>
          </cell>
          <cell r="C834">
            <v>0</v>
          </cell>
        </row>
        <row r="835">
          <cell r="A835">
            <v>0</v>
          </cell>
          <cell r="B835">
            <v>0</v>
          </cell>
          <cell r="C835">
            <v>0</v>
          </cell>
        </row>
        <row r="836">
          <cell r="A836">
            <v>0</v>
          </cell>
          <cell r="B836">
            <v>0</v>
          </cell>
          <cell r="C836">
            <v>0</v>
          </cell>
        </row>
        <row r="837">
          <cell r="A837">
            <v>0</v>
          </cell>
          <cell r="B837">
            <v>0</v>
          </cell>
          <cell r="C837">
            <v>0</v>
          </cell>
        </row>
        <row r="838">
          <cell r="A838">
            <v>0</v>
          </cell>
          <cell r="B838">
            <v>0</v>
          </cell>
          <cell r="C838">
            <v>0</v>
          </cell>
        </row>
        <row r="839">
          <cell r="A839">
            <v>0</v>
          </cell>
          <cell r="B839">
            <v>0</v>
          </cell>
          <cell r="C839">
            <v>0</v>
          </cell>
        </row>
        <row r="840">
          <cell r="A840">
            <v>0</v>
          </cell>
          <cell r="B840">
            <v>0</v>
          </cell>
          <cell r="C840">
            <v>0</v>
          </cell>
        </row>
        <row r="841">
          <cell r="A841">
            <v>0</v>
          </cell>
          <cell r="B841">
            <v>0</v>
          </cell>
          <cell r="C841">
            <v>0</v>
          </cell>
        </row>
        <row r="842">
          <cell r="A842">
            <v>0</v>
          </cell>
          <cell r="B842">
            <v>0</v>
          </cell>
          <cell r="C842">
            <v>0</v>
          </cell>
        </row>
        <row r="843">
          <cell r="A843">
            <v>0</v>
          </cell>
          <cell r="B843">
            <v>0</v>
          </cell>
          <cell r="C843">
            <v>0</v>
          </cell>
        </row>
        <row r="844">
          <cell r="A844">
            <v>0</v>
          </cell>
          <cell r="B844">
            <v>0</v>
          </cell>
          <cell r="C844">
            <v>0</v>
          </cell>
        </row>
        <row r="845">
          <cell r="A845">
            <v>0</v>
          </cell>
          <cell r="B845">
            <v>0</v>
          </cell>
          <cell r="C845">
            <v>0</v>
          </cell>
        </row>
        <row r="846">
          <cell r="A846">
            <v>0</v>
          </cell>
          <cell r="B846">
            <v>0</v>
          </cell>
          <cell r="C846">
            <v>0</v>
          </cell>
        </row>
        <row r="847">
          <cell r="A847">
            <v>0</v>
          </cell>
          <cell r="B847">
            <v>0</v>
          </cell>
          <cell r="C847">
            <v>0</v>
          </cell>
        </row>
        <row r="848">
          <cell r="A848">
            <v>0</v>
          </cell>
          <cell r="B848">
            <v>0</v>
          </cell>
          <cell r="C848">
            <v>0</v>
          </cell>
        </row>
        <row r="849">
          <cell r="A849">
            <v>0</v>
          </cell>
          <cell r="B849">
            <v>0</v>
          </cell>
          <cell r="C849">
            <v>0</v>
          </cell>
        </row>
        <row r="850">
          <cell r="A850">
            <v>0</v>
          </cell>
          <cell r="B850">
            <v>0</v>
          </cell>
          <cell r="C850">
            <v>0</v>
          </cell>
        </row>
        <row r="851">
          <cell r="A851">
            <v>0</v>
          </cell>
          <cell r="B851">
            <v>0</v>
          </cell>
          <cell r="C851">
            <v>0</v>
          </cell>
        </row>
        <row r="852">
          <cell r="A852">
            <v>0</v>
          </cell>
          <cell r="B852">
            <v>0</v>
          </cell>
          <cell r="C852">
            <v>0</v>
          </cell>
        </row>
        <row r="853">
          <cell r="A853">
            <v>0</v>
          </cell>
          <cell r="B853">
            <v>0</v>
          </cell>
          <cell r="C853">
            <v>0</v>
          </cell>
        </row>
        <row r="854">
          <cell r="A854">
            <v>0</v>
          </cell>
          <cell r="B854">
            <v>0</v>
          </cell>
          <cell r="C854">
            <v>0</v>
          </cell>
        </row>
        <row r="855">
          <cell r="A855">
            <v>0</v>
          </cell>
          <cell r="B855">
            <v>0</v>
          </cell>
          <cell r="C855">
            <v>0</v>
          </cell>
        </row>
        <row r="856">
          <cell r="A856">
            <v>0</v>
          </cell>
          <cell r="B856">
            <v>0</v>
          </cell>
          <cell r="C856">
            <v>0</v>
          </cell>
        </row>
        <row r="857">
          <cell r="A857">
            <v>0</v>
          </cell>
          <cell r="B857">
            <v>0</v>
          </cell>
          <cell r="C857">
            <v>0</v>
          </cell>
        </row>
        <row r="858">
          <cell r="A858">
            <v>0</v>
          </cell>
          <cell r="B858">
            <v>0</v>
          </cell>
          <cell r="C858">
            <v>0</v>
          </cell>
        </row>
        <row r="859">
          <cell r="A859">
            <v>0</v>
          </cell>
          <cell r="B859">
            <v>0</v>
          </cell>
          <cell r="C859">
            <v>0</v>
          </cell>
        </row>
        <row r="860">
          <cell r="A860">
            <v>0</v>
          </cell>
          <cell r="B860">
            <v>0</v>
          </cell>
          <cell r="C860">
            <v>0</v>
          </cell>
        </row>
        <row r="861">
          <cell r="A861">
            <v>0</v>
          </cell>
          <cell r="B861">
            <v>0</v>
          </cell>
          <cell r="C861">
            <v>0</v>
          </cell>
        </row>
        <row r="862">
          <cell r="A862">
            <v>0</v>
          </cell>
          <cell r="B862">
            <v>0</v>
          </cell>
          <cell r="C862">
            <v>0</v>
          </cell>
        </row>
        <row r="863">
          <cell r="A863">
            <v>0</v>
          </cell>
          <cell r="B863">
            <v>0</v>
          </cell>
          <cell r="C863">
            <v>0</v>
          </cell>
        </row>
        <row r="864">
          <cell r="A864">
            <v>0</v>
          </cell>
          <cell r="B864">
            <v>0</v>
          </cell>
          <cell r="C864">
            <v>0</v>
          </cell>
        </row>
        <row r="865">
          <cell r="A865">
            <v>0</v>
          </cell>
          <cell r="B865">
            <v>0</v>
          </cell>
          <cell r="C865">
            <v>0</v>
          </cell>
        </row>
        <row r="866">
          <cell r="A866">
            <v>0</v>
          </cell>
          <cell r="B866">
            <v>0</v>
          </cell>
          <cell r="C866">
            <v>0</v>
          </cell>
        </row>
        <row r="867">
          <cell r="A867">
            <v>0</v>
          </cell>
          <cell r="B867">
            <v>0</v>
          </cell>
          <cell r="C867">
            <v>0</v>
          </cell>
        </row>
        <row r="868">
          <cell r="A868">
            <v>0</v>
          </cell>
          <cell r="B868">
            <v>0</v>
          </cell>
          <cell r="C868">
            <v>0</v>
          </cell>
        </row>
        <row r="869">
          <cell r="A869">
            <v>0</v>
          </cell>
          <cell r="B869">
            <v>0</v>
          </cell>
          <cell r="C869">
            <v>0</v>
          </cell>
        </row>
        <row r="870">
          <cell r="A870">
            <v>0</v>
          </cell>
          <cell r="B870">
            <v>0</v>
          </cell>
          <cell r="C870">
            <v>0</v>
          </cell>
        </row>
        <row r="871">
          <cell r="A871">
            <v>0</v>
          </cell>
          <cell r="B871">
            <v>0</v>
          </cell>
          <cell r="C871">
            <v>0</v>
          </cell>
        </row>
        <row r="872">
          <cell r="A872">
            <v>0</v>
          </cell>
          <cell r="B872">
            <v>0</v>
          </cell>
          <cell r="C872">
            <v>0</v>
          </cell>
        </row>
        <row r="873">
          <cell r="A873">
            <v>0</v>
          </cell>
          <cell r="B873">
            <v>0</v>
          </cell>
          <cell r="C873">
            <v>0</v>
          </cell>
        </row>
        <row r="874">
          <cell r="A874">
            <v>0</v>
          </cell>
          <cell r="B874">
            <v>0</v>
          </cell>
          <cell r="C874">
            <v>0</v>
          </cell>
        </row>
        <row r="875">
          <cell r="A875">
            <v>0</v>
          </cell>
          <cell r="B875">
            <v>0</v>
          </cell>
          <cell r="C875">
            <v>0</v>
          </cell>
        </row>
        <row r="876">
          <cell r="A876">
            <v>0</v>
          </cell>
          <cell r="B876">
            <v>0</v>
          </cell>
          <cell r="C876">
            <v>0</v>
          </cell>
        </row>
        <row r="877">
          <cell r="A877">
            <v>0</v>
          </cell>
          <cell r="B877">
            <v>0</v>
          </cell>
          <cell r="C877">
            <v>0</v>
          </cell>
        </row>
        <row r="878">
          <cell r="A878">
            <v>0</v>
          </cell>
          <cell r="B878">
            <v>0</v>
          </cell>
          <cell r="C878">
            <v>0</v>
          </cell>
        </row>
        <row r="879">
          <cell r="A879">
            <v>0</v>
          </cell>
          <cell r="B879">
            <v>0</v>
          </cell>
          <cell r="C879">
            <v>0</v>
          </cell>
        </row>
        <row r="880">
          <cell r="A880">
            <v>0</v>
          </cell>
          <cell r="B880">
            <v>0</v>
          </cell>
          <cell r="C880">
            <v>0</v>
          </cell>
        </row>
        <row r="881">
          <cell r="A881">
            <v>0</v>
          </cell>
          <cell r="B881">
            <v>0</v>
          </cell>
          <cell r="C881">
            <v>0</v>
          </cell>
        </row>
        <row r="882">
          <cell r="A882">
            <v>0</v>
          </cell>
          <cell r="B882">
            <v>0</v>
          </cell>
          <cell r="C882">
            <v>0</v>
          </cell>
        </row>
        <row r="883">
          <cell r="A883">
            <v>0</v>
          </cell>
          <cell r="B883">
            <v>0</v>
          </cell>
          <cell r="C883">
            <v>0</v>
          </cell>
        </row>
        <row r="884">
          <cell r="A884">
            <v>0</v>
          </cell>
          <cell r="B884">
            <v>0</v>
          </cell>
          <cell r="C884">
            <v>0</v>
          </cell>
        </row>
        <row r="885">
          <cell r="A885">
            <v>0</v>
          </cell>
          <cell r="B885">
            <v>0</v>
          </cell>
          <cell r="C885">
            <v>0</v>
          </cell>
        </row>
        <row r="886">
          <cell r="A886">
            <v>0</v>
          </cell>
          <cell r="B886">
            <v>0</v>
          </cell>
          <cell r="C886">
            <v>0</v>
          </cell>
        </row>
        <row r="887">
          <cell r="A887">
            <v>0</v>
          </cell>
          <cell r="B887">
            <v>0</v>
          </cell>
          <cell r="C887">
            <v>0</v>
          </cell>
        </row>
        <row r="888">
          <cell r="A888">
            <v>0</v>
          </cell>
          <cell r="B888">
            <v>0</v>
          </cell>
          <cell r="C888">
            <v>0</v>
          </cell>
        </row>
        <row r="889">
          <cell r="A889">
            <v>0</v>
          </cell>
          <cell r="B889">
            <v>0</v>
          </cell>
          <cell r="C889">
            <v>0</v>
          </cell>
        </row>
        <row r="890">
          <cell r="A890">
            <v>0</v>
          </cell>
          <cell r="B890">
            <v>0</v>
          </cell>
          <cell r="C890">
            <v>0</v>
          </cell>
        </row>
        <row r="891">
          <cell r="A891">
            <v>0</v>
          </cell>
          <cell r="B891">
            <v>0</v>
          </cell>
          <cell r="C891">
            <v>0</v>
          </cell>
        </row>
        <row r="892">
          <cell r="A892">
            <v>0</v>
          </cell>
          <cell r="B892">
            <v>0</v>
          </cell>
          <cell r="C892">
            <v>0</v>
          </cell>
        </row>
        <row r="893">
          <cell r="A893">
            <v>0</v>
          </cell>
          <cell r="B893">
            <v>0</v>
          </cell>
          <cell r="C893">
            <v>0</v>
          </cell>
        </row>
        <row r="894">
          <cell r="A894">
            <v>0</v>
          </cell>
          <cell r="B894">
            <v>0</v>
          </cell>
          <cell r="C894">
            <v>0</v>
          </cell>
        </row>
        <row r="895">
          <cell r="A895">
            <v>0</v>
          </cell>
          <cell r="B895">
            <v>0</v>
          </cell>
          <cell r="C895">
            <v>0</v>
          </cell>
        </row>
        <row r="896">
          <cell r="A896">
            <v>0</v>
          </cell>
          <cell r="B896">
            <v>0</v>
          </cell>
          <cell r="C896">
            <v>0</v>
          </cell>
        </row>
        <row r="897">
          <cell r="A897">
            <v>0</v>
          </cell>
          <cell r="B897">
            <v>0</v>
          </cell>
          <cell r="C897">
            <v>0</v>
          </cell>
        </row>
        <row r="898">
          <cell r="A898">
            <v>0</v>
          </cell>
          <cell r="B898">
            <v>0</v>
          </cell>
          <cell r="C898">
            <v>0</v>
          </cell>
        </row>
        <row r="899">
          <cell r="A899">
            <v>0</v>
          </cell>
          <cell r="B899">
            <v>0</v>
          </cell>
          <cell r="C899">
            <v>0</v>
          </cell>
        </row>
        <row r="900">
          <cell r="A900">
            <v>0</v>
          </cell>
          <cell r="B900">
            <v>0</v>
          </cell>
          <cell r="C900">
            <v>0</v>
          </cell>
        </row>
        <row r="901">
          <cell r="A901">
            <v>0</v>
          </cell>
          <cell r="B901">
            <v>0</v>
          </cell>
          <cell r="C901">
            <v>0</v>
          </cell>
        </row>
        <row r="902">
          <cell r="A902">
            <v>0</v>
          </cell>
          <cell r="B902">
            <v>0</v>
          </cell>
          <cell r="C902">
            <v>0</v>
          </cell>
        </row>
        <row r="903">
          <cell r="A903">
            <v>0</v>
          </cell>
          <cell r="B903">
            <v>0</v>
          </cell>
          <cell r="C903">
            <v>0</v>
          </cell>
        </row>
        <row r="904">
          <cell r="A904">
            <v>0</v>
          </cell>
          <cell r="B904">
            <v>0</v>
          </cell>
          <cell r="C904">
            <v>0</v>
          </cell>
        </row>
        <row r="905">
          <cell r="A905">
            <v>0</v>
          </cell>
          <cell r="B905">
            <v>0</v>
          </cell>
          <cell r="C905">
            <v>0</v>
          </cell>
        </row>
        <row r="906">
          <cell r="A906">
            <v>0</v>
          </cell>
          <cell r="B906">
            <v>0</v>
          </cell>
          <cell r="C906">
            <v>0</v>
          </cell>
        </row>
        <row r="907">
          <cell r="A907">
            <v>0</v>
          </cell>
          <cell r="B907">
            <v>0</v>
          </cell>
          <cell r="C907">
            <v>0</v>
          </cell>
        </row>
        <row r="908">
          <cell r="A908">
            <v>0</v>
          </cell>
          <cell r="B908">
            <v>0</v>
          </cell>
          <cell r="C908">
            <v>0</v>
          </cell>
        </row>
        <row r="909">
          <cell r="A909">
            <v>0</v>
          </cell>
          <cell r="B909">
            <v>0</v>
          </cell>
          <cell r="C909">
            <v>0</v>
          </cell>
        </row>
        <row r="910">
          <cell r="A910">
            <v>0</v>
          </cell>
          <cell r="B910">
            <v>0</v>
          </cell>
          <cell r="C910">
            <v>0</v>
          </cell>
        </row>
        <row r="911">
          <cell r="A911">
            <v>0</v>
          </cell>
          <cell r="B911">
            <v>0</v>
          </cell>
          <cell r="C911">
            <v>0</v>
          </cell>
        </row>
        <row r="912">
          <cell r="A912">
            <v>0</v>
          </cell>
          <cell r="B912">
            <v>0</v>
          </cell>
          <cell r="C912">
            <v>0</v>
          </cell>
        </row>
        <row r="913">
          <cell r="A913">
            <v>0</v>
          </cell>
          <cell r="B913">
            <v>0</v>
          </cell>
          <cell r="C913">
            <v>0</v>
          </cell>
        </row>
        <row r="914">
          <cell r="A914">
            <v>0</v>
          </cell>
          <cell r="B914">
            <v>0</v>
          </cell>
          <cell r="C914">
            <v>0</v>
          </cell>
        </row>
        <row r="915">
          <cell r="A915">
            <v>0</v>
          </cell>
          <cell r="B915">
            <v>0</v>
          </cell>
          <cell r="C915">
            <v>0</v>
          </cell>
        </row>
        <row r="916">
          <cell r="A916">
            <v>0</v>
          </cell>
          <cell r="B916">
            <v>0</v>
          </cell>
          <cell r="C916">
            <v>0</v>
          </cell>
        </row>
        <row r="917">
          <cell r="A917">
            <v>0</v>
          </cell>
          <cell r="B917">
            <v>0</v>
          </cell>
          <cell r="C917">
            <v>0</v>
          </cell>
        </row>
        <row r="918">
          <cell r="A918">
            <v>0</v>
          </cell>
          <cell r="B918">
            <v>0</v>
          </cell>
          <cell r="C918">
            <v>0</v>
          </cell>
        </row>
        <row r="919">
          <cell r="A919">
            <v>0</v>
          </cell>
          <cell r="B919">
            <v>0</v>
          </cell>
          <cell r="C919">
            <v>0</v>
          </cell>
        </row>
        <row r="920">
          <cell r="A920">
            <v>0</v>
          </cell>
          <cell r="B920">
            <v>0</v>
          </cell>
          <cell r="C920">
            <v>0</v>
          </cell>
        </row>
        <row r="921">
          <cell r="A921">
            <v>0</v>
          </cell>
          <cell r="B921">
            <v>0</v>
          </cell>
          <cell r="C921">
            <v>0</v>
          </cell>
        </row>
        <row r="922">
          <cell r="A922">
            <v>0</v>
          </cell>
          <cell r="B922">
            <v>0</v>
          </cell>
          <cell r="C922">
            <v>0</v>
          </cell>
        </row>
        <row r="923">
          <cell r="A923">
            <v>0</v>
          </cell>
          <cell r="B923">
            <v>0</v>
          </cell>
          <cell r="C923">
            <v>0</v>
          </cell>
        </row>
        <row r="924">
          <cell r="A924">
            <v>0</v>
          </cell>
          <cell r="B924">
            <v>0</v>
          </cell>
          <cell r="C924">
            <v>0</v>
          </cell>
        </row>
        <row r="925">
          <cell r="A925">
            <v>0</v>
          </cell>
          <cell r="B925">
            <v>0</v>
          </cell>
          <cell r="C925">
            <v>0</v>
          </cell>
        </row>
        <row r="926">
          <cell r="A926">
            <v>0</v>
          </cell>
          <cell r="B926">
            <v>0</v>
          </cell>
          <cell r="C926">
            <v>0</v>
          </cell>
        </row>
        <row r="927">
          <cell r="A927">
            <v>0</v>
          </cell>
          <cell r="B927">
            <v>0</v>
          </cell>
          <cell r="C927">
            <v>0</v>
          </cell>
        </row>
        <row r="928">
          <cell r="A928">
            <v>0</v>
          </cell>
          <cell r="B928">
            <v>0</v>
          </cell>
          <cell r="C928">
            <v>0</v>
          </cell>
        </row>
        <row r="929">
          <cell r="A929">
            <v>0</v>
          </cell>
          <cell r="B929">
            <v>0</v>
          </cell>
          <cell r="C929">
            <v>0</v>
          </cell>
        </row>
        <row r="930">
          <cell r="A930">
            <v>0</v>
          </cell>
          <cell r="B930">
            <v>0</v>
          </cell>
          <cell r="C930">
            <v>0</v>
          </cell>
        </row>
        <row r="931">
          <cell r="A931">
            <v>0</v>
          </cell>
          <cell r="B931">
            <v>0</v>
          </cell>
          <cell r="C931">
            <v>0</v>
          </cell>
        </row>
        <row r="932">
          <cell r="A932">
            <v>0</v>
          </cell>
          <cell r="B932">
            <v>0</v>
          </cell>
          <cell r="C932">
            <v>0</v>
          </cell>
        </row>
        <row r="933">
          <cell r="A933">
            <v>0</v>
          </cell>
          <cell r="B933">
            <v>0</v>
          </cell>
          <cell r="C933">
            <v>0</v>
          </cell>
        </row>
        <row r="934">
          <cell r="A934">
            <v>0</v>
          </cell>
          <cell r="B934">
            <v>0</v>
          </cell>
          <cell r="C934">
            <v>0</v>
          </cell>
        </row>
        <row r="935">
          <cell r="A935">
            <v>0</v>
          </cell>
          <cell r="B935">
            <v>0</v>
          </cell>
          <cell r="C935">
            <v>0</v>
          </cell>
        </row>
        <row r="936">
          <cell r="A936">
            <v>0</v>
          </cell>
          <cell r="B936">
            <v>0</v>
          </cell>
          <cell r="C936">
            <v>0</v>
          </cell>
        </row>
        <row r="937">
          <cell r="A937">
            <v>0</v>
          </cell>
          <cell r="B937">
            <v>0</v>
          </cell>
          <cell r="C937">
            <v>0</v>
          </cell>
        </row>
        <row r="938">
          <cell r="A938">
            <v>0</v>
          </cell>
          <cell r="B938">
            <v>0</v>
          </cell>
          <cell r="C938">
            <v>0</v>
          </cell>
        </row>
        <row r="939">
          <cell r="A939">
            <v>0</v>
          </cell>
          <cell r="B939">
            <v>0</v>
          </cell>
          <cell r="C939">
            <v>0</v>
          </cell>
        </row>
        <row r="940">
          <cell r="A940">
            <v>0</v>
          </cell>
          <cell r="B940">
            <v>0</v>
          </cell>
          <cell r="C940">
            <v>0</v>
          </cell>
        </row>
        <row r="941">
          <cell r="A941">
            <v>0</v>
          </cell>
          <cell r="B941">
            <v>0</v>
          </cell>
          <cell r="C941">
            <v>0</v>
          </cell>
        </row>
        <row r="942">
          <cell r="A942">
            <v>0</v>
          </cell>
          <cell r="B942">
            <v>0</v>
          </cell>
          <cell r="C942">
            <v>0</v>
          </cell>
        </row>
        <row r="943">
          <cell r="A943">
            <v>0</v>
          </cell>
          <cell r="B943">
            <v>0</v>
          </cell>
          <cell r="C943">
            <v>0</v>
          </cell>
        </row>
        <row r="944">
          <cell r="A944">
            <v>0</v>
          </cell>
          <cell r="B944">
            <v>0</v>
          </cell>
          <cell r="C944">
            <v>0</v>
          </cell>
        </row>
        <row r="945">
          <cell r="A945">
            <v>0</v>
          </cell>
          <cell r="B945">
            <v>0</v>
          </cell>
          <cell r="C945">
            <v>0</v>
          </cell>
        </row>
        <row r="946">
          <cell r="A946">
            <v>0</v>
          </cell>
          <cell r="B946">
            <v>0</v>
          </cell>
          <cell r="C946">
            <v>0</v>
          </cell>
        </row>
        <row r="947">
          <cell r="A947">
            <v>0</v>
          </cell>
          <cell r="B947">
            <v>0</v>
          </cell>
          <cell r="C947">
            <v>0</v>
          </cell>
        </row>
        <row r="948">
          <cell r="A948">
            <v>0</v>
          </cell>
          <cell r="B948">
            <v>0</v>
          </cell>
          <cell r="C948">
            <v>0</v>
          </cell>
        </row>
        <row r="949">
          <cell r="A949">
            <v>0</v>
          </cell>
          <cell r="B949">
            <v>0</v>
          </cell>
          <cell r="C949">
            <v>0</v>
          </cell>
        </row>
        <row r="950">
          <cell r="A950">
            <v>0</v>
          </cell>
          <cell r="B950">
            <v>0</v>
          </cell>
          <cell r="C950">
            <v>0</v>
          </cell>
        </row>
        <row r="951">
          <cell r="A951">
            <v>0</v>
          </cell>
          <cell r="B951">
            <v>0</v>
          </cell>
          <cell r="C951">
            <v>0</v>
          </cell>
        </row>
        <row r="952">
          <cell r="A952">
            <v>0</v>
          </cell>
          <cell r="B952">
            <v>0</v>
          </cell>
          <cell r="C952">
            <v>0</v>
          </cell>
        </row>
        <row r="953">
          <cell r="A953">
            <v>0</v>
          </cell>
          <cell r="B953">
            <v>0</v>
          </cell>
          <cell r="C953">
            <v>0</v>
          </cell>
        </row>
        <row r="954">
          <cell r="A954">
            <v>0</v>
          </cell>
          <cell r="B954">
            <v>0</v>
          </cell>
          <cell r="C954">
            <v>0</v>
          </cell>
        </row>
        <row r="955">
          <cell r="A955">
            <v>0</v>
          </cell>
          <cell r="B955">
            <v>0</v>
          </cell>
          <cell r="C955">
            <v>0</v>
          </cell>
        </row>
        <row r="956">
          <cell r="A956">
            <v>0</v>
          </cell>
          <cell r="B956">
            <v>0</v>
          </cell>
          <cell r="C956">
            <v>0</v>
          </cell>
        </row>
        <row r="957">
          <cell r="A957">
            <v>0</v>
          </cell>
          <cell r="B957">
            <v>0</v>
          </cell>
          <cell r="C957">
            <v>0</v>
          </cell>
        </row>
        <row r="958">
          <cell r="A958">
            <v>0</v>
          </cell>
          <cell r="B958">
            <v>0</v>
          </cell>
          <cell r="C958">
            <v>0</v>
          </cell>
        </row>
        <row r="959">
          <cell r="A959">
            <v>0</v>
          </cell>
          <cell r="B959">
            <v>0</v>
          </cell>
          <cell r="C959">
            <v>0</v>
          </cell>
        </row>
        <row r="960">
          <cell r="A960">
            <v>0</v>
          </cell>
          <cell r="B960">
            <v>0</v>
          </cell>
          <cell r="C960">
            <v>0</v>
          </cell>
        </row>
        <row r="961">
          <cell r="A961">
            <v>0</v>
          </cell>
          <cell r="B961">
            <v>0</v>
          </cell>
          <cell r="C961">
            <v>0</v>
          </cell>
        </row>
        <row r="962">
          <cell r="A962">
            <v>0</v>
          </cell>
          <cell r="B962">
            <v>0</v>
          </cell>
          <cell r="C962">
            <v>0</v>
          </cell>
        </row>
        <row r="963">
          <cell r="A963">
            <v>0</v>
          </cell>
          <cell r="B963">
            <v>0</v>
          </cell>
          <cell r="C963">
            <v>0</v>
          </cell>
        </row>
        <row r="964">
          <cell r="A964">
            <v>0</v>
          </cell>
          <cell r="B964">
            <v>0</v>
          </cell>
          <cell r="C964">
            <v>0</v>
          </cell>
        </row>
        <row r="965">
          <cell r="A965">
            <v>0</v>
          </cell>
          <cell r="B965">
            <v>0</v>
          </cell>
          <cell r="C965">
            <v>0</v>
          </cell>
        </row>
        <row r="966">
          <cell r="A966">
            <v>0</v>
          </cell>
          <cell r="B966">
            <v>0</v>
          </cell>
          <cell r="C966">
            <v>0</v>
          </cell>
        </row>
        <row r="967">
          <cell r="A967">
            <v>0</v>
          </cell>
          <cell r="B967">
            <v>0</v>
          </cell>
          <cell r="C967">
            <v>0</v>
          </cell>
        </row>
        <row r="968">
          <cell r="A968">
            <v>0</v>
          </cell>
          <cell r="B968">
            <v>0</v>
          </cell>
          <cell r="C968">
            <v>0</v>
          </cell>
        </row>
        <row r="969">
          <cell r="A969">
            <v>0</v>
          </cell>
          <cell r="B969">
            <v>0</v>
          </cell>
          <cell r="C969">
            <v>0</v>
          </cell>
        </row>
        <row r="970">
          <cell r="A970">
            <v>0</v>
          </cell>
          <cell r="B970">
            <v>0</v>
          </cell>
          <cell r="C970">
            <v>0</v>
          </cell>
        </row>
        <row r="971">
          <cell r="A971">
            <v>0</v>
          </cell>
          <cell r="B971">
            <v>0</v>
          </cell>
          <cell r="C971">
            <v>0</v>
          </cell>
        </row>
        <row r="972">
          <cell r="A972">
            <v>0</v>
          </cell>
          <cell r="B972">
            <v>0</v>
          </cell>
          <cell r="C972">
            <v>0</v>
          </cell>
        </row>
        <row r="973">
          <cell r="A973">
            <v>0</v>
          </cell>
          <cell r="B973">
            <v>0</v>
          </cell>
          <cell r="C973">
            <v>0</v>
          </cell>
        </row>
        <row r="974">
          <cell r="A974">
            <v>0</v>
          </cell>
          <cell r="B974">
            <v>0</v>
          </cell>
          <cell r="C974">
            <v>0</v>
          </cell>
        </row>
        <row r="975">
          <cell r="A975">
            <v>0</v>
          </cell>
          <cell r="B975">
            <v>0</v>
          </cell>
          <cell r="C975">
            <v>0</v>
          </cell>
        </row>
        <row r="976">
          <cell r="A976">
            <v>0</v>
          </cell>
          <cell r="B976">
            <v>0</v>
          </cell>
          <cell r="C976">
            <v>0</v>
          </cell>
        </row>
        <row r="977">
          <cell r="A977">
            <v>0</v>
          </cell>
          <cell r="B977">
            <v>0</v>
          </cell>
          <cell r="C977">
            <v>0</v>
          </cell>
        </row>
        <row r="978">
          <cell r="A978">
            <v>0</v>
          </cell>
          <cell r="B978">
            <v>0</v>
          </cell>
          <cell r="C978">
            <v>0</v>
          </cell>
        </row>
        <row r="979">
          <cell r="A979">
            <v>0</v>
          </cell>
          <cell r="B979">
            <v>0</v>
          </cell>
          <cell r="C979">
            <v>0</v>
          </cell>
        </row>
        <row r="980">
          <cell r="A980">
            <v>0</v>
          </cell>
          <cell r="B980">
            <v>0</v>
          </cell>
          <cell r="C980">
            <v>0</v>
          </cell>
        </row>
        <row r="981">
          <cell r="A981">
            <v>0</v>
          </cell>
          <cell r="B981">
            <v>0</v>
          </cell>
          <cell r="C981">
            <v>0</v>
          </cell>
        </row>
        <row r="982">
          <cell r="A982">
            <v>0</v>
          </cell>
          <cell r="B982">
            <v>0</v>
          </cell>
          <cell r="C982">
            <v>0</v>
          </cell>
        </row>
        <row r="983">
          <cell r="A983">
            <v>0</v>
          </cell>
          <cell r="B983">
            <v>0</v>
          </cell>
          <cell r="C983">
            <v>0</v>
          </cell>
        </row>
        <row r="984">
          <cell r="A984">
            <v>0</v>
          </cell>
          <cell r="B984">
            <v>0</v>
          </cell>
          <cell r="C984">
            <v>0</v>
          </cell>
        </row>
        <row r="985">
          <cell r="A985">
            <v>0</v>
          </cell>
          <cell r="B985">
            <v>0</v>
          </cell>
          <cell r="C985">
            <v>0</v>
          </cell>
        </row>
        <row r="986">
          <cell r="A986">
            <v>0</v>
          </cell>
          <cell r="B986">
            <v>0</v>
          </cell>
          <cell r="C986">
            <v>0</v>
          </cell>
        </row>
        <row r="987">
          <cell r="A987">
            <v>0</v>
          </cell>
          <cell r="B987">
            <v>0</v>
          </cell>
          <cell r="C987">
            <v>0</v>
          </cell>
        </row>
        <row r="988">
          <cell r="A988">
            <v>0</v>
          </cell>
          <cell r="B988">
            <v>0</v>
          </cell>
          <cell r="C988">
            <v>0</v>
          </cell>
        </row>
        <row r="989">
          <cell r="A989">
            <v>0</v>
          </cell>
          <cell r="B989">
            <v>0</v>
          </cell>
          <cell r="C989">
            <v>0</v>
          </cell>
        </row>
        <row r="990">
          <cell r="A990">
            <v>0</v>
          </cell>
          <cell r="B990">
            <v>0</v>
          </cell>
          <cell r="C990">
            <v>0</v>
          </cell>
        </row>
        <row r="991">
          <cell r="A991">
            <v>0</v>
          </cell>
          <cell r="B991">
            <v>0</v>
          </cell>
          <cell r="C991">
            <v>0</v>
          </cell>
        </row>
        <row r="992">
          <cell r="A992">
            <v>0</v>
          </cell>
          <cell r="B992">
            <v>0</v>
          </cell>
          <cell r="C992">
            <v>0</v>
          </cell>
        </row>
        <row r="993">
          <cell r="A993">
            <v>0</v>
          </cell>
          <cell r="B993">
            <v>0</v>
          </cell>
          <cell r="C993">
            <v>0</v>
          </cell>
        </row>
        <row r="994">
          <cell r="A994">
            <v>0</v>
          </cell>
          <cell r="B994">
            <v>0</v>
          </cell>
          <cell r="C994">
            <v>0</v>
          </cell>
        </row>
        <row r="995">
          <cell r="A995">
            <v>0</v>
          </cell>
          <cell r="B995">
            <v>0</v>
          </cell>
          <cell r="C995">
            <v>0</v>
          </cell>
        </row>
        <row r="996">
          <cell r="A996">
            <v>0</v>
          </cell>
          <cell r="B996">
            <v>0</v>
          </cell>
          <cell r="C996">
            <v>0</v>
          </cell>
        </row>
        <row r="997">
          <cell r="A997">
            <v>0</v>
          </cell>
          <cell r="B997">
            <v>0</v>
          </cell>
          <cell r="C997">
            <v>0</v>
          </cell>
        </row>
        <row r="998">
          <cell r="A998">
            <v>0</v>
          </cell>
          <cell r="B998">
            <v>0</v>
          </cell>
          <cell r="C998">
            <v>0</v>
          </cell>
        </row>
        <row r="999">
          <cell r="A999">
            <v>0</v>
          </cell>
          <cell r="B999">
            <v>0</v>
          </cell>
          <cell r="C999">
            <v>0</v>
          </cell>
        </row>
        <row r="1000">
          <cell r="A1000">
            <v>0</v>
          </cell>
          <cell r="B1000">
            <v>0</v>
          </cell>
          <cell r="C1000">
            <v>0</v>
          </cell>
        </row>
        <row r="1001">
          <cell r="A1001">
            <v>0</v>
          </cell>
          <cell r="B1001">
            <v>0</v>
          </cell>
          <cell r="C1001">
            <v>0</v>
          </cell>
        </row>
        <row r="1002">
          <cell r="A1002">
            <v>0</v>
          </cell>
          <cell r="B1002">
            <v>0</v>
          </cell>
          <cell r="C1002">
            <v>0</v>
          </cell>
        </row>
        <row r="1003">
          <cell r="A1003">
            <v>0</v>
          </cell>
          <cell r="B1003">
            <v>0</v>
          </cell>
          <cell r="C1003">
            <v>0</v>
          </cell>
        </row>
        <row r="1004">
          <cell r="A1004">
            <v>0</v>
          </cell>
          <cell r="B1004">
            <v>0</v>
          </cell>
          <cell r="C1004">
            <v>0</v>
          </cell>
        </row>
        <row r="1005">
          <cell r="A1005">
            <v>0</v>
          </cell>
          <cell r="B1005">
            <v>0</v>
          </cell>
          <cell r="C1005">
            <v>0</v>
          </cell>
        </row>
        <row r="1006">
          <cell r="A1006">
            <v>0</v>
          </cell>
          <cell r="B1006">
            <v>0</v>
          </cell>
          <cell r="C1006">
            <v>0</v>
          </cell>
        </row>
        <row r="1007">
          <cell r="A1007">
            <v>0</v>
          </cell>
          <cell r="B1007">
            <v>0</v>
          </cell>
          <cell r="C1007">
            <v>0</v>
          </cell>
        </row>
        <row r="1008">
          <cell r="A1008">
            <v>0</v>
          </cell>
          <cell r="B1008">
            <v>0</v>
          </cell>
          <cell r="C1008">
            <v>0</v>
          </cell>
        </row>
        <row r="1009">
          <cell r="A1009">
            <v>0</v>
          </cell>
          <cell r="B1009">
            <v>0</v>
          </cell>
          <cell r="C1009">
            <v>0</v>
          </cell>
        </row>
        <row r="1010">
          <cell r="A1010">
            <v>0</v>
          </cell>
          <cell r="B1010">
            <v>0</v>
          </cell>
          <cell r="C1010">
            <v>0</v>
          </cell>
        </row>
        <row r="1011">
          <cell r="A1011">
            <v>0</v>
          </cell>
          <cell r="B1011">
            <v>0</v>
          </cell>
          <cell r="C1011">
            <v>0</v>
          </cell>
        </row>
        <row r="1012">
          <cell r="A1012">
            <v>0</v>
          </cell>
          <cell r="B1012">
            <v>0</v>
          </cell>
          <cell r="C1012">
            <v>0</v>
          </cell>
        </row>
        <row r="1013">
          <cell r="A1013">
            <v>0</v>
          </cell>
          <cell r="B1013">
            <v>0</v>
          </cell>
          <cell r="C1013">
            <v>0</v>
          </cell>
        </row>
        <row r="1014">
          <cell r="A1014">
            <v>0</v>
          </cell>
          <cell r="B1014">
            <v>0</v>
          </cell>
          <cell r="C1014">
            <v>0</v>
          </cell>
        </row>
        <row r="1015">
          <cell r="A1015">
            <v>0</v>
          </cell>
          <cell r="B1015">
            <v>0</v>
          </cell>
          <cell r="C1015">
            <v>0</v>
          </cell>
        </row>
        <row r="1016">
          <cell r="A1016">
            <v>0</v>
          </cell>
          <cell r="B1016">
            <v>0</v>
          </cell>
          <cell r="C1016">
            <v>0</v>
          </cell>
        </row>
        <row r="1017">
          <cell r="A1017">
            <v>0</v>
          </cell>
          <cell r="B1017">
            <v>0</v>
          </cell>
          <cell r="C1017">
            <v>0</v>
          </cell>
        </row>
        <row r="1018">
          <cell r="A1018">
            <v>0</v>
          </cell>
          <cell r="B1018">
            <v>0</v>
          </cell>
          <cell r="C1018">
            <v>0</v>
          </cell>
        </row>
        <row r="1019">
          <cell r="A1019">
            <v>0</v>
          </cell>
          <cell r="B1019">
            <v>0</v>
          </cell>
          <cell r="C1019">
            <v>0</v>
          </cell>
        </row>
        <row r="1020">
          <cell r="A1020">
            <v>0</v>
          </cell>
          <cell r="B1020">
            <v>0</v>
          </cell>
          <cell r="C1020">
            <v>0</v>
          </cell>
        </row>
        <row r="1021">
          <cell r="A1021">
            <v>0</v>
          </cell>
          <cell r="B1021">
            <v>0</v>
          </cell>
          <cell r="C1021">
            <v>0</v>
          </cell>
        </row>
        <row r="1022">
          <cell r="A1022">
            <v>0</v>
          </cell>
          <cell r="B1022">
            <v>0</v>
          </cell>
          <cell r="C1022">
            <v>0</v>
          </cell>
        </row>
        <row r="1023">
          <cell r="A1023">
            <v>0</v>
          </cell>
          <cell r="B1023">
            <v>0</v>
          </cell>
          <cell r="C1023">
            <v>0</v>
          </cell>
        </row>
        <row r="1024">
          <cell r="A1024">
            <v>0</v>
          </cell>
          <cell r="B1024">
            <v>0</v>
          </cell>
          <cell r="C1024">
            <v>0</v>
          </cell>
        </row>
        <row r="1025">
          <cell r="A1025">
            <v>0</v>
          </cell>
          <cell r="B1025">
            <v>0</v>
          </cell>
          <cell r="C1025">
            <v>0</v>
          </cell>
        </row>
        <row r="1026">
          <cell r="A1026">
            <v>0</v>
          </cell>
          <cell r="B1026">
            <v>0</v>
          </cell>
          <cell r="C1026">
            <v>0</v>
          </cell>
        </row>
        <row r="1027">
          <cell r="A1027">
            <v>0</v>
          </cell>
          <cell r="B1027">
            <v>0</v>
          </cell>
          <cell r="C1027">
            <v>0</v>
          </cell>
        </row>
        <row r="1028">
          <cell r="A1028">
            <v>0</v>
          </cell>
          <cell r="B1028">
            <v>0</v>
          </cell>
          <cell r="C1028">
            <v>0</v>
          </cell>
        </row>
        <row r="1029">
          <cell r="A1029">
            <v>0</v>
          </cell>
          <cell r="B1029">
            <v>0</v>
          </cell>
          <cell r="C1029">
            <v>0</v>
          </cell>
        </row>
        <row r="1030">
          <cell r="A1030">
            <v>0</v>
          </cell>
          <cell r="B1030">
            <v>0</v>
          </cell>
          <cell r="C1030">
            <v>0</v>
          </cell>
        </row>
        <row r="1031">
          <cell r="A1031">
            <v>0</v>
          </cell>
          <cell r="B1031">
            <v>0</v>
          </cell>
          <cell r="C1031">
            <v>0</v>
          </cell>
        </row>
        <row r="1032">
          <cell r="A1032">
            <v>0</v>
          </cell>
          <cell r="B1032">
            <v>0</v>
          </cell>
          <cell r="C1032">
            <v>0</v>
          </cell>
        </row>
        <row r="1033">
          <cell r="A1033">
            <v>0</v>
          </cell>
          <cell r="B1033">
            <v>0</v>
          </cell>
          <cell r="C1033">
            <v>0</v>
          </cell>
        </row>
        <row r="1034">
          <cell r="A1034">
            <v>0</v>
          </cell>
          <cell r="B1034">
            <v>0</v>
          </cell>
          <cell r="C1034">
            <v>0</v>
          </cell>
        </row>
        <row r="1035">
          <cell r="A1035">
            <v>0</v>
          </cell>
          <cell r="B1035">
            <v>0</v>
          </cell>
          <cell r="C1035">
            <v>0</v>
          </cell>
        </row>
        <row r="1036">
          <cell r="A1036">
            <v>0</v>
          </cell>
          <cell r="B1036">
            <v>0</v>
          </cell>
          <cell r="C1036">
            <v>0</v>
          </cell>
        </row>
      </sheetData>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able "/>
      <sheetName val="SchTble- high needs &amp; AP setti "/>
      <sheetName val="Early Years Proforma"/>
      <sheetName val="Base 14-15"/>
      <sheetName val="DSG 14-15"/>
      <sheetName val="SSC, HIU, HIU, SLU"/>
      <sheetName val="13-14 - subjectives"/>
      <sheetName val="13-14 PP Detail"/>
      <sheetName val="13-14 DSG"/>
      <sheetName val="Base Budget Workings 14-15"/>
      <sheetName val="Base Budget 14-15 Pivot"/>
      <sheetName val="HNB"/>
    </sheetNames>
    <sheetDataSet>
      <sheetData sheetId="0"/>
      <sheetData sheetId="1"/>
      <sheetData sheetId="2"/>
      <sheetData sheetId="3"/>
      <sheetData sheetId="4"/>
      <sheetData sheetId="5"/>
      <sheetData sheetId="6">
        <row r="1">
          <cell r="A1" t="str">
            <v>Activity</v>
          </cell>
          <cell r="B1" t="str">
            <v>(Multiple Items)</v>
          </cell>
        </row>
        <row r="3">
          <cell r="A3" t="str">
            <v>Sum of FY Budget</v>
          </cell>
          <cell r="B3">
            <v>0</v>
          </cell>
          <cell r="C3">
            <v>0</v>
          </cell>
          <cell r="D3">
            <v>0</v>
          </cell>
        </row>
        <row r="4">
          <cell r="A4" t="str">
            <v>CC&amp;DESC</v>
          </cell>
          <cell r="B4" t="str">
            <v>Subjective description2</v>
          </cell>
          <cell r="C4" t="str">
            <v>Total</v>
          </cell>
          <cell r="D4" t="str">
            <v>s.251</v>
          </cell>
        </row>
        <row r="5">
          <cell r="A5" t="str">
            <v>CA751 - Central:Fostering</v>
          </cell>
          <cell r="B5" t="str">
            <v>Pay &amp; Expenditure</v>
          </cell>
          <cell r="C5">
            <v>301768</v>
          </cell>
          <cell r="D5" t="str">
            <v>3.1.2</v>
          </cell>
        </row>
        <row r="6">
          <cell r="A6" t="str">
            <v>CA752 - Fee Paid Carer Scheme</v>
          </cell>
          <cell r="B6" t="str">
            <v>Pay &amp; Expenditure</v>
          </cell>
          <cell r="C6">
            <v>1037860</v>
          </cell>
          <cell r="D6" t="str">
            <v>3.1.2</v>
          </cell>
        </row>
        <row r="7">
          <cell r="A7" t="str">
            <v>CA753 - Fostering Panel</v>
          </cell>
          <cell r="B7" t="str">
            <v>Pay &amp; Expenditure</v>
          </cell>
          <cell r="C7">
            <v>9140</v>
          </cell>
          <cell r="D7" t="str">
            <v>3.1.2</v>
          </cell>
        </row>
        <row r="8">
          <cell r="A8" t="str">
            <v>CA754 - Suffolk Foster Care Association</v>
          </cell>
          <cell r="B8" t="str">
            <v>Pay &amp; Expenditure</v>
          </cell>
          <cell r="C8">
            <v>5510</v>
          </cell>
          <cell r="D8" t="str">
            <v>3.1.2</v>
          </cell>
        </row>
        <row r="9">
          <cell r="A9" t="str">
            <v>CA759 - Bury Fostering &amp; Link - Staff</v>
          </cell>
          <cell r="B9" t="str">
            <v>Pay &amp; Expenditure</v>
          </cell>
          <cell r="C9">
            <v>309498</v>
          </cell>
          <cell r="D9" t="str">
            <v>3.1.2</v>
          </cell>
        </row>
        <row r="10">
          <cell r="A10" t="str">
            <v>CA760 - Saxmundham Fostering Team</v>
          </cell>
          <cell r="B10" t="str">
            <v>Pay &amp; Expenditure</v>
          </cell>
          <cell r="C10">
            <v>369339</v>
          </cell>
          <cell r="D10" t="str">
            <v>3.1.2</v>
          </cell>
        </row>
        <row r="11">
          <cell r="A11" t="str">
            <v>CA761 - Ipswich Fostering &amp; Link - Staff</v>
          </cell>
          <cell r="B11" t="str">
            <v>Pay &amp; Expenditure</v>
          </cell>
          <cell r="C11">
            <v>183062</v>
          </cell>
          <cell r="D11" t="str">
            <v>3.1.2</v>
          </cell>
        </row>
        <row r="12">
          <cell r="A12" t="str">
            <v>CA762 - Fos Recruitment &amp; Assessment - Staff</v>
          </cell>
          <cell r="B12" t="str">
            <v>Pay &amp; Expenditure</v>
          </cell>
          <cell r="C12">
            <v>267790</v>
          </cell>
          <cell r="D12" t="str">
            <v>3.1.2</v>
          </cell>
        </row>
        <row r="13">
          <cell r="A13" t="str">
            <v>CA763 - Bury Foster &amp; Link - Purchasing</v>
          </cell>
          <cell r="B13" t="str">
            <v>Pay &amp; Expenditure</v>
          </cell>
          <cell r="C13">
            <v>22120</v>
          </cell>
          <cell r="D13" t="str">
            <v>3.1.2</v>
          </cell>
        </row>
        <row r="14">
          <cell r="A14" t="str">
            <v>CA764 - Saxmundham Fostering</v>
          </cell>
          <cell r="B14" t="str">
            <v>Pay &amp; Expenditure</v>
          </cell>
          <cell r="C14">
            <v>23150</v>
          </cell>
          <cell r="D14" t="str">
            <v>3.1.2</v>
          </cell>
        </row>
        <row r="15">
          <cell r="A15" t="str">
            <v>CA765 - Ipswich Foster &amp; Link - Purchasing</v>
          </cell>
          <cell r="B15" t="str">
            <v>Pay &amp; Expenditure</v>
          </cell>
          <cell r="C15">
            <v>23150</v>
          </cell>
          <cell r="D15" t="str">
            <v>3.1.2</v>
          </cell>
        </row>
        <row r="16">
          <cell r="A16" t="str">
            <v>CA766 - Fos Recruitment &amp; Assessment - Purchasing</v>
          </cell>
          <cell r="B16" t="str">
            <v>Pay &amp; Expenditure</v>
          </cell>
          <cell r="C16">
            <v>47380</v>
          </cell>
          <cell r="D16" t="str">
            <v>3.1.2</v>
          </cell>
        </row>
        <row r="17">
          <cell r="A17" t="str">
            <v>CA767 - County Link Team</v>
          </cell>
          <cell r="B17" t="str">
            <v>Pay &amp; Expenditure</v>
          </cell>
          <cell r="C17">
            <v>203879</v>
          </cell>
          <cell r="D17" t="str">
            <v>3.1.2</v>
          </cell>
        </row>
        <row r="18">
          <cell r="A18" t="str">
            <v>CA768 - SGO Payments</v>
          </cell>
          <cell r="B18" t="str">
            <v>Pay &amp; Expenditure</v>
          </cell>
          <cell r="C18">
            <v>439299</v>
          </cell>
          <cell r="D18" t="str">
            <v>3.1.4</v>
          </cell>
        </row>
        <row r="19">
          <cell r="A19" t="str">
            <v>CA770 - County In-house Foster Carer payments</v>
          </cell>
          <cell r="B19" t="str">
            <v>Pay &amp; Expenditure</v>
          </cell>
          <cell r="C19">
            <v>4268690</v>
          </cell>
          <cell r="D19" t="str">
            <v>3.1.2</v>
          </cell>
        </row>
        <row r="20">
          <cell r="A20" t="str">
            <v>CB601 - West Business Support</v>
          </cell>
          <cell r="B20" t="str">
            <v>Pay &amp; Expenditure</v>
          </cell>
          <cell r="C20">
            <v>481574</v>
          </cell>
          <cell r="D20" t="str">
            <v>2.0.2</v>
          </cell>
        </row>
        <row r="21">
          <cell r="A21" t="str">
            <v>CB602 - Coastal Business Support</v>
          </cell>
          <cell r="B21" t="str">
            <v>Pay &amp; Expenditure</v>
          </cell>
          <cell r="C21">
            <v>208219</v>
          </cell>
          <cell r="D21" t="str">
            <v>2.0.2</v>
          </cell>
        </row>
        <row r="22">
          <cell r="A22" t="str">
            <v>CB603 - South Suffolk and Sudbury Business Support</v>
          </cell>
          <cell r="B22" t="str">
            <v>Pay &amp; Expenditure</v>
          </cell>
          <cell r="C22">
            <v>187451</v>
          </cell>
          <cell r="D22" t="str">
            <v>2.0.2</v>
          </cell>
        </row>
        <row r="23">
          <cell r="A23" t="str">
            <v>CB604 - Ipswich South &amp; West Business Support</v>
          </cell>
          <cell r="B23" t="str">
            <v>Pay &amp; Expenditure</v>
          </cell>
          <cell r="C23">
            <v>438128</v>
          </cell>
          <cell r="D23" t="str">
            <v>2.0.2</v>
          </cell>
        </row>
        <row r="24">
          <cell r="A24" t="str">
            <v>CB605 - Central Business Support</v>
          </cell>
          <cell r="B24" t="str">
            <v>Pay &amp; Expenditure</v>
          </cell>
          <cell r="C24">
            <v>169356</v>
          </cell>
          <cell r="D24" t="str">
            <v>2.0.2</v>
          </cell>
        </row>
        <row r="25">
          <cell r="A25" t="str">
            <v>CB606 - Lowestoft &amp; Waveney Business Support</v>
          </cell>
          <cell r="B25" t="str">
            <v>Pay &amp; Expenditure</v>
          </cell>
          <cell r="C25">
            <v>448087</v>
          </cell>
          <cell r="D25" t="str">
            <v>2.0.2</v>
          </cell>
        </row>
        <row r="26">
          <cell r="A26" t="str">
            <v>CB607 - Ipswich North &amp; East Business Support</v>
          </cell>
          <cell r="B26" t="str">
            <v>Pay &amp; Expenditure</v>
          </cell>
          <cell r="C26">
            <v>362749</v>
          </cell>
          <cell r="D26" t="str">
            <v>2.0.2</v>
          </cell>
        </row>
        <row r="27">
          <cell r="A27" t="str">
            <v>CB608 - CWAN/SEN Business Support</v>
          </cell>
          <cell r="B27" t="str">
            <v>Pay &amp; Expenditure</v>
          </cell>
          <cell r="C27">
            <v>454057</v>
          </cell>
          <cell r="D27" t="str">
            <v>2.0.2</v>
          </cell>
        </row>
        <row r="28">
          <cell r="A28" t="str">
            <v>CB609 - Corporate Parenting Business Support</v>
          </cell>
          <cell r="B28" t="str">
            <v>Pay &amp; Expenditure</v>
          </cell>
          <cell r="C28">
            <v>634172</v>
          </cell>
          <cell r="D28" t="str">
            <v>2.0.2</v>
          </cell>
        </row>
        <row r="29">
          <cell r="A29" t="str">
            <v>CB610 - Early Years &amp; Childcare Business Support</v>
          </cell>
          <cell r="B29" t="str">
            <v>Pay &amp; Expenditure</v>
          </cell>
          <cell r="C29">
            <v>51581</v>
          </cell>
          <cell r="D29" t="str">
            <v>2.0.2</v>
          </cell>
        </row>
        <row r="30">
          <cell r="A30" t="str">
            <v>CB611 - Youth Support Services Business Support</v>
          </cell>
          <cell r="B30" t="str">
            <v>Pay &amp; Expenditure</v>
          </cell>
          <cell r="C30">
            <v>115447</v>
          </cell>
          <cell r="D30" t="str">
            <v>2.0.2</v>
          </cell>
        </row>
        <row r="31">
          <cell r="A31" t="str">
            <v>CB612 - Workforce Development Business Support</v>
          </cell>
          <cell r="B31" t="str">
            <v>Pay &amp; Expenditure</v>
          </cell>
          <cell r="C31">
            <v>198183</v>
          </cell>
          <cell r="D31" t="str">
            <v>2.0.2</v>
          </cell>
        </row>
        <row r="32">
          <cell r="A32" t="str">
            <v>CB613 - Safeguarding Business Support</v>
          </cell>
          <cell r="B32" t="str">
            <v>Pay &amp; Expenditure</v>
          </cell>
          <cell r="C32">
            <v>621309</v>
          </cell>
          <cell r="D32" t="str">
            <v>2.0.2</v>
          </cell>
        </row>
        <row r="33">
          <cell r="A33" t="str">
            <v>CB614 - Corporate Parenting Business Support, Central</v>
          </cell>
          <cell r="B33" t="str">
            <v>Pay &amp; Expenditure</v>
          </cell>
          <cell r="C33">
            <v>1730</v>
          </cell>
          <cell r="D33" t="str">
            <v>2.0.2</v>
          </cell>
        </row>
        <row r="34">
          <cell r="A34" t="str">
            <v>CB615 - Corporate Parenting Business Support, Adoption</v>
          </cell>
          <cell r="B34" t="str">
            <v>Pay &amp; Expenditure</v>
          </cell>
          <cell r="C34">
            <v>2837</v>
          </cell>
          <cell r="D34" t="str">
            <v>2.0.2</v>
          </cell>
        </row>
        <row r="35">
          <cell r="A35" t="str">
            <v>CB616 - Corporate Parenting Business Support, Fostering</v>
          </cell>
          <cell r="B35" t="str">
            <v>Pay &amp; Expenditure</v>
          </cell>
          <cell r="C35">
            <v>1678</v>
          </cell>
          <cell r="D35" t="str">
            <v>2.0.2</v>
          </cell>
        </row>
        <row r="36">
          <cell r="A36" t="str">
            <v>CB617 - Corporate Parenting Business Support, Children's Accommodation Services</v>
          </cell>
          <cell r="B36" t="str">
            <v>Pay &amp; Expenditure</v>
          </cell>
          <cell r="C36">
            <v>12843</v>
          </cell>
          <cell r="D36" t="str">
            <v>2.0.2</v>
          </cell>
        </row>
        <row r="37">
          <cell r="A37" t="str">
            <v>CC002 - Care Management F (Leaving Care)</v>
          </cell>
          <cell r="B37" t="str">
            <v>Pay &amp; Expenditure</v>
          </cell>
          <cell r="C37">
            <v>98195</v>
          </cell>
          <cell r="D37" t="str">
            <v>3.1.9</v>
          </cell>
        </row>
        <row r="38">
          <cell r="A38" t="str">
            <v>CC251 - Care Management C (Leaving Care)</v>
          </cell>
          <cell r="B38" t="str">
            <v>Pay &amp; Expenditure</v>
          </cell>
          <cell r="C38">
            <v>300202</v>
          </cell>
          <cell r="D38" t="str">
            <v>3.1.9</v>
          </cell>
        </row>
        <row r="39">
          <cell r="A39" t="str">
            <v>CC501 - Care Management A (Leaving Care)</v>
          </cell>
          <cell r="B39" t="str">
            <v>Pay &amp; Expenditure</v>
          </cell>
          <cell r="C39">
            <v>201605</v>
          </cell>
          <cell r="D39" t="str">
            <v>3.1.9</v>
          </cell>
        </row>
        <row r="40">
          <cell r="A40" t="str">
            <v>CC550 - Commissioning &amp; Partnership Team</v>
          </cell>
          <cell r="B40" t="str">
            <v>Pay &amp; Expenditure</v>
          </cell>
          <cell r="C40">
            <v>235987</v>
          </cell>
          <cell r="D40" t="str">
            <v>3.3.2</v>
          </cell>
        </row>
        <row r="41">
          <cell r="A41" t="str">
            <v>CC552 - Central Business Support &amp; PA's</v>
          </cell>
          <cell r="B41" t="str">
            <v>Pay &amp; Expenditure</v>
          </cell>
          <cell r="C41">
            <v>300876</v>
          </cell>
          <cell r="D41" t="str">
            <v>2.0.2</v>
          </cell>
        </row>
        <row r="42">
          <cell r="A42" t="str">
            <v>CC604 - Central Commissioning Team</v>
          </cell>
          <cell r="B42" t="str">
            <v>Pay &amp; Expenditure</v>
          </cell>
          <cell r="C42">
            <v>366158</v>
          </cell>
          <cell r="D42" t="str">
            <v>3.3.2</v>
          </cell>
        </row>
        <row r="43">
          <cell r="A43" t="str">
            <v>CC605 - IAA Service</v>
          </cell>
          <cell r="B43" t="str">
            <v>Pay &amp; Expenditure</v>
          </cell>
          <cell r="C43">
            <v>259460</v>
          </cell>
          <cell r="D43" t="str">
            <v>3.0.4</v>
          </cell>
        </row>
        <row r="44">
          <cell r="A44" t="str">
            <v>CC606 - Childminder L3 Quals</v>
          </cell>
          <cell r="B44" t="str">
            <v>Pay &amp; Expenditure</v>
          </cell>
          <cell r="C44">
            <v>25000</v>
          </cell>
          <cell r="D44" t="str">
            <v>3.0.4</v>
          </cell>
        </row>
        <row r="45">
          <cell r="A45" t="str">
            <v>CC607 - EYP Incentive</v>
          </cell>
          <cell r="B45" t="str">
            <v>Pay &amp; Expenditure</v>
          </cell>
          <cell r="C45">
            <v>30000</v>
          </cell>
          <cell r="D45" t="str">
            <v>3.0.4</v>
          </cell>
        </row>
        <row r="46">
          <cell r="A46" t="str">
            <v>CC608 - EYP Reward</v>
          </cell>
          <cell r="B46" t="str">
            <v>Pay &amp; Expenditure</v>
          </cell>
          <cell r="C46">
            <v>170000</v>
          </cell>
          <cell r="D46" t="str">
            <v>3.0.4</v>
          </cell>
        </row>
        <row r="47">
          <cell r="A47" t="str">
            <v>CC609 - Under 3 SEN</v>
          </cell>
          <cell r="B47" t="str">
            <v>Pay &amp; Expenditure</v>
          </cell>
          <cell r="C47">
            <v>50000</v>
          </cell>
          <cell r="D47" t="str">
            <v>3.0.4</v>
          </cell>
        </row>
        <row r="48">
          <cell r="A48" t="str">
            <v>CC610 - Recruitment</v>
          </cell>
          <cell r="B48" t="str">
            <v>Pay &amp; Expenditure</v>
          </cell>
          <cell r="C48">
            <v>6000</v>
          </cell>
          <cell r="D48" t="str">
            <v>3.0.4</v>
          </cell>
        </row>
        <row r="49">
          <cell r="A49" t="str">
            <v>CC611 - Family Information Service</v>
          </cell>
          <cell r="B49" t="str">
            <v>Pay &amp; Expenditure</v>
          </cell>
          <cell r="C49">
            <v>100000</v>
          </cell>
          <cell r="D49" t="str">
            <v>3.0.4</v>
          </cell>
        </row>
        <row r="50">
          <cell r="A50" t="str">
            <v>CC612 - Support for SEN and Inclusion</v>
          </cell>
          <cell r="B50" t="str">
            <v>Pay &amp; Expenditure</v>
          </cell>
          <cell r="C50">
            <v>100000</v>
          </cell>
          <cell r="D50" t="str">
            <v>3.0.4</v>
          </cell>
        </row>
        <row r="51">
          <cell r="A51" t="str">
            <v>CC614 - 2 Year Old Funded Places</v>
          </cell>
          <cell r="B51" t="str">
            <v>Pay &amp; Expenditure</v>
          </cell>
          <cell r="C51">
            <v>222</v>
          </cell>
          <cell r="D51" t="str">
            <v>3.0.4</v>
          </cell>
        </row>
        <row r="52">
          <cell r="A52" t="str">
            <v>CC615 - Parenting resources</v>
          </cell>
          <cell r="B52" t="str">
            <v>Pay &amp; Expenditure</v>
          </cell>
          <cell r="C52">
            <v>15000</v>
          </cell>
          <cell r="D52" t="str">
            <v>3.0.4</v>
          </cell>
        </row>
        <row r="53">
          <cell r="A53" t="str">
            <v>CC616 - Early Years &amp; Childcare Information</v>
          </cell>
          <cell r="B53" t="str">
            <v>Pay &amp; Expenditure</v>
          </cell>
          <cell r="C53">
            <v>30000</v>
          </cell>
          <cell r="D53" t="str">
            <v>3.0.4</v>
          </cell>
        </row>
        <row r="54">
          <cell r="A54" t="str">
            <v>CC618 - Childcare Support Packages</v>
          </cell>
          <cell r="B54" t="str">
            <v>Pay &amp; Expenditure</v>
          </cell>
          <cell r="C54">
            <v>100000</v>
          </cell>
          <cell r="D54" t="str">
            <v>3.0.4</v>
          </cell>
        </row>
        <row r="55">
          <cell r="A55" t="str">
            <v>CC619 - EYFS Quality</v>
          </cell>
          <cell r="B55" t="str">
            <v>Pay &amp; Expenditure</v>
          </cell>
          <cell r="C55">
            <v>10000</v>
          </cell>
          <cell r="D55" t="str">
            <v>3.0.4</v>
          </cell>
        </row>
        <row r="56">
          <cell r="A56" t="str">
            <v>CC621 - Strategic Development</v>
          </cell>
          <cell r="B56" t="str">
            <v>Pay &amp; Expenditure</v>
          </cell>
          <cell r="C56">
            <v>100000</v>
          </cell>
          <cell r="D56" t="str">
            <v>3.0.4</v>
          </cell>
        </row>
        <row r="57">
          <cell r="A57" t="str">
            <v>CC623 - Childcare Starts Here and Sustainability</v>
          </cell>
          <cell r="B57" t="str">
            <v>Pay &amp; Expenditure</v>
          </cell>
          <cell r="C57">
            <v>125000</v>
          </cell>
          <cell r="D57" t="str">
            <v>3.0.4</v>
          </cell>
        </row>
        <row r="58">
          <cell r="A58" t="str">
            <v>CC624 - 2 Year Old Development</v>
          </cell>
          <cell r="B58" t="str">
            <v>Pay &amp; Expenditure</v>
          </cell>
          <cell r="C58">
            <v>-40</v>
          </cell>
          <cell r="D58" t="str">
            <v>3.0.4</v>
          </cell>
        </row>
        <row r="59">
          <cell r="A59" t="str">
            <v>CC750 - Pupil Services SEN</v>
          </cell>
          <cell r="B59" t="str">
            <v>Pay &amp; Expenditure</v>
          </cell>
          <cell r="C59">
            <v>2245</v>
          </cell>
          <cell r="D59" t="str">
            <v>2.1.2</v>
          </cell>
        </row>
        <row r="60">
          <cell r="A60" t="str">
            <v>CC751 - Pupil Services Social Inclusion</v>
          </cell>
          <cell r="B60" t="str">
            <v>Pay &amp; Expenditure</v>
          </cell>
          <cell r="C60">
            <v>7170</v>
          </cell>
          <cell r="D60" t="str">
            <v>2.1.2</v>
          </cell>
        </row>
        <row r="61">
          <cell r="A61" t="str">
            <v>CC753 - Inclusive Services Management Team</v>
          </cell>
          <cell r="B61" t="str">
            <v>Pay &amp; Expenditure</v>
          </cell>
          <cell r="C61">
            <v>471094</v>
          </cell>
          <cell r="D61" t="str">
            <v>2.1.2</v>
          </cell>
        </row>
        <row r="62">
          <cell r="A62" t="str">
            <v>CC755 - Psychologists</v>
          </cell>
          <cell r="B62" t="str">
            <v>Income</v>
          </cell>
          <cell r="C62">
            <v>-1030</v>
          </cell>
          <cell r="D62" t="str">
            <v>2.1.1</v>
          </cell>
        </row>
        <row r="63">
          <cell r="A63" t="str">
            <v>CC755 - Psychologists</v>
          </cell>
          <cell r="B63" t="str">
            <v>Pay &amp; Expenditure</v>
          </cell>
          <cell r="C63">
            <v>1291845</v>
          </cell>
          <cell r="D63" t="str">
            <v>2.1.1</v>
          </cell>
        </row>
        <row r="64">
          <cell r="A64" t="str">
            <v>CC756 - Vulnerable Children</v>
          </cell>
          <cell r="B64" t="str">
            <v>Pay &amp; Expenditure</v>
          </cell>
          <cell r="C64">
            <v>23510</v>
          </cell>
          <cell r="D64" t="str">
            <v>2.1.2</v>
          </cell>
        </row>
        <row r="65">
          <cell r="A65" t="str">
            <v>CC761 - CYP Sensory Service Improvement</v>
          </cell>
          <cell r="B65" t="str">
            <v>Pay &amp; Expenditure</v>
          </cell>
          <cell r="C65">
            <v>464981</v>
          </cell>
          <cell r="D65" t="str">
            <v>2.0.4</v>
          </cell>
        </row>
        <row r="66">
          <cell r="A66" t="str">
            <v>CC763 - EOTAS - Transport</v>
          </cell>
          <cell r="B66" t="str">
            <v>Pay &amp; Expenditure</v>
          </cell>
          <cell r="C66">
            <v>241645</v>
          </cell>
          <cell r="D66" t="str">
            <v>2.1.2</v>
          </cell>
        </row>
        <row r="67">
          <cell r="A67" t="str">
            <v>CC768 - Not School Net</v>
          </cell>
          <cell r="B67" t="str">
            <v>Pay &amp; Expenditure</v>
          </cell>
          <cell r="C67">
            <v>1755</v>
          </cell>
          <cell r="D67" t="str">
            <v>2.1.2</v>
          </cell>
        </row>
        <row r="68">
          <cell r="A68" t="str">
            <v>CC769 - Suffolk SchoolSafe</v>
          </cell>
          <cell r="B68" t="str">
            <v>Pay &amp; Expenditure</v>
          </cell>
          <cell r="C68">
            <v>55000</v>
          </cell>
          <cell r="D68" t="str">
            <v>2.1.2</v>
          </cell>
        </row>
        <row r="69">
          <cell r="A69" t="str">
            <v>CD100 - Social Care Central Management</v>
          </cell>
          <cell r="B69" t="str">
            <v>Pay &amp; Expenditure</v>
          </cell>
          <cell r="C69">
            <v>927105</v>
          </cell>
          <cell r="D69" t="str">
            <v>3.3.1</v>
          </cell>
        </row>
        <row r="70">
          <cell r="A70" t="str">
            <v>CD106 - Graduate Trainee Social Worker Team</v>
          </cell>
          <cell r="B70" t="str">
            <v>Pay &amp; Expenditure</v>
          </cell>
          <cell r="C70">
            <v>142184</v>
          </cell>
          <cell r="D70" t="str">
            <v>3.3.1</v>
          </cell>
        </row>
        <row r="71">
          <cell r="A71" t="str">
            <v>CD107 - Residence Order Payments</v>
          </cell>
          <cell r="B71" t="str">
            <v>Pay &amp; Expenditure</v>
          </cell>
          <cell r="C71">
            <v>299780</v>
          </cell>
          <cell r="D71" t="str">
            <v>3.3.1</v>
          </cell>
        </row>
        <row r="72">
          <cell r="A72" t="str">
            <v>CD108 - Child Trust Fund Payments</v>
          </cell>
          <cell r="B72" t="str">
            <v>Pay &amp; Expenditure</v>
          </cell>
          <cell r="C72">
            <v>97590</v>
          </cell>
          <cell r="D72" t="str">
            <v>3.3.1</v>
          </cell>
        </row>
        <row r="73">
          <cell r="A73" t="str">
            <v>CD110 - West LAC Team</v>
          </cell>
          <cell r="B73" t="str">
            <v>Pay &amp; Expenditure</v>
          </cell>
          <cell r="C73">
            <v>562744</v>
          </cell>
          <cell r="D73" t="str">
            <v>3.3.1</v>
          </cell>
        </row>
        <row r="74">
          <cell r="A74" t="str">
            <v>CD111 - West 0-11</v>
          </cell>
          <cell r="B74" t="str">
            <v>Pay &amp; Expenditure</v>
          </cell>
          <cell r="C74">
            <v>849950</v>
          </cell>
          <cell r="D74" t="str">
            <v>3.3.1</v>
          </cell>
        </row>
        <row r="75">
          <cell r="A75" t="str">
            <v>CD112 - West 12+</v>
          </cell>
          <cell r="B75" t="str">
            <v>Pay &amp; Expenditure</v>
          </cell>
          <cell r="C75">
            <v>448551</v>
          </cell>
          <cell r="D75" t="str">
            <v>3.3.1</v>
          </cell>
        </row>
        <row r="76">
          <cell r="A76" t="str">
            <v>CD120 - Coastal 0-11</v>
          </cell>
          <cell r="B76" t="str">
            <v>Pay &amp; Expenditure</v>
          </cell>
          <cell r="C76">
            <v>487324</v>
          </cell>
          <cell r="D76" t="str">
            <v>3.3.1</v>
          </cell>
        </row>
        <row r="77">
          <cell r="A77" t="str">
            <v>CD121 - Coastal LAC Team</v>
          </cell>
          <cell r="B77" t="str">
            <v>Pay &amp; Expenditure</v>
          </cell>
          <cell r="C77">
            <v>422748</v>
          </cell>
          <cell r="D77" t="str">
            <v>3.3.1</v>
          </cell>
        </row>
        <row r="78">
          <cell r="A78" t="str">
            <v>CD130 - South Suffolk and Sudbury LAC Team</v>
          </cell>
          <cell r="B78" t="str">
            <v>Pay &amp; Expenditure</v>
          </cell>
          <cell r="C78">
            <v>577633</v>
          </cell>
          <cell r="D78" t="str">
            <v>3.3.1</v>
          </cell>
        </row>
        <row r="79">
          <cell r="A79" t="str">
            <v>CD131 - South Suffolk and Sudbury - 0-11</v>
          </cell>
          <cell r="B79" t="str">
            <v>Pay &amp; Expenditure</v>
          </cell>
          <cell r="C79">
            <v>409065</v>
          </cell>
          <cell r="D79" t="str">
            <v>3.3.1</v>
          </cell>
        </row>
        <row r="80">
          <cell r="A80" t="str">
            <v>CD140 - Ipswich South &amp; West LAC Team</v>
          </cell>
          <cell r="B80" t="str">
            <v>Pay &amp; Expenditure</v>
          </cell>
          <cell r="C80">
            <v>644804</v>
          </cell>
          <cell r="D80" t="str">
            <v>3.3.1</v>
          </cell>
        </row>
        <row r="81">
          <cell r="A81" t="str">
            <v>CD141 - Ipswich South &amp; West  - 0-11</v>
          </cell>
          <cell r="B81" t="str">
            <v>Pay &amp; Expenditure</v>
          </cell>
          <cell r="C81">
            <v>830075</v>
          </cell>
          <cell r="D81" t="str">
            <v>3.3.1</v>
          </cell>
        </row>
        <row r="82">
          <cell r="A82" t="str">
            <v>CD142 - Ipswich South &amp; West - 12+</v>
          </cell>
          <cell r="B82" t="str">
            <v>Pay &amp; Expenditure</v>
          </cell>
          <cell r="C82">
            <v>432094</v>
          </cell>
          <cell r="D82" t="str">
            <v>3.3.1</v>
          </cell>
        </row>
        <row r="83">
          <cell r="A83" t="str">
            <v>CD150 - Central - 0-11</v>
          </cell>
          <cell r="B83" t="str">
            <v>Pay &amp; Expenditure</v>
          </cell>
          <cell r="C83">
            <v>451588</v>
          </cell>
          <cell r="D83" t="str">
            <v>3.3.1</v>
          </cell>
        </row>
        <row r="84">
          <cell r="A84" t="str">
            <v>CD160 - Lowestoft &amp; Waveney LAC Team</v>
          </cell>
          <cell r="B84" t="str">
            <v>Pay &amp; Expenditure</v>
          </cell>
          <cell r="C84">
            <v>736383</v>
          </cell>
          <cell r="D84" t="str">
            <v>3.3.1</v>
          </cell>
        </row>
        <row r="85">
          <cell r="A85" t="str">
            <v>CD161 - Lowestoft &amp; Waveney - 0-11</v>
          </cell>
          <cell r="B85" t="str">
            <v>Pay &amp; Expenditure</v>
          </cell>
          <cell r="C85">
            <v>879476</v>
          </cell>
          <cell r="D85" t="str">
            <v>3.3.1</v>
          </cell>
        </row>
        <row r="86">
          <cell r="A86" t="str">
            <v>CD162 - Lowestoft &amp; Waveney - 12+</v>
          </cell>
          <cell r="B86" t="str">
            <v>Pay &amp; Expenditure</v>
          </cell>
          <cell r="C86">
            <v>410243</v>
          </cell>
          <cell r="D86" t="str">
            <v>3.3.1</v>
          </cell>
        </row>
        <row r="87">
          <cell r="A87" t="str">
            <v>CD170 - Ipswich North &amp; East LAC Team</v>
          </cell>
          <cell r="B87" t="str">
            <v>Pay &amp; Expenditure</v>
          </cell>
          <cell r="C87">
            <v>723092</v>
          </cell>
          <cell r="D87" t="str">
            <v>3.3.1</v>
          </cell>
        </row>
        <row r="88">
          <cell r="A88" t="str">
            <v>CD171 - Ipswich North &amp; East - 0-11</v>
          </cell>
          <cell r="B88" t="str">
            <v>Income</v>
          </cell>
          <cell r="C88">
            <v>-26430</v>
          </cell>
          <cell r="D88" t="str">
            <v>3.3.1</v>
          </cell>
        </row>
        <row r="89">
          <cell r="A89" t="str">
            <v>CD171 - Ipswich North &amp; East - 0-11</v>
          </cell>
          <cell r="B89" t="str">
            <v>Pay &amp; Expenditure</v>
          </cell>
          <cell r="C89">
            <v>564930</v>
          </cell>
          <cell r="D89" t="str">
            <v>3.3.1</v>
          </cell>
        </row>
        <row r="90">
          <cell r="A90" t="str">
            <v>CD172 - Ipswich North &amp; East - 12+</v>
          </cell>
          <cell r="B90" t="str">
            <v>Pay &amp; Expenditure</v>
          </cell>
          <cell r="C90">
            <v>397754</v>
          </cell>
          <cell r="D90" t="str">
            <v>3.3.1</v>
          </cell>
        </row>
        <row r="91">
          <cell r="A91" t="str">
            <v>CD200 - Fast Team</v>
          </cell>
          <cell r="B91" t="str">
            <v>Pay &amp; Expenditure</v>
          </cell>
          <cell r="C91">
            <v>626422</v>
          </cell>
          <cell r="D91" t="str">
            <v>3.4.4</v>
          </cell>
        </row>
        <row r="92">
          <cell r="A92" t="str">
            <v>CD210 - Integrated Access Team</v>
          </cell>
          <cell r="B92" t="str">
            <v>Pay &amp; Expenditure</v>
          </cell>
          <cell r="C92">
            <v>464281</v>
          </cell>
          <cell r="D92" t="str">
            <v>3.3.1</v>
          </cell>
        </row>
        <row r="93">
          <cell r="A93" t="str">
            <v>CD220 - Asylum Seeker &amp; Private Fostering Team</v>
          </cell>
          <cell r="B93" t="str">
            <v>Pay &amp; Expenditure</v>
          </cell>
          <cell r="C93">
            <v>220246</v>
          </cell>
          <cell r="D93" t="str">
            <v>3.1.10</v>
          </cell>
        </row>
        <row r="94">
          <cell r="A94" t="str">
            <v>CD230 - Family Group Conference Service</v>
          </cell>
          <cell r="B94" t="str">
            <v>Pay &amp; Expenditure</v>
          </cell>
          <cell r="C94">
            <v>281533</v>
          </cell>
          <cell r="D94" t="str">
            <v>3.4.4</v>
          </cell>
        </row>
        <row r="95">
          <cell r="A95" t="str">
            <v>CE001 - Womens Refuge - Waveney</v>
          </cell>
          <cell r="B95" t="str">
            <v>Pay &amp; Expenditure</v>
          </cell>
          <cell r="C95">
            <v>12190</v>
          </cell>
          <cell r="D95" t="str">
            <v>3.2.1</v>
          </cell>
        </row>
        <row r="96">
          <cell r="A96" t="str">
            <v>CE251 - Womens Refuge - Ipswich</v>
          </cell>
          <cell r="B96" t="str">
            <v>Pay &amp; Expenditure</v>
          </cell>
          <cell r="C96">
            <v>31390</v>
          </cell>
          <cell r="D96" t="str">
            <v>3.2.1</v>
          </cell>
        </row>
        <row r="97">
          <cell r="A97" t="str">
            <v>CE751 - PACT</v>
          </cell>
          <cell r="B97" t="str">
            <v>Pay &amp; Expenditure</v>
          </cell>
          <cell r="C97">
            <v>36600</v>
          </cell>
          <cell r="D97" t="str">
            <v>3.2.1</v>
          </cell>
        </row>
        <row r="98">
          <cell r="A98" t="str">
            <v>CG001 - The Ark Lowestoft CC</v>
          </cell>
          <cell r="B98" t="str">
            <v>Income</v>
          </cell>
          <cell r="C98">
            <v>-9360</v>
          </cell>
          <cell r="D98" t="str">
            <v>3.0.1</v>
          </cell>
        </row>
        <row r="99">
          <cell r="A99" t="str">
            <v>CG001 - The Ark Lowestoft CC</v>
          </cell>
          <cell r="B99" t="str">
            <v>Pay &amp; Expenditure</v>
          </cell>
          <cell r="C99">
            <v>295430</v>
          </cell>
          <cell r="D99" t="str">
            <v>3.0.1</v>
          </cell>
        </row>
        <row r="100">
          <cell r="A100" t="str">
            <v>CG002 - Roman Hill Children's Centre</v>
          </cell>
          <cell r="B100" t="str">
            <v>Pay &amp; Expenditure</v>
          </cell>
          <cell r="C100">
            <v>190295</v>
          </cell>
          <cell r="D100" t="str">
            <v>3.0.1</v>
          </cell>
        </row>
        <row r="101">
          <cell r="A101" t="str">
            <v>CG003 - Uplands Children's Centre</v>
          </cell>
          <cell r="B101" t="str">
            <v>Pay &amp; Expenditure</v>
          </cell>
          <cell r="C101">
            <v>151031.20000000001</v>
          </cell>
          <cell r="D101" t="str">
            <v>3.0.1</v>
          </cell>
        </row>
        <row r="102">
          <cell r="A102" t="str">
            <v>CG004 - Beccles CC</v>
          </cell>
          <cell r="B102" t="str">
            <v>Pay &amp; Expenditure</v>
          </cell>
          <cell r="C102">
            <v>191940</v>
          </cell>
          <cell r="D102" t="str">
            <v>3.0.1</v>
          </cell>
        </row>
        <row r="103">
          <cell r="A103" t="str">
            <v>CG005 - High Suffolk Children's Centre</v>
          </cell>
          <cell r="B103" t="str">
            <v>Pay &amp; Expenditure</v>
          </cell>
          <cell r="C103">
            <v>146384</v>
          </cell>
          <cell r="D103" t="str">
            <v>3.0.1</v>
          </cell>
        </row>
        <row r="104">
          <cell r="A104" t="str">
            <v>CG006 - Meadow Children's Centre</v>
          </cell>
          <cell r="B104" t="str">
            <v>Pay &amp; Expenditure</v>
          </cell>
          <cell r="C104">
            <v>163463</v>
          </cell>
          <cell r="D104" t="str">
            <v>3.0.1</v>
          </cell>
        </row>
        <row r="105">
          <cell r="A105" t="str">
            <v>CG008 - Riverside CC</v>
          </cell>
          <cell r="B105" t="str">
            <v>Pay &amp; Expenditure</v>
          </cell>
          <cell r="C105">
            <v>208651.4</v>
          </cell>
          <cell r="D105" t="str">
            <v>3.0.1</v>
          </cell>
        </row>
        <row r="106">
          <cell r="A106" t="str">
            <v>CG009 - Kirkley CC</v>
          </cell>
          <cell r="B106" t="str">
            <v>Pay &amp; Expenditure</v>
          </cell>
          <cell r="C106">
            <v>287671.40000000002</v>
          </cell>
          <cell r="D106" t="str">
            <v>3.0.1</v>
          </cell>
        </row>
        <row r="107">
          <cell r="A107" t="str">
            <v>CG010 - Reydon CC</v>
          </cell>
          <cell r="B107" t="str">
            <v>Pay &amp; Expenditure</v>
          </cell>
          <cell r="C107">
            <v>164767</v>
          </cell>
          <cell r="D107" t="str">
            <v>3.0.1</v>
          </cell>
        </row>
        <row r="108">
          <cell r="A108" t="str">
            <v>CG011 - Leiston CC</v>
          </cell>
          <cell r="B108" t="str">
            <v>Pay &amp; Expenditure</v>
          </cell>
          <cell r="C108">
            <v>163704</v>
          </cell>
          <cell r="D108" t="str">
            <v>3.0.1</v>
          </cell>
        </row>
        <row r="109">
          <cell r="A109" t="str">
            <v>CG012 - Village Rise Children's Centre</v>
          </cell>
          <cell r="B109" t="str">
            <v>Pay &amp; Expenditure</v>
          </cell>
          <cell r="C109">
            <v>171797</v>
          </cell>
          <cell r="D109" t="str">
            <v>3.0.1</v>
          </cell>
        </row>
        <row r="110">
          <cell r="A110" t="str">
            <v>CG013 - Halesworth Children's Centre</v>
          </cell>
          <cell r="B110" t="str">
            <v>Pay &amp; Expenditure</v>
          </cell>
          <cell r="C110">
            <v>150536</v>
          </cell>
          <cell r="D110" t="str">
            <v>3.0.1</v>
          </cell>
        </row>
        <row r="111">
          <cell r="A111" t="str">
            <v>CG014 - Eye Children's Centre</v>
          </cell>
          <cell r="B111" t="str">
            <v>Pay &amp; Expenditure</v>
          </cell>
          <cell r="C111">
            <v>140121</v>
          </cell>
          <cell r="D111" t="str">
            <v>3.0.1</v>
          </cell>
        </row>
        <row r="112">
          <cell r="A112" t="str">
            <v>CG251 - Treehouse Childrens Centre</v>
          </cell>
          <cell r="B112" t="str">
            <v>Pay &amp; Expenditure</v>
          </cell>
          <cell r="C112">
            <v>315509</v>
          </cell>
          <cell r="D112" t="str">
            <v>3.0.1</v>
          </cell>
        </row>
        <row r="113">
          <cell r="A113" t="str">
            <v>CG254 - Wellington Childrens Centre</v>
          </cell>
          <cell r="B113" t="str">
            <v>Pay &amp; Expenditure</v>
          </cell>
          <cell r="C113">
            <v>237807</v>
          </cell>
          <cell r="D113" t="str">
            <v>3.0.1</v>
          </cell>
        </row>
        <row r="114">
          <cell r="A114" t="str">
            <v>CG261 - Meredith Childrens Centre</v>
          </cell>
          <cell r="B114" t="str">
            <v>Pay &amp; Expenditure</v>
          </cell>
          <cell r="C114">
            <v>246857</v>
          </cell>
          <cell r="D114" t="str">
            <v>3.0.1</v>
          </cell>
        </row>
        <row r="115">
          <cell r="A115" t="str">
            <v>CG264 - The Willows CC</v>
          </cell>
          <cell r="B115" t="str">
            <v>Pay &amp; Expenditure</v>
          </cell>
          <cell r="C115">
            <v>216207</v>
          </cell>
          <cell r="D115" t="str">
            <v>3.0.1</v>
          </cell>
        </row>
        <row r="116">
          <cell r="A116" t="str">
            <v>CG265 - The Oaks Children's Centre</v>
          </cell>
          <cell r="B116" t="str">
            <v>Pay &amp; Expenditure</v>
          </cell>
          <cell r="C116">
            <v>211261</v>
          </cell>
          <cell r="D116" t="str">
            <v>3.0.1</v>
          </cell>
        </row>
        <row r="117">
          <cell r="A117" t="str">
            <v>CG266 - Sea Breeze Children's Centre</v>
          </cell>
          <cell r="B117" t="str">
            <v>Pay &amp; Expenditure</v>
          </cell>
          <cell r="C117">
            <v>185802</v>
          </cell>
          <cell r="D117" t="str">
            <v>3.0.1</v>
          </cell>
        </row>
        <row r="118">
          <cell r="A118" t="str">
            <v>CG267 - Brett River Children's Centre</v>
          </cell>
          <cell r="B118" t="str">
            <v>Pay &amp; Expenditure</v>
          </cell>
          <cell r="C118">
            <v>160745</v>
          </cell>
          <cell r="D118" t="str">
            <v>3.0.1</v>
          </cell>
        </row>
        <row r="119">
          <cell r="A119" t="str">
            <v>CG268 - Quayside Children's Centre</v>
          </cell>
          <cell r="B119" t="str">
            <v>Pay &amp; Expenditure</v>
          </cell>
          <cell r="C119">
            <v>204101</v>
          </cell>
          <cell r="D119" t="str">
            <v>3.0.1</v>
          </cell>
        </row>
        <row r="120">
          <cell r="A120" t="str">
            <v>CG269 - Wooden House Children's Centre</v>
          </cell>
          <cell r="B120" t="str">
            <v>Pay &amp; Expenditure</v>
          </cell>
          <cell r="C120">
            <v>128543</v>
          </cell>
          <cell r="D120" t="str">
            <v>3.0.1</v>
          </cell>
        </row>
        <row r="121">
          <cell r="A121" t="str">
            <v>CG270 - Hillside Children's Centre</v>
          </cell>
          <cell r="B121" t="str">
            <v>Pay &amp; Expenditure</v>
          </cell>
          <cell r="C121">
            <v>174740</v>
          </cell>
          <cell r="D121" t="str">
            <v>3.0.1</v>
          </cell>
        </row>
        <row r="122">
          <cell r="A122" t="str">
            <v>CG271 - Hawthorn Children's Centre</v>
          </cell>
          <cell r="B122" t="str">
            <v>Pay &amp; Expenditure</v>
          </cell>
          <cell r="C122">
            <v>182291</v>
          </cell>
          <cell r="D122" t="str">
            <v>3.0.1</v>
          </cell>
        </row>
        <row r="123">
          <cell r="A123" t="str">
            <v>CG272 - Ravenswood CC</v>
          </cell>
          <cell r="B123" t="str">
            <v>Pay &amp; Expenditure</v>
          </cell>
          <cell r="C123">
            <v>122487</v>
          </cell>
          <cell r="D123" t="str">
            <v>3.0.1</v>
          </cell>
        </row>
        <row r="124">
          <cell r="A124" t="str">
            <v>CG273 - Ormiston Children's Centre</v>
          </cell>
          <cell r="B124" t="str">
            <v>Pay &amp; Expenditure</v>
          </cell>
          <cell r="C124">
            <v>173253</v>
          </cell>
          <cell r="D124" t="str">
            <v>3.0.1</v>
          </cell>
        </row>
        <row r="125">
          <cell r="A125" t="str">
            <v>CG274 - Rendelsham CC</v>
          </cell>
          <cell r="B125" t="str">
            <v>Pay &amp; Expenditure</v>
          </cell>
          <cell r="C125">
            <v>127680</v>
          </cell>
          <cell r="D125" t="str">
            <v>3.0.1</v>
          </cell>
        </row>
        <row r="126">
          <cell r="A126" t="str">
            <v>CG276 - Highfields Children's Centre</v>
          </cell>
          <cell r="B126" t="str">
            <v>Pay &amp; Expenditure</v>
          </cell>
          <cell r="C126">
            <v>195053</v>
          </cell>
          <cell r="D126" t="str">
            <v>3.0.1</v>
          </cell>
        </row>
        <row r="127">
          <cell r="A127" t="str">
            <v>CG277 - Kesgrave Children's Centre</v>
          </cell>
          <cell r="B127" t="str">
            <v>Pay &amp; Expenditure</v>
          </cell>
          <cell r="C127">
            <v>138928</v>
          </cell>
          <cell r="D127" t="str">
            <v>3.0.1</v>
          </cell>
        </row>
        <row r="128">
          <cell r="A128" t="str">
            <v>CG278 - Woodbridge Children's Centre</v>
          </cell>
          <cell r="B128" t="str">
            <v>Pay &amp; Expenditure</v>
          </cell>
          <cell r="C128">
            <v>157028</v>
          </cell>
          <cell r="D128" t="str">
            <v>3.0.1</v>
          </cell>
        </row>
        <row r="129">
          <cell r="A129" t="str">
            <v>CG279 - East Bergholt Children's Centre</v>
          </cell>
          <cell r="B129" t="str">
            <v>Pay &amp; Expenditure</v>
          </cell>
          <cell r="C129">
            <v>234448</v>
          </cell>
          <cell r="D129" t="str">
            <v>3.0.1</v>
          </cell>
        </row>
        <row r="130">
          <cell r="A130" t="str">
            <v>CG280 - Chatterbox Children's Centre</v>
          </cell>
          <cell r="B130" t="str">
            <v>Pay &amp; Expenditure</v>
          </cell>
          <cell r="C130">
            <v>78115</v>
          </cell>
          <cell r="D130" t="str">
            <v>3.0.1</v>
          </cell>
        </row>
        <row r="131">
          <cell r="A131" t="str">
            <v>CG501 - Lark Children's Centre</v>
          </cell>
          <cell r="B131" t="str">
            <v>Pay &amp; Expenditure</v>
          </cell>
          <cell r="C131">
            <v>207057</v>
          </cell>
          <cell r="D131" t="str">
            <v>3.0.1</v>
          </cell>
        </row>
        <row r="132">
          <cell r="A132" t="str">
            <v>CG502 - Foley House Children's Centre</v>
          </cell>
          <cell r="B132" t="str">
            <v>Pay &amp; Expenditure</v>
          </cell>
          <cell r="C132">
            <v>172944</v>
          </cell>
          <cell r="D132" t="str">
            <v>3.0.1</v>
          </cell>
        </row>
        <row r="133">
          <cell r="A133" t="str">
            <v>CG503 - Carousel Children's Centre</v>
          </cell>
          <cell r="B133" t="str">
            <v>Pay &amp; Expenditure</v>
          </cell>
          <cell r="C133">
            <v>151991</v>
          </cell>
          <cell r="D133" t="str">
            <v>3.0.1</v>
          </cell>
        </row>
        <row r="134">
          <cell r="A134" t="str">
            <v>CG504 - On Track Children's Centre</v>
          </cell>
          <cell r="B134" t="str">
            <v>Pay &amp; Expenditure</v>
          </cell>
          <cell r="C134">
            <v>201716</v>
          </cell>
          <cell r="D134" t="str">
            <v>3.0.1</v>
          </cell>
        </row>
        <row r="135">
          <cell r="A135" t="str">
            <v>CG505 - Cornfields Children's Centre</v>
          </cell>
          <cell r="B135" t="str">
            <v>Pay &amp; Expenditure</v>
          </cell>
          <cell r="C135">
            <v>153130</v>
          </cell>
          <cell r="D135" t="str">
            <v>3.0.1</v>
          </cell>
        </row>
        <row r="136">
          <cell r="A136" t="str">
            <v>CG506 - Phoenix Children's Centre</v>
          </cell>
          <cell r="B136" t="str">
            <v>Pay &amp; Expenditure</v>
          </cell>
          <cell r="C136">
            <v>199882</v>
          </cell>
          <cell r="D136" t="str">
            <v>3.0.1</v>
          </cell>
        </row>
        <row r="137">
          <cell r="A137" t="str">
            <v>CG507 - Jigsaw Children's Centre</v>
          </cell>
          <cell r="B137" t="str">
            <v>Pay &amp; Expenditure</v>
          </cell>
          <cell r="C137">
            <v>135246</v>
          </cell>
          <cell r="D137" t="str">
            <v>3.0.1</v>
          </cell>
        </row>
        <row r="138">
          <cell r="A138" t="str">
            <v>CG508 - Acorns Children's Centre</v>
          </cell>
          <cell r="B138" t="str">
            <v>Income</v>
          </cell>
          <cell r="C138">
            <v>-69</v>
          </cell>
          <cell r="D138" t="str">
            <v>3.0.1</v>
          </cell>
        </row>
        <row r="139">
          <cell r="A139" t="str">
            <v>CG508 - Acorns Children's Centre</v>
          </cell>
          <cell r="B139" t="str">
            <v>Pay &amp; Expenditure</v>
          </cell>
          <cell r="C139">
            <v>157722</v>
          </cell>
          <cell r="D139" t="str">
            <v>3.0.1</v>
          </cell>
        </row>
        <row r="140">
          <cell r="A140" t="str">
            <v>CG509 - Cartwheels CC</v>
          </cell>
          <cell r="B140" t="str">
            <v>Pay &amp; Expenditure</v>
          </cell>
          <cell r="C140">
            <v>222860</v>
          </cell>
          <cell r="D140" t="str">
            <v>3.0.1</v>
          </cell>
        </row>
        <row r="141">
          <cell r="A141" t="str">
            <v>CG511 - Combs Children's Centre</v>
          </cell>
          <cell r="B141" t="str">
            <v>Income</v>
          </cell>
          <cell r="C141">
            <v>-65</v>
          </cell>
          <cell r="D141" t="str">
            <v>3.0.1</v>
          </cell>
        </row>
        <row r="142">
          <cell r="A142" t="str">
            <v>CG511 - Combs Children's Centre</v>
          </cell>
          <cell r="B142" t="str">
            <v>Pay &amp; Expenditure</v>
          </cell>
          <cell r="C142">
            <v>140107</v>
          </cell>
          <cell r="D142" t="str">
            <v>3.0.1</v>
          </cell>
        </row>
        <row r="143">
          <cell r="A143" t="str">
            <v>CG512 - Needham Children's Centre</v>
          </cell>
          <cell r="B143" t="str">
            <v>Pay &amp; Expenditure</v>
          </cell>
          <cell r="C143">
            <v>130352</v>
          </cell>
          <cell r="D143" t="str">
            <v>3.0.1</v>
          </cell>
        </row>
        <row r="144">
          <cell r="A144" t="str">
            <v>CG513 - Glemsford Children's Centre</v>
          </cell>
          <cell r="B144" t="str">
            <v>Pay &amp; Expenditure</v>
          </cell>
          <cell r="C144">
            <v>119799</v>
          </cell>
          <cell r="D144" t="str">
            <v>3.0.1</v>
          </cell>
        </row>
        <row r="145">
          <cell r="A145" t="str">
            <v>CG514 - Hardwick Children's Centre</v>
          </cell>
          <cell r="B145" t="str">
            <v>Income</v>
          </cell>
          <cell r="C145">
            <v>-1400</v>
          </cell>
          <cell r="D145" t="str">
            <v>3.0.1</v>
          </cell>
        </row>
        <row r="146">
          <cell r="A146" t="str">
            <v>CG514 - Hardwick Children's Centre</v>
          </cell>
          <cell r="B146" t="str">
            <v>Pay &amp; Expenditure</v>
          </cell>
          <cell r="C146">
            <v>134968</v>
          </cell>
          <cell r="D146" t="str">
            <v>3.0.1</v>
          </cell>
        </row>
        <row r="147">
          <cell r="A147" t="str">
            <v>CG515 - Bury Library Children's Centre</v>
          </cell>
          <cell r="B147" t="str">
            <v>Pay &amp; Expenditure</v>
          </cell>
          <cell r="C147">
            <v>128412</v>
          </cell>
          <cell r="D147" t="str">
            <v>3.0.1</v>
          </cell>
        </row>
        <row r="148">
          <cell r="A148" t="str">
            <v>CG516 - Stanton Children's Centre</v>
          </cell>
          <cell r="B148" t="str">
            <v>Pay &amp; Expenditure</v>
          </cell>
          <cell r="C148">
            <v>141514</v>
          </cell>
          <cell r="D148" t="str">
            <v>3.0.1</v>
          </cell>
        </row>
        <row r="149">
          <cell r="A149" t="str">
            <v>CG517 - CC48 Brandon Children's Centre</v>
          </cell>
          <cell r="B149" t="str">
            <v>Pay &amp; Expenditure</v>
          </cell>
          <cell r="C149">
            <v>129809</v>
          </cell>
          <cell r="D149" t="str">
            <v>3.0.1</v>
          </cell>
        </row>
        <row r="150">
          <cell r="A150" t="str">
            <v>CG751 - CC Central Management</v>
          </cell>
          <cell r="B150" t="str">
            <v>Pay &amp; Expenditure</v>
          </cell>
          <cell r="C150">
            <v>280000</v>
          </cell>
          <cell r="D150" t="str">
            <v>3.0.2</v>
          </cell>
        </row>
        <row r="151">
          <cell r="A151" t="str">
            <v>CG752 - Strategically Commissioned Services</v>
          </cell>
          <cell r="B151" t="str">
            <v>Pay &amp; Expenditure</v>
          </cell>
          <cell r="C151">
            <v>80597</v>
          </cell>
          <cell r="D151" t="str">
            <v>3.0.2</v>
          </cell>
        </row>
        <row r="152">
          <cell r="A152" t="str">
            <v>CG800 - Integrated Service Delivery Central Management</v>
          </cell>
          <cell r="B152" t="str">
            <v>Income</v>
          </cell>
          <cell r="C152">
            <v>-83000</v>
          </cell>
          <cell r="D152" t="str">
            <v>3.5.2</v>
          </cell>
        </row>
        <row r="153">
          <cell r="A153" t="str">
            <v>CG800 - Integrated Service Delivery Central Management</v>
          </cell>
          <cell r="B153" t="str">
            <v>Pay &amp; Expenditure</v>
          </cell>
          <cell r="C153">
            <v>785514</v>
          </cell>
          <cell r="D153" t="str">
            <v>3.5.2</v>
          </cell>
        </row>
        <row r="154">
          <cell r="A154" t="str">
            <v>CG801 - Youth Hubs</v>
          </cell>
          <cell r="B154" t="str">
            <v>Pay &amp; Expenditure</v>
          </cell>
          <cell r="C154">
            <v>49330</v>
          </cell>
          <cell r="D154" t="str">
            <v>3.4.5</v>
          </cell>
        </row>
        <row r="155">
          <cell r="A155" t="str">
            <v>CG803 - Troubled Families Intervention</v>
          </cell>
          <cell r="B155" t="str">
            <v>Pay &amp; Expenditure</v>
          </cell>
          <cell r="C155">
            <v>1971841</v>
          </cell>
          <cell r="D155" t="str">
            <v>3.4.4</v>
          </cell>
        </row>
        <row r="156">
          <cell r="A156" t="str">
            <v>CG820 - Ipswich North &amp; East - 0-11</v>
          </cell>
          <cell r="B156" t="str">
            <v>Pay &amp; Expenditure</v>
          </cell>
          <cell r="C156">
            <v>139823</v>
          </cell>
          <cell r="D156" t="str">
            <v>3.5.2</v>
          </cell>
        </row>
        <row r="157">
          <cell r="A157" t="str">
            <v>CG821 - Ipswich North &amp; East - 12+</v>
          </cell>
          <cell r="B157" t="str">
            <v>Pay &amp; Expenditure</v>
          </cell>
          <cell r="C157">
            <v>572518</v>
          </cell>
          <cell r="D157" t="str">
            <v>3.5.2</v>
          </cell>
        </row>
        <row r="158">
          <cell r="A158" t="str">
            <v>CG822 - Ipswich North &amp; East Community Development</v>
          </cell>
          <cell r="B158" t="str">
            <v>Pay &amp; Expenditure</v>
          </cell>
          <cell r="C158">
            <v>-5346</v>
          </cell>
          <cell r="D158" t="str">
            <v>3.5.2</v>
          </cell>
        </row>
        <row r="159">
          <cell r="A159" t="str">
            <v>CG840 - Ipswich South &amp; West - 0-11</v>
          </cell>
          <cell r="B159" t="str">
            <v>Pay &amp; Expenditure</v>
          </cell>
          <cell r="C159">
            <v>264580</v>
          </cell>
          <cell r="D159" t="str">
            <v>3.5.2</v>
          </cell>
        </row>
        <row r="160">
          <cell r="A160" t="str">
            <v>CG841 - Ipswich South &amp; West - 12+</v>
          </cell>
          <cell r="B160" t="str">
            <v>Pay &amp; Expenditure</v>
          </cell>
          <cell r="C160">
            <v>794722</v>
          </cell>
          <cell r="D160" t="str">
            <v>3.5.2</v>
          </cell>
        </row>
        <row r="161">
          <cell r="A161" t="str">
            <v>CG842 - Ipswich South &amp; West Community Development</v>
          </cell>
          <cell r="B161" t="str">
            <v>Pay &amp; Expenditure</v>
          </cell>
          <cell r="C161">
            <v>-2270</v>
          </cell>
          <cell r="D161" t="str">
            <v>3.5.2</v>
          </cell>
        </row>
        <row r="162">
          <cell r="A162" t="str">
            <v>CG860 - Coastal - 0-11</v>
          </cell>
          <cell r="B162" t="str">
            <v>Pay &amp; Expenditure</v>
          </cell>
          <cell r="C162">
            <v>157265</v>
          </cell>
          <cell r="D162" t="str">
            <v>3.5.2</v>
          </cell>
        </row>
        <row r="163">
          <cell r="A163" t="str">
            <v>CG861 - Coastal - 12+</v>
          </cell>
          <cell r="B163" t="str">
            <v>Pay &amp; Expenditure</v>
          </cell>
          <cell r="C163">
            <v>464787</v>
          </cell>
          <cell r="D163" t="str">
            <v>3.5.2</v>
          </cell>
        </row>
        <row r="164">
          <cell r="A164" t="str">
            <v>CG862 - Coastal Community Development</v>
          </cell>
          <cell r="B164" t="str">
            <v>Pay &amp; Expenditure</v>
          </cell>
          <cell r="C164">
            <v>-9298</v>
          </cell>
          <cell r="D164" t="str">
            <v>3.5.2</v>
          </cell>
        </row>
        <row r="165">
          <cell r="A165" t="str">
            <v>CG880 - South Suffolk and Sudbury - 0-11</v>
          </cell>
          <cell r="B165" t="str">
            <v>Pay &amp; Expenditure</v>
          </cell>
          <cell r="C165">
            <v>115500</v>
          </cell>
          <cell r="D165" t="str">
            <v>3.5.2</v>
          </cell>
        </row>
        <row r="166">
          <cell r="A166" t="str">
            <v>CG881 - South Suffolk and Sudbury - 12+</v>
          </cell>
          <cell r="B166" t="str">
            <v>Pay &amp; Expenditure</v>
          </cell>
          <cell r="C166">
            <v>346272</v>
          </cell>
          <cell r="D166" t="str">
            <v>3.5.2</v>
          </cell>
        </row>
        <row r="167">
          <cell r="A167" t="str">
            <v>CG882 - South Suffolk and Sudbury Community Development</v>
          </cell>
          <cell r="B167" t="str">
            <v>Pay &amp; Expenditure</v>
          </cell>
          <cell r="C167">
            <v>-9389</v>
          </cell>
          <cell r="D167" t="str">
            <v>3.5.2</v>
          </cell>
        </row>
        <row r="168">
          <cell r="A168" t="str">
            <v>CG900 - Lowestoft &amp; Waveney - 0-11</v>
          </cell>
          <cell r="B168" t="str">
            <v>Pay &amp; Expenditure</v>
          </cell>
          <cell r="C168">
            <v>332921</v>
          </cell>
          <cell r="D168" t="str">
            <v>3.5.2</v>
          </cell>
        </row>
        <row r="169">
          <cell r="A169" t="str">
            <v>CG901 - Lowestoft &amp; Waveney - 12+</v>
          </cell>
          <cell r="B169" t="str">
            <v>Pay &amp; Expenditure</v>
          </cell>
          <cell r="C169">
            <v>892091</v>
          </cell>
          <cell r="D169" t="str">
            <v>3.5.2</v>
          </cell>
        </row>
        <row r="170">
          <cell r="A170" t="str">
            <v>CG902 - Lowestoft &amp; Waveney Community Development</v>
          </cell>
          <cell r="B170" t="str">
            <v>Pay &amp; Expenditure</v>
          </cell>
          <cell r="C170">
            <v>-12909</v>
          </cell>
          <cell r="D170" t="str">
            <v>3.5.2</v>
          </cell>
        </row>
        <row r="171">
          <cell r="A171" t="str">
            <v>CG920 - West - 0-11</v>
          </cell>
          <cell r="B171" t="str">
            <v>Pay &amp; Expenditure</v>
          </cell>
          <cell r="C171">
            <v>246061</v>
          </cell>
          <cell r="D171" t="str">
            <v>3.5.2</v>
          </cell>
        </row>
        <row r="172">
          <cell r="A172" t="str">
            <v>CG921 - West - 12+</v>
          </cell>
          <cell r="B172" t="str">
            <v>Pay &amp; Expenditure</v>
          </cell>
          <cell r="C172">
            <v>727781</v>
          </cell>
          <cell r="D172" t="str">
            <v>3.5.2</v>
          </cell>
        </row>
        <row r="173">
          <cell r="A173" t="str">
            <v>CG922 - West Community Development</v>
          </cell>
          <cell r="B173" t="str">
            <v>Pay &amp; Expenditure</v>
          </cell>
          <cell r="C173">
            <v>-4755</v>
          </cell>
          <cell r="D173" t="str">
            <v>3.5.2</v>
          </cell>
        </row>
        <row r="174">
          <cell r="A174" t="str">
            <v>CG940 - Central - 0-11</v>
          </cell>
          <cell r="B174" t="str">
            <v>Pay &amp; Expenditure</v>
          </cell>
          <cell r="C174">
            <v>173986</v>
          </cell>
          <cell r="D174" t="str">
            <v>3.5.2</v>
          </cell>
        </row>
        <row r="175">
          <cell r="A175" t="str">
            <v>CG941 - Central - 12+</v>
          </cell>
          <cell r="B175" t="str">
            <v>Pay &amp; Expenditure</v>
          </cell>
          <cell r="C175">
            <v>433374</v>
          </cell>
          <cell r="D175" t="str">
            <v>3.5.2</v>
          </cell>
        </row>
        <row r="176">
          <cell r="A176" t="str">
            <v>CG942 - Central Community Development</v>
          </cell>
          <cell r="B176" t="str">
            <v>Pay &amp; Expenditure</v>
          </cell>
          <cell r="C176">
            <v>-12768</v>
          </cell>
          <cell r="D176" t="str">
            <v>3.5.2</v>
          </cell>
        </row>
        <row r="177">
          <cell r="A177" t="str">
            <v>CH010 - Junction</v>
          </cell>
          <cell r="B177" t="str">
            <v>Pay &amp; Expenditure</v>
          </cell>
          <cell r="C177">
            <v>77000</v>
          </cell>
          <cell r="D177" t="str">
            <v>3.4.5</v>
          </cell>
        </row>
        <row r="178">
          <cell r="A178" t="str">
            <v>CH600 - Health Visiting</v>
          </cell>
          <cell r="B178" t="str">
            <v>Income</v>
          </cell>
          <cell r="C178">
            <v>-8594710</v>
          </cell>
          <cell r="D178" t="str">
            <v>3.5.1</v>
          </cell>
        </row>
        <row r="179">
          <cell r="A179" t="str">
            <v>CH600 - Health Visiting</v>
          </cell>
          <cell r="B179" t="str">
            <v>Pay &amp; Expenditure</v>
          </cell>
          <cell r="C179">
            <v>14029</v>
          </cell>
          <cell r="D179" t="str">
            <v>3.5.1</v>
          </cell>
        </row>
        <row r="180">
          <cell r="A180" t="str">
            <v>CH602 - Corporate</v>
          </cell>
          <cell r="B180" t="str">
            <v>Pay &amp; Expenditure</v>
          </cell>
          <cell r="C180">
            <v>294541</v>
          </cell>
          <cell r="D180" t="str">
            <v>3.5.1</v>
          </cell>
        </row>
        <row r="181">
          <cell r="A181" t="str">
            <v>CH603 - High Suffolk HV</v>
          </cell>
          <cell r="B181" t="str">
            <v>Pay &amp; Expenditure</v>
          </cell>
          <cell r="C181">
            <v>158608</v>
          </cell>
          <cell r="D181" t="str">
            <v>3.5.1</v>
          </cell>
        </row>
        <row r="182">
          <cell r="A182" t="str">
            <v>CH604 - South Suffolk HV</v>
          </cell>
          <cell r="B182" t="str">
            <v>Pay &amp; Expenditure</v>
          </cell>
          <cell r="C182">
            <v>326068</v>
          </cell>
          <cell r="D182" t="str">
            <v>3.5.1</v>
          </cell>
        </row>
        <row r="183">
          <cell r="A183" t="str">
            <v>CH605 - Stowmarket HV</v>
          </cell>
          <cell r="B183" t="str">
            <v>Pay &amp; Expenditure</v>
          </cell>
          <cell r="C183">
            <v>462737</v>
          </cell>
          <cell r="D183" t="str">
            <v>3.5.1</v>
          </cell>
        </row>
        <row r="184">
          <cell r="A184" t="str">
            <v>CH606 - Felixstowe HV</v>
          </cell>
          <cell r="B184" t="str">
            <v>Pay &amp; Expenditure</v>
          </cell>
          <cell r="C184">
            <v>279282</v>
          </cell>
          <cell r="D184" t="str">
            <v>3.5.1</v>
          </cell>
        </row>
        <row r="185">
          <cell r="A185" t="str">
            <v>CH607 - Framlingham HV</v>
          </cell>
          <cell r="B185" t="str">
            <v>Pay &amp; Expenditure</v>
          </cell>
          <cell r="C185">
            <v>220117</v>
          </cell>
          <cell r="D185" t="str">
            <v>3.5.1</v>
          </cell>
        </row>
        <row r="186">
          <cell r="A186" t="str">
            <v>CH608 - Woodbridge HV</v>
          </cell>
          <cell r="B186" t="str">
            <v>Pay &amp; Expenditure</v>
          </cell>
          <cell r="C186">
            <v>417784</v>
          </cell>
          <cell r="D186" t="str">
            <v>3.5.1</v>
          </cell>
        </row>
        <row r="187">
          <cell r="A187" t="str">
            <v>CH609 - Ipswich North HV</v>
          </cell>
          <cell r="B187" t="str">
            <v>Pay &amp; Expenditure</v>
          </cell>
          <cell r="C187">
            <v>288067</v>
          </cell>
          <cell r="D187" t="str">
            <v>3.5.1</v>
          </cell>
        </row>
        <row r="188">
          <cell r="A188" t="str">
            <v>CH610 - Ipswich East HV</v>
          </cell>
          <cell r="B188" t="str">
            <v>Pay &amp; Expenditure</v>
          </cell>
          <cell r="C188">
            <v>688045</v>
          </cell>
          <cell r="D188" t="str">
            <v>3.5.1</v>
          </cell>
        </row>
        <row r="189">
          <cell r="A189" t="str">
            <v>CH611 - Ipswich South HV</v>
          </cell>
          <cell r="B189" t="str">
            <v>Pay &amp; Expenditure</v>
          </cell>
          <cell r="C189">
            <v>624264</v>
          </cell>
          <cell r="D189" t="str">
            <v>3.5.1</v>
          </cell>
        </row>
        <row r="190">
          <cell r="A190" t="str">
            <v>CH612 - Ipswich West HV</v>
          </cell>
          <cell r="B190" t="str">
            <v>Pay &amp; Expenditure</v>
          </cell>
          <cell r="C190">
            <v>525678</v>
          </cell>
          <cell r="D190" t="str">
            <v>3.5.1</v>
          </cell>
        </row>
        <row r="191">
          <cell r="A191" t="str">
            <v>CH613 - Bury HV</v>
          </cell>
          <cell r="B191" t="str">
            <v>Pay &amp; Expenditure</v>
          </cell>
          <cell r="C191">
            <v>477310</v>
          </cell>
          <cell r="D191" t="str">
            <v>3.5.1</v>
          </cell>
        </row>
        <row r="192">
          <cell r="A192" t="str">
            <v>CH614 - Haverhill HV</v>
          </cell>
          <cell r="B192" t="str">
            <v>Pay &amp; Expenditure</v>
          </cell>
          <cell r="C192">
            <v>345658</v>
          </cell>
          <cell r="D192" t="str">
            <v>3.5.1</v>
          </cell>
        </row>
        <row r="193">
          <cell r="A193" t="str">
            <v>CH615 - Thurston HV</v>
          </cell>
          <cell r="B193" t="str">
            <v>Pay &amp; Expenditure</v>
          </cell>
          <cell r="C193">
            <v>229642</v>
          </cell>
          <cell r="D193" t="str">
            <v>3.5.1</v>
          </cell>
        </row>
        <row r="194">
          <cell r="A194" t="str">
            <v>CH616 - Sudbury HV</v>
          </cell>
          <cell r="B194" t="str">
            <v>Pay &amp; Expenditure</v>
          </cell>
          <cell r="C194">
            <v>321172</v>
          </cell>
          <cell r="D194" t="str">
            <v>3.5.1</v>
          </cell>
        </row>
        <row r="195">
          <cell r="A195" t="str">
            <v>CH617 - Forest Heath HV</v>
          </cell>
          <cell r="B195" t="str">
            <v>Pay &amp; Expenditure</v>
          </cell>
          <cell r="C195">
            <v>551631</v>
          </cell>
          <cell r="D195" t="str">
            <v>3.5.1</v>
          </cell>
        </row>
        <row r="196">
          <cell r="A196" t="str">
            <v>CH640 - High Suffolk SN</v>
          </cell>
          <cell r="B196" t="str">
            <v>Pay &amp; Expenditure</v>
          </cell>
          <cell r="C196">
            <v>94893</v>
          </cell>
          <cell r="D196" t="str">
            <v>3.5.1</v>
          </cell>
        </row>
        <row r="197">
          <cell r="A197" t="str">
            <v>CH641 - Stowmarket SN</v>
          </cell>
          <cell r="B197" t="str">
            <v>Pay &amp; Expenditure</v>
          </cell>
          <cell r="C197">
            <v>95735</v>
          </cell>
          <cell r="D197" t="str">
            <v>3.5.1</v>
          </cell>
        </row>
        <row r="198">
          <cell r="A198" t="str">
            <v>CH642 - South Suffolk SN</v>
          </cell>
          <cell r="B198" t="str">
            <v>Pay &amp; Expenditure</v>
          </cell>
          <cell r="C198">
            <v>76620</v>
          </cell>
          <cell r="D198" t="str">
            <v>3.5.1</v>
          </cell>
        </row>
        <row r="199">
          <cell r="A199" t="str">
            <v>CH643 - Felixstowe SN</v>
          </cell>
          <cell r="B199" t="str">
            <v>Pay &amp; Expenditure</v>
          </cell>
          <cell r="C199">
            <v>79067</v>
          </cell>
          <cell r="D199" t="str">
            <v>3.5.1</v>
          </cell>
        </row>
        <row r="200">
          <cell r="A200" t="str">
            <v>CH644 - Framlingham SN</v>
          </cell>
          <cell r="B200" t="str">
            <v>Pay &amp; Expenditure</v>
          </cell>
          <cell r="C200">
            <v>79604</v>
          </cell>
          <cell r="D200" t="str">
            <v>3.5.1</v>
          </cell>
        </row>
        <row r="201">
          <cell r="A201" t="str">
            <v>CH645 - Woodbridge SN</v>
          </cell>
          <cell r="B201" t="str">
            <v>Pay &amp; Expenditure</v>
          </cell>
          <cell r="C201">
            <v>83230</v>
          </cell>
          <cell r="D201" t="str">
            <v>3.5.1</v>
          </cell>
        </row>
        <row r="202">
          <cell r="A202" t="str">
            <v>CH646 - Ipswich North SN</v>
          </cell>
          <cell r="B202" t="str">
            <v>Pay &amp; Expenditure</v>
          </cell>
          <cell r="C202">
            <v>84620</v>
          </cell>
          <cell r="D202" t="str">
            <v>3.5.1</v>
          </cell>
        </row>
        <row r="203">
          <cell r="A203" t="str">
            <v>CH647 - Ipswich East SN</v>
          </cell>
          <cell r="B203" t="str">
            <v>Pay &amp; Expenditure</v>
          </cell>
          <cell r="C203">
            <v>105123</v>
          </cell>
          <cell r="D203" t="str">
            <v>3.5.1</v>
          </cell>
        </row>
        <row r="204">
          <cell r="A204" t="str">
            <v>CH648 - Ipswich South SN</v>
          </cell>
          <cell r="B204" t="str">
            <v>Pay &amp; Expenditure</v>
          </cell>
          <cell r="C204">
            <v>119781</v>
          </cell>
          <cell r="D204" t="str">
            <v>3.5.1</v>
          </cell>
        </row>
        <row r="205">
          <cell r="A205" t="str">
            <v>CH649 - Ipswich West SN</v>
          </cell>
          <cell r="B205" t="str">
            <v>Pay &amp; Expenditure</v>
          </cell>
          <cell r="C205">
            <v>126084</v>
          </cell>
          <cell r="D205" t="str">
            <v>3.5.1</v>
          </cell>
        </row>
        <row r="206">
          <cell r="A206" t="str">
            <v>CH650 - Bury SN</v>
          </cell>
          <cell r="B206" t="str">
            <v>Pay &amp; Expenditure</v>
          </cell>
          <cell r="C206">
            <v>102482</v>
          </cell>
          <cell r="D206" t="str">
            <v>3.5.1</v>
          </cell>
        </row>
        <row r="207">
          <cell r="A207" t="str">
            <v>CH651 - Haverhill SN</v>
          </cell>
          <cell r="B207" t="str">
            <v>Pay &amp; Expenditure</v>
          </cell>
          <cell r="C207">
            <v>97812</v>
          </cell>
          <cell r="D207" t="str">
            <v>3.5.1</v>
          </cell>
        </row>
        <row r="208">
          <cell r="A208" t="str">
            <v>CH652 - Thurston SN</v>
          </cell>
          <cell r="B208" t="str">
            <v>Pay &amp; Expenditure</v>
          </cell>
          <cell r="C208">
            <v>70771</v>
          </cell>
          <cell r="D208" t="str">
            <v>3.5.1</v>
          </cell>
        </row>
        <row r="209">
          <cell r="A209" t="str">
            <v>CH653 - Sudbury SN</v>
          </cell>
          <cell r="B209" t="str">
            <v>Pay &amp; Expenditure</v>
          </cell>
          <cell r="C209">
            <v>91862</v>
          </cell>
          <cell r="D209" t="str">
            <v>3.5.1</v>
          </cell>
        </row>
        <row r="210">
          <cell r="A210" t="str">
            <v>CH654 - Forest Heath SN</v>
          </cell>
          <cell r="B210" t="str">
            <v>Pay &amp; Expenditure</v>
          </cell>
          <cell r="C210">
            <v>153237</v>
          </cell>
          <cell r="D210" t="str">
            <v>3.5.1</v>
          </cell>
        </row>
        <row r="211">
          <cell r="A211" t="str">
            <v>CH655 - Special Schools</v>
          </cell>
          <cell r="B211" t="str">
            <v>Pay &amp; Expenditure</v>
          </cell>
          <cell r="C211">
            <v>143666</v>
          </cell>
          <cell r="D211" t="str">
            <v>3.5.1</v>
          </cell>
        </row>
        <row r="212">
          <cell r="A212" t="str">
            <v>CH670 - Enuresis</v>
          </cell>
          <cell r="B212" t="str">
            <v>Pay &amp; Expenditure</v>
          </cell>
          <cell r="C212">
            <v>42295</v>
          </cell>
          <cell r="D212" t="str">
            <v>3.5.1</v>
          </cell>
        </row>
        <row r="213">
          <cell r="A213" t="str">
            <v>CH671 - HPV</v>
          </cell>
          <cell r="B213" t="str">
            <v>Pay &amp; Expenditure</v>
          </cell>
          <cell r="C213">
            <v>176122</v>
          </cell>
          <cell r="D213" t="str">
            <v>3.5.1</v>
          </cell>
        </row>
        <row r="214">
          <cell r="A214" t="str">
            <v>CH672 - LD Paediatric Nursing - East</v>
          </cell>
          <cell r="B214" t="str">
            <v>Pay &amp; Expenditure</v>
          </cell>
          <cell r="C214">
            <v>116505</v>
          </cell>
          <cell r="D214" t="str">
            <v>3.5.1</v>
          </cell>
        </row>
        <row r="215">
          <cell r="A215" t="str">
            <v>CH673 - LD Paediatric Nursing - West</v>
          </cell>
          <cell r="B215" t="str">
            <v>Pay &amp; Expenditure</v>
          </cell>
          <cell r="C215">
            <v>39529</v>
          </cell>
          <cell r="D215" t="str">
            <v>3.5.1</v>
          </cell>
        </row>
        <row r="216">
          <cell r="A216" t="str">
            <v>CH674 - Portage</v>
          </cell>
          <cell r="B216" t="str">
            <v>Pay &amp; Expenditure</v>
          </cell>
          <cell r="C216">
            <v>36500</v>
          </cell>
          <cell r="D216" t="str">
            <v>3.5.1</v>
          </cell>
        </row>
        <row r="217">
          <cell r="A217" t="str">
            <v>CH675 - Looked After Children</v>
          </cell>
          <cell r="B217" t="str">
            <v>Pay &amp; Expenditure</v>
          </cell>
          <cell r="C217">
            <v>100265</v>
          </cell>
          <cell r="D217" t="str">
            <v>3.5.1</v>
          </cell>
        </row>
        <row r="218">
          <cell r="A218" t="str">
            <v>CH676 - Safeguarding</v>
          </cell>
          <cell r="B218" t="str">
            <v>Pay &amp; Expenditure</v>
          </cell>
          <cell r="C218">
            <v>254274</v>
          </cell>
          <cell r="D218" t="str">
            <v>3.5.1</v>
          </cell>
        </row>
        <row r="219">
          <cell r="A219" t="str">
            <v>CK766 - Contingency SEN Audit</v>
          </cell>
          <cell r="B219" t="str">
            <v>Pay &amp; Expenditure</v>
          </cell>
          <cell r="C219">
            <v>100088</v>
          </cell>
          <cell r="D219" t="str">
            <v>2.1.2</v>
          </cell>
        </row>
        <row r="220">
          <cell r="A220" t="str">
            <v>CK771 - Looked After Children service</v>
          </cell>
          <cell r="B220" t="str">
            <v>Pay &amp; Expenditure</v>
          </cell>
          <cell r="C220">
            <v>236927</v>
          </cell>
          <cell r="D220" t="str">
            <v>3.1.8</v>
          </cell>
        </row>
        <row r="221">
          <cell r="A221" t="str">
            <v>CK772 - Looked After Childrens Service (North)</v>
          </cell>
          <cell r="B221" t="str">
            <v>Pay &amp; Expenditure</v>
          </cell>
          <cell r="C221">
            <v>13090</v>
          </cell>
          <cell r="D221" t="str">
            <v>3.1.8</v>
          </cell>
        </row>
        <row r="222">
          <cell r="A222" t="str">
            <v>CK773 - Looked After Childrens Service (South)</v>
          </cell>
          <cell r="B222" t="str">
            <v>Pay &amp; Expenditure</v>
          </cell>
          <cell r="C222">
            <v>13990</v>
          </cell>
          <cell r="D222" t="str">
            <v>3.1.8</v>
          </cell>
        </row>
        <row r="223">
          <cell r="A223" t="str">
            <v>CK774 - Looked After Childrens Service (West)</v>
          </cell>
          <cell r="B223" t="str">
            <v>Pay &amp; Expenditure</v>
          </cell>
          <cell r="C223">
            <v>16090</v>
          </cell>
          <cell r="D223" t="str">
            <v>3.1.8</v>
          </cell>
        </row>
        <row r="224">
          <cell r="A224" t="str">
            <v>CK775 - Looked After Childrens Service (County)</v>
          </cell>
          <cell r="B224" t="str">
            <v>Pay &amp; Expenditure</v>
          </cell>
          <cell r="C224">
            <v>33670</v>
          </cell>
          <cell r="D224" t="str">
            <v>3.1.8</v>
          </cell>
        </row>
        <row r="225">
          <cell r="A225" t="str">
            <v>CO775 - Targetted Mental Health in School</v>
          </cell>
          <cell r="B225" t="str">
            <v>Income</v>
          </cell>
          <cell r="C225">
            <v>-54000</v>
          </cell>
          <cell r="D225" t="str">
            <v>3.5.2</v>
          </cell>
        </row>
        <row r="226">
          <cell r="A226" t="str">
            <v>CO775 - Targetted Mental Health in School</v>
          </cell>
          <cell r="B226" t="str">
            <v>Pay &amp; Expenditure</v>
          </cell>
          <cell r="C226">
            <v>155830</v>
          </cell>
          <cell r="D226" t="str">
            <v>3.5.2</v>
          </cell>
        </row>
        <row r="227">
          <cell r="A227" t="str">
            <v>DA001 - Children &amp; Young People Directorate</v>
          </cell>
          <cell r="B227" t="str">
            <v>Pay &amp; Expenditure</v>
          </cell>
          <cell r="C227">
            <v>529902</v>
          </cell>
          <cell r="D227" t="str">
            <v>3.3.2</v>
          </cell>
        </row>
        <row r="228">
          <cell r="A228" t="str">
            <v>DB007 - Suffolk Anglia Ruskin University</v>
          </cell>
          <cell r="B228" t="str">
            <v>Income</v>
          </cell>
          <cell r="C228">
            <v>-323000</v>
          </cell>
          <cell r="D228" t="str">
            <v>3.3.2</v>
          </cell>
        </row>
        <row r="229">
          <cell r="A229" t="str">
            <v>DB007 - Suffolk Anglia Ruskin University</v>
          </cell>
          <cell r="B229" t="str">
            <v>Pay &amp; Expenditure</v>
          </cell>
          <cell r="C229">
            <v>323000</v>
          </cell>
          <cell r="D229" t="str">
            <v>3.3.2</v>
          </cell>
        </row>
        <row r="230">
          <cell r="A230" t="str">
            <v>DB023 - Workforce Development Management</v>
          </cell>
          <cell r="B230" t="str">
            <v>Income</v>
          </cell>
          <cell r="C230">
            <v>-368</v>
          </cell>
          <cell r="D230" t="str">
            <v>3.3.2</v>
          </cell>
        </row>
        <row r="231">
          <cell r="A231" t="str">
            <v>DB023 - Workforce Development Management</v>
          </cell>
          <cell r="B231" t="str">
            <v>Pay &amp; Expenditure</v>
          </cell>
          <cell r="C231">
            <v>679528</v>
          </cell>
          <cell r="D231" t="str">
            <v>3.3.2</v>
          </cell>
        </row>
        <row r="232">
          <cell r="A232" t="str">
            <v>DB030 - NVQ Child Care</v>
          </cell>
          <cell r="B232" t="str">
            <v>Pay &amp; Expenditure</v>
          </cell>
          <cell r="C232">
            <v>41200</v>
          </cell>
          <cell r="D232" t="str">
            <v>3.3.2</v>
          </cell>
        </row>
        <row r="233">
          <cell r="A233" t="str">
            <v>DB033 - Children Act</v>
          </cell>
          <cell r="B233" t="str">
            <v>Income</v>
          </cell>
          <cell r="C233">
            <v>-123750</v>
          </cell>
          <cell r="D233" t="str">
            <v>3.3.2</v>
          </cell>
        </row>
        <row r="234">
          <cell r="A234" t="str">
            <v>DB033 - Children Act</v>
          </cell>
          <cell r="B234" t="str">
            <v>Pay &amp; Expenditure</v>
          </cell>
          <cell r="C234">
            <v>188750</v>
          </cell>
          <cell r="D234" t="str">
            <v>3.3.2</v>
          </cell>
        </row>
        <row r="235">
          <cell r="A235" t="str">
            <v>DB034 - Child Care Post Qualifying</v>
          </cell>
          <cell r="B235" t="str">
            <v>Pay &amp; Expenditure</v>
          </cell>
          <cell r="C235">
            <v>113380</v>
          </cell>
          <cell r="D235" t="str">
            <v>3.3.2</v>
          </cell>
        </row>
        <row r="236">
          <cell r="A236" t="str">
            <v>DB035 - Foster Carer Training</v>
          </cell>
          <cell r="B236" t="str">
            <v>Pay &amp; Expenditure</v>
          </cell>
          <cell r="C236">
            <v>27520</v>
          </cell>
          <cell r="D236" t="str">
            <v>3.3.2</v>
          </cell>
        </row>
        <row r="237">
          <cell r="A237" t="str">
            <v>DB037 - Social Work Training</v>
          </cell>
          <cell r="B237" t="str">
            <v>Pay &amp; Expenditure</v>
          </cell>
          <cell r="C237">
            <v>74910</v>
          </cell>
          <cell r="D237" t="str">
            <v>3.3.2</v>
          </cell>
        </row>
        <row r="238">
          <cell r="A238" t="str">
            <v>DB047 - Core Training Programme</v>
          </cell>
          <cell r="B238" t="str">
            <v>Income</v>
          </cell>
          <cell r="C238">
            <v>-44448</v>
          </cell>
          <cell r="D238" t="str">
            <v>3.3.2</v>
          </cell>
        </row>
        <row r="239">
          <cell r="A239" t="str">
            <v>DB047 - Core Training Programme</v>
          </cell>
          <cell r="B239" t="str">
            <v>Pay &amp; Expenditure</v>
          </cell>
          <cell r="C239">
            <v>188868</v>
          </cell>
          <cell r="D239" t="str">
            <v>3.3.2</v>
          </cell>
        </row>
        <row r="240">
          <cell r="A240" t="str">
            <v>DB048 - Early Years &amp; Childcare and Children's Centres Qualifications</v>
          </cell>
          <cell r="B240" t="str">
            <v>Pay &amp; Expenditure</v>
          </cell>
          <cell r="C240">
            <v>208320</v>
          </cell>
          <cell r="D240" t="str">
            <v>3.3.2</v>
          </cell>
        </row>
        <row r="241">
          <cell r="A241" t="str">
            <v>DB049 - Early Years &amp; Childcare CPD</v>
          </cell>
          <cell r="B241" t="str">
            <v>Pay &amp; Expenditure</v>
          </cell>
          <cell r="C241">
            <v>315521</v>
          </cell>
          <cell r="D241" t="str">
            <v>3.3.2</v>
          </cell>
        </row>
        <row r="242">
          <cell r="A242" t="str">
            <v>DE007 - Government Grant Income</v>
          </cell>
          <cell r="B242" t="str">
            <v>Income</v>
          </cell>
          <cell r="C242">
            <v>-853086</v>
          </cell>
          <cell r="D242" t="str">
            <v>Exclude</v>
          </cell>
        </row>
        <row r="243">
          <cell r="A243" t="str">
            <v>DE021 - Troubled Families Grant Income</v>
          </cell>
          <cell r="B243" t="str">
            <v>Income</v>
          </cell>
          <cell r="C243">
            <v>-1581000</v>
          </cell>
          <cell r="D243" t="str">
            <v>Exclude</v>
          </cell>
        </row>
        <row r="244">
          <cell r="A244" t="str">
            <v>DE022 - LASPO Grant Income</v>
          </cell>
          <cell r="B244" t="str">
            <v>Pay &amp; Expenditure</v>
          </cell>
          <cell r="C244">
            <v>-97590</v>
          </cell>
          <cell r="D244" t="str">
            <v>Exclude</v>
          </cell>
        </row>
        <row r="245">
          <cell r="A245" t="str">
            <v>DF002 - Redundancies / Premature Retir</v>
          </cell>
          <cell r="B245" t="str">
            <v>Pay &amp; Expenditure</v>
          </cell>
          <cell r="C245">
            <v>238884</v>
          </cell>
          <cell r="D245" t="str">
            <v>2.0.7</v>
          </cell>
        </row>
        <row r="246">
          <cell r="A246" t="str">
            <v>DF003 - Criminal Records Bureau Charge</v>
          </cell>
          <cell r="B246" t="str">
            <v>Pay &amp; Expenditure</v>
          </cell>
          <cell r="C246">
            <v>149910</v>
          </cell>
          <cell r="D246" t="str">
            <v>2.0.6</v>
          </cell>
        </row>
        <row r="247">
          <cell r="A247" t="str">
            <v>DF007 - Dismissal/Prem Ret: Pre 1st Ap</v>
          </cell>
          <cell r="B247" t="str">
            <v>Pay &amp; Expenditure</v>
          </cell>
          <cell r="C247">
            <v>806470</v>
          </cell>
          <cell r="D247" t="str">
            <v>2.2.3</v>
          </cell>
        </row>
        <row r="248">
          <cell r="A248" t="str">
            <v>DF009 - Post April 1999</v>
          </cell>
          <cell r="B248" t="str">
            <v>Pay &amp; Expenditure</v>
          </cell>
          <cell r="C248">
            <v>446590</v>
          </cell>
          <cell r="D248" t="str">
            <v>2.2.3</v>
          </cell>
        </row>
        <row r="249">
          <cell r="A249" t="str">
            <v>DF010 - Structural Repairs &amp; Maintenan</v>
          </cell>
          <cell r="B249" t="str">
            <v>Pay &amp; Expenditure</v>
          </cell>
          <cell r="C249">
            <v>15610</v>
          </cell>
          <cell r="D249" t="str">
            <v>2.0.5</v>
          </cell>
        </row>
        <row r="250">
          <cell r="A250" t="str">
            <v>DF022 - School Admissions / Supply of</v>
          </cell>
          <cell r="B250" t="str">
            <v>Income</v>
          </cell>
          <cell r="C250">
            <v>-4750</v>
          </cell>
          <cell r="D250" t="str">
            <v>2.0.6</v>
          </cell>
        </row>
        <row r="251">
          <cell r="A251" t="str">
            <v>DF022 - School Admissions / Supply of</v>
          </cell>
          <cell r="B251" t="str">
            <v>Pay &amp; Expenditure</v>
          </cell>
          <cell r="C251">
            <v>200</v>
          </cell>
          <cell r="D251" t="str">
            <v>2.0.6</v>
          </cell>
        </row>
        <row r="252">
          <cell r="A252" t="str">
            <v>DF202 - ICT - Business Development</v>
          </cell>
          <cell r="B252" t="str">
            <v>Income</v>
          </cell>
          <cell r="C252">
            <v>-560400</v>
          </cell>
          <cell r="D252" t="str">
            <v>2.0.6</v>
          </cell>
        </row>
        <row r="253">
          <cell r="A253" t="str">
            <v>DF202 - ICT - Business Development</v>
          </cell>
          <cell r="B253" t="str">
            <v>Pay &amp; Expenditure</v>
          </cell>
          <cell r="C253">
            <v>262410</v>
          </cell>
          <cell r="D253" t="str">
            <v>2.0.6</v>
          </cell>
        </row>
        <row r="254">
          <cell r="A254" t="str">
            <v>DF203 - Personnel</v>
          </cell>
          <cell r="B254" t="str">
            <v>Pay &amp; Expenditure</v>
          </cell>
          <cell r="C254">
            <v>45940</v>
          </cell>
          <cell r="D254" t="str">
            <v>2.0.6</v>
          </cell>
        </row>
        <row r="255">
          <cell r="A255" t="str">
            <v>DF204 - Institutional Support : Genera</v>
          </cell>
          <cell r="B255" t="str">
            <v>Income</v>
          </cell>
          <cell r="C255">
            <v>-3464021</v>
          </cell>
          <cell r="D255" t="str">
            <v>2.0.6</v>
          </cell>
        </row>
        <row r="256">
          <cell r="A256" t="str">
            <v>DF204 - Institutional Support : Genera</v>
          </cell>
          <cell r="B256" t="str">
            <v>Pay &amp; Expenditure</v>
          </cell>
          <cell r="C256">
            <v>876700</v>
          </cell>
          <cell r="D256" t="str">
            <v>2.0.6</v>
          </cell>
        </row>
        <row r="257">
          <cell r="A257" t="str">
            <v>DF402 - Corporate Overheads</v>
          </cell>
          <cell r="B257" t="str">
            <v>Pay &amp; Expenditure</v>
          </cell>
          <cell r="C257">
            <v>604</v>
          </cell>
          <cell r="D257" t="str">
            <v>2.0.6</v>
          </cell>
        </row>
        <row r="258">
          <cell r="A258" t="str">
            <v>DF602 - Overheads HQ Resources</v>
          </cell>
          <cell r="B258" t="str">
            <v>Pay &amp; Expenditure</v>
          </cell>
          <cell r="C258">
            <v>2293560</v>
          </cell>
          <cell r="D258" t="str">
            <v>2.0.6</v>
          </cell>
        </row>
        <row r="259">
          <cell r="A259" t="str">
            <v>DF604 - CYP Overheads</v>
          </cell>
          <cell r="B259" t="str">
            <v>Pay &amp; Expenditure</v>
          </cell>
          <cell r="C259">
            <v>325508</v>
          </cell>
          <cell r="D259" t="str">
            <v>2.0.6</v>
          </cell>
        </row>
        <row r="260">
          <cell r="A260" t="str">
            <v>DG002 - Area 1 - Residential</v>
          </cell>
          <cell r="B260" t="str">
            <v>Pay &amp; Expenditure</v>
          </cell>
          <cell r="C260">
            <v>1127583</v>
          </cell>
          <cell r="D260" t="str">
            <v>Apportion See PP Tab</v>
          </cell>
        </row>
        <row r="261">
          <cell r="A261" t="str">
            <v>DG003 - Area 2 - Residential</v>
          </cell>
          <cell r="B261" t="str">
            <v>Pay &amp; Expenditure</v>
          </cell>
          <cell r="C261">
            <v>1092101</v>
          </cell>
          <cell r="D261" t="str">
            <v>Apportion See PP Tab</v>
          </cell>
        </row>
        <row r="262">
          <cell r="A262" t="str">
            <v>DG004 - Area 3 - Residential</v>
          </cell>
          <cell r="B262" t="str">
            <v>Pay &amp; Expenditure</v>
          </cell>
          <cell r="C262">
            <v>1271602</v>
          </cell>
          <cell r="D262" t="str">
            <v>Apportion See PP Tab</v>
          </cell>
        </row>
        <row r="263">
          <cell r="A263" t="str">
            <v>DG005 - Area 4 - Residential</v>
          </cell>
          <cell r="B263" t="str">
            <v>Pay &amp; Expenditure</v>
          </cell>
          <cell r="C263">
            <v>1902842</v>
          </cell>
          <cell r="D263" t="str">
            <v>Apportion See PP Tab</v>
          </cell>
        </row>
        <row r="264">
          <cell r="A264" t="str">
            <v>DG006 - Area 5 - Residential</v>
          </cell>
          <cell r="B264" t="str">
            <v>Pay &amp; Expenditure</v>
          </cell>
          <cell r="C264">
            <v>1300842</v>
          </cell>
          <cell r="D264" t="str">
            <v>Apportion See PP Tab</v>
          </cell>
        </row>
        <row r="265">
          <cell r="A265" t="str">
            <v>DG007 - Area 6 - Residential</v>
          </cell>
          <cell r="B265" t="str">
            <v>Pay &amp; Expenditure</v>
          </cell>
          <cell r="C265">
            <v>2054702</v>
          </cell>
          <cell r="D265" t="str">
            <v>Apportion See PP Tab</v>
          </cell>
        </row>
        <row r="266">
          <cell r="A266" t="str">
            <v>DG008 - DCT West - Residential</v>
          </cell>
          <cell r="B266" t="str">
            <v>Pay &amp; Expenditure</v>
          </cell>
          <cell r="C266">
            <v>618365</v>
          </cell>
          <cell r="D266" t="str">
            <v>Apportion See PP Tab</v>
          </cell>
        </row>
        <row r="267">
          <cell r="A267" t="str">
            <v>DG009 - DCT North Coastal - Residential</v>
          </cell>
          <cell r="B267" t="str">
            <v>Pay &amp; Expenditure</v>
          </cell>
          <cell r="C267">
            <v>189438</v>
          </cell>
          <cell r="D267" t="str">
            <v>Apportion See PP Tab</v>
          </cell>
        </row>
        <row r="268">
          <cell r="A268" t="str">
            <v>DG010 - DCT Central South - Residential</v>
          </cell>
          <cell r="B268" t="str">
            <v>Pay &amp; Expenditure</v>
          </cell>
          <cell r="C268">
            <v>217324</v>
          </cell>
          <cell r="D268" t="str">
            <v>Apportion See PP Tab</v>
          </cell>
        </row>
        <row r="269">
          <cell r="A269" t="str">
            <v>DH001 - Pre Adoption</v>
          </cell>
          <cell r="B269" t="str">
            <v>Pay &amp; Expenditure</v>
          </cell>
          <cell r="C269">
            <v>455080</v>
          </cell>
          <cell r="D269" t="str">
            <v>3.1.3</v>
          </cell>
        </row>
        <row r="270">
          <cell r="A270" t="str">
            <v>DH002 - Adoption Panel</v>
          </cell>
          <cell r="B270" t="str">
            <v>Pay &amp; Expenditure</v>
          </cell>
          <cell r="C270">
            <v>107142</v>
          </cell>
          <cell r="D270" t="str">
            <v>3.1.3</v>
          </cell>
        </row>
        <row r="271">
          <cell r="A271" t="str">
            <v>DH003 - Central:Adoption</v>
          </cell>
          <cell r="B271" t="str">
            <v>Pay &amp; Expenditure</v>
          </cell>
          <cell r="C271">
            <v>1075966</v>
          </cell>
          <cell r="D271" t="str">
            <v>3.1.3</v>
          </cell>
        </row>
        <row r="272">
          <cell r="A272" t="str">
            <v>DH004 - Sep Parent Adoption</v>
          </cell>
          <cell r="B272" t="str">
            <v>Pay &amp; Expenditure</v>
          </cell>
          <cell r="C272">
            <v>19160</v>
          </cell>
          <cell r="D272" t="str">
            <v>3.1.3</v>
          </cell>
        </row>
        <row r="273">
          <cell r="A273" t="str">
            <v>DH005 - Inter Country Adoption</v>
          </cell>
          <cell r="B273" t="str">
            <v>Pay &amp; Expenditure</v>
          </cell>
          <cell r="C273">
            <v>5330</v>
          </cell>
          <cell r="D273" t="str">
            <v>3.1.3</v>
          </cell>
        </row>
        <row r="274">
          <cell r="A274" t="str">
            <v>DH008 - Adoption Support</v>
          </cell>
          <cell r="B274" t="str">
            <v>Pay &amp; Expenditure</v>
          </cell>
          <cell r="C274">
            <v>371371</v>
          </cell>
          <cell r="D274" t="str">
            <v>3.1.3</v>
          </cell>
        </row>
        <row r="275">
          <cell r="A275" t="str">
            <v>DH009 - Family Finding</v>
          </cell>
          <cell r="B275" t="str">
            <v>Pay &amp; Expenditure</v>
          </cell>
          <cell r="C275">
            <v>386954</v>
          </cell>
          <cell r="D275" t="str">
            <v>3.1.3</v>
          </cell>
        </row>
        <row r="276">
          <cell r="A276" t="str">
            <v>DI001 - Central:Grants:Children &amp; Family</v>
          </cell>
          <cell r="B276" t="str">
            <v>Pay &amp; Expenditure</v>
          </cell>
          <cell r="C276">
            <v>869243</v>
          </cell>
          <cell r="D276" t="str">
            <v>3.4.4</v>
          </cell>
        </row>
        <row r="277">
          <cell r="A277" t="str">
            <v>DJ001 - Martlesham Project</v>
          </cell>
          <cell r="B277" t="str">
            <v>Pay &amp; Expenditure</v>
          </cell>
          <cell r="C277">
            <v>42107</v>
          </cell>
          <cell r="D277" t="str">
            <v>3.1.1</v>
          </cell>
        </row>
        <row r="278">
          <cell r="A278" t="str">
            <v>DJ003 - Lowestoft Children's Home</v>
          </cell>
          <cell r="B278" t="str">
            <v>Pay &amp; Expenditure</v>
          </cell>
          <cell r="C278">
            <v>498198</v>
          </cell>
          <cell r="D278" t="str">
            <v>3.1.1</v>
          </cell>
        </row>
        <row r="279">
          <cell r="A279" t="str">
            <v>DJ004 - Grange Road Children's Home</v>
          </cell>
          <cell r="B279" t="str">
            <v>Pay &amp; Expenditure</v>
          </cell>
          <cell r="C279">
            <v>491775</v>
          </cell>
          <cell r="D279" t="str">
            <v>3.1.1</v>
          </cell>
        </row>
        <row r="280">
          <cell r="A280" t="str">
            <v>DJ005 - Woodmans Place</v>
          </cell>
          <cell r="B280" t="str">
            <v>Pay &amp; Expenditure</v>
          </cell>
          <cell r="C280">
            <v>482248</v>
          </cell>
          <cell r="D280" t="str">
            <v>3.1.1</v>
          </cell>
        </row>
        <row r="281">
          <cell r="A281" t="str">
            <v>DJ006 - Hospital Road Children's Home</v>
          </cell>
          <cell r="B281" t="str">
            <v>Pay &amp; Expenditure</v>
          </cell>
          <cell r="C281">
            <v>501063</v>
          </cell>
          <cell r="D281" t="str">
            <v>3.1.1</v>
          </cell>
        </row>
        <row r="282">
          <cell r="A282" t="str">
            <v>DJ007 - Redwood Lodge Children's Home</v>
          </cell>
          <cell r="B282" t="str">
            <v>Pay &amp; Expenditure</v>
          </cell>
          <cell r="C282">
            <v>464489</v>
          </cell>
          <cell r="D282" t="str">
            <v>3.1.1</v>
          </cell>
        </row>
        <row r="283">
          <cell r="A283" t="str">
            <v>DJ008 - Central:Child Resource Centres</v>
          </cell>
          <cell r="B283" t="str">
            <v>Pay &amp; Expenditure</v>
          </cell>
          <cell r="C283">
            <v>187218</v>
          </cell>
          <cell r="D283" t="str">
            <v>3.1.1</v>
          </cell>
        </row>
        <row r="284">
          <cell r="A284" t="str">
            <v>DJ009 - CHOOHSS</v>
          </cell>
          <cell r="B284" t="str">
            <v>Pay &amp; Expenditure</v>
          </cell>
          <cell r="C284">
            <v>56729</v>
          </cell>
          <cell r="D284" t="str">
            <v>3.1.1</v>
          </cell>
        </row>
        <row r="285">
          <cell r="A285" t="str">
            <v>DK001 - LAC Health Cont.</v>
          </cell>
          <cell r="B285" t="str">
            <v>Pay &amp; Expenditure</v>
          </cell>
          <cell r="C285">
            <v>52430</v>
          </cell>
          <cell r="D285" t="str">
            <v>3.1.5</v>
          </cell>
        </row>
        <row r="286">
          <cell r="A286" t="str">
            <v>DK003 - Corporate Parenting Management</v>
          </cell>
          <cell r="B286" t="str">
            <v>Pay &amp; Expenditure</v>
          </cell>
          <cell r="C286">
            <v>327003</v>
          </cell>
          <cell r="D286" t="str">
            <v>3.3.1</v>
          </cell>
        </row>
        <row r="287">
          <cell r="A287" t="str">
            <v>DK004 - Central:Comm Place:Leaving Care</v>
          </cell>
          <cell r="B287" t="str">
            <v>Pay &amp; Expenditure</v>
          </cell>
          <cell r="C287">
            <v>551550</v>
          </cell>
          <cell r="D287" t="str">
            <v>3.1.9</v>
          </cell>
        </row>
        <row r="288">
          <cell r="A288" t="str">
            <v>DK005 - Catch 22</v>
          </cell>
          <cell r="B288" t="str">
            <v>Pay &amp; Expenditure</v>
          </cell>
          <cell r="C288">
            <v>1066000</v>
          </cell>
          <cell r="D288" t="str">
            <v>3.1.9</v>
          </cell>
        </row>
        <row r="289">
          <cell r="A289" t="str">
            <v>DK006 - Leaving Care UASC 18+Â </v>
          </cell>
          <cell r="B289" t="str">
            <v>Pay &amp; Expenditure</v>
          </cell>
          <cell r="C289">
            <v>50000</v>
          </cell>
          <cell r="D289" t="str">
            <v>3.1.10</v>
          </cell>
        </row>
        <row r="290">
          <cell r="A290" t="str">
            <v>DK102 - Intensive Evidence Based Programme</v>
          </cell>
          <cell r="B290" t="str">
            <v>Income</v>
          </cell>
          <cell r="C290">
            <v>-200000</v>
          </cell>
          <cell r="D290" t="str">
            <v>3.4.4</v>
          </cell>
        </row>
        <row r="291">
          <cell r="A291" t="str">
            <v>DK102 - Intensive Evidence Based Programme</v>
          </cell>
          <cell r="B291" t="str">
            <v>Pay &amp; Expenditure</v>
          </cell>
          <cell r="C291">
            <v>200000</v>
          </cell>
          <cell r="D291" t="str">
            <v>3.4.4</v>
          </cell>
        </row>
        <row r="292">
          <cell r="A292" t="str">
            <v>DL013 - Leeway Domestic Abuse Serivce</v>
          </cell>
          <cell r="B292" t="str">
            <v>Pay &amp; Expenditure</v>
          </cell>
          <cell r="C292">
            <v>271645</v>
          </cell>
          <cell r="D292" t="str">
            <v>3.4.4</v>
          </cell>
        </row>
        <row r="293">
          <cell r="A293" t="str">
            <v>DL105 - Childrens Fund-Ongoing costs</v>
          </cell>
          <cell r="B293" t="str">
            <v>Pay &amp; Expenditure</v>
          </cell>
          <cell r="C293">
            <v>285138</v>
          </cell>
          <cell r="D293" t="str">
            <v>3.4.4</v>
          </cell>
        </row>
        <row r="294">
          <cell r="A294" t="str">
            <v>DL301 - Asylum Seekers - Southern C&amp;F</v>
          </cell>
          <cell r="B294" t="str">
            <v>Income</v>
          </cell>
          <cell r="C294">
            <v>-800000</v>
          </cell>
          <cell r="D294" t="str">
            <v>3.1.10</v>
          </cell>
        </row>
        <row r="295">
          <cell r="A295" t="str">
            <v>DL301 - Asylum Seekers - Southern C&amp;F</v>
          </cell>
          <cell r="B295" t="str">
            <v>Pay &amp; Expenditure</v>
          </cell>
          <cell r="C295">
            <v>800000</v>
          </cell>
          <cell r="D295" t="str">
            <v>3.1.10</v>
          </cell>
        </row>
        <row r="296">
          <cell r="A296" t="str">
            <v>DL304 - Central:Legal Fees</v>
          </cell>
          <cell r="B296" t="str">
            <v>Pay &amp; Expenditure</v>
          </cell>
          <cell r="C296">
            <v>1152950</v>
          </cell>
          <cell r="D296" t="str">
            <v>3.3.1</v>
          </cell>
        </row>
        <row r="297">
          <cell r="A297" t="str">
            <v>DL305 - Children &amp; Families Management</v>
          </cell>
          <cell r="B297" t="str">
            <v>Pay &amp; Expenditure</v>
          </cell>
          <cell r="C297">
            <v>770583</v>
          </cell>
          <cell r="D297" t="str">
            <v>3.3.1</v>
          </cell>
        </row>
        <row r="298">
          <cell r="A298" t="str">
            <v>DL306 - CYP Central BS</v>
          </cell>
          <cell r="B298" t="str">
            <v>Pay &amp; Expenditure</v>
          </cell>
          <cell r="C298">
            <v>248716</v>
          </cell>
          <cell r="D298" t="str">
            <v>3.3.1</v>
          </cell>
        </row>
        <row r="299">
          <cell r="A299" t="str">
            <v>DL307 - Financial Inclusion</v>
          </cell>
          <cell r="B299" t="str">
            <v>Pay &amp; Expenditure</v>
          </cell>
          <cell r="C299">
            <v>100044</v>
          </cell>
          <cell r="D299" t="str">
            <v>3.4.4</v>
          </cell>
        </row>
        <row r="300">
          <cell r="A300" t="str">
            <v>DL308 - Direct Payments Team</v>
          </cell>
          <cell r="B300" t="str">
            <v>Pay &amp; Expenditure</v>
          </cell>
          <cell r="C300">
            <v>61864</v>
          </cell>
          <cell r="D300" t="str">
            <v>3.4.1</v>
          </cell>
        </row>
        <row r="301">
          <cell r="A301" t="str">
            <v>DL310 - Children's Rights</v>
          </cell>
          <cell r="B301" t="str">
            <v>Pay &amp; Expenditure</v>
          </cell>
          <cell r="C301">
            <v>200492</v>
          </cell>
          <cell r="D301" t="str">
            <v>3.3.1</v>
          </cell>
        </row>
        <row r="302">
          <cell r="A302" t="str">
            <v>DL311 - Recruitment</v>
          </cell>
          <cell r="B302" t="str">
            <v>Pay &amp; Expenditure</v>
          </cell>
          <cell r="C302">
            <v>550044</v>
          </cell>
          <cell r="D302" t="str">
            <v>3.3.1</v>
          </cell>
        </row>
        <row r="303">
          <cell r="A303" t="str">
            <v>DL315 - New Operations Model</v>
          </cell>
          <cell r="B303" t="str">
            <v>Pay &amp; Expenditure</v>
          </cell>
          <cell r="C303">
            <v>50001</v>
          </cell>
          <cell r="D303" t="str">
            <v>3.3.1</v>
          </cell>
        </row>
        <row r="304">
          <cell r="A304" t="str">
            <v>DM001 - QA Looked After Children</v>
          </cell>
          <cell r="B304" t="str">
            <v>Pay &amp; Expenditure</v>
          </cell>
          <cell r="C304">
            <v>5000</v>
          </cell>
          <cell r="D304" t="str">
            <v>3.3.3</v>
          </cell>
        </row>
        <row r="305">
          <cell r="A305" t="str">
            <v>DM002 - Safeguarding Children Board</v>
          </cell>
          <cell r="B305" t="str">
            <v>Income</v>
          </cell>
          <cell r="C305">
            <v>-175800</v>
          </cell>
          <cell r="D305" t="str">
            <v>3.3.3</v>
          </cell>
        </row>
        <row r="306">
          <cell r="A306" t="str">
            <v>DM002 - Safeguarding Children Board</v>
          </cell>
          <cell r="B306" t="str">
            <v>Pay &amp; Expenditure</v>
          </cell>
          <cell r="C306">
            <v>228250</v>
          </cell>
          <cell r="D306" t="str">
            <v>3.3.3</v>
          </cell>
        </row>
        <row r="307">
          <cell r="A307" t="str">
            <v>DM004 - SCB General Training</v>
          </cell>
          <cell r="B307" t="str">
            <v>Pay &amp; Expenditure</v>
          </cell>
          <cell r="C307">
            <v>33289</v>
          </cell>
          <cell r="D307" t="str">
            <v>3.3.3</v>
          </cell>
        </row>
        <row r="308">
          <cell r="A308" t="str">
            <v>DM005 - Education Safeguarding Training</v>
          </cell>
          <cell r="B308" t="str">
            <v>Pay &amp; Expenditure</v>
          </cell>
          <cell r="C308">
            <v>56179</v>
          </cell>
          <cell r="D308" t="str">
            <v>3.3.1</v>
          </cell>
        </row>
        <row r="309">
          <cell r="A309" t="str">
            <v>DM008 - Safeguarding 1</v>
          </cell>
          <cell r="B309" t="str">
            <v>Pay &amp; Expenditure</v>
          </cell>
          <cell r="C309">
            <v>14670</v>
          </cell>
          <cell r="D309" t="str">
            <v>3.3.1</v>
          </cell>
        </row>
        <row r="310">
          <cell r="A310" t="str">
            <v>DM009 - Safeguarding 3</v>
          </cell>
          <cell r="B310" t="str">
            <v>Pay &amp; Expenditure</v>
          </cell>
          <cell r="C310">
            <v>7701</v>
          </cell>
          <cell r="D310" t="str">
            <v>3.3.1</v>
          </cell>
        </row>
        <row r="311">
          <cell r="A311" t="str">
            <v>DM010 - Safeguarding 4</v>
          </cell>
          <cell r="B311" t="str">
            <v>Pay &amp; Expenditure</v>
          </cell>
          <cell r="C311">
            <v>7340</v>
          </cell>
          <cell r="D311" t="str">
            <v>3.3.1</v>
          </cell>
        </row>
        <row r="312">
          <cell r="A312" t="str">
            <v>DM011 - Safeguarding 5</v>
          </cell>
          <cell r="B312" t="str">
            <v>Pay &amp; Expenditure</v>
          </cell>
          <cell r="C312">
            <v>6060</v>
          </cell>
          <cell r="D312" t="str">
            <v>3.3.1</v>
          </cell>
        </row>
        <row r="313">
          <cell r="A313" t="str">
            <v>DM012 - Integrated Children's System</v>
          </cell>
          <cell r="B313" t="str">
            <v>Pay &amp; Expenditure</v>
          </cell>
          <cell r="C313">
            <v>21238</v>
          </cell>
          <cell r="D313" t="str">
            <v>3.3.1</v>
          </cell>
        </row>
        <row r="314">
          <cell r="A314" t="str">
            <v>DM013 - Safeguarding Area 1</v>
          </cell>
          <cell r="B314" t="str">
            <v>Pay &amp; Expenditure</v>
          </cell>
          <cell r="C314">
            <v>290638</v>
          </cell>
          <cell r="D314" t="str">
            <v>3.3.1</v>
          </cell>
        </row>
        <row r="315">
          <cell r="A315" t="str">
            <v>DM015 - Safeguarding Area 3</v>
          </cell>
          <cell r="B315" t="str">
            <v>Pay &amp; Expenditure</v>
          </cell>
          <cell r="C315">
            <v>430809</v>
          </cell>
          <cell r="D315" t="str">
            <v>3.3.1</v>
          </cell>
        </row>
        <row r="316">
          <cell r="A316" t="str">
            <v>DM017 - Safeguarding Area 5</v>
          </cell>
          <cell r="B316" t="str">
            <v>Income</v>
          </cell>
          <cell r="C316">
            <v>-15910</v>
          </cell>
          <cell r="D316" t="str">
            <v>3.3.1</v>
          </cell>
        </row>
        <row r="317">
          <cell r="A317" t="str">
            <v>DM017 - Safeguarding Area 5</v>
          </cell>
          <cell r="B317" t="str">
            <v>Pay &amp; Expenditure</v>
          </cell>
          <cell r="C317">
            <v>477321</v>
          </cell>
          <cell r="D317" t="str">
            <v>3.3.1</v>
          </cell>
        </row>
        <row r="318">
          <cell r="A318" t="str">
            <v>DM018 - Safeguarding Area 6</v>
          </cell>
          <cell r="B318" t="str">
            <v>Pay &amp; Expenditure</v>
          </cell>
          <cell r="C318">
            <v>242561</v>
          </cell>
          <cell r="D318" t="str">
            <v>3.3.1</v>
          </cell>
        </row>
        <row r="319">
          <cell r="A319" t="str">
            <v>DO002 - Shakers Lane (Scope)</v>
          </cell>
          <cell r="B319" t="str">
            <v>Pay &amp; Expenditure</v>
          </cell>
          <cell r="C319">
            <v>96640</v>
          </cell>
          <cell r="D319" t="str">
            <v>3.1.6</v>
          </cell>
        </row>
        <row r="320">
          <cell r="A320" t="str">
            <v>DO007 - Ambleside</v>
          </cell>
          <cell r="B320" t="str">
            <v>Income</v>
          </cell>
          <cell r="C320">
            <v>-71750</v>
          </cell>
          <cell r="D320" t="str">
            <v>3.4.2</v>
          </cell>
        </row>
        <row r="321">
          <cell r="A321" t="str">
            <v>DO007 - Ambleside</v>
          </cell>
          <cell r="B321" t="str">
            <v>Pay &amp; Expenditure</v>
          </cell>
          <cell r="C321">
            <v>346230</v>
          </cell>
          <cell r="D321" t="str">
            <v>3.4.2</v>
          </cell>
        </row>
        <row r="322">
          <cell r="A322" t="str">
            <v>DO009 - Break Service SLA</v>
          </cell>
          <cell r="B322" t="str">
            <v>Pay &amp; Expenditure</v>
          </cell>
          <cell r="C322">
            <v>42330</v>
          </cell>
          <cell r="D322" t="str">
            <v>3.4.2</v>
          </cell>
        </row>
        <row r="323">
          <cell r="A323" t="str">
            <v>DO014 - Ace Advocacy</v>
          </cell>
          <cell r="B323" t="str">
            <v>Pay &amp; Expenditure</v>
          </cell>
          <cell r="C323">
            <v>87910</v>
          </cell>
          <cell r="D323" t="str">
            <v>3.4.2</v>
          </cell>
        </row>
        <row r="324">
          <cell r="A324" t="str">
            <v>DO016 - Young Carers Project</v>
          </cell>
          <cell r="B324" t="str">
            <v>Pay &amp; Expenditure</v>
          </cell>
          <cell r="C324">
            <v>466646</v>
          </cell>
          <cell r="D324" t="str">
            <v>3.5.2</v>
          </cell>
        </row>
        <row r="325">
          <cell r="A325" t="str">
            <v>DO017 - Wolves View</v>
          </cell>
          <cell r="B325" t="str">
            <v>Pay &amp; Expenditure</v>
          </cell>
          <cell r="C325">
            <v>183680</v>
          </cell>
          <cell r="D325" t="str">
            <v>3.2.1</v>
          </cell>
        </row>
        <row r="326">
          <cell r="A326" t="str">
            <v>DO027 - Aiming High Disabled Children</v>
          </cell>
          <cell r="B326" t="str">
            <v>Income</v>
          </cell>
          <cell r="C326">
            <v>-112000</v>
          </cell>
          <cell r="D326" t="str">
            <v>3.4.2</v>
          </cell>
        </row>
        <row r="327">
          <cell r="A327" t="str">
            <v>DO027 - Aiming High Disabled Children</v>
          </cell>
          <cell r="B327" t="str">
            <v>Pay &amp; Expenditure</v>
          </cell>
          <cell r="C327">
            <v>2162125</v>
          </cell>
          <cell r="D327" t="str">
            <v>3.4.2</v>
          </cell>
        </row>
        <row r="328">
          <cell r="A328" t="str">
            <v>DO028 - Equipment and Adaptations</v>
          </cell>
          <cell r="B328" t="str">
            <v>Pay &amp; Expenditure</v>
          </cell>
          <cell r="C328">
            <v>100000</v>
          </cell>
          <cell r="D328" t="str">
            <v>3.4.3</v>
          </cell>
        </row>
        <row r="329">
          <cell r="A329" t="str">
            <v>DO030 - Futures Team</v>
          </cell>
          <cell r="B329" t="str">
            <v>Pay &amp; Expenditure</v>
          </cell>
          <cell r="C329">
            <v>148959</v>
          </cell>
          <cell r="D329" t="str">
            <v>3.4.3</v>
          </cell>
        </row>
        <row r="330">
          <cell r="A330" t="str">
            <v>DO031 - Parent Partnership</v>
          </cell>
          <cell r="B330" t="str">
            <v>Pay &amp; Expenditure</v>
          </cell>
          <cell r="C330">
            <v>167975</v>
          </cell>
          <cell r="D330" t="str">
            <v>2.1.3</v>
          </cell>
        </row>
        <row r="331">
          <cell r="A331" t="str">
            <v>DO032 - County DCYP</v>
          </cell>
          <cell r="B331" t="str">
            <v>Pay &amp; Expenditure</v>
          </cell>
          <cell r="C331">
            <v>1583679</v>
          </cell>
          <cell r="D331" t="str">
            <v>3.4.3</v>
          </cell>
        </row>
        <row r="332">
          <cell r="A332" t="str">
            <v>DP002 - Premises/Development</v>
          </cell>
          <cell r="B332" t="str">
            <v>Pay &amp; Expenditure</v>
          </cell>
          <cell r="C332">
            <v>482981</v>
          </cell>
          <cell r="D332" t="str">
            <v>2.0.5</v>
          </cell>
        </row>
        <row r="333">
          <cell r="A333" t="str">
            <v>DP004 - Revenue Contribution to cost of Capital</v>
          </cell>
          <cell r="B333" t="str">
            <v>Pay &amp; Expenditure</v>
          </cell>
          <cell r="C333">
            <v>181000</v>
          </cell>
          <cell r="D333" t="str">
            <v>2.0.5</v>
          </cell>
        </row>
        <row r="334">
          <cell r="A334" t="str">
            <v>DR007 - Learning Difficulties Clubs</v>
          </cell>
          <cell r="B334" t="str">
            <v>Pay &amp; Expenditure</v>
          </cell>
          <cell r="C334">
            <v>2</v>
          </cell>
          <cell r="D334" t="str">
            <v>3.5.1</v>
          </cell>
        </row>
        <row r="335">
          <cell r="A335" t="str">
            <v>DR017 - My Place (Youth)</v>
          </cell>
          <cell r="B335" t="str">
            <v>Pay &amp; Expenditure</v>
          </cell>
          <cell r="C335">
            <v>161678</v>
          </cell>
          <cell r="D335" t="str">
            <v>3.5.1</v>
          </cell>
        </row>
        <row r="336">
          <cell r="A336" t="str">
            <v>DR351 - Felixstowe Ferry Residential Centre</v>
          </cell>
          <cell r="B336" t="str">
            <v>Income</v>
          </cell>
          <cell r="C336">
            <v>-6000</v>
          </cell>
          <cell r="D336" t="str">
            <v>3.5.2</v>
          </cell>
        </row>
        <row r="337">
          <cell r="A337" t="str">
            <v>DR351 - Felixstowe Ferry Residential Centre</v>
          </cell>
          <cell r="B337" t="str">
            <v>Pay &amp; Expenditure</v>
          </cell>
          <cell r="C337">
            <v>7495</v>
          </cell>
          <cell r="D337" t="str">
            <v>3.5.2</v>
          </cell>
        </row>
        <row r="338">
          <cell r="A338" t="str">
            <v>DR352 - Outdoor &amp; Residential Education</v>
          </cell>
          <cell r="B338" t="str">
            <v>Pay &amp; Expenditure</v>
          </cell>
          <cell r="C338">
            <v>52455</v>
          </cell>
          <cell r="D338" t="str">
            <v>3.5.2</v>
          </cell>
        </row>
        <row r="339">
          <cell r="A339" t="str">
            <v>DR353 - Water Sports</v>
          </cell>
          <cell r="B339" t="str">
            <v>Income</v>
          </cell>
          <cell r="C339">
            <v>-25000</v>
          </cell>
          <cell r="D339" t="str">
            <v>3.5.2</v>
          </cell>
        </row>
        <row r="340">
          <cell r="A340" t="str">
            <v>DR353 - Water Sports</v>
          </cell>
          <cell r="B340" t="str">
            <v>Pay &amp; Expenditure</v>
          </cell>
          <cell r="C340">
            <v>74335</v>
          </cell>
          <cell r="D340" t="str">
            <v>3.5.2</v>
          </cell>
        </row>
        <row r="341">
          <cell r="A341" t="str">
            <v>DR360 - Duke Of Edinburgh</v>
          </cell>
          <cell r="B341" t="str">
            <v>Income</v>
          </cell>
          <cell r="C341">
            <v>-6308</v>
          </cell>
          <cell r="D341" t="str">
            <v>3.5.2</v>
          </cell>
        </row>
        <row r="342">
          <cell r="A342" t="str">
            <v>DR360 - Duke Of Edinburgh</v>
          </cell>
          <cell r="B342" t="str">
            <v>Pay &amp; Expenditure</v>
          </cell>
          <cell r="C342">
            <v>47698</v>
          </cell>
          <cell r="D342" t="str">
            <v>3.5.2</v>
          </cell>
        </row>
        <row r="343">
          <cell r="A343" t="str">
            <v>DR361 - Duke Of Edinburgh Expeditions</v>
          </cell>
          <cell r="B343" t="str">
            <v>Income</v>
          </cell>
          <cell r="C343">
            <v>-21163</v>
          </cell>
          <cell r="D343" t="str">
            <v>3.5.2</v>
          </cell>
        </row>
        <row r="344">
          <cell r="A344" t="str">
            <v>DR361 - Duke Of Edinburgh Expeditions</v>
          </cell>
          <cell r="B344" t="str">
            <v>Pay &amp; Expenditure</v>
          </cell>
          <cell r="C344">
            <v>21163</v>
          </cell>
          <cell r="D344" t="str">
            <v>3.5.2</v>
          </cell>
        </row>
        <row r="345">
          <cell r="A345" t="str">
            <v>DR362 - Ipswich Campstore</v>
          </cell>
          <cell r="B345" t="str">
            <v>Income</v>
          </cell>
          <cell r="C345">
            <v>-6000</v>
          </cell>
          <cell r="D345" t="str">
            <v>3.5.2</v>
          </cell>
        </row>
        <row r="346">
          <cell r="A346" t="str">
            <v>DR362 - Ipswich Campstore</v>
          </cell>
          <cell r="B346" t="str">
            <v>Pay &amp; Expenditure</v>
          </cell>
          <cell r="C346">
            <v>8548</v>
          </cell>
          <cell r="D346" t="str">
            <v>3.5.2</v>
          </cell>
        </row>
        <row r="347">
          <cell r="A347" t="str">
            <v>DR366 - Conts.To District Council Debt Charges</v>
          </cell>
          <cell r="B347" t="str">
            <v>Pay &amp; Expenditure</v>
          </cell>
          <cell r="C347">
            <v>5800</v>
          </cell>
          <cell r="D347" t="str">
            <v>3.5.2</v>
          </cell>
        </row>
        <row r="348">
          <cell r="A348" t="str">
            <v>DR370 - County YSS</v>
          </cell>
          <cell r="B348" t="str">
            <v>Pay &amp; Expenditure</v>
          </cell>
          <cell r="C348">
            <v>708815</v>
          </cell>
          <cell r="D348" t="str">
            <v>3.5.1</v>
          </cell>
        </row>
        <row r="349">
          <cell r="A349" t="str">
            <v>DR371 - YSS Information Support</v>
          </cell>
          <cell r="B349" t="str">
            <v>Pay &amp; Expenditure</v>
          </cell>
          <cell r="C349">
            <v>176704</v>
          </cell>
          <cell r="D349" t="str">
            <v>3.5.1</v>
          </cell>
        </row>
        <row r="350">
          <cell r="A350" t="str">
            <v>DR374 - Accreditation</v>
          </cell>
          <cell r="B350" t="str">
            <v>Pay &amp; Expenditure</v>
          </cell>
          <cell r="C350">
            <v>50160</v>
          </cell>
          <cell r="D350" t="str">
            <v>3.5.1</v>
          </cell>
        </row>
        <row r="351">
          <cell r="A351" t="str">
            <v>DR375 - ORE (Outdoor &amp; Residential Education) Projects</v>
          </cell>
          <cell r="B351" t="str">
            <v>Income</v>
          </cell>
          <cell r="C351">
            <v>-7500</v>
          </cell>
          <cell r="D351" t="str">
            <v>3.5.1</v>
          </cell>
        </row>
        <row r="352">
          <cell r="A352" t="str">
            <v>DR375 - ORE (Outdoor &amp; Residential Education) Projects</v>
          </cell>
          <cell r="B352" t="str">
            <v>Pay &amp; Expenditure</v>
          </cell>
          <cell r="C352">
            <v>7500</v>
          </cell>
          <cell r="D352" t="str">
            <v>3.5.1</v>
          </cell>
        </row>
        <row r="353">
          <cell r="A353" t="str">
            <v>DR451 - Eye Community Education Centre</v>
          </cell>
          <cell r="B353" t="str">
            <v>Pay &amp; Expenditure</v>
          </cell>
          <cell r="C353">
            <v>2002</v>
          </cell>
          <cell r="D353" t="str">
            <v>3.4.5</v>
          </cell>
        </row>
        <row r="354">
          <cell r="A354" t="str">
            <v>DR452 - Stradbroke Youth Centre</v>
          </cell>
          <cell r="B354" t="str">
            <v>Pay &amp; Expenditure</v>
          </cell>
          <cell r="C354">
            <v>4018</v>
          </cell>
          <cell r="D354" t="str">
            <v>3.4.5</v>
          </cell>
        </row>
        <row r="355">
          <cell r="A355" t="str">
            <v>DR453 - Debenham Youth Centre</v>
          </cell>
          <cell r="B355" t="str">
            <v>Income</v>
          </cell>
          <cell r="C355">
            <v>-50</v>
          </cell>
          <cell r="D355" t="str">
            <v>3.4.5</v>
          </cell>
        </row>
        <row r="356">
          <cell r="A356" t="str">
            <v>DR453 - Debenham Youth Centre</v>
          </cell>
          <cell r="B356" t="str">
            <v>Pay &amp; Expenditure</v>
          </cell>
          <cell r="C356">
            <v>4764</v>
          </cell>
          <cell r="D356" t="str">
            <v>3.4.5</v>
          </cell>
        </row>
        <row r="357">
          <cell r="A357" t="str">
            <v>DR454 - Framlingham Youth Centre</v>
          </cell>
          <cell r="B357" t="str">
            <v>Income</v>
          </cell>
          <cell r="C357">
            <v>-940</v>
          </cell>
          <cell r="D357" t="str">
            <v>3.4.5</v>
          </cell>
        </row>
        <row r="358">
          <cell r="A358" t="str">
            <v>DR454 - Framlingham Youth Centre</v>
          </cell>
          <cell r="B358" t="str">
            <v>Pay &amp; Expenditure</v>
          </cell>
          <cell r="C358">
            <v>5666</v>
          </cell>
          <cell r="D358" t="str">
            <v>3.4.5</v>
          </cell>
        </row>
        <row r="359">
          <cell r="A359" t="str">
            <v>DR455 - Boston Lodge Youth Centre</v>
          </cell>
          <cell r="B359" t="str">
            <v>Income</v>
          </cell>
          <cell r="C359">
            <v>-310</v>
          </cell>
          <cell r="D359" t="str">
            <v>3.4.5</v>
          </cell>
        </row>
        <row r="360">
          <cell r="A360" t="str">
            <v>DR455 - Boston Lodge Youth Centre</v>
          </cell>
          <cell r="B360" t="str">
            <v>Pay &amp; Expenditure</v>
          </cell>
          <cell r="C360">
            <v>3390</v>
          </cell>
          <cell r="D360" t="str">
            <v>3.4.5</v>
          </cell>
        </row>
        <row r="361">
          <cell r="A361" t="str">
            <v>DR456 - Colville House Youth Centre</v>
          </cell>
          <cell r="B361" t="str">
            <v>Income</v>
          </cell>
          <cell r="C361">
            <v>-1360</v>
          </cell>
          <cell r="D361" t="str">
            <v>3.4.5</v>
          </cell>
        </row>
        <row r="362">
          <cell r="A362" t="str">
            <v>DR456 - Colville House Youth Centre</v>
          </cell>
          <cell r="B362" t="str">
            <v>Pay &amp; Expenditure</v>
          </cell>
          <cell r="C362">
            <v>14598</v>
          </cell>
          <cell r="D362" t="str">
            <v>3.4.5</v>
          </cell>
        </row>
        <row r="363">
          <cell r="A363" t="str">
            <v>DR457 - Bungay Youth Centre</v>
          </cell>
          <cell r="B363" t="str">
            <v>Income</v>
          </cell>
          <cell r="C363">
            <v>-1500</v>
          </cell>
          <cell r="D363" t="str">
            <v>3.4.5</v>
          </cell>
        </row>
        <row r="364">
          <cell r="A364" t="str">
            <v>DR457 - Bungay Youth Centre</v>
          </cell>
          <cell r="B364" t="str">
            <v>Pay &amp; Expenditure</v>
          </cell>
          <cell r="C364">
            <v>11030</v>
          </cell>
          <cell r="D364" t="str">
            <v>3.4.5</v>
          </cell>
        </row>
        <row r="365">
          <cell r="A365" t="str">
            <v>DR458 - Morton Youth Centre</v>
          </cell>
          <cell r="B365" t="str">
            <v>Income</v>
          </cell>
          <cell r="C365">
            <v>-520</v>
          </cell>
          <cell r="D365" t="str">
            <v>3.4.5</v>
          </cell>
        </row>
        <row r="366">
          <cell r="A366" t="str">
            <v>DR458 - Morton Youth Centre</v>
          </cell>
          <cell r="B366" t="str">
            <v>Pay &amp; Expenditure</v>
          </cell>
          <cell r="C366">
            <v>3953</v>
          </cell>
          <cell r="D366" t="str">
            <v>3.4.5</v>
          </cell>
        </row>
        <row r="367">
          <cell r="A367" t="str">
            <v>DR459 - Reydon Youth Centre</v>
          </cell>
          <cell r="B367" t="str">
            <v>Income</v>
          </cell>
          <cell r="C367">
            <v>-940</v>
          </cell>
          <cell r="D367" t="str">
            <v>3.4.5</v>
          </cell>
        </row>
        <row r="368">
          <cell r="A368" t="str">
            <v>DR459 - Reydon Youth Centre</v>
          </cell>
          <cell r="B368" t="str">
            <v>Pay &amp; Expenditure</v>
          </cell>
          <cell r="C368">
            <v>6233</v>
          </cell>
          <cell r="D368" t="str">
            <v>3.4.5</v>
          </cell>
        </row>
        <row r="369">
          <cell r="A369" t="str">
            <v>DR460 - Beccles Youth Centre</v>
          </cell>
          <cell r="B369" t="str">
            <v>Pay &amp; Expenditure</v>
          </cell>
          <cell r="C369">
            <v>9013</v>
          </cell>
          <cell r="D369" t="str">
            <v>3.4.5</v>
          </cell>
        </row>
        <row r="370">
          <cell r="A370" t="str">
            <v>DR461 - Halesworth Youth Centre</v>
          </cell>
          <cell r="B370" t="str">
            <v>Income</v>
          </cell>
          <cell r="C370">
            <v>-160</v>
          </cell>
          <cell r="D370" t="str">
            <v>3.4.5</v>
          </cell>
        </row>
        <row r="371">
          <cell r="A371" t="str">
            <v>DR461 - Halesworth Youth Centre</v>
          </cell>
          <cell r="B371" t="str">
            <v>Pay &amp; Expenditure</v>
          </cell>
          <cell r="C371">
            <v>6437</v>
          </cell>
          <cell r="D371" t="str">
            <v>3.4.5</v>
          </cell>
        </row>
        <row r="372">
          <cell r="A372" t="str">
            <v>DR462 - Leiston Youth Centre</v>
          </cell>
          <cell r="B372" t="str">
            <v>Pay &amp; Expenditure</v>
          </cell>
          <cell r="C372">
            <v>2680</v>
          </cell>
          <cell r="D372" t="str">
            <v>3.4.5</v>
          </cell>
        </row>
        <row r="373">
          <cell r="A373" t="str">
            <v>DR463 - Saxmundham Youth Centre</v>
          </cell>
          <cell r="B373" t="str">
            <v>Income</v>
          </cell>
          <cell r="C373">
            <v>-160</v>
          </cell>
          <cell r="D373" t="str">
            <v>3.4.5</v>
          </cell>
        </row>
        <row r="374">
          <cell r="A374" t="str">
            <v>DR463 - Saxmundham Youth Centre</v>
          </cell>
          <cell r="B374" t="str">
            <v>Pay &amp; Expenditure</v>
          </cell>
          <cell r="C374">
            <v>1045</v>
          </cell>
          <cell r="D374" t="str">
            <v>3.4.5</v>
          </cell>
        </row>
        <row r="375">
          <cell r="A375" t="str">
            <v>DR464 - Benjamin Britten Community Wing</v>
          </cell>
          <cell r="B375" t="str">
            <v>Pay &amp; Expenditure</v>
          </cell>
          <cell r="C375">
            <v>300</v>
          </cell>
          <cell r="D375" t="str">
            <v>3.4.5</v>
          </cell>
        </row>
        <row r="376">
          <cell r="A376" t="str">
            <v>DR465 - Metro / IS Centre</v>
          </cell>
          <cell r="B376" t="str">
            <v>Income</v>
          </cell>
          <cell r="C376">
            <v>-70</v>
          </cell>
          <cell r="D376" t="str">
            <v>3.4.5</v>
          </cell>
        </row>
        <row r="377">
          <cell r="A377" t="str">
            <v>DR465 - Metro / IS Centre</v>
          </cell>
          <cell r="B377" t="str">
            <v>Pay &amp; Expenditure</v>
          </cell>
          <cell r="C377">
            <v>950</v>
          </cell>
          <cell r="D377" t="str">
            <v>3.4.5</v>
          </cell>
        </row>
        <row r="378">
          <cell r="A378" t="str">
            <v>DR501 - Stone Lodge Youth Club</v>
          </cell>
          <cell r="B378" t="str">
            <v>Income</v>
          </cell>
          <cell r="C378">
            <v>-14140</v>
          </cell>
          <cell r="D378" t="str">
            <v>3.4.5</v>
          </cell>
        </row>
        <row r="379">
          <cell r="A379" t="str">
            <v>DR501 - Stone Lodge Youth Club</v>
          </cell>
          <cell r="B379" t="str">
            <v>Pay &amp; Expenditure</v>
          </cell>
          <cell r="C379">
            <v>35410</v>
          </cell>
          <cell r="D379" t="str">
            <v>3.4.5</v>
          </cell>
        </row>
        <row r="380">
          <cell r="A380" t="str">
            <v>DR503 - East Bergholt Youth Club</v>
          </cell>
          <cell r="B380" t="str">
            <v>Income</v>
          </cell>
          <cell r="C380">
            <v>-2910</v>
          </cell>
          <cell r="D380" t="str">
            <v>3.4.5</v>
          </cell>
        </row>
        <row r="381">
          <cell r="A381" t="str">
            <v>DR503 - East Bergholt Youth Club</v>
          </cell>
          <cell r="B381" t="str">
            <v>Pay &amp; Expenditure</v>
          </cell>
          <cell r="C381">
            <v>9985</v>
          </cell>
          <cell r="D381" t="str">
            <v>3.4.5</v>
          </cell>
        </row>
        <row r="382">
          <cell r="A382" t="str">
            <v>DR504 - Holbrook Community Education Office</v>
          </cell>
          <cell r="B382" t="str">
            <v>Pay &amp; Expenditure</v>
          </cell>
          <cell r="C382">
            <v>6610</v>
          </cell>
          <cell r="D382" t="str">
            <v>3.4.5</v>
          </cell>
        </row>
        <row r="383">
          <cell r="A383" t="str">
            <v>DR508 - Castle Hill Community Centre</v>
          </cell>
          <cell r="B383" t="str">
            <v>Income</v>
          </cell>
          <cell r="C383">
            <v>-12840</v>
          </cell>
          <cell r="D383" t="str">
            <v>3.4.5</v>
          </cell>
        </row>
        <row r="384">
          <cell r="A384" t="str">
            <v>DR508 - Castle Hill Community Centre</v>
          </cell>
          <cell r="B384" t="str">
            <v>Pay &amp; Expenditure</v>
          </cell>
          <cell r="C384">
            <v>48873</v>
          </cell>
          <cell r="D384" t="str">
            <v>3.4.5</v>
          </cell>
        </row>
        <row r="385">
          <cell r="A385" t="str">
            <v>DR509 - Curriers Lane Community Education Centre</v>
          </cell>
          <cell r="B385" t="str">
            <v>Income</v>
          </cell>
          <cell r="C385">
            <v>-1460</v>
          </cell>
          <cell r="D385" t="str">
            <v>3.4.5</v>
          </cell>
        </row>
        <row r="386">
          <cell r="A386" t="str">
            <v>DR509 - Curriers Lane Community Education Centre</v>
          </cell>
          <cell r="B386" t="str">
            <v>Pay &amp; Expenditure</v>
          </cell>
          <cell r="C386">
            <v>15400</v>
          </cell>
          <cell r="D386" t="str">
            <v>3.4.5</v>
          </cell>
        </row>
        <row r="387">
          <cell r="A387" t="str">
            <v>DR510 - Murrayside Centre</v>
          </cell>
          <cell r="B387" t="str">
            <v>Income</v>
          </cell>
          <cell r="C387">
            <v>-23510</v>
          </cell>
          <cell r="D387" t="str">
            <v>3.4.5</v>
          </cell>
        </row>
        <row r="388">
          <cell r="A388" t="str">
            <v>DR510 - Murrayside Centre</v>
          </cell>
          <cell r="B388" t="str">
            <v>Pay &amp; Expenditure</v>
          </cell>
          <cell r="C388">
            <v>53070</v>
          </cell>
          <cell r="D388" t="str">
            <v>3.4.5</v>
          </cell>
        </row>
        <row r="389">
          <cell r="A389" t="str">
            <v>DR511 - Felixstowe Community Education Centre</v>
          </cell>
          <cell r="B389" t="str">
            <v>Income</v>
          </cell>
          <cell r="C389">
            <v>-3520</v>
          </cell>
          <cell r="D389" t="str">
            <v>3.4.5</v>
          </cell>
        </row>
        <row r="390">
          <cell r="A390" t="str">
            <v>DR511 - Felixstowe Community Education Centre</v>
          </cell>
          <cell r="B390" t="str">
            <v>Pay &amp; Expenditure</v>
          </cell>
          <cell r="C390">
            <v>14180</v>
          </cell>
          <cell r="D390" t="str">
            <v>3.4.5</v>
          </cell>
        </row>
        <row r="391">
          <cell r="A391" t="str">
            <v>DR512 - Kesgrave Youth Club</v>
          </cell>
          <cell r="B391" t="str">
            <v>Income</v>
          </cell>
          <cell r="C391">
            <v>-310</v>
          </cell>
          <cell r="D391" t="str">
            <v>3.4.5</v>
          </cell>
        </row>
        <row r="392">
          <cell r="A392" t="str">
            <v>DR512 - Kesgrave Youth Club</v>
          </cell>
          <cell r="B392" t="str">
            <v>Pay &amp; Expenditure</v>
          </cell>
          <cell r="C392">
            <v>6051</v>
          </cell>
          <cell r="D392" t="str">
            <v>3.4.5</v>
          </cell>
        </row>
        <row r="393">
          <cell r="A393" t="str">
            <v>DR513 - Woodbridge Youth Club</v>
          </cell>
          <cell r="B393" t="str">
            <v>Income</v>
          </cell>
          <cell r="C393">
            <v>-1040</v>
          </cell>
          <cell r="D393" t="str">
            <v>3.4.5</v>
          </cell>
        </row>
        <row r="394">
          <cell r="A394" t="str">
            <v>DR513 - Woodbridge Youth Club</v>
          </cell>
          <cell r="B394" t="str">
            <v>Pay &amp; Expenditure</v>
          </cell>
          <cell r="C394">
            <v>3560</v>
          </cell>
          <cell r="D394" t="str">
            <v>3.4.5</v>
          </cell>
        </row>
        <row r="395">
          <cell r="A395" t="str">
            <v>DR551 - Haverhill Community Education Centre</v>
          </cell>
          <cell r="B395" t="str">
            <v>Income</v>
          </cell>
          <cell r="C395">
            <v>-3000</v>
          </cell>
          <cell r="D395" t="str">
            <v>3.4.5</v>
          </cell>
        </row>
        <row r="396">
          <cell r="A396" t="str">
            <v>DR551 - Haverhill Community Education Centre</v>
          </cell>
          <cell r="B396" t="str">
            <v>Pay &amp; Expenditure</v>
          </cell>
          <cell r="C396">
            <v>10770</v>
          </cell>
          <cell r="D396" t="str">
            <v>3.4.5</v>
          </cell>
        </row>
        <row r="397">
          <cell r="A397" t="str">
            <v>DR552 - Mildenhall Community Education Centre</v>
          </cell>
          <cell r="B397" t="str">
            <v>Pay &amp; Expenditure</v>
          </cell>
          <cell r="C397">
            <v>7100</v>
          </cell>
          <cell r="D397" t="str">
            <v>3.4.5</v>
          </cell>
        </row>
        <row r="398">
          <cell r="A398" t="str">
            <v>DR555 - Newmarket Youth Centre</v>
          </cell>
          <cell r="B398" t="str">
            <v>Pay &amp; Expenditure</v>
          </cell>
          <cell r="C398">
            <v>2000</v>
          </cell>
          <cell r="D398" t="str">
            <v>3.4.5</v>
          </cell>
        </row>
        <row r="399">
          <cell r="A399" t="str">
            <v>DR558 - Gt Cornard Community Education Centre</v>
          </cell>
          <cell r="B399" t="str">
            <v>Income</v>
          </cell>
          <cell r="C399">
            <v>-450</v>
          </cell>
          <cell r="D399" t="str">
            <v>3.4.5</v>
          </cell>
        </row>
        <row r="400">
          <cell r="A400" t="str">
            <v>DR558 - Gt Cornard Community Education Centre</v>
          </cell>
          <cell r="B400" t="str">
            <v>Pay &amp; Expenditure</v>
          </cell>
          <cell r="C400">
            <v>14190</v>
          </cell>
          <cell r="D400" t="str">
            <v>3.4.5</v>
          </cell>
        </row>
        <row r="401">
          <cell r="A401" t="str">
            <v>DR559 - Insomnia Youth Centre</v>
          </cell>
          <cell r="B401" t="str">
            <v>Pay &amp; Expenditure</v>
          </cell>
          <cell r="C401">
            <v>10760</v>
          </cell>
          <cell r="D401" t="str">
            <v>3.4.5</v>
          </cell>
        </row>
        <row r="402">
          <cell r="A402" t="str">
            <v>DR562 - Stowmarket Community Education Centre</v>
          </cell>
          <cell r="B402" t="str">
            <v>Pay &amp; Expenditure</v>
          </cell>
          <cell r="C402">
            <v>10024</v>
          </cell>
          <cell r="D402" t="str">
            <v>3.4.5</v>
          </cell>
        </row>
        <row r="403">
          <cell r="A403" t="str">
            <v>DR563 - Needham Market Youth Centre</v>
          </cell>
          <cell r="B403" t="str">
            <v>Pay &amp; Expenditure</v>
          </cell>
          <cell r="C403">
            <v>9179</v>
          </cell>
          <cell r="D403" t="str">
            <v>3.4.5</v>
          </cell>
        </row>
        <row r="404">
          <cell r="A404" t="str">
            <v>DR609 - Haverhill Sport Centre</v>
          </cell>
          <cell r="B404" t="str">
            <v>Pay &amp; Expenditure</v>
          </cell>
          <cell r="C404">
            <v>1000</v>
          </cell>
          <cell r="D404" t="str">
            <v>3.4.5</v>
          </cell>
        </row>
        <row r="405">
          <cell r="A405" t="str">
            <v>DR705 - Moving On</v>
          </cell>
          <cell r="B405" t="str">
            <v>Income</v>
          </cell>
          <cell r="C405">
            <v>-3500</v>
          </cell>
          <cell r="D405" t="str">
            <v>3.4.5</v>
          </cell>
        </row>
        <row r="406">
          <cell r="A406" t="str">
            <v>DR705 - Moving On</v>
          </cell>
          <cell r="B406" t="str">
            <v>Pay &amp; Expenditure</v>
          </cell>
          <cell r="C406">
            <v>3517</v>
          </cell>
          <cell r="D406" t="str">
            <v>3.4.5</v>
          </cell>
        </row>
        <row r="407">
          <cell r="A407" t="str">
            <v>DR711 - Holbrook Classes</v>
          </cell>
          <cell r="B407" t="str">
            <v>Income</v>
          </cell>
          <cell r="C407">
            <v>-12500</v>
          </cell>
          <cell r="D407" t="str">
            <v>3.4.5</v>
          </cell>
        </row>
        <row r="408">
          <cell r="A408" t="str">
            <v>DR711 - Holbrook Classes</v>
          </cell>
          <cell r="B408" t="str">
            <v>Pay &amp; Expenditure</v>
          </cell>
          <cell r="C408">
            <v>8540</v>
          </cell>
          <cell r="D408" t="str">
            <v>3.4.5</v>
          </cell>
        </row>
        <row r="409">
          <cell r="A409" t="str">
            <v>DS001 - Youth Offending Team : HQ</v>
          </cell>
          <cell r="B409" t="str">
            <v>Income</v>
          </cell>
          <cell r="C409">
            <v>-1679352</v>
          </cell>
          <cell r="D409" t="str">
            <v>3.6.1</v>
          </cell>
        </row>
        <row r="410">
          <cell r="A410" t="str">
            <v>DS001 - Youth Offending Team : HQ</v>
          </cell>
          <cell r="B410" t="str">
            <v>Pay &amp; Expenditure</v>
          </cell>
          <cell r="C410">
            <v>1006211</v>
          </cell>
          <cell r="D410" t="str">
            <v>3.6.1</v>
          </cell>
        </row>
        <row r="411">
          <cell r="A411" t="str">
            <v>DS003 - West &amp; Central</v>
          </cell>
          <cell r="B411" t="str">
            <v>Pay &amp; Expenditure</v>
          </cell>
          <cell r="C411">
            <v>510510</v>
          </cell>
          <cell r="D411" t="str">
            <v>3.6.1</v>
          </cell>
        </row>
        <row r="412">
          <cell r="A412" t="str">
            <v>DS004 - Lowestoft/Waveney</v>
          </cell>
          <cell r="B412" t="str">
            <v>Pay &amp; Expenditure</v>
          </cell>
          <cell r="C412">
            <v>523553</v>
          </cell>
          <cell r="D412" t="str">
            <v>3.6.1</v>
          </cell>
        </row>
        <row r="413">
          <cell r="A413" t="str">
            <v>DS006 - Suffolk SAB Service</v>
          </cell>
          <cell r="B413" t="str">
            <v>Income</v>
          </cell>
          <cell r="C413">
            <v>-42460</v>
          </cell>
          <cell r="D413" t="str">
            <v>3.6.1</v>
          </cell>
        </row>
        <row r="414">
          <cell r="A414" t="str">
            <v>DS006 - Suffolk SAB Service</v>
          </cell>
          <cell r="B414" t="str">
            <v>Pay &amp; Expenditure</v>
          </cell>
          <cell r="C414">
            <v>66793</v>
          </cell>
          <cell r="D414" t="str">
            <v>3.6.1</v>
          </cell>
        </row>
        <row r="415">
          <cell r="A415" t="str">
            <v>DS008 - Ipswich North/East &amp; Coastal</v>
          </cell>
          <cell r="B415" t="str">
            <v>Pay &amp; Expenditure</v>
          </cell>
          <cell r="C415">
            <v>483245</v>
          </cell>
          <cell r="D415" t="str">
            <v>3.6.1</v>
          </cell>
        </row>
        <row r="416">
          <cell r="A416" t="str">
            <v>DS009 - Ipswich South/West &amp; South</v>
          </cell>
          <cell r="B416" t="str">
            <v>Pay &amp; Expenditure</v>
          </cell>
          <cell r="C416">
            <v>466958</v>
          </cell>
          <cell r="D416" t="str">
            <v>3.6.1</v>
          </cell>
        </row>
        <row r="417">
          <cell r="A417" t="str">
            <v>DS010 - Prevention</v>
          </cell>
          <cell r="B417" t="str">
            <v>Pay &amp; Expenditure</v>
          </cell>
          <cell r="C417">
            <v>282164</v>
          </cell>
          <cell r="D417" t="str">
            <v>3.6.1</v>
          </cell>
        </row>
        <row r="418">
          <cell r="A418" t="str">
            <v>DS011 - Warren Hill secondees</v>
          </cell>
          <cell r="B418" t="str">
            <v>Income</v>
          </cell>
          <cell r="C418">
            <v>-125817</v>
          </cell>
          <cell r="D418" t="str">
            <v>3.6.1</v>
          </cell>
        </row>
        <row r="419">
          <cell r="A419" t="str">
            <v>DS011 - Warren Hill secondees</v>
          </cell>
          <cell r="B419" t="str">
            <v>Pay &amp; Expenditure</v>
          </cell>
          <cell r="C419">
            <v>125817</v>
          </cell>
          <cell r="D419" t="str">
            <v>3.6.1</v>
          </cell>
        </row>
        <row r="420">
          <cell r="A420" t="str">
            <v>DS012 - Aiming High</v>
          </cell>
          <cell r="B420" t="str">
            <v>Pay &amp; Expenditure</v>
          </cell>
          <cell r="C420">
            <v>25585</v>
          </cell>
          <cell r="D420" t="str">
            <v>3.6.1</v>
          </cell>
        </row>
        <row r="421">
          <cell r="A421" t="str">
            <v>DV001 - Home To College Transport</v>
          </cell>
          <cell r="B421" t="str">
            <v>Pay &amp; Expenditure</v>
          </cell>
          <cell r="C421">
            <v>1148850</v>
          </cell>
          <cell r="D421" t="str">
            <v>2.1.5</v>
          </cell>
        </row>
        <row r="422">
          <cell r="A422" t="str">
            <v>DV002 - Home To School Transport</v>
          </cell>
          <cell r="B422" t="str">
            <v>Pay &amp; Expenditure</v>
          </cell>
          <cell r="C422">
            <v>11677163</v>
          </cell>
          <cell r="D422" t="str">
            <v>2.1.5</v>
          </cell>
        </row>
        <row r="423">
          <cell r="A423" t="str">
            <v>DV004 - SEN Home to School Transport</v>
          </cell>
          <cell r="B423" t="str">
            <v>Pay &amp; Expenditure</v>
          </cell>
          <cell r="C423">
            <v>5815498</v>
          </cell>
          <cell r="D423" t="str">
            <v>2.1.4</v>
          </cell>
        </row>
        <row r="424">
          <cell r="A424" t="str">
            <v>DV005 - SEN Home to School Transport</v>
          </cell>
          <cell r="B424" t="str">
            <v>Pay &amp; Expenditure</v>
          </cell>
          <cell r="C424">
            <v>130000</v>
          </cell>
          <cell r="D424" t="str">
            <v>2.1.4</v>
          </cell>
        </row>
        <row r="425">
          <cell r="A425" t="str">
            <v>DX002 - Academy Development</v>
          </cell>
          <cell r="B425" t="str">
            <v>Pay &amp; Expenditure</v>
          </cell>
          <cell r="C425">
            <v>240396</v>
          </cell>
          <cell r="D425" t="str">
            <v>2.0.5</v>
          </cell>
        </row>
        <row r="426">
          <cell r="A426" t="str">
            <v>DY002 - Admissions Appeal Panel</v>
          </cell>
          <cell r="B426" t="str">
            <v>Pay &amp; Expenditure</v>
          </cell>
          <cell r="C426">
            <v>35008</v>
          </cell>
          <cell r="D426" t="str">
            <v>2.1.6</v>
          </cell>
        </row>
        <row r="427">
          <cell r="A427" t="str">
            <v>DY004 - Data Security and Quality</v>
          </cell>
          <cell r="B427" t="str">
            <v>Pay &amp; Expenditure</v>
          </cell>
          <cell r="C427">
            <v>188612</v>
          </cell>
          <cell r="D427" t="str">
            <v>2.0.6</v>
          </cell>
        </row>
        <row r="428">
          <cell r="A428" t="str">
            <v>GC700 - Northgate Arts Centre</v>
          </cell>
          <cell r="B428" t="str">
            <v>Income</v>
          </cell>
          <cell r="C428">
            <v>-30160</v>
          </cell>
          <cell r="D428" t="str">
            <v>2.0.2</v>
          </cell>
        </row>
        <row r="429">
          <cell r="A429" t="str">
            <v>GC700 - Northgate Arts Centre</v>
          </cell>
          <cell r="B429" t="str">
            <v>Pay &amp; Expenditure</v>
          </cell>
          <cell r="C429">
            <v>149575</v>
          </cell>
          <cell r="D429" t="str">
            <v>2.0.2</v>
          </cell>
        </row>
        <row r="430">
          <cell r="A430" t="str">
            <v>GC702 - Music</v>
          </cell>
          <cell r="B430" t="str">
            <v>Income</v>
          </cell>
          <cell r="C430">
            <v>-1446750</v>
          </cell>
          <cell r="D430" t="str">
            <v>2.0.2</v>
          </cell>
        </row>
        <row r="431">
          <cell r="A431" t="str">
            <v>GC702 - Music</v>
          </cell>
          <cell r="B431" t="str">
            <v>Pay &amp; Expenditure</v>
          </cell>
          <cell r="C431">
            <v>2420296</v>
          </cell>
          <cell r="D431" t="str">
            <v>2.0.2</v>
          </cell>
        </row>
        <row r="432">
          <cell r="A432" t="str">
            <v>GC709 - Aldeburgh Foundation</v>
          </cell>
          <cell r="B432" t="str">
            <v>Pay &amp; Expenditure</v>
          </cell>
          <cell r="C432">
            <v>13130</v>
          </cell>
          <cell r="D432" t="str">
            <v>2.0.2</v>
          </cell>
        </row>
        <row r="433">
          <cell r="A433" t="str">
            <v>GC726 - Paul's Road Centre</v>
          </cell>
          <cell r="B433" t="str">
            <v>Pay &amp; Expenditure</v>
          </cell>
          <cell r="C433">
            <v>53714</v>
          </cell>
          <cell r="D433" t="str">
            <v>2.0.4</v>
          </cell>
        </row>
        <row r="434">
          <cell r="A434" t="str">
            <v>GC728 - PSHE CPD SRE Certification</v>
          </cell>
          <cell r="B434" t="str">
            <v>Income</v>
          </cell>
          <cell r="C434">
            <v>-80030</v>
          </cell>
          <cell r="D434" t="str">
            <v>2.0.4</v>
          </cell>
        </row>
        <row r="435">
          <cell r="A435" t="str">
            <v>GC728 - PSHE CPD SRE Certification</v>
          </cell>
          <cell r="B435" t="str">
            <v>Pay &amp; Expenditure</v>
          </cell>
          <cell r="C435">
            <v>80030</v>
          </cell>
          <cell r="D435" t="str">
            <v>2.0.4</v>
          </cell>
        </row>
        <row r="436">
          <cell r="A436" t="str">
            <v>GC731 - LIS Staffing (Purple)</v>
          </cell>
          <cell r="B436" t="str">
            <v>Pay &amp; Expenditure</v>
          </cell>
          <cell r="C436">
            <v>265167</v>
          </cell>
          <cell r="D436" t="str">
            <v>2.0.4</v>
          </cell>
        </row>
        <row r="437">
          <cell r="A437" t="str">
            <v>GC732 - LIS Staffing (Blue)</v>
          </cell>
          <cell r="B437" t="str">
            <v>Pay &amp; Expenditure</v>
          </cell>
          <cell r="C437">
            <v>752538</v>
          </cell>
          <cell r="D437" t="str">
            <v>2.0.4</v>
          </cell>
        </row>
        <row r="438">
          <cell r="A438" t="str">
            <v>GC733 - LIS Staffing (Yellow)</v>
          </cell>
          <cell r="B438" t="str">
            <v>Pay &amp; Expenditure</v>
          </cell>
          <cell r="C438">
            <v>1206104</v>
          </cell>
          <cell r="D438" t="str">
            <v>2.0.4</v>
          </cell>
        </row>
        <row r="439">
          <cell r="A439" t="str">
            <v>GC734 - LIS Staffing (Pink)</v>
          </cell>
          <cell r="B439" t="str">
            <v>Pay &amp; Expenditure</v>
          </cell>
          <cell r="C439">
            <v>773102</v>
          </cell>
          <cell r="D439" t="str">
            <v>2.0.4</v>
          </cell>
        </row>
        <row r="440">
          <cell r="A440" t="str">
            <v>GC735 - LIS Staffing (Business Support)</v>
          </cell>
          <cell r="B440" t="str">
            <v>Pay &amp; Expenditure</v>
          </cell>
          <cell r="C440">
            <v>639064</v>
          </cell>
          <cell r="D440" t="str">
            <v>2.0.4</v>
          </cell>
        </row>
        <row r="441">
          <cell r="A441" t="str">
            <v>GC736 - Independent Advisors</v>
          </cell>
          <cell r="B441" t="str">
            <v>Pay &amp; Expenditure</v>
          </cell>
          <cell r="C441">
            <v>100000</v>
          </cell>
          <cell r="D441" t="str">
            <v>2.0.4</v>
          </cell>
        </row>
        <row r="442">
          <cell r="A442" t="str">
            <v>GC741 - LIS Staff CPD</v>
          </cell>
          <cell r="B442" t="str">
            <v>Pay &amp; Expenditure</v>
          </cell>
          <cell r="C442">
            <v>40000</v>
          </cell>
          <cell r="D442" t="str">
            <v>2.0.4</v>
          </cell>
        </row>
        <row r="443">
          <cell r="A443" t="str">
            <v>GC742 - LIS Staff PD Day Expenditure</v>
          </cell>
          <cell r="B443" t="str">
            <v>Pay &amp; Expenditure</v>
          </cell>
          <cell r="C443">
            <v>15000</v>
          </cell>
          <cell r="D443" t="str">
            <v>2.0.4</v>
          </cell>
        </row>
        <row r="444">
          <cell r="A444" t="str">
            <v>GC743 - ICT &amp; Licences</v>
          </cell>
          <cell r="B444" t="str">
            <v>Pay &amp; Expenditure</v>
          </cell>
          <cell r="C444">
            <v>50000</v>
          </cell>
          <cell r="D444" t="str">
            <v>2.0.4</v>
          </cell>
        </row>
        <row r="445">
          <cell r="A445" t="str">
            <v>GC744 - Off-Site Storage</v>
          </cell>
          <cell r="B445" t="str">
            <v>Pay &amp; Expenditure</v>
          </cell>
          <cell r="C445">
            <v>13000</v>
          </cell>
          <cell r="D445" t="str">
            <v>2.0.4</v>
          </cell>
        </row>
        <row r="446">
          <cell r="A446" t="str">
            <v>GC747 - Licences &amp; Membership Benefits</v>
          </cell>
          <cell r="B446" t="str">
            <v>Pay &amp; Expenditure</v>
          </cell>
          <cell r="C446">
            <v>55000</v>
          </cell>
          <cell r="D446" t="str">
            <v>2.0.4</v>
          </cell>
        </row>
        <row r="447">
          <cell r="A447" t="str">
            <v>GC748 - Publications</v>
          </cell>
          <cell r="B447" t="str">
            <v>Pay &amp; Expenditure</v>
          </cell>
          <cell r="C447">
            <v>17335</v>
          </cell>
          <cell r="D447" t="str">
            <v>2.0.4</v>
          </cell>
        </row>
        <row r="448">
          <cell r="A448" t="str">
            <v>GC751 - County Sports</v>
          </cell>
          <cell r="B448" t="str">
            <v>Pay &amp; Expenditure</v>
          </cell>
          <cell r="C448">
            <v>44120</v>
          </cell>
          <cell r="D448" t="str">
            <v>2.0.4</v>
          </cell>
        </row>
        <row r="449">
          <cell r="A449" t="str">
            <v>GC756 - Leading Practitioners</v>
          </cell>
          <cell r="B449" t="str">
            <v>Pay &amp; Expenditure</v>
          </cell>
          <cell r="C449">
            <v>20000</v>
          </cell>
          <cell r="D449" t="str">
            <v>2.0.4</v>
          </cell>
        </row>
        <row r="450">
          <cell r="A450" t="str">
            <v>GC757 - (402) Summer School for Gifted</v>
          </cell>
          <cell r="B450" t="str">
            <v>Pay &amp; Expenditure</v>
          </cell>
          <cell r="C450">
            <v>62305</v>
          </cell>
          <cell r="D450" t="str">
            <v>2.0.4</v>
          </cell>
        </row>
        <row r="451">
          <cell r="A451" t="str">
            <v>GC801 - 14-19 Development Plan</v>
          </cell>
          <cell r="B451" t="str">
            <v>Pay &amp; Expenditure</v>
          </cell>
          <cell r="C451">
            <v>0</v>
          </cell>
          <cell r="D451" t="str">
            <v>2.0.4</v>
          </cell>
        </row>
        <row r="452">
          <cell r="A452" t="str">
            <v>GC803 - Foundation Learning</v>
          </cell>
          <cell r="B452" t="str">
            <v>Pay &amp; Expenditure</v>
          </cell>
          <cell r="C452">
            <v>200000</v>
          </cell>
          <cell r="D452" t="str">
            <v>2.0.4</v>
          </cell>
        </row>
        <row r="453">
          <cell r="A453" t="str">
            <v>GC805 - Machinery of Government (14-19 Transfer)</v>
          </cell>
          <cell r="B453" t="str">
            <v>Income</v>
          </cell>
          <cell r="C453">
            <v>-12615</v>
          </cell>
          <cell r="D453" t="str">
            <v>2.0.4</v>
          </cell>
        </row>
        <row r="454">
          <cell r="A454" t="str">
            <v>GC805 - Machinery of Government (14-19 Transfer)</v>
          </cell>
          <cell r="B454" t="str">
            <v>Pay &amp; Expenditure</v>
          </cell>
          <cell r="C454">
            <v>351811</v>
          </cell>
          <cell r="D454" t="str">
            <v>2.0.4</v>
          </cell>
        </row>
        <row r="455">
          <cell r="A455" t="str">
            <v>GC807 - Operational</v>
          </cell>
          <cell r="B455" t="str">
            <v>Pay &amp; Expenditure</v>
          </cell>
          <cell r="C455">
            <v>98354</v>
          </cell>
          <cell r="D455" t="str">
            <v>2.0.4</v>
          </cell>
        </row>
        <row r="456">
          <cell r="A456" t="str">
            <v>GC808 - EIG KS4 &amp; NEET</v>
          </cell>
          <cell r="B456" t="str">
            <v>Pay &amp; Expenditure</v>
          </cell>
          <cell r="C456">
            <v>200000</v>
          </cell>
          <cell r="D456" t="str">
            <v>2.0.4</v>
          </cell>
        </row>
        <row r="457">
          <cell r="A457" t="str">
            <v>GC816 - Suffolk Governors Forum</v>
          </cell>
          <cell r="B457" t="str">
            <v>Income</v>
          </cell>
          <cell r="C457">
            <v>-9100</v>
          </cell>
          <cell r="D457" t="str">
            <v>2.0.4</v>
          </cell>
        </row>
        <row r="458">
          <cell r="A458" t="str">
            <v>GC816 - Suffolk Governors Forum</v>
          </cell>
          <cell r="B458" t="str">
            <v>Pay &amp; Expenditure</v>
          </cell>
          <cell r="C458">
            <v>9070</v>
          </cell>
          <cell r="D458" t="str">
            <v>2.0.4</v>
          </cell>
        </row>
        <row r="459">
          <cell r="A459" t="str">
            <v>GC817 - Pupil Discipline Committee</v>
          </cell>
          <cell r="B459" t="str">
            <v>Income</v>
          </cell>
          <cell r="C459">
            <v>-44102</v>
          </cell>
          <cell r="D459" t="str">
            <v>2.0.4</v>
          </cell>
        </row>
        <row r="460">
          <cell r="A460" t="str">
            <v>GC817 - Pupil Discipline Committee</v>
          </cell>
          <cell r="B460" t="str">
            <v>Pay &amp; Expenditure</v>
          </cell>
          <cell r="C460">
            <v>21834</v>
          </cell>
          <cell r="D460" t="str">
            <v>2.0.4</v>
          </cell>
        </row>
        <row r="461">
          <cell r="A461" t="str">
            <v>GC818 - Governor Clerking Service</v>
          </cell>
          <cell r="B461" t="str">
            <v>Income</v>
          </cell>
          <cell r="C461">
            <v>-195250</v>
          </cell>
          <cell r="D461" t="str">
            <v>2.0.4</v>
          </cell>
        </row>
        <row r="462">
          <cell r="A462" t="str">
            <v>GC818 - Governor Clerking Service</v>
          </cell>
          <cell r="B462" t="str">
            <v>Pay &amp; Expenditure</v>
          </cell>
          <cell r="C462">
            <v>257825</v>
          </cell>
          <cell r="D462" t="str">
            <v>2.0.4</v>
          </cell>
        </row>
        <row r="463">
          <cell r="A463" t="str">
            <v>GC819 - Governor Training</v>
          </cell>
          <cell r="B463" t="str">
            <v>Income</v>
          </cell>
          <cell r="C463">
            <v>-214564</v>
          </cell>
          <cell r="D463" t="str">
            <v>2.0.4</v>
          </cell>
        </row>
        <row r="464">
          <cell r="A464" t="str">
            <v>GC819 - Governor Training</v>
          </cell>
          <cell r="B464" t="str">
            <v>Pay &amp; Expenditure</v>
          </cell>
          <cell r="C464">
            <v>240478</v>
          </cell>
          <cell r="D464" t="str">
            <v>2.0.4</v>
          </cell>
        </row>
        <row r="465">
          <cell r="A465" t="str">
            <v>GC836 - EMEA</v>
          </cell>
          <cell r="B465" t="str">
            <v>Income</v>
          </cell>
          <cell r="C465">
            <v>-3500</v>
          </cell>
          <cell r="D465" t="str">
            <v>2.0.4</v>
          </cell>
        </row>
        <row r="466">
          <cell r="A466" t="str">
            <v>GC836 - EMEA</v>
          </cell>
          <cell r="B466" t="str">
            <v>Pay &amp; Expenditure</v>
          </cell>
          <cell r="C466">
            <v>224785</v>
          </cell>
          <cell r="D466" t="str">
            <v>2.0.4</v>
          </cell>
        </row>
        <row r="467">
          <cell r="A467" t="str">
            <v>GC845 - Suffolk Children's University</v>
          </cell>
          <cell r="B467" t="str">
            <v>Income</v>
          </cell>
          <cell r="C467">
            <v>-37650</v>
          </cell>
          <cell r="D467" t="str">
            <v>2.0.4</v>
          </cell>
        </row>
        <row r="468">
          <cell r="A468" t="str">
            <v>GC845 - Suffolk Children's University</v>
          </cell>
          <cell r="B468" t="str">
            <v>Pay &amp; Expenditure</v>
          </cell>
          <cell r="C468">
            <v>37650</v>
          </cell>
          <cell r="D468" t="str">
            <v>2.0.4</v>
          </cell>
        </row>
        <row r="469">
          <cell r="A469" t="str">
            <v>GC860 - Primary SCITT</v>
          </cell>
          <cell r="B469" t="str">
            <v>Income</v>
          </cell>
          <cell r="C469">
            <v>-534000</v>
          </cell>
          <cell r="D469" t="str">
            <v>2.0.4</v>
          </cell>
        </row>
        <row r="470">
          <cell r="A470" t="str">
            <v>GC860 - Primary SCITT</v>
          </cell>
          <cell r="B470" t="str">
            <v>Pay &amp; Expenditure</v>
          </cell>
          <cell r="C470">
            <v>543000</v>
          </cell>
          <cell r="D470" t="str">
            <v>2.0.4</v>
          </cell>
        </row>
        <row r="471">
          <cell r="A471" t="str">
            <v>GC861 - Secondary SCITT</v>
          </cell>
          <cell r="B471" t="str">
            <v>Income</v>
          </cell>
          <cell r="C471">
            <v>-309000</v>
          </cell>
          <cell r="D471" t="str">
            <v>2.0.4</v>
          </cell>
        </row>
        <row r="472">
          <cell r="A472" t="str">
            <v>GC861 - Secondary SCITT</v>
          </cell>
          <cell r="B472" t="str">
            <v>Pay &amp; Expenditure</v>
          </cell>
          <cell r="C472">
            <v>319000</v>
          </cell>
          <cell r="D472" t="str">
            <v>2.0.4</v>
          </cell>
        </row>
        <row r="473">
          <cell r="A473" t="str">
            <v>GC862 - Graduate &amp; Registered Teacher</v>
          </cell>
          <cell r="B473" t="str">
            <v>Income</v>
          </cell>
          <cell r="C473">
            <v>-1536000</v>
          </cell>
          <cell r="D473" t="str">
            <v>2.0.4</v>
          </cell>
        </row>
        <row r="474">
          <cell r="A474" t="str">
            <v>GC862 - Graduate &amp; Registered Teacher</v>
          </cell>
          <cell r="B474" t="str">
            <v>Pay &amp; Expenditure</v>
          </cell>
          <cell r="C474">
            <v>1547000</v>
          </cell>
          <cell r="D474" t="str">
            <v>2.0.4</v>
          </cell>
        </row>
        <row r="475">
          <cell r="A475" t="str">
            <v>(blank)</v>
          </cell>
          <cell r="B475" t="str">
            <v>(blank)</v>
          </cell>
          <cell r="C475">
            <v>106816180</v>
          </cell>
          <cell r="D475">
            <v>0</v>
          </cell>
        </row>
        <row r="476">
          <cell r="A476" t="str">
            <v>Grand Total</v>
          </cell>
          <cell r="B476">
            <v>0</v>
          </cell>
          <cell r="C476">
            <v>213632360</v>
          </cell>
          <cell r="D476">
            <v>0</v>
          </cell>
        </row>
        <row r="477">
          <cell r="A477">
            <v>0</v>
          </cell>
          <cell r="B477">
            <v>0</v>
          </cell>
          <cell r="C477">
            <v>0</v>
          </cell>
          <cell r="D477">
            <v>0</v>
          </cell>
        </row>
        <row r="478">
          <cell r="A478">
            <v>0</v>
          </cell>
          <cell r="B478">
            <v>0</v>
          </cell>
          <cell r="C478">
            <v>0</v>
          </cell>
          <cell r="D478">
            <v>0</v>
          </cell>
        </row>
        <row r="479">
          <cell r="A479">
            <v>0</v>
          </cell>
          <cell r="B479">
            <v>0</v>
          </cell>
          <cell r="C479">
            <v>0</v>
          </cell>
          <cell r="D479">
            <v>0</v>
          </cell>
        </row>
        <row r="480">
          <cell r="A480">
            <v>0</v>
          </cell>
          <cell r="B480">
            <v>0</v>
          </cell>
          <cell r="C480">
            <v>0</v>
          </cell>
          <cell r="D480">
            <v>0</v>
          </cell>
        </row>
        <row r="481">
          <cell r="A481">
            <v>0</v>
          </cell>
          <cell r="B481">
            <v>0</v>
          </cell>
          <cell r="C481">
            <v>0</v>
          </cell>
          <cell r="D481">
            <v>0</v>
          </cell>
        </row>
        <row r="482">
          <cell r="A482">
            <v>0</v>
          </cell>
          <cell r="B482">
            <v>0</v>
          </cell>
          <cell r="C482">
            <v>0</v>
          </cell>
          <cell r="D482">
            <v>0</v>
          </cell>
        </row>
        <row r="483">
          <cell r="A483">
            <v>0</v>
          </cell>
          <cell r="B483">
            <v>0</v>
          </cell>
          <cell r="C483">
            <v>0</v>
          </cell>
          <cell r="D483">
            <v>0</v>
          </cell>
        </row>
        <row r="484">
          <cell r="A484">
            <v>0</v>
          </cell>
          <cell r="B484">
            <v>0</v>
          </cell>
          <cell r="C484">
            <v>0</v>
          </cell>
          <cell r="D484">
            <v>0</v>
          </cell>
        </row>
        <row r="485">
          <cell r="A485">
            <v>0</v>
          </cell>
          <cell r="B485">
            <v>0</v>
          </cell>
          <cell r="C485">
            <v>0</v>
          </cell>
          <cell r="D485">
            <v>0</v>
          </cell>
        </row>
        <row r="486">
          <cell r="A486">
            <v>0</v>
          </cell>
          <cell r="B486">
            <v>0</v>
          </cell>
          <cell r="C486">
            <v>0</v>
          </cell>
          <cell r="D486">
            <v>0</v>
          </cell>
        </row>
        <row r="487">
          <cell r="A487">
            <v>0</v>
          </cell>
          <cell r="B487">
            <v>0</v>
          </cell>
          <cell r="C487">
            <v>0</v>
          </cell>
          <cell r="D487">
            <v>0</v>
          </cell>
        </row>
        <row r="488">
          <cell r="A488">
            <v>0</v>
          </cell>
          <cell r="B488">
            <v>0</v>
          </cell>
          <cell r="C488">
            <v>0</v>
          </cell>
          <cell r="D488">
            <v>0</v>
          </cell>
        </row>
        <row r="489">
          <cell r="A489">
            <v>0</v>
          </cell>
          <cell r="B489">
            <v>0</v>
          </cell>
          <cell r="C489">
            <v>0</v>
          </cell>
          <cell r="D489">
            <v>0</v>
          </cell>
        </row>
        <row r="490">
          <cell r="A490">
            <v>0</v>
          </cell>
          <cell r="B490">
            <v>0</v>
          </cell>
          <cell r="C490">
            <v>0</v>
          </cell>
          <cell r="D490">
            <v>0</v>
          </cell>
        </row>
        <row r="491">
          <cell r="A491">
            <v>0</v>
          </cell>
          <cell r="B491">
            <v>0</v>
          </cell>
          <cell r="C491">
            <v>0</v>
          </cell>
          <cell r="D491">
            <v>0</v>
          </cell>
        </row>
        <row r="492">
          <cell r="A492">
            <v>0</v>
          </cell>
          <cell r="B492">
            <v>0</v>
          </cell>
          <cell r="C492">
            <v>0</v>
          </cell>
          <cell r="D492">
            <v>0</v>
          </cell>
        </row>
        <row r="493">
          <cell r="A493">
            <v>0</v>
          </cell>
          <cell r="B493">
            <v>0</v>
          </cell>
          <cell r="C493">
            <v>0</v>
          </cell>
          <cell r="D493">
            <v>0</v>
          </cell>
        </row>
        <row r="494">
          <cell r="A494">
            <v>0</v>
          </cell>
          <cell r="B494">
            <v>0</v>
          </cell>
          <cell r="C494">
            <v>0</v>
          </cell>
          <cell r="D494">
            <v>0</v>
          </cell>
        </row>
        <row r="495">
          <cell r="A495">
            <v>0</v>
          </cell>
          <cell r="B495">
            <v>0</v>
          </cell>
          <cell r="C495">
            <v>0</v>
          </cell>
          <cell r="D495">
            <v>0</v>
          </cell>
        </row>
        <row r="496">
          <cell r="A496">
            <v>0</v>
          </cell>
          <cell r="B496">
            <v>0</v>
          </cell>
          <cell r="C496">
            <v>0</v>
          </cell>
          <cell r="D496">
            <v>0</v>
          </cell>
        </row>
        <row r="497">
          <cell r="A497">
            <v>0</v>
          </cell>
          <cell r="B497">
            <v>0</v>
          </cell>
          <cell r="C497">
            <v>0</v>
          </cell>
          <cell r="D497">
            <v>0</v>
          </cell>
        </row>
        <row r="498">
          <cell r="A498">
            <v>0</v>
          </cell>
          <cell r="B498">
            <v>0</v>
          </cell>
          <cell r="C498">
            <v>0</v>
          </cell>
          <cell r="D498">
            <v>0</v>
          </cell>
        </row>
        <row r="499">
          <cell r="A499">
            <v>0</v>
          </cell>
          <cell r="B499">
            <v>0</v>
          </cell>
          <cell r="C499">
            <v>0</v>
          </cell>
          <cell r="D499">
            <v>0</v>
          </cell>
        </row>
        <row r="500">
          <cell r="A500">
            <v>0</v>
          </cell>
          <cell r="B500">
            <v>0</v>
          </cell>
          <cell r="C500">
            <v>0</v>
          </cell>
          <cell r="D500">
            <v>0</v>
          </cell>
        </row>
        <row r="501">
          <cell r="A501">
            <v>0</v>
          </cell>
          <cell r="B501">
            <v>0</v>
          </cell>
          <cell r="C501">
            <v>0</v>
          </cell>
          <cell r="D501">
            <v>0</v>
          </cell>
        </row>
        <row r="502">
          <cell r="A502">
            <v>0</v>
          </cell>
          <cell r="B502">
            <v>0</v>
          </cell>
          <cell r="C502">
            <v>0</v>
          </cell>
          <cell r="D502">
            <v>0</v>
          </cell>
        </row>
        <row r="503">
          <cell r="A503">
            <v>0</v>
          </cell>
          <cell r="B503">
            <v>0</v>
          </cell>
          <cell r="C503">
            <v>0</v>
          </cell>
          <cell r="D503">
            <v>0</v>
          </cell>
        </row>
        <row r="504">
          <cell r="A504">
            <v>0</v>
          </cell>
          <cell r="B504">
            <v>0</v>
          </cell>
          <cell r="C504">
            <v>0</v>
          </cell>
          <cell r="D504">
            <v>0</v>
          </cell>
        </row>
        <row r="505">
          <cell r="A505">
            <v>0</v>
          </cell>
          <cell r="B505">
            <v>0</v>
          </cell>
          <cell r="C505">
            <v>0</v>
          </cell>
          <cell r="D505">
            <v>0</v>
          </cell>
        </row>
        <row r="506">
          <cell r="A506">
            <v>0</v>
          </cell>
          <cell r="B506">
            <v>0</v>
          </cell>
          <cell r="C506">
            <v>0</v>
          </cell>
          <cell r="D506">
            <v>0</v>
          </cell>
        </row>
        <row r="507">
          <cell r="A507">
            <v>0</v>
          </cell>
          <cell r="B507">
            <v>0</v>
          </cell>
          <cell r="C507">
            <v>0</v>
          </cell>
          <cell r="D507">
            <v>0</v>
          </cell>
        </row>
        <row r="508">
          <cell r="A508">
            <v>0</v>
          </cell>
          <cell r="B508">
            <v>0</v>
          </cell>
          <cell r="C508">
            <v>0</v>
          </cell>
          <cell r="D508">
            <v>0</v>
          </cell>
        </row>
        <row r="509">
          <cell r="A509">
            <v>0</v>
          </cell>
          <cell r="B509">
            <v>0</v>
          </cell>
          <cell r="C509">
            <v>0</v>
          </cell>
          <cell r="D509">
            <v>0</v>
          </cell>
        </row>
        <row r="510">
          <cell r="A510">
            <v>0</v>
          </cell>
          <cell r="B510">
            <v>0</v>
          </cell>
          <cell r="C510">
            <v>0</v>
          </cell>
          <cell r="D510">
            <v>0</v>
          </cell>
        </row>
        <row r="511">
          <cell r="A511">
            <v>0</v>
          </cell>
          <cell r="B511">
            <v>0</v>
          </cell>
          <cell r="C511">
            <v>0</v>
          </cell>
          <cell r="D511">
            <v>0</v>
          </cell>
        </row>
        <row r="512">
          <cell r="A512">
            <v>0</v>
          </cell>
          <cell r="B512">
            <v>0</v>
          </cell>
          <cell r="C512">
            <v>0</v>
          </cell>
          <cell r="D512">
            <v>0</v>
          </cell>
        </row>
        <row r="513">
          <cell r="A513">
            <v>0</v>
          </cell>
          <cell r="B513">
            <v>0</v>
          </cell>
          <cell r="C513">
            <v>0</v>
          </cell>
          <cell r="D513">
            <v>0</v>
          </cell>
        </row>
        <row r="514">
          <cell r="A514">
            <v>0</v>
          </cell>
          <cell r="B514">
            <v>0</v>
          </cell>
          <cell r="C514">
            <v>0</v>
          </cell>
          <cell r="D514">
            <v>0</v>
          </cell>
        </row>
        <row r="515">
          <cell r="A515">
            <v>0</v>
          </cell>
          <cell r="B515">
            <v>0</v>
          </cell>
          <cell r="C515">
            <v>0</v>
          </cell>
          <cell r="D515">
            <v>0</v>
          </cell>
        </row>
        <row r="516">
          <cell r="A516">
            <v>0</v>
          </cell>
          <cell r="B516">
            <v>0</v>
          </cell>
          <cell r="C516">
            <v>0</v>
          </cell>
          <cell r="D516">
            <v>0</v>
          </cell>
        </row>
        <row r="517">
          <cell r="A517">
            <v>0</v>
          </cell>
          <cell r="B517">
            <v>0</v>
          </cell>
          <cell r="C517">
            <v>0</v>
          </cell>
          <cell r="D517">
            <v>0</v>
          </cell>
        </row>
        <row r="518">
          <cell r="A518">
            <v>0</v>
          </cell>
          <cell r="B518">
            <v>0</v>
          </cell>
          <cell r="C518">
            <v>0</v>
          </cell>
          <cell r="D518">
            <v>0</v>
          </cell>
        </row>
        <row r="519">
          <cell r="A519">
            <v>0</v>
          </cell>
          <cell r="B519">
            <v>0</v>
          </cell>
          <cell r="C519">
            <v>0</v>
          </cell>
          <cell r="D519">
            <v>0</v>
          </cell>
        </row>
        <row r="520">
          <cell r="A520">
            <v>0</v>
          </cell>
          <cell r="B520">
            <v>0</v>
          </cell>
          <cell r="C520">
            <v>0</v>
          </cell>
          <cell r="D520">
            <v>0</v>
          </cell>
        </row>
        <row r="521">
          <cell r="A521">
            <v>0</v>
          </cell>
          <cell r="B521">
            <v>0</v>
          </cell>
          <cell r="C521">
            <v>0</v>
          </cell>
          <cell r="D521">
            <v>0</v>
          </cell>
        </row>
        <row r="522">
          <cell r="A522">
            <v>0</v>
          </cell>
          <cell r="B522">
            <v>0</v>
          </cell>
          <cell r="C522">
            <v>0</v>
          </cell>
          <cell r="D522">
            <v>0</v>
          </cell>
        </row>
        <row r="523">
          <cell r="A523">
            <v>0</v>
          </cell>
          <cell r="B523">
            <v>0</v>
          </cell>
          <cell r="C523">
            <v>0</v>
          </cell>
          <cell r="D523">
            <v>0</v>
          </cell>
        </row>
        <row r="524">
          <cell r="A524">
            <v>0</v>
          </cell>
          <cell r="B524">
            <v>0</v>
          </cell>
          <cell r="C524">
            <v>0</v>
          </cell>
          <cell r="D524">
            <v>0</v>
          </cell>
        </row>
        <row r="525">
          <cell r="A525">
            <v>0</v>
          </cell>
          <cell r="B525">
            <v>0</v>
          </cell>
          <cell r="C525">
            <v>0</v>
          </cell>
          <cell r="D525">
            <v>0</v>
          </cell>
        </row>
        <row r="526">
          <cell r="A526">
            <v>0</v>
          </cell>
          <cell r="B526">
            <v>0</v>
          </cell>
          <cell r="C526">
            <v>0</v>
          </cell>
          <cell r="D526">
            <v>0</v>
          </cell>
        </row>
        <row r="527">
          <cell r="A527">
            <v>0</v>
          </cell>
          <cell r="B527">
            <v>0</v>
          </cell>
          <cell r="C527">
            <v>0</v>
          </cell>
          <cell r="D527">
            <v>0</v>
          </cell>
        </row>
        <row r="528">
          <cell r="A528">
            <v>0</v>
          </cell>
          <cell r="B528">
            <v>0</v>
          </cell>
          <cell r="C528">
            <v>0</v>
          </cell>
          <cell r="D528">
            <v>0</v>
          </cell>
        </row>
        <row r="529">
          <cell r="A529">
            <v>0</v>
          </cell>
          <cell r="B529">
            <v>0</v>
          </cell>
          <cell r="C529">
            <v>0</v>
          </cell>
          <cell r="D529">
            <v>0</v>
          </cell>
        </row>
        <row r="530">
          <cell r="A530">
            <v>0</v>
          </cell>
          <cell r="B530">
            <v>0</v>
          </cell>
          <cell r="C530">
            <v>0</v>
          </cell>
          <cell r="D530">
            <v>0</v>
          </cell>
        </row>
        <row r="531">
          <cell r="A531">
            <v>0</v>
          </cell>
          <cell r="B531">
            <v>0</v>
          </cell>
          <cell r="C531">
            <v>0</v>
          </cell>
          <cell r="D531">
            <v>0</v>
          </cell>
        </row>
        <row r="532">
          <cell r="A532">
            <v>0</v>
          </cell>
          <cell r="B532">
            <v>0</v>
          </cell>
          <cell r="C532">
            <v>0</v>
          </cell>
          <cell r="D532">
            <v>0</v>
          </cell>
        </row>
        <row r="533">
          <cell r="A533">
            <v>0</v>
          </cell>
          <cell r="B533">
            <v>0</v>
          </cell>
          <cell r="C533">
            <v>0</v>
          </cell>
          <cell r="D533">
            <v>0</v>
          </cell>
        </row>
        <row r="534">
          <cell r="A534">
            <v>0</v>
          </cell>
          <cell r="B534">
            <v>0</v>
          </cell>
          <cell r="C534">
            <v>0</v>
          </cell>
          <cell r="D534">
            <v>0</v>
          </cell>
        </row>
        <row r="535">
          <cell r="A535">
            <v>0</v>
          </cell>
          <cell r="B535">
            <v>0</v>
          </cell>
          <cell r="C535">
            <v>0</v>
          </cell>
          <cell r="D535">
            <v>0</v>
          </cell>
        </row>
        <row r="536">
          <cell r="A536">
            <v>0</v>
          </cell>
          <cell r="B536">
            <v>0</v>
          </cell>
          <cell r="C536">
            <v>0</v>
          </cell>
          <cell r="D536">
            <v>0</v>
          </cell>
        </row>
        <row r="537">
          <cell r="A537">
            <v>0</v>
          </cell>
          <cell r="B537">
            <v>0</v>
          </cell>
          <cell r="C537">
            <v>0</v>
          </cell>
          <cell r="D537">
            <v>0</v>
          </cell>
        </row>
        <row r="538">
          <cell r="A538">
            <v>0</v>
          </cell>
          <cell r="B538">
            <v>0</v>
          </cell>
          <cell r="C538">
            <v>0</v>
          </cell>
          <cell r="D538">
            <v>0</v>
          </cell>
        </row>
        <row r="539">
          <cell r="A539">
            <v>0</v>
          </cell>
          <cell r="B539">
            <v>0</v>
          </cell>
          <cell r="C539">
            <v>0</v>
          </cell>
          <cell r="D539">
            <v>0</v>
          </cell>
        </row>
        <row r="540">
          <cell r="A540">
            <v>0</v>
          </cell>
          <cell r="B540">
            <v>0</v>
          </cell>
          <cell r="C540">
            <v>0</v>
          </cell>
          <cell r="D540">
            <v>0</v>
          </cell>
        </row>
        <row r="541">
          <cell r="A541">
            <v>0</v>
          </cell>
          <cell r="B541">
            <v>0</v>
          </cell>
          <cell r="C541">
            <v>0</v>
          </cell>
          <cell r="D541">
            <v>0</v>
          </cell>
        </row>
        <row r="542">
          <cell r="A542">
            <v>0</v>
          </cell>
          <cell r="B542">
            <v>0</v>
          </cell>
          <cell r="C542">
            <v>0</v>
          </cell>
          <cell r="D542">
            <v>0</v>
          </cell>
        </row>
        <row r="543">
          <cell r="A543">
            <v>0</v>
          </cell>
          <cell r="B543">
            <v>0</v>
          </cell>
          <cell r="C543">
            <v>0</v>
          </cell>
          <cell r="D543">
            <v>0</v>
          </cell>
        </row>
        <row r="544">
          <cell r="A544">
            <v>0</v>
          </cell>
          <cell r="B544">
            <v>0</v>
          </cell>
          <cell r="C544">
            <v>0</v>
          </cell>
          <cell r="D544">
            <v>0</v>
          </cell>
        </row>
        <row r="545">
          <cell r="A545">
            <v>0</v>
          </cell>
          <cell r="B545">
            <v>0</v>
          </cell>
          <cell r="C545">
            <v>0</v>
          </cell>
          <cell r="D545">
            <v>0</v>
          </cell>
        </row>
        <row r="546">
          <cell r="A546">
            <v>0</v>
          </cell>
          <cell r="B546">
            <v>0</v>
          </cell>
          <cell r="C546">
            <v>0</v>
          </cell>
          <cell r="D546">
            <v>0</v>
          </cell>
        </row>
        <row r="547">
          <cell r="A547">
            <v>0</v>
          </cell>
          <cell r="B547">
            <v>0</v>
          </cell>
          <cell r="C547">
            <v>0</v>
          </cell>
          <cell r="D547">
            <v>0</v>
          </cell>
        </row>
        <row r="548">
          <cell r="A548">
            <v>0</v>
          </cell>
          <cell r="B548">
            <v>0</v>
          </cell>
          <cell r="C548">
            <v>0</v>
          </cell>
          <cell r="D548">
            <v>0</v>
          </cell>
        </row>
        <row r="549">
          <cell r="A549">
            <v>0</v>
          </cell>
          <cell r="B549">
            <v>0</v>
          </cell>
          <cell r="C549">
            <v>0</v>
          </cell>
          <cell r="D549">
            <v>0</v>
          </cell>
        </row>
        <row r="550">
          <cell r="A550">
            <v>0</v>
          </cell>
          <cell r="B550">
            <v>0</v>
          </cell>
          <cell r="C550">
            <v>0</v>
          </cell>
          <cell r="D550">
            <v>0</v>
          </cell>
        </row>
        <row r="551">
          <cell r="A551">
            <v>0</v>
          </cell>
          <cell r="B551">
            <v>0</v>
          </cell>
          <cell r="C551">
            <v>0</v>
          </cell>
          <cell r="D551">
            <v>0</v>
          </cell>
        </row>
        <row r="552">
          <cell r="A552">
            <v>0</v>
          </cell>
          <cell r="B552">
            <v>0</v>
          </cell>
          <cell r="C552">
            <v>0</v>
          </cell>
          <cell r="D552">
            <v>0</v>
          </cell>
        </row>
        <row r="553">
          <cell r="A553">
            <v>0</v>
          </cell>
          <cell r="B553">
            <v>0</v>
          </cell>
          <cell r="C553">
            <v>0</v>
          </cell>
          <cell r="D553">
            <v>0</v>
          </cell>
        </row>
        <row r="554">
          <cell r="A554">
            <v>0</v>
          </cell>
          <cell r="B554">
            <v>0</v>
          </cell>
          <cell r="C554">
            <v>0</v>
          </cell>
          <cell r="D554">
            <v>0</v>
          </cell>
        </row>
        <row r="555">
          <cell r="A555">
            <v>0</v>
          </cell>
          <cell r="B555">
            <v>0</v>
          </cell>
          <cell r="C555">
            <v>0</v>
          </cell>
          <cell r="D555">
            <v>0</v>
          </cell>
        </row>
        <row r="556">
          <cell r="A556">
            <v>0</v>
          </cell>
          <cell r="B556">
            <v>0</v>
          </cell>
          <cell r="C556">
            <v>0</v>
          </cell>
          <cell r="D556">
            <v>0</v>
          </cell>
        </row>
        <row r="557">
          <cell r="A557">
            <v>0</v>
          </cell>
          <cell r="B557">
            <v>0</v>
          </cell>
          <cell r="C557">
            <v>0</v>
          </cell>
          <cell r="D557">
            <v>0</v>
          </cell>
        </row>
        <row r="558">
          <cell r="A558">
            <v>0</v>
          </cell>
          <cell r="B558">
            <v>0</v>
          </cell>
          <cell r="C558">
            <v>0</v>
          </cell>
          <cell r="D558">
            <v>0</v>
          </cell>
        </row>
        <row r="559">
          <cell r="A559">
            <v>0</v>
          </cell>
          <cell r="B559">
            <v>0</v>
          </cell>
          <cell r="C559">
            <v>0</v>
          </cell>
          <cell r="D559">
            <v>0</v>
          </cell>
        </row>
        <row r="560">
          <cell r="A560">
            <v>0</v>
          </cell>
          <cell r="B560">
            <v>0</v>
          </cell>
          <cell r="C560">
            <v>0</v>
          </cell>
          <cell r="D560">
            <v>0</v>
          </cell>
        </row>
        <row r="561">
          <cell r="A561">
            <v>0</v>
          </cell>
          <cell r="B561">
            <v>0</v>
          </cell>
          <cell r="C561">
            <v>0</v>
          </cell>
          <cell r="D561">
            <v>0</v>
          </cell>
        </row>
        <row r="562">
          <cell r="A562">
            <v>0</v>
          </cell>
          <cell r="B562">
            <v>0</v>
          </cell>
          <cell r="C562">
            <v>0</v>
          </cell>
          <cell r="D562">
            <v>0</v>
          </cell>
        </row>
        <row r="563">
          <cell r="A563">
            <v>0</v>
          </cell>
          <cell r="B563">
            <v>0</v>
          </cell>
          <cell r="C563">
            <v>0</v>
          </cell>
          <cell r="D563">
            <v>0</v>
          </cell>
        </row>
        <row r="564">
          <cell r="A564">
            <v>0</v>
          </cell>
          <cell r="B564">
            <v>0</v>
          </cell>
          <cell r="C564">
            <v>0</v>
          </cell>
          <cell r="D564">
            <v>0</v>
          </cell>
        </row>
        <row r="565">
          <cell r="A565">
            <v>0</v>
          </cell>
          <cell r="B565">
            <v>0</v>
          </cell>
          <cell r="C565">
            <v>0</v>
          </cell>
          <cell r="D565">
            <v>0</v>
          </cell>
        </row>
        <row r="566">
          <cell r="A566">
            <v>0</v>
          </cell>
          <cell r="B566">
            <v>0</v>
          </cell>
          <cell r="C566">
            <v>0</v>
          </cell>
          <cell r="D566">
            <v>0</v>
          </cell>
        </row>
        <row r="567">
          <cell r="A567">
            <v>0</v>
          </cell>
          <cell r="B567">
            <v>0</v>
          </cell>
          <cell r="C567">
            <v>0</v>
          </cell>
          <cell r="D567">
            <v>0</v>
          </cell>
        </row>
        <row r="568">
          <cell r="A568">
            <v>0</v>
          </cell>
          <cell r="B568">
            <v>0</v>
          </cell>
          <cell r="C568">
            <v>0</v>
          </cell>
          <cell r="D568">
            <v>0</v>
          </cell>
        </row>
        <row r="569">
          <cell r="A569">
            <v>0</v>
          </cell>
          <cell r="B569">
            <v>0</v>
          </cell>
          <cell r="C569">
            <v>0</v>
          </cell>
          <cell r="D569">
            <v>0</v>
          </cell>
        </row>
        <row r="570">
          <cell r="A570">
            <v>0</v>
          </cell>
          <cell r="B570">
            <v>0</v>
          </cell>
          <cell r="C570">
            <v>0</v>
          </cell>
          <cell r="D570">
            <v>0</v>
          </cell>
        </row>
        <row r="571">
          <cell r="A571">
            <v>0</v>
          </cell>
          <cell r="B571">
            <v>0</v>
          </cell>
          <cell r="C571">
            <v>0</v>
          </cell>
          <cell r="D571">
            <v>0</v>
          </cell>
        </row>
        <row r="572">
          <cell r="A572">
            <v>0</v>
          </cell>
          <cell r="B572">
            <v>0</v>
          </cell>
          <cell r="C572">
            <v>0</v>
          </cell>
          <cell r="D572">
            <v>0</v>
          </cell>
        </row>
        <row r="573">
          <cell r="A573">
            <v>0</v>
          </cell>
          <cell r="B573">
            <v>0</v>
          </cell>
          <cell r="C573">
            <v>0</v>
          </cell>
          <cell r="D573">
            <v>0</v>
          </cell>
        </row>
        <row r="574">
          <cell r="A574">
            <v>0</v>
          </cell>
          <cell r="B574">
            <v>0</v>
          </cell>
          <cell r="C574">
            <v>0</v>
          </cell>
          <cell r="D574">
            <v>0</v>
          </cell>
        </row>
        <row r="575">
          <cell r="A575">
            <v>0</v>
          </cell>
          <cell r="B575">
            <v>0</v>
          </cell>
          <cell r="C575">
            <v>0</v>
          </cell>
          <cell r="D575">
            <v>0</v>
          </cell>
        </row>
        <row r="576">
          <cell r="A576">
            <v>0</v>
          </cell>
          <cell r="B576">
            <v>0</v>
          </cell>
          <cell r="C576">
            <v>0</v>
          </cell>
          <cell r="D576">
            <v>0</v>
          </cell>
        </row>
        <row r="577">
          <cell r="A577">
            <v>0</v>
          </cell>
          <cell r="B577">
            <v>0</v>
          </cell>
          <cell r="C577">
            <v>0</v>
          </cell>
          <cell r="D577">
            <v>0</v>
          </cell>
        </row>
        <row r="578">
          <cell r="A578">
            <v>0</v>
          </cell>
          <cell r="B578">
            <v>0</v>
          </cell>
          <cell r="C578">
            <v>0</v>
          </cell>
          <cell r="D578">
            <v>0</v>
          </cell>
        </row>
        <row r="579">
          <cell r="A579">
            <v>0</v>
          </cell>
          <cell r="B579">
            <v>0</v>
          </cell>
          <cell r="C579">
            <v>0</v>
          </cell>
          <cell r="D579">
            <v>0</v>
          </cell>
        </row>
        <row r="580">
          <cell r="A580">
            <v>0</v>
          </cell>
          <cell r="B580">
            <v>0</v>
          </cell>
          <cell r="C580">
            <v>0</v>
          </cell>
          <cell r="D580">
            <v>0</v>
          </cell>
        </row>
        <row r="581">
          <cell r="A581">
            <v>0</v>
          </cell>
          <cell r="B581">
            <v>0</v>
          </cell>
          <cell r="C581">
            <v>0</v>
          </cell>
          <cell r="D581">
            <v>0</v>
          </cell>
        </row>
        <row r="582">
          <cell r="A582">
            <v>0</v>
          </cell>
          <cell r="B582">
            <v>0</v>
          </cell>
          <cell r="C582">
            <v>0</v>
          </cell>
          <cell r="D582">
            <v>0</v>
          </cell>
        </row>
        <row r="583">
          <cell r="A583">
            <v>0</v>
          </cell>
          <cell r="B583">
            <v>0</v>
          </cell>
          <cell r="C583">
            <v>0</v>
          </cell>
          <cell r="D583">
            <v>0</v>
          </cell>
        </row>
        <row r="584">
          <cell r="A584">
            <v>0</v>
          </cell>
          <cell r="B584">
            <v>0</v>
          </cell>
          <cell r="C584">
            <v>0</v>
          </cell>
          <cell r="D584">
            <v>0</v>
          </cell>
        </row>
        <row r="585">
          <cell r="A585">
            <v>0</v>
          </cell>
          <cell r="B585">
            <v>0</v>
          </cell>
          <cell r="C585">
            <v>0</v>
          </cell>
          <cell r="D585">
            <v>0</v>
          </cell>
        </row>
        <row r="586">
          <cell r="A586">
            <v>0</v>
          </cell>
          <cell r="B586">
            <v>0</v>
          </cell>
          <cell r="C586">
            <v>0</v>
          </cell>
          <cell r="D586">
            <v>0</v>
          </cell>
        </row>
        <row r="587">
          <cell r="A587">
            <v>0</v>
          </cell>
          <cell r="B587">
            <v>0</v>
          </cell>
          <cell r="C587">
            <v>0</v>
          </cell>
          <cell r="D587">
            <v>0</v>
          </cell>
        </row>
        <row r="588">
          <cell r="A588">
            <v>0</v>
          </cell>
          <cell r="B588">
            <v>0</v>
          </cell>
          <cell r="C588">
            <v>0</v>
          </cell>
          <cell r="D588">
            <v>0</v>
          </cell>
        </row>
        <row r="589">
          <cell r="A589">
            <v>0</v>
          </cell>
          <cell r="B589">
            <v>0</v>
          </cell>
          <cell r="C589">
            <v>0</v>
          </cell>
          <cell r="D589">
            <v>0</v>
          </cell>
        </row>
        <row r="590">
          <cell r="A590">
            <v>0</v>
          </cell>
          <cell r="B590">
            <v>0</v>
          </cell>
          <cell r="C590">
            <v>0</v>
          </cell>
          <cell r="D590">
            <v>0</v>
          </cell>
        </row>
        <row r="591">
          <cell r="A591">
            <v>0</v>
          </cell>
          <cell r="B591">
            <v>0</v>
          </cell>
          <cell r="C591">
            <v>0</v>
          </cell>
          <cell r="D591">
            <v>0</v>
          </cell>
        </row>
        <row r="592">
          <cell r="A592">
            <v>0</v>
          </cell>
          <cell r="B592">
            <v>0</v>
          </cell>
          <cell r="C592">
            <v>0</v>
          </cell>
          <cell r="D592">
            <v>0</v>
          </cell>
        </row>
        <row r="593">
          <cell r="A593">
            <v>0</v>
          </cell>
          <cell r="B593">
            <v>0</v>
          </cell>
          <cell r="C593">
            <v>0</v>
          </cell>
          <cell r="D593">
            <v>0</v>
          </cell>
        </row>
        <row r="594">
          <cell r="A594">
            <v>0</v>
          </cell>
          <cell r="B594">
            <v>0</v>
          </cell>
          <cell r="C594">
            <v>0</v>
          </cell>
          <cell r="D594">
            <v>0</v>
          </cell>
        </row>
        <row r="595">
          <cell r="A595">
            <v>0</v>
          </cell>
          <cell r="B595">
            <v>0</v>
          </cell>
          <cell r="C595">
            <v>0</v>
          </cell>
          <cell r="D595">
            <v>0</v>
          </cell>
        </row>
        <row r="596">
          <cell r="A596">
            <v>0</v>
          </cell>
          <cell r="B596">
            <v>0</v>
          </cell>
          <cell r="C596">
            <v>0</v>
          </cell>
          <cell r="D596">
            <v>0</v>
          </cell>
        </row>
        <row r="597">
          <cell r="A597">
            <v>0</v>
          </cell>
          <cell r="B597">
            <v>0</v>
          </cell>
          <cell r="C597">
            <v>0</v>
          </cell>
          <cell r="D597">
            <v>0</v>
          </cell>
        </row>
        <row r="598">
          <cell r="A598">
            <v>0</v>
          </cell>
          <cell r="B598">
            <v>0</v>
          </cell>
          <cell r="C598">
            <v>0</v>
          </cell>
          <cell r="D598">
            <v>0</v>
          </cell>
        </row>
        <row r="599">
          <cell r="A599">
            <v>0</v>
          </cell>
          <cell r="B599">
            <v>0</v>
          </cell>
          <cell r="C599">
            <v>0</v>
          </cell>
          <cell r="D599">
            <v>0</v>
          </cell>
        </row>
        <row r="600">
          <cell r="A600">
            <v>0</v>
          </cell>
          <cell r="B600">
            <v>0</v>
          </cell>
          <cell r="C600">
            <v>0</v>
          </cell>
          <cell r="D600">
            <v>0</v>
          </cell>
        </row>
        <row r="601">
          <cell r="A601">
            <v>0</v>
          </cell>
          <cell r="B601">
            <v>0</v>
          </cell>
          <cell r="C601">
            <v>0</v>
          </cell>
          <cell r="D601">
            <v>0</v>
          </cell>
        </row>
        <row r="602">
          <cell r="A602">
            <v>0</v>
          </cell>
          <cell r="B602">
            <v>0</v>
          </cell>
          <cell r="C602">
            <v>0</v>
          </cell>
          <cell r="D602">
            <v>0</v>
          </cell>
        </row>
        <row r="603">
          <cell r="A603">
            <v>0</v>
          </cell>
          <cell r="B603">
            <v>0</v>
          </cell>
          <cell r="C603">
            <v>0</v>
          </cell>
          <cell r="D603">
            <v>0</v>
          </cell>
        </row>
        <row r="604">
          <cell r="A604">
            <v>0</v>
          </cell>
          <cell r="B604">
            <v>0</v>
          </cell>
          <cell r="C604">
            <v>0</v>
          </cell>
          <cell r="D604">
            <v>0</v>
          </cell>
        </row>
        <row r="605">
          <cell r="A605">
            <v>0</v>
          </cell>
          <cell r="B605">
            <v>0</v>
          </cell>
          <cell r="C605">
            <v>0</v>
          </cell>
          <cell r="D605">
            <v>0</v>
          </cell>
        </row>
        <row r="606">
          <cell r="A606">
            <v>0</v>
          </cell>
          <cell r="B606">
            <v>0</v>
          </cell>
          <cell r="C606">
            <v>0</v>
          </cell>
          <cell r="D606">
            <v>0</v>
          </cell>
        </row>
        <row r="607">
          <cell r="A607">
            <v>0</v>
          </cell>
          <cell r="B607">
            <v>0</v>
          </cell>
          <cell r="C607">
            <v>0</v>
          </cell>
          <cell r="D607">
            <v>0</v>
          </cell>
        </row>
        <row r="608">
          <cell r="A608">
            <v>0</v>
          </cell>
          <cell r="B608">
            <v>0</v>
          </cell>
          <cell r="C608">
            <v>0</v>
          </cell>
          <cell r="D608">
            <v>0</v>
          </cell>
        </row>
        <row r="609">
          <cell r="A609">
            <v>0</v>
          </cell>
          <cell r="B609">
            <v>0</v>
          </cell>
          <cell r="C609">
            <v>0</v>
          </cell>
          <cell r="D609">
            <v>0</v>
          </cell>
        </row>
        <row r="610">
          <cell r="A610">
            <v>0</v>
          </cell>
          <cell r="B610">
            <v>0</v>
          </cell>
          <cell r="C610">
            <v>0</v>
          </cell>
          <cell r="D610">
            <v>0</v>
          </cell>
        </row>
        <row r="611">
          <cell r="A611">
            <v>0</v>
          </cell>
          <cell r="B611">
            <v>0</v>
          </cell>
          <cell r="C611">
            <v>0</v>
          </cell>
          <cell r="D611">
            <v>0</v>
          </cell>
        </row>
        <row r="612">
          <cell r="A612">
            <v>0</v>
          </cell>
          <cell r="B612">
            <v>0</v>
          </cell>
          <cell r="C612">
            <v>0</v>
          </cell>
          <cell r="D612">
            <v>0</v>
          </cell>
        </row>
        <row r="613">
          <cell r="A613">
            <v>0</v>
          </cell>
          <cell r="B613">
            <v>0</v>
          </cell>
          <cell r="C613">
            <v>0</v>
          </cell>
          <cell r="D613">
            <v>0</v>
          </cell>
        </row>
        <row r="614">
          <cell r="A614">
            <v>0</v>
          </cell>
          <cell r="B614">
            <v>0</v>
          </cell>
          <cell r="C614">
            <v>0</v>
          </cell>
          <cell r="D614">
            <v>0</v>
          </cell>
        </row>
        <row r="615">
          <cell r="A615">
            <v>0</v>
          </cell>
          <cell r="B615">
            <v>0</v>
          </cell>
          <cell r="C615">
            <v>0</v>
          </cell>
          <cell r="D615">
            <v>0</v>
          </cell>
        </row>
        <row r="616">
          <cell r="A616">
            <v>0</v>
          </cell>
          <cell r="B616">
            <v>0</v>
          </cell>
          <cell r="C616">
            <v>0</v>
          </cell>
          <cell r="D616">
            <v>0</v>
          </cell>
        </row>
        <row r="617">
          <cell r="A617">
            <v>0</v>
          </cell>
          <cell r="B617">
            <v>0</v>
          </cell>
          <cell r="C617">
            <v>0</v>
          </cell>
          <cell r="D617">
            <v>0</v>
          </cell>
        </row>
        <row r="618">
          <cell r="A618">
            <v>0</v>
          </cell>
          <cell r="B618">
            <v>0</v>
          </cell>
          <cell r="C618">
            <v>0</v>
          </cell>
          <cell r="D618">
            <v>0</v>
          </cell>
        </row>
        <row r="619">
          <cell r="A619">
            <v>0</v>
          </cell>
          <cell r="B619">
            <v>0</v>
          </cell>
          <cell r="C619">
            <v>0</v>
          </cell>
          <cell r="D619">
            <v>0</v>
          </cell>
        </row>
        <row r="620">
          <cell r="A620">
            <v>0</v>
          </cell>
          <cell r="B620">
            <v>0</v>
          </cell>
          <cell r="C620">
            <v>0</v>
          </cell>
          <cell r="D620">
            <v>0</v>
          </cell>
        </row>
        <row r="621">
          <cell r="A621">
            <v>0</v>
          </cell>
          <cell r="B621">
            <v>0</v>
          </cell>
          <cell r="C621">
            <v>0</v>
          </cell>
          <cell r="D621">
            <v>0</v>
          </cell>
        </row>
        <row r="622">
          <cell r="A622">
            <v>0</v>
          </cell>
          <cell r="B622">
            <v>0</v>
          </cell>
          <cell r="C622">
            <v>0</v>
          </cell>
          <cell r="D622">
            <v>0</v>
          </cell>
        </row>
        <row r="623">
          <cell r="A623">
            <v>0</v>
          </cell>
          <cell r="B623">
            <v>0</v>
          </cell>
          <cell r="C623">
            <v>0</v>
          </cell>
          <cell r="D623">
            <v>0</v>
          </cell>
        </row>
        <row r="624">
          <cell r="A624">
            <v>0</v>
          </cell>
          <cell r="B624">
            <v>0</v>
          </cell>
          <cell r="C624">
            <v>0</v>
          </cell>
          <cell r="D624">
            <v>0</v>
          </cell>
        </row>
        <row r="625">
          <cell r="A625">
            <v>0</v>
          </cell>
          <cell r="B625">
            <v>0</v>
          </cell>
          <cell r="C625">
            <v>0</v>
          </cell>
          <cell r="D625">
            <v>0</v>
          </cell>
        </row>
        <row r="626">
          <cell r="A626">
            <v>0</v>
          </cell>
          <cell r="B626">
            <v>0</v>
          </cell>
          <cell r="C626">
            <v>0</v>
          </cell>
          <cell r="D626">
            <v>0</v>
          </cell>
        </row>
        <row r="627">
          <cell r="A627">
            <v>0</v>
          </cell>
          <cell r="B627">
            <v>0</v>
          </cell>
          <cell r="C627">
            <v>0</v>
          </cell>
          <cell r="D627">
            <v>0</v>
          </cell>
        </row>
        <row r="628">
          <cell r="A628">
            <v>0</v>
          </cell>
          <cell r="B628">
            <v>0</v>
          </cell>
          <cell r="C628">
            <v>0</v>
          </cell>
          <cell r="D628">
            <v>0</v>
          </cell>
        </row>
        <row r="629">
          <cell r="A629">
            <v>0</v>
          </cell>
          <cell r="B629">
            <v>0</v>
          </cell>
          <cell r="C629">
            <v>0</v>
          </cell>
          <cell r="D629">
            <v>0</v>
          </cell>
        </row>
        <row r="630">
          <cell r="A630">
            <v>0</v>
          </cell>
          <cell r="B630">
            <v>0</v>
          </cell>
          <cell r="C630">
            <v>0</v>
          </cell>
          <cell r="D630">
            <v>0</v>
          </cell>
        </row>
        <row r="631">
          <cell r="A631">
            <v>0</v>
          </cell>
          <cell r="B631">
            <v>0</v>
          </cell>
          <cell r="C631">
            <v>0</v>
          </cell>
          <cell r="D631">
            <v>0</v>
          </cell>
        </row>
        <row r="632">
          <cell r="A632">
            <v>0</v>
          </cell>
          <cell r="B632">
            <v>0</v>
          </cell>
          <cell r="C632">
            <v>0</v>
          </cell>
          <cell r="D632">
            <v>0</v>
          </cell>
        </row>
        <row r="633">
          <cell r="A633">
            <v>0</v>
          </cell>
          <cell r="B633">
            <v>0</v>
          </cell>
          <cell r="C633">
            <v>0</v>
          </cell>
          <cell r="D633">
            <v>0</v>
          </cell>
        </row>
        <row r="634">
          <cell r="A634">
            <v>0</v>
          </cell>
          <cell r="B634">
            <v>0</v>
          </cell>
          <cell r="C634">
            <v>0</v>
          </cell>
          <cell r="D634">
            <v>0</v>
          </cell>
        </row>
        <row r="635">
          <cell r="A635">
            <v>0</v>
          </cell>
          <cell r="B635">
            <v>0</v>
          </cell>
          <cell r="C635">
            <v>0</v>
          </cell>
          <cell r="D635">
            <v>0</v>
          </cell>
        </row>
        <row r="636">
          <cell r="A636">
            <v>0</v>
          </cell>
          <cell r="B636">
            <v>0</v>
          </cell>
          <cell r="C636">
            <v>0</v>
          </cell>
          <cell r="D636">
            <v>0</v>
          </cell>
        </row>
        <row r="637">
          <cell r="A637">
            <v>0</v>
          </cell>
          <cell r="B637">
            <v>0</v>
          </cell>
          <cell r="C637">
            <v>0</v>
          </cell>
          <cell r="D637">
            <v>0</v>
          </cell>
        </row>
        <row r="638">
          <cell r="A638">
            <v>0</v>
          </cell>
          <cell r="B638">
            <v>0</v>
          </cell>
          <cell r="C638">
            <v>0</v>
          </cell>
          <cell r="D638">
            <v>0</v>
          </cell>
        </row>
        <row r="639">
          <cell r="A639">
            <v>0</v>
          </cell>
          <cell r="B639">
            <v>0</v>
          </cell>
          <cell r="C639">
            <v>0</v>
          </cell>
          <cell r="D639">
            <v>0</v>
          </cell>
        </row>
        <row r="640">
          <cell r="A640">
            <v>0</v>
          </cell>
          <cell r="B640">
            <v>0</v>
          </cell>
          <cell r="C640">
            <v>0</v>
          </cell>
          <cell r="D640">
            <v>0</v>
          </cell>
        </row>
        <row r="641">
          <cell r="A641">
            <v>0</v>
          </cell>
          <cell r="B641">
            <v>0</v>
          </cell>
          <cell r="C641">
            <v>0</v>
          </cell>
          <cell r="D641">
            <v>0</v>
          </cell>
        </row>
        <row r="642">
          <cell r="A642">
            <v>0</v>
          </cell>
          <cell r="B642">
            <v>0</v>
          </cell>
          <cell r="C642">
            <v>0</v>
          </cell>
          <cell r="D642">
            <v>0</v>
          </cell>
        </row>
        <row r="643">
          <cell r="A643">
            <v>0</v>
          </cell>
          <cell r="B643">
            <v>0</v>
          </cell>
          <cell r="C643">
            <v>0</v>
          </cell>
          <cell r="D643">
            <v>0</v>
          </cell>
        </row>
        <row r="644">
          <cell r="A644">
            <v>0</v>
          </cell>
          <cell r="B644">
            <v>0</v>
          </cell>
          <cell r="C644">
            <v>0</v>
          </cell>
          <cell r="D644">
            <v>0</v>
          </cell>
        </row>
        <row r="645">
          <cell r="A645">
            <v>0</v>
          </cell>
          <cell r="B645">
            <v>0</v>
          </cell>
          <cell r="C645">
            <v>0</v>
          </cell>
          <cell r="D645">
            <v>0</v>
          </cell>
        </row>
        <row r="646">
          <cell r="A646">
            <v>0</v>
          </cell>
          <cell r="B646">
            <v>0</v>
          </cell>
          <cell r="C646">
            <v>0</v>
          </cell>
          <cell r="D646">
            <v>0</v>
          </cell>
        </row>
        <row r="647">
          <cell r="A647">
            <v>0</v>
          </cell>
          <cell r="B647">
            <v>0</v>
          </cell>
          <cell r="C647">
            <v>0</v>
          </cell>
          <cell r="D647">
            <v>0</v>
          </cell>
        </row>
        <row r="648">
          <cell r="A648">
            <v>0</v>
          </cell>
          <cell r="B648">
            <v>0</v>
          </cell>
          <cell r="C648">
            <v>0</v>
          </cell>
          <cell r="D648">
            <v>0</v>
          </cell>
        </row>
        <row r="649">
          <cell r="A649">
            <v>0</v>
          </cell>
          <cell r="B649">
            <v>0</v>
          </cell>
          <cell r="C649">
            <v>0</v>
          </cell>
          <cell r="D649">
            <v>0</v>
          </cell>
        </row>
        <row r="650">
          <cell r="A650">
            <v>0</v>
          </cell>
          <cell r="B650">
            <v>0</v>
          </cell>
          <cell r="C650">
            <v>0</v>
          </cell>
          <cell r="D650">
            <v>0</v>
          </cell>
        </row>
        <row r="651">
          <cell r="A651">
            <v>0</v>
          </cell>
          <cell r="B651">
            <v>0</v>
          </cell>
          <cell r="C651">
            <v>0</v>
          </cell>
          <cell r="D651">
            <v>0</v>
          </cell>
        </row>
        <row r="652">
          <cell r="A652">
            <v>0</v>
          </cell>
          <cell r="B652">
            <v>0</v>
          </cell>
          <cell r="C652">
            <v>0</v>
          </cell>
          <cell r="D652">
            <v>0</v>
          </cell>
        </row>
        <row r="653">
          <cell r="A653">
            <v>0</v>
          </cell>
          <cell r="B653">
            <v>0</v>
          </cell>
          <cell r="C653">
            <v>0</v>
          </cell>
          <cell r="D653">
            <v>0</v>
          </cell>
        </row>
        <row r="654">
          <cell r="A654">
            <v>0</v>
          </cell>
          <cell r="B654">
            <v>0</v>
          </cell>
          <cell r="C654">
            <v>0</v>
          </cell>
          <cell r="D654">
            <v>0</v>
          </cell>
        </row>
        <row r="655">
          <cell r="A655">
            <v>0</v>
          </cell>
          <cell r="B655">
            <v>0</v>
          </cell>
          <cell r="C655">
            <v>0</v>
          </cell>
          <cell r="D655">
            <v>0</v>
          </cell>
        </row>
        <row r="656">
          <cell r="A656">
            <v>0</v>
          </cell>
          <cell r="B656">
            <v>0</v>
          </cell>
          <cell r="C656">
            <v>0</v>
          </cell>
          <cell r="D656">
            <v>0</v>
          </cell>
        </row>
        <row r="657">
          <cell r="A657">
            <v>0</v>
          </cell>
          <cell r="B657">
            <v>0</v>
          </cell>
          <cell r="C657">
            <v>0</v>
          </cell>
          <cell r="D657">
            <v>0</v>
          </cell>
        </row>
        <row r="658">
          <cell r="A658">
            <v>0</v>
          </cell>
          <cell r="B658">
            <v>0</v>
          </cell>
          <cell r="C658">
            <v>0</v>
          </cell>
          <cell r="D658">
            <v>0</v>
          </cell>
        </row>
        <row r="659">
          <cell r="A659">
            <v>0</v>
          </cell>
          <cell r="B659">
            <v>0</v>
          </cell>
          <cell r="C659">
            <v>0</v>
          </cell>
          <cell r="D659">
            <v>0</v>
          </cell>
        </row>
        <row r="660">
          <cell r="A660">
            <v>0</v>
          </cell>
          <cell r="B660">
            <v>0</v>
          </cell>
          <cell r="C660">
            <v>0</v>
          </cell>
          <cell r="D660">
            <v>0</v>
          </cell>
        </row>
        <row r="661">
          <cell r="A661">
            <v>0</v>
          </cell>
          <cell r="B661">
            <v>0</v>
          </cell>
          <cell r="C661">
            <v>0</v>
          </cell>
          <cell r="D661">
            <v>0</v>
          </cell>
        </row>
        <row r="662">
          <cell r="A662">
            <v>0</v>
          </cell>
          <cell r="B662">
            <v>0</v>
          </cell>
          <cell r="C662">
            <v>0</v>
          </cell>
          <cell r="D662">
            <v>0</v>
          </cell>
        </row>
        <row r="663">
          <cell r="A663">
            <v>0</v>
          </cell>
          <cell r="B663">
            <v>0</v>
          </cell>
          <cell r="C663">
            <v>0</v>
          </cell>
          <cell r="D663">
            <v>0</v>
          </cell>
        </row>
        <row r="664">
          <cell r="A664">
            <v>0</v>
          </cell>
          <cell r="B664">
            <v>0</v>
          </cell>
          <cell r="C664">
            <v>0</v>
          </cell>
          <cell r="D664">
            <v>0</v>
          </cell>
        </row>
        <row r="665">
          <cell r="A665">
            <v>0</v>
          </cell>
          <cell r="B665">
            <v>0</v>
          </cell>
          <cell r="C665">
            <v>0</v>
          </cell>
          <cell r="D665">
            <v>0</v>
          </cell>
        </row>
        <row r="666">
          <cell r="A666">
            <v>0</v>
          </cell>
          <cell r="B666">
            <v>0</v>
          </cell>
          <cell r="C666">
            <v>0</v>
          </cell>
          <cell r="D666">
            <v>0</v>
          </cell>
        </row>
        <row r="667">
          <cell r="A667">
            <v>0</v>
          </cell>
          <cell r="B667">
            <v>0</v>
          </cell>
          <cell r="C667">
            <v>0</v>
          </cell>
          <cell r="D667">
            <v>0</v>
          </cell>
        </row>
        <row r="668">
          <cell r="A668">
            <v>0</v>
          </cell>
          <cell r="B668">
            <v>0</v>
          </cell>
          <cell r="C668">
            <v>0</v>
          </cell>
          <cell r="D668">
            <v>0</v>
          </cell>
        </row>
        <row r="669">
          <cell r="A669">
            <v>0</v>
          </cell>
          <cell r="B669">
            <v>0</v>
          </cell>
          <cell r="C669">
            <v>0</v>
          </cell>
          <cell r="D669">
            <v>0</v>
          </cell>
        </row>
        <row r="670">
          <cell r="A670">
            <v>0</v>
          </cell>
          <cell r="B670">
            <v>0</v>
          </cell>
          <cell r="C670">
            <v>0</v>
          </cell>
          <cell r="D670">
            <v>0</v>
          </cell>
        </row>
        <row r="671">
          <cell r="A671">
            <v>0</v>
          </cell>
          <cell r="B671">
            <v>0</v>
          </cell>
          <cell r="C671">
            <v>0</v>
          </cell>
          <cell r="D671">
            <v>0</v>
          </cell>
        </row>
        <row r="672">
          <cell r="A672">
            <v>0</v>
          </cell>
          <cell r="B672">
            <v>0</v>
          </cell>
          <cell r="C672">
            <v>0</v>
          </cell>
          <cell r="D672">
            <v>0</v>
          </cell>
        </row>
        <row r="673">
          <cell r="A673">
            <v>0</v>
          </cell>
          <cell r="B673">
            <v>0</v>
          </cell>
          <cell r="C673">
            <v>0</v>
          </cell>
          <cell r="D673">
            <v>0</v>
          </cell>
        </row>
        <row r="674">
          <cell r="A674">
            <v>0</v>
          </cell>
          <cell r="B674">
            <v>0</v>
          </cell>
          <cell r="C674">
            <v>0</v>
          </cell>
          <cell r="D674">
            <v>0</v>
          </cell>
        </row>
        <row r="675">
          <cell r="A675">
            <v>0</v>
          </cell>
          <cell r="B675">
            <v>0</v>
          </cell>
          <cell r="C675">
            <v>0</v>
          </cell>
          <cell r="D675">
            <v>0</v>
          </cell>
        </row>
        <row r="676">
          <cell r="A676">
            <v>0</v>
          </cell>
          <cell r="B676">
            <v>0</v>
          </cell>
          <cell r="C676">
            <v>0</v>
          </cell>
          <cell r="D676">
            <v>0</v>
          </cell>
        </row>
        <row r="677">
          <cell r="A677">
            <v>0</v>
          </cell>
          <cell r="B677">
            <v>0</v>
          </cell>
          <cell r="C677">
            <v>0</v>
          </cell>
          <cell r="D677">
            <v>0</v>
          </cell>
        </row>
        <row r="678">
          <cell r="A678">
            <v>0</v>
          </cell>
          <cell r="B678">
            <v>0</v>
          </cell>
          <cell r="C678">
            <v>0</v>
          </cell>
          <cell r="D678">
            <v>0</v>
          </cell>
        </row>
        <row r="679">
          <cell r="A679">
            <v>0</v>
          </cell>
          <cell r="B679">
            <v>0</v>
          </cell>
          <cell r="C679">
            <v>0</v>
          </cell>
          <cell r="D679">
            <v>0</v>
          </cell>
        </row>
        <row r="680">
          <cell r="A680">
            <v>0</v>
          </cell>
          <cell r="B680">
            <v>0</v>
          </cell>
          <cell r="C680">
            <v>0</v>
          </cell>
          <cell r="D680">
            <v>0</v>
          </cell>
        </row>
        <row r="681">
          <cell r="A681">
            <v>0</v>
          </cell>
          <cell r="B681">
            <v>0</v>
          </cell>
          <cell r="C681">
            <v>0</v>
          </cell>
          <cell r="D681">
            <v>0</v>
          </cell>
        </row>
        <row r="682">
          <cell r="A682">
            <v>0</v>
          </cell>
          <cell r="B682">
            <v>0</v>
          </cell>
          <cell r="C682">
            <v>0</v>
          </cell>
          <cell r="D682">
            <v>0</v>
          </cell>
        </row>
        <row r="683">
          <cell r="A683">
            <v>0</v>
          </cell>
          <cell r="B683">
            <v>0</v>
          </cell>
          <cell r="C683">
            <v>0</v>
          </cell>
          <cell r="D683">
            <v>0</v>
          </cell>
        </row>
        <row r="684">
          <cell r="A684">
            <v>0</v>
          </cell>
          <cell r="B684">
            <v>0</v>
          </cell>
          <cell r="C684">
            <v>0</v>
          </cell>
          <cell r="D684">
            <v>0</v>
          </cell>
        </row>
        <row r="685">
          <cell r="A685">
            <v>0</v>
          </cell>
          <cell r="B685">
            <v>0</v>
          </cell>
          <cell r="C685">
            <v>0</v>
          </cell>
          <cell r="D685">
            <v>0</v>
          </cell>
        </row>
        <row r="686">
          <cell r="A686">
            <v>0</v>
          </cell>
          <cell r="B686">
            <v>0</v>
          </cell>
          <cell r="C686">
            <v>0</v>
          </cell>
          <cell r="D686">
            <v>0</v>
          </cell>
        </row>
        <row r="687">
          <cell r="A687">
            <v>0</v>
          </cell>
          <cell r="B687">
            <v>0</v>
          </cell>
          <cell r="C687">
            <v>0</v>
          </cell>
          <cell r="D687">
            <v>0</v>
          </cell>
        </row>
        <row r="688">
          <cell r="A688">
            <v>0</v>
          </cell>
          <cell r="B688">
            <v>0</v>
          </cell>
          <cell r="C688">
            <v>0</v>
          </cell>
          <cell r="D688">
            <v>0</v>
          </cell>
        </row>
        <row r="689">
          <cell r="A689">
            <v>0</v>
          </cell>
          <cell r="B689">
            <v>0</v>
          </cell>
          <cell r="C689">
            <v>0</v>
          </cell>
          <cell r="D689">
            <v>0</v>
          </cell>
        </row>
        <row r="690">
          <cell r="A690">
            <v>0</v>
          </cell>
          <cell r="B690">
            <v>0</v>
          </cell>
          <cell r="C690">
            <v>0</v>
          </cell>
          <cell r="D690">
            <v>0</v>
          </cell>
        </row>
        <row r="691">
          <cell r="A691">
            <v>0</v>
          </cell>
          <cell r="B691">
            <v>0</v>
          </cell>
          <cell r="C691">
            <v>0</v>
          </cell>
          <cell r="D691">
            <v>0</v>
          </cell>
        </row>
        <row r="692">
          <cell r="A692">
            <v>0</v>
          </cell>
          <cell r="B692">
            <v>0</v>
          </cell>
          <cell r="C692">
            <v>0</v>
          </cell>
          <cell r="D692">
            <v>0</v>
          </cell>
        </row>
        <row r="693">
          <cell r="A693">
            <v>0</v>
          </cell>
          <cell r="B693">
            <v>0</v>
          </cell>
          <cell r="C693">
            <v>0</v>
          </cell>
          <cell r="D693">
            <v>0</v>
          </cell>
        </row>
        <row r="694">
          <cell r="A694">
            <v>0</v>
          </cell>
          <cell r="B694">
            <v>0</v>
          </cell>
          <cell r="C694">
            <v>0</v>
          </cell>
          <cell r="D694">
            <v>0</v>
          </cell>
        </row>
        <row r="695">
          <cell r="A695">
            <v>0</v>
          </cell>
          <cell r="B695">
            <v>0</v>
          </cell>
          <cell r="C695">
            <v>0</v>
          </cell>
          <cell r="D695">
            <v>0</v>
          </cell>
        </row>
        <row r="696">
          <cell r="A696">
            <v>0</v>
          </cell>
          <cell r="B696">
            <v>0</v>
          </cell>
          <cell r="C696">
            <v>0</v>
          </cell>
          <cell r="D696">
            <v>0</v>
          </cell>
        </row>
        <row r="697">
          <cell r="A697">
            <v>0</v>
          </cell>
          <cell r="B697">
            <v>0</v>
          </cell>
          <cell r="C697">
            <v>0</v>
          </cell>
          <cell r="D697">
            <v>0</v>
          </cell>
        </row>
        <row r="698">
          <cell r="A698">
            <v>0</v>
          </cell>
          <cell r="B698">
            <v>0</v>
          </cell>
          <cell r="C698">
            <v>0</v>
          </cell>
          <cell r="D698">
            <v>0</v>
          </cell>
        </row>
        <row r="699">
          <cell r="A699">
            <v>0</v>
          </cell>
          <cell r="B699">
            <v>0</v>
          </cell>
          <cell r="C699">
            <v>0</v>
          </cell>
          <cell r="D699">
            <v>0</v>
          </cell>
        </row>
        <row r="700">
          <cell r="A700">
            <v>0</v>
          </cell>
          <cell r="B700">
            <v>0</v>
          </cell>
          <cell r="C700">
            <v>0</v>
          </cell>
          <cell r="D700">
            <v>0</v>
          </cell>
        </row>
        <row r="701">
          <cell r="A701">
            <v>0</v>
          </cell>
          <cell r="B701">
            <v>0</v>
          </cell>
          <cell r="C701">
            <v>0</v>
          </cell>
          <cell r="D701">
            <v>0</v>
          </cell>
        </row>
        <row r="702">
          <cell r="A702">
            <v>0</v>
          </cell>
          <cell r="B702">
            <v>0</v>
          </cell>
          <cell r="C702">
            <v>0</v>
          </cell>
          <cell r="D702">
            <v>0</v>
          </cell>
        </row>
        <row r="703">
          <cell r="A703">
            <v>0</v>
          </cell>
          <cell r="B703">
            <v>0</v>
          </cell>
          <cell r="C703">
            <v>0</v>
          </cell>
          <cell r="D703">
            <v>0</v>
          </cell>
        </row>
        <row r="704">
          <cell r="A704">
            <v>0</v>
          </cell>
          <cell r="B704">
            <v>0</v>
          </cell>
          <cell r="C704">
            <v>0</v>
          </cell>
          <cell r="D704">
            <v>0</v>
          </cell>
        </row>
        <row r="705">
          <cell r="A705">
            <v>0</v>
          </cell>
          <cell r="B705">
            <v>0</v>
          </cell>
          <cell r="C705">
            <v>0</v>
          </cell>
          <cell r="D705">
            <v>0</v>
          </cell>
        </row>
        <row r="706">
          <cell r="A706">
            <v>0</v>
          </cell>
          <cell r="B706">
            <v>0</v>
          </cell>
          <cell r="C706">
            <v>0</v>
          </cell>
          <cell r="D706">
            <v>0</v>
          </cell>
        </row>
        <row r="707">
          <cell r="A707">
            <v>0</v>
          </cell>
          <cell r="B707">
            <v>0</v>
          </cell>
          <cell r="C707">
            <v>0</v>
          </cell>
          <cell r="D707">
            <v>0</v>
          </cell>
        </row>
        <row r="708">
          <cell r="A708">
            <v>0</v>
          </cell>
          <cell r="B708">
            <v>0</v>
          </cell>
          <cell r="C708">
            <v>0</v>
          </cell>
          <cell r="D708">
            <v>0</v>
          </cell>
        </row>
        <row r="709">
          <cell r="A709">
            <v>0</v>
          </cell>
          <cell r="B709">
            <v>0</v>
          </cell>
          <cell r="C709">
            <v>0</v>
          </cell>
          <cell r="D709">
            <v>0</v>
          </cell>
        </row>
        <row r="710">
          <cell r="A710">
            <v>0</v>
          </cell>
          <cell r="B710">
            <v>0</v>
          </cell>
          <cell r="C710">
            <v>0</v>
          </cell>
          <cell r="D710">
            <v>0</v>
          </cell>
        </row>
        <row r="711">
          <cell r="A711">
            <v>0</v>
          </cell>
          <cell r="B711">
            <v>0</v>
          </cell>
          <cell r="C711">
            <v>0</v>
          </cell>
          <cell r="D711">
            <v>0</v>
          </cell>
        </row>
        <row r="712">
          <cell r="A712">
            <v>0</v>
          </cell>
          <cell r="B712">
            <v>0</v>
          </cell>
          <cell r="C712">
            <v>0</v>
          </cell>
          <cell r="D712">
            <v>0</v>
          </cell>
        </row>
        <row r="713">
          <cell r="A713">
            <v>0</v>
          </cell>
          <cell r="B713">
            <v>0</v>
          </cell>
          <cell r="C713">
            <v>0</v>
          </cell>
          <cell r="D713">
            <v>0</v>
          </cell>
        </row>
        <row r="714">
          <cell r="A714">
            <v>0</v>
          </cell>
          <cell r="B714">
            <v>0</v>
          </cell>
          <cell r="C714">
            <v>0</v>
          </cell>
          <cell r="D714">
            <v>0</v>
          </cell>
        </row>
        <row r="715">
          <cell r="A715">
            <v>0</v>
          </cell>
          <cell r="B715">
            <v>0</v>
          </cell>
          <cell r="C715">
            <v>0</v>
          </cell>
          <cell r="D715">
            <v>0</v>
          </cell>
        </row>
        <row r="716">
          <cell r="A716">
            <v>0</v>
          </cell>
          <cell r="B716">
            <v>0</v>
          </cell>
          <cell r="C716">
            <v>0</v>
          </cell>
          <cell r="D716">
            <v>0</v>
          </cell>
        </row>
        <row r="717">
          <cell r="A717">
            <v>0</v>
          </cell>
          <cell r="B717">
            <v>0</v>
          </cell>
          <cell r="C717">
            <v>0</v>
          </cell>
          <cell r="D717">
            <v>0</v>
          </cell>
        </row>
        <row r="718">
          <cell r="A718">
            <v>0</v>
          </cell>
          <cell r="B718">
            <v>0</v>
          </cell>
          <cell r="C718">
            <v>0</v>
          </cell>
          <cell r="D718">
            <v>0</v>
          </cell>
        </row>
        <row r="719">
          <cell r="A719">
            <v>0</v>
          </cell>
          <cell r="B719">
            <v>0</v>
          </cell>
          <cell r="C719">
            <v>0</v>
          </cell>
          <cell r="D719">
            <v>0</v>
          </cell>
        </row>
        <row r="720">
          <cell r="A720">
            <v>0</v>
          </cell>
          <cell r="B720">
            <v>0</v>
          </cell>
          <cell r="C720">
            <v>0</v>
          </cell>
          <cell r="D720">
            <v>0</v>
          </cell>
        </row>
        <row r="721">
          <cell r="A721">
            <v>0</v>
          </cell>
          <cell r="B721">
            <v>0</v>
          </cell>
          <cell r="C721">
            <v>0</v>
          </cell>
          <cell r="D721">
            <v>0</v>
          </cell>
        </row>
        <row r="722">
          <cell r="A722">
            <v>0</v>
          </cell>
          <cell r="B722">
            <v>0</v>
          </cell>
          <cell r="C722">
            <v>0</v>
          </cell>
          <cell r="D722">
            <v>0</v>
          </cell>
        </row>
        <row r="723">
          <cell r="A723">
            <v>0</v>
          </cell>
          <cell r="B723">
            <v>0</v>
          </cell>
          <cell r="C723">
            <v>0</v>
          </cell>
          <cell r="D723">
            <v>0</v>
          </cell>
        </row>
        <row r="724">
          <cell r="A724">
            <v>0</v>
          </cell>
          <cell r="B724">
            <v>0</v>
          </cell>
          <cell r="C724">
            <v>0</v>
          </cell>
          <cell r="D724">
            <v>0</v>
          </cell>
        </row>
        <row r="725">
          <cell r="A725">
            <v>0</v>
          </cell>
          <cell r="B725">
            <v>0</v>
          </cell>
          <cell r="C725">
            <v>0</v>
          </cell>
          <cell r="D725">
            <v>0</v>
          </cell>
        </row>
        <row r="726">
          <cell r="A726">
            <v>0</v>
          </cell>
          <cell r="B726">
            <v>0</v>
          </cell>
          <cell r="C726">
            <v>0</v>
          </cell>
          <cell r="D726">
            <v>0</v>
          </cell>
        </row>
        <row r="727">
          <cell r="A727">
            <v>0</v>
          </cell>
          <cell r="B727">
            <v>0</v>
          </cell>
          <cell r="C727">
            <v>0</v>
          </cell>
          <cell r="D727">
            <v>0</v>
          </cell>
        </row>
        <row r="728">
          <cell r="A728">
            <v>0</v>
          </cell>
          <cell r="B728">
            <v>0</v>
          </cell>
          <cell r="C728">
            <v>0</v>
          </cell>
          <cell r="D728">
            <v>0</v>
          </cell>
        </row>
        <row r="729">
          <cell r="A729">
            <v>0</v>
          </cell>
          <cell r="B729">
            <v>0</v>
          </cell>
          <cell r="C729">
            <v>0</v>
          </cell>
          <cell r="D729">
            <v>0</v>
          </cell>
        </row>
        <row r="730">
          <cell r="A730">
            <v>0</v>
          </cell>
          <cell r="B730">
            <v>0</v>
          </cell>
          <cell r="C730">
            <v>0</v>
          </cell>
          <cell r="D730">
            <v>0</v>
          </cell>
        </row>
        <row r="731">
          <cell r="A731">
            <v>0</v>
          </cell>
          <cell r="B731">
            <v>0</v>
          </cell>
          <cell r="C731">
            <v>0</v>
          </cell>
          <cell r="D731">
            <v>0</v>
          </cell>
        </row>
        <row r="732">
          <cell r="A732">
            <v>0</v>
          </cell>
          <cell r="B732">
            <v>0</v>
          </cell>
          <cell r="C732">
            <v>0</v>
          </cell>
          <cell r="D732">
            <v>0</v>
          </cell>
        </row>
        <row r="733">
          <cell r="A733">
            <v>0</v>
          </cell>
          <cell r="B733">
            <v>0</v>
          </cell>
          <cell r="C733">
            <v>0</v>
          </cell>
          <cell r="D733">
            <v>0</v>
          </cell>
        </row>
        <row r="734">
          <cell r="A734">
            <v>0</v>
          </cell>
          <cell r="B734">
            <v>0</v>
          </cell>
          <cell r="C734">
            <v>0</v>
          </cell>
          <cell r="D734">
            <v>0</v>
          </cell>
        </row>
        <row r="735">
          <cell r="A735">
            <v>0</v>
          </cell>
          <cell r="B735">
            <v>0</v>
          </cell>
          <cell r="C735">
            <v>0</v>
          </cell>
          <cell r="D735">
            <v>0</v>
          </cell>
        </row>
        <row r="736">
          <cell r="A736">
            <v>0</v>
          </cell>
          <cell r="B736">
            <v>0</v>
          </cell>
          <cell r="C736">
            <v>0</v>
          </cell>
          <cell r="D736">
            <v>0</v>
          </cell>
        </row>
        <row r="737">
          <cell r="A737">
            <v>0</v>
          </cell>
          <cell r="B737">
            <v>0</v>
          </cell>
          <cell r="C737">
            <v>0</v>
          </cell>
          <cell r="D737">
            <v>0</v>
          </cell>
        </row>
        <row r="738">
          <cell r="A738">
            <v>0</v>
          </cell>
          <cell r="B738">
            <v>0</v>
          </cell>
          <cell r="C738">
            <v>0</v>
          </cell>
          <cell r="D738">
            <v>0</v>
          </cell>
        </row>
        <row r="739">
          <cell r="A739">
            <v>0</v>
          </cell>
          <cell r="B739">
            <v>0</v>
          </cell>
          <cell r="C739">
            <v>0</v>
          </cell>
          <cell r="D739">
            <v>0</v>
          </cell>
        </row>
        <row r="740">
          <cell r="A740">
            <v>0</v>
          </cell>
          <cell r="B740">
            <v>0</v>
          </cell>
          <cell r="C740">
            <v>0</v>
          </cell>
          <cell r="D740">
            <v>0</v>
          </cell>
        </row>
        <row r="741">
          <cell r="A741">
            <v>0</v>
          </cell>
          <cell r="B741">
            <v>0</v>
          </cell>
          <cell r="C741">
            <v>0</v>
          </cell>
          <cell r="D741">
            <v>0</v>
          </cell>
        </row>
        <row r="742">
          <cell r="A742">
            <v>0</v>
          </cell>
          <cell r="B742">
            <v>0</v>
          </cell>
          <cell r="C742">
            <v>0</v>
          </cell>
          <cell r="D742">
            <v>0</v>
          </cell>
        </row>
        <row r="743">
          <cell r="A743">
            <v>0</v>
          </cell>
          <cell r="B743">
            <v>0</v>
          </cell>
          <cell r="C743">
            <v>0</v>
          </cell>
          <cell r="D743">
            <v>0</v>
          </cell>
        </row>
        <row r="744">
          <cell r="A744">
            <v>0</v>
          </cell>
          <cell r="B744">
            <v>0</v>
          </cell>
          <cell r="C744">
            <v>0</v>
          </cell>
          <cell r="D744">
            <v>0</v>
          </cell>
        </row>
        <row r="745">
          <cell r="A745">
            <v>0</v>
          </cell>
          <cell r="B745">
            <v>0</v>
          </cell>
          <cell r="C745">
            <v>0</v>
          </cell>
          <cell r="D745">
            <v>0</v>
          </cell>
        </row>
        <row r="746">
          <cell r="A746">
            <v>0</v>
          </cell>
          <cell r="B746">
            <v>0</v>
          </cell>
          <cell r="C746">
            <v>0</v>
          </cell>
          <cell r="D746">
            <v>0</v>
          </cell>
        </row>
        <row r="747">
          <cell r="A747">
            <v>0</v>
          </cell>
          <cell r="B747">
            <v>0</v>
          </cell>
          <cell r="C747">
            <v>0</v>
          </cell>
          <cell r="D747">
            <v>0</v>
          </cell>
        </row>
        <row r="748">
          <cell r="A748">
            <v>0</v>
          </cell>
          <cell r="B748">
            <v>0</v>
          </cell>
          <cell r="C748">
            <v>0</v>
          </cell>
          <cell r="D748">
            <v>0</v>
          </cell>
        </row>
        <row r="749">
          <cell r="A749">
            <v>0</v>
          </cell>
          <cell r="B749">
            <v>0</v>
          </cell>
          <cell r="C749">
            <v>0</v>
          </cell>
          <cell r="D749">
            <v>0</v>
          </cell>
        </row>
        <row r="750">
          <cell r="A750">
            <v>0</v>
          </cell>
          <cell r="B750">
            <v>0</v>
          </cell>
          <cell r="C750">
            <v>0</v>
          </cell>
          <cell r="D750">
            <v>0</v>
          </cell>
        </row>
        <row r="751">
          <cell r="A751">
            <v>0</v>
          </cell>
          <cell r="B751">
            <v>0</v>
          </cell>
          <cell r="C751">
            <v>0</v>
          </cell>
          <cell r="D751">
            <v>0</v>
          </cell>
        </row>
        <row r="752">
          <cell r="A752">
            <v>0</v>
          </cell>
          <cell r="B752">
            <v>0</v>
          </cell>
          <cell r="C752">
            <v>0</v>
          </cell>
          <cell r="D752">
            <v>0</v>
          </cell>
        </row>
        <row r="753">
          <cell r="A753">
            <v>0</v>
          </cell>
          <cell r="B753">
            <v>0</v>
          </cell>
          <cell r="C753">
            <v>0</v>
          </cell>
          <cell r="D753">
            <v>0</v>
          </cell>
        </row>
        <row r="754">
          <cell r="A754">
            <v>0</v>
          </cell>
          <cell r="B754">
            <v>0</v>
          </cell>
          <cell r="C754">
            <v>0</v>
          </cell>
          <cell r="D754">
            <v>0</v>
          </cell>
        </row>
        <row r="755">
          <cell r="A755">
            <v>0</v>
          </cell>
          <cell r="B755">
            <v>0</v>
          </cell>
          <cell r="C755">
            <v>0</v>
          </cell>
          <cell r="D755">
            <v>0</v>
          </cell>
        </row>
        <row r="756">
          <cell r="A756">
            <v>0</v>
          </cell>
          <cell r="B756">
            <v>0</v>
          </cell>
          <cell r="C756">
            <v>0</v>
          </cell>
          <cell r="D756">
            <v>0</v>
          </cell>
        </row>
        <row r="757">
          <cell r="A757">
            <v>0</v>
          </cell>
          <cell r="B757">
            <v>0</v>
          </cell>
          <cell r="C757">
            <v>0</v>
          </cell>
          <cell r="D757">
            <v>0</v>
          </cell>
        </row>
        <row r="758">
          <cell r="A758">
            <v>0</v>
          </cell>
          <cell r="B758">
            <v>0</v>
          </cell>
          <cell r="C758">
            <v>0</v>
          </cell>
          <cell r="D758">
            <v>0</v>
          </cell>
        </row>
        <row r="759">
          <cell r="A759">
            <v>0</v>
          </cell>
          <cell r="B759">
            <v>0</v>
          </cell>
          <cell r="C759">
            <v>0</v>
          </cell>
          <cell r="D759">
            <v>0</v>
          </cell>
        </row>
        <row r="760">
          <cell r="A760">
            <v>0</v>
          </cell>
          <cell r="B760">
            <v>0</v>
          </cell>
          <cell r="C760">
            <v>0</v>
          </cell>
          <cell r="D760">
            <v>0</v>
          </cell>
        </row>
        <row r="761">
          <cell r="A761">
            <v>0</v>
          </cell>
          <cell r="B761">
            <v>0</v>
          </cell>
          <cell r="C761">
            <v>0</v>
          </cell>
          <cell r="D761">
            <v>0</v>
          </cell>
        </row>
        <row r="762">
          <cell r="A762">
            <v>0</v>
          </cell>
          <cell r="B762">
            <v>0</v>
          </cell>
          <cell r="C762">
            <v>0</v>
          </cell>
          <cell r="D762">
            <v>0</v>
          </cell>
        </row>
        <row r="763">
          <cell r="A763">
            <v>0</v>
          </cell>
          <cell r="B763">
            <v>0</v>
          </cell>
          <cell r="C763">
            <v>0</v>
          </cell>
          <cell r="D763">
            <v>0</v>
          </cell>
        </row>
        <row r="764">
          <cell r="A764">
            <v>0</v>
          </cell>
          <cell r="B764">
            <v>0</v>
          </cell>
          <cell r="C764">
            <v>0</v>
          </cell>
          <cell r="D764">
            <v>0</v>
          </cell>
        </row>
        <row r="765">
          <cell r="A765">
            <v>0</v>
          </cell>
          <cell r="B765">
            <v>0</v>
          </cell>
          <cell r="C765">
            <v>0</v>
          </cell>
          <cell r="D765">
            <v>0</v>
          </cell>
        </row>
        <row r="766">
          <cell r="A766">
            <v>0</v>
          </cell>
          <cell r="B766">
            <v>0</v>
          </cell>
          <cell r="C766">
            <v>0</v>
          </cell>
          <cell r="D766">
            <v>0</v>
          </cell>
        </row>
        <row r="767">
          <cell r="A767">
            <v>0</v>
          </cell>
          <cell r="B767">
            <v>0</v>
          </cell>
          <cell r="C767">
            <v>0</v>
          </cell>
          <cell r="D767">
            <v>0</v>
          </cell>
        </row>
        <row r="768">
          <cell r="A768">
            <v>0</v>
          </cell>
          <cell r="B768">
            <v>0</v>
          </cell>
          <cell r="C768">
            <v>0</v>
          </cell>
          <cell r="D768">
            <v>0</v>
          </cell>
        </row>
        <row r="769">
          <cell r="A769">
            <v>0</v>
          </cell>
          <cell r="B769">
            <v>0</v>
          </cell>
          <cell r="C769">
            <v>0</v>
          </cell>
          <cell r="D769">
            <v>0</v>
          </cell>
        </row>
        <row r="770">
          <cell r="A770">
            <v>0</v>
          </cell>
          <cell r="B770">
            <v>0</v>
          </cell>
          <cell r="C770">
            <v>0</v>
          </cell>
          <cell r="D770">
            <v>0</v>
          </cell>
        </row>
        <row r="771">
          <cell r="A771">
            <v>0</v>
          </cell>
          <cell r="B771">
            <v>0</v>
          </cell>
          <cell r="C771">
            <v>0</v>
          </cell>
          <cell r="D771">
            <v>0</v>
          </cell>
        </row>
        <row r="772">
          <cell r="A772">
            <v>0</v>
          </cell>
          <cell r="B772">
            <v>0</v>
          </cell>
          <cell r="C772">
            <v>0</v>
          </cell>
          <cell r="D772">
            <v>0</v>
          </cell>
        </row>
        <row r="773">
          <cell r="A773">
            <v>0</v>
          </cell>
          <cell r="B773">
            <v>0</v>
          </cell>
          <cell r="C773">
            <v>0</v>
          </cell>
          <cell r="D773">
            <v>0</v>
          </cell>
        </row>
        <row r="774">
          <cell r="A774">
            <v>0</v>
          </cell>
          <cell r="B774">
            <v>0</v>
          </cell>
          <cell r="C774">
            <v>0</v>
          </cell>
          <cell r="D774">
            <v>0</v>
          </cell>
        </row>
        <row r="775">
          <cell r="A775">
            <v>0</v>
          </cell>
          <cell r="B775">
            <v>0</v>
          </cell>
          <cell r="C775">
            <v>0</v>
          </cell>
          <cell r="D775">
            <v>0</v>
          </cell>
        </row>
        <row r="776">
          <cell r="A776">
            <v>0</v>
          </cell>
          <cell r="B776">
            <v>0</v>
          </cell>
          <cell r="C776">
            <v>0</v>
          </cell>
          <cell r="D776">
            <v>0</v>
          </cell>
        </row>
        <row r="777">
          <cell r="A777">
            <v>0</v>
          </cell>
          <cell r="B777">
            <v>0</v>
          </cell>
          <cell r="C777">
            <v>0</v>
          </cell>
          <cell r="D777">
            <v>0</v>
          </cell>
        </row>
        <row r="778">
          <cell r="A778">
            <v>0</v>
          </cell>
          <cell r="B778">
            <v>0</v>
          </cell>
          <cell r="C778">
            <v>0</v>
          </cell>
          <cell r="D778">
            <v>0</v>
          </cell>
        </row>
        <row r="779">
          <cell r="A779">
            <v>0</v>
          </cell>
          <cell r="B779">
            <v>0</v>
          </cell>
          <cell r="C779">
            <v>0</v>
          </cell>
          <cell r="D779">
            <v>0</v>
          </cell>
        </row>
        <row r="780">
          <cell r="A780">
            <v>0</v>
          </cell>
          <cell r="B780">
            <v>0</v>
          </cell>
          <cell r="C780">
            <v>0</v>
          </cell>
          <cell r="D780">
            <v>0</v>
          </cell>
        </row>
        <row r="781">
          <cell r="A781">
            <v>0</v>
          </cell>
          <cell r="B781">
            <v>0</v>
          </cell>
          <cell r="C781">
            <v>0</v>
          </cell>
          <cell r="D781">
            <v>0</v>
          </cell>
        </row>
        <row r="782">
          <cell r="A782">
            <v>0</v>
          </cell>
          <cell r="B782">
            <v>0</v>
          </cell>
          <cell r="C782">
            <v>0</v>
          </cell>
          <cell r="D782">
            <v>0</v>
          </cell>
        </row>
        <row r="783">
          <cell r="A783">
            <v>0</v>
          </cell>
          <cell r="B783">
            <v>0</v>
          </cell>
          <cell r="C783">
            <v>0</v>
          </cell>
          <cell r="D783">
            <v>0</v>
          </cell>
        </row>
        <row r="784">
          <cell r="A784">
            <v>0</v>
          </cell>
          <cell r="B784">
            <v>0</v>
          </cell>
          <cell r="C784">
            <v>0</v>
          </cell>
          <cell r="D784">
            <v>0</v>
          </cell>
        </row>
        <row r="785">
          <cell r="A785">
            <v>0</v>
          </cell>
          <cell r="B785">
            <v>0</v>
          </cell>
          <cell r="C785">
            <v>0</v>
          </cell>
          <cell r="D785">
            <v>0</v>
          </cell>
        </row>
        <row r="786">
          <cell r="A786">
            <v>0</v>
          </cell>
          <cell r="B786">
            <v>0</v>
          </cell>
          <cell r="C786">
            <v>0</v>
          </cell>
          <cell r="D786">
            <v>0</v>
          </cell>
        </row>
        <row r="787">
          <cell r="A787">
            <v>0</v>
          </cell>
          <cell r="B787">
            <v>0</v>
          </cell>
          <cell r="C787">
            <v>0</v>
          </cell>
          <cell r="D787">
            <v>0</v>
          </cell>
        </row>
        <row r="788">
          <cell r="A788">
            <v>0</v>
          </cell>
          <cell r="B788">
            <v>0</v>
          </cell>
          <cell r="C788">
            <v>0</v>
          </cell>
          <cell r="D788">
            <v>0</v>
          </cell>
        </row>
        <row r="789">
          <cell r="A789">
            <v>0</v>
          </cell>
          <cell r="B789">
            <v>0</v>
          </cell>
          <cell r="C789">
            <v>0</v>
          </cell>
          <cell r="D789">
            <v>0</v>
          </cell>
        </row>
        <row r="790">
          <cell r="A790">
            <v>0</v>
          </cell>
          <cell r="B790">
            <v>0</v>
          </cell>
          <cell r="C790">
            <v>0</v>
          </cell>
          <cell r="D790">
            <v>0</v>
          </cell>
        </row>
        <row r="791">
          <cell r="A791">
            <v>0</v>
          </cell>
          <cell r="B791">
            <v>0</v>
          </cell>
          <cell r="C791">
            <v>0</v>
          </cell>
          <cell r="D791">
            <v>0</v>
          </cell>
        </row>
        <row r="792">
          <cell r="A792">
            <v>0</v>
          </cell>
          <cell r="B792">
            <v>0</v>
          </cell>
          <cell r="C792">
            <v>0</v>
          </cell>
          <cell r="D792">
            <v>0</v>
          </cell>
        </row>
        <row r="793">
          <cell r="A793">
            <v>0</v>
          </cell>
          <cell r="B793">
            <v>0</v>
          </cell>
          <cell r="C793">
            <v>0</v>
          </cell>
          <cell r="D793">
            <v>0</v>
          </cell>
        </row>
        <row r="794">
          <cell r="A794">
            <v>0</v>
          </cell>
          <cell r="B794">
            <v>0</v>
          </cell>
          <cell r="C794">
            <v>0</v>
          </cell>
          <cell r="D794">
            <v>0</v>
          </cell>
        </row>
        <row r="795">
          <cell r="A795">
            <v>0</v>
          </cell>
          <cell r="B795">
            <v>0</v>
          </cell>
          <cell r="C795">
            <v>0</v>
          </cell>
          <cell r="D795">
            <v>0</v>
          </cell>
        </row>
        <row r="796">
          <cell r="A796">
            <v>0</v>
          </cell>
          <cell r="B796">
            <v>0</v>
          </cell>
          <cell r="C796">
            <v>0</v>
          </cell>
          <cell r="D796">
            <v>0</v>
          </cell>
        </row>
        <row r="797">
          <cell r="A797">
            <v>0</v>
          </cell>
          <cell r="B797">
            <v>0</v>
          </cell>
          <cell r="C797">
            <v>0</v>
          </cell>
          <cell r="D797">
            <v>0</v>
          </cell>
        </row>
        <row r="798">
          <cell r="A798">
            <v>0</v>
          </cell>
          <cell r="B798">
            <v>0</v>
          </cell>
          <cell r="C798">
            <v>0</v>
          </cell>
          <cell r="D798">
            <v>0</v>
          </cell>
        </row>
        <row r="799">
          <cell r="A799">
            <v>0</v>
          </cell>
          <cell r="B799">
            <v>0</v>
          </cell>
          <cell r="C799">
            <v>0</v>
          </cell>
          <cell r="D799">
            <v>0</v>
          </cell>
        </row>
        <row r="800">
          <cell r="A800">
            <v>0</v>
          </cell>
          <cell r="B800">
            <v>0</v>
          </cell>
          <cell r="C800">
            <v>0</v>
          </cell>
          <cell r="D800">
            <v>0</v>
          </cell>
        </row>
        <row r="801">
          <cell r="A801">
            <v>0</v>
          </cell>
          <cell r="B801">
            <v>0</v>
          </cell>
          <cell r="C801">
            <v>0</v>
          </cell>
          <cell r="D801">
            <v>0</v>
          </cell>
        </row>
        <row r="802">
          <cell r="A802">
            <v>0</v>
          </cell>
          <cell r="B802">
            <v>0</v>
          </cell>
          <cell r="C802">
            <v>0</v>
          </cell>
          <cell r="D802">
            <v>0</v>
          </cell>
        </row>
        <row r="803">
          <cell r="A803">
            <v>0</v>
          </cell>
          <cell r="B803">
            <v>0</v>
          </cell>
          <cell r="C803">
            <v>0</v>
          </cell>
          <cell r="D803">
            <v>0</v>
          </cell>
        </row>
        <row r="804">
          <cell r="A804">
            <v>0</v>
          </cell>
          <cell r="B804">
            <v>0</v>
          </cell>
          <cell r="C804">
            <v>0</v>
          </cell>
          <cell r="D804">
            <v>0</v>
          </cell>
        </row>
        <row r="805">
          <cell r="A805">
            <v>0</v>
          </cell>
          <cell r="B805">
            <v>0</v>
          </cell>
          <cell r="C805">
            <v>0</v>
          </cell>
          <cell r="D805">
            <v>0</v>
          </cell>
        </row>
        <row r="806">
          <cell r="A806">
            <v>0</v>
          </cell>
          <cell r="B806">
            <v>0</v>
          </cell>
          <cell r="C806">
            <v>0</v>
          </cell>
          <cell r="D806">
            <v>0</v>
          </cell>
        </row>
        <row r="807">
          <cell r="A807">
            <v>0</v>
          </cell>
          <cell r="B807">
            <v>0</v>
          </cell>
          <cell r="C807">
            <v>0</v>
          </cell>
          <cell r="D807">
            <v>0</v>
          </cell>
        </row>
        <row r="808">
          <cell r="A808">
            <v>0</v>
          </cell>
          <cell r="B808">
            <v>0</v>
          </cell>
          <cell r="C808">
            <v>0</v>
          </cell>
          <cell r="D808">
            <v>0</v>
          </cell>
        </row>
        <row r="809">
          <cell r="A809">
            <v>0</v>
          </cell>
          <cell r="B809">
            <v>0</v>
          </cell>
          <cell r="C809">
            <v>0</v>
          </cell>
          <cell r="D809">
            <v>0</v>
          </cell>
        </row>
        <row r="810">
          <cell r="A810">
            <v>0</v>
          </cell>
          <cell r="B810">
            <v>0</v>
          </cell>
          <cell r="C810">
            <v>0</v>
          </cell>
          <cell r="D810">
            <v>0</v>
          </cell>
        </row>
        <row r="811">
          <cell r="A811">
            <v>0</v>
          </cell>
          <cell r="B811">
            <v>0</v>
          </cell>
          <cell r="C811">
            <v>0</v>
          </cell>
          <cell r="D811">
            <v>0</v>
          </cell>
        </row>
        <row r="812">
          <cell r="A812">
            <v>0</v>
          </cell>
          <cell r="B812">
            <v>0</v>
          </cell>
          <cell r="C812">
            <v>0</v>
          </cell>
          <cell r="D812">
            <v>0</v>
          </cell>
        </row>
        <row r="813">
          <cell r="A813">
            <v>0</v>
          </cell>
          <cell r="B813">
            <v>0</v>
          </cell>
          <cell r="C813">
            <v>0</v>
          </cell>
          <cell r="D813">
            <v>0</v>
          </cell>
        </row>
        <row r="814">
          <cell r="A814">
            <v>0</v>
          </cell>
          <cell r="B814">
            <v>0</v>
          </cell>
          <cell r="C814">
            <v>0</v>
          </cell>
          <cell r="D814">
            <v>0</v>
          </cell>
        </row>
        <row r="815">
          <cell r="A815">
            <v>0</v>
          </cell>
          <cell r="B815">
            <v>0</v>
          </cell>
          <cell r="C815">
            <v>0</v>
          </cell>
          <cell r="D815">
            <v>0</v>
          </cell>
        </row>
        <row r="816">
          <cell r="A816">
            <v>0</v>
          </cell>
          <cell r="B816">
            <v>0</v>
          </cell>
          <cell r="C816">
            <v>0</v>
          </cell>
          <cell r="D816">
            <v>0</v>
          </cell>
        </row>
        <row r="817">
          <cell r="A817">
            <v>0</v>
          </cell>
          <cell r="B817">
            <v>0</v>
          </cell>
          <cell r="C817">
            <v>0</v>
          </cell>
          <cell r="D817">
            <v>0</v>
          </cell>
        </row>
        <row r="818">
          <cell r="A818">
            <v>0</v>
          </cell>
          <cell r="B818">
            <v>0</v>
          </cell>
          <cell r="C818">
            <v>0</v>
          </cell>
          <cell r="D818">
            <v>0</v>
          </cell>
        </row>
        <row r="819">
          <cell r="A819">
            <v>0</v>
          </cell>
          <cell r="B819">
            <v>0</v>
          </cell>
          <cell r="C819">
            <v>0</v>
          </cell>
          <cell r="D819">
            <v>0</v>
          </cell>
        </row>
        <row r="820">
          <cell r="A820">
            <v>0</v>
          </cell>
          <cell r="B820">
            <v>0</v>
          </cell>
          <cell r="C820">
            <v>0</v>
          </cell>
          <cell r="D820">
            <v>0</v>
          </cell>
        </row>
        <row r="821">
          <cell r="A821">
            <v>0</v>
          </cell>
          <cell r="B821">
            <v>0</v>
          </cell>
          <cell r="C821">
            <v>0</v>
          </cell>
          <cell r="D821">
            <v>0</v>
          </cell>
        </row>
        <row r="822">
          <cell r="A822">
            <v>0</v>
          </cell>
          <cell r="B822">
            <v>0</v>
          </cell>
          <cell r="C822">
            <v>0</v>
          </cell>
          <cell r="D822">
            <v>0</v>
          </cell>
        </row>
        <row r="823">
          <cell r="A823">
            <v>0</v>
          </cell>
          <cell r="B823">
            <v>0</v>
          </cell>
          <cell r="C823">
            <v>0</v>
          </cell>
          <cell r="D823">
            <v>0</v>
          </cell>
        </row>
        <row r="824">
          <cell r="A824">
            <v>0</v>
          </cell>
          <cell r="B824">
            <v>0</v>
          </cell>
          <cell r="C824">
            <v>0</v>
          </cell>
          <cell r="D824">
            <v>0</v>
          </cell>
        </row>
        <row r="825">
          <cell r="A825">
            <v>0</v>
          </cell>
          <cell r="B825">
            <v>0</v>
          </cell>
          <cell r="C825">
            <v>0</v>
          </cell>
          <cell r="D825">
            <v>0</v>
          </cell>
        </row>
        <row r="826">
          <cell r="A826">
            <v>0</v>
          </cell>
          <cell r="B826">
            <v>0</v>
          </cell>
          <cell r="C826">
            <v>0</v>
          </cell>
          <cell r="D826">
            <v>0</v>
          </cell>
        </row>
        <row r="827">
          <cell r="A827">
            <v>0</v>
          </cell>
          <cell r="B827">
            <v>0</v>
          </cell>
          <cell r="C827">
            <v>0</v>
          </cell>
          <cell r="D827">
            <v>0</v>
          </cell>
        </row>
        <row r="828">
          <cell r="A828">
            <v>0</v>
          </cell>
          <cell r="B828">
            <v>0</v>
          </cell>
          <cell r="C828">
            <v>0</v>
          </cell>
          <cell r="D828">
            <v>0</v>
          </cell>
        </row>
        <row r="829">
          <cell r="A829">
            <v>0</v>
          </cell>
          <cell r="B829">
            <v>0</v>
          </cell>
          <cell r="C829">
            <v>0</v>
          </cell>
          <cell r="D829">
            <v>0</v>
          </cell>
        </row>
        <row r="830">
          <cell r="A830">
            <v>0</v>
          </cell>
          <cell r="B830">
            <v>0</v>
          </cell>
          <cell r="C830">
            <v>0</v>
          </cell>
          <cell r="D830">
            <v>0</v>
          </cell>
        </row>
        <row r="831">
          <cell r="A831">
            <v>0</v>
          </cell>
          <cell r="B831">
            <v>0</v>
          </cell>
          <cell r="C831">
            <v>0</v>
          </cell>
          <cell r="D831">
            <v>0</v>
          </cell>
        </row>
        <row r="832">
          <cell r="A832">
            <v>0</v>
          </cell>
          <cell r="B832">
            <v>0</v>
          </cell>
          <cell r="C832">
            <v>0</v>
          </cell>
          <cell r="D832">
            <v>0</v>
          </cell>
        </row>
        <row r="833">
          <cell r="A833">
            <v>0</v>
          </cell>
          <cell r="B833">
            <v>0</v>
          </cell>
          <cell r="C833">
            <v>0</v>
          </cell>
          <cell r="D833">
            <v>0</v>
          </cell>
        </row>
        <row r="834">
          <cell r="A834">
            <v>0</v>
          </cell>
          <cell r="B834">
            <v>0</v>
          </cell>
          <cell r="C834">
            <v>0</v>
          </cell>
          <cell r="D834">
            <v>0</v>
          </cell>
        </row>
        <row r="835">
          <cell r="A835">
            <v>0</v>
          </cell>
          <cell r="B835">
            <v>0</v>
          </cell>
          <cell r="C835">
            <v>0</v>
          </cell>
          <cell r="D835">
            <v>0</v>
          </cell>
        </row>
        <row r="836">
          <cell r="A836">
            <v>0</v>
          </cell>
          <cell r="B836">
            <v>0</v>
          </cell>
          <cell r="C836">
            <v>0</v>
          </cell>
          <cell r="D836">
            <v>0</v>
          </cell>
        </row>
        <row r="837">
          <cell r="A837">
            <v>0</v>
          </cell>
          <cell r="B837">
            <v>0</v>
          </cell>
          <cell r="C837">
            <v>0</v>
          </cell>
          <cell r="D837">
            <v>0</v>
          </cell>
        </row>
        <row r="838">
          <cell r="A838">
            <v>0</v>
          </cell>
          <cell r="B838">
            <v>0</v>
          </cell>
          <cell r="C838">
            <v>0</v>
          </cell>
          <cell r="D838">
            <v>0</v>
          </cell>
        </row>
        <row r="839">
          <cell r="A839">
            <v>0</v>
          </cell>
          <cell r="B839">
            <v>0</v>
          </cell>
          <cell r="C839">
            <v>0</v>
          </cell>
          <cell r="D839">
            <v>0</v>
          </cell>
        </row>
        <row r="840">
          <cell r="A840">
            <v>0</v>
          </cell>
          <cell r="B840">
            <v>0</v>
          </cell>
          <cell r="C840">
            <v>0</v>
          </cell>
          <cell r="D840">
            <v>0</v>
          </cell>
        </row>
        <row r="841">
          <cell r="A841">
            <v>0</v>
          </cell>
          <cell r="B841">
            <v>0</v>
          </cell>
          <cell r="C841">
            <v>0</v>
          </cell>
          <cell r="D841">
            <v>0</v>
          </cell>
        </row>
        <row r="842">
          <cell r="A842">
            <v>0</v>
          </cell>
          <cell r="B842">
            <v>0</v>
          </cell>
          <cell r="C842">
            <v>0</v>
          </cell>
          <cell r="D842">
            <v>0</v>
          </cell>
        </row>
        <row r="843">
          <cell r="A843">
            <v>0</v>
          </cell>
          <cell r="B843">
            <v>0</v>
          </cell>
          <cell r="C843">
            <v>0</v>
          </cell>
          <cell r="D843">
            <v>0</v>
          </cell>
        </row>
        <row r="844">
          <cell r="A844">
            <v>0</v>
          </cell>
          <cell r="B844">
            <v>0</v>
          </cell>
          <cell r="C844">
            <v>0</v>
          </cell>
          <cell r="D844">
            <v>0</v>
          </cell>
        </row>
        <row r="845">
          <cell r="A845">
            <v>0</v>
          </cell>
          <cell r="B845">
            <v>0</v>
          </cell>
          <cell r="C845">
            <v>0</v>
          </cell>
          <cell r="D845">
            <v>0</v>
          </cell>
        </row>
        <row r="846">
          <cell r="A846">
            <v>0</v>
          </cell>
          <cell r="B846">
            <v>0</v>
          </cell>
          <cell r="C846">
            <v>0</v>
          </cell>
          <cell r="D846">
            <v>0</v>
          </cell>
        </row>
        <row r="847">
          <cell r="A847">
            <v>0</v>
          </cell>
          <cell r="B847">
            <v>0</v>
          </cell>
          <cell r="C847">
            <v>0</v>
          </cell>
          <cell r="D847">
            <v>0</v>
          </cell>
        </row>
        <row r="848">
          <cell r="A848">
            <v>0</v>
          </cell>
          <cell r="B848">
            <v>0</v>
          </cell>
          <cell r="C848">
            <v>0</v>
          </cell>
          <cell r="D848">
            <v>0</v>
          </cell>
        </row>
        <row r="849">
          <cell r="A849">
            <v>0</v>
          </cell>
          <cell r="B849">
            <v>0</v>
          </cell>
          <cell r="C849">
            <v>0</v>
          </cell>
          <cell r="D849">
            <v>0</v>
          </cell>
        </row>
        <row r="850">
          <cell r="A850">
            <v>0</v>
          </cell>
          <cell r="B850">
            <v>0</v>
          </cell>
          <cell r="C850">
            <v>0</v>
          </cell>
          <cell r="D850">
            <v>0</v>
          </cell>
        </row>
        <row r="851">
          <cell r="A851">
            <v>0</v>
          </cell>
          <cell r="B851">
            <v>0</v>
          </cell>
          <cell r="C851">
            <v>0</v>
          </cell>
          <cell r="D851">
            <v>0</v>
          </cell>
        </row>
        <row r="852">
          <cell r="A852">
            <v>0</v>
          </cell>
          <cell r="B852">
            <v>0</v>
          </cell>
          <cell r="C852">
            <v>0</v>
          </cell>
          <cell r="D852">
            <v>0</v>
          </cell>
        </row>
        <row r="853">
          <cell r="A853">
            <v>0</v>
          </cell>
          <cell r="B853">
            <v>0</v>
          </cell>
          <cell r="C853">
            <v>0</v>
          </cell>
          <cell r="D853">
            <v>0</v>
          </cell>
        </row>
        <row r="854">
          <cell r="A854">
            <v>0</v>
          </cell>
          <cell r="B854">
            <v>0</v>
          </cell>
          <cell r="C854">
            <v>0</v>
          </cell>
          <cell r="D854">
            <v>0</v>
          </cell>
        </row>
        <row r="855">
          <cell r="A855">
            <v>0</v>
          </cell>
          <cell r="B855">
            <v>0</v>
          </cell>
          <cell r="C855">
            <v>0</v>
          </cell>
          <cell r="D855">
            <v>0</v>
          </cell>
        </row>
        <row r="856">
          <cell r="A856">
            <v>0</v>
          </cell>
          <cell r="B856">
            <v>0</v>
          </cell>
          <cell r="C856">
            <v>0</v>
          </cell>
          <cell r="D856">
            <v>0</v>
          </cell>
        </row>
        <row r="857">
          <cell r="A857">
            <v>0</v>
          </cell>
          <cell r="B857">
            <v>0</v>
          </cell>
          <cell r="C857">
            <v>0</v>
          </cell>
          <cell r="D857">
            <v>0</v>
          </cell>
        </row>
        <row r="858">
          <cell r="A858">
            <v>0</v>
          </cell>
          <cell r="B858">
            <v>0</v>
          </cell>
          <cell r="C858">
            <v>0</v>
          </cell>
          <cell r="D858">
            <v>0</v>
          </cell>
        </row>
        <row r="859">
          <cell r="A859">
            <v>0</v>
          </cell>
          <cell r="B859">
            <v>0</v>
          </cell>
          <cell r="C859">
            <v>0</v>
          </cell>
          <cell r="D859">
            <v>0</v>
          </cell>
        </row>
        <row r="860">
          <cell r="A860">
            <v>0</v>
          </cell>
          <cell r="B860">
            <v>0</v>
          </cell>
          <cell r="C860">
            <v>0</v>
          </cell>
          <cell r="D860">
            <v>0</v>
          </cell>
        </row>
        <row r="861">
          <cell r="A861">
            <v>0</v>
          </cell>
          <cell r="B861">
            <v>0</v>
          </cell>
          <cell r="C861">
            <v>0</v>
          </cell>
          <cell r="D861">
            <v>0</v>
          </cell>
        </row>
        <row r="862">
          <cell r="A862">
            <v>0</v>
          </cell>
          <cell r="B862">
            <v>0</v>
          </cell>
          <cell r="C862">
            <v>0</v>
          </cell>
          <cell r="D862">
            <v>0</v>
          </cell>
        </row>
        <row r="863">
          <cell r="A863">
            <v>0</v>
          </cell>
          <cell r="B863">
            <v>0</v>
          </cell>
          <cell r="C863">
            <v>0</v>
          </cell>
          <cell r="D863">
            <v>0</v>
          </cell>
        </row>
        <row r="864">
          <cell r="A864">
            <v>0</v>
          </cell>
          <cell r="B864">
            <v>0</v>
          </cell>
          <cell r="C864">
            <v>0</v>
          </cell>
          <cell r="D864">
            <v>0</v>
          </cell>
        </row>
        <row r="865">
          <cell r="A865">
            <v>0</v>
          </cell>
          <cell r="B865">
            <v>0</v>
          </cell>
          <cell r="C865">
            <v>0</v>
          </cell>
          <cell r="D865">
            <v>0</v>
          </cell>
        </row>
        <row r="866">
          <cell r="A866">
            <v>0</v>
          </cell>
          <cell r="B866">
            <v>0</v>
          </cell>
          <cell r="C866">
            <v>0</v>
          </cell>
          <cell r="D866">
            <v>0</v>
          </cell>
        </row>
        <row r="867">
          <cell r="A867">
            <v>0</v>
          </cell>
          <cell r="B867">
            <v>0</v>
          </cell>
          <cell r="C867">
            <v>0</v>
          </cell>
          <cell r="D867">
            <v>0</v>
          </cell>
        </row>
        <row r="868">
          <cell r="A868">
            <v>0</v>
          </cell>
          <cell r="B868">
            <v>0</v>
          </cell>
          <cell r="C868">
            <v>0</v>
          </cell>
          <cell r="D868">
            <v>0</v>
          </cell>
        </row>
        <row r="869">
          <cell r="A869">
            <v>0</v>
          </cell>
          <cell r="B869">
            <v>0</v>
          </cell>
          <cell r="C869">
            <v>0</v>
          </cell>
          <cell r="D869">
            <v>0</v>
          </cell>
        </row>
        <row r="870">
          <cell r="A870">
            <v>0</v>
          </cell>
          <cell r="B870">
            <v>0</v>
          </cell>
          <cell r="C870">
            <v>0</v>
          </cell>
          <cell r="D870">
            <v>0</v>
          </cell>
        </row>
        <row r="871">
          <cell r="A871">
            <v>0</v>
          </cell>
          <cell r="B871">
            <v>0</v>
          </cell>
          <cell r="C871">
            <v>0</v>
          </cell>
          <cell r="D871">
            <v>0</v>
          </cell>
        </row>
        <row r="872">
          <cell r="A872">
            <v>0</v>
          </cell>
          <cell r="B872">
            <v>0</v>
          </cell>
          <cell r="C872">
            <v>0</v>
          </cell>
          <cell r="D872">
            <v>0</v>
          </cell>
        </row>
        <row r="873">
          <cell r="A873">
            <v>0</v>
          </cell>
          <cell r="B873">
            <v>0</v>
          </cell>
          <cell r="C873">
            <v>0</v>
          </cell>
          <cell r="D873">
            <v>0</v>
          </cell>
        </row>
        <row r="874">
          <cell r="A874">
            <v>0</v>
          </cell>
          <cell r="B874">
            <v>0</v>
          </cell>
          <cell r="C874">
            <v>0</v>
          </cell>
          <cell r="D874">
            <v>0</v>
          </cell>
        </row>
        <row r="875">
          <cell r="A875">
            <v>0</v>
          </cell>
          <cell r="B875">
            <v>0</v>
          </cell>
          <cell r="C875">
            <v>0</v>
          </cell>
          <cell r="D875">
            <v>0</v>
          </cell>
        </row>
        <row r="876">
          <cell r="A876">
            <v>0</v>
          </cell>
          <cell r="B876">
            <v>0</v>
          </cell>
          <cell r="C876">
            <v>0</v>
          </cell>
          <cell r="D876">
            <v>0</v>
          </cell>
        </row>
        <row r="877">
          <cell r="A877">
            <v>0</v>
          </cell>
          <cell r="B877">
            <v>0</v>
          </cell>
          <cell r="C877">
            <v>0</v>
          </cell>
          <cell r="D877">
            <v>0</v>
          </cell>
        </row>
        <row r="878">
          <cell r="A878">
            <v>0</v>
          </cell>
          <cell r="B878">
            <v>0</v>
          </cell>
          <cell r="C878">
            <v>0</v>
          </cell>
          <cell r="D878">
            <v>0</v>
          </cell>
        </row>
        <row r="879">
          <cell r="A879">
            <v>0</v>
          </cell>
          <cell r="B879">
            <v>0</v>
          </cell>
          <cell r="C879">
            <v>0</v>
          </cell>
          <cell r="D879">
            <v>0</v>
          </cell>
        </row>
        <row r="880">
          <cell r="A880">
            <v>0</v>
          </cell>
          <cell r="B880">
            <v>0</v>
          </cell>
          <cell r="C880">
            <v>0</v>
          </cell>
          <cell r="D880">
            <v>0</v>
          </cell>
        </row>
        <row r="881">
          <cell r="A881">
            <v>0</v>
          </cell>
          <cell r="B881">
            <v>0</v>
          </cell>
          <cell r="C881">
            <v>0</v>
          </cell>
          <cell r="D881">
            <v>0</v>
          </cell>
        </row>
        <row r="882">
          <cell r="A882">
            <v>0</v>
          </cell>
          <cell r="B882">
            <v>0</v>
          </cell>
          <cell r="C882">
            <v>0</v>
          </cell>
          <cell r="D882">
            <v>0</v>
          </cell>
        </row>
        <row r="883">
          <cell r="A883">
            <v>0</v>
          </cell>
          <cell r="B883">
            <v>0</v>
          </cell>
          <cell r="C883">
            <v>0</v>
          </cell>
          <cell r="D883">
            <v>0</v>
          </cell>
        </row>
        <row r="884">
          <cell r="A884">
            <v>0</v>
          </cell>
          <cell r="B884">
            <v>0</v>
          </cell>
          <cell r="C884">
            <v>0</v>
          </cell>
          <cell r="D884">
            <v>0</v>
          </cell>
        </row>
        <row r="885">
          <cell r="A885">
            <v>0</v>
          </cell>
          <cell r="B885">
            <v>0</v>
          </cell>
          <cell r="C885">
            <v>0</v>
          </cell>
          <cell r="D885">
            <v>0</v>
          </cell>
        </row>
        <row r="886">
          <cell r="A886">
            <v>0</v>
          </cell>
          <cell r="B886">
            <v>0</v>
          </cell>
          <cell r="C886">
            <v>0</v>
          </cell>
          <cell r="D886">
            <v>0</v>
          </cell>
        </row>
        <row r="887">
          <cell r="A887">
            <v>0</v>
          </cell>
          <cell r="B887">
            <v>0</v>
          </cell>
          <cell r="C887">
            <v>0</v>
          </cell>
          <cell r="D887">
            <v>0</v>
          </cell>
        </row>
        <row r="888">
          <cell r="A888">
            <v>0</v>
          </cell>
          <cell r="B888">
            <v>0</v>
          </cell>
          <cell r="C888">
            <v>0</v>
          </cell>
          <cell r="D888">
            <v>0</v>
          </cell>
        </row>
        <row r="889">
          <cell r="A889">
            <v>0</v>
          </cell>
          <cell r="B889">
            <v>0</v>
          </cell>
          <cell r="C889">
            <v>0</v>
          </cell>
          <cell r="D889">
            <v>0</v>
          </cell>
        </row>
        <row r="890">
          <cell r="A890">
            <v>0</v>
          </cell>
          <cell r="B890">
            <v>0</v>
          </cell>
          <cell r="C890">
            <v>0</v>
          </cell>
          <cell r="D890">
            <v>0</v>
          </cell>
        </row>
        <row r="891">
          <cell r="A891">
            <v>0</v>
          </cell>
          <cell r="B891">
            <v>0</v>
          </cell>
          <cell r="C891">
            <v>0</v>
          </cell>
          <cell r="D891">
            <v>0</v>
          </cell>
        </row>
        <row r="892">
          <cell r="A892">
            <v>0</v>
          </cell>
          <cell r="B892">
            <v>0</v>
          </cell>
          <cell r="C892">
            <v>0</v>
          </cell>
          <cell r="D892">
            <v>0</v>
          </cell>
        </row>
        <row r="893">
          <cell r="A893">
            <v>0</v>
          </cell>
          <cell r="B893">
            <v>0</v>
          </cell>
          <cell r="C893">
            <v>0</v>
          </cell>
          <cell r="D893">
            <v>0</v>
          </cell>
        </row>
        <row r="894">
          <cell r="A894">
            <v>0</v>
          </cell>
          <cell r="B894">
            <v>0</v>
          </cell>
          <cell r="C894">
            <v>0</v>
          </cell>
          <cell r="D894">
            <v>0</v>
          </cell>
        </row>
        <row r="895">
          <cell r="A895">
            <v>0</v>
          </cell>
          <cell r="B895">
            <v>0</v>
          </cell>
          <cell r="C895">
            <v>0</v>
          </cell>
          <cell r="D895">
            <v>0</v>
          </cell>
        </row>
        <row r="896">
          <cell r="A896">
            <v>0</v>
          </cell>
          <cell r="B896">
            <v>0</v>
          </cell>
          <cell r="C896">
            <v>0</v>
          </cell>
          <cell r="D896">
            <v>0</v>
          </cell>
        </row>
        <row r="897">
          <cell r="A897">
            <v>0</v>
          </cell>
          <cell r="B897">
            <v>0</v>
          </cell>
          <cell r="C897">
            <v>0</v>
          </cell>
          <cell r="D897">
            <v>0</v>
          </cell>
        </row>
        <row r="898">
          <cell r="A898">
            <v>0</v>
          </cell>
          <cell r="B898">
            <v>0</v>
          </cell>
          <cell r="C898">
            <v>0</v>
          </cell>
          <cell r="D898">
            <v>0</v>
          </cell>
        </row>
        <row r="899">
          <cell r="A899">
            <v>0</v>
          </cell>
          <cell r="B899">
            <v>0</v>
          </cell>
          <cell r="C899">
            <v>0</v>
          </cell>
          <cell r="D899">
            <v>0</v>
          </cell>
        </row>
        <row r="900">
          <cell r="A900">
            <v>0</v>
          </cell>
          <cell r="B900">
            <v>0</v>
          </cell>
          <cell r="C900">
            <v>0</v>
          </cell>
          <cell r="D900">
            <v>0</v>
          </cell>
        </row>
        <row r="901">
          <cell r="A901">
            <v>0</v>
          </cell>
          <cell r="B901">
            <v>0</v>
          </cell>
          <cell r="C901">
            <v>0</v>
          </cell>
          <cell r="D901">
            <v>0</v>
          </cell>
        </row>
        <row r="902">
          <cell r="A902">
            <v>0</v>
          </cell>
          <cell r="B902">
            <v>0</v>
          </cell>
          <cell r="C902">
            <v>0</v>
          </cell>
          <cell r="D902">
            <v>0</v>
          </cell>
        </row>
        <row r="903">
          <cell r="A903">
            <v>0</v>
          </cell>
          <cell r="B903">
            <v>0</v>
          </cell>
          <cell r="C903">
            <v>0</v>
          </cell>
          <cell r="D903">
            <v>0</v>
          </cell>
        </row>
        <row r="904">
          <cell r="A904">
            <v>0</v>
          </cell>
          <cell r="B904">
            <v>0</v>
          </cell>
          <cell r="C904">
            <v>0</v>
          </cell>
          <cell r="D904">
            <v>0</v>
          </cell>
        </row>
        <row r="905">
          <cell r="A905">
            <v>0</v>
          </cell>
          <cell r="B905">
            <v>0</v>
          </cell>
          <cell r="C905">
            <v>0</v>
          </cell>
          <cell r="D905">
            <v>0</v>
          </cell>
        </row>
        <row r="906">
          <cell r="A906">
            <v>0</v>
          </cell>
          <cell r="B906">
            <v>0</v>
          </cell>
          <cell r="C906">
            <v>0</v>
          </cell>
          <cell r="D906">
            <v>0</v>
          </cell>
        </row>
        <row r="907">
          <cell r="A907">
            <v>0</v>
          </cell>
          <cell r="B907">
            <v>0</v>
          </cell>
          <cell r="C907">
            <v>0</v>
          </cell>
          <cell r="D907">
            <v>0</v>
          </cell>
        </row>
        <row r="908">
          <cell r="A908">
            <v>0</v>
          </cell>
          <cell r="B908">
            <v>0</v>
          </cell>
          <cell r="C908">
            <v>0</v>
          </cell>
          <cell r="D908">
            <v>0</v>
          </cell>
        </row>
        <row r="909">
          <cell r="A909">
            <v>0</v>
          </cell>
          <cell r="B909">
            <v>0</v>
          </cell>
          <cell r="C909">
            <v>0</v>
          </cell>
          <cell r="D909">
            <v>0</v>
          </cell>
        </row>
        <row r="910">
          <cell r="A910">
            <v>0</v>
          </cell>
          <cell r="B910">
            <v>0</v>
          </cell>
          <cell r="C910">
            <v>0</v>
          </cell>
          <cell r="D910">
            <v>0</v>
          </cell>
        </row>
        <row r="911">
          <cell r="A911">
            <v>0</v>
          </cell>
          <cell r="B911">
            <v>0</v>
          </cell>
          <cell r="C911">
            <v>0</v>
          </cell>
          <cell r="D911">
            <v>0</v>
          </cell>
        </row>
        <row r="912">
          <cell r="A912">
            <v>0</v>
          </cell>
          <cell r="B912">
            <v>0</v>
          </cell>
          <cell r="C912">
            <v>0</v>
          </cell>
          <cell r="D912">
            <v>0</v>
          </cell>
        </row>
        <row r="913">
          <cell r="A913">
            <v>0</v>
          </cell>
          <cell r="B913">
            <v>0</v>
          </cell>
          <cell r="C913">
            <v>0</v>
          </cell>
          <cell r="D913">
            <v>0</v>
          </cell>
        </row>
        <row r="914">
          <cell r="A914">
            <v>0</v>
          </cell>
          <cell r="B914">
            <v>0</v>
          </cell>
          <cell r="C914">
            <v>0</v>
          </cell>
          <cell r="D914">
            <v>0</v>
          </cell>
        </row>
        <row r="915">
          <cell r="A915">
            <v>0</v>
          </cell>
          <cell r="B915">
            <v>0</v>
          </cell>
          <cell r="C915">
            <v>0</v>
          </cell>
          <cell r="D915">
            <v>0</v>
          </cell>
        </row>
        <row r="916">
          <cell r="A916">
            <v>0</v>
          </cell>
          <cell r="B916">
            <v>0</v>
          </cell>
          <cell r="C916">
            <v>0</v>
          </cell>
          <cell r="D916">
            <v>0</v>
          </cell>
        </row>
        <row r="917">
          <cell r="A917">
            <v>0</v>
          </cell>
          <cell r="B917">
            <v>0</v>
          </cell>
          <cell r="C917">
            <v>0</v>
          </cell>
          <cell r="D917">
            <v>0</v>
          </cell>
        </row>
        <row r="918">
          <cell r="A918">
            <v>0</v>
          </cell>
          <cell r="B918">
            <v>0</v>
          </cell>
          <cell r="C918">
            <v>0</v>
          </cell>
          <cell r="D918">
            <v>0</v>
          </cell>
        </row>
        <row r="919">
          <cell r="A919">
            <v>0</v>
          </cell>
          <cell r="B919">
            <v>0</v>
          </cell>
          <cell r="C919">
            <v>0</v>
          </cell>
          <cell r="D919">
            <v>0</v>
          </cell>
        </row>
        <row r="920">
          <cell r="A920">
            <v>0</v>
          </cell>
          <cell r="B920">
            <v>0</v>
          </cell>
          <cell r="C920">
            <v>0</v>
          </cell>
          <cell r="D920">
            <v>0</v>
          </cell>
        </row>
        <row r="921">
          <cell r="A921">
            <v>0</v>
          </cell>
          <cell r="B921">
            <v>0</v>
          </cell>
          <cell r="C921">
            <v>0</v>
          </cell>
          <cell r="D921">
            <v>0</v>
          </cell>
        </row>
        <row r="922">
          <cell r="A922">
            <v>0</v>
          </cell>
          <cell r="B922">
            <v>0</v>
          </cell>
          <cell r="C922">
            <v>0</v>
          </cell>
          <cell r="D922">
            <v>0</v>
          </cell>
        </row>
        <row r="923">
          <cell r="A923">
            <v>0</v>
          </cell>
          <cell r="B923">
            <v>0</v>
          </cell>
          <cell r="C923">
            <v>0</v>
          </cell>
          <cell r="D923">
            <v>0</v>
          </cell>
        </row>
        <row r="924">
          <cell r="A924">
            <v>0</v>
          </cell>
          <cell r="B924">
            <v>0</v>
          </cell>
          <cell r="C924">
            <v>0</v>
          </cell>
          <cell r="D924">
            <v>0</v>
          </cell>
        </row>
        <row r="925">
          <cell r="A925">
            <v>0</v>
          </cell>
          <cell r="B925">
            <v>0</v>
          </cell>
          <cell r="C925">
            <v>0</v>
          </cell>
          <cell r="D925">
            <v>0</v>
          </cell>
        </row>
        <row r="926">
          <cell r="A926">
            <v>0</v>
          </cell>
          <cell r="B926">
            <v>0</v>
          </cell>
          <cell r="C926">
            <v>0</v>
          </cell>
          <cell r="D926">
            <v>0</v>
          </cell>
        </row>
        <row r="927">
          <cell r="A927">
            <v>0</v>
          </cell>
          <cell r="B927">
            <v>0</v>
          </cell>
          <cell r="C927">
            <v>0</v>
          </cell>
          <cell r="D927">
            <v>0</v>
          </cell>
        </row>
        <row r="928">
          <cell r="A928">
            <v>0</v>
          </cell>
          <cell r="B928">
            <v>0</v>
          </cell>
          <cell r="C928">
            <v>0</v>
          </cell>
          <cell r="D928">
            <v>0</v>
          </cell>
        </row>
        <row r="929">
          <cell r="A929">
            <v>0</v>
          </cell>
          <cell r="B929">
            <v>0</v>
          </cell>
          <cell r="C929">
            <v>0</v>
          </cell>
          <cell r="D929">
            <v>0</v>
          </cell>
        </row>
        <row r="930">
          <cell r="A930">
            <v>0</v>
          </cell>
          <cell r="B930">
            <v>0</v>
          </cell>
          <cell r="C930">
            <v>0</v>
          </cell>
          <cell r="D930">
            <v>0</v>
          </cell>
        </row>
        <row r="931">
          <cell r="A931">
            <v>0</v>
          </cell>
          <cell r="B931">
            <v>0</v>
          </cell>
          <cell r="C931">
            <v>0</v>
          </cell>
          <cell r="D931">
            <v>0</v>
          </cell>
        </row>
        <row r="932">
          <cell r="A932">
            <v>0</v>
          </cell>
          <cell r="B932">
            <v>0</v>
          </cell>
          <cell r="C932">
            <v>0</v>
          </cell>
          <cell r="D932">
            <v>0</v>
          </cell>
        </row>
        <row r="933">
          <cell r="A933">
            <v>0</v>
          </cell>
          <cell r="B933">
            <v>0</v>
          </cell>
          <cell r="C933">
            <v>0</v>
          </cell>
          <cell r="D933">
            <v>0</v>
          </cell>
        </row>
        <row r="934">
          <cell r="A934">
            <v>0</v>
          </cell>
          <cell r="B934">
            <v>0</v>
          </cell>
          <cell r="C934">
            <v>0</v>
          </cell>
          <cell r="D934">
            <v>0</v>
          </cell>
        </row>
        <row r="935">
          <cell r="A935">
            <v>0</v>
          </cell>
          <cell r="B935">
            <v>0</v>
          </cell>
          <cell r="C935">
            <v>0</v>
          </cell>
          <cell r="D935">
            <v>0</v>
          </cell>
        </row>
        <row r="936">
          <cell r="A936">
            <v>0</v>
          </cell>
          <cell r="B936">
            <v>0</v>
          </cell>
          <cell r="C936">
            <v>0</v>
          </cell>
          <cell r="D936">
            <v>0</v>
          </cell>
        </row>
        <row r="937">
          <cell r="A937">
            <v>0</v>
          </cell>
          <cell r="B937">
            <v>0</v>
          </cell>
          <cell r="C937">
            <v>0</v>
          </cell>
          <cell r="D937">
            <v>0</v>
          </cell>
        </row>
        <row r="938">
          <cell r="A938">
            <v>0</v>
          </cell>
          <cell r="B938">
            <v>0</v>
          </cell>
          <cell r="C938">
            <v>0</v>
          </cell>
          <cell r="D938">
            <v>0</v>
          </cell>
        </row>
        <row r="939">
          <cell r="A939">
            <v>0</v>
          </cell>
          <cell r="B939">
            <v>0</v>
          </cell>
          <cell r="C939">
            <v>0</v>
          </cell>
          <cell r="D939">
            <v>0</v>
          </cell>
        </row>
        <row r="940">
          <cell r="A940">
            <v>0</v>
          </cell>
          <cell r="B940">
            <v>0</v>
          </cell>
          <cell r="C940">
            <v>0</v>
          </cell>
          <cell r="D940">
            <v>0</v>
          </cell>
        </row>
        <row r="941">
          <cell r="A941">
            <v>0</v>
          </cell>
          <cell r="B941">
            <v>0</v>
          </cell>
          <cell r="C941">
            <v>0</v>
          </cell>
          <cell r="D941">
            <v>0</v>
          </cell>
        </row>
        <row r="942">
          <cell r="A942">
            <v>0</v>
          </cell>
          <cell r="B942">
            <v>0</v>
          </cell>
          <cell r="C942">
            <v>0</v>
          </cell>
          <cell r="D942">
            <v>0</v>
          </cell>
        </row>
        <row r="943">
          <cell r="A943">
            <v>0</v>
          </cell>
          <cell r="B943">
            <v>0</v>
          </cell>
          <cell r="C943">
            <v>0</v>
          </cell>
          <cell r="D943">
            <v>0</v>
          </cell>
        </row>
        <row r="944">
          <cell r="A944">
            <v>0</v>
          </cell>
          <cell r="B944">
            <v>0</v>
          </cell>
          <cell r="C944">
            <v>0</v>
          </cell>
          <cell r="D944">
            <v>0</v>
          </cell>
        </row>
        <row r="945">
          <cell r="A945">
            <v>0</v>
          </cell>
          <cell r="B945">
            <v>0</v>
          </cell>
          <cell r="C945">
            <v>0</v>
          </cell>
          <cell r="D945">
            <v>0</v>
          </cell>
        </row>
        <row r="946">
          <cell r="A946">
            <v>0</v>
          </cell>
          <cell r="B946">
            <v>0</v>
          </cell>
          <cell r="C946">
            <v>0</v>
          </cell>
          <cell r="D946">
            <v>0</v>
          </cell>
        </row>
        <row r="947">
          <cell r="A947">
            <v>0</v>
          </cell>
          <cell r="B947">
            <v>0</v>
          </cell>
          <cell r="C947">
            <v>0</v>
          </cell>
          <cell r="D947">
            <v>0</v>
          </cell>
        </row>
        <row r="948">
          <cell r="A948">
            <v>0</v>
          </cell>
          <cell r="B948">
            <v>0</v>
          </cell>
          <cell r="C948">
            <v>0</v>
          </cell>
          <cell r="D948">
            <v>0</v>
          </cell>
        </row>
        <row r="949">
          <cell r="A949">
            <v>0</v>
          </cell>
          <cell r="B949">
            <v>0</v>
          </cell>
          <cell r="C949">
            <v>0</v>
          </cell>
          <cell r="D949">
            <v>0</v>
          </cell>
        </row>
        <row r="950">
          <cell r="A950">
            <v>0</v>
          </cell>
          <cell r="B950">
            <v>0</v>
          </cell>
          <cell r="C950">
            <v>0</v>
          </cell>
          <cell r="D950">
            <v>0</v>
          </cell>
        </row>
        <row r="951">
          <cell r="A951">
            <v>0</v>
          </cell>
          <cell r="B951">
            <v>0</v>
          </cell>
          <cell r="C951">
            <v>0</v>
          </cell>
          <cell r="D951">
            <v>0</v>
          </cell>
        </row>
        <row r="952">
          <cell r="A952">
            <v>0</v>
          </cell>
          <cell r="B952">
            <v>0</v>
          </cell>
          <cell r="C952">
            <v>0</v>
          </cell>
          <cell r="D952">
            <v>0</v>
          </cell>
        </row>
        <row r="953">
          <cell r="A953">
            <v>0</v>
          </cell>
          <cell r="B953">
            <v>0</v>
          </cell>
          <cell r="C953">
            <v>0</v>
          </cell>
          <cell r="D953">
            <v>0</v>
          </cell>
        </row>
        <row r="954">
          <cell r="A954">
            <v>0</v>
          </cell>
          <cell r="B954">
            <v>0</v>
          </cell>
          <cell r="C954">
            <v>0</v>
          </cell>
          <cell r="D954">
            <v>0</v>
          </cell>
        </row>
        <row r="955">
          <cell r="A955">
            <v>0</v>
          </cell>
          <cell r="B955">
            <v>0</v>
          </cell>
          <cell r="C955">
            <v>0</v>
          </cell>
          <cell r="D955">
            <v>0</v>
          </cell>
        </row>
        <row r="956">
          <cell r="A956">
            <v>0</v>
          </cell>
          <cell r="B956">
            <v>0</v>
          </cell>
          <cell r="C956">
            <v>0</v>
          </cell>
          <cell r="D956">
            <v>0</v>
          </cell>
        </row>
        <row r="957">
          <cell r="A957">
            <v>0</v>
          </cell>
          <cell r="B957">
            <v>0</v>
          </cell>
          <cell r="C957">
            <v>0</v>
          </cell>
          <cell r="D957">
            <v>0</v>
          </cell>
        </row>
        <row r="958">
          <cell r="A958">
            <v>0</v>
          </cell>
          <cell r="B958">
            <v>0</v>
          </cell>
          <cell r="C958">
            <v>0</v>
          </cell>
          <cell r="D958">
            <v>0</v>
          </cell>
        </row>
        <row r="959">
          <cell r="A959">
            <v>0</v>
          </cell>
          <cell r="B959">
            <v>0</v>
          </cell>
          <cell r="C959">
            <v>0</v>
          </cell>
          <cell r="D959">
            <v>0</v>
          </cell>
        </row>
        <row r="960">
          <cell r="A960">
            <v>0</v>
          </cell>
          <cell r="B960">
            <v>0</v>
          </cell>
          <cell r="C960">
            <v>0</v>
          </cell>
          <cell r="D960">
            <v>0</v>
          </cell>
        </row>
        <row r="961">
          <cell r="A961">
            <v>0</v>
          </cell>
          <cell r="B961">
            <v>0</v>
          </cell>
          <cell r="C961">
            <v>0</v>
          </cell>
          <cell r="D961">
            <v>0</v>
          </cell>
        </row>
        <row r="962">
          <cell r="A962">
            <v>0</v>
          </cell>
          <cell r="B962">
            <v>0</v>
          </cell>
          <cell r="C962">
            <v>0</v>
          </cell>
          <cell r="D962">
            <v>0</v>
          </cell>
        </row>
        <row r="963">
          <cell r="A963">
            <v>0</v>
          </cell>
          <cell r="B963">
            <v>0</v>
          </cell>
          <cell r="C963">
            <v>0</v>
          </cell>
          <cell r="D963">
            <v>0</v>
          </cell>
        </row>
        <row r="964">
          <cell r="A964">
            <v>0</v>
          </cell>
          <cell r="B964">
            <v>0</v>
          </cell>
          <cell r="C964">
            <v>0</v>
          </cell>
          <cell r="D964">
            <v>0</v>
          </cell>
        </row>
        <row r="965">
          <cell r="A965">
            <v>0</v>
          </cell>
          <cell r="B965">
            <v>0</v>
          </cell>
          <cell r="C965">
            <v>0</v>
          </cell>
          <cell r="D965">
            <v>0</v>
          </cell>
        </row>
        <row r="966">
          <cell r="A966">
            <v>0</v>
          </cell>
          <cell r="B966">
            <v>0</v>
          </cell>
          <cell r="C966">
            <v>0</v>
          </cell>
          <cell r="D966">
            <v>0</v>
          </cell>
        </row>
        <row r="967">
          <cell r="A967">
            <v>0</v>
          </cell>
          <cell r="B967">
            <v>0</v>
          </cell>
          <cell r="C967">
            <v>0</v>
          </cell>
          <cell r="D967">
            <v>0</v>
          </cell>
        </row>
        <row r="968">
          <cell r="A968">
            <v>0</v>
          </cell>
          <cell r="B968">
            <v>0</v>
          </cell>
          <cell r="C968">
            <v>0</v>
          </cell>
          <cell r="D968">
            <v>0</v>
          </cell>
        </row>
        <row r="969">
          <cell r="A969">
            <v>0</v>
          </cell>
          <cell r="B969">
            <v>0</v>
          </cell>
          <cell r="C969">
            <v>0</v>
          </cell>
          <cell r="D969">
            <v>0</v>
          </cell>
        </row>
        <row r="970">
          <cell r="A970">
            <v>0</v>
          </cell>
          <cell r="B970">
            <v>0</v>
          </cell>
          <cell r="C970">
            <v>0</v>
          </cell>
          <cell r="D970">
            <v>0</v>
          </cell>
        </row>
        <row r="971">
          <cell r="A971">
            <v>0</v>
          </cell>
          <cell r="B971">
            <v>0</v>
          </cell>
          <cell r="C971">
            <v>0</v>
          </cell>
          <cell r="D971">
            <v>0</v>
          </cell>
        </row>
        <row r="972">
          <cell r="A972">
            <v>0</v>
          </cell>
          <cell r="B972">
            <v>0</v>
          </cell>
          <cell r="C972">
            <v>0</v>
          </cell>
          <cell r="D972">
            <v>0</v>
          </cell>
        </row>
        <row r="973">
          <cell r="A973">
            <v>0</v>
          </cell>
          <cell r="B973">
            <v>0</v>
          </cell>
          <cell r="C973">
            <v>0</v>
          </cell>
          <cell r="D973">
            <v>0</v>
          </cell>
        </row>
        <row r="974">
          <cell r="A974">
            <v>0</v>
          </cell>
          <cell r="B974">
            <v>0</v>
          </cell>
          <cell r="C974">
            <v>0</v>
          </cell>
          <cell r="D974">
            <v>0</v>
          </cell>
        </row>
        <row r="975">
          <cell r="A975">
            <v>0</v>
          </cell>
          <cell r="B975">
            <v>0</v>
          </cell>
          <cell r="C975">
            <v>0</v>
          </cell>
          <cell r="D975">
            <v>0</v>
          </cell>
        </row>
        <row r="976">
          <cell r="A976">
            <v>0</v>
          </cell>
          <cell r="B976">
            <v>0</v>
          </cell>
          <cell r="C976">
            <v>0</v>
          </cell>
          <cell r="D976">
            <v>0</v>
          </cell>
        </row>
        <row r="977">
          <cell r="A977">
            <v>0</v>
          </cell>
          <cell r="B977">
            <v>0</v>
          </cell>
          <cell r="C977">
            <v>0</v>
          </cell>
          <cell r="D977">
            <v>0</v>
          </cell>
        </row>
        <row r="978">
          <cell r="A978">
            <v>0</v>
          </cell>
          <cell r="B978">
            <v>0</v>
          </cell>
          <cell r="C978">
            <v>0</v>
          </cell>
          <cell r="D978">
            <v>0</v>
          </cell>
        </row>
        <row r="979">
          <cell r="A979">
            <v>0</v>
          </cell>
          <cell r="B979">
            <v>0</v>
          </cell>
          <cell r="C979">
            <v>0</v>
          </cell>
          <cell r="D979">
            <v>0</v>
          </cell>
        </row>
        <row r="980">
          <cell r="A980">
            <v>0</v>
          </cell>
          <cell r="B980">
            <v>0</v>
          </cell>
          <cell r="C980">
            <v>0</v>
          </cell>
          <cell r="D980">
            <v>0</v>
          </cell>
        </row>
        <row r="981">
          <cell r="A981">
            <v>0</v>
          </cell>
          <cell r="B981">
            <v>0</v>
          </cell>
          <cell r="C981">
            <v>0</v>
          </cell>
          <cell r="D981">
            <v>0</v>
          </cell>
        </row>
        <row r="982">
          <cell r="A982">
            <v>0</v>
          </cell>
          <cell r="B982">
            <v>0</v>
          </cell>
          <cell r="C982">
            <v>0</v>
          </cell>
          <cell r="D982">
            <v>0</v>
          </cell>
        </row>
        <row r="983">
          <cell r="A983">
            <v>0</v>
          </cell>
          <cell r="B983">
            <v>0</v>
          </cell>
          <cell r="C983">
            <v>0</v>
          </cell>
          <cell r="D983">
            <v>0</v>
          </cell>
        </row>
        <row r="984">
          <cell r="A984">
            <v>0</v>
          </cell>
          <cell r="B984">
            <v>0</v>
          </cell>
          <cell r="C984">
            <v>0</v>
          </cell>
          <cell r="D984">
            <v>0</v>
          </cell>
        </row>
        <row r="985">
          <cell r="A985">
            <v>0</v>
          </cell>
          <cell r="B985">
            <v>0</v>
          </cell>
          <cell r="C985">
            <v>0</v>
          </cell>
          <cell r="D985">
            <v>0</v>
          </cell>
        </row>
        <row r="986">
          <cell r="A986">
            <v>0</v>
          </cell>
          <cell r="B986">
            <v>0</v>
          </cell>
          <cell r="C986">
            <v>0</v>
          </cell>
          <cell r="D986">
            <v>0</v>
          </cell>
        </row>
        <row r="987">
          <cell r="A987">
            <v>0</v>
          </cell>
          <cell r="B987">
            <v>0</v>
          </cell>
          <cell r="C987">
            <v>0</v>
          </cell>
          <cell r="D987">
            <v>0</v>
          </cell>
        </row>
        <row r="988">
          <cell r="A988">
            <v>0</v>
          </cell>
          <cell r="B988">
            <v>0</v>
          </cell>
          <cell r="C988">
            <v>0</v>
          </cell>
          <cell r="D988">
            <v>0</v>
          </cell>
        </row>
        <row r="989">
          <cell r="A989">
            <v>0</v>
          </cell>
          <cell r="B989">
            <v>0</v>
          </cell>
          <cell r="C989">
            <v>0</v>
          </cell>
          <cell r="D989">
            <v>0</v>
          </cell>
        </row>
        <row r="990">
          <cell r="A990">
            <v>0</v>
          </cell>
          <cell r="B990">
            <v>0</v>
          </cell>
          <cell r="C990">
            <v>0</v>
          </cell>
          <cell r="D990">
            <v>0</v>
          </cell>
        </row>
        <row r="991">
          <cell r="A991">
            <v>0</v>
          </cell>
          <cell r="B991">
            <v>0</v>
          </cell>
          <cell r="C991">
            <v>0</v>
          </cell>
          <cell r="D991">
            <v>0</v>
          </cell>
        </row>
        <row r="992">
          <cell r="A992">
            <v>0</v>
          </cell>
          <cell r="B992">
            <v>0</v>
          </cell>
          <cell r="C992">
            <v>0</v>
          </cell>
          <cell r="D992">
            <v>0</v>
          </cell>
        </row>
        <row r="993">
          <cell r="A993">
            <v>0</v>
          </cell>
          <cell r="B993">
            <v>0</v>
          </cell>
          <cell r="C993">
            <v>0</v>
          </cell>
          <cell r="D993">
            <v>0</v>
          </cell>
        </row>
        <row r="994">
          <cell r="A994">
            <v>0</v>
          </cell>
          <cell r="B994">
            <v>0</v>
          </cell>
          <cell r="C994">
            <v>0</v>
          </cell>
          <cell r="D994">
            <v>0</v>
          </cell>
        </row>
        <row r="995">
          <cell r="A995">
            <v>0</v>
          </cell>
          <cell r="B995">
            <v>0</v>
          </cell>
          <cell r="C995">
            <v>0</v>
          </cell>
          <cell r="D995">
            <v>0</v>
          </cell>
        </row>
        <row r="996">
          <cell r="A996">
            <v>0</v>
          </cell>
          <cell r="B996">
            <v>0</v>
          </cell>
          <cell r="C996">
            <v>0</v>
          </cell>
          <cell r="D996">
            <v>0</v>
          </cell>
        </row>
        <row r="997">
          <cell r="A997">
            <v>0</v>
          </cell>
          <cell r="B997">
            <v>0</v>
          </cell>
          <cell r="C997">
            <v>0</v>
          </cell>
          <cell r="D997">
            <v>0</v>
          </cell>
        </row>
        <row r="998">
          <cell r="A998">
            <v>0</v>
          </cell>
          <cell r="B998">
            <v>0</v>
          </cell>
          <cell r="C998">
            <v>0</v>
          </cell>
          <cell r="D998">
            <v>0</v>
          </cell>
        </row>
        <row r="999">
          <cell r="A999">
            <v>0</v>
          </cell>
          <cell r="B999">
            <v>0</v>
          </cell>
          <cell r="C999">
            <v>0</v>
          </cell>
          <cell r="D999">
            <v>0</v>
          </cell>
        </row>
        <row r="1000">
          <cell r="A1000">
            <v>0</v>
          </cell>
          <cell r="B1000">
            <v>0</v>
          </cell>
          <cell r="C1000">
            <v>0</v>
          </cell>
          <cell r="D1000">
            <v>0</v>
          </cell>
        </row>
        <row r="1001">
          <cell r="A1001">
            <v>0</v>
          </cell>
          <cell r="B1001">
            <v>0</v>
          </cell>
          <cell r="C1001">
            <v>0</v>
          </cell>
          <cell r="D1001">
            <v>0</v>
          </cell>
        </row>
        <row r="1002">
          <cell r="A1002">
            <v>0</v>
          </cell>
          <cell r="B1002">
            <v>0</v>
          </cell>
          <cell r="C1002">
            <v>0</v>
          </cell>
          <cell r="D1002">
            <v>0</v>
          </cell>
        </row>
        <row r="1003">
          <cell r="A1003">
            <v>0</v>
          </cell>
          <cell r="B1003">
            <v>0</v>
          </cell>
          <cell r="C1003">
            <v>0</v>
          </cell>
          <cell r="D1003">
            <v>0</v>
          </cell>
        </row>
        <row r="1004">
          <cell r="A1004">
            <v>0</v>
          </cell>
          <cell r="B1004">
            <v>0</v>
          </cell>
          <cell r="C1004">
            <v>0</v>
          </cell>
          <cell r="D1004">
            <v>0</v>
          </cell>
        </row>
        <row r="1005">
          <cell r="A1005">
            <v>0</v>
          </cell>
          <cell r="B1005">
            <v>0</v>
          </cell>
          <cell r="C1005">
            <v>0</v>
          </cell>
          <cell r="D1005">
            <v>0</v>
          </cell>
        </row>
        <row r="1006">
          <cell r="A1006">
            <v>0</v>
          </cell>
          <cell r="B1006">
            <v>0</v>
          </cell>
          <cell r="C1006">
            <v>0</v>
          </cell>
          <cell r="D1006">
            <v>0</v>
          </cell>
        </row>
        <row r="1007">
          <cell r="A1007">
            <v>0</v>
          </cell>
          <cell r="B1007">
            <v>0</v>
          </cell>
          <cell r="C1007">
            <v>0</v>
          </cell>
          <cell r="D1007">
            <v>0</v>
          </cell>
        </row>
        <row r="1008">
          <cell r="A1008">
            <v>0</v>
          </cell>
          <cell r="B1008">
            <v>0</v>
          </cell>
          <cell r="C1008">
            <v>0</v>
          </cell>
          <cell r="D1008">
            <v>0</v>
          </cell>
        </row>
        <row r="1009">
          <cell r="A1009">
            <v>0</v>
          </cell>
          <cell r="B1009">
            <v>0</v>
          </cell>
          <cell r="C1009">
            <v>0</v>
          </cell>
          <cell r="D1009">
            <v>0</v>
          </cell>
        </row>
        <row r="1010">
          <cell r="A1010">
            <v>0</v>
          </cell>
          <cell r="B1010">
            <v>0</v>
          </cell>
          <cell r="C1010">
            <v>0</v>
          </cell>
          <cell r="D1010">
            <v>0</v>
          </cell>
        </row>
        <row r="1011">
          <cell r="A1011">
            <v>0</v>
          </cell>
          <cell r="B1011">
            <v>0</v>
          </cell>
          <cell r="C1011">
            <v>0</v>
          </cell>
          <cell r="D1011">
            <v>0</v>
          </cell>
        </row>
        <row r="1012">
          <cell r="A1012">
            <v>0</v>
          </cell>
          <cell r="B1012">
            <v>0</v>
          </cell>
          <cell r="C1012">
            <v>0</v>
          </cell>
          <cell r="D1012">
            <v>0</v>
          </cell>
        </row>
        <row r="1013">
          <cell r="A1013">
            <v>0</v>
          </cell>
          <cell r="B1013">
            <v>0</v>
          </cell>
          <cell r="C1013">
            <v>0</v>
          </cell>
          <cell r="D1013">
            <v>0</v>
          </cell>
        </row>
        <row r="1014">
          <cell r="A1014">
            <v>0</v>
          </cell>
          <cell r="B1014">
            <v>0</v>
          </cell>
          <cell r="C1014">
            <v>0</v>
          </cell>
          <cell r="D1014">
            <v>0</v>
          </cell>
        </row>
        <row r="1015">
          <cell r="A1015">
            <v>0</v>
          </cell>
          <cell r="B1015">
            <v>0</v>
          </cell>
          <cell r="C1015">
            <v>0</v>
          </cell>
          <cell r="D1015">
            <v>0</v>
          </cell>
        </row>
        <row r="1016">
          <cell r="A1016">
            <v>0</v>
          </cell>
          <cell r="B1016">
            <v>0</v>
          </cell>
          <cell r="C1016">
            <v>0</v>
          </cell>
          <cell r="D1016">
            <v>0</v>
          </cell>
        </row>
        <row r="1017">
          <cell r="A1017">
            <v>0</v>
          </cell>
          <cell r="B1017">
            <v>0</v>
          </cell>
          <cell r="C1017">
            <v>0</v>
          </cell>
          <cell r="D1017">
            <v>0</v>
          </cell>
        </row>
        <row r="1018">
          <cell r="A1018">
            <v>0</v>
          </cell>
          <cell r="B1018">
            <v>0</v>
          </cell>
          <cell r="C1018">
            <v>0</v>
          </cell>
          <cell r="D1018">
            <v>0</v>
          </cell>
        </row>
        <row r="1019">
          <cell r="A1019">
            <v>0</v>
          </cell>
          <cell r="B1019">
            <v>0</v>
          </cell>
          <cell r="C1019">
            <v>0</v>
          </cell>
          <cell r="D1019">
            <v>0</v>
          </cell>
        </row>
        <row r="1020">
          <cell r="A1020">
            <v>0</v>
          </cell>
          <cell r="B1020">
            <v>0</v>
          </cell>
          <cell r="C1020">
            <v>0</v>
          </cell>
          <cell r="D1020">
            <v>0</v>
          </cell>
        </row>
        <row r="1021">
          <cell r="A1021">
            <v>0</v>
          </cell>
          <cell r="B1021">
            <v>0</v>
          </cell>
          <cell r="C1021">
            <v>0</v>
          </cell>
          <cell r="D1021">
            <v>0</v>
          </cell>
        </row>
        <row r="1022">
          <cell r="A1022">
            <v>0</v>
          </cell>
          <cell r="B1022">
            <v>0</v>
          </cell>
          <cell r="C1022">
            <v>0</v>
          </cell>
          <cell r="D1022">
            <v>0</v>
          </cell>
        </row>
        <row r="1023">
          <cell r="A1023">
            <v>0</v>
          </cell>
          <cell r="B1023">
            <v>0</v>
          </cell>
          <cell r="C1023">
            <v>0</v>
          </cell>
          <cell r="D1023">
            <v>0</v>
          </cell>
        </row>
        <row r="1024">
          <cell r="A1024">
            <v>0</v>
          </cell>
          <cell r="B1024">
            <v>0</v>
          </cell>
          <cell r="C1024">
            <v>0</v>
          </cell>
          <cell r="D1024">
            <v>0</v>
          </cell>
        </row>
        <row r="1025">
          <cell r="A1025">
            <v>0</v>
          </cell>
          <cell r="B1025">
            <v>0</v>
          </cell>
          <cell r="C1025">
            <v>0</v>
          </cell>
          <cell r="D1025">
            <v>0</v>
          </cell>
        </row>
        <row r="1026">
          <cell r="A1026">
            <v>0</v>
          </cell>
          <cell r="B1026">
            <v>0</v>
          </cell>
          <cell r="C1026">
            <v>0</v>
          </cell>
          <cell r="D1026">
            <v>0</v>
          </cell>
        </row>
        <row r="1027">
          <cell r="A1027">
            <v>0</v>
          </cell>
          <cell r="B1027">
            <v>0</v>
          </cell>
          <cell r="C1027">
            <v>0</v>
          </cell>
          <cell r="D1027">
            <v>0</v>
          </cell>
        </row>
        <row r="1028">
          <cell r="A1028">
            <v>0</v>
          </cell>
          <cell r="B1028">
            <v>0</v>
          </cell>
          <cell r="C1028">
            <v>0</v>
          </cell>
          <cell r="D1028">
            <v>0</v>
          </cell>
        </row>
        <row r="1029">
          <cell r="A1029">
            <v>0</v>
          </cell>
          <cell r="B1029">
            <v>0</v>
          </cell>
          <cell r="C1029">
            <v>0</v>
          </cell>
          <cell r="D1029">
            <v>0</v>
          </cell>
        </row>
        <row r="1030">
          <cell r="A1030">
            <v>0</v>
          </cell>
          <cell r="B1030">
            <v>0</v>
          </cell>
          <cell r="C1030">
            <v>0</v>
          </cell>
          <cell r="D1030">
            <v>0</v>
          </cell>
        </row>
        <row r="1031">
          <cell r="A1031">
            <v>0</v>
          </cell>
          <cell r="B1031">
            <v>0</v>
          </cell>
          <cell r="C1031">
            <v>0</v>
          </cell>
          <cell r="D1031">
            <v>0</v>
          </cell>
        </row>
        <row r="1032">
          <cell r="A1032">
            <v>0</v>
          </cell>
          <cell r="B1032">
            <v>0</v>
          </cell>
          <cell r="C1032">
            <v>0</v>
          </cell>
          <cell r="D1032">
            <v>0</v>
          </cell>
        </row>
        <row r="1033">
          <cell r="A1033">
            <v>0</v>
          </cell>
          <cell r="B1033">
            <v>0</v>
          </cell>
          <cell r="C1033">
            <v>0</v>
          </cell>
          <cell r="D1033">
            <v>0</v>
          </cell>
        </row>
        <row r="1034">
          <cell r="A1034">
            <v>0</v>
          </cell>
          <cell r="B1034">
            <v>0</v>
          </cell>
          <cell r="C1034">
            <v>0</v>
          </cell>
          <cell r="D1034">
            <v>0</v>
          </cell>
        </row>
        <row r="1035">
          <cell r="A1035">
            <v>0</v>
          </cell>
          <cell r="B1035">
            <v>0</v>
          </cell>
          <cell r="C1035">
            <v>0</v>
          </cell>
          <cell r="D1035">
            <v>0</v>
          </cell>
        </row>
        <row r="1036">
          <cell r="A1036">
            <v>0</v>
          </cell>
          <cell r="B1036">
            <v>0</v>
          </cell>
          <cell r="C1036">
            <v>0</v>
          </cell>
          <cell r="D1036">
            <v>0</v>
          </cell>
        </row>
        <row r="1037">
          <cell r="A1037">
            <v>0</v>
          </cell>
          <cell r="B1037">
            <v>0</v>
          </cell>
          <cell r="C1037">
            <v>0</v>
          </cell>
          <cell r="D1037">
            <v>0</v>
          </cell>
        </row>
        <row r="1038">
          <cell r="A1038">
            <v>0</v>
          </cell>
          <cell r="B1038">
            <v>0</v>
          </cell>
          <cell r="C1038">
            <v>0</v>
          </cell>
          <cell r="D1038">
            <v>0</v>
          </cell>
        </row>
        <row r="1039">
          <cell r="A1039">
            <v>0</v>
          </cell>
          <cell r="B1039">
            <v>0</v>
          </cell>
          <cell r="C1039">
            <v>0</v>
          </cell>
          <cell r="D1039">
            <v>0</v>
          </cell>
        </row>
        <row r="1040">
          <cell r="A1040">
            <v>0</v>
          </cell>
          <cell r="B1040">
            <v>0</v>
          </cell>
          <cell r="C1040">
            <v>0</v>
          </cell>
          <cell r="D1040">
            <v>0</v>
          </cell>
        </row>
        <row r="1041">
          <cell r="A1041">
            <v>0</v>
          </cell>
          <cell r="B1041">
            <v>0</v>
          </cell>
          <cell r="C1041">
            <v>0</v>
          </cell>
          <cell r="D1041">
            <v>0</v>
          </cell>
        </row>
        <row r="1042">
          <cell r="A1042">
            <v>0</v>
          </cell>
          <cell r="B1042">
            <v>0</v>
          </cell>
          <cell r="C1042">
            <v>0</v>
          </cell>
          <cell r="D1042">
            <v>0</v>
          </cell>
        </row>
        <row r="1043">
          <cell r="A1043">
            <v>0</v>
          </cell>
          <cell r="B1043">
            <v>0</v>
          </cell>
          <cell r="C1043">
            <v>0</v>
          </cell>
          <cell r="D1043">
            <v>0</v>
          </cell>
        </row>
        <row r="1044">
          <cell r="A1044">
            <v>0</v>
          </cell>
          <cell r="B1044">
            <v>0</v>
          </cell>
          <cell r="C1044">
            <v>0</v>
          </cell>
          <cell r="D1044">
            <v>0</v>
          </cell>
        </row>
        <row r="1045">
          <cell r="A1045">
            <v>0</v>
          </cell>
          <cell r="B1045">
            <v>0</v>
          </cell>
          <cell r="C1045">
            <v>0</v>
          </cell>
          <cell r="D1045">
            <v>0</v>
          </cell>
        </row>
        <row r="1046">
          <cell r="A1046">
            <v>0</v>
          </cell>
          <cell r="B1046">
            <v>0</v>
          </cell>
          <cell r="C1046">
            <v>0</v>
          </cell>
          <cell r="D1046">
            <v>0</v>
          </cell>
        </row>
        <row r="1047">
          <cell r="A1047">
            <v>0</v>
          </cell>
          <cell r="B1047">
            <v>0</v>
          </cell>
          <cell r="C1047">
            <v>0</v>
          </cell>
          <cell r="D1047">
            <v>0</v>
          </cell>
        </row>
        <row r="1048">
          <cell r="A1048">
            <v>0</v>
          </cell>
          <cell r="B1048">
            <v>0</v>
          </cell>
          <cell r="C1048">
            <v>0</v>
          </cell>
          <cell r="D1048">
            <v>0</v>
          </cell>
        </row>
        <row r="1049">
          <cell r="A1049">
            <v>0</v>
          </cell>
          <cell r="B1049">
            <v>0</v>
          </cell>
          <cell r="C1049">
            <v>0</v>
          </cell>
          <cell r="D1049">
            <v>0</v>
          </cell>
        </row>
        <row r="1050">
          <cell r="A1050">
            <v>0</v>
          </cell>
          <cell r="B1050">
            <v>0</v>
          </cell>
          <cell r="C1050">
            <v>0</v>
          </cell>
          <cell r="D1050">
            <v>0</v>
          </cell>
        </row>
        <row r="1051">
          <cell r="A1051">
            <v>0</v>
          </cell>
          <cell r="B1051">
            <v>0</v>
          </cell>
          <cell r="C1051">
            <v>0</v>
          </cell>
          <cell r="D1051">
            <v>0</v>
          </cell>
        </row>
        <row r="1052">
          <cell r="A1052">
            <v>0</v>
          </cell>
          <cell r="B1052">
            <v>0</v>
          </cell>
          <cell r="C1052">
            <v>0</v>
          </cell>
          <cell r="D1052">
            <v>0</v>
          </cell>
        </row>
        <row r="1053">
          <cell r="A1053">
            <v>0</v>
          </cell>
          <cell r="B1053">
            <v>0</v>
          </cell>
          <cell r="C1053">
            <v>0</v>
          </cell>
          <cell r="D1053">
            <v>0</v>
          </cell>
        </row>
        <row r="1054">
          <cell r="A1054">
            <v>0</v>
          </cell>
          <cell r="B1054">
            <v>0</v>
          </cell>
          <cell r="C1054">
            <v>0</v>
          </cell>
          <cell r="D1054">
            <v>0</v>
          </cell>
        </row>
        <row r="1055">
          <cell r="A1055">
            <v>0</v>
          </cell>
          <cell r="B1055">
            <v>0</v>
          </cell>
          <cell r="C1055">
            <v>0</v>
          </cell>
          <cell r="D1055">
            <v>0</v>
          </cell>
        </row>
        <row r="1056">
          <cell r="A1056">
            <v>0</v>
          </cell>
          <cell r="B1056">
            <v>0</v>
          </cell>
          <cell r="C1056">
            <v>0</v>
          </cell>
          <cell r="D1056">
            <v>0</v>
          </cell>
        </row>
        <row r="1057">
          <cell r="A1057">
            <v>0</v>
          </cell>
          <cell r="B1057">
            <v>0</v>
          </cell>
          <cell r="C1057">
            <v>0</v>
          </cell>
          <cell r="D1057">
            <v>0</v>
          </cell>
        </row>
        <row r="1058">
          <cell r="A1058">
            <v>0</v>
          </cell>
          <cell r="B1058">
            <v>0</v>
          </cell>
          <cell r="C1058">
            <v>0</v>
          </cell>
          <cell r="D1058">
            <v>0</v>
          </cell>
        </row>
        <row r="1059">
          <cell r="A1059">
            <v>0</v>
          </cell>
          <cell r="B1059">
            <v>0</v>
          </cell>
          <cell r="C1059">
            <v>0</v>
          </cell>
          <cell r="D1059">
            <v>0</v>
          </cell>
        </row>
        <row r="1060">
          <cell r="A1060">
            <v>0</v>
          </cell>
          <cell r="B1060">
            <v>0</v>
          </cell>
          <cell r="C1060">
            <v>0</v>
          </cell>
          <cell r="D1060">
            <v>0</v>
          </cell>
        </row>
        <row r="1061">
          <cell r="A1061">
            <v>0</v>
          </cell>
          <cell r="B1061">
            <v>0</v>
          </cell>
          <cell r="C1061">
            <v>0</v>
          </cell>
          <cell r="D1061">
            <v>0</v>
          </cell>
        </row>
        <row r="1062">
          <cell r="A1062">
            <v>0</v>
          </cell>
          <cell r="B1062">
            <v>0</v>
          </cell>
          <cell r="C1062">
            <v>0</v>
          </cell>
          <cell r="D1062">
            <v>0</v>
          </cell>
        </row>
        <row r="1063">
          <cell r="A1063">
            <v>0</v>
          </cell>
          <cell r="B1063">
            <v>0</v>
          </cell>
          <cell r="C1063">
            <v>0</v>
          </cell>
          <cell r="D1063">
            <v>0</v>
          </cell>
        </row>
        <row r="1064">
          <cell r="A1064">
            <v>0</v>
          </cell>
          <cell r="B1064">
            <v>0</v>
          </cell>
          <cell r="C1064">
            <v>0</v>
          </cell>
          <cell r="D1064">
            <v>0</v>
          </cell>
        </row>
        <row r="1065">
          <cell r="A1065">
            <v>0</v>
          </cell>
          <cell r="B1065">
            <v>0</v>
          </cell>
          <cell r="C1065">
            <v>0</v>
          </cell>
          <cell r="D1065">
            <v>0</v>
          </cell>
        </row>
        <row r="1066">
          <cell r="A1066">
            <v>0</v>
          </cell>
          <cell r="B1066">
            <v>0</v>
          </cell>
          <cell r="C1066">
            <v>0</v>
          </cell>
          <cell r="D1066">
            <v>0</v>
          </cell>
        </row>
        <row r="1067">
          <cell r="A1067">
            <v>0</v>
          </cell>
          <cell r="B1067">
            <v>0</v>
          </cell>
          <cell r="C1067">
            <v>0</v>
          </cell>
          <cell r="D1067">
            <v>0</v>
          </cell>
        </row>
        <row r="1068">
          <cell r="A1068">
            <v>0</v>
          </cell>
          <cell r="B1068">
            <v>0</v>
          </cell>
          <cell r="C1068">
            <v>0</v>
          </cell>
          <cell r="D1068">
            <v>0</v>
          </cell>
        </row>
        <row r="1069">
          <cell r="A1069">
            <v>0</v>
          </cell>
          <cell r="B1069">
            <v>0</v>
          </cell>
          <cell r="C1069">
            <v>0</v>
          </cell>
          <cell r="D1069">
            <v>0</v>
          </cell>
        </row>
        <row r="1070">
          <cell r="A1070">
            <v>0</v>
          </cell>
          <cell r="B1070">
            <v>0</v>
          </cell>
          <cell r="C1070">
            <v>0</v>
          </cell>
          <cell r="D1070">
            <v>0</v>
          </cell>
        </row>
        <row r="1071">
          <cell r="A1071">
            <v>0</v>
          </cell>
          <cell r="B1071">
            <v>0</v>
          </cell>
          <cell r="C1071">
            <v>0</v>
          </cell>
          <cell r="D1071">
            <v>0</v>
          </cell>
        </row>
        <row r="1072">
          <cell r="A1072">
            <v>0</v>
          </cell>
          <cell r="B1072">
            <v>0</v>
          </cell>
          <cell r="C1072">
            <v>0</v>
          </cell>
          <cell r="D1072">
            <v>0</v>
          </cell>
        </row>
        <row r="1073">
          <cell r="A1073">
            <v>0</v>
          </cell>
          <cell r="B1073">
            <v>0</v>
          </cell>
          <cell r="C1073">
            <v>0</v>
          </cell>
          <cell r="D1073">
            <v>0</v>
          </cell>
        </row>
        <row r="1074">
          <cell r="A1074">
            <v>0</v>
          </cell>
          <cell r="B1074">
            <v>0</v>
          </cell>
          <cell r="C1074">
            <v>0</v>
          </cell>
          <cell r="D1074">
            <v>0</v>
          </cell>
        </row>
        <row r="1075">
          <cell r="A1075">
            <v>0</v>
          </cell>
          <cell r="B1075">
            <v>0</v>
          </cell>
          <cell r="C1075">
            <v>0</v>
          </cell>
          <cell r="D1075">
            <v>0</v>
          </cell>
        </row>
        <row r="1076">
          <cell r="A1076">
            <v>0</v>
          </cell>
          <cell r="B1076">
            <v>0</v>
          </cell>
          <cell r="C1076">
            <v>0</v>
          </cell>
          <cell r="D1076">
            <v>0</v>
          </cell>
        </row>
        <row r="1077">
          <cell r="A1077">
            <v>0</v>
          </cell>
          <cell r="B1077">
            <v>0</v>
          </cell>
          <cell r="C1077">
            <v>0</v>
          </cell>
          <cell r="D1077">
            <v>0</v>
          </cell>
        </row>
        <row r="1078">
          <cell r="A1078">
            <v>0</v>
          </cell>
          <cell r="B1078">
            <v>0</v>
          </cell>
          <cell r="C1078">
            <v>0</v>
          </cell>
          <cell r="D1078">
            <v>0</v>
          </cell>
        </row>
        <row r="1079">
          <cell r="A1079">
            <v>0</v>
          </cell>
          <cell r="B1079">
            <v>0</v>
          </cell>
          <cell r="C1079">
            <v>0</v>
          </cell>
          <cell r="D1079">
            <v>0</v>
          </cell>
        </row>
        <row r="1080">
          <cell r="A1080">
            <v>0</v>
          </cell>
          <cell r="B1080">
            <v>0</v>
          </cell>
          <cell r="C1080">
            <v>0</v>
          </cell>
          <cell r="D1080">
            <v>0</v>
          </cell>
        </row>
        <row r="1081">
          <cell r="A1081">
            <v>0</v>
          </cell>
          <cell r="B1081">
            <v>0</v>
          </cell>
          <cell r="C1081">
            <v>0</v>
          </cell>
          <cell r="D1081">
            <v>0</v>
          </cell>
        </row>
        <row r="1082">
          <cell r="A1082">
            <v>0</v>
          </cell>
          <cell r="B1082">
            <v>0</v>
          </cell>
          <cell r="C1082">
            <v>0</v>
          </cell>
          <cell r="D1082">
            <v>0</v>
          </cell>
        </row>
        <row r="1083">
          <cell r="A1083">
            <v>0</v>
          </cell>
          <cell r="B1083">
            <v>0</v>
          </cell>
          <cell r="C1083">
            <v>0</v>
          </cell>
          <cell r="D1083">
            <v>0</v>
          </cell>
        </row>
        <row r="1084">
          <cell r="A1084">
            <v>0</v>
          </cell>
          <cell r="B1084">
            <v>0</v>
          </cell>
          <cell r="C1084">
            <v>0</v>
          </cell>
          <cell r="D1084">
            <v>0</v>
          </cell>
        </row>
        <row r="1085">
          <cell r="A1085">
            <v>0</v>
          </cell>
          <cell r="B1085">
            <v>0</v>
          </cell>
          <cell r="C1085">
            <v>0</v>
          </cell>
          <cell r="D1085">
            <v>0</v>
          </cell>
        </row>
        <row r="1086">
          <cell r="A1086">
            <v>0</v>
          </cell>
          <cell r="B1086">
            <v>0</v>
          </cell>
          <cell r="C1086">
            <v>0</v>
          </cell>
          <cell r="D1086">
            <v>0</v>
          </cell>
        </row>
        <row r="1087">
          <cell r="A1087">
            <v>0</v>
          </cell>
          <cell r="B1087">
            <v>0</v>
          </cell>
          <cell r="C1087">
            <v>0</v>
          </cell>
          <cell r="D1087">
            <v>0</v>
          </cell>
        </row>
        <row r="1088">
          <cell r="A1088">
            <v>0</v>
          </cell>
          <cell r="B1088">
            <v>0</v>
          </cell>
          <cell r="C1088">
            <v>0</v>
          </cell>
          <cell r="D1088">
            <v>0</v>
          </cell>
        </row>
        <row r="1089">
          <cell r="A1089">
            <v>0</v>
          </cell>
          <cell r="B1089">
            <v>0</v>
          </cell>
          <cell r="C1089">
            <v>0</v>
          </cell>
          <cell r="D1089">
            <v>0</v>
          </cell>
        </row>
        <row r="1090">
          <cell r="A1090">
            <v>0</v>
          </cell>
          <cell r="B1090">
            <v>0</v>
          </cell>
          <cell r="C1090">
            <v>0</v>
          </cell>
          <cell r="D1090">
            <v>0</v>
          </cell>
        </row>
        <row r="1091">
          <cell r="A1091">
            <v>0</v>
          </cell>
          <cell r="B1091">
            <v>0</v>
          </cell>
          <cell r="C1091">
            <v>0</v>
          </cell>
          <cell r="D1091">
            <v>0</v>
          </cell>
        </row>
        <row r="1092">
          <cell r="A1092">
            <v>0</v>
          </cell>
          <cell r="B1092">
            <v>0</v>
          </cell>
          <cell r="C1092">
            <v>0</v>
          </cell>
          <cell r="D1092">
            <v>0</v>
          </cell>
        </row>
        <row r="1093">
          <cell r="A1093">
            <v>0</v>
          </cell>
          <cell r="B1093">
            <v>0</v>
          </cell>
          <cell r="C1093">
            <v>0</v>
          </cell>
          <cell r="D1093">
            <v>0</v>
          </cell>
        </row>
        <row r="1094">
          <cell r="A1094">
            <v>0</v>
          </cell>
          <cell r="B1094">
            <v>0</v>
          </cell>
          <cell r="C1094">
            <v>0</v>
          </cell>
          <cell r="D1094">
            <v>0</v>
          </cell>
        </row>
        <row r="1095">
          <cell r="A1095">
            <v>0</v>
          </cell>
          <cell r="B1095">
            <v>0</v>
          </cell>
          <cell r="C1095">
            <v>0</v>
          </cell>
          <cell r="D1095">
            <v>0</v>
          </cell>
        </row>
        <row r="1096">
          <cell r="A1096">
            <v>0</v>
          </cell>
          <cell r="B1096">
            <v>0</v>
          </cell>
          <cell r="C1096">
            <v>0</v>
          </cell>
          <cell r="D1096">
            <v>0</v>
          </cell>
        </row>
        <row r="1097">
          <cell r="A1097">
            <v>0</v>
          </cell>
          <cell r="B1097">
            <v>0</v>
          </cell>
          <cell r="C1097">
            <v>0</v>
          </cell>
          <cell r="D1097">
            <v>0</v>
          </cell>
        </row>
        <row r="1098">
          <cell r="A1098">
            <v>0</v>
          </cell>
          <cell r="B1098">
            <v>0</v>
          </cell>
          <cell r="C1098">
            <v>0</v>
          </cell>
          <cell r="D1098">
            <v>0</v>
          </cell>
        </row>
        <row r="1099">
          <cell r="A1099">
            <v>0</v>
          </cell>
          <cell r="B1099">
            <v>0</v>
          </cell>
          <cell r="C1099">
            <v>0</v>
          </cell>
          <cell r="D1099">
            <v>0</v>
          </cell>
        </row>
        <row r="1100">
          <cell r="A1100">
            <v>0</v>
          </cell>
          <cell r="B1100">
            <v>0</v>
          </cell>
          <cell r="C1100">
            <v>0</v>
          </cell>
          <cell r="D1100">
            <v>0</v>
          </cell>
        </row>
        <row r="1101">
          <cell r="A1101">
            <v>0</v>
          </cell>
          <cell r="B1101">
            <v>0</v>
          </cell>
          <cell r="C1101">
            <v>0</v>
          </cell>
          <cell r="D1101">
            <v>0</v>
          </cell>
        </row>
        <row r="1102">
          <cell r="A1102">
            <v>0</v>
          </cell>
          <cell r="B1102">
            <v>0</v>
          </cell>
          <cell r="C1102">
            <v>0</v>
          </cell>
          <cell r="D1102">
            <v>0</v>
          </cell>
        </row>
        <row r="1103">
          <cell r="A1103">
            <v>0</v>
          </cell>
          <cell r="B1103">
            <v>0</v>
          </cell>
          <cell r="C1103">
            <v>0</v>
          </cell>
          <cell r="D1103">
            <v>0</v>
          </cell>
        </row>
        <row r="1104">
          <cell r="A1104">
            <v>0</v>
          </cell>
          <cell r="B1104">
            <v>0</v>
          </cell>
          <cell r="C1104">
            <v>0</v>
          </cell>
          <cell r="D1104">
            <v>0</v>
          </cell>
        </row>
        <row r="1105">
          <cell r="A1105">
            <v>0</v>
          </cell>
          <cell r="B1105">
            <v>0</v>
          </cell>
          <cell r="C1105">
            <v>0</v>
          </cell>
          <cell r="D1105">
            <v>0</v>
          </cell>
        </row>
        <row r="1106">
          <cell r="A1106">
            <v>0</v>
          </cell>
          <cell r="B1106">
            <v>0</v>
          </cell>
          <cell r="C1106">
            <v>0</v>
          </cell>
          <cell r="D1106">
            <v>0</v>
          </cell>
        </row>
        <row r="1107">
          <cell r="A1107">
            <v>0</v>
          </cell>
          <cell r="B1107">
            <v>0</v>
          </cell>
          <cell r="C1107">
            <v>0</v>
          </cell>
          <cell r="D1107">
            <v>0</v>
          </cell>
        </row>
        <row r="1108">
          <cell r="A1108">
            <v>0</v>
          </cell>
          <cell r="B1108">
            <v>0</v>
          </cell>
          <cell r="C1108">
            <v>0</v>
          </cell>
          <cell r="D1108">
            <v>0</v>
          </cell>
        </row>
        <row r="1109">
          <cell r="A1109">
            <v>0</v>
          </cell>
          <cell r="B1109">
            <v>0</v>
          </cell>
          <cell r="C1109">
            <v>0</v>
          </cell>
          <cell r="D1109">
            <v>0</v>
          </cell>
        </row>
        <row r="1110">
          <cell r="A1110">
            <v>0</v>
          </cell>
          <cell r="B1110">
            <v>0</v>
          </cell>
          <cell r="C1110">
            <v>0</v>
          </cell>
          <cell r="D1110">
            <v>0</v>
          </cell>
        </row>
        <row r="1111">
          <cell r="A1111">
            <v>0</v>
          </cell>
          <cell r="B1111">
            <v>0</v>
          </cell>
          <cell r="C1111">
            <v>0</v>
          </cell>
          <cell r="D1111">
            <v>0</v>
          </cell>
        </row>
        <row r="1112">
          <cell r="A1112">
            <v>0</v>
          </cell>
          <cell r="B1112">
            <v>0</v>
          </cell>
          <cell r="C1112">
            <v>0</v>
          </cell>
          <cell r="D1112">
            <v>0</v>
          </cell>
        </row>
        <row r="1113">
          <cell r="A1113">
            <v>0</v>
          </cell>
          <cell r="B1113">
            <v>0</v>
          </cell>
          <cell r="C1113">
            <v>0</v>
          </cell>
          <cell r="D1113">
            <v>0</v>
          </cell>
        </row>
        <row r="1114">
          <cell r="A1114">
            <v>0</v>
          </cell>
          <cell r="B1114">
            <v>0</v>
          </cell>
          <cell r="C1114">
            <v>0</v>
          </cell>
          <cell r="D1114">
            <v>0</v>
          </cell>
        </row>
        <row r="1115">
          <cell r="A1115">
            <v>0</v>
          </cell>
          <cell r="B1115">
            <v>0</v>
          </cell>
          <cell r="C1115">
            <v>0</v>
          </cell>
          <cell r="D1115">
            <v>0</v>
          </cell>
        </row>
        <row r="1116">
          <cell r="A1116">
            <v>0</v>
          </cell>
          <cell r="B1116">
            <v>0</v>
          </cell>
          <cell r="C1116">
            <v>0</v>
          </cell>
          <cell r="D1116">
            <v>0</v>
          </cell>
        </row>
        <row r="1117">
          <cell r="A1117">
            <v>0</v>
          </cell>
          <cell r="B1117">
            <v>0</v>
          </cell>
          <cell r="C1117">
            <v>0</v>
          </cell>
          <cell r="D1117">
            <v>0</v>
          </cell>
        </row>
        <row r="1118">
          <cell r="A1118">
            <v>0</v>
          </cell>
          <cell r="B1118">
            <v>0</v>
          </cell>
          <cell r="C1118">
            <v>0</v>
          </cell>
          <cell r="D1118">
            <v>0</v>
          </cell>
        </row>
        <row r="1119">
          <cell r="A1119">
            <v>0</v>
          </cell>
          <cell r="B1119">
            <v>0</v>
          </cell>
          <cell r="C1119">
            <v>0</v>
          </cell>
          <cell r="D1119">
            <v>0</v>
          </cell>
        </row>
        <row r="1120">
          <cell r="A1120">
            <v>0</v>
          </cell>
          <cell r="B1120">
            <v>0</v>
          </cell>
          <cell r="C1120">
            <v>0</v>
          </cell>
          <cell r="D1120">
            <v>0</v>
          </cell>
        </row>
        <row r="1121">
          <cell r="A1121">
            <v>0</v>
          </cell>
          <cell r="B1121">
            <v>0</v>
          </cell>
          <cell r="C1121">
            <v>0</v>
          </cell>
          <cell r="D1121">
            <v>0</v>
          </cell>
        </row>
        <row r="1122">
          <cell r="A1122">
            <v>0</v>
          </cell>
          <cell r="B1122">
            <v>0</v>
          </cell>
          <cell r="C1122">
            <v>0</v>
          </cell>
          <cell r="D1122">
            <v>0</v>
          </cell>
        </row>
        <row r="1123">
          <cell r="A1123">
            <v>0</v>
          </cell>
          <cell r="B1123">
            <v>0</v>
          </cell>
          <cell r="C1123">
            <v>0</v>
          </cell>
          <cell r="D1123">
            <v>0</v>
          </cell>
        </row>
        <row r="1124">
          <cell r="A1124">
            <v>0</v>
          </cell>
          <cell r="B1124">
            <v>0</v>
          </cell>
          <cell r="C1124">
            <v>0</v>
          </cell>
          <cell r="D1124">
            <v>0</v>
          </cell>
        </row>
        <row r="1125">
          <cell r="A1125">
            <v>0</v>
          </cell>
          <cell r="B1125">
            <v>0</v>
          </cell>
          <cell r="C1125">
            <v>0</v>
          </cell>
          <cell r="D1125">
            <v>0</v>
          </cell>
        </row>
        <row r="1126">
          <cell r="A1126">
            <v>0</v>
          </cell>
          <cell r="B1126">
            <v>0</v>
          </cell>
          <cell r="C1126">
            <v>0</v>
          </cell>
          <cell r="D1126">
            <v>0</v>
          </cell>
        </row>
        <row r="1127">
          <cell r="A1127">
            <v>0</v>
          </cell>
          <cell r="B1127">
            <v>0</v>
          </cell>
          <cell r="C1127">
            <v>0</v>
          </cell>
          <cell r="D1127">
            <v>0</v>
          </cell>
        </row>
        <row r="1128">
          <cell r="A1128">
            <v>0</v>
          </cell>
          <cell r="B1128">
            <v>0</v>
          </cell>
          <cell r="C1128">
            <v>0</v>
          </cell>
          <cell r="D1128">
            <v>0</v>
          </cell>
        </row>
        <row r="1129">
          <cell r="A1129">
            <v>0</v>
          </cell>
          <cell r="B1129">
            <v>0</v>
          </cell>
          <cell r="C1129">
            <v>0</v>
          </cell>
          <cell r="D1129">
            <v>0</v>
          </cell>
        </row>
        <row r="1130">
          <cell r="A1130">
            <v>0</v>
          </cell>
          <cell r="B1130">
            <v>0</v>
          </cell>
          <cell r="C1130">
            <v>0</v>
          </cell>
          <cell r="D1130">
            <v>0</v>
          </cell>
        </row>
        <row r="1131">
          <cell r="A1131">
            <v>0</v>
          </cell>
          <cell r="B1131">
            <v>0</v>
          </cell>
          <cell r="C1131">
            <v>0</v>
          </cell>
          <cell r="D1131">
            <v>0</v>
          </cell>
        </row>
        <row r="1132">
          <cell r="A1132">
            <v>0</v>
          </cell>
          <cell r="B1132">
            <v>0</v>
          </cell>
          <cell r="C1132">
            <v>0</v>
          </cell>
          <cell r="D1132">
            <v>0</v>
          </cell>
        </row>
        <row r="1133">
          <cell r="A1133">
            <v>0</v>
          </cell>
          <cell r="B1133">
            <v>0</v>
          </cell>
          <cell r="C1133">
            <v>0</v>
          </cell>
          <cell r="D1133">
            <v>0</v>
          </cell>
        </row>
        <row r="1134">
          <cell r="A1134">
            <v>0</v>
          </cell>
          <cell r="B1134">
            <v>0</v>
          </cell>
          <cell r="C1134">
            <v>0</v>
          </cell>
          <cell r="D1134">
            <v>0</v>
          </cell>
        </row>
        <row r="1135">
          <cell r="A1135">
            <v>0</v>
          </cell>
          <cell r="B1135">
            <v>0</v>
          </cell>
          <cell r="C1135">
            <v>0</v>
          </cell>
          <cell r="D1135">
            <v>0</v>
          </cell>
        </row>
        <row r="1136">
          <cell r="A1136">
            <v>0</v>
          </cell>
          <cell r="B1136">
            <v>0</v>
          </cell>
          <cell r="C1136">
            <v>0</v>
          </cell>
          <cell r="D1136">
            <v>0</v>
          </cell>
        </row>
        <row r="1137">
          <cell r="A1137">
            <v>0</v>
          </cell>
          <cell r="B1137">
            <v>0</v>
          </cell>
          <cell r="C1137">
            <v>0</v>
          </cell>
          <cell r="D1137">
            <v>0</v>
          </cell>
        </row>
        <row r="1138">
          <cell r="A1138">
            <v>0</v>
          </cell>
          <cell r="B1138">
            <v>0</v>
          </cell>
          <cell r="C1138">
            <v>0</v>
          </cell>
          <cell r="D1138">
            <v>0</v>
          </cell>
        </row>
        <row r="1139">
          <cell r="A1139">
            <v>0</v>
          </cell>
          <cell r="B1139">
            <v>0</v>
          </cell>
          <cell r="C1139">
            <v>0</v>
          </cell>
          <cell r="D1139">
            <v>0</v>
          </cell>
        </row>
        <row r="1140">
          <cell r="A1140">
            <v>0</v>
          </cell>
          <cell r="B1140">
            <v>0</v>
          </cell>
          <cell r="C1140">
            <v>0</v>
          </cell>
          <cell r="D1140">
            <v>0</v>
          </cell>
        </row>
        <row r="1141">
          <cell r="A1141">
            <v>0</v>
          </cell>
          <cell r="B1141">
            <v>0</v>
          </cell>
          <cell r="C1141">
            <v>0</v>
          </cell>
          <cell r="D1141">
            <v>0</v>
          </cell>
        </row>
        <row r="1142">
          <cell r="A1142">
            <v>0</v>
          </cell>
          <cell r="B1142">
            <v>0</v>
          </cell>
          <cell r="C1142">
            <v>0</v>
          </cell>
          <cell r="D1142">
            <v>0</v>
          </cell>
        </row>
        <row r="1143">
          <cell r="A1143">
            <v>0</v>
          </cell>
          <cell r="B1143">
            <v>0</v>
          </cell>
          <cell r="C1143">
            <v>0</v>
          </cell>
          <cell r="D1143">
            <v>0</v>
          </cell>
        </row>
        <row r="1144">
          <cell r="A1144">
            <v>0</v>
          </cell>
          <cell r="B1144">
            <v>0</v>
          </cell>
          <cell r="C1144">
            <v>0</v>
          </cell>
          <cell r="D1144">
            <v>0</v>
          </cell>
        </row>
        <row r="1145">
          <cell r="A1145">
            <v>0</v>
          </cell>
          <cell r="B1145">
            <v>0</v>
          </cell>
          <cell r="C1145">
            <v>0</v>
          </cell>
          <cell r="D1145">
            <v>0</v>
          </cell>
        </row>
        <row r="1146">
          <cell r="A1146">
            <v>0</v>
          </cell>
          <cell r="B1146">
            <v>0</v>
          </cell>
          <cell r="C1146">
            <v>0</v>
          </cell>
          <cell r="D1146">
            <v>0</v>
          </cell>
        </row>
        <row r="1147">
          <cell r="A1147">
            <v>0</v>
          </cell>
          <cell r="B1147">
            <v>0</v>
          </cell>
          <cell r="C1147">
            <v>0</v>
          </cell>
          <cell r="D1147">
            <v>0</v>
          </cell>
        </row>
        <row r="1148">
          <cell r="A1148">
            <v>0</v>
          </cell>
          <cell r="B1148">
            <v>0</v>
          </cell>
          <cell r="C1148">
            <v>0</v>
          </cell>
          <cell r="D1148">
            <v>0</v>
          </cell>
        </row>
        <row r="1149">
          <cell r="A1149">
            <v>0</v>
          </cell>
          <cell r="B1149">
            <v>0</v>
          </cell>
          <cell r="C1149">
            <v>0</v>
          </cell>
          <cell r="D1149">
            <v>0</v>
          </cell>
        </row>
        <row r="1150">
          <cell r="A1150">
            <v>0</v>
          </cell>
          <cell r="B1150">
            <v>0</v>
          </cell>
          <cell r="C1150">
            <v>0</v>
          </cell>
          <cell r="D1150">
            <v>0</v>
          </cell>
        </row>
        <row r="1151">
          <cell r="A1151">
            <v>0</v>
          </cell>
          <cell r="B1151">
            <v>0</v>
          </cell>
          <cell r="C1151">
            <v>0</v>
          </cell>
          <cell r="D1151">
            <v>0</v>
          </cell>
        </row>
        <row r="1152">
          <cell r="A1152">
            <v>0</v>
          </cell>
          <cell r="B1152">
            <v>0</v>
          </cell>
          <cell r="C1152">
            <v>0</v>
          </cell>
          <cell r="D1152">
            <v>0</v>
          </cell>
        </row>
        <row r="1153">
          <cell r="A1153">
            <v>0</v>
          </cell>
          <cell r="B1153">
            <v>0</v>
          </cell>
          <cell r="C1153">
            <v>0</v>
          </cell>
          <cell r="D1153">
            <v>0</v>
          </cell>
        </row>
        <row r="1154">
          <cell r="A1154">
            <v>0</v>
          </cell>
          <cell r="B1154">
            <v>0</v>
          </cell>
          <cell r="C1154">
            <v>0</v>
          </cell>
          <cell r="D1154">
            <v>0</v>
          </cell>
        </row>
        <row r="1155">
          <cell r="A1155">
            <v>0</v>
          </cell>
          <cell r="B1155">
            <v>0</v>
          </cell>
          <cell r="C1155">
            <v>0</v>
          </cell>
          <cell r="D1155">
            <v>0</v>
          </cell>
        </row>
        <row r="1156">
          <cell r="A1156">
            <v>0</v>
          </cell>
          <cell r="B1156">
            <v>0</v>
          </cell>
          <cell r="C1156">
            <v>0</v>
          </cell>
          <cell r="D1156">
            <v>0</v>
          </cell>
        </row>
        <row r="1157">
          <cell r="A1157">
            <v>0</v>
          </cell>
          <cell r="B1157">
            <v>0</v>
          </cell>
          <cell r="C1157">
            <v>0</v>
          </cell>
          <cell r="D1157">
            <v>0</v>
          </cell>
        </row>
        <row r="1158">
          <cell r="A1158">
            <v>0</v>
          </cell>
          <cell r="B1158">
            <v>0</v>
          </cell>
          <cell r="C1158">
            <v>0</v>
          </cell>
          <cell r="D1158">
            <v>0</v>
          </cell>
        </row>
        <row r="1159">
          <cell r="A1159">
            <v>0</v>
          </cell>
          <cell r="B1159">
            <v>0</v>
          </cell>
          <cell r="C1159">
            <v>0</v>
          </cell>
          <cell r="D1159">
            <v>0</v>
          </cell>
        </row>
        <row r="1160">
          <cell r="A1160">
            <v>0</v>
          </cell>
          <cell r="B1160">
            <v>0</v>
          </cell>
          <cell r="C1160">
            <v>0</v>
          </cell>
          <cell r="D1160">
            <v>0</v>
          </cell>
        </row>
        <row r="1161">
          <cell r="A1161">
            <v>0</v>
          </cell>
          <cell r="B1161">
            <v>0</v>
          </cell>
          <cell r="C1161">
            <v>0</v>
          </cell>
          <cell r="D1161">
            <v>0</v>
          </cell>
        </row>
        <row r="1162">
          <cell r="A1162">
            <v>0</v>
          </cell>
          <cell r="B1162">
            <v>0</v>
          </cell>
          <cell r="C1162">
            <v>0</v>
          </cell>
          <cell r="D1162">
            <v>0</v>
          </cell>
        </row>
        <row r="1163">
          <cell r="A1163">
            <v>0</v>
          </cell>
          <cell r="B1163">
            <v>0</v>
          </cell>
          <cell r="C1163">
            <v>0</v>
          </cell>
          <cell r="D1163">
            <v>0</v>
          </cell>
        </row>
        <row r="1164">
          <cell r="A1164">
            <v>0</v>
          </cell>
          <cell r="B1164">
            <v>0</v>
          </cell>
          <cell r="C1164">
            <v>0</v>
          </cell>
          <cell r="D1164">
            <v>0</v>
          </cell>
        </row>
        <row r="1165">
          <cell r="A1165">
            <v>0</v>
          </cell>
          <cell r="B1165">
            <v>0</v>
          </cell>
          <cell r="C1165">
            <v>0</v>
          </cell>
          <cell r="D1165">
            <v>0</v>
          </cell>
        </row>
        <row r="1166">
          <cell r="A1166">
            <v>0</v>
          </cell>
          <cell r="B1166">
            <v>0</v>
          </cell>
          <cell r="C1166">
            <v>0</v>
          </cell>
          <cell r="D1166">
            <v>0</v>
          </cell>
        </row>
        <row r="1167">
          <cell r="A1167">
            <v>0</v>
          </cell>
          <cell r="B1167">
            <v>0</v>
          </cell>
          <cell r="C1167">
            <v>0</v>
          </cell>
          <cell r="D1167">
            <v>0</v>
          </cell>
        </row>
        <row r="1168">
          <cell r="A1168">
            <v>0</v>
          </cell>
          <cell r="B1168">
            <v>0</v>
          </cell>
          <cell r="C1168">
            <v>0</v>
          </cell>
          <cell r="D1168">
            <v>0</v>
          </cell>
        </row>
        <row r="1169">
          <cell r="A1169">
            <v>0</v>
          </cell>
          <cell r="B1169">
            <v>0</v>
          </cell>
          <cell r="C1169">
            <v>0</v>
          </cell>
          <cell r="D1169">
            <v>0</v>
          </cell>
        </row>
        <row r="1170">
          <cell r="A1170">
            <v>0</v>
          </cell>
          <cell r="B1170">
            <v>0</v>
          </cell>
          <cell r="C1170">
            <v>0</v>
          </cell>
          <cell r="D1170">
            <v>0</v>
          </cell>
        </row>
        <row r="1171">
          <cell r="A1171">
            <v>0</v>
          </cell>
          <cell r="B1171">
            <v>0</v>
          </cell>
          <cell r="C1171">
            <v>0</v>
          </cell>
          <cell r="D1171">
            <v>0</v>
          </cell>
        </row>
        <row r="1172">
          <cell r="A1172">
            <v>0</v>
          </cell>
          <cell r="B1172">
            <v>0</v>
          </cell>
          <cell r="C1172">
            <v>0</v>
          </cell>
          <cell r="D1172">
            <v>0</v>
          </cell>
        </row>
        <row r="1173">
          <cell r="A1173">
            <v>0</v>
          </cell>
          <cell r="B1173">
            <v>0</v>
          </cell>
          <cell r="C1173">
            <v>0</v>
          </cell>
          <cell r="D1173">
            <v>0</v>
          </cell>
        </row>
        <row r="1174">
          <cell r="A1174">
            <v>0</v>
          </cell>
          <cell r="B1174">
            <v>0</v>
          </cell>
          <cell r="C1174">
            <v>0</v>
          </cell>
          <cell r="D1174">
            <v>0</v>
          </cell>
        </row>
        <row r="1175">
          <cell r="A1175">
            <v>0</v>
          </cell>
          <cell r="B1175">
            <v>0</v>
          </cell>
          <cell r="C1175">
            <v>0</v>
          </cell>
          <cell r="D1175">
            <v>0</v>
          </cell>
        </row>
        <row r="1176">
          <cell r="A1176">
            <v>0</v>
          </cell>
          <cell r="B1176">
            <v>0</v>
          </cell>
          <cell r="C1176">
            <v>0</v>
          </cell>
          <cell r="D1176">
            <v>0</v>
          </cell>
        </row>
        <row r="1177">
          <cell r="A1177">
            <v>0</v>
          </cell>
          <cell r="B1177">
            <v>0</v>
          </cell>
          <cell r="C1177">
            <v>0</v>
          </cell>
          <cell r="D1177">
            <v>0</v>
          </cell>
        </row>
        <row r="1178">
          <cell r="A1178">
            <v>0</v>
          </cell>
          <cell r="B1178">
            <v>0</v>
          </cell>
          <cell r="C1178">
            <v>0</v>
          </cell>
          <cell r="D1178">
            <v>0</v>
          </cell>
        </row>
        <row r="1179">
          <cell r="A1179">
            <v>0</v>
          </cell>
          <cell r="B1179">
            <v>0</v>
          </cell>
          <cell r="C1179">
            <v>0</v>
          </cell>
          <cell r="D1179">
            <v>0</v>
          </cell>
        </row>
        <row r="1180">
          <cell r="A1180">
            <v>0</v>
          </cell>
          <cell r="B1180">
            <v>0</v>
          </cell>
          <cell r="C1180">
            <v>0</v>
          </cell>
          <cell r="D1180">
            <v>0</v>
          </cell>
        </row>
        <row r="1181">
          <cell r="A1181">
            <v>0</v>
          </cell>
          <cell r="B1181">
            <v>0</v>
          </cell>
          <cell r="C1181">
            <v>0</v>
          </cell>
          <cell r="D1181">
            <v>0</v>
          </cell>
        </row>
        <row r="1182">
          <cell r="A1182">
            <v>0</v>
          </cell>
          <cell r="B1182">
            <v>0</v>
          </cell>
          <cell r="C1182">
            <v>0</v>
          </cell>
          <cell r="D1182">
            <v>0</v>
          </cell>
        </row>
        <row r="1183">
          <cell r="A1183">
            <v>0</v>
          </cell>
          <cell r="B1183">
            <v>0</v>
          </cell>
          <cell r="C1183">
            <v>0</v>
          </cell>
          <cell r="D1183">
            <v>0</v>
          </cell>
        </row>
        <row r="1184">
          <cell r="A1184">
            <v>0</v>
          </cell>
          <cell r="B1184">
            <v>0</v>
          </cell>
          <cell r="C1184">
            <v>0</v>
          </cell>
          <cell r="D1184">
            <v>0</v>
          </cell>
        </row>
        <row r="1185">
          <cell r="A1185">
            <v>0</v>
          </cell>
          <cell r="B1185">
            <v>0</v>
          </cell>
          <cell r="C1185">
            <v>0</v>
          </cell>
          <cell r="D1185">
            <v>0</v>
          </cell>
        </row>
        <row r="1186">
          <cell r="A1186">
            <v>0</v>
          </cell>
          <cell r="B1186">
            <v>0</v>
          </cell>
          <cell r="C1186">
            <v>0</v>
          </cell>
          <cell r="D1186">
            <v>0</v>
          </cell>
        </row>
        <row r="1187">
          <cell r="A1187">
            <v>0</v>
          </cell>
          <cell r="B1187">
            <v>0</v>
          </cell>
          <cell r="C1187">
            <v>0</v>
          </cell>
          <cell r="D1187">
            <v>0</v>
          </cell>
        </row>
        <row r="1188">
          <cell r="A1188">
            <v>0</v>
          </cell>
          <cell r="B1188">
            <v>0</v>
          </cell>
          <cell r="C1188">
            <v>0</v>
          </cell>
          <cell r="D1188">
            <v>0</v>
          </cell>
        </row>
        <row r="1189">
          <cell r="A1189">
            <v>0</v>
          </cell>
          <cell r="B1189">
            <v>0</v>
          </cell>
          <cell r="C1189">
            <v>0</v>
          </cell>
          <cell r="D1189">
            <v>0</v>
          </cell>
        </row>
        <row r="1190">
          <cell r="A1190">
            <v>0</v>
          </cell>
          <cell r="B1190">
            <v>0</v>
          </cell>
          <cell r="C1190">
            <v>0</v>
          </cell>
          <cell r="D1190">
            <v>0</v>
          </cell>
        </row>
        <row r="1191">
          <cell r="A1191">
            <v>0</v>
          </cell>
          <cell r="B1191">
            <v>0</v>
          </cell>
          <cell r="C1191">
            <v>0</v>
          </cell>
          <cell r="D1191">
            <v>0</v>
          </cell>
        </row>
        <row r="1192">
          <cell r="A1192">
            <v>0</v>
          </cell>
          <cell r="B1192">
            <v>0</v>
          </cell>
          <cell r="C1192">
            <v>0</v>
          </cell>
          <cell r="D1192">
            <v>0</v>
          </cell>
        </row>
        <row r="1193">
          <cell r="A1193">
            <v>0</v>
          </cell>
          <cell r="B1193">
            <v>0</v>
          </cell>
          <cell r="C1193">
            <v>0</v>
          </cell>
          <cell r="D1193">
            <v>0</v>
          </cell>
        </row>
        <row r="1194">
          <cell r="A1194">
            <v>0</v>
          </cell>
          <cell r="B1194">
            <v>0</v>
          </cell>
          <cell r="C1194">
            <v>0</v>
          </cell>
          <cell r="D1194">
            <v>0</v>
          </cell>
        </row>
        <row r="1195">
          <cell r="A1195">
            <v>0</v>
          </cell>
          <cell r="B1195">
            <v>0</v>
          </cell>
          <cell r="C1195">
            <v>0</v>
          </cell>
          <cell r="D1195">
            <v>0</v>
          </cell>
        </row>
        <row r="1196">
          <cell r="A1196">
            <v>0</v>
          </cell>
          <cell r="B1196">
            <v>0</v>
          </cell>
          <cell r="C1196">
            <v>0</v>
          </cell>
          <cell r="D1196">
            <v>0</v>
          </cell>
        </row>
        <row r="1197">
          <cell r="A1197">
            <v>0</v>
          </cell>
          <cell r="B1197">
            <v>0</v>
          </cell>
          <cell r="C1197">
            <v>0</v>
          </cell>
          <cell r="D1197">
            <v>0</v>
          </cell>
        </row>
        <row r="1198">
          <cell r="A1198">
            <v>0</v>
          </cell>
          <cell r="B1198">
            <v>0</v>
          </cell>
          <cell r="C1198">
            <v>0</v>
          </cell>
          <cell r="D1198">
            <v>0</v>
          </cell>
        </row>
        <row r="1199">
          <cell r="A1199">
            <v>0</v>
          </cell>
          <cell r="B1199">
            <v>0</v>
          </cell>
          <cell r="C1199">
            <v>0</v>
          </cell>
          <cell r="D1199">
            <v>0</v>
          </cell>
        </row>
        <row r="1200">
          <cell r="A1200">
            <v>0</v>
          </cell>
          <cell r="B1200">
            <v>0</v>
          </cell>
          <cell r="C1200">
            <v>0</v>
          </cell>
          <cell r="D1200">
            <v>0</v>
          </cell>
        </row>
        <row r="1201">
          <cell r="A1201">
            <v>0</v>
          </cell>
          <cell r="B1201">
            <v>0</v>
          </cell>
          <cell r="C1201">
            <v>0</v>
          </cell>
          <cell r="D1201">
            <v>0</v>
          </cell>
        </row>
        <row r="1202">
          <cell r="A1202">
            <v>0</v>
          </cell>
          <cell r="B1202">
            <v>0</v>
          </cell>
          <cell r="C1202">
            <v>0</v>
          </cell>
          <cell r="D1202">
            <v>0</v>
          </cell>
        </row>
        <row r="1203">
          <cell r="A1203">
            <v>0</v>
          </cell>
          <cell r="B1203">
            <v>0</v>
          </cell>
          <cell r="C1203">
            <v>0</v>
          </cell>
          <cell r="D1203">
            <v>0</v>
          </cell>
        </row>
        <row r="1204">
          <cell r="A1204">
            <v>0</v>
          </cell>
          <cell r="B1204">
            <v>0</v>
          </cell>
          <cell r="C1204">
            <v>0</v>
          </cell>
          <cell r="D1204">
            <v>0</v>
          </cell>
        </row>
        <row r="1205">
          <cell r="A1205">
            <v>0</v>
          </cell>
          <cell r="B1205">
            <v>0</v>
          </cell>
          <cell r="C1205">
            <v>0</v>
          </cell>
          <cell r="D1205">
            <v>0</v>
          </cell>
        </row>
        <row r="1206">
          <cell r="A1206">
            <v>0</v>
          </cell>
          <cell r="B1206">
            <v>0</v>
          </cell>
          <cell r="C1206">
            <v>0</v>
          </cell>
          <cell r="D1206">
            <v>0</v>
          </cell>
        </row>
        <row r="1207">
          <cell r="A1207">
            <v>0</v>
          </cell>
          <cell r="B1207">
            <v>0</v>
          </cell>
          <cell r="C1207">
            <v>0</v>
          </cell>
          <cell r="D1207">
            <v>0</v>
          </cell>
        </row>
        <row r="1208">
          <cell r="A1208">
            <v>0</v>
          </cell>
          <cell r="B1208">
            <v>0</v>
          </cell>
          <cell r="C1208">
            <v>0</v>
          </cell>
          <cell r="D1208">
            <v>0</v>
          </cell>
        </row>
        <row r="1209">
          <cell r="A1209">
            <v>0</v>
          </cell>
          <cell r="B1209">
            <v>0</v>
          </cell>
          <cell r="C1209">
            <v>0</v>
          </cell>
          <cell r="D1209">
            <v>0</v>
          </cell>
        </row>
        <row r="1210">
          <cell r="A1210">
            <v>0</v>
          </cell>
          <cell r="B1210">
            <v>0</v>
          </cell>
          <cell r="C1210">
            <v>0</v>
          </cell>
          <cell r="D1210">
            <v>0</v>
          </cell>
        </row>
        <row r="1211">
          <cell r="A1211">
            <v>0</v>
          </cell>
          <cell r="B1211">
            <v>0</v>
          </cell>
          <cell r="C1211">
            <v>0</v>
          </cell>
          <cell r="D1211">
            <v>0</v>
          </cell>
        </row>
        <row r="1212">
          <cell r="A1212">
            <v>0</v>
          </cell>
          <cell r="B1212">
            <v>0</v>
          </cell>
          <cell r="C1212">
            <v>0</v>
          </cell>
          <cell r="D1212">
            <v>0</v>
          </cell>
        </row>
        <row r="1213">
          <cell r="A1213">
            <v>0</v>
          </cell>
          <cell r="B1213">
            <v>0</v>
          </cell>
          <cell r="C1213">
            <v>0</v>
          </cell>
          <cell r="D1213">
            <v>0</v>
          </cell>
        </row>
        <row r="1214">
          <cell r="A1214">
            <v>0</v>
          </cell>
          <cell r="B1214">
            <v>0</v>
          </cell>
          <cell r="C1214">
            <v>0</v>
          </cell>
          <cell r="D1214">
            <v>0</v>
          </cell>
        </row>
        <row r="1215">
          <cell r="A1215">
            <v>0</v>
          </cell>
          <cell r="B1215">
            <v>0</v>
          </cell>
          <cell r="C1215">
            <v>0</v>
          </cell>
          <cell r="D1215">
            <v>0</v>
          </cell>
        </row>
        <row r="1216">
          <cell r="A1216">
            <v>0</v>
          </cell>
          <cell r="B1216">
            <v>0</v>
          </cell>
          <cell r="C1216">
            <v>0</v>
          </cell>
          <cell r="D1216">
            <v>0</v>
          </cell>
        </row>
        <row r="1217">
          <cell r="A1217">
            <v>0</v>
          </cell>
          <cell r="B1217">
            <v>0</v>
          </cell>
          <cell r="C1217">
            <v>0</v>
          </cell>
          <cell r="D1217">
            <v>0</v>
          </cell>
        </row>
        <row r="1218">
          <cell r="A1218">
            <v>0</v>
          </cell>
          <cell r="B1218">
            <v>0</v>
          </cell>
          <cell r="C1218">
            <v>0</v>
          </cell>
          <cell r="D1218">
            <v>0</v>
          </cell>
        </row>
        <row r="1219">
          <cell r="A1219">
            <v>0</v>
          </cell>
          <cell r="B1219">
            <v>0</v>
          </cell>
          <cell r="C1219">
            <v>0</v>
          </cell>
          <cell r="D1219">
            <v>0</v>
          </cell>
        </row>
        <row r="1220">
          <cell r="A1220">
            <v>0</v>
          </cell>
          <cell r="B1220">
            <v>0</v>
          </cell>
          <cell r="C1220">
            <v>0</v>
          </cell>
          <cell r="D1220">
            <v>0</v>
          </cell>
        </row>
        <row r="1221">
          <cell r="A1221">
            <v>0</v>
          </cell>
          <cell r="B1221">
            <v>0</v>
          </cell>
          <cell r="C1221">
            <v>0</v>
          </cell>
          <cell r="D1221">
            <v>0</v>
          </cell>
        </row>
        <row r="1222">
          <cell r="A1222">
            <v>0</v>
          </cell>
          <cell r="B1222">
            <v>0</v>
          </cell>
          <cell r="C1222">
            <v>0</v>
          </cell>
          <cell r="D1222">
            <v>0</v>
          </cell>
        </row>
        <row r="1223">
          <cell r="A1223">
            <v>0</v>
          </cell>
          <cell r="B1223">
            <v>0</v>
          </cell>
          <cell r="C1223">
            <v>0</v>
          </cell>
          <cell r="D1223">
            <v>0</v>
          </cell>
        </row>
        <row r="1224">
          <cell r="A1224">
            <v>0</v>
          </cell>
          <cell r="B1224">
            <v>0</v>
          </cell>
          <cell r="C1224">
            <v>0</v>
          </cell>
          <cell r="D1224">
            <v>0</v>
          </cell>
        </row>
        <row r="1225">
          <cell r="A1225">
            <v>0</v>
          </cell>
          <cell r="B1225">
            <v>0</v>
          </cell>
          <cell r="C1225">
            <v>0</v>
          </cell>
          <cell r="D1225">
            <v>0</v>
          </cell>
        </row>
        <row r="1226">
          <cell r="A1226">
            <v>0</v>
          </cell>
          <cell r="B1226">
            <v>0</v>
          </cell>
          <cell r="C1226">
            <v>0</v>
          </cell>
          <cell r="D1226">
            <v>0</v>
          </cell>
        </row>
        <row r="1227">
          <cell r="A1227">
            <v>0</v>
          </cell>
          <cell r="B1227">
            <v>0</v>
          </cell>
          <cell r="C1227">
            <v>0</v>
          </cell>
          <cell r="D1227">
            <v>0</v>
          </cell>
        </row>
        <row r="1228">
          <cell r="A1228">
            <v>0</v>
          </cell>
          <cell r="B1228">
            <v>0</v>
          </cell>
          <cell r="C1228">
            <v>0</v>
          </cell>
          <cell r="D1228">
            <v>0</v>
          </cell>
        </row>
        <row r="1229">
          <cell r="A1229">
            <v>0</v>
          </cell>
          <cell r="B1229">
            <v>0</v>
          </cell>
          <cell r="C1229">
            <v>0</v>
          </cell>
          <cell r="D1229">
            <v>0</v>
          </cell>
        </row>
        <row r="1230">
          <cell r="A1230">
            <v>0</v>
          </cell>
          <cell r="B1230">
            <v>0</v>
          </cell>
          <cell r="C1230">
            <v>0</v>
          </cell>
          <cell r="D1230">
            <v>0</v>
          </cell>
        </row>
        <row r="1231">
          <cell r="A1231">
            <v>0</v>
          </cell>
          <cell r="B1231">
            <v>0</v>
          </cell>
          <cell r="C1231">
            <v>0</v>
          </cell>
          <cell r="D1231">
            <v>0</v>
          </cell>
        </row>
        <row r="1232">
          <cell r="A1232">
            <v>0</v>
          </cell>
          <cell r="B1232">
            <v>0</v>
          </cell>
          <cell r="C1232">
            <v>0</v>
          </cell>
          <cell r="D1232">
            <v>0</v>
          </cell>
        </row>
        <row r="1233">
          <cell r="A1233">
            <v>0</v>
          </cell>
          <cell r="B1233">
            <v>0</v>
          </cell>
          <cell r="C1233">
            <v>0</v>
          </cell>
          <cell r="D1233">
            <v>0</v>
          </cell>
        </row>
        <row r="1234">
          <cell r="A1234">
            <v>0</v>
          </cell>
          <cell r="B1234">
            <v>0</v>
          </cell>
          <cell r="C1234">
            <v>0</v>
          </cell>
          <cell r="D1234">
            <v>0</v>
          </cell>
        </row>
      </sheetData>
      <sheetData sheetId="7"/>
      <sheetData sheetId="8">
        <row r="3">
          <cell r="A3" t="str">
            <v>Sum of FY Budget</v>
          </cell>
          <cell r="B3">
            <v>0</v>
          </cell>
          <cell r="C3">
            <v>0</v>
          </cell>
        </row>
        <row r="4">
          <cell r="A4" t="str">
            <v>CC&amp;DESC</v>
          </cell>
          <cell r="B4" t="str">
            <v>Activity</v>
          </cell>
          <cell r="C4" t="str">
            <v>Total</v>
          </cell>
          <cell r="D4" t="str">
            <v>S.251</v>
          </cell>
        </row>
        <row r="5">
          <cell r="A5" t="str">
            <v>CB601 - West Business Support</v>
          </cell>
          <cell r="B5" t="str">
            <v>G0201</v>
          </cell>
          <cell r="C5">
            <v>86049</v>
          </cell>
          <cell r="D5" t="str">
            <v>1.4.1</v>
          </cell>
        </row>
        <row r="6">
          <cell r="A6" t="str">
            <v>CB602 - Coastal Business Support</v>
          </cell>
          <cell r="B6" t="str">
            <v>G0201</v>
          </cell>
          <cell r="C6">
            <v>40200</v>
          </cell>
          <cell r="D6" t="str">
            <v>1.4.1</v>
          </cell>
        </row>
        <row r="7">
          <cell r="A7" t="str">
            <v>CB603 - South Suffolk and Sudbury Business Support</v>
          </cell>
          <cell r="B7" t="str">
            <v>G0201</v>
          </cell>
          <cell r="C7">
            <v>41463</v>
          </cell>
          <cell r="D7" t="str">
            <v>1.4.1</v>
          </cell>
        </row>
        <row r="8">
          <cell r="A8" t="str">
            <v>CB604 - Ipswich South &amp; West Business Support</v>
          </cell>
          <cell r="B8" t="str">
            <v>G0201</v>
          </cell>
          <cell r="C8">
            <v>79157</v>
          </cell>
          <cell r="D8" t="str">
            <v>1.4.1</v>
          </cell>
        </row>
        <row r="9">
          <cell r="A9" t="str">
            <v>CB605 - Central Business Support</v>
          </cell>
          <cell r="B9" t="str">
            <v>G0201</v>
          </cell>
          <cell r="C9">
            <v>50399</v>
          </cell>
          <cell r="D9" t="str">
            <v>1.4.1</v>
          </cell>
        </row>
        <row r="10">
          <cell r="A10" t="str">
            <v>CB606 - Lowestoft &amp; Waveney Business Support</v>
          </cell>
          <cell r="B10" t="str">
            <v>G0201</v>
          </cell>
          <cell r="C10">
            <v>85265</v>
          </cell>
          <cell r="D10" t="str">
            <v>1.4.1</v>
          </cell>
        </row>
        <row r="11">
          <cell r="A11" t="str">
            <v>CB607 - Ipswich North &amp; East Business Support</v>
          </cell>
          <cell r="B11" t="str">
            <v>G0201</v>
          </cell>
          <cell r="C11">
            <v>64313</v>
          </cell>
          <cell r="D11" t="str">
            <v>1.4.1</v>
          </cell>
        </row>
        <row r="12">
          <cell r="A12" t="str">
            <v>CB608 - CWAN/SEN Business Support</v>
          </cell>
          <cell r="B12" t="str">
            <v>G0201</v>
          </cell>
          <cell r="C12">
            <v>258700</v>
          </cell>
          <cell r="D12" t="str">
            <v>1.4.1</v>
          </cell>
        </row>
        <row r="13">
          <cell r="A13" t="str">
            <v>CB610 - Early Years &amp; Childcare Business Support</v>
          </cell>
          <cell r="B13" t="str">
            <v>G0201</v>
          </cell>
          <cell r="C13">
            <v>57794</v>
          </cell>
          <cell r="D13" t="str">
            <v>1.4.1</v>
          </cell>
        </row>
        <row r="14">
          <cell r="A14" t="str">
            <v>CC550 - Commissioning &amp; Partnership Team</v>
          </cell>
          <cell r="B14" t="str">
            <v>G0201</v>
          </cell>
          <cell r="C14">
            <v>80000</v>
          </cell>
          <cell r="D14" t="str">
            <v>1.4.1</v>
          </cell>
        </row>
        <row r="15">
          <cell r="A15" t="str">
            <v>CC552 - Central Business Support &amp; PA's</v>
          </cell>
          <cell r="B15" t="str">
            <v>G0201</v>
          </cell>
          <cell r="C15">
            <v>8210</v>
          </cell>
          <cell r="D15" t="str">
            <v>1.4.1</v>
          </cell>
        </row>
        <row r="16">
          <cell r="A16" t="str">
            <v>CC600 - Lowestoft, Waveney and Coastal</v>
          </cell>
          <cell r="B16" t="str">
            <v>G0201</v>
          </cell>
          <cell r="C16">
            <v>703000</v>
          </cell>
        </row>
        <row r="17">
          <cell r="A17" t="str">
            <v>CC601 - Early Years &amp; Childcare - Central &amp; South Suffolk</v>
          </cell>
          <cell r="B17" t="str">
            <v>G0201</v>
          </cell>
          <cell r="C17">
            <v>716000</v>
          </cell>
        </row>
        <row r="18">
          <cell r="A18" t="str">
            <v>CC602 - Early Years &amp; Childcare - Ipswich</v>
          </cell>
          <cell r="B18" t="str">
            <v>G0201</v>
          </cell>
          <cell r="C18">
            <v>756000</v>
          </cell>
        </row>
        <row r="19">
          <cell r="A19" t="str">
            <v>CC603 - Early Years &amp; Childcare - West</v>
          </cell>
          <cell r="B19" t="str">
            <v>G0201</v>
          </cell>
          <cell r="C19">
            <v>692000</v>
          </cell>
        </row>
        <row r="20">
          <cell r="A20" t="str">
            <v>CC604 - Central Commissioning Team</v>
          </cell>
          <cell r="B20" t="str">
            <v>G0201</v>
          </cell>
          <cell r="C20">
            <v>119108</v>
          </cell>
        </row>
        <row r="21">
          <cell r="A21" t="str">
            <v>CC613 - Vulnerable children support</v>
          </cell>
          <cell r="B21" t="str">
            <v>G0201</v>
          </cell>
          <cell r="C21">
            <v>100000</v>
          </cell>
        </row>
        <row r="22">
          <cell r="A22" t="str">
            <v>CC614 - 2 Year Old Funded Places</v>
          </cell>
          <cell r="B22" t="str">
            <v>G0201</v>
          </cell>
          <cell r="C22">
            <v>4571582</v>
          </cell>
        </row>
        <row r="23">
          <cell r="A23" t="str">
            <v>CC617 - Payments to Private Providers</v>
          </cell>
          <cell r="B23" t="str">
            <v>G0201</v>
          </cell>
          <cell r="C23">
            <v>14600040</v>
          </cell>
        </row>
        <row r="24">
          <cell r="A24" t="str">
            <v>CC620 - SEN Additional Support</v>
          </cell>
          <cell r="B24" t="str">
            <v>G0201</v>
          </cell>
          <cell r="C24">
            <v>1684200</v>
          </cell>
        </row>
        <row r="25">
          <cell r="A25" t="str">
            <v>CC622 - Service Development</v>
          </cell>
          <cell r="B25" t="str">
            <v>G0201</v>
          </cell>
          <cell r="C25">
            <v>10000</v>
          </cell>
        </row>
        <row r="26">
          <cell r="A26" t="str">
            <v>CC623 - Childcare Starts Here and Sustainability</v>
          </cell>
          <cell r="B26" t="str">
            <v>G0201</v>
          </cell>
          <cell r="C26">
            <v>75000</v>
          </cell>
        </row>
        <row r="27">
          <cell r="A27" t="str">
            <v>CC624 - 2 Year Old Development</v>
          </cell>
          <cell r="B27" t="str">
            <v>G0201</v>
          </cell>
          <cell r="C27">
            <v>477187</v>
          </cell>
        </row>
        <row r="28">
          <cell r="A28" t="str">
            <v>CC750 - Pupil Services SEN</v>
          </cell>
          <cell r="B28" t="str">
            <v>G0201</v>
          </cell>
          <cell r="C28">
            <v>735480</v>
          </cell>
          <cell r="D28" t="str">
            <v>1.2.5</v>
          </cell>
        </row>
        <row r="29">
          <cell r="A29" t="str">
            <v>CC751 - Pupil Services Social Inclusion</v>
          </cell>
          <cell r="B29" t="str">
            <v>G0201</v>
          </cell>
          <cell r="C29">
            <v>886680</v>
          </cell>
          <cell r="D29" t="str">
            <v>1.2.6</v>
          </cell>
        </row>
        <row r="30">
          <cell r="A30" t="str">
            <v>CC752 - SEN Additional Provision</v>
          </cell>
          <cell r="B30" t="str">
            <v>G0201</v>
          </cell>
          <cell r="C30">
            <v>346080</v>
          </cell>
          <cell r="D30" t="str">
            <v>1.2.5</v>
          </cell>
        </row>
        <row r="31">
          <cell r="A31" t="str">
            <v>CC753 - Inclusive Services Management Team</v>
          </cell>
          <cell r="B31" t="str">
            <v>G0201</v>
          </cell>
          <cell r="C31">
            <v>67860</v>
          </cell>
          <cell r="D31" t="str">
            <v>1.2.6</v>
          </cell>
        </row>
        <row r="32">
          <cell r="A32" t="str">
            <v>CC754 - SEN Recoupment</v>
          </cell>
          <cell r="B32" t="str">
            <v>G0201</v>
          </cell>
          <cell r="C32">
            <v>-57540</v>
          </cell>
          <cell r="D32" t="str">
            <v>1.2.5</v>
          </cell>
        </row>
        <row r="33">
          <cell r="A33" t="str">
            <v>CC757 - SEN Audit - Additional</v>
          </cell>
          <cell r="B33" t="str">
            <v>G0201</v>
          </cell>
          <cell r="C33">
            <v>157560</v>
          </cell>
          <cell r="D33" t="str">
            <v>1.2.5</v>
          </cell>
        </row>
        <row r="34">
          <cell r="A34" t="str">
            <v>CC759 - Out County Education Placements</v>
          </cell>
          <cell r="B34" t="str">
            <v>G0201</v>
          </cell>
          <cell r="C34">
            <v>7677656</v>
          </cell>
          <cell r="D34" t="str">
            <v>1.2.5</v>
          </cell>
        </row>
        <row r="35">
          <cell r="A35">
            <v>0</v>
          </cell>
          <cell r="B35" t="str">
            <v>G0202</v>
          </cell>
          <cell r="C35">
            <v>401979</v>
          </cell>
          <cell r="D35" t="str">
            <v>1.2.5</v>
          </cell>
        </row>
        <row r="36">
          <cell r="A36" t="str">
            <v>CC760 - Special Equipment SEN</v>
          </cell>
          <cell r="B36" t="str">
            <v>G0201</v>
          </cell>
          <cell r="C36">
            <v>77850</v>
          </cell>
          <cell r="D36" t="str">
            <v>1.2.5</v>
          </cell>
        </row>
        <row r="37">
          <cell r="A37" t="str">
            <v>CC761 - CYP Sensory Service Improvement</v>
          </cell>
          <cell r="B37" t="str">
            <v>G0201</v>
          </cell>
          <cell r="C37">
            <v>610814</v>
          </cell>
          <cell r="D37" t="str">
            <v>1.2.5</v>
          </cell>
        </row>
        <row r="38">
          <cell r="A38" t="str">
            <v>CC762 - County Inclusive Resource</v>
          </cell>
          <cell r="B38" t="str">
            <v>G0201</v>
          </cell>
          <cell r="C38">
            <v>710890</v>
          </cell>
          <cell r="D38" t="str">
            <v>1.2.6</v>
          </cell>
        </row>
        <row r="39">
          <cell r="A39" t="str">
            <v>CC763 - EOTAS - Transport</v>
          </cell>
          <cell r="B39" t="str">
            <v>G0201</v>
          </cell>
          <cell r="C39">
            <v>3621222</v>
          </cell>
          <cell r="D39" t="str">
            <v>1.2.5</v>
          </cell>
        </row>
        <row r="40">
          <cell r="A40" t="str">
            <v>CC764 - Hospital Tuition - Out County</v>
          </cell>
          <cell r="B40" t="str">
            <v>G0201</v>
          </cell>
          <cell r="C40">
            <v>78480</v>
          </cell>
          <cell r="D40" t="str">
            <v>1.2.7</v>
          </cell>
        </row>
        <row r="41">
          <cell r="A41" t="str">
            <v>CC766 - Behaviour Support Strategy</v>
          </cell>
          <cell r="B41" t="str">
            <v>G0201</v>
          </cell>
          <cell r="C41">
            <v>1093419</v>
          </cell>
          <cell r="D41" t="str">
            <v>1.1.2</v>
          </cell>
        </row>
        <row r="42">
          <cell r="A42" t="str">
            <v>CC768 - Not School Net</v>
          </cell>
          <cell r="B42" t="str">
            <v>G0201</v>
          </cell>
          <cell r="C42">
            <v>206280</v>
          </cell>
          <cell r="D42" t="str">
            <v>1.2.5</v>
          </cell>
        </row>
        <row r="43">
          <cell r="A43" t="str">
            <v>CC770 - Specialist LSA Scheme</v>
          </cell>
          <cell r="B43" t="str">
            <v>G0201</v>
          </cell>
          <cell r="C43">
            <v>200000</v>
          </cell>
          <cell r="D43" t="str">
            <v>1.2.5</v>
          </cell>
        </row>
        <row r="44">
          <cell r="A44" t="str">
            <v>CC771 - PRU Support - Standing Charges</v>
          </cell>
          <cell r="B44" t="str">
            <v>G0201</v>
          </cell>
          <cell r="C44">
            <v>177370</v>
          </cell>
          <cell r="D44" t="str">
            <v>1.1.2</v>
          </cell>
        </row>
        <row r="45">
          <cell r="A45" t="str">
            <v>CC772 - PRU - EOTAS Support</v>
          </cell>
          <cell r="B45" t="str">
            <v>G0201</v>
          </cell>
          <cell r="C45">
            <v>53060</v>
          </cell>
          <cell r="D45" t="str">
            <v>1.1.2</v>
          </cell>
        </row>
        <row r="46">
          <cell r="A46" t="str">
            <v>CD110 - West LAC Team</v>
          </cell>
          <cell r="B46" t="str">
            <v>G0201</v>
          </cell>
          <cell r="C46">
            <v>37810</v>
          </cell>
          <cell r="D46" t="str">
            <v>1.4.1</v>
          </cell>
        </row>
        <row r="47">
          <cell r="A47" t="str">
            <v>CG800 - Integrated Service Delivery Central Management</v>
          </cell>
          <cell r="B47" t="str">
            <v>G0201</v>
          </cell>
          <cell r="C47">
            <v>272905</v>
          </cell>
          <cell r="D47" t="str">
            <v>1.4.1</v>
          </cell>
        </row>
        <row r="48">
          <cell r="A48" t="str">
            <v>CG820 - Ipswich North &amp; East - 0-11</v>
          </cell>
          <cell r="B48" t="str">
            <v>G0201</v>
          </cell>
          <cell r="C48">
            <v>120000</v>
          </cell>
          <cell r="D48" t="str">
            <v>1.4.1</v>
          </cell>
        </row>
        <row r="49">
          <cell r="A49" t="str">
            <v>CG821 - Ipswich North &amp; East - 12+</v>
          </cell>
          <cell r="B49" t="str">
            <v>G0201</v>
          </cell>
          <cell r="C49">
            <v>30000</v>
          </cell>
          <cell r="D49" t="str">
            <v>1.4.1</v>
          </cell>
        </row>
        <row r="50">
          <cell r="A50" t="str">
            <v>CG822 - Ipswich North &amp; East Community Development</v>
          </cell>
          <cell r="B50" t="str">
            <v>G0201</v>
          </cell>
          <cell r="C50">
            <v>95060</v>
          </cell>
          <cell r="D50" t="str">
            <v>1.4.1</v>
          </cell>
        </row>
        <row r="51">
          <cell r="A51" t="str">
            <v>CG840 - Ipswich South &amp; West - 0-11</v>
          </cell>
          <cell r="B51" t="str">
            <v>G0201</v>
          </cell>
          <cell r="C51">
            <v>135000</v>
          </cell>
          <cell r="D51" t="str">
            <v>1.4.1</v>
          </cell>
        </row>
        <row r="52">
          <cell r="A52" t="str">
            <v>CG841 - Ipswich South &amp; West - 12+</v>
          </cell>
          <cell r="B52" t="str">
            <v>G0201</v>
          </cell>
          <cell r="C52">
            <v>60000</v>
          </cell>
          <cell r="D52" t="str">
            <v>1.4.1</v>
          </cell>
        </row>
        <row r="53">
          <cell r="A53" t="str">
            <v>CG842 - Ipswich South &amp; West Community Development</v>
          </cell>
          <cell r="B53" t="str">
            <v>G0201</v>
          </cell>
          <cell r="C53">
            <v>97000</v>
          </cell>
          <cell r="D53" t="str">
            <v>1.4.1</v>
          </cell>
        </row>
        <row r="54">
          <cell r="A54" t="str">
            <v>CG860 - Coastal - 0-11</v>
          </cell>
          <cell r="B54" t="str">
            <v>G0201</v>
          </cell>
          <cell r="C54">
            <v>120000</v>
          </cell>
          <cell r="D54" t="str">
            <v>1.4.1</v>
          </cell>
        </row>
        <row r="55">
          <cell r="A55" t="str">
            <v>CG861 - Coastal - 12+</v>
          </cell>
          <cell r="B55" t="str">
            <v>G0201</v>
          </cell>
          <cell r="C55">
            <v>60000</v>
          </cell>
          <cell r="D55" t="str">
            <v>1.4.1</v>
          </cell>
        </row>
        <row r="56">
          <cell r="A56" t="str">
            <v>CG862 - Coastal Community Development</v>
          </cell>
          <cell r="B56" t="str">
            <v>G0201</v>
          </cell>
          <cell r="C56">
            <v>95000</v>
          </cell>
          <cell r="D56" t="str">
            <v>1.4.1</v>
          </cell>
        </row>
        <row r="57">
          <cell r="A57" t="str">
            <v>CG880 - South Suffolk and Sudbury - 0-11</v>
          </cell>
          <cell r="B57" t="str">
            <v>G0201</v>
          </cell>
          <cell r="C57">
            <v>150000</v>
          </cell>
          <cell r="D57" t="str">
            <v>1.4.1</v>
          </cell>
        </row>
        <row r="58">
          <cell r="A58" t="str">
            <v>CG881 - South Suffolk and Sudbury - 12+</v>
          </cell>
          <cell r="B58" t="str">
            <v>G0201</v>
          </cell>
          <cell r="C58">
            <v>30000</v>
          </cell>
          <cell r="D58" t="str">
            <v>1.4.1</v>
          </cell>
        </row>
        <row r="59">
          <cell r="A59" t="str">
            <v>CG882 - South Suffolk and Sudbury Community Development</v>
          </cell>
          <cell r="B59" t="str">
            <v>G0201</v>
          </cell>
          <cell r="C59">
            <v>96250</v>
          </cell>
          <cell r="D59" t="str">
            <v>1.4.1</v>
          </cell>
        </row>
        <row r="60">
          <cell r="A60" t="str">
            <v>CG900 - Lowestoft &amp; Waveney - 0-11</v>
          </cell>
          <cell r="B60" t="str">
            <v>G0201</v>
          </cell>
          <cell r="C60">
            <v>150000</v>
          </cell>
          <cell r="D60" t="str">
            <v>1.4.1</v>
          </cell>
        </row>
        <row r="61">
          <cell r="A61" t="str">
            <v>CG901 - Lowestoft &amp; Waveney - 12+</v>
          </cell>
          <cell r="B61" t="str">
            <v>G0201</v>
          </cell>
          <cell r="C61">
            <v>90600</v>
          </cell>
          <cell r="D61" t="str">
            <v>1.4.1</v>
          </cell>
        </row>
        <row r="62">
          <cell r="A62" t="str">
            <v>CG902 - Lowestoft &amp; Waveney Community Development</v>
          </cell>
          <cell r="B62" t="str">
            <v>G0201</v>
          </cell>
          <cell r="C62">
            <v>66400</v>
          </cell>
          <cell r="D62" t="str">
            <v>1.4.1</v>
          </cell>
        </row>
        <row r="63">
          <cell r="A63" t="str">
            <v>CG920 - West - 0-11</v>
          </cell>
          <cell r="B63" t="str">
            <v>G0201</v>
          </cell>
          <cell r="C63">
            <v>150050</v>
          </cell>
          <cell r="D63" t="str">
            <v>1.4.1</v>
          </cell>
        </row>
        <row r="64">
          <cell r="A64" t="str">
            <v>CG921 - West - 12+</v>
          </cell>
          <cell r="B64" t="str">
            <v>G0201</v>
          </cell>
          <cell r="C64">
            <v>75000</v>
          </cell>
          <cell r="D64" t="str">
            <v>1.4.1</v>
          </cell>
        </row>
        <row r="65">
          <cell r="A65" t="str">
            <v>CG922 - West Community Development</v>
          </cell>
          <cell r="B65" t="str">
            <v>G0201</v>
          </cell>
          <cell r="C65">
            <v>97000</v>
          </cell>
          <cell r="D65" t="str">
            <v>1.4.1</v>
          </cell>
        </row>
        <row r="66">
          <cell r="A66" t="str">
            <v>CG940 - Central - 0-11</v>
          </cell>
          <cell r="B66" t="str">
            <v>G0201</v>
          </cell>
          <cell r="C66">
            <v>60000</v>
          </cell>
          <cell r="D66" t="str">
            <v>1.4.1</v>
          </cell>
        </row>
        <row r="67">
          <cell r="A67" t="str">
            <v>CG941 - Central - 12+</v>
          </cell>
          <cell r="B67" t="str">
            <v>G0201</v>
          </cell>
          <cell r="C67">
            <v>30000</v>
          </cell>
          <cell r="D67" t="str">
            <v>1.4.1</v>
          </cell>
        </row>
        <row r="68">
          <cell r="A68" t="str">
            <v>CG942 - Central Community Development</v>
          </cell>
          <cell r="B68" t="str">
            <v>G0201</v>
          </cell>
          <cell r="C68">
            <v>99610</v>
          </cell>
          <cell r="D68" t="str">
            <v>1.4.1</v>
          </cell>
        </row>
        <row r="69">
          <cell r="A69" t="str">
            <v>CK766 - Contingency SEN Audit</v>
          </cell>
          <cell r="B69" t="str">
            <v>G0201</v>
          </cell>
          <cell r="C69">
            <v>313225</v>
          </cell>
          <cell r="D69" t="str">
            <v>1.2.5</v>
          </cell>
        </row>
        <row r="70">
          <cell r="A70">
            <v>0</v>
          </cell>
          <cell r="B70" t="str">
            <v>G0202</v>
          </cell>
          <cell r="C70">
            <v>216035</v>
          </cell>
          <cell r="D70" t="str">
            <v>1.2.5</v>
          </cell>
        </row>
        <row r="71">
          <cell r="A71" t="str">
            <v>CK771 - Looked After Children service</v>
          </cell>
          <cell r="B71" t="str">
            <v>G0201</v>
          </cell>
          <cell r="C71">
            <v>355044</v>
          </cell>
          <cell r="D71" t="str">
            <v>1.4.1</v>
          </cell>
        </row>
        <row r="72">
          <cell r="A72">
            <v>0</v>
          </cell>
          <cell r="B72" t="str">
            <v>G0245</v>
          </cell>
          <cell r="C72">
            <v>237170</v>
          </cell>
          <cell r="D72" t="str">
            <v>1.4.1</v>
          </cell>
        </row>
        <row r="73">
          <cell r="A73" t="str">
            <v>CK772 - Looked After Childrens Service (North)</v>
          </cell>
          <cell r="B73" t="str">
            <v>G0201</v>
          </cell>
          <cell r="C73">
            <v>16910</v>
          </cell>
          <cell r="D73" t="str">
            <v>1.4.1</v>
          </cell>
        </row>
        <row r="74">
          <cell r="A74" t="str">
            <v>CK773 - Looked After Childrens Service (South)</v>
          </cell>
          <cell r="B74" t="str">
            <v>G0201</v>
          </cell>
          <cell r="C74">
            <v>21010</v>
          </cell>
          <cell r="D74" t="str">
            <v>1.4.1</v>
          </cell>
        </row>
        <row r="75">
          <cell r="A75" t="str">
            <v>CK774 - Looked After Childrens Service (West)</v>
          </cell>
          <cell r="B75" t="str">
            <v>G0201</v>
          </cell>
          <cell r="C75">
            <v>16910</v>
          </cell>
          <cell r="D75" t="str">
            <v>1.4.1</v>
          </cell>
        </row>
        <row r="76">
          <cell r="A76" t="str">
            <v>CK776 - Additional CAMHS Support</v>
          </cell>
          <cell r="B76" t="str">
            <v>G0201</v>
          </cell>
          <cell r="C76">
            <v>170100</v>
          </cell>
          <cell r="D76" t="str">
            <v>1.4.1</v>
          </cell>
        </row>
        <row r="77">
          <cell r="A77" t="str">
            <v>DE501 - L.S.C. Income</v>
          </cell>
          <cell r="B77" t="str">
            <v>G0202</v>
          </cell>
          <cell r="C77">
            <v>-19211748</v>
          </cell>
          <cell r="D77" t="str">
            <v>Exclude</v>
          </cell>
        </row>
        <row r="78">
          <cell r="A78" t="str">
            <v>DE502 - Dedicated Schools Grant</v>
          </cell>
          <cell r="B78" t="str">
            <v>G0201</v>
          </cell>
          <cell r="C78">
            <v>-298770986</v>
          </cell>
          <cell r="D78" t="str">
            <v>Exclude</v>
          </cell>
        </row>
        <row r="79">
          <cell r="A79">
            <v>0</v>
          </cell>
          <cell r="B79" t="str">
            <v>G0245</v>
          </cell>
          <cell r="C79">
            <v>-10772830</v>
          </cell>
          <cell r="D79" t="str">
            <v>Exclude</v>
          </cell>
        </row>
        <row r="80">
          <cell r="A80" t="str">
            <v>DE504 - Non ISB DSG Income</v>
          </cell>
          <cell r="B80" t="str">
            <v>G0201</v>
          </cell>
          <cell r="C80">
            <v>-57992922</v>
          </cell>
          <cell r="D80" t="str">
            <v>Exclude</v>
          </cell>
        </row>
        <row r="81">
          <cell r="A81">
            <v>0</v>
          </cell>
          <cell r="B81" t="str">
            <v>G0245</v>
          </cell>
          <cell r="C81">
            <v>-237170</v>
          </cell>
          <cell r="D81" t="str">
            <v>Exclude</v>
          </cell>
        </row>
        <row r="82">
          <cell r="A82" t="str">
            <v>DE505 - EFA Non School Sixth Form Income</v>
          </cell>
          <cell r="B82" t="str">
            <v>G0202</v>
          </cell>
          <cell r="C82">
            <v>-618014</v>
          </cell>
          <cell r="D82" t="str">
            <v>Exclude</v>
          </cell>
        </row>
        <row r="83">
          <cell r="A83" t="str">
            <v>DF022 - School Admissions / Supply of</v>
          </cell>
          <cell r="B83" t="str">
            <v>G0201</v>
          </cell>
          <cell r="C83">
            <v>97580</v>
          </cell>
          <cell r="D83" t="str">
            <v>1.4.2</v>
          </cell>
        </row>
        <row r="84">
          <cell r="A84" t="str">
            <v>DF023 - Schools in Suffolk Booklet</v>
          </cell>
          <cell r="B84" t="str">
            <v>G0201</v>
          </cell>
          <cell r="C84">
            <v>29730</v>
          </cell>
          <cell r="D84" t="str">
            <v>1.4.1</v>
          </cell>
        </row>
        <row r="85">
          <cell r="A85" t="str">
            <v>DF024 - Schools Forum</v>
          </cell>
          <cell r="B85" t="str">
            <v>G0201</v>
          </cell>
          <cell r="C85">
            <v>11550</v>
          </cell>
          <cell r="D85" t="str">
            <v>1.4.3</v>
          </cell>
        </row>
        <row r="86">
          <cell r="A86" t="str">
            <v>DF030 - Contingencies:Errors/Correctio</v>
          </cell>
          <cell r="B86" t="str">
            <v>G0201</v>
          </cell>
          <cell r="C86">
            <v>251828</v>
          </cell>
          <cell r="D86" t="str">
            <v>?</v>
          </cell>
        </row>
        <row r="87">
          <cell r="A87" t="str">
            <v>DF032 - Cover Trade Union</v>
          </cell>
          <cell r="B87" t="str">
            <v>G0201</v>
          </cell>
          <cell r="C87">
            <v>11910</v>
          </cell>
          <cell r="D87" t="str">
            <v>1.4.1</v>
          </cell>
        </row>
        <row r="88">
          <cell r="A88" t="str">
            <v>DF033 - Cover Trade Union:N.U.T.</v>
          </cell>
          <cell r="B88" t="str">
            <v>G0201</v>
          </cell>
          <cell r="C88">
            <v>15388</v>
          </cell>
          <cell r="D88" t="str">
            <v>1.4.1</v>
          </cell>
        </row>
        <row r="89">
          <cell r="A89" t="str">
            <v>DF034 - Cover Trade Union:N.A.S./U.W.T</v>
          </cell>
          <cell r="B89" t="str">
            <v>G0201</v>
          </cell>
          <cell r="C89">
            <v>28000</v>
          </cell>
          <cell r="D89" t="str">
            <v>1.4.1</v>
          </cell>
        </row>
        <row r="90">
          <cell r="A90" t="str">
            <v>DF035 - Cover Trade Union:A.T.L.</v>
          </cell>
          <cell r="B90" t="str">
            <v>G0201</v>
          </cell>
          <cell r="C90">
            <v>14400</v>
          </cell>
          <cell r="D90" t="str">
            <v>1.4.1</v>
          </cell>
        </row>
        <row r="91">
          <cell r="A91" t="str">
            <v>DF037 - Cover Trade Union:P.A.T.</v>
          </cell>
          <cell r="B91" t="str">
            <v>G0201</v>
          </cell>
          <cell r="C91">
            <v>6400</v>
          </cell>
          <cell r="D91" t="str">
            <v>1.4.1</v>
          </cell>
        </row>
        <row r="92">
          <cell r="A92" t="str">
            <v>DF038 - Cover Trade Union:S.H.A.</v>
          </cell>
          <cell r="B92" t="str">
            <v>G0201</v>
          </cell>
          <cell r="C92">
            <v>6400</v>
          </cell>
          <cell r="D92" t="str">
            <v>1.4.1</v>
          </cell>
        </row>
        <row r="93">
          <cell r="A93" t="str">
            <v>DF039 - Cover Trade Union:N.A.H.T.</v>
          </cell>
          <cell r="B93" t="str">
            <v>G0201</v>
          </cell>
          <cell r="C93">
            <v>6400</v>
          </cell>
          <cell r="D93" t="str">
            <v>1.4.1</v>
          </cell>
        </row>
        <row r="94">
          <cell r="A94" t="str">
            <v>DF042 - Schools Redundancy and Premature Retirement</v>
          </cell>
          <cell r="B94" t="str">
            <v>G0201</v>
          </cell>
          <cell r="C94">
            <v>1019500</v>
          </cell>
          <cell r="D94" t="str">
            <v>1.4.4</v>
          </cell>
        </row>
        <row r="95">
          <cell r="A95" t="str">
            <v>DF045 - Contingencies:Trigger</v>
          </cell>
          <cell r="B95" t="str">
            <v>G0201</v>
          </cell>
          <cell r="C95">
            <v>373100</v>
          </cell>
          <cell r="D95" t="str">
            <v>?</v>
          </cell>
        </row>
        <row r="96">
          <cell r="A96" t="str">
            <v>DF402 - Corporate Overheads</v>
          </cell>
          <cell r="B96" t="str">
            <v>G0201</v>
          </cell>
          <cell r="C96">
            <v>236794</v>
          </cell>
          <cell r="D96" t="str">
            <v>1.4.1</v>
          </cell>
        </row>
        <row r="97">
          <cell r="A97" t="str">
            <v>DF602 - Overheads HQ Resources</v>
          </cell>
          <cell r="B97" t="str">
            <v>G0201</v>
          </cell>
          <cell r="C97">
            <v>370207</v>
          </cell>
          <cell r="D97" t="str">
            <v>1.4.1</v>
          </cell>
        </row>
        <row r="98">
          <cell r="A98" t="str">
            <v>DM002 - Safeguarding Children Board</v>
          </cell>
          <cell r="B98" t="str">
            <v>G0201</v>
          </cell>
          <cell r="C98">
            <v>26900</v>
          </cell>
          <cell r="D98" t="str">
            <v>1.4.2</v>
          </cell>
        </row>
        <row r="99">
          <cell r="A99" t="str">
            <v>DY002 - Admissions Appeal Panel</v>
          </cell>
          <cell r="B99" t="str">
            <v>G0201</v>
          </cell>
          <cell r="C99">
            <v>15000</v>
          </cell>
          <cell r="D99" t="str">
            <v>1.4.1</v>
          </cell>
        </row>
        <row r="100">
          <cell r="A100" t="str">
            <v>GC702 - Music</v>
          </cell>
          <cell r="B100" t="str">
            <v>G0201</v>
          </cell>
          <cell r="C100">
            <v>293090</v>
          </cell>
          <cell r="D100" t="str">
            <v>1.4.1</v>
          </cell>
        </row>
        <row r="101">
          <cell r="A101" t="str">
            <v>GC731 - LIS Staffing (Purple)</v>
          </cell>
          <cell r="B101" t="str">
            <v>G0201</v>
          </cell>
          <cell r="C101">
            <v>294300</v>
          </cell>
          <cell r="D101" t="str">
            <v>1.4.1</v>
          </cell>
        </row>
        <row r="102">
          <cell r="A102" t="str">
            <v>GC732 - LIS Staffing (Blue)</v>
          </cell>
          <cell r="B102" t="str">
            <v>G0201</v>
          </cell>
          <cell r="C102">
            <v>385470</v>
          </cell>
          <cell r="D102" t="str">
            <v>1.4.1</v>
          </cell>
        </row>
        <row r="103">
          <cell r="A103" t="str">
            <v>GC750 - KS2 Intervention Fund</v>
          </cell>
          <cell r="B103" t="str">
            <v>G0201</v>
          </cell>
          <cell r="C103">
            <v>1130228</v>
          </cell>
          <cell r="D103" t="str">
            <v>1.4.1</v>
          </cell>
        </row>
        <row r="104">
          <cell r="A104" t="str">
            <v>GC756 - Leading Practitioners</v>
          </cell>
          <cell r="B104" t="str">
            <v>G0201</v>
          </cell>
          <cell r="C104">
            <v>778290</v>
          </cell>
          <cell r="D104" t="str">
            <v>1.4.1</v>
          </cell>
        </row>
        <row r="105">
          <cell r="A105" t="str">
            <v>GC836 - EMEA</v>
          </cell>
          <cell r="B105" t="str">
            <v>G0201</v>
          </cell>
          <cell r="C105">
            <v>167844</v>
          </cell>
          <cell r="D105" t="str">
            <v>1.4.1</v>
          </cell>
        </row>
        <row r="106">
          <cell r="A106" t="str">
            <v>GK001 - Primary Schools I.S.B.</v>
          </cell>
          <cell r="B106" t="str">
            <v>G0201</v>
          </cell>
          <cell r="C106">
            <v>176247111</v>
          </cell>
        </row>
        <row r="107">
          <cell r="A107" t="str">
            <v>GK002 - Secondary Schools I.S.B.</v>
          </cell>
          <cell r="B107" t="str">
            <v>G0201</v>
          </cell>
          <cell r="C107">
            <v>103984858</v>
          </cell>
        </row>
        <row r="108">
          <cell r="A108">
            <v>0</v>
          </cell>
          <cell r="B108" t="str">
            <v>G0202</v>
          </cell>
          <cell r="C108">
            <v>19211748</v>
          </cell>
        </row>
        <row r="109">
          <cell r="A109">
            <v>0</v>
          </cell>
          <cell r="B109" t="str">
            <v>G0245</v>
          </cell>
          <cell r="C109">
            <v>10772830</v>
          </cell>
        </row>
        <row r="110">
          <cell r="A110" t="str">
            <v>GK003 - Special Schools I.S.B.</v>
          </cell>
          <cell r="B110" t="str">
            <v>G0201</v>
          </cell>
          <cell r="C110">
            <v>10968571</v>
          </cell>
        </row>
        <row r="111">
          <cell r="A111" t="str">
            <v>GK004 - Nursery Schools ISB</v>
          </cell>
          <cell r="B111" t="str">
            <v>G0201</v>
          </cell>
          <cell r="C111">
            <v>313002</v>
          </cell>
        </row>
        <row r="112">
          <cell r="A112" t="str">
            <v>GK005 - PRU ISB</v>
          </cell>
          <cell r="B112" t="str">
            <v>G0201</v>
          </cell>
          <cell r="C112">
            <v>5588466</v>
          </cell>
        </row>
        <row r="113">
          <cell r="A113" t="str">
            <v>GK006 - Closing Schools</v>
          </cell>
          <cell r="B113" t="str">
            <v>G0201</v>
          </cell>
          <cell r="C113">
            <v>1000000</v>
          </cell>
        </row>
        <row r="114">
          <cell r="A114" t="str">
            <v>GK007 - ISB Heldback</v>
          </cell>
          <cell r="B114" t="str">
            <v>G0201</v>
          </cell>
          <cell r="C114">
            <v>7981879</v>
          </cell>
        </row>
        <row r="115">
          <cell r="A115" t="str">
            <v>Grand Total</v>
          </cell>
          <cell r="B115">
            <v>0</v>
          </cell>
          <cell r="C115">
            <v>0</v>
          </cell>
        </row>
        <row r="116">
          <cell r="A116">
            <v>0</v>
          </cell>
          <cell r="B116">
            <v>0</v>
          </cell>
          <cell r="C116">
            <v>0</v>
          </cell>
        </row>
        <row r="117">
          <cell r="A117">
            <v>0</v>
          </cell>
          <cell r="B117">
            <v>0</v>
          </cell>
          <cell r="C117">
            <v>0</v>
          </cell>
          <cell r="D117">
            <v>0</v>
          </cell>
        </row>
        <row r="118">
          <cell r="A118">
            <v>0</v>
          </cell>
          <cell r="B118">
            <v>0</v>
          </cell>
          <cell r="C118">
            <v>0</v>
          </cell>
          <cell r="D118">
            <v>0</v>
          </cell>
        </row>
        <row r="119">
          <cell r="A119">
            <v>0</v>
          </cell>
          <cell r="B119">
            <v>0</v>
          </cell>
          <cell r="C119">
            <v>0</v>
          </cell>
          <cell r="D119">
            <v>0</v>
          </cell>
        </row>
        <row r="120">
          <cell r="A120" t="str">
            <v>Top ups</v>
          </cell>
          <cell r="B120">
            <v>0</v>
          </cell>
          <cell r="C120">
            <v>1800000</v>
          </cell>
          <cell r="D120">
            <v>0</v>
          </cell>
        </row>
        <row r="121">
          <cell r="A121">
            <v>0</v>
          </cell>
          <cell r="B121">
            <v>0</v>
          </cell>
          <cell r="C121">
            <v>0</v>
          </cell>
        </row>
        <row r="122">
          <cell r="A122">
            <v>0</v>
          </cell>
          <cell r="B122">
            <v>0</v>
          </cell>
          <cell r="C122">
            <v>0</v>
          </cell>
        </row>
        <row r="123">
          <cell r="A123">
            <v>0</v>
          </cell>
          <cell r="B123">
            <v>0</v>
          </cell>
          <cell r="C123">
            <v>0</v>
          </cell>
        </row>
        <row r="124">
          <cell r="A124">
            <v>0</v>
          </cell>
          <cell r="B124">
            <v>0</v>
          </cell>
          <cell r="C124">
            <v>0</v>
          </cell>
          <cell r="D124">
            <v>0</v>
          </cell>
        </row>
        <row r="125">
          <cell r="A125" t="str">
            <v>1.4.1</v>
          </cell>
          <cell r="B125" t="str">
            <v>Contribution to combined budgets</v>
          </cell>
          <cell r="C125">
            <v>0</v>
          </cell>
          <cell r="D125">
            <v>7306023</v>
          </cell>
        </row>
        <row r="126">
          <cell r="A126" t="str">
            <v>1.4.2</v>
          </cell>
          <cell r="B126" t="str">
            <v>School admissions</v>
          </cell>
          <cell r="C126">
            <v>0</v>
          </cell>
          <cell r="D126">
            <v>124480</v>
          </cell>
        </row>
        <row r="127">
          <cell r="A127" t="str">
            <v>1.4.3</v>
          </cell>
          <cell r="B127" t="str">
            <v>Servicing of schools forums</v>
          </cell>
          <cell r="C127">
            <v>0</v>
          </cell>
          <cell r="D127">
            <v>11550</v>
          </cell>
        </row>
        <row r="128">
          <cell r="A128" t="str">
            <v>1.4.4</v>
          </cell>
          <cell r="B128" t="str">
            <v>Termination of employment costs</v>
          </cell>
          <cell r="C128">
            <v>0</v>
          </cell>
          <cell r="D128">
            <v>1019500</v>
          </cell>
        </row>
        <row r="129">
          <cell r="A129">
            <v>0</v>
          </cell>
          <cell r="B129">
            <v>0</v>
          </cell>
          <cell r="C129">
            <v>0</v>
          </cell>
          <cell r="D129">
            <v>0</v>
          </cell>
        </row>
        <row r="130">
          <cell r="A130">
            <v>0</v>
          </cell>
          <cell r="B130">
            <v>0</v>
          </cell>
          <cell r="C130">
            <v>0</v>
          </cell>
          <cell r="D130">
            <v>0</v>
          </cell>
        </row>
        <row r="131">
          <cell r="A131">
            <v>0</v>
          </cell>
          <cell r="B131">
            <v>0</v>
          </cell>
          <cell r="C131">
            <v>0</v>
          </cell>
          <cell r="D131">
            <v>0</v>
          </cell>
        </row>
        <row r="132">
          <cell r="A132">
            <v>0</v>
          </cell>
          <cell r="B132">
            <v>0</v>
          </cell>
          <cell r="C132">
            <v>0</v>
          </cell>
        </row>
        <row r="133">
          <cell r="A133" t="str">
            <v xml:space="preserve">SEN additional </v>
          </cell>
          <cell r="B133">
            <v>2890208</v>
          </cell>
          <cell r="C133">
            <v>0</v>
          </cell>
        </row>
        <row r="134">
          <cell r="A134">
            <v>0</v>
          </cell>
          <cell r="B134">
            <v>0</v>
          </cell>
          <cell r="C134">
            <v>0</v>
          </cell>
        </row>
        <row r="135">
          <cell r="A135">
            <v>0</v>
          </cell>
          <cell r="B135">
            <v>0</v>
          </cell>
          <cell r="C135">
            <v>0</v>
          </cell>
        </row>
        <row r="136">
          <cell r="A136">
            <v>0</v>
          </cell>
          <cell r="B136">
            <v>0</v>
          </cell>
          <cell r="C136">
            <v>0</v>
          </cell>
        </row>
        <row r="137">
          <cell r="A137">
            <v>0</v>
          </cell>
          <cell r="B137">
            <v>0</v>
          </cell>
          <cell r="C137">
            <v>0</v>
          </cell>
        </row>
        <row r="138">
          <cell r="A138">
            <v>0</v>
          </cell>
          <cell r="B138">
            <v>0</v>
          </cell>
          <cell r="C138">
            <v>0</v>
          </cell>
        </row>
        <row r="139">
          <cell r="A139">
            <v>0</v>
          </cell>
          <cell r="B139">
            <v>0</v>
          </cell>
          <cell r="C139">
            <v>0</v>
          </cell>
        </row>
        <row r="140">
          <cell r="A140">
            <v>0</v>
          </cell>
          <cell r="B140">
            <v>0</v>
          </cell>
          <cell r="C140">
            <v>0</v>
          </cell>
        </row>
        <row r="141">
          <cell r="A141">
            <v>0</v>
          </cell>
          <cell r="B141">
            <v>0</v>
          </cell>
          <cell r="C141">
            <v>0</v>
          </cell>
        </row>
        <row r="142">
          <cell r="A142">
            <v>0</v>
          </cell>
          <cell r="B142">
            <v>0</v>
          </cell>
          <cell r="C142">
            <v>0</v>
          </cell>
        </row>
        <row r="143">
          <cell r="A143">
            <v>0</v>
          </cell>
          <cell r="B143">
            <v>0</v>
          </cell>
          <cell r="C143">
            <v>0</v>
          </cell>
        </row>
        <row r="144">
          <cell r="A144">
            <v>0</v>
          </cell>
          <cell r="B144">
            <v>0</v>
          </cell>
          <cell r="C144">
            <v>0</v>
          </cell>
        </row>
        <row r="145">
          <cell r="A145">
            <v>0</v>
          </cell>
          <cell r="B145">
            <v>0</v>
          </cell>
          <cell r="C145">
            <v>0</v>
          </cell>
        </row>
        <row r="146">
          <cell r="A146">
            <v>0</v>
          </cell>
          <cell r="B146">
            <v>0</v>
          </cell>
          <cell r="C146">
            <v>0</v>
          </cell>
        </row>
        <row r="147">
          <cell r="A147">
            <v>0</v>
          </cell>
          <cell r="B147">
            <v>0</v>
          </cell>
          <cell r="C147">
            <v>0</v>
          </cell>
        </row>
        <row r="148">
          <cell r="A148">
            <v>0</v>
          </cell>
          <cell r="B148">
            <v>0</v>
          </cell>
          <cell r="C148">
            <v>0</v>
          </cell>
        </row>
        <row r="149">
          <cell r="A149">
            <v>0</v>
          </cell>
          <cell r="B149">
            <v>0</v>
          </cell>
          <cell r="C149">
            <v>0</v>
          </cell>
        </row>
        <row r="150">
          <cell r="A150">
            <v>0</v>
          </cell>
          <cell r="B150">
            <v>0</v>
          </cell>
          <cell r="C150">
            <v>0</v>
          </cell>
        </row>
        <row r="151">
          <cell r="A151">
            <v>0</v>
          </cell>
          <cell r="B151">
            <v>0</v>
          </cell>
          <cell r="C151">
            <v>0</v>
          </cell>
        </row>
        <row r="152">
          <cell r="A152">
            <v>0</v>
          </cell>
          <cell r="B152">
            <v>0</v>
          </cell>
          <cell r="C152">
            <v>0</v>
          </cell>
        </row>
        <row r="153">
          <cell r="A153">
            <v>0</v>
          </cell>
          <cell r="B153">
            <v>0</v>
          </cell>
          <cell r="C153">
            <v>0</v>
          </cell>
        </row>
        <row r="154">
          <cell r="A154">
            <v>0</v>
          </cell>
          <cell r="B154">
            <v>0</v>
          </cell>
          <cell r="C154">
            <v>0</v>
          </cell>
        </row>
        <row r="155">
          <cell r="A155">
            <v>0</v>
          </cell>
          <cell r="B155">
            <v>0</v>
          </cell>
          <cell r="C155">
            <v>0</v>
          </cell>
        </row>
        <row r="156">
          <cell r="A156">
            <v>0</v>
          </cell>
          <cell r="B156">
            <v>0</v>
          </cell>
          <cell r="C156">
            <v>0</v>
          </cell>
        </row>
        <row r="157">
          <cell r="A157">
            <v>0</v>
          </cell>
          <cell r="B157">
            <v>0</v>
          </cell>
          <cell r="C157">
            <v>0</v>
          </cell>
        </row>
        <row r="158">
          <cell r="A158">
            <v>0</v>
          </cell>
          <cell r="B158">
            <v>0</v>
          </cell>
          <cell r="C158">
            <v>0</v>
          </cell>
        </row>
        <row r="159">
          <cell r="A159">
            <v>0</v>
          </cell>
          <cell r="B159">
            <v>0</v>
          </cell>
          <cell r="C159">
            <v>0</v>
          </cell>
        </row>
        <row r="160">
          <cell r="A160">
            <v>0</v>
          </cell>
          <cell r="B160">
            <v>0</v>
          </cell>
          <cell r="C160">
            <v>0</v>
          </cell>
        </row>
        <row r="161">
          <cell r="A161">
            <v>0</v>
          </cell>
          <cell r="B161">
            <v>0</v>
          </cell>
          <cell r="C161">
            <v>0</v>
          </cell>
        </row>
        <row r="162">
          <cell r="A162">
            <v>0</v>
          </cell>
          <cell r="B162">
            <v>0</v>
          </cell>
          <cell r="C162">
            <v>0</v>
          </cell>
        </row>
        <row r="163">
          <cell r="A163">
            <v>0</v>
          </cell>
          <cell r="B163">
            <v>0</v>
          </cell>
          <cell r="C163">
            <v>0</v>
          </cell>
        </row>
        <row r="164">
          <cell r="A164">
            <v>0</v>
          </cell>
          <cell r="B164">
            <v>0</v>
          </cell>
          <cell r="C164">
            <v>0</v>
          </cell>
        </row>
        <row r="165">
          <cell r="A165">
            <v>0</v>
          </cell>
          <cell r="B165">
            <v>0</v>
          </cell>
          <cell r="C165">
            <v>0</v>
          </cell>
        </row>
        <row r="166">
          <cell r="A166">
            <v>0</v>
          </cell>
          <cell r="B166">
            <v>0</v>
          </cell>
          <cell r="C166">
            <v>0</v>
          </cell>
        </row>
        <row r="167">
          <cell r="A167">
            <v>0</v>
          </cell>
          <cell r="B167">
            <v>0</v>
          </cell>
          <cell r="C167">
            <v>0</v>
          </cell>
        </row>
        <row r="168">
          <cell r="A168">
            <v>0</v>
          </cell>
          <cell r="B168">
            <v>0</v>
          </cell>
          <cell r="C168">
            <v>0</v>
          </cell>
        </row>
        <row r="169">
          <cell r="A169">
            <v>0</v>
          </cell>
          <cell r="B169">
            <v>0</v>
          </cell>
          <cell r="C169">
            <v>0</v>
          </cell>
        </row>
        <row r="170">
          <cell r="A170">
            <v>0</v>
          </cell>
          <cell r="B170">
            <v>0</v>
          </cell>
          <cell r="C170">
            <v>0</v>
          </cell>
        </row>
        <row r="171">
          <cell r="A171">
            <v>0</v>
          </cell>
          <cell r="B171">
            <v>0</v>
          </cell>
          <cell r="C171">
            <v>0</v>
          </cell>
        </row>
        <row r="172">
          <cell r="A172">
            <v>0</v>
          </cell>
          <cell r="B172">
            <v>0</v>
          </cell>
          <cell r="C172">
            <v>0</v>
          </cell>
        </row>
        <row r="173">
          <cell r="A173">
            <v>0</v>
          </cell>
          <cell r="B173">
            <v>0</v>
          </cell>
          <cell r="C173">
            <v>0</v>
          </cell>
        </row>
        <row r="174">
          <cell r="A174">
            <v>0</v>
          </cell>
          <cell r="B174">
            <v>0</v>
          </cell>
          <cell r="C174">
            <v>0</v>
          </cell>
        </row>
        <row r="175">
          <cell r="A175">
            <v>0</v>
          </cell>
          <cell r="B175">
            <v>0</v>
          </cell>
          <cell r="C175">
            <v>0</v>
          </cell>
        </row>
        <row r="176">
          <cell r="A176">
            <v>0</v>
          </cell>
          <cell r="B176">
            <v>0</v>
          </cell>
          <cell r="C176">
            <v>0</v>
          </cell>
        </row>
        <row r="177">
          <cell r="A177">
            <v>0</v>
          </cell>
          <cell r="B177">
            <v>0</v>
          </cell>
          <cell r="C177">
            <v>0</v>
          </cell>
        </row>
        <row r="178">
          <cell r="A178">
            <v>0</v>
          </cell>
          <cell r="B178">
            <v>0</v>
          </cell>
          <cell r="C178">
            <v>0</v>
          </cell>
        </row>
        <row r="179">
          <cell r="A179">
            <v>0</v>
          </cell>
          <cell r="B179">
            <v>0</v>
          </cell>
          <cell r="C179">
            <v>0</v>
          </cell>
        </row>
        <row r="180">
          <cell r="A180">
            <v>0</v>
          </cell>
          <cell r="B180">
            <v>0</v>
          </cell>
          <cell r="C180">
            <v>0</v>
          </cell>
        </row>
        <row r="181">
          <cell r="A181">
            <v>0</v>
          </cell>
          <cell r="B181">
            <v>0</v>
          </cell>
          <cell r="C181">
            <v>0</v>
          </cell>
        </row>
        <row r="182">
          <cell r="A182">
            <v>0</v>
          </cell>
          <cell r="B182">
            <v>0</v>
          </cell>
          <cell r="C182">
            <v>0</v>
          </cell>
        </row>
        <row r="183">
          <cell r="A183">
            <v>0</v>
          </cell>
          <cell r="B183">
            <v>0</v>
          </cell>
          <cell r="C183">
            <v>0</v>
          </cell>
        </row>
        <row r="184">
          <cell r="A184">
            <v>0</v>
          </cell>
          <cell r="B184">
            <v>0</v>
          </cell>
          <cell r="C184">
            <v>0</v>
          </cell>
        </row>
        <row r="185">
          <cell r="A185">
            <v>0</v>
          </cell>
          <cell r="B185">
            <v>0</v>
          </cell>
          <cell r="C185">
            <v>0</v>
          </cell>
        </row>
        <row r="186">
          <cell r="A186">
            <v>0</v>
          </cell>
          <cell r="B186">
            <v>0</v>
          </cell>
          <cell r="C186">
            <v>0</v>
          </cell>
        </row>
        <row r="187">
          <cell r="A187">
            <v>0</v>
          </cell>
          <cell r="B187">
            <v>0</v>
          </cell>
          <cell r="C187">
            <v>0</v>
          </cell>
        </row>
        <row r="188">
          <cell r="A188">
            <v>0</v>
          </cell>
          <cell r="B188">
            <v>0</v>
          </cell>
          <cell r="C188">
            <v>0</v>
          </cell>
        </row>
        <row r="189">
          <cell r="A189">
            <v>0</v>
          </cell>
          <cell r="B189">
            <v>0</v>
          </cell>
          <cell r="C189">
            <v>0</v>
          </cell>
        </row>
        <row r="190">
          <cell r="A190">
            <v>0</v>
          </cell>
          <cell r="B190">
            <v>0</v>
          </cell>
          <cell r="C190">
            <v>0</v>
          </cell>
        </row>
        <row r="191">
          <cell r="A191">
            <v>0</v>
          </cell>
          <cell r="B191">
            <v>0</v>
          </cell>
          <cell r="C191">
            <v>0</v>
          </cell>
        </row>
        <row r="192">
          <cell r="A192">
            <v>0</v>
          </cell>
          <cell r="B192">
            <v>0</v>
          </cell>
          <cell r="C192">
            <v>0</v>
          </cell>
        </row>
        <row r="193">
          <cell r="A193">
            <v>0</v>
          </cell>
          <cell r="B193">
            <v>0</v>
          </cell>
          <cell r="C193">
            <v>0</v>
          </cell>
        </row>
        <row r="194">
          <cell r="A194">
            <v>0</v>
          </cell>
          <cell r="B194">
            <v>0</v>
          </cell>
          <cell r="C194">
            <v>0</v>
          </cell>
        </row>
        <row r="195">
          <cell r="A195">
            <v>0</v>
          </cell>
          <cell r="B195">
            <v>0</v>
          </cell>
          <cell r="C195">
            <v>0</v>
          </cell>
        </row>
        <row r="196">
          <cell r="A196">
            <v>0</v>
          </cell>
          <cell r="B196">
            <v>0</v>
          </cell>
          <cell r="C196">
            <v>0</v>
          </cell>
        </row>
        <row r="197">
          <cell r="A197">
            <v>0</v>
          </cell>
          <cell r="B197">
            <v>0</v>
          </cell>
          <cell r="C197">
            <v>0</v>
          </cell>
        </row>
        <row r="198">
          <cell r="A198">
            <v>0</v>
          </cell>
          <cell r="B198">
            <v>0</v>
          </cell>
          <cell r="C198">
            <v>0</v>
          </cell>
        </row>
        <row r="199">
          <cell r="A199">
            <v>0</v>
          </cell>
          <cell r="B199">
            <v>0</v>
          </cell>
          <cell r="C199">
            <v>0</v>
          </cell>
        </row>
        <row r="200">
          <cell r="A200">
            <v>0</v>
          </cell>
          <cell r="B200">
            <v>0</v>
          </cell>
          <cell r="C200">
            <v>0</v>
          </cell>
        </row>
        <row r="201">
          <cell r="A201">
            <v>0</v>
          </cell>
          <cell r="B201">
            <v>0</v>
          </cell>
          <cell r="C201">
            <v>0</v>
          </cell>
        </row>
        <row r="202">
          <cell r="A202">
            <v>0</v>
          </cell>
          <cell r="B202">
            <v>0</v>
          </cell>
          <cell r="C202">
            <v>0</v>
          </cell>
        </row>
        <row r="203">
          <cell r="A203">
            <v>0</v>
          </cell>
          <cell r="B203">
            <v>0</v>
          </cell>
          <cell r="C203">
            <v>0</v>
          </cell>
        </row>
        <row r="204">
          <cell r="A204">
            <v>0</v>
          </cell>
          <cell r="B204">
            <v>0</v>
          </cell>
          <cell r="C204">
            <v>0</v>
          </cell>
        </row>
        <row r="205">
          <cell r="A205">
            <v>0</v>
          </cell>
          <cell r="B205">
            <v>0</v>
          </cell>
          <cell r="C205">
            <v>0</v>
          </cell>
        </row>
        <row r="206">
          <cell r="A206">
            <v>0</v>
          </cell>
          <cell r="B206">
            <v>0</v>
          </cell>
          <cell r="C206">
            <v>0</v>
          </cell>
        </row>
        <row r="207">
          <cell r="A207">
            <v>0</v>
          </cell>
          <cell r="B207">
            <v>0</v>
          </cell>
          <cell r="C207">
            <v>0</v>
          </cell>
        </row>
        <row r="208">
          <cell r="A208">
            <v>0</v>
          </cell>
          <cell r="B208">
            <v>0</v>
          </cell>
          <cell r="C208">
            <v>0</v>
          </cell>
        </row>
        <row r="209">
          <cell r="A209">
            <v>0</v>
          </cell>
          <cell r="B209">
            <v>0</v>
          </cell>
          <cell r="C209">
            <v>0</v>
          </cell>
        </row>
        <row r="210">
          <cell r="A210">
            <v>0</v>
          </cell>
          <cell r="B210">
            <v>0</v>
          </cell>
          <cell r="C210">
            <v>0</v>
          </cell>
        </row>
        <row r="211">
          <cell r="A211">
            <v>0</v>
          </cell>
          <cell r="B211">
            <v>0</v>
          </cell>
          <cell r="C211">
            <v>0</v>
          </cell>
        </row>
        <row r="212">
          <cell r="A212">
            <v>0</v>
          </cell>
          <cell r="B212">
            <v>0</v>
          </cell>
          <cell r="C212">
            <v>0</v>
          </cell>
        </row>
        <row r="213">
          <cell r="A213">
            <v>0</v>
          </cell>
          <cell r="B213">
            <v>0</v>
          </cell>
          <cell r="C213">
            <v>0</v>
          </cell>
        </row>
        <row r="214">
          <cell r="A214">
            <v>0</v>
          </cell>
          <cell r="B214">
            <v>0</v>
          </cell>
          <cell r="C214">
            <v>0</v>
          </cell>
        </row>
        <row r="215">
          <cell r="A215">
            <v>0</v>
          </cell>
          <cell r="B215">
            <v>0</v>
          </cell>
          <cell r="C215">
            <v>0</v>
          </cell>
        </row>
        <row r="216">
          <cell r="A216">
            <v>0</v>
          </cell>
          <cell r="B216">
            <v>0</v>
          </cell>
          <cell r="C216">
            <v>0</v>
          </cell>
        </row>
        <row r="217">
          <cell r="A217">
            <v>0</v>
          </cell>
          <cell r="B217">
            <v>0</v>
          </cell>
          <cell r="C217">
            <v>0</v>
          </cell>
        </row>
        <row r="218">
          <cell r="A218">
            <v>0</v>
          </cell>
          <cell r="B218">
            <v>0</v>
          </cell>
          <cell r="C218">
            <v>0</v>
          </cell>
        </row>
        <row r="219">
          <cell r="A219">
            <v>0</v>
          </cell>
          <cell r="B219">
            <v>0</v>
          </cell>
          <cell r="C219">
            <v>0</v>
          </cell>
        </row>
        <row r="220">
          <cell r="A220">
            <v>0</v>
          </cell>
          <cell r="B220">
            <v>0</v>
          </cell>
          <cell r="C220">
            <v>0</v>
          </cell>
        </row>
        <row r="221">
          <cell r="A221">
            <v>0</v>
          </cell>
          <cell r="B221">
            <v>0</v>
          </cell>
          <cell r="C221">
            <v>0</v>
          </cell>
        </row>
        <row r="222">
          <cell r="A222">
            <v>0</v>
          </cell>
          <cell r="B222">
            <v>0</v>
          </cell>
          <cell r="C222">
            <v>0</v>
          </cell>
        </row>
        <row r="223">
          <cell r="A223">
            <v>0</v>
          </cell>
          <cell r="B223">
            <v>0</v>
          </cell>
          <cell r="C223">
            <v>0</v>
          </cell>
        </row>
        <row r="224">
          <cell r="A224">
            <v>0</v>
          </cell>
          <cell r="B224">
            <v>0</v>
          </cell>
          <cell r="C224">
            <v>0</v>
          </cell>
        </row>
        <row r="225">
          <cell r="A225">
            <v>0</v>
          </cell>
          <cell r="B225">
            <v>0</v>
          </cell>
          <cell r="C225">
            <v>0</v>
          </cell>
        </row>
        <row r="226">
          <cell r="A226">
            <v>0</v>
          </cell>
          <cell r="B226">
            <v>0</v>
          </cell>
          <cell r="C226">
            <v>0</v>
          </cell>
        </row>
        <row r="227">
          <cell r="A227">
            <v>0</v>
          </cell>
          <cell r="B227">
            <v>0</v>
          </cell>
          <cell r="C227">
            <v>0</v>
          </cell>
        </row>
        <row r="228">
          <cell r="A228">
            <v>0</v>
          </cell>
          <cell r="B228">
            <v>0</v>
          </cell>
          <cell r="C228">
            <v>0</v>
          </cell>
        </row>
        <row r="229">
          <cell r="A229">
            <v>0</v>
          </cell>
          <cell r="B229">
            <v>0</v>
          </cell>
          <cell r="C229">
            <v>0</v>
          </cell>
        </row>
        <row r="230">
          <cell r="A230">
            <v>0</v>
          </cell>
          <cell r="B230">
            <v>0</v>
          </cell>
          <cell r="C230">
            <v>0</v>
          </cell>
        </row>
        <row r="231">
          <cell r="A231">
            <v>0</v>
          </cell>
          <cell r="B231">
            <v>0</v>
          </cell>
          <cell r="C231">
            <v>0</v>
          </cell>
        </row>
        <row r="232">
          <cell r="A232">
            <v>0</v>
          </cell>
          <cell r="B232">
            <v>0</v>
          </cell>
          <cell r="C232">
            <v>0</v>
          </cell>
        </row>
        <row r="233">
          <cell r="A233">
            <v>0</v>
          </cell>
          <cell r="B233">
            <v>0</v>
          </cell>
          <cell r="C233">
            <v>0</v>
          </cell>
        </row>
        <row r="234">
          <cell r="A234">
            <v>0</v>
          </cell>
          <cell r="B234">
            <v>0</v>
          </cell>
          <cell r="C234">
            <v>0</v>
          </cell>
        </row>
        <row r="235">
          <cell r="A235">
            <v>0</v>
          </cell>
          <cell r="B235">
            <v>0</v>
          </cell>
          <cell r="C235">
            <v>0</v>
          </cell>
        </row>
        <row r="236">
          <cell r="A236">
            <v>0</v>
          </cell>
          <cell r="B236">
            <v>0</v>
          </cell>
          <cell r="C236">
            <v>0</v>
          </cell>
        </row>
        <row r="237">
          <cell r="A237">
            <v>0</v>
          </cell>
          <cell r="B237">
            <v>0</v>
          </cell>
          <cell r="C237">
            <v>0</v>
          </cell>
        </row>
        <row r="238">
          <cell r="A238">
            <v>0</v>
          </cell>
          <cell r="B238">
            <v>0</v>
          </cell>
          <cell r="C238">
            <v>0</v>
          </cell>
        </row>
        <row r="239">
          <cell r="A239">
            <v>0</v>
          </cell>
          <cell r="B239">
            <v>0</v>
          </cell>
          <cell r="C239">
            <v>0</v>
          </cell>
        </row>
        <row r="240">
          <cell r="A240">
            <v>0</v>
          </cell>
          <cell r="B240">
            <v>0</v>
          </cell>
          <cell r="C240">
            <v>0</v>
          </cell>
        </row>
        <row r="241">
          <cell r="A241">
            <v>0</v>
          </cell>
          <cell r="B241">
            <v>0</v>
          </cell>
          <cell r="C241">
            <v>0</v>
          </cell>
        </row>
        <row r="242">
          <cell r="A242">
            <v>0</v>
          </cell>
          <cell r="B242">
            <v>0</v>
          </cell>
          <cell r="C242">
            <v>0</v>
          </cell>
        </row>
        <row r="243">
          <cell r="A243">
            <v>0</v>
          </cell>
          <cell r="B243">
            <v>0</v>
          </cell>
          <cell r="C243">
            <v>0</v>
          </cell>
        </row>
        <row r="244">
          <cell r="A244">
            <v>0</v>
          </cell>
          <cell r="B244">
            <v>0</v>
          </cell>
          <cell r="C244">
            <v>0</v>
          </cell>
        </row>
        <row r="245">
          <cell r="A245">
            <v>0</v>
          </cell>
          <cell r="B245">
            <v>0</v>
          </cell>
          <cell r="C245">
            <v>0</v>
          </cell>
        </row>
        <row r="246">
          <cell r="A246">
            <v>0</v>
          </cell>
          <cell r="B246">
            <v>0</v>
          </cell>
          <cell r="C246">
            <v>0</v>
          </cell>
        </row>
        <row r="247">
          <cell r="A247">
            <v>0</v>
          </cell>
          <cell r="B247">
            <v>0</v>
          </cell>
          <cell r="C247">
            <v>0</v>
          </cell>
        </row>
        <row r="248">
          <cell r="A248">
            <v>0</v>
          </cell>
          <cell r="B248">
            <v>0</v>
          </cell>
          <cell r="C248">
            <v>0</v>
          </cell>
        </row>
        <row r="249">
          <cell r="A249">
            <v>0</v>
          </cell>
          <cell r="B249">
            <v>0</v>
          </cell>
          <cell r="C249">
            <v>0</v>
          </cell>
        </row>
        <row r="250">
          <cell r="A250">
            <v>0</v>
          </cell>
          <cell r="B250">
            <v>0</v>
          </cell>
          <cell r="C250">
            <v>0</v>
          </cell>
        </row>
        <row r="251">
          <cell r="A251">
            <v>0</v>
          </cell>
          <cell r="B251">
            <v>0</v>
          </cell>
          <cell r="C251">
            <v>0</v>
          </cell>
        </row>
        <row r="252">
          <cell r="A252">
            <v>0</v>
          </cell>
          <cell r="B252">
            <v>0</v>
          </cell>
          <cell r="C252">
            <v>0</v>
          </cell>
        </row>
        <row r="253">
          <cell r="A253">
            <v>0</v>
          </cell>
          <cell r="B253">
            <v>0</v>
          </cell>
          <cell r="C253">
            <v>0</v>
          </cell>
        </row>
        <row r="254">
          <cell r="A254">
            <v>0</v>
          </cell>
          <cell r="B254">
            <v>0</v>
          </cell>
          <cell r="C254">
            <v>0</v>
          </cell>
        </row>
        <row r="255">
          <cell r="A255">
            <v>0</v>
          </cell>
          <cell r="B255">
            <v>0</v>
          </cell>
          <cell r="C255">
            <v>0</v>
          </cell>
        </row>
        <row r="256">
          <cell r="A256">
            <v>0</v>
          </cell>
          <cell r="B256">
            <v>0</v>
          </cell>
          <cell r="C256">
            <v>0</v>
          </cell>
        </row>
        <row r="257">
          <cell r="A257">
            <v>0</v>
          </cell>
          <cell r="B257">
            <v>0</v>
          </cell>
          <cell r="C257">
            <v>0</v>
          </cell>
        </row>
        <row r="258">
          <cell r="A258">
            <v>0</v>
          </cell>
          <cell r="B258">
            <v>0</v>
          </cell>
          <cell r="C258">
            <v>0</v>
          </cell>
        </row>
        <row r="259">
          <cell r="A259">
            <v>0</v>
          </cell>
          <cell r="B259">
            <v>0</v>
          </cell>
          <cell r="C259">
            <v>0</v>
          </cell>
        </row>
        <row r="260">
          <cell r="A260">
            <v>0</v>
          </cell>
          <cell r="B260">
            <v>0</v>
          </cell>
          <cell r="C260">
            <v>0</v>
          </cell>
        </row>
        <row r="261">
          <cell r="A261">
            <v>0</v>
          </cell>
          <cell r="B261">
            <v>0</v>
          </cell>
          <cell r="C261">
            <v>0</v>
          </cell>
        </row>
        <row r="262">
          <cell r="A262">
            <v>0</v>
          </cell>
          <cell r="B262">
            <v>0</v>
          </cell>
          <cell r="C262">
            <v>0</v>
          </cell>
        </row>
        <row r="263">
          <cell r="A263">
            <v>0</v>
          </cell>
          <cell r="B263">
            <v>0</v>
          </cell>
          <cell r="C263">
            <v>0</v>
          </cell>
        </row>
        <row r="264">
          <cell r="A264">
            <v>0</v>
          </cell>
          <cell r="B264">
            <v>0</v>
          </cell>
          <cell r="C264">
            <v>0</v>
          </cell>
        </row>
        <row r="265">
          <cell r="A265">
            <v>0</v>
          </cell>
          <cell r="B265">
            <v>0</v>
          </cell>
          <cell r="C265">
            <v>0</v>
          </cell>
        </row>
        <row r="266">
          <cell r="A266">
            <v>0</v>
          </cell>
          <cell r="B266">
            <v>0</v>
          </cell>
          <cell r="C266">
            <v>0</v>
          </cell>
        </row>
        <row r="267">
          <cell r="A267">
            <v>0</v>
          </cell>
          <cell r="B267">
            <v>0</v>
          </cell>
          <cell r="C267">
            <v>0</v>
          </cell>
        </row>
        <row r="268">
          <cell r="A268">
            <v>0</v>
          </cell>
          <cell r="B268">
            <v>0</v>
          </cell>
          <cell r="C268">
            <v>0</v>
          </cell>
        </row>
        <row r="269">
          <cell r="A269">
            <v>0</v>
          </cell>
          <cell r="B269">
            <v>0</v>
          </cell>
          <cell r="C269">
            <v>0</v>
          </cell>
        </row>
        <row r="270">
          <cell r="A270">
            <v>0</v>
          </cell>
          <cell r="B270">
            <v>0</v>
          </cell>
          <cell r="C270">
            <v>0</v>
          </cell>
        </row>
        <row r="271">
          <cell r="A271">
            <v>0</v>
          </cell>
          <cell r="B271">
            <v>0</v>
          </cell>
          <cell r="C271">
            <v>0</v>
          </cell>
        </row>
        <row r="272">
          <cell r="A272">
            <v>0</v>
          </cell>
          <cell r="B272">
            <v>0</v>
          </cell>
          <cell r="C272">
            <v>0</v>
          </cell>
        </row>
        <row r="273">
          <cell r="A273">
            <v>0</v>
          </cell>
          <cell r="B273">
            <v>0</v>
          </cell>
          <cell r="C273">
            <v>0</v>
          </cell>
        </row>
        <row r="274">
          <cell r="A274">
            <v>0</v>
          </cell>
          <cell r="B274">
            <v>0</v>
          </cell>
          <cell r="C274">
            <v>0</v>
          </cell>
        </row>
        <row r="275">
          <cell r="A275">
            <v>0</v>
          </cell>
          <cell r="B275">
            <v>0</v>
          </cell>
          <cell r="C275">
            <v>0</v>
          </cell>
        </row>
        <row r="276">
          <cell r="A276">
            <v>0</v>
          </cell>
          <cell r="B276">
            <v>0</v>
          </cell>
          <cell r="C276">
            <v>0</v>
          </cell>
        </row>
        <row r="277">
          <cell r="A277">
            <v>0</v>
          </cell>
          <cell r="B277">
            <v>0</v>
          </cell>
          <cell r="C277">
            <v>0</v>
          </cell>
        </row>
        <row r="278">
          <cell r="A278">
            <v>0</v>
          </cell>
          <cell r="B278">
            <v>0</v>
          </cell>
          <cell r="C278">
            <v>0</v>
          </cell>
        </row>
        <row r="279">
          <cell r="A279">
            <v>0</v>
          </cell>
          <cell r="B279">
            <v>0</v>
          </cell>
          <cell r="C279">
            <v>0</v>
          </cell>
        </row>
        <row r="280">
          <cell r="A280">
            <v>0</v>
          </cell>
          <cell r="B280">
            <v>0</v>
          </cell>
          <cell r="C280">
            <v>0</v>
          </cell>
        </row>
        <row r="281">
          <cell r="A281">
            <v>0</v>
          </cell>
          <cell r="B281">
            <v>0</v>
          </cell>
          <cell r="C281">
            <v>0</v>
          </cell>
        </row>
        <row r="282">
          <cell r="A282">
            <v>0</v>
          </cell>
          <cell r="B282">
            <v>0</v>
          </cell>
          <cell r="C282">
            <v>0</v>
          </cell>
        </row>
        <row r="283">
          <cell r="A283">
            <v>0</v>
          </cell>
          <cell r="B283">
            <v>0</v>
          </cell>
          <cell r="C283">
            <v>0</v>
          </cell>
        </row>
        <row r="284">
          <cell r="A284">
            <v>0</v>
          </cell>
          <cell r="B284">
            <v>0</v>
          </cell>
          <cell r="C284">
            <v>0</v>
          </cell>
        </row>
        <row r="285">
          <cell r="A285">
            <v>0</v>
          </cell>
          <cell r="B285">
            <v>0</v>
          </cell>
          <cell r="C285">
            <v>0</v>
          </cell>
        </row>
        <row r="286">
          <cell r="A286">
            <v>0</v>
          </cell>
          <cell r="B286">
            <v>0</v>
          </cell>
          <cell r="C286">
            <v>0</v>
          </cell>
        </row>
        <row r="287">
          <cell r="A287">
            <v>0</v>
          </cell>
          <cell r="B287">
            <v>0</v>
          </cell>
          <cell r="C287">
            <v>0</v>
          </cell>
        </row>
        <row r="288">
          <cell r="A288">
            <v>0</v>
          </cell>
          <cell r="B288">
            <v>0</v>
          </cell>
          <cell r="C288">
            <v>0</v>
          </cell>
        </row>
        <row r="289">
          <cell r="A289">
            <v>0</v>
          </cell>
          <cell r="B289">
            <v>0</v>
          </cell>
          <cell r="C289">
            <v>0</v>
          </cell>
        </row>
        <row r="290">
          <cell r="A290">
            <v>0</v>
          </cell>
          <cell r="B290">
            <v>0</v>
          </cell>
          <cell r="C290">
            <v>0</v>
          </cell>
        </row>
        <row r="291">
          <cell r="A291">
            <v>0</v>
          </cell>
          <cell r="B291">
            <v>0</v>
          </cell>
          <cell r="C291">
            <v>0</v>
          </cell>
        </row>
        <row r="292">
          <cell r="A292">
            <v>0</v>
          </cell>
          <cell r="B292">
            <v>0</v>
          </cell>
          <cell r="C292">
            <v>0</v>
          </cell>
        </row>
        <row r="293">
          <cell r="A293">
            <v>0</v>
          </cell>
          <cell r="B293">
            <v>0</v>
          </cell>
          <cell r="C293">
            <v>0</v>
          </cell>
        </row>
        <row r="294">
          <cell r="A294">
            <v>0</v>
          </cell>
          <cell r="B294">
            <v>0</v>
          </cell>
          <cell r="C294">
            <v>0</v>
          </cell>
        </row>
        <row r="295">
          <cell r="A295">
            <v>0</v>
          </cell>
          <cell r="B295">
            <v>0</v>
          </cell>
          <cell r="C295">
            <v>0</v>
          </cell>
        </row>
        <row r="296">
          <cell r="A296">
            <v>0</v>
          </cell>
          <cell r="B296">
            <v>0</v>
          </cell>
          <cell r="C296">
            <v>0</v>
          </cell>
        </row>
        <row r="297">
          <cell r="A297">
            <v>0</v>
          </cell>
          <cell r="B297">
            <v>0</v>
          </cell>
          <cell r="C297">
            <v>0</v>
          </cell>
        </row>
        <row r="298">
          <cell r="A298">
            <v>0</v>
          </cell>
          <cell r="B298">
            <v>0</v>
          </cell>
          <cell r="C298">
            <v>0</v>
          </cell>
        </row>
        <row r="299">
          <cell r="A299">
            <v>0</v>
          </cell>
          <cell r="B299">
            <v>0</v>
          </cell>
          <cell r="C299">
            <v>0</v>
          </cell>
        </row>
        <row r="300">
          <cell r="A300">
            <v>0</v>
          </cell>
          <cell r="B300">
            <v>0</v>
          </cell>
          <cell r="C300">
            <v>0</v>
          </cell>
        </row>
        <row r="301">
          <cell r="A301">
            <v>0</v>
          </cell>
          <cell r="B301">
            <v>0</v>
          </cell>
          <cell r="C301">
            <v>0</v>
          </cell>
        </row>
        <row r="302">
          <cell r="A302">
            <v>0</v>
          </cell>
          <cell r="B302">
            <v>0</v>
          </cell>
          <cell r="C302">
            <v>0</v>
          </cell>
        </row>
        <row r="303">
          <cell r="A303">
            <v>0</v>
          </cell>
          <cell r="B303">
            <v>0</v>
          </cell>
          <cell r="C303">
            <v>0</v>
          </cell>
        </row>
        <row r="304">
          <cell r="A304">
            <v>0</v>
          </cell>
          <cell r="B304">
            <v>0</v>
          </cell>
          <cell r="C304">
            <v>0</v>
          </cell>
        </row>
        <row r="305">
          <cell r="A305">
            <v>0</v>
          </cell>
          <cell r="B305">
            <v>0</v>
          </cell>
          <cell r="C305">
            <v>0</v>
          </cell>
        </row>
        <row r="306">
          <cell r="A306">
            <v>0</v>
          </cell>
          <cell r="B306">
            <v>0</v>
          </cell>
          <cell r="C306">
            <v>0</v>
          </cell>
        </row>
        <row r="307">
          <cell r="A307">
            <v>0</v>
          </cell>
          <cell r="B307">
            <v>0</v>
          </cell>
          <cell r="C307">
            <v>0</v>
          </cell>
        </row>
        <row r="308">
          <cell r="A308">
            <v>0</v>
          </cell>
          <cell r="B308">
            <v>0</v>
          </cell>
          <cell r="C308">
            <v>0</v>
          </cell>
        </row>
        <row r="309">
          <cell r="A309">
            <v>0</v>
          </cell>
          <cell r="B309">
            <v>0</v>
          </cell>
          <cell r="C309">
            <v>0</v>
          </cell>
        </row>
        <row r="310">
          <cell r="A310">
            <v>0</v>
          </cell>
          <cell r="B310">
            <v>0</v>
          </cell>
          <cell r="C310">
            <v>0</v>
          </cell>
        </row>
        <row r="311">
          <cell r="A311">
            <v>0</v>
          </cell>
          <cell r="B311">
            <v>0</v>
          </cell>
          <cell r="C311">
            <v>0</v>
          </cell>
        </row>
        <row r="312">
          <cell r="A312">
            <v>0</v>
          </cell>
          <cell r="B312">
            <v>0</v>
          </cell>
          <cell r="C312">
            <v>0</v>
          </cell>
        </row>
        <row r="313">
          <cell r="A313">
            <v>0</v>
          </cell>
          <cell r="B313">
            <v>0</v>
          </cell>
          <cell r="C313">
            <v>0</v>
          </cell>
        </row>
        <row r="314">
          <cell r="A314">
            <v>0</v>
          </cell>
          <cell r="B314">
            <v>0</v>
          </cell>
          <cell r="C314">
            <v>0</v>
          </cell>
        </row>
        <row r="315">
          <cell r="A315">
            <v>0</v>
          </cell>
          <cell r="B315">
            <v>0</v>
          </cell>
          <cell r="C315">
            <v>0</v>
          </cell>
        </row>
        <row r="316">
          <cell r="A316">
            <v>0</v>
          </cell>
          <cell r="B316">
            <v>0</v>
          </cell>
          <cell r="C316">
            <v>0</v>
          </cell>
        </row>
        <row r="317">
          <cell r="A317">
            <v>0</v>
          </cell>
          <cell r="B317">
            <v>0</v>
          </cell>
          <cell r="C317">
            <v>0</v>
          </cell>
        </row>
        <row r="318">
          <cell r="A318">
            <v>0</v>
          </cell>
          <cell r="B318">
            <v>0</v>
          </cell>
          <cell r="C318">
            <v>0</v>
          </cell>
        </row>
        <row r="319">
          <cell r="A319">
            <v>0</v>
          </cell>
          <cell r="B319">
            <v>0</v>
          </cell>
          <cell r="C319">
            <v>0</v>
          </cell>
        </row>
        <row r="320">
          <cell r="A320">
            <v>0</v>
          </cell>
          <cell r="B320">
            <v>0</v>
          </cell>
          <cell r="C320">
            <v>0</v>
          </cell>
        </row>
        <row r="321">
          <cell r="A321">
            <v>0</v>
          </cell>
          <cell r="B321">
            <v>0</v>
          </cell>
          <cell r="C321">
            <v>0</v>
          </cell>
        </row>
        <row r="322">
          <cell r="A322">
            <v>0</v>
          </cell>
          <cell r="B322">
            <v>0</v>
          </cell>
          <cell r="C322">
            <v>0</v>
          </cell>
        </row>
        <row r="323">
          <cell r="A323">
            <v>0</v>
          </cell>
          <cell r="B323">
            <v>0</v>
          </cell>
          <cell r="C323">
            <v>0</v>
          </cell>
        </row>
        <row r="324">
          <cell r="A324">
            <v>0</v>
          </cell>
          <cell r="B324">
            <v>0</v>
          </cell>
          <cell r="C324">
            <v>0</v>
          </cell>
        </row>
        <row r="325">
          <cell r="A325">
            <v>0</v>
          </cell>
          <cell r="B325">
            <v>0</v>
          </cell>
          <cell r="C325">
            <v>0</v>
          </cell>
        </row>
        <row r="326">
          <cell r="A326">
            <v>0</v>
          </cell>
          <cell r="B326">
            <v>0</v>
          </cell>
          <cell r="C326">
            <v>0</v>
          </cell>
        </row>
        <row r="327">
          <cell r="A327">
            <v>0</v>
          </cell>
          <cell r="B327">
            <v>0</v>
          </cell>
          <cell r="C327">
            <v>0</v>
          </cell>
        </row>
        <row r="328">
          <cell r="A328">
            <v>0</v>
          </cell>
          <cell r="B328">
            <v>0</v>
          </cell>
          <cell r="C328">
            <v>0</v>
          </cell>
        </row>
        <row r="329">
          <cell r="A329">
            <v>0</v>
          </cell>
          <cell r="B329">
            <v>0</v>
          </cell>
          <cell r="C329">
            <v>0</v>
          </cell>
        </row>
        <row r="330">
          <cell r="A330">
            <v>0</v>
          </cell>
          <cell r="B330">
            <v>0</v>
          </cell>
          <cell r="C330">
            <v>0</v>
          </cell>
        </row>
        <row r="331">
          <cell r="A331">
            <v>0</v>
          </cell>
          <cell r="B331">
            <v>0</v>
          </cell>
          <cell r="C331">
            <v>0</v>
          </cell>
        </row>
        <row r="332">
          <cell r="A332">
            <v>0</v>
          </cell>
          <cell r="B332">
            <v>0</v>
          </cell>
          <cell r="C332">
            <v>0</v>
          </cell>
        </row>
        <row r="333">
          <cell r="A333">
            <v>0</v>
          </cell>
          <cell r="B333">
            <v>0</v>
          </cell>
          <cell r="C333">
            <v>0</v>
          </cell>
        </row>
        <row r="334">
          <cell r="A334">
            <v>0</v>
          </cell>
          <cell r="B334">
            <v>0</v>
          </cell>
          <cell r="C334">
            <v>0</v>
          </cell>
        </row>
        <row r="335">
          <cell r="A335">
            <v>0</v>
          </cell>
          <cell r="B335">
            <v>0</v>
          </cell>
          <cell r="C335">
            <v>0</v>
          </cell>
        </row>
        <row r="336">
          <cell r="A336">
            <v>0</v>
          </cell>
          <cell r="B336">
            <v>0</v>
          </cell>
          <cell r="C336">
            <v>0</v>
          </cell>
        </row>
        <row r="337">
          <cell r="A337">
            <v>0</v>
          </cell>
          <cell r="B337">
            <v>0</v>
          </cell>
          <cell r="C337">
            <v>0</v>
          </cell>
        </row>
        <row r="338">
          <cell r="A338">
            <v>0</v>
          </cell>
          <cell r="B338">
            <v>0</v>
          </cell>
          <cell r="C338">
            <v>0</v>
          </cell>
        </row>
        <row r="339">
          <cell r="A339">
            <v>0</v>
          </cell>
          <cell r="B339">
            <v>0</v>
          </cell>
          <cell r="C339">
            <v>0</v>
          </cell>
        </row>
        <row r="340">
          <cell r="A340">
            <v>0</v>
          </cell>
          <cell r="B340">
            <v>0</v>
          </cell>
          <cell r="C340">
            <v>0</v>
          </cell>
        </row>
        <row r="341">
          <cell r="A341">
            <v>0</v>
          </cell>
          <cell r="B341">
            <v>0</v>
          </cell>
          <cell r="C341">
            <v>0</v>
          </cell>
        </row>
        <row r="342">
          <cell r="A342">
            <v>0</v>
          </cell>
          <cell r="B342">
            <v>0</v>
          </cell>
          <cell r="C342">
            <v>0</v>
          </cell>
        </row>
        <row r="343">
          <cell r="A343">
            <v>0</v>
          </cell>
          <cell r="B343">
            <v>0</v>
          </cell>
          <cell r="C343">
            <v>0</v>
          </cell>
        </row>
        <row r="344">
          <cell r="A344">
            <v>0</v>
          </cell>
          <cell r="B344">
            <v>0</v>
          </cell>
          <cell r="C344">
            <v>0</v>
          </cell>
        </row>
        <row r="345">
          <cell r="A345">
            <v>0</v>
          </cell>
          <cell r="B345">
            <v>0</v>
          </cell>
          <cell r="C345">
            <v>0</v>
          </cell>
        </row>
        <row r="346">
          <cell r="A346">
            <v>0</v>
          </cell>
          <cell r="B346">
            <v>0</v>
          </cell>
          <cell r="C346">
            <v>0</v>
          </cell>
        </row>
        <row r="347">
          <cell r="A347">
            <v>0</v>
          </cell>
          <cell r="B347">
            <v>0</v>
          </cell>
          <cell r="C347">
            <v>0</v>
          </cell>
        </row>
        <row r="348">
          <cell r="A348">
            <v>0</v>
          </cell>
          <cell r="B348">
            <v>0</v>
          </cell>
          <cell r="C348">
            <v>0</v>
          </cell>
        </row>
        <row r="349">
          <cell r="A349">
            <v>0</v>
          </cell>
          <cell r="B349">
            <v>0</v>
          </cell>
          <cell r="C349">
            <v>0</v>
          </cell>
        </row>
        <row r="350">
          <cell r="A350">
            <v>0</v>
          </cell>
          <cell r="B350">
            <v>0</v>
          </cell>
          <cell r="C350">
            <v>0</v>
          </cell>
        </row>
        <row r="351">
          <cell r="A351">
            <v>0</v>
          </cell>
          <cell r="B351">
            <v>0</v>
          </cell>
          <cell r="C351">
            <v>0</v>
          </cell>
        </row>
        <row r="352">
          <cell r="A352">
            <v>0</v>
          </cell>
          <cell r="B352">
            <v>0</v>
          </cell>
          <cell r="C352">
            <v>0</v>
          </cell>
        </row>
        <row r="353">
          <cell r="A353">
            <v>0</v>
          </cell>
          <cell r="B353">
            <v>0</v>
          </cell>
          <cell r="C353">
            <v>0</v>
          </cell>
        </row>
        <row r="354">
          <cell r="A354">
            <v>0</v>
          </cell>
          <cell r="B354">
            <v>0</v>
          </cell>
          <cell r="C354">
            <v>0</v>
          </cell>
        </row>
        <row r="355">
          <cell r="A355">
            <v>0</v>
          </cell>
          <cell r="B355">
            <v>0</v>
          </cell>
          <cell r="C355">
            <v>0</v>
          </cell>
        </row>
        <row r="356">
          <cell r="A356">
            <v>0</v>
          </cell>
          <cell r="B356">
            <v>0</v>
          </cell>
          <cell r="C356">
            <v>0</v>
          </cell>
        </row>
        <row r="357">
          <cell r="A357">
            <v>0</v>
          </cell>
          <cell r="B357">
            <v>0</v>
          </cell>
          <cell r="C357">
            <v>0</v>
          </cell>
        </row>
        <row r="358">
          <cell r="A358">
            <v>0</v>
          </cell>
          <cell r="B358">
            <v>0</v>
          </cell>
          <cell r="C358">
            <v>0</v>
          </cell>
        </row>
        <row r="359">
          <cell r="A359">
            <v>0</v>
          </cell>
          <cell r="B359">
            <v>0</v>
          </cell>
          <cell r="C359">
            <v>0</v>
          </cell>
        </row>
        <row r="360">
          <cell r="A360">
            <v>0</v>
          </cell>
          <cell r="B360">
            <v>0</v>
          </cell>
          <cell r="C360">
            <v>0</v>
          </cell>
        </row>
        <row r="361">
          <cell r="A361">
            <v>0</v>
          </cell>
          <cell r="B361">
            <v>0</v>
          </cell>
          <cell r="C361">
            <v>0</v>
          </cell>
        </row>
        <row r="362">
          <cell r="A362">
            <v>0</v>
          </cell>
          <cell r="B362">
            <v>0</v>
          </cell>
          <cell r="C362">
            <v>0</v>
          </cell>
        </row>
        <row r="363">
          <cell r="A363">
            <v>0</v>
          </cell>
          <cell r="B363">
            <v>0</v>
          </cell>
          <cell r="C363">
            <v>0</v>
          </cell>
        </row>
        <row r="364">
          <cell r="A364">
            <v>0</v>
          </cell>
          <cell r="B364">
            <v>0</v>
          </cell>
          <cell r="C364">
            <v>0</v>
          </cell>
        </row>
        <row r="365">
          <cell r="A365">
            <v>0</v>
          </cell>
          <cell r="B365">
            <v>0</v>
          </cell>
          <cell r="C365">
            <v>0</v>
          </cell>
        </row>
        <row r="366">
          <cell r="A366">
            <v>0</v>
          </cell>
          <cell r="B366">
            <v>0</v>
          </cell>
          <cell r="C366">
            <v>0</v>
          </cell>
        </row>
        <row r="367">
          <cell r="A367">
            <v>0</v>
          </cell>
          <cell r="B367">
            <v>0</v>
          </cell>
          <cell r="C367">
            <v>0</v>
          </cell>
        </row>
        <row r="368">
          <cell r="A368">
            <v>0</v>
          </cell>
          <cell r="B368">
            <v>0</v>
          </cell>
          <cell r="C368">
            <v>0</v>
          </cell>
        </row>
        <row r="369">
          <cell r="A369">
            <v>0</v>
          </cell>
          <cell r="B369">
            <v>0</v>
          </cell>
          <cell r="C369">
            <v>0</v>
          </cell>
        </row>
        <row r="370">
          <cell r="A370">
            <v>0</v>
          </cell>
          <cell r="B370">
            <v>0</v>
          </cell>
          <cell r="C370">
            <v>0</v>
          </cell>
        </row>
        <row r="371">
          <cell r="A371">
            <v>0</v>
          </cell>
          <cell r="B371">
            <v>0</v>
          </cell>
          <cell r="C371">
            <v>0</v>
          </cell>
        </row>
        <row r="372">
          <cell r="A372">
            <v>0</v>
          </cell>
          <cell r="B372">
            <v>0</v>
          </cell>
          <cell r="C372">
            <v>0</v>
          </cell>
        </row>
        <row r="373">
          <cell r="A373">
            <v>0</v>
          </cell>
          <cell r="B373">
            <v>0</v>
          </cell>
          <cell r="C373">
            <v>0</v>
          </cell>
        </row>
        <row r="374">
          <cell r="A374">
            <v>0</v>
          </cell>
          <cell r="B374">
            <v>0</v>
          </cell>
          <cell r="C374">
            <v>0</v>
          </cell>
        </row>
        <row r="375">
          <cell r="A375">
            <v>0</v>
          </cell>
          <cell r="B375">
            <v>0</v>
          </cell>
          <cell r="C375">
            <v>0</v>
          </cell>
        </row>
        <row r="376">
          <cell r="A376">
            <v>0</v>
          </cell>
          <cell r="B376">
            <v>0</v>
          </cell>
          <cell r="C376">
            <v>0</v>
          </cell>
        </row>
        <row r="377">
          <cell r="A377">
            <v>0</v>
          </cell>
          <cell r="B377">
            <v>0</v>
          </cell>
          <cell r="C377">
            <v>0</v>
          </cell>
        </row>
        <row r="378">
          <cell r="A378">
            <v>0</v>
          </cell>
          <cell r="B378">
            <v>0</v>
          </cell>
          <cell r="C378">
            <v>0</v>
          </cell>
        </row>
        <row r="379">
          <cell r="A379">
            <v>0</v>
          </cell>
          <cell r="B379">
            <v>0</v>
          </cell>
          <cell r="C379">
            <v>0</v>
          </cell>
        </row>
        <row r="380">
          <cell r="A380">
            <v>0</v>
          </cell>
          <cell r="B380">
            <v>0</v>
          </cell>
          <cell r="C380">
            <v>0</v>
          </cell>
        </row>
        <row r="381">
          <cell r="A381">
            <v>0</v>
          </cell>
          <cell r="B381">
            <v>0</v>
          </cell>
          <cell r="C381">
            <v>0</v>
          </cell>
        </row>
        <row r="382">
          <cell r="A382">
            <v>0</v>
          </cell>
          <cell r="B382">
            <v>0</v>
          </cell>
          <cell r="C382">
            <v>0</v>
          </cell>
        </row>
        <row r="383">
          <cell r="A383">
            <v>0</v>
          </cell>
          <cell r="B383">
            <v>0</v>
          </cell>
          <cell r="C383">
            <v>0</v>
          </cell>
        </row>
        <row r="384">
          <cell r="A384">
            <v>0</v>
          </cell>
          <cell r="B384">
            <v>0</v>
          </cell>
          <cell r="C384">
            <v>0</v>
          </cell>
        </row>
        <row r="385">
          <cell r="A385">
            <v>0</v>
          </cell>
          <cell r="B385">
            <v>0</v>
          </cell>
          <cell r="C385">
            <v>0</v>
          </cell>
        </row>
        <row r="386">
          <cell r="A386">
            <v>0</v>
          </cell>
          <cell r="B386">
            <v>0</v>
          </cell>
          <cell r="C386">
            <v>0</v>
          </cell>
        </row>
        <row r="387">
          <cell r="A387">
            <v>0</v>
          </cell>
          <cell r="B387">
            <v>0</v>
          </cell>
          <cell r="C387">
            <v>0</v>
          </cell>
        </row>
        <row r="388">
          <cell r="A388">
            <v>0</v>
          </cell>
          <cell r="B388">
            <v>0</v>
          </cell>
          <cell r="C388">
            <v>0</v>
          </cell>
        </row>
        <row r="389">
          <cell r="A389">
            <v>0</v>
          </cell>
          <cell r="B389">
            <v>0</v>
          </cell>
          <cell r="C389">
            <v>0</v>
          </cell>
        </row>
        <row r="390">
          <cell r="A390">
            <v>0</v>
          </cell>
          <cell r="B390">
            <v>0</v>
          </cell>
          <cell r="C390">
            <v>0</v>
          </cell>
        </row>
        <row r="391">
          <cell r="A391">
            <v>0</v>
          </cell>
          <cell r="B391">
            <v>0</v>
          </cell>
          <cell r="C391">
            <v>0</v>
          </cell>
        </row>
        <row r="392">
          <cell r="A392">
            <v>0</v>
          </cell>
          <cell r="B392">
            <v>0</v>
          </cell>
          <cell r="C392">
            <v>0</v>
          </cell>
        </row>
        <row r="393">
          <cell r="A393">
            <v>0</v>
          </cell>
          <cell r="B393">
            <v>0</v>
          </cell>
          <cell r="C393">
            <v>0</v>
          </cell>
        </row>
        <row r="394">
          <cell r="A394">
            <v>0</v>
          </cell>
          <cell r="B394">
            <v>0</v>
          </cell>
          <cell r="C394">
            <v>0</v>
          </cell>
        </row>
        <row r="395">
          <cell r="A395">
            <v>0</v>
          </cell>
          <cell r="B395">
            <v>0</v>
          </cell>
          <cell r="C395">
            <v>0</v>
          </cell>
        </row>
        <row r="396">
          <cell r="A396">
            <v>0</v>
          </cell>
          <cell r="B396">
            <v>0</v>
          </cell>
          <cell r="C396">
            <v>0</v>
          </cell>
        </row>
        <row r="397">
          <cell r="A397">
            <v>0</v>
          </cell>
          <cell r="B397">
            <v>0</v>
          </cell>
          <cell r="C397">
            <v>0</v>
          </cell>
        </row>
        <row r="398">
          <cell r="A398">
            <v>0</v>
          </cell>
          <cell r="B398">
            <v>0</v>
          </cell>
          <cell r="C398">
            <v>0</v>
          </cell>
        </row>
        <row r="399">
          <cell r="A399">
            <v>0</v>
          </cell>
          <cell r="B399">
            <v>0</v>
          </cell>
          <cell r="C399">
            <v>0</v>
          </cell>
        </row>
        <row r="400">
          <cell r="A400">
            <v>0</v>
          </cell>
          <cell r="B400">
            <v>0</v>
          </cell>
          <cell r="C400">
            <v>0</v>
          </cell>
        </row>
        <row r="401">
          <cell r="A401">
            <v>0</v>
          </cell>
          <cell r="B401">
            <v>0</v>
          </cell>
          <cell r="C401">
            <v>0</v>
          </cell>
        </row>
        <row r="402">
          <cell r="A402">
            <v>0</v>
          </cell>
          <cell r="B402">
            <v>0</v>
          </cell>
          <cell r="C402">
            <v>0</v>
          </cell>
        </row>
        <row r="403">
          <cell r="A403">
            <v>0</v>
          </cell>
          <cell r="B403">
            <v>0</v>
          </cell>
          <cell r="C403">
            <v>0</v>
          </cell>
        </row>
        <row r="404">
          <cell r="A404">
            <v>0</v>
          </cell>
          <cell r="B404">
            <v>0</v>
          </cell>
          <cell r="C404">
            <v>0</v>
          </cell>
        </row>
        <row r="405">
          <cell r="A405">
            <v>0</v>
          </cell>
          <cell r="B405">
            <v>0</v>
          </cell>
          <cell r="C405">
            <v>0</v>
          </cell>
        </row>
        <row r="406">
          <cell r="A406">
            <v>0</v>
          </cell>
          <cell r="B406">
            <v>0</v>
          </cell>
          <cell r="C406">
            <v>0</v>
          </cell>
        </row>
        <row r="407">
          <cell r="A407">
            <v>0</v>
          </cell>
          <cell r="B407">
            <v>0</v>
          </cell>
          <cell r="C407">
            <v>0</v>
          </cell>
        </row>
        <row r="408">
          <cell r="A408">
            <v>0</v>
          </cell>
          <cell r="B408">
            <v>0</v>
          </cell>
          <cell r="C408">
            <v>0</v>
          </cell>
        </row>
        <row r="409">
          <cell r="A409">
            <v>0</v>
          </cell>
          <cell r="B409">
            <v>0</v>
          </cell>
          <cell r="C409">
            <v>0</v>
          </cell>
        </row>
        <row r="410">
          <cell r="A410">
            <v>0</v>
          </cell>
          <cell r="B410">
            <v>0</v>
          </cell>
          <cell r="C410">
            <v>0</v>
          </cell>
        </row>
        <row r="411">
          <cell r="A411">
            <v>0</v>
          </cell>
          <cell r="B411">
            <v>0</v>
          </cell>
          <cell r="C411">
            <v>0</v>
          </cell>
        </row>
        <row r="412">
          <cell r="A412">
            <v>0</v>
          </cell>
          <cell r="B412">
            <v>0</v>
          </cell>
          <cell r="C412">
            <v>0</v>
          </cell>
        </row>
        <row r="413">
          <cell r="A413">
            <v>0</v>
          </cell>
          <cell r="B413">
            <v>0</v>
          </cell>
          <cell r="C413">
            <v>0</v>
          </cell>
        </row>
        <row r="414">
          <cell r="A414">
            <v>0</v>
          </cell>
          <cell r="B414">
            <v>0</v>
          </cell>
          <cell r="C414">
            <v>0</v>
          </cell>
        </row>
        <row r="415">
          <cell r="A415">
            <v>0</v>
          </cell>
          <cell r="B415">
            <v>0</v>
          </cell>
          <cell r="C415">
            <v>0</v>
          </cell>
        </row>
        <row r="416">
          <cell r="A416">
            <v>0</v>
          </cell>
          <cell r="B416">
            <v>0</v>
          </cell>
          <cell r="C416">
            <v>0</v>
          </cell>
        </row>
        <row r="417">
          <cell r="A417">
            <v>0</v>
          </cell>
          <cell r="B417">
            <v>0</v>
          </cell>
          <cell r="C417">
            <v>0</v>
          </cell>
        </row>
        <row r="418">
          <cell r="A418">
            <v>0</v>
          </cell>
          <cell r="B418">
            <v>0</v>
          </cell>
          <cell r="C418">
            <v>0</v>
          </cell>
        </row>
        <row r="419">
          <cell r="A419">
            <v>0</v>
          </cell>
          <cell r="B419">
            <v>0</v>
          </cell>
          <cell r="C419">
            <v>0</v>
          </cell>
        </row>
        <row r="420">
          <cell r="A420">
            <v>0</v>
          </cell>
          <cell r="B420">
            <v>0</v>
          </cell>
          <cell r="C420">
            <v>0</v>
          </cell>
        </row>
        <row r="421">
          <cell r="A421">
            <v>0</v>
          </cell>
          <cell r="B421">
            <v>0</v>
          </cell>
          <cell r="C421">
            <v>0</v>
          </cell>
        </row>
        <row r="422">
          <cell r="A422">
            <v>0</v>
          </cell>
          <cell r="B422">
            <v>0</v>
          </cell>
          <cell r="C422">
            <v>0</v>
          </cell>
        </row>
        <row r="423">
          <cell r="A423">
            <v>0</v>
          </cell>
          <cell r="B423">
            <v>0</v>
          </cell>
          <cell r="C423">
            <v>0</v>
          </cell>
        </row>
        <row r="424">
          <cell r="A424">
            <v>0</v>
          </cell>
          <cell r="B424">
            <v>0</v>
          </cell>
          <cell r="C424">
            <v>0</v>
          </cell>
        </row>
        <row r="425">
          <cell r="A425">
            <v>0</v>
          </cell>
          <cell r="B425">
            <v>0</v>
          </cell>
          <cell r="C425">
            <v>0</v>
          </cell>
        </row>
        <row r="426">
          <cell r="A426">
            <v>0</v>
          </cell>
          <cell r="B426">
            <v>0</v>
          </cell>
          <cell r="C426">
            <v>0</v>
          </cell>
        </row>
        <row r="427">
          <cell r="A427">
            <v>0</v>
          </cell>
          <cell r="B427">
            <v>0</v>
          </cell>
          <cell r="C427">
            <v>0</v>
          </cell>
        </row>
        <row r="428">
          <cell r="A428">
            <v>0</v>
          </cell>
          <cell r="B428">
            <v>0</v>
          </cell>
          <cell r="C428">
            <v>0</v>
          </cell>
        </row>
        <row r="429">
          <cell r="A429">
            <v>0</v>
          </cell>
          <cell r="B429">
            <v>0</v>
          </cell>
          <cell r="C429">
            <v>0</v>
          </cell>
        </row>
        <row r="430">
          <cell r="A430">
            <v>0</v>
          </cell>
          <cell r="B430">
            <v>0</v>
          </cell>
          <cell r="C430">
            <v>0</v>
          </cell>
        </row>
        <row r="431">
          <cell r="A431">
            <v>0</v>
          </cell>
          <cell r="B431">
            <v>0</v>
          </cell>
          <cell r="C431">
            <v>0</v>
          </cell>
        </row>
        <row r="432">
          <cell r="A432">
            <v>0</v>
          </cell>
          <cell r="B432">
            <v>0</v>
          </cell>
          <cell r="C432">
            <v>0</v>
          </cell>
        </row>
        <row r="433">
          <cell r="A433">
            <v>0</v>
          </cell>
          <cell r="B433">
            <v>0</v>
          </cell>
          <cell r="C433">
            <v>0</v>
          </cell>
        </row>
        <row r="434">
          <cell r="A434">
            <v>0</v>
          </cell>
          <cell r="B434">
            <v>0</v>
          </cell>
          <cell r="C434">
            <v>0</v>
          </cell>
        </row>
        <row r="435">
          <cell r="A435">
            <v>0</v>
          </cell>
          <cell r="B435">
            <v>0</v>
          </cell>
          <cell r="C435">
            <v>0</v>
          </cell>
        </row>
        <row r="436">
          <cell r="A436">
            <v>0</v>
          </cell>
          <cell r="B436">
            <v>0</v>
          </cell>
          <cell r="C436">
            <v>0</v>
          </cell>
        </row>
        <row r="437">
          <cell r="A437">
            <v>0</v>
          </cell>
          <cell r="B437">
            <v>0</v>
          </cell>
          <cell r="C437">
            <v>0</v>
          </cell>
        </row>
        <row r="438">
          <cell r="A438">
            <v>0</v>
          </cell>
          <cell r="B438">
            <v>0</v>
          </cell>
          <cell r="C438">
            <v>0</v>
          </cell>
        </row>
        <row r="439">
          <cell r="A439">
            <v>0</v>
          </cell>
          <cell r="B439">
            <v>0</v>
          </cell>
          <cell r="C439">
            <v>0</v>
          </cell>
        </row>
        <row r="440">
          <cell r="A440">
            <v>0</v>
          </cell>
          <cell r="B440">
            <v>0</v>
          </cell>
          <cell r="C440">
            <v>0</v>
          </cell>
        </row>
        <row r="441">
          <cell r="A441">
            <v>0</v>
          </cell>
          <cell r="B441">
            <v>0</v>
          </cell>
          <cell r="C441">
            <v>0</v>
          </cell>
        </row>
        <row r="442">
          <cell r="A442">
            <v>0</v>
          </cell>
          <cell r="B442">
            <v>0</v>
          </cell>
          <cell r="C442">
            <v>0</v>
          </cell>
        </row>
        <row r="443">
          <cell r="A443">
            <v>0</v>
          </cell>
          <cell r="B443">
            <v>0</v>
          </cell>
          <cell r="C443">
            <v>0</v>
          </cell>
        </row>
        <row r="444">
          <cell r="A444">
            <v>0</v>
          </cell>
          <cell r="B444">
            <v>0</v>
          </cell>
          <cell r="C444">
            <v>0</v>
          </cell>
        </row>
        <row r="445">
          <cell r="A445">
            <v>0</v>
          </cell>
          <cell r="B445">
            <v>0</v>
          </cell>
          <cell r="C445">
            <v>0</v>
          </cell>
        </row>
        <row r="446">
          <cell r="A446">
            <v>0</v>
          </cell>
          <cell r="B446">
            <v>0</v>
          </cell>
          <cell r="C446">
            <v>0</v>
          </cell>
        </row>
        <row r="447">
          <cell r="A447">
            <v>0</v>
          </cell>
          <cell r="B447">
            <v>0</v>
          </cell>
          <cell r="C447">
            <v>0</v>
          </cell>
        </row>
        <row r="448">
          <cell r="A448">
            <v>0</v>
          </cell>
          <cell r="B448">
            <v>0</v>
          </cell>
          <cell r="C448">
            <v>0</v>
          </cell>
        </row>
        <row r="449">
          <cell r="A449">
            <v>0</v>
          </cell>
          <cell r="B449">
            <v>0</v>
          </cell>
          <cell r="C449">
            <v>0</v>
          </cell>
        </row>
        <row r="450">
          <cell r="A450">
            <v>0</v>
          </cell>
          <cell r="B450">
            <v>0</v>
          </cell>
          <cell r="C450">
            <v>0</v>
          </cell>
        </row>
        <row r="451">
          <cell r="A451">
            <v>0</v>
          </cell>
          <cell r="B451">
            <v>0</v>
          </cell>
          <cell r="C451">
            <v>0</v>
          </cell>
        </row>
        <row r="452">
          <cell r="A452">
            <v>0</v>
          </cell>
          <cell r="B452">
            <v>0</v>
          </cell>
          <cell r="C452">
            <v>0</v>
          </cell>
        </row>
        <row r="453">
          <cell r="A453">
            <v>0</v>
          </cell>
          <cell r="B453">
            <v>0</v>
          </cell>
          <cell r="C453">
            <v>0</v>
          </cell>
        </row>
        <row r="454">
          <cell r="A454">
            <v>0</v>
          </cell>
          <cell r="B454">
            <v>0</v>
          </cell>
          <cell r="C454">
            <v>0</v>
          </cell>
        </row>
        <row r="455">
          <cell r="A455">
            <v>0</v>
          </cell>
          <cell r="B455">
            <v>0</v>
          </cell>
          <cell r="C455">
            <v>0</v>
          </cell>
        </row>
        <row r="456">
          <cell r="A456">
            <v>0</v>
          </cell>
          <cell r="B456">
            <v>0</v>
          </cell>
          <cell r="C456">
            <v>0</v>
          </cell>
        </row>
        <row r="457">
          <cell r="A457">
            <v>0</v>
          </cell>
          <cell r="B457">
            <v>0</v>
          </cell>
          <cell r="C457">
            <v>0</v>
          </cell>
        </row>
        <row r="458">
          <cell r="A458">
            <v>0</v>
          </cell>
          <cell r="B458">
            <v>0</v>
          </cell>
          <cell r="C458">
            <v>0</v>
          </cell>
        </row>
        <row r="459">
          <cell r="A459">
            <v>0</v>
          </cell>
          <cell r="B459">
            <v>0</v>
          </cell>
          <cell r="C459">
            <v>0</v>
          </cell>
        </row>
        <row r="460">
          <cell r="A460">
            <v>0</v>
          </cell>
          <cell r="B460">
            <v>0</v>
          </cell>
          <cell r="C460">
            <v>0</v>
          </cell>
        </row>
        <row r="461">
          <cell r="A461">
            <v>0</v>
          </cell>
          <cell r="B461">
            <v>0</v>
          </cell>
          <cell r="C461">
            <v>0</v>
          </cell>
        </row>
        <row r="462">
          <cell r="A462">
            <v>0</v>
          </cell>
          <cell r="B462">
            <v>0</v>
          </cell>
          <cell r="C462">
            <v>0</v>
          </cell>
        </row>
        <row r="463">
          <cell r="A463">
            <v>0</v>
          </cell>
          <cell r="B463">
            <v>0</v>
          </cell>
          <cell r="C463">
            <v>0</v>
          </cell>
        </row>
        <row r="464">
          <cell r="A464">
            <v>0</v>
          </cell>
          <cell r="B464">
            <v>0</v>
          </cell>
          <cell r="C464">
            <v>0</v>
          </cell>
        </row>
        <row r="465">
          <cell r="A465">
            <v>0</v>
          </cell>
          <cell r="B465">
            <v>0</v>
          </cell>
          <cell r="C465">
            <v>0</v>
          </cell>
        </row>
        <row r="466">
          <cell r="A466">
            <v>0</v>
          </cell>
          <cell r="B466">
            <v>0</v>
          </cell>
          <cell r="C466">
            <v>0</v>
          </cell>
        </row>
        <row r="467">
          <cell r="A467">
            <v>0</v>
          </cell>
          <cell r="B467">
            <v>0</v>
          </cell>
          <cell r="C467">
            <v>0</v>
          </cell>
        </row>
        <row r="468">
          <cell r="A468">
            <v>0</v>
          </cell>
          <cell r="B468">
            <v>0</v>
          </cell>
          <cell r="C468">
            <v>0</v>
          </cell>
        </row>
        <row r="469">
          <cell r="A469">
            <v>0</v>
          </cell>
          <cell r="B469">
            <v>0</v>
          </cell>
          <cell r="C469">
            <v>0</v>
          </cell>
        </row>
        <row r="470">
          <cell r="A470">
            <v>0</v>
          </cell>
          <cell r="B470">
            <v>0</v>
          </cell>
          <cell r="C470">
            <v>0</v>
          </cell>
        </row>
        <row r="471">
          <cell r="A471">
            <v>0</v>
          </cell>
          <cell r="B471">
            <v>0</v>
          </cell>
          <cell r="C471">
            <v>0</v>
          </cell>
        </row>
        <row r="472">
          <cell r="A472">
            <v>0</v>
          </cell>
          <cell r="B472">
            <v>0</v>
          </cell>
          <cell r="C472">
            <v>0</v>
          </cell>
        </row>
        <row r="473">
          <cell r="A473">
            <v>0</v>
          </cell>
          <cell r="B473">
            <v>0</v>
          </cell>
          <cell r="C473">
            <v>0</v>
          </cell>
        </row>
        <row r="474">
          <cell r="A474">
            <v>0</v>
          </cell>
          <cell r="B474">
            <v>0</v>
          </cell>
          <cell r="C474">
            <v>0</v>
          </cell>
        </row>
        <row r="475">
          <cell r="A475">
            <v>0</v>
          </cell>
          <cell r="B475">
            <v>0</v>
          </cell>
          <cell r="C475">
            <v>0</v>
          </cell>
        </row>
        <row r="476">
          <cell r="A476">
            <v>0</v>
          </cell>
          <cell r="B476">
            <v>0</v>
          </cell>
          <cell r="C476">
            <v>0</v>
          </cell>
        </row>
        <row r="477">
          <cell r="A477">
            <v>0</v>
          </cell>
          <cell r="B477">
            <v>0</v>
          </cell>
          <cell r="C477">
            <v>0</v>
          </cell>
        </row>
        <row r="478">
          <cell r="A478">
            <v>0</v>
          </cell>
          <cell r="B478">
            <v>0</v>
          </cell>
          <cell r="C478">
            <v>0</v>
          </cell>
        </row>
        <row r="479">
          <cell r="A479">
            <v>0</v>
          </cell>
          <cell r="B479">
            <v>0</v>
          </cell>
          <cell r="C479">
            <v>0</v>
          </cell>
        </row>
        <row r="480">
          <cell r="A480">
            <v>0</v>
          </cell>
          <cell r="B480">
            <v>0</v>
          </cell>
          <cell r="C480">
            <v>0</v>
          </cell>
        </row>
        <row r="481">
          <cell r="A481">
            <v>0</v>
          </cell>
          <cell r="B481">
            <v>0</v>
          </cell>
          <cell r="C481">
            <v>0</v>
          </cell>
        </row>
        <row r="482">
          <cell r="A482">
            <v>0</v>
          </cell>
          <cell r="B482">
            <v>0</v>
          </cell>
          <cell r="C482">
            <v>0</v>
          </cell>
        </row>
        <row r="483">
          <cell r="A483">
            <v>0</v>
          </cell>
          <cell r="B483">
            <v>0</v>
          </cell>
          <cell r="C483">
            <v>0</v>
          </cell>
        </row>
        <row r="484">
          <cell r="A484">
            <v>0</v>
          </cell>
          <cell r="B484">
            <v>0</v>
          </cell>
          <cell r="C484">
            <v>0</v>
          </cell>
        </row>
        <row r="485">
          <cell r="A485">
            <v>0</v>
          </cell>
          <cell r="B485">
            <v>0</v>
          </cell>
          <cell r="C485">
            <v>0</v>
          </cell>
        </row>
        <row r="486">
          <cell r="A486">
            <v>0</v>
          </cell>
          <cell r="B486">
            <v>0</v>
          </cell>
          <cell r="C486">
            <v>0</v>
          </cell>
        </row>
        <row r="487">
          <cell r="A487">
            <v>0</v>
          </cell>
          <cell r="B487">
            <v>0</v>
          </cell>
          <cell r="C487">
            <v>0</v>
          </cell>
        </row>
        <row r="488">
          <cell r="A488">
            <v>0</v>
          </cell>
          <cell r="B488">
            <v>0</v>
          </cell>
          <cell r="C488">
            <v>0</v>
          </cell>
        </row>
        <row r="489">
          <cell r="A489">
            <v>0</v>
          </cell>
          <cell r="B489">
            <v>0</v>
          </cell>
          <cell r="C489">
            <v>0</v>
          </cell>
        </row>
        <row r="490">
          <cell r="A490">
            <v>0</v>
          </cell>
          <cell r="B490">
            <v>0</v>
          </cell>
          <cell r="C490">
            <v>0</v>
          </cell>
        </row>
        <row r="491">
          <cell r="A491">
            <v>0</v>
          </cell>
          <cell r="B491">
            <v>0</v>
          </cell>
          <cell r="C491">
            <v>0</v>
          </cell>
        </row>
        <row r="492">
          <cell r="A492">
            <v>0</v>
          </cell>
          <cell r="B492">
            <v>0</v>
          </cell>
          <cell r="C492">
            <v>0</v>
          </cell>
        </row>
        <row r="493">
          <cell r="A493">
            <v>0</v>
          </cell>
          <cell r="B493">
            <v>0</v>
          </cell>
          <cell r="C493">
            <v>0</v>
          </cell>
        </row>
        <row r="494">
          <cell r="A494">
            <v>0</v>
          </cell>
          <cell r="B494">
            <v>0</v>
          </cell>
          <cell r="C494">
            <v>0</v>
          </cell>
        </row>
        <row r="495">
          <cell r="A495">
            <v>0</v>
          </cell>
          <cell r="B495">
            <v>0</v>
          </cell>
          <cell r="C495">
            <v>0</v>
          </cell>
        </row>
        <row r="496">
          <cell r="A496">
            <v>0</v>
          </cell>
          <cell r="B496">
            <v>0</v>
          </cell>
          <cell r="C496">
            <v>0</v>
          </cell>
        </row>
        <row r="497">
          <cell r="A497">
            <v>0</v>
          </cell>
          <cell r="B497">
            <v>0</v>
          </cell>
          <cell r="C497">
            <v>0</v>
          </cell>
        </row>
        <row r="498">
          <cell r="A498">
            <v>0</v>
          </cell>
          <cell r="B498">
            <v>0</v>
          </cell>
          <cell r="C498">
            <v>0</v>
          </cell>
        </row>
        <row r="499">
          <cell r="A499">
            <v>0</v>
          </cell>
          <cell r="B499">
            <v>0</v>
          </cell>
          <cell r="C499">
            <v>0</v>
          </cell>
        </row>
        <row r="500">
          <cell r="A500">
            <v>0</v>
          </cell>
          <cell r="B500">
            <v>0</v>
          </cell>
          <cell r="C500">
            <v>0</v>
          </cell>
        </row>
        <row r="501">
          <cell r="A501">
            <v>0</v>
          </cell>
          <cell r="B501">
            <v>0</v>
          </cell>
          <cell r="C501">
            <v>0</v>
          </cell>
        </row>
        <row r="502">
          <cell r="A502">
            <v>0</v>
          </cell>
          <cell r="B502">
            <v>0</v>
          </cell>
          <cell r="C502">
            <v>0</v>
          </cell>
        </row>
        <row r="503">
          <cell r="A503">
            <v>0</v>
          </cell>
          <cell r="B503">
            <v>0</v>
          </cell>
          <cell r="C503">
            <v>0</v>
          </cell>
        </row>
        <row r="504">
          <cell r="A504">
            <v>0</v>
          </cell>
          <cell r="B504">
            <v>0</v>
          </cell>
          <cell r="C504">
            <v>0</v>
          </cell>
        </row>
        <row r="505">
          <cell r="A505">
            <v>0</v>
          </cell>
          <cell r="B505">
            <v>0</v>
          </cell>
          <cell r="C505">
            <v>0</v>
          </cell>
        </row>
        <row r="506">
          <cell r="A506">
            <v>0</v>
          </cell>
          <cell r="B506">
            <v>0</v>
          </cell>
          <cell r="C506">
            <v>0</v>
          </cell>
        </row>
        <row r="507">
          <cell r="A507">
            <v>0</v>
          </cell>
          <cell r="B507">
            <v>0</v>
          </cell>
          <cell r="C507">
            <v>0</v>
          </cell>
        </row>
        <row r="508">
          <cell r="A508">
            <v>0</v>
          </cell>
          <cell r="B508">
            <v>0</v>
          </cell>
          <cell r="C508">
            <v>0</v>
          </cell>
        </row>
        <row r="509">
          <cell r="A509">
            <v>0</v>
          </cell>
          <cell r="B509">
            <v>0</v>
          </cell>
          <cell r="C509">
            <v>0</v>
          </cell>
        </row>
        <row r="510">
          <cell r="A510">
            <v>0</v>
          </cell>
          <cell r="B510">
            <v>0</v>
          </cell>
          <cell r="C510">
            <v>0</v>
          </cell>
        </row>
        <row r="511">
          <cell r="A511">
            <v>0</v>
          </cell>
          <cell r="B511">
            <v>0</v>
          </cell>
          <cell r="C511">
            <v>0</v>
          </cell>
        </row>
        <row r="512">
          <cell r="A512">
            <v>0</v>
          </cell>
          <cell r="B512">
            <v>0</v>
          </cell>
          <cell r="C512">
            <v>0</v>
          </cell>
        </row>
        <row r="513">
          <cell r="A513">
            <v>0</v>
          </cell>
          <cell r="B513">
            <v>0</v>
          </cell>
          <cell r="C513">
            <v>0</v>
          </cell>
        </row>
        <row r="514">
          <cell r="A514">
            <v>0</v>
          </cell>
          <cell r="B514">
            <v>0</v>
          </cell>
          <cell r="C514">
            <v>0</v>
          </cell>
        </row>
        <row r="515">
          <cell r="A515">
            <v>0</v>
          </cell>
          <cell r="B515">
            <v>0</v>
          </cell>
          <cell r="C515">
            <v>0</v>
          </cell>
        </row>
        <row r="516">
          <cell r="A516">
            <v>0</v>
          </cell>
          <cell r="B516">
            <v>0</v>
          </cell>
          <cell r="C516">
            <v>0</v>
          </cell>
        </row>
        <row r="517">
          <cell r="A517">
            <v>0</v>
          </cell>
          <cell r="B517">
            <v>0</v>
          </cell>
          <cell r="C517">
            <v>0</v>
          </cell>
        </row>
        <row r="518">
          <cell r="A518">
            <v>0</v>
          </cell>
          <cell r="B518">
            <v>0</v>
          </cell>
          <cell r="C518">
            <v>0</v>
          </cell>
        </row>
        <row r="519">
          <cell r="A519">
            <v>0</v>
          </cell>
          <cell r="B519">
            <v>0</v>
          </cell>
          <cell r="C519">
            <v>0</v>
          </cell>
        </row>
        <row r="520">
          <cell r="A520">
            <v>0</v>
          </cell>
          <cell r="B520">
            <v>0</v>
          </cell>
          <cell r="C520">
            <v>0</v>
          </cell>
        </row>
        <row r="521">
          <cell r="A521">
            <v>0</v>
          </cell>
          <cell r="B521">
            <v>0</v>
          </cell>
          <cell r="C521">
            <v>0</v>
          </cell>
        </row>
        <row r="522">
          <cell r="A522">
            <v>0</v>
          </cell>
          <cell r="B522">
            <v>0</v>
          </cell>
          <cell r="C522">
            <v>0</v>
          </cell>
        </row>
        <row r="523">
          <cell r="A523">
            <v>0</v>
          </cell>
          <cell r="B523">
            <v>0</v>
          </cell>
          <cell r="C523">
            <v>0</v>
          </cell>
        </row>
        <row r="524">
          <cell r="A524">
            <v>0</v>
          </cell>
          <cell r="B524">
            <v>0</v>
          </cell>
          <cell r="C524">
            <v>0</v>
          </cell>
        </row>
        <row r="525">
          <cell r="A525">
            <v>0</v>
          </cell>
          <cell r="B525">
            <v>0</v>
          </cell>
          <cell r="C525">
            <v>0</v>
          </cell>
        </row>
        <row r="526">
          <cell r="A526">
            <v>0</v>
          </cell>
          <cell r="B526">
            <v>0</v>
          </cell>
          <cell r="C526">
            <v>0</v>
          </cell>
        </row>
        <row r="527">
          <cell r="A527">
            <v>0</v>
          </cell>
          <cell r="B527">
            <v>0</v>
          </cell>
          <cell r="C527">
            <v>0</v>
          </cell>
        </row>
        <row r="528">
          <cell r="A528">
            <v>0</v>
          </cell>
          <cell r="B528">
            <v>0</v>
          </cell>
          <cell r="C528">
            <v>0</v>
          </cell>
        </row>
        <row r="529">
          <cell r="A529">
            <v>0</v>
          </cell>
          <cell r="B529">
            <v>0</v>
          </cell>
          <cell r="C529">
            <v>0</v>
          </cell>
        </row>
        <row r="530">
          <cell r="A530">
            <v>0</v>
          </cell>
          <cell r="B530">
            <v>0</v>
          </cell>
          <cell r="C530">
            <v>0</v>
          </cell>
        </row>
        <row r="531">
          <cell r="A531">
            <v>0</v>
          </cell>
          <cell r="B531">
            <v>0</v>
          </cell>
          <cell r="C531">
            <v>0</v>
          </cell>
        </row>
        <row r="532">
          <cell r="A532">
            <v>0</v>
          </cell>
          <cell r="B532">
            <v>0</v>
          </cell>
          <cell r="C532">
            <v>0</v>
          </cell>
        </row>
        <row r="533">
          <cell r="A533">
            <v>0</v>
          </cell>
          <cell r="B533">
            <v>0</v>
          </cell>
          <cell r="C533">
            <v>0</v>
          </cell>
        </row>
        <row r="534">
          <cell r="A534">
            <v>0</v>
          </cell>
          <cell r="B534">
            <v>0</v>
          </cell>
          <cell r="C534">
            <v>0</v>
          </cell>
        </row>
        <row r="535">
          <cell r="A535">
            <v>0</v>
          </cell>
          <cell r="B535">
            <v>0</v>
          </cell>
          <cell r="C535">
            <v>0</v>
          </cell>
        </row>
        <row r="536">
          <cell r="A536">
            <v>0</v>
          </cell>
          <cell r="B536">
            <v>0</v>
          </cell>
          <cell r="C536">
            <v>0</v>
          </cell>
        </row>
        <row r="537">
          <cell r="A537">
            <v>0</v>
          </cell>
          <cell r="B537">
            <v>0</v>
          </cell>
          <cell r="C537">
            <v>0</v>
          </cell>
        </row>
        <row r="538">
          <cell r="A538">
            <v>0</v>
          </cell>
          <cell r="B538">
            <v>0</v>
          </cell>
          <cell r="C538">
            <v>0</v>
          </cell>
        </row>
        <row r="539">
          <cell r="A539">
            <v>0</v>
          </cell>
          <cell r="B539">
            <v>0</v>
          </cell>
          <cell r="C539">
            <v>0</v>
          </cell>
        </row>
        <row r="540">
          <cell r="A540">
            <v>0</v>
          </cell>
          <cell r="B540">
            <v>0</v>
          </cell>
          <cell r="C540">
            <v>0</v>
          </cell>
        </row>
        <row r="541">
          <cell r="A541">
            <v>0</v>
          </cell>
          <cell r="B541">
            <v>0</v>
          </cell>
          <cell r="C541">
            <v>0</v>
          </cell>
        </row>
        <row r="542">
          <cell r="A542">
            <v>0</v>
          </cell>
          <cell r="B542">
            <v>0</v>
          </cell>
          <cell r="C542">
            <v>0</v>
          </cell>
        </row>
        <row r="543">
          <cell r="A543">
            <v>0</v>
          </cell>
          <cell r="B543">
            <v>0</v>
          </cell>
          <cell r="C543">
            <v>0</v>
          </cell>
        </row>
        <row r="544">
          <cell r="A544">
            <v>0</v>
          </cell>
          <cell r="B544">
            <v>0</v>
          </cell>
          <cell r="C544">
            <v>0</v>
          </cell>
        </row>
        <row r="545">
          <cell r="A545">
            <v>0</v>
          </cell>
          <cell r="B545">
            <v>0</v>
          </cell>
          <cell r="C545">
            <v>0</v>
          </cell>
        </row>
        <row r="546">
          <cell r="A546">
            <v>0</v>
          </cell>
          <cell r="B546">
            <v>0</v>
          </cell>
          <cell r="C546">
            <v>0</v>
          </cell>
        </row>
        <row r="547">
          <cell r="A547">
            <v>0</v>
          </cell>
          <cell r="B547">
            <v>0</v>
          </cell>
          <cell r="C547">
            <v>0</v>
          </cell>
        </row>
        <row r="548">
          <cell r="A548">
            <v>0</v>
          </cell>
          <cell r="B548">
            <v>0</v>
          </cell>
          <cell r="C548">
            <v>0</v>
          </cell>
        </row>
        <row r="549">
          <cell r="A549">
            <v>0</v>
          </cell>
          <cell r="B549">
            <v>0</v>
          </cell>
          <cell r="C549">
            <v>0</v>
          </cell>
        </row>
        <row r="550">
          <cell r="A550">
            <v>0</v>
          </cell>
          <cell r="B550">
            <v>0</v>
          </cell>
          <cell r="C550">
            <v>0</v>
          </cell>
        </row>
        <row r="551">
          <cell r="A551">
            <v>0</v>
          </cell>
          <cell r="B551">
            <v>0</v>
          </cell>
          <cell r="C551">
            <v>0</v>
          </cell>
        </row>
        <row r="552">
          <cell r="A552">
            <v>0</v>
          </cell>
          <cell r="B552">
            <v>0</v>
          </cell>
          <cell r="C552">
            <v>0</v>
          </cell>
        </row>
        <row r="553">
          <cell r="A553">
            <v>0</v>
          </cell>
          <cell r="B553">
            <v>0</v>
          </cell>
          <cell r="C553">
            <v>0</v>
          </cell>
        </row>
        <row r="554">
          <cell r="A554">
            <v>0</v>
          </cell>
          <cell r="B554">
            <v>0</v>
          </cell>
          <cell r="C554">
            <v>0</v>
          </cell>
        </row>
        <row r="555">
          <cell r="A555">
            <v>0</v>
          </cell>
          <cell r="B555">
            <v>0</v>
          </cell>
          <cell r="C555">
            <v>0</v>
          </cell>
        </row>
        <row r="556">
          <cell r="A556">
            <v>0</v>
          </cell>
          <cell r="B556">
            <v>0</v>
          </cell>
          <cell r="C556">
            <v>0</v>
          </cell>
        </row>
        <row r="557">
          <cell r="A557">
            <v>0</v>
          </cell>
          <cell r="B557">
            <v>0</v>
          </cell>
          <cell r="C557">
            <v>0</v>
          </cell>
        </row>
        <row r="558">
          <cell r="A558">
            <v>0</v>
          </cell>
          <cell r="B558">
            <v>0</v>
          </cell>
          <cell r="C558">
            <v>0</v>
          </cell>
        </row>
        <row r="559">
          <cell r="A559">
            <v>0</v>
          </cell>
          <cell r="B559">
            <v>0</v>
          </cell>
          <cell r="C559">
            <v>0</v>
          </cell>
        </row>
        <row r="560">
          <cell r="A560">
            <v>0</v>
          </cell>
          <cell r="B560">
            <v>0</v>
          </cell>
          <cell r="C560">
            <v>0</v>
          </cell>
        </row>
        <row r="561">
          <cell r="A561">
            <v>0</v>
          </cell>
          <cell r="B561">
            <v>0</v>
          </cell>
          <cell r="C561">
            <v>0</v>
          </cell>
        </row>
        <row r="562">
          <cell r="A562">
            <v>0</v>
          </cell>
          <cell r="B562">
            <v>0</v>
          </cell>
          <cell r="C562">
            <v>0</v>
          </cell>
        </row>
        <row r="563">
          <cell r="A563">
            <v>0</v>
          </cell>
          <cell r="B563">
            <v>0</v>
          </cell>
          <cell r="C563">
            <v>0</v>
          </cell>
        </row>
        <row r="564">
          <cell r="A564">
            <v>0</v>
          </cell>
          <cell r="B564">
            <v>0</v>
          </cell>
          <cell r="C564">
            <v>0</v>
          </cell>
        </row>
        <row r="565">
          <cell r="A565">
            <v>0</v>
          </cell>
          <cell r="B565">
            <v>0</v>
          </cell>
          <cell r="C565">
            <v>0</v>
          </cell>
        </row>
        <row r="566">
          <cell r="A566">
            <v>0</v>
          </cell>
          <cell r="B566">
            <v>0</v>
          </cell>
          <cell r="C566">
            <v>0</v>
          </cell>
        </row>
        <row r="567">
          <cell r="A567">
            <v>0</v>
          </cell>
          <cell r="B567">
            <v>0</v>
          </cell>
          <cell r="C567">
            <v>0</v>
          </cell>
        </row>
        <row r="568">
          <cell r="A568">
            <v>0</v>
          </cell>
          <cell r="B568">
            <v>0</v>
          </cell>
          <cell r="C568">
            <v>0</v>
          </cell>
        </row>
        <row r="569">
          <cell r="A569">
            <v>0</v>
          </cell>
          <cell r="B569">
            <v>0</v>
          </cell>
          <cell r="C569">
            <v>0</v>
          </cell>
        </row>
        <row r="570">
          <cell r="A570">
            <v>0</v>
          </cell>
          <cell r="B570">
            <v>0</v>
          </cell>
          <cell r="C570">
            <v>0</v>
          </cell>
        </row>
        <row r="571">
          <cell r="A571">
            <v>0</v>
          </cell>
          <cell r="B571">
            <v>0</v>
          </cell>
          <cell r="C571">
            <v>0</v>
          </cell>
        </row>
        <row r="572">
          <cell r="A572">
            <v>0</v>
          </cell>
          <cell r="B572">
            <v>0</v>
          </cell>
          <cell r="C572">
            <v>0</v>
          </cell>
        </row>
        <row r="573">
          <cell r="A573">
            <v>0</v>
          </cell>
          <cell r="B573">
            <v>0</v>
          </cell>
          <cell r="C573">
            <v>0</v>
          </cell>
        </row>
        <row r="574">
          <cell r="A574">
            <v>0</v>
          </cell>
          <cell r="B574">
            <v>0</v>
          </cell>
          <cell r="C574">
            <v>0</v>
          </cell>
        </row>
        <row r="575">
          <cell r="A575">
            <v>0</v>
          </cell>
          <cell r="B575">
            <v>0</v>
          </cell>
          <cell r="C575">
            <v>0</v>
          </cell>
        </row>
        <row r="576">
          <cell r="A576">
            <v>0</v>
          </cell>
          <cell r="B576">
            <v>0</v>
          </cell>
          <cell r="C576">
            <v>0</v>
          </cell>
        </row>
        <row r="577">
          <cell r="A577">
            <v>0</v>
          </cell>
          <cell r="B577">
            <v>0</v>
          </cell>
          <cell r="C577">
            <v>0</v>
          </cell>
        </row>
        <row r="578">
          <cell r="A578">
            <v>0</v>
          </cell>
          <cell r="B578">
            <v>0</v>
          </cell>
          <cell r="C578">
            <v>0</v>
          </cell>
        </row>
        <row r="579">
          <cell r="A579">
            <v>0</v>
          </cell>
          <cell r="B579">
            <v>0</v>
          </cell>
          <cell r="C579">
            <v>0</v>
          </cell>
        </row>
        <row r="580">
          <cell r="A580">
            <v>0</v>
          </cell>
          <cell r="B580">
            <v>0</v>
          </cell>
          <cell r="C580">
            <v>0</v>
          </cell>
        </row>
        <row r="581">
          <cell r="A581">
            <v>0</v>
          </cell>
          <cell r="B581">
            <v>0</v>
          </cell>
          <cell r="C581">
            <v>0</v>
          </cell>
        </row>
        <row r="582">
          <cell r="A582">
            <v>0</v>
          </cell>
          <cell r="B582">
            <v>0</v>
          </cell>
          <cell r="C582">
            <v>0</v>
          </cell>
        </row>
        <row r="583">
          <cell r="A583">
            <v>0</v>
          </cell>
          <cell r="B583">
            <v>0</v>
          </cell>
          <cell r="C583">
            <v>0</v>
          </cell>
        </row>
        <row r="584">
          <cell r="A584">
            <v>0</v>
          </cell>
          <cell r="B584">
            <v>0</v>
          </cell>
          <cell r="C584">
            <v>0</v>
          </cell>
        </row>
        <row r="585">
          <cell r="A585">
            <v>0</v>
          </cell>
          <cell r="B585">
            <v>0</v>
          </cell>
          <cell r="C585">
            <v>0</v>
          </cell>
        </row>
        <row r="586">
          <cell r="A586">
            <v>0</v>
          </cell>
          <cell r="B586">
            <v>0</v>
          </cell>
          <cell r="C586">
            <v>0</v>
          </cell>
        </row>
        <row r="587">
          <cell r="A587">
            <v>0</v>
          </cell>
          <cell r="B587">
            <v>0</v>
          </cell>
          <cell r="C587">
            <v>0</v>
          </cell>
        </row>
        <row r="588">
          <cell r="A588">
            <v>0</v>
          </cell>
          <cell r="B588">
            <v>0</v>
          </cell>
          <cell r="C588">
            <v>0</v>
          </cell>
        </row>
        <row r="589">
          <cell r="A589">
            <v>0</v>
          </cell>
          <cell r="B589">
            <v>0</v>
          </cell>
          <cell r="C589">
            <v>0</v>
          </cell>
        </row>
        <row r="590">
          <cell r="A590">
            <v>0</v>
          </cell>
          <cell r="B590">
            <v>0</v>
          </cell>
          <cell r="C590">
            <v>0</v>
          </cell>
        </row>
        <row r="591">
          <cell r="A591">
            <v>0</v>
          </cell>
          <cell r="B591">
            <v>0</v>
          </cell>
          <cell r="C591">
            <v>0</v>
          </cell>
        </row>
        <row r="592">
          <cell r="A592">
            <v>0</v>
          </cell>
          <cell r="B592">
            <v>0</v>
          </cell>
          <cell r="C592">
            <v>0</v>
          </cell>
        </row>
        <row r="593">
          <cell r="A593">
            <v>0</v>
          </cell>
          <cell r="B593">
            <v>0</v>
          </cell>
          <cell r="C593">
            <v>0</v>
          </cell>
        </row>
        <row r="594">
          <cell r="A594">
            <v>0</v>
          </cell>
          <cell r="B594">
            <v>0</v>
          </cell>
          <cell r="C594">
            <v>0</v>
          </cell>
        </row>
        <row r="595">
          <cell r="A595">
            <v>0</v>
          </cell>
          <cell r="B595">
            <v>0</v>
          </cell>
          <cell r="C595">
            <v>0</v>
          </cell>
        </row>
        <row r="596">
          <cell r="A596">
            <v>0</v>
          </cell>
          <cell r="B596">
            <v>0</v>
          </cell>
          <cell r="C596">
            <v>0</v>
          </cell>
        </row>
        <row r="597">
          <cell r="A597">
            <v>0</v>
          </cell>
          <cell r="B597">
            <v>0</v>
          </cell>
          <cell r="C597">
            <v>0</v>
          </cell>
        </row>
        <row r="598">
          <cell r="A598">
            <v>0</v>
          </cell>
          <cell r="B598">
            <v>0</v>
          </cell>
          <cell r="C598">
            <v>0</v>
          </cell>
        </row>
        <row r="599">
          <cell r="A599">
            <v>0</v>
          </cell>
          <cell r="B599">
            <v>0</v>
          </cell>
          <cell r="C599">
            <v>0</v>
          </cell>
        </row>
        <row r="600">
          <cell r="A600">
            <v>0</v>
          </cell>
          <cell r="B600">
            <v>0</v>
          </cell>
          <cell r="C600">
            <v>0</v>
          </cell>
        </row>
        <row r="601">
          <cell r="A601">
            <v>0</v>
          </cell>
          <cell r="B601">
            <v>0</v>
          </cell>
          <cell r="C601">
            <v>0</v>
          </cell>
        </row>
        <row r="602">
          <cell r="A602">
            <v>0</v>
          </cell>
          <cell r="B602">
            <v>0</v>
          </cell>
          <cell r="C602">
            <v>0</v>
          </cell>
        </row>
        <row r="603">
          <cell r="A603">
            <v>0</v>
          </cell>
          <cell r="B603">
            <v>0</v>
          </cell>
          <cell r="C603">
            <v>0</v>
          </cell>
        </row>
        <row r="604">
          <cell r="A604">
            <v>0</v>
          </cell>
          <cell r="B604">
            <v>0</v>
          </cell>
          <cell r="C604">
            <v>0</v>
          </cell>
        </row>
        <row r="605">
          <cell r="A605">
            <v>0</v>
          </cell>
          <cell r="B605">
            <v>0</v>
          </cell>
          <cell r="C605">
            <v>0</v>
          </cell>
        </row>
        <row r="606">
          <cell r="A606">
            <v>0</v>
          </cell>
          <cell r="B606">
            <v>0</v>
          </cell>
          <cell r="C606">
            <v>0</v>
          </cell>
        </row>
        <row r="607">
          <cell r="A607">
            <v>0</v>
          </cell>
          <cell r="B607">
            <v>0</v>
          </cell>
          <cell r="C607">
            <v>0</v>
          </cell>
        </row>
        <row r="608">
          <cell r="A608">
            <v>0</v>
          </cell>
          <cell r="B608">
            <v>0</v>
          </cell>
          <cell r="C608">
            <v>0</v>
          </cell>
        </row>
        <row r="609">
          <cell r="A609">
            <v>0</v>
          </cell>
          <cell r="B609">
            <v>0</v>
          </cell>
          <cell r="C609">
            <v>0</v>
          </cell>
        </row>
        <row r="610">
          <cell r="A610">
            <v>0</v>
          </cell>
          <cell r="B610">
            <v>0</v>
          </cell>
          <cell r="C610">
            <v>0</v>
          </cell>
        </row>
        <row r="611">
          <cell r="A611">
            <v>0</v>
          </cell>
          <cell r="B611">
            <v>0</v>
          </cell>
          <cell r="C611">
            <v>0</v>
          </cell>
        </row>
        <row r="612">
          <cell r="A612">
            <v>0</v>
          </cell>
          <cell r="B612">
            <v>0</v>
          </cell>
          <cell r="C612">
            <v>0</v>
          </cell>
        </row>
        <row r="613">
          <cell r="A613">
            <v>0</v>
          </cell>
          <cell r="B613">
            <v>0</v>
          </cell>
          <cell r="C613">
            <v>0</v>
          </cell>
        </row>
        <row r="614">
          <cell r="A614">
            <v>0</v>
          </cell>
          <cell r="B614">
            <v>0</v>
          </cell>
          <cell r="C614">
            <v>0</v>
          </cell>
        </row>
        <row r="615">
          <cell r="A615">
            <v>0</v>
          </cell>
          <cell r="B615">
            <v>0</v>
          </cell>
          <cell r="C615">
            <v>0</v>
          </cell>
        </row>
        <row r="616">
          <cell r="A616">
            <v>0</v>
          </cell>
          <cell r="B616">
            <v>0</v>
          </cell>
          <cell r="C616">
            <v>0</v>
          </cell>
        </row>
        <row r="617">
          <cell r="A617">
            <v>0</v>
          </cell>
          <cell r="B617">
            <v>0</v>
          </cell>
          <cell r="C617">
            <v>0</v>
          </cell>
        </row>
        <row r="618">
          <cell r="A618">
            <v>0</v>
          </cell>
          <cell r="B618">
            <v>0</v>
          </cell>
          <cell r="C618">
            <v>0</v>
          </cell>
        </row>
        <row r="619">
          <cell r="A619">
            <v>0</v>
          </cell>
          <cell r="B619">
            <v>0</v>
          </cell>
          <cell r="C619">
            <v>0</v>
          </cell>
        </row>
        <row r="620">
          <cell r="A620">
            <v>0</v>
          </cell>
          <cell r="B620">
            <v>0</v>
          </cell>
          <cell r="C620">
            <v>0</v>
          </cell>
        </row>
        <row r="621">
          <cell r="A621">
            <v>0</v>
          </cell>
          <cell r="B621">
            <v>0</v>
          </cell>
          <cell r="C621">
            <v>0</v>
          </cell>
        </row>
        <row r="622">
          <cell r="A622">
            <v>0</v>
          </cell>
          <cell r="B622">
            <v>0</v>
          </cell>
          <cell r="C622">
            <v>0</v>
          </cell>
        </row>
        <row r="623">
          <cell r="A623">
            <v>0</v>
          </cell>
          <cell r="B623">
            <v>0</v>
          </cell>
          <cell r="C623">
            <v>0</v>
          </cell>
        </row>
        <row r="624">
          <cell r="A624">
            <v>0</v>
          </cell>
          <cell r="B624">
            <v>0</v>
          </cell>
          <cell r="C624">
            <v>0</v>
          </cell>
        </row>
        <row r="625">
          <cell r="A625">
            <v>0</v>
          </cell>
          <cell r="B625">
            <v>0</v>
          </cell>
          <cell r="C625">
            <v>0</v>
          </cell>
        </row>
        <row r="626">
          <cell r="A626">
            <v>0</v>
          </cell>
          <cell r="B626">
            <v>0</v>
          </cell>
          <cell r="C626">
            <v>0</v>
          </cell>
        </row>
        <row r="627">
          <cell r="A627">
            <v>0</v>
          </cell>
          <cell r="B627">
            <v>0</v>
          </cell>
          <cell r="C627">
            <v>0</v>
          </cell>
        </row>
        <row r="628">
          <cell r="A628">
            <v>0</v>
          </cell>
          <cell r="B628">
            <v>0</v>
          </cell>
          <cell r="C628">
            <v>0</v>
          </cell>
        </row>
        <row r="629">
          <cell r="A629">
            <v>0</v>
          </cell>
          <cell r="B629">
            <v>0</v>
          </cell>
          <cell r="C629">
            <v>0</v>
          </cell>
        </row>
        <row r="630">
          <cell r="A630">
            <v>0</v>
          </cell>
          <cell r="B630">
            <v>0</v>
          </cell>
          <cell r="C630">
            <v>0</v>
          </cell>
        </row>
        <row r="631">
          <cell r="A631">
            <v>0</v>
          </cell>
          <cell r="B631">
            <v>0</v>
          </cell>
          <cell r="C631">
            <v>0</v>
          </cell>
        </row>
        <row r="632">
          <cell r="A632">
            <v>0</v>
          </cell>
          <cell r="B632">
            <v>0</v>
          </cell>
          <cell r="C632">
            <v>0</v>
          </cell>
        </row>
        <row r="633">
          <cell r="A633">
            <v>0</v>
          </cell>
          <cell r="B633">
            <v>0</v>
          </cell>
          <cell r="C633">
            <v>0</v>
          </cell>
        </row>
        <row r="634">
          <cell r="A634">
            <v>0</v>
          </cell>
          <cell r="B634">
            <v>0</v>
          </cell>
          <cell r="C634">
            <v>0</v>
          </cell>
        </row>
        <row r="635">
          <cell r="A635">
            <v>0</v>
          </cell>
          <cell r="B635">
            <v>0</v>
          </cell>
          <cell r="C635">
            <v>0</v>
          </cell>
        </row>
        <row r="636">
          <cell r="A636">
            <v>0</v>
          </cell>
          <cell r="B636">
            <v>0</v>
          </cell>
          <cell r="C636">
            <v>0</v>
          </cell>
        </row>
        <row r="637">
          <cell r="A637">
            <v>0</v>
          </cell>
          <cell r="B637">
            <v>0</v>
          </cell>
          <cell r="C637">
            <v>0</v>
          </cell>
        </row>
        <row r="638">
          <cell r="A638">
            <v>0</v>
          </cell>
          <cell r="B638">
            <v>0</v>
          </cell>
          <cell r="C638">
            <v>0</v>
          </cell>
        </row>
        <row r="639">
          <cell r="A639">
            <v>0</v>
          </cell>
          <cell r="B639">
            <v>0</v>
          </cell>
          <cell r="C639">
            <v>0</v>
          </cell>
        </row>
        <row r="640">
          <cell r="A640">
            <v>0</v>
          </cell>
          <cell r="B640">
            <v>0</v>
          </cell>
          <cell r="C640">
            <v>0</v>
          </cell>
        </row>
        <row r="641">
          <cell r="A641">
            <v>0</v>
          </cell>
          <cell r="B641">
            <v>0</v>
          </cell>
          <cell r="C641">
            <v>0</v>
          </cell>
        </row>
        <row r="642">
          <cell r="A642">
            <v>0</v>
          </cell>
          <cell r="B642">
            <v>0</v>
          </cell>
          <cell r="C642">
            <v>0</v>
          </cell>
        </row>
        <row r="643">
          <cell r="A643">
            <v>0</v>
          </cell>
          <cell r="B643">
            <v>0</v>
          </cell>
          <cell r="C643">
            <v>0</v>
          </cell>
        </row>
        <row r="644">
          <cell r="A644">
            <v>0</v>
          </cell>
          <cell r="B644">
            <v>0</v>
          </cell>
          <cell r="C644">
            <v>0</v>
          </cell>
        </row>
        <row r="645">
          <cell r="A645">
            <v>0</v>
          </cell>
          <cell r="B645">
            <v>0</v>
          </cell>
          <cell r="C645">
            <v>0</v>
          </cell>
        </row>
        <row r="646">
          <cell r="A646">
            <v>0</v>
          </cell>
          <cell r="B646">
            <v>0</v>
          </cell>
          <cell r="C646">
            <v>0</v>
          </cell>
        </row>
        <row r="647">
          <cell r="A647">
            <v>0</v>
          </cell>
          <cell r="B647">
            <v>0</v>
          </cell>
          <cell r="C647">
            <v>0</v>
          </cell>
        </row>
        <row r="648">
          <cell r="A648">
            <v>0</v>
          </cell>
          <cell r="B648">
            <v>0</v>
          </cell>
          <cell r="C648">
            <v>0</v>
          </cell>
        </row>
        <row r="649">
          <cell r="A649">
            <v>0</v>
          </cell>
          <cell r="B649">
            <v>0</v>
          </cell>
          <cell r="C649">
            <v>0</v>
          </cell>
        </row>
        <row r="650">
          <cell r="A650">
            <v>0</v>
          </cell>
          <cell r="B650">
            <v>0</v>
          </cell>
          <cell r="C650">
            <v>0</v>
          </cell>
        </row>
        <row r="651">
          <cell r="A651">
            <v>0</v>
          </cell>
          <cell r="B651">
            <v>0</v>
          </cell>
          <cell r="C651">
            <v>0</v>
          </cell>
        </row>
        <row r="652">
          <cell r="A652">
            <v>0</v>
          </cell>
          <cell r="B652">
            <v>0</v>
          </cell>
          <cell r="C652">
            <v>0</v>
          </cell>
        </row>
        <row r="653">
          <cell r="A653">
            <v>0</v>
          </cell>
          <cell r="B653">
            <v>0</v>
          </cell>
          <cell r="C653">
            <v>0</v>
          </cell>
        </row>
        <row r="654">
          <cell r="A654">
            <v>0</v>
          </cell>
          <cell r="B654">
            <v>0</v>
          </cell>
          <cell r="C654">
            <v>0</v>
          </cell>
        </row>
        <row r="655">
          <cell r="A655">
            <v>0</v>
          </cell>
          <cell r="B655">
            <v>0</v>
          </cell>
          <cell r="C655">
            <v>0</v>
          </cell>
        </row>
        <row r="656">
          <cell r="A656">
            <v>0</v>
          </cell>
          <cell r="B656">
            <v>0</v>
          </cell>
          <cell r="C656">
            <v>0</v>
          </cell>
        </row>
        <row r="657">
          <cell r="A657">
            <v>0</v>
          </cell>
          <cell r="B657">
            <v>0</v>
          </cell>
          <cell r="C657">
            <v>0</v>
          </cell>
        </row>
        <row r="658">
          <cell r="A658">
            <v>0</v>
          </cell>
          <cell r="B658">
            <v>0</v>
          </cell>
          <cell r="C658">
            <v>0</v>
          </cell>
        </row>
        <row r="659">
          <cell r="A659">
            <v>0</v>
          </cell>
          <cell r="B659">
            <v>0</v>
          </cell>
          <cell r="C659">
            <v>0</v>
          </cell>
        </row>
        <row r="660">
          <cell r="A660">
            <v>0</v>
          </cell>
          <cell r="B660">
            <v>0</v>
          </cell>
          <cell r="C660">
            <v>0</v>
          </cell>
        </row>
        <row r="661">
          <cell r="A661">
            <v>0</v>
          </cell>
          <cell r="B661">
            <v>0</v>
          </cell>
          <cell r="C661">
            <v>0</v>
          </cell>
        </row>
        <row r="662">
          <cell r="A662">
            <v>0</v>
          </cell>
          <cell r="B662">
            <v>0</v>
          </cell>
          <cell r="C662">
            <v>0</v>
          </cell>
        </row>
        <row r="663">
          <cell r="A663">
            <v>0</v>
          </cell>
          <cell r="B663">
            <v>0</v>
          </cell>
          <cell r="C663">
            <v>0</v>
          </cell>
        </row>
        <row r="664">
          <cell r="A664">
            <v>0</v>
          </cell>
          <cell r="B664">
            <v>0</v>
          </cell>
          <cell r="C664">
            <v>0</v>
          </cell>
        </row>
        <row r="665">
          <cell r="A665">
            <v>0</v>
          </cell>
          <cell r="B665">
            <v>0</v>
          </cell>
          <cell r="C665">
            <v>0</v>
          </cell>
        </row>
        <row r="666">
          <cell r="A666">
            <v>0</v>
          </cell>
          <cell r="B666">
            <v>0</v>
          </cell>
          <cell r="C666">
            <v>0</v>
          </cell>
        </row>
        <row r="667">
          <cell r="A667">
            <v>0</v>
          </cell>
          <cell r="B667">
            <v>0</v>
          </cell>
          <cell r="C667">
            <v>0</v>
          </cell>
        </row>
        <row r="668">
          <cell r="A668">
            <v>0</v>
          </cell>
          <cell r="B668">
            <v>0</v>
          </cell>
          <cell r="C668">
            <v>0</v>
          </cell>
        </row>
        <row r="669">
          <cell r="A669">
            <v>0</v>
          </cell>
          <cell r="B669">
            <v>0</v>
          </cell>
          <cell r="C669">
            <v>0</v>
          </cell>
        </row>
        <row r="670">
          <cell r="A670">
            <v>0</v>
          </cell>
          <cell r="B670">
            <v>0</v>
          </cell>
          <cell r="C670">
            <v>0</v>
          </cell>
        </row>
        <row r="671">
          <cell r="A671">
            <v>0</v>
          </cell>
          <cell r="B671">
            <v>0</v>
          </cell>
          <cell r="C671">
            <v>0</v>
          </cell>
        </row>
        <row r="672">
          <cell r="A672">
            <v>0</v>
          </cell>
          <cell r="B672">
            <v>0</v>
          </cell>
          <cell r="C672">
            <v>0</v>
          </cell>
        </row>
        <row r="673">
          <cell r="A673">
            <v>0</v>
          </cell>
          <cell r="B673">
            <v>0</v>
          </cell>
          <cell r="C673">
            <v>0</v>
          </cell>
        </row>
        <row r="674">
          <cell r="A674">
            <v>0</v>
          </cell>
          <cell r="B674">
            <v>0</v>
          </cell>
          <cell r="C674">
            <v>0</v>
          </cell>
        </row>
        <row r="675">
          <cell r="A675">
            <v>0</v>
          </cell>
          <cell r="B675">
            <v>0</v>
          </cell>
          <cell r="C675">
            <v>0</v>
          </cell>
        </row>
        <row r="676">
          <cell r="A676">
            <v>0</v>
          </cell>
          <cell r="B676">
            <v>0</v>
          </cell>
          <cell r="C676">
            <v>0</v>
          </cell>
        </row>
        <row r="677">
          <cell r="A677">
            <v>0</v>
          </cell>
          <cell r="B677">
            <v>0</v>
          </cell>
          <cell r="C677">
            <v>0</v>
          </cell>
        </row>
        <row r="678">
          <cell r="A678">
            <v>0</v>
          </cell>
          <cell r="B678">
            <v>0</v>
          </cell>
          <cell r="C678">
            <v>0</v>
          </cell>
        </row>
        <row r="679">
          <cell r="A679">
            <v>0</v>
          </cell>
          <cell r="B679">
            <v>0</v>
          </cell>
          <cell r="C679">
            <v>0</v>
          </cell>
        </row>
        <row r="680">
          <cell r="A680">
            <v>0</v>
          </cell>
          <cell r="B680">
            <v>0</v>
          </cell>
          <cell r="C680">
            <v>0</v>
          </cell>
        </row>
        <row r="681">
          <cell r="A681">
            <v>0</v>
          </cell>
          <cell r="B681">
            <v>0</v>
          </cell>
          <cell r="C681">
            <v>0</v>
          </cell>
        </row>
        <row r="682">
          <cell r="A682">
            <v>0</v>
          </cell>
          <cell r="B682">
            <v>0</v>
          </cell>
          <cell r="C682">
            <v>0</v>
          </cell>
        </row>
        <row r="683">
          <cell r="A683">
            <v>0</v>
          </cell>
          <cell r="B683">
            <v>0</v>
          </cell>
          <cell r="C683">
            <v>0</v>
          </cell>
        </row>
        <row r="684">
          <cell r="A684">
            <v>0</v>
          </cell>
          <cell r="B684">
            <v>0</v>
          </cell>
          <cell r="C684">
            <v>0</v>
          </cell>
        </row>
        <row r="685">
          <cell r="A685">
            <v>0</v>
          </cell>
          <cell r="B685">
            <v>0</v>
          </cell>
          <cell r="C685">
            <v>0</v>
          </cell>
        </row>
        <row r="686">
          <cell r="A686">
            <v>0</v>
          </cell>
          <cell r="B686">
            <v>0</v>
          </cell>
          <cell r="C686">
            <v>0</v>
          </cell>
        </row>
        <row r="687">
          <cell r="A687">
            <v>0</v>
          </cell>
          <cell r="B687">
            <v>0</v>
          </cell>
          <cell r="C687">
            <v>0</v>
          </cell>
        </row>
        <row r="688">
          <cell r="A688">
            <v>0</v>
          </cell>
          <cell r="B688">
            <v>0</v>
          </cell>
          <cell r="C688">
            <v>0</v>
          </cell>
        </row>
        <row r="689">
          <cell r="A689">
            <v>0</v>
          </cell>
          <cell r="B689">
            <v>0</v>
          </cell>
          <cell r="C689">
            <v>0</v>
          </cell>
        </row>
        <row r="690">
          <cell r="A690">
            <v>0</v>
          </cell>
          <cell r="B690">
            <v>0</v>
          </cell>
          <cell r="C690">
            <v>0</v>
          </cell>
        </row>
        <row r="691">
          <cell r="A691">
            <v>0</v>
          </cell>
          <cell r="B691">
            <v>0</v>
          </cell>
          <cell r="C691">
            <v>0</v>
          </cell>
        </row>
        <row r="692">
          <cell r="A692">
            <v>0</v>
          </cell>
          <cell r="B692">
            <v>0</v>
          </cell>
          <cell r="C692">
            <v>0</v>
          </cell>
        </row>
        <row r="693">
          <cell r="A693">
            <v>0</v>
          </cell>
          <cell r="B693">
            <v>0</v>
          </cell>
          <cell r="C693">
            <v>0</v>
          </cell>
        </row>
        <row r="694">
          <cell r="A694">
            <v>0</v>
          </cell>
          <cell r="B694">
            <v>0</v>
          </cell>
          <cell r="C694">
            <v>0</v>
          </cell>
        </row>
        <row r="695">
          <cell r="A695">
            <v>0</v>
          </cell>
          <cell r="B695">
            <v>0</v>
          </cell>
          <cell r="C695">
            <v>0</v>
          </cell>
        </row>
        <row r="696">
          <cell r="A696">
            <v>0</v>
          </cell>
          <cell r="B696">
            <v>0</v>
          </cell>
          <cell r="C696">
            <v>0</v>
          </cell>
        </row>
        <row r="697">
          <cell r="A697">
            <v>0</v>
          </cell>
          <cell r="B697">
            <v>0</v>
          </cell>
          <cell r="C697">
            <v>0</v>
          </cell>
        </row>
        <row r="698">
          <cell r="A698">
            <v>0</v>
          </cell>
          <cell r="B698">
            <v>0</v>
          </cell>
          <cell r="C698">
            <v>0</v>
          </cell>
        </row>
        <row r="699">
          <cell r="A699">
            <v>0</v>
          </cell>
          <cell r="B699">
            <v>0</v>
          </cell>
          <cell r="C699">
            <v>0</v>
          </cell>
        </row>
        <row r="700">
          <cell r="A700">
            <v>0</v>
          </cell>
          <cell r="B700">
            <v>0</v>
          </cell>
          <cell r="C700">
            <v>0</v>
          </cell>
        </row>
        <row r="701">
          <cell r="A701">
            <v>0</v>
          </cell>
          <cell r="B701">
            <v>0</v>
          </cell>
          <cell r="C701">
            <v>0</v>
          </cell>
        </row>
        <row r="702">
          <cell r="A702">
            <v>0</v>
          </cell>
          <cell r="B702">
            <v>0</v>
          </cell>
          <cell r="C702">
            <v>0</v>
          </cell>
        </row>
        <row r="703">
          <cell r="A703">
            <v>0</v>
          </cell>
          <cell r="B703">
            <v>0</v>
          </cell>
          <cell r="C703">
            <v>0</v>
          </cell>
        </row>
        <row r="704">
          <cell r="A704">
            <v>0</v>
          </cell>
          <cell r="B704">
            <v>0</v>
          </cell>
          <cell r="C704">
            <v>0</v>
          </cell>
        </row>
        <row r="705">
          <cell r="A705">
            <v>0</v>
          </cell>
          <cell r="B705">
            <v>0</v>
          </cell>
          <cell r="C705">
            <v>0</v>
          </cell>
        </row>
        <row r="706">
          <cell r="A706">
            <v>0</v>
          </cell>
          <cell r="B706">
            <v>0</v>
          </cell>
          <cell r="C706">
            <v>0</v>
          </cell>
        </row>
        <row r="707">
          <cell r="A707">
            <v>0</v>
          </cell>
          <cell r="B707">
            <v>0</v>
          </cell>
          <cell r="C707">
            <v>0</v>
          </cell>
        </row>
        <row r="708">
          <cell r="A708">
            <v>0</v>
          </cell>
          <cell r="B708">
            <v>0</v>
          </cell>
          <cell r="C708">
            <v>0</v>
          </cell>
        </row>
        <row r="709">
          <cell r="A709">
            <v>0</v>
          </cell>
          <cell r="B709">
            <v>0</v>
          </cell>
          <cell r="C709">
            <v>0</v>
          </cell>
        </row>
        <row r="710">
          <cell r="A710">
            <v>0</v>
          </cell>
          <cell r="B710">
            <v>0</v>
          </cell>
          <cell r="C710">
            <v>0</v>
          </cell>
        </row>
        <row r="711">
          <cell r="A711">
            <v>0</v>
          </cell>
          <cell r="B711">
            <v>0</v>
          </cell>
          <cell r="C711">
            <v>0</v>
          </cell>
        </row>
        <row r="712">
          <cell r="A712">
            <v>0</v>
          </cell>
          <cell r="B712">
            <v>0</v>
          </cell>
          <cell r="C712">
            <v>0</v>
          </cell>
        </row>
        <row r="713">
          <cell r="A713">
            <v>0</v>
          </cell>
          <cell r="B713">
            <v>0</v>
          </cell>
          <cell r="C713">
            <v>0</v>
          </cell>
        </row>
        <row r="714">
          <cell r="A714">
            <v>0</v>
          </cell>
          <cell r="B714">
            <v>0</v>
          </cell>
          <cell r="C714">
            <v>0</v>
          </cell>
        </row>
        <row r="715">
          <cell r="A715">
            <v>0</v>
          </cell>
          <cell r="B715">
            <v>0</v>
          </cell>
          <cell r="C715">
            <v>0</v>
          </cell>
        </row>
        <row r="716">
          <cell r="A716">
            <v>0</v>
          </cell>
          <cell r="B716">
            <v>0</v>
          </cell>
          <cell r="C716">
            <v>0</v>
          </cell>
        </row>
        <row r="717">
          <cell r="A717">
            <v>0</v>
          </cell>
          <cell r="B717">
            <v>0</v>
          </cell>
          <cell r="C717">
            <v>0</v>
          </cell>
        </row>
        <row r="718">
          <cell r="A718">
            <v>0</v>
          </cell>
          <cell r="B718">
            <v>0</v>
          </cell>
          <cell r="C718">
            <v>0</v>
          </cell>
        </row>
        <row r="719">
          <cell r="A719">
            <v>0</v>
          </cell>
          <cell r="B719">
            <v>0</v>
          </cell>
          <cell r="C719">
            <v>0</v>
          </cell>
        </row>
        <row r="720">
          <cell r="A720">
            <v>0</v>
          </cell>
          <cell r="B720">
            <v>0</v>
          </cell>
          <cell r="C720">
            <v>0</v>
          </cell>
        </row>
        <row r="721">
          <cell r="A721">
            <v>0</v>
          </cell>
          <cell r="B721">
            <v>0</v>
          </cell>
          <cell r="C721">
            <v>0</v>
          </cell>
        </row>
        <row r="722">
          <cell r="A722">
            <v>0</v>
          </cell>
          <cell r="B722">
            <v>0</v>
          </cell>
          <cell r="C722">
            <v>0</v>
          </cell>
        </row>
        <row r="723">
          <cell r="A723">
            <v>0</v>
          </cell>
          <cell r="B723">
            <v>0</v>
          </cell>
          <cell r="C723">
            <v>0</v>
          </cell>
        </row>
        <row r="724">
          <cell r="A724">
            <v>0</v>
          </cell>
          <cell r="B724">
            <v>0</v>
          </cell>
          <cell r="C724">
            <v>0</v>
          </cell>
        </row>
        <row r="725">
          <cell r="A725">
            <v>0</v>
          </cell>
          <cell r="B725">
            <v>0</v>
          </cell>
          <cell r="C725">
            <v>0</v>
          </cell>
        </row>
        <row r="726">
          <cell r="A726">
            <v>0</v>
          </cell>
          <cell r="B726">
            <v>0</v>
          </cell>
          <cell r="C726">
            <v>0</v>
          </cell>
        </row>
        <row r="727">
          <cell r="A727">
            <v>0</v>
          </cell>
          <cell r="B727">
            <v>0</v>
          </cell>
          <cell r="C727">
            <v>0</v>
          </cell>
        </row>
        <row r="728">
          <cell r="A728">
            <v>0</v>
          </cell>
          <cell r="B728">
            <v>0</v>
          </cell>
          <cell r="C728">
            <v>0</v>
          </cell>
        </row>
        <row r="729">
          <cell r="A729">
            <v>0</v>
          </cell>
          <cell r="B729">
            <v>0</v>
          </cell>
          <cell r="C729">
            <v>0</v>
          </cell>
        </row>
        <row r="730">
          <cell r="A730">
            <v>0</v>
          </cell>
          <cell r="B730">
            <v>0</v>
          </cell>
          <cell r="C730">
            <v>0</v>
          </cell>
        </row>
        <row r="731">
          <cell r="A731">
            <v>0</v>
          </cell>
          <cell r="B731">
            <v>0</v>
          </cell>
          <cell r="C731">
            <v>0</v>
          </cell>
        </row>
        <row r="732">
          <cell r="A732">
            <v>0</v>
          </cell>
          <cell r="B732">
            <v>0</v>
          </cell>
          <cell r="C732">
            <v>0</v>
          </cell>
        </row>
        <row r="733">
          <cell r="A733">
            <v>0</v>
          </cell>
          <cell r="B733">
            <v>0</v>
          </cell>
          <cell r="C733">
            <v>0</v>
          </cell>
        </row>
        <row r="734">
          <cell r="A734">
            <v>0</v>
          </cell>
          <cell r="B734">
            <v>0</v>
          </cell>
          <cell r="C734">
            <v>0</v>
          </cell>
        </row>
        <row r="735">
          <cell r="A735">
            <v>0</v>
          </cell>
          <cell r="B735">
            <v>0</v>
          </cell>
          <cell r="C735">
            <v>0</v>
          </cell>
        </row>
        <row r="736">
          <cell r="A736">
            <v>0</v>
          </cell>
          <cell r="B736">
            <v>0</v>
          </cell>
          <cell r="C736">
            <v>0</v>
          </cell>
        </row>
        <row r="737">
          <cell r="A737">
            <v>0</v>
          </cell>
          <cell r="B737">
            <v>0</v>
          </cell>
          <cell r="C737">
            <v>0</v>
          </cell>
        </row>
        <row r="738">
          <cell r="A738">
            <v>0</v>
          </cell>
          <cell r="B738">
            <v>0</v>
          </cell>
          <cell r="C738">
            <v>0</v>
          </cell>
        </row>
        <row r="739">
          <cell r="A739">
            <v>0</v>
          </cell>
          <cell r="B739">
            <v>0</v>
          </cell>
          <cell r="C739">
            <v>0</v>
          </cell>
        </row>
        <row r="740">
          <cell r="A740">
            <v>0</v>
          </cell>
          <cell r="B740">
            <v>0</v>
          </cell>
          <cell r="C740">
            <v>0</v>
          </cell>
        </row>
        <row r="741">
          <cell r="A741">
            <v>0</v>
          </cell>
          <cell r="B741">
            <v>0</v>
          </cell>
          <cell r="C741">
            <v>0</v>
          </cell>
        </row>
        <row r="742">
          <cell r="A742">
            <v>0</v>
          </cell>
          <cell r="B742">
            <v>0</v>
          </cell>
          <cell r="C742">
            <v>0</v>
          </cell>
        </row>
        <row r="743">
          <cell r="A743">
            <v>0</v>
          </cell>
          <cell r="B743">
            <v>0</v>
          </cell>
          <cell r="C743">
            <v>0</v>
          </cell>
        </row>
        <row r="744">
          <cell r="A744">
            <v>0</v>
          </cell>
          <cell r="B744">
            <v>0</v>
          </cell>
          <cell r="C744">
            <v>0</v>
          </cell>
        </row>
        <row r="745">
          <cell r="A745">
            <v>0</v>
          </cell>
          <cell r="B745">
            <v>0</v>
          </cell>
          <cell r="C745">
            <v>0</v>
          </cell>
        </row>
        <row r="746">
          <cell r="A746">
            <v>0</v>
          </cell>
          <cell r="B746">
            <v>0</v>
          </cell>
          <cell r="C746">
            <v>0</v>
          </cell>
        </row>
        <row r="747">
          <cell r="A747">
            <v>0</v>
          </cell>
          <cell r="B747">
            <v>0</v>
          </cell>
          <cell r="C747">
            <v>0</v>
          </cell>
        </row>
        <row r="748">
          <cell r="A748">
            <v>0</v>
          </cell>
          <cell r="B748">
            <v>0</v>
          </cell>
          <cell r="C748">
            <v>0</v>
          </cell>
        </row>
        <row r="749">
          <cell r="A749">
            <v>0</v>
          </cell>
          <cell r="B749">
            <v>0</v>
          </cell>
          <cell r="C749">
            <v>0</v>
          </cell>
        </row>
        <row r="750">
          <cell r="A750">
            <v>0</v>
          </cell>
          <cell r="B750">
            <v>0</v>
          </cell>
          <cell r="C750">
            <v>0</v>
          </cell>
        </row>
        <row r="751">
          <cell r="A751">
            <v>0</v>
          </cell>
          <cell r="B751">
            <v>0</v>
          </cell>
          <cell r="C751">
            <v>0</v>
          </cell>
        </row>
        <row r="752">
          <cell r="A752">
            <v>0</v>
          </cell>
          <cell r="B752">
            <v>0</v>
          </cell>
          <cell r="C752">
            <v>0</v>
          </cell>
        </row>
        <row r="753">
          <cell r="A753">
            <v>0</v>
          </cell>
          <cell r="B753">
            <v>0</v>
          </cell>
          <cell r="C753">
            <v>0</v>
          </cell>
        </row>
        <row r="754">
          <cell r="A754">
            <v>0</v>
          </cell>
          <cell r="B754">
            <v>0</v>
          </cell>
          <cell r="C754">
            <v>0</v>
          </cell>
        </row>
        <row r="755">
          <cell r="A755">
            <v>0</v>
          </cell>
          <cell r="B755">
            <v>0</v>
          </cell>
          <cell r="C755">
            <v>0</v>
          </cell>
        </row>
        <row r="756">
          <cell r="A756">
            <v>0</v>
          </cell>
          <cell r="B756">
            <v>0</v>
          </cell>
          <cell r="C756">
            <v>0</v>
          </cell>
        </row>
        <row r="757">
          <cell r="A757">
            <v>0</v>
          </cell>
          <cell r="B757">
            <v>0</v>
          </cell>
          <cell r="C757">
            <v>0</v>
          </cell>
        </row>
        <row r="758">
          <cell r="A758">
            <v>0</v>
          </cell>
          <cell r="B758">
            <v>0</v>
          </cell>
          <cell r="C758">
            <v>0</v>
          </cell>
        </row>
        <row r="759">
          <cell r="A759">
            <v>0</v>
          </cell>
          <cell r="B759">
            <v>0</v>
          </cell>
          <cell r="C759">
            <v>0</v>
          </cell>
        </row>
        <row r="760">
          <cell r="A760">
            <v>0</v>
          </cell>
          <cell r="B760">
            <v>0</v>
          </cell>
          <cell r="C760">
            <v>0</v>
          </cell>
        </row>
        <row r="761">
          <cell r="A761">
            <v>0</v>
          </cell>
          <cell r="B761">
            <v>0</v>
          </cell>
          <cell r="C761">
            <v>0</v>
          </cell>
        </row>
        <row r="762">
          <cell r="A762">
            <v>0</v>
          </cell>
          <cell r="B762">
            <v>0</v>
          </cell>
          <cell r="C762">
            <v>0</v>
          </cell>
        </row>
        <row r="763">
          <cell r="A763">
            <v>0</v>
          </cell>
          <cell r="B763">
            <v>0</v>
          </cell>
          <cell r="C763">
            <v>0</v>
          </cell>
        </row>
        <row r="764">
          <cell r="A764">
            <v>0</v>
          </cell>
          <cell r="B764">
            <v>0</v>
          </cell>
          <cell r="C764">
            <v>0</v>
          </cell>
        </row>
        <row r="765">
          <cell r="A765">
            <v>0</v>
          </cell>
          <cell r="B765">
            <v>0</v>
          </cell>
          <cell r="C765">
            <v>0</v>
          </cell>
        </row>
        <row r="766">
          <cell r="A766">
            <v>0</v>
          </cell>
          <cell r="B766">
            <v>0</v>
          </cell>
          <cell r="C766">
            <v>0</v>
          </cell>
        </row>
        <row r="767">
          <cell r="A767">
            <v>0</v>
          </cell>
          <cell r="B767">
            <v>0</v>
          </cell>
          <cell r="C767">
            <v>0</v>
          </cell>
        </row>
        <row r="768">
          <cell r="A768">
            <v>0</v>
          </cell>
          <cell r="B768">
            <v>0</v>
          </cell>
          <cell r="C768">
            <v>0</v>
          </cell>
        </row>
        <row r="769">
          <cell r="A769">
            <v>0</v>
          </cell>
          <cell r="B769">
            <v>0</v>
          </cell>
          <cell r="C769">
            <v>0</v>
          </cell>
        </row>
        <row r="770">
          <cell r="A770">
            <v>0</v>
          </cell>
          <cell r="B770">
            <v>0</v>
          </cell>
          <cell r="C770">
            <v>0</v>
          </cell>
        </row>
        <row r="771">
          <cell r="A771">
            <v>0</v>
          </cell>
          <cell r="B771">
            <v>0</v>
          </cell>
          <cell r="C771">
            <v>0</v>
          </cell>
        </row>
        <row r="772">
          <cell r="A772">
            <v>0</v>
          </cell>
          <cell r="B772">
            <v>0</v>
          </cell>
          <cell r="C772">
            <v>0</v>
          </cell>
        </row>
        <row r="773">
          <cell r="A773">
            <v>0</v>
          </cell>
          <cell r="B773">
            <v>0</v>
          </cell>
          <cell r="C773">
            <v>0</v>
          </cell>
        </row>
        <row r="774">
          <cell r="A774">
            <v>0</v>
          </cell>
          <cell r="B774">
            <v>0</v>
          </cell>
          <cell r="C774">
            <v>0</v>
          </cell>
        </row>
        <row r="775">
          <cell r="A775">
            <v>0</v>
          </cell>
          <cell r="B775">
            <v>0</v>
          </cell>
          <cell r="C775">
            <v>0</v>
          </cell>
        </row>
        <row r="776">
          <cell r="A776">
            <v>0</v>
          </cell>
          <cell r="B776">
            <v>0</v>
          </cell>
          <cell r="C776">
            <v>0</v>
          </cell>
        </row>
        <row r="777">
          <cell r="A777">
            <v>0</v>
          </cell>
          <cell r="B777">
            <v>0</v>
          </cell>
          <cell r="C777">
            <v>0</v>
          </cell>
        </row>
        <row r="778">
          <cell r="A778">
            <v>0</v>
          </cell>
          <cell r="B778">
            <v>0</v>
          </cell>
          <cell r="C778">
            <v>0</v>
          </cell>
        </row>
        <row r="779">
          <cell r="A779">
            <v>0</v>
          </cell>
          <cell r="B779">
            <v>0</v>
          </cell>
          <cell r="C779">
            <v>0</v>
          </cell>
        </row>
        <row r="780">
          <cell r="A780">
            <v>0</v>
          </cell>
          <cell r="B780">
            <v>0</v>
          </cell>
          <cell r="C780">
            <v>0</v>
          </cell>
        </row>
        <row r="781">
          <cell r="A781">
            <v>0</v>
          </cell>
          <cell r="B781">
            <v>0</v>
          </cell>
          <cell r="C781">
            <v>0</v>
          </cell>
        </row>
        <row r="782">
          <cell r="A782">
            <v>0</v>
          </cell>
          <cell r="B782">
            <v>0</v>
          </cell>
          <cell r="C782">
            <v>0</v>
          </cell>
        </row>
        <row r="783">
          <cell r="A783">
            <v>0</v>
          </cell>
          <cell r="B783">
            <v>0</v>
          </cell>
          <cell r="C783">
            <v>0</v>
          </cell>
        </row>
        <row r="784">
          <cell r="A784">
            <v>0</v>
          </cell>
          <cell r="B784">
            <v>0</v>
          </cell>
          <cell r="C784">
            <v>0</v>
          </cell>
        </row>
        <row r="785">
          <cell r="A785">
            <v>0</v>
          </cell>
          <cell r="B785">
            <v>0</v>
          </cell>
          <cell r="C785">
            <v>0</v>
          </cell>
        </row>
        <row r="786">
          <cell r="A786">
            <v>0</v>
          </cell>
          <cell r="B786">
            <v>0</v>
          </cell>
          <cell r="C786">
            <v>0</v>
          </cell>
        </row>
        <row r="787">
          <cell r="A787">
            <v>0</v>
          </cell>
          <cell r="B787">
            <v>0</v>
          </cell>
          <cell r="C787">
            <v>0</v>
          </cell>
        </row>
        <row r="788">
          <cell r="A788">
            <v>0</v>
          </cell>
          <cell r="B788">
            <v>0</v>
          </cell>
          <cell r="C788">
            <v>0</v>
          </cell>
        </row>
        <row r="789">
          <cell r="A789">
            <v>0</v>
          </cell>
          <cell r="B789">
            <v>0</v>
          </cell>
          <cell r="C789">
            <v>0</v>
          </cell>
        </row>
        <row r="790">
          <cell r="A790">
            <v>0</v>
          </cell>
          <cell r="B790">
            <v>0</v>
          </cell>
          <cell r="C790">
            <v>0</v>
          </cell>
        </row>
        <row r="791">
          <cell r="A791">
            <v>0</v>
          </cell>
          <cell r="B791">
            <v>0</v>
          </cell>
          <cell r="C791">
            <v>0</v>
          </cell>
        </row>
        <row r="792">
          <cell r="A792">
            <v>0</v>
          </cell>
          <cell r="B792">
            <v>0</v>
          </cell>
          <cell r="C792">
            <v>0</v>
          </cell>
        </row>
        <row r="793">
          <cell r="A793">
            <v>0</v>
          </cell>
          <cell r="B793">
            <v>0</v>
          </cell>
          <cell r="C793">
            <v>0</v>
          </cell>
        </row>
        <row r="794">
          <cell r="A794">
            <v>0</v>
          </cell>
          <cell r="B794">
            <v>0</v>
          </cell>
          <cell r="C794">
            <v>0</v>
          </cell>
        </row>
        <row r="795">
          <cell r="A795">
            <v>0</v>
          </cell>
          <cell r="B795">
            <v>0</v>
          </cell>
          <cell r="C795">
            <v>0</v>
          </cell>
        </row>
        <row r="796">
          <cell r="A796">
            <v>0</v>
          </cell>
          <cell r="B796">
            <v>0</v>
          </cell>
          <cell r="C796">
            <v>0</v>
          </cell>
        </row>
        <row r="797">
          <cell r="A797">
            <v>0</v>
          </cell>
          <cell r="B797">
            <v>0</v>
          </cell>
          <cell r="C797">
            <v>0</v>
          </cell>
        </row>
        <row r="798">
          <cell r="A798">
            <v>0</v>
          </cell>
          <cell r="B798">
            <v>0</v>
          </cell>
          <cell r="C798">
            <v>0</v>
          </cell>
        </row>
        <row r="799">
          <cell r="A799">
            <v>0</v>
          </cell>
          <cell r="B799">
            <v>0</v>
          </cell>
          <cell r="C799">
            <v>0</v>
          </cell>
        </row>
        <row r="800">
          <cell r="A800">
            <v>0</v>
          </cell>
          <cell r="B800">
            <v>0</v>
          </cell>
          <cell r="C800">
            <v>0</v>
          </cell>
        </row>
        <row r="801">
          <cell r="A801">
            <v>0</v>
          </cell>
          <cell r="B801">
            <v>0</v>
          </cell>
          <cell r="C801">
            <v>0</v>
          </cell>
        </row>
        <row r="802">
          <cell r="A802">
            <v>0</v>
          </cell>
          <cell r="B802">
            <v>0</v>
          </cell>
          <cell r="C802">
            <v>0</v>
          </cell>
        </row>
        <row r="803">
          <cell r="A803">
            <v>0</v>
          </cell>
          <cell r="B803">
            <v>0</v>
          </cell>
          <cell r="C803">
            <v>0</v>
          </cell>
        </row>
        <row r="804">
          <cell r="A804">
            <v>0</v>
          </cell>
          <cell r="B804">
            <v>0</v>
          </cell>
          <cell r="C804">
            <v>0</v>
          </cell>
        </row>
        <row r="805">
          <cell r="A805">
            <v>0</v>
          </cell>
          <cell r="B805">
            <v>0</v>
          </cell>
          <cell r="C805">
            <v>0</v>
          </cell>
        </row>
        <row r="806">
          <cell r="A806">
            <v>0</v>
          </cell>
          <cell r="B806">
            <v>0</v>
          </cell>
          <cell r="C806">
            <v>0</v>
          </cell>
        </row>
        <row r="807">
          <cell r="A807">
            <v>0</v>
          </cell>
          <cell r="B807">
            <v>0</v>
          </cell>
          <cell r="C807">
            <v>0</v>
          </cell>
        </row>
        <row r="808">
          <cell r="A808">
            <v>0</v>
          </cell>
          <cell r="B808">
            <v>0</v>
          </cell>
          <cell r="C808">
            <v>0</v>
          </cell>
        </row>
        <row r="809">
          <cell r="A809">
            <v>0</v>
          </cell>
          <cell r="B809">
            <v>0</v>
          </cell>
          <cell r="C809">
            <v>0</v>
          </cell>
        </row>
        <row r="810">
          <cell r="A810">
            <v>0</v>
          </cell>
          <cell r="B810">
            <v>0</v>
          </cell>
          <cell r="C810">
            <v>0</v>
          </cell>
        </row>
        <row r="811">
          <cell r="A811">
            <v>0</v>
          </cell>
          <cell r="B811">
            <v>0</v>
          </cell>
          <cell r="C811">
            <v>0</v>
          </cell>
        </row>
        <row r="812">
          <cell r="A812">
            <v>0</v>
          </cell>
          <cell r="B812">
            <v>0</v>
          </cell>
          <cell r="C812">
            <v>0</v>
          </cell>
        </row>
        <row r="813">
          <cell r="A813">
            <v>0</v>
          </cell>
          <cell r="B813">
            <v>0</v>
          </cell>
          <cell r="C813">
            <v>0</v>
          </cell>
        </row>
        <row r="814">
          <cell r="A814">
            <v>0</v>
          </cell>
          <cell r="B814">
            <v>0</v>
          </cell>
          <cell r="C814">
            <v>0</v>
          </cell>
        </row>
        <row r="815">
          <cell r="A815">
            <v>0</v>
          </cell>
          <cell r="B815">
            <v>0</v>
          </cell>
          <cell r="C815">
            <v>0</v>
          </cell>
        </row>
        <row r="816">
          <cell r="A816">
            <v>0</v>
          </cell>
          <cell r="B816">
            <v>0</v>
          </cell>
          <cell r="C816">
            <v>0</v>
          </cell>
        </row>
        <row r="817">
          <cell r="A817">
            <v>0</v>
          </cell>
          <cell r="B817">
            <v>0</v>
          </cell>
          <cell r="C817">
            <v>0</v>
          </cell>
        </row>
        <row r="818">
          <cell r="A818">
            <v>0</v>
          </cell>
          <cell r="B818">
            <v>0</v>
          </cell>
          <cell r="C818">
            <v>0</v>
          </cell>
        </row>
        <row r="819">
          <cell r="A819">
            <v>0</v>
          </cell>
          <cell r="B819">
            <v>0</v>
          </cell>
          <cell r="C819">
            <v>0</v>
          </cell>
        </row>
        <row r="820">
          <cell r="A820">
            <v>0</v>
          </cell>
          <cell r="B820">
            <v>0</v>
          </cell>
          <cell r="C820">
            <v>0</v>
          </cell>
        </row>
        <row r="821">
          <cell r="A821">
            <v>0</v>
          </cell>
          <cell r="B821">
            <v>0</v>
          </cell>
          <cell r="C821">
            <v>0</v>
          </cell>
        </row>
        <row r="822">
          <cell r="A822">
            <v>0</v>
          </cell>
          <cell r="B822">
            <v>0</v>
          </cell>
          <cell r="C822">
            <v>0</v>
          </cell>
        </row>
        <row r="823">
          <cell r="A823">
            <v>0</v>
          </cell>
          <cell r="B823">
            <v>0</v>
          </cell>
          <cell r="C823">
            <v>0</v>
          </cell>
        </row>
        <row r="824">
          <cell r="A824">
            <v>0</v>
          </cell>
          <cell r="B824">
            <v>0</v>
          </cell>
          <cell r="C824">
            <v>0</v>
          </cell>
        </row>
        <row r="825">
          <cell r="A825">
            <v>0</v>
          </cell>
          <cell r="B825">
            <v>0</v>
          </cell>
          <cell r="C825">
            <v>0</v>
          </cell>
        </row>
        <row r="826">
          <cell r="A826">
            <v>0</v>
          </cell>
          <cell r="B826">
            <v>0</v>
          </cell>
          <cell r="C826">
            <v>0</v>
          </cell>
        </row>
        <row r="827">
          <cell r="A827">
            <v>0</v>
          </cell>
          <cell r="B827">
            <v>0</v>
          </cell>
          <cell r="C827">
            <v>0</v>
          </cell>
        </row>
        <row r="828">
          <cell r="A828">
            <v>0</v>
          </cell>
          <cell r="B828">
            <v>0</v>
          </cell>
          <cell r="C828">
            <v>0</v>
          </cell>
        </row>
        <row r="829">
          <cell r="A829">
            <v>0</v>
          </cell>
          <cell r="B829">
            <v>0</v>
          </cell>
          <cell r="C829">
            <v>0</v>
          </cell>
        </row>
        <row r="830">
          <cell r="A830">
            <v>0</v>
          </cell>
          <cell r="B830">
            <v>0</v>
          </cell>
          <cell r="C830">
            <v>0</v>
          </cell>
        </row>
        <row r="831">
          <cell r="A831">
            <v>0</v>
          </cell>
          <cell r="B831">
            <v>0</v>
          </cell>
          <cell r="C831">
            <v>0</v>
          </cell>
        </row>
        <row r="832">
          <cell r="A832">
            <v>0</v>
          </cell>
          <cell r="B832">
            <v>0</v>
          </cell>
          <cell r="C832">
            <v>0</v>
          </cell>
        </row>
        <row r="833">
          <cell r="A833">
            <v>0</v>
          </cell>
          <cell r="B833">
            <v>0</v>
          </cell>
          <cell r="C833">
            <v>0</v>
          </cell>
        </row>
        <row r="834">
          <cell r="A834">
            <v>0</v>
          </cell>
          <cell r="B834">
            <v>0</v>
          </cell>
          <cell r="C834">
            <v>0</v>
          </cell>
        </row>
        <row r="835">
          <cell r="A835">
            <v>0</v>
          </cell>
          <cell r="B835">
            <v>0</v>
          </cell>
          <cell r="C835">
            <v>0</v>
          </cell>
        </row>
        <row r="836">
          <cell r="A836">
            <v>0</v>
          </cell>
          <cell r="B836">
            <v>0</v>
          </cell>
          <cell r="C836">
            <v>0</v>
          </cell>
        </row>
        <row r="837">
          <cell r="A837">
            <v>0</v>
          </cell>
          <cell r="B837">
            <v>0</v>
          </cell>
          <cell r="C837">
            <v>0</v>
          </cell>
        </row>
        <row r="838">
          <cell r="A838">
            <v>0</v>
          </cell>
          <cell r="B838">
            <v>0</v>
          </cell>
          <cell r="C838">
            <v>0</v>
          </cell>
        </row>
        <row r="839">
          <cell r="A839">
            <v>0</v>
          </cell>
          <cell r="B839">
            <v>0</v>
          </cell>
          <cell r="C839">
            <v>0</v>
          </cell>
        </row>
        <row r="840">
          <cell r="A840">
            <v>0</v>
          </cell>
          <cell r="B840">
            <v>0</v>
          </cell>
          <cell r="C840">
            <v>0</v>
          </cell>
        </row>
        <row r="841">
          <cell r="A841">
            <v>0</v>
          </cell>
          <cell r="B841">
            <v>0</v>
          </cell>
          <cell r="C841">
            <v>0</v>
          </cell>
        </row>
        <row r="842">
          <cell r="A842">
            <v>0</v>
          </cell>
          <cell r="B842">
            <v>0</v>
          </cell>
          <cell r="C842">
            <v>0</v>
          </cell>
        </row>
        <row r="843">
          <cell r="A843">
            <v>0</v>
          </cell>
          <cell r="B843">
            <v>0</v>
          </cell>
          <cell r="C843">
            <v>0</v>
          </cell>
        </row>
        <row r="844">
          <cell r="A844">
            <v>0</v>
          </cell>
          <cell r="B844">
            <v>0</v>
          </cell>
          <cell r="C844">
            <v>0</v>
          </cell>
        </row>
        <row r="845">
          <cell r="A845">
            <v>0</v>
          </cell>
          <cell r="B845">
            <v>0</v>
          </cell>
          <cell r="C845">
            <v>0</v>
          </cell>
        </row>
        <row r="846">
          <cell r="A846">
            <v>0</v>
          </cell>
          <cell r="B846">
            <v>0</v>
          </cell>
          <cell r="C846">
            <v>0</v>
          </cell>
        </row>
        <row r="847">
          <cell r="A847">
            <v>0</v>
          </cell>
          <cell r="B847">
            <v>0</v>
          </cell>
          <cell r="C847">
            <v>0</v>
          </cell>
        </row>
        <row r="848">
          <cell r="A848">
            <v>0</v>
          </cell>
          <cell r="B848">
            <v>0</v>
          </cell>
          <cell r="C848">
            <v>0</v>
          </cell>
        </row>
        <row r="849">
          <cell r="A849">
            <v>0</v>
          </cell>
          <cell r="B849">
            <v>0</v>
          </cell>
          <cell r="C849">
            <v>0</v>
          </cell>
        </row>
        <row r="850">
          <cell r="A850">
            <v>0</v>
          </cell>
          <cell r="B850">
            <v>0</v>
          </cell>
          <cell r="C850">
            <v>0</v>
          </cell>
        </row>
        <row r="851">
          <cell r="A851">
            <v>0</v>
          </cell>
          <cell r="B851">
            <v>0</v>
          </cell>
          <cell r="C851">
            <v>0</v>
          </cell>
        </row>
        <row r="852">
          <cell r="A852">
            <v>0</v>
          </cell>
          <cell r="B852">
            <v>0</v>
          </cell>
          <cell r="C852">
            <v>0</v>
          </cell>
        </row>
        <row r="853">
          <cell r="A853">
            <v>0</v>
          </cell>
          <cell r="B853">
            <v>0</v>
          </cell>
          <cell r="C853">
            <v>0</v>
          </cell>
        </row>
        <row r="854">
          <cell r="A854">
            <v>0</v>
          </cell>
          <cell r="B854">
            <v>0</v>
          </cell>
          <cell r="C854">
            <v>0</v>
          </cell>
        </row>
        <row r="855">
          <cell r="A855">
            <v>0</v>
          </cell>
          <cell r="B855">
            <v>0</v>
          </cell>
          <cell r="C855">
            <v>0</v>
          </cell>
        </row>
        <row r="856">
          <cell r="A856">
            <v>0</v>
          </cell>
          <cell r="B856">
            <v>0</v>
          </cell>
          <cell r="C856">
            <v>0</v>
          </cell>
        </row>
        <row r="857">
          <cell r="A857">
            <v>0</v>
          </cell>
          <cell r="B857">
            <v>0</v>
          </cell>
          <cell r="C857">
            <v>0</v>
          </cell>
        </row>
        <row r="858">
          <cell r="A858">
            <v>0</v>
          </cell>
          <cell r="B858">
            <v>0</v>
          </cell>
          <cell r="C858">
            <v>0</v>
          </cell>
        </row>
        <row r="859">
          <cell r="A859">
            <v>0</v>
          </cell>
          <cell r="B859">
            <v>0</v>
          </cell>
          <cell r="C859">
            <v>0</v>
          </cell>
        </row>
        <row r="860">
          <cell r="A860">
            <v>0</v>
          </cell>
          <cell r="B860">
            <v>0</v>
          </cell>
          <cell r="C860">
            <v>0</v>
          </cell>
        </row>
        <row r="861">
          <cell r="A861">
            <v>0</v>
          </cell>
          <cell r="B861">
            <v>0</v>
          </cell>
          <cell r="C861">
            <v>0</v>
          </cell>
        </row>
        <row r="862">
          <cell r="A862">
            <v>0</v>
          </cell>
          <cell r="B862">
            <v>0</v>
          </cell>
          <cell r="C862">
            <v>0</v>
          </cell>
        </row>
        <row r="863">
          <cell r="A863">
            <v>0</v>
          </cell>
          <cell r="B863">
            <v>0</v>
          </cell>
          <cell r="C863">
            <v>0</v>
          </cell>
        </row>
        <row r="864">
          <cell r="A864">
            <v>0</v>
          </cell>
          <cell r="B864">
            <v>0</v>
          </cell>
          <cell r="C864">
            <v>0</v>
          </cell>
        </row>
        <row r="865">
          <cell r="A865">
            <v>0</v>
          </cell>
          <cell r="B865">
            <v>0</v>
          </cell>
          <cell r="C865">
            <v>0</v>
          </cell>
        </row>
        <row r="866">
          <cell r="A866">
            <v>0</v>
          </cell>
          <cell r="B866">
            <v>0</v>
          </cell>
          <cell r="C866">
            <v>0</v>
          </cell>
        </row>
        <row r="867">
          <cell r="A867">
            <v>0</v>
          </cell>
          <cell r="B867">
            <v>0</v>
          </cell>
          <cell r="C867">
            <v>0</v>
          </cell>
        </row>
        <row r="868">
          <cell r="A868">
            <v>0</v>
          </cell>
          <cell r="B868">
            <v>0</v>
          </cell>
          <cell r="C868">
            <v>0</v>
          </cell>
        </row>
        <row r="869">
          <cell r="A869">
            <v>0</v>
          </cell>
          <cell r="B869">
            <v>0</v>
          </cell>
          <cell r="C869">
            <v>0</v>
          </cell>
        </row>
        <row r="870">
          <cell r="A870">
            <v>0</v>
          </cell>
          <cell r="B870">
            <v>0</v>
          </cell>
          <cell r="C870">
            <v>0</v>
          </cell>
        </row>
        <row r="871">
          <cell r="A871">
            <v>0</v>
          </cell>
          <cell r="B871">
            <v>0</v>
          </cell>
          <cell r="C871">
            <v>0</v>
          </cell>
        </row>
        <row r="872">
          <cell r="A872">
            <v>0</v>
          </cell>
          <cell r="B872">
            <v>0</v>
          </cell>
          <cell r="C872">
            <v>0</v>
          </cell>
        </row>
        <row r="873">
          <cell r="A873">
            <v>0</v>
          </cell>
          <cell r="B873">
            <v>0</v>
          </cell>
          <cell r="C873">
            <v>0</v>
          </cell>
        </row>
        <row r="874">
          <cell r="A874">
            <v>0</v>
          </cell>
          <cell r="B874">
            <v>0</v>
          </cell>
          <cell r="C874">
            <v>0</v>
          </cell>
        </row>
        <row r="875">
          <cell r="A875">
            <v>0</v>
          </cell>
          <cell r="B875">
            <v>0</v>
          </cell>
          <cell r="C875">
            <v>0</v>
          </cell>
        </row>
        <row r="876">
          <cell r="A876">
            <v>0</v>
          </cell>
          <cell r="B876">
            <v>0</v>
          </cell>
          <cell r="C876">
            <v>0</v>
          </cell>
        </row>
        <row r="877">
          <cell r="A877">
            <v>0</v>
          </cell>
          <cell r="B877">
            <v>0</v>
          </cell>
          <cell r="C877">
            <v>0</v>
          </cell>
        </row>
        <row r="878">
          <cell r="A878">
            <v>0</v>
          </cell>
          <cell r="B878">
            <v>0</v>
          </cell>
          <cell r="C878">
            <v>0</v>
          </cell>
        </row>
        <row r="879">
          <cell r="A879">
            <v>0</v>
          </cell>
          <cell r="B879">
            <v>0</v>
          </cell>
          <cell r="C879">
            <v>0</v>
          </cell>
        </row>
        <row r="880">
          <cell r="A880">
            <v>0</v>
          </cell>
          <cell r="B880">
            <v>0</v>
          </cell>
          <cell r="C880">
            <v>0</v>
          </cell>
        </row>
        <row r="881">
          <cell r="A881">
            <v>0</v>
          </cell>
          <cell r="B881">
            <v>0</v>
          </cell>
          <cell r="C881">
            <v>0</v>
          </cell>
        </row>
        <row r="882">
          <cell r="A882">
            <v>0</v>
          </cell>
          <cell r="B882">
            <v>0</v>
          </cell>
          <cell r="C882">
            <v>0</v>
          </cell>
        </row>
        <row r="883">
          <cell r="A883">
            <v>0</v>
          </cell>
          <cell r="B883">
            <v>0</v>
          </cell>
          <cell r="C883">
            <v>0</v>
          </cell>
        </row>
        <row r="884">
          <cell r="A884">
            <v>0</v>
          </cell>
          <cell r="B884">
            <v>0</v>
          </cell>
          <cell r="C884">
            <v>0</v>
          </cell>
        </row>
        <row r="885">
          <cell r="A885">
            <v>0</v>
          </cell>
          <cell r="B885">
            <v>0</v>
          </cell>
          <cell r="C885">
            <v>0</v>
          </cell>
        </row>
        <row r="886">
          <cell r="A886">
            <v>0</v>
          </cell>
          <cell r="B886">
            <v>0</v>
          </cell>
          <cell r="C886">
            <v>0</v>
          </cell>
        </row>
        <row r="887">
          <cell r="A887">
            <v>0</v>
          </cell>
          <cell r="B887">
            <v>0</v>
          </cell>
          <cell r="C887">
            <v>0</v>
          </cell>
        </row>
        <row r="888">
          <cell r="A888">
            <v>0</v>
          </cell>
          <cell r="B888">
            <v>0</v>
          </cell>
          <cell r="C888">
            <v>0</v>
          </cell>
        </row>
        <row r="889">
          <cell r="A889">
            <v>0</v>
          </cell>
          <cell r="B889">
            <v>0</v>
          </cell>
          <cell r="C889">
            <v>0</v>
          </cell>
        </row>
        <row r="890">
          <cell r="A890">
            <v>0</v>
          </cell>
          <cell r="B890">
            <v>0</v>
          </cell>
          <cell r="C890">
            <v>0</v>
          </cell>
        </row>
        <row r="891">
          <cell r="A891">
            <v>0</v>
          </cell>
          <cell r="B891">
            <v>0</v>
          </cell>
          <cell r="C891">
            <v>0</v>
          </cell>
        </row>
        <row r="892">
          <cell r="A892">
            <v>0</v>
          </cell>
          <cell r="B892">
            <v>0</v>
          </cell>
          <cell r="C892">
            <v>0</v>
          </cell>
        </row>
        <row r="893">
          <cell r="A893">
            <v>0</v>
          </cell>
          <cell r="B893">
            <v>0</v>
          </cell>
          <cell r="C893">
            <v>0</v>
          </cell>
        </row>
        <row r="894">
          <cell r="A894">
            <v>0</v>
          </cell>
          <cell r="B894">
            <v>0</v>
          </cell>
          <cell r="C894">
            <v>0</v>
          </cell>
        </row>
        <row r="895">
          <cell r="A895">
            <v>0</v>
          </cell>
          <cell r="B895">
            <v>0</v>
          </cell>
          <cell r="C895">
            <v>0</v>
          </cell>
        </row>
        <row r="896">
          <cell r="A896">
            <v>0</v>
          </cell>
          <cell r="B896">
            <v>0</v>
          </cell>
          <cell r="C896">
            <v>0</v>
          </cell>
        </row>
        <row r="897">
          <cell r="A897">
            <v>0</v>
          </cell>
          <cell r="B897">
            <v>0</v>
          </cell>
          <cell r="C897">
            <v>0</v>
          </cell>
        </row>
        <row r="898">
          <cell r="A898">
            <v>0</v>
          </cell>
          <cell r="B898">
            <v>0</v>
          </cell>
          <cell r="C898">
            <v>0</v>
          </cell>
        </row>
        <row r="899">
          <cell r="A899">
            <v>0</v>
          </cell>
          <cell r="B899">
            <v>0</v>
          </cell>
          <cell r="C899">
            <v>0</v>
          </cell>
        </row>
        <row r="900">
          <cell r="A900">
            <v>0</v>
          </cell>
          <cell r="B900">
            <v>0</v>
          </cell>
          <cell r="C900">
            <v>0</v>
          </cell>
        </row>
        <row r="901">
          <cell r="A901">
            <v>0</v>
          </cell>
          <cell r="B901">
            <v>0</v>
          </cell>
          <cell r="C901">
            <v>0</v>
          </cell>
        </row>
        <row r="902">
          <cell r="A902">
            <v>0</v>
          </cell>
          <cell r="B902">
            <v>0</v>
          </cell>
          <cell r="C902">
            <v>0</v>
          </cell>
        </row>
        <row r="903">
          <cell r="A903">
            <v>0</v>
          </cell>
          <cell r="B903">
            <v>0</v>
          </cell>
          <cell r="C903">
            <v>0</v>
          </cell>
        </row>
        <row r="904">
          <cell r="A904">
            <v>0</v>
          </cell>
          <cell r="B904">
            <v>0</v>
          </cell>
          <cell r="C904">
            <v>0</v>
          </cell>
        </row>
        <row r="905">
          <cell r="A905">
            <v>0</v>
          </cell>
          <cell r="B905">
            <v>0</v>
          </cell>
          <cell r="C905">
            <v>0</v>
          </cell>
        </row>
        <row r="906">
          <cell r="A906">
            <v>0</v>
          </cell>
          <cell r="B906">
            <v>0</v>
          </cell>
          <cell r="C906">
            <v>0</v>
          </cell>
        </row>
        <row r="907">
          <cell r="A907">
            <v>0</v>
          </cell>
          <cell r="B907">
            <v>0</v>
          </cell>
          <cell r="C907">
            <v>0</v>
          </cell>
        </row>
        <row r="908">
          <cell r="A908">
            <v>0</v>
          </cell>
          <cell r="B908">
            <v>0</v>
          </cell>
          <cell r="C908">
            <v>0</v>
          </cell>
        </row>
        <row r="909">
          <cell r="A909">
            <v>0</v>
          </cell>
          <cell r="B909">
            <v>0</v>
          </cell>
          <cell r="C909">
            <v>0</v>
          </cell>
        </row>
        <row r="910">
          <cell r="A910">
            <v>0</v>
          </cell>
          <cell r="B910">
            <v>0</v>
          </cell>
          <cell r="C910">
            <v>0</v>
          </cell>
        </row>
        <row r="911">
          <cell r="A911">
            <v>0</v>
          </cell>
          <cell r="B911">
            <v>0</v>
          </cell>
          <cell r="C911">
            <v>0</v>
          </cell>
        </row>
        <row r="912">
          <cell r="A912">
            <v>0</v>
          </cell>
          <cell r="B912">
            <v>0</v>
          </cell>
          <cell r="C912">
            <v>0</v>
          </cell>
        </row>
        <row r="913">
          <cell r="A913">
            <v>0</v>
          </cell>
          <cell r="B913">
            <v>0</v>
          </cell>
          <cell r="C913">
            <v>0</v>
          </cell>
        </row>
        <row r="914">
          <cell r="A914">
            <v>0</v>
          </cell>
          <cell r="B914">
            <v>0</v>
          </cell>
          <cell r="C914">
            <v>0</v>
          </cell>
        </row>
        <row r="915">
          <cell r="A915">
            <v>0</v>
          </cell>
          <cell r="B915">
            <v>0</v>
          </cell>
          <cell r="C915">
            <v>0</v>
          </cell>
        </row>
        <row r="916">
          <cell r="A916">
            <v>0</v>
          </cell>
          <cell r="B916">
            <v>0</v>
          </cell>
          <cell r="C916">
            <v>0</v>
          </cell>
        </row>
        <row r="917">
          <cell r="A917">
            <v>0</v>
          </cell>
          <cell r="B917">
            <v>0</v>
          </cell>
          <cell r="C917">
            <v>0</v>
          </cell>
        </row>
        <row r="918">
          <cell r="A918">
            <v>0</v>
          </cell>
          <cell r="B918">
            <v>0</v>
          </cell>
          <cell r="C918">
            <v>0</v>
          </cell>
        </row>
        <row r="919">
          <cell r="A919">
            <v>0</v>
          </cell>
          <cell r="B919">
            <v>0</v>
          </cell>
          <cell r="C919">
            <v>0</v>
          </cell>
        </row>
        <row r="920">
          <cell r="A920">
            <v>0</v>
          </cell>
          <cell r="B920">
            <v>0</v>
          </cell>
          <cell r="C920">
            <v>0</v>
          </cell>
        </row>
        <row r="921">
          <cell r="A921">
            <v>0</v>
          </cell>
          <cell r="B921">
            <v>0</v>
          </cell>
          <cell r="C921">
            <v>0</v>
          </cell>
        </row>
        <row r="922">
          <cell r="A922">
            <v>0</v>
          </cell>
          <cell r="B922">
            <v>0</v>
          </cell>
          <cell r="C922">
            <v>0</v>
          </cell>
        </row>
        <row r="923">
          <cell r="A923">
            <v>0</v>
          </cell>
          <cell r="B923">
            <v>0</v>
          </cell>
          <cell r="C923">
            <v>0</v>
          </cell>
        </row>
        <row r="924">
          <cell r="A924">
            <v>0</v>
          </cell>
          <cell r="B924">
            <v>0</v>
          </cell>
          <cell r="C924">
            <v>0</v>
          </cell>
        </row>
        <row r="925">
          <cell r="A925">
            <v>0</v>
          </cell>
          <cell r="B925">
            <v>0</v>
          </cell>
          <cell r="C925">
            <v>0</v>
          </cell>
        </row>
        <row r="926">
          <cell r="A926">
            <v>0</v>
          </cell>
          <cell r="B926">
            <v>0</v>
          </cell>
          <cell r="C926">
            <v>0</v>
          </cell>
        </row>
        <row r="927">
          <cell r="A927">
            <v>0</v>
          </cell>
          <cell r="B927">
            <v>0</v>
          </cell>
          <cell r="C927">
            <v>0</v>
          </cell>
        </row>
        <row r="928">
          <cell r="A928">
            <v>0</v>
          </cell>
          <cell r="B928">
            <v>0</v>
          </cell>
          <cell r="C928">
            <v>0</v>
          </cell>
        </row>
        <row r="929">
          <cell r="A929">
            <v>0</v>
          </cell>
          <cell r="B929">
            <v>0</v>
          </cell>
          <cell r="C929">
            <v>0</v>
          </cell>
        </row>
        <row r="930">
          <cell r="A930">
            <v>0</v>
          </cell>
          <cell r="B930">
            <v>0</v>
          </cell>
          <cell r="C930">
            <v>0</v>
          </cell>
        </row>
        <row r="931">
          <cell r="A931">
            <v>0</v>
          </cell>
          <cell r="B931">
            <v>0</v>
          </cell>
          <cell r="C931">
            <v>0</v>
          </cell>
        </row>
        <row r="932">
          <cell r="A932">
            <v>0</v>
          </cell>
          <cell r="B932">
            <v>0</v>
          </cell>
          <cell r="C932">
            <v>0</v>
          </cell>
        </row>
        <row r="933">
          <cell r="A933">
            <v>0</v>
          </cell>
          <cell r="B933">
            <v>0</v>
          </cell>
          <cell r="C933">
            <v>0</v>
          </cell>
        </row>
        <row r="934">
          <cell r="A934">
            <v>0</v>
          </cell>
          <cell r="B934">
            <v>0</v>
          </cell>
          <cell r="C934">
            <v>0</v>
          </cell>
        </row>
        <row r="935">
          <cell r="A935">
            <v>0</v>
          </cell>
          <cell r="B935">
            <v>0</v>
          </cell>
          <cell r="C935">
            <v>0</v>
          </cell>
        </row>
        <row r="936">
          <cell r="A936">
            <v>0</v>
          </cell>
          <cell r="B936">
            <v>0</v>
          </cell>
          <cell r="C936">
            <v>0</v>
          </cell>
        </row>
        <row r="937">
          <cell r="A937">
            <v>0</v>
          </cell>
          <cell r="B937">
            <v>0</v>
          </cell>
          <cell r="C937">
            <v>0</v>
          </cell>
        </row>
        <row r="938">
          <cell r="A938">
            <v>0</v>
          </cell>
          <cell r="B938">
            <v>0</v>
          </cell>
          <cell r="C938">
            <v>0</v>
          </cell>
        </row>
        <row r="939">
          <cell r="A939">
            <v>0</v>
          </cell>
          <cell r="B939">
            <v>0</v>
          </cell>
          <cell r="C939">
            <v>0</v>
          </cell>
        </row>
        <row r="940">
          <cell r="A940">
            <v>0</v>
          </cell>
          <cell r="B940">
            <v>0</v>
          </cell>
          <cell r="C940">
            <v>0</v>
          </cell>
        </row>
        <row r="941">
          <cell r="A941">
            <v>0</v>
          </cell>
          <cell r="B941">
            <v>0</v>
          </cell>
          <cell r="C941">
            <v>0</v>
          </cell>
        </row>
        <row r="942">
          <cell r="A942">
            <v>0</v>
          </cell>
          <cell r="B942">
            <v>0</v>
          </cell>
          <cell r="C942">
            <v>0</v>
          </cell>
        </row>
        <row r="943">
          <cell r="A943">
            <v>0</v>
          </cell>
          <cell r="B943">
            <v>0</v>
          </cell>
          <cell r="C943">
            <v>0</v>
          </cell>
        </row>
        <row r="944">
          <cell r="A944">
            <v>0</v>
          </cell>
          <cell r="B944">
            <v>0</v>
          </cell>
          <cell r="C944">
            <v>0</v>
          </cell>
        </row>
        <row r="945">
          <cell r="A945">
            <v>0</v>
          </cell>
          <cell r="B945">
            <v>0</v>
          </cell>
          <cell r="C945">
            <v>0</v>
          </cell>
        </row>
        <row r="946">
          <cell r="A946">
            <v>0</v>
          </cell>
          <cell r="B946">
            <v>0</v>
          </cell>
          <cell r="C946">
            <v>0</v>
          </cell>
        </row>
        <row r="947">
          <cell r="A947">
            <v>0</v>
          </cell>
          <cell r="B947">
            <v>0</v>
          </cell>
          <cell r="C947">
            <v>0</v>
          </cell>
        </row>
        <row r="948">
          <cell r="A948">
            <v>0</v>
          </cell>
          <cell r="B948">
            <v>0</v>
          </cell>
          <cell r="C948">
            <v>0</v>
          </cell>
        </row>
        <row r="949">
          <cell r="A949">
            <v>0</v>
          </cell>
          <cell r="B949">
            <v>0</v>
          </cell>
          <cell r="C949">
            <v>0</v>
          </cell>
        </row>
        <row r="950">
          <cell r="A950">
            <v>0</v>
          </cell>
          <cell r="B950">
            <v>0</v>
          </cell>
          <cell r="C950">
            <v>0</v>
          </cell>
        </row>
        <row r="951">
          <cell r="A951">
            <v>0</v>
          </cell>
          <cell r="B951">
            <v>0</v>
          </cell>
          <cell r="C951">
            <v>0</v>
          </cell>
        </row>
        <row r="952">
          <cell r="A952">
            <v>0</v>
          </cell>
          <cell r="B952">
            <v>0</v>
          </cell>
          <cell r="C952">
            <v>0</v>
          </cell>
        </row>
        <row r="953">
          <cell r="A953">
            <v>0</v>
          </cell>
          <cell r="B953">
            <v>0</v>
          </cell>
          <cell r="C953">
            <v>0</v>
          </cell>
        </row>
        <row r="954">
          <cell r="A954">
            <v>0</v>
          </cell>
          <cell r="B954">
            <v>0</v>
          </cell>
          <cell r="C954">
            <v>0</v>
          </cell>
        </row>
        <row r="955">
          <cell r="A955">
            <v>0</v>
          </cell>
          <cell r="B955">
            <v>0</v>
          </cell>
          <cell r="C955">
            <v>0</v>
          </cell>
        </row>
        <row r="956">
          <cell r="A956">
            <v>0</v>
          </cell>
          <cell r="B956">
            <v>0</v>
          </cell>
          <cell r="C956">
            <v>0</v>
          </cell>
        </row>
        <row r="957">
          <cell r="A957">
            <v>0</v>
          </cell>
          <cell r="B957">
            <v>0</v>
          </cell>
          <cell r="C957">
            <v>0</v>
          </cell>
        </row>
        <row r="958">
          <cell r="A958">
            <v>0</v>
          </cell>
          <cell r="B958">
            <v>0</v>
          </cell>
          <cell r="C958">
            <v>0</v>
          </cell>
        </row>
        <row r="959">
          <cell r="A959">
            <v>0</v>
          </cell>
          <cell r="B959">
            <v>0</v>
          </cell>
          <cell r="C959">
            <v>0</v>
          </cell>
        </row>
        <row r="960">
          <cell r="A960">
            <v>0</v>
          </cell>
          <cell r="B960">
            <v>0</v>
          </cell>
          <cell r="C960">
            <v>0</v>
          </cell>
        </row>
        <row r="961">
          <cell r="A961">
            <v>0</v>
          </cell>
          <cell r="B961">
            <v>0</v>
          </cell>
          <cell r="C961">
            <v>0</v>
          </cell>
        </row>
        <row r="962">
          <cell r="A962">
            <v>0</v>
          </cell>
          <cell r="B962">
            <v>0</v>
          </cell>
          <cell r="C962">
            <v>0</v>
          </cell>
        </row>
        <row r="963">
          <cell r="A963">
            <v>0</v>
          </cell>
          <cell r="B963">
            <v>0</v>
          </cell>
          <cell r="C963">
            <v>0</v>
          </cell>
        </row>
        <row r="964">
          <cell r="A964">
            <v>0</v>
          </cell>
          <cell r="B964">
            <v>0</v>
          </cell>
          <cell r="C964">
            <v>0</v>
          </cell>
        </row>
        <row r="965">
          <cell r="A965">
            <v>0</v>
          </cell>
          <cell r="B965">
            <v>0</v>
          </cell>
          <cell r="C965">
            <v>0</v>
          </cell>
        </row>
        <row r="966">
          <cell r="A966">
            <v>0</v>
          </cell>
          <cell r="B966">
            <v>0</v>
          </cell>
          <cell r="C966">
            <v>0</v>
          </cell>
        </row>
        <row r="967">
          <cell r="A967">
            <v>0</v>
          </cell>
          <cell r="B967">
            <v>0</v>
          </cell>
          <cell r="C967">
            <v>0</v>
          </cell>
        </row>
        <row r="968">
          <cell r="A968">
            <v>0</v>
          </cell>
          <cell r="B968">
            <v>0</v>
          </cell>
          <cell r="C968">
            <v>0</v>
          </cell>
        </row>
        <row r="969">
          <cell r="A969">
            <v>0</v>
          </cell>
          <cell r="B969">
            <v>0</v>
          </cell>
          <cell r="C969">
            <v>0</v>
          </cell>
        </row>
        <row r="970">
          <cell r="A970">
            <v>0</v>
          </cell>
          <cell r="B970">
            <v>0</v>
          </cell>
          <cell r="C970">
            <v>0</v>
          </cell>
        </row>
        <row r="971">
          <cell r="A971">
            <v>0</v>
          </cell>
          <cell r="B971">
            <v>0</v>
          </cell>
          <cell r="C971">
            <v>0</v>
          </cell>
        </row>
        <row r="972">
          <cell r="A972">
            <v>0</v>
          </cell>
          <cell r="B972">
            <v>0</v>
          </cell>
          <cell r="C972">
            <v>0</v>
          </cell>
        </row>
        <row r="973">
          <cell r="A973">
            <v>0</v>
          </cell>
          <cell r="B973">
            <v>0</v>
          </cell>
          <cell r="C973">
            <v>0</v>
          </cell>
        </row>
        <row r="974">
          <cell r="A974">
            <v>0</v>
          </cell>
          <cell r="B974">
            <v>0</v>
          </cell>
          <cell r="C974">
            <v>0</v>
          </cell>
        </row>
        <row r="975">
          <cell r="A975">
            <v>0</v>
          </cell>
          <cell r="B975">
            <v>0</v>
          </cell>
          <cell r="C975">
            <v>0</v>
          </cell>
        </row>
        <row r="976">
          <cell r="A976">
            <v>0</v>
          </cell>
          <cell r="B976">
            <v>0</v>
          </cell>
          <cell r="C976">
            <v>0</v>
          </cell>
        </row>
        <row r="977">
          <cell r="A977">
            <v>0</v>
          </cell>
          <cell r="B977">
            <v>0</v>
          </cell>
          <cell r="C977">
            <v>0</v>
          </cell>
        </row>
        <row r="978">
          <cell r="A978">
            <v>0</v>
          </cell>
          <cell r="B978">
            <v>0</v>
          </cell>
          <cell r="C978">
            <v>0</v>
          </cell>
        </row>
        <row r="979">
          <cell r="A979">
            <v>0</v>
          </cell>
          <cell r="B979">
            <v>0</v>
          </cell>
          <cell r="C979">
            <v>0</v>
          </cell>
        </row>
        <row r="980">
          <cell r="A980">
            <v>0</v>
          </cell>
          <cell r="B980">
            <v>0</v>
          </cell>
          <cell r="C980">
            <v>0</v>
          </cell>
        </row>
        <row r="981">
          <cell r="A981">
            <v>0</v>
          </cell>
          <cell r="B981">
            <v>0</v>
          </cell>
          <cell r="C981">
            <v>0</v>
          </cell>
        </row>
        <row r="982">
          <cell r="A982">
            <v>0</v>
          </cell>
          <cell r="B982">
            <v>0</v>
          </cell>
          <cell r="C982">
            <v>0</v>
          </cell>
        </row>
        <row r="983">
          <cell r="A983">
            <v>0</v>
          </cell>
          <cell r="B983">
            <v>0</v>
          </cell>
          <cell r="C983">
            <v>0</v>
          </cell>
        </row>
        <row r="984">
          <cell r="A984">
            <v>0</v>
          </cell>
          <cell r="B984">
            <v>0</v>
          </cell>
          <cell r="C984">
            <v>0</v>
          </cell>
        </row>
        <row r="985">
          <cell r="A985">
            <v>0</v>
          </cell>
          <cell r="B985">
            <v>0</v>
          </cell>
          <cell r="C985">
            <v>0</v>
          </cell>
        </row>
        <row r="986">
          <cell r="A986">
            <v>0</v>
          </cell>
          <cell r="B986">
            <v>0</v>
          </cell>
          <cell r="C986">
            <v>0</v>
          </cell>
        </row>
        <row r="987">
          <cell r="A987">
            <v>0</v>
          </cell>
          <cell r="B987">
            <v>0</v>
          </cell>
          <cell r="C987">
            <v>0</v>
          </cell>
        </row>
        <row r="988">
          <cell r="A988">
            <v>0</v>
          </cell>
          <cell r="B988">
            <v>0</v>
          </cell>
          <cell r="C988">
            <v>0</v>
          </cell>
        </row>
        <row r="989">
          <cell r="A989">
            <v>0</v>
          </cell>
          <cell r="B989">
            <v>0</v>
          </cell>
          <cell r="C989">
            <v>0</v>
          </cell>
        </row>
        <row r="990">
          <cell r="A990">
            <v>0</v>
          </cell>
          <cell r="B990">
            <v>0</v>
          </cell>
          <cell r="C990">
            <v>0</v>
          </cell>
        </row>
        <row r="991">
          <cell r="A991">
            <v>0</v>
          </cell>
          <cell r="B991">
            <v>0</v>
          </cell>
          <cell r="C991">
            <v>0</v>
          </cell>
        </row>
        <row r="992">
          <cell r="A992">
            <v>0</v>
          </cell>
          <cell r="B992">
            <v>0</v>
          </cell>
          <cell r="C992">
            <v>0</v>
          </cell>
        </row>
        <row r="993">
          <cell r="A993">
            <v>0</v>
          </cell>
          <cell r="B993">
            <v>0</v>
          </cell>
          <cell r="C993">
            <v>0</v>
          </cell>
        </row>
        <row r="994">
          <cell r="A994">
            <v>0</v>
          </cell>
          <cell r="B994">
            <v>0</v>
          </cell>
          <cell r="C994">
            <v>0</v>
          </cell>
        </row>
        <row r="995">
          <cell r="A995">
            <v>0</v>
          </cell>
          <cell r="B995">
            <v>0</v>
          </cell>
          <cell r="C995">
            <v>0</v>
          </cell>
        </row>
        <row r="996">
          <cell r="A996">
            <v>0</v>
          </cell>
          <cell r="B996">
            <v>0</v>
          </cell>
          <cell r="C996">
            <v>0</v>
          </cell>
        </row>
        <row r="997">
          <cell r="A997">
            <v>0</v>
          </cell>
          <cell r="B997">
            <v>0</v>
          </cell>
          <cell r="C997">
            <v>0</v>
          </cell>
        </row>
        <row r="998">
          <cell r="A998">
            <v>0</v>
          </cell>
          <cell r="B998">
            <v>0</v>
          </cell>
          <cell r="C998">
            <v>0</v>
          </cell>
        </row>
        <row r="999">
          <cell r="A999">
            <v>0</v>
          </cell>
          <cell r="B999">
            <v>0</v>
          </cell>
          <cell r="C999">
            <v>0</v>
          </cell>
        </row>
        <row r="1000">
          <cell r="A1000">
            <v>0</v>
          </cell>
          <cell r="B1000">
            <v>0</v>
          </cell>
          <cell r="C1000">
            <v>0</v>
          </cell>
        </row>
        <row r="1001">
          <cell r="A1001">
            <v>0</v>
          </cell>
          <cell r="B1001">
            <v>0</v>
          </cell>
          <cell r="C1001">
            <v>0</v>
          </cell>
        </row>
        <row r="1002">
          <cell r="A1002">
            <v>0</v>
          </cell>
          <cell r="B1002">
            <v>0</v>
          </cell>
          <cell r="C1002">
            <v>0</v>
          </cell>
        </row>
        <row r="1003">
          <cell r="A1003">
            <v>0</v>
          </cell>
          <cell r="B1003">
            <v>0</v>
          </cell>
          <cell r="C1003">
            <v>0</v>
          </cell>
        </row>
        <row r="1004">
          <cell r="A1004">
            <v>0</v>
          </cell>
          <cell r="B1004">
            <v>0</v>
          </cell>
          <cell r="C1004">
            <v>0</v>
          </cell>
        </row>
        <row r="1005">
          <cell r="A1005">
            <v>0</v>
          </cell>
          <cell r="B1005">
            <v>0</v>
          </cell>
          <cell r="C1005">
            <v>0</v>
          </cell>
        </row>
        <row r="1006">
          <cell r="A1006">
            <v>0</v>
          </cell>
          <cell r="B1006">
            <v>0</v>
          </cell>
          <cell r="C1006">
            <v>0</v>
          </cell>
        </row>
        <row r="1007">
          <cell r="A1007">
            <v>0</v>
          </cell>
          <cell r="B1007">
            <v>0</v>
          </cell>
          <cell r="C1007">
            <v>0</v>
          </cell>
        </row>
        <row r="1008">
          <cell r="A1008">
            <v>0</v>
          </cell>
          <cell r="B1008">
            <v>0</v>
          </cell>
          <cell r="C1008">
            <v>0</v>
          </cell>
        </row>
        <row r="1009">
          <cell r="A1009">
            <v>0</v>
          </cell>
          <cell r="B1009">
            <v>0</v>
          </cell>
          <cell r="C1009">
            <v>0</v>
          </cell>
        </row>
        <row r="1010">
          <cell r="A1010">
            <v>0</v>
          </cell>
          <cell r="B1010">
            <v>0</v>
          </cell>
          <cell r="C1010">
            <v>0</v>
          </cell>
        </row>
        <row r="1011">
          <cell r="A1011">
            <v>0</v>
          </cell>
          <cell r="B1011">
            <v>0</v>
          </cell>
          <cell r="C1011">
            <v>0</v>
          </cell>
        </row>
        <row r="1012">
          <cell r="A1012">
            <v>0</v>
          </cell>
          <cell r="B1012">
            <v>0</v>
          </cell>
          <cell r="C1012">
            <v>0</v>
          </cell>
        </row>
        <row r="1013">
          <cell r="A1013">
            <v>0</v>
          </cell>
          <cell r="B1013">
            <v>0</v>
          </cell>
          <cell r="C1013">
            <v>0</v>
          </cell>
        </row>
        <row r="1014">
          <cell r="A1014">
            <v>0</v>
          </cell>
          <cell r="B1014">
            <v>0</v>
          </cell>
          <cell r="C1014">
            <v>0</v>
          </cell>
        </row>
        <row r="1015">
          <cell r="A1015">
            <v>0</v>
          </cell>
          <cell r="B1015">
            <v>0</v>
          </cell>
          <cell r="C1015">
            <v>0</v>
          </cell>
        </row>
        <row r="1016">
          <cell r="A1016">
            <v>0</v>
          </cell>
          <cell r="B1016">
            <v>0</v>
          </cell>
          <cell r="C1016">
            <v>0</v>
          </cell>
        </row>
        <row r="1017">
          <cell r="A1017">
            <v>0</v>
          </cell>
          <cell r="B1017">
            <v>0</v>
          </cell>
          <cell r="C1017">
            <v>0</v>
          </cell>
        </row>
        <row r="1018">
          <cell r="A1018">
            <v>0</v>
          </cell>
          <cell r="B1018">
            <v>0</v>
          </cell>
          <cell r="C1018">
            <v>0</v>
          </cell>
        </row>
        <row r="1019">
          <cell r="A1019">
            <v>0</v>
          </cell>
          <cell r="B1019">
            <v>0</v>
          </cell>
          <cell r="C1019">
            <v>0</v>
          </cell>
        </row>
        <row r="1020">
          <cell r="A1020">
            <v>0</v>
          </cell>
          <cell r="B1020">
            <v>0</v>
          </cell>
          <cell r="C1020">
            <v>0</v>
          </cell>
        </row>
        <row r="1021">
          <cell r="A1021">
            <v>0</v>
          </cell>
          <cell r="B1021">
            <v>0</v>
          </cell>
          <cell r="C1021">
            <v>0</v>
          </cell>
        </row>
        <row r="1022">
          <cell r="A1022">
            <v>0</v>
          </cell>
          <cell r="B1022">
            <v>0</v>
          </cell>
          <cell r="C1022">
            <v>0</v>
          </cell>
        </row>
        <row r="1023">
          <cell r="A1023">
            <v>0</v>
          </cell>
          <cell r="B1023">
            <v>0</v>
          </cell>
          <cell r="C1023">
            <v>0</v>
          </cell>
        </row>
        <row r="1024">
          <cell r="A1024">
            <v>0</v>
          </cell>
          <cell r="B1024">
            <v>0</v>
          </cell>
          <cell r="C1024">
            <v>0</v>
          </cell>
        </row>
        <row r="1025">
          <cell r="A1025">
            <v>0</v>
          </cell>
          <cell r="B1025">
            <v>0</v>
          </cell>
          <cell r="C1025">
            <v>0</v>
          </cell>
        </row>
        <row r="1026">
          <cell r="A1026">
            <v>0</v>
          </cell>
          <cell r="B1026">
            <v>0</v>
          </cell>
          <cell r="C1026">
            <v>0</v>
          </cell>
        </row>
        <row r="1027">
          <cell r="A1027">
            <v>0</v>
          </cell>
          <cell r="B1027">
            <v>0</v>
          </cell>
          <cell r="C1027">
            <v>0</v>
          </cell>
        </row>
        <row r="1028">
          <cell r="A1028">
            <v>0</v>
          </cell>
          <cell r="B1028">
            <v>0</v>
          </cell>
          <cell r="C1028">
            <v>0</v>
          </cell>
        </row>
        <row r="1029">
          <cell r="A1029">
            <v>0</v>
          </cell>
          <cell r="B1029">
            <v>0</v>
          </cell>
          <cell r="C1029">
            <v>0</v>
          </cell>
        </row>
        <row r="1030">
          <cell r="A1030">
            <v>0</v>
          </cell>
          <cell r="B1030">
            <v>0</v>
          </cell>
          <cell r="C1030">
            <v>0</v>
          </cell>
        </row>
        <row r="1031">
          <cell r="A1031">
            <v>0</v>
          </cell>
          <cell r="B1031">
            <v>0</v>
          </cell>
          <cell r="C1031">
            <v>0</v>
          </cell>
        </row>
        <row r="1032">
          <cell r="A1032">
            <v>0</v>
          </cell>
          <cell r="B1032">
            <v>0</v>
          </cell>
          <cell r="C1032">
            <v>0</v>
          </cell>
        </row>
        <row r="1033">
          <cell r="A1033">
            <v>0</v>
          </cell>
          <cell r="B1033">
            <v>0</v>
          </cell>
          <cell r="C1033">
            <v>0</v>
          </cell>
        </row>
        <row r="1034">
          <cell r="A1034">
            <v>0</v>
          </cell>
          <cell r="B1034">
            <v>0</v>
          </cell>
          <cell r="C1034">
            <v>0</v>
          </cell>
        </row>
        <row r="1035">
          <cell r="A1035">
            <v>0</v>
          </cell>
          <cell r="B1035">
            <v>0</v>
          </cell>
          <cell r="C1035">
            <v>0</v>
          </cell>
        </row>
        <row r="1036">
          <cell r="A1036">
            <v>0</v>
          </cell>
          <cell r="B1036">
            <v>0</v>
          </cell>
          <cell r="C1036">
            <v>0</v>
          </cell>
        </row>
      </sheetData>
      <sheetData sheetId="9"/>
      <sheetData sheetId="10"/>
      <sheetData sheetId="1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Table"/>
      <sheetName val="SchTble- high needs &amp; AP setti "/>
      <sheetName val="Early Years Proforma"/>
      <sheetName val="Base Working"/>
      <sheetName val="Schools Block"/>
      <sheetName val="DSG Mar 15"/>
      <sheetName val="Schools Block workings"/>
      <sheetName val="HN Block"/>
      <sheetName val="CYP Budget Detail"/>
      <sheetName val="Detail PP"/>
      <sheetName val="Sch Summary 01 Mar 2015"/>
      <sheetName val="CYP Pivot"/>
      <sheetName val="HN &amp; EY Blocks"/>
      <sheetName val="PRUS"/>
      <sheetName val="Non Cont - Education"/>
      <sheetName val="Non Cont - Social Care"/>
      <sheetName val="2015-16 Delegated Budget Alloca"/>
      <sheetName val="Summary Totals"/>
      <sheetName val="De Delegation"/>
      <sheetName val="VI Form"/>
      <sheetName val="Licences"/>
    </sheetNames>
    <sheetDataSet>
      <sheetData sheetId="0"/>
      <sheetData sheetId="1"/>
      <sheetData sheetId="2"/>
      <sheetData sheetId="3">
        <row r="2">
          <cell r="I2"/>
        </row>
        <row r="3">
          <cell r="I3"/>
        </row>
        <row r="4">
          <cell r="I4"/>
        </row>
        <row r="5">
          <cell r="I5" t="str">
            <v>Pay &amp; Expenditure</v>
          </cell>
        </row>
        <row r="6">
          <cell r="I6">
            <v>2913970</v>
          </cell>
        </row>
        <row r="7">
          <cell r="I7">
            <v>7159011</v>
          </cell>
        </row>
        <row r="8">
          <cell r="I8">
            <v>1086405</v>
          </cell>
        </row>
        <row r="9">
          <cell r="I9">
            <v>-256513</v>
          </cell>
        </row>
        <row r="10">
          <cell r="I10">
            <v>1344072</v>
          </cell>
        </row>
        <row r="11">
          <cell r="I11">
            <v>1086153</v>
          </cell>
        </row>
        <row r="12">
          <cell r="I12">
            <v>183163</v>
          </cell>
        </row>
        <row r="13">
          <cell r="I13">
            <v>5945498</v>
          </cell>
        </row>
        <row r="14">
          <cell r="I14">
            <v>13095080</v>
          </cell>
        </row>
        <row r="15">
          <cell r="I15">
            <v>948850</v>
          </cell>
        </row>
        <row r="16">
          <cell r="I16">
            <v>1989219</v>
          </cell>
        </row>
        <row r="17">
          <cell r="I17">
            <v>6505223</v>
          </cell>
        </row>
        <row r="18">
          <cell r="I18">
            <v>-242821</v>
          </cell>
        </row>
        <row r="19">
          <cell r="I19">
            <v>1058564</v>
          </cell>
        </row>
        <row r="20">
          <cell r="I20">
            <v>2901287</v>
          </cell>
        </row>
        <row r="21">
          <cell r="I21">
            <v>503485</v>
          </cell>
        </row>
        <row r="22">
          <cell r="I22">
            <v>8724431</v>
          </cell>
        </row>
        <row r="23">
          <cell r="I23">
            <v>1629256</v>
          </cell>
        </row>
        <row r="24">
          <cell r="I24">
            <v>676669</v>
          </cell>
        </row>
        <row r="25">
          <cell r="I25">
            <v>181445</v>
          </cell>
        </row>
        <row r="26">
          <cell r="I26">
            <v>96640</v>
          </cell>
        </row>
        <row r="27">
          <cell r="I27">
            <v>1240971</v>
          </cell>
        </row>
        <row r="28">
          <cell r="I28">
            <v>2275036</v>
          </cell>
        </row>
        <row r="29">
          <cell r="I29">
            <v>504489</v>
          </cell>
        </row>
        <row r="30">
          <cell r="I30">
            <v>17488993</v>
          </cell>
        </row>
        <row r="31">
          <cell r="I31">
            <v>1316035</v>
          </cell>
        </row>
        <row r="32">
          <cell r="I32">
            <v>183835</v>
          </cell>
        </row>
        <row r="33">
          <cell r="I33">
            <v>40600</v>
          </cell>
        </row>
        <row r="34">
          <cell r="I34">
            <v>2690754</v>
          </cell>
        </row>
        <row r="35">
          <cell r="I35">
            <v>250813</v>
          </cell>
        </row>
        <row r="36">
          <cell r="I36">
            <v>2390695</v>
          </cell>
        </row>
        <row r="37">
          <cell r="I37">
            <v>249391</v>
          </cell>
        </row>
        <row r="38">
          <cell r="I38">
            <v>876766</v>
          </cell>
        </row>
        <row r="39">
          <cell r="I39">
            <v>815333</v>
          </cell>
        </row>
        <row r="40">
          <cell r="I40">
            <v>2657961</v>
          </cell>
        </row>
        <row r="41">
          <cell r="I41">
            <v>30055998</v>
          </cell>
        </row>
        <row r="42">
          <cell r="I42">
            <v>44521843</v>
          </cell>
        </row>
        <row r="43">
          <cell r="I43">
            <v>165088600</v>
          </cell>
        </row>
        <row r="44">
          <cell r="I44"/>
        </row>
        <row r="45">
          <cell r="I45"/>
        </row>
        <row r="46">
          <cell r="I46"/>
        </row>
        <row r="48">
          <cell r="I48"/>
        </row>
        <row r="213">
          <cell r="I213"/>
        </row>
        <row r="451">
          <cell r="I451"/>
        </row>
        <row r="452">
          <cell r="I452" t="str">
            <v>3.4.3</v>
          </cell>
        </row>
        <row r="453">
          <cell r="I453">
            <v>75724.308499999999</v>
          </cell>
        </row>
        <row r="454">
          <cell r="I454" t="str">
            <v>3.1.4</v>
          </cell>
        </row>
        <row r="455">
          <cell r="I455">
            <v>50461.3</v>
          </cell>
        </row>
        <row r="456">
          <cell r="I456"/>
        </row>
        <row r="457">
          <cell r="I457"/>
        </row>
        <row r="458">
          <cell r="I458"/>
        </row>
        <row r="459">
          <cell r="I459"/>
        </row>
        <row r="460">
          <cell r="I460"/>
        </row>
        <row r="461">
          <cell r="I461"/>
        </row>
        <row r="462">
          <cell r="I462"/>
        </row>
        <row r="463">
          <cell r="I463" t="str">
            <v>3.5.2</v>
          </cell>
        </row>
        <row r="464">
          <cell r="I464">
            <v>143140.02499999999</v>
          </cell>
        </row>
        <row r="465">
          <cell r="I465">
            <v>158042.01250000001</v>
          </cell>
        </row>
        <row r="466">
          <cell r="I466">
            <v>138652.01250000001</v>
          </cell>
        </row>
        <row r="467">
          <cell r="I467">
            <v>145997.52499999999</v>
          </cell>
        </row>
        <row r="468">
          <cell r="I468">
            <v>232366.51250000001</v>
          </cell>
        </row>
        <row r="469">
          <cell r="I469">
            <v>213999.02499999999</v>
          </cell>
        </row>
        <row r="470">
          <cell r="I470">
            <v>217037.01250000001</v>
          </cell>
        </row>
        <row r="471">
          <cell r="I471">
            <v>208454.51250000001</v>
          </cell>
        </row>
        <row r="472">
          <cell r="I472">
            <v>215076.52499999999</v>
          </cell>
        </row>
        <row r="473">
          <cell r="I473">
            <v>161372.01250000001</v>
          </cell>
        </row>
        <row r="474">
          <cell r="I474">
            <v>117961.5125</v>
          </cell>
        </row>
        <row r="475">
          <cell r="I475">
            <v>169884.52499999999</v>
          </cell>
        </row>
        <row r="476">
          <cell r="I476">
            <v>170999.51250000001</v>
          </cell>
        </row>
        <row r="477">
          <cell r="I477"/>
        </row>
        <row r="478">
          <cell r="I478"/>
        </row>
        <row r="479">
          <cell r="I479"/>
        </row>
        <row r="480">
          <cell r="I480"/>
        </row>
        <row r="481">
          <cell r="I481"/>
        </row>
        <row r="482">
          <cell r="I482"/>
        </row>
        <row r="483">
          <cell r="I483"/>
        </row>
        <row r="484">
          <cell r="I484"/>
        </row>
        <row r="485">
          <cell r="I485"/>
        </row>
        <row r="486">
          <cell r="I486"/>
        </row>
        <row r="487">
          <cell r="I487"/>
        </row>
        <row r="488">
          <cell r="I488"/>
        </row>
        <row r="489">
          <cell r="I489"/>
        </row>
        <row r="490">
          <cell r="I490"/>
        </row>
        <row r="491">
          <cell r="I491"/>
        </row>
        <row r="492">
          <cell r="I492"/>
        </row>
        <row r="493">
          <cell r="I493"/>
        </row>
        <row r="494">
          <cell r="I494"/>
        </row>
        <row r="495">
          <cell r="I495"/>
        </row>
        <row r="496">
          <cell r="I496"/>
        </row>
        <row r="497">
          <cell r="I497"/>
        </row>
        <row r="498">
          <cell r="I498"/>
        </row>
        <row r="499">
          <cell r="I499"/>
        </row>
        <row r="500">
          <cell r="I500"/>
        </row>
        <row r="501">
          <cell r="I501"/>
        </row>
        <row r="502">
          <cell r="I502"/>
        </row>
        <row r="503">
          <cell r="I503"/>
        </row>
        <row r="504">
          <cell r="I504"/>
        </row>
        <row r="505">
          <cell r="I505"/>
        </row>
        <row r="506">
          <cell r="I506"/>
        </row>
        <row r="507">
          <cell r="I507"/>
        </row>
        <row r="508">
          <cell r="I508"/>
        </row>
        <row r="509">
          <cell r="I509"/>
        </row>
        <row r="510">
          <cell r="I510"/>
        </row>
        <row r="511">
          <cell r="I511"/>
        </row>
        <row r="512">
          <cell r="I512"/>
        </row>
        <row r="513">
          <cell r="I513"/>
        </row>
        <row r="514">
          <cell r="I514"/>
        </row>
        <row r="515">
          <cell r="I515"/>
        </row>
        <row r="516">
          <cell r="I516"/>
        </row>
        <row r="517">
          <cell r="I517"/>
        </row>
        <row r="518">
          <cell r="I518"/>
        </row>
        <row r="519">
          <cell r="I519"/>
        </row>
        <row r="520">
          <cell r="I520"/>
        </row>
        <row r="521">
          <cell r="I521"/>
        </row>
        <row r="522">
          <cell r="I522"/>
        </row>
        <row r="523">
          <cell r="I523"/>
        </row>
        <row r="524">
          <cell r="I524"/>
        </row>
        <row r="525">
          <cell r="I525"/>
        </row>
        <row r="526">
          <cell r="I526"/>
        </row>
        <row r="527">
          <cell r="I527"/>
        </row>
        <row r="528">
          <cell r="I528"/>
        </row>
        <row r="529">
          <cell r="I529"/>
        </row>
        <row r="530">
          <cell r="I530"/>
        </row>
        <row r="531">
          <cell r="I531"/>
        </row>
        <row r="532">
          <cell r="I532"/>
        </row>
        <row r="533">
          <cell r="I533"/>
        </row>
        <row r="534">
          <cell r="I534"/>
        </row>
        <row r="535">
          <cell r="I535"/>
        </row>
        <row r="536">
          <cell r="I536"/>
        </row>
        <row r="537">
          <cell r="I537"/>
        </row>
        <row r="538">
          <cell r="I538"/>
        </row>
        <row r="539">
          <cell r="I539"/>
        </row>
        <row r="540">
          <cell r="I540" t="str">
            <v>3.5.2</v>
          </cell>
        </row>
        <row r="541">
          <cell r="I541">
            <v>54044.5</v>
          </cell>
        </row>
        <row r="542">
          <cell r="I542" t="str">
            <v>3.1.4</v>
          </cell>
        </row>
        <row r="543">
          <cell r="I543">
            <v>29385.9</v>
          </cell>
        </row>
        <row r="544">
          <cell r="I544"/>
        </row>
        <row r="545">
          <cell r="I545"/>
        </row>
        <row r="546">
          <cell r="I546"/>
        </row>
        <row r="547">
          <cell r="I547"/>
        </row>
        <row r="548">
          <cell r="I548"/>
        </row>
        <row r="549">
          <cell r="I549"/>
        </row>
        <row r="550">
          <cell r="I550" t="str">
            <v>%</v>
          </cell>
        </row>
        <row r="551">
          <cell r="I551"/>
        </row>
        <row r="552">
          <cell r="I552"/>
        </row>
        <row r="553">
          <cell r="I553"/>
        </row>
        <row r="554">
          <cell r="I554"/>
        </row>
        <row r="555">
          <cell r="I555"/>
        </row>
        <row r="556">
          <cell r="I556"/>
        </row>
        <row r="558">
          <cell r="I558"/>
        </row>
        <row r="559">
          <cell r="I559"/>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9-20 submitted baselines"/>
      <sheetName val="19-20 HN places"/>
      <sheetName val="Proposed Free Schools"/>
      <sheetName val="Inputs &amp; Adjustments"/>
      <sheetName val="Local Factors"/>
      <sheetName val="Adjusted Factors"/>
      <sheetName val="19-20 final baselines"/>
      <sheetName val="Commentary"/>
      <sheetName val="ProformaAggregation"/>
      <sheetName val="Proforma"/>
      <sheetName val="Block transfers"/>
      <sheetName val="De Delegation"/>
      <sheetName val="Education Functions"/>
      <sheetName val="New ISB"/>
      <sheetName val="School level SB"/>
      <sheetName val="Recoupment"/>
      <sheetName val="Validation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9">
          <cell r="D9">
            <v>3750</v>
          </cell>
          <cell r="E9">
            <v>4800</v>
          </cell>
          <cell r="G9">
            <v>5300</v>
          </cell>
          <cell r="I9">
            <v>5000</v>
          </cell>
        </row>
        <row r="19">
          <cell r="E19">
            <v>560</v>
          </cell>
          <cell r="F19">
            <v>815</v>
          </cell>
          <cell r="L19">
            <v>0.5</v>
          </cell>
          <cell r="M19">
            <v>0.5</v>
          </cell>
        </row>
        <row r="69">
          <cell r="H69">
            <v>1.84E-2</v>
          </cell>
        </row>
      </sheetData>
      <sheetData sheetId="13"/>
      <sheetData sheetId="14">
        <row r="11">
          <cell r="X11">
            <v>0</v>
          </cell>
          <cell r="Y11">
            <v>0</v>
          </cell>
        </row>
      </sheetData>
      <sheetData sheetId="15"/>
      <sheetData sheetId="16">
        <row r="5">
          <cell r="AT5">
            <v>0</v>
          </cell>
          <cell r="BC5">
            <v>1722816.1775233473</v>
          </cell>
          <cell r="BD5">
            <v>1386561.9062028076</v>
          </cell>
        </row>
      </sheetData>
      <sheetData sheetId="17"/>
      <sheetData sheetId="18"/>
      <sheetData sheetId="1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RA"/>
      <sheetName val="SG"/>
      <sheetName val="RA_validations"/>
      <sheetName val="Memo"/>
      <sheetName val="Access_RA"/>
      <sheetName val="Access_Val"/>
      <sheetName val="LA_info"/>
      <sheetName val="Last_Year"/>
      <sheetName val="Formula_grant_data"/>
      <sheetName val="LCTS"/>
      <sheetName val="RA validations"/>
      <sheetName val="Last Year"/>
      <sheetName val="Formula grant data"/>
    </sheetNames>
    <sheetDataSet>
      <sheetData sheetId="0">
        <row r="21">
          <cell r="E21" t="str">
            <v>Your Authority E-code will appear here!</v>
          </cell>
        </row>
        <row r="319">
          <cell r="AD319" t="str">
            <v>Please click here to select your authority name ==&gt;</v>
          </cell>
          <cell r="AE319" t="str">
            <v>Please select your authority name on Title page</v>
          </cell>
          <cell r="AF319" t="str">
            <v>Your Authority E-code will appear here!</v>
          </cell>
          <cell r="AG319" t="str">
            <v>AA</v>
          </cell>
          <cell r="AH319">
            <v>0</v>
          </cell>
          <cell r="AI319">
            <v>0</v>
          </cell>
          <cell r="AJ319">
            <v>0</v>
          </cell>
        </row>
        <row r="320">
          <cell r="AD320" t="str">
            <v>Adur</v>
          </cell>
          <cell r="AE320" t="str">
            <v>Adur</v>
          </cell>
          <cell r="AF320" t="str">
            <v>E3831</v>
          </cell>
          <cell r="AG320" t="str">
            <v>SD</v>
          </cell>
          <cell r="AH320" t="str">
            <v>Billing</v>
          </cell>
          <cell r="AI320">
            <v>0</v>
          </cell>
          <cell r="AJ320">
            <v>0</v>
          </cell>
        </row>
        <row r="321">
          <cell r="AD321" t="str">
            <v>Allerdale</v>
          </cell>
          <cell r="AE321" t="str">
            <v>Allerdale</v>
          </cell>
          <cell r="AF321" t="str">
            <v>E0931</v>
          </cell>
          <cell r="AG321" t="str">
            <v>SD</v>
          </cell>
          <cell r="AH321" t="str">
            <v>Billing</v>
          </cell>
          <cell r="AI321">
            <v>0</v>
          </cell>
          <cell r="AJ321">
            <v>0</v>
          </cell>
        </row>
        <row r="322">
          <cell r="AD322" t="str">
            <v>Amber Valley</v>
          </cell>
          <cell r="AE322" t="str">
            <v>Amber Valley</v>
          </cell>
          <cell r="AF322" t="str">
            <v>E1031</v>
          </cell>
          <cell r="AG322" t="str">
            <v>SD</v>
          </cell>
          <cell r="AH322" t="str">
            <v>Billing</v>
          </cell>
          <cell r="AI322">
            <v>0</v>
          </cell>
          <cell r="AJ322">
            <v>0</v>
          </cell>
        </row>
        <row r="323">
          <cell r="AD323" t="str">
            <v>Arun</v>
          </cell>
          <cell r="AE323" t="str">
            <v>Arun</v>
          </cell>
          <cell r="AF323" t="str">
            <v>E3832</v>
          </cell>
          <cell r="AG323" t="str">
            <v>SD</v>
          </cell>
          <cell r="AH323" t="str">
            <v>Billing</v>
          </cell>
          <cell r="AI323">
            <v>0</v>
          </cell>
          <cell r="AJ323">
            <v>0</v>
          </cell>
        </row>
        <row r="324">
          <cell r="AD324" t="str">
            <v>Ashfield</v>
          </cell>
          <cell r="AE324" t="str">
            <v>Ashfield</v>
          </cell>
          <cell r="AF324" t="str">
            <v>E3031</v>
          </cell>
          <cell r="AG324" t="str">
            <v>SD</v>
          </cell>
          <cell r="AH324" t="str">
            <v>Billing</v>
          </cell>
          <cell r="AI324">
            <v>0</v>
          </cell>
          <cell r="AJ324">
            <v>0</v>
          </cell>
        </row>
        <row r="325">
          <cell r="AD325" t="str">
            <v>Ashford</v>
          </cell>
          <cell r="AE325" t="str">
            <v>Ashford</v>
          </cell>
          <cell r="AF325" t="str">
            <v>E2231</v>
          </cell>
          <cell r="AG325" t="str">
            <v>SD</v>
          </cell>
          <cell r="AH325" t="str">
            <v>Billing</v>
          </cell>
          <cell r="AI325">
            <v>0</v>
          </cell>
          <cell r="AJ325">
            <v>0</v>
          </cell>
        </row>
        <row r="326">
          <cell r="AD326" t="str">
            <v>Avon &amp; Somerset Police and Crime Commissioner and Chief Constable</v>
          </cell>
          <cell r="AE326" t="str">
            <v>Avon &amp; Somerset Police and Crime Commissioner and Chief Constable</v>
          </cell>
          <cell r="AF326" t="str">
            <v>E7050</v>
          </cell>
          <cell r="AG326" t="str">
            <v>POL</v>
          </cell>
          <cell r="AH326">
            <v>0</v>
          </cell>
          <cell r="AI326">
            <v>0</v>
          </cell>
          <cell r="AJ326">
            <v>0</v>
          </cell>
        </row>
        <row r="327">
          <cell r="AD327" t="str">
            <v>Avon Combined Fire and Rescue Authority</v>
          </cell>
          <cell r="AE327" t="str">
            <v>Avon Combined Fire and Rescue Authority</v>
          </cell>
          <cell r="AF327" t="str">
            <v>E6101</v>
          </cell>
          <cell r="AG327" t="str">
            <v>CFA</v>
          </cell>
          <cell r="AH327">
            <v>0</v>
          </cell>
          <cell r="AI327">
            <v>0</v>
          </cell>
          <cell r="AJ327">
            <v>0</v>
          </cell>
        </row>
        <row r="328">
          <cell r="AD328" t="str">
            <v>Aylesbury Vale DC</v>
          </cell>
          <cell r="AE328" t="str">
            <v>Aylesbury Vale DC</v>
          </cell>
          <cell r="AF328" t="str">
            <v>E0431</v>
          </cell>
          <cell r="AG328" t="str">
            <v>SD</v>
          </cell>
          <cell r="AH328" t="str">
            <v>Billing</v>
          </cell>
          <cell r="AI328">
            <v>0</v>
          </cell>
          <cell r="AJ328">
            <v>0</v>
          </cell>
        </row>
        <row r="329">
          <cell r="AD329" t="str">
            <v>Babergh</v>
          </cell>
          <cell r="AE329" t="str">
            <v>Babergh</v>
          </cell>
          <cell r="AF329" t="str">
            <v>E3531</v>
          </cell>
          <cell r="AG329" t="str">
            <v>SD</v>
          </cell>
          <cell r="AH329" t="str">
            <v>Billing</v>
          </cell>
          <cell r="AI329">
            <v>0</v>
          </cell>
          <cell r="AJ329">
            <v>0</v>
          </cell>
        </row>
        <row r="330">
          <cell r="AD330" t="str">
            <v>Barking &amp; Dagenham</v>
          </cell>
          <cell r="AE330" t="str">
            <v>Barking &amp; Dagenham</v>
          </cell>
          <cell r="AF330" t="str">
            <v>E5030</v>
          </cell>
          <cell r="AG330" t="str">
            <v>OLB</v>
          </cell>
          <cell r="AH330" t="str">
            <v>Billing</v>
          </cell>
          <cell r="AI330">
            <v>0</v>
          </cell>
          <cell r="AJ330">
            <v>1</v>
          </cell>
        </row>
        <row r="331">
          <cell r="AD331" t="str">
            <v>Barnet</v>
          </cell>
          <cell r="AE331" t="str">
            <v>Barnet</v>
          </cell>
          <cell r="AF331" t="str">
            <v>E5031</v>
          </cell>
          <cell r="AG331" t="str">
            <v>OLB</v>
          </cell>
          <cell r="AH331" t="str">
            <v>Billing</v>
          </cell>
          <cell r="AI331">
            <v>0</v>
          </cell>
          <cell r="AJ331">
            <v>1</v>
          </cell>
        </row>
        <row r="332">
          <cell r="AD332" t="str">
            <v>Barnsley</v>
          </cell>
          <cell r="AE332" t="str">
            <v>Barnsley</v>
          </cell>
          <cell r="AF332" t="str">
            <v>E4401</v>
          </cell>
          <cell r="AG332" t="str">
            <v>MD</v>
          </cell>
          <cell r="AH332" t="str">
            <v>Billing</v>
          </cell>
          <cell r="AI332">
            <v>1</v>
          </cell>
          <cell r="AJ332">
            <v>0</v>
          </cell>
        </row>
        <row r="333">
          <cell r="AD333" t="str">
            <v>Barrow in Furness</v>
          </cell>
          <cell r="AE333" t="str">
            <v>Barrow in Furness</v>
          </cell>
          <cell r="AF333" t="str">
            <v>E0932</v>
          </cell>
          <cell r="AG333" t="str">
            <v>SD</v>
          </cell>
          <cell r="AH333" t="str">
            <v>Billing</v>
          </cell>
          <cell r="AI333">
            <v>0</v>
          </cell>
          <cell r="AJ333">
            <v>0</v>
          </cell>
        </row>
        <row r="334">
          <cell r="AD334" t="str">
            <v>Basildon</v>
          </cell>
          <cell r="AE334" t="str">
            <v>Basildon</v>
          </cell>
          <cell r="AF334" t="str">
            <v>E1531</v>
          </cell>
          <cell r="AG334" t="str">
            <v>SD</v>
          </cell>
          <cell r="AH334" t="str">
            <v>Billing</v>
          </cell>
          <cell r="AI334">
            <v>0</v>
          </cell>
          <cell r="AJ334">
            <v>0</v>
          </cell>
        </row>
        <row r="335">
          <cell r="AD335" t="str">
            <v>Basingstoke &amp; Deane</v>
          </cell>
          <cell r="AE335" t="str">
            <v>Basingstoke &amp; Deane</v>
          </cell>
          <cell r="AF335" t="str">
            <v>E1731</v>
          </cell>
          <cell r="AG335" t="str">
            <v>SD</v>
          </cell>
          <cell r="AH335" t="str">
            <v>Billing</v>
          </cell>
          <cell r="AI335">
            <v>0</v>
          </cell>
          <cell r="AJ335">
            <v>0</v>
          </cell>
        </row>
        <row r="336">
          <cell r="AD336" t="str">
            <v>Bassetlaw</v>
          </cell>
          <cell r="AE336" t="str">
            <v>Bassetlaw</v>
          </cell>
          <cell r="AF336" t="str">
            <v>E3032</v>
          </cell>
          <cell r="AG336" t="str">
            <v>SD</v>
          </cell>
          <cell r="AH336" t="str">
            <v>Billing</v>
          </cell>
          <cell r="AI336">
            <v>0</v>
          </cell>
          <cell r="AJ336">
            <v>0</v>
          </cell>
        </row>
        <row r="337">
          <cell r="AD337" t="str">
            <v>Bath &amp; North East Somerset UA</v>
          </cell>
          <cell r="AE337" t="str">
            <v>Bath &amp; North East Somerset UA</v>
          </cell>
          <cell r="AF337" t="str">
            <v>E0101</v>
          </cell>
          <cell r="AG337" t="str">
            <v>UA</v>
          </cell>
          <cell r="AH337" t="str">
            <v>Billing</v>
          </cell>
          <cell r="AI337">
            <v>0</v>
          </cell>
          <cell r="AJ337">
            <v>0</v>
          </cell>
        </row>
        <row r="338">
          <cell r="AD338" t="str">
            <v>Bedford UA</v>
          </cell>
          <cell r="AE338" t="str">
            <v>Bedford UA</v>
          </cell>
          <cell r="AF338" t="str">
            <v>E0202</v>
          </cell>
          <cell r="AG338" t="str">
            <v>UA</v>
          </cell>
          <cell r="AH338" t="str">
            <v>Billing</v>
          </cell>
          <cell r="AI338">
            <v>0</v>
          </cell>
          <cell r="AJ338">
            <v>0</v>
          </cell>
        </row>
        <row r="339">
          <cell r="AD339" t="str">
            <v>Bedfordshire Combined Fire and Rescue Authority</v>
          </cell>
          <cell r="AE339" t="str">
            <v>Bedfordshire Combined Fire and Rescue Authority</v>
          </cell>
          <cell r="AF339" t="str">
            <v>E6102</v>
          </cell>
          <cell r="AG339" t="str">
            <v>CFA</v>
          </cell>
          <cell r="AH339">
            <v>0</v>
          </cell>
          <cell r="AI339">
            <v>0</v>
          </cell>
          <cell r="AJ339">
            <v>0</v>
          </cell>
        </row>
        <row r="340">
          <cell r="AD340" t="str">
            <v>Bedfordshire Police and Crime Commissioner and Chief Constable</v>
          </cell>
          <cell r="AE340" t="str">
            <v>Bedfordshire Police and Crime Commissioner and Chief Constable</v>
          </cell>
          <cell r="AF340" t="str">
            <v>E7002</v>
          </cell>
          <cell r="AG340" t="str">
            <v>POL</v>
          </cell>
          <cell r="AH340">
            <v>0</v>
          </cell>
          <cell r="AI340">
            <v>0</v>
          </cell>
          <cell r="AJ340">
            <v>0</v>
          </cell>
        </row>
        <row r="341">
          <cell r="AD341" t="str">
            <v>Berkshire Combined Fire and Rescue Authority</v>
          </cell>
          <cell r="AE341" t="str">
            <v>Berkshire Combined Fire and Rescue Authority</v>
          </cell>
          <cell r="AF341" t="str">
            <v>E6103</v>
          </cell>
          <cell r="AG341" t="str">
            <v>CFA</v>
          </cell>
          <cell r="AH341">
            <v>0</v>
          </cell>
          <cell r="AI341">
            <v>0</v>
          </cell>
          <cell r="AJ341">
            <v>0</v>
          </cell>
        </row>
        <row r="342">
          <cell r="AD342" t="str">
            <v>Bexley</v>
          </cell>
          <cell r="AE342" t="str">
            <v>Bexley</v>
          </cell>
          <cell r="AF342" t="str">
            <v>E5032</v>
          </cell>
          <cell r="AG342" t="str">
            <v>OLB</v>
          </cell>
          <cell r="AH342" t="str">
            <v>Billing</v>
          </cell>
          <cell r="AI342">
            <v>0</v>
          </cell>
          <cell r="AJ342">
            <v>0</v>
          </cell>
        </row>
        <row r="343">
          <cell r="AD343" t="str">
            <v>Birmingham</v>
          </cell>
          <cell r="AE343" t="str">
            <v>Birmingham</v>
          </cell>
          <cell r="AF343" t="str">
            <v>E4601</v>
          </cell>
          <cell r="AG343" t="str">
            <v>MD</v>
          </cell>
          <cell r="AH343" t="str">
            <v>Billing</v>
          </cell>
          <cell r="AI343">
            <v>1</v>
          </cell>
          <cell r="AJ343">
            <v>0</v>
          </cell>
        </row>
        <row r="344">
          <cell r="AD344" t="str">
            <v>Blaby</v>
          </cell>
          <cell r="AE344" t="str">
            <v>Blaby</v>
          </cell>
          <cell r="AF344" t="str">
            <v>E2431</v>
          </cell>
          <cell r="AG344" t="str">
            <v>SD</v>
          </cell>
          <cell r="AH344" t="str">
            <v>Billing</v>
          </cell>
          <cell r="AI344">
            <v>0</v>
          </cell>
          <cell r="AJ344">
            <v>0</v>
          </cell>
        </row>
        <row r="345">
          <cell r="AD345" t="str">
            <v>Blackburn with Darwen UA</v>
          </cell>
          <cell r="AE345" t="str">
            <v>Blackburn with Darwen UA</v>
          </cell>
          <cell r="AF345" t="str">
            <v>E2301</v>
          </cell>
          <cell r="AG345" t="str">
            <v>UA</v>
          </cell>
          <cell r="AH345" t="str">
            <v>Billing</v>
          </cell>
          <cell r="AI345">
            <v>0</v>
          </cell>
          <cell r="AJ345">
            <v>0</v>
          </cell>
        </row>
        <row r="346">
          <cell r="AD346" t="str">
            <v>Blackpool UA</v>
          </cell>
          <cell r="AE346" t="str">
            <v>Blackpool UA</v>
          </cell>
          <cell r="AF346" t="str">
            <v>E2302</v>
          </cell>
          <cell r="AG346" t="str">
            <v>UA</v>
          </cell>
          <cell r="AH346" t="str">
            <v>Billing</v>
          </cell>
          <cell r="AI346">
            <v>0</v>
          </cell>
          <cell r="AJ346">
            <v>0</v>
          </cell>
        </row>
        <row r="347">
          <cell r="AD347" t="str">
            <v>Bolsover</v>
          </cell>
          <cell r="AE347" t="str">
            <v>Bolsover</v>
          </cell>
          <cell r="AF347" t="str">
            <v>E1032</v>
          </cell>
          <cell r="AG347" t="str">
            <v>SD</v>
          </cell>
          <cell r="AH347" t="str">
            <v>Billing</v>
          </cell>
          <cell r="AI347">
            <v>0</v>
          </cell>
          <cell r="AJ347">
            <v>0</v>
          </cell>
        </row>
        <row r="348">
          <cell r="AD348" t="str">
            <v>Bolton</v>
          </cell>
          <cell r="AE348" t="str">
            <v>Bolton</v>
          </cell>
          <cell r="AF348" t="str">
            <v>E4201</v>
          </cell>
          <cell r="AG348" t="str">
            <v>MD</v>
          </cell>
          <cell r="AH348" t="str">
            <v>Billing</v>
          </cell>
          <cell r="AI348">
            <v>1</v>
          </cell>
          <cell r="AJ348">
            <v>1</v>
          </cell>
        </row>
        <row r="349">
          <cell r="AD349" t="str">
            <v>Boston BC</v>
          </cell>
          <cell r="AE349" t="str">
            <v>Boston BC</v>
          </cell>
          <cell r="AF349" t="str">
            <v>E2531</v>
          </cell>
          <cell r="AG349" t="str">
            <v>SD</v>
          </cell>
          <cell r="AH349" t="str">
            <v>Billing</v>
          </cell>
          <cell r="AI349">
            <v>0</v>
          </cell>
          <cell r="AJ349">
            <v>0</v>
          </cell>
        </row>
        <row r="350">
          <cell r="AD350" t="str">
            <v>Bournemouth UA</v>
          </cell>
          <cell r="AE350" t="str">
            <v>Bournemouth UA</v>
          </cell>
          <cell r="AF350" t="str">
            <v>E1202</v>
          </cell>
          <cell r="AG350" t="str">
            <v>UA</v>
          </cell>
          <cell r="AH350" t="str">
            <v>Billing</v>
          </cell>
          <cell r="AI350">
            <v>0</v>
          </cell>
          <cell r="AJ350">
            <v>0</v>
          </cell>
        </row>
        <row r="351">
          <cell r="AD351" t="str">
            <v>Bracknell Forest UA</v>
          </cell>
          <cell r="AE351" t="str">
            <v>Bracknell Forest UA</v>
          </cell>
          <cell r="AF351" t="str">
            <v>E0301</v>
          </cell>
          <cell r="AG351" t="str">
            <v>UA</v>
          </cell>
          <cell r="AH351" t="str">
            <v>Billing</v>
          </cell>
          <cell r="AI351">
            <v>0</v>
          </cell>
          <cell r="AJ351">
            <v>0</v>
          </cell>
        </row>
        <row r="352">
          <cell r="AD352" t="str">
            <v>Bradford</v>
          </cell>
          <cell r="AE352" t="str">
            <v>Bradford</v>
          </cell>
          <cell r="AF352" t="str">
            <v>E4701</v>
          </cell>
          <cell r="AG352" t="str">
            <v>MD</v>
          </cell>
          <cell r="AH352" t="str">
            <v>Billing</v>
          </cell>
          <cell r="AI352">
            <v>1</v>
          </cell>
          <cell r="AJ352">
            <v>0</v>
          </cell>
        </row>
        <row r="353">
          <cell r="AD353" t="str">
            <v>Braintree</v>
          </cell>
          <cell r="AE353" t="str">
            <v>Braintree</v>
          </cell>
          <cell r="AF353" t="str">
            <v>E1532</v>
          </cell>
          <cell r="AG353" t="str">
            <v>SD</v>
          </cell>
          <cell r="AH353" t="str">
            <v>Billing</v>
          </cell>
          <cell r="AI353">
            <v>0</v>
          </cell>
          <cell r="AJ353">
            <v>0</v>
          </cell>
        </row>
        <row r="354">
          <cell r="AD354" t="str">
            <v>Breckland</v>
          </cell>
          <cell r="AE354" t="str">
            <v>Breckland</v>
          </cell>
          <cell r="AF354" t="str">
            <v>E2631</v>
          </cell>
          <cell r="AG354" t="str">
            <v>SD</v>
          </cell>
          <cell r="AH354" t="str">
            <v>Billing</v>
          </cell>
          <cell r="AI354">
            <v>0</v>
          </cell>
          <cell r="AJ354">
            <v>0</v>
          </cell>
        </row>
        <row r="355">
          <cell r="AD355" t="str">
            <v>Brent</v>
          </cell>
          <cell r="AE355" t="str">
            <v>Brent</v>
          </cell>
          <cell r="AF355" t="str">
            <v>E5033</v>
          </cell>
          <cell r="AG355" t="str">
            <v>OLB</v>
          </cell>
          <cell r="AH355" t="str">
            <v>Billing</v>
          </cell>
          <cell r="AI355">
            <v>0</v>
          </cell>
          <cell r="AJ355">
            <v>1</v>
          </cell>
        </row>
        <row r="356">
          <cell r="AD356" t="str">
            <v>Brentwood</v>
          </cell>
          <cell r="AE356" t="str">
            <v>Brentwood</v>
          </cell>
          <cell r="AF356" t="str">
            <v>E1533</v>
          </cell>
          <cell r="AG356" t="str">
            <v>SD</v>
          </cell>
          <cell r="AH356" t="str">
            <v>Billing</v>
          </cell>
          <cell r="AI356">
            <v>0</v>
          </cell>
          <cell r="AJ356">
            <v>0</v>
          </cell>
        </row>
        <row r="357">
          <cell r="AD357" t="str">
            <v>Brighton &amp; Hove UA</v>
          </cell>
          <cell r="AE357" t="str">
            <v>Brighton &amp; Hove UA</v>
          </cell>
          <cell r="AF357" t="str">
            <v>E1401</v>
          </cell>
          <cell r="AG357" t="str">
            <v>UA</v>
          </cell>
          <cell r="AH357" t="str">
            <v>Billing</v>
          </cell>
          <cell r="AI357">
            <v>0</v>
          </cell>
          <cell r="AJ357">
            <v>0</v>
          </cell>
        </row>
        <row r="358">
          <cell r="AD358" t="str">
            <v>Bristol UA</v>
          </cell>
          <cell r="AE358" t="str">
            <v>Bristol UA</v>
          </cell>
          <cell r="AF358" t="str">
            <v>E0102</v>
          </cell>
          <cell r="AG358" t="str">
            <v>UA</v>
          </cell>
          <cell r="AH358" t="str">
            <v>Billing</v>
          </cell>
          <cell r="AI358">
            <v>0</v>
          </cell>
          <cell r="AJ358">
            <v>0</v>
          </cell>
        </row>
        <row r="359">
          <cell r="AD359" t="str">
            <v>Broadland</v>
          </cell>
          <cell r="AE359" t="str">
            <v>Broadland</v>
          </cell>
          <cell r="AF359" t="str">
            <v>E2632</v>
          </cell>
          <cell r="AG359" t="str">
            <v>SD</v>
          </cell>
          <cell r="AH359" t="str">
            <v>Billing</v>
          </cell>
          <cell r="AI359">
            <v>0</v>
          </cell>
          <cell r="AJ359">
            <v>0</v>
          </cell>
        </row>
        <row r="360">
          <cell r="AD360" t="str">
            <v>Broads, The</v>
          </cell>
          <cell r="AE360" t="str">
            <v>Broads, The</v>
          </cell>
          <cell r="AF360" t="str">
            <v>E6408</v>
          </cell>
          <cell r="AG360" t="str">
            <v>PARK</v>
          </cell>
          <cell r="AH360">
            <v>0</v>
          </cell>
          <cell r="AI360">
            <v>0</v>
          </cell>
          <cell r="AJ360">
            <v>0</v>
          </cell>
        </row>
        <row r="361">
          <cell r="AD361" t="str">
            <v>Bromley</v>
          </cell>
          <cell r="AE361" t="str">
            <v>Bromley</v>
          </cell>
          <cell r="AF361" t="str">
            <v>E5034</v>
          </cell>
          <cell r="AG361" t="str">
            <v>OLB</v>
          </cell>
          <cell r="AH361" t="str">
            <v>Billing</v>
          </cell>
          <cell r="AI361">
            <v>0</v>
          </cell>
          <cell r="AJ361">
            <v>0</v>
          </cell>
        </row>
        <row r="362">
          <cell r="AD362" t="str">
            <v>Bromsgrove</v>
          </cell>
          <cell r="AE362" t="str">
            <v>Bromsgrove</v>
          </cell>
          <cell r="AF362" t="str">
            <v>E1831</v>
          </cell>
          <cell r="AG362" t="str">
            <v>SD</v>
          </cell>
          <cell r="AH362" t="str">
            <v>Billing</v>
          </cell>
          <cell r="AI362">
            <v>0</v>
          </cell>
          <cell r="AJ362">
            <v>0</v>
          </cell>
        </row>
        <row r="363">
          <cell r="AD363" t="str">
            <v>Broxbourne</v>
          </cell>
          <cell r="AE363" t="str">
            <v>Broxbourne</v>
          </cell>
          <cell r="AF363" t="str">
            <v>E1931</v>
          </cell>
          <cell r="AG363" t="str">
            <v>SD</v>
          </cell>
          <cell r="AH363" t="str">
            <v>Billing</v>
          </cell>
          <cell r="AI363">
            <v>0</v>
          </cell>
          <cell r="AJ363">
            <v>0</v>
          </cell>
        </row>
        <row r="364">
          <cell r="AD364" t="str">
            <v>Broxtowe</v>
          </cell>
          <cell r="AE364" t="str">
            <v>Broxtowe</v>
          </cell>
          <cell r="AF364" t="str">
            <v>E3033</v>
          </cell>
          <cell r="AG364" t="str">
            <v>SD</v>
          </cell>
          <cell r="AH364" t="str">
            <v>Billing</v>
          </cell>
          <cell r="AI364">
            <v>0</v>
          </cell>
          <cell r="AJ364">
            <v>0</v>
          </cell>
        </row>
        <row r="365">
          <cell r="AD365" t="str">
            <v>Buckinghamshire CC</v>
          </cell>
          <cell r="AE365" t="str">
            <v>Buckinghamshire CC</v>
          </cell>
          <cell r="AF365" t="str">
            <v>E0421</v>
          </cell>
          <cell r="AG365" t="str">
            <v>COUNTY</v>
          </cell>
          <cell r="AH365">
            <v>0</v>
          </cell>
          <cell r="AI365">
            <v>0</v>
          </cell>
          <cell r="AJ365">
            <v>0</v>
          </cell>
        </row>
        <row r="366">
          <cell r="AD366" t="str">
            <v>Buckinghamshire Combined Fire and Rescue Authority</v>
          </cell>
          <cell r="AE366" t="str">
            <v>Buckinghamshire Combined Fire and Rescue Authority</v>
          </cell>
          <cell r="AF366" t="str">
            <v>E6104</v>
          </cell>
          <cell r="AG366" t="str">
            <v>CFA</v>
          </cell>
          <cell r="AH366">
            <v>0</v>
          </cell>
          <cell r="AI366">
            <v>0</v>
          </cell>
          <cell r="AJ366">
            <v>0</v>
          </cell>
        </row>
        <row r="367">
          <cell r="AD367" t="str">
            <v>Burnley</v>
          </cell>
          <cell r="AE367" t="str">
            <v>Burnley</v>
          </cell>
          <cell r="AF367" t="str">
            <v>E2333</v>
          </cell>
          <cell r="AG367" t="str">
            <v>SD</v>
          </cell>
          <cell r="AH367" t="str">
            <v>Billing</v>
          </cell>
          <cell r="AI367">
            <v>0</v>
          </cell>
          <cell r="AJ367">
            <v>0</v>
          </cell>
        </row>
        <row r="368">
          <cell r="AD368" t="str">
            <v>Bury MBC</v>
          </cell>
          <cell r="AE368" t="str">
            <v>Bury MBC</v>
          </cell>
          <cell r="AF368" t="str">
            <v>E4202</v>
          </cell>
          <cell r="AG368" t="str">
            <v>MD</v>
          </cell>
          <cell r="AH368" t="str">
            <v>Billing</v>
          </cell>
          <cell r="AI368">
            <v>1</v>
          </cell>
          <cell r="AJ368">
            <v>1</v>
          </cell>
        </row>
        <row r="369">
          <cell r="AD369" t="str">
            <v>Calderdale</v>
          </cell>
          <cell r="AE369" t="str">
            <v>Calderdale</v>
          </cell>
          <cell r="AF369" t="str">
            <v>E4702</v>
          </cell>
          <cell r="AG369" t="str">
            <v>MD</v>
          </cell>
          <cell r="AH369" t="str">
            <v>Billing</v>
          </cell>
          <cell r="AI369">
            <v>1</v>
          </cell>
          <cell r="AJ369">
            <v>0</v>
          </cell>
        </row>
        <row r="370">
          <cell r="AD370" t="str">
            <v>Cambridge</v>
          </cell>
          <cell r="AE370" t="str">
            <v>Cambridge</v>
          </cell>
          <cell r="AF370" t="str">
            <v>E0531</v>
          </cell>
          <cell r="AG370" t="str">
            <v>SD</v>
          </cell>
          <cell r="AH370" t="str">
            <v>Billing</v>
          </cell>
          <cell r="AI370">
            <v>0</v>
          </cell>
          <cell r="AJ370">
            <v>0</v>
          </cell>
        </row>
        <row r="371">
          <cell r="AD371" t="str">
            <v>Cambridgeshire CC</v>
          </cell>
          <cell r="AE371" t="str">
            <v>Cambridgeshire CC</v>
          </cell>
          <cell r="AF371" t="str">
            <v>E0521</v>
          </cell>
          <cell r="AG371" t="str">
            <v>COUNTY</v>
          </cell>
          <cell r="AH371">
            <v>0</v>
          </cell>
          <cell r="AI371">
            <v>0</v>
          </cell>
          <cell r="AJ371">
            <v>0</v>
          </cell>
        </row>
        <row r="372">
          <cell r="AD372" t="str">
            <v>Cambridgeshire Combined Fire and Rescue Authority</v>
          </cell>
          <cell r="AE372" t="str">
            <v>Cambridgeshire Combined Fire and Rescue Authority</v>
          </cell>
          <cell r="AF372" t="str">
            <v>E6105</v>
          </cell>
          <cell r="AG372" t="str">
            <v>CFA</v>
          </cell>
          <cell r="AH372">
            <v>0</v>
          </cell>
          <cell r="AI372">
            <v>0</v>
          </cell>
          <cell r="AJ372">
            <v>0</v>
          </cell>
        </row>
        <row r="373">
          <cell r="AD373" t="str">
            <v>Cambridgeshire Police and Crime Commissioner and Chief Constable</v>
          </cell>
          <cell r="AE373" t="str">
            <v>Cambridgeshire Police and Crime Commissioner and Chief Constable</v>
          </cell>
          <cell r="AF373" t="str">
            <v>E7005</v>
          </cell>
          <cell r="AG373" t="str">
            <v>POL</v>
          </cell>
          <cell r="AH373">
            <v>0</v>
          </cell>
          <cell r="AI373">
            <v>0</v>
          </cell>
          <cell r="AJ373">
            <v>0</v>
          </cell>
        </row>
        <row r="374">
          <cell r="AD374" t="str">
            <v>Camden</v>
          </cell>
          <cell r="AE374" t="str">
            <v>Camden</v>
          </cell>
          <cell r="AF374" t="str">
            <v>E5011</v>
          </cell>
          <cell r="AG374" t="str">
            <v>ILB</v>
          </cell>
          <cell r="AH374" t="str">
            <v>Billing</v>
          </cell>
          <cell r="AI374">
            <v>0</v>
          </cell>
          <cell r="AJ374">
            <v>1</v>
          </cell>
        </row>
        <row r="375">
          <cell r="AD375" t="str">
            <v>Cannock Chase</v>
          </cell>
          <cell r="AE375" t="str">
            <v>Cannock Chase</v>
          </cell>
          <cell r="AF375" t="str">
            <v>E3431</v>
          </cell>
          <cell r="AG375" t="str">
            <v>SD</v>
          </cell>
          <cell r="AH375" t="str">
            <v>Billing</v>
          </cell>
          <cell r="AI375">
            <v>0</v>
          </cell>
          <cell r="AJ375">
            <v>0</v>
          </cell>
        </row>
        <row r="376">
          <cell r="AD376" t="str">
            <v>Canterbury</v>
          </cell>
          <cell r="AE376" t="str">
            <v>Canterbury</v>
          </cell>
          <cell r="AF376" t="str">
            <v>E2232</v>
          </cell>
          <cell r="AG376" t="str">
            <v>SD</v>
          </cell>
          <cell r="AH376" t="str">
            <v>Billing</v>
          </cell>
          <cell r="AI376">
            <v>0</v>
          </cell>
          <cell r="AJ376">
            <v>0</v>
          </cell>
        </row>
        <row r="377">
          <cell r="AD377" t="str">
            <v>Carlisle</v>
          </cell>
          <cell r="AE377" t="str">
            <v>Carlisle</v>
          </cell>
          <cell r="AF377" t="str">
            <v>E0933</v>
          </cell>
          <cell r="AG377" t="str">
            <v>SD</v>
          </cell>
          <cell r="AH377" t="str">
            <v>Billing</v>
          </cell>
          <cell r="AI377">
            <v>0</v>
          </cell>
          <cell r="AJ377">
            <v>0</v>
          </cell>
        </row>
        <row r="378">
          <cell r="AD378" t="str">
            <v>Castle Point</v>
          </cell>
          <cell r="AE378" t="str">
            <v>Castle Point</v>
          </cell>
          <cell r="AF378" t="str">
            <v>E1534</v>
          </cell>
          <cell r="AG378" t="str">
            <v>SD</v>
          </cell>
          <cell r="AH378" t="str">
            <v>Billing</v>
          </cell>
          <cell r="AI378">
            <v>0</v>
          </cell>
          <cell r="AJ378">
            <v>0</v>
          </cell>
        </row>
        <row r="379">
          <cell r="AD379" t="str">
            <v>Central Bedfordshire UA</v>
          </cell>
          <cell r="AE379" t="str">
            <v>Central Bedfordshire UA</v>
          </cell>
          <cell r="AF379" t="str">
            <v>E0203</v>
          </cell>
          <cell r="AG379" t="str">
            <v>UA</v>
          </cell>
          <cell r="AH379" t="str">
            <v>Billing</v>
          </cell>
          <cell r="AI379">
            <v>0</v>
          </cell>
          <cell r="AJ379">
            <v>0</v>
          </cell>
        </row>
        <row r="380">
          <cell r="AD380" t="str">
            <v>Charnwood BC</v>
          </cell>
          <cell r="AE380" t="str">
            <v>Charnwood BC</v>
          </cell>
          <cell r="AF380" t="str">
            <v>E2432</v>
          </cell>
          <cell r="AG380" t="str">
            <v>SD</v>
          </cell>
          <cell r="AH380" t="str">
            <v>Billing</v>
          </cell>
          <cell r="AI380">
            <v>0</v>
          </cell>
          <cell r="AJ380">
            <v>0</v>
          </cell>
        </row>
        <row r="381">
          <cell r="AD381" t="str">
            <v>Chelmsford</v>
          </cell>
          <cell r="AE381" t="str">
            <v>Chelmsford</v>
          </cell>
          <cell r="AF381" t="str">
            <v>E1535</v>
          </cell>
          <cell r="AG381" t="str">
            <v>SD</v>
          </cell>
          <cell r="AH381" t="str">
            <v>Billing</v>
          </cell>
          <cell r="AI381">
            <v>0</v>
          </cell>
          <cell r="AJ381">
            <v>0</v>
          </cell>
        </row>
        <row r="382">
          <cell r="AD382" t="str">
            <v>Cheltenham</v>
          </cell>
          <cell r="AE382" t="str">
            <v>Cheltenham</v>
          </cell>
          <cell r="AF382" t="str">
            <v>E1631</v>
          </cell>
          <cell r="AG382" t="str">
            <v>SD</v>
          </cell>
          <cell r="AH382" t="str">
            <v>Billing</v>
          </cell>
          <cell r="AI382">
            <v>0</v>
          </cell>
          <cell r="AJ382">
            <v>0</v>
          </cell>
        </row>
        <row r="383">
          <cell r="AD383" t="str">
            <v>Cherwell</v>
          </cell>
          <cell r="AE383" t="str">
            <v>Cherwell</v>
          </cell>
          <cell r="AF383" t="str">
            <v>E3131</v>
          </cell>
          <cell r="AG383" t="str">
            <v>SD</v>
          </cell>
          <cell r="AH383" t="str">
            <v>Billing</v>
          </cell>
          <cell r="AI383">
            <v>0</v>
          </cell>
          <cell r="AJ383">
            <v>0</v>
          </cell>
        </row>
        <row r="384">
          <cell r="AD384" t="str">
            <v>Cheshire Combined Fire and Rescue Authority</v>
          </cell>
          <cell r="AE384" t="str">
            <v>Cheshire Combined Fire and Rescue Authority</v>
          </cell>
          <cell r="AF384" t="str">
            <v>E6106</v>
          </cell>
          <cell r="AG384" t="str">
            <v>CFA</v>
          </cell>
          <cell r="AH384">
            <v>0</v>
          </cell>
          <cell r="AI384">
            <v>0</v>
          </cell>
          <cell r="AJ384">
            <v>0</v>
          </cell>
        </row>
        <row r="385">
          <cell r="AD385" t="str">
            <v>Cheshire East UA</v>
          </cell>
          <cell r="AE385" t="str">
            <v>Cheshire East UA</v>
          </cell>
          <cell r="AF385" t="str">
            <v>E0603</v>
          </cell>
          <cell r="AG385" t="str">
            <v>UA</v>
          </cell>
          <cell r="AH385" t="str">
            <v>Billing</v>
          </cell>
          <cell r="AI385">
            <v>0</v>
          </cell>
          <cell r="AJ385">
            <v>0</v>
          </cell>
        </row>
        <row r="386">
          <cell r="AD386" t="str">
            <v>Cheshire Police and Crime Commissioner and Chief Constable</v>
          </cell>
          <cell r="AE386" t="str">
            <v>Cheshire Police and Crime Commissioner and Chief Constable</v>
          </cell>
          <cell r="AF386" t="str">
            <v>E7006</v>
          </cell>
          <cell r="AG386" t="str">
            <v>POL</v>
          </cell>
          <cell r="AH386">
            <v>0</v>
          </cell>
          <cell r="AI386">
            <v>0</v>
          </cell>
          <cell r="AJ386">
            <v>0</v>
          </cell>
        </row>
        <row r="387">
          <cell r="AD387" t="str">
            <v>Cheshire West and Chester UA</v>
          </cell>
          <cell r="AE387" t="str">
            <v>Cheshire West and Chester UA</v>
          </cell>
          <cell r="AF387" t="str">
            <v>E0604</v>
          </cell>
          <cell r="AG387" t="str">
            <v>UA</v>
          </cell>
          <cell r="AH387" t="str">
            <v>Billing</v>
          </cell>
          <cell r="AI387">
            <v>0</v>
          </cell>
          <cell r="AJ387">
            <v>0</v>
          </cell>
        </row>
        <row r="388">
          <cell r="AD388" t="str">
            <v>Chesterfield</v>
          </cell>
          <cell r="AE388" t="str">
            <v>Chesterfield</v>
          </cell>
          <cell r="AF388" t="str">
            <v>E1033</v>
          </cell>
          <cell r="AG388" t="str">
            <v>SD</v>
          </cell>
          <cell r="AH388" t="str">
            <v>Billing</v>
          </cell>
          <cell r="AI388">
            <v>0</v>
          </cell>
          <cell r="AJ388">
            <v>0</v>
          </cell>
        </row>
        <row r="389">
          <cell r="AD389" t="str">
            <v>Chichester</v>
          </cell>
          <cell r="AE389" t="str">
            <v>Chichester</v>
          </cell>
          <cell r="AF389" t="str">
            <v>E3833</v>
          </cell>
          <cell r="AG389" t="str">
            <v>SD</v>
          </cell>
          <cell r="AH389" t="str">
            <v>Billing</v>
          </cell>
          <cell r="AI389">
            <v>0</v>
          </cell>
          <cell r="AJ389">
            <v>0</v>
          </cell>
        </row>
        <row r="390">
          <cell r="AD390" t="str">
            <v>Chiltern</v>
          </cell>
          <cell r="AE390" t="str">
            <v>Chiltern</v>
          </cell>
          <cell r="AF390" t="str">
            <v>E0432</v>
          </cell>
          <cell r="AG390" t="str">
            <v>SD</v>
          </cell>
          <cell r="AH390" t="str">
            <v>Billing</v>
          </cell>
          <cell r="AI390">
            <v>0</v>
          </cell>
          <cell r="AJ390">
            <v>0</v>
          </cell>
        </row>
        <row r="391">
          <cell r="AD391" t="str">
            <v>Chorley</v>
          </cell>
          <cell r="AE391" t="str">
            <v>Chorley</v>
          </cell>
          <cell r="AF391" t="str">
            <v>E2334</v>
          </cell>
          <cell r="AG391" t="str">
            <v>SD</v>
          </cell>
          <cell r="AH391" t="str">
            <v>Billing</v>
          </cell>
          <cell r="AI391">
            <v>0</v>
          </cell>
          <cell r="AJ391">
            <v>0</v>
          </cell>
        </row>
        <row r="392">
          <cell r="AD392" t="str">
            <v>Christchurch</v>
          </cell>
          <cell r="AE392" t="str">
            <v>Christchurch</v>
          </cell>
          <cell r="AF392" t="str">
            <v>E1232</v>
          </cell>
          <cell r="AG392" t="str">
            <v>SD</v>
          </cell>
          <cell r="AH392" t="str">
            <v>Billing</v>
          </cell>
          <cell r="AI392">
            <v>0</v>
          </cell>
          <cell r="AJ392">
            <v>0</v>
          </cell>
        </row>
        <row r="393">
          <cell r="AD393" t="str">
            <v>City of London</v>
          </cell>
          <cell r="AE393" t="str">
            <v>City of London</v>
          </cell>
          <cell r="AF393" t="str">
            <v>E5010</v>
          </cell>
          <cell r="AG393" t="str">
            <v>CITY</v>
          </cell>
          <cell r="AH393" t="str">
            <v>Billing</v>
          </cell>
          <cell r="AI393">
            <v>0</v>
          </cell>
          <cell r="AJ393">
            <v>0</v>
          </cell>
        </row>
        <row r="394">
          <cell r="AD394" t="str">
            <v>Cleveland Combined Fire and Rescue Authority</v>
          </cell>
          <cell r="AE394" t="str">
            <v>Cleveland Combined Fire and Rescue Authority</v>
          </cell>
          <cell r="AF394" t="str">
            <v>E6107</v>
          </cell>
          <cell r="AG394" t="str">
            <v>CFA</v>
          </cell>
          <cell r="AH394">
            <v>0</v>
          </cell>
          <cell r="AI394">
            <v>0</v>
          </cell>
          <cell r="AJ394">
            <v>0</v>
          </cell>
        </row>
        <row r="395">
          <cell r="AD395" t="str">
            <v>Cleveland Police and Crime Commissioner and Chief Constable</v>
          </cell>
          <cell r="AE395" t="str">
            <v>Cleveland Police and Crime Commissioner and Chief Constable</v>
          </cell>
          <cell r="AF395" t="str">
            <v>E7007</v>
          </cell>
          <cell r="AG395" t="str">
            <v>POL</v>
          </cell>
          <cell r="AH395">
            <v>0</v>
          </cell>
          <cell r="AI395">
            <v>0</v>
          </cell>
          <cell r="AJ395">
            <v>0</v>
          </cell>
        </row>
        <row r="396">
          <cell r="AD396" t="str">
            <v>Colchester</v>
          </cell>
          <cell r="AE396" t="str">
            <v>Colchester</v>
          </cell>
          <cell r="AF396" t="str">
            <v>E1536</v>
          </cell>
          <cell r="AG396" t="str">
            <v>SD</v>
          </cell>
          <cell r="AH396" t="str">
            <v>Billing</v>
          </cell>
          <cell r="AI396">
            <v>0</v>
          </cell>
          <cell r="AJ396">
            <v>0</v>
          </cell>
        </row>
        <row r="397">
          <cell r="AD397" t="str">
            <v>Copeland</v>
          </cell>
          <cell r="AE397" t="str">
            <v>Copeland</v>
          </cell>
          <cell r="AF397" t="str">
            <v>E0934</v>
          </cell>
          <cell r="AG397" t="str">
            <v>SD</v>
          </cell>
          <cell r="AH397" t="str">
            <v>Billing</v>
          </cell>
          <cell r="AI397">
            <v>0</v>
          </cell>
          <cell r="AJ397">
            <v>0</v>
          </cell>
        </row>
        <row r="398">
          <cell r="AD398" t="str">
            <v>Corby</v>
          </cell>
          <cell r="AE398" t="str">
            <v>Corby</v>
          </cell>
          <cell r="AF398" t="str">
            <v>E2831</v>
          </cell>
          <cell r="AG398" t="str">
            <v>SD</v>
          </cell>
          <cell r="AH398" t="str">
            <v>Billing</v>
          </cell>
          <cell r="AI398">
            <v>0</v>
          </cell>
          <cell r="AJ398">
            <v>0</v>
          </cell>
        </row>
        <row r="399">
          <cell r="AD399" t="str">
            <v>Cornwall UA</v>
          </cell>
          <cell r="AE399" t="str">
            <v>Cornwall UA</v>
          </cell>
          <cell r="AF399" t="str">
            <v>E0801</v>
          </cell>
          <cell r="AG399" t="str">
            <v>UA</v>
          </cell>
          <cell r="AH399" t="str">
            <v>Billing</v>
          </cell>
          <cell r="AI399">
            <v>0</v>
          </cell>
          <cell r="AJ399">
            <v>0</v>
          </cell>
        </row>
        <row r="400">
          <cell r="AD400" t="str">
            <v>Cotswold</v>
          </cell>
          <cell r="AE400" t="str">
            <v>Cotswold</v>
          </cell>
          <cell r="AF400" t="str">
            <v>E1632</v>
          </cell>
          <cell r="AG400" t="str">
            <v>SD</v>
          </cell>
          <cell r="AH400" t="str">
            <v>Billing</v>
          </cell>
          <cell r="AI400">
            <v>0</v>
          </cell>
          <cell r="AJ400">
            <v>0</v>
          </cell>
        </row>
        <row r="401">
          <cell r="AD401" t="str">
            <v>County Durham UA</v>
          </cell>
          <cell r="AE401" t="str">
            <v>County Durham UA</v>
          </cell>
          <cell r="AF401" t="str">
            <v>E1302</v>
          </cell>
          <cell r="AG401" t="str">
            <v>UA</v>
          </cell>
          <cell r="AH401" t="str">
            <v>Billing</v>
          </cell>
          <cell r="AI401">
            <v>1</v>
          </cell>
          <cell r="AJ401">
            <v>0</v>
          </cell>
        </row>
        <row r="402">
          <cell r="AD402" t="str">
            <v>Coventry</v>
          </cell>
          <cell r="AE402" t="str">
            <v>Coventry</v>
          </cell>
          <cell r="AF402" t="str">
            <v>E4602</v>
          </cell>
          <cell r="AG402" t="str">
            <v>MD</v>
          </cell>
          <cell r="AH402" t="str">
            <v>Billing</v>
          </cell>
          <cell r="AI402">
            <v>1</v>
          </cell>
          <cell r="AJ402">
            <v>0</v>
          </cell>
        </row>
        <row r="403">
          <cell r="AD403" t="str">
            <v>Craven</v>
          </cell>
          <cell r="AE403" t="str">
            <v>Craven</v>
          </cell>
          <cell r="AF403" t="str">
            <v>E2731</v>
          </cell>
          <cell r="AG403" t="str">
            <v>SD</v>
          </cell>
          <cell r="AH403" t="str">
            <v>Billing</v>
          </cell>
          <cell r="AI403">
            <v>0</v>
          </cell>
          <cell r="AJ403">
            <v>0</v>
          </cell>
        </row>
        <row r="404">
          <cell r="AD404" t="str">
            <v>Crawley</v>
          </cell>
          <cell r="AE404" t="str">
            <v>Crawley</v>
          </cell>
          <cell r="AF404" t="str">
            <v>E3834</v>
          </cell>
          <cell r="AG404" t="str">
            <v>SD</v>
          </cell>
          <cell r="AH404" t="str">
            <v>Billing</v>
          </cell>
          <cell r="AI404">
            <v>0</v>
          </cell>
          <cell r="AJ404">
            <v>0</v>
          </cell>
        </row>
        <row r="405">
          <cell r="AD405" t="str">
            <v>Croydon</v>
          </cell>
          <cell r="AE405" t="str">
            <v>Croydon</v>
          </cell>
          <cell r="AF405" t="str">
            <v>E5035</v>
          </cell>
          <cell r="AG405" t="str">
            <v>OLB</v>
          </cell>
          <cell r="AH405" t="str">
            <v>Billing</v>
          </cell>
          <cell r="AI405">
            <v>0</v>
          </cell>
          <cell r="AJ405">
            <v>0</v>
          </cell>
        </row>
        <row r="406">
          <cell r="AD406" t="str">
            <v>Cumbria CC</v>
          </cell>
          <cell r="AE406" t="str">
            <v>Cumbria CC</v>
          </cell>
          <cell r="AF406" t="str">
            <v>E0920</v>
          </cell>
          <cell r="AG406" t="str">
            <v>COUNTY</v>
          </cell>
          <cell r="AH406">
            <v>0</v>
          </cell>
          <cell r="AI406">
            <v>0</v>
          </cell>
          <cell r="AJ406">
            <v>0</v>
          </cell>
        </row>
        <row r="407">
          <cell r="AD407" t="str">
            <v>Cumbria Police and Crime Commissioner and Chief Constable</v>
          </cell>
          <cell r="AE407" t="str">
            <v>Cumbria Police and Crime Commissioner and Chief Constable</v>
          </cell>
          <cell r="AF407" t="str">
            <v>E7009</v>
          </cell>
          <cell r="AG407" t="str">
            <v>POL</v>
          </cell>
          <cell r="AH407">
            <v>0</v>
          </cell>
          <cell r="AI407">
            <v>0</v>
          </cell>
          <cell r="AJ407">
            <v>0</v>
          </cell>
        </row>
        <row r="408">
          <cell r="AD408" t="str">
            <v>Dacorum</v>
          </cell>
          <cell r="AE408" t="str">
            <v>Dacorum</v>
          </cell>
          <cell r="AF408" t="str">
            <v>E1932</v>
          </cell>
          <cell r="AG408" t="str">
            <v>SD</v>
          </cell>
          <cell r="AH408" t="str">
            <v>Billing</v>
          </cell>
          <cell r="AI408">
            <v>0</v>
          </cell>
          <cell r="AJ408">
            <v>0</v>
          </cell>
        </row>
        <row r="409">
          <cell r="AD409" t="str">
            <v>Darlington UA</v>
          </cell>
          <cell r="AE409" t="str">
            <v>Darlington UA</v>
          </cell>
          <cell r="AF409" t="str">
            <v>E1301</v>
          </cell>
          <cell r="AG409" t="str">
            <v>UA</v>
          </cell>
          <cell r="AH409" t="str">
            <v>Billing</v>
          </cell>
          <cell r="AI409">
            <v>0</v>
          </cell>
          <cell r="AJ409">
            <v>0</v>
          </cell>
        </row>
        <row r="410">
          <cell r="AD410" t="str">
            <v>Dartford</v>
          </cell>
          <cell r="AE410" t="str">
            <v>Dartford</v>
          </cell>
          <cell r="AF410" t="str">
            <v>E2233</v>
          </cell>
          <cell r="AG410" t="str">
            <v>SD</v>
          </cell>
          <cell r="AH410" t="str">
            <v>Billing</v>
          </cell>
          <cell r="AI410">
            <v>0</v>
          </cell>
          <cell r="AJ410">
            <v>0</v>
          </cell>
        </row>
        <row r="411">
          <cell r="AD411" t="str">
            <v>Dartmoor National Park Authority</v>
          </cell>
          <cell r="AE411" t="str">
            <v>Dartmoor National Park Authority</v>
          </cell>
          <cell r="AF411" t="str">
            <v>E6401</v>
          </cell>
          <cell r="AG411" t="str">
            <v>PARK</v>
          </cell>
          <cell r="AH411">
            <v>0</v>
          </cell>
          <cell r="AI411">
            <v>0</v>
          </cell>
          <cell r="AJ411">
            <v>0</v>
          </cell>
        </row>
        <row r="412">
          <cell r="AD412" t="str">
            <v>Daventry DC</v>
          </cell>
          <cell r="AE412" t="str">
            <v>Daventry DC</v>
          </cell>
          <cell r="AF412" t="str">
            <v>E2832</v>
          </cell>
          <cell r="AG412" t="str">
            <v>SD</v>
          </cell>
          <cell r="AH412" t="str">
            <v>Billing</v>
          </cell>
          <cell r="AI412">
            <v>0</v>
          </cell>
          <cell r="AJ412">
            <v>0</v>
          </cell>
        </row>
        <row r="413">
          <cell r="AD413" t="str">
            <v>Derby City UA</v>
          </cell>
          <cell r="AE413" t="str">
            <v>Derby City UA</v>
          </cell>
          <cell r="AF413" t="str">
            <v>E1001</v>
          </cell>
          <cell r="AG413" t="str">
            <v>UA</v>
          </cell>
          <cell r="AH413" t="str">
            <v>Billing</v>
          </cell>
          <cell r="AI413">
            <v>0</v>
          </cell>
          <cell r="AJ413">
            <v>0</v>
          </cell>
        </row>
        <row r="414">
          <cell r="AD414" t="str">
            <v>Derbyshire CC</v>
          </cell>
          <cell r="AE414" t="str">
            <v>Derbyshire CC</v>
          </cell>
          <cell r="AF414" t="str">
            <v>E1021</v>
          </cell>
          <cell r="AG414" t="str">
            <v>COUNTY</v>
          </cell>
          <cell r="AH414">
            <v>0</v>
          </cell>
          <cell r="AI414">
            <v>0</v>
          </cell>
          <cell r="AJ414">
            <v>0</v>
          </cell>
        </row>
        <row r="415">
          <cell r="AD415" t="str">
            <v>Derbyshire Combined Fire and Rescue Authority</v>
          </cell>
          <cell r="AE415" t="str">
            <v>Derbyshire Combined Fire and Rescue Authority</v>
          </cell>
          <cell r="AF415" t="str">
            <v>E6110</v>
          </cell>
          <cell r="AG415" t="str">
            <v>CFA</v>
          </cell>
          <cell r="AH415">
            <v>0</v>
          </cell>
          <cell r="AI415">
            <v>0</v>
          </cell>
          <cell r="AJ415">
            <v>0</v>
          </cell>
        </row>
        <row r="416">
          <cell r="AD416" t="str">
            <v>Derbyshire Dales</v>
          </cell>
          <cell r="AE416" t="str">
            <v>Derbyshire Dales</v>
          </cell>
          <cell r="AF416" t="str">
            <v>E1035</v>
          </cell>
          <cell r="AG416" t="str">
            <v>SD</v>
          </cell>
          <cell r="AH416" t="str">
            <v>Billing</v>
          </cell>
          <cell r="AI416">
            <v>0</v>
          </cell>
          <cell r="AJ416">
            <v>0</v>
          </cell>
        </row>
        <row r="417">
          <cell r="AD417" t="str">
            <v>Derbyshire Police and Crime Commissioner and Chief Constable</v>
          </cell>
          <cell r="AE417" t="str">
            <v>Derbyshire Police and Crime Commissioner and Chief Constable</v>
          </cell>
          <cell r="AF417" t="str">
            <v>E7010</v>
          </cell>
          <cell r="AG417" t="str">
            <v>POL</v>
          </cell>
          <cell r="AH417">
            <v>0</v>
          </cell>
          <cell r="AI417">
            <v>0</v>
          </cell>
          <cell r="AJ417">
            <v>0</v>
          </cell>
        </row>
        <row r="418">
          <cell r="AD418" t="str">
            <v>Devon &amp; Cornwall Police and Crime Commissioner and Chief Constable</v>
          </cell>
          <cell r="AE418" t="str">
            <v>Devon &amp; Cornwall Police and Crime Commissioner and Chief Constable</v>
          </cell>
          <cell r="AF418" t="str">
            <v>E7051</v>
          </cell>
          <cell r="AG418" t="str">
            <v>POL</v>
          </cell>
          <cell r="AH418">
            <v>0</v>
          </cell>
          <cell r="AI418">
            <v>0</v>
          </cell>
          <cell r="AJ418">
            <v>0</v>
          </cell>
        </row>
        <row r="419">
          <cell r="AD419" t="str">
            <v>Devon and Somerset Combined Fire and Rescue Authority</v>
          </cell>
          <cell r="AE419" t="str">
            <v>Devon and Somerset Combined Fire and Rescue Authority</v>
          </cell>
          <cell r="AF419" t="str">
            <v>E6161</v>
          </cell>
          <cell r="AG419" t="str">
            <v>CFA</v>
          </cell>
          <cell r="AH419">
            <v>0</v>
          </cell>
          <cell r="AI419">
            <v>0</v>
          </cell>
          <cell r="AJ419">
            <v>0</v>
          </cell>
        </row>
        <row r="420">
          <cell r="AD420" t="str">
            <v>Devon CC</v>
          </cell>
          <cell r="AE420" t="str">
            <v>Devon CC</v>
          </cell>
          <cell r="AF420" t="str">
            <v>E1121</v>
          </cell>
          <cell r="AG420" t="str">
            <v>COUNTY</v>
          </cell>
          <cell r="AH420">
            <v>0</v>
          </cell>
          <cell r="AI420">
            <v>0</v>
          </cell>
          <cell r="AJ420">
            <v>0</v>
          </cell>
        </row>
        <row r="421">
          <cell r="AD421" t="str">
            <v>Doncaster</v>
          </cell>
          <cell r="AE421" t="str">
            <v>Doncaster</v>
          </cell>
          <cell r="AF421" t="str">
            <v>E4402</v>
          </cell>
          <cell r="AG421" t="str">
            <v>MD</v>
          </cell>
          <cell r="AH421" t="str">
            <v>Billing</v>
          </cell>
          <cell r="AI421">
            <v>1</v>
          </cell>
          <cell r="AJ421">
            <v>0</v>
          </cell>
        </row>
        <row r="422">
          <cell r="AD422" t="str">
            <v>Dorset and Wiltshire Fire and Rescue Authority</v>
          </cell>
          <cell r="AE422" t="str">
            <v>Dorset and Wiltshire Fire and Rescue Authority</v>
          </cell>
          <cell r="AF422" t="str">
            <v>E6162</v>
          </cell>
          <cell r="AG422" t="str">
            <v>CFA</v>
          </cell>
          <cell r="AH422">
            <v>0</v>
          </cell>
          <cell r="AI422">
            <v>0</v>
          </cell>
          <cell r="AJ422">
            <v>0</v>
          </cell>
        </row>
        <row r="423">
          <cell r="AD423" t="str">
            <v>Dorset CC</v>
          </cell>
          <cell r="AE423" t="str">
            <v>Dorset CC</v>
          </cell>
          <cell r="AF423" t="str">
            <v>E1221</v>
          </cell>
          <cell r="AG423" t="str">
            <v>COUNTY</v>
          </cell>
          <cell r="AH423">
            <v>0</v>
          </cell>
          <cell r="AI423">
            <v>0</v>
          </cell>
          <cell r="AJ423">
            <v>0</v>
          </cell>
        </row>
        <row r="424">
          <cell r="AD424" t="str">
            <v>Dorset Police and Crime Commissioner and Chief Constable</v>
          </cell>
          <cell r="AE424" t="str">
            <v>Dorset Police and Crime Commissioner and Chief Constable</v>
          </cell>
          <cell r="AF424" t="str">
            <v>E7012</v>
          </cell>
          <cell r="AG424" t="str">
            <v>POL</v>
          </cell>
          <cell r="AH424">
            <v>0</v>
          </cell>
          <cell r="AI424">
            <v>0</v>
          </cell>
          <cell r="AJ424">
            <v>0</v>
          </cell>
        </row>
        <row r="425">
          <cell r="AD425" t="str">
            <v>Dover</v>
          </cell>
          <cell r="AE425" t="str">
            <v>Dover</v>
          </cell>
          <cell r="AF425" t="str">
            <v>E2234</v>
          </cell>
          <cell r="AG425" t="str">
            <v>SD</v>
          </cell>
          <cell r="AH425" t="str">
            <v>Billing</v>
          </cell>
          <cell r="AI425">
            <v>0</v>
          </cell>
          <cell r="AJ425">
            <v>0</v>
          </cell>
        </row>
        <row r="426">
          <cell r="AD426" t="str">
            <v>Dudley</v>
          </cell>
          <cell r="AE426" t="str">
            <v>Dudley</v>
          </cell>
          <cell r="AF426" t="str">
            <v>E4603</v>
          </cell>
          <cell r="AG426" t="str">
            <v>MD</v>
          </cell>
          <cell r="AH426" t="str">
            <v>Billing</v>
          </cell>
          <cell r="AI426">
            <v>1</v>
          </cell>
          <cell r="AJ426">
            <v>0</v>
          </cell>
        </row>
        <row r="427">
          <cell r="AD427" t="str">
            <v>Durham Combined Fire and Rescue Authority</v>
          </cell>
          <cell r="AE427" t="str">
            <v>Durham Combined Fire and Rescue Authority</v>
          </cell>
          <cell r="AF427" t="str">
            <v>E6113</v>
          </cell>
          <cell r="AG427" t="str">
            <v>CFA</v>
          </cell>
          <cell r="AH427">
            <v>0</v>
          </cell>
          <cell r="AI427">
            <v>0</v>
          </cell>
          <cell r="AJ427">
            <v>0</v>
          </cell>
        </row>
        <row r="428">
          <cell r="AD428" t="str">
            <v>Durham Police and Crime Commissioner and Chief Constable</v>
          </cell>
          <cell r="AE428" t="str">
            <v>Durham Police and Crime Commissioner and Chief Constable</v>
          </cell>
          <cell r="AF428" t="str">
            <v>E7013</v>
          </cell>
          <cell r="AG428" t="str">
            <v>POL</v>
          </cell>
          <cell r="AH428">
            <v>0</v>
          </cell>
          <cell r="AI428">
            <v>0</v>
          </cell>
          <cell r="AJ428">
            <v>0</v>
          </cell>
        </row>
        <row r="429">
          <cell r="AD429" t="str">
            <v>Ealing</v>
          </cell>
          <cell r="AE429" t="str">
            <v>Ealing</v>
          </cell>
          <cell r="AF429" t="str">
            <v>E5036</v>
          </cell>
          <cell r="AG429" t="str">
            <v>OLB</v>
          </cell>
          <cell r="AH429" t="str">
            <v>Billing</v>
          </cell>
          <cell r="AI429">
            <v>0</v>
          </cell>
          <cell r="AJ429">
            <v>1</v>
          </cell>
        </row>
        <row r="430">
          <cell r="AD430" t="str">
            <v>East Cambridgeshire</v>
          </cell>
          <cell r="AE430" t="str">
            <v>East Cambridgeshire</v>
          </cell>
          <cell r="AF430" t="str">
            <v>E0532</v>
          </cell>
          <cell r="AG430" t="str">
            <v>SD</v>
          </cell>
          <cell r="AH430" t="str">
            <v>Billing</v>
          </cell>
          <cell r="AI430">
            <v>0</v>
          </cell>
          <cell r="AJ430">
            <v>0</v>
          </cell>
        </row>
        <row r="431">
          <cell r="AD431" t="str">
            <v>East Devon</v>
          </cell>
          <cell r="AE431" t="str">
            <v>East Devon</v>
          </cell>
          <cell r="AF431" t="str">
            <v>E1131</v>
          </cell>
          <cell r="AG431" t="str">
            <v>SD</v>
          </cell>
          <cell r="AH431" t="str">
            <v>Billing</v>
          </cell>
          <cell r="AI431">
            <v>0</v>
          </cell>
          <cell r="AJ431">
            <v>0</v>
          </cell>
        </row>
        <row r="432">
          <cell r="AD432" t="str">
            <v>East Dorset</v>
          </cell>
          <cell r="AE432" t="str">
            <v>East Dorset</v>
          </cell>
          <cell r="AF432" t="str">
            <v>E1233</v>
          </cell>
          <cell r="AG432" t="str">
            <v>SD</v>
          </cell>
          <cell r="AH432" t="str">
            <v>Billing</v>
          </cell>
          <cell r="AI432">
            <v>0</v>
          </cell>
          <cell r="AJ432">
            <v>0</v>
          </cell>
        </row>
        <row r="433">
          <cell r="AD433" t="str">
            <v>East Hampshire</v>
          </cell>
          <cell r="AE433" t="str">
            <v>East Hampshire</v>
          </cell>
          <cell r="AF433" t="str">
            <v>E1732</v>
          </cell>
          <cell r="AG433" t="str">
            <v>SD</v>
          </cell>
          <cell r="AH433" t="str">
            <v>Billing</v>
          </cell>
          <cell r="AI433">
            <v>0</v>
          </cell>
          <cell r="AJ433">
            <v>0</v>
          </cell>
        </row>
        <row r="434">
          <cell r="AD434" t="str">
            <v>East Hertfordshire</v>
          </cell>
          <cell r="AE434" t="str">
            <v>East Hertfordshire</v>
          </cell>
          <cell r="AF434" t="str">
            <v>E1933</v>
          </cell>
          <cell r="AG434" t="str">
            <v>SD</v>
          </cell>
          <cell r="AH434" t="str">
            <v>Billing</v>
          </cell>
          <cell r="AI434">
            <v>0</v>
          </cell>
          <cell r="AJ434">
            <v>0</v>
          </cell>
        </row>
        <row r="435">
          <cell r="AD435" t="str">
            <v>East Lindsey</v>
          </cell>
          <cell r="AE435" t="str">
            <v>East Lindsey</v>
          </cell>
          <cell r="AF435" t="str">
            <v>E2532</v>
          </cell>
          <cell r="AG435" t="str">
            <v>SD</v>
          </cell>
          <cell r="AH435" t="str">
            <v>Billing</v>
          </cell>
          <cell r="AI435">
            <v>0</v>
          </cell>
          <cell r="AJ435">
            <v>0</v>
          </cell>
        </row>
        <row r="436">
          <cell r="AD436" t="str">
            <v>East London Waste Authority</v>
          </cell>
          <cell r="AE436" t="str">
            <v>East London Waste Authority</v>
          </cell>
          <cell r="AF436" t="str">
            <v>E6201</v>
          </cell>
          <cell r="AG436" t="str">
            <v>WASTE</v>
          </cell>
          <cell r="AH436">
            <v>0</v>
          </cell>
          <cell r="AI436">
            <v>0</v>
          </cell>
          <cell r="AJ436">
            <v>1</v>
          </cell>
        </row>
        <row r="437">
          <cell r="AD437" t="str">
            <v>East Northamptonshire</v>
          </cell>
          <cell r="AE437" t="str">
            <v>East Northamptonshire</v>
          </cell>
          <cell r="AF437" t="str">
            <v>E2833</v>
          </cell>
          <cell r="AG437" t="str">
            <v>SD</v>
          </cell>
          <cell r="AH437" t="str">
            <v>Billing</v>
          </cell>
          <cell r="AI437">
            <v>0</v>
          </cell>
          <cell r="AJ437">
            <v>0</v>
          </cell>
        </row>
        <row r="438">
          <cell r="AD438" t="str">
            <v>East Riding of Yorkshire UA</v>
          </cell>
          <cell r="AE438" t="str">
            <v>East Riding of Yorkshire UA</v>
          </cell>
          <cell r="AF438" t="str">
            <v>E2001</v>
          </cell>
          <cell r="AG438" t="str">
            <v>UA</v>
          </cell>
          <cell r="AH438" t="str">
            <v>Billing</v>
          </cell>
          <cell r="AI438">
            <v>0</v>
          </cell>
          <cell r="AJ438">
            <v>0</v>
          </cell>
        </row>
        <row r="439">
          <cell r="AD439" t="str">
            <v>East Staffordshire</v>
          </cell>
          <cell r="AE439" t="str">
            <v>East Staffordshire</v>
          </cell>
          <cell r="AF439" t="str">
            <v>E3432</v>
          </cell>
          <cell r="AG439" t="str">
            <v>SD</v>
          </cell>
          <cell r="AH439" t="str">
            <v>Billing</v>
          </cell>
          <cell r="AI439">
            <v>0</v>
          </cell>
          <cell r="AJ439">
            <v>0</v>
          </cell>
        </row>
        <row r="440">
          <cell r="AD440" t="str">
            <v>East Sussex CC</v>
          </cell>
          <cell r="AE440" t="str">
            <v>East Sussex CC</v>
          </cell>
          <cell r="AF440" t="str">
            <v>E1421</v>
          </cell>
          <cell r="AG440" t="str">
            <v>COUNTY</v>
          </cell>
          <cell r="AH440">
            <v>0</v>
          </cell>
          <cell r="AI440">
            <v>0</v>
          </cell>
          <cell r="AJ440">
            <v>0</v>
          </cell>
        </row>
        <row r="441">
          <cell r="AD441" t="str">
            <v>East Sussex Combined Fire and Rescue Authority</v>
          </cell>
          <cell r="AE441" t="str">
            <v>East Sussex Combined Fire and Rescue Authority</v>
          </cell>
          <cell r="AF441" t="str">
            <v>E6114</v>
          </cell>
          <cell r="AG441" t="str">
            <v>CFA</v>
          </cell>
          <cell r="AH441">
            <v>0</v>
          </cell>
          <cell r="AI441">
            <v>0</v>
          </cell>
          <cell r="AJ441">
            <v>0</v>
          </cell>
        </row>
        <row r="442">
          <cell r="AD442" t="str">
            <v>Eastbourne</v>
          </cell>
          <cell r="AE442" t="str">
            <v>Eastbourne</v>
          </cell>
          <cell r="AF442" t="str">
            <v>E1432</v>
          </cell>
          <cell r="AG442" t="str">
            <v>SD</v>
          </cell>
          <cell r="AH442" t="str">
            <v>Billing</v>
          </cell>
          <cell r="AI442">
            <v>0</v>
          </cell>
          <cell r="AJ442">
            <v>0</v>
          </cell>
        </row>
        <row r="443">
          <cell r="AD443" t="str">
            <v>Eastleigh</v>
          </cell>
          <cell r="AE443" t="str">
            <v>Eastleigh</v>
          </cell>
          <cell r="AF443" t="str">
            <v>E1733</v>
          </cell>
          <cell r="AG443" t="str">
            <v>SD</v>
          </cell>
          <cell r="AH443" t="str">
            <v>Billing</v>
          </cell>
          <cell r="AI443">
            <v>0</v>
          </cell>
          <cell r="AJ443">
            <v>0</v>
          </cell>
        </row>
        <row r="444">
          <cell r="AD444" t="str">
            <v>Eden</v>
          </cell>
          <cell r="AE444" t="str">
            <v>Eden</v>
          </cell>
          <cell r="AF444" t="str">
            <v>E0935</v>
          </cell>
          <cell r="AG444" t="str">
            <v>SD</v>
          </cell>
          <cell r="AH444" t="str">
            <v>Billing</v>
          </cell>
          <cell r="AI444">
            <v>0</v>
          </cell>
          <cell r="AJ444">
            <v>0</v>
          </cell>
        </row>
        <row r="445">
          <cell r="AD445" t="str">
            <v>Elmbridge</v>
          </cell>
          <cell r="AE445" t="str">
            <v>Elmbridge</v>
          </cell>
          <cell r="AF445" t="str">
            <v>E3631</v>
          </cell>
          <cell r="AG445" t="str">
            <v>SD</v>
          </cell>
          <cell r="AH445" t="str">
            <v>Billing</v>
          </cell>
          <cell r="AI445">
            <v>0</v>
          </cell>
          <cell r="AJ445">
            <v>0</v>
          </cell>
        </row>
        <row r="446">
          <cell r="AD446" t="str">
            <v>Enfield</v>
          </cell>
          <cell r="AE446" t="str">
            <v>Enfield</v>
          </cell>
          <cell r="AF446" t="str">
            <v>E5037</v>
          </cell>
          <cell r="AG446" t="str">
            <v>OLB</v>
          </cell>
          <cell r="AH446" t="str">
            <v>Billing</v>
          </cell>
          <cell r="AI446">
            <v>0</v>
          </cell>
          <cell r="AJ446">
            <v>1</v>
          </cell>
        </row>
        <row r="447">
          <cell r="AD447" t="str">
            <v>Epping Forest</v>
          </cell>
          <cell r="AE447" t="str">
            <v>Epping Forest</v>
          </cell>
          <cell r="AF447" t="str">
            <v>E1537</v>
          </cell>
          <cell r="AG447" t="str">
            <v>SD</v>
          </cell>
          <cell r="AH447" t="str">
            <v>Billing</v>
          </cell>
          <cell r="AI447">
            <v>0</v>
          </cell>
          <cell r="AJ447">
            <v>0</v>
          </cell>
        </row>
        <row r="448">
          <cell r="AD448" t="str">
            <v>Epsom &amp; Ewell</v>
          </cell>
          <cell r="AE448" t="str">
            <v>Epsom &amp; Ewell</v>
          </cell>
          <cell r="AF448" t="str">
            <v>E3632</v>
          </cell>
          <cell r="AG448" t="str">
            <v>SD</v>
          </cell>
          <cell r="AH448" t="str">
            <v>Billing</v>
          </cell>
          <cell r="AI448">
            <v>0</v>
          </cell>
          <cell r="AJ448">
            <v>0</v>
          </cell>
        </row>
        <row r="449">
          <cell r="AD449" t="str">
            <v>Erewash</v>
          </cell>
          <cell r="AE449" t="str">
            <v>Erewash</v>
          </cell>
          <cell r="AF449" t="str">
            <v>E1036</v>
          </cell>
          <cell r="AG449" t="str">
            <v>SD</v>
          </cell>
          <cell r="AH449" t="str">
            <v>Billing</v>
          </cell>
          <cell r="AI449">
            <v>0</v>
          </cell>
          <cell r="AJ449">
            <v>0</v>
          </cell>
        </row>
        <row r="450">
          <cell r="AD450" t="str">
            <v>Essex CC</v>
          </cell>
          <cell r="AE450" t="str">
            <v>Essex CC</v>
          </cell>
          <cell r="AF450" t="str">
            <v>E1521</v>
          </cell>
          <cell r="AG450" t="str">
            <v>COUNTY</v>
          </cell>
          <cell r="AH450">
            <v>0</v>
          </cell>
          <cell r="AI450">
            <v>0</v>
          </cell>
          <cell r="AJ450">
            <v>0</v>
          </cell>
        </row>
        <row r="451">
          <cell r="AD451" t="str">
            <v>Essex Combined Fire and Rescue Authority</v>
          </cell>
          <cell r="AE451" t="str">
            <v>Essex Combined Fire and Rescue Authority</v>
          </cell>
          <cell r="AF451" t="str">
            <v>E6115</v>
          </cell>
          <cell r="AG451" t="str">
            <v>CFA</v>
          </cell>
          <cell r="AH451">
            <v>0</v>
          </cell>
          <cell r="AI451">
            <v>0</v>
          </cell>
          <cell r="AJ451">
            <v>0</v>
          </cell>
        </row>
        <row r="452">
          <cell r="AD452" t="str">
            <v>Essex Police and Crime Commissioner and Chief Constable</v>
          </cell>
          <cell r="AE452" t="str">
            <v>Essex Police and Crime Commissioner and Chief Constable</v>
          </cell>
          <cell r="AF452" t="str">
            <v>E7015</v>
          </cell>
          <cell r="AG452" t="str">
            <v>POL</v>
          </cell>
          <cell r="AH452">
            <v>0</v>
          </cell>
          <cell r="AI452">
            <v>0</v>
          </cell>
          <cell r="AJ452">
            <v>0</v>
          </cell>
        </row>
        <row r="453">
          <cell r="AD453" t="str">
            <v>Exeter</v>
          </cell>
          <cell r="AE453" t="str">
            <v>Exeter</v>
          </cell>
          <cell r="AF453" t="str">
            <v>E1132</v>
          </cell>
          <cell r="AG453" t="str">
            <v>SD</v>
          </cell>
          <cell r="AH453" t="str">
            <v>Billing</v>
          </cell>
          <cell r="AI453">
            <v>0</v>
          </cell>
          <cell r="AJ453">
            <v>0</v>
          </cell>
        </row>
        <row r="454">
          <cell r="AD454" t="str">
            <v>Exmoor National Park Authority</v>
          </cell>
          <cell r="AE454" t="str">
            <v>Exmoor National Park Authority</v>
          </cell>
          <cell r="AF454" t="str">
            <v>E6402</v>
          </cell>
          <cell r="AG454" t="str">
            <v>PARK</v>
          </cell>
          <cell r="AH454">
            <v>0</v>
          </cell>
          <cell r="AI454">
            <v>0</v>
          </cell>
          <cell r="AJ454">
            <v>0</v>
          </cell>
        </row>
        <row r="455">
          <cell r="AD455" t="str">
            <v>Fareham</v>
          </cell>
          <cell r="AE455" t="str">
            <v>Fareham</v>
          </cell>
          <cell r="AF455" t="str">
            <v>E1734</v>
          </cell>
          <cell r="AG455" t="str">
            <v>SD</v>
          </cell>
          <cell r="AH455" t="str">
            <v>Billing</v>
          </cell>
          <cell r="AI455">
            <v>0</v>
          </cell>
          <cell r="AJ455">
            <v>0</v>
          </cell>
        </row>
        <row r="456">
          <cell r="AD456" t="str">
            <v>Fenland</v>
          </cell>
          <cell r="AE456" t="str">
            <v>Fenland</v>
          </cell>
          <cell r="AF456" t="str">
            <v>E0533</v>
          </cell>
          <cell r="AG456" t="str">
            <v>SD</v>
          </cell>
          <cell r="AH456" t="str">
            <v>Billing</v>
          </cell>
          <cell r="AI456">
            <v>0</v>
          </cell>
          <cell r="AJ456">
            <v>0</v>
          </cell>
        </row>
        <row r="457">
          <cell r="AD457" t="str">
            <v>Forest Heath</v>
          </cell>
          <cell r="AE457" t="str">
            <v>Forest Heath</v>
          </cell>
          <cell r="AF457" t="str">
            <v>E3532</v>
          </cell>
          <cell r="AG457" t="str">
            <v>SD</v>
          </cell>
          <cell r="AH457" t="str">
            <v>Billing</v>
          </cell>
          <cell r="AI457">
            <v>0</v>
          </cell>
          <cell r="AJ457">
            <v>0</v>
          </cell>
        </row>
        <row r="458">
          <cell r="AD458" t="str">
            <v>Forest of Dean</v>
          </cell>
          <cell r="AE458" t="str">
            <v>Forest of Dean</v>
          </cell>
          <cell r="AF458" t="str">
            <v>E1633</v>
          </cell>
          <cell r="AG458" t="str">
            <v>SD</v>
          </cell>
          <cell r="AH458" t="str">
            <v>Billing</v>
          </cell>
          <cell r="AI458">
            <v>0</v>
          </cell>
          <cell r="AJ458">
            <v>0</v>
          </cell>
        </row>
        <row r="459">
          <cell r="AD459" t="str">
            <v>Fylde</v>
          </cell>
          <cell r="AE459" t="str">
            <v>Fylde</v>
          </cell>
          <cell r="AF459" t="str">
            <v>E2335</v>
          </cell>
          <cell r="AG459" t="str">
            <v>SD</v>
          </cell>
          <cell r="AH459" t="str">
            <v>Billing</v>
          </cell>
          <cell r="AI459">
            <v>0</v>
          </cell>
          <cell r="AJ459">
            <v>0</v>
          </cell>
        </row>
        <row r="460">
          <cell r="AD460" t="str">
            <v>Gateshead</v>
          </cell>
          <cell r="AE460" t="str">
            <v>Gateshead</v>
          </cell>
          <cell r="AF460" t="str">
            <v>E4501</v>
          </cell>
          <cell r="AG460" t="str">
            <v>MD</v>
          </cell>
          <cell r="AH460" t="str">
            <v>Billing</v>
          </cell>
          <cell r="AI460">
            <v>1</v>
          </cell>
          <cell r="AJ460">
            <v>0</v>
          </cell>
        </row>
        <row r="461">
          <cell r="AD461" t="str">
            <v>Gedling</v>
          </cell>
          <cell r="AE461" t="str">
            <v>Gedling</v>
          </cell>
          <cell r="AF461" t="str">
            <v>E3034</v>
          </cell>
          <cell r="AG461" t="str">
            <v>SD</v>
          </cell>
          <cell r="AH461" t="str">
            <v>Billing</v>
          </cell>
          <cell r="AI461">
            <v>0</v>
          </cell>
          <cell r="AJ461">
            <v>0</v>
          </cell>
        </row>
        <row r="462">
          <cell r="AD462" t="str">
            <v>Gloucester</v>
          </cell>
          <cell r="AE462" t="str">
            <v>Gloucester</v>
          </cell>
          <cell r="AF462" t="str">
            <v>E1634</v>
          </cell>
          <cell r="AG462" t="str">
            <v>SD</v>
          </cell>
          <cell r="AH462" t="str">
            <v>Billing</v>
          </cell>
          <cell r="AI462">
            <v>0</v>
          </cell>
          <cell r="AJ462">
            <v>0</v>
          </cell>
        </row>
        <row r="463">
          <cell r="AD463" t="str">
            <v>Gloucestershire CC</v>
          </cell>
          <cell r="AE463" t="str">
            <v>Gloucestershire CC</v>
          </cell>
          <cell r="AF463" t="str">
            <v>E1620</v>
          </cell>
          <cell r="AG463" t="str">
            <v>COUNTY</v>
          </cell>
          <cell r="AH463">
            <v>0</v>
          </cell>
          <cell r="AI463">
            <v>0</v>
          </cell>
          <cell r="AJ463">
            <v>0</v>
          </cell>
        </row>
        <row r="464">
          <cell r="AD464" t="str">
            <v>Gloucestershire Police and Crime Commissioner and Chief Constable</v>
          </cell>
          <cell r="AE464" t="str">
            <v>Gloucestershire Police and Crime Commissioner and Chief Constable</v>
          </cell>
          <cell r="AF464" t="str">
            <v>E7016</v>
          </cell>
          <cell r="AG464" t="str">
            <v>POL</v>
          </cell>
          <cell r="AH464">
            <v>0</v>
          </cell>
          <cell r="AI464">
            <v>0</v>
          </cell>
          <cell r="AJ464">
            <v>0</v>
          </cell>
        </row>
        <row r="465">
          <cell r="AD465" t="str">
            <v>Gosport</v>
          </cell>
          <cell r="AE465" t="str">
            <v>Gosport</v>
          </cell>
          <cell r="AF465" t="str">
            <v>E1735</v>
          </cell>
          <cell r="AG465" t="str">
            <v>SD</v>
          </cell>
          <cell r="AH465" t="str">
            <v>Billing</v>
          </cell>
          <cell r="AI465">
            <v>0</v>
          </cell>
          <cell r="AJ465">
            <v>0</v>
          </cell>
        </row>
        <row r="466">
          <cell r="AD466" t="str">
            <v>Gravesham</v>
          </cell>
          <cell r="AE466" t="str">
            <v>Gravesham</v>
          </cell>
          <cell r="AF466" t="str">
            <v>E2236</v>
          </cell>
          <cell r="AG466" t="str">
            <v>SD</v>
          </cell>
          <cell r="AH466" t="str">
            <v>Billing</v>
          </cell>
          <cell r="AI466">
            <v>0</v>
          </cell>
          <cell r="AJ466">
            <v>0</v>
          </cell>
        </row>
        <row r="467">
          <cell r="AD467" t="str">
            <v>Great Yarmouth</v>
          </cell>
          <cell r="AE467" t="str">
            <v>Great Yarmouth</v>
          </cell>
          <cell r="AF467" t="str">
            <v>E2633</v>
          </cell>
          <cell r="AG467" t="str">
            <v>SD</v>
          </cell>
          <cell r="AH467" t="str">
            <v>Billing</v>
          </cell>
          <cell r="AI467">
            <v>0</v>
          </cell>
          <cell r="AJ467">
            <v>0</v>
          </cell>
        </row>
        <row r="468">
          <cell r="AD468" t="str">
            <v>Greater London Authority</v>
          </cell>
          <cell r="AE468" t="str">
            <v>Greater London Authority</v>
          </cell>
          <cell r="AF468" t="str">
            <v>E5100</v>
          </cell>
          <cell r="AG468" t="str">
            <v>GLA</v>
          </cell>
          <cell r="AH468">
            <v>0</v>
          </cell>
          <cell r="AI468">
            <v>0</v>
          </cell>
          <cell r="AJ468">
            <v>0</v>
          </cell>
        </row>
        <row r="469">
          <cell r="AD469" t="str">
            <v>Greater Manchester Combined Authority</v>
          </cell>
          <cell r="AE469" t="str">
            <v>Greater Manchester Combined Authority</v>
          </cell>
          <cell r="AF469" t="str">
            <v>E6348</v>
          </cell>
          <cell r="AG469" t="str">
            <v>ITA</v>
          </cell>
          <cell r="AH469">
            <v>0</v>
          </cell>
          <cell r="AI469">
            <v>1</v>
          </cell>
          <cell r="AJ469">
            <v>0</v>
          </cell>
        </row>
        <row r="470">
          <cell r="AD470" t="str">
            <v>Greater Manchester Fire and Rescue Authority</v>
          </cell>
          <cell r="AE470" t="str">
            <v>Greater Manchester Fire and Rescue Authority</v>
          </cell>
          <cell r="AF470" t="str">
            <v>E6142</v>
          </cell>
          <cell r="AG470" t="str">
            <v>FIRE</v>
          </cell>
          <cell r="AH470">
            <v>0</v>
          </cell>
          <cell r="AI470">
            <v>0</v>
          </cell>
          <cell r="AJ470">
            <v>0</v>
          </cell>
        </row>
        <row r="471">
          <cell r="AD471" t="str">
            <v>Greater Manchester Police and Crime Commissioner and Chief Constable</v>
          </cell>
          <cell r="AE471" t="str">
            <v>Greater Manchester Police and Crime Commissioner and Chief Constable</v>
          </cell>
          <cell r="AF471" t="str">
            <v>E7042</v>
          </cell>
          <cell r="AG471" t="str">
            <v>POL</v>
          </cell>
          <cell r="AH471">
            <v>0</v>
          </cell>
          <cell r="AI471">
            <v>0</v>
          </cell>
          <cell r="AJ471">
            <v>0</v>
          </cell>
        </row>
        <row r="472">
          <cell r="AD472" t="str">
            <v>Greater Manchester Waste Disposal Authority</v>
          </cell>
          <cell r="AE472" t="str">
            <v>Greater Manchester Waste Disposal Authority</v>
          </cell>
          <cell r="AF472" t="str">
            <v>E6202</v>
          </cell>
          <cell r="AG472" t="str">
            <v>WASTE</v>
          </cell>
          <cell r="AH472">
            <v>0</v>
          </cell>
          <cell r="AI472">
            <v>0</v>
          </cell>
          <cell r="AJ472">
            <v>1</v>
          </cell>
        </row>
        <row r="473">
          <cell r="AD473" t="str">
            <v>Greenwich</v>
          </cell>
          <cell r="AE473" t="str">
            <v>Greenwich</v>
          </cell>
          <cell r="AF473" t="str">
            <v>E5012</v>
          </cell>
          <cell r="AG473" t="str">
            <v>ILB</v>
          </cell>
          <cell r="AH473" t="str">
            <v>Billing</v>
          </cell>
          <cell r="AI473">
            <v>0</v>
          </cell>
          <cell r="AJ473">
            <v>0</v>
          </cell>
        </row>
        <row r="474">
          <cell r="AD474" t="str">
            <v>Guildford</v>
          </cell>
          <cell r="AE474" t="str">
            <v>Guildford</v>
          </cell>
          <cell r="AF474" t="str">
            <v>E3633</v>
          </cell>
          <cell r="AG474" t="str">
            <v>SD</v>
          </cell>
          <cell r="AH474" t="str">
            <v>Billing</v>
          </cell>
          <cell r="AI474">
            <v>0</v>
          </cell>
          <cell r="AJ474">
            <v>0</v>
          </cell>
        </row>
        <row r="475">
          <cell r="AD475" t="str">
            <v>Hackney</v>
          </cell>
          <cell r="AE475" t="str">
            <v>Hackney</v>
          </cell>
          <cell r="AF475" t="str">
            <v>E5013</v>
          </cell>
          <cell r="AG475" t="str">
            <v>ILB</v>
          </cell>
          <cell r="AH475" t="str">
            <v>Billing</v>
          </cell>
          <cell r="AI475">
            <v>0</v>
          </cell>
          <cell r="AJ475">
            <v>1</v>
          </cell>
        </row>
        <row r="476">
          <cell r="AD476" t="str">
            <v>Halton UA</v>
          </cell>
          <cell r="AE476" t="str">
            <v>Halton UA</v>
          </cell>
          <cell r="AF476" t="str">
            <v>E0601</v>
          </cell>
          <cell r="AG476" t="str">
            <v>UA</v>
          </cell>
          <cell r="AH476" t="str">
            <v>Billing</v>
          </cell>
          <cell r="AI476">
            <v>1</v>
          </cell>
          <cell r="AJ476">
            <v>0</v>
          </cell>
        </row>
        <row r="477">
          <cell r="AD477" t="str">
            <v>Hambleton</v>
          </cell>
          <cell r="AE477" t="str">
            <v>Hambleton</v>
          </cell>
          <cell r="AF477" t="str">
            <v>E2732</v>
          </cell>
          <cell r="AG477" t="str">
            <v>SD</v>
          </cell>
          <cell r="AH477" t="str">
            <v>Billing</v>
          </cell>
          <cell r="AI477">
            <v>0</v>
          </cell>
          <cell r="AJ477">
            <v>0</v>
          </cell>
        </row>
        <row r="478">
          <cell r="AD478" t="str">
            <v>Hammersmith &amp; Fulham</v>
          </cell>
          <cell r="AE478" t="str">
            <v>Hammersmith &amp; Fulham</v>
          </cell>
          <cell r="AF478" t="str">
            <v>E5014</v>
          </cell>
          <cell r="AG478" t="str">
            <v>ILB</v>
          </cell>
          <cell r="AH478" t="str">
            <v>Billing</v>
          </cell>
          <cell r="AI478">
            <v>0</v>
          </cell>
          <cell r="AJ478">
            <v>1</v>
          </cell>
        </row>
        <row r="479">
          <cell r="AD479" t="str">
            <v>Hampshire CC</v>
          </cell>
          <cell r="AE479" t="str">
            <v>Hampshire CC</v>
          </cell>
          <cell r="AF479" t="str">
            <v>E1721</v>
          </cell>
          <cell r="AG479" t="str">
            <v>COUNTY</v>
          </cell>
          <cell r="AH479">
            <v>0</v>
          </cell>
          <cell r="AI479">
            <v>0</v>
          </cell>
          <cell r="AJ479">
            <v>0</v>
          </cell>
        </row>
        <row r="480">
          <cell r="AD480" t="str">
            <v>Hampshire Combined Fire and Rescue Authority</v>
          </cell>
          <cell r="AE480" t="str">
            <v>Hampshire Combined Fire and Rescue Authority</v>
          </cell>
          <cell r="AF480" t="str">
            <v>E6117</v>
          </cell>
          <cell r="AG480" t="str">
            <v>CFA</v>
          </cell>
          <cell r="AH480">
            <v>0</v>
          </cell>
          <cell r="AI480">
            <v>0</v>
          </cell>
          <cell r="AJ480">
            <v>0</v>
          </cell>
        </row>
        <row r="481">
          <cell r="AD481" t="str">
            <v>Hampshire Police and Crime Commissioner and Chief Constable</v>
          </cell>
          <cell r="AE481" t="str">
            <v>Hampshire Police and Crime Commissioner and Chief Constable</v>
          </cell>
          <cell r="AF481" t="str">
            <v>E7052</v>
          </cell>
          <cell r="AG481" t="str">
            <v>POL</v>
          </cell>
          <cell r="AH481">
            <v>0</v>
          </cell>
          <cell r="AI481">
            <v>0</v>
          </cell>
          <cell r="AJ481">
            <v>0</v>
          </cell>
        </row>
        <row r="482">
          <cell r="AD482" t="str">
            <v>Harborough</v>
          </cell>
          <cell r="AE482" t="str">
            <v>Harborough</v>
          </cell>
          <cell r="AF482" t="str">
            <v>E2433</v>
          </cell>
          <cell r="AG482" t="str">
            <v>SD</v>
          </cell>
          <cell r="AH482" t="str">
            <v>Billing</v>
          </cell>
          <cell r="AI482">
            <v>0</v>
          </cell>
          <cell r="AJ482">
            <v>0</v>
          </cell>
        </row>
        <row r="483">
          <cell r="AD483" t="str">
            <v>Haringey</v>
          </cell>
          <cell r="AE483" t="str">
            <v>Haringey</v>
          </cell>
          <cell r="AF483" t="str">
            <v>E5038</v>
          </cell>
          <cell r="AG483" t="str">
            <v>OLB</v>
          </cell>
          <cell r="AH483" t="str">
            <v>Billing</v>
          </cell>
          <cell r="AI483">
            <v>0</v>
          </cell>
          <cell r="AJ483">
            <v>1</v>
          </cell>
        </row>
        <row r="484">
          <cell r="AD484" t="str">
            <v>Harlow</v>
          </cell>
          <cell r="AE484" t="str">
            <v>Harlow</v>
          </cell>
          <cell r="AF484" t="str">
            <v>E1538</v>
          </cell>
          <cell r="AG484" t="str">
            <v>SD</v>
          </cell>
          <cell r="AH484" t="str">
            <v>Billing</v>
          </cell>
          <cell r="AI484">
            <v>0</v>
          </cell>
          <cell r="AJ484">
            <v>0</v>
          </cell>
        </row>
        <row r="485">
          <cell r="AD485" t="str">
            <v>Harrogate</v>
          </cell>
          <cell r="AE485" t="str">
            <v>Harrogate</v>
          </cell>
          <cell r="AF485" t="str">
            <v>E2753</v>
          </cell>
          <cell r="AG485" t="str">
            <v>SD</v>
          </cell>
          <cell r="AH485" t="str">
            <v>Billing</v>
          </cell>
          <cell r="AI485">
            <v>0</v>
          </cell>
          <cell r="AJ485">
            <v>0</v>
          </cell>
        </row>
        <row r="486">
          <cell r="AD486" t="str">
            <v>Harrow</v>
          </cell>
          <cell r="AE486" t="str">
            <v>Harrow</v>
          </cell>
          <cell r="AF486" t="str">
            <v>E5039</v>
          </cell>
          <cell r="AG486" t="str">
            <v>OLB</v>
          </cell>
          <cell r="AH486" t="str">
            <v>Billing</v>
          </cell>
          <cell r="AI486">
            <v>0</v>
          </cell>
          <cell r="AJ486">
            <v>1</v>
          </cell>
        </row>
        <row r="487">
          <cell r="AD487" t="str">
            <v>Hart DC</v>
          </cell>
          <cell r="AE487" t="str">
            <v>Hart DC</v>
          </cell>
          <cell r="AF487" t="str">
            <v>E1736</v>
          </cell>
          <cell r="AG487" t="str">
            <v>SD</v>
          </cell>
          <cell r="AH487" t="str">
            <v>Billing</v>
          </cell>
          <cell r="AI487">
            <v>0</v>
          </cell>
          <cell r="AJ487">
            <v>0</v>
          </cell>
        </row>
        <row r="488">
          <cell r="AD488" t="str">
            <v>Hartlepool UA</v>
          </cell>
          <cell r="AE488" t="str">
            <v>Hartlepool UA</v>
          </cell>
          <cell r="AF488" t="str">
            <v>E0701</v>
          </cell>
          <cell r="AG488" t="str">
            <v>UA</v>
          </cell>
          <cell r="AH488" t="str">
            <v>Billing</v>
          </cell>
          <cell r="AI488">
            <v>0</v>
          </cell>
          <cell r="AJ488">
            <v>0</v>
          </cell>
        </row>
        <row r="489">
          <cell r="AD489" t="str">
            <v>Hastings</v>
          </cell>
          <cell r="AE489" t="str">
            <v>Hastings</v>
          </cell>
          <cell r="AF489" t="str">
            <v>E1433</v>
          </cell>
          <cell r="AG489" t="str">
            <v>SD</v>
          </cell>
          <cell r="AH489" t="str">
            <v>Billing</v>
          </cell>
          <cell r="AI489">
            <v>0</v>
          </cell>
          <cell r="AJ489">
            <v>0</v>
          </cell>
        </row>
        <row r="490">
          <cell r="AD490" t="str">
            <v>Havant</v>
          </cell>
          <cell r="AE490" t="str">
            <v>Havant</v>
          </cell>
          <cell r="AF490" t="str">
            <v>E1737</v>
          </cell>
          <cell r="AG490" t="str">
            <v>SD</v>
          </cell>
          <cell r="AH490" t="str">
            <v>Billing</v>
          </cell>
          <cell r="AI490">
            <v>0</v>
          </cell>
          <cell r="AJ490">
            <v>0</v>
          </cell>
        </row>
        <row r="491">
          <cell r="AD491" t="str">
            <v>Havering</v>
          </cell>
          <cell r="AE491" t="str">
            <v>Havering</v>
          </cell>
          <cell r="AF491" t="str">
            <v>E5040</v>
          </cell>
          <cell r="AG491" t="str">
            <v>OLB</v>
          </cell>
          <cell r="AH491" t="str">
            <v>Billing</v>
          </cell>
          <cell r="AI491">
            <v>0</v>
          </cell>
          <cell r="AJ491">
            <v>1</v>
          </cell>
        </row>
        <row r="492">
          <cell r="AD492" t="str">
            <v>Hereford &amp; Worcester Combined Fire and Rescue Authority</v>
          </cell>
          <cell r="AE492" t="str">
            <v>Hereford &amp; Worcester Combined Fire and Rescue Authority</v>
          </cell>
          <cell r="AF492" t="str">
            <v>E6118</v>
          </cell>
          <cell r="AG492" t="str">
            <v>CFA</v>
          </cell>
          <cell r="AH492">
            <v>0</v>
          </cell>
          <cell r="AI492">
            <v>0</v>
          </cell>
          <cell r="AJ492">
            <v>0</v>
          </cell>
        </row>
        <row r="493">
          <cell r="AD493" t="str">
            <v>Herefordshire UA</v>
          </cell>
          <cell r="AE493" t="str">
            <v>Herefordshire UA</v>
          </cell>
          <cell r="AF493" t="str">
            <v>E1801</v>
          </cell>
          <cell r="AG493" t="str">
            <v>UA</v>
          </cell>
          <cell r="AH493" t="str">
            <v>Billing</v>
          </cell>
          <cell r="AI493">
            <v>0</v>
          </cell>
          <cell r="AJ493">
            <v>0</v>
          </cell>
        </row>
        <row r="494">
          <cell r="AD494" t="str">
            <v>Hertfordshire CC</v>
          </cell>
          <cell r="AE494" t="str">
            <v>Hertfordshire CC</v>
          </cell>
          <cell r="AF494" t="str">
            <v>E1920</v>
          </cell>
          <cell r="AG494" t="str">
            <v>COUNTY</v>
          </cell>
          <cell r="AH494">
            <v>0</v>
          </cell>
          <cell r="AI494">
            <v>0</v>
          </cell>
          <cell r="AJ494">
            <v>0</v>
          </cell>
        </row>
        <row r="495">
          <cell r="AD495" t="str">
            <v>Hertfordshire Police and Crime Commissioner and Chief Constable</v>
          </cell>
          <cell r="AE495" t="str">
            <v>Hertfordshire Police and Crime Commissioner and Chief Constable</v>
          </cell>
          <cell r="AF495" t="str">
            <v>E7019</v>
          </cell>
          <cell r="AG495" t="str">
            <v>POL</v>
          </cell>
          <cell r="AH495">
            <v>0</v>
          </cell>
          <cell r="AI495">
            <v>0</v>
          </cell>
          <cell r="AJ495">
            <v>0</v>
          </cell>
        </row>
        <row r="496">
          <cell r="AD496" t="str">
            <v>Hertsmere</v>
          </cell>
          <cell r="AE496" t="str">
            <v>Hertsmere</v>
          </cell>
          <cell r="AF496" t="str">
            <v>E1934</v>
          </cell>
          <cell r="AG496" t="str">
            <v>SD</v>
          </cell>
          <cell r="AH496" t="str">
            <v>Billing</v>
          </cell>
          <cell r="AI496">
            <v>0</v>
          </cell>
          <cell r="AJ496">
            <v>0</v>
          </cell>
        </row>
        <row r="497">
          <cell r="AD497" t="str">
            <v>High Peak</v>
          </cell>
          <cell r="AE497" t="str">
            <v>High Peak</v>
          </cell>
          <cell r="AF497" t="str">
            <v>E1037</v>
          </cell>
          <cell r="AG497" t="str">
            <v>SD</v>
          </cell>
          <cell r="AH497" t="str">
            <v>Billing</v>
          </cell>
          <cell r="AI497">
            <v>0</v>
          </cell>
          <cell r="AJ497">
            <v>0</v>
          </cell>
        </row>
        <row r="498">
          <cell r="AD498" t="str">
            <v>Hillingdon</v>
          </cell>
          <cell r="AE498" t="str">
            <v>Hillingdon</v>
          </cell>
          <cell r="AF498" t="str">
            <v>E5041</v>
          </cell>
          <cell r="AG498" t="str">
            <v>OLB</v>
          </cell>
          <cell r="AH498" t="str">
            <v>Billing</v>
          </cell>
          <cell r="AI498">
            <v>0</v>
          </cell>
          <cell r="AJ498">
            <v>1</v>
          </cell>
        </row>
        <row r="499">
          <cell r="AD499" t="str">
            <v>Hinckley &amp; Bosworth</v>
          </cell>
          <cell r="AE499" t="str">
            <v>Hinckley &amp; Bosworth</v>
          </cell>
          <cell r="AF499" t="str">
            <v>E2434</v>
          </cell>
          <cell r="AG499" t="str">
            <v>SD</v>
          </cell>
          <cell r="AH499" t="str">
            <v>Billing</v>
          </cell>
          <cell r="AI499">
            <v>0</v>
          </cell>
          <cell r="AJ499">
            <v>0</v>
          </cell>
        </row>
        <row r="500">
          <cell r="AD500" t="str">
            <v>Horsham</v>
          </cell>
          <cell r="AE500" t="str">
            <v>Horsham</v>
          </cell>
          <cell r="AF500" t="str">
            <v>E3835</v>
          </cell>
          <cell r="AG500" t="str">
            <v>SD</v>
          </cell>
          <cell r="AH500" t="str">
            <v>Billing</v>
          </cell>
          <cell r="AI500">
            <v>0</v>
          </cell>
          <cell r="AJ500">
            <v>0</v>
          </cell>
        </row>
        <row r="501">
          <cell r="AD501" t="str">
            <v>Hounslow</v>
          </cell>
          <cell r="AE501" t="str">
            <v>Hounslow</v>
          </cell>
          <cell r="AF501" t="str">
            <v>E5042</v>
          </cell>
          <cell r="AG501" t="str">
            <v>OLB</v>
          </cell>
          <cell r="AH501" t="str">
            <v>Billing</v>
          </cell>
          <cell r="AI501">
            <v>0</v>
          </cell>
          <cell r="AJ501">
            <v>1</v>
          </cell>
        </row>
        <row r="502">
          <cell r="AD502" t="str">
            <v>Humberside Combined Fire and Rescue Authority</v>
          </cell>
          <cell r="AE502" t="str">
            <v>Humberside Combined Fire and Rescue Authority</v>
          </cell>
          <cell r="AF502" t="str">
            <v>E6120</v>
          </cell>
          <cell r="AG502" t="str">
            <v>CFA</v>
          </cell>
          <cell r="AH502">
            <v>0</v>
          </cell>
          <cell r="AI502">
            <v>0</v>
          </cell>
          <cell r="AJ502">
            <v>0</v>
          </cell>
        </row>
        <row r="503">
          <cell r="AD503" t="str">
            <v>Humberside Police and Crime Commissioner and Chief Constable</v>
          </cell>
          <cell r="AE503" t="str">
            <v>Humberside Police and Crime Commissioner and Chief Constable</v>
          </cell>
          <cell r="AF503" t="str">
            <v>E7020</v>
          </cell>
          <cell r="AG503" t="str">
            <v>POL</v>
          </cell>
          <cell r="AH503">
            <v>0</v>
          </cell>
          <cell r="AI503">
            <v>0</v>
          </cell>
          <cell r="AJ503">
            <v>0</v>
          </cell>
        </row>
        <row r="504">
          <cell r="AD504" t="str">
            <v>Huntingdonshire</v>
          </cell>
          <cell r="AE504" t="str">
            <v>Huntingdonshire</v>
          </cell>
          <cell r="AF504" t="str">
            <v>E0551</v>
          </cell>
          <cell r="AG504" t="str">
            <v>SD</v>
          </cell>
          <cell r="AH504" t="str">
            <v>Billing</v>
          </cell>
          <cell r="AI504">
            <v>0</v>
          </cell>
          <cell r="AJ504">
            <v>0</v>
          </cell>
        </row>
        <row r="505">
          <cell r="AD505" t="str">
            <v>Hyndburn B C</v>
          </cell>
          <cell r="AE505" t="str">
            <v>Hyndburn B C</v>
          </cell>
          <cell r="AF505" t="str">
            <v>E2336</v>
          </cell>
          <cell r="AG505" t="str">
            <v>SD</v>
          </cell>
          <cell r="AH505" t="str">
            <v>Billing</v>
          </cell>
          <cell r="AI505">
            <v>0</v>
          </cell>
          <cell r="AJ505">
            <v>0</v>
          </cell>
        </row>
        <row r="506">
          <cell r="AD506" t="str">
            <v>Ipswich</v>
          </cell>
          <cell r="AE506" t="str">
            <v>Ipswich</v>
          </cell>
          <cell r="AF506" t="str">
            <v>E3533</v>
          </cell>
          <cell r="AG506" t="str">
            <v>SD</v>
          </cell>
          <cell r="AH506" t="str">
            <v>Billing</v>
          </cell>
          <cell r="AI506">
            <v>0</v>
          </cell>
          <cell r="AJ506">
            <v>0</v>
          </cell>
        </row>
        <row r="507">
          <cell r="AD507" t="str">
            <v>Isle of Wight UA</v>
          </cell>
          <cell r="AE507" t="str">
            <v>Isle of Wight UA</v>
          </cell>
          <cell r="AF507" t="str">
            <v>E2101</v>
          </cell>
          <cell r="AG507" t="str">
            <v>UA</v>
          </cell>
          <cell r="AH507" t="str">
            <v>Billing</v>
          </cell>
          <cell r="AI507">
            <v>0</v>
          </cell>
          <cell r="AJ507">
            <v>0</v>
          </cell>
        </row>
        <row r="508">
          <cell r="AD508" t="str">
            <v>Isles of Scilly</v>
          </cell>
          <cell r="AE508" t="str">
            <v>Isles of Scilly</v>
          </cell>
          <cell r="AF508" t="str">
            <v>E4001</v>
          </cell>
          <cell r="AG508" t="str">
            <v>SCILLY</v>
          </cell>
          <cell r="AH508" t="str">
            <v>Billing</v>
          </cell>
          <cell r="AI508">
            <v>0</v>
          </cell>
          <cell r="AJ508">
            <v>0</v>
          </cell>
        </row>
        <row r="509">
          <cell r="AD509" t="str">
            <v>Islington</v>
          </cell>
          <cell r="AE509" t="str">
            <v>Islington</v>
          </cell>
          <cell r="AF509" t="str">
            <v>E5015</v>
          </cell>
          <cell r="AG509" t="str">
            <v>ILB</v>
          </cell>
          <cell r="AH509" t="str">
            <v>Billing</v>
          </cell>
          <cell r="AI509">
            <v>0</v>
          </cell>
          <cell r="AJ509">
            <v>1</v>
          </cell>
        </row>
        <row r="510">
          <cell r="AD510" t="str">
            <v>Kensington &amp; Chelsea</v>
          </cell>
          <cell r="AE510" t="str">
            <v>Kensington &amp; Chelsea</v>
          </cell>
          <cell r="AF510" t="str">
            <v>E5016</v>
          </cell>
          <cell r="AG510" t="str">
            <v>ILB</v>
          </cell>
          <cell r="AH510" t="str">
            <v>Billing</v>
          </cell>
          <cell r="AI510">
            <v>0</v>
          </cell>
          <cell r="AJ510">
            <v>1</v>
          </cell>
        </row>
        <row r="511">
          <cell r="AD511" t="str">
            <v>Kent CC</v>
          </cell>
          <cell r="AE511" t="str">
            <v>Kent CC</v>
          </cell>
          <cell r="AF511" t="str">
            <v>E2221</v>
          </cell>
          <cell r="AG511" t="str">
            <v>COUNTY</v>
          </cell>
          <cell r="AH511">
            <v>0</v>
          </cell>
          <cell r="AI511">
            <v>0</v>
          </cell>
          <cell r="AJ511">
            <v>0</v>
          </cell>
        </row>
        <row r="512">
          <cell r="AD512" t="str">
            <v>Kent Combined Fire and Rescue Authority</v>
          </cell>
          <cell r="AE512" t="str">
            <v>Kent Combined Fire and Rescue Authority</v>
          </cell>
          <cell r="AF512" t="str">
            <v>E6122</v>
          </cell>
          <cell r="AG512" t="str">
            <v>CFA</v>
          </cell>
          <cell r="AH512">
            <v>0</v>
          </cell>
          <cell r="AI512">
            <v>0</v>
          </cell>
          <cell r="AJ512">
            <v>0</v>
          </cell>
        </row>
        <row r="513">
          <cell r="AD513" t="str">
            <v>Kent Police and Crime Commissioner and Chief Constable</v>
          </cell>
          <cell r="AE513" t="str">
            <v>Kent Police and Crime Commissioner and Chief Constable</v>
          </cell>
          <cell r="AF513" t="str">
            <v>E7022</v>
          </cell>
          <cell r="AG513" t="str">
            <v>POL</v>
          </cell>
          <cell r="AH513">
            <v>0</v>
          </cell>
          <cell r="AI513">
            <v>0</v>
          </cell>
          <cell r="AJ513">
            <v>0</v>
          </cell>
        </row>
        <row r="514">
          <cell r="AD514" t="str">
            <v>Kettering</v>
          </cell>
          <cell r="AE514" t="str">
            <v>Kettering</v>
          </cell>
          <cell r="AF514" t="str">
            <v>E2834</v>
          </cell>
          <cell r="AG514" t="str">
            <v>SD</v>
          </cell>
          <cell r="AH514" t="str">
            <v>Billing</v>
          </cell>
          <cell r="AI514">
            <v>0</v>
          </cell>
          <cell r="AJ514">
            <v>0</v>
          </cell>
        </row>
        <row r="515">
          <cell r="AD515" t="str">
            <v>King's Lynn &amp; West Norfolk</v>
          </cell>
          <cell r="AE515" t="str">
            <v>King's Lynn &amp; West Norfolk</v>
          </cell>
          <cell r="AF515" t="str">
            <v>E2634</v>
          </cell>
          <cell r="AG515" t="str">
            <v>SD</v>
          </cell>
          <cell r="AH515" t="str">
            <v>Billing</v>
          </cell>
          <cell r="AI515">
            <v>0</v>
          </cell>
          <cell r="AJ515">
            <v>0</v>
          </cell>
        </row>
        <row r="516">
          <cell r="AD516" t="str">
            <v>Kingston Upon Thames</v>
          </cell>
          <cell r="AE516" t="str">
            <v>Kingston Upon Thames</v>
          </cell>
          <cell r="AF516" t="str">
            <v>E5043</v>
          </cell>
          <cell r="AG516" t="str">
            <v>OLB</v>
          </cell>
          <cell r="AH516" t="str">
            <v>Billing</v>
          </cell>
          <cell r="AI516">
            <v>0</v>
          </cell>
          <cell r="AJ516">
            <v>0</v>
          </cell>
        </row>
        <row r="517">
          <cell r="AD517" t="str">
            <v>Kingston-upon-Hull UA</v>
          </cell>
          <cell r="AE517" t="str">
            <v>Kingston-upon-Hull UA</v>
          </cell>
          <cell r="AF517" t="str">
            <v>E2002</v>
          </cell>
          <cell r="AG517" t="str">
            <v>UA</v>
          </cell>
          <cell r="AH517" t="str">
            <v>Billing</v>
          </cell>
          <cell r="AI517">
            <v>0</v>
          </cell>
          <cell r="AJ517">
            <v>0</v>
          </cell>
        </row>
        <row r="518">
          <cell r="AD518" t="str">
            <v>Kirklees</v>
          </cell>
          <cell r="AE518" t="str">
            <v>Kirklees</v>
          </cell>
          <cell r="AF518" t="str">
            <v>E4703</v>
          </cell>
          <cell r="AG518" t="str">
            <v>MD</v>
          </cell>
          <cell r="AH518" t="str">
            <v>Billing</v>
          </cell>
          <cell r="AI518">
            <v>1</v>
          </cell>
          <cell r="AJ518">
            <v>0</v>
          </cell>
        </row>
        <row r="519">
          <cell r="AD519" t="str">
            <v>Knowsley</v>
          </cell>
          <cell r="AE519" t="str">
            <v>Knowsley</v>
          </cell>
          <cell r="AF519" t="str">
            <v>E4301</v>
          </cell>
          <cell r="AG519" t="str">
            <v>MD</v>
          </cell>
          <cell r="AH519" t="str">
            <v>Billing</v>
          </cell>
          <cell r="AI519">
            <v>1</v>
          </cell>
          <cell r="AJ519">
            <v>1</v>
          </cell>
        </row>
        <row r="520">
          <cell r="AD520" t="str">
            <v>Lake District National Park Authority</v>
          </cell>
          <cell r="AE520" t="str">
            <v>Lake District National Park Authority</v>
          </cell>
          <cell r="AF520" t="str">
            <v>E6403</v>
          </cell>
          <cell r="AG520" t="str">
            <v>PARK</v>
          </cell>
          <cell r="AH520">
            <v>0</v>
          </cell>
          <cell r="AI520">
            <v>0</v>
          </cell>
          <cell r="AJ520">
            <v>0</v>
          </cell>
        </row>
        <row r="521">
          <cell r="AD521" t="str">
            <v>Lambeth</v>
          </cell>
          <cell r="AE521" t="str">
            <v>Lambeth</v>
          </cell>
          <cell r="AF521" t="str">
            <v>E5017</v>
          </cell>
          <cell r="AG521" t="str">
            <v>ILB</v>
          </cell>
          <cell r="AH521" t="str">
            <v>Billing</v>
          </cell>
          <cell r="AI521">
            <v>0</v>
          </cell>
          <cell r="AJ521">
            <v>1</v>
          </cell>
        </row>
        <row r="522">
          <cell r="AD522" t="str">
            <v>Lancashire CC</v>
          </cell>
          <cell r="AE522" t="str">
            <v>Lancashire CC</v>
          </cell>
          <cell r="AF522" t="str">
            <v>E2321</v>
          </cell>
          <cell r="AG522" t="str">
            <v>COUNTY</v>
          </cell>
          <cell r="AH522">
            <v>0</v>
          </cell>
          <cell r="AI522">
            <v>0</v>
          </cell>
          <cell r="AJ522">
            <v>0</v>
          </cell>
        </row>
        <row r="523">
          <cell r="AD523" t="str">
            <v>Lancashire Combined Fire and Rescue Authority</v>
          </cell>
          <cell r="AE523" t="str">
            <v>Lancashire Combined Fire and Rescue Authority</v>
          </cell>
          <cell r="AF523" t="str">
            <v>E6123</v>
          </cell>
          <cell r="AG523" t="str">
            <v>CFA</v>
          </cell>
          <cell r="AH523">
            <v>0</v>
          </cell>
          <cell r="AI523">
            <v>0</v>
          </cell>
          <cell r="AJ523">
            <v>0</v>
          </cell>
        </row>
        <row r="524">
          <cell r="AD524" t="str">
            <v>Lancashire Police and Crime Commissioner and Chief Constable</v>
          </cell>
          <cell r="AE524" t="str">
            <v>Lancashire Police and Crime Commissioner and Chief Constable</v>
          </cell>
          <cell r="AF524" t="str">
            <v>E7023</v>
          </cell>
          <cell r="AG524" t="str">
            <v>POL</v>
          </cell>
          <cell r="AH524">
            <v>0</v>
          </cell>
          <cell r="AI524">
            <v>0</v>
          </cell>
          <cell r="AJ524">
            <v>0</v>
          </cell>
        </row>
        <row r="525">
          <cell r="AD525" t="str">
            <v>Lancaster</v>
          </cell>
          <cell r="AE525" t="str">
            <v>Lancaster</v>
          </cell>
          <cell r="AF525" t="str">
            <v>E2337</v>
          </cell>
          <cell r="AG525" t="str">
            <v>SD</v>
          </cell>
          <cell r="AH525" t="str">
            <v>Billing</v>
          </cell>
          <cell r="AI525">
            <v>0</v>
          </cell>
          <cell r="AJ525">
            <v>0</v>
          </cell>
        </row>
        <row r="526">
          <cell r="AD526" t="str">
            <v>Lee Valley Regional Park Authority</v>
          </cell>
          <cell r="AE526" t="str">
            <v>Lee Valley Regional Park Authority</v>
          </cell>
          <cell r="AF526" t="str">
            <v>E6803</v>
          </cell>
          <cell r="AG526" t="str">
            <v>PARK</v>
          </cell>
          <cell r="AH526">
            <v>0</v>
          </cell>
          <cell r="AI526">
            <v>0</v>
          </cell>
          <cell r="AJ526">
            <v>0</v>
          </cell>
        </row>
        <row r="527">
          <cell r="AD527" t="str">
            <v>Leeds</v>
          </cell>
          <cell r="AE527" t="str">
            <v>Leeds</v>
          </cell>
          <cell r="AF527" t="str">
            <v>E4704</v>
          </cell>
          <cell r="AG527" t="str">
            <v>MD</v>
          </cell>
          <cell r="AH527" t="str">
            <v>Billing</v>
          </cell>
          <cell r="AI527">
            <v>1</v>
          </cell>
          <cell r="AJ527">
            <v>0</v>
          </cell>
        </row>
        <row r="528">
          <cell r="AD528" t="str">
            <v>Leicester City UA</v>
          </cell>
          <cell r="AE528" t="str">
            <v>Leicester City UA</v>
          </cell>
          <cell r="AF528" t="str">
            <v>E2401</v>
          </cell>
          <cell r="AG528" t="str">
            <v>UA</v>
          </cell>
          <cell r="AH528" t="str">
            <v>Billing</v>
          </cell>
          <cell r="AI528">
            <v>0</v>
          </cell>
          <cell r="AJ528">
            <v>0</v>
          </cell>
        </row>
        <row r="529">
          <cell r="AD529" t="str">
            <v>Leicestershire CC</v>
          </cell>
          <cell r="AE529" t="str">
            <v>Leicestershire CC</v>
          </cell>
          <cell r="AF529" t="str">
            <v>E2421</v>
          </cell>
          <cell r="AG529" t="str">
            <v>COUNTY</v>
          </cell>
          <cell r="AH529">
            <v>0</v>
          </cell>
          <cell r="AI529">
            <v>0</v>
          </cell>
          <cell r="AJ529">
            <v>0</v>
          </cell>
        </row>
        <row r="530">
          <cell r="AD530" t="str">
            <v>Leicestershire Combined Fire and Rescue Authority</v>
          </cell>
          <cell r="AE530" t="str">
            <v>Leicestershire Combined Fire and Rescue Authority</v>
          </cell>
          <cell r="AF530" t="str">
            <v>E6124</v>
          </cell>
          <cell r="AG530" t="str">
            <v>CFA</v>
          </cell>
          <cell r="AH530">
            <v>0</v>
          </cell>
          <cell r="AI530">
            <v>0</v>
          </cell>
          <cell r="AJ530">
            <v>0</v>
          </cell>
        </row>
        <row r="531">
          <cell r="AD531" t="str">
            <v>Leicestershire Police and Crime Commissioner and Chief Constable</v>
          </cell>
          <cell r="AE531" t="str">
            <v>Leicestershire Police and Crime Commissioner and Chief Constable</v>
          </cell>
          <cell r="AF531" t="str">
            <v>E7024</v>
          </cell>
          <cell r="AG531" t="str">
            <v>POL</v>
          </cell>
          <cell r="AH531">
            <v>0</v>
          </cell>
          <cell r="AI531">
            <v>0</v>
          </cell>
          <cell r="AJ531">
            <v>0</v>
          </cell>
        </row>
        <row r="532">
          <cell r="AD532" t="str">
            <v>Lewes</v>
          </cell>
          <cell r="AE532" t="str">
            <v>Lewes</v>
          </cell>
          <cell r="AF532" t="str">
            <v>E1435</v>
          </cell>
          <cell r="AG532" t="str">
            <v>SD</v>
          </cell>
          <cell r="AH532" t="str">
            <v>Billing</v>
          </cell>
          <cell r="AI532">
            <v>0</v>
          </cell>
          <cell r="AJ532">
            <v>0</v>
          </cell>
        </row>
        <row r="533">
          <cell r="AD533" t="str">
            <v>Lewisham</v>
          </cell>
          <cell r="AE533" t="str">
            <v>Lewisham</v>
          </cell>
          <cell r="AF533" t="str">
            <v>E5018</v>
          </cell>
          <cell r="AG533" t="str">
            <v>ILB</v>
          </cell>
          <cell r="AH533" t="str">
            <v>Billing</v>
          </cell>
          <cell r="AI533">
            <v>0</v>
          </cell>
          <cell r="AJ533">
            <v>0</v>
          </cell>
        </row>
        <row r="534">
          <cell r="AD534" t="str">
            <v>Lichfield</v>
          </cell>
          <cell r="AE534" t="str">
            <v>Lichfield</v>
          </cell>
          <cell r="AF534" t="str">
            <v>E3433</v>
          </cell>
          <cell r="AG534" t="str">
            <v>SD</v>
          </cell>
          <cell r="AH534" t="str">
            <v>Billing</v>
          </cell>
          <cell r="AI534">
            <v>0</v>
          </cell>
          <cell r="AJ534">
            <v>0</v>
          </cell>
        </row>
        <row r="535">
          <cell r="AD535" t="str">
            <v>Lincoln City</v>
          </cell>
          <cell r="AE535" t="str">
            <v>Lincoln City</v>
          </cell>
          <cell r="AF535" t="str">
            <v>E2533</v>
          </cell>
          <cell r="AG535" t="str">
            <v>SD</v>
          </cell>
          <cell r="AH535" t="str">
            <v>Billing</v>
          </cell>
          <cell r="AI535">
            <v>0</v>
          </cell>
          <cell r="AJ535">
            <v>0</v>
          </cell>
        </row>
        <row r="536">
          <cell r="AD536" t="str">
            <v>Lincolnshire CC</v>
          </cell>
          <cell r="AE536" t="str">
            <v>Lincolnshire CC</v>
          </cell>
          <cell r="AF536" t="str">
            <v>E2520</v>
          </cell>
          <cell r="AG536" t="str">
            <v>COUNTY</v>
          </cell>
          <cell r="AH536">
            <v>0</v>
          </cell>
          <cell r="AI536">
            <v>0</v>
          </cell>
          <cell r="AJ536">
            <v>0</v>
          </cell>
        </row>
        <row r="537">
          <cell r="AD537" t="str">
            <v>Lincolnshire Police and Crime Commissioner and Chief Constable</v>
          </cell>
          <cell r="AE537" t="str">
            <v>Lincolnshire Police and Crime Commissioner and Chief Constable</v>
          </cell>
          <cell r="AF537" t="str">
            <v>E7025</v>
          </cell>
          <cell r="AG537" t="str">
            <v>POL</v>
          </cell>
          <cell r="AH537">
            <v>0</v>
          </cell>
          <cell r="AI537">
            <v>0</v>
          </cell>
          <cell r="AJ537">
            <v>0</v>
          </cell>
        </row>
        <row r="538">
          <cell r="AD538" t="str">
            <v>Liverpool</v>
          </cell>
          <cell r="AE538" t="str">
            <v>Liverpool</v>
          </cell>
          <cell r="AF538" t="str">
            <v>E4302</v>
          </cell>
          <cell r="AG538" t="str">
            <v>MD</v>
          </cell>
          <cell r="AH538" t="str">
            <v>Billing</v>
          </cell>
          <cell r="AI538">
            <v>1</v>
          </cell>
          <cell r="AJ538">
            <v>1</v>
          </cell>
        </row>
        <row r="539">
          <cell r="AD539" t="str">
            <v>Luton UA</v>
          </cell>
          <cell r="AE539" t="str">
            <v>Luton UA</v>
          </cell>
          <cell r="AF539" t="str">
            <v>E0201</v>
          </cell>
          <cell r="AG539" t="str">
            <v>UA</v>
          </cell>
          <cell r="AH539" t="str">
            <v>Billing</v>
          </cell>
          <cell r="AI539">
            <v>0</v>
          </cell>
          <cell r="AJ539">
            <v>0</v>
          </cell>
        </row>
        <row r="540">
          <cell r="AD540" t="str">
            <v>MaIdon DC</v>
          </cell>
          <cell r="AE540" t="str">
            <v>MaIdon DC</v>
          </cell>
          <cell r="AF540" t="str">
            <v>E1539</v>
          </cell>
          <cell r="AG540" t="str">
            <v>SD</v>
          </cell>
          <cell r="AH540" t="str">
            <v>Billing</v>
          </cell>
          <cell r="AI540">
            <v>0</v>
          </cell>
          <cell r="AJ540">
            <v>0</v>
          </cell>
        </row>
        <row r="541">
          <cell r="AD541" t="str">
            <v>Maidstone</v>
          </cell>
          <cell r="AE541" t="str">
            <v>Maidstone</v>
          </cell>
          <cell r="AF541" t="str">
            <v>E2237</v>
          </cell>
          <cell r="AG541" t="str">
            <v>SD</v>
          </cell>
          <cell r="AH541" t="str">
            <v>Billing</v>
          </cell>
          <cell r="AI541">
            <v>0</v>
          </cell>
          <cell r="AJ541">
            <v>0</v>
          </cell>
        </row>
        <row r="542">
          <cell r="AD542" t="str">
            <v>Malvern Hills</v>
          </cell>
          <cell r="AE542" t="str">
            <v>Malvern Hills</v>
          </cell>
          <cell r="AF542" t="str">
            <v>E1851</v>
          </cell>
          <cell r="AG542" t="str">
            <v>SD</v>
          </cell>
          <cell r="AH542" t="str">
            <v>Billing</v>
          </cell>
          <cell r="AI542">
            <v>0</v>
          </cell>
          <cell r="AJ542">
            <v>0</v>
          </cell>
        </row>
        <row r="543">
          <cell r="AD543" t="str">
            <v>Manchester</v>
          </cell>
          <cell r="AE543" t="str">
            <v>Manchester</v>
          </cell>
          <cell r="AF543" t="str">
            <v>E4203</v>
          </cell>
          <cell r="AG543" t="str">
            <v>MD</v>
          </cell>
          <cell r="AH543" t="str">
            <v>Billing</v>
          </cell>
          <cell r="AI543">
            <v>1</v>
          </cell>
          <cell r="AJ543">
            <v>1</v>
          </cell>
        </row>
        <row r="544">
          <cell r="AD544" t="str">
            <v>Mansfield</v>
          </cell>
          <cell r="AE544" t="str">
            <v>Mansfield</v>
          </cell>
          <cell r="AF544" t="str">
            <v>E3035</v>
          </cell>
          <cell r="AG544" t="str">
            <v>SD</v>
          </cell>
          <cell r="AH544" t="str">
            <v>Billing</v>
          </cell>
          <cell r="AI544">
            <v>0</v>
          </cell>
          <cell r="AJ544">
            <v>0</v>
          </cell>
        </row>
        <row r="545">
          <cell r="AD545" t="str">
            <v>Medway Towns UA</v>
          </cell>
          <cell r="AE545" t="str">
            <v>Medway Towns UA</v>
          </cell>
          <cell r="AF545" t="str">
            <v>E2201</v>
          </cell>
          <cell r="AG545" t="str">
            <v>UA</v>
          </cell>
          <cell r="AH545" t="str">
            <v>Billing</v>
          </cell>
          <cell r="AI545">
            <v>0</v>
          </cell>
          <cell r="AJ545">
            <v>0</v>
          </cell>
        </row>
        <row r="546">
          <cell r="AD546" t="str">
            <v>Melton</v>
          </cell>
          <cell r="AE546" t="str">
            <v>Melton</v>
          </cell>
          <cell r="AF546" t="str">
            <v>E2436</v>
          </cell>
          <cell r="AG546" t="str">
            <v>SD</v>
          </cell>
          <cell r="AH546" t="str">
            <v>Billing</v>
          </cell>
          <cell r="AI546">
            <v>0</v>
          </cell>
          <cell r="AJ546">
            <v>0</v>
          </cell>
        </row>
        <row r="547">
          <cell r="AD547" t="str">
            <v>Mendip</v>
          </cell>
          <cell r="AE547" t="str">
            <v>Mendip</v>
          </cell>
          <cell r="AF547" t="str">
            <v>E3331</v>
          </cell>
          <cell r="AG547" t="str">
            <v>SD</v>
          </cell>
          <cell r="AH547" t="str">
            <v>Billing</v>
          </cell>
          <cell r="AI547">
            <v>0</v>
          </cell>
          <cell r="AJ547">
            <v>0</v>
          </cell>
        </row>
        <row r="548">
          <cell r="AD548" t="str">
            <v>Merseyside Fire and Rescue Authority</v>
          </cell>
          <cell r="AE548" t="str">
            <v>Merseyside Fire and Rescue Authority</v>
          </cell>
          <cell r="AF548" t="str">
            <v>E6143</v>
          </cell>
          <cell r="AG548" t="str">
            <v>FIRE</v>
          </cell>
          <cell r="AH548">
            <v>0</v>
          </cell>
          <cell r="AI548">
            <v>0</v>
          </cell>
          <cell r="AJ548">
            <v>0</v>
          </cell>
        </row>
        <row r="549">
          <cell r="AD549" t="str">
            <v>Merseyside Police and Crime Commissioner and Chief Constable</v>
          </cell>
          <cell r="AE549" t="str">
            <v>Merseyside Police and Crime Commissioner and Chief Constable</v>
          </cell>
          <cell r="AF549" t="str">
            <v>E7043</v>
          </cell>
          <cell r="AG549" t="str">
            <v>POL</v>
          </cell>
          <cell r="AH549">
            <v>0</v>
          </cell>
          <cell r="AI549">
            <v>0</v>
          </cell>
          <cell r="AJ549">
            <v>0</v>
          </cell>
        </row>
        <row r="550">
          <cell r="AD550" t="str">
            <v>Merseyside Waste Disposal Authority</v>
          </cell>
          <cell r="AE550" t="str">
            <v>Merseyside Waste Disposal Authority</v>
          </cell>
          <cell r="AF550" t="str">
            <v>E6204</v>
          </cell>
          <cell r="AG550" t="str">
            <v>WASTE</v>
          </cell>
          <cell r="AH550">
            <v>0</v>
          </cell>
          <cell r="AI550">
            <v>0</v>
          </cell>
          <cell r="AJ550">
            <v>1</v>
          </cell>
        </row>
        <row r="551">
          <cell r="AD551" t="str">
            <v>Merton</v>
          </cell>
          <cell r="AE551" t="str">
            <v>Merton</v>
          </cell>
          <cell r="AF551" t="str">
            <v>E5044</v>
          </cell>
          <cell r="AG551" t="str">
            <v>OLB</v>
          </cell>
          <cell r="AH551" t="str">
            <v>Billing</v>
          </cell>
          <cell r="AI551">
            <v>0</v>
          </cell>
          <cell r="AJ551">
            <v>0</v>
          </cell>
        </row>
        <row r="552">
          <cell r="AD552" t="str">
            <v>Mid Devon</v>
          </cell>
          <cell r="AE552" t="str">
            <v>Mid Devon</v>
          </cell>
          <cell r="AF552" t="str">
            <v>E1133</v>
          </cell>
          <cell r="AG552" t="str">
            <v>SD</v>
          </cell>
          <cell r="AH552" t="str">
            <v>Billing</v>
          </cell>
          <cell r="AI552">
            <v>0</v>
          </cell>
          <cell r="AJ552">
            <v>0</v>
          </cell>
        </row>
        <row r="553">
          <cell r="AD553" t="str">
            <v>Mid Suffolk</v>
          </cell>
          <cell r="AE553" t="str">
            <v>Mid Suffolk</v>
          </cell>
          <cell r="AF553" t="str">
            <v>E3534</v>
          </cell>
          <cell r="AG553" t="str">
            <v>SD</v>
          </cell>
          <cell r="AH553" t="str">
            <v>Billing</v>
          </cell>
          <cell r="AI553">
            <v>0</v>
          </cell>
          <cell r="AJ553">
            <v>0</v>
          </cell>
        </row>
        <row r="554">
          <cell r="AD554" t="str">
            <v>Mid Sussex</v>
          </cell>
          <cell r="AE554" t="str">
            <v>Mid Sussex</v>
          </cell>
          <cell r="AF554" t="str">
            <v>E3836</v>
          </cell>
          <cell r="AG554" t="str">
            <v>SD</v>
          </cell>
          <cell r="AH554" t="str">
            <v>Billing</v>
          </cell>
          <cell r="AI554">
            <v>0</v>
          </cell>
          <cell r="AJ554">
            <v>0</v>
          </cell>
        </row>
        <row r="555">
          <cell r="AD555" t="str">
            <v>Middlesbrough UA</v>
          </cell>
          <cell r="AE555" t="str">
            <v>Middlesbrough UA</v>
          </cell>
          <cell r="AF555" t="str">
            <v>E0702</v>
          </cell>
          <cell r="AG555" t="str">
            <v>UA</v>
          </cell>
          <cell r="AH555" t="str">
            <v>Billing</v>
          </cell>
          <cell r="AI555">
            <v>0</v>
          </cell>
          <cell r="AJ555">
            <v>0</v>
          </cell>
        </row>
        <row r="556">
          <cell r="AD556" t="str">
            <v>Milton Keynes UA</v>
          </cell>
          <cell r="AE556" t="str">
            <v>Milton Keynes UA</v>
          </cell>
          <cell r="AF556" t="str">
            <v>E0401</v>
          </cell>
          <cell r="AG556" t="str">
            <v>UA</v>
          </cell>
          <cell r="AH556" t="str">
            <v>Billing</v>
          </cell>
          <cell r="AI556">
            <v>0</v>
          </cell>
          <cell r="AJ556">
            <v>0</v>
          </cell>
        </row>
        <row r="557">
          <cell r="AD557" t="str">
            <v>Mole Valley</v>
          </cell>
          <cell r="AE557" t="str">
            <v>Mole Valley</v>
          </cell>
          <cell r="AF557" t="str">
            <v>E3634</v>
          </cell>
          <cell r="AG557" t="str">
            <v>SD</v>
          </cell>
          <cell r="AH557" t="str">
            <v>Billing</v>
          </cell>
          <cell r="AI557">
            <v>0</v>
          </cell>
          <cell r="AJ557">
            <v>0</v>
          </cell>
        </row>
        <row r="558">
          <cell r="AD558" t="str">
            <v>New Forest</v>
          </cell>
          <cell r="AE558" t="str">
            <v>New Forest</v>
          </cell>
          <cell r="AF558" t="str">
            <v>E1738</v>
          </cell>
          <cell r="AG558" t="str">
            <v>SD</v>
          </cell>
          <cell r="AH558" t="str">
            <v>Billing</v>
          </cell>
          <cell r="AI558">
            <v>0</v>
          </cell>
          <cell r="AJ558">
            <v>0</v>
          </cell>
        </row>
        <row r="559">
          <cell r="AD559" t="str">
            <v>New Forest National Park Authority</v>
          </cell>
          <cell r="AE559" t="str">
            <v>New Forest National Park Authority</v>
          </cell>
          <cell r="AF559" t="str">
            <v>E6409</v>
          </cell>
          <cell r="AG559" t="str">
            <v>PARK</v>
          </cell>
          <cell r="AH559">
            <v>0</v>
          </cell>
          <cell r="AI559">
            <v>0</v>
          </cell>
          <cell r="AJ559">
            <v>0</v>
          </cell>
        </row>
        <row r="560">
          <cell r="AD560" t="str">
            <v>Newark &amp; Sherwood</v>
          </cell>
          <cell r="AE560" t="str">
            <v>Newark &amp; Sherwood</v>
          </cell>
          <cell r="AF560" t="str">
            <v>E3036</v>
          </cell>
          <cell r="AG560" t="str">
            <v>SD</v>
          </cell>
          <cell r="AH560" t="str">
            <v>Billing</v>
          </cell>
          <cell r="AI560">
            <v>0</v>
          </cell>
          <cell r="AJ560">
            <v>0</v>
          </cell>
        </row>
        <row r="561">
          <cell r="AD561" t="str">
            <v>Newcastle</v>
          </cell>
          <cell r="AE561" t="str">
            <v>Newcastle</v>
          </cell>
          <cell r="AF561" t="str">
            <v>E4502</v>
          </cell>
          <cell r="AG561" t="str">
            <v>MD</v>
          </cell>
          <cell r="AH561" t="str">
            <v>Billing</v>
          </cell>
          <cell r="AI561">
            <v>1</v>
          </cell>
          <cell r="AJ561">
            <v>0</v>
          </cell>
        </row>
        <row r="562">
          <cell r="AD562" t="str">
            <v>Newcastle-under-Lyme</v>
          </cell>
          <cell r="AE562" t="str">
            <v>Newcastle-under-Lyme</v>
          </cell>
          <cell r="AF562" t="str">
            <v>E3434</v>
          </cell>
          <cell r="AG562" t="str">
            <v>SD</v>
          </cell>
          <cell r="AH562" t="str">
            <v>Billing</v>
          </cell>
          <cell r="AI562">
            <v>0</v>
          </cell>
          <cell r="AJ562">
            <v>0</v>
          </cell>
        </row>
        <row r="563">
          <cell r="AD563" t="str">
            <v>Newham</v>
          </cell>
          <cell r="AE563" t="str">
            <v>Newham</v>
          </cell>
          <cell r="AF563" t="str">
            <v>E5045</v>
          </cell>
          <cell r="AG563" t="str">
            <v>OLB</v>
          </cell>
          <cell r="AH563" t="str">
            <v>Billing</v>
          </cell>
          <cell r="AI563">
            <v>0</v>
          </cell>
          <cell r="AJ563">
            <v>1</v>
          </cell>
        </row>
        <row r="564">
          <cell r="AD564" t="str">
            <v>Norfolk CC</v>
          </cell>
          <cell r="AE564" t="str">
            <v>Norfolk CC</v>
          </cell>
          <cell r="AF564" t="str">
            <v>E2620</v>
          </cell>
          <cell r="AG564" t="str">
            <v>COUNTY</v>
          </cell>
          <cell r="AH564">
            <v>0</v>
          </cell>
          <cell r="AI564">
            <v>0</v>
          </cell>
          <cell r="AJ564">
            <v>0</v>
          </cell>
        </row>
        <row r="565">
          <cell r="AD565" t="str">
            <v>Norfolk Police and Crime Commissioner and Chief Constable</v>
          </cell>
          <cell r="AE565" t="str">
            <v>Norfolk Police and Crime Commissioner and Chief Constable</v>
          </cell>
          <cell r="AF565" t="str">
            <v>E7026</v>
          </cell>
          <cell r="AG565" t="str">
            <v>POL</v>
          </cell>
          <cell r="AH565">
            <v>0</v>
          </cell>
          <cell r="AI565">
            <v>0</v>
          </cell>
          <cell r="AJ565">
            <v>0</v>
          </cell>
        </row>
        <row r="566">
          <cell r="AD566" t="str">
            <v>North Devon</v>
          </cell>
          <cell r="AE566" t="str">
            <v>North Devon</v>
          </cell>
          <cell r="AF566" t="str">
            <v>E1134</v>
          </cell>
          <cell r="AG566" t="str">
            <v>SD</v>
          </cell>
          <cell r="AH566" t="str">
            <v>Billing</v>
          </cell>
          <cell r="AI566">
            <v>0</v>
          </cell>
          <cell r="AJ566">
            <v>0</v>
          </cell>
        </row>
        <row r="567">
          <cell r="AD567" t="str">
            <v>North Dorset</v>
          </cell>
          <cell r="AE567" t="str">
            <v>North Dorset</v>
          </cell>
          <cell r="AF567" t="str">
            <v>E1234</v>
          </cell>
          <cell r="AG567" t="str">
            <v>SD</v>
          </cell>
          <cell r="AH567" t="str">
            <v>Billing</v>
          </cell>
          <cell r="AI567">
            <v>0</v>
          </cell>
          <cell r="AJ567">
            <v>0</v>
          </cell>
        </row>
        <row r="568">
          <cell r="AD568" t="str">
            <v>North East Derbyshire</v>
          </cell>
          <cell r="AE568" t="str">
            <v>North East Derbyshire</v>
          </cell>
          <cell r="AF568" t="str">
            <v>E1038</v>
          </cell>
          <cell r="AG568" t="str">
            <v>SD</v>
          </cell>
          <cell r="AH568" t="str">
            <v>Billing</v>
          </cell>
          <cell r="AI568">
            <v>0</v>
          </cell>
          <cell r="AJ568">
            <v>0</v>
          </cell>
        </row>
        <row r="569">
          <cell r="AD569" t="str">
            <v>North East Lincolnshire UA</v>
          </cell>
          <cell r="AE569" t="str">
            <v>North East Lincolnshire UA</v>
          </cell>
          <cell r="AF569" t="str">
            <v>E2003</v>
          </cell>
          <cell r="AG569" t="str">
            <v>UA</v>
          </cell>
          <cell r="AH569" t="str">
            <v>Billing</v>
          </cell>
          <cell r="AI569">
            <v>0</v>
          </cell>
          <cell r="AJ569">
            <v>0</v>
          </cell>
        </row>
        <row r="570">
          <cell r="AD570" t="str">
            <v>North Hertfordshire</v>
          </cell>
          <cell r="AE570" t="str">
            <v>North Hertfordshire</v>
          </cell>
          <cell r="AF570" t="str">
            <v>E1935</v>
          </cell>
          <cell r="AG570" t="str">
            <v>SD</v>
          </cell>
          <cell r="AH570" t="str">
            <v>Billing</v>
          </cell>
          <cell r="AI570">
            <v>0</v>
          </cell>
          <cell r="AJ570">
            <v>0</v>
          </cell>
        </row>
        <row r="571">
          <cell r="AD571" t="str">
            <v>North Kesteven</v>
          </cell>
          <cell r="AE571" t="str">
            <v>North Kesteven</v>
          </cell>
          <cell r="AF571" t="str">
            <v>E2534</v>
          </cell>
          <cell r="AG571" t="str">
            <v>SD</v>
          </cell>
          <cell r="AH571" t="str">
            <v>Billing</v>
          </cell>
          <cell r="AI571">
            <v>0</v>
          </cell>
          <cell r="AJ571">
            <v>0</v>
          </cell>
        </row>
        <row r="572">
          <cell r="AD572" t="str">
            <v>North Lincolnshire UA</v>
          </cell>
          <cell r="AE572" t="str">
            <v>North Lincolnshire UA</v>
          </cell>
          <cell r="AF572" t="str">
            <v>E2004</v>
          </cell>
          <cell r="AG572" t="str">
            <v>UA</v>
          </cell>
          <cell r="AH572" t="str">
            <v>Billing</v>
          </cell>
          <cell r="AI572">
            <v>0</v>
          </cell>
          <cell r="AJ572">
            <v>0</v>
          </cell>
        </row>
        <row r="573">
          <cell r="AD573" t="str">
            <v>North London Waste Authority</v>
          </cell>
          <cell r="AE573" t="str">
            <v>North London Waste Authority</v>
          </cell>
          <cell r="AF573" t="str">
            <v>E6205</v>
          </cell>
          <cell r="AG573" t="str">
            <v>WASTE</v>
          </cell>
          <cell r="AH573">
            <v>0</v>
          </cell>
          <cell r="AI573">
            <v>0</v>
          </cell>
          <cell r="AJ573">
            <v>1</v>
          </cell>
        </row>
        <row r="574">
          <cell r="AD574" t="str">
            <v>North Norfolk</v>
          </cell>
          <cell r="AE574" t="str">
            <v>North Norfolk</v>
          </cell>
          <cell r="AF574" t="str">
            <v>E2635</v>
          </cell>
          <cell r="AG574" t="str">
            <v>SD</v>
          </cell>
          <cell r="AH574" t="str">
            <v>Billing</v>
          </cell>
          <cell r="AI574">
            <v>0</v>
          </cell>
          <cell r="AJ574">
            <v>0</v>
          </cell>
        </row>
        <row r="575">
          <cell r="AD575" t="str">
            <v>North Somerset UA</v>
          </cell>
          <cell r="AE575" t="str">
            <v>North Somerset UA</v>
          </cell>
          <cell r="AF575" t="str">
            <v>E0104</v>
          </cell>
          <cell r="AG575" t="str">
            <v>UA</v>
          </cell>
          <cell r="AH575" t="str">
            <v>Billing</v>
          </cell>
          <cell r="AI575">
            <v>0</v>
          </cell>
          <cell r="AJ575">
            <v>0</v>
          </cell>
        </row>
        <row r="576">
          <cell r="AD576" t="str">
            <v>North Tyneside</v>
          </cell>
          <cell r="AE576" t="str">
            <v>North Tyneside</v>
          </cell>
          <cell r="AF576" t="str">
            <v>E4503</v>
          </cell>
          <cell r="AG576" t="str">
            <v>MD</v>
          </cell>
          <cell r="AH576" t="str">
            <v>Billing</v>
          </cell>
          <cell r="AI576">
            <v>1</v>
          </cell>
          <cell r="AJ576">
            <v>0</v>
          </cell>
        </row>
        <row r="577">
          <cell r="AD577" t="str">
            <v>North Warwickshire</v>
          </cell>
          <cell r="AE577" t="str">
            <v>North Warwickshire</v>
          </cell>
          <cell r="AF577" t="str">
            <v>E3731</v>
          </cell>
          <cell r="AG577" t="str">
            <v>SD</v>
          </cell>
          <cell r="AH577" t="str">
            <v>Billing</v>
          </cell>
          <cell r="AI577">
            <v>0</v>
          </cell>
          <cell r="AJ577">
            <v>0</v>
          </cell>
        </row>
        <row r="578">
          <cell r="AD578" t="str">
            <v>North West Leicestershire</v>
          </cell>
          <cell r="AE578" t="str">
            <v>North West Leicestershire</v>
          </cell>
          <cell r="AF578" t="str">
            <v>E2437</v>
          </cell>
          <cell r="AG578" t="str">
            <v>SD</v>
          </cell>
          <cell r="AH578" t="str">
            <v>Billing</v>
          </cell>
          <cell r="AI578">
            <v>0</v>
          </cell>
          <cell r="AJ578">
            <v>0</v>
          </cell>
        </row>
        <row r="579">
          <cell r="AD579" t="str">
            <v>North York Moors National Park Authority</v>
          </cell>
          <cell r="AE579" t="str">
            <v>North York Moors National Park Authority</v>
          </cell>
          <cell r="AF579" t="str">
            <v>E6404</v>
          </cell>
          <cell r="AG579" t="str">
            <v>PARK</v>
          </cell>
          <cell r="AH579">
            <v>0</v>
          </cell>
          <cell r="AI579">
            <v>0</v>
          </cell>
          <cell r="AJ579">
            <v>0</v>
          </cell>
        </row>
        <row r="580">
          <cell r="AD580" t="str">
            <v>North Yorkshire CC</v>
          </cell>
          <cell r="AE580" t="str">
            <v>North Yorkshire CC</v>
          </cell>
          <cell r="AF580" t="str">
            <v>E2721</v>
          </cell>
          <cell r="AG580" t="str">
            <v>COUNTY</v>
          </cell>
          <cell r="AH580">
            <v>0</v>
          </cell>
          <cell r="AI580">
            <v>0</v>
          </cell>
          <cell r="AJ580">
            <v>0</v>
          </cell>
        </row>
        <row r="581">
          <cell r="AD581" t="str">
            <v>North Yorkshire Combined Fire and Rescue Authority</v>
          </cell>
          <cell r="AE581" t="str">
            <v>North Yorkshire Combined Fire and Rescue Authority</v>
          </cell>
          <cell r="AF581" t="str">
            <v>E6127</v>
          </cell>
          <cell r="AG581" t="str">
            <v>CFA</v>
          </cell>
          <cell r="AH581">
            <v>0</v>
          </cell>
          <cell r="AI581">
            <v>0</v>
          </cell>
          <cell r="AJ581">
            <v>0</v>
          </cell>
        </row>
        <row r="582">
          <cell r="AD582" t="str">
            <v>North Yorkshire Police and Crime Commissioner and Chief Constable</v>
          </cell>
          <cell r="AE582" t="str">
            <v>North Yorkshire Police and Crime Commissioner and Chief Constable</v>
          </cell>
          <cell r="AF582" t="str">
            <v>E7027</v>
          </cell>
          <cell r="AG582" t="str">
            <v>POL</v>
          </cell>
          <cell r="AH582">
            <v>0</v>
          </cell>
          <cell r="AI582">
            <v>0</v>
          </cell>
          <cell r="AJ582">
            <v>0</v>
          </cell>
        </row>
        <row r="583">
          <cell r="AD583" t="str">
            <v>Northampton</v>
          </cell>
          <cell r="AE583" t="str">
            <v>Northampton</v>
          </cell>
          <cell r="AF583" t="str">
            <v>E2835</v>
          </cell>
          <cell r="AG583" t="str">
            <v>SD</v>
          </cell>
          <cell r="AH583" t="str">
            <v>Billing</v>
          </cell>
          <cell r="AI583">
            <v>0</v>
          </cell>
          <cell r="AJ583">
            <v>0</v>
          </cell>
        </row>
        <row r="584">
          <cell r="AD584" t="str">
            <v>Northamptonshire CC</v>
          </cell>
          <cell r="AE584" t="str">
            <v>Northamptonshire CC</v>
          </cell>
          <cell r="AF584" t="str">
            <v>E2820</v>
          </cell>
          <cell r="AG584" t="str">
            <v>COUNTY</v>
          </cell>
          <cell r="AH584">
            <v>0</v>
          </cell>
          <cell r="AI584">
            <v>0</v>
          </cell>
          <cell r="AJ584">
            <v>0</v>
          </cell>
        </row>
        <row r="585">
          <cell r="AD585" t="str">
            <v>Northamptonshire Police and Crime Commissioner and Chief Constable</v>
          </cell>
          <cell r="AE585" t="str">
            <v>Northamptonshire Police and Crime Commissioner and Chief Constable</v>
          </cell>
          <cell r="AF585" t="str">
            <v>E7028</v>
          </cell>
          <cell r="AG585" t="str">
            <v>POL</v>
          </cell>
          <cell r="AH585">
            <v>0</v>
          </cell>
          <cell r="AI585">
            <v>0</v>
          </cell>
          <cell r="AJ585">
            <v>0</v>
          </cell>
        </row>
        <row r="586">
          <cell r="AD586" t="str">
            <v>Northumberland National Park Authority</v>
          </cell>
          <cell r="AE586" t="str">
            <v>Northumberland National Park Authority</v>
          </cell>
          <cell r="AF586" t="str">
            <v>E6405</v>
          </cell>
          <cell r="AG586" t="str">
            <v>PARK</v>
          </cell>
          <cell r="AH586">
            <v>0</v>
          </cell>
          <cell r="AI586">
            <v>0</v>
          </cell>
          <cell r="AJ586">
            <v>0</v>
          </cell>
        </row>
        <row r="587">
          <cell r="AD587" t="str">
            <v>Northumberland UA</v>
          </cell>
          <cell r="AE587" t="str">
            <v>Northumberland UA</v>
          </cell>
          <cell r="AF587" t="str">
            <v>E2901</v>
          </cell>
          <cell r="AG587" t="str">
            <v>UA</v>
          </cell>
          <cell r="AH587" t="str">
            <v>Billing</v>
          </cell>
          <cell r="AI587">
            <v>1</v>
          </cell>
          <cell r="AJ587">
            <v>0</v>
          </cell>
        </row>
        <row r="588">
          <cell r="AD588" t="str">
            <v>Northumbria Police and Crime Commissioner and Chief Constable</v>
          </cell>
          <cell r="AE588" t="str">
            <v>Northumbria Police and Crime Commissioner and Chief Constable</v>
          </cell>
          <cell r="AF588" t="str">
            <v>E7045</v>
          </cell>
          <cell r="AG588" t="str">
            <v>POL</v>
          </cell>
          <cell r="AH588">
            <v>0</v>
          </cell>
          <cell r="AI588">
            <v>0</v>
          </cell>
          <cell r="AJ588">
            <v>0</v>
          </cell>
        </row>
        <row r="589">
          <cell r="AD589" t="str">
            <v>Norwich City</v>
          </cell>
          <cell r="AE589" t="str">
            <v>Norwich City</v>
          </cell>
          <cell r="AF589" t="str">
            <v>E2636</v>
          </cell>
          <cell r="AG589" t="str">
            <v>SD</v>
          </cell>
          <cell r="AH589" t="str">
            <v>Billing</v>
          </cell>
          <cell r="AI589">
            <v>0</v>
          </cell>
          <cell r="AJ589">
            <v>0</v>
          </cell>
        </row>
        <row r="590">
          <cell r="AD590" t="str">
            <v>Nottingham City UA</v>
          </cell>
          <cell r="AE590" t="str">
            <v>Nottingham City UA</v>
          </cell>
          <cell r="AF590" t="str">
            <v>E3001</v>
          </cell>
          <cell r="AG590" t="str">
            <v>UA</v>
          </cell>
          <cell r="AH590" t="str">
            <v>Billing</v>
          </cell>
          <cell r="AI590">
            <v>0</v>
          </cell>
          <cell r="AJ590">
            <v>0</v>
          </cell>
        </row>
        <row r="591">
          <cell r="AD591" t="str">
            <v>Nottinghamshire CC</v>
          </cell>
          <cell r="AE591" t="str">
            <v>Nottinghamshire CC</v>
          </cell>
          <cell r="AF591" t="str">
            <v>E3021</v>
          </cell>
          <cell r="AG591" t="str">
            <v>COUNTY</v>
          </cell>
          <cell r="AH591">
            <v>0</v>
          </cell>
          <cell r="AI591">
            <v>0</v>
          </cell>
          <cell r="AJ591">
            <v>0</v>
          </cell>
        </row>
        <row r="592">
          <cell r="AD592" t="str">
            <v>Nottinghamshire Combined Fire and Rescue Authority</v>
          </cell>
          <cell r="AE592" t="str">
            <v>Nottinghamshire Combined Fire and Rescue Authority</v>
          </cell>
          <cell r="AF592" t="str">
            <v>E6130</v>
          </cell>
          <cell r="AG592" t="str">
            <v>CFA</v>
          </cell>
          <cell r="AH592">
            <v>0</v>
          </cell>
          <cell r="AI592">
            <v>0</v>
          </cell>
          <cell r="AJ592">
            <v>0</v>
          </cell>
        </row>
        <row r="593">
          <cell r="AD593" t="str">
            <v>Nottinghamshire Police and Crime Commissioner and Chief Constable</v>
          </cell>
          <cell r="AE593" t="str">
            <v>Nottinghamshire Police and Crime Commissioner and Chief Constable</v>
          </cell>
          <cell r="AF593" t="str">
            <v>E7030</v>
          </cell>
          <cell r="AG593" t="str">
            <v>POL</v>
          </cell>
          <cell r="AH593">
            <v>0</v>
          </cell>
          <cell r="AI593">
            <v>0</v>
          </cell>
          <cell r="AJ593">
            <v>0</v>
          </cell>
        </row>
        <row r="594">
          <cell r="AD594" t="str">
            <v>Nuneaton &amp; Bedworth</v>
          </cell>
          <cell r="AE594" t="str">
            <v>Nuneaton &amp; Bedworth</v>
          </cell>
          <cell r="AF594" t="str">
            <v>E3732</v>
          </cell>
          <cell r="AG594" t="str">
            <v>SD</v>
          </cell>
          <cell r="AH594" t="str">
            <v>Billing</v>
          </cell>
          <cell r="AI594">
            <v>0</v>
          </cell>
          <cell r="AJ594">
            <v>0</v>
          </cell>
        </row>
        <row r="595">
          <cell r="AD595" t="str">
            <v>Oadby &amp; Wigston</v>
          </cell>
          <cell r="AE595" t="str">
            <v>Oadby &amp; Wigston</v>
          </cell>
          <cell r="AF595" t="str">
            <v>E2438</v>
          </cell>
          <cell r="AG595" t="str">
            <v>SD</v>
          </cell>
          <cell r="AH595" t="str">
            <v>Billing</v>
          </cell>
          <cell r="AI595">
            <v>0</v>
          </cell>
          <cell r="AJ595">
            <v>0</v>
          </cell>
        </row>
        <row r="596">
          <cell r="AD596" t="str">
            <v>Oldham</v>
          </cell>
          <cell r="AE596" t="str">
            <v>Oldham</v>
          </cell>
          <cell r="AF596" t="str">
            <v>E4204</v>
          </cell>
          <cell r="AG596" t="str">
            <v>MD</v>
          </cell>
          <cell r="AH596" t="str">
            <v>Billing</v>
          </cell>
          <cell r="AI596">
            <v>1</v>
          </cell>
          <cell r="AJ596">
            <v>1</v>
          </cell>
        </row>
        <row r="597">
          <cell r="AD597" t="str">
            <v>Oxford</v>
          </cell>
          <cell r="AE597" t="str">
            <v>Oxford</v>
          </cell>
          <cell r="AF597" t="str">
            <v>E3132</v>
          </cell>
          <cell r="AG597" t="str">
            <v>SD</v>
          </cell>
          <cell r="AH597" t="str">
            <v>Billing</v>
          </cell>
          <cell r="AI597">
            <v>0</v>
          </cell>
          <cell r="AJ597">
            <v>0</v>
          </cell>
        </row>
        <row r="598">
          <cell r="AD598" t="str">
            <v>Oxfordshire CC</v>
          </cell>
          <cell r="AE598" t="str">
            <v>Oxfordshire CC</v>
          </cell>
          <cell r="AF598" t="str">
            <v>E3120</v>
          </cell>
          <cell r="AG598" t="str">
            <v>COUNTY</v>
          </cell>
          <cell r="AH598">
            <v>0</v>
          </cell>
          <cell r="AI598">
            <v>0</v>
          </cell>
          <cell r="AJ598">
            <v>0</v>
          </cell>
        </row>
        <row r="599">
          <cell r="AD599" t="str">
            <v>Peak District National Park Authority</v>
          </cell>
          <cell r="AE599" t="str">
            <v>Peak District National Park Authority</v>
          </cell>
          <cell r="AF599" t="str">
            <v>E6406</v>
          </cell>
          <cell r="AG599" t="str">
            <v>PARK</v>
          </cell>
          <cell r="AH599">
            <v>0</v>
          </cell>
          <cell r="AI599">
            <v>0</v>
          </cell>
          <cell r="AJ599">
            <v>0</v>
          </cell>
        </row>
        <row r="600">
          <cell r="AD600" t="str">
            <v>Pendle</v>
          </cell>
          <cell r="AE600" t="str">
            <v>Pendle</v>
          </cell>
          <cell r="AF600" t="str">
            <v>E2338</v>
          </cell>
          <cell r="AG600" t="str">
            <v>SD</v>
          </cell>
          <cell r="AH600" t="str">
            <v>Billing</v>
          </cell>
          <cell r="AI600">
            <v>0</v>
          </cell>
          <cell r="AJ600">
            <v>0</v>
          </cell>
        </row>
        <row r="601">
          <cell r="AD601" t="str">
            <v>Peterborough UA</v>
          </cell>
          <cell r="AE601" t="str">
            <v>Peterborough UA</v>
          </cell>
          <cell r="AF601" t="str">
            <v>E0501</v>
          </cell>
          <cell r="AG601" t="str">
            <v>UA</v>
          </cell>
          <cell r="AH601" t="str">
            <v>Billing</v>
          </cell>
          <cell r="AI601">
            <v>0</v>
          </cell>
          <cell r="AJ601">
            <v>0</v>
          </cell>
        </row>
        <row r="602">
          <cell r="AD602" t="str">
            <v>Plymouth UA</v>
          </cell>
          <cell r="AE602" t="str">
            <v>Plymouth UA</v>
          </cell>
          <cell r="AF602" t="str">
            <v>E1101</v>
          </cell>
          <cell r="AG602" t="str">
            <v>UA</v>
          </cell>
          <cell r="AH602" t="str">
            <v>Billing</v>
          </cell>
          <cell r="AI602">
            <v>0</v>
          </cell>
          <cell r="AJ602">
            <v>0</v>
          </cell>
        </row>
        <row r="603">
          <cell r="AD603" t="str">
            <v>Poole UA</v>
          </cell>
          <cell r="AE603" t="str">
            <v>Poole UA</v>
          </cell>
          <cell r="AF603" t="str">
            <v>E1201</v>
          </cell>
          <cell r="AG603" t="str">
            <v>UA</v>
          </cell>
          <cell r="AH603" t="str">
            <v>Billing</v>
          </cell>
          <cell r="AI603">
            <v>0</v>
          </cell>
          <cell r="AJ603">
            <v>0</v>
          </cell>
        </row>
        <row r="604">
          <cell r="AD604" t="str">
            <v>Portsmouth UA</v>
          </cell>
          <cell r="AE604" t="str">
            <v>Portsmouth UA</v>
          </cell>
          <cell r="AF604" t="str">
            <v>E1701</v>
          </cell>
          <cell r="AG604" t="str">
            <v>UA</v>
          </cell>
          <cell r="AH604" t="str">
            <v>Billing</v>
          </cell>
          <cell r="AI604">
            <v>0</v>
          </cell>
          <cell r="AJ604">
            <v>0</v>
          </cell>
        </row>
        <row r="605">
          <cell r="AD605" t="str">
            <v>Preston</v>
          </cell>
          <cell r="AE605" t="str">
            <v>Preston</v>
          </cell>
          <cell r="AF605" t="str">
            <v>E2339</v>
          </cell>
          <cell r="AG605" t="str">
            <v>SD</v>
          </cell>
          <cell r="AH605" t="str">
            <v>Billing</v>
          </cell>
          <cell r="AI605">
            <v>0</v>
          </cell>
          <cell r="AJ605">
            <v>0</v>
          </cell>
        </row>
        <row r="606">
          <cell r="AD606" t="str">
            <v>Purbeck</v>
          </cell>
          <cell r="AE606" t="str">
            <v>Purbeck</v>
          </cell>
          <cell r="AF606" t="str">
            <v>E1236</v>
          </cell>
          <cell r="AG606" t="str">
            <v>SD</v>
          </cell>
          <cell r="AH606" t="str">
            <v>Billing</v>
          </cell>
          <cell r="AI606">
            <v>0</v>
          </cell>
          <cell r="AJ606">
            <v>0</v>
          </cell>
        </row>
        <row r="607">
          <cell r="AD607" t="str">
            <v>Reading UA</v>
          </cell>
          <cell r="AE607" t="str">
            <v>Reading UA</v>
          </cell>
          <cell r="AF607" t="str">
            <v>E0303</v>
          </cell>
          <cell r="AG607" t="str">
            <v>UA</v>
          </cell>
          <cell r="AH607" t="str">
            <v>Billing</v>
          </cell>
          <cell r="AI607">
            <v>0</v>
          </cell>
          <cell r="AJ607">
            <v>0</v>
          </cell>
        </row>
        <row r="608">
          <cell r="AD608" t="str">
            <v>Redbridge</v>
          </cell>
          <cell r="AE608" t="str">
            <v>Redbridge</v>
          </cell>
          <cell r="AF608" t="str">
            <v>E5046</v>
          </cell>
          <cell r="AG608" t="str">
            <v>OLB</v>
          </cell>
          <cell r="AH608" t="str">
            <v>Billing</v>
          </cell>
          <cell r="AI608">
            <v>0</v>
          </cell>
          <cell r="AJ608">
            <v>1</v>
          </cell>
        </row>
        <row r="609">
          <cell r="AD609" t="str">
            <v>Redcar &amp; Cleveland UA</v>
          </cell>
          <cell r="AE609" t="str">
            <v>Redcar &amp; Cleveland UA</v>
          </cell>
          <cell r="AF609" t="str">
            <v>E0703</v>
          </cell>
          <cell r="AG609" t="str">
            <v>UA</v>
          </cell>
          <cell r="AH609" t="str">
            <v>Billing</v>
          </cell>
          <cell r="AI609">
            <v>0</v>
          </cell>
          <cell r="AJ609">
            <v>0</v>
          </cell>
        </row>
        <row r="610">
          <cell r="AD610" t="str">
            <v>Redditch BC</v>
          </cell>
          <cell r="AE610" t="str">
            <v>Redditch BC</v>
          </cell>
          <cell r="AF610" t="str">
            <v>E1835</v>
          </cell>
          <cell r="AG610" t="str">
            <v>SD</v>
          </cell>
          <cell r="AH610" t="str">
            <v>Billing</v>
          </cell>
          <cell r="AI610">
            <v>0</v>
          </cell>
          <cell r="AJ610">
            <v>0</v>
          </cell>
        </row>
        <row r="611">
          <cell r="AD611" t="str">
            <v>Reigate and Banstead</v>
          </cell>
          <cell r="AE611" t="str">
            <v>Reigate and Banstead</v>
          </cell>
          <cell r="AF611" t="str">
            <v>E3635</v>
          </cell>
          <cell r="AG611" t="str">
            <v>SD</v>
          </cell>
          <cell r="AH611" t="str">
            <v>Billing</v>
          </cell>
          <cell r="AI611">
            <v>0</v>
          </cell>
          <cell r="AJ611">
            <v>0</v>
          </cell>
        </row>
        <row r="612">
          <cell r="AD612" t="str">
            <v>Ribble Valley</v>
          </cell>
          <cell r="AE612" t="str">
            <v>Ribble Valley</v>
          </cell>
          <cell r="AF612" t="str">
            <v>E2340</v>
          </cell>
          <cell r="AG612" t="str">
            <v>SD</v>
          </cell>
          <cell r="AH612" t="str">
            <v>Billing</v>
          </cell>
          <cell r="AI612">
            <v>0</v>
          </cell>
          <cell r="AJ612">
            <v>0</v>
          </cell>
        </row>
        <row r="613">
          <cell r="AD613" t="str">
            <v>Richmond upon Thames</v>
          </cell>
          <cell r="AE613" t="str">
            <v>Richmond upon Thames</v>
          </cell>
          <cell r="AF613" t="str">
            <v>E5047</v>
          </cell>
          <cell r="AG613" t="str">
            <v>OLB</v>
          </cell>
          <cell r="AH613" t="str">
            <v>Billing</v>
          </cell>
          <cell r="AI613">
            <v>0</v>
          </cell>
          <cell r="AJ613">
            <v>1</v>
          </cell>
        </row>
        <row r="614">
          <cell r="AD614" t="str">
            <v>Richmondshire DC</v>
          </cell>
          <cell r="AE614" t="str">
            <v>Richmondshire DC</v>
          </cell>
          <cell r="AF614" t="str">
            <v>E2734</v>
          </cell>
          <cell r="AG614" t="str">
            <v>SD</v>
          </cell>
          <cell r="AH614" t="str">
            <v>Billing</v>
          </cell>
          <cell r="AI614">
            <v>0</v>
          </cell>
          <cell r="AJ614">
            <v>0</v>
          </cell>
        </row>
        <row r="615">
          <cell r="AD615" t="str">
            <v>Rochdale</v>
          </cell>
          <cell r="AE615" t="str">
            <v>Rochdale</v>
          </cell>
          <cell r="AF615" t="str">
            <v>E4205</v>
          </cell>
          <cell r="AG615" t="str">
            <v>MD</v>
          </cell>
          <cell r="AH615" t="str">
            <v>Billing</v>
          </cell>
          <cell r="AI615">
            <v>1</v>
          </cell>
          <cell r="AJ615">
            <v>1</v>
          </cell>
        </row>
        <row r="616">
          <cell r="AD616" t="str">
            <v>Rochford</v>
          </cell>
          <cell r="AE616" t="str">
            <v>Rochford</v>
          </cell>
          <cell r="AF616" t="str">
            <v>E1540</v>
          </cell>
          <cell r="AG616" t="str">
            <v>SD</v>
          </cell>
          <cell r="AH616" t="str">
            <v>Billing</v>
          </cell>
          <cell r="AI616">
            <v>0</v>
          </cell>
          <cell r="AJ616">
            <v>0</v>
          </cell>
        </row>
        <row r="617">
          <cell r="AD617" t="str">
            <v>Rossendale</v>
          </cell>
          <cell r="AE617" t="str">
            <v>Rossendale</v>
          </cell>
          <cell r="AF617" t="str">
            <v>E2341</v>
          </cell>
          <cell r="AG617" t="str">
            <v>SD</v>
          </cell>
          <cell r="AH617" t="str">
            <v>Billing</v>
          </cell>
          <cell r="AI617">
            <v>0</v>
          </cell>
          <cell r="AJ617">
            <v>0</v>
          </cell>
        </row>
        <row r="618">
          <cell r="AD618" t="str">
            <v>Rother</v>
          </cell>
          <cell r="AE618" t="str">
            <v>Rother</v>
          </cell>
          <cell r="AF618" t="str">
            <v>E1436</v>
          </cell>
          <cell r="AG618" t="str">
            <v>SD</v>
          </cell>
          <cell r="AH618" t="str">
            <v>Billing</v>
          </cell>
          <cell r="AI618">
            <v>0</v>
          </cell>
          <cell r="AJ618">
            <v>0</v>
          </cell>
        </row>
        <row r="619">
          <cell r="AD619" t="str">
            <v>Rotherham</v>
          </cell>
          <cell r="AE619" t="str">
            <v>Rotherham</v>
          </cell>
          <cell r="AF619" t="str">
            <v>E4403</v>
          </cell>
          <cell r="AG619" t="str">
            <v>MD</v>
          </cell>
          <cell r="AH619" t="str">
            <v>Billing</v>
          </cell>
          <cell r="AI619">
            <v>1</v>
          </cell>
          <cell r="AJ619">
            <v>0</v>
          </cell>
        </row>
        <row r="620">
          <cell r="AD620" t="str">
            <v>Rugby</v>
          </cell>
          <cell r="AE620" t="str">
            <v>Rugby</v>
          </cell>
          <cell r="AF620" t="str">
            <v>E3733</v>
          </cell>
          <cell r="AG620" t="str">
            <v>SD</v>
          </cell>
          <cell r="AH620" t="str">
            <v>Billing</v>
          </cell>
          <cell r="AI620">
            <v>0</v>
          </cell>
          <cell r="AJ620">
            <v>0</v>
          </cell>
        </row>
        <row r="621">
          <cell r="AD621" t="str">
            <v>Runnymede</v>
          </cell>
          <cell r="AE621" t="str">
            <v>Runnymede</v>
          </cell>
          <cell r="AF621" t="str">
            <v>E3636</v>
          </cell>
          <cell r="AG621" t="str">
            <v>SD</v>
          </cell>
          <cell r="AH621" t="str">
            <v>Billing</v>
          </cell>
          <cell r="AI621">
            <v>0</v>
          </cell>
          <cell r="AJ621">
            <v>0</v>
          </cell>
        </row>
        <row r="622">
          <cell r="AD622" t="str">
            <v>Rushcliffe</v>
          </cell>
          <cell r="AE622" t="str">
            <v>Rushcliffe</v>
          </cell>
          <cell r="AF622" t="str">
            <v>E3038</v>
          </cell>
          <cell r="AG622" t="str">
            <v>SD</v>
          </cell>
          <cell r="AH622" t="str">
            <v>Billing</v>
          </cell>
          <cell r="AI622">
            <v>0</v>
          </cell>
          <cell r="AJ622">
            <v>0</v>
          </cell>
        </row>
        <row r="623">
          <cell r="AD623" t="str">
            <v>Rushmoor</v>
          </cell>
          <cell r="AE623" t="str">
            <v>Rushmoor</v>
          </cell>
          <cell r="AF623" t="str">
            <v>E1740</v>
          </cell>
          <cell r="AG623" t="str">
            <v>SD</v>
          </cell>
          <cell r="AH623" t="str">
            <v>Billing</v>
          </cell>
          <cell r="AI623">
            <v>0</v>
          </cell>
          <cell r="AJ623">
            <v>0</v>
          </cell>
        </row>
        <row r="624">
          <cell r="AD624" t="str">
            <v>Rutland UA</v>
          </cell>
          <cell r="AE624" t="str">
            <v>Rutland UA</v>
          </cell>
          <cell r="AF624" t="str">
            <v>E2402</v>
          </cell>
          <cell r="AG624" t="str">
            <v>UA</v>
          </cell>
          <cell r="AH624" t="str">
            <v>Billing</v>
          </cell>
          <cell r="AI624">
            <v>0</v>
          </cell>
          <cell r="AJ624">
            <v>0</v>
          </cell>
        </row>
        <row r="625">
          <cell r="AD625" t="str">
            <v>Ryedale DC</v>
          </cell>
          <cell r="AE625" t="str">
            <v>Ryedale DC</v>
          </cell>
          <cell r="AF625" t="str">
            <v>E2755</v>
          </cell>
          <cell r="AG625" t="str">
            <v>SD</v>
          </cell>
          <cell r="AH625" t="str">
            <v>Billing</v>
          </cell>
          <cell r="AI625">
            <v>0</v>
          </cell>
          <cell r="AJ625">
            <v>0</v>
          </cell>
        </row>
        <row r="626">
          <cell r="AD626" t="str">
            <v>Salford</v>
          </cell>
          <cell r="AE626" t="str">
            <v>Salford</v>
          </cell>
          <cell r="AF626" t="str">
            <v>E4206</v>
          </cell>
          <cell r="AG626" t="str">
            <v>MD</v>
          </cell>
          <cell r="AH626" t="str">
            <v>Billing</v>
          </cell>
          <cell r="AI626">
            <v>1</v>
          </cell>
          <cell r="AJ626">
            <v>1</v>
          </cell>
        </row>
        <row r="627">
          <cell r="AD627" t="str">
            <v>Sandwell</v>
          </cell>
          <cell r="AE627" t="str">
            <v>Sandwell</v>
          </cell>
          <cell r="AF627" t="str">
            <v>E4604</v>
          </cell>
          <cell r="AG627" t="str">
            <v>MD</v>
          </cell>
          <cell r="AH627" t="str">
            <v>Billing</v>
          </cell>
          <cell r="AI627">
            <v>1</v>
          </cell>
          <cell r="AJ627">
            <v>0</v>
          </cell>
        </row>
        <row r="628">
          <cell r="AD628" t="str">
            <v>Scarborough</v>
          </cell>
          <cell r="AE628" t="str">
            <v>Scarborough</v>
          </cell>
          <cell r="AF628" t="str">
            <v>E2736</v>
          </cell>
          <cell r="AG628" t="str">
            <v>SD</v>
          </cell>
          <cell r="AH628" t="str">
            <v>Billing</v>
          </cell>
          <cell r="AI628">
            <v>0</v>
          </cell>
          <cell r="AJ628">
            <v>0</v>
          </cell>
        </row>
        <row r="629">
          <cell r="AD629" t="str">
            <v>Sedgemoor</v>
          </cell>
          <cell r="AE629" t="str">
            <v>Sedgemoor</v>
          </cell>
          <cell r="AF629" t="str">
            <v>E3332</v>
          </cell>
          <cell r="AG629" t="str">
            <v>SD</v>
          </cell>
          <cell r="AH629" t="str">
            <v>Billing</v>
          </cell>
          <cell r="AI629">
            <v>0</v>
          </cell>
          <cell r="AJ629">
            <v>0</v>
          </cell>
        </row>
        <row r="630">
          <cell r="AD630" t="str">
            <v>Sefton</v>
          </cell>
          <cell r="AE630" t="str">
            <v>Sefton</v>
          </cell>
          <cell r="AF630" t="str">
            <v>E4304</v>
          </cell>
          <cell r="AG630" t="str">
            <v>MD</v>
          </cell>
          <cell r="AH630" t="str">
            <v>Billing</v>
          </cell>
          <cell r="AI630">
            <v>1</v>
          </cell>
          <cell r="AJ630">
            <v>1</v>
          </cell>
        </row>
        <row r="631">
          <cell r="AD631" t="str">
            <v>Selby DC</v>
          </cell>
          <cell r="AE631" t="str">
            <v>Selby DC</v>
          </cell>
          <cell r="AF631" t="str">
            <v>E2757</v>
          </cell>
          <cell r="AG631" t="str">
            <v>SD</v>
          </cell>
          <cell r="AH631" t="str">
            <v>Billing</v>
          </cell>
          <cell r="AI631">
            <v>0</v>
          </cell>
          <cell r="AJ631">
            <v>0</v>
          </cell>
        </row>
        <row r="632">
          <cell r="AD632" t="str">
            <v>Sevenoaks</v>
          </cell>
          <cell r="AE632" t="str">
            <v>Sevenoaks</v>
          </cell>
          <cell r="AF632" t="str">
            <v>E2239</v>
          </cell>
          <cell r="AG632" t="str">
            <v>SD</v>
          </cell>
          <cell r="AH632" t="str">
            <v>Billing</v>
          </cell>
          <cell r="AI632">
            <v>0</v>
          </cell>
          <cell r="AJ632">
            <v>0</v>
          </cell>
        </row>
        <row r="633">
          <cell r="AD633" t="str">
            <v>Sheffield</v>
          </cell>
          <cell r="AE633" t="str">
            <v>Sheffield</v>
          </cell>
          <cell r="AF633" t="str">
            <v>E4404</v>
          </cell>
          <cell r="AG633" t="str">
            <v>MD</v>
          </cell>
          <cell r="AH633" t="str">
            <v>Billing</v>
          </cell>
          <cell r="AI633">
            <v>1</v>
          </cell>
          <cell r="AJ633">
            <v>0</v>
          </cell>
        </row>
        <row r="634">
          <cell r="AD634" t="str">
            <v>Shepway DC</v>
          </cell>
          <cell r="AE634" t="str">
            <v>Shepway DC</v>
          </cell>
          <cell r="AF634" t="str">
            <v>E2240</v>
          </cell>
          <cell r="AG634" t="str">
            <v>SD</v>
          </cell>
          <cell r="AH634" t="str">
            <v>Billing</v>
          </cell>
          <cell r="AI634">
            <v>0</v>
          </cell>
          <cell r="AJ634">
            <v>0</v>
          </cell>
        </row>
        <row r="635">
          <cell r="AD635" t="str">
            <v>Shropshire Combined Fire and Rescue Authority</v>
          </cell>
          <cell r="AE635" t="str">
            <v>Shropshire Combined Fire and Rescue Authority</v>
          </cell>
          <cell r="AF635" t="str">
            <v>E6132</v>
          </cell>
          <cell r="AG635" t="str">
            <v>CFA</v>
          </cell>
          <cell r="AH635">
            <v>0</v>
          </cell>
          <cell r="AI635">
            <v>0</v>
          </cell>
          <cell r="AJ635">
            <v>0</v>
          </cell>
        </row>
        <row r="636">
          <cell r="AD636" t="str">
            <v>Shropshire UA</v>
          </cell>
          <cell r="AE636" t="str">
            <v>Shropshire UA</v>
          </cell>
          <cell r="AF636" t="str">
            <v>E3202</v>
          </cell>
          <cell r="AG636" t="str">
            <v>UA</v>
          </cell>
          <cell r="AH636" t="str">
            <v>Billing</v>
          </cell>
          <cell r="AI636">
            <v>0</v>
          </cell>
          <cell r="AJ636">
            <v>0</v>
          </cell>
        </row>
        <row r="637">
          <cell r="AD637" t="str">
            <v>Slough UA</v>
          </cell>
          <cell r="AE637" t="str">
            <v>Slough UA</v>
          </cell>
          <cell r="AF637" t="str">
            <v>E0304</v>
          </cell>
          <cell r="AG637" t="str">
            <v>UA</v>
          </cell>
          <cell r="AH637" t="str">
            <v>Billing</v>
          </cell>
          <cell r="AI637">
            <v>0</v>
          </cell>
          <cell r="AJ637">
            <v>0</v>
          </cell>
        </row>
        <row r="638">
          <cell r="AD638" t="str">
            <v>Solihull</v>
          </cell>
          <cell r="AE638" t="str">
            <v>Solihull</v>
          </cell>
          <cell r="AF638" t="str">
            <v>E4605</v>
          </cell>
          <cell r="AG638" t="str">
            <v>MD</v>
          </cell>
          <cell r="AH638" t="str">
            <v>Billing</v>
          </cell>
          <cell r="AI638">
            <v>1</v>
          </cell>
          <cell r="AJ638">
            <v>0</v>
          </cell>
        </row>
        <row r="639">
          <cell r="AD639" t="str">
            <v>Somerset CC</v>
          </cell>
          <cell r="AE639" t="str">
            <v>Somerset CC</v>
          </cell>
          <cell r="AF639" t="str">
            <v>E3320</v>
          </cell>
          <cell r="AG639" t="str">
            <v>COUNTY</v>
          </cell>
          <cell r="AH639">
            <v>0</v>
          </cell>
          <cell r="AI639">
            <v>0</v>
          </cell>
          <cell r="AJ639">
            <v>0</v>
          </cell>
        </row>
        <row r="640">
          <cell r="AD640" t="str">
            <v>South Buckinghamshire</v>
          </cell>
          <cell r="AE640" t="str">
            <v>South Buckinghamshire</v>
          </cell>
          <cell r="AF640" t="str">
            <v>E0434</v>
          </cell>
          <cell r="AG640" t="str">
            <v>SD</v>
          </cell>
          <cell r="AH640" t="str">
            <v>Billing</v>
          </cell>
          <cell r="AI640">
            <v>0</v>
          </cell>
          <cell r="AJ640">
            <v>0</v>
          </cell>
        </row>
        <row r="641">
          <cell r="AD641" t="str">
            <v>South Cambridgeshire</v>
          </cell>
          <cell r="AE641" t="str">
            <v>South Cambridgeshire</v>
          </cell>
          <cell r="AF641" t="str">
            <v>E0536</v>
          </cell>
          <cell r="AG641" t="str">
            <v>SD</v>
          </cell>
          <cell r="AH641" t="str">
            <v>Billing</v>
          </cell>
          <cell r="AI641">
            <v>0</v>
          </cell>
          <cell r="AJ641">
            <v>0</v>
          </cell>
        </row>
        <row r="642">
          <cell r="AD642" t="str">
            <v>South Derbyshire</v>
          </cell>
          <cell r="AE642" t="str">
            <v>South Derbyshire</v>
          </cell>
          <cell r="AF642" t="str">
            <v>E1039</v>
          </cell>
          <cell r="AG642" t="str">
            <v>SD</v>
          </cell>
          <cell r="AH642" t="str">
            <v>Billing</v>
          </cell>
          <cell r="AI642">
            <v>0</v>
          </cell>
          <cell r="AJ642">
            <v>0</v>
          </cell>
        </row>
        <row r="643">
          <cell r="AD643" t="str">
            <v>South Downs National Park</v>
          </cell>
          <cell r="AE643" t="str">
            <v>South Downs National Park</v>
          </cell>
          <cell r="AF643" t="str">
            <v>E6410</v>
          </cell>
          <cell r="AG643" t="str">
            <v>PARK</v>
          </cell>
          <cell r="AH643">
            <v>0</v>
          </cell>
          <cell r="AI643">
            <v>0</v>
          </cell>
          <cell r="AJ643">
            <v>0</v>
          </cell>
        </row>
        <row r="644">
          <cell r="AD644" t="str">
            <v>South Gloucestershire UA</v>
          </cell>
          <cell r="AE644" t="str">
            <v>South Gloucestershire UA</v>
          </cell>
          <cell r="AF644" t="str">
            <v>E0103</v>
          </cell>
          <cell r="AG644" t="str">
            <v>UA</v>
          </cell>
          <cell r="AH644" t="str">
            <v>Billing</v>
          </cell>
          <cell r="AI644">
            <v>0</v>
          </cell>
          <cell r="AJ644">
            <v>0</v>
          </cell>
        </row>
        <row r="645">
          <cell r="AD645" t="str">
            <v>South Hams</v>
          </cell>
          <cell r="AE645" t="str">
            <v>South Hams</v>
          </cell>
          <cell r="AF645" t="str">
            <v>E1136</v>
          </cell>
          <cell r="AG645" t="str">
            <v>SD</v>
          </cell>
          <cell r="AH645" t="str">
            <v>Billing</v>
          </cell>
          <cell r="AI645">
            <v>0</v>
          </cell>
          <cell r="AJ645">
            <v>0</v>
          </cell>
        </row>
        <row r="646">
          <cell r="AD646" t="str">
            <v>South Holland</v>
          </cell>
          <cell r="AE646" t="str">
            <v>South Holland</v>
          </cell>
          <cell r="AF646" t="str">
            <v>E2535</v>
          </cell>
          <cell r="AG646" t="str">
            <v>SD</v>
          </cell>
          <cell r="AH646" t="str">
            <v>Billing</v>
          </cell>
          <cell r="AI646">
            <v>0</v>
          </cell>
          <cell r="AJ646">
            <v>0</v>
          </cell>
        </row>
        <row r="647">
          <cell r="AD647" t="str">
            <v>South Kesteven</v>
          </cell>
          <cell r="AE647" t="str">
            <v>South Kesteven</v>
          </cell>
          <cell r="AF647" t="str">
            <v>E2536</v>
          </cell>
          <cell r="AG647" t="str">
            <v>SD</v>
          </cell>
          <cell r="AH647" t="str">
            <v>Billing</v>
          </cell>
          <cell r="AI647">
            <v>0</v>
          </cell>
          <cell r="AJ647">
            <v>0</v>
          </cell>
        </row>
        <row r="648">
          <cell r="AD648" t="str">
            <v>South Lakeland</v>
          </cell>
          <cell r="AE648" t="str">
            <v>South Lakeland</v>
          </cell>
          <cell r="AF648" t="str">
            <v>E0936</v>
          </cell>
          <cell r="AG648" t="str">
            <v>SD</v>
          </cell>
          <cell r="AH648" t="str">
            <v>Billing</v>
          </cell>
          <cell r="AI648">
            <v>0</v>
          </cell>
          <cell r="AJ648">
            <v>0</v>
          </cell>
        </row>
        <row r="649">
          <cell r="AD649" t="str">
            <v>South Norfolk</v>
          </cell>
          <cell r="AE649" t="str">
            <v>South Norfolk</v>
          </cell>
          <cell r="AF649" t="str">
            <v>E2637</v>
          </cell>
          <cell r="AG649" t="str">
            <v>SD</v>
          </cell>
          <cell r="AH649" t="str">
            <v>Billing</v>
          </cell>
          <cell r="AI649">
            <v>0</v>
          </cell>
          <cell r="AJ649">
            <v>0</v>
          </cell>
        </row>
        <row r="650">
          <cell r="AD650" t="str">
            <v>South Northamptonshire</v>
          </cell>
          <cell r="AE650" t="str">
            <v>South Northamptonshire</v>
          </cell>
          <cell r="AF650" t="str">
            <v>E2836</v>
          </cell>
          <cell r="AG650" t="str">
            <v>SD</v>
          </cell>
          <cell r="AH650" t="str">
            <v>Billing</v>
          </cell>
          <cell r="AI650">
            <v>0</v>
          </cell>
          <cell r="AJ650">
            <v>0</v>
          </cell>
        </row>
        <row r="651">
          <cell r="AD651" t="str">
            <v>South Oxfordshire</v>
          </cell>
          <cell r="AE651" t="str">
            <v>South Oxfordshire</v>
          </cell>
          <cell r="AF651" t="str">
            <v>E3133</v>
          </cell>
          <cell r="AG651" t="str">
            <v>SD</v>
          </cell>
          <cell r="AH651" t="str">
            <v>Billing</v>
          </cell>
          <cell r="AI651">
            <v>0</v>
          </cell>
          <cell r="AJ651">
            <v>0</v>
          </cell>
        </row>
        <row r="652">
          <cell r="AD652" t="str">
            <v>South Ribble</v>
          </cell>
          <cell r="AE652" t="str">
            <v>South Ribble</v>
          </cell>
          <cell r="AF652" t="str">
            <v>E2342</v>
          </cell>
          <cell r="AG652" t="str">
            <v>SD</v>
          </cell>
          <cell r="AH652" t="str">
            <v>Billing</v>
          </cell>
          <cell r="AI652">
            <v>0</v>
          </cell>
          <cell r="AJ652">
            <v>0</v>
          </cell>
        </row>
        <row r="653">
          <cell r="AD653" t="str">
            <v>South Somerset</v>
          </cell>
          <cell r="AE653" t="str">
            <v>South Somerset</v>
          </cell>
          <cell r="AF653" t="str">
            <v>E3334</v>
          </cell>
          <cell r="AG653" t="str">
            <v>SD</v>
          </cell>
          <cell r="AH653" t="str">
            <v>Billing</v>
          </cell>
          <cell r="AI653">
            <v>0</v>
          </cell>
          <cell r="AJ653">
            <v>0</v>
          </cell>
        </row>
        <row r="654">
          <cell r="AD654" t="str">
            <v>South Staffordshire</v>
          </cell>
          <cell r="AE654" t="str">
            <v>South Staffordshire</v>
          </cell>
          <cell r="AF654" t="str">
            <v>E3435</v>
          </cell>
          <cell r="AG654" t="str">
            <v>SD</v>
          </cell>
          <cell r="AH654" t="str">
            <v>Billing</v>
          </cell>
          <cell r="AI654">
            <v>0</v>
          </cell>
          <cell r="AJ654">
            <v>0</v>
          </cell>
        </row>
        <row r="655">
          <cell r="AD655" t="str">
            <v>South Tyneside</v>
          </cell>
          <cell r="AE655" t="str">
            <v>South Tyneside</v>
          </cell>
          <cell r="AF655" t="str">
            <v>E4504</v>
          </cell>
          <cell r="AG655" t="str">
            <v>MD</v>
          </cell>
          <cell r="AH655" t="str">
            <v>Billing</v>
          </cell>
          <cell r="AI655">
            <v>1</v>
          </cell>
          <cell r="AJ655">
            <v>0</v>
          </cell>
        </row>
        <row r="656">
          <cell r="AD656" t="str">
            <v>South Yorkshire Fire and Rescue Authority</v>
          </cell>
          <cell r="AE656" t="str">
            <v>South Yorkshire Fire and Rescue Authority</v>
          </cell>
          <cell r="AF656" t="str">
            <v>E6144</v>
          </cell>
          <cell r="AG656" t="str">
            <v>FIRE</v>
          </cell>
          <cell r="AH656">
            <v>0</v>
          </cell>
          <cell r="AI656">
            <v>0</v>
          </cell>
          <cell r="AJ656">
            <v>0</v>
          </cell>
        </row>
        <row r="657">
          <cell r="AD657" t="str">
            <v>South Yorkshire Police and Crime Commissioner and Chief Constable</v>
          </cell>
          <cell r="AE657" t="str">
            <v>South Yorkshire Police and Crime Commissioner and Chief Constable</v>
          </cell>
          <cell r="AF657" t="str">
            <v>E7044</v>
          </cell>
          <cell r="AG657" t="str">
            <v>POL</v>
          </cell>
          <cell r="AH657">
            <v>0</v>
          </cell>
          <cell r="AI657">
            <v>0</v>
          </cell>
          <cell r="AJ657">
            <v>0</v>
          </cell>
        </row>
        <row r="658">
          <cell r="AD658" t="str">
            <v>Southampton UA</v>
          </cell>
          <cell r="AE658" t="str">
            <v>Southampton UA</v>
          </cell>
          <cell r="AF658" t="str">
            <v>E1702</v>
          </cell>
          <cell r="AG658" t="str">
            <v>UA</v>
          </cell>
          <cell r="AH658" t="str">
            <v>Billing</v>
          </cell>
          <cell r="AI658">
            <v>0</v>
          </cell>
          <cell r="AJ658">
            <v>0</v>
          </cell>
        </row>
        <row r="659">
          <cell r="AD659" t="str">
            <v>Southend-on-Sea UA</v>
          </cell>
          <cell r="AE659" t="str">
            <v>Southend-on-Sea UA</v>
          </cell>
          <cell r="AF659" t="str">
            <v>E1501</v>
          </cell>
          <cell r="AG659" t="str">
            <v>UA</v>
          </cell>
          <cell r="AH659" t="str">
            <v>Billing</v>
          </cell>
          <cell r="AI659">
            <v>0</v>
          </cell>
          <cell r="AJ659">
            <v>0</v>
          </cell>
        </row>
        <row r="660">
          <cell r="AD660" t="str">
            <v>Southwark</v>
          </cell>
          <cell r="AE660" t="str">
            <v>Southwark</v>
          </cell>
          <cell r="AF660" t="str">
            <v>E5019</v>
          </cell>
          <cell r="AG660" t="str">
            <v>ILB</v>
          </cell>
          <cell r="AH660" t="str">
            <v>Billing</v>
          </cell>
          <cell r="AI660">
            <v>0</v>
          </cell>
          <cell r="AJ660">
            <v>0</v>
          </cell>
        </row>
        <row r="661">
          <cell r="AD661" t="str">
            <v>Spelthorne</v>
          </cell>
          <cell r="AE661" t="str">
            <v>Spelthorne</v>
          </cell>
          <cell r="AF661" t="str">
            <v>E3637</v>
          </cell>
          <cell r="AG661" t="str">
            <v>SD</v>
          </cell>
          <cell r="AH661" t="str">
            <v>Billing</v>
          </cell>
          <cell r="AI661">
            <v>0</v>
          </cell>
          <cell r="AJ661">
            <v>0</v>
          </cell>
        </row>
        <row r="662">
          <cell r="AD662" t="str">
            <v>St Albans</v>
          </cell>
          <cell r="AE662" t="str">
            <v>St Albans</v>
          </cell>
          <cell r="AF662" t="str">
            <v>E1936</v>
          </cell>
          <cell r="AG662" t="str">
            <v>SD</v>
          </cell>
          <cell r="AH662" t="str">
            <v>Billing</v>
          </cell>
          <cell r="AI662">
            <v>0</v>
          </cell>
          <cell r="AJ662">
            <v>0</v>
          </cell>
        </row>
        <row r="663">
          <cell r="AD663" t="str">
            <v>St Edmundsbury</v>
          </cell>
          <cell r="AE663" t="str">
            <v>St Edmundsbury</v>
          </cell>
          <cell r="AF663" t="str">
            <v>E3535</v>
          </cell>
          <cell r="AG663" t="str">
            <v>SD</v>
          </cell>
          <cell r="AH663" t="str">
            <v>Billing</v>
          </cell>
          <cell r="AI663">
            <v>0</v>
          </cell>
          <cell r="AJ663">
            <v>0</v>
          </cell>
        </row>
        <row r="664">
          <cell r="AD664" t="str">
            <v>St Helens MBC</v>
          </cell>
          <cell r="AE664" t="str">
            <v>St Helens MBC</v>
          </cell>
          <cell r="AF664" t="str">
            <v>E4303</v>
          </cell>
          <cell r="AG664" t="str">
            <v>MD</v>
          </cell>
          <cell r="AH664" t="str">
            <v>Billing</v>
          </cell>
          <cell r="AI664">
            <v>1</v>
          </cell>
          <cell r="AJ664">
            <v>1</v>
          </cell>
        </row>
        <row r="665">
          <cell r="AD665" t="str">
            <v>Stafford BC</v>
          </cell>
          <cell r="AE665" t="str">
            <v>Stafford BC</v>
          </cell>
          <cell r="AF665" t="str">
            <v>E3436</v>
          </cell>
          <cell r="AG665" t="str">
            <v>SD</v>
          </cell>
          <cell r="AH665" t="str">
            <v>Billing</v>
          </cell>
          <cell r="AI665">
            <v>0</v>
          </cell>
          <cell r="AJ665">
            <v>0</v>
          </cell>
        </row>
        <row r="666">
          <cell r="AD666" t="str">
            <v>Staffordshire CC</v>
          </cell>
          <cell r="AE666" t="str">
            <v>Staffordshire CC</v>
          </cell>
          <cell r="AF666" t="str">
            <v>E3421</v>
          </cell>
          <cell r="AG666" t="str">
            <v>COUNTY</v>
          </cell>
          <cell r="AH666">
            <v>0</v>
          </cell>
          <cell r="AI666">
            <v>0</v>
          </cell>
          <cell r="AJ666">
            <v>0</v>
          </cell>
        </row>
        <row r="667">
          <cell r="AD667" t="str">
            <v>Staffordshire Combined Fire and Rescue Authority</v>
          </cell>
          <cell r="AE667" t="str">
            <v>Staffordshire Combined Fire and Rescue Authority</v>
          </cell>
          <cell r="AF667" t="str">
            <v>E6134</v>
          </cell>
          <cell r="AG667" t="str">
            <v>CFA</v>
          </cell>
          <cell r="AH667">
            <v>0</v>
          </cell>
          <cell r="AI667">
            <v>0</v>
          </cell>
          <cell r="AJ667">
            <v>0</v>
          </cell>
        </row>
        <row r="668">
          <cell r="AD668" t="str">
            <v>Staffordshire Moorlands</v>
          </cell>
          <cell r="AE668" t="str">
            <v>Staffordshire Moorlands</v>
          </cell>
          <cell r="AF668" t="str">
            <v>E3437</v>
          </cell>
          <cell r="AG668" t="str">
            <v>SD</v>
          </cell>
          <cell r="AH668" t="str">
            <v>Billing</v>
          </cell>
          <cell r="AI668">
            <v>0</v>
          </cell>
          <cell r="AJ668">
            <v>0</v>
          </cell>
        </row>
        <row r="669">
          <cell r="AD669" t="str">
            <v>Staffordshire Police and Crime Commissioner and Chief Constable</v>
          </cell>
          <cell r="AE669" t="str">
            <v>Staffordshire Police and Crime Commissioner and Chief Constable</v>
          </cell>
          <cell r="AF669" t="str">
            <v>E7034</v>
          </cell>
          <cell r="AG669" t="str">
            <v>POL</v>
          </cell>
          <cell r="AH669">
            <v>0</v>
          </cell>
          <cell r="AI669">
            <v>0</v>
          </cell>
          <cell r="AJ669">
            <v>0</v>
          </cell>
        </row>
        <row r="670">
          <cell r="AD670" t="str">
            <v>Stevenage</v>
          </cell>
          <cell r="AE670" t="str">
            <v>Stevenage</v>
          </cell>
          <cell r="AF670" t="str">
            <v>E1937</v>
          </cell>
          <cell r="AG670" t="str">
            <v>SD</v>
          </cell>
          <cell r="AH670" t="str">
            <v>Billing</v>
          </cell>
          <cell r="AI670">
            <v>0</v>
          </cell>
          <cell r="AJ670">
            <v>0</v>
          </cell>
        </row>
        <row r="671">
          <cell r="AD671" t="str">
            <v>Stockport MBC</v>
          </cell>
          <cell r="AE671" t="str">
            <v>Stockport MBC</v>
          </cell>
          <cell r="AF671" t="str">
            <v>E4207</v>
          </cell>
          <cell r="AG671" t="str">
            <v>MD</v>
          </cell>
          <cell r="AH671" t="str">
            <v>Billing</v>
          </cell>
          <cell r="AI671">
            <v>1</v>
          </cell>
          <cell r="AJ671">
            <v>1</v>
          </cell>
        </row>
        <row r="672">
          <cell r="AD672" t="str">
            <v>Stockton on Tees UA</v>
          </cell>
          <cell r="AE672" t="str">
            <v>Stockton on Tees UA</v>
          </cell>
          <cell r="AF672" t="str">
            <v>E0704</v>
          </cell>
          <cell r="AG672" t="str">
            <v>UA</v>
          </cell>
          <cell r="AH672" t="str">
            <v>Billing</v>
          </cell>
          <cell r="AI672">
            <v>0</v>
          </cell>
          <cell r="AJ672">
            <v>0</v>
          </cell>
        </row>
        <row r="673">
          <cell r="AD673" t="str">
            <v>Stoke-on-Trent UA</v>
          </cell>
          <cell r="AE673" t="str">
            <v>Stoke-on-Trent UA</v>
          </cell>
          <cell r="AF673" t="str">
            <v>E3401</v>
          </cell>
          <cell r="AG673" t="str">
            <v>UA</v>
          </cell>
          <cell r="AH673" t="str">
            <v>Billing</v>
          </cell>
          <cell r="AI673">
            <v>0</v>
          </cell>
          <cell r="AJ673">
            <v>0</v>
          </cell>
        </row>
        <row r="674">
          <cell r="AD674" t="str">
            <v>Stratford-on-Avon</v>
          </cell>
          <cell r="AE674" t="str">
            <v>Stratford-on-Avon</v>
          </cell>
          <cell r="AF674" t="str">
            <v>E3734</v>
          </cell>
          <cell r="AG674" t="str">
            <v>SD</v>
          </cell>
          <cell r="AH674" t="str">
            <v>Billing</v>
          </cell>
          <cell r="AI674">
            <v>0</v>
          </cell>
          <cell r="AJ674">
            <v>0</v>
          </cell>
        </row>
        <row r="675">
          <cell r="AD675" t="str">
            <v>Stroud</v>
          </cell>
          <cell r="AE675" t="str">
            <v>Stroud</v>
          </cell>
          <cell r="AF675" t="str">
            <v>E1635</v>
          </cell>
          <cell r="AG675" t="str">
            <v>SD</v>
          </cell>
          <cell r="AH675" t="str">
            <v>Billing</v>
          </cell>
          <cell r="AI675">
            <v>0</v>
          </cell>
          <cell r="AJ675">
            <v>0</v>
          </cell>
        </row>
        <row r="676">
          <cell r="AD676" t="str">
            <v>Suffolk CC</v>
          </cell>
          <cell r="AE676" t="str">
            <v>Suffolk CC</v>
          </cell>
          <cell r="AF676" t="str">
            <v>E3520</v>
          </cell>
          <cell r="AG676" t="str">
            <v>COUNTY</v>
          </cell>
          <cell r="AH676">
            <v>0</v>
          </cell>
          <cell r="AI676">
            <v>0</v>
          </cell>
          <cell r="AJ676">
            <v>0</v>
          </cell>
        </row>
        <row r="677">
          <cell r="AD677" t="str">
            <v>Suffolk Coastal</v>
          </cell>
          <cell r="AE677" t="str">
            <v>Suffolk Coastal</v>
          </cell>
          <cell r="AF677" t="str">
            <v>E3536</v>
          </cell>
          <cell r="AG677" t="str">
            <v>SD</v>
          </cell>
          <cell r="AH677" t="str">
            <v>Billing</v>
          </cell>
          <cell r="AI677">
            <v>0</v>
          </cell>
          <cell r="AJ677">
            <v>0</v>
          </cell>
        </row>
        <row r="678">
          <cell r="AD678" t="str">
            <v>Suffolk Police and Crime Commissioner and Chief Constable</v>
          </cell>
          <cell r="AE678" t="str">
            <v>Suffolk Police and Crime Commissioner and Chief Constable</v>
          </cell>
          <cell r="AF678" t="str">
            <v>E7035</v>
          </cell>
          <cell r="AG678" t="str">
            <v>POL</v>
          </cell>
          <cell r="AH678">
            <v>0</v>
          </cell>
          <cell r="AI678">
            <v>0</v>
          </cell>
          <cell r="AJ678">
            <v>0</v>
          </cell>
        </row>
        <row r="679">
          <cell r="AD679" t="str">
            <v>Sunderland</v>
          </cell>
          <cell r="AE679" t="str">
            <v>Sunderland</v>
          </cell>
          <cell r="AF679" t="str">
            <v>E4505</v>
          </cell>
          <cell r="AG679" t="str">
            <v>MD</v>
          </cell>
          <cell r="AH679" t="str">
            <v>Billing</v>
          </cell>
          <cell r="AI679">
            <v>1</v>
          </cell>
          <cell r="AJ679">
            <v>0</v>
          </cell>
        </row>
        <row r="680">
          <cell r="AD680" t="str">
            <v>Surrey CC</v>
          </cell>
          <cell r="AE680" t="str">
            <v>Surrey CC</v>
          </cell>
          <cell r="AF680" t="str">
            <v>E3620</v>
          </cell>
          <cell r="AG680" t="str">
            <v>COUNTY</v>
          </cell>
          <cell r="AH680">
            <v>0</v>
          </cell>
          <cell r="AI680">
            <v>0</v>
          </cell>
          <cell r="AJ680">
            <v>0</v>
          </cell>
        </row>
        <row r="681">
          <cell r="AD681" t="str">
            <v>Surrey Heath</v>
          </cell>
          <cell r="AE681" t="str">
            <v>Surrey Heath</v>
          </cell>
          <cell r="AF681" t="str">
            <v>E3638</v>
          </cell>
          <cell r="AG681" t="str">
            <v>SD</v>
          </cell>
          <cell r="AH681" t="str">
            <v>Billing</v>
          </cell>
          <cell r="AI681">
            <v>0</v>
          </cell>
          <cell r="AJ681">
            <v>0</v>
          </cell>
        </row>
        <row r="682">
          <cell r="AD682" t="str">
            <v>Surrey Police and Crime Commissioner and Chief Constable</v>
          </cell>
          <cell r="AE682" t="str">
            <v>Surrey Police and Crime Commissioner and Chief Constable</v>
          </cell>
          <cell r="AF682" t="str">
            <v>E7036</v>
          </cell>
          <cell r="AG682" t="str">
            <v>POL</v>
          </cell>
          <cell r="AH682">
            <v>0</v>
          </cell>
          <cell r="AI682">
            <v>0</v>
          </cell>
          <cell r="AJ682">
            <v>0</v>
          </cell>
        </row>
        <row r="683">
          <cell r="AD683" t="str">
            <v>Sussex Police and Crime Commissioner and Chief Constable</v>
          </cell>
          <cell r="AE683" t="str">
            <v>Sussex Police and Crime Commissioner and Chief Constable</v>
          </cell>
          <cell r="AF683" t="str">
            <v>E7053</v>
          </cell>
          <cell r="AG683" t="str">
            <v>POL</v>
          </cell>
          <cell r="AH683">
            <v>0</v>
          </cell>
          <cell r="AI683">
            <v>0</v>
          </cell>
          <cell r="AJ683">
            <v>0</v>
          </cell>
        </row>
        <row r="684">
          <cell r="AD684" t="str">
            <v>Sutton</v>
          </cell>
          <cell r="AE684" t="str">
            <v>Sutton</v>
          </cell>
          <cell r="AF684" t="str">
            <v>E5048</v>
          </cell>
          <cell r="AG684" t="str">
            <v>OLB</v>
          </cell>
          <cell r="AH684" t="str">
            <v>Billing</v>
          </cell>
          <cell r="AI684">
            <v>0</v>
          </cell>
          <cell r="AJ684">
            <v>0</v>
          </cell>
        </row>
        <row r="685">
          <cell r="AD685" t="str">
            <v>Swale</v>
          </cell>
          <cell r="AE685" t="str">
            <v>Swale</v>
          </cell>
          <cell r="AF685" t="str">
            <v>E2241</v>
          </cell>
          <cell r="AG685" t="str">
            <v>SD</v>
          </cell>
          <cell r="AH685" t="str">
            <v>Billing</v>
          </cell>
          <cell r="AI685">
            <v>0</v>
          </cell>
          <cell r="AJ685">
            <v>0</v>
          </cell>
        </row>
        <row r="686">
          <cell r="AD686" t="str">
            <v>Swindon UA</v>
          </cell>
          <cell r="AE686" t="str">
            <v>Swindon UA</v>
          </cell>
          <cell r="AF686" t="str">
            <v>E3901</v>
          </cell>
          <cell r="AG686" t="str">
            <v>UA</v>
          </cell>
          <cell r="AH686" t="str">
            <v>Billing</v>
          </cell>
          <cell r="AI686">
            <v>0</v>
          </cell>
          <cell r="AJ686">
            <v>0</v>
          </cell>
        </row>
        <row r="687">
          <cell r="AD687" t="str">
            <v>Tameside</v>
          </cell>
          <cell r="AE687" t="str">
            <v>Tameside</v>
          </cell>
          <cell r="AF687" t="str">
            <v>E4208</v>
          </cell>
          <cell r="AG687" t="str">
            <v>MD</v>
          </cell>
          <cell r="AH687" t="str">
            <v>Billing</v>
          </cell>
          <cell r="AI687">
            <v>1</v>
          </cell>
          <cell r="AJ687">
            <v>1</v>
          </cell>
        </row>
        <row r="688">
          <cell r="AD688" t="str">
            <v>Tamworth</v>
          </cell>
          <cell r="AE688" t="str">
            <v>Tamworth</v>
          </cell>
          <cell r="AF688" t="str">
            <v>E3439</v>
          </cell>
          <cell r="AG688" t="str">
            <v>SD</v>
          </cell>
          <cell r="AH688" t="str">
            <v>Billing</v>
          </cell>
          <cell r="AI688">
            <v>0</v>
          </cell>
          <cell r="AJ688">
            <v>0</v>
          </cell>
        </row>
        <row r="689">
          <cell r="AD689" t="str">
            <v>Tandridge</v>
          </cell>
          <cell r="AE689" t="str">
            <v>Tandridge</v>
          </cell>
          <cell r="AF689" t="str">
            <v>E3639</v>
          </cell>
          <cell r="AG689" t="str">
            <v>SD</v>
          </cell>
          <cell r="AH689" t="str">
            <v>Billing</v>
          </cell>
          <cell r="AI689">
            <v>0</v>
          </cell>
          <cell r="AJ689">
            <v>0</v>
          </cell>
        </row>
        <row r="690">
          <cell r="AD690" t="str">
            <v>Taunton Deane</v>
          </cell>
          <cell r="AE690" t="str">
            <v>Taunton Deane</v>
          </cell>
          <cell r="AF690" t="str">
            <v>E3333</v>
          </cell>
          <cell r="AG690" t="str">
            <v>SD</v>
          </cell>
          <cell r="AH690" t="str">
            <v>Billing</v>
          </cell>
          <cell r="AI690">
            <v>0</v>
          </cell>
          <cell r="AJ690">
            <v>0</v>
          </cell>
        </row>
        <row r="691">
          <cell r="AD691" t="str">
            <v>Teignbridge</v>
          </cell>
          <cell r="AE691" t="str">
            <v>Teignbridge</v>
          </cell>
          <cell r="AF691" t="str">
            <v>E1137</v>
          </cell>
          <cell r="AG691" t="str">
            <v>SD</v>
          </cell>
          <cell r="AH691" t="str">
            <v>Billing</v>
          </cell>
          <cell r="AI691">
            <v>0</v>
          </cell>
          <cell r="AJ691">
            <v>0</v>
          </cell>
        </row>
        <row r="692">
          <cell r="AD692" t="str">
            <v>Telford &amp; the Wrekin UA</v>
          </cell>
          <cell r="AE692" t="str">
            <v>Telford &amp; the Wrekin UA</v>
          </cell>
          <cell r="AF692" t="str">
            <v>E3201</v>
          </cell>
          <cell r="AG692" t="str">
            <v>UA</v>
          </cell>
          <cell r="AH692" t="str">
            <v>Billing</v>
          </cell>
          <cell r="AI692">
            <v>0</v>
          </cell>
          <cell r="AJ692">
            <v>0</v>
          </cell>
        </row>
        <row r="693">
          <cell r="AD693" t="str">
            <v>Tendring DC</v>
          </cell>
          <cell r="AE693" t="str">
            <v>Tendring DC</v>
          </cell>
          <cell r="AF693" t="str">
            <v>E1542</v>
          </cell>
          <cell r="AG693" t="str">
            <v>SD</v>
          </cell>
          <cell r="AH693" t="str">
            <v>Billing</v>
          </cell>
          <cell r="AI693">
            <v>0</v>
          </cell>
          <cell r="AJ693">
            <v>0</v>
          </cell>
        </row>
        <row r="694">
          <cell r="AD694" t="str">
            <v>Test Valley</v>
          </cell>
          <cell r="AE694" t="str">
            <v>Test Valley</v>
          </cell>
          <cell r="AF694" t="str">
            <v>E1742</v>
          </cell>
          <cell r="AG694" t="str">
            <v>SD</v>
          </cell>
          <cell r="AH694" t="str">
            <v>Billing</v>
          </cell>
          <cell r="AI694">
            <v>0</v>
          </cell>
          <cell r="AJ694">
            <v>0</v>
          </cell>
        </row>
        <row r="695">
          <cell r="AD695" t="str">
            <v>Tewkesbury</v>
          </cell>
          <cell r="AE695" t="str">
            <v>Tewkesbury</v>
          </cell>
          <cell r="AF695" t="str">
            <v>E1636</v>
          </cell>
          <cell r="AG695" t="str">
            <v>SD</v>
          </cell>
          <cell r="AH695" t="str">
            <v>Billing</v>
          </cell>
          <cell r="AI695">
            <v>0</v>
          </cell>
          <cell r="AJ695">
            <v>0</v>
          </cell>
        </row>
        <row r="696">
          <cell r="AD696" t="str">
            <v>Thames Valley Police and Crime Commissioner and Chief Constable</v>
          </cell>
          <cell r="AE696" t="str">
            <v>Thames Valley Police and Crime Commissioner and Chief Constable</v>
          </cell>
          <cell r="AF696" t="str">
            <v>E7054</v>
          </cell>
          <cell r="AG696" t="str">
            <v>POL</v>
          </cell>
          <cell r="AH696">
            <v>0</v>
          </cell>
          <cell r="AI696">
            <v>0</v>
          </cell>
          <cell r="AJ696">
            <v>0</v>
          </cell>
        </row>
        <row r="697">
          <cell r="AD697" t="str">
            <v>Thanet</v>
          </cell>
          <cell r="AE697" t="str">
            <v>Thanet</v>
          </cell>
          <cell r="AF697" t="str">
            <v>E2242</v>
          </cell>
          <cell r="AG697" t="str">
            <v>SD</v>
          </cell>
          <cell r="AH697" t="str">
            <v>Billing</v>
          </cell>
          <cell r="AI697">
            <v>0</v>
          </cell>
          <cell r="AJ697">
            <v>0</v>
          </cell>
        </row>
        <row r="698">
          <cell r="AD698" t="str">
            <v>The Barnsley, Doncaster, Rotherham and Sheffield Combined Authority</v>
          </cell>
          <cell r="AE698" t="str">
            <v>The Barnsley, Doncaster, Rotherham and Sheffield Combined Authority</v>
          </cell>
          <cell r="AF698" t="str">
            <v>E6350</v>
          </cell>
          <cell r="AG698" t="str">
            <v>ITA</v>
          </cell>
          <cell r="AH698">
            <v>0</v>
          </cell>
          <cell r="AI698">
            <v>1</v>
          </cell>
          <cell r="AJ698">
            <v>0</v>
          </cell>
        </row>
        <row r="699">
          <cell r="AD699" t="str">
            <v>The Durham, Gateshead, Newcastle, North Tyneside, Northumberland, South Tyneside and Sunderland Combined Authority</v>
          </cell>
          <cell r="AE699" t="str">
            <v>The Durham, Gateshead, Newcastle, North Tyneside, Northumberland, South Tyneside and Sunderland Combined Authority</v>
          </cell>
          <cell r="AF699" t="str">
            <v>E6351</v>
          </cell>
          <cell r="AG699" t="str">
            <v>ITA</v>
          </cell>
          <cell r="AH699">
            <v>0</v>
          </cell>
          <cell r="AI699">
            <v>1</v>
          </cell>
          <cell r="AJ699">
            <v>0</v>
          </cell>
        </row>
        <row r="700">
          <cell r="AD700" t="str">
            <v>The Halton, Knowsley, Liverpool, St Helens, Sefton and Wirral Combined Authority</v>
          </cell>
          <cell r="AE700" t="str">
            <v>The Halton, Knowsley, Liverpool, St Helens, Sefton and Wirral Combined Authority</v>
          </cell>
          <cell r="AF700" t="str">
            <v>E6349</v>
          </cell>
          <cell r="AG700" t="str">
            <v>ITA</v>
          </cell>
          <cell r="AH700">
            <v>0</v>
          </cell>
          <cell r="AI700">
            <v>1</v>
          </cell>
          <cell r="AJ700">
            <v>0</v>
          </cell>
        </row>
        <row r="701">
          <cell r="AD701" t="str">
            <v>The West Yorkshire Combined Authority</v>
          </cell>
          <cell r="AE701" t="str">
            <v>The West Yorkshire Combined Authority</v>
          </cell>
          <cell r="AF701" t="str">
            <v>E6353</v>
          </cell>
          <cell r="AG701" t="str">
            <v>ITA</v>
          </cell>
          <cell r="AH701">
            <v>0</v>
          </cell>
          <cell r="AI701">
            <v>1</v>
          </cell>
          <cell r="AJ701">
            <v>0</v>
          </cell>
        </row>
        <row r="702">
          <cell r="AD702" t="str">
            <v>Three Rivers</v>
          </cell>
          <cell r="AE702" t="str">
            <v>Three Rivers</v>
          </cell>
          <cell r="AF702" t="str">
            <v>E1938</v>
          </cell>
          <cell r="AG702" t="str">
            <v>SD</v>
          </cell>
          <cell r="AH702" t="str">
            <v>Billing</v>
          </cell>
          <cell r="AI702">
            <v>0</v>
          </cell>
          <cell r="AJ702">
            <v>0</v>
          </cell>
        </row>
        <row r="703">
          <cell r="AD703" t="str">
            <v>Thurrock UA</v>
          </cell>
          <cell r="AE703" t="str">
            <v>Thurrock UA</v>
          </cell>
          <cell r="AF703" t="str">
            <v>E1502</v>
          </cell>
          <cell r="AG703" t="str">
            <v>UA</v>
          </cell>
          <cell r="AH703" t="str">
            <v>Billing</v>
          </cell>
          <cell r="AI703">
            <v>0</v>
          </cell>
          <cell r="AJ703">
            <v>0</v>
          </cell>
        </row>
        <row r="704">
          <cell r="AD704" t="str">
            <v>Tonbridge &amp; Malling</v>
          </cell>
          <cell r="AE704" t="str">
            <v>Tonbridge &amp; Malling</v>
          </cell>
          <cell r="AF704" t="str">
            <v>E2243</v>
          </cell>
          <cell r="AG704" t="str">
            <v>SD</v>
          </cell>
          <cell r="AH704" t="str">
            <v>Billing</v>
          </cell>
          <cell r="AI704">
            <v>0</v>
          </cell>
          <cell r="AJ704">
            <v>0</v>
          </cell>
        </row>
        <row r="705">
          <cell r="AD705" t="str">
            <v>Torbay UA</v>
          </cell>
          <cell r="AE705" t="str">
            <v>Torbay UA</v>
          </cell>
          <cell r="AF705" t="str">
            <v>E1102</v>
          </cell>
          <cell r="AG705" t="str">
            <v>UA</v>
          </cell>
          <cell r="AH705" t="str">
            <v>Billing</v>
          </cell>
          <cell r="AI705">
            <v>0</v>
          </cell>
          <cell r="AJ705">
            <v>0</v>
          </cell>
        </row>
        <row r="706">
          <cell r="AD706" t="str">
            <v>Torridge</v>
          </cell>
          <cell r="AE706" t="str">
            <v>Torridge</v>
          </cell>
          <cell r="AF706" t="str">
            <v>E1139</v>
          </cell>
          <cell r="AG706" t="str">
            <v>SD</v>
          </cell>
          <cell r="AH706" t="str">
            <v>Billing</v>
          </cell>
          <cell r="AI706">
            <v>0</v>
          </cell>
          <cell r="AJ706">
            <v>0</v>
          </cell>
        </row>
        <row r="707">
          <cell r="AD707" t="str">
            <v>Tower Hamlets</v>
          </cell>
          <cell r="AE707" t="str">
            <v>Tower Hamlets</v>
          </cell>
          <cell r="AF707" t="str">
            <v>E5020</v>
          </cell>
          <cell r="AG707" t="str">
            <v>ILB</v>
          </cell>
          <cell r="AH707" t="str">
            <v>Billing</v>
          </cell>
          <cell r="AI707">
            <v>0</v>
          </cell>
          <cell r="AJ707">
            <v>0</v>
          </cell>
        </row>
        <row r="708">
          <cell r="AD708" t="str">
            <v>Trafford</v>
          </cell>
          <cell r="AE708" t="str">
            <v>Trafford</v>
          </cell>
          <cell r="AF708" t="str">
            <v>E4209</v>
          </cell>
          <cell r="AG708" t="str">
            <v>MD</v>
          </cell>
          <cell r="AH708" t="str">
            <v>Billing</v>
          </cell>
          <cell r="AI708">
            <v>1</v>
          </cell>
          <cell r="AJ708">
            <v>1</v>
          </cell>
        </row>
        <row r="709">
          <cell r="AD709" t="str">
            <v>Tunbridge Wells</v>
          </cell>
          <cell r="AE709" t="str">
            <v>Tunbridge Wells</v>
          </cell>
          <cell r="AF709" t="str">
            <v>E2244</v>
          </cell>
          <cell r="AG709" t="str">
            <v>SD</v>
          </cell>
          <cell r="AH709" t="str">
            <v>Billing</v>
          </cell>
          <cell r="AI709">
            <v>0</v>
          </cell>
          <cell r="AJ709">
            <v>0</v>
          </cell>
        </row>
        <row r="710">
          <cell r="AD710" t="str">
            <v>Tyne and Wear Fire and Rescue Authority</v>
          </cell>
          <cell r="AE710" t="str">
            <v>Tyne and Wear Fire and Rescue Authority</v>
          </cell>
          <cell r="AF710" t="str">
            <v>E6145</v>
          </cell>
          <cell r="AG710" t="str">
            <v>FIRE</v>
          </cell>
          <cell r="AH710">
            <v>0</v>
          </cell>
          <cell r="AI710">
            <v>0</v>
          </cell>
          <cell r="AJ710">
            <v>0</v>
          </cell>
        </row>
        <row r="711">
          <cell r="AD711" t="str">
            <v>Uttlesford</v>
          </cell>
          <cell r="AE711" t="str">
            <v>Uttlesford</v>
          </cell>
          <cell r="AF711" t="str">
            <v>E1544</v>
          </cell>
          <cell r="AG711" t="str">
            <v>SD</v>
          </cell>
          <cell r="AH711" t="str">
            <v>Billing</v>
          </cell>
          <cell r="AI711">
            <v>0</v>
          </cell>
          <cell r="AJ711">
            <v>0</v>
          </cell>
        </row>
        <row r="712">
          <cell r="AD712" t="str">
            <v>Vale of White Horse DC</v>
          </cell>
          <cell r="AE712" t="str">
            <v>Vale of White Horse DC</v>
          </cell>
          <cell r="AF712" t="str">
            <v>E3134</v>
          </cell>
          <cell r="AG712" t="str">
            <v>SD</v>
          </cell>
          <cell r="AH712" t="str">
            <v>Billing</v>
          </cell>
          <cell r="AI712">
            <v>0</v>
          </cell>
          <cell r="AJ712">
            <v>0</v>
          </cell>
        </row>
        <row r="713">
          <cell r="AD713" t="str">
            <v>Wakefield</v>
          </cell>
          <cell r="AE713" t="str">
            <v>Wakefield</v>
          </cell>
          <cell r="AF713" t="str">
            <v>E4705</v>
          </cell>
          <cell r="AG713" t="str">
            <v>MD</v>
          </cell>
          <cell r="AH713" t="str">
            <v>Billing</v>
          </cell>
          <cell r="AI713">
            <v>1</v>
          </cell>
          <cell r="AJ713">
            <v>0</v>
          </cell>
        </row>
        <row r="714">
          <cell r="AD714" t="str">
            <v>Walsall</v>
          </cell>
          <cell r="AE714" t="str">
            <v>Walsall</v>
          </cell>
          <cell r="AF714" t="str">
            <v>E4606</v>
          </cell>
          <cell r="AG714" t="str">
            <v>MD</v>
          </cell>
          <cell r="AH714" t="str">
            <v>Billing</v>
          </cell>
          <cell r="AI714">
            <v>1</v>
          </cell>
          <cell r="AJ714">
            <v>0</v>
          </cell>
        </row>
        <row r="715">
          <cell r="AD715" t="str">
            <v>Waltham Forest</v>
          </cell>
          <cell r="AE715" t="str">
            <v>Waltham Forest</v>
          </cell>
          <cell r="AF715" t="str">
            <v>E5049</v>
          </cell>
          <cell r="AG715" t="str">
            <v>OLB</v>
          </cell>
          <cell r="AH715" t="str">
            <v>Billing</v>
          </cell>
          <cell r="AI715">
            <v>0</v>
          </cell>
          <cell r="AJ715">
            <v>1</v>
          </cell>
        </row>
        <row r="716">
          <cell r="AD716" t="str">
            <v>Wandsworth</v>
          </cell>
          <cell r="AE716" t="str">
            <v>Wandsworth</v>
          </cell>
          <cell r="AF716" t="str">
            <v>E5021</v>
          </cell>
          <cell r="AG716" t="str">
            <v>ILB</v>
          </cell>
          <cell r="AH716" t="str">
            <v>Billing</v>
          </cell>
          <cell r="AI716">
            <v>0</v>
          </cell>
          <cell r="AJ716">
            <v>1</v>
          </cell>
        </row>
        <row r="717">
          <cell r="AD717" t="str">
            <v>Warrington UA</v>
          </cell>
          <cell r="AE717" t="str">
            <v>Warrington UA</v>
          </cell>
          <cell r="AF717" t="str">
            <v>E0602</v>
          </cell>
          <cell r="AG717" t="str">
            <v>UA</v>
          </cell>
          <cell r="AH717" t="str">
            <v>Billing</v>
          </cell>
          <cell r="AI717">
            <v>0</v>
          </cell>
          <cell r="AJ717">
            <v>0</v>
          </cell>
        </row>
        <row r="718">
          <cell r="AD718" t="str">
            <v>Warwick</v>
          </cell>
          <cell r="AE718" t="str">
            <v>Warwick</v>
          </cell>
          <cell r="AF718" t="str">
            <v>E3735</v>
          </cell>
          <cell r="AG718" t="str">
            <v>SD</v>
          </cell>
          <cell r="AH718" t="str">
            <v>Billing</v>
          </cell>
          <cell r="AI718">
            <v>0</v>
          </cell>
          <cell r="AJ718">
            <v>0</v>
          </cell>
        </row>
        <row r="719">
          <cell r="AD719" t="str">
            <v>Warwickshire CC</v>
          </cell>
          <cell r="AE719" t="str">
            <v>Warwickshire CC</v>
          </cell>
          <cell r="AF719" t="str">
            <v>E3720</v>
          </cell>
          <cell r="AG719" t="str">
            <v>COUNTY</v>
          </cell>
          <cell r="AH719">
            <v>0</v>
          </cell>
          <cell r="AI719">
            <v>0</v>
          </cell>
          <cell r="AJ719">
            <v>0</v>
          </cell>
        </row>
        <row r="720">
          <cell r="AD720" t="str">
            <v>Warwickshire Police and Crime Commissioner and Chief Constable</v>
          </cell>
          <cell r="AE720" t="str">
            <v>Warwickshire Police and Crime Commissioner and Chief Constable</v>
          </cell>
          <cell r="AF720" t="str">
            <v>E7037</v>
          </cell>
          <cell r="AG720" t="str">
            <v>POL</v>
          </cell>
          <cell r="AH720">
            <v>0</v>
          </cell>
          <cell r="AI720">
            <v>0</v>
          </cell>
          <cell r="AJ720">
            <v>0</v>
          </cell>
        </row>
        <row r="721">
          <cell r="AD721" t="str">
            <v>Watford</v>
          </cell>
          <cell r="AE721" t="str">
            <v>Watford</v>
          </cell>
          <cell r="AF721" t="str">
            <v>E1939</v>
          </cell>
          <cell r="AG721" t="str">
            <v>SD</v>
          </cell>
          <cell r="AH721" t="str">
            <v>Billing</v>
          </cell>
          <cell r="AI721">
            <v>0</v>
          </cell>
          <cell r="AJ721">
            <v>0</v>
          </cell>
        </row>
        <row r="722">
          <cell r="AD722" t="str">
            <v>Waveney</v>
          </cell>
          <cell r="AE722" t="str">
            <v>Waveney</v>
          </cell>
          <cell r="AF722" t="str">
            <v>E3537</v>
          </cell>
          <cell r="AG722" t="str">
            <v>SD</v>
          </cell>
          <cell r="AH722" t="str">
            <v>Billing</v>
          </cell>
          <cell r="AI722">
            <v>0</v>
          </cell>
          <cell r="AJ722">
            <v>0</v>
          </cell>
        </row>
        <row r="723">
          <cell r="AD723" t="str">
            <v>Waverley</v>
          </cell>
          <cell r="AE723" t="str">
            <v>Waverley</v>
          </cell>
          <cell r="AF723" t="str">
            <v>E3640</v>
          </cell>
          <cell r="AG723" t="str">
            <v>SD</v>
          </cell>
          <cell r="AH723" t="str">
            <v>Billing</v>
          </cell>
          <cell r="AI723">
            <v>0</v>
          </cell>
          <cell r="AJ723">
            <v>0</v>
          </cell>
        </row>
        <row r="724">
          <cell r="AD724" t="str">
            <v>Wealden</v>
          </cell>
          <cell r="AE724" t="str">
            <v>Wealden</v>
          </cell>
          <cell r="AF724" t="str">
            <v>E1437</v>
          </cell>
          <cell r="AG724" t="str">
            <v>SD</v>
          </cell>
          <cell r="AH724" t="str">
            <v>Billing</v>
          </cell>
          <cell r="AI724">
            <v>0</v>
          </cell>
          <cell r="AJ724">
            <v>0</v>
          </cell>
        </row>
        <row r="725">
          <cell r="AD725" t="str">
            <v>Wellingborough</v>
          </cell>
          <cell r="AE725" t="str">
            <v>Wellingborough</v>
          </cell>
          <cell r="AF725" t="str">
            <v>E2837</v>
          </cell>
          <cell r="AG725" t="str">
            <v>SD</v>
          </cell>
          <cell r="AH725" t="str">
            <v>Billing</v>
          </cell>
          <cell r="AI725">
            <v>0</v>
          </cell>
          <cell r="AJ725">
            <v>0</v>
          </cell>
        </row>
        <row r="726">
          <cell r="AD726" t="str">
            <v>Welwyn Hatfield</v>
          </cell>
          <cell r="AE726" t="str">
            <v>Welwyn Hatfield</v>
          </cell>
          <cell r="AF726" t="str">
            <v>E1940</v>
          </cell>
          <cell r="AG726" t="str">
            <v>SD</v>
          </cell>
          <cell r="AH726" t="str">
            <v>Billing</v>
          </cell>
          <cell r="AI726">
            <v>0</v>
          </cell>
          <cell r="AJ726">
            <v>0</v>
          </cell>
        </row>
        <row r="727">
          <cell r="AD727" t="str">
            <v>West Berkshire UA</v>
          </cell>
          <cell r="AE727" t="str">
            <v>West Berkshire UA</v>
          </cell>
          <cell r="AF727" t="str">
            <v>E0302</v>
          </cell>
          <cell r="AG727" t="str">
            <v>UA</v>
          </cell>
          <cell r="AH727" t="str">
            <v>Billing</v>
          </cell>
          <cell r="AI727">
            <v>0</v>
          </cell>
          <cell r="AJ727">
            <v>0</v>
          </cell>
        </row>
        <row r="728">
          <cell r="AD728" t="str">
            <v>West Devon</v>
          </cell>
          <cell r="AE728" t="str">
            <v>West Devon</v>
          </cell>
          <cell r="AF728" t="str">
            <v>E1140</v>
          </cell>
          <cell r="AG728" t="str">
            <v>SD</v>
          </cell>
          <cell r="AH728" t="str">
            <v>Billing</v>
          </cell>
          <cell r="AI728">
            <v>0</v>
          </cell>
          <cell r="AJ728">
            <v>0</v>
          </cell>
        </row>
        <row r="729">
          <cell r="AD729" t="str">
            <v>West Dorset DC</v>
          </cell>
          <cell r="AE729" t="str">
            <v>West Dorset DC</v>
          </cell>
          <cell r="AF729" t="str">
            <v>E1237</v>
          </cell>
          <cell r="AG729" t="str">
            <v>SD</v>
          </cell>
          <cell r="AH729" t="str">
            <v>Billing</v>
          </cell>
          <cell r="AI729">
            <v>0</v>
          </cell>
          <cell r="AJ729">
            <v>0</v>
          </cell>
        </row>
        <row r="730">
          <cell r="AD730" t="str">
            <v>West Lancashire</v>
          </cell>
          <cell r="AE730" t="str">
            <v>West Lancashire</v>
          </cell>
          <cell r="AF730" t="str">
            <v>E2343</v>
          </cell>
          <cell r="AG730" t="str">
            <v>SD</v>
          </cell>
          <cell r="AH730" t="str">
            <v>Billing</v>
          </cell>
          <cell r="AI730">
            <v>0</v>
          </cell>
          <cell r="AJ730">
            <v>0</v>
          </cell>
        </row>
        <row r="731">
          <cell r="AD731" t="str">
            <v>West Lindsey</v>
          </cell>
          <cell r="AE731" t="str">
            <v>West Lindsey</v>
          </cell>
          <cell r="AF731" t="str">
            <v>E2537</v>
          </cell>
          <cell r="AG731" t="str">
            <v>SD</v>
          </cell>
          <cell r="AH731" t="str">
            <v>Billing</v>
          </cell>
          <cell r="AI731">
            <v>0</v>
          </cell>
          <cell r="AJ731">
            <v>0</v>
          </cell>
        </row>
        <row r="732">
          <cell r="AD732" t="str">
            <v>West London Waste Authority</v>
          </cell>
          <cell r="AE732" t="str">
            <v>West London Waste Authority</v>
          </cell>
          <cell r="AF732" t="str">
            <v>E6207</v>
          </cell>
          <cell r="AG732" t="str">
            <v>WASTE</v>
          </cell>
          <cell r="AH732">
            <v>0</v>
          </cell>
          <cell r="AI732">
            <v>0</v>
          </cell>
          <cell r="AJ732">
            <v>1</v>
          </cell>
        </row>
        <row r="733">
          <cell r="AD733" t="str">
            <v>West Mercia Police and Crime Commissioner and Chief Constable</v>
          </cell>
          <cell r="AE733" t="str">
            <v>West Mercia Police and Crime Commissioner and Chief Constable</v>
          </cell>
          <cell r="AF733" t="str">
            <v>E7055</v>
          </cell>
          <cell r="AG733" t="str">
            <v>POL</v>
          </cell>
          <cell r="AH733">
            <v>0</v>
          </cell>
          <cell r="AI733">
            <v>0</v>
          </cell>
          <cell r="AJ733">
            <v>0</v>
          </cell>
        </row>
        <row r="734">
          <cell r="AD734" t="str">
            <v>West Midlands Fire and Rescue Authority</v>
          </cell>
          <cell r="AE734" t="str">
            <v>West Midlands Fire and Rescue Authority</v>
          </cell>
          <cell r="AF734" t="str">
            <v>E6146</v>
          </cell>
          <cell r="AG734" t="str">
            <v>FIRE</v>
          </cell>
          <cell r="AH734">
            <v>0</v>
          </cell>
          <cell r="AI734">
            <v>0</v>
          </cell>
          <cell r="AJ734">
            <v>0</v>
          </cell>
        </row>
        <row r="735">
          <cell r="AD735" t="str">
            <v>West Midlands Integrated Transport Authority</v>
          </cell>
          <cell r="AE735" t="str">
            <v>West Midlands Integrated Transport Authority</v>
          </cell>
          <cell r="AF735" t="str">
            <v>E6346</v>
          </cell>
          <cell r="AG735" t="str">
            <v>ITA</v>
          </cell>
          <cell r="AH735">
            <v>0</v>
          </cell>
          <cell r="AI735">
            <v>1</v>
          </cell>
          <cell r="AJ735">
            <v>0</v>
          </cell>
        </row>
        <row r="736">
          <cell r="AD736" t="str">
            <v>West Midlands Police and Crime Commissioner and Chief Constable</v>
          </cell>
          <cell r="AE736" t="str">
            <v>West Midlands Police and Crime Commissioner and Chief Constable</v>
          </cell>
          <cell r="AF736" t="str">
            <v>E7046</v>
          </cell>
          <cell r="AG736" t="str">
            <v>POL</v>
          </cell>
          <cell r="AH736">
            <v>0</v>
          </cell>
          <cell r="AI736">
            <v>0</v>
          </cell>
          <cell r="AJ736">
            <v>0</v>
          </cell>
        </row>
        <row r="737">
          <cell r="AD737" t="str">
            <v>West Oxfordshire</v>
          </cell>
          <cell r="AE737" t="str">
            <v>West Oxfordshire</v>
          </cell>
          <cell r="AF737" t="str">
            <v>E3135</v>
          </cell>
          <cell r="AG737" t="str">
            <v>SD</v>
          </cell>
          <cell r="AH737" t="str">
            <v>Billing</v>
          </cell>
          <cell r="AI737">
            <v>0</v>
          </cell>
          <cell r="AJ737">
            <v>0</v>
          </cell>
        </row>
        <row r="738">
          <cell r="AD738" t="str">
            <v>West Somerset DC</v>
          </cell>
          <cell r="AE738" t="str">
            <v>West Somerset DC</v>
          </cell>
          <cell r="AF738" t="str">
            <v>E3335</v>
          </cell>
          <cell r="AG738" t="str">
            <v>SD</v>
          </cell>
          <cell r="AH738" t="str">
            <v>Billing</v>
          </cell>
          <cell r="AI738">
            <v>0</v>
          </cell>
          <cell r="AJ738">
            <v>0</v>
          </cell>
        </row>
        <row r="739">
          <cell r="AD739" t="str">
            <v>West Sussex CC</v>
          </cell>
          <cell r="AE739" t="str">
            <v>West Sussex CC</v>
          </cell>
          <cell r="AF739" t="str">
            <v>E3820</v>
          </cell>
          <cell r="AG739" t="str">
            <v>COUNTY</v>
          </cell>
          <cell r="AH739">
            <v>0</v>
          </cell>
          <cell r="AI739">
            <v>0</v>
          </cell>
          <cell r="AJ739">
            <v>0</v>
          </cell>
        </row>
        <row r="740">
          <cell r="AD740" t="str">
            <v>West Yorkshire Fire and Rescue Authority</v>
          </cell>
          <cell r="AE740" t="str">
            <v>West Yorkshire Fire and Rescue Authority</v>
          </cell>
          <cell r="AF740" t="str">
            <v>E6147</v>
          </cell>
          <cell r="AG740" t="str">
            <v>FIRE</v>
          </cell>
          <cell r="AH740">
            <v>0</v>
          </cell>
          <cell r="AI740">
            <v>0</v>
          </cell>
          <cell r="AJ740">
            <v>0</v>
          </cell>
        </row>
        <row r="741">
          <cell r="AD741" t="str">
            <v>West Yorkshire Police and Crime Commissioner and Chief Constable</v>
          </cell>
          <cell r="AE741" t="str">
            <v>West Yorkshire Police and Crime Commissioner and Chief Constable</v>
          </cell>
          <cell r="AF741" t="str">
            <v>E7047</v>
          </cell>
          <cell r="AG741" t="str">
            <v>POL</v>
          </cell>
          <cell r="AH741">
            <v>0</v>
          </cell>
          <cell r="AI741">
            <v>0</v>
          </cell>
          <cell r="AJ741">
            <v>0</v>
          </cell>
        </row>
        <row r="742">
          <cell r="AD742" t="str">
            <v>Western Riverside Waste Authority</v>
          </cell>
          <cell r="AE742" t="str">
            <v>Western Riverside Waste Authority</v>
          </cell>
          <cell r="AF742" t="str">
            <v>E6206</v>
          </cell>
          <cell r="AG742" t="str">
            <v>WASTE</v>
          </cell>
          <cell r="AH742">
            <v>0</v>
          </cell>
          <cell r="AI742">
            <v>0</v>
          </cell>
          <cell r="AJ742">
            <v>1</v>
          </cell>
        </row>
        <row r="743">
          <cell r="AD743" t="str">
            <v>Westminster</v>
          </cell>
          <cell r="AE743" t="str">
            <v>Westminster</v>
          </cell>
          <cell r="AF743" t="str">
            <v>E5022</v>
          </cell>
          <cell r="AG743" t="str">
            <v>ILB</v>
          </cell>
          <cell r="AH743" t="str">
            <v>Billing</v>
          </cell>
          <cell r="AI743">
            <v>0</v>
          </cell>
          <cell r="AJ743">
            <v>0</v>
          </cell>
        </row>
        <row r="744">
          <cell r="AD744" t="str">
            <v>Weymouth &amp; Portland</v>
          </cell>
          <cell r="AE744" t="str">
            <v>Weymouth &amp; Portland</v>
          </cell>
          <cell r="AF744" t="str">
            <v>E1238</v>
          </cell>
          <cell r="AG744" t="str">
            <v>SD</v>
          </cell>
          <cell r="AH744" t="str">
            <v>Billing</v>
          </cell>
          <cell r="AI744">
            <v>0</v>
          </cell>
          <cell r="AJ744">
            <v>0</v>
          </cell>
        </row>
        <row r="745">
          <cell r="AD745" t="str">
            <v>Wigan MBC</v>
          </cell>
          <cell r="AE745" t="str">
            <v>Wigan MBC</v>
          </cell>
          <cell r="AF745" t="str">
            <v>E4210</v>
          </cell>
          <cell r="AG745" t="str">
            <v>MD</v>
          </cell>
          <cell r="AH745" t="str">
            <v>Billing</v>
          </cell>
          <cell r="AI745">
            <v>1</v>
          </cell>
          <cell r="AJ745">
            <v>1</v>
          </cell>
        </row>
        <row r="746">
          <cell r="AD746" t="str">
            <v>Wiltshire Police and Crime Commissioner and Chief Constable</v>
          </cell>
          <cell r="AE746" t="str">
            <v>Wiltshire Police and Crime Commissioner and Chief Constable</v>
          </cell>
          <cell r="AF746" t="str">
            <v>E7039</v>
          </cell>
          <cell r="AG746" t="str">
            <v>POL</v>
          </cell>
          <cell r="AH746">
            <v>0</v>
          </cell>
          <cell r="AI746">
            <v>0</v>
          </cell>
          <cell r="AJ746">
            <v>0</v>
          </cell>
        </row>
        <row r="747">
          <cell r="AD747" t="str">
            <v>Wiltshire UA</v>
          </cell>
          <cell r="AE747" t="str">
            <v>Wiltshire UA</v>
          </cell>
          <cell r="AF747" t="str">
            <v>E3902</v>
          </cell>
          <cell r="AG747" t="str">
            <v>UA</v>
          </cell>
          <cell r="AH747" t="str">
            <v>Billing</v>
          </cell>
          <cell r="AI747">
            <v>0</v>
          </cell>
          <cell r="AJ747">
            <v>0</v>
          </cell>
        </row>
        <row r="748">
          <cell r="AD748" t="str">
            <v>Winchester</v>
          </cell>
          <cell r="AE748" t="str">
            <v>Winchester</v>
          </cell>
          <cell r="AF748" t="str">
            <v>E1743</v>
          </cell>
          <cell r="AG748" t="str">
            <v>SD</v>
          </cell>
          <cell r="AH748" t="str">
            <v>Billing</v>
          </cell>
          <cell r="AI748">
            <v>0</v>
          </cell>
          <cell r="AJ748">
            <v>0</v>
          </cell>
        </row>
        <row r="749">
          <cell r="AD749" t="str">
            <v>Windsor &amp; Maidenhead UA</v>
          </cell>
          <cell r="AE749" t="str">
            <v>Windsor &amp; Maidenhead UA</v>
          </cell>
          <cell r="AF749" t="str">
            <v>E0305</v>
          </cell>
          <cell r="AG749" t="str">
            <v>UA</v>
          </cell>
          <cell r="AH749" t="str">
            <v>Billing</v>
          </cell>
          <cell r="AI749">
            <v>0</v>
          </cell>
          <cell r="AJ749">
            <v>0</v>
          </cell>
        </row>
        <row r="750">
          <cell r="AD750" t="str">
            <v>Wirral</v>
          </cell>
          <cell r="AE750" t="str">
            <v>Wirral</v>
          </cell>
          <cell r="AF750" t="str">
            <v>E4305</v>
          </cell>
          <cell r="AG750" t="str">
            <v>MD</v>
          </cell>
          <cell r="AH750" t="str">
            <v>Billing</v>
          </cell>
          <cell r="AI750">
            <v>1</v>
          </cell>
          <cell r="AJ750">
            <v>1</v>
          </cell>
        </row>
        <row r="751">
          <cell r="AD751" t="str">
            <v>Woking BC</v>
          </cell>
          <cell r="AE751" t="str">
            <v>Woking BC</v>
          </cell>
          <cell r="AF751" t="str">
            <v>E3641</v>
          </cell>
          <cell r="AG751" t="str">
            <v>SD</v>
          </cell>
          <cell r="AH751" t="str">
            <v>Billing</v>
          </cell>
          <cell r="AI751">
            <v>0</v>
          </cell>
          <cell r="AJ751">
            <v>0</v>
          </cell>
        </row>
        <row r="752">
          <cell r="AD752" t="str">
            <v>Wokingham UA</v>
          </cell>
          <cell r="AE752" t="str">
            <v>Wokingham UA</v>
          </cell>
          <cell r="AF752" t="str">
            <v>E0306</v>
          </cell>
          <cell r="AG752" t="str">
            <v>UA</v>
          </cell>
          <cell r="AH752" t="str">
            <v>Billing</v>
          </cell>
          <cell r="AI752">
            <v>0</v>
          </cell>
          <cell r="AJ752">
            <v>0</v>
          </cell>
        </row>
        <row r="753">
          <cell r="AD753" t="str">
            <v>Wolverhampton</v>
          </cell>
          <cell r="AE753" t="str">
            <v>Wolverhampton</v>
          </cell>
          <cell r="AF753" t="str">
            <v>E4607</v>
          </cell>
          <cell r="AG753" t="str">
            <v>MD</v>
          </cell>
          <cell r="AH753" t="str">
            <v>Billing</v>
          </cell>
          <cell r="AI753">
            <v>1</v>
          </cell>
          <cell r="AJ753">
            <v>0</v>
          </cell>
        </row>
        <row r="754">
          <cell r="AD754" t="str">
            <v>Worcester</v>
          </cell>
          <cell r="AE754" t="str">
            <v>Worcester</v>
          </cell>
          <cell r="AF754" t="str">
            <v>E1837</v>
          </cell>
          <cell r="AG754" t="str">
            <v>SD</v>
          </cell>
          <cell r="AH754" t="str">
            <v>Billing</v>
          </cell>
          <cell r="AI754">
            <v>0</v>
          </cell>
          <cell r="AJ754">
            <v>0</v>
          </cell>
        </row>
        <row r="755">
          <cell r="AD755" t="str">
            <v>Worcestershire CC</v>
          </cell>
          <cell r="AE755" t="str">
            <v>Worcestershire CC</v>
          </cell>
          <cell r="AF755" t="str">
            <v>E1821</v>
          </cell>
          <cell r="AG755" t="str">
            <v>COUNTY</v>
          </cell>
          <cell r="AH755">
            <v>0</v>
          </cell>
          <cell r="AI755">
            <v>0</v>
          </cell>
          <cell r="AJ755">
            <v>0</v>
          </cell>
        </row>
        <row r="756">
          <cell r="AD756" t="str">
            <v>Worthing</v>
          </cell>
          <cell r="AE756" t="str">
            <v>Worthing</v>
          </cell>
          <cell r="AF756" t="str">
            <v>E3837</v>
          </cell>
          <cell r="AG756" t="str">
            <v>SD</v>
          </cell>
          <cell r="AH756" t="str">
            <v>Billing</v>
          </cell>
          <cell r="AI756">
            <v>0</v>
          </cell>
          <cell r="AJ756">
            <v>0</v>
          </cell>
        </row>
        <row r="757">
          <cell r="AD757" t="str">
            <v>Wychavon</v>
          </cell>
          <cell r="AE757" t="str">
            <v>Wychavon</v>
          </cell>
          <cell r="AF757" t="str">
            <v>E1838</v>
          </cell>
          <cell r="AG757" t="str">
            <v>SD</v>
          </cell>
          <cell r="AH757" t="str">
            <v>Billing</v>
          </cell>
          <cell r="AI757">
            <v>0</v>
          </cell>
          <cell r="AJ757">
            <v>0</v>
          </cell>
        </row>
        <row r="758">
          <cell r="AD758" t="str">
            <v>Wycombe</v>
          </cell>
          <cell r="AE758" t="str">
            <v>Wycombe</v>
          </cell>
          <cell r="AF758" t="str">
            <v>E0435</v>
          </cell>
          <cell r="AG758" t="str">
            <v>SD</v>
          </cell>
          <cell r="AH758" t="str">
            <v>Billing</v>
          </cell>
          <cell r="AI758">
            <v>0</v>
          </cell>
          <cell r="AJ758">
            <v>0</v>
          </cell>
        </row>
        <row r="759">
          <cell r="AD759" t="str">
            <v>Wyre</v>
          </cell>
          <cell r="AE759" t="str">
            <v>Wyre</v>
          </cell>
          <cell r="AF759" t="str">
            <v>E2344</v>
          </cell>
          <cell r="AG759" t="str">
            <v>SD</v>
          </cell>
          <cell r="AH759" t="str">
            <v>Billing</v>
          </cell>
          <cell r="AI759">
            <v>0</v>
          </cell>
          <cell r="AJ759">
            <v>0</v>
          </cell>
        </row>
        <row r="760">
          <cell r="AD760" t="str">
            <v>Wyre Forest</v>
          </cell>
          <cell r="AE760" t="str">
            <v>Wyre Forest</v>
          </cell>
          <cell r="AF760" t="str">
            <v>E1839</v>
          </cell>
          <cell r="AG760" t="str">
            <v>SD</v>
          </cell>
          <cell r="AH760" t="str">
            <v>Billing</v>
          </cell>
          <cell r="AI760">
            <v>0</v>
          </cell>
          <cell r="AJ760">
            <v>0</v>
          </cell>
        </row>
        <row r="761">
          <cell r="AD761" t="str">
            <v>York UA</v>
          </cell>
          <cell r="AE761" t="str">
            <v>York UA</v>
          </cell>
          <cell r="AF761" t="str">
            <v>E2701</v>
          </cell>
          <cell r="AG761" t="str">
            <v>UA</v>
          </cell>
          <cell r="AH761" t="str">
            <v>Billing</v>
          </cell>
          <cell r="AI761">
            <v>0</v>
          </cell>
          <cell r="AJ761">
            <v>0</v>
          </cell>
        </row>
        <row r="762">
          <cell r="AD762" t="str">
            <v>Yorkshire Dales National Park Authority</v>
          </cell>
          <cell r="AE762" t="str">
            <v>Yorkshire Dales National Park Authority</v>
          </cell>
          <cell r="AF762" t="str">
            <v>E6407</v>
          </cell>
          <cell r="AG762" t="str">
            <v>PARK</v>
          </cell>
          <cell r="AH762">
            <v>0</v>
          </cell>
          <cell r="AI762">
            <v>0</v>
          </cell>
          <cell r="AJ762">
            <v>0</v>
          </cell>
        </row>
      </sheetData>
      <sheetData sheetId="1"/>
      <sheetData sheetId="2"/>
      <sheetData sheetId="3"/>
      <sheetData sheetId="4"/>
      <sheetData sheetId="5"/>
      <sheetData sheetId="6"/>
      <sheetData sheetId="7"/>
      <sheetData sheetId="8"/>
      <sheetData sheetId="9">
        <row r="3">
          <cell r="E3" t="str">
            <v>£ 000s</v>
          </cell>
          <cell r="F3" t="str">
            <v>£ 000s</v>
          </cell>
          <cell r="G3" t="str">
            <v>£ 000s</v>
          </cell>
          <cell r="I3" t="str">
            <v>£ 000s</v>
          </cell>
          <cell r="K3" t="str">
            <v>£ 000s</v>
          </cell>
        </row>
        <row r="4">
          <cell r="A4" t="str">
            <v>E3831</v>
          </cell>
          <cell r="B4" t="str">
            <v>Adur</v>
          </cell>
          <cell r="C4" t="str">
            <v>SD</v>
          </cell>
          <cell r="D4" t="str">
            <v>Billing</v>
          </cell>
          <cell r="E4">
            <v>-773.93475819900004</v>
          </cell>
          <cell r="F4">
            <v>-3028.818390094284</v>
          </cell>
          <cell r="I4">
            <v>0</v>
          </cell>
          <cell r="J4">
            <v>0</v>
          </cell>
          <cell r="K4" t="str">
            <v/>
          </cell>
        </row>
        <row r="5">
          <cell r="A5" t="str">
            <v>E0931</v>
          </cell>
          <cell r="B5" t="str">
            <v>Allerdale</v>
          </cell>
          <cell r="C5" t="str">
            <v>SD</v>
          </cell>
          <cell r="D5" t="str">
            <v>Billing</v>
          </cell>
          <cell r="E5">
            <v>-1700.465955244</v>
          </cell>
          <cell r="F5">
            <v>-4718.9053025706107</v>
          </cell>
          <cell r="I5">
            <v>0</v>
          </cell>
          <cell r="J5">
            <v>0</v>
          </cell>
          <cell r="K5" t="str">
            <v/>
          </cell>
        </row>
        <row r="6">
          <cell r="A6" t="str">
            <v>E1031</v>
          </cell>
          <cell r="B6" t="str">
            <v>Amber Valley</v>
          </cell>
          <cell r="C6" t="str">
            <v>SD</v>
          </cell>
          <cell r="D6" t="str">
            <v>Billing</v>
          </cell>
          <cell r="E6">
            <v>-1547.731790052</v>
          </cell>
          <cell r="F6">
            <v>-3738.2852950419174</v>
          </cell>
          <cell r="I6">
            <v>0</v>
          </cell>
          <cell r="J6">
            <v>0</v>
          </cell>
          <cell r="K6" t="str">
            <v/>
          </cell>
        </row>
        <row r="7">
          <cell r="A7" t="str">
            <v>E3832</v>
          </cell>
          <cell r="B7" t="str">
            <v>Arun</v>
          </cell>
          <cell r="C7" t="str">
            <v>SD</v>
          </cell>
          <cell r="D7" t="str">
            <v>Billing</v>
          </cell>
          <cell r="E7">
            <v>-1665.6132391780002</v>
          </cell>
          <cell r="F7">
            <v>-4429.0173078687476</v>
          </cell>
          <cell r="I7">
            <v>0</v>
          </cell>
          <cell r="J7">
            <v>0</v>
          </cell>
          <cell r="K7" t="str">
            <v/>
          </cell>
        </row>
        <row r="8">
          <cell r="A8" t="str">
            <v>E3031</v>
          </cell>
          <cell r="B8" t="str">
            <v>Ashfield</v>
          </cell>
          <cell r="C8" t="str">
            <v>SD</v>
          </cell>
          <cell r="D8" t="str">
            <v>Billing</v>
          </cell>
          <cell r="E8">
            <v>-1859.3919607299999</v>
          </cell>
          <cell r="F8">
            <v>-5135.0994394871495</v>
          </cell>
          <cell r="I8">
            <v>0</v>
          </cell>
          <cell r="J8">
            <v>0</v>
          </cell>
          <cell r="K8" t="str">
            <v/>
          </cell>
        </row>
        <row r="9">
          <cell r="A9" t="str">
            <v>E2231</v>
          </cell>
          <cell r="B9" t="str">
            <v>Ashford</v>
          </cell>
          <cell r="C9" t="str">
            <v>SD</v>
          </cell>
          <cell r="D9" t="str">
            <v>Billing</v>
          </cell>
          <cell r="E9">
            <v>-1269.9146600500001</v>
          </cell>
          <cell r="F9">
            <v>-3894.9118631878309</v>
          </cell>
          <cell r="I9">
            <v>0</v>
          </cell>
          <cell r="J9">
            <v>0</v>
          </cell>
          <cell r="K9" t="str">
            <v/>
          </cell>
        </row>
        <row r="10">
          <cell r="A10" t="str">
            <v>E7050</v>
          </cell>
          <cell r="B10" t="str">
            <v>Avon &amp; Somerset Police and Crime Commissioner and Chief Constable</v>
          </cell>
          <cell r="C10" t="str">
            <v>POL</v>
          </cell>
          <cell r="F10">
            <v>0</v>
          </cell>
          <cell r="G10">
            <v>-176221.84400000001</v>
          </cell>
          <cell r="I10">
            <v>0</v>
          </cell>
          <cell r="J10">
            <v>0</v>
          </cell>
          <cell r="K10" t="str">
            <v/>
          </cell>
        </row>
        <row r="11">
          <cell r="A11" t="str">
            <v>E6101</v>
          </cell>
          <cell r="B11" t="str">
            <v>Avon Combined Fire and Rescue Authority</v>
          </cell>
          <cell r="C11" t="str">
            <v>CFA</v>
          </cell>
          <cell r="E11">
            <v>-8647.2696397559994</v>
          </cell>
          <cell r="F11">
            <v>-10223.951100343516</v>
          </cell>
          <cell r="I11">
            <v>0</v>
          </cell>
          <cell r="J11">
            <v>0</v>
          </cell>
          <cell r="K11" t="str">
            <v/>
          </cell>
        </row>
        <row r="12">
          <cell r="A12" t="str">
            <v>E0431</v>
          </cell>
          <cell r="B12" t="str">
            <v>Aylesbury Vale DC</v>
          </cell>
          <cell r="C12" t="str">
            <v>SD</v>
          </cell>
          <cell r="D12" t="str">
            <v>Billing</v>
          </cell>
          <cell r="E12">
            <v>-1569.420678257</v>
          </cell>
          <cell r="F12">
            <v>-4923.7154744431318</v>
          </cell>
          <cell r="I12">
            <v>0</v>
          </cell>
          <cell r="J12">
            <v>0</v>
          </cell>
          <cell r="K12" t="str">
            <v/>
          </cell>
        </row>
        <row r="13">
          <cell r="A13" t="str">
            <v>E3531</v>
          </cell>
          <cell r="B13" t="str">
            <v>Babergh</v>
          </cell>
          <cell r="C13" t="str">
            <v>SD</v>
          </cell>
          <cell r="D13" t="str">
            <v>Billing</v>
          </cell>
          <cell r="E13">
            <v>-991.54643834300009</v>
          </cell>
          <cell r="F13">
            <v>-2451.6193386418904</v>
          </cell>
          <cell r="I13">
            <v>0</v>
          </cell>
          <cell r="J13">
            <v>0</v>
          </cell>
          <cell r="K13" t="str">
            <v/>
          </cell>
        </row>
        <row r="14">
          <cell r="A14" t="str">
            <v>E5030</v>
          </cell>
          <cell r="B14" t="str">
            <v>Barking &amp; Dagenham</v>
          </cell>
          <cell r="C14" t="str">
            <v>OLB</v>
          </cell>
          <cell r="D14" t="str">
            <v>Billing</v>
          </cell>
          <cell r="E14">
            <v>-36689.333686960999</v>
          </cell>
          <cell r="F14">
            <v>-53147.446562163306</v>
          </cell>
          <cell r="I14">
            <v>240263</v>
          </cell>
          <cell r="J14">
            <v>3440.2370000000001</v>
          </cell>
          <cell r="K14">
            <v>17791</v>
          </cell>
          <cell r="M14">
            <v>1</v>
          </cell>
        </row>
        <row r="15">
          <cell r="A15" t="str">
            <v>E5031</v>
          </cell>
          <cell r="B15" t="str">
            <v>Barnet</v>
          </cell>
          <cell r="C15" t="str">
            <v>OLB</v>
          </cell>
          <cell r="D15" t="str">
            <v>Billing</v>
          </cell>
          <cell r="E15">
            <v>-36848.834525683</v>
          </cell>
          <cell r="F15">
            <v>-48127.043425036616</v>
          </cell>
          <cell r="I15">
            <v>299185</v>
          </cell>
          <cell r="J15">
            <v>3624.07</v>
          </cell>
          <cell r="K15">
            <v>18054</v>
          </cell>
          <cell r="M15">
            <v>1</v>
          </cell>
        </row>
        <row r="16">
          <cell r="A16" t="str">
            <v>E4401</v>
          </cell>
          <cell r="B16" t="str">
            <v>Barnsley</v>
          </cell>
          <cell r="C16" t="str">
            <v>MD</v>
          </cell>
          <cell r="D16" t="str">
            <v>Billing</v>
          </cell>
          <cell r="E16">
            <v>-34559.848904090002</v>
          </cell>
          <cell r="F16">
            <v>-54063.817590702303</v>
          </cell>
          <cell r="I16">
            <v>159244</v>
          </cell>
          <cell r="J16">
            <v>2070.7130000000002</v>
          </cell>
          <cell r="K16">
            <v>17888</v>
          </cell>
          <cell r="M16">
            <v>1</v>
          </cell>
        </row>
        <row r="17">
          <cell r="A17" t="str">
            <v>E0932</v>
          </cell>
          <cell r="B17" t="str">
            <v>Barrow in Furness</v>
          </cell>
          <cell r="C17" t="str">
            <v>SD</v>
          </cell>
          <cell r="D17" t="str">
            <v>Billing</v>
          </cell>
          <cell r="E17">
            <v>-2703.5841103339999</v>
          </cell>
          <cell r="F17">
            <v>-2509.9736685600228</v>
          </cell>
          <cell r="I17">
            <v>0</v>
          </cell>
          <cell r="J17">
            <v>0</v>
          </cell>
          <cell r="K17" t="str">
            <v/>
          </cell>
        </row>
        <row r="18">
          <cell r="A18" t="str">
            <v>E1531</v>
          </cell>
          <cell r="B18" t="str">
            <v>Basildon</v>
          </cell>
          <cell r="C18" t="str">
            <v>SD</v>
          </cell>
          <cell r="D18" t="str">
            <v>Billing</v>
          </cell>
          <cell r="E18">
            <v>-2594.9904822600001</v>
          </cell>
          <cell r="F18">
            <v>-4421.6437870411628</v>
          </cell>
          <cell r="I18">
            <v>0</v>
          </cell>
          <cell r="J18">
            <v>0</v>
          </cell>
          <cell r="K18" t="str">
            <v/>
          </cell>
        </row>
        <row r="19">
          <cell r="A19" t="str">
            <v>E1731</v>
          </cell>
          <cell r="B19" t="str">
            <v>Basingstoke &amp; Deane</v>
          </cell>
          <cell r="C19" t="str">
            <v>SD</v>
          </cell>
          <cell r="D19" t="str">
            <v>Billing</v>
          </cell>
          <cell r="E19">
            <v>-1423.875511016</v>
          </cell>
          <cell r="F19">
            <v>-1923.6243819488132</v>
          </cell>
          <cell r="I19">
            <v>0</v>
          </cell>
          <cell r="J19">
            <v>0</v>
          </cell>
          <cell r="K19" t="str">
            <v/>
          </cell>
        </row>
        <row r="20">
          <cell r="A20" t="str">
            <v>E3032</v>
          </cell>
          <cell r="B20" t="str">
            <v>Bassetlaw</v>
          </cell>
          <cell r="C20" t="str">
            <v>SD</v>
          </cell>
          <cell r="D20" t="str">
            <v>Billing</v>
          </cell>
          <cell r="E20">
            <v>-1907.0598746160001</v>
          </cell>
          <cell r="F20">
            <v>-7809.9591694497085</v>
          </cell>
          <cell r="I20">
            <v>0</v>
          </cell>
          <cell r="J20">
            <v>0</v>
          </cell>
          <cell r="K20" t="str">
            <v/>
          </cell>
        </row>
        <row r="21">
          <cell r="A21" t="str">
            <v>E0101</v>
          </cell>
          <cell r="B21" t="str">
            <v>Bath &amp; North East Somerset UA</v>
          </cell>
          <cell r="C21" t="str">
            <v>UA</v>
          </cell>
          <cell r="D21" t="str">
            <v>Billing</v>
          </cell>
          <cell r="E21">
            <v>-14422.624077981998</v>
          </cell>
          <cell r="F21">
            <v>-22754.239596936128</v>
          </cell>
          <cell r="I21">
            <v>119061</v>
          </cell>
          <cell r="J21">
            <v>1462.742</v>
          </cell>
          <cell r="K21">
            <v>9398</v>
          </cell>
          <cell r="M21">
            <v>1</v>
          </cell>
        </row>
        <row r="22">
          <cell r="A22" t="str">
            <v>E0202</v>
          </cell>
          <cell r="B22" t="str">
            <v>Bedford UA</v>
          </cell>
          <cell r="C22" t="str">
            <v>UA</v>
          </cell>
          <cell r="D22" t="str">
            <v>Billing</v>
          </cell>
          <cell r="E22">
            <v>-21418.701036456998</v>
          </cell>
          <cell r="F22">
            <v>-29618.636970342068</v>
          </cell>
          <cell r="I22">
            <v>129680</v>
          </cell>
          <cell r="J22">
            <v>1326.614</v>
          </cell>
          <cell r="K22">
            <v>9179</v>
          </cell>
          <cell r="M22">
            <v>1</v>
          </cell>
        </row>
        <row r="23">
          <cell r="A23" t="str">
            <v>E6102</v>
          </cell>
          <cell r="B23" t="str">
            <v>Bedfordshire Combined Fire and Rescue Authority</v>
          </cell>
          <cell r="C23" t="str">
            <v>CFA</v>
          </cell>
          <cell r="E23">
            <v>-4769.8633128789997</v>
          </cell>
          <cell r="F23">
            <v>-5572.7938943278568</v>
          </cell>
          <cell r="I23">
            <v>0</v>
          </cell>
          <cell r="J23">
            <v>0</v>
          </cell>
          <cell r="K23" t="str">
            <v/>
          </cell>
        </row>
        <row r="24">
          <cell r="A24" t="str">
            <v>E7002</v>
          </cell>
          <cell r="B24" t="str">
            <v>Bedfordshire Police and Crime Commissioner and Chief Constable</v>
          </cell>
          <cell r="C24" t="str">
            <v>POL</v>
          </cell>
          <cell r="F24">
            <v>0</v>
          </cell>
          <cell r="G24">
            <v>-68299.592000000004</v>
          </cell>
          <cell r="I24">
            <v>0</v>
          </cell>
          <cell r="J24">
            <v>0</v>
          </cell>
          <cell r="K24" t="str">
            <v/>
          </cell>
        </row>
        <row r="25">
          <cell r="A25" t="str">
            <v>E6103</v>
          </cell>
          <cell r="B25" t="str">
            <v>Berkshire Combined Fire and Rescue Authority</v>
          </cell>
          <cell r="C25" t="str">
            <v>CFA</v>
          </cell>
          <cell r="E25">
            <v>-5706.2293253159996</v>
          </cell>
          <cell r="F25">
            <v>-6724.1366183370683</v>
          </cell>
          <cell r="I25">
            <v>0</v>
          </cell>
          <cell r="J25">
            <v>0</v>
          </cell>
          <cell r="K25" t="str">
            <v/>
          </cell>
        </row>
        <row r="26">
          <cell r="A26" t="str">
            <v>E5032</v>
          </cell>
          <cell r="B26" t="str">
            <v>Bexley</v>
          </cell>
          <cell r="C26" t="str">
            <v>OLB</v>
          </cell>
          <cell r="D26" t="str">
            <v>Billing</v>
          </cell>
          <cell r="E26">
            <v>-21917.997072050002</v>
          </cell>
          <cell r="F26">
            <v>-36637.594164779606</v>
          </cell>
          <cell r="I26">
            <v>212226</v>
          </cell>
          <cell r="J26">
            <v>1765.413</v>
          </cell>
          <cell r="K26">
            <v>10203</v>
          </cell>
          <cell r="M26">
            <v>1</v>
          </cell>
        </row>
        <row r="27">
          <cell r="A27" t="str">
            <v>E4601</v>
          </cell>
          <cell r="B27" t="str">
            <v>Birmingham</v>
          </cell>
          <cell r="C27" t="str">
            <v>MD</v>
          </cell>
          <cell r="D27" t="str">
            <v>Billing</v>
          </cell>
          <cell r="E27">
            <v>-226586.89488920799</v>
          </cell>
          <cell r="F27">
            <v>-326273.97132324363</v>
          </cell>
          <cell r="I27">
            <v>1076175</v>
          </cell>
          <cell r="J27">
            <v>12539.718000000001</v>
          </cell>
          <cell r="K27">
            <v>95571</v>
          </cell>
          <cell r="M27">
            <v>1</v>
          </cell>
        </row>
        <row r="28">
          <cell r="A28" t="str">
            <v>E2431</v>
          </cell>
          <cell r="B28" t="str">
            <v>Blaby</v>
          </cell>
          <cell r="C28" t="str">
            <v>SD</v>
          </cell>
          <cell r="D28" t="str">
            <v>Billing</v>
          </cell>
          <cell r="E28">
            <v>-952.28376320799998</v>
          </cell>
          <cell r="F28">
            <v>-2329.1436330869574</v>
          </cell>
          <cell r="I28">
            <v>0</v>
          </cell>
          <cell r="J28">
            <v>0</v>
          </cell>
          <cell r="K28" t="str">
            <v/>
          </cell>
        </row>
        <row r="29">
          <cell r="A29" t="str">
            <v>E2301</v>
          </cell>
          <cell r="B29" t="str">
            <v>Blackburn with Darwen UA</v>
          </cell>
          <cell r="C29" t="str">
            <v>UA</v>
          </cell>
          <cell r="D29" t="str">
            <v>Billing</v>
          </cell>
          <cell r="E29">
            <v>-28853.590784790998</v>
          </cell>
          <cell r="F29">
            <v>-43418.086225175204</v>
          </cell>
          <cell r="I29">
            <v>144809</v>
          </cell>
          <cell r="J29">
            <v>1832.9860000000001</v>
          </cell>
          <cell r="K29">
            <v>15603</v>
          </cell>
          <cell r="M29">
            <v>1</v>
          </cell>
        </row>
        <row r="30">
          <cell r="A30" t="str">
            <v>E2302</v>
          </cell>
          <cell r="B30" t="str">
            <v>Blackpool UA</v>
          </cell>
          <cell r="C30" t="str">
            <v>UA</v>
          </cell>
          <cell r="D30" t="str">
            <v>Billing</v>
          </cell>
          <cell r="E30">
            <v>-31635.711623328996</v>
          </cell>
          <cell r="F30">
            <v>-43897.614162356054</v>
          </cell>
          <cell r="I30">
            <v>102091</v>
          </cell>
          <cell r="J30">
            <v>873.54600000000005</v>
          </cell>
          <cell r="K30">
            <v>19392</v>
          </cell>
          <cell r="M30">
            <v>1</v>
          </cell>
        </row>
        <row r="31">
          <cell r="A31" t="str">
            <v>E1032</v>
          </cell>
          <cell r="B31" t="str">
            <v>Bolsover</v>
          </cell>
          <cell r="C31" t="str">
            <v>SD</v>
          </cell>
          <cell r="D31" t="str">
            <v>Billing</v>
          </cell>
          <cell r="E31">
            <v>-2456.9909775320002</v>
          </cell>
          <cell r="F31">
            <v>-3509.5611867023326</v>
          </cell>
          <cell r="I31">
            <v>0</v>
          </cell>
          <cell r="J31">
            <v>0</v>
          </cell>
          <cell r="K31" t="str">
            <v/>
          </cell>
        </row>
        <row r="32">
          <cell r="A32" t="str">
            <v>E4201</v>
          </cell>
          <cell r="B32" t="str">
            <v>Bolton</v>
          </cell>
          <cell r="C32" t="str">
            <v>MD</v>
          </cell>
          <cell r="D32" t="str">
            <v>Billing</v>
          </cell>
          <cell r="E32">
            <v>-42007.616376060003</v>
          </cell>
          <cell r="F32">
            <v>-62260.857166777212</v>
          </cell>
          <cell r="I32">
            <v>238648</v>
          </cell>
          <cell r="J32">
            <v>3889.6129999999998</v>
          </cell>
          <cell r="K32">
            <v>22599</v>
          </cell>
          <cell r="M32">
            <v>1</v>
          </cell>
        </row>
        <row r="33">
          <cell r="A33" t="str">
            <v>E2531</v>
          </cell>
          <cell r="B33" t="str">
            <v>Boston BC</v>
          </cell>
          <cell r="C33" t="str">
            <v>SD</v>
          </cell>
          <cell r="D33" t="str">
            <v>Billing</v>
          </cell>
          <cell r="E33">
            <v>-1430.58875756</v>
          </cell>
          <cell r="F33">
            <v>-2605.376108182094</v>
          </cell>
          <cell r="I33">
            <v>0</v>
          </cell>
          <cell r="J33">
            <v>0</v>
          </cell>
          <cell r="K33" t="str">
            <v/>
          </cell>
        </row>
        <row r="34">
          <cell r="A34" t="str">
            <v>E1202</v>
          </cell>
          <cell r="B34" t="str">
            <v>Bournemouth UA</v>
          </cell>
          <cell r="C34" t="str">
            <v>UA</v>
          </cell>
          <cell r="D34" t="str">
            <v>Billing</v>
          </cell>
          <cell r="E34">
            <v>-18736.375580805001</v>
          </cell>
          <cell r="F34">
            <v>-32014.666233971268</v>
          </cell>
          <cell r="I34">
            <v>107239</v>
          </cell>
          <cell r="J34">
            <v>867.14800000000002</v>
          </cell>
          <cell r="K34">
            <v>11051</v>
          </cell>
          <cell r="M34">
            <v>1</v>
          </cell>
        </row>
        <row r="35">
          <cell r="A35" t="str">
            <v>E0301</v>
          </cell>
          <cell r="B35" t="str">
            <v>Bracknell Forest UA</v>
          </cell>
          <cell r="C35" t="str">
            <v>UA</v>
          </cell>
          <cell r="D35" t="str">
            <v>Billing</v>
          </cell>
          <cell r="E35">
            <v>-11282.666366407</v>
          </cell>
          <cell r="F35">
            <v>-6295.5019458460129</v>
          </cell>
          <cell r="I35">
            <v>83631</v>
          </cell>
          <cell r="J35">
            <v>1562.6189999999999</v>
          </cell>
          <cell r="K35">
            <v>4262</v>
          </cell>
          <cell r="M35">
            <v>1</v>
          </cell>
        </row>
        <row r="36">
          <cell r="A36" t="str">
            <v>E4701</v>
          </cell>
          <cell r="B36" t="str">
            <v>Bradford</v>
          </cell>
          <cell r="C36" t="str">
            <v>MD</v>
          </cell>
          <cell r="D36" t="str">
            <v>Billing</v>
          </cell>
          <cell r="E36">
            <v>-83947.060731550999</v>
          </cell>
          <cell r="F36">
            <v>-126053.81115695147</v>
          </cell>
          <cell r="I36">
            <v>500922</v>
          </cell>
          <cell r="J36">
            <v>7053.915</v>
          </cell>
          <cell r="K36">
            <v>44015</v>
          </cell>
          <cell r="M36">
            <v>1</v>
          </cell>
        </row>
        <row r="37">
          <cell r="A37" t="str">
            <v>E1532</v>
          </cell>
          <cell r="B37" t="str">
            <v>Braintree</v>
          </cell>
          <cell r="C37" t="str">
            <v>SD</v>
          </cell>
          <cell r="D37" t="str">
            <v>Billing</v>
          </cell>
          <cell r="E37">
            <v>-1602.495382006</v>
          </cell>
          <cell r="F37">
            <v>-4313.6700534206702</v>
          </cell>
          <cell r="I37">
            <v>0</v>
          </cell>
          <cell r="J37">
            <v>0</v>
          </cell>
          <cell r="K37" t="str">
            <v/>
          </cell>
        </row>
        <row r="38">
          <cell r="A38" t="str">
            <v>E2631</v>
          </cell>
          <cell r="B38" t="str">
            <v>Breckland</v>
          </cell>
          <cell r="C38" t="str">
            <v>SD</v>
          </cell>
          <cell r="D38" t="str">
            <v>Billing</v>
          </cell>
          <cell r="E38">
            <v>-2028.2429298459999</v>
          </cell>
          <cell r="F38">
            <v>-3617.9603383448339</v>
          </cell>
          <cell r="I38">
            <v>0</v>
          </cell>
          <cell r="J38">
            <v>0</v>
          </cell>
          <cell r="K38" t="str">
            <v/>
          </cell>
        </row>
        <row r="39">
          <cell r="A39" t="str">
            <v>E5033</v>
          </cell>
          <cell r="B39" t="str">
            <v>Brent</v>
          </cell>
          <cell r="C39" t="str">
            <v>OLB</v>
          </cell>
          <cell r="D39" t="str">
            <v>Billing</v>
          </cell>
          <cell r="E39">
            <v>-56000.116782096004</v>
          </cell>
          <cell r="F39">
            <v>-86098.473715616739</v>
          </cell>
          <cell r="I39">
            <v>298848</v>
          </cell>
          <cell r="J39">
            <v>3066.9119999999998</v>
          </cell>
          <cell r="K39">
            <v>22516</v>
          </cell>
          <cell r="M39">
            <v>1</v>
          </cell>
        </row>
        <row r="40">
          <cell r="A40" t="str">
            <v>E1533</v>
          </cell>
          <cell r="B40" t="str">
            <v>Brentwood</v>
          </cell>
          <cell r="C40" t="str">
            <v>SD</v>
          </cell>
          <cell r="D40" t="str">
            <v>Billing</v>
          </cell>
          <cell r="E40">
            <v>-710.1523442460001</v>
          </cell>
          <cell r="F40">
            <v>-2014.6042566985595</v>
          </cell>
          <cell r="I40">
            <v>0</v>
          </cell>
          <cell r="J40">
            <v>0</v>
          </cell>
          <cell r="K40" t="str">
            <v/>
          </cell>
        </row>
        <row r="41">
          <cell r="A41" t="str">
            <v>E1401</v>
          </cell>
          <cell r="B41" t="str">
            <v>Brighton &amp; Hove UA</v>
          </cell>
          <cell r="C41" t="str">
            <v>UA</v>
          </cell>
          <cell r="D41" t="str">
            <v>Billing</v>
          </cell>
          <cell r="E41">
            <v>-33125.677983116999</v>
          </cell>
          <cell r="F41">
            <v>-57050.072657680073</v>
          </cell>
          <cell r="I41">
            <v>168209</v>
          </cell>
          <cell r="J41">
            <v>2895.127</v>
          </cell>
          <cell r="K41">
            <v>21140</v>
          </cell>
          <cell r="M41">
            <v>1</v>
          </cell>
        </row>
        <row r="42">
          <cell r="A42" t="str">
            <v>E0102</v>
          </cell>
          <cell r="B42" t="str">
            <v>Bristol UA</v>
          </cell>
          <cell r="C42" t="str">
            <v>UA</v>
          </cell>
          <cell r="D42" t="str">
            <v>Billing</v>
          </cell>
          <cell r="E42">
            <v>-60367.545965879006</v>
          </cell>
          <cell r="F42">
            <v>-91383.753255367512</v>
          </cell>
          <cell r="I42">
            <v>309691</v>
          </cell>
          <cell r="J42">
            <v>3127.5819999999999</v>
          </cell>
          <cell r="K42">
            <v>34186</v>
          </cell>
          <cell r="M42">
            <v>1</v>
          </cell>
        </row>
        <row r="43">
          <cell r="A43" t="str">
            <v>E2632</v>
          </cell>
          <cell r="B43" t="str">
            <v>Broadland</v>
          </cell>
          <cell r="C43" t="str">
            <v>SD</v>
          </cell>
          <cell r="D43" t="str">
            <v>Billing</v>
          </cell>
          <cell r="E43">
            <v>-1389.4086724609999</v>
          </cell>
          <cell r="F43">
            <v>-2375.0914047893411</v>
          </cell>
          <cell r="I43">
            <v>0</v>
          </cell>
          <cell r="J43">
            <v>0</v>
          </cell>
          <cell r="K43" t="str">
            <v/>
          </cell>
        </row>
        <row r="44">
          <cell r="A44" t="str">
            <v>E6408</v>
          </cell>
          <cell r="B44" t="str">
            <v>Broads, The</v>
          </cell>
          <cell r="C44" t="str">
            <v>PARK</v>
          </cell>
          <cell r="F44">
            <v>0</v>
          </cell>
          <cell r="I44">
            <v>0</v>
          </cell>
          <cell r="J44">
            <v>0</v>
          </cell>
          <cell r="K44" t="str">
            <v/>
          </cell>
        </row>
        <row r="45">
          <cell r="A45" t="str">
            <v>E5034</v>
          </cell>
          <cell r="B45" t="str">
            <v>Bromley</v>
          </cell>
          <cell r="C45" t="str">
            <v>OLB</v>
          </cell>
          <cell r="D45" t="str">
            <v>Billing</v>
          </cell>
          <cell r="E45">
            <v>-21292.461236219002</v>
          </cell>
          <cell r="F45">
            <v>-35879.577395376058</v>
          </cell>
          <cell r="I45">
            <v>251368</v>
          </cell>
          <cell r="J45">
            <v>1487.7329999999999</v>
          </cell>
          <cell r="K45">
            <v>15478</v>
          </cell>
          <cell r="M45">
            <v>1</v>
          </cell>
        </row>
        <row r="46">
          <cell r="A46" t="str">
            <v>E1831</v>
          </cell>
          <cell r="B46" t="str">
            <v>Bromsgrove</v>
          </cell>
          <cell r="C46" t="str">
            <v>SD</v>
          </cell>
          <cell r="D46" t="str">
            <v>Billing</v>
          </cell>
          <cell r="E46">
            <v>-563.82895509800005</v>
          </cell>
          <cell r="F46">
            <v>-1608.3454225596477</v>
          </cell>
          <cell r="I46">
            <v>0</v>
          </cell>
          <cell r="J46">
            <v>0</v>
          </cell>
          <cell r="K46" t="str">
            <v/>
          </cell>
        </row>
        <row r="47">
          <cell r="A47" t="str">
            <v>E1931</v>
          </cell>
          <cell r="B47" t="str">
            <v>Broxbourne</v>
          </cell>
          <cell r="C47" t="str">
            <v>SD</v>
          </cell>
          <cell r="D47" t="str">
            <v>Billing</v>
          </cell>
          <cell r="E47">
            <v>-1142.7027797789999</v>
          </cell>
          <cell r="F47">
            <v>-2971.4302742594577</v>
          </cell>
          <cell r="I47">
            <v>0</v>
          </cell>
          <cell r="J47">
            <v>0</v>
          </cell>
          <cell r="K47" t="str">
            <v/>
          </cell>
        </row>
        <row r="48">
          <cell r="A48" t="str">
            <v>E3033</v>
          </cell>
          <cell r="B48" t="str">
            <v>Broxtowe</v>
          </cell>
          <cell r="C48" t="str">
            <v>SD</v>
          </cell>
          <cell r="D48" t="str">
            <v>Billing</v>
          </cell>
          <cell r="E48">
            <v>-1413.4610396449998</v>
          </cell>
          <cell r="F48">
            <v>-3414.7485246638585</v>
          </cell>
          <cell r="I48">
            <v>0</v>
          </cell>
          <cell r="J48">
            <v>0</v>
          </cell>
          <cell r="K48" t="str">
            <v/>
          </cell>
        </row>
        <row r="49">
          <cell r="A49" t="str">
            <v>E0421</v>
          </cell>
          <cell r="B49" t="str">
            <v>Buckinghamshire CC</v>
          </cell>
          <cell r="C49" t="str">
            <v>COUNTY</v>
          </cell>
          <cell r="E49">
            <v>-23712.526999330999</v>
          </cell>
          <cell r="F49">
            <v>-41364.124506684777</v>
          </cell>
          <cell r="I49">
            <v>393288</v>
          </cell>
          <cell r="J49">
            <v>5153.4369999999999</v>
          </cell>
          <cell r="K49">
            <v>21614</v>
          </cell>
          <cell r="M49">
            <v>1</v>
          </cell>
        </row>
        <row r="50">
          <cell r="A50" t="str">
            <v>E6104</v>
          </cell>
          <cell r="B50" t="str">
            <v>Buckinghamshire Combined Fire and Rescue Authority</v>
          </cell>
          <cell r="C50" t="str">
            <v>CFA</v>
          </cell>
          <cell r="E50">
            <v>-4418.2238789449993</v>
          </cell>
          <cell r="F50">
            <v>-4827.9573224443729</v>
          </cell>
          <cell r="I50">
            <v>0</v>
          </cell>
          <cell r="J50">
            <v>0</v>
          </cell>
          <cell r="K50" t="str">
            <v/>
          </cell>
        </row>
        <row r="51">
          <cell r="A51" t="str">
            <v>E2333</v>
          </cell>
          <cell r="B51" t="str">
            <v>Burnley</v>
          </cell>
          <cell r="C51" t="str">
            <v>SD</v>
          </cell>
          <cell r="D51" t="str">
            <v>Billing</v>
          </cell>
          <cell r="E51">
            <v>-3660.2098312610001</v>
          </cell>
          <cell r="F51">
            <v>-2391.9381023598198</v>
          </cell>
          <cell r="I51">
            <v>0</v>
          </cell>
          <cell r="J51">
            <v>0</v>
          </cell>
          <cell r="K51" t="str">
            <v/>
          </cell>
        </row>
        <row r="52">
          <cell r="A52" t="str">
            <v>E4202</v>
          </cell>
          <cell r="B52" t="str">
            <v>Bury MBC</v>
          </cell>
          <cell r="C52" t="str">
            <v>MD</v>
          </cell>
          <cell r="D52" t="str">
            <v>Billing</v>
          </cell>
          <cell r="E52">
            <v>-22247.626615944999</v>
          </cell>
          <cell r="F52">
            <v>-31946.28400699301</v>
          </cell>
          <cell r="I52">
            <v>151819</v>
          </cell>
          <cell r="J52">
            <v>2611.4920000000002</v>
          </cell>
          <cell r="K52">
            <v>12241</v>
          </cell>
          <cell r="M52">
            <v>1</v>
          </cell>
        </row>
        <row r="53">
          <cell r="A53" t="str">
            <v>E4702</v>
          </cell>
          <cell r="B53" t="str">
            <v>Calderdale</v>
          </cell>
          <cell r="C53" t="str">
            <v>MD</v>
          </cell>
          <cell r="D53" t="str">
            <v>Billing</v>
          </cell>
          <cell r="E53">
            <v>-25303.401389651</v>
          </cell>
          <cell r="F53">
            <v>-39271.277245049729</v>
          </cell>
          <cell r="I53">
            <v>171176</v>
          </cell>
          <cell r="J53">
            <v>1973.395</v>
          </cell>
          <cell r="K53">
            <v>13940</v>
          </cell>
          <cell r="M53">
            <v>1</v>
          </cell>
        </row>
        <row r="54">
          <cell r="A54" t="str">
            <v>E0531</v>
          </cell>
          <cell r="B54" t="str">
            <v>Cambridge</v>
          </cell>
          <cell r="C54" t="str">
            <v>SD</v>
          </cell>
          <cell r="D54" t="str">
            <v>Billing</v>
          </cell>
          <cell r="E54">
            <v>-1954.4313192519999</v>
          </cell>
          <cell r="F54">
            <v>-3900.3927850533614</v>
          </cell>
          <cell r="I54">
            <v>0</v>
          </cell>
          <cell r="J54">
            <v>0</v>
          </cell>
          <cell r="K54" t="str">
            <v/>
          </cell>
        </row>
        <row r="55">
          <cell r="A55" t="str">
            <v>E0521</v>
          </cell>
          <cell r="B55" t="str">
            <v>Cambridgeshire CC</v>
          </cell>
          <cell r="C55" t="str">
            <v>COUNTY</v>
          </cell>
          <cell r="E55">
            <v>-33346.70119557</v>
          </cell>
          <cell r="F55">
            <v>-61612.334671172066</v>
          </cell>
          <cell r="I55">
            <v>415145</v>
          </cell>
          <cell r="J55">
            <v>4778.3159999999998</v>
          </cell>
          <cell r="K55">
            <v>27627</v>
          </cell>
          <cell r="M55">
            <v>1</v>
          </cell>
        </row>
        <row r="56">
          <cell r="A56" t="str">
            <v>E6105</v>
          </cell>
          <cell r="B56" t="str">
            <v>Cambridgeshire Combined Fire and Rescue Authority</v>
          </cell>
          <cell r="C56" t="str">
            <v>CFA</v>
          </cell>
          <cell r="E56">
            <v>-5079.452844165</v>
          </cell>
          <cell r="F56">
            <v>-5840.5853619675108</v>
          </cell>
          <cell r="I56">
            <v>0</v>
          </cell>
          <cell r="J56">
            <v>0</v>
          </cell>
          <cell r="K56" t="str">
            <v/>
          </cell>
        </row>
        <row r="57">
          <cell r="A57" t="str">
            <v>E7005</v>
          </cell>
          <cell r="B57" t="str">
            <v>Cambridgeshire Police and Crime Commissioner and Chief Constable</v>
          </cell>
          <cell r="C57" t="str">
            <v>POL</v>
          </cell>
          <cell r="F57">
            <v>0</v>
          </cell>
          <cell r="G57">
            <v>-79430.960000000006</v>
          </cell>
          <cell r="I57">
            <v>0</v>
          </cell>
          <cell r="J57">
            <v>0</v>
          </cell>
          <cell r="K57" t="str">
            <v/>
          </cell>
        </row>
        <row r="58">
          <cell r="A58" t="str">
            <v>E5011</v>
          </cell>
          <cell r="B58" t="str">
            <v>Camden</v>
          </cell>
          <cell r="C58" t="str">
            <v>ILB</v>
          </cell>
          <cell r="D58" t="str">
            <v>Billing</v>
          </cell>
          <cell r="E58">
            <v>-54813.513797714004</v>
          </cell>
          <cell r="F58">
            <v>-75731.530536361897</v>
          </cell>
          <cell r="I58">
            <v>166091</v>
          </cell>
          <cell r="J58">
            <v>2121.8760000000002</v>
          </cell>
          <cell r="K58">
            <v>28194</v>
          </cell>
          <cell r="M58">
            <v>1</v>
          </cell>
        </row>
        <row r="59">
          <cell r="A59" t="str">
            <v>E3431</v>
          </cell>
          <cell r="B59" t="str">
            <v>Cannock Chase</v>
          </cell>
          <cell r="C59" t="str">
            <v>SD</v>
          </cell>
          <cell r="D59" t="str">
            <v>Billing</v>
          </cell>
          <cell r="E59">
            <v>-1405.767022</v>
          </cell>
          <cell r="F59">
            <v>-2171.61135946389</v>
          </cell>
          <cell r="I59">
            <v>0</v>
          </cell>
          <cell r="J59">
            <v>0</v>
          </cell>
          <cell r="K59" t="str">
            <v/>
          </cell>
        </row>
        <row r="60">
          <cell r="A60" t="str">
            <v>E2232</v>
          </cell>
          <cell r="B60" t="str">
            <v>Canterbury</v>
          </cell>
          <cell r="C60" t="str">
            <v>SD</v>
          </cell>
          <cell r="D60" t="str">
            <v>Billing</v>
          </cell>
          <cell r="E60">
            <v>-1994.181204067</v>
          </cell>
          <cell r="F60">
            <v>-2043.7673098208152</v>
          </cell>
          <cell r="I60">
            <v>0</v>
          </cell>
          <cell r="J60">
            <v>0</v>
          </cell>
          <cell r="K60" t="str">
            <v/>
          </cell>
        </row>
        <row r="61">
          <cell r="A61" t="str">
            <v>E0933</v>
          </cell>
          <cell r="B61" t="str">
            <v>Carlisle</v>
          </cell>
          <cell r="C61" t="str">
            <v>SD</v>
          </cell>
          <cell r="D61" t="str">
            <v>Billing</v>
          </cell>
          <cell r="E61">
            <v>-1589.5302339920001</v>
          </cell>
          <cell r="F61">
            <v>-4573.8037213364805</v>
          </cell>
          <cell r="I61">
            <v>0</v>
          </cell>
          <cell r="J61">
            <v>0</v>
          </cell>
          <cell r="K61" t="str">
            <v/>
          </cell>
        </row>
        <row r="62">
          <cell r="A62" t="str">
            <v>E1534</v>
          </cell>
          <cell r="B62" t="str">
            <v>Castle Point</v>
          </cell>
          <cell r="C62" t="str">
            <v>SD</v>
          </cell>
          <cell r="D62" t="str">
            <v>Billing</v>
          </cell>
          <cell r="E62">
            <v>-917.52527378899993</v>
          </cell>
          <cell r="F62">
            <v>-1431.6339166146452</v>
          </cell>
          <cell r="I62">
            <v>0</v>
          </cell>
          <cell r="J62">
            <v>0</v>
          </cell>
          <cell r="K62" t="str">
            <v/>
          </cell>
        </row>
        <row r="63">
          <cell r="A63" t="str">
            <v>E0203</v>
          </cell>
          <cell r="B63" t="str">
            <v>Central Bedfordshire UA</v>
          </cell>
          <cell r="C63" t="str">
            <v>UA</v>
          </cell>
          <cell r="D63" t="str">
            <v>Billing</v>
          </cell>
          <cell r="E63">
            <v>-20151.864695689001</v>
          </cell>
          <cell r="F63">
            <v>-30454.80294682569</v>
          </cell>
          <cell r="I63">
            <v>192278</v>
          </cell>
          <cell r="J63">
            <v>2079.3980000000001</v>
          </cell>
          <cell r="K63">
            <v>12909</v>
          </cell>
          <cell r="M63">
            <v>1</v>
          </cell>
        </row>
        <row r="64">
          <cell r="A64" t="str">
            <v>E2432</v>
          </cell>
          <cell r="B64" t="str">
            <v>Charnwood BC</v>
          </cell>
          <cell r="C64" t="str">
            <v>SD</v>
          </cell>
          <cell r="D64" t="str">
            <v>Billing</v>
          </cell>
          <cell r="E64">
            <v>-2090.2584159969997</v>
          </cell>
          <cell r="F64">
            <v>-4297.8789987953587</v>
          </cell>
          <cell r="I64">
            <v>0</v>
          </cell>
          <cell r="J64">
            <v>0</v>
          </cell>
          <cell r="K64" t="str">
            <v/>
          </cell>
        </row>
        <row r="65">
          <cell r="A65" t="str">
            <v>E1535</v>
          </cell>
          <cell r="B65" t="str">
            <v>Chelmsford</v>
          </cell>
          <cell r="C65" t="str">
            <v>SD</v>
          </cell>
          <cell r="D65" t="str">
            <v>Billing</v>
          </cell>
          <cell r="E65">
            <v>-1220.702960583</v>
          </cell>
          <cell r="F65">
            <v>1516.0079197632376</v>
          </cell>
          <cell r="I65">
            <v>0</v>
          </cell>
          <cell r="J65">
            <v>0</v>
          </cell>
          <cell r="K65" t="str">
            <v/>
          </cell>
        </row>
        <row r="66">
          <cell r="A66" t="str">
            <v>E1631</v>
          </cell>
          <cell r="B66" t="str">
            <v>Cheltenham</v>
          </cell>
          <cell r="C66" t="str">
            <v>SD</v>
          </cell>
          <cell r="D66" t="str">
            <v>Billing</v>
          </cell>
          <cell r="E66">
            <v>-1272.9616679580001</v>
          </cell>
          <cell r="F66">
            <v>-2593.7637815295957</v>
          </cell>
          <cell r="I66">
            <v>0</v>
          </cell>
          <cell r="J66">
            <v>0</v>
          </cell>
          <cell r="K66" t="str">
            <v/>
          </cell>
        </row>
        <row r="67">
          <cell r="A67" t="str">
            <v>E3131</v>
          </cell>
          <cell r="B67" t="str">
            <v>Cherwell</v>
          </cell>
          <cell r="C67" t="str">
            <v>SD</v>
          </cell>
          <cell r="D67" t="str">
            <v>Billing</v>
          </cell>
          <cell r="E67">
            <v>-1851.1831558809999</v>
          </cell>
          <cell r="F67">
            <v>-6276.9442467611325</v>
          </cell>
          <cell r="I67">
            <v>0</v>
          </cell>
          <cell r="J67">
            <v>0</v>
          </cell>
          <cell r="K67" t="str">
            <v/>
          </cell>
        </row>
        <row r="68">
          <cell r="A68" t="str">
            <v>E6106</v>
          </cell>
          <cell r="B68" t="str">
            <v>Cheshire Combined Fire and Rescue Authority</v>
          </cell>
          <cell r="C68" t="str">
            <v>CFA</v>
          </cell>
          <cell r="E68">
            <v>-7369.9702878190001</v>
          </cell>
          <cell r="F68">
            <v>-8897.8541413211551</v>
          </cell>
          <cell r="I68">
            <v>0</v>
          </cell>
          <cell r="J68">
            <v>0</v>
          </cell>
          <cell r="K68" t="str">
            <v/>
          </cell>
        </row>
        <row r="69">
          <cell r="A69" t="str">
            <v>E0603</v>
          </cell>
          <cell r="B69" t="str">
            <v>Cheshire East UA</v>
          </cell>
          <cell r="C69" t="str">
            <v>UA</v>
          </cell>
          <cell r="D69" t="str">
            <v>Billing</v>
          </cell>
          <cell r="E69">
            <v>-26339.527767241001</v>
          </cell>
          <cell r="F69">
            <v>-38950.892859202533</v>
          </cell>
          <cell r="I69">
            <v>246241</v>
          </cell>
          <cell r="J69">
            <v>2919.7220000000002</v>
          </cell>
          <cell r="K69">
            <v>17258</v>
          </cell>
          <cell r="M69">
            <v>1</v>
          </cell>
        </row>
        <row r="70">
          <cell r="A70" t="str">
            <v>E7006</v>
          </cell>
          <cell r="B70" t="str">
            <v>Cheshire Police and Crime Commissioner and Chief Constable</v>
          </cell>
          <cell r="C70" t="str">
            <v>POL</v>
          </cell>
          <cell r="F70">
            <v>0</v>
          </cell>
          <cell r="G70">
            <v>-114504.825</v>
          </cell>
          <cell r="I70">
            <v>0</v>
          </cell>
          <cell r="J70">
            <v>0</v>
          </cell>
          <cell r="K70" t="str">
            <v/>
          </cell>
        </row>
        <row r="71">
          <cell r="A71" t="str">
            <v>E0604</v>
          </cell>
          <cell r="B71" t="str">
            <v>Cheshire West and Chester UA</v>
          </cell>
          <cell r="C71" t="str">
            <v>UA</v>
          </cell>
          <cell r="D71" t="str">
            <v>Billing</v>
          </cell>
          <cell r="E71">
            <v>-31747.399048177998</v>
          </cell>
          <cell r="F71">
            <v>-53383.402288170357</v>
          </cell>
          <cell r="I71">
            <v>241955</v>
          </cell>
          <cell r="J71">
            <v>3665.69</v>
          </cell>
          <cell r="K71">
            <v>17105</v>
          </cell>
          <cell r="M71">
            <v>1</v>
          </cell>
        </row>
        <row r="72">
          <cell r="A72" t="str">
            <v>E1033</v>
          </cell>
          <cell r="B72" t="str">
            <v>Chesterfield</v>
          </cell>
          <cell r="C72" t="str">
            <v>SD</v>
          </cell>
          <cell r="D72" t="str">
            <v>Billing</v>
          </cell>
          <cell r="E72">
            <v>-1836.074641467</v>
          </cell>
          <cell r="F72">
            <v>-2493.3173459536883</v>
          </cell>
          <cell r="I72">
            <v>0</v>
          </cell>
          <cell r="J72">
            <v>0</v>
          </cell>
          <cell r="K72" t="str">
            <v/>
          </cell>
        </row>
        <row r="73">
          <cell r="A73" t="str">
            <v>E3833</v>
          </cell>
          <cell r="B73" t="str">
            <v>Chichester</v>
          </cell>
          <cell r="C73" t="str">
            <v>SD</v>
          </cell>
          <cell r="D73" t="str">
            <v>Billing</v>
          </cell>
          <cell r="E73">
            <v>-829.05725664299985</v>
          </cell>
          <cell r="F73">
            <v>-3671.8040248391439</v>
          </cell>
          <cell r="I73">
            <v>0</v>
          </cell>
          <cell r="J73">
            <v>0</v>
          </cell>
          <cell r="K73" t="str">
            <v/>
          </cell>
        </row>
        <row r="74">
          <cell r="A74" t="str">
            <v>E0432</v>
          </cell>
          <cell r="B74" t="str">
            <v>Chiltern</v>
          </cell>
          <cell r="C74" t="str">
            <v>SD</v>
          </cell>
          <cell r="D74" t="str">
            <v>Billing</v>
          </cell>
          <cell r="E74">
            <v>-406.58882446500002</v>
          </cell>
          <cell r="F74">
            <v>-688.14842526050586</v>
          </cell>
          <cell r="I74">
            <v>0</v>
          </cell>
          <cell r="J74">
            <v>0</v>
          </cell>
          <cell r="K74" t="str">
            <v/>
          </cell>
        </row>
        <row r="75">
          <cell r="A75" t="str">
            <v>E2334</v>
          </cell>
          <cell r="B75" t="str">
            <v>Chorley</v>
          </cell>
          <cell r="C75" t="str">
            <v>SD</v>
          </cell>
          <cell r="D75" t="str">
            <v>Billing</v>
          </cell>
          <cell r="E75">
            <v>-1370.1905897080001</v>
          </cell>
          <cell r="F75">
            <v>-4415.0797525065436</v>
          </cell>
          <cell r="I75">
            <v>0</v>
          </cell>
          <cell r="J75">
            <v>0</v>
          </cell>
          <cell r="K75" t="str">
            <v/>
          </cell>
        </row>
        <row r="76">
          <cell r="A76" t="str">
            <v>E1232</v>
          </cell>
          <cell r="B76" t="str">
            <v>Christchurch</v>
          </cell>
          <cell r="C76" t="str">
            <v>SD</v>
          </cell>
          <cell r="D76" t="str">
            <v>Billing</v>
          </cell>
          <cell r="E76">
            <v>-312.87040274099996</v>
          </cell>
          <cell r="F76">
            <v>-1208.7570299215261</v>
          </cell>
          <cell r="I76">
            <v>0</v>
          </cell>
          <cell r="J76">
            <v>0</v>
          </cell>
          <cell r="K76" t="str">
            <v/>
          </cell>
        </row>
        <row r="77">
          <cell r="A77" t="str">
            <v>E5010</v>
          </cell>
          <cell r="B77" t="str">
            <v>City of London (Including Police)</v>
          </cell>
          <cell r="C77" t="str">
            <v>CITY</v>
          </cell>
          <cell r="D77" t="str">
            <v>Billing</v>
          </cell>
          <cell r="E77">
            <v>-10637.763997522001</v>
          </cell>
          <cell r="F77">
            <v>-41445.37746986725</v>
          </cell>
          <cell r="G77">
            <v>-52108.286999999997</v>
          </cell>
          <cell r="I77">
            <v>2445</v>
          </cell>
          <cell r="J77">
            <v>20.736999999999998</v>
          </cell>
          <cell r="K77">
            <v>1699</v>
          </cell>
          <cell r="M77">
            <v>1</v>
          </cell>
        </row>
        <row r="78">
          <cell r="A78" t="str">
            <v>E6107</v>
          </cell>
          <cell r="B78" t="str">
            <v>Cleveland Combined Fire and Rescue Authority</v>
          </cell>
          <cell r="C78" t="str">
            <v>CFA</v>
          </cell>
          <cell r="E78">
            <v>-7719.5225641249999</v>
          </cell>
          <cell r="F78">
            <v>-7961.4876633781005</v>
          </cell>
          <cell r="I78">
            <v>0</v>
          </cell>
          <cell r="J78">
            <v>0</v>
          </cell>
          <cell r="K78" t="str">
            <v/>
          </cell>
        </row>
        <row r="79">
          <cell r="A79" t="str">
            <v>E7007</v>
          </cell>
          <cell r="B79" t="str">
            <v>Cleveland Police and Crime Commissioner and Chief Constable</v>
          </cell>
          <cell r="C79" t="str">
            <v>POL</v>
          </cell>
          <cell r="F79">
            <v>0</v>
          </cell>
          <cell r="G79">
            <v>-92352.319000000003</v>
          </cell>
          <cell r="I79">
            <v>0</v>
          </cell>
          <cell r="J79">
            <v>0</v>
          </cell>
          <cell r="K79" t="str">
            <v/>
          </cell>
        </row>
        <row r="80">
          <cell r="A80" t="str">
            <v>E1536</v>
          </cell>
          <cell r="B80" t="str">
            <v>Colchester</v>
          </cell>
          <cell r="C80" t="str">
            <v>SD</v>
          </cell>
          <cell r="D80" t="str">
            <v>Billing</v>
          </cell>
          <cell r="E80">
            <v>-1978.4721714689999</v>
          </cell>
          <cell r="F80">
            <v>-4264.5542319104807</v>
          </cell>
          <cell r="I80">
            <v>0</v>
          </cell>
          <cell r="J80">
            <v>0</v>
          </cell>
          <cell r="K80" t="str">
            <v/>
          </cell>
        </row>
        <row r="81">
          <cell r="A81" t="str">
            <v>E0934</v>
          </cell>
          <cell r="B81" t="str">
            <v>Copeland</v>
          </cell>
          <cell r="C81" t="str">
            <v>SD</v>
          </cell>
          <cell r="D81" t="str">
            <v>Billing</v>
          </cell>
          <cell r="E81">
            <v>-1159.2255341549999</v>
          </cell>
          <cell r="F81">
            <v>-5364.9020187003935</v>
          </cell>
          <cell r="I81">
            <v>0</v>
          </cell>
          <cell r="J81">
            <v>0</v>
          </cell>
          <cell r="K81" t="str">
            <v/>
          </cell>
        </row>
        <row r="82">
          <cell r="A82" t="str">
            <v>E2831</v>
          </cell>
          <cell r="B82" t="str">
            <v>Corby</v>
          </cell>
          <cell r="C82" t="str">
            <v>SD</v>
          </cell>
          <cell r="D82" t="str">
            <v>Billing</v>
          </cell>
          <cell r="E82">
            <v>-1042.258504117</v>
          </cell>
          <cell r="F82">
            <v>-2608.8791777431252</v>
          </cell>
          <cell r="I82">
            <v>0</v>
          </cell>
          <cell r="J82">
            <v>0</v>
          </cell>
          <cell r="K82" t="str">
            <v/>
          </cell>
        </row>
        <row r="83">
          <cell r="A83" t="str">
            <v>E0801</v>
          </cell>
          <cell r="B83" t="str">
            <v>Cornwall UA</v>
          </cell>
          <cell r="C83" t="str">
            <v>UA</v>
          </cell>
          <cell r="D83" t="str">
            <v>Billing</v>
          </cell>
          <cell r="E83">
            <v>-65296.940207590989</v>
          </cell>
          <cell r="F83">
            <v>-104673.32568259203</v>
          </cell>
          <cell r="I83">
            <v>341928</v>
          </cell>
          <cell r="J83">
            <v>3631.239</v>
          </cell>
          <cell r="K83">
            <v>26793</v>
          </cell>
          <cell r="M83">
            <v>1</v>
          </cell>
        </row>
        <row r="84">
          <cell r="A84" t="str">
            <v>E1632</v>
          </cell>
          <cell r="B84" t="str">
            <v>Cotswold</v>
          </cell>
          <cell r="C84" t="str">
            <v>SD</v>
          </cell>
          <cell r="D84" t="str">
            <v>Billing</v>
          </cell>
          <cell r="E84">
            <v>-856.35332444100004</v>
          </cell>
          <cell r="F84">
            <v>-1498.6952724370378</v>
          </cell>
          <cell r="I84">
            <v>0</v>
          </cell>
          <cell r="J84">
            <v>0</v>
          </cell>
          <cell r="K84" t="str">
            <v/>
          </cell>
        </row>
        <row r="85">
          <cell r="A85" t="str">
            <v>E1302</v>
          </cell>
          <cell r="B85" t="str">
            <v>County Durham UA</v>
          </cell>
          <cell r="C85" t="str">
            <v>UA</v>
          </cell>
          <cell r="D85" t="str">
            <v>Billing</v>
          </cell>
          <cell r="E85">
            <v>-77143.474192477996</v>
          </cell>
          <cell r="F85">
            <v>-116652.66174186984</v>
          </cell>
          <cell r="I85">
            <v>355554</v>
          </cell>
          <cell r="J85">
            <v>5407.125</v>
          </cell>
          <cell r="K85">
            <v>51246</v>
          </cell>
          <cell r="M85">
            <v>1</v>
          </cell>
        </row>
        <row r="86">
          <cell r="A86" t="str">
            <v>E4602</v>
          </cell>
          <cell r="B86" t="str">
            <v>Coventry</v>
          </cell>
          <cell r="C86" t="str">
            <v>MD</v>
          </cell>
          <cell r="D86" t="str">
            <v>Billing</v>
          </cell>
          <cell r="E86">
            <v>-47625.770099177003</v>
          </cell>
          <cell r="F86">
            <v>-76707.174994534216</v>
          </cell>
          <cell r="I86">
            <v>272208</v>
          </cell>
          <cell r="J86">
            <v>3393.0059999999999</v>
          </cell>
          <cell r="K86">
            <v>23119</v>
          </cell>
          <cell r="M86">
            <v>1</v>
          </cell>
        </row>
        <row r="87">
          <cell r="A87" t="str">
            <v>E2731</v>
          </cell>
          <cell r="B87" t="str">
            <v>Craven</v>
          </cell>
          <cell r="C87" t="str">
            <v>SD</v>
          </cell>
          <cell r="D87" t="str">
            <v>Billing</v>
          </cell>
          <cell r="E87">
            <v>-697.34884017499996</v>
          </cell>
          <cell r="F87">
            <v>-1664.8384271857274</v>
          </cell>
          <cell r="I87">
            <v>0</v>
          </cell>
          <cell r="J87">
            <v>0</v>
          </cell>
          <cell r="K87" t="str">
            <v/>
          </cell>
        </row>
        <row r="88">
          <cell r="A88" t="str">
            <v>E3834</v>
          </cell>
          <cell r="B88" t="str">
            <v>Crawley</v>
          </cell>
          <cell r="C88" t="str">
            <v>SD</v>
          </cell>
          <cell r="D88" t="str">
            <v>Billing</v>
          </cell>
          <cell r="E88">
            <v>-1775.7336820980001</v>
          </cell>
          <cell r="F88">
            <v>-6796.170358823535</v>
          </cell>
          <cell r="I88">
            <v>0</v>
          </cell>
          <cell r="J88">
            <v>0</v>
          </cell>
          <cell r="K88" t="str">
            <v/>
          </cell>
        </row>
        <row r="89">
          <cell r="A89" t="str">
            <v>E5035</v>
          </cell>
          <cell r="B89" t="str">
            <v>Croydon</v>
          </cell>
          <cell r="C89" t="str">
            <v>OLB</v>
          </cell>
          <cell r="D89" t="str">
            <v>Billing</v>
          </cell>
          <cell r="E89">
            <v>-46800.518633671003</v>
          </cell>
          <cell r="F89">
            <v>-63031.191043482526</v>
          </cell>
          <cell r="I89">
            <v>312578</v>
          </cell>
          <cell r="J89">
            <v>3201.2289999999998</v>
          </cell>
          <cell r="K89">
            <v>22466</v>
          </cell>
          <cell r="M89">
            <v>1</v>
          </cell>
        </row>
        <row r="90">
          <cell r="A90" t="str">
            <v>E0920</v>
          </cell>
          <cell r="B90" t="str">
            <v>Cumbria CC</v>
          </cell>
          <cell r="C90" t="str">
            <v>COUNTY</v>
          </cell>
          <cell r="E90">
            <v>-58558.054603670993</v>
          </cell>
          <cell r="F90">
            <v>-84002.829292379742</v>
          </cell>
          <cell r="I90">
            <v>332537</v>
          </cell>
          <cell r="J90">
            <v>4496.0569999999998</v>
          </cell>
          <cell r="K90">
            <v>19363</v>
          </cell>
          <cell r="M90">
            <v>1</v>
          </cell>
        </row>
        <row r="91">
          <cell r="A91" t="str">
            <v>E7009</v>
          </cell>
          <cell r="B91" t="str">
            <v>Cumbria Police and Crime Commissioner and Chief Constable</v>
          </cell>
          <cell r="C91" t="str">
            <v>POL</v>
          </cell>
          <cell r="F91">
            <v>0</v>
          </cell>
          <cell r="G91">
            <v>-64392.553999999996</v>
          </cell>
          <cell r="I91">
            <v>0</v>
          </cell>
          <cell r="J91">
            <v>0</v>
          </cell>
          <cell r="K91" t="str">
            <v/>
          </cell>
        </row>
        <row r="92">
          <cell r="A92" t="str">
            <v>E1932</v>
          </cell>
          <cell r="B92" t="str">
            <v>Dacorum</v>
          </cell>
          <cell r="C92" t="str">
            <v>SD</v>
          </cell>
          <cell r="D92" t="str">
            <v>Billing</v>
          </cell>
          <cell r="E92">
            <v>-970.73209793700005</v>
          </cell>
          <cell r="F92">
            <v>-2024.713672220141</v>
          </cell>
          <cell r="I92">
            <v>0</v>
          </cell>
          <cell r="J92">
            <v>0</v>
          </cell>
          <cell r="K92" t="str">
            <v/>
          </cell>
        </row>
        <row r="93">
          <cell r="A93" t="str">
            <v>E1301</v>
          </cell>
          <cell r="B93" t="str">
            <v>Darlington UA</v>
          </cell>
          <cell r="C93" t="str">
            <v>UA</v>
          </cell>
          <cell r="D93" t="str">
            <v>Billing</v>
          </cell>
          <cell r="E93">
            <v>-13285.599872376</v>
          </cell>
          <cell r="F93">
            <v>-21151.700773999168</v>
          </cell>
          <cell r="I93">
            <v>77500</v>
          </cell>
          <cell r="J93">
            <v>486.27</v>
          </cell>
          <cell r="K93">
            <v>8889</v>
          </cell>
          <cell r="M93">
            <v>1</v>
          </cell>
        </row>
        <row r="94">
          <cell r="A94" t="str">
            <v>E2233</v>
          </cell>
          <cell r="B94" t="str">
            <v>Dartford</v>
          </cell>
          <cell r="C94" t="str">
            <v>SD</v>
          </cell>
          <cell r="D94" t="str">
            <v>Billing</v>
          </cell>
          <cell r="E94">
            <v>-1283.2085731680002</v>
          </cell>
          <cell r="F94">
            <v>-3261.5990784172482</v>
          </cell>
          <cell r="I94">
            <v>0</v>
          </cell>
          <cell r="J94">
            <v>0</v>
          </cell>
          <cell r="K94" t="str">
            <v/>
          </cell>
        </row>
        <row r="95">
          <cell r="A95" t="str">
            <v>E6401</v>
          </cell>
          <cell r="B95" t="str">
            <v>Dartmoor National Park Authority</v>
          </cell>
          <cell r="C95" t="str">
            <v>PARK</v>
          </cell>
          <cell r="F95">
            <v>0</v>
          </cell>
          <cell r="I95">
            <v>0</v>
          </cell>
          <cell r="J95">
            <v>0</v>
          </cell>
          <cell r="K95" t="str">
            <v/>
          </cell>
        </row>
        <row r="96">
          <cell r="A96" t="str">
            <v>E2832</v>
          </cell>
          <cell r="B96" t="str">
            <v>Daventry DC</v>
          </cell>
          <cell r="C96" t="str">
            <v>SD</v>
          </cell>
          <cell r="D96" t="str">
            <v>Billing</v>
          </cell>
          <cell r="E96">
            <v>-880.48323895899989</v>
          </cell>
          <cell r="F96">
            <v>-5497.5522771333199</v>
          </cell>
          <cell r="I96">
            <v>0</v>
          </cell>
          <cell r="J96">
            <v>0</v>
          </cell>
          <cell r="K96" t="str">
            <v/>
          </cell>
        </row>
        <row r="97">
          <cell r="A97" t="str">
            <v>E1001</v>
          </cell>
          <cell r="B97" t="str">
            <v>Derby City UA</v>
          </cell>
          <cell r="C97" t="str">
            <v>UA</v>
          </cell>
          <cell r="D97" t="str">
            <v>Billing</v>
          </cell>
          <cell r="E97">
            <v>-34615.850213237005</v>
          </cell>
          <cell r="F97">
            <v>-59529.215716652499</v>
          </cell>
          <cell r="I97">
            <v>205464</v>
          </cell>
          <cell r="J97">
            <v>3039.643</v>
          </cell>
          <cell r="K97">
            <v>20266</v>
          </cell>
          <cell r="M97">
            <v>1</v>
          </cell>
        </row>
        <row r="98">
          <cell r="A98" t="str">
            <v>E1021</v>
          </cell>
          <cell r="B98" t="str">
            <v>Derbyshire CC</v>
          </cell>
          <cell r="C98" t="str">
            <v>COUNTY</v>
          </cell>
          <cell r="E98">
            <v>-67722.17789018499</v>
          </cell>
          <cell r="F98">
            <v>-106022.98841221412</v>
          </cell>
          <cell r="I98">
            <v>515885</v>
          </cell>
          <cell r="J98">
            <v>8247.49</v>
          </cell>
          <cell r="K98">
            <v>42670</v>
          </cell>
          <cell r="M98">
            <v>1</v>
          </cell>
        </row>
        <row r="99">
          <cell r="A99" t="str">
            <v>E6110</v>
          </cell>
          <cell r="B99" t="str">
            <v>Derbyshire Combined Fire and Rescue Authority</v>
          </cell>
          <cell r="C99" t="str">
            <v>CFA</v>
          </cell>
          <cell r="E99">
            <v>-7289.4594228490005</v>
          </cell>
          <cell r="F99">
            <v>-8597.5946677491029</v>
          </cell>
          <cell r="I99">
            <v>0</v>
          </cell>
          <cell r="J99">
            <v>0</v>
          </cell>
          <cell r="K99" t="str">
            <v/>
          </cell>
        </row>
        <row r="100">
          <cell r="A100" t="str">
            <v>E1035</v>
          </cell>
          <cell r="B100" t="str">
            <v>Derbyshire Dales</v>
          </cell>
          <cell r="C100" t="str">
            <v>SD</v>
          </cell>
          <cell r="D100" t="str">
            <v>Billing</v>
          </cell>
          <cell r="E100">
            <v>-736.44802033400003</v>
          </cell>
          <cell r="F100">
            <v>-1912.4830459789948</v>
          </cell>
          <cell r="I100">
            <v>0</v>
          </cell>
          <cell r="J100">
            <v>0</v>
          </cell>
          <cell r="K100" t="str">
            <v/>
          </cell>
        </row>
        <row r="101">
          <cell r="A101" t="str">
            <v>E7010</v>
          </cell>
          <cell r="B101" t="str">
            <v>Derbyshire Police and Crime Commissioner and Chief Constable</v>
          </cell>
          <cell r="C101" t="str">
            <v>POL</v>
          </cell>
          <cell r="F101">
            <v>0</v>
          </cell>
          <cell r="G101">
            <v>-108532.961</v>
          </cell>
          <cell r="I101">
            <v>0</v>
          </cell>
          <cell r="J101">
            <v>0</v>
          </cell>
          <cell r="K101" t="str">
            <v/>
          </cell>
        </row>
        <row r="102">
          <cell r="A102" t="str">
            <v>E7051</v>
          </cell>
          <cell r="B102" t="str">
            <v>Devon &amp; Cornwall Police and Crime Commissioner and Chief Constable</v>
          </cell>
          <cell r="C102" t="str">
            <v>POL</v>
          </cell>
          <cell r="F102">
            <v>0</v>
          </cell>
          <cell r="G102">
            <v>-181309.74299999999</v>
          </cell>
          <cell r="I102">
            <v>0</v>
          </cell>
          <cell r="J102">
            <v>0</v>
          </cell>
          <cell r="K102" t="str">
            <v/>
          </cell>
        </row>
        <row r="103">
          <cell r="A103" t="str">
            <v>E6161</v>
          </cell>
          <cell r="B103" t="str">
            <v>Devon and Somerset Combined Fire and Rescue Authority</v>
          </cell>
          <cell r="C103" t="str">
            <v>CFA</v>
          </cell>
          <cell r="E103">
            <v>-12294.178850618</v>
          </cell>
          <cell r="F103">
            <v>-14865.794072868293</v>
          </cell>
          <cell r="I103">
            <v>0</v>
          </cell>
          <cell r="J103">
            <v>0</v>
          </cell>
          <cell r="K103" t="str">
            <v/>
          </cell>
        </row>
        <row r="104">
          <cell r="A104" t="str">
            <v>E1121</v>
          </cell>
          <cell r="B104" t="str">
            <v>Devon CC</v>
          </cell>
          <cell r="C104" t="str">
            <v>COUNTY</v>
          </cell>
          <cell r="E104">
            <v>-57699.963364575997</v>
          </cell>
          <cell r="F104">
            <v>-95981.858640778548</v>
          </cell>
          <cell r="I104">
            <v>465639</v>
          </cell>
          <cell r="J104">
            <v>6291.2290000000003</v>
          </cell>
          <cell r="K104">
            <v>28952</v>
          </cell>
          <cell r="M104">
            <v>1</v>
          </cell>
        </row>
        <row r="105">
          <cell r="A105" t="str">
            <v>E4402</v>
          </cell>
          <cell r="B105" t="str">
            <v>Doncaster</v>
          </cell>
          <cell r="C105" t="str">
            <v>MD</v>
          </cell>
          <cell r="D105" t="str">
            <v>Billing</v>
          </cell>
          <cell r="E105">
            <v>-48011.336793736009</v>
          </cell>
          <cell r="F105">
            <v>-76955.965192625605</v>
          </cell>
          <cell r="I105">
            <v>226642</v>
          </cell>
          <cell r="J105">
            <v>2565.0709999999999</v>
          </cell>
          <cell r="K105">
            <v>25055</v>
          </cell>
          <cell r="M105">
            <v>1</v>
          </cell>
        </row>
        <row r="106">
          <cell r="A106" t="str">
            <v>E6162</v>
          </cell>
          <cell r="B106" t="str">
            <v>Dorset and Wiltshire Fire and Rescue Authority</v>
          </cell>
          <cell r="C106" t="str">
            <v>CFA</v>
          </cell>
          <cell r="E106">
            <v>-8068.9135666669999</v>
          </cell>
          <cell r="F106">
            <v>-9710.0027345672079</v>
          </cell>
          <cell r="K106" t="str">
            <v/>
          </cell>
        </row>
        <row r="107">
          <cell r="A107" t="str">
            <v>E1221</v>
          </cell>
          <cell r="B107" t="str">
            <v>Dorset CC</v>
          </cell>
          <cell r="C107" t="str">
            <v>COUNTY</v>
          </cell>
          <cell r="E107">
            <v>-19446.216200457999</v>
          </cell>
          <cell r="F107">
            <v>-36802.513373730748</v>
          </cell>
          <cell r="I107">
            <v>255577</v>
          </cell>
          <cell r="J107">
            <v>3707.4290000000001</v>
          </cell>
          <cell r="K107">
            <v>16112</v>
          </cell>
          <cell r="M107">
            <v>1</v>
          </cell>
        </row>
        <row r="108">
          <cell r="A108" t="str">
            <v>E7012</v>
          </cell>
          <cell r="B108" t="str">
            <v>Dorset Police and Crime Commissioner and Chief Constable</v>
          </cell>
          <cell r="C108" t="str">
            <v>POL</v>
          </cell>
          <cell r="F108">
            <v>0</v>
          </cell>
          <cell r="G108">
            <v>-66486.813999999998</v>
          </cell>
          <cell r="I108">
            <v>0</v>
          </cell>
          <cell r="J108">
            <v>0</v>
          </cell>
          <cell r="K108" t="str">
            <v/>
          </cell>
        </row>
        <row r="109">
          <cell r="A109" t="str">
            <v>E2234</v>
          </cell>
          <cell r="B109" t="str">
            <v>Dover</v>
          </cell>
          <cell r="C109" t="str">
            <v>SD</v>
          </cell>
          <cell r="D109" t="str">
            <v>Billing</v>
          </cell>
          <cell r="E109">
            <v>-1757.945881609</v>
          </cell>
          <cell r="F109">
            <v>-2896.8165270306304</v>
          </cell>
          <cell r="I109">
            <v>0</v>
          </cell>
          <cell r="J109">
            <v>0</v>
          </cell>
          <cell r="K109" t="str">
            <v/>
          </cell>
        </row>
        <row r="110">
          <cell r="A110" t="str">
            <v>E4603</v>
          </cell>
          <cell r="B110" t="str">
            <v>Dudley</v>
          </cell>
          <cell r="C110" t="str">
            <v>MD</v>
          </cell>
          <cell r="D110" t="str">
            <v>Billing</v>
          </cell>
          <cell r="E110">
            <v>-44915.198367683995</v>
          </cell>
          <cell r="F110">
            <v>-62090.999668564269</v>
          </cell>
          <cell r="I110">
            <v>235810</v>
          </cell>
          <cell r="J110">
            <v>3562.2910000000002</v>
          </cell>
          <cell r="K110">
            <v>21780</v>
          </cell>
          <cell r="M110">
            <v>1</v>
          </cell>
        </row>
        <row r="111">
          <cell r="A111" t="str">
            <v>E6113</v>
          </cell>
          <cell r="B111" t="str">
            <v>Durham Combined Fire and Rescue Authority</v>
          </cell>
          <cell r="C111" t="str">
            <v>CFA</v>
          </cell>
          <cell r="E111">
            <v>-5813.3193386779994</v>
          </cell>
          <cell r="F111">
            <v>-6579.3487755243686</v>
          </cell>
          <cell r="I111">
            <v>0</v>
          </cell>
          <cell r="J111">
            <v>0</v>
          </cell>
          <cell r="K111" t="str">
            <v/>
          </cell>
        </row>
        <row r="112">
          <cell r="A112" t="str">
            <v>E7013</v>
          </cell>
          <cell r="B112" t="str">
            <v>Durham Police and Crime Commissioner and Chief Constable</v>
          </cell>
          <cell r="C112" t="str">
            <v>POL</v>
          </cell>
          <cell r="F112">
            <v>0</v>
          </cell>
          <cell r="G112">
            <v>-85782.39</v>
          </cell>
          <cell r="I112">
            <v>0</v>
          </cell>
          <cell r="J112">
            <v>0</v>
          </cell>
          <cell r="K112" t="str">
            <v/>
          </cell>
        </row>
        <row r="113">
          <cell r="A113" t="str">
            <v>E5036</v>
          </cell>
          <cell r="B113" t="str">
            <v>Ealing</v>
          </cell>
          <cell r="C113" t="str">
            <v>OLB</v>
          </cell>
          <cell r="D113" t="str">
            <v>Billing</v>
          </cell>
          <cell r="E113">
            <v>-48371.072928998998</v>
          </cell>
          <cell r="F113">
            <v>-83818.338391964746</v>
          </cell>
          <cell r="I113">
            <v>304895</v>
          </cell>
          <cell r="J113">
            <v>4343.7569999999996</v>
          </cell>
          <cell r="K113">
            <v>25571</v>
          </cell>
          <cell r="M113">
            <v>1</v>
          </cell>
        </row>
        <row r="114">
          <cell r="A114" t="str">
            <v>E0532</v>
          </cell>
          <cell r="B114" t="str">
            <v>East Cambridgeshire</v>
          </cell>
          <cell r="C114" t="str">
            <v>SD</v>
          </cell>
          <cell r="D114" t="str">
            <v>Billing</v>
          </cell>
          <cell r="E114">
            <v>-1148.9163400469999</v>
          </cell>
          <cell r="F114">
            <v>-3067.311884085067</v>
          </cell>
          <cell r="I114">
            <v>0</v>
          </cell>
          <cell r="J114">
            <v>0</v>
          </cell>
          <cell r="K114" t="str">
            <v/>
          </cell>
        </row>
        <row r="115">
          <cell r="A115" t="str">
            <v>E1131</v>
          </cell>
          <cell r="B115" t="str">
            <v>East Devon</v>
          </cell>
          <cell r="C115" t="str">
            <v>SD</v>
          </cell>
          <cell r="D115" t="str">
            <v>Billing</v>
          </cell>
          <cell r="E115">
            <v>-1202.7907657669998</v>
          </cell>
          <cell r="F115">
            <v>-3314.5016170884533</v>
          </cell>
          <cell r="I115">
            <v>0</v>
          </cell>
          <cell r="J115">
            <v>0</v>
          </cell>
          <cell r="K115" t="str">
            <v/>
          </cell>
        </row>
        <row r="116">
          <cell r="A116" t="str">
            <v>E1233</v>
          </cell>
          <cell r="B116" t="str">
            <v>East Dorset</v>
          </cell>
          <cell r="C116" t="str">
            <v>SD</v>
          </cell>
          <cell r="D116" t="str">
            <v>Billing</v>
          </cell>
          <cell r="E116">
            <v>-262.86367194999997</v>
          </cell>
          <cell r="F116">
            <v>-1401.2116448316463</v>
          </cell>
          <cell r="I116">
            <v>0</v>
          </cell>
          <cell r="J116">
            <v>0</v>
          </cell>
          <cell r="K116" t="str">
            <v/>
          </cell>
        </row>
        <row r="117">
          <cell r="A117" t="str">
            <v>E1732</v>
          </cell>
          <cell r="B117" t="str">
            <v>East Hampshire</v>
          </cell>
          <cell r="C117" t="str">
            <v>SD</v>
          </cell>
          <cell r="D117" t="str">
            <v>Billing</v>
          </cell>
          <cell r="E117">
            <v>-733.67209117799996</v>
          </cell>
          <cell r="F117">
            <v>-1537.7597893927357</v>
          </cell>
          <cell r="I117">
            <v>0</v>
          </cell>
          <cell r="J117">
            <v>0</v>
          </cell>
          <cell r="K117" t="str">
            <v/>
          </cell>
        </row>
        <row r="118">
          <cell r="A118" t="str">
            <v>E1933</v>
          </cell>
          <cell r="B118" t="str">
            <v>East Hertfordshire</v>
          </cell>
          <cell r="C118" t="str">
            <v>SD</v>
          </cell>
          <cell r="D118" t="str">
            <v>Billing</v>
          </cell>
          <cell r="E118">
            <v>-1144.559217791</v>
          </cell>
          <cell r="F118">
            <v>-470.68705843374812</v>
          </cell>
          <cell r="I118">
            <v>0</v>
          </cell>
          <cell r="J118">
            <v>0</v>
          </cell>
          <cell r="K118" t="str">
            <v/>
          </cell>
        </row>
        <row r="119">
          <cell r="A119" t="str">
            <v>E2532</v>
          </cell>
          <cell r="B119" t="str">
            <v>East Lindsey</v>
          </cell>
          <cell r="C119" t="str">
            <v>SD</v>
          </cell>
          <cell r="D119" t="str">
            <v>Billing</v>
          </cell>
          <cell r="E119">
            <v>-3150.637087433</v>
          </cell>
          <cell r="F119">
            <v>-5733.7865662637787</v>
          </cell>
          <cell r="I119">
            <v>0</v>
          </cell>
          <cell r="J119">
            <v>0</v>
          </cell>
          <cell r="K119" t="str">
            <v/>
          </cell>
        </row>
        <row r="120">
          <cell r="A120" t="str">
            <v>E6201</v>
          </cell>
          <cell r="B120" t="str">
            <v>East London Waste Authority</v>
          </cell>
          <cell r="C120" t="str">
            <v>WASTE</v>
          </cell>
          <cell r="F120">
            <v>0</v>
          </cell>
          <cell r="I120">
            <v>0</v>
          </cell>
          <cell r="J120">
            <v>0</v>
          </cell>
          <cell r="K120" t="str">
            <v/>
          </cell>
        </row>
        <row r="121">
          <cell r="A121" t="str">
            <v>E2833</v>
          </cell>
          <cell r="B121" t="str">
            <v>East Northamptonshire</v>
          </cell>
          <cell r="C121" t="str">
            <v>SD</v>
          </cell>
          <cell r="D121" t="str">
            <v>Billing</v>
          </cell>
          <cell r="E121">
            <v>-1168.4782696669999</v>
          </cell>
          <cell r="F121">
            <v>-3529.0870636282002</v>
          </cell>
          <cell r="I121">
            <v>0</v>
          </cell>
          <cell r="J121">
            <v>0</v>
          </cell>
          <cell r="K121" t="str">
            <v/>
          </cell>
        </row>
        <row r="122">
          <cell r="A122" t="str">
            <v>E2001</v>
          </cell>
          <cell r="B122" t="str">
            <v>East Riding of Yorkshire UA</v>
          </cell>
          <cell r="C122" t="str">
            <v>UA</v>
          </cell>
          <cell r="D122" t="str">
            <v>Billing</v>
          </cell>
          <cell r="E122">
            <v>-32173.041519471</v>
          </cell>
          <cell r="F122">
            <v>-62631.373788692006</v>
          </cell>
          <cell r="I122">
            <v>209172</v>
          </cell>
          <cell r="J122">
            <v>3542.5450000000001</v>
          </cell>
          <cell r="K122">
            <v>11322</v>
          </cell>
          <cell r="M122">
            <v>1</v>
          </cell>
        </row>
        <row r="123">
          <cell r="A123" t="str">
            <v>E3432</v>
          </cell>
          <cell r="B123" t="str">
            <v>East Staffordshire</v>
          </cell>
          <cell r="C123" t="str">
            <v>SD</v>
          </cell>
          <cell r="D123" t="str">
            <v>Billing</v>
          </cell>
          <cell r="E123">
            <v>-1507.687542652</v>
          </cell>
          <cell r="F123">
            <v>-2982.5009967690585</v>
          </cell>
          <cell r="I123">
            <v>0</v>
          </cell>
          <cell r="J123">
            <v>0</v>
          </cell>
          <cell r="K123" t="str">
            <v/>
          </cell>
        </row>
        <row r="124">
          <cell r="A124" t="str">
            <v>E1421</v>
          </cell>
          <cell r="B124" t="str">
            <v>East Sussex CC</v>
          </cell>
          <cell r="C124" t="str">
            <v>COUNTY</v>
          </cell>
          <cell r="E124">
            <v>-45106.901688940008</v>
          </cell>
          <cell r="F124">
            <v>-70223.66008643723</v>
          </cell>
          <cell r="I124">
            <v>327789</v>
          </cell>
          <cell r="J124">
            <v>4436.2719999999999</v>
          </cell>
          <cell r="K124">
            <v>28697</v>
          </cell>
          <cell r="M124">
            <v>1</v>
          </cell>
        </row>
        <row r="125">
          <cell r="A125" t="str">
            <v>E6114</v>
          </cell>
          <cell r="B125" t="str">
            <v>East Sussex Combined Fire and Rescue Authority</v>
          </cell>
          <cell r="C125" t="str">
            <v>CFA</v>
          </cell>
          <cell r="E125">
            <v>-6195.5741068120005</v>
          </cell>
          <cell r="F125">
            <v>-7310.8543775779735</v>
          </cell>
          <cell r="I125">
            <v>0</v>
          </cell>
          <cell r="J125">
            <v>0</v>
          </cell>
          <cell r="K125" t="str">
            <v/>
          </cell>
        </row>
        <row r="126">
          <cell r="A126" t="str">
            <v>E1432</v>
          </cell>
          <cell r="B126" t="str">
            <v>Eastbourne</v>
          </cell>
          <cell r="C126" t="str">
            <v>SD</v>
          </cell>
          <cell r="D126" t="str">
            <v>Billing</v>
          </cell>
          <cell r="E126">
            <v>-1751.9759070379998</v>
          </cell>
          <cell r="F126">
            <v>-3671.9268503090525</v>
          </cell>
          <cell r="I126">
            <v>0</v>
          </cell>
          <cell r="J126">
            <v>0</v>
          </cell>
          <cell r="K126" t="str">
            <v/>
          </cell>
        </row>
        <row r="127">
          <cell r="A127" t="str">
            <v>E1733</v>
          </cell>
          <cell r="B127" t="str">
            <v>Eastleigh</v>
          </cell>
          <cell r="C127" t="str">
            <v>SD</v>
          </cell>
          <cell r="D127" t="str">
            <v>Billing</v>
          </cell>
          <cell r="E127">
            <v>-1195.5960381799998</v>
          </cell>
          <cell r="F127">
            <v>-3548.254465552182</v>
          </cell>
          <cell r="I127">
            <v>0</v>
          </cell>
          <cell r="J127">
            <v>0</v>
          </cell>
          <cell r="K127" t="str">
            <v/>
          </cell>
        </row>
        <row r="128">
          <cell r="A128" t="str">
            <v>E0935</v>
          </cell>
          <cell r="B128" t="str">
            <v>Eden</v>
          </cell>
          <cell r="C128" t="str">
            <v>SD</v>
          </cell>
          <cell r="D128" t="str">
            <v>Billing</v>
          </cell>
          <cell r="E128">
            <v>-707.93747650099999</v>
          </cell>
          <cell r="F128">
            <v>-1784.137882717002</v>
          </cell>
          <cell r="I128">
            <v>0</v>
          </cell>
          <cell r="J128">
            <v>0</v>
          </cell>
          <cell r="K128" t="str">
            <v/>
          </cell>
        </row>
        <row r="129">
          <cell r="A129" t="str">
            <v>E3631</v>
          </cell>
          <cell r="B129" t="str">
            <v>Elmbridge</v>
          </cell>
          <cell r="C129" t="str">
            <v>SD</v>
          </cell>
          <cell r="D129" t="str">
            <v>Billing</v>
          </cell>
          <cell r="E129">
            <v>-667.30462313500004</v>
          </cell>
          <cell r="F129">
            <v>-2704.226546758262</v>
          </cell>
          <cell r="I129">
            <v>0</v>
          </cell>
          <cell r="J129">
            <v>0</v>
          </cell>
          <cell r="K129" t="str">
            <v/>
          </cell>
        </row>
        <row r="130">
          <cell r="A130" t="str">
            <v>E5037</v>
          </cell>
          <cell r="B130" t="str">
            <v>Enfield</v>
          </cell>
          <cell r="C130" t="str">
            <v>OLB</v>
          </cell>
          <cell r="D130" t="str">
            <v>Billing</v>
          </cell>
          <cell r="E130">
            <v>-46553.553587779003</v>
          </cell>
          <cell r="F130">
            <v>-68914.338058019697</v>
          </cell>
          <cell r="I130">
            <v>307142</v>
          </cell>
          <cell r="J130">
            <v>4574.067</v>
          </cell>
          <cell r="K130">
            <v>17708</v>
          </cell>
          <cell r="M130">
            <v>1</v>
          </cell>
        </row>
        <row r="131">
          <cell r="A131" t="str">
            <v>E1537</v>
          </cell>
          <cell r="B131" t="str">
            <v>Epping Forest</v>
          </cell>
          <cell r="C131" t="str">
            <v>SD</v>
          </cell>
          <cell r="D131" t="str">
            <v>Billing</v>
          </cell>
          <cell r="E131">
            <v>-1534.3116978589999</v>
          </cell>
          <cell r="F131">
            <v>-4037.993775655375</v>
          </cell>
          <cell r="I131">
            <v>0</v>
          </cell>
          <cell r="J131">
            <v>0</v>
          </cell>
          <cell r="K131" t="str">
            <v/>
          </cell>
        </row>
        <row r="132">
          <cell r="A132" t="str">
            <v>E3632</v>
          </cell>
          <cell r="B132" t="str">
            <v>Epsom &amp; Ewell</v>
          </cell>
          <cell r="C132" t="str">
            <v>SD</v>
          </cell>
          <cell r="D132" t="str">
            <v>Billing</v>
          </cell>
          <cell r="E132">
            <v>-416.85023175500004</v>
          </cell>
          <cell r="F132">
            <v>-1337.1576782568893</v>
          </cell>
          <cell r="I132">
            <v>0</v>
          </cell>
          <cell r="J132">
            <v>0</v>
          </cell>
          <cell r="K132" t="str">
            <v/>
          </cell>
        </row>
        <row r="133">
          <cell r="A133" t="str">
            <v>E1036</v>
          </cell>
          <cell r="B133" t="str">
            <v>Erewash</v>
          </cell>
          <cell r="C133" t="str">
            <v>SD</v>
          </cell>
          <cell r="D133" t="str">
            <v>Billing</v>
          </cell>
          <cell r="E133">
            <v>-1625.9500647410002</v>
          </cell>
          <cell r="F133">
            <v>-4425.8629572342143</v>
          </cell>
          <cell r="I133">
            <v>0</v>
          </cell>
          <cell r="J133">
            <v>0</v>
          </cell>
          <cell r="K133" t="str">
            <v/>
          </cell>
        </row>
        <row r="134">
          <cell r="A134" t="str">
            <v>E1521</v>
          </cell>
          <cell r="B134" t="str">
            <v>Essex  CC</v>
          </cell>
          <cell r="C134" t="str">
            <v>COUNTY</v>
          </cell>
          <cell r="E134">
            <v>-117938.17475188</v>
          </cell>
          <cell r="F134">
            <v>-164315.01013446931</v>
          </cell>
          <cell r="I134">
            <v>976670</v>
          </cell>
          <cell r="J134">
            <v>10682.691999999999</v>
          </cell>
          <cell r="K134">
            <v>65749</v>
          </cell>
          <cell r="M134">
            <v>1</v>
          </cell>
        </row>
        <row r="135">
          <cell r="A135" t="str">
            <v>E6115</v>
          </cell>
          <cell r="B135" t="str">
            <v>Essex Combined Fire and Rescue Authority</v>
          </cell>
          <cell r="C135" t="str">
            <v>CFA</v>
          </cell>
          <cell r="E135">
            <v>-14233.622478731</v>
          </cell>
          <cell r="F135">
            <v>-15377.186084229528</v>
          </cell>
          <cell r="I135">
            <v>0</v>
          </cell>
          <cell r="J135">
            <v>0</v>
          </cell>
          <cell r="K135" t="str">
            <v/>
          </cell>
        </row>
        <row r="136">
          <cell r="A136" t="str">
            <v>E7015</v>
          </cell>
          <cell r="B136" t="str">
            <v>Essex Police and Crime Commissioner and Chief Constable</v>
          </cell>
          <cell r="C136" t="str">
            <v>POL</v>
          </cell>
          <cell r="F136">
            <v>0</v>
          </cell>
          <cell r="G136">
            <v>-171840.19099999999</v>
          </cell>
          <cell r="I136">
            <v>0</v>
          </cell>
          <cell r="J136">
            <v>0</v>
          </cell>
          <cell r="K136" t="str">
            <v/>
          </cell>
        </row>
        <row r="137">
          <cell r="A137" t="str">
            <v>E1132</v>
          </cell>
          <cell r="B137" t="str">
            <v>Exeter</v>
          </cell>
          <cell r="C137" t="str">
            <v>SD</v>
          </cell>
          <cell r="D137" t="str">
            <v>Billing</v>
          </cell>
          <cell r="E137">
            <v>-2022.4894870470002</v>
          </cell>
          <cell r="F137">
            <v>-5301.2474628317177</v>
          </cell>
          <cell r="I137">
            <v>0</v>
          </cell>
          <cell r="J137">
            <v>0</v>
          </cell>
          <cell r="K137" t="str">
            <v/>
          </cell>
        </row>
        <row r="138">
          <cell r="A138" t="str">
            <v>E6402</v>
          </cell>
          <cell r="B138" t="str">
            <v>Exmoor National Park Authority</v>
          </cell>
          <cell r="C138" t="str">
            <v>PARK</v>
          </cell>
          <cell r="F138">
            <v>0</v>
          </cell>
          <cell r="I138">
            <v>0</v>
          </cell>
          <cell r="J138">
            <v>0</v>
          </cell>
          <cell r="K138" t="str">
            <v/>
          </cell>
        </row>
        <row r="139">
          <cell r="A139" t="str">
            <v>E1734</v>
          </cell>
          <cell r="B139" t="str">
            <v>Fareham</v>
          </cell>
          <cell r="C139" t="str">
            <v>SD</v>
          </cell>
          <cell r="D139" t="str">
            <v>Billing</v>
          </cell>
          <cell r="E139">
            <v>-827.82603239499997</v>
          </cell>
          <cell r="F139">
            <v>-163.41787279893171</v>
          </cell>
          <cell r="I139">
            <v>0</v>
          </cell>
          <cell r="J139">
            <v>0</v>
          </cell>
          <cell r="K139" t="str">
            <v/>
          </cell>
        </row>
        <row r="140">
          <cell r="A140" t="str">
            <v>E0533</v>
          </cell>
          <cell r="B140" t="str">
            <v>Fenland</v>
          </cell>
          <cell r="C140" t="str">
            <v>SD</v>
          </cell>
          <cell r="D140" t="str">
            <v>Billing</v>
          </cell>
          <cell r="E140">
            <v>-1698.7311746420003</v>
          </cell>
          <cell r="F140">
            <v>-3687.2031631660757</v>
          </cell>
          <cell r="I140">
            <v>0</v>
          </cell>
          <cell r="J140">
            <v>0</v>
          </cell>
          <cell r="K140" t="str">
            <v/>
          </cell>
        </row>
        <row r="141">
          <cell r="A141" t="str">
            <v>E3532</v>
          </cell>
          <cell r="B141" t="str">
            <v>Forest Heath</v>
          </cell>
          <cell r="C141" t="str">
            <v>SD</v>
          </cell>
          <cell r="D141" t="str">
            <v>Billing</v>
          </cell>
          <cell r="E141">
            <v>-1004.2151790280001</v>
          </cell>
          <cell r="F141">
            <v>-2024.3037317916244</v>
          </cell>
          <cell r="I141">
            <v>0</v>
          </cell>
          <cell r="J141">
            <v>0</v>
          </cell>
          <cell r="K141" t="str">
            <v/>
          </cell>
        </row>
        <row r="142">
          <cell r="A142" t="str">
            <v>E1633</v>
          </cell>
          <cell r="B142" t="str">
            <v>Forest of Dean</v>
          </cell>
          <cell r="C142" t="str">
            <v>SD</v>
          </cell>
          <cell r="D142" t="str">
            <v>Billing</v>
          </cell>
          <cell r="E142">
            <v>-1247.1867768530001</v>
          </cell>
          <cell r="F142">
            <v>-2425.3386881107303</v>
          </cell>
          <cell r="I142">
            <v>0</v>
          </cell>
          <cell r="J142">
            <v>0</v>
          </cell>
          <cell r="K142" t="str">
            <v/>
          </cell>
        </row>
        <row r="143">
          <cell r="A143" t="str">
            <v>E2335</v>
          </cell>
          <cell r="B143" t="str">
            <v>Fylde</v>
          </cell>
          <cell r="C143" t="str">
            <v>SD</v>
          </cell>
          <cell r="D143" t="str">
            <v>Billing</v>
          </cell>
          <cell r="E143">
            <v>-860.64816519199996</v>
          </cell>
          <cell r="F143">
            <v>-1141.7581755909428</v>
          </cell>
          <cell r="I143">
            <v>0</v>
          </cell>
          <cell r="J143">
            <v>0</v>
          </cell>
          <cell r="K143" t="str">
            <v/>
          </cell>
        </row>
        <row r="144">
          <cell r="A144" t="str">
            <v>E4501</v>
          </cell>
          <cell r="B144" t="str">
            <v>Gateshead</v>
          </cell>
          <cell r="C144" t="str">
            <v>MD</v>
          </cell>
          <cell r="D144" t="str">
            <v>Billing</v>
          </cell>
          <cell r="E144">
            <v>-37257.601685348003</v>
          </cell>
          <cell r="F144">
            <v>-55377.339167394712</v>
          </cell>
          <cell r="I144">
            <v>134101</v>
          </cell>
          <cell r="J144">
            <v>1831.453</v>
          </cell>
          <cell r="K144">
            <v>17380</v>
          </cell>
          <cell r="M144">
            <v>1</v>
          </cell>
        </row>
        <row r="145">
          <cell r="A145" t="str">
            <v>E3034</v>
          </cell>
          <cell r="B145" t="str">
            <v>Gedling</v>
          </cell>
          <cell r="C145" t="str">
            <v>SD</v>
          </cell>
          <cell r="D145" t="str">
            <v>Billing</v>
          </cell>
          <cell r="E145">
            <v>-1415.714289771</v>
          </cell>
          <cell r="F145">
            <v>-3164.663487968774</v>
          </cell>
          <cell r="I145">
            <v>0</v>
          </cell>
          <cell r="J145">
            <v>0</v>
          </cell>
          <cell r="K145" t="str">
            <v/>
          </cell>
        </row>
        <row r="146">
          <cell r="A146" t="str">
            <v>E1634</v>
          </cell>
          <cell r="B146" t="str">
            <v>Gloucester</v>
          </cell>
          <cell r="C146" t="str">
            <v>SD</v>
          </cell>
          <cell r="D146" t="str">
            <v>Billing</v>
          </cell>
          <cell r="E146">
            <v>-1856.4628599290002</v>
          </cell>
          <cell r="F146">
            <v>-5119.1640930420381</v>
          </cell>
          <cell r="I146">
            <v>0</v>
          </cell>
          <cell r="J146">
            <v>0</v>
          </cell>
          <cell r="K146" t="str">
            <v/>
          </cell>
        </row>
        <row r="147">
          <cell r="A147" t="str">
            <v>E1620</v>
          </cell>
          <cell r="B147" t="str">
            <v>Gloucestershire CC</v>
          </cell>
          <cell r="C147" t="str">
            <v>COUNTY</v>
          </cell>
          <cell r="E147">
            <v>-49905.403869552007</v>
          </cell>
          <cell r="F147">
            <v>-70098.797292283823</v>
          </cell>
          <cell r="I147">
            <v>410128</v>
          </cell>
          <cell r="J147">
            <v>4867.7240000000002</v>
          </cell>
          <cell r="K147">
            <v>25542</v>
          </cell>
          <cell r="M147">
            <v>1</v>
          </cell>
        </row>
        <row r="148">
          <cell r="A148" t="str">
            <v>E7016</v>
          </cell>
          <cell r="B148" t="str">
            <v>Gloucestershire Police and Crime Commissioner and Chief Constable</v>
          </cell>
          <cell r="C148" t="str">
            <v>POL</v>
          </cell>
          <cell r="F148">
            <v>0</v>
          </cell>
          <cell r="G148">
            <v>-60004.296999999999</v>
          </cell>
          <cell r="I148">
            <v>0</v>
          </cell>
          <cell r="J148">
            <v>0</v>
          </cell>
          <cell r="K148" t="str">
            <v/>
          </cell>
        </row>
        <row r="149">
          <cell r="A149" t="str">
            <v>E1735</v>
          </cell>
          <cell r="B149" t="str">
            <v>Gosport</v>
          </cell>
          <cell r="C149" t="str">
            <v>SD</v>
          </cell>
          <cell r="D149" t="str">
            <v>Billing</v>
          </cell>
          <cell r="E149">
            <v>-1175.8885774539999</v>
          </cell>
          <cell r="F149">
            <v>-2611.8279230363073</v>
          </cell>
          <cell r="I149">
            <v>0</v>
          </cell>
          <cell r="J149">
            <v>0</v>
          </cell>
          <cell r="K149" t="str">
            <v/>
          </cell>
        </row>
        <row r="150">
          <cell r="A150" t="str">
            <v>E2236</v>
          </cell>
          <cell r="B150" t="str">
            <v>Gravesham</v>
          </cell>
          <cell r="C150" t="str">
            <v>SD</v>
          </cell>
          <cell r="D150" t="str">
            <v>Billing</v>
          </cell>
          <cell r="E150">
            <v>-1225.771210201</v>
          </cell>
          <cell r="F150">
            <v>-3367.8585776488667</v>
          </cell>
          <cell r="I150">
            <v>0</v>
          </cell>
          <cell r="J150">
            <v>0</v>
          </cell>
          <cell r="K150" t="str">
            <v/>
          </cell>
        </row>
        <row r="151">
          <cell r="A151" t="str">
            <v>E2633</v>
          </cell>
          <cell r="B151" t="str">
            <v>Great Yarmouth</v>
          </cell>
          <cell r="C151" t="str">
            <v>SD</v>
          </cell>
          <cell r="D151" t="str">
            <v>Billing</v>
          </cell>
          <cell r="E151">
            <v>-3739.6674825260002</v>
          </cell>
          <cell r="F151">
            <v>-3701.6673053635341</v>
          </cell>
          <cell r="I151">
            <v>0</v>
          </cell>
          <cell r="J151">
            <v>0</v>
          </cell>
          <cell r="K151" t="str">
            <v/>
          </cell>
        </row>
        <row r="152">
          <cell r="A152" t="str">
            <v>E5100</v>
          </cell>
          <cell r="B152" t="str">
            <v>Greater London Authority ALL (including Police, Fire)</v>
          </cell>
          <cell r="C152" t="str">
            <v>GLA</v>
          </cell>
          <cell r="E152">
            <v>-168120.098360884</v>
          </cell>
          <cell r="F152">
            <v>-958748.5363236008</v>
          </cell>
          <cell r="G152">
            <v>-1730954.0660000001</v>
          </cell>
          <cell r="I152">
            <v>0</v>
          </cell>
          <cell r="J152">
            <v>0</v>
          </cell>
          <cell r="K152" t="str">
            <v/>
          </cell>
        </row>
        <row r="153">
          <cell r="A153" t="str">
            <v>E6348</v>
          </cell>
          <cell r="B153" t="str">
            <v>Greater Manchester Combined Authority</v>
          </cell>
          <cell r="C153" t="str">
            <v>ITA</v>
          </cell>
          <cell r="F153">
            <v>0</v>
          </cell>
          <cell r="I153">
            <v>0</v>
          </cell>
          <cell r="J153">
            <v>0</v>
          </cell>
          <cell r="K153" t="str">
            <v/>
          </cell>
        </row>
        <row r="154">
          <cell r="A154" t="str">
            <v>E6142</v>
          </cell>
          <cell r="B154" t="str">
            <v>Greater Manchester Fire and Rescue Authority</v>
          </cell>
          <cell r="C154" t="str">
            <v>FIRE</v>
          </cell>
          <cell r="E154">
            <v>-27156.423513413996</v>
          </cell>
          <cell r="F154">
            <v>-29981.93443575552</v>
          </cell>
          <cell r="I154">
            <v>0</v>
          </cell>
          <cell r="J154">
            <v>0</v>
          </cell>
          <cell r="K154" t="str">
            <v/>
          </cell>
        </row>
        <row r="155">
          <cell r="A155" t="str">
            <v>E7042</v>
          </cell>
          <cell r="B155" t="str">
            <v>Greater Manchester Police and Crime Commissioner and Chief Constable</v>
          </cell>
          <cell r="C155" t="str">
            <v>POL</v>
          </cell>
          <cell r="F155">
            <v>0</v>
          </cell>
          <cell r="G155">
            <v>-433725.60200000001</v>
          </cell>
          <cell r="I155">
            <v>0</v>
          </cell>
          <cell r="J155">
            <v>0</v>
          </cell>
          <cell r="K155" t="str">
            <v/>
          </cell>
        </row>
        <row r="156">
          <cell r="A156" t="str">
            <v>E6202</v>
          </cell>
          <cell r="B156" t="str">
            <v>Greater Manchester Waste Disposal Authority</v>
          </cell>
          <cell r="C156" t="str">
            <v>WASTE</v>
          </cell>
          <cell r="F156">
            <v>0</v>
          </cell>
          <cell r="I156">
            <v>0</v>
          </cell>
          <cell r="J156">
            <v>0</v>
          </cell>
          <cell r="K156" t="str">
            <v/>
          </cell>
        </row>
        <row r="157">
          <cell r="A157" t="str">
            <v>E5012</v>
          </cell>
          <cell r="B157" t="str">
            <v>Greenwich</v>
          </cell>
          <cell r="C157" t="str">
            <v>ILB</v>
          </cell>
          <cell r="D157" t="str">
            <v>Billing</v>
          </cell>
          <cell r="E157">
            <v>-53121.671035571999</v>
          </cell>
          <cell r="F157">
            <v>-79103.234464506211</v>
          </cell>
          <cell r="I157">
            <v>265507</v>
          </cell>
          <cell r="J157">
            <v>3138.92</v>
          </cell>
          <cell r="K157">
            <v>24247</v>
          </cell>
          <cell r="M157">
            <v>1</v>
          </cell>
        </row>
        <row r="158">
          <cell r="A158" t="str">
            <v>E3633</v>
          </cell>
          <cell r="B158" t="str">
            <v>Guildford</v>
          </cell>
          <cell r="C158" t="str">
            <v>SD</v>
          </cell>
          <cell r="D158" t="str">
            <v>Billing</v>
          </cell>
          <cell r="E158">
            <v>-1096.74900619</v>
          </cell>
          <cell r="F158">
            <v>-3759.3238304944912</v>
          </cell>
          <cell r="I158">
            <v>0</v>
          </cell>
          <cell r="J158">
            <v>0</v>
          </cell>
          <cell r="K158" t="str">
            <v/>
          </cell>
        </row>
        <row r="159">
          <cell r="A159" t="str">
            <v>E5013</v>
          </cell>
          <cell r="B159" t="str">
            <v>Hackney</v>
          </cell>
          <cell r="C159" t="str">
            <v>ILB</v>
          </cell>
          <cell r="D159" t="str">
            <v>Billing</v>
          </cell>
          <cell r="E159">
            <v>-69140.457949137999</v>
          </cell>
          <cell r="F159">
            <v>-102035.61971419404</v>
          </cell>
          <cell r="I159">
            <v>264898</v>
          </cell>
          <cell r="J159">
            <v>2559.5569999999998</v>
          </cell>
          <cell r="K159">
            <v>34934</v>
          </cell>
          <cell r="M159">
            <v>1</v>
          </cell>
        </row>
        <row r="160">
          <cell r="A160" t="str">
            <v>E0601</v>
          </cell>
          <cell r="B160" t="str">
            <v>Halton UA</v>
          </cell>
          <cell r="C160" t="str">
            <v>UA</v>
          </cell>
          <cell r="D160" t="str">
            <v>Billing</v>
          </cell>
          <cell r="E160">
            <v>-22250.579822232001</v>
          </cell>
          <cell r="F160">
            <v>-34188.250221933493</v>
          </cell>
          <cell r="I160">
            <v>103304</v>
          </cell>
          <cell r="J160">
            <v>1406.9829999999999</v>
          </cell>
          <cell r="K160">
            <v>10718</v>
          </cell>
          <cell r="M160">
            <v>1</v>
          </cell>
        </row>
        <row r="161">
          <cell r="A161" t="str">
            <v>E2732</v>
          </cell>
          <cell r="B161" t="str">
            <v>Hambleton</v>
          </cell>
          <cell r="C161" t="str">
            <v>SD</v>
          </cell>
          <cell r="D161" t="str">
            <v>Billing</v>
          </cell>
          <cell r="E161">
            <v>-1020.747896086</v>
          </cell>
          <cell r="F161">
            <v>-2582.1660827498436</v>
          </cell>
          <cell r="I161">
            <v>0</v>
          </cell>
          <cell r="J161">
            <v>0</v>
          </cell>
          <cell r="K161" t="str">
            <v/>
          </cell>
        </row>
        <row r="162">
          <cell r="A162" t="str">
            <v>E5014</v>
          </cell>
          <cell r="B162" t="str">
            <v>Hammersmith &amp; Fulham</v>
          </cell>
          <cell r="C162" t="str">
            <v>ILB</v>
          </cell>
          <cell r="D162" t="str">
            <v>Billing</v>
          </cell>
          <cell r="E162">
            <v>-38452.810995483007</v>
          </cell>
          <cell r="F162">
            <v>-57225.50394160545</v>
          </cell>
          <cell r="I162">
            <v>132354</v>
          </cell>
          <cell r="J162">
            <v>1232.538</v>
          </cell>
          <cell r="K162">
            <v>22903</v>
          </cell>
          <cell r="M162">
            <v>1</v>
          </cell>
        </row>
        <row r="163">
          <cell r="A163" t="str">
            <v>E1721</v>
          </cell>
          <cell r="B163" t="str">
            <v>Hampshire CC</v>
          </cell>
          <cell r="C163" t="str">
            <v>COUNTY</v>
          </cell>
          <cell r="E163">
            <v>-80764.214714432994</v>
          </cell>
          <cell r="F163">
            <v>-113241.58307474523</v>
          </cell>
          <cell r="I163">
            <v>856126</v>
          </cell>
          <cell r="J163">
            <v>13749.38</v>
          </cell>
          <cell r="K163">
            <v>53492</v>
          </cell>
          <cell r="M163">
            <v>1</v>
          </cell>
        </row>
        <row r="164">
          <cell r="A164" t="str">
            <v>E6117</v>
          </cell>
          <cell r="B164" t="str">
            <v>Hampshire Combined Fire and Rescue Authority</v>
          </cell>
          <cell r="C164" t="str">
            <v>CFA</v>
          </cell>
          <cell r="E164">
            <v>-12525.961517015001</v>
          </cell>
          <cell r="F164">
            <v>-13762.225582145547</v>
          </cell>
          <cell r="I164">
            <v>0</v>
          </cell>
          <cell r="J164">
            <v>0</v>
          </cell>
          <cell r="K164" t="str">
            <v/>
          </cell>
        </row>
        <row r="165">
          <cell r="A165" t="str">
            <v>E7052</v>
          </cell>
          <cell r="B165" t="str">
            <v>Hampshire Police and Crime Commissioner and Chief Constable</v>
          </cell>
          <cell r="C165" t="str">
            <v>POL</v>
          </cell>
          <cell r="F165">
            <v>0</v>
          </cell>
          <cell r="G165">
            <v>-196095.94500000001</v>
          </cell>
          <cell r="I165">
            <v>0</v>
          </cell>
          <cell r="J165">
            <v>0</v>
          </cell>
          <cell r="K165" t="str">
            <v/>
          </cell>
        </row>
        <row r="166">
          <cell r="A166" t="str">
            <v>E2433</v>
          </cell>
          <cell r="B166" t="str">
            <v>Harborough</v>
          </cell>
          <cell r="C166" t="str">
            <v>SD</v>
          </cell>
          <cell r="D166" t="str">
            <v>Billing</v>
          </cell>
          <cell r="E166">
            <v>-785.267795697</v>
          </cell>
          <cell r="F166">
            <v>-2529.2090485990075</v>
          </cell>
          <cell r="I166">
            <v>0</v>
          </cell>
          <cell r="J166">
            <v>0</v>
          </cell>
          <cell r="K166" t="str">
            <v/>
          </cell>
        </row>
        <row r="167">
          <cell r="A167" t="str">
            <v>E5038</v>
          </cell>
          <cell r="B167" t="str">
            <v>Haringey</v>
          </cell>
          <cell r="C167" t="str">
            <v>OLB</v>
          </cell>
          <cell r="D167" t="str">
            <v>Billing</v>
          </cell>
          <cell r="E167">
            <v>-50988.373449685998</v>
          </cell>
          <cell r="F167">
            <v>-74046.822254829924</v>
          </cell>
          <cell r="I167">
            <v>241257</v>
          </cell>
          <cell r="J167">
            <v>2784.3440000000001</v>
          </cell>
          <cell r="K167">
            <v>21266</v>
          </cell>
          <cell r="M167">
            <v>1</v>
          </cell>
        </row>
        <row r="168">
          <cell r="A168" t="str">
            <v>E1538</v>
          </cell>
          <cell r="B168" t="str">
            <v>Harlow</v>
          </cell>
          <cell r="C168" t="str">
            <v>SD</v>
          </cell>
          <cell r="D168" t="str">
            <v>Billing</v>
          </cell>
          <cell r="E168">
            <v>-1289.2663676039999</v>
          </cell>
          <cell r="F168">
            <v>-4294.7239165627352</v>
          </cell>
          <cell r="I168">
            <v>0</v>
          </cell>
          <cell r="J168">
            <v>0</v>
          </cell>
          <cell r="K168" t="str">
            <v/>
          </cell>
        </row>
        <row r="169">
          <cell r="A169" t="str">
            <v>E2753</v>
          </cell>
          <cell r="B169" t="str">
            <v>Harrogate</v>
          </cell>
          <cell r="C169" t="str">
            <v>SD</v>
          </cell>
          <cell r="D169" t="str">
            <v>Billing</v>
          </cell>
          <cell r="E169">
            <v>-1543.344019466</v>
          </cell>
          <cell r="F169">
            <v>-4138.5804149010992</v>
          </cell>
          <cell r="I169">
            <v>0</v>
          </cell>
          <cell r="J169">
            <v>0</v>
          </cell>
          <cell r="K169" t="str">
            <v/>
          </cell>
        </row>
        <row r="170">
          <cell r="A170" t="str">
            <v>E5039</v>
          </cell>
          <cell r="B170" t="str">
            <v>Harrow</v>
          </cell>
          <cell r="C170" t="str">
            <v>OLB</v>
          </cell>
          <cell r="D170" t="str">
            <v>Billing</v>
          </cell>
          <cell r="E170">
            <v>-21935.452091192001</v>
          </cell>
          <cell r="F170">
            <v>-34668.938058578839</v>
          </cell>
          <cell r="I170">
            <v>190739</v>
          </cell>
          <cell r="J170">
            <v>2337.3359999999998</v>
          </cell>
          <cell r="K170">
            <v>11373</v>
          </cell>
          <cell r="M170">
            <v>1</v>
          </cell>
        </row>
        <row r="171">
          <cell r="A171" t="str">
            <v>E1736</v>
          </cell>
          <cell r="B171" t="str">
            <v>Hart DC</v>
          </cell>
          <cell r="C171" t="str">
            <v>SD</v>
          </cell>
          <cell r="D171" t="str">
            <v>Billing</v>
          </cell>
          <cell r="E171">
            <v>-561.75858918300003</v>
          </cell>
          <cell r="F171">
            <v>-1115.6760490844915</v>
          </cell>
          <cell r="I171">
            <v>0</v>
          </cell>
          <cell r="J171">
            <v>0</v>
          </cell>
          <cell r="K171" t="str">
            <v/>
          </cell>
        </row>
        <row r="172">
          <cell r="A172" t="str">
            <v>E0701</v>
          </cell>
          <cell r="B172" t="str">
            <v>Hartlepool UA</v>
          </cell>
          <cell r="C172" t="str">
            <v>UA</v>
          </cell>
          <cell r="D172" t="str">
            <v>Billing</v>
          </cell>
          <cell r="E172">
            <v>-18206.183537517998</v>
          </cell>
          <cell r="F172">
            <v>-3966.1069519205316</v>
          </cell>
          <cell r="I172">
            <v>74694</v>
          </cell>
          <cell r="J172">
            <v>912.351</v>
          </cell>
          <cell r="K172">
            <v>9222</v>
          </cell>
          <cell r="M172">
            <v>1</v>
          </cell>
        </row>
        <row r="173">
          <cell r="A173" t="str">
            <v>E1433</v>
          </cell>
          <cell r="B173" t="str">
            <v>Hastings</v>
          </cell>
          <cell r="C173" t="str">
            <v>SD</v>
          </cell>
          <cell r="D173" t="str">
            <v>Billing</v>
          </cell>
          <cell r="E173">
            <v>-2835.3025212510001</v>
          </cell>
          <cell r="F173">
            <v>-3143.3138854258304</v>
          </cell>
          <cell r="I173">
            <v>0</v>
          </cell>
          <cell r="J173">
            <v>0</v>
          </cell>
          <cell r="K173" t="str">
            <v/>
          </cell>
        </row>
        <row r="174">
          <cell r="A174" t="str">
            <v>E1737</v>
          </cell>
          <cell r="B174" t="str">
            <v>Havant</v>
          </cell>
          <cell r="C174" t="str">
            <v>SD</v>
          </cell>
          <cell r="D174" t="str">
            <v>Billing</v>
          </cell>
          <cell r="E174">
            <v>-1556.482502355</v>
          </cell>
          <cell r="F174">
            <v>-4004.4309462104034</v>
          </cell>
          <cell r="I174">
            <v>0</v>
          </cell>
          <cell r="J174">
            <v>0</v>
          </cell>
          <cell r="K174" t="str">
            <v/>
          </cell>
        </row>
        <row r="175">
          <cell r="A175" t="str">
            <v>E5040</v>
          </cell>
          <cell r="B175" t="str">
            <v>Havering</v>
          </cell>
          <cell r="C175" t="str">
            <v>OLB</v>
          </cell>
          <cell r="D175" t="str">
            <v>Billing</v>
          </cell>
          <cell r="E175">
            <v>-20889.741457986001</v>
          </cell>
          <cell r="F175">
            <v>-31137.945008446364</v>
          </cell>
          <cell r="I175">
            <v>196885</v>
          </cell>
          <cell r="J175">
            <v>2336.2429999999999</v>
          </cell>
          <cell r="K175">
            <v>11508</v>
          </cell>
          <cell r="M175">
            <v>1</v>
          </cell>
        </row>
        <row r="176">
          <cell r="A176" t="str">
            <v>E6118</v>
          </cell>
          <cell r="B176" t="str">
            <v>Hereford &amp; Worcester Combined Fire and Rescue Authority</v>
          </cell>
          <cell r="C176" t="str">
            <v>CFA</v>
          </cell>
          <cell r="E176">
            <v>-4464.2698763600001</v>
          </cell>
          <cell r="F176">
            <v>-5127.2915429799305</v>
          </cell>
          <cell r="I176">
            <v>0</v>
          </cell>
          <cell r="J176">
            <v>0</v>
          </cell>
          <cell r="K176" t="str">
            <v/>
          </cell>
        </row>
        <row r="177">
          <cell r="A177" t="str">
            <v>E1801</v>
          </cell>
          <cell r="B177" t="str">
            <v>Herefordshire UA</v>
          </cell>
          <cell r="C177" t="str">
            <v>UA</v>
          </cell>
          <cell r="D177" t="str">
            <v>Billing</v>
          </cell>
          <cell r="E177">
            <v>-17474.970496916998</v>
          </cell>
          <cell r="F177">
            <v>-29695.755732241923</v>
          </cell>
          <cell r="I177">
            <v>114379</v>
          </cell>
          <cell r="J177">
            <v>1412.06</v>
          </cell>
          <cell r="K177">
            <v>9706</v>
          </cell>
          <cell r="M177">
            <v>1</v>
          </cell>
        </row>
        <row r="178">
          <cell r="A178" t="str">
            <v>E1920</v>
          </cell>
          <cell r="B178" t="str">
            <v>Hertfordshire CC</v>
          </cell>
          <cell r="C178" t="str">
            <v>COUNTY</v>
          </cell>
          <cell r="E178">
            <v>-79991.697383519</v>
          </cell>
          <cell r="F178">
            <v>-114575.64441624553</v>
          </cell>
          <cell r="I178">
            <v>863211</v>
          </cell>
          <cell r="J178">
            <v>12008.704</v>
          </cell>
          <cell r="K178">
            <v>50047</v>
          </cell>
          <cell r="M178">
            <v>1</v>
          </cell>
        </row>
        <row r="179">
          <cell r="A179" t="str">
            <v>E7019</v>
          </cell>
          <cell r="B179" t="str">
            <v>Hertfordshire Police and Crime Commissioner and Chief Constable</v>
          </cell>
          <cell r="C179" t="str">
            <v>POL</v>
          </cell>
          <cell r="F179">
            <v>0</v>
          </cell>
          <cell r="G179">
            <v>-117992.05</v>
          </cell>
          <cell r="I179">
            <v>0</v>
          </cell>
          <cell r="J179">
            <v>0</v>
          </cell>
          <cell r="K179" t="str">
            <v/>
          </cell>
        </row>
        <row r="180">
          <cell r="A180" t="str">
            <v>E1934</v>
          </cell>
          <cell r="B180" t="str">
            <v>Hertsmere</v>
          </cell>
          <cell r="C180" t="str">
            <v>SD</v>
          </cell>
          <cell r="D180" t="str">
            <v>Billing</v>
          </cell>
          <cell r="E180">
            <v>-1253.4786469410001</v>
          </cell>
          <cell r="F180">
            <v>-4101.8107514424946</v>
          </cell>
          <cell r="I180">
            <v>0</v>
          </cell>
          <cell r="J180">
            <v>0</v>
          </cell>
          <cell r="K180" t="str">
            <v/>
          </cell>
        </row>
        <row r="181">
          <cell r="A181" t="str">
            <v>E1037</v>
          </cell>
          <cell r="B181" t="str">
            <v>High Peak</v>
          </cell>
          <cell r="C181" t="str">
            <v>SD</v>
          </cell>
          <cell r="D181" t="str">
            <v>Billing</v>
          </cell>
          <cell r="E181">
            <v>-1124.574225327</v>
          </cell>
          <cell r="F181">
            <v>-2504.6369975618409</v>
          </cell>
          <cell r="I181">
            <v>0</v>
          </cell>
          <cell r="J181">
            <v>0</v>
          </cell>
          <cell r="K181" t="str">
            <v/>
          </cell>
        </row>
        <row r="182">
          <cell r="A182" t="str">
            <v>E5041</v>
          </cell>
          <cell r="B182" t="str">
            <v>Hillingdon</v>
          </cell>
          <cell r="C182" t="str">
            <v>OLB</v>
          </cell>
          <cell r="D182" t="str">
            <v>Billing</v>
          </cell>
          <cell r="E182">
            <v>-29431.260748929999</v>
          </cell>
          <cell r="F182">
            <v>-46248.299561312211</v>
          </cell>
          <cell r="I182">
            <v>255681</v>
          </cell>
          <cell r="J182">
            <v>2561.7179999999998</v>
          </cell>
          <cell r="K182">
            <v>18452</v>
          </cell>
          <cell r="M182">
            <v>1</v>
          </cell>
        </row>
        <row r="183">
          <cell r="A183" t="str">
            <v>E2434</v>
          </cell>
          <cell r="B183" t="str">
            <v>Hinckley &amp; Bosworth</v>
          </cell>
          <cell r="C183" t="str">
            <v>SD</v>
          </cell>
          <cell r="D183" t="str">
            <v>Billing</v>
          </cell>
          <cell r="E183">
            <v>-1257.3863293939999</v>
          </cell>
          <cell r="F183">
            <v>-4282.7666197387689</v>
          </cell>
          <cell r="I183">
            <v>0</v>
          </cell>
          <cell r="J183">
            <v>0</v>
          </cell>
          <cell r="K183" t="str">
            <v/>
          </cell>
        </row>
        <row r="184">
          <cell r="A184" t="str">
            <v>E3835</v>
          </cell>
          <cell r="B184" t="str">
            <v>Horsham</v>
          </cell>
          <cell r="C184" t="str">
            <v>SD</v>
          </cell>
          <cell r="D184" t="str">
            <v>Billing</v>
          </cell>
          <cell r="E184">
            <v>-824.64612878299999</v>
          </cell>
          <cell r="F184">
            <v>-1891.1319207213987</v>
          </cell>
          <cell r="I184">
            <v>0</v>
          </cell>
          <cell r="J184">
            <v>0</v>
          </cell>
          <cell r="K184" t="str">
            <v/>
          </cell>
        </row>
        <row r="185">
          <cell r="A185" t="str">
            <v>E5042</v>
          </cell>
          <cell r="B185" t="str">
            <v>Hounslow</v>
          </cell>
          <cell r="C185" t="str">
            <v>OLB</v>
          </cell>
          <cell r="D185" t="str">
            <v>Billing</v>
          </cell>
          <cell r="E185">
            <v>-31081.899884843002</v>
          </cell>
          <cell r="F185">
            <v>-47005.022469882191</v>
          </cell>
          <cell r="I185">
            <v>227956</v>
          </cell>
          <cell r="J185">
            <v>2711.096</v>
          </cell>
          <cell r="K185">
            <v>16579</v>
          </cell>
          <cell r="M185">
            <v>1</v>
          </cell>
        </row>
        <row r="186">
          <cell r="A186" t="str">
            <v>E6120</v>
          </cell>
          <cell r="B186" t="str">
            <v>Humberside Combined Fire and Rescue Authority</v>
          </cell>
          <cell r="C186" t="str">
            <v>CFA</v>
          </cell>
          <cell r="E186">
            <v>-11020.968659801001</v>
          </cell>
          <cell r="F186">
            <v>-12302.049395864742</v>
          </cell>
          <cell r="I186">
            <v>0</v>
          </cell>
          <cell r="J186">
            <v>0</v>
          </cell>
          <cell r="K186" t="str">
            <v/>
          </cell>
        </row>
        <row r="187">
          <cell r="A187" t="str">
            <v>E7020</v>
          </cell>
          <cell r="B187" t="str">
            <v>Humberside Police and Crime Commissioner and Chief Constable</v>
          </cell>
          <cell r="C187" t="str">
            <v>POL</v>
          </cell>
          <cell r="F187">
            <v>0</v>
          </cell>
          <cell r="G187">
            <v>-123855.545</v>
          </cell>
          <cell r="I187">
            <v>0</v>
          </cell>
          <cell r="J187">
            <v>0</v>
          </cell>
          <cell r="K187" t="str">
            <v/>
          </cell>
        </row>
        <row r="188">
          <cell r="A188" t="str">
            <v>E0551</v>
          </cell>
          <cell r="B188" t="str">
            <v>Huntingdonshire</v>
          </cell>
          <cell r="C188" t="str">
            <v>SD</v>
          </cell>
          <cell r="D188" t="str">
            <v>Billing</v>
          </cell>
          <cell r="E188">
            <v>-2106.9192611970002</v>
          </cell>
          <cell r="F188">
            <v>-1635.3722249641121</v>
          </cell>
          <cell r="I188">
            <v>0</v>
          </cell>
          <cell r="J188">
            <v>0</v>
          </cell>
          <cell r="K188" t="str">
            <v/>
          </cell>
        </row>
        <row r="189">
          <cell r="A189" t="str">
            <v>E2336</v>
          </cell>
          <cell r="B189" t="str">
            <v>Hyndburn B C</v>
          </cell>
          <cell r="C189" t="str">
            <v>SD</v>
          </cell>
          <cell r="D189" t="str">
            <v>Billing</v>
          </cell>
          <cell r="E189">
            <v>-3194.6879871570004</v>
          </cell>
          <cell r="F189">
            <v>-3277.5893309373691</v>
          </cell>
          <cell r="I189">
            <v>0</v>
          </cell>
          <cell r="J189">
            <v>0</v>
          </cell>
          <cell r="K189" t="str">
            <v/>
          </cell>
        </row>
        <row r="190">
          <cell r="A190" t="str">
            <v>E3533</v>
          </cell>
          <cell r="B190" t="str">
            <v>Ipswich</v>
          </cell>
          <cell r="C190" t="str">
            <v>SD</v>
          </cell>
          <cell r="D190" t="str">
            <v>Billing</v>
          </cell>
          <cell r="E190">
            <v>-1568.5750088079999</v>
          </cell>
          <cell r="F190">
            <v>-5128.899137222309</v>
          </cell>
          <cell r="I190">
            <v>0</v>
          </cell>
          <cell r="J190">
            <v>0</v>
          </cell>
          <cell r="K190" t="str">
            <v/>
          </cell>
        </row>
        <row r="191">
          <cell r="A191" t="str">
            <v>E2101</v>
          </cell>
          <cell r="B191" t="str">
            <v>Isle of Wight UA</v>
          </cell>
          <cell r="C191" t="str">
            <v>UA</v>
          </cell>
          <cell r="D191" t="str">
            <v>Billing</v>
          </cell>
          <cell r="E191">
            <v>-19169.992767150001</v>
          </cell>
          <cell r="F191">
            <v>-30090.911367009106</v>
          </cell>
          <cell r="I191">
            <v>86371</v>
          </cell>
          <cell r="J191">
            <v>1291.396</v>
          </cell>
          <cell r="K191">
            <v>7904</v>
          </cell>
          <cell r="M191">
            <v>1</v>
          </cell>
        </row>
        <row r="192">
          <cell r="A192" t="str">
            <v>E4001</v>
          </cell>
          <cell r="B192" t="str">
            <v>Isles of Scilly</v>
          </cell>
          <cell r="C192" t="str">
            <v>SCILLY</v>
          </cell>
          <cell r="D192" t="str">
            <v>Billing</v>
          </cell>
          <cell r="E192">
            <v>-1889.8866415270002</v>
          </cell>
          <cell r="F192">
            <v>-1420.3563488438917</v>
          </cell>
          <cell r="I192">
            <v>0</v>
          </cell>
          <cell r="J192">
            <v>0</v>
          </cell>
          <cell r="K192">
            <v>137</v>
          </cell>
          <cell r="M192">
            <v>1</v>
          </cell>
        </row>
        <row r="193">
          <cell r="A193" t="str">
            <v>E5015</v>
          </cell>
          <cell r="B193" t="str">
            <v>Islington</v>
          </cell>
          <cell r="C193" t="str">
            <v>ILB</v>
          </cell>
          <cell r="D193" t="str">
            <v>Billing</v>
          </cell>
          <cell r="E193">
            <v>-52918.000187963997</v>
          </cell>
          <cell r="F193">
            <v>-80156.743877627741</v>
          </cell>
          <cell r="I193">
            <v>173539</v>
          </cell>
          <cell r="J193">
            <v>2109.7379999999998</v>
          </cell>
          <cell r="K193">
            <v>27279</v>
          </cell>
          <cell r="M193">
            <v>1</v>
          </cell>
        </row>
        <row r="194">
          <cell r="A194" t="str">
            <v>E5016</v>
          </cell>
          <cell r="B194" t="str">
            <v>Kensington &amp; Chelsea</v>
          </cell>
          <cell r="C194" t="str">
            <v>ILB</v>
          </cell>
          <cell r="D194" t="str">
            <v>Billing</v>
          </cell>
          <cell r="E194">
            <v>-31548.026225752998</v>
          </cell>
          <cell r="F194">
            <v>-47127.709813660389</v>
          </cell>
          <cell r="I194">
            <v>89307</v>
          </cell>
          <cell r="J194">
            <v>822.17499999999995</v>
          </cell>
          <cell r="K194">
            <v>21993</v>
          </cell>
          <cell r="M194">
            <v>1</v>
          </cell>
        </row>
        <row r="195">
          <cell r="A195" t="str">
            <v>E2221</v>
          </cell>
          <cell r="B195" t="str">
            <v>Kent CC</v>
          </cell>
          <cell r="C195" t="str">
            <v>COUNTY</v>
          </cell>
          <cell r="E195">
            <v>-111424.59019758301</v>
          </cell>
          <cell r="F195">
            <v>-175215.00230405989</v>
          </cell>
          <cell r="I195">
            <v>1076381</v>
          </cell>
          <cell r="J195">
            <v>13345.764999999999</v>
          </cell>
          <cell r="K195">
            <v>71121</v>
          </cell>
          <cell r="M195">
            <v>1</v>
          </cell>
        </row>
        <row r="196">
          <cell r="A196" t="str">
            <v>E6122</v>
          </cell>
          <cell r="B196" t="str">
            <v>Kent Combined Fire and Rescue Authority</v>
          </cell>
          <cell r="C196" t="str">
            <v>CFA</v>
          </cell>
          <cell r="E196">
            <v>-11939.511486269001</v>
          </cell>
          <cell r="F196">
            <v>-13878.502409113909</v>
          </cell>
          <cell r="I196">
            <v>0</v>
          </cell>
          <cell r="J196">
            <v>0</v>
          </cell>
          <cell r="K196" t="str">
            <v/>
          </cell>
        </row>
        <row r="197">
          <cell r="A197" t="str">
            <v>E7022</v>
          </cell>
          <cell r="B197" t="str">
            <v>Kent Police and Crime Commissioner and Chief Constable</v>
          </cell>
          <cell r="C197" t="str">
            <v>POL</v>
          </cell>
          <cell r="F197">
            <v>0</v>
          </cell>
          <cell r="G197">
            <v>-186179.72099999999</v>
          </cell>
          <cell r="I197">
            <v>0</v>
          </cell>
          <cell r="J197">
            <v>0</v>
          </cell>
          <cell r="K197" t="str">
            <v/>
          </cell>
        </row>
        <row r="198">
          <cell r="A198" t="str">
            <v>E2834</v>
          </cell>
          <cell r="B198" t="str">
            <v>Kettering</v>
          </cell>
          <cell r="C198" t="str">
            <v>SD</v>
          </cell>
          <cell r="D198" t="str">
            <v>Billing</v>
          </cell>
          <cell r="E198">
            <v>-1160.4179389259998</v>
          </cell>
          <cell r="F198">
            <v>-3926.3825811059332</v>
          </cell>
          <cell r="I198">
            <v>0</v>
          </cell>
          <cell r="J198">
            <v>0</v>
          </cell>
          <cell r="K198" t="str">
            <v/>
          </cell>
        </row>
        <row r="199">
          <cell r="A199" t="str">
            <v>E2634</v>
          </cell>
          <cell r="B199" t="str">
            <v>King's Lynn &amp; West Norfolk</v>
          </cell>
          <cell r="C199" t="str">
            <v>SD</v>
          </cell>
          <cell r="D199" t="str">
            <v>Billing</v>
          </cell>
          <cell r="E199">
            <v>-2770.2620595369999</v>
          </cell>
          <cell r="F199">
            <v>-5353.5408649264436</v>
          </cell>
          <cell r="I199">
            <v>0</v>
          </cell>
          <cell r="J199">
            <v>0</v>
          </cell>
          <cell r="K199" t="str">
            <v/>
          </cell>
        </row>
        <row r="200">
          <cell r="A200" t="str">
            <v>E5043</v>
          </cell>
          <cell r="B200" t="str">
            <v xml:space="preserve">Kingston Upon Thames  </v>
          </cell>
          <cell r="C200" t="str">
            <v>OLB</v>
          </cell>
          <cell r="D200" t="str">
            <v>Billing</v>
          </cell>
          <cell r="E200">
            <v>-11959.129935001998</v>
          </cell>
          <cell r="F200">
            <v>-19340.7101771038</v>
          </cell>
          <cell r="I200">
            <v>120098</v>
          </cell>
          <cell r="J200">
            <v>1425.172</v>
          </cell>
          <cell r="K200">
            <v>10636</v>
          </cell>
          <cell r="M200">
            <v>1</v>
          </cell>
        </row>
        <row r="201">
          <cell r="A201" t="str">
            <v>E2002</v>
          </cell>
          <cell r="B201" t="str">
            <v>Kingston-upon-Hull UA</v>
          </cell>
          <cell r="C201" t="str">
            <v>UA</v>
          </cell>
          <cell r="D201" t="str">
            <v>Billing</v>
          </cell>
          <cell r="E201">
            <v>-50725.295585346998</v>
          </cell>
          <cell r="F201">
            <v>-80937.291795451252</v>
          </cell>
          <cell r="I201">
            <v>198295</v>
          </cell>
          <cell r="J201">
            <v>1728.5360000000001</v>
          </cell>
          <cell r="K201">
            <v>25765</v>
          </cell>
          <cell r="M201">
            <v>1</v>
          </cell>
        </row>
        <row r="202">
          <cell r="A202" t="str">
            <v>E4703</v>
          </cell>
          <cell r="B202" t="str">
            <v>Kirklees</v>
          </cell>
          <cell r="C202" t="str">
            <v>MD</v>
          </cell>
          <cell r="D202" t="str">
            <v>Billing</v>
          </cell>
          <cell r="E202">
            <v>-47846.265758929003</v>
          </cell>
          <cell r="F202">
            <v>-73224.521014543294</v>
          </cell>
          <cell r="I202">
            <v>334674</v>
          </cell>
          <cell r="J202">
            <v>4726.0889999999999</v>
          </cell>
          <cell r="K202">
            <v>27347</v>
          </cell>
          <cell r="M202">
            <v>1</v>
          </cell>
        </row>
        <row r="203">
          <cell r="A203" t="str">
            <v>E4301</v>
          </cell>
          <cell r="B203" t="str">
            <v>Knowsley</v>
          </cell>
          <cell r="C203" t="str">
            <v>MD</v>
          </cell>
          <cell r="D203" t="str">
            <v>Billing</v>
          </cell>
          <cell r="E203">
            <v>-41043.127314121994</v>
          </cell>
          <cell r="F203">
            <v>-53193.698303508841</v>
          </cell>
          <cell r="I203">
            <v>113040</v>
          </cell>
          <cell r="J203">
            <v>1687.364</v>
          </cell>
          <cell r="K203">
            <v>18072</v>
          </cell>
          <cell r="M203">
            <v>1</v>
          </cell>
        </row>
        <row r="204">
          <cell r="A204" t="str">
            <v>E6403</v>
          </cell>
          <cell r="B204" t="str">
            <v>Lake District National Park Authority</v>
          </cell>
          <cell r="C204" t="str">
            <v>PARK</v>
          </cell>
          <cell r="F204">
            <v>0</v>
          </cell>
          <cell r="I204">
            <v>0</v>
          </cell>
          <cell r="J204">
            <v>0</v>
          </cell>
          <cell r="K204" t="str">
            <v/>
          </cell>
        </row>
        <row r="205">
          <cell r="A205" t="str">
            <v>E5017</v>
          </cell>
          <cell r="B205" t="str">
            <v>Lambeth</v>
          </cell>
          <cell r="C205" t="str">
            <v>ILB</v>
          </cell>
          <cell r="D205" t="str">
            <v>Billing</v>
          </cell>
          <cell r="E205">
            <v>-69344.571530663001</v>
          </cell>
          <cell r="F205">
            <v>-101050.4009853014</v>
          </cell>
          <cell r="I205">
            <v>267548</v>
          </cell>
          <cell r="J205">
            <v>2869.1680000000001</v>
          </cell>
          <cell r="K205">
            <v>33053</v>
          </cell>
          <cell r="M205">
            <v>1</v>
          </cell>
        </row>
        <row r="206">
          <cell r="A206" t="str">
            <v>E2321</v>
          </cell>
          <cell r="B206" t="str">
            <v>Lancashire CC</v>
          </cell>
          <cell r="C206" t="str">
            <v>COUNTY</v>
          </cell>
          <cell r="E206">
            <v>-118841.60334193299</v>
          </cell>
          <cell r="F206">
            <v>-175570.65811222274</v>
          </cell>
          <cell r="I206">
            <v>855441</v>
          </cell>
          <cell r="J206">
            <v>14588.91</v>
          </cell>
          <cell r="K206">
            <v>71944</v>
          </cell>
          <cell r="M206">
            <v>1</v>
          </cell>
        </row>
        <row r="207">
          <cell r="A207" t="str">
            <v>E6123</v>
          </cell>
          <cell r="B207" t="str">
            <v>Lancashire Combined Fire and Rescue Authority</v>
          </cell>
          <cell r="C207" t="str">
            <v>CFA</v>
          </cell>
          <cell r="E207">
            <v>-13218.223729952999</v>
          </cell>
          <cell r="F207">
            <v>-14542.928912692574</v>
          </cell>
          <cell r="I207">
            <v>0</v>
          </cell>
          <cell r="J207">
            <v>0</v>
          </cell>
          <cell r="K207" t="str">
            <v/>
          </cell>
        </row>
        <row r="208">
          <cell r="A208" t="str">
            <v>E7023</v>
          </cell>
          <cell r="B208" t="str">
            <v>Lancashire Police and Crime Commissioner and Chief Constable</v>
          </cell>
          <cell r="C208" t="str">
            <v>POL</v>
          </cell>
          <cell r="F208">
            <v>0</v>
          </cell>
          <cell r="G208">
            <v>-192537.098</v>
          </cell>
          <cell r="I208">
            <v>0</v>
          </cell>
          <cell r="J208">
            <v>0</v>
          </cell>
          <cell r="K208" t="str">
            <v/>
          </cell>
        </row>
        <row r="209">
          <cell r="A209" t="str">
            <v>E2337</v>
          </cell>
          <cell r="B209" t="str">
            <v>Lancaster</v>
          </cell>
          <cell r="C209" t="str">
            <v>SD</v>
          </cell>
          <cell r="D209" t="str">
            <v>Billing</v>
          </cell>
          <cell r="E209">
            <v>-2651.907374937</v>
          </cell>
          <cell r="F209">
            <v>790.7360542096917</v>
          </cell>
          <cell r="I209">
            <v>0</v>
          </cell>
          <cell r="J209">
            <v>0</v>
          </cell>
          <cell r="K209" t="str">
            <v/>
          </cell>
        </row>
        <row r="210">
          <cell r="A210" t="str">
            <v>E6803</v>
          </cell>
          <cell r="B210" t="str">
            <v>Lee Valley Regional Park Authority</v>
          </cell>
          <cell r="C210" t="str">
            <v>PARK</v>
          </cell>
          <cell r="F210">
            <v>0</v>
          </cell>
          <cell r="I210">
            <v>0</v>
          </cell>
          <cell r="J210">
            <v>0</v>
          </cell>
          <cell r="K210" t="str">
            <v/>
          </cell>
        </row>
        <row r="211">
          <cell r="A211" t="str">
            <v>E4704</v>
          </cell>
          <cell r="B211" t="str">
            <v>Leeds</v>
          </cell>
          <cell r="C211" t="str">
            <v>MD</v>
          </cell>
          <cell r="D211" t="str">
            <v>Billing</v>
          </cell>
          <cell r="E211">
            <v>-93047.867430290993</v>
          </cell>
          <cell r="F211">
            <v>-142845.94015165066</v>
          </cell>
          <cell r="I211">
            <v>561509</v>
          </cell>
          <cell r="J211">
            <v>8507.7569999999996</v>
          </cell>
          <cell r="K211">
            <v>46630</v>
          </cell>
          <cell r="M211">
            <v>1</v>
          </cell>
        </row>
        <row r="212">
          <cell r="A212" t="str">
            <v>E2401</v>
          </cell>
          <cell r="B212" t="str">
            <v>Leicester City UA</v>
          </cell>
          <cell r="C212" t="str">
            <v>UA</v>
          </cell>
          <cell r="D212" t="str">
            <v>Billing</v>
          </cell>
          <cell r="E212">
            <v>-62398.395715706996</v>
          </cell>
          <cell r="F212">
            <v>-93718.198916045571</v>
          </cell>
          <cell r="I212">
            <v>283842</v>
          </cell>
          <cell r="J212">
            <v>4606.4250000000002</v>
          </cell>
          <cell r="K212">
            <v>28214</v>
          </cell>
          <cell r="M212">
            <v>1</v>
          </cell>
        </row>
        <row r="213">
          <cell r="A213" t="str">
            <v>E2421</v>
          </cell>
          <cell r="B213" t="str">
            <v>Leicestershire CC</v>
          </cell>
          <cell r="C213" t="str">
            <v>COUNTY</v>
          </cell>
          <cell r="E213">
            <v>-36991.880540422004</v>
          </cell>
          <cell r="F213">
            <v>-58527.57691832487</v>
          </cell>
          <cell r="I213">
            <v>436693</v>
          </cell>
          <cell r="J213">
            <v>3675.9740000000002</v>
          </cell>
          <cell r="K213">
            <v>26173</v>
          </cell>
          <cell r="M213">
            <v>1</v>
          </cell>
        </row>
        <row r="214">
          <cell r="A214" t="str">
            <v>E6124</v>
          </cell>
          <cell r="B214" t="str">
            <v>Leicestershire Combined Fire and Rescue Authority</v>
          </cell>
          <cell r="C214" t="str">
            <v>CFA</v>
          </cell>
          <cell r="E214">
            <v>-7168.8203863769995</v>
          </cell>
          <cell r="F214">
            <v>-8489.2496893149382</v>
          </cell>
          <cell r="I214">
            <v>0</v>
          </cell>
          <cell r="J214">
            <v>0</v>
          </cell>
          <cell r="K214" t="str">
            <v/>
          </cell>
        </row>
        <row r="215">
          <cell r="A215" t="str">
            <v>E7024</v>
          </cell>
          <cell r="B215" t="str">
            <v>Leicestershire Police and Crime Commissioner and Chief Constable</v>
          </cell>
          <cell r="C215" t="str">
            <v>POL</v>
          </cell>
          <cell r="F215">
            <v>0</v>
          </cell>
          <cell r="G215">
            <v>-113925.1</v>
          </cell>
          <cell r="I215">
            <v>0</v>
          </cell>
          <cell r="J215">
            <v>0</v>
          </cell>
          <cell r="K215" t="str">
            <v/>
          </cell>
        </row>
        <row r="216">
          <cell r="A216" t="str">
            <v>E1435</v>
          </cell>
          <cell r="B216" t="str">
            <v>Lewes</v>
          </cell>
          <cell r="C216" t="str">
            <v>SD</v>
          </cell>
          <cell r="D216" t="str">
            <v>Billing</v>
          </cell>
          <cell r="E216">
            <v>-995.01471812800003</v>
          </cell>
          <cell r="F216">
            <v>-2838.4107809358543</v>
          </cell>
          <cell r="I216">
            <v>0</v>
          </cell>
          <cell r="J216">
            <v>0</v>
          </cell>
          <cell r="K216" t="str">
            <v/>
          </cell>
        </row>
        <row r="217">
          <cell r="A217" t="str">
            <v>E5018</v>
          </cell>
          <cell r="B217" t="str">
            <v>Lewisham</v>
          </cell>
          <cell r="C217" t="str">
            <v>ILB</v>
          </cell>
          <cell r="D217" t="str">
            <v>Billing</v>
          </cell>
          <cell r="E217">
            <v>-59608.092950838</v>
          </cell>
          <cell r="F217">
            <v>-89214.504711763162</v>
          </cell>
          <cell r="I217">
            <v>282643</v>
          </cell>
          <cell r="J217">
            <v>3569.9140000000002</v>
          </cell>
          <cell r="K217">
            <v>25598</v>
          </cell>
          <cell r="M217">
            <v>1</v>
          </cell>
        </row>
        <row r="218">
          <cell r="A218" t="str">
            <v>E3433</v>
          </cell>
          <cell r="B218" t="str">
            <v>Lichfield</v>
          </cell>
          <cell r="C218" t="str">
            <v>SD</v>
          </cell>
          <cell r="D218" t="str">
            <v>Billing</v>
          </cell>
          <cell r="E218">
            <v>-773.44424165999999</v>
          </cell>
          <cell r="F218">
            <v>-2063.1313819033712</v>
          </cell>
          <cell r="I218">
            <v>0</v>
          </cell>
          <cell r="J218">
            <v>0</v>
          </cell>
          <cell r="K218" t="str">
            <v/>
          </cell>
        </row>
        <row r="219">
          <cell r="A219" t="str">
            <v>E2533</v>
          </cell>
          <cell r="B219" t="str">
            <v>Lincoln City</v>
          </cell>
          <cell r="C219" t="str">
            <v>SD</v>
          </cell>
          <cell r="D219" t="str">
            <v>Billing</v>
          </cell>
          <cell r="E219">
            <v>-1697.505306517</v>
          </cell>
          <cell r="F219">
            <v>-3542.868592988073</v>
          </cell>
          <cell r="I219">
            <v>0</v>
          </cell>
          <cell r="J219">
            <v>0</v>
          </cell>
          <cell r="K219" t="str">
            <v/>
          </cell>
        </row>
        <row r="220">
          <cell r="A220" t="str">
            <v>E2520</v>
          </cell>
          <cell r="B220" t="str">
            <v>Lincolnshire CC</v>
          </cell>
          <cell r="C220" t="str">
            <v>COUNTY</v>
          </cell>
          <cell r="E220">
            <v>-70350.697798972993</v>
          </cell>
          <cell r="F220">
            <v>-103528.19729520849</v>
          </cell>
          <cell r="I220">
            <v>488661</v>
          </cell>
          <cell r="J220">
            <v>5037.0860000000002</v>
          </cell>
          <cell r="K220">
            <v>34371</v>
          </cell>
          <cell r="M220">
            <v>1</v>
          </cell>
        </row>
        <row r="221">
          <cell r="A221" t="str">
            <v>E7025</v>
          </cell>
          <cell r="B221" t="str">
            <v>Lincolnshire Police and Crime Commissioner and Chief Constable</v>
          </cell>
          <cell r="C221" t="str">
            <v>POL</v>
          </cell>
          <cell r="F221">
            <v>0</v>
          </cell>
          <cell r="G221">
            <v>-65561.535000000003</v>
          </cell>
          <cell r="I221">
            <v>0</v>
          </cell>
          <cell r="J221">
            <v>0</v>
          </cell>
          <cell r="K221" t="str">
            <v/>
          </cell>
        </row>
        <row r="222">
          <cell r="A222" t="str">
            <v>E4302</v>
          </cell>
          <cell r="B222" t="str">
            <v>Liverpool</v>
          </cell>
          <cell r="C222" t="str">
            <v>MD</v>
          </cell>
          <cell r="D222" t="str">
            <v>Billing</v>
          </cell>
          <cell r="E222">
            <v>-109430.902063516</v>
          </cell>
          <cell r="F222">
            <v>-156338.47083450842</v>
          </cell>
          <cell r="I222">
            <v>361507</v>
          </cell>
          <cell r="J222">
            <v>5500.4669999999996</v>
          </cell>
          <cell r="K222">
            <v>47171</v>
          </cell>
          <cell r="M222">
            <v>1</v>
          </cell>
        </row>
        <row r="223">
          <cell r="A223" t="str">
            <v>E0201</v>
          </cell>
          <cell r="B223" t="str">
            <v>Luton UA</v>
          </cell>
          <cell r="C223" t="str">
            <v>UA</v>
          </cell>
          <cell r="D223" t="str">
            <v>Billing</v>
          </cell>
          <cell r="E223">
            <v>-28769.021449041004</v>
          </cell>
          <cell r="F223">
            <v>-46518.061604378774</v>
          </cell>
          <cell r="I223">
            <v>207858</v>
          </cell>
          <cell r="J223">
            <v>2636.777</v>
          </cell>
          <cell r="K223">
            <v>16187</v>
          </cell>
          <cell r="M223">
            <v>1</v>
          </cell>
        </row>
        <row r="224">
          <cell r="A224" t="str">
            <v>E1539</v>
          </cell>
          <cell r="B224" t="str">
            <v>MaIdon DC</v>
          </cell>
          <cell r="C224" t="str">
            <v>SD</v>
          </cell>
          <cell r="D224" t="str">
            <v>Billing</v>
          </cell>
          <cell r="E224">
            <v>-561.442761464</v>
          </cell>
          <cell r="F224">
            <v>-2356.9063428666195</v>
          </cell>
          <cell r="I224">
            <v>0</v>
          </cell>
          <cell r="J224">
            <v>0</v>
          </cell>
          <cell r="K224" t="str">
            <v/>
          </cell>
        </row>
        <row r="225">
          <cell r="A225" t="str">
            <v>E2237</v>
          </cell>
          <cell r="B225" t="str">
            <v>Maidstone</v>
          </cell>
          <cell r="C225" t="str">
            <v>SD</v>
          </cell>
          <cell r="D225" t="str">
            <v>Billing</v>
          </cell>
          <cell r="E225">
            <v>-870.1794170820001</v>
          </cell>
          <cell r="F225">
            <v>-6007.4388798666942</v>
          </cell>
          <cell r="I225">
            <v>0</v>
          </cell>
          <cell r="J225">
            <v>0</v>
          </cell>
          <cell r="K225" t="str">
            <v/>
          </cell>
        </row>
        <row r="226">
          <cell r="A226" t="str">
            <v>E1851</v>
          </cell>
          <cell r="B226" t="str">
            <v>Malvern Hills</v>
          </cell>
          <cell r="C226" t="str">
            <v>SD</v>
          </cell>
          <cell r="D226" t="str">
            <v>Billing</v>
          </cell>
          <cell r="E226">
            <v>-778.78830573000005</v>
          </cell>
          <cell r="F226">
            <v>689.38633228103186</v>
          </cell>
          <cell r="I226">
            <v>0</v>
          </cell>
          <cell r="J226">
            <v>0</v>
          </cell>
          <cell r="K226" t="str">
            <v/>
          </cell>
        </row>
        <row r="227">
          <cell r="A227" t="str">
            <v>E4203</v>
          </cell>
          <cell r="B227" t="str">
            <v>Manchester</v>
          </cell>
          <cell r="C227" t="str">
            <v>MD</v>
          </cell>
          <cell r="D227" t="str">
            <v>Billing</v>
          </cell>
          <cell r="E227">
            <v>-113767.71094947</v>
          </cell>
          <cell r="F227">
            <v>-164147.2879143139</v>
          </cell>
          <cell r="I227">
            <v>467013</v>
          </cell>
          <cell r="J227">
            <v>5300.5249999999996</v>
          </cell>
          <cell r="K227">
            <v>54596</v>
          </cell>
          <cell r="M227">
            <v>1</v>
          </cell>
        </row>
        <row r="228">
          <cell r="A228" t="str">
            <v>E3035</v>
          </cell>
          <cell r="B228" t="str">
            <v>Mansfield</v>
          </cell>
          <cell r="C228" t="str">
            <v>SD</v>
          </cell>
          <cell r="D228" t="str">
            <v>Billing</v>
          </cell>
          <cell r="E228">
            <v>-1858.759408766</v>
          </cell>
          <cell r="F228">
            <v>-3029.8995063251841</v>
          </cell>
          <cell r="I228">
            <v>0</v>
          </cell>
          <cell r="J228">
            <v>0</v>
          </cell>
          <cell r="K228" t="str">
            <v/>
          </cell>
        </row>
        <row r="229">
          <cell r="A229" t="str">
            <v>E2201</v>
          </cell>
          <cell r="B229" t="str">
            <v>Medway Towns UA</v>
          </cell>
          <cell r="C229" t="str">
            <v>UA</v>
          </cell>
          <cell r="D229" t="str">
            <v>Billing</v>
          </cell>
          <cell r="E229">
            <v>-28031.371083615002</v>
          </cell>
          <cell r="F229">
            <v>-42715.563086897841</v>
          </cell>
          <cell r="I229">
            <v>207056</v>
          </cell>
          <cell r="J229">
            <v>2124.1849999999999</v>
          </cell>
          <cell r="K229">
            <v>18118</v>
          </cell>
          <cell r="M229">
            <v>1</v>
          </cell>
        </row>
        <row r="230">
          <cell r="A230" t="str">
            <v>E2436</v>
          </cell>
          <cell r="B230" t="str">
            <v>Melton</v>
          </cell>
          <cell r="C230" t="str">
            <v>SD</v>
          </cell>
          <cell r="D230" t="str">
            <v>Billing</v>
          </cell>
          <cell r="E230">
            <v>-575.86328359100003</v>
          </cell>
          <cell r="F230">
            <v>-1689.8373191098144</v>
          </cell>
          <cell r="I230">
            <v>0</v>
          </cell>
          <cell r="J230">
            <v>0</v>
          </cell>
          <cell r="K230" t="str">
            <v/>
          </cell>
        </row>
        <row r="231">
          <cell r="A231" t="str">
            <v>E3331</v>
          </cell>
          <cell r="B231" t="str">
            <v>Mendip</v>
          </cell>
          <cell r="C231" t="str">
            <v>SD</v>
          </cell>
          <cell r="D231" t="str">
            <v>Billing</v>
          </cell>
          <cell r="E231">
            <v>-1403.3429331469999</v>
          </cell>
          <cell r="F231">
            <v>-2850.4015393630107</v>
          </cell>
          <cell r="I231">
            <v>0</v>
          </cell>
          <cell r="J231">
            <v>0</v>
          </cell>
          <cell r="K231" t="str">
            <v/>
          </cell>
        </row>
        <row r="232">
          <cell r="A232" t="str">
            <v>E6143</v>
          </cell>
          <cell r="B232" t="str">
            <v>Merseyside Fire and Rescue Authority</v>
          </cell>
          <cell r="C232" t="str">
            <v>FIRE</v>
          </cell>
          <cell r="E232">
            <v>-16522.860822251001</v>
          </cell>
          <cell r="F232">
            <v>-18494.379483370878</v>
          </cell>
          <cell r="I232">
            <v>0</v>
          </cell>
          <cell r="J232">
            <v>0</v>
          </cell>
          <cell r="K232" t="str">
            <v/>
          </cell>
        </row>
        <row r="233">
          <cell r="A233" t="str">
            <v>E7043</v>
          </cell>
          <cell r="B233" t="str">
            <v>Merseyside Police and Crime Commissioner and Chief Constable</v>
          </cell>
          <cell r="C233" t="str">
            <v>POL</v>
          </cell>
          <cell r="F233">
            <v>0</v>
          </cell>
          <cell r="G233">
            <v>-250951.49299999999</v>
          </cell>
          <cell r="I233">
            <v>0</v>
          </cell>
          <cell r="J233">
            <v>0</v>
          </cell>
          <cell r="K233" t="str">
            <v/>
          </cell>
        </row>
        <row r="234">
          <cell r="A234" t="str">
            <v>E6204</v>
          </cell>
          <cell r="B234" t="str">
            <v>Merseyside Waste Disposal Authority</v>
          </cell>
          <cell r="C234" t="str">
            <v>WASTE</v>
          </cell>
          <cell r="F234">
            <v>0</v>
          </cell>
          <cell r="I234">
            <v>0</v>
          </cell>
          <cell r="J234">
            <v>0</v>
          </cell>
          <cell r="K234" t="str">
            <v/>
          </cell>
        </row>
        <row r="235">
          <cell r="A235" t="str">
            <v>E5044</v>
          </cell>
          <cell r="B235" t="str">
            <v>Merton</v>
          </cell>
          <cell r="C235" t="str">
            <v>OLB</v>
          </cell>
          <cell r="D235" t="str">
            <v>Billing</v>
          </cell>
          <cell r="E235">
            <v>-22589.463526764004</v>
          </cell>
          <cell r="F235">
            <v>-33445.433325244529</v>
          </cell>
          <cell r="I235">
            <v>156981</v>
          </cell>
          <cell r="J235">
            <v>2360.4609999999998</v>
          </cell>
          <cell r="K235">
            <v>10998</v>
          </cell>
          <cell r="M235">
            <v>1</v>
          </cell>
        </row>
        <row r="236">
          <cell r="A236" t="str">
            <v>E1133</v>
          </cell>
          <cell r="B236" t="str">
            <v>Mid Devon</v>
          </cell>
          <cell r="C236" t="str">
            <v>SD</v>
          </cell>
          <cell r="D236" t="str">
            <v>Billing</v>
          </cell>
          <cell r="E236">
            <v>-1017.26634902</v>
          </cell>
          <cell r="F236">
            <v>-1982.0648465690258</v>
          </cell>
          <cell r="I236">
            <v>0</v>
          </cell>
          <cell r="J236">
            <v>0</v>
          </cell>
          <cell r="K236" t="str">
            <v/>
          </cell>
        </row>
        <row r="237">
          <cell r="A237" t="str">
            <v>E3534</v>
          </cell>
          <cell r="B237" t="str">
            <v>Mid Suffolk</v>
          </cell>
          <cell r="C237" t="str">
            <v>SD</v>
          </cell>
          <cell r="D237" t="str">
            <v>Billing</v>
          </cell>
          <cell r="E237">
            <v>-917.89230999599999</v>
          </cell>
          <cell r="F237">
            <v>-2510.9740399020702</v>
          </cell>
          <cell r="I237">
            <v>0</v>
          </cell>
          <cell r="J237">
            <v>0</v>
          </cell>
          <cell r="K237" t="str">
            <v/>
          </cell>
        </row>
        <row r="238">
          <cell r="A238" t="str">
            <v>E3836</v>
          </cell>
          <cell r="B238" t="str">
            <v>Mid Sussex</v>
          </cell>
          <cell r="C238" t="str">
            <v>SD</v>
          </cell>
          <cell r="D238" t="str">
            <v>Billing</v>
          </cell>
          <cell r="E238">
            <v>-845.25062160199991</v>
          </cell>
          <cell r="F238">
            <v>-1912.5478403036625</v>
          </cell>
          <cell r="I238">
            <v>0</v>
          </cell>
          <cell r="J238">
            <v>0</v>
          </cell>
          <cell r="K238" t="str">
            <v/>
          </cell>
        </row>
        <row r="239">
          <cell r="A239" t="str">
            <v>E0702</v>
          </cell>
          <cell r="B239" t="str">
            <v>Middlesbrough UA</v>
          </cell>
          <cell r="C239" t="str">
            <v>UA</v>
          </cell>
          <cell r="D239" t="str">
            <v>Billing</v>
          </cell>
          <cell r="E239">
            <v>-27644.535732117998</v>
          </cell>
          <cell r="F239">
            <v>-42360.172586623929</v>
          </cell>
          <cell r="I239">
            <v>120930</v>
          </cell>
          <cell r="J239">
            <v>1229.8009999999999</v>
          </cell>
          <cell r="K239">
            <v>17665</v>
          </cell>
          <cell r="M239">
            <v>1</v>
          </cell>
        </row>
        <row r="240">
          <cell r="A240" t="str">
            <v>E0401</v>
          </cell>
          <cell r="B240" t="str">
            <v>Milton Keynes UA</v>
          </cell>
          <cell r="C240" t="str">
            <v>UA</v>
          </cell>
          <cell r="D240" t="str">
            <v>Billing</v>
          </cell>
          <cell r="E240">
            <v>-26504.505517772999</v>
          </cell>
          <cell r="F240">
            <v>-42261.173186131462</v>
          </cell>
          <cell r="I240">
            <v>219676</v>
          </cell>
          <cell r="J240">
            <v>2980.93</v>
          </cell>
          <cell r="K240">
            <v>11996</v>
          </cell>
          <cell r="M240">
            <v>1</v>
          </cell>
        </row>
        <row r="241">
          <cell r="A241" t="str">
            <v>E3634</v>
          </cell>
          <cell r="B241" t="str">
            <v>Mole Valley</v>
          </cell>
          <cell r="C241" t="str">
            <v>SD</v>
          </cell>
          <cell r="D241" t="str">
            <v>Billing</v>
          </cell>
          <cell r="E241">
            <v>-273.53574585600001</v>
          </cell>
          <cell r="F241">
            <v>-1276.9209567806197</v>
          </cell>
          <cell r="I241">
            <v>0</v>
          </cell>
          <cell r="J241">
            <v>0</v>
          </cell>
          <cell r="K241" t="str">
            <v/>
          </cell>
        </row>
        <row r="242">
          <cell r="A242" t="str">
            <v>E1738</v>
          </cell>
          <cell r="B242" t="str">
            <v>New Forest</v>
          </cell>
          <cell r="C242" t="str">
            <v>SD</v>
          </cell>
          <cell r="D242" t="str">
            <v>Billing</v>
          </cell>
          <cell r="E242">
            <v>-1764.860503801</v>
          </cell>
          <cell r="F242">
            <v>-3919.7156624182162</v>
          </cell>
          <cell r="I242">
            <v>0</v>
          </cell>
          <cell r="J242">
            <v>0</v>
          </cell>
          <cell r="K242" t="str">
            <v/>
          </cell>
        </row>
        <row r="243">
          <cell r="A243" t="str">
            <v>E6409</v>
          </cell>
          <cell r="B243" t="str">
            <v>New Forest National Park Authority</v>
          </cell>
          <cell r="C243" t="str">
            <v>PARK</v>
          </cell>
          <cell r="F243">
            <v>0</v>
          </cell>
          <cell r="I243">
            <v>0</v>
          </cell>
          <cell r="J243">
            <v>0</v>
          </cell>
          <cell r="K243" t="str">
            <v/>
          </cell>
        </row>
        <row r="244">
          <cell r="A244" t="str">
            <v>E3036</v>
          </cell>
          <cell r="B244" t="str">
            <v xml:space="preserve">Newark &amp; Sherwood </v>
          </cell>
          <cell r="C244" t="str">
            <v>SD</v>
          </cell>
          <cell r="D244" t="str">
            <v>Billing</v>
          </cell>
          <cell r="E244">
            <v>-1776.6682786200001</v>
          </cell>
          <cell r="F244">
            <v>-3616.3283924617281</v>
          </cell>
          <cell r="I244">
            <v>0</v>
          </cell>
          <cell r="J244">
            <v>0</v>
          </cell>
          <cell r="K244" t="str">
            <v/>
          </cell>
        </row>
        <row r="245">
          <cell r="A245" t="str">
            <v>E4502</v>
          </cell>
          <cell r="B245" t="str">
            <v>Newcastle</v>
          </cell>
          <cell r="C245" t="str">
            <v>MD</v>
          </cell>
          <cell r="D245" t="str">
            <v>Billing</v>
          </cell>
          <cell r="E245">
            <v>-57763.289101673006</v>
          </cell>
          <cell r="F245">
            <v>-76905.983379939993</v>
          </cell>
          <cell r="I245">
            <v>196722</v>
          </cell>
          <cell r="J245">
            <v>2851.53</v>
          </cell>
          <cell r="K245">
            <v>24739</v>
          </cell>
          <cell r="M245">
            <v>1</v>
          </cell>
        </row>
        <row r="246">
          <cell r="A246" t="str">
            <v>E3434</v>
          </cell>
          <cell r="B246" t="str">
            <v>Newcastle-under-Lyme</v>
          </cell>
          <cell r="C246" t="str">
            <v>SD</v>
          </cell>
          <cell r="D246" t="str">
            <v>Billing</v>
          </cell>
          <cell r="E246">
            <v>-1813.9837468630001</v>
          </cell>
          <cell r="F246">
            <v>-4232.3787482790822</v>
          </cell>
          <cell r="I246">
            <v>0</v>
          </cell>
          <cell r="J246">
            <v>0</v>
          </cell>
          <cell r="K246" t="str">
            <v/>
          </cell>
        </row>
        <row r="247">
          <cell r="A247" t="str">
            <v>E5045</v>
          </cell>
          <cell r="B247" t="str">
            <v>Newham</v>
          </cell>
          <cell r="C247" t="str">
            <v>OLB</v>
          </cell>
          <cell r="D247" t="str">
            <v>Billing</v>
          </cell>
          <cell r="E247">
            <v>-70661.153775769984</v>
          </cell>
          <cell r="F247">
            <v>-110290.64358741498</v>
          </cell>
          <cell r="I247">
            <v>384183</v>
          </cell>
          <cell r="J247">
            <v>4525.125</v>
          </cell>
          <cell r="K247">
            <v>32739</v>
          </cell>
          <cell r="M247">
            <v>1</v>
          </cell>
        </row>
        <row r="248">
          <cell r="A248" t="str">
            <v>E2620</v>
          </cell>
          <cell r="B248" t="str">
            <v>Norfolk CC</v>
          </cell>
          <cell r="C248" t="str">
            <v>COUNTY</v>
          </cell>
          <cell r="E248">
            <v>-108511.18319785599</v>
          </cell>
          <cell r="F248">
            <v>-144237.55282695717</v>
          </cell>
          <cell r="I248">
            <v>553675</v>
          </cell>
          <cell r="J248">
            <v>6855.3109999999997</v>
          </cell>
          <cell r="K248">
            <v>41106</v>
          </cell>
          <cell r="M248">
            <v>1</v>
          </cell>
        </row>
        <row r="249">
          <cell r="A249" t="str">
            <v>E7026</v>
          </cell>
          <cell r="B249" t="str">
            <v>Norfolk Police and Crime Commissioner and Chief Constable</v>
          </cell>
          <cell r="C249" t="str">
            <v>POL</v>
          </cell>
          <cell r="F249">
            <v>0</v>
          </cell>
          <cell r="G249">
            <v>-88297.577000000005</v>
          </cell>
          <cell r="I249">
            <v>0</v>
          </cell>
          <cell r="J249">
            <v>0</v>
          </cell>
          <cell r="K249" t="str">
            <v/>
          </cell>
        </row>
        <row r="250">
          <cell r="A250" t="str">
            <v>E1134</v>
          </cell>
          <cell r="B250" t="str">
            <v>North Devon</v>
          </cell>
          <cell r="C250" t="str">
            <v>SD</v>
          </cell>
          <cell r="D250" t="str">
            <v>Billing</v>
          </cell>
          <cell r="E250">
            <v>-1446.3324259409999</v>
          </cell>
          <cell r="F250">
            <v>-3351.7130156986177</v>
          </cell>
          <cell r="I250">
            <v>0</v>
          </cell>
          <cell r="J250">
            <v>0</v>
          </cell>
          <cell r="K250" t="str">
            <v/>
          </cell>
        </row>
        <row r="251">
          <cell r="A251" t="str">
            <v>E1234</v>
          </cell>
          <cell r="B251" t="str">
            <v>North Dorset</v>
          </cell>
          <cell r="C251" t="str">
            <v>SD</v>
          </cell>
          <cell r="D251" t="str">
            <v>Billing</v>
          </cell>
          <cell r="E251">
            <v>-734.81298094399995</v>
          </cell>
          <cell r="F251">
            <v>-1177.9241539350901</v>
          </cell>
          <cell r="I251">
            <v>0</v>
          </cell>
          <cell r="J251">
            <v>0</v>
          </cell>
          <cell r="K251" t="str">
            <v/>
          </cell>
        </row>
        <row r="252">
          <cell r="A252" t="str">
            <v>E1038</v>
          </cell>
          <cell r="B252" t="str">
            <v>North East Derbyshire</v>
          </cell>
          <cell r="C252" t="str">
            <v>SD</v>
          </cell>
          <cell r="D252" t="str">
            <v>Billing</v>
          </cell>
          <cell r="E252">
            <v>-1294.9464725779999</v>
          </cell>
          <cell r="F252">
            <v>-3782.9055881950562</v>
          </cell>
          <cell r="I252">
            <v>0</v>
          </cell>
          <cell r="J252">
            <v>0</v>
          </cell>
          <cell r="K252" t="str">
            <v/>
          </cell>
        </row>
        <row r="253">
          <cell r="A253" t="str">
            <v>E2003</v>
          </cell>
          <cell r="B253" t="str">
            <v>North East Lincolnshire UA</v>
          </cell>
          <cell r="C253" t="str">
            <v>UA</v>
          </cell>
          <cell r="D253" t="str">
            <v>Billing</v>
          </cell>
          <cell r="E253">
            <v>-24264.905166745</v>
          </cell>
          <cell r="F253">
            <v>-36888.548096748855</v>
          </cell>
          <cell r="I253">
            <v>119221</v>
          </cell>
          <cell r="J253">
            <v>638.03300000000002</v>
          </cell>
          <cell r="K253">
            <v>11603</v>
          </cell>
          <cell r="M253">
            <v>1</v>
          </cell>
        </row>
        <row r="254">
          <cell r="A254" t="str">
            <v>E1935</v>
          </cell>
          <cell r="B254" t="str">
            <v>North Hertfordshire</v>
          </cell>
          <cell r="C254" t="str">
            <v>SD</v>
          </cell>
          <cell r="D254" t="str">
            <v>Billing</v>
          </cell>
          <cell r="E254">
            <v>-821.27996586400002</v>
          </cell>
          <cell r="F254">
            <v>-3259.6681665962724</v>
          </cell>
          <cell r="I254">
            <v>0</v>
          </cell>
          <cell r="J254">
            <v>0</v>
          </cell>
          <cell r="K254" t="str">
            <v/>
          </cell>
        </row>
        <row r="255">
          <cell r="A255" t="str">
            <v>E2534</v>
          </cell>
          <cell r="B255" t="str">
            <v>North Kesteven</v>
          </cell>
          <cell r="C255" t="str">
            <v>SD</v>
          </cell>
          <cell r="D255" t="str">
            <v>Billing</v>
          </cell>
          <cell r="E255">
            <v>-1342.1479707390001</v>
          </cell>
          <cell r="F255">
            <v>-2282.9348627783579</v>
          </cell>
          <cell r="I255">
            <v>0</v>
          </cell>
          <cell r="J255">
            <v>0</v>
          </cell>
          <cell r="K255" t="str">
            <v/>
          </cell>
        </row>
        <row r="256">
          <cell r="A256" t="str">
            <v>E2004</v>
          </cell>
          <cell r="B256" t="str">
            <v>North Lincolnshire UA</v>
          </cell>
          <cell r="C256" t="str">
            <v>UA</v>
          </cell>
          <cell r="D256" t="str">
            <v>Billing</v>
          </cell>
          <cell r="E256">
            <v>-20511.009160726</v>
          </cell>
          <cell r="F256">
            <v>-32615.895610917974</v>
          </cell>
          <cell r="I256">
            <v>122469</v>
          </cell>
          <cell r="J256">
            <v>1457.2750000000001</v>
          </cell>
          <cell r="K256">
            <v>9803</v>
          </cell>
          <cell r="M256">
            <v>1</v>
          </cell>
        </row>
        <row r="257">
          <cell r="A257" t="str">
            <v>E6205</v>
          </cell>
          <cell r="B257" t="str">
            <v>North London Waste Authority</v>
          </cell>
          <cell r="C257" t="str">
            <v>WASTE</v>
          </cell>
          <cell r="F257">
            <v>0</v>
          </cell>
          <cell r="I257">
            <v>0</v>
          </cell>
          <cell r="J257">
            <v>0</v>
          </cell>
          <cell r="K257" t="str">
            <v/>
          </cell>
        </row>
        <row r="258">
          <cell r="A258" t="str">
            <v>E2635</v>
          </cell>
          <cell r="B258" t="str">
            <v>North Norfolk</v>
          </cell>
          <cell r="C258" t="str">
            <v>SD</v>
          </cell>
          <cell r="D258" t="str">
            <v>Billing</v>
          </cell>
          <cell r="E258">
            <v>-1575.146514603</v>
          </cell>
          <cell r="F258">
            <v>-3380.8719671056569</v>
          </cell>
          <cell r="I258">
            <v>0</v>
          </cell>
          <cell r="J258">
            <v>0</v>
          </cell>
          <cell r="K258" t="str">
            <v/>
          </cell>
        </row>
        <row r="259">
          <cell r="A259" t="str">
            <v>E0104</v>
          </cell>
          <cell r="B259" t="str">
            <v>North Somerset UA</v>
          </cell>
          <cell r="C259" t="str">
            <v>UA</v>
          </cell>
          <cell r="D259" t="str">
            <v>Billing</v>
          </cell>
          <cell r="E259">
            <v>-19199.046115166002</v>
          </cell>
          <cell r="F259">
            <v>-36765.177488334652</v>
          </cell>
          <cell r="I259">
            <v>142031</v>
          </cell>
          <cell r="J259">
            <v>1919.079</v>
          </cell>
          <cell r="K259">
            <v>10061</v>
          </cell>
          <cell r="M259">
            <v>1</v>
          </cell>
        </row>
        <row r="260">
          <cell r="A260" t="str">
            <v>E4503</v>
          </cell>
          <cell r="B260" t="str">
            <v>North Tyneside</v>
          </cell>
          <cell r="C260" t="str">
            <v>MD</v>
          </cell>
          <cell r="D260" t="str">
            <v>Billing</v>
          </cell>
          <cell r="E260">
            <v>-31183.719072423999</v>
          </cell>
          <cell r="F260">
            <v>-45679.185119707392</v>
          </cell>
          <cell r="I260">
            <v>140465</v>
          </cell>
          <cell r="J260">
            <v>2620.4850000000001</v>
          </cell>
          <cell r="K260">
            <v>13080</v>
          </cell>
          <cell r="M260">
            <v>1</v>
          </cell>
        </row>
        <row r="261">
          <cell r="A261" t="str">
            <v>E3731</v>
          </cell>
          <cell r="B261" t="str">
            <v>North Warwickshire</v>
          </cell>
          <cell r="C261" t="str">
            <v>SD</v>
          </cell>
          <cell r="D261" t="str">
            <v>Billing</v>
          </cell>
          <cell r="E261">
            <v>-898.91576004299998</v>
          </cell>
          <cell r="F261">
            <v>-1718.2043670313369</v>
          </cell>
          <cell r="I261">
            <v>0</v>
          </cell>
          <cell r="J261">
            <v>0</v>
          </cell>
          <cell r="K261" t="str">
            <v/>
          </cell>
        </row>
        <row r="262">
          <cell r="A262" t="str">
            <v>E2437</v>
          </cell>
          <cell r="B262" t="str">
            <v>North West Leicestershire</v>
          </cell>
          <cell r="C262" t="str">
            <v>SD</v>
          </cell>
          <cell r="D262" t="str">
            <v>Billing</v>
          </cell>
          <cell r="E262">
            <v>-1121.5666240999999</v>
          </cell>
          <cell r="F262">
            <v>-3386.0231287687625</v>
          </cell>
          <cell r="I262">
            <v>0</v>
          </cell>
          <cell r="J262">
            <v>0</v>
          </cell>
          <cell r="K262" t="str">
            <v/>
          </cell>
        </row>
        <row r="263">
          <cell r="A263" t="str">
            <v>E6404</v>
          </cell>
          <cell r="B263" t="str">
            <v>North York Moors National Park Authority</v>
          </cell>
          <cell r="C263" t="str">
            <v>PARK</v>
          </cell>
          <cell r="F263">
            <v>0</v>
          </cell>
          <cell r="I263">
            <v>0</v>
          </cell>
          <cell r="J263">
            <v>0</v>
          </cell>
          <cell r="K263" t="str">
            <v/>
          </cell>
        </row>
        <row r="264">
          <cell r="A264" t="str">
            <v>E2721</v>
          </cell>
          <cell r="B264" t="str">
            <v>North Yorkshire CC</v>
          </cell>
          <cell r="C264" t="str">
            <v>COUNTY</v>
          </cell>
          <cell r="E264">
            <v>-37372.412963226001</v>
          </cell>
          <cell r="F264">
            <v>-62130.085287880327</v>
          </cell>
          <cell r="I264">
            <v>392732</v>
          </cell>
          <cell r="J264">
            <v>6493.6049999999996</v>
          </cell>
          <cell r="K264">
            <v>22895</v>
          </cell>
          <cell r="M264">
            <v>1</v>
          </cell>
        </row>
        <row r="265">
          <cell r="A265" t="str">
            <v>E6127</v>
          </cell>
          <cell r="B265" t="str">
            <v>North Yorkshire Combined Fire and Rescue Authority</v>
          </cell>
          <cell r="C265" t="str">
            <v>CFA</v>
          </cell>
          <cell r="E265">
            <v>-4897.9176611050007</v>
          </cell>
          <cell r="F265">
            <v>-5715.7411113854942</v>
          </cell>
          <cell r="I265">
            <v>0</v>
          </cell>
          <cell r="J265">
            <v>0</v>
          </cell>
          <cell r="K265" t="str">
            <v/>
          </cell>
        </row>
        <row r="266">
          <cell r="A266" t="str">
            <v>E7027</v>
          </cell>
          <cell r="B266" t="str">
            <v>North Yorkshire Police and Crime Commissioner and Chief Constable</v>
          </cell>
          <cell r="C266" t="str">
            <v>POL</v>
          </cell>
          <cell r="F266">
            <v>0</v>
          </cell>
          <cell r="G266">
            <v>-76620.872000000003</v>
          </cell>
          <cell r="I266">
            <v>0</v>
          </cell>
          <cell r="J266">
            <v>0</v>
          </cell>
          <cell r="K266" t="str">
            <v/>
          </cell>
        </row>
        <row r="267">
          <cell r="A267" t="str">
            <v>E2835</v>
          </cell>
          <cell r="B267" t="str">
            <v>Northampton</v>
          </cell>
          <cell r="C267" t="str">
            <v>SD</v>
          </cell>
          <cell r="D267" t="str">
            <v>Billing</v>
          </cell>
          <cell r="E267">
            <v>-3256.382132621</v>
          </cell>
          <cell r="F267">
            <v>-7756.8734862209776</v>
          </cell>
          <cell r="I267">
            <v>0</v>
          </cell>
          <cell r="J267">
            <v>0</v>
          </cell>
          <cell r="K267" t="str">
            <v/>
          </cell>
        </row>
        <row r="268">
          <cell r="A268" t="str">
            <v>E2820</v>
          </cell>
          <cell r="B268" t="str">
            <v>Northamptonshire CC</v>
          </cell>
          <cell r="C268" t="str">
            <v>COUNTY</v>
          </cell>
          <cell r="E268">
            <v>-55865.442796541</v>
          </cell>
          <cell r="F268">
            <v>-88163.200797231679</v>
          </cell>
          <cell r="I268">
            <v>520905.99999999994</v>
          </cell>
          <cell r="J268">
            <v>4836.277</v>
          </cell>
          <cell r="K268">
            <v>36604</v>
          </cell>
          <cell r="M268">
            <v>1</v>
          </cell>
        </row>
        <row r="269">
          <cell r="A269" t="str">
            <v>E7028</v>
          </cell>
          <cell r="B269" t="str">
            <v>Northamptonshire Police and Crime Commissioner and Chief Constable</v>
          </cell>
          <cell r="C269" t="str">
            <v>POL</v>
          </cell>
          <cell r="F269">
            <v>0</v>
          </cell>
          <cell r="G269">
            <v>-73994.813999999998</v>
          </cell>
          <cell r="I269">
            <v>0</v>
          </cell>
          <cell r="J269">
            <v>0</v>
          </cell>
          <cell r="K269" t="str">
            <v/>
          </cell>
        </row>
        <row r="270">
          <cell r="A270" t="str">
            <v>E6405</v>
          </cell>
          <cell r="B270" t="str">
            <v>Northumberland National Park Authority</v>
          </cell>
          <cell r="C270" t="str">
            <v>PARK</v>
          </cell>
          <cell r="F270">
            <v>0</v>
          </cell>
          <cell r="I270">
            <v>0</v>
          </cell>
          <cell r="J270">
            <v>0</v>
          </cell>
          <cell r="K270" t="str">
            <v/>
          </cell>
        </row>
        <row r="271">
          <cell r="A271" t="str">
            <v>E2901</v>
          </cell>
          <cell r="B271" t="str">
            <v>Northumberland UA</v>
          </cell>
          <cell r="C271" t="str">
            <v>UA</v>
          </cell>
          <cell r="D271" t="str">
            <v>Billing</v>
          </cell>
          <cell r="E271">
            <v>-41459.483576659004</v>
          </cell>
          <cell r="F271">
            <v>-64178.742893242328</v>
          </cell>
          <cell r="I271">
            <v>216258</v>
          </cell>
          <cell r="J271">
            <v>3230.5949999999998</v>
          </cell>
          <cell r="K271">
            <v>17075</v>
          </cell>
          <cell r="M271">
            <v>1</v>
          </cell>
        </row>
        <row r="272">
          <cell r="A272" t="str">
            <v>E7045</v>
          </cell>
          <cell r="B272" t="str">
            <v>Northumbria Police and Crime Commissioner and Chief Constable</v>
          </cell>
          <cell r="C272" t="str">
            <v>POL</v>
          </cell>
          <cell r="F272">
            <v>0</v>
          </cell>
          <cell r="G272">
            <v>-225666.133</v>
          </cell>
          <cell r="I272">
            <v>0</v>
          </cell>
          <cell r="J272">
            <v>0</v>
          </cell>
          <cell r="K272" t="str">
            <v/>
          </cell>
        </row>
        <row r="273">
          <cell r="A273" t="str">
            <v>E2636</v>
          </cell>
          <cell r="B273" t="str">
            <v>Norwich City</v>
          </cell>
          <cell r="C273" t="str">
            <v>SD</v>
          </cell>
          <cell r="D273" t="str">
            <v>Billing</v>
          </cell>
          <cell r="E273">
            <v>-2755.7142209029998</v>
          </cell>
          <cell r="F273">
            <v>-4761.6583625112162</v>
          </cell>
          <cell r="I273">
            <v>0</v>
          </cell>
          <cell r="J273">
            <v>0</v>
          </cell>
          <cell r="K273" t="str">
            <v/>
          </cell>
        </row>
        <row r="274">
          <cell r="A274" t="str">
            <v>E3001</v>
          </cell>
          <cell r="B274" t="str">
            <v>Nottingham City UA</v>
          </cell>
          <cell r="C274" t="str">
            <v>UA</v>
          </cell>
          <cell r="D274" t="str">
            <v>Billing</v>
          </cell>
          <cell r="E274">
            <v>-58378.953366939</v>
          </cell>
          <cell r="F274">
            <v>-90153.917538978698</v>
          </cell>
          <cell r="I274">
            <v>243437</v>
          </cell>
          <cell r="J274">
            <v>1978.76</v>
          </cell>
          <cell r="K274">
            <v>35601</v>
          </cell>
          <cell r="M274">
            <v>1</v>
          </cell>
        </row>
        <row r="275">
          <cell r="A275" t="str">
            <v>E3021</v>
          </cell>
          <cell r="B275" t="str">
            <v>Nottinghamshire CC</v>
          </cell>
          <cell r="C275" t="str">
            <v>COUNTY</v>
          </cell>
          <cell r="E275">
            <v>-63234.072113618</v>
          </cell>
          <cell r="F275">
            <v>-102477.41906490737</v>
          </cell>
          <cell r="I275">
            <v>535605</v>
          </cell>
          <cell r="J275">
            <v>6540.027</v>
          </cell>
          <cell r="K275">
            <v>43260</v>
          </cell>
          <cell r="M275">
            <v>1</v>
          </cell>
        </row>
        <row r="276">
          <cell r="A276" t="str">
            <v>E6130</v>
          </cell>
          <cell r="B276" t="str">
            <v>Nottinghamshire Combined Fire and Rescue Authority</v>
          </cell>
          <cell r="C276" t="str">
            <v>CFA</v>
          </cell>
          <cell r="E276">
            <v>-8867.3361351250005</v>
          </cell>
          <cell r="F276">
            <v>-10228.496579612742</v>
          </cell>
          <cell r="I276">
            <v>0</v>
          </cell>
          <cell r="J276">
            <v>0</v>
          </cell>
          <cell r="K276" t="str">
            <v/>
          </cell>
        </row>
        <row r="277">
          <cell r="A277" t="str">
            <v>E7030</v>
          </cell>
          <cell r="B277" t="str">
            <v>Nottinghamshire Police and Crime Commissioner and Chief Constable</v>
          </cell>
          <cell r="C277" t="str">
            <v>POL</v>
          </cell>
          <cell r="F277">
            <v>0</v>
          </cell>
          <cell r="G277">
            <v>-135780.47899999999</v>
          </cell>
          <cell r="I277">
            <v>0</v>
          </cell>
          <cell r="J277">
            <v>0</v>
          </cell>
          <cell r="K277" t="str">
            <v/>
          </cell>
        </row>
        <row r="278">
          <cell r="A278" t="str">
            <v>E3732</v>
          </cell>
          <cell r="B278" t="str">
            <v>Nuneaton &amp; Bedworth</v>
          </cell>
          <cell r="C278" t="str">
            <v>SD</v>
          </cell>
          <cell r="D278" t="str">
            <v>Billing</v>
          </cell>
          <cell r="E278">
            <v>-1576.7547766140001</v>
          </cell>
          <cell r="F278">
            <v>-3612.6593284781484</v>
          </cell>
          <cell r="I278">
            <v>0</v>
          </cell>
          <cell r="J278">
            <v>0</v>
          </cell>
          <cell r="K278" t="str">
            <v/>
          </cell>
        </row>
        <row r="279">
          <cell r="A279" t="str">
            <v>E2438</v>
          </cell>
          <cell r="B279" t="str">
            <v>Oadby &amp; Wigston</v>
          </cell>
          <cell r="C279" t="str">
            <v>SD</v>
          </cell>
          <cell r="D279" t="str">
            <v>Billing</v>
          </cell>
          <cell r="E279">
            <v>-718.27511370900015</v>
          </cell>
          <cell r="F279">
            <v>-1311.3811034261521</v>
          </cell>
          <cell r="I279">
            <v>0</v>
          </cell>
          <cell r="J279">
            <v>0</v>
          </cell>
          <cell r="K279" t="str">
            <v/>
          </cell>
        </row>
        <row r="280">
          <cell r="A280" t="str">
            <v>E4204</v>
          </cell>
          <cell r="B280" t="str">
            <v>Oldham</v>
          </cell>
          <cell r="C280" t="str">
            <v>MD</v>
          </cell>
          <cell r="D280" t="str">
            <v>Billing</v>
          </cell>
          <cell r="E280">
            <v>-40543.401740736001</v>
          </cell>
          <cell r="F280">
            <v>-58924.794155513096</v>
          </cell>
          <cell r="I280">
            <v>220094</v>
          </cell>
          <cell r="J280">
            <v>2828.96</v>
          </cell>
          <cell r="K280">
            <v>17775</v>
          </cell>
          <cell r="M280">
            <v>1</v>
          </cell>
        </row>
        <row r="281">
          <cell r="A281" t="str">
            <v>E3132</v>
          </cell>
          <cell r="B281" t="str">
            <v>Oxford</v>
          </cell>
          <cell r="C281" t="str">
            <v>SD</v>
          </cell>
          <cell r="D281" t="str">
            <v>Billing</v>
          </cell>
          <cell r="E281">
            <v>-2793.8277990690003</v>
          </cell>
          <cell r="F281">
            <v>-3026.7872926376481</v>
          </cell>
          <cell r="I281">
            <v>0</v>
          </cell>
          <cell r="J281">
            <v>0</v>
          </cell>
          <cell r="K281" t="str">
            <v/>
          </cell>
        </row>
        <row r="282">
          <cell r="A282" t="str">
            <v>E3120</v>
          </cell>
          <cell r="B282" t="str">
            <v>Oxfordshire CC</v>
          </cell>
          <cell r="C282" t="str">
            <v>COUNTY</v>
          </cell>
          <cell r="E282">
            <v>-39330.916020657001</v>
          </cell>
          <cell r="F282">
            <v>-66449.102565473644</v>
          </cell>
          <cell r="I282">
            <v>429636</v>
          </cell>
          <cell r="J282">
            <v>4740.3900000000003</v>
          </cell>
          <cell r="K282">
            <v>32126</v>
          </cell>
          <cell r="M282">
            <v>1</v>
          </cell>
        </row>
        <row r="283">
          <cell r="A283" t="str">
            <v>E6406</v>
          </cell>
          <cell r="B283" t="str">
            <v>Peak District National Park Authority</v>
          </cell>
          <cell r="C283" t="str">
            <v>PARK</v>
          </cell>
          <cell r="F283">
            <v>0</v>
          </cell>
          <cell r="I283">
            <v>0</v>
          </cell>
          <cell r="J283">
            <v>0</v>
          </cell>
          <cell r="K283" t="str">
            <v/>
          </cell>
        </row>
        <row r="284">
          <cell r="A284" t="str">
            <v>E2338</v>
          </cell>
          <cell r="B284" t="str">
            <v>Pendle</v>
          </cell>
          <cell r="C284" t="str">
            <v>SD</v>
          </cell>
          <cell r="D284" t="str">
            <v>Billing</v>
          </cell>
          <cell r="E284">
            <v>-3012.792383725</v>
          </cell>
          <cell r="F284">
            <v>-3704.8320756741273</v>
          </cell>
          <cell r="I284">
            <v>0</v>
          </cell>
          <cell r="J284">
            <v>0</v>
          </cell>
          <cell r="K284" t="str">
            <v/>
          </cell>
        </row>
        <row r="285">
          <cell r="A285" t="str">
            <v>E0501</v>
          </cell>
          <cell r="B285" t="str">
            <v>Peterborough UA</v>
          </cell>
          <cell r="C285" t="str">
            <v>UA</v>
          </cell>
          <cell r="D285" t="str">
            <v>Billing</v>
          </cell>
          <cell r="E285">
            <v>-26982.560772309</v>
          </cell>
          <cell r="F285">
            <v>-41599.234976814245</v>
          </cell>
          <cell r="I285">
            <v>183375</v>
          </cell>
          <cell r="J285">
            <v>2242.7350000000001</v>
          </cell>
          <cell r="K285">
            <v>11479</v>
          </cell>
          <cell r="M285">
            <v>1</v>
          </cell>
        </row>
        <row r="286">
          <cell r="A286" t="str">
            <v>E1101</v>
          </cell>
          <cell r="B286" t="str">
            <v>Plymouth UA</v>
          </cell>
          <cell r="C286" t="str">
            <v>UA</v>
          </cell>
          <cell r="D286" t="str">
            <v>Billing</v>
          </cell>
          <cell r="E286">
            <v>-33211.475570508002</v>
          </cell>
          <cell r="F286">
            <v>-57509.855960606816</v>
          </cell>
          <cell r="I286">
            <v>182990</v>
          </cell>
          <cell r="J286">
            <v>2257.634</v>
          </cell>
          <cell r="K286">
            <v>16133</v>
          </cell>
          <cell r="M286">
            <v>1</v>
          </cell>
        </row>
        <row r="287">
          <cell r="A287" t="str">
            <v>E1201</v>
          </cell>
          <cell r="B287" t="str">
            <v>Poole UA</v>
          </cell>
          <cell r="C287" t="str">
            <v>UA</v>
          </cell>
          <cell r="D287" t="str">
            <v>Billing</v>
          </cell>
          <cell r="E287">
            <v>-9942.4072472830012</v>
          </cell>
          <cell r="F287">
            <v>-15879.039521442017</v>
          </cell>
          <cell r="I287">
            <v>88736</v>
          </cell>
          <cell r="J287">
            <v>1091.4639999999999</v>
          </cell>
          <cell r="K287">
            <v>7991</v>
          </cell>
          <cell r="M287">
            <v>1</v>
          </cell>
        </row>
        <row r="288">
          <cell r="A288" t="str">
            <v>E1701</v>
          </cell>
          <cell r="B288" t="str">
            <v>Portsmouth UA</v>
          </cell>
          <cell r="C288" t="str">
            <v>UA</v>
          </cell>
          <cell r="D288" t="str">
            <v>Billing</v>
          </cell>
          <cell r="E288">
            <v>-30363.225494037</v>
          </cell>
          <cell r="F288">
            <v>-45685.648799603252</v>
          </cell>
          <cell r="I288">
            <v>133273</v>
          </cell>
          <cell r="J288">
            <v>1727.9960000000001</v>
          </cell>
          <cell r="K288">
            <v>18647</v>
          </cell>
          <cell r="M288">
            <v>1</v>
          </cell>
        </row>
        <row r="289">
          <cell r="A289" t="str">
            <v>E2339</v>
          </cell>
          <cell r="B289" t="str">
            <v xml:space="preserve">Preston </v>
          </cell>
          <cell r="C289" t="str">
            <v>SD</v>
          </cell>
          <cell r="D289" t="str">
            <v>Billing</v>
          </cell>
          <cell r="E289">
            <v>-2527.1312359349999</v>
          </cell>
          <cell r="F289">
            <v>-6391.0581779919867</v>
          </cell>
          <cell r="I289">
            <v>0</v>
          </cell>
          <cell r="J289">
            <v>0</v>
          </cell>
          <cell r="K289" t="str">
            <v/>
          </cell>
        </row>
        <row r="290">
          <cell r="A290" t="str">
            <v>E1236</v>
          </cell>
          <cell r="B290" t="str">
            <v>Purbeck</v>
          </cell>
          <cell r="C290" t="str">
            <v>SD</v>
          </cell>
          <cell r="D290" t="str">
            <v>Billing</v>
          </cell>
          <cell r="E290">
            <v>-418.91124103099997</v>
          </cell>
          <cell r="F290">
            <v>1550.710572451593</v>
          </cell>
          <cell r="I290">
            <v>0</v>
          </cell>
          <cell r="J290">
            <v>0</v>
          </cell>
          <cell r="K290" t="str">
            <v/>
          </cell>
        </row>
        <row r="291">
          <cell r="A291" t="str">
            <v>E0303</v>
          </cell>
          <cell r="B291" t="str">
            <v>Reading UA</v>
          </cell>
          <cell r="C291" t="str">
            <v>UA</v>
          </cell>
          <cell r="D291" t="str">
            <v>Billing</v>
          </cell>
          <cell r="E291">
            <v>-16825.552671073001</v>
          </cell>
          <cell r="F291">
            <v>-31020.239982639847</v>
          </cell>
          <cell r="I291">
            <v>106722</v>
          </cell>
          <cell r="J291">
            <v>1370.135</v>
          </cell>
          <cell r="K291">
            <v>10269</v>
          </cell>
          <cell r="M291">
            <v>1</v>
          </cell>
        </row>
        <row r="292">
          <cell r="A292" t="str">
            <v>E5046</v>
          </cell>
          <cell r="B292" t="str">
            <v>Redbridge</v>
          </cell>
          <cell r="C292" t="str">
            <v>OLB</v>
          </cell>
          <cell r="D292" t="str">
            <v>Billing</v>
          </cell>
          <cell r="E292">
            <v>-33047.937837329999</v>
          </cell>
          <cell r="F292">
            <v>-49584.041376592038</v>
          </cell>
          <cell r="I292">
            <v>274316</v>
          </cell>
          <cell r="J292">
            <v>4316.42</v>
          </cell>
          <cell r="K292">
            <v>14464</v>
          </cell>
          <cell r="M292">
            <v>1</v>
          </cell>
        </row>
        <row r="293">
          <cell r="A293" t="str">
            <v>E0703</v>
          </cell>
          <cell r="B293" t="str">
            <v>Redcar &amp; Cleveland UA</v>
          </cell>
          <cell r="C293" t="str">
            <v>UA</v>
          </cell>
          <cell r="D293" t="str">
            <v>Billing</v>
          </cell>
          <cell r="E293">
            <v>-21550.556575250997</v>
          </cell>
          <cell r="F293">
            <v>-26585.190242565215</v>
          </cell>
          <cell r="I293">
            <v>106799</v>
          </cell>
          <cell r="J293">
            <v>1268.925</v>
          </cell>
          <cell r="K293">
            <v>12126</v>
          </cell>
          <cell r="M293">
            <v>1</v>
          </cell>
        </row>
        <row r="294">
          <cell r="A294" t="str">
            <v>E1835</v>
          </cell>
          <cell r="B294" t="str">
            <v>Redditch BC</v>
          </cell>
          <cell r="C294" t="str">
            <v>SD</v>
          </cell>
          <cell r="D294" t="str">
            <v>Billing</v>
          </cell>
          <cell r="E294">
            <v>-901.08995063300006</v>
          </cell>
          <cell r="F294">
            <v>-1965.6551499962839</v>
          </cell>
          <cell r="I294">
            <v>0</v>
          </cell>
          <cell r="J294">
            <v>0</v>
          </cell>
          <cell r="K294" t="str">
            <v/>
          </cell>
        </row>
        <row r="295">
          <cell r="A295" t="str">
            <v>E3635</v>
          </cell>
          <cell r="B295" t="str">
            <v>Reigate and Banstead</v>
          </cell>
          <cell r="C295" t="str">
            <v>SD</v>
          </cell>
          <cell r="D295" t="str">
            <v>Billing</v>
          </cell>
          <cell r="E295">
            <v>-495.10465097399998</v>
          </cell>
          <cell r="F295">
            <v>-669.9949899812525</v>
          </cell>
          <cell r="I295">
            <v>0</v>
          </cell>
          <cell r="J295">
            <v>0</v>
          </cell>
          <cell r="K295" t="str">
            <v/>
          </cell>
        </row>
        <row r="296">
          <cell r="A296" t="str">
            <v>E2340</v>
          </cell>
          <cell r="B296" t="str">
            <v>Ribble Valley</v>
          </cell>
          <cell r="C296" t="str">
            <v>SD</v>
          </cell>
          <cell r="D296" t="str">
            <v>Billing</v>
          </cell>
          <cell r="E296">
            <v>-623.08749706800006</v>
          </cell>
          <cell r="F296">
            <v>-1623.9227372785106</v>
          </cell>
          <cell r="I296">
            <v>0</v>
          </cell>
          <cell r="J296">
            <v>0</v>
          </cell>
          <cell r="K296" t="str">
            <v/>
          </cell>
        </row>
        <row r="297">
          <cell r="A297" t="str">
            <v>E5047</v>
          </cell>
          <cell r="B297" t="str">
            <v>Richmond upon Thames</v>
          </cell>
          <cell r="C297" t="str">
            <v>OLB</v>
          </cell>
          <cell r="D297" t="str">
            <v>Billing</v>
          </cell>
          <cell r="E297">
            <v>-12333.793662011998</v>
          </cell>
          <cell r="F297">
            <v>-21094.531527765885</v>
          </cell>
          <cell r="I297">
            <v>136041</v>
          </cell>
          <cell r="J297">
            <v>1794.271</v>
          </cell>
          <cell r="K297">
            <v>9762</v>
          </cell>
          <cell r="M297">
            <v>1</v>
          </cell>
        </row>
        <row r="298">
          <cell r="A298" t="str">
            <v>E2734</v>
          </cell>
          <cell r="B298" t="str">
            <v>Richmondshire DC</v>
          </cell>
          <cell r="C298" t="str">
            <v>SD</v>
          </cell>
          <cell r="D298" t="str">
            <v>Billing</v>
          </cell>
          <cell r="E298">
            <v>-610.93234839800004</v>
          </cell>
          <cell r="F298">
            <v>-1293.7215153664515</v>
          </cell>
          <cell r="I298">
            <v>0</v>
          </cell>
          <cell r="J298">
            <v>0</v>
          </cell>
          <cell r="K298" t="str">
            <v/>
          </cell>
        </row>
        <row r="299">
          <cell r="A299" t="str">
            <v>E4205</v>
          </cell>
          <cell r="B299" t="str">
            <v>Rochdale</v>
          </cell>
          <cell r="C299" t="str">
            <v>MD</v>
          </cell>
          <cell r="D299" t="str">
            <v>Billing</v>
          </cell>
          <cell r="E299">
            <v>-39272.577461802997</v>
          </cell>
          <cell r="F299">
            <v>-57795.761629996348</v>
          </cell>
          <cell r="I299">
            <v>183898</v>
          </cell>
          <cell r="J299">
            <v>2918.201</v>
          </cell>
          <cell r="K299">
            <v>17608</v>
          </cell>
          <cell r="M299">
            <v>1</v>
          </cell>
        </row>
        <row r="300">
          <cell r="A300" t="str">
            <v>E1540</v>
          </cell>
          <cell r="B300" t="str">
            <v>Rochford</v>
          </cell>
          <cell r="C300" t="str">
            <v>SD</v>
          </cell>
          <cell r="D300" t="str">
            <v>Billing</v>
          </cell>
          <cell r="E300">
            <v>-583.46610371000008</v>
          </cell>
          <cell r="F300">
            <v>-1281.4984926913189</v>
          </cell>
          <cell r="I300">
            <v>0</v>
          </cell>
          <cell r="J300">
            <v>0</v>
          </cell>
          <cell r="K300" t="str">
            <v/>
          </cell>
        </row>
        <row r="301">
          <cell r="A301" t="str">
            <v>E2341</v>
          </cell>
          <cell r="B301" t="str">
            <v>Rossendale</v>
          </cell>
          <cell r="C301" t="str">
            <v>SD</v>
          </cell>
          <cell r="D301" t="str">
            <v>Billing</v>
          </cell>
          <cell r="E301">
            <v>-1015.6714751119999</v>
          </cell>
          <cell r="F301">
            <v>-2122.0558913802543</v>
          </cell>
          <cell r="I301">
            <v>0</v>
          </cell>
          <cell r="J301">
            <v>0</v>
          </cell>
          <cell r="K301" t="str">
            <v/>
          </cell>
        </row>
        <row r="302">
          <cell r="A302" t="str">
            <v>E1436</v>
          </cell>
          <cell r="B302" t="str">
            <v>Rother</v>
          </cell>
          <cell r="C302" t="str">
            <v>SD</v>
          </cell>
          <cell r="D302" t="str">
            <v>Billing</v>
          </cell>
          <cell r="E302">
            <v>-1073.470547416</v>
          </cell>
          <cell r="F302">
            <v>-2693.0652623536816</v>
          </cell>
          <cell r="I302">
            <v>0</v>
          </cell>
          <cell r="J302">
            <v>0</v>
          </cell>
          <cell r="K302" t="str">
            <v/>
          </cell>
        </row>
        <row r="303">
          <cell r="A303" t="str">
            <v>E4403</v>
          </cell>
          <cell r="B303" t="str">
            <v>Rotherham</v>
          </cell>
          <cell r="C303" t="str">
            <v>MD</v>
          </cell>
          <cell r="D303" t="str">
            <v>Billing</v>
          </cell>
          <cell r="E303">
            <v>-39404.609931713996</v>
          </cell>
          <cell r="F303">
            <v>-60461.549547578172</v>
          </cell>
          <cell r="I303">
            <v>220045</v>
          </cell>
          <cell r="J303">
            <v>2523.357</v>
          </cell>
          <cell r="K303">
            <v>17157</v>
          </cell>
          <cell r="M303">
            <v>1</v>
          </cell>
        </row>
        <row r="304">
          <cell r="A304" t="str">
            <v>E3733</v>
          </cell>
          <cell r="B304" t="str">
            <v>Rugby</v>
          </cell>
          <cell r="C304" t="str">
            <v>SD</v>
          </cell>
          <cell r="D304" t="str">
            <v>Billing</v>
          </cell>
          <cell r="E304">
            <v>-1098.45473019</v>
          </cell>
          <cell r="F304">
            <v>-4284.5493161775303</v>
          </cell>
          <cell r="I304">
            <v>0</v>
          </cell>
          <cell r="J304">
            <v>0</v>
          </cell>
          <cell r="K304" t="str">
            <v/>
          </cell>
        </row>
        <row r="305">
          <cell r="A305" t="str">
            <v>E3636</v>
          </cell>
          <cell r="B305" t="str">
            <v>Runnymede</v>
          </cell>
          <cell r="C305" t="str">
            <v>SD</v>
          </cell>
          <cell r="D305" t="str">
            <v>Billing</v>
          </cell>
          <cell r="E305">
            <v>-746.22846223299996</v>
          </cell>
          <cell r="F305">
            <v>-461.79188681961489</v>
          </cell>
          <cell r="I305">
            <v>0</v>
          </cell>
          <cell r="J305">
            <v>0</v>
          </cell>
          <cell r="K305" t="str">
            <v/>
          </cell>
        </row>
        <row r="306">
          <cell r="A306" t="str">
            <v>E3038</v>
          </cell>
          <cell r="B306" t="str">
            <v>Rushcliffe</v>
          </cell>
          <cell r="C306" t="str">
            <v>SD</v>
          </cell>
          <cell r="D306" t="str">
            <v>Billing</v>
          </cell>
          <cell r="E306">
            <v>-1033.7426431409999</v>
          </cell>
          <cell r="F306">
            <v>-1961.9674347894911</v>
          </cell>
          <cell r="I306">
            <v>0</v>
          </cell>
          <cell r="J306">
            <v>0</v>
          </cell>
          <cell r="K306" t="str">
            <v/>
          </cell>
        </row>
        <row r="307">
          <cell r="A307" t="str">
            <v>E1740</v>
          </cell>
          <cell r="B307" t="str">
            <v>Rushmoor</v>
          </cell>
          <cell r="C307" t="str">
            <v>SD</v>
          </cell>
          <cell r="D307" t="str">
            <v>Billing</v>
          </cell>
          <cell r="E307">
            <v>-1103.8303962699999</v>
          </cell>
          <cell r="F307">
            <v>-2781.0863809479729</v>
          </cell>
          <cell r="I307">
            <v>0</v>
          </cell>
          <cell r="J307">
            <v>0</v>
          </cell>
          <cell r="K307" t="str">
            <v/>
          </cell>
        </row>
        <row r="308">
          <cell r="A308" t="str">
            <v>E2402</v>
          </cell>
          <cell r="B308" t="str">
            <v>Rutland UA</v>
          </cell>
          <cell r="C308" t="str">
            <v>UA</v>
          </cell>
          <cell r="D308" t="str">
            <v>Billing</v>
          </cell>
          <cell r="E308">
            <v>-2391.9190416870001</v>
          </cell>
          <cell r="F308">
            <v>-4701.5308280634881</v>
          </cell>
          <cell r="I308">
            <v>27532</v>
          </cell>
          <cell r="J308">
            <v>177.98099999999999</v>
          </cell>
          <cell r="K308">
            <v>1359</v>
          </cell>
          <cell r="M308">
            <v>1</v>
          </cell>
        </row>
        <row r="309">
          <cell r="A309" t="str">
            <v>E2755</v>
          </cell>
          <cell r="B309" t="str">
            <v>Ryedale DC</v>
          </cell>
          <cell r="C309" t="str">
            <v>SD</v>
          </cell>
          <cell r="D309" t="str">
            <v>Billing</v>
          </cell>
          <cell r="E309">
            <v>-762.91488192400004</v>
          </cell>
          <cell r="F309">
            <v>-2076.9748545443099</v>
          </cell>
          <cell r="I309">
            <v>0</v>
          </cell>
          <cell r="J309">
            <v>0</v>
          </cell>
          <cell r="K309" t="str">
            <v/>
          </cell>
        </row>
        <row r="310">
          <cell r="A310" t="str">
            <v>E4206</v>
          </cell>
          <cell r="B310" t="str">
            <v>Salford</v>
          </cell>
          <cell r="C310" t="str">
            <v>MD</v>
          </cell>
          <cell r="D310" t="str">
            <v>Billing</v>
          </cell>
          <cell r="E310">
            <v>-46755.436936157996</v>
          </cell>
          <cell r="F310">
            <v>-71112.097920380562</v>
          </cell>
          <cell r="I310">
            <v>193120</v>
          </cell>
          <cell r="J310">
            <v>2866.221</v>
          </cell>
          <cell r="K310">
            <v>21846</v>
          </cell>
          <cell r="M310">
            <v>1</v>
          </cell>
        </row>
        <row r="311">
          <cell r="A311" t="str">
            <v>E4604</v>
          </cell>
          <cell r="B311" t="str">
            <v>Sandwell</v>
          </cell>
          <cell r="C311" t="str">
            <v>MD</v>
          </cell>
          <cell r="D311" t="str">
            <v>Billing</v>
          </cell>
          <cell r="E311">
            <v>-67424.828316076004</v>
          </cell>
          <cell r="F311">
            <v>-98533.704787616924</v>
          </cell>
          <cell r="I311">
            <v>289907</v>
          </cell>
          <cell r="J311">
            <v>3699.7289999999998</v>
          </cell>
          <cell r="K311">
            <v>26007</v>
          </cell>
          <cell r="M311">
            <v>1</v>
          </cell>
        </row>
        <row r="312">
          <cell r="A312" t="str">
            <v>E2736</v>
          </cell>
          <cell r="B312" t="str">
            <v>Scarborough</v>
          </cell>
          <cell r="C312" t="str">
            <v>SD</v>
          </cell>
          <cell r="D312" t="str">
            <v>Billing</v>
          </cell>
          <cell r="E312">
            <v>-2128.505371665</v>
          </cell>
          <cell r="F312">
            <v>-5345.1889085442999</v>
          </cell>
          <cell r="I312">
            <v>0</v>
          </cell>
          <cell r="J312">
            <v>0</v>
          </cell>
          <cell r="K312" t="str">
            <v/>
          </cell>
        </row>
        <row r="313">
          <cell r="A313" t="str">
            <v>E3332</v>
          </cell>
          <cell r="B313" t="str">
            <v>Sedgemoor</v>
          </cell>
          <cell r="C313" t="str">
            <v>SD</v>
          </cell>
          <cell r="D313" t="str">
            <v>Billing</v>
          </cell>
          <cell r="E313">
            <v>-1581.0426317480001</v>
          </cell>
          <cell r="F313">
            <v>-5282.8854134968387</v>
          </cell>
          <cell r="I313">
            <v>0</v>
          </cell>
          <cell r="J313">
            <v>0</v>
          </cell>
          <cell r="K313" t="str">
            <v/>
          </cell>
        </row>
        <row r="314">
          <cell r="A314" t="str">
            <v>E4304</v>
          </cell>
          <cell r="B314" t="str">
            <v>Sefton</v>
          </cell>
          <cell r="C314" t="str">
            <v>MD</v>
          </cell>
          <cell r="D314" t="str">
            <v>Billing</v>
          </cell>
          <cell r="E314">
            <v>-38576.743378040999</v>
          </cell>
          <cell r="F314">
            <v>-61218.999765695087</v>
          </cell>
          <cell r="I314">
            <v>193178</v>
          </cell>
          <cell r="J314">
            <v>3036.2260000000001</v>
          </cell>
          <cell r="K314">
            <v>22492</v>
          </cell>
          <cell r="M314">
            <v>1</v>
          </cell>
        </row>
        <row r="315">
          <cell r="A315" t="str">
            <v>E2757</v>
          </cell>
          <cell r="B315" t="str">
            <v>Selby DC</v>
          </cell>
          <cell r="C315" t="str">
            <v>SD</v>
          </cell>
          <cell r="D315" t="str">
            <v>Billing</v>
          </cell>
          <cell r="E315">
            <v>-1121.2975333890001</v>
          </cell>
          <cell r="F315">
            <v>797.20359788788642</v>
          </cell>
          <cell r="I315">
            <v>0</v>
          </cell>
          <cell r="J315">
            <v>0</v>
          </cell>
          <cell r="K315" t="str">
            <v/>
          </cell>
        </row>
        <row r="316">
          <cell r="A316" t="str">
            <v>E2239</v>
          </cell>
          <cell r="B316" t="str">
            <v>Sevenoaks</v>
          </cell>
          <cell r="C316" t="str">
            <v>SD</v>
          </cell>
          <cell r="D316" t="str">
            <v>Billing</v>
          </cell>
          <cell r="E316">
            <v>-632.79128287700007</v>
          </cell>
          <cell r="F316">
            <v>-1271.4739811701688</v>
          </cell>
          <cell r="I316">
            <v>0</v>
          </cell>
          <cell r="J316">
            <v>0</v>
          </cell>
          <cell r="K316" t="str">
            <v/>
          </cell>
        </row>
        <row r="317">
          <cell r="A317" t="str">
            <v>E4404</v>
          </cell>
          <cell r="B317" t="str">
            <v>Sheffield</v>
          </cell>
          <cell r="C317" t="str">
            <v>MD</v>
          </cell>
          <cell r="D317" t="str">
            <v>Billing</v>
          </cell>
          <cell r="E317">
            <v>-90592.46232861701</v>
          </cell>
          <cell r="F317">
            <v>-134567.1152783627</v>
          </cell>
          <cell r="I317">
            <v>386101</v>
          </cell>
          <cell r="J317">
            <v>4625.2839999999997</v>
          </cell>
          <cell r="K317">
            <v>35100</v>
          </cell>
          <cell r="M317">
            <v>1</v>
          </cell>
        </row>
        <row r="318">
          <cell r="A318" t="str">
            <v>E2240</v>
          </cell>
          <cell r="B318" t="str">
            <v>Shepway DC</v>
          </cell>
          <cell r="C318" t="str">
            <v>SD</v>
          </cell>
          <cell r="D318" t="str">
            <v>Billing</v>
          </cell>
          <cell r="E318">
            <v>-1736.22119269</v>
          </cell>
          <cell r="F318">
            <v>-5575.5247620634373</v>
          </cell>
          <cell r="I318">
            <v>0</v>
          </cell>
          <cell r="J318">
            <v>0</v>
          </cell>
          <cell r="K318" t="str">
            <v/>
          </cell>
        </row>
        <row r="319">
          <cell r="A319" t="str">
            <v>E6132</v>
          </cell>
          <cell r="B319" t="str">
            <v>Shropshire Combined Fire and Rescue Authority</v>
          </cell>
          <cell r="C319" t="str">
            <v>CFA</v>
          </cell>
          <cell r="E319">
            <v>-2944.349999815</v>
          </cell>
          <cell r="F319">
            <v>-3587.6046319908419</v>
          </cell>
          <cell r="I319">
            <v>0</v>
          </cell>
          <cell r="J319">
            <v>0</v>
          </cell>
          <cell r="K319" t="str">
            <v/>
          </cell>
        </row>
        <row r="320">
          <cell r="A320" t="str">
            <v>E3202</v>
          </cell>
          <cell r="B320" t="str">
            <v>Shropshire UA</v>
          </cell>
          <cell r="C320" t="str">
            <v>UA</v>
          </cell>
          <cell r="D320" t="str">
            <v>Billing</v>
          </cell>
          <cell r="E320">
            <v>-31565.931388937999</v>
          </cell>
          <cell r="F320">
            <v>-42345.45398467304</v>
          </cell>
          <cell r="I320">
            <v>184571</v>
          </cell>
          <cell r="J320">
            <v>2547.357</v>
          </cell>
          <cell r="K320">
            <v>12628</v>
          </cell>
          <cell r="M320">
            <v>1</v>
          </cell>
        </row>
        <row r="321">
          <cell r="A321" t="str">
            <v>E0304</v>
          </cell>
          <cell r="B321" t="str">
            <v>Slough UA</v>
          </cell>
          <cell r="C321" t="str">
            <v>UA</v>
          </cell>
          <cell r="D321" t="str">
            <v>Billing</v>
          </cell>
          <cell r="E321">
            <v>-18476.595917975999</v>
          </cell>
          <cell r="F321">
            <v>-29558.583928845655</v>
          </cell>
          <cell r="I321">
            <v>147383</v>
          </cell>
          <cell r="J321">
            <v>1369.2339999999999</v>
          </cell>
          <cell r="K321">
            <v>7959</v>
          </cell>
          <cell r="M321">
            <v>1</v>
          </cell>
        </row>
        <row r="322">
          <cell r="A322" t="str">
            <v>E4605</v>
          </cell>
          <cell r="B322" t="str">
            <v>Solihull</v>
          </cell>
          <cell r="C322" t="str">
            <v>MD</v>
          </cell>
          <cell r="D322" t="str">
            <v>Billing</v>
          </cell>
          <cell r="E322">
            <v>-19199.702162679005</v>
          </cell>
          <cell r="F322">
            <v>-30845.933180340573</v>
          </cell>
          <cell r="I322">
            <v>173864</v>
          </cell>
          <cell r="J322">
            <v>2265.9029999999998</v>
          </cell>
          <cell r="K322">
            <v>11508</v>
          </cell>
          <cell r="M322">
            <v>1</v>
          </cell>
        </row>
        <row r="323">
          <cell r="A323" t="str">
            <v>E3320</v>
          </cell>
          <cell r="B323" t="str">
            <v>Somerset CC</v>
          </cell>
          <cell r="C323" t="str">
            <v>COUNTY</v>
          </cell>
          <cell r="E323">
            <v>-42241.058992144004</v>
          </cell>
          <cell r="F323">
            <v>-62889.035378168555</v>
          </cell>
          <cell r="I323">
            <v>342509</v>
          </cell>
          <cell r="J323">
            <v>4097.1379999999999</v>
          </cell>
          <cell r="K323">
            <v>21808</v>
          </cell>
          <cell r="M323">
            <v>1</v>
          </cell>
        </row>
        <row r="324">
          <cell r="A324" t="str">
            <v>E0434</v>
          </cell>
          <cell r="B324" t="str">
            <v>South Buckinghamshire</v>
          </cell>
          <cell r="C324" t="str">
            <v>SD</v>
          </cell>
          <cell r="D324" t="str">
            <v>Billing</v>
          </cell>
          <cell r="E324">
            <v>-435.81344555999999</v>
          </cell>
          <cell r="F324">
            <v>-568.62617968054963</v>
          </cell>
          <cell r="I324">
            <v>0</v>
          </cell>
          <cell r="J324">
            <v>0</v>
          </cell>
          <cell r="K324" t="str">
            <v/>
          </cell>
        </row>
        <row r="325">
          <cell r="A325" t="str">
            <v>E0536</v>
          </cell>
          <cell r="B325" t="str">
            <v>South Cambridgeshire</v>
          </cell>
          <cell r="C325" t="str">
            <v>SD</v>
          </cell>
          <cell r="D325" t="str">
            <v>Billing</v>
          </cell>
          <cell r="E325">
            <v>-925.75385468100001</v>
          </cell>
          <cell r="F325">
            <v>-3808.4603173002229</v>
          </cell>
          <cell r="I325">
            <v>0</v>
          </cell>
          <cell r="J325">
            <v>0</v>
          </cell>
          <cell r="K325" t="str">
            <v/>
          </cell>
        </row>
        <row r="326">
          <cell r="A326" t="str">
            <v>E1039</v>
          </cell>
          <cell r="B326" t="str">
            <v>South Derbyshire</v>
          </cell>
          <cell r="C326" t="str">
            <v>SD</v>
          </cell>
          <cell r="D326" t="str">
            <v>Billing</v>
          </cell>
          <cell r="E326">
            <v>-1199.194207988</v>
          </cell>
          <cell r="F326">
            <v>-3734.8398581582733</v>
          </cell>
          <cell r="I326">
            <v>0</v>
          </cell>
          <cell r="J326">
            <v>0</v>
          </cell>
          <cell r="K326" t="str">
            <v/>
          </cell>
        </row>
        <row r="327">
          <cell r="A327" t="str">
            <v>E6410</v>
          </cell>
          <cell r="B327" t="str">
            <v>South Downs National Park</v>
          </cell>
          <cell r="C327" t="str">
            <v>PARK</v>
          </cell>
          <cell r="F327">
            <v>0</v>
          </cell>
          <cell r="I327">
            <v>0</v>
          </cell>
          <cell r="J327">
            <v>0</v>
          </cell>
          <cell r="K327" t="str">
            <v/>
          </cell>
        </row>
        <row r="328">
          <cell r="A328" t="str">
            <v>E0103</v>
          </cell>
          <cell r="B328" t="str">
            <v>South Gloucestershire UA</v>
          </cell>
          <cell r="C328" t="str">
            <v>UA</v>
          </cell>
          <cell r="D328" t="str">
            <v>Billing</v>
          </cell>
          <cell r="E328">
            <v>-25283.959800736</v>
          </cell>
          <cell r="F328">
            <v>-32117.897016708335</v>
          </cell>
          <cell r="I328">
            <v>187538</v>
          </cell>
          <cell r="J328">
            <v>2447</v>
          </cell>
          <cell r="K328">
            <v>9870</v>
          </cell>
          <cell r="M328">
            <v>1</v>
          </cell>
        </row>
        <row r="329">
          <cell r="A329" t="str">
            <v>E1136</v>
          </cell>
          <cell r="B329" t="str">
            <v>South Hams</v>
          </cell>
          <cell r="C329" t="str">
            <v>SD</v>
          </cell>
          <cell r="D329" t="str">
            <v>Billing</v>
          </cell>
          <cell r="E329">
            <v>-749.45187869799997</v>
          </cell>
          <cell r="F329">
            <v>-1618.2868463330351</v>
          </cell>
          <cell r="I329">
            <v>0</v>
          </cell>
          <cell r="J329">
            <v>0</v>
          </cell>
          <cell r="K329" t="str">
            <v/>
          </cell>
        </row>
        <row r="330">
          <cell r="A330" t="str">
            <v>E2535</v>
          </cell>
          <cell r="B330" t="str">
            <v>South Holland</v>
          </cell>
          <cell r="C330" t="str">
            <v>SD</v>
          </cell>
          <cell r="D330" t="str">
            <v>Billing</v>
          </cell>
          <cell r="E330">
            <v>-1665.5577582090002</v>
          </cell>
          <cell r="F330">
            <v>-2555.2904871253572</v>
          </cell>
          <cell r="I330">
            <v>0</v>
          </cell>
          <cell r="J330">
            <v>0</v>
          </cell>
          <cell r="K330" t="str">
            <v/>
          </cell>
        </row>
        <row r="331">
          <cell r="A331" t="str">
            <v>E2536</v>
          </cell>
          <cell r="B331" t="str">
            <v>South Kesteven</v>
          </cell>
          <cell r="C331" t="str">
            <v>SD</v>
          </cell>
          <cell r="D331" t="str">
            <v>Billing</v>
          </cell>
          <cell r="E331">
            <v>-1699.697494112</v>
          </cell>
          <cell r="F331">
            <v>-3583.880133122163</v>
          </cell>
          <cell r="I331">
            <v>0</v>
          </cell>
          <cell r="J331">
            <v>0</v>
          </cell>
          <cell r="K331" t="str">
            <v/>
          </cell>
        </row>
        <row r="332">
          <cell r="A332" t="str">
            <v>E0936</v>
          </cell>
          <cell r="B332" t="str">
            <v>South Lakeland</v>
          </cell>
          <cell r="C332" t="str">
            <v>SD</v>
          </cell>
          <cell r="D332" t="str">
            <v>Billing</v>
          </cell>
          <cell r="E332">
            <v>-933.99565310600008</v>
          </cell>
          <cell r="F332">
            <v>-3013.8064843695406</v>
          </cell>
          <cell r="I332">
            <v>0</v>
          </cell>
          <cell r="J332">
            <v>0</v>
          </cell>
          <cell r="K332" t="str">
            <v/>
          </cell>
        </row>
        <row r="333">
          <cell r="A333" t="str">
            <v>E2637</v>
          </cell>
          <cell r="B333" t="str">
            <v>South Norfolk</v>
          </cell>
          <cell r="C333" t="str">
            <v>SD</v>
          </cell>
          <cell r="D333" t="str">
            <v>Billing</v>
          </cell>
          <cell r="E333">
            <v>-1502.0464274650001</v>
          </cell>
          <cell r="F333">
            <v>-4171.2025365635627</v>
          </cell>
          <cell r="I333">
            <v>0</v>
          </cell>
          <cell r="J333">
            <v>0</v>
          </cell>
          <cell r="K333" t="str">
            <v/>
          </cell>
        </row>
        <row r="334">
          <cell r="A334" t="str">
            <v>E2836</v>
          </cell>
          <cell r="B334" t="str">
            <v>South Northamptonshire</v>
          </cell>
          <cell r="C334" t="str">
            <v>SD</v>
          </cell>
          <cell r="D334" t="str">
            <v>Billing</v>
          </cell>
          <cell r="E334">
            <v>-811.66743204299996</v>
          </cell>
          <cell r="F334">
            <v>-2437.7842339643748</v>
          </cell>
          <cell r="I334">
            <v>0</v>
          </cell>
          <cell r="J334">
            <v>0</v>
          </cell>
          <cell r="K334" t="str">
            <v/>
          </cell>
        </row>
        <row r="335">
          <cell r="A335" t="str">
            <v>E3133</v>
          </cell>
          <cell r="B335" t="str">
            <v>South Oxfordshire</v>
          </cell>
          <cell r="C335" t="str">
            <v>SD</v>
          </cell>
          <cell r="D335" t="str">
            <v>Billing</v>
          </cell>
          <cell r="E335">
            <v>-1194.8647260990001</v>
          </cell>
          <cell r="F335">
            <v>-1447.2325524307896</v>
          </cell>
          <cell r="I335">
            <v>0</v>
          </cell>
          <cell r="J335">
            <v>0</v>
          </cell>
          <cell r="K335" t="str">
            <v/>
          </cell>
        </row>
        <row r="336">
          <cell r="A336" t="str">
            <v>E2342</v>
          </cell>
          <cell r="B336" t="str">
            <v>South Ribble</v>
          </cell>
          <cell r="C336" t="str">
            <v>SD</v>
          </cell>
          <cell r="D336" t="str">
            <v>Billing</v>
          </cell>
          <cell r="E336">
            <v>-1006.651293438</v>
          </cell>
          <cell r="F336">
            <v>-4437.0079110748029</v>
          </cell>
          <cell r="I336">
            <v>0</v>
          </cell>
          <cell r="J336">
            <v>0</v>
          </cell>
          <cell r="K336" t="str">
            <v/>
          </cell>
        </row>
        <row r="337">
          <cell r="A337" t="str">
            <v>E3334</v>
          </cell>
          <cell r="B337" t="str">
            <v>South Somerset</v>
          </cell>
          <cell r="C337" t="str">
            <v>SD</v>
          </cell>
          <cell r="D337" t="str">
            <v>Billing</v>
          </cell>
          <cell r="E337">
            <v>-1675.549558789</v>
          </cell>
          <cell r="F337">
            <v>-840.64783803460409</v>
          </cell>
          <cell r="I337">
            <v>0</v>
          </cell>
          <cell r="J337">
            <v>0</v>
          </cell>
          <cell r="K337" t="str">
            <v/>
          </cell>
        </row>
        <row r="338">
          <cell r="A338" t="str">
            <v>E3435</v>
          </cell>
          <cell r="B338" t="str">
            <v>South Staffordshire</v>
          </cell>
          <cell r="C338" t="str">
            <v>SD</v>
          </cell>
          <cell r="D338" t="str">
            <v>Billing</v>
          </cell>
          <cell r="E338">
            <v>-1143.5124128759999</v>
          </cell>
          <cell r="F338">
            <v>-2174.0847492092375</v>
          </cell>
          <cell r="I338">
            <v>0</v>
          </cell>
          <cell r="J338">
            <v>0</v>
          </cell>
          <cell r="K338" t="str">
            <v/>
          </cell>
        </row>
        <row r="339">
          <cell r="A339" t="str">
            <v>E4504</v>
          </cell>
          <cell r="B339" t="str">
            <v>South Tyneside</v>
          </cell>
          <cell r="C339" t="str">
            <v>MD</v>
          </cell>
          <cell r="D339" t="str">
            <v>Billing</v>
          </cell>
          <cell r="E339">
            <v>-31980.637744235002</v>
          </cell>
          <cell r="F339">
            <v>-46802.388515124963</v>
          </cell>
          <cell r="I339">
            <v>110729</v>
          </cell>
          <cell r="J339">
            <v>1750.268</v>
          </cell>
          <cell r="K339">
            <v>14481</v>
          </cell>
          <cell r="M339">
            <v>1</v>
          </cell>
        </row>
        <row r="340">
          <cell r="A340" t="str">
            <v>E6144</v>
          </cell>
          <cell r="B340" t="str">
            <v>South Yorkshire Fire and Rescue Authority</v>
          </cell>
          <cell r="C340" t="str">
            <v>FIRE</v>
          </cell>
          <cell r="E340">
            <v>-12766.507600100998</v>
          </cell>
          <cell r="F340">
            <v>-14719.807130818946</v>
          </cell>
          <cell r="I340">
            <v>0</v>
          </cell>
          <cell r="J340">
            <v>0</v>
          </cell>
          <cell r="K340" t="str">
            <v/>
          </cell>
        </row>
        <row r="341">
          <cell r="A341" t="str">
            <v>E7044</v>
          </cell>
          <cell r="B341" t="str">
            <v>South Yorkshire Police and Crime Commissioner and Chief Constable</v>
          </cell>
          <cell r="C341" t="str">
            <v>POL</v>
          </cell>
          <cell r="F341">
            <v>0</v>
          </cell>
          <cell r="G341">
            <v>-188922.14600000001</v>
          </cell>
          <cell r="I341">
            <v>0</v>
          </cell>
          <cell r="J341">
            <v>0</v>
          </cell>
          <cell r="K341" t="str">
            <v/>
          </cell>
        </row>
        <row r="342">
          <cell r="A342" t="str">
            <v>E1702</v>
          </cell>
          <cell r="B342" t="str">
            <v>Southampton UA</v>
          </cell>
          <cell r="C342" t="str">
            <v>UA</v>
          </cell>
          <cell r="D342" t="str">
            <v>Billing</v>
          </cell>
          <cell r="E342">
            <v>-32538.934737850999</v>
          </cell>
          <cell r="F342">
            <v>-53737.847941497537</v>
          </cell>
          <cell r="I342">
            <v>167594</v>
          </cell>
          <cell r="J342">
            <v>2201.0650000000001</v>
          </cell>
          <cell r="K342">
            <v>17782</v>
          </cell>
          <cell r="M342">
            <v>1</v>
          </cell>
        </row>
        <row r="343">
          <cell r="A343" t="str">
            <v>E1501</v>
          </cell>
          <cell r="B343" t="str">
            <v>Southend-on-Sea UA</v>
          </cell>
          <cell r="C343" t="str">
            <v>UA</v>
          </cell>
          <cell r="D343" t="str">
            <v>Billing</v>
          </cell>
          <cell r="E343">
            <v>-21337.974987927999</v>
          </cell>
          <cell r="F343">
            <v>-34698.32268489078</v>
          </cell>
          <cell r="I343">
            <v>136016</v>
          </cell>
          <cell r="J343">
            <v>1618.63</v>
          </cell>
          <cell r="K343">
            <v>9957</v>
          </cell>
          <cell r="M343">
            <v>1</v>
          </cell>
        </row>
        <row r="344">
          <cell r="A344" t="str">
            <v>E5019</v>
          </cell>
          <cell r="B344" t="str">
            <v>Southwark</v>
          </cell>
          <cell r="C344" t="str">
            <v>ILB</v>
          </cell>
          <cell r="D344" t="str">
            <v>Billing</v>
          </cell>
          <cell r="E344">
            <v>-73479.778812674005</v>
          </cell>
          <cell r="F344">
            <v>-112595.90978039455</v>
          </cell>
          <cell r="I344">
            <v>296234</v>
          </cell>
          <cell r="J344">
            <v>2608.0250000000001</v>
          </cell>
          <cell r="K344">
            <v>28907</v>
          </cell>
          <cell r="M344">
            <v>1</v>
          </cell>
        </row>
        <row r="345">
          <cell r="A345" t="str">
            <v>E3637</v>
          </cell>
          <cell r="B345" t="str">
            <v>Spelthorne</v>
          </cell>
          <cell r="C345" t="str">
            <v>SD</v>
          </cell>
          <cell r="D345" t="str">
            <v>Billing</v>
          </cell>
          <cell r="E345">
            <v>-580.24775055200007</v>
          </cell>
          <cell r="F345">
            <v>-789.19139636482248</v>
          </cell>
          <cell r="I345">
            <v>0</v>
          </cell>
          <cell r="J345">
            <v>0</v>
          </cell>
          <cell r="K345" t="str">
            <v/>
          </cell>
        </row>
        <row r="346">
          <cell r="A346" t="str">
            <v>E1936</v>
          </cell>
          <cell r="B346" t="str">
            <v>St Albans</v>
          </cell>
          <cell r="C346" t="str">
            <v>SD</v>
          </cell>
          <cell r="D346" t="str">
            <v>Billing</v>
          </cell>
          <cell r="E346">
            <v>-998.36975539700006</v>
          </cell>
          <cell r="F346">
            <v>-704.13778445944786</v>
          </cell>
          <cell r="I346">
            <v>0</v>
          </cell>
          <cell r="J346">
            <v>0</v>
          </cell>
          <cell r="K346" t="str">
            <v/>
          </cell>
        </row>
        <row r="347">
          <cell r="A347" t="str">
            <v>E3535</v>
          </cell>
          <cell r="B347" t="str">
            <v>St Edmundsbury</v>
          </cell>
          <cell r="C347" t="str">
            <v>SD</v>
          </cell>
          <cell r="D347" t="str">
            <v>Billing</v>
          </cell>
          <cell r="E347">
            <v>-1140.7434197780001</v>
          </cell>
          <cell r="F347">
            <v>-2999.5933930162055</v>
          </cell>
          <cell r="I347">
            <v>0</v>
          </cell>
          <cell r="J347">
            <v>0</v>
          </cell>
          <cell r="K347" t="str">
            <v/>
          </cell>
        </row>
        <row r="348">
          <cell r="A348" t="str">
            <v>E4303</v>
          </cell>
          <cell r="B348" t="str">
            <v>St Helens MBC</v>
          </cell>
          <cell r="C348" t="str">
            <v>MD</v>
          </cell>
          <cell r="D348" t="str">
            <v>Billing</v>
          </cell>
          <cell r="E348">
            <v>-28057.49915571</v>
          </cell>
          <cell r="F348">
            <v>-43980.889504067774</v>
          </cell>
          <cell r="I348">
            <v>128639.00000000001</v>
          </cell>
          <cell r="J348">
            <v>2219.0160000000001</v>
          </cell>
          <cell r="K348">
            <v>15008</v>
          </cell>
          <cell r="M348">
            <v>1</v>
          </cell>
        </row>
        <row r="349">
          <cell r="A349" t="str">
            <v>E3436</v>
          </cell>
          <cell r="B349" t="str">
            <v>Stafford BC</v>
          </cell>
          <cell r="C349" t="str">
            <v>SD</v>
          </cell>
          <cell r="D349" t="str">
            <v>Billing</v>
          </cell>
          <cell r="E349">
            <v>-1288.4093631999999</v>
          </cell>
          <cell r="F349">
            <v>-2567.5650770093412</v>
          </cell>
          <cell r="I349">
            <v>0</v>
          </cell>
          <cell r="J349">
            <v>0</v>
          </cell>
          <cell r="K349" t="str">
            <v/>
          </cell>
        </row>
        <row r="350">
          <cell r="A350" t="str">
            <v>E3421</v>
          </cell>
          <cell r="B350" t="str">
            <v>Staffordshire CC</v>
          </cell>
          <cell r="C350" t="str">
            <v>COUNTY</v>
          </cell>
          <cell r="E350">
            <v>-64266.804040891999</v>
          </cell>
          <cell r="F350">
            <v>-94128.392361057733</v>
          </cell>
          <cell r="I350">
            <v>551686</v>
          </cell>
          <cell r="J350">
            <v>8619.3189999999995</v>
          </cell>
          <cell r="K350">
            <v>40191</v>
          </cell>
          <cell r="M350">
            <v>1</v>
          </cell>
        </row>
        <row r="351">
          <cell r="A351" t="str">
            <v>E6134</v>
          </cell>
          <cell r="B351" t="str">
            <v>Staffordshire Combined Fire and Rescue Authority</v>
          </cell>
          <cell r="C351" t="str">
            <v>CFA</v>
          </cell>
          <cell r="E351">
            <v>-8042.6510731949993</v>
          </cell>
          <cell r="F351">
            <v>-9023.9815942623318</v>
          </cell>
          <cell r="I351">
            <v>0</v>
          </cell>
          <cell r="J351">
            <v>0</v>
          </cell>
          <cell r="K351" t="str">
            <v/>
          </cell>
        </row>
        <row r="352">
          <cell r="A352" t="str">
            <v>E3437</v>
          </cell>
          <cell r="B352" t="str">
            <v>Staffordshire Moorlands</v>
          </cell>
          <cell r="C352" t="str">
            <v>SD</v>
          </cell>
          <cell r="D352" t="str">
            <v>Billing</v>
          </cell>
          <cell r="E352">
            <v>-1246.2905062980001</v>
          </cell>
          <cell r="F352">
            <v>-2904.2962506362792</v>
          </cell>
          <cell r="I352">
            <v>0</v>
          </cell>
          <cell r="J352">
            <v>0</v>
          </cell>
          <cell r="K352" t="str">
            <v/>
          </cell>
        </row>
        <row r="353">
          <cell r="A353" t="str">
            <v>E7034</v>
          </cell>
          <cell r="B353" t="str">
            <v>Staffordshire Police and Crime Commissioner and Chief Constable</v>
          </cell>
          <cell r="C353" t="str">
            <v>POL</v>
          </cell>
          <cell r="F353">
            <v>0</v>
          </cell>
          <cell r="G353">
            <v>-118388.508</v>
          </cell>
          <cell r="I353">
            <v>0</v>
          </cell>
          <cell r="J353">
            <v>0</v>
          </cell>
          <cell r="K353" t="str">
            <v/>
          </cell>
        </row>
        <row r="354">
          <cell r="A354" t="str">
            <v>E1937</v>
          </cell>
          <cell r="B354" t="str">
            <v>Stevenage</v>
          </cell>
          <cell r="C354" t="str">
            <v>SD</v>
          </cell>
          <cell r="D354" t="str">
            <v>Billing</v>
          </cell>
          <cell r="E354">
            <v>-1235.8359841509998</v>
          </cell>
          <cell r="F354">
            <v>-1439.963518515241</v>
          </cell>
          <cell r="I354">
            <v>0</v>
          </cell>
          <cell r="J354">
            <v>0</v>
          </cell>
          <cell r="K354" t="str">
            <v/>
          </cell>
        </row>
        <row r="355">
          <cell r="A355" t="str">
            <v>E4207</v>
          </cell>
          <cell r="B355" t="str">
            <v>Stockport MBC</v>
          </cell>
          <cell r="C355" t="str">
            <v>MD</v>
          </cell>
          <cell r="D355" t="str">
            <v>Billing</v>
          </cell>
          <cell r="E355">
            <v>-28289.482959901001</v>
          </cell>
          <cell r="F355">
            <v>-46550.258157068711</v>
          </cell>
          <cell r="I355">
            <v>198891</v>
          </cell>
          <cell r="J355">
            <v>3356.8310000000001</v>
          </cell>
          <cell r="K355">
            <v>16487</v>
          </cell>
          <cell r="M355">
            <v>1</v>
          </cell>
        </row>
        <row r="356">
          <cell r="A356" t="str">
            <v>E0704</v>
          </cell>
          <cell r="B356" t="str">
            <v>Stockton on Tees UA</v>
          </cell>
          <cell r="C356" t="str">
            <v>UA</v>
          </cell>
          <cell r="D356" t="str">
            <v>Billing</v>
          </cell>
          <cell r="E356">
            <v>-21959.902066307</v>
          </cell>
          <cell r="F356">
            <v>-34875.530319797414</v>
          </cell>
          <cell r="I356">
            <v>142070</v>
          </cell>
          <cell r="J356">
            <v>1865.47</v>
          </cell>
          <cell r="K356">
            <v>14639</v>
          </cell>
          <cell r="M356">
            <v>1</v>
          </cell>
        </row>
        <row r="357">
          <cell r="A357" t="str">
            <v>E3401</v>
          </cell>
          <cell r="B357" t="str">
            <v>Stoke-on-Trent UA</v>
          </cell>
          <cell r="C357" t="str">
            <v>UA</v>
          </cell>
          <cell r="D357" t="str">
            <v>Billing</v>
          </cell>
          <cell r="E357">
            <v>-48544.935325113998</v>
          </cell>
          <cell r="F357">
            <v>-71282.827329127293</v>
          </cell>
          <cell r="I357">
            <v>199152</v>
          </cell>
          <cell r="J357">
            <v>2138.5329999999999</v>
          </cell>
          <cell r="K357">
            <v>23771</v>
          </cell>
          <cell r="M357">
            <v>1</v>
          </cell>
        </row>
        <row r="358">
          <cell r="A358" t="str">
            <v>E3734</v>
          </cell>
          <cell r="B358" t="str">
            <v>Stratford-on-Avon</v>
          </cell>
          <cell r="C358" t="str">
            <v>SD</v>
          </cell>
          <cell r="D358" t="str">
            <v>Billing</v>
          </cell>
          <cell r="E358">
            <v>-1117.3336217000001</v>
          </cell>
          <cell r="F358">
            <v>-3401.6171264892314</v>
          </cell>
          <cell r="I358">
            <v>0</v>
          </cell>
          <cell r="J358">
            <v>0</v>
          </cell>
          <cell r="K358" t="str">
            <v/>
          </cell>
        </row>
        <row r="359">
          <cell r="A359" t="str">
            <v>E1635</v>
          </cell>
          <cell r="B359" t="str">
            <v>Stroud</v>
          </cell>
          <cell r="C359" t="str">
            <v>SD</v>
          </cell>
          <cell r="D359" t="str">
            <v>Billing</v>
          </cell>
          <cell r="E359">
            <v>-1053.2850199670002</v>
          </cell>
          <cell r="F359">
            <v>-3407.1625408995228</v>
          </cell>
          <cell r="I359">
            <v>0</v>
          </cell>
          <cell r="J359">
            <v>0</v>
          </cell>
          <cell r="K359" t="str">
            <v/>
          </cell>
        </row>
        <row r="360">
          <cell r="A360" t="str">
            <v>E3520</v>
          </cell>
          <cell r="B360" t="str">
            <v>Suffolk CC</v>
          </cell>
          <cell r="C360" t="str">
            <v>COUNTY</v>
          </cell>
          <cell r="E360">
            <v>-68230.297971726992</v>
          </cell>
          <cell r="F360">
            <v>-98919.264838598858</v>
          </cell>
          <cell r="I360">
            <v>470334</v>
          </cell>
          <cell r="J360">
            <v>5881.38</v>
          </cell>
          <cell r="K360">
            <v>31571</v>
          </cell>
          <cell r="M360">
            <v>1</v>
          </cell>
        </row>
        <row r="361">
          <cell r="A361" t="str">
            <v>E3536</v>
          </cell>
          <cell r="B361" t="str">
            <v>Suffolk Coastal</v>
          </cell>
          <cell r="C361" t="str">
            <v>SD</v>
          </cell>
          <cell r="D361" t="str">
            <v>Billing</v>
          </cell>
          <cell r="E361">
            <v>-1304.0781424639999</v>
          </cell>
          <cell r="F361">
            <v>-14187.895319037676</v>
          </cell>
          <cell r="I361">
            <v>0</v>
          </cell>
          <cell r="J361">
            <v>0</v>
          </cell>
          <cell r="K361" t="str">
            <v/>
          </cell>
        </row>
        <row r="362">
          <cell r="A362" t="str">
            <v>E7035</v>
          </cell>
          <cell r="B362" t="str">
            <v>Suffolk Police and Crime Commissioner and Chief Constable</v>
          </cell>
          <cell r="C362" t="str">
            <v>POL</v>
          </cell>
          <cell r="F362">
            <v>0</v>
          </cell>
          <cell r="G362">
            <v>-70376.466</v>
          </cell>
          <cell r="I362">
            <v>0</v>
          </cell>
          <cell r="J362">
            <v>0</v>
          </cell>
          <cell r="K362" t="str">
            <v/>
          </cell>
        </row>
        <row r="363">
          <cell r="A363" t="str">
            <v>E4505</v>
          </cell>
          <cell r="B363" t="str">
            <v>Sunderland</v>
          </cell>
          <cell r="C363" t="str">
            <v>MD</v>
          </cell>
          <cell r="D363" t="str">
            <v>Billing</v>
          </cell>
          <cell r="E363">
            <v>-57230.930348793998</v>
          </cell>
          <cell r="F363">
            <v>-82163.691540364627</v>
          </cell>
          <cell r="I363">
            <v>193197</v>
          </cell>
          <cell r="J363">
            <v>2303.3220000000001</v>
          </cell>
          <cell r="K363">
            <v>24610</v>
          </cell>
          <cell r="M363">
            <v>1</v>
          </cell>
        </row>
        <row r="364">
          <cell r="A364" t="str">
            <v>E3620</v>
          </cell>
          <cell r="B364" t="str">
            <v>Surrey CC</v>
          </cell>
          <cell r="C364" t="str">
            <v>COUNTY</v>
          </cell>
          <cell r="E364">
            <v>-67078.24819398699</v>
          </cell>
          <cell r="F364">
            <v>-107442.44187841011</v>
          </cell>
          <cell r="I364">
            <v>758100</v>
          </cell>
          <cell r="J364">
            <v>9980.3130000000001</v>
          </cell>
          <cell r="K364">
            <v>38452</v>
          </cell>
          <cell r="M364">
            <v>1</v>
          </cell>
        </row>
        <row r="365">
          <cell r="A365" t="str">
            <v>E3638</v>
          </cell>
          <cell r="B365" t="str">
            <v>Surrey Heath</v>
          </cell>
          <cell r="C365" t="str">
            <v>SD</v>
          </cell>
          <cell r="D365" t="str">
            <v>Billing</v>
          </cell>
          <cell r="E365">
            <v>-356.816506559</v>
          </cell>
          <cell r="F365">
            <v>-1441.8153433292675</v>
          </cell>
          <cell r="I365">
            <v>0</v>
          </cell>
          <cell r="J365">
            <v>0</v>
          </cell>
          <cell r="K365" t="str">
            <v/>
          </cell>
        </row>
        <row r="366">
          <cell r="A366" t="str">
            <v>E7036</v>
          </cell>
          <cell r="B366" t="str">
            <v>Surrey Police and Crime Commissioner and Chief Constable</v>
          </cell>
          <cell r="C366" t="str">
            <v>POL</v>
          </cell>
          <cell r="F366">
            <v>0</v>
          </cell>
          <cell r="G366">
            <v>-100602.448</v>
          </cell>
          <cell r="I366">
            <v>0</v>
          </cell>
          <cell r="J366">
            <v>0</v>
          </cell>
          <cell r="K366" t="str">
            <v/>
          </cell>
        </row>
        <row r="367">
          <cell r="A367" t="str">
            <v>E7053</v>
          </cell>
          <cell r="B367" t="str">
            <v>Sussex Police and Crime Commissioner and Chief Constable</v>
          </cell>
          <cell r="C367" t="str">
            <v>POL</v>
          </cell>
          <cell r="F367">
            <v>0</v>
          </cell>
          <cell r="G367">
            <v>-164921.834</v>
          </cell>
          <cell r="I367">
            <v>0</v>
          </cell>
          <cell r="J367">
            <v>0</v>
          </cell>
          <cell r="K367" t="str">
            <v/>
          </cell>
        </row>
        <row r="368">
          <cell r="A368" t="str">
            <v>E5048</v>
          </cell>
          <cell r="B368" t="str">
            <v>Sutton</v>
          </cell>
          <cell r="C368" t="str">
            <v>OLB</v>
          </cell>
          <cell r="D368" t="str">
            <v>Billing</v>
          </cell>
          <cell r="E368">
            <v>-24750.720197902003</v>
          </cell>
          <cell r="F368">
            <v>-34438.869068546977</v>
          </cell>
          <cell r="I368">
            <v>177441</v>
          </cell>
          <cell r="J368">
            <v>1986.741</v>
          </cell>
          <cell r="K368">
            <v>10328</v>
          </cell>
          <cell r="M368">
            <v>1</v>
          </cell>
        </row>
        <row r="369">
          <cell r="A369" t="str">
            <v>E2241</v>
          </cell>
          <cell r="B369" t="str">
            <v>Swale</v>
          </cell>
          <cell r="C369" t="str">
            <v>SD</v>
          </cell>
          <cell r="D369" t="str">
            <v>Billing</v>
          </cell>
          <cell r="E369">
            <v>-2085.9506428609998</v>
          </cell>
          <cell r="F369">
            <v>-5533.0237377867761</v>
          </cell>
          <cell r="I369">
            <v>0</v>
          </cell>
          <cell r="J369">
            <v>0</v>
          </cell>
          <cell r="K369" t="str">
            <v/>
          </cell>
        </row>
        <row r="370">
          <cell r="A370" t="str">
            <v>E3901</v>
          </cell>
          <cell r="B370" t="str">
            <v>Swindon UA</v>
          </cell>
          <cell r="C370" t="str">
            <v>UA</v>
          </cell>
          <cell r="D370" t="str">
            <v>Billing</v>
          </cell>
          <cell r="E370">
            <v>-20823.024517092002</v>
          </cell>
          <cell r="F370">
            <v>-30587.709079613014</v>
          </cell>
          <cell r="I370">
            <v>159731</v>
          </cell>
          <cell r="J370">
            <v>1643.934</v>
          </cell>
          <cell r="K370">
            <v>10635</v>
          </cell>
          <cell r="M370">
            <v>1</v>
          </cell>
        </row>
        <row r="371">
          <cell r="A371" t="str">
            <v>E4208</v>
          </cell>
          <cell r="B371" t="str">
            <v>Tameside</v>
          </cell>
          <cell r="C371" t="str">
            <v>MD</v>
          </cell>
          <cell r="D371" t="str">
            <v>Billing</v>
          </cell>
          <cell r="E371">
            <v>-34492.916026683008</v>
          </cell>
          <cell r="F371">
            <v>-55555.258677431906</v>
          </cell>
          <cell r="I371">
            <v>178066</v>
          </cell>
          <cell r="J371">
            <v>2608.491</v>
          </cell>
          <cell r="K371">
            <v>15699</v>
          </cell>
          <cell r="M371">
            <v>1</v>
          </cell>
        </row>
        <row r="372">
          <cell r="A372" t="str">
            <v>E3439</v>
          </cell>
          <cell r="B372" t="str">
            <v>Tamworth</v>
          </cell>
          <cell r="C372" t="str">
            <v>SD</v>
          </cell>
          <cell r="D372" t="str">
            <v>Billing</v>
          </cell>
          <cell r="E372">
            <v>-1209.6032946099999</v>
          </cell>
          <cell r="F372">
            <v>-2369.8232203612565</v>
          </cell>
          <cell r="I372">
            <v>0</v>
          </cell>
          <cell r="J372">
            <v>0</v>
          </cell>
          <cell r="K372" t="str">
            <v/>
          </cell>
        </row>
        <row r="373">
          <cell r="A373" t="str">
            <v>E3639</v>
          </cell>
          <cell r="B373" t="str">
            <v>Tandridge</v>
          </cell>
          <cell r="C373" t="str">
            <v>SD</v>
          </cell>
          <cell r="D373" t="str">
            <v>Billing</v>
          </cell>
          <cell r="E373">
            <v>-528.75613493899994</v>
          </cell>
          <cell r="F373">
            <v>-1495.6703141244452</v>
          </cell>
          <cell r="I373">
            <v>0</v>
          </cell>
          <cell r="J373">
            <v>0</v>
          </cell>
          <cell r="K373" t="str">
            <v/>
          </cell>
        </row>
        <row r="374">
          <cell r="A374" t="str">
            <v>E3333</v>
          </cell>
          <cell r="B374" t="str">
            <v>Taunton Deane</v>
          </cell>
          <cell r="C374" t="str">
            <v>SD</v>
          </cell>
          <cell r="D374" t="str">
            <v>Billing</v>
          </cell>
          <cell r="E374">
            <v>-1235.13671034</v>
          </cell>
          <cell r="F374">
            <v>-2844.5875742389931</v>
          </cell>
          <cell r="I374">
            <v>0</v>
          </cell>
          <cell r="J374">
            <v>0</v>
          </cell>
          <cell r="K374" t="str">
            <v/>
          </cell>
        </row>
        <row r="375">
          <cell r="A375" t="str">
            <v>E1137</v>
          </cell>
          <cell r="B375" t="str">
            <v>Teignbridge</v>
          </cell>
          <cell r="C375" t="str">
            <v>SD</v>
          </cell>
          <cell r="D375" t="str">
            <v>Billing</v>
          </cell>
          <cell r="E375">
            <v>-1601.4057353840001</v>
          </cell>
          <cell r="F375">
            <v>-4359.6773183024115</v>
          </cell>
          <cell r="I375">
            <v>0</v>
          </cell>
          <cell r="J375">
            <v>0</v>
          </cell>
          <cell r="K375" t="str">
            <v/>
          </cell>
        </row>
        <row r="376">
          <cell r="A376" t="str">
            <v>E3201</v>
          </cell>
          <cell r="B376" t="str">
            <v>Telford &amp; the Wrekin UA</v>
          </cell>
          <cell r="C376" t="str">
            <v>UA</v>
          </cell>
          <cell r="D376" t="str">
            <v>Billing</v>
          </cell>
          <cell r="E376">
            <v>-24899.499394612001</v>
          </cell>
          <cell r="F376">
            <v>-38443.90345257517</v>
          </cell>
          <cell r="I376">
            <v>132349</v>
          </cell>
          <cell r="J376">
            <v>2077.9319999999998</v>
          </cell>
          <cell r="K376">
            <v>12984</v>
          </cell>
          <cell r="M376">
            <v>1</v>
          </cell>
        </row>
        <row r="377">
          <cell r="A377" t="str">
            <v>E1542</v>
          </cell>
          <cell r="B377" t="str">
            <v>Tendring DC</v>
          </cell>
          <cell r="C377" t="str">
            <v>SD</v>
          </cell>
          <cell r="D377" t="str">
            <v>Billing</v>
          </cell>
          <cell r="E377">
            <v>-2563.8416146079999</v>
          </cell>
          <cell r="F377">
            <v>-5651.8570927245855</v>
          </cell>
          <cell r="I377">
            <v>0</v>
          </cell>
          <cell r="J377">
            <v>0</v>
          </cell>
          <cell r="K377" t="str">
            <v/>
          </cell>
        </row>
        <row r="378">
          <cell r="A378" t="str">
            <v>E1742</v>
          </cell>
          <cell r="B378" t="str">
            <v>Test Valley</v>
          </cell>
          <cell r="C378" t="str">
            <v>SD</v>
          </cell>
          <cell r="D378" t="str">
            <v>Billing</v>
          </cell>
          <cell r="E378">
            <v>-1012.196434954</v>
          </cell>
          <cell r="F378">
            <v>-4309.0232635968823</v>
          </cell>
          <cell r="I378">
            <v>0</v>
          </cell>
          <cell r="J378">
            <v>0</v>
          </cell>
          <cell r="K378" t="str">
            <v/>
          </cell>
        </row>
        <row r="379">
          <cell r="A379" t="str">
            <v>E1636</v>
          </cell>
          <cell r="B379" t="str">
            <v>Tewkesbury</v>
          </cell>
          <cell r="C379" t="str">
            <v>SD</v>
          </cell>
          <cell r="D379" t="str">
            <v>Billing</v>
          </cell>
          <cell r="E379">
            <v>-887.46698453199997</v>
          </cell>
          <cell r="F379">
            <v>1792.5923259323504</v>
          </cell>
          <cell r="I379">
            <v>0</v>
          </cell>
          <cell r="J379">
            <v>0</v>
          </cell>
          <cell r="K379" t="str">
            <v/>
          </cell>
        </row>
        <row r="380">
          <cell r="A380" t="str">
            <v>E7054</v>
          </cell>
          <cell r="B380" t="str">
            <v>Thames Valley Police and Crime Commissioner and Chief Constable</v>
          </cell>
          <cell r="C380" t="str">
            <v>POL</v>
          </cell>
          <cell r="F380">
            <v>0</v>
          </cell>
          <cell r="G380">
            <v>-230390.14</v>
          </cell>
          <cell r="I380">
            <v>0</v>
          </cell>
          <cell r="J380">
            <v>0</v>
          </cell>
          <cell r="K380" t="str">
            <v/>
          </cell>
        </row>
        <row r="381">
          <cell r="A381" t="str">
            <v>E2242</v>
          </cell>
          <cell r="B381" t="str">
            <v>Thanet</v>
          </cell>
          <cell r="C381" t="str">
            <v>SD</v>
          </cell>
          <cell r="D381" t="str">
            <v>Billing</v>
          </cell>
          <cell r="E381">
            <v>-2464.891521859</v>
          </cell>
          <cell r="F381">
            <v>-3066.6816717266042</v>
          </cell>
          <cell r="I381">
            <v>0</v>
          </cell>
          <cell r="J381">
            <v>0</v>
          </cell>
          <cell r="K381" t="str">
            <v/>
          </cell>
        </row>
        <row r="382">
          <cell r="A382" t="str">
            <v>E6349</v>
          </cell>
          <cell r="B382" t="str">
            <v>The Halton, Knowsley, Liverpool, St Helens, Sefton and Wirral Combined Authority</v>
          </cell>
          <cell r="C382" t="str">
            <v>ITA</v>
          </cell>
          <cell r="F382">
            <v>0</v>
          </cell>
          <cell r="K382" t="str">
            <v/>
          </cell>
        </row>
        <row r="383">
          <cell r="A383" t="str">
            <v>E6350</v>
          </cell>
          <cell r="B383" t="str">
            <v>The Barnsley, Doncaster, Rotherham and Sheffield Combined Authority</v>
          </cell>
          <cell r="C383" t="str">
            <v>ITA</v>
          </cell>
          <cell r="F383">
            <v>0</v>
          </cell>
          <cell r="K383" t="str">
            <v/>
          </cell>
        </row>
        <row r="384">
          <cell r="A384" t="str">
            <v>E6351</v>
          </cell>
          <cell r="B384" t="str">
            <v>The Durham, Gateshead, Newcastle, North Tyneside, Northumberland, South Tyneside and Sunderland Combined Authority</v>
          </cell>
          <cell r="C384" t="str">
            <v>ITA</v>
          </cell>
          <cell r="F384">
            <v>0</v>
          </cell>
          <cell r="K384" t="str">
            <v/>
          </cell>
        </row>
        <row r="385">
          <cell r="A385" t="str">
            <v>E6353</v>
          </cell>
          <cell r="B385" t="str">
            <v>The West Yorkshire Combined Authority</v>
          </cell>
          <cell r="C385" t="str">
            <v>ITA</v>
          </cell>
          <cell r="F385">
            <v>0</v>
          </cell>
          <cell r="K385" t="str">
            <v/>
          </cell>
        </row>
        <row r="386">
          <cell r="A386" t="str">
            <v>E1938</v>
          </cell>
          <cell r="B386" t="str">
            <v>Three Rivers</v>
          </cell>
          <cell r="C386" t="str">
            <v>SD</v>
          </cell>
          <cell r="D386" t="str">
            <v>Billing</v>
          </cell>
          <cell r="E386">
            <v>-874.19491477799988</v>
          </cell>
          <cell r="F386">
            <v>-6138.694729097303</v>
          </cell>
          <cell r="I386">
            <v>0</v>
          </cell>
          <cell r="J386">
            <v>0</v>
          </cell>
          <cell r="K386" t="str">
            <v/>
          </cell>
        </row>
        <row r="387">
          <cell r="A387" t="str">
            <v>E1502</v>
          </cell>
          <cell r="B387" t="str">
            <v>Thurrock UA</v>
          </cell>
          <cell r="C387" t="str">
            <v>UA</v>
          </cell>
          <cell r="D387" t="str">
            <v>Billing</v>
          </cell>
          <cell r="E387">
            <v>-20672.72762568</v>
          </cell>
          <cell r="F387">
            <v>-29125.444998873249</v>
          </cell>
          <cell r="I387">
            <v>135597</v>
          </cell>
          <cell r="J387">
            <v>898.15700000000004</v>
          </cell>
          <cell r="K387">
            <v>11619</v>
          </cell>
          <cell r="M387">
            <v>1</v>
          </cell>
        </row>
        <row r="388">
          <cell r="A388" t="str">
            <v>E2243</v>
          </cell>
          <cell r="B388" t="str">
            <v>Tonbridge &amp; Malling</v>
          </cell>
          <cell r="C388" t="str">
            <v>SD</v>
          </cell>
          <cell r="D388" t="str">
            <v>Billing</v>
          </cell>
          <cell r="E388">
            <v>-655.04218889800006</v>
          </cell>
          <cell r="F388">
            <v>307.69930837126583</v>
          </cell>
          <cell r="I388">
            <v>0</v>
          </cell>
          <cell r="J388">
            <v>0</v>
          </cell>
          <cell r="K388" t="str">
            <v/>
          </cell>
        </row>
        <row r="389">
          <cell r="A389" t="str">
            <v>E1102</v>
          </cell>
          <cell r="B389" t="str">
            <v>Torbay UA</v>
          </cell>
          <cell r="C389" t="str">
            <v>UA</v>
          </cell>
          <cell r="D389" t="str">
            <v>Billing</v>
          </cell>
          <cell r="E389">
            <v>-20055.301564879996</v>
          </cell>
          <cell r="F389">
            <v>-29753.017002958761</v>
          </cell>
          <cell r="I389">
            <v>88988</v>
          </cell>
          <cell r="J389">
            <v>720.71799999999996</v>
          </cell>
          <cell r="K389">
            <v>9802</v>
          </cell>
          <cell r="M389">
            <v>1</v>
          </cell>
        </row>
        <row r="390">
          <cell r="A390" t="str">
            <v>E1139</v>
          </cell>
          <cell r="B390" t="str">
            <v>Torridge</v>
          </cell>
          <cell r="C390" t="str">
            <v>SD</v>
          </cell>
          <cell r="D390" t="str">
            <v>Billing</v>
          </cell>
          <cell r="E390">
            <v>-1152.325671003</v>
          </cell>
          <cell r="F390">
            <v>-1802.983952485599</v>
          </cell>
          <cell r="I390">
            <v>0</v>
          </cell>
          <cell r="J390">
            <v>0</v>
          </cell>
          <cell r="K390" t="str">
            <v/>
          </cell>
        </row>
        <row r="391">
          <cell r="A391" t="str">
            <v>E5020</v>
          </cell>
          <cell r="B391" t="str">
            <v>Tower Hamlets</v>
          </cell>
          <cell r="C391" t="str">
            <v>ILB</v>
          </cell>
          <cell r="D391" t="str">
            <v>Billing</v>
          </cell>
          <cell r="E391">
            <v>-68664.724367064991</v>
          </cell>
          <cell r="F391">
            <v>-126010.93380217931</v>
          </cell>
          <cell r="I391">
            <v>323859</v>
          </cell>
          <cell r="J391">
            <v>3799.5590000000002</v>
          </cell>
          <cell r="K391">
            <v>36883</v>
          </cell>
          <cell r="M391">
            <v>1</v>
          </cell>
        </row>
        <row r="392">
          <cell r="A392" t="str">
            <v>E4209</v>
          </cell>
          <cell r="B392" t="str">
            <v>Trafford</v>
          </cell>
          <cell r="C392" t="str">
            <v>MD</v>
          </cell>
          <cell r="D392" t="str">
            <v>Billing</v>
          </cell>
          <cell r="E392">
            <v>-22989.082269874001</v>
          </cell>
          <cell r="F392">
            <v>-40548.705080599619</v>
          </cell>
          <cell r="I392">
            <v>179299</v>
          </cell>
          <cell r="J392">
            <v>2574.5340000000001</v>
          </cell>
          <cell r="K392">
            <v>13039</v>
          </cell>
          <cell r="M392">
            <v>1</v>
          </cell>
        </row>
        <row r="393">
          <cell r="A393" t="str">
            <v>E2244</v>
          </cell>
          <cell r="B393" t="str">
            <v>Tunbridge Wells</v>
          </cell>
          <cell r="C393" t="str">
            <v>SD</v>
          </cell>
          <cell r="D393" t="str">
            <v>Billing</v>
          </cell>
          <cell r="E393">
            <v>-833.82294813700003</v>
          </cell>
          <cell r="F393">
            <v>-3504.8465330136055</v>
          </cell>
          <cell r="I393">
            <v>0</v>
          </cell>
          <cell r="J393">
            <v>0</v>
          </cell>
          <cell r="K393" t="str">
            <v/>
          </cell>
        </row>
        <row r="394">
          <cell r="A394" t="str">
            <v>E6145</v>
          </cell>
          <cell r="B394" t="str">
            <v>Tyne and Wear Fire and Rescue Authority</v>
          </cell>
          <cell r="C394" t="str">
            <v>FIRE</v>
          </cell>
          <cell r="E394">
            <v>-13180.057690710999</v>
          </cell>
          <cell r="F394">
            <v>-14389.039241134302</v>
          </cell>
          <cell r="I394">
            <v>0</v>
          </cell>
          <cell r="J394">
            <v>0</v>
          </cell>
          <cell r="K394" t="str">
            <v/>
          </cell>
        </row>
        <row r="395">
          <cell r="A395" t="str">
            <v>E1544</v>
          </cell>
          <cell r="B395" t="str">
            <v>Uttlesford</v>
          </cell>
          <cell r="C395" t="str">
            <v>SD</v>
          </cell>
          <cell r="D395" t="str">
            <v>Billing</v>
          </cell>
          <cell r="E395">
            <v>-684.17630511799996</v>
          </cell>
          <cell r="F395">
            <v>-3085.3023236725362</v>
          </cell>
          <cell r="I395">
            <v>0</v>
          </cell>
          <cell r="J395">
            <v>0</v>
          </cell>
          <cell r="K395" t="str">
            <v/>
          </cell>
        </row>
        <row r="396">
          <cell r="A396" t="str">
            <v>E3134</v>
          </cell>
          <cell r="B396" t="str">
            <v>Vale of White Horse DC</v>
          </cell>
          <cell r="C396" t="str">
            <v>SD</v>
          </cell>
          <cell r="D396" t="str">
            <v>Billing</v>
          </cell>
          <cell r="E396">
            <v>-1082.453932395</v>
          </cell>
          <cell r="F396">
            <v>-820.10391311408478</v>
          </cell>
          <cell r="I396">
            <v>0</v>
          </cell>
          <cell r="J396">
            <v>0</v>
          </cell>
          <cell r="K396" t="str">
            <v/>
          </cell>
        </row>
        <row r="397">
          <cell r="A397" t="str">
            <v>E4705</v>
          </cell>
          <cell r="B397" t="str">
            <v>Wakefield</v>
          </cell>
          <cell r="C397" t="str">
            <v>MD</v>
          </cell>
          <cell r="D397" t="str">
            <v>Billing</v>
          </cell>
          <cell r="E397">
            <v>-42915.374530686997</v>
          </cell>
          <cell r="F397">
            <v>-68428.322250270488</v>
          </cell>
          <cell r="I397">
            <v>245230</v>
          </cell>
          <cell r="J397">
            <v>2313.7640000000001</v>
          </cell>
          <cell r="K397">
            <v>25577</v>
          </cell>
          <cell r="M397">
            <v>1</v>
          </cell>
        </row>
        <row r="398">
          <cell r="A398" t="str">
            <v>E4606</v>
          </cell>
          <cell r="B398" t="str">
            <v>Walsall</v>
          </cell>
          <cell r="C398" t="str">
            <v>MD</v>
          </cell>
          <cell r="D398" t="str">
            <v>Billing</v>
          </cell>
          <cell r="E398">
            <v>-45759.081738851004</v>
          </cell>
          <cell r="F398">
            <v>-65852.838115007195</v>
          </cell>
          <cell r="I398">
            <v>237360</v>
          </cell>
          <cell r="J398">
            <v>3006.6289999999999</v>
          </cell>
          <cell r="K398">
            <v>18577</v>
          </cell>
          <cell r="M398">
            <v>1</v>
          </cell>
        </row>
        <row r="399">
          <cell r="A399" t="str">
            <v>E5049</v>
          </cell>
          <cell r="B399" t="str">
            <v>Waltham Forest</v>
          </cell>
          <cell r="C399" t="str">
            <v>OLB</v>
          </cell>
          <cell r="D399" t="str">
            <v>Billing</v>
          </cell>
          <cell r="E399">
            <v>-44483.622482156003</v>
          </cell>
          <cell r="F399">
            <v>-64590.31941049514</v>
          </cell>
          <cell r="I399">
            <v>239849</v>
          </cell>
          <cell r="J399">
            <v>2809.3560000000002</v>
          </cell>
          <cell r="K399">
            <v>16765</v>
          </cell>
          <cell r="M399">
            <v>1</v>
          </cell>
        </row>
        <row r="400">
          <cell r="A400" t="str">
            <v>E5021</v>
          </cell>
          <cell r="B400" t="str">
            <v>Wandsworth</v>
          </cell>
          <cell r="C400" t="str">
            <v>ILB</v>
          </cell>
          <cell r="D400" t="str">
            <v>Billing</v>
          </cell>
          <cell r="E400">
            <v>-46957.013015635996</v>
          </cell>
          <cell r="F400">
            <v>-66328.58998575958</v>
          </cell>
          <cell r="I400">
            <v>208324</v>
          </cell>
          <cell r="J400">
            <v>2258.9319999999998</v>
          </cell>
          <cell r="K400">
            <v>28756</v>
          </cell>
          <cell r="M400">
            <v>1</v>
          </cell>
        </row>
        <row r="401">
          <cell r="A401" t="str">
            <v>E0602</v>
          </cell>
          <cell r="B401" t="str">
            <v>Warrington UA</v>
          </cell>
          <cell r="C401" t="str">
            <v>UA</v>
          </cell>
          <cell r="D401" t="str">
            <v>Billing</v>
          </cell>
          <cell r="E401">
            <v>-17192.251333487002</v>
          </cell>
          <cell r="F401">
            <v>-30008.291732910955</v>
          </cell>
          <cell r="I401">
            <v>151888</v>
          </cell>
          <cell r="J401">
            <v>2255.5079999999998</v>
          </cell>
          <cell r="K401">
            <v>12901</v>
          </cell>
          <cell r="M401">
            <v>1</v>
          </cell>
        </row>
        <row r="402">
          <cell r="A402" t="str">
            <v>E3735</v>
          </cell>
          <cell r="B402" t="str">
            <v>Warwick</v>
          </cell>
          <cell r="C402" t="str">
            <v>SD</v>
          </cell>
          <cell r="D402" t="str">
            <v>Billing</v>
          </cell>
          <cell r="E402">
            <v>-1586.730675605</v>
          </cell>
          <cell r="F402">
            <v>-734.83937097508442</v>
          </cell>
          <cell r="I402">
            <v>0</v>
          </cell>
          <cell r="J402">
            <v>0</v>
          </cell>
          <cell r="K402" t="str">
            <v/>
          </cell>
        </row>
        <row r="403">
          <cell r="A403" t="str">
            <v>E3720</v>
          </cell>
          <cell r="B403" t="str">
            <v>Warwickshire CC</v>
          </cell>
          <cell r="C403" t="str">
            <v>COUNTY</v>
          </cell>
          <cell r="E403">
            <v>-37502.515909340997</v>
          </cell>
          <cell r="F403">
            <v>-59708.980963868453</v>
          </cell>
          <cell r="I403">
            <v>380779</v>
          </cell>
          <cell r="J403">
            <v>4808.6540000000005</v>
          </cell>
          <cell r="K403">
            <v>24159</v>
          </cell>
          <cell r="M403">
            <v>1</v>
          </cell>
        </row>
        <row r="404">
          <cell r="A404" t="str">
            <v>E7037</v>
          </cell>
          <cell r="B404" t="str">
            <v>Warwickshire Police and Crime Commissioner and Chief Constable</v>
          </cell>
          <cell r="C404" t="str">
            <v>POL</v>
          </cell>
          <cell r="F404">
            <v>0</v>
          </cell>
          <cell r="G404">
            <v>-53614.749000000003</v>
          </cell>
          <cell r="I404">
            <v>0</v>
          </cell>
          <cell r="J404">
            <v>0</v>
          </cell>
          <cell r="K404" t="str">
            <v/>
          </cell>
        </row>
        <row r="405">
          <cell r="A405" t="str">
            <v>E1939</v>
          </cell>
          <cell r="B405" t="str">
            <v>Watford</v>
          </cell>
          <cell r="C405" t="str">
            <v>SD</v>
          </cell>
          <cell r="D405" t="str">
            <v>Billing</v>
          </cell>
          <cell r="E405">
            <v>-1311.304252894</v>
          </cell>
          <cell r="F405">
            <v>2922.5620742683354</v>
          </cell>
          <cell r="I405">
            <v>0</v>
          </cell>
          <cell r="J405">
            <v>0</v>
          </cell>
          <cell r="K405" t="str">
            <v/>
          </cell>
        </row>
        <row r="406">
          <cell r="A406" t="str">
            <v>E3537</v>
          </cell>
          <cell r="B406" t="str">
            <v>Waveney</v>
          </cell>
          <cell r="C406" t="str">
            <v>SD</v>
          </cell>
          <cell r="D406" t="str">
            <v>Billing</v>
          </cell>
          <cell r="E406">
            <v>-2018.1774981519998</v>
          </cell>
          <cell r="F406">
            <v>-3739.1231263864311</v>
          </cell>
          <cell r="I406">
            <v>0</v>
          </cell>
          <cell r="J406">
            <v>0</v>
          </cell>
          <cell r="K406" t="str">
            <v/>
          </cell>
        </row>
        <row r="407">
          <cell r="A407" t="str">
            <v>E3640</v>
          </cell>
          <cell r="B407" t="str">
            <v>Waverley</v>
          </cell>
          <cell r="C407" t="str">
            <v>SD</v>
          </cell>
          <cell r="D407" t="str">
            <v>Billing</v>
          </cell>
          <cell r="E407">
            <v>-764.74891622899997</v>
          </cell>
          <cell r="F407">
            <v>-2053.4044903889903</v>
          </cell>
          <cell r="I407">
            <v>0</v>
          </cell>
          <cell r="J407">
            <v>0</v>
          </cell>
          <cell r="K407" t="str">
            <v/>
          </cell>
        </row>
        <row r="408">
          <cell r="A408" t="str">
            <v>E1437</v>
          </cell>
          <cell r="B408" t="str">
            <v>Wealden</v>
          </cell>
          <cell r="C408" t="str">
            <v>SD</v>
          </cell>
          <cell r="D408" t="str">
            <v>Billing</v>
          </cell>
          <cell r="E408">
            <v>-1213.322225761</v>
          </cell>
          <cell r="F408">
            <v>-3987.9246101890935</v>
          </cell>
          <cell r="I408">
            <v>0</v>
          </cell>
          <cell r="J408">
            <v>0</v>
          </cell>
          <cell r="K408" t="str">
            <v/>
          </cell>
        </row>
        <row r="409">
          <cell r="A409" t="str">
            <v>E2837</v>
          </cell>
          <cell r="B409" t="str">
            <v>Wellingborough</v>
          </cell>
          <cell r="C409" t="str">
            <v>SD</v>
          </cell>
          <cell r="D409" t="str">
            <v>Billing</v>
          </cell>
          <cell r="E409">
            <v>-1238.6761741359999</v>
          </cell>
          <cell r="F409">
            <v>-3189.5741606013903</v>
          </cell>
          <cell r="I409">
            <v>0</v>
          </cell>
          <cell r="J409">
            <v>0</v>
          </cell>
          <cell r="K409" t="str">
            <v/>
          </cell>
        </row>
        <row r="410">
          <cell r="A410" t="str">
            <v>E1940</v>
          </cell>
          <cell r="B410" t="str">
            <v>Welwyn Hatfield</v>
          </cell>
          <cell r="C410" t="str">
            <v>SD</v>
          </cell>
          <cell r="D410" t="str">
            <v>Billing</v>
          </cell>
          <cell r="E410">
            <v>-1306.989508399</v>
          </cell>
          <cell r="F410">
            <v>-4990.9016668128779</v>
          </cell>
          <cell r="I410">
            <v>0</v>
          </cell>
          <cell r="J410">
            <v>0</v>
          </cell>
          <cell r="K410" t="str">
            <v/>
          </cell>
        </row>
        <row r="411">
          <cell r="A411" t="str">
            <v>E0302</v>
          </cell>
          <cell r="B411" t="str">
            <v xml:space="preserve">West Berkshire UA  </v>
          </cell>
          <cell r="C411" t="str">
            <v>UA</v>
          </cell>
          <cell r="D411" t="str">
            <v>Billing</v>
          </cell>
          <cell r="E411">
            <v>-9529.1613013730002</v>
          </cell>
          <cell r="F411">
            <v>-17387.923890089263</v>
          </cell>
          <cell r="I411">
            <v>119937</v>
          </cell>
          <cell r="J411">
            <v>1854.46</v>
          </cell>
          <cell r="K411">
            <v>6159</v>
          </cell>
          <cell r="M411">
            <v>1</v>
          </cell>
        </row>
        <row r="412">
          <cell r="A412" t="str">
            <v>E1140</v>
          </cell>
          <cell r="B412" t="str">
            <v>West Devon</v>
          </cell>
          <cell r="C412" t="str">
            <v>SD</v>
          </cell>
          <cell r="D412" t="str">
            <v>Billing</v>
          </cell>
          <cell r="E412">
            <v>-623.40353304999996</v>
          </cell>
          <cell r="F412">
            <v>-1066.9171216538418</v>
          </cell>
          <cell r="I412">
            <v>0</v>
          </cell>
          <cell r="J412">
            <v>0</v>
          </cell>
          <cell r="K412" t="str">
            <v/>
          </cell>
        </row>
        <row r="413">
          <cell r="A413" t="str">
            <v>E1237</v>
          </cell>
          <cell r="B413" t="str">
            <v>West Dorset DC</v>
          </cell>
          <cell r="C413" t="str">
            <v>SD</v>
          </cell>
          <cell r="D413" t="str">
            <v>Billing</v>
          </cell>
          <cell r="E413">
            <v>-1289.0426869330001</v>
          </cell>
          <cell r="F413">
            <v>-2862.4963256365359</v>
          </cell>
          <cell r="I413">
            <v>0</v>
          </cell>
          <cell r="J413">
            <v>0</v>
          </cell>
          <cell r="K413" t="str">
            <v/>
          </cell>
        </row>
        <row r="414">
          <cell r="A414" t="str">
            <v>E2343</v>
          </cell>
          <cell r="B414" t="str">
            <v>West Lancashire</v>
          </cell>
          <cell r="C414" t="str">
            <v>SD</v>
          </cell>
          <cell r="D414" t="str">
            <v>Billing</v>
          </cell>
          <cell r="E414">
            <v>-1575.6259656350001</v>
          </cell>
          <cell r="F414">
            <v>-3230.3896148596482</v>
          </cell>
          <cell r="I414">
            <v>0</v>
          </cell>
          <cell r="J414">
            <v>0</v>
          </cell>
          <cell r="K414" t="str">
            <v/>
          </cell>
        </row>
        <row r="415">
          <cell r="A415" t="str">
            <v>E2537</v>
          </cell>
          <cell r="B415" t="str">
            <v>West Lindsey</v>
          </cell>
          <cell r="C415" t="str">
            <v>SD</v>
          </cell>
          <cell r="D415" t="str">
            <v>Billing</v>
          </cell>
          <cell r="E415">
            <v>-1387.3454922249998</v>
          </cell>
          <cell r="F415">
            <v>-3454.2103555807321</v>
          </cell>
          <cell r="I415">
            <v>0</v>
          </cell>
          <cell r="J415">
            <v>0</v>
          </cell>
          <cell r="K415" t="str">
            <v/>
          </cell>
        </row>
        <row r="416">
          <cell r="A416" t="str">
            <v>E6207</v>
          </cell>
          <cell r="B416" t="str">
            <v>West London Waste Authority</v>
          </cell>
          <cell r="C416" t="str">
            <v>WASTE</v>
          </cell>
          <cell r="F416">
            <v>0</v>
          </cell>
          <cell r="I416">
            <v>0</v>
          </cell>
          <cell r="J416">
            <v>0</v>
          </cell>
          <cell r="K416" t="str">
            <v/>
          </cell>
        </row>
        <row r="417">
          <cell r="A417" t="str">
            <v>E7055</v>
          </cell>
          <cell r="B417" t="str">
            <v>West Mercia Police and Crime Commissioner and Chief Constable</v>
          </cell>
          <cell r="C417" t="str">
            <v>POL</v>
          </cell>
          <cell r="F417">
            <v>0</v>
          </cell>
          <cell r="G417">
            <v>-121711.518</v>
          </cell>
          <cell r="I417">
            <v>0</v>
          </cell>
          <cell r="J417">
            <v>0</v>
          </cell>
          <cell r="K417" t="str">
            <v/>
          </cell>
        </row>
        <row r="418">
          <cell r="A418" t="str">
            <v>E6146</v>
          </cell>
          <cell r="B418" t="str">
            <v>West Midlands Fire and Rescue Authority</v>
          </cell>
          <cell r="C418" t="str">
            <v>FIRE</v>
          </cell>
          <cell r="E418">
            <v>-27794.503648063001</v>
          </cell>
          <cell r="F418">
            <v>-31204.798749657552</v>
          </cell>
          <cell r="I418">
            <v>0</v>
          </cell>
          <cell r="J418">
            <v>0</v>
          </cell>
          <cell r="K418" t="str">
            <v/>
          </cell>
        </row>
        <row r="419">
          <cell r="A419" t="str">
            <v>E6346</v>
          </cell>
          <cell r="B419" t="str">
            <v>West Midlands Integrated Transport Authority</v>
          </cell>
          <cell r="C419" t="str">
            <v>ITA</v>
          </cell>
          <cell r="F419">
            <v>0</v>
          </cell>
          <cell r="I419">
            <v>0</v>
          </cell>
          <cell r="J419">
            <v>0</v>
          </cell>
          <cell r="K419" t="str">
            <v/>
          </cell>
        </row>
        <row r="420">
          <cell r="A420" t="str">
            <v>E7046</v>
          </cell>
          <cell r="B420" t="str">
            <v>West Midlands Police and Crime Commissioner and Chief Constable</v>
          </cell>
          <cell r="C420" t="str">
            <v>POL</v>
          </cell>
          <cell r="F420">
            <v>0</v>
          </cell>
          <cell r="G420">
            <v>-450125.54300000001</v>
          </cell>
          <cell r="I420">
            <v>0</v>
          </cell>
          <cell r="J420">
            <v>0</v>
          </cell>
          <cell r="K420" t="str">
            <v/>
          </cell>
        </row>
        <row r="421">
          <cell r="A421" t="str">
            <v>E3135</v>
          </cell>
          <cell r="B421" t="str">
            <v>West Oxfordshire</v>
          </cell>
          <cell r="C421" t="str">
            <v>SD</v>
          </cell>
          <cell r="D421" t="str">
            <v>Billing</v>
          </cell>
          <cell r="E421">
            <v>-1057.4462792639999</v>
          </cell>
          <cell r="F421">
            <v>-2520.9971033279467</v>
          </cell>
          <cell r="I421">
            <v>0</v>
          </cell>
          <cell r="J421">
            <v>0</v>
          </cell>
          <cell r="K421" t="str">
            <v/>
          </cell>
        </row>
        <row r="422">
          <cell r="A422" t="str">
            <v>E3335</v>
          </cell>
          <cell r="B422" t="str">
            <v>West Somerset DC</v>
          </cell>
          <cell r="C422" t="str">
            <v>SD</v>
          </cell>
          <cell r="D422" t="str">
            <v>Billing</v>
          </cell>
          <cell r="E422">
            <v>-550.31971465200002</v>
          </cell>
          <cell r="F422">
            <v>1361.4239729492983</v>
          </cell>
          <cell r="I422">
            <v>0</v>
          </cell>
          <cell r="J422">
            <v>0</v>
          </cell>
          <cell r="K422" t="str">
            <v/>
          </cell>
        </row>
        <row r="423">
          <cell r="A423" t="str">
            <v>E3820</v>
          </cell>
          <cell r="B423" t="str">
            <v>West Sussex CC</v>
          </cell>
          <cell r="C423" t="str">
            <v>COUNTY</v>
          </cell>
          <cell r="E423">
            <v>-53079.886907227999</v>
          </cell>
          <cell r="F423">
            <v>-76236.289449804099</v>
          </cell>
          <cell r="I423">
            <v>528760</v>
          </cell>
          <cell r="J423">
            <v>8072.3869999999997</v>
          </cell>
          <cell r="K423">
            <v>35739</v>
          </cell>
          <cell r="M423">
            <v>1</v>
          </cell>
        </row>
        <row r="424">
          <cell r="A424" t="str">
            <v>E6147</v>
          </cell>
          <cell r="B424" t="str">
            <v>West Yorkshire Fire and Rescue Authority</v>
          </cell>
          <cell r="C424" t="str">
            <v>FIRE</v>
          </cell>
          <cell r="E424">
            <v>-20496.934067724003</v>
          </cell>
          <cell r="F424">
            <v>-22771.132047183368</v>
          </cell>
          <cell r="I424">
            <v>0</v>
          </cell>
          <cell r="J424">
            <v>0</v>
          </cell>
          <cell r="K424" t="str">
            <v/>
          </cell>
        </row>
        <row r="425">
          <cell r="A425" t="str">
            <v>E7047</v>
          </cell>
          <cell r="B425" t="str">
            <v>West Yorkshire Police and Crime Commissioner and Chief Constable</v>
          </cell>
          <cell r="C425" t="str">
            <v>POL</v>
          </cell>
          <cell r="F425">
            <v>0</v>
          </cell>
          <cell r="G425">
            <v>-317530.58899999998</v>
          </cell>
          <cell r="I425">
            <v>0</v>
          </cell>
          <cell r="J425">
            <v>0</v>
          </cell>
          <cell r="K425" t="str">
            <v/>
          </cell>
        </row>
        <row r="426">
          <cell r="A426" t="str">
            <v>E6206</v>
          </cell>
          <cell r="B426" t="str">
            <v>Western Riverside Waste Authority</v>
          </cell>
          <cell r="C426" t="str">
            <v>WASTE</v>
          </cell>
          <cell r="F426">
            <v>0</v>
          </cell>
          <cell r="I426">
            <v>0</v>
          </cell>
          <cell r="J426">
            <v>0</v>
          </cell>
          <cell r="K426" t="str">
            <v/>
          </cell>
        </row>
        <row r="427">
          <cell r="A427" t="str">
            <v>E5022</v>
          </cell>
          <cell r="B427" t="str">
            <v>Westminster</v>
          </cell>
          <cell r="C427" t="str">
            <v>ILB</v>
          </cell>
          <cell r="D427" t="str">
            <v>Billing</v>
          </cell>
          <cell r="E427">
            <v>-57851.443866965004</v>
          </cell>
          <cell r="F427">
            <v>11676.32620263339</v>
          </cell>
          <cell r="I427">
            <v>147578</v>
          </cell>
          <cell r="J427">
            <v>1139.357</v>
          </cell>
          <cell r="K427">
            <v>32886</v>
          </cell>
          <cell r="M427">
            <v>1</v>
          </cell>
        </row>
        <row r="428">
          <cell r="A428" t="str">
            <v>E1238</v>
          </cell>
          <cell r="B428" t="str">
            <v>Weymouth &amp; Portland</v>
          </cell>
          <cell r="C428" t="str">
            <v>SD</v>
          </cell>
          <cell r="D428" t="str">
            <v>Billing</v>
          </cell>
          <cell r="E428">
            <v>-742.382371466</v>
          </cell>
          <cell r="F428">
            <v>-2090.5867895726951</v>
          </cell>
          <cell r="I428">
            <v>0</v>
          </cell>
          <cell r="J428">
            <v>0</v>
          </cell>
          <cell r="K428" t="str">
            <v/>
          </cell>
        </row>
        <row r="429">
          <cell r="A429" t="str">
            <v>E4210</v>
          </cell>
          <cell r="B429" t="str">
            <v>Wigan MBC</v>
          </cell>
          <cell r="C429" t="str">
            <v>MD</v>
          </cell>
          <cell r="D429" t="str">
            <v>Billing</v>
          </cell>
          <cell r="E429">
            <v>-43987.371115212001</v>
          </cell>
          <cell r="F429">
            <v>-66263.866426471635</v>
          </cell>
          <cell r="I429">
            <v>230749</v>
          </cell>
          <cell r="J429">
            <v>3714.5479999999998</v>
          </cell>
          <cell r="K429">
            <v>26929</v>
          </cell>
          <cell r="M429">
            <v>1</v>
          </cell>
        </row>
        <row r="430">
          <cell r="A430" t="str">
            <v>E7039</v>
          </cell>
          <cell r="B430" t="str">
            <v>Wiltshire Police and Crime Commissioner and Chief Constable</v>
          </cell>
          <cell r="C430" t="str">
            <v>POL</v>
          </cell>
          <cell r="F430">
            <v>0</v>
          </cell>
          <cell r="G430">
            <v>-63402.529000000002</v>
          </cell>
          <cell r="I430">
            <v>0</v>
          </cell>
          <cell r="J430">
            <v>0</v>
          </cell>
          <cell r="K430" t="str">
            <v/>
          </cell>
        </row>
        <row r="431">
          <cell r="A431" t="str">
            <v>E3902</v>
          </cell>
          <cell r="B431" t="str">
            <v>Wiltshire UA</v>
          </cell>
          <cell r="C431" t="str">
            <v>UA</v>
          </cell>
          <cell r="D431" t="str">
            <v>Billing</v>
          </cell>
          <cell r="E431">
            <v>-34725.573744717003</v>
          </cell>
          <cell r="F431">
            <v>-51793.746901621591</v>
          </cell>
          <cell r="I431">
            <v>311246</v>
          </cell>
          <cell r="J431">
            <v>3592.6950000000002</v>
          </cell>
          <cell r="K431">
            <v>18269</v>
          </cell>
          <cell r="M431">
            <v>1</v>
          </cell>
        </row>
        <row r="432">
          <cell r="A432" t="str">
            <v>E1743</v>
          </cell>
          <cell r="B432" t="str">
            <v>Winchester</v>
          </cell>
          <cell r="C432" t="str">
            <v>SD</v>
          </cell>
          <cell r="D432" t="str">
            <v>Billing</v>
          </cell>
          <cell r="E432">
            <v>-1003.01527702</v>
          </cell>
          <cell r="F432">
            <v>-846.64456217926795</v>
          </cell>
          <cell r="I432">
            <v>0</v>
          </cell>
          <cell r="J432">
            <v>0</v>
          </cell>
          <cell r="K432" t="str">
            <v/>
          </cell>
        </row>
        <row r="433">
          <cell r="A433" t="str">
            <v>E0305</v>
          </cell>
          <cell r="B433" t="str">
            <v>Windsor &amp; Maidenhead UA</v>
          </cell>
          <cell r="C433" t="str">
            <v>UA</v>
          </cell>
          <cell r="D433" t="str">
            <v>Billing</v>
          </cell>
          <cell r="E433">
            <v>-7621.2351694279996</v>
          </cell>
          <cell r="F433">
            <v>-13950.717931906907</v>
          </cell>
          <cell r="I433">
            <v>104833</v>
          </cell>
          <cell r="J433">
            <v>1207.0840000000001</v>
          </cell>
          <cell r="K433">
            <v>5032</v>
          </cell>
          <cell r="M433">
            <v>1</v>
          </cell>
        </row>
        <row r="434">
          <cell r="A434" t="str">
            <v>E4305</v>
          </cell>
          <cell r="B434" t="str">
            <v>Wirral</v>
          </cell>
          <cell r="C434" t="str">
            <v>MD</v>
          </cell>
          <cell r="D434" t="str">
            <v>Billing</v>
          </cell>
          <cell r="E434">
            <v>-50712.455335127001</v>
          </cell>
          <cell r="F434">
            <v>-76656.338729784577</v>
          </cell>
          <cell r="I434">
            <v>238630</v>
          </cell>
          <cell r="J434">
            <v>3461.3969999999999</v>
          </cell>
          <cell r="K434">
            <v>30601</v>
          </cell>
          <cell r="M434">
            <v>1</v>
          </cell>
        </row>
        <row r="435">
          <cell r="A435" t="str">
            <v>E3641</v>
          </cell>
          <cell r="B435" t="str">
            <v>Woking BC</v>
          </cell>
          <cell r="C435" t="str">
            <v>SD</v>
          </cell>
          <cell r="D435" t="str">
            <v>Billing</v>
          </cell>
          <cell r="E435">
            <v>-587.62208807600007</v>
          </cell>
          <cell r="F435">
            <v>-3703.0153903113892</v>
          </cell>
          <cell r="I435">
            <v>0</v>
          </cell>
          <cell r="J435">
            <v>0</v>
          </cell>
          <cell r="K435" t="str">
            <v/>
          </cell>
        </row>
        <row r="436">
          <cell r="A436" t="str">
            <v>E0306</v>
          </cell>
          <cell r="B436" t="str">
            <v>Wokingham UA</v>
          </cell>
          <cell r="C436" t="str">
            <v>UA</v>
          </cell>
          <cell r="D436" t="str">
            <v>Billing</v>
          </cell>
          <cell r="E436">
            <v>-6145.4106965380006</v>
          </cell>
          <cell r="F436">
            <v>-12734.117546421743</v>
          </cell>
          <cell r="I436">
            <v>116820</v>
          </cell>
          <cell r="J436">
            <v>1805.7149999999999</v>
          </cell>
          <cell r="K436">
            <v>5634</v>
          </cell>
          <cell r="M436">
            <v>1</v>
          </cell>
        </row>
        <row r="437">
          <cell r="A437" t="str">
            <v>E4607</v>
          </cell>
          <cell r="B437" t="str">
            <v>Wolverhampton</v>
          </cell>
          <cell r="C437" t="str">
            <v>MD</v>
          </cell>
          <cell r="D437" t="str">
            <v>Billing</v>
          </cell>
          <cell r="E437">
            <v>-50283.656586263001</v>
          </cell>
          <cell r="F437">
            <v>-71967.139672591526</v>
          </cell>
          <cell r="I437">
            <v>208845</v>
          </cell>
          <cell r="J437">
            <v>2806.6990000000001</v>
          </cell>
          <cell r="K437">
            <v>21856</v>
          </cell>
          <cell r="M437">
            <v>1</v>
          </cell>
        </row>
        <row r="438">
          <cell r="A438" t="str">
            <v>E1837</v>
          </cell>
          <cell r="B438" t="str">
            <v>Worcester</v>
          </cell>
          <cell r="C438" t="str">
            <v>SD</v>
          </cell>
          <cell r="D438" t="str">
            <v>Billing</v>
          </cell>
          <cell r="E438">
            <v>-1213.2622821059999</v>
          </cell>
          <cell r="F438">
            <v>-1300.5456394450282</v>
          </cell>
          <cell r="I438">
            <v>0</v>
          </cell>
          <cell r="J438">
            <v>0</v>
          </cell>
          <cell r="K438" t="str">
            <v/>
          </cell>
        </row>
        <row r="439">
          <cell r="A439" t="str">
            <v>E1821</v>
          </cell>
          <cell r="B439" t="str">
            <v>Worcestershire CC</v>
          </cell>
          <cell r="C439" t="str">
            <v>COUNTY</v>
          </cell>
          <cell r="E439">
            <v>-36346.546471814996</v>
          </cell>
          <cell r="F439">
            <v>-57683.269721582081</v>
          </cell>
          <cell r="I439">
            <v>361663</v>
          </cell>
          <cell r="J439">
            <v>4644.7139999999999</v>
          </cell>
          <cell r="K439">
            <v>30654</v>
          </cell>
          <cell r="M439">
            <v>1</v>
          </cell>
        </row>
        <row r="440">
          <cell r="A440" t="str">
            <v>E3837</v>
          </cell>
          <cell r="B440" t="str">
            <v>Worthing</v>
          </cell>
          <cell r="C440" t="str">
            <v>SD</v>
          </cell>
          <cell r="D440" t="str">
            <v>Billing</v>
          </cell>
          <cell r="E440">
            <v>-1193.3773824710001</v>
          </cell>
          <cell r="F440">
            <v>-3241.0513956470677</v>
          </cell>
          <cell r="I440">
            <v>0</v>
          </cell>
          <cell r="J440">
            <v>0</v>
          </cell>
          <cell r="K440" t="str">
            <v/>
          </cell>
        </row>
        <row r="441">
          <cell r="A441" t="str">
            <v>E1838</v>
          </cell>
          <cell r="B441" t="str">
            <v>Wychavon</v>
          </cell>
          <cell r="C441" t="str">
            <v>SD</v>
          </cell>
          <cell r="D441" t="str">
            <v>Billing</v>
          </cell>
          <cell r="E441">
            <v>-1141.3625959630001</v>
          </cell>
          <cell r="F441">
            <v>-1647.4586122457656</v>
          </cell>
          <cell r="I441">
            <v>0</v>
          </cell>
          <cell r="J441">
            <v>0</v>
          </cell>
          <cell r="K441" t="str">
            <v/>
          </cell>
        </row>
        <row r="442">
          <cell r="A442" t="str">
            <v>E0435</v>
          </cell>
          <cell r="B442" t="str">
            <v>Wycombe</v>
          </cell>
          <cell r="C442" t="str">
            <v>SD</v>
          </cell>
          <cell r="D442" t="str">
            <v>Billing</v>
          </cell>
          <cell r="E442">
            <v>-1490.2458284960001</v>
          </cell>
          <cell r="F442">
            <v>-2229.211249634986</v>
          </cell>
          <cell r="I442">
            <v>0</v>
          </cell>
          <cell r="J442">
            <v>0</v>
          </cell>
          <cell r="K442" t="str">
            <v/>
          </cell>
        </row>
        <row r="443">
          <cell r="A443" t="str">
            <v>E2344</v>
          </cell>
          <cell r="B443" t="str">
            <v>Wyre</v>
          </cell>
          <cell r="C443" t="str">
            <v>SD</v>
          </cell>
          <cell r="D443" t="str">
            <v>Billing</v>
          </cell>
          <cell r="E443">
            <v>-1631.265629489</v>
          </cell>
          <cell r="F443">
            <v>-3725.0707815934429</v>
          </cell>
          <cell r="I443">
            <v>0</v>
          </cell>
          <cell r="J443">
            <v>0</v>
          </cell>
          <cell r="K443" t="str">
            <v/>
          </cell>
        </row>
        <row r="444">
          <cell r="A444" t="str">
            <v>E1839</v>
          </cell>
          <cell r="B444" t="str">
            <v>Wyre Forest</v>
          </cell>
          <cell r="C444" t="str">
            <v>SD</v>
          </cell>
          <cell r="D444" t="str">
            <v>Billing</v>
          </cell>
          <cell r="E444">
            <v>-1179.0655871389999</v>
          </cell>
          <cell r="F444">
            <v>-1461.9562814443441</v>
          </cell>
          <cell r="I444">
            <v>0</v>
          </cell>
          <cell r="J444">
            <v>0</v>
          </cell>
          <cell r="K444" t="str">
            <v/>
          </cell>
        </row>
        <row r="445">
          <cell r="A445" t="str">
            <v>E2701</v>
          </cell>
          <cell r="B445" t="str">
            <v>York UA</v>
          </cell>
          <cell r="C445" t="str">
            <v>UA</v>
          </cell>
          <cell r="D445" t="str">
            <v>Billing</v>
          </cell>
          <cell r="E445">
            <v>-14892.063979095001</v>
          </cell>
          <cell r="F445">
            <v>-28756.09062816486</v>
          </cell>
          <cell r="I445">
            <v>113338</v>
          </cell>
          <cell r="J445">
            <v>2037.48</v>
          </cell>
          <cell r="K445">
            <v>8433</v>
          </cell>
          <cell r="M445">
            <v>1</v>
          </cell>
        </row>
        <row r="446">
          <cell r="A446" t="str">
            <v>E6407</v>
          </cell>
          <cell r="B446" t="str">
            <v>Yorkshire Dales National Park Authority</v>
          </cell>
          <cell r="C446" t="str">
            <v>PARK</v>
          </cell>
          <cell r="F446">
            <v>0</v>
          </cell>
          <cell r="I446">
            <v>0</v>
          </cell>
          <cell r="J446">
            <v>0</v>
          </cell>
          <cell r="K446" t="str">
            <v/>
          </cell>
        </row>
        <row r="447">
          <cell r="B447" t="str">
            <v>TOTAL ENGLAND</v>
          </cell>
          <cell r="E447">
            <v>-7183928.9715156518</v>
          </cell>
          <cell r="F447">
            <v>-11569550.143189004</v>
          </cell>
          <cell r="G447">
            <v>-7213391.2769999988</v>
          </cell>
          <cell r="I447">
            <v>40218134</v>
          </cell>
          <cell r="J447">
            <v>514593.46500000003</v>
          </cell>
          <cell r="K447">
            <v>3387460</v>
          </cell>
          <cell r="M447">
            <v>152</v>
          </cell>
        </row>
      </sheetData>
      <sheetData sheetId="10"/>
      <sheetData sheetId="11"/>
      <sheetData sheetId="12"/>
      <sheetData sheetId="13">
        <row r="3">
          <cell r="A3">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suffolklearning.com/finance/schools-accountancy/" TargetMode="External"/><Relationship Id="rId2" Type="http://schemas.openxmlformats.org/officeDocument/2006/relationships/hyperlink" Target="http://www.suffolklearning.co.uk/leadership-staff-development/schools-accountancy/school-funding/schools-block/growth-funding" TargetMode="External"/><Relationship Id="rId1" Type="http://schemas.openxmlformats.org/officeDocument/2006/relationships/hyperlink" Target="mailto:sat@suffolk.gov.uk"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assets.publishing.service.gov.uk/government/uploads/system/uploads/attachment_data/file/1003310/2022-23_NFF_schools_block_technical_note.pdf" TargetMode="External"/><Relationship Id="rId7" Type="http://schemas.openxmlformats.org/officeDocument/2006/relationships/drawing" Target="../drawings/drawing4.xml"/><Relationship Id="rId2" Type="http://schemas.openxmlformats.org/officeDocument/2006/relationships/hyperlink" Target="https://assets.publishing.service.gov.uk/government/uploads/system/uploads/attachment_data/file/945784/Schools_Operational_guide_2021_to_2022_V4_.pdf" TargetMode="External"/><Relationship Id="rId1" Type="http://schemas.openxmlformats.org/officeDocument/2006/relationships/hyperlink" Target="https://assets.publishing.service.gov.uk/government/uploads/system/uploads/attachment_data/file/945784/Schools_Operational_guide_2021_to_2022_V4_.pdf" TargetMode="External"/><Relationship Id="rId6" Type="http://schemas.openxmlformats.org/officeDocument/2006/relationships/printerSettings" Target="../printerSettings/printerSettings4.bin"/><Relationship Id="rId5" Type="http://schemas.openxmlformats.org/officeDocument/2006/relationships/hyperlink" Target="https://assets.publishing.service.gov.uk/government/uploads/system/uploads/attachment_data/file/1003310/2022-23_NFF_schools_block_technical_note.pdf" TargetMode="External"/><Relationship Id="rId4" Type="http://schemas.openxmlformats.org/officeDocument/2006/relationships/hyperlink" Target="https://assets.publishing.service.gov.uk/government/uploads/system/uploads/attachment_data/file/1003310/2022-23_NFF_schools_block_technical_note.pd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U1210"/>
  <sheetViews>
    <sheetView showGridLines="0" showRowColHeaders="0" tabSelected="1" zoomScale="90" zoomScaleNormal="90" workbookViewId="0">
      <selection activeCell="G3" sqref="G3:L3"/>
    </sheetView>
  </sheetViews>
  <sheetFormatPr defaultColWidth="9.28515625" defaultRowHeight="17.399999999999999"/>
  <cols>
    <col min="1" max="1" width="5.7109375" style="16" customWidth="1"/>
    <col min="2" max="2" width="9.28515625" style="16" customWidth="1"/>
    <col min="3" max="6" width="9.28515625" style="16"/>
    <col min="7" max="7" width="9.28515625" style="16" customWidth="1"/>
    <col min="8" max="9" width="9.28515625" style="16"/>
    <col min="10" max="10" width="10.7109375" style="16" customWidth="1"/>
    <col min="11" max="16384" width="9.28515625" style="16"/>
  </cols>
  <sheetData>
    <row r="1" spans="1:21" ht="48" customHeight="1">
      <c r="A1" s="755" t="s">
        <v>1565</v>
      </c>
      <c r="B1" s="756"/>
      <c r="C1" s="756"/>
      <c r="D1" s="756"/>
      <c r="E1" s="756"/>
      <c r="F1" s="756"/>
      <c r="G1" s="756"/>
      <c r="H1" s="756"/>
      <c r="I1" s="756"/>
      <c r="J1" s="756"/>
      <c r="K1" s="756"/>
      <c r="L1" s="756"/>
      <c r="M1" s="756"/>
      <c r="N1" s="756"/>
      <c r="O1" s="756"/>
      <c r="P1" s="756"/>
      <c r="Q1" s="756"/>
      <c r="R1" s="756"/>
      <c r="S1" s="757"/>
    </row>
    <row r="2" spans="1:21" ht="18" thickBot="1">
      <c r="A2" s="104"/>
      <c r="B2" s="105"/>
      <c r="C2" s="105"/>
      <c r="D2" s="105"/>
      <c r="E2" s="105"/>
      <c r="F2" s="105"/>
      <c r="G2" s="105"/>
      <c r="H2" s="105"/>
      <c r="I2" s="105"/>
      <c r="J2" s="105"/>
      <c r="K2" s="105"/>
      <c r="L2" s="105"/>
      <c r="M2" s="105"/>
      <c r="N2" s="105"/>
      <c r="O2" s="105"/>
      <c r="P2" s="105"/>
      <c r="Q2" s="105"/>
      <c r="R2" s="105"/>
      <c r="S2" s="106"/>
    </row>
    <row r="3" spans="1:21" s="157" customFormat="1" ht="16.2" thickBot="1">
      <c r="A3" s="210"/>
      <c r="B3" s="214" t="s">
        <v>895</v>
      </c>
      <c r="C3" s="215"/>
      <c r="D3" s="215"/>
      <c r="E3" s="215"/>
      <c r="F3" s="215"/>
      <c r="G3" s="767" t="s">
        <v>476</v>
      </c>
      <c r="H3" s="768"/>
      <c r="I3" s="768"/>
      <c r="J3" s="768"/>
      <c r="K3" s="768"/>
      <c r="L3" s="769"/>
      <c r="M3" s="210"/>
      <c r="N3" s="217"/>
      <c r="O3" s="214"/>
      <c r="P3" s="218"/>
      <c r="Q3" s="247"/>
      <c r="R3" s="210"/>
      <c r="S3" s="220"/>
      <c r="T3" s="213"/>
    </row>
    <row r="4" spans="1:21" s="157" customFormat="1" ht="15.6">
      <c r="A4" s="210"/>
      <c r="B4" s="217" t="s">
        <v>902</v>
      </c>
      <c r="C4" s="215"/>
      <c r="D4" s="215"/>
      <c r="E4" s="215"/>
      <c r="F4" s="215"/>
      <c r="G4" s="216"/>
      <c r="H4" s="216"/>
      <c r="I4" s="216"/>
      <c r="J4" s="216"/>
      <c r="K4" s="216"/>
      <c r="L4" s="216"/>
      <c r="M4" s="210"/>
      <c r="N4" s="217"/>
      <c r="O4" s="214"/>
      <c r="P4" s="218"/>
      <c r="Q4" s="219"/>
      <c r="R4" s="210"/>
      <c r="S4" s="220"/>
      <c r="T4" s="213"/>
    </row>
    <row r="5" spans="1:21" s="157" customFormat="1" ht="21">
      <c r="A5" s="210"/>
      <c r="B5" s="214"/>
      <c r="C5" s="215"/>
      <c r="D5" s="215"/>
      <c r="E5" s="215"/>
      <c r="F5" s="215"/>
      <c r="G5" s="221"/>
      <c r="H5" s="221"/>
      <c r="I5" s="221"/>
      <c r="J5" s="221" t="s">
        <v>904</v>
      </c>
      <c r="K5" s="221"/>
      <c r="L5" s="216"/>
      <c r="M5" s="210"/>
      <c r="N5" s="217"/>
      <c r="O5" s="214"/>
      <c r="P5" s="218"/>
      <c r="Q5" s="219"/>
      <c r="R5" s="210"/>
      <c r="S5" s="220"/>
      <c r="T5" s="213"/>
    </row>
    <row r="6" spans="1:21" s="157" customFormat="1" ht="21">
      <c r="A6" s="210"/>
      <c r="B6" s="214"/>
      <c r="C6" s="215"/>
      <c r="D6" s="215"/>
      <c r="E6" s="215"/>
      <c r="F6" s="754" t="str">
        <f>VLOOKUP($G$3,'2020-21 Budgets'!A:G,6,FALSE)</f>
        <v>SCHOOL NAME</v>
      </c>
      <c r="G6" s="754"/>
      <c r="H6" s="754"/>
      <c r="I6" s="754"/>
      <c r="J6" s="754"/>
      <c r="K6" s="754"/>
      <c r="L6" s="754"/>
      <c r="M6" s="754"/>
      <c r="N6" s="754"/>
      <c r="O6" s="214"/>
      <c r="P6" s="218"/>
      <c r="Q6" s="219"/>
      <c r="R6" s="210"/>
      <c r="S6" s="220"/>
      <c r="T6" s="213"/>
    </row>
    <row r="7" spans="1:21" s="157" customFormat="1" ht="21">
      <c r="A7" s="210"/>
      <c r="B7" s="214"/>
      <c r="C7" s="215"/>
      <c r="D7" s="215"/>
      <c r="E7" s="215"/>
      <c r="F7" s="215"/>
      <c r="G7" s="221"/>
      <c r="H7" s="221"/>
      <c r="I7" s="221"/>
      <c r="J7" s="221" t="str">
        <f>CONCATENATE("LA School Number:  ",LEFT(G3,3))</f>
        <v>LA School Number:  000</v>
      </c>
      <c r="K7" s="221"/>
      <c r="L7" s="216"/>
      <c r="M7" s="210"/>
      <c r="N7" s="217"/>
      <c r="O7" s="214"/>
      <c r="P7" s="218"/>
      <c r="Q7" s="219"/>
      <c r="R7" s="210"/>
      <c r="S7" s="220"/>
      <c r="T7" s="213"/>
    </row>
    <row r="8" spans="1:21" s="157" customFormat="1" ht="21">
      <c r="A8" s="210"/>
      <c r="B8" s="214"/>
      <c r="C8" s="215"/>
      <c r="D8" s="215"/>
      <c r="E8" s="215"/>
      <c r="F8" s="215"/>
      <c r="G8" s="754" t="s">
        <v>1547</v>
      </c>
      <c r="H8" s="754"/>
      <c r="I8" s="754"/>
      <c r="J8" s="754"/>
      <c r="K8" s="754"/>
      <c r="L8" s="754"/>
      <c r="M8" s="210"/>
      <c r="N8" s="217"/>
      <c r="O8" s="214"/>
      <c r="P8" s="218"/>
      <c r="Q8" s="219"/>
      <c r="R8" s="210"/>
      <c r="S8" s="220"/>
      <c r="T8" s="213"/>
    </row>
    <row r="9" spans="1:21">
      <c r="A9" s="107"/>
      <c r="B9" s="72"/>
      <c r="C9" s="72"/>
      <c r="D9" s="72"/>
      <c r="E9" s="72"/>
      <c r="F9" s="72"/>
      <c r="G9" s="72"/>
      <c r="H9" s="72"/>
      <c r="I9" s="72"/>
      <c r="J9" s="72"/>
      <c r="K9" s="72"/>
      <c r="L9" s="72"/>
      <c r="M9" s="72"/>
      <c r="N9" s="72"/>
      <c r="O9" s="72"/>
      <c r="P9" s="72"/>
      <c r="Q9" s="72"/>
      <c r="R9" s="72"/>
      <c r="S9" s="108"/>
    </row>
    <row r="10" spans="1:21">
      <c r="A10" s="107"/>
      <c r="B10" s="77" t="s">
        <v>84</v>
      </c>
      <c r="C10" s="73"/>
      <c r="D10" s="73"/>
      <c r="E10" s="73"/>
      <c r="F10" s="73"/>
      <c r="G10" s="73"/>
      <c r="H10" s="73"/>
      <c r="I10" s="73"/>
      <c r="J10" s="73"/>
      <c r="K10" s="73"/>
      <c r="L10" s="73"/>
      <c r="M10" s="73"/>
      <c r="N10" s="73"/>
      <c r="O10" s="73"/>
      <c r="P10" s="73"/>
      <c r="Q10" s="73"/>
      <c r="R10" s="74"/>
      <c r="S10" s="108"/>
      <c r="U10" s="116"/>
    </row>
    <row r="11" spans="1:21">
      <c r="A11" s="107"/>
      <c r="B11" s="78" t="s">
        <v>87</v>
      </c>
      <c r="C11" s="75"/>
      <c r="D11" s="75"/>
      <c r="E11" s="75"/>
      <c r="F11" s="75"/>
      <c r="G11" s="75"/>
      <c r="H11" s="75"/>
      <c r="I11" s="75"/>
      <c r="J11" s="75"/>
      <c r="K11" s="75"/>
      <c r="L11" s="75"/>
      <c r="M11" s="75"/>
      <c r="N11" s="75"/>
      <c r="O11" s="75"/>
      <c r="P11" s="75"/>
      <c r="Q11" s="75"/>
      <c r="R11" s="76"/>
      <c r="S11" s="108"/>
      <c r="U11" s="116"/>
    </row>
    <row r="12" spans="1:21">
      <c r="A12" s="107"/>
      <c r="B12" s="78" t="s">
        <v>85</v>
      </c>
      <c r="C12" s="75"/>
      <c r="D12" s="75"/>
      <c r="E12" s="75"/>
      <c r="F12" s="75"/>
      <c r="G12" s="75"/>
      <c r="H12" s="75"/>
      <c r="I12" s="75"/>
      <c r="J12" s="75"/>
      <c r="K12" s="75"/>
      <c r="L12" s="75"/>
      <c r="M12" s="75"/>
      <c r="N12" s="75"/>
      <c r="O12" s="75"/>
      <c r="P12" s="75"/>
      <c r="Q12" s="75"/>
      <c r="R12" s="76"/>
      <c r="S12" s="108"/>
      <c r="U12" s="116"/>
    </row>
    <row r="13" spans="1:21">
      <c r="A13" s="107"/>
      <c r="B13" s="78" t="s">
        <v>86</v>
      </c>
      <c r="C13" s="75"/>
      <c r="D13" s="75"/>
      <c r="E13" s="75"/>
      <c r="F13" s="75"/>
      <c r="G13" s="75"/>
      <c r="H13" s="75"/>
      <c r="I13" s="75"/>
      <c r="J13" s="75"/>
      <c r="K13" s="75"/>
      <c r="L13" s="75"/>
      <c r="M13" s="75"/>
      <c r="N13" s="75"/>
      <c r="O13" s="75"/>
      <c r="P13" s="75"/>
      <c r="Q13" s="75"/>
      <c r="R13" s="76"/>
      <c r="S13" s="108"/>
    </row>
    <row r="14" spans="1:21" ht="28.5" customHeight="1">
      <c r="A14" s="107"/>
      <c r="B14" s="758"/>
      <c r="C14" s="759"/>
      <c r="D14" s="759"/>
      <c r="E14" s="759"/>
      <c r="F14" s="759"/>
      <c r="G14" s="759"/>
      <c r="H14" s="759"/>
      <c r="I14" s="759"/>
      <c r="J14" s="759"/>
      <c r="K14" s="759"/>
      <c r="L14" s="759"/>
      <c r="M14" s="759"/>
      <c r="N14" s="759"/>
      <c r="O14" s="759"/>
      <c r="P14" s="759"/>
      <c r="Q14" s="759"/>
      <c r="R14" s="760"/>
      <c r="S14" s="108"/>
    </row>
    <row r="15" spans="1:21">
      <c r="A15" s="107"/>
      <c r="B15" s="72"/>
      <c r="C15" s="72"/>
      <c r="D15" s="72"/>
      <c r="E15" s="72"/>
      <c r="F15" s="72"/>
      <c r="G15" s="72"/>
      <c r="H15" s="72"/>
      <c r="I15" s="72"/>
      <c r="J15" s="72"/>
      <c r="K15" s="72"/>
      <c r="L15" s="72"/>
      <c r="M15" s="72"/>
      <c r="N15" s="72"/>
      <c r="O15" s="72"/>
      <c r="P15" s="72"/>
      <c r="Q15" s="72"/>
      <c r="R15" s="72"/>
      <c r="S15" s="108"/>
    </row>
    <row r="16" spans="1:21" ht="9" customHeight="1">
      <c r="A16" s="107"/>
      <c r="B16" s="72"/>
      <c r="C16" s="72"/>
      <c r="D16" s="72"/>
      <c r="E16" s="72"/>
      <c r="F16" s="72"/>
      <c r="G16" s="72"/>
      <c r="H16" s="72"/>
      <c r="I16" s="72"/>
      <c r="J16" s="72"/>
      <c r="K16" s="72"/>
      <c r="L16" s="72"/>
      <c r="M16" s="72"/>
      <c r="N16" s="72"/>
      <c r="O16" s="72"/>
      <c r="P16" s="72"/>
      <c r="Q16" s="72"/>
      <c r="R16" s="72"/>
      <c r="S16" s="108"/>
    </row>
    <row r="17" spans="1:19">
      <c r="A17" s="107"/>
      <c r="B17" s="72"/>
      <c r="C17" s="72"/>
      <c r="D17" s="72"/>
      <c r="E17" s="72"/>
      <c r="F17" s="72"/>
      <c r="G17" s="72"/>
      <c r="H17" s="72"/>
      <c r="I17" s="72"/>
      <c r="J17" s="72"/>
      <c r="K17" s="72"/>
      <c r="L17" s="72"/>
      <c r="M17" s="72"/>
      <c r="N17" s="72"/>
      <c r="O17" s="72"/>
      <c r="P17" s="72"/>
      <c r="Q17" s="72"/>
      <c r="R17" s="72"/>
      <c r="S17" s="108"/>
    </row>
    <row r="18" spans="1:19">
      <c r="A18" s="107"/>
      <c r="B18" s="72"/>
      <c r="C18" s="72"/>
      <c r="D18" s="72"/>
      <c r="E18" s="72"/>
      <c r="F18" s="72"/>
      <c r="G18" s="72"/>
      <c r="H18" s="72"/>
      <c r="I18" s="72"/>
      <c r="J18" s="72"/>
      <c r="K18" s="72"/>
      <c r="L18" s="72"/>
      <c r="M18" s="72"/>
      <c r="N18" s="72"/>
      <c r="O18" s="72"/>
      <c r="P18" s="72"/>
      <c r="Q18" s="72"/>
      <c r="R18" s="72"/>
      <c r="S18" s="108"/>
    </row>
    <row r="19" spans="1:19">
      <c r="A19" s="107"/>
      <c r="B19" s="72"/>
      <c r="C19" s="72"/>
      <c r="D19" s="72"/>
      <c r="E19" s="72"/>
      <c r="F19" s="72"/>
      <c r="G19" s="72"/>
      <c r="H19" s="72"/>
      <c r="I19" s="72"/>
      <c r="J19" s="72"/>
      <c r="K19" s="72"/>
      <c r="L19" s="72"/>
      <c r="M19" s="72"/>
      <c r="N19" s="72"/>
      <c r="O19" s="72"/>
      <c r="P19" s="72"/>
      <c r="Q19" s="72"/>
      <c r="R19" s="72"/>
      <c r="S19" s="108"/>
    </row>
    <row r="20" spans="1:19">
      <c r="A20" s="107"/>
      <c r="B20" s="72"/>
      <c r="C20" s="72"/>
      <c r="D20" s="72"/>
      <c r="E20" s="72"/>
      <c r="F20" s="72"/>
      <c r="G20" s="72"/>
      <c r="H20" s="72"/>
      <c r="I20" s="72"/>
      <c r="J20" s="72"/>
      <c r="K20" s="72"/>
      <c r="L20" s="72"/>
      <c r="M20" s="72"/>
      <c r="N20" s="72"/>
      <c r="O20" s="72"/>
      <c r="P20" s="72"/>
      <c r="Q20" s="72"/>
      <c r="R20" s="72"/>
      <c r="S20" s="108"/>
    </row>
    <row r="21" spans="1:19">
      <c r="A21" s="107"/>
      <c r="B21" s="72"/>
      <c r="C21" s="72"/>
      <c r="D21" s="72"/>
      <c r="E21" s="72"/>
      <c r="F21" s="72"/>
      <c r="G21" s="72"/>
      <c r="H21" s="72"/>
      <c r="I21" s="72"/>
      <c r="J21" s="72"/>
      <c r="K21" s="72"/>
      <c r="L21" s="72"/>
      <c r="M21" s="72"/>
      <c r="N21" s="72"/>
      <c r="O21" s="72"/>
      <c r="P21" s="72"/>
      <c r="Q21" s="72"/>
      <c r="R21" s="72"/>
      <c r="S21" s="108"/>
    </row>
    <row r="22" spans="1:19">
      <c r="A22" s="107"/>
      <c r="B22" s="72"/>
      <c r="C22" s="72"/>
      <c r="D22" s="72"/>
      <c r="E22" s="72"/>
      <c r="F22" s="72"/>
      <c r="G22" s="72"/>
      <c r="H22" s="72"/>
      <c r="I22" s="72"/>
      <c r="J22" s="72"/>
      <c r="K22" s="72"/>
      <c r="L22" s="72"/>
      <c r="M22" s="72"/>
      <c r="N22" s="72"/>
      <c r="O22" s="72"/>
      <c r="P22" s="72"/>
      <c r="Q22" s="72"/>
      <c r="R22" s="72"/>
      <c r="S22" s="108"/>
    </row>
    <row r="23" spans="1:19">
      <c r="A23" s="107"/>
      <c r="B23" s="72"/>
      <c r="C23" s="72"/>
      <c r="D23" s="72"/>
      <c r="E23" s="72"/>
      <c r="F23" s="72"/>
      <c r="G23" s="72"/>
      <c r="H23" s="72"/>
      <c r="I23" s="72"/>
      <c r="J23" s="72"/>
      <c r="K23" s="72"/>
      <c r="L23" s="72"/>
      <c r="M23" s="72"/>
      <c r="N23" s="72"/>
      <c r="O23" s="72"/>
      <c r="P23" s="72"/>
      <c r="Q23" s="72"/>
      <c r="R23" s="72"/>
      <c r="S23" s="108"/>
    </row>
    <row r="24" spans="1:19">
      <c r="A24" s="107"/>
      <c r="B24" s="72"/>
      <c r="C24" s="72"/>
      <c r="D24" s="72"/>
      <c r="E24" s="72"/>
      <c r="F24" s="72"/>
      <c r="G24" s="72"/>
      <c r="H24" s="72"/>
      <c r="I24" s="72"/>
      <c r="J24" s="72"/>
      <c r="K24" s="72"/>
      <c r="L24" s="72"/>
      <c r="M24" s="72"/>
      <c r="N24" s="72"/>
      <c r="O24" s="72"/>
      <c r="P24" s="72"/>
      <c r="Q24" s="72"/>
      <c r="R24" s="72"/>
      <c r="S24" s="108"/>
    </row>
    <row r="25" spans="1:19" ht="108" customHeight="1">
      <c r="A25" s="107"/>
      <c r="B25" s="764" t="s">
        <v>1549</v>
      </c>
      <c r="C25" s="765"/>
      <c r="D25" s="765"/>
      <c r="E25" s="765"/>
      <c r="F25" s="765"/>
      <c r="G25" s="765"/>
      <c r="H25" s="765"/>
      <c r="I25" s="765"/>
      <c r="J25" s="765"/>
      <c r="K25" s="765"/>
      <c r="L25" s="765"/>
      <c r="M25" s="765"/>
      <c r="N25" s="765"/>
      <c r="O25" s="765"/>
      <c r="P25" s="765"/>
      <c r="Q25" s="765"/>
      <c r="R25" s="766"/>
      <c r="S25" s="108"/>
    </row>
    <row r="26" spans="1:19">
      <c r="A26" s="107"/>
      <c r="B26" s="72"/>
      <c r="C26" s="72"/>
      <c r="D26" s="72"/>
      <c r="E26" s="72"/>
      <c r="F26" s="72"/>
      <c r="G26" s="72"/>
      <c r="H26" s="72"/>
      <c r="I26" s="72"/>
      <c r="J26" s="72"/>
      <c r="K26" s="72"/>
      <c r="L26" s="72"/>
      <c r="M26" s="72"/>
      <c r="N26" s="72"/>
      <c r="O26" s="72"/>
      <c r="P26" s="72"/>
      <c r="Q26" s="72"/>
      <c r="R26" s="72"/>
      <c r="S26" s="108"/>
    </row>
    <row r="27" spans="1:19" ht="29.25" customHeight="1">
      <c r="A27" s="107"/>
      <c r="B27" s="761" t="s">
        <v>458</v>
      </c>
      <c r="C27" s="762"/>
      <c r="D27" s="762"/>
      <c r="E27" s="762"/>
      <c r="F27" s="762"/>
      <c r="G27" s="762"/>
      <c r="H27" s="762"/>
      <c r="I27" s="762"/>
      <c r="J27" s="762"/>
      <c r="K27" s="762"/>
      <c r="L27" s="762"/>
      <c r="M27" s="762"/>
      <c r="N27" s="762"/>
      <c r="O27" s="762"/>
      <c r="P27" s="762"/>
      <c r="Q27" s="762"/>
      <c r="R27" s="763"/>
      <c r="S27" s="108"/>
    </row>
    <row r="28" spans="1:19" ht="8.25" customHeight="1">
      <c r="A28" s="107"/>
      <c r="B28" s="72"/>
      <c r="C28" s="72"/>
      <c r="D28" s="72"/>
      <c r="E28" s="72"/>
      <c r="F28" s="72"/>
      <c r="G28" s="72"/>
      <c r="H28" s="72"/>
      <c r="I28" s="72"/>
      <c r="J28" s="72"/>
      <c r="K28" s="72"/>
      <c r="L28" s="72"/>
      <c r="M28" s="72"/>
      <c r="N28" s="72"/>
      <c r="O28" s="72"/>
      <c r="P28" s="72"/>
      <c r="Q28" s="72"/>
      <c r="R28" s="72"/>
      <c r="S28" s="108"/>
    </row>
    <row r="29" spans="1:19" ht="23.4">
      <c r="A29" s="109"/>
      <c r="B29" s="110"/>
      <c r="C29" s="110"/>
      <c r="D29" s="110"/>
      <c r="E29" s="110"/>
      <c r="F29" s="110"/>
      <c r="G29" s="110"/>
      <c r="H29" s="110"/>
      <c r="I29" s="110"/>
      <c r="J29" s="111"/>
      <c r="K29" s="112"/>
      <c r="L29" s="111"/>
      <c r="M29" s="111"/>
      <c r="N29" s="111"/>
      <c r="O29" s="111"/>
      <c r="P29" s="113"/>
      <c r="Q29" s="124" t="s">
        <v>1548</v>
      </c>
      <c r="R29" s="111"/>
      <c r="S29" s="114"/>
    </row>
    <row r="30" spans="1:19" ht="4.5" customHeight="1"/>
    <row r="31" spans="1:19" s="157" customFormat="1" ht="13.8">
      <c r="A31" s="211"/>
      <c r="B31" s="752" t="s">
        <v>459</v>
      </c>
      <c r="C31" s="752"/>
      <c r="D31" s="752"/>
      <c r="E31" s="752"/>
      <c r="F31" s="721"/>
      <c r="G31" s="753" t="s">
        <v>903</v>
      </c>
      <c r="H31" s="753"/>
      <c r="I31" s="753"/>
      <c r="J31" s="753"/>
      <c r="K31" s="753" t="s">
        <v>460</v>
      </c>
      <c r="L31" s="753"/>
      <c r="M31" s="753"/>
      <c r="N31" s="753"/>
      <c r="O31" s="753"/>
      <c r="P31" s="753"/>
      <c r="Q31" s="722"/>
      <c r="R31" s="722"/>
      <c r="S31" s="212"/>
    </row>
    <row r="32" spans="1:19">
      <c r="A32" s="336"/>
      <c r="B32" s="336"/>
      <c r="C32" s="336"/>
      <c r="D32" s="336"/>
      <c r="E32" s="336"/>
      <c r="F32" s="336"/>
      <c r="G32" s="336"/>
      <c r="H32" s="336"/>
      <c r="I32" s="336"/>
      <c r="J32" s="336"/>
      <c r="K32" s="336"/>
      <c r="L32" s="336"/>
    </row>
    <row r="33" spans="1:16">
      <c r="A33" s="336"/>
      <c r="B33" s="336"/>
      <c r="C33" s="336"/>
      <c r="D33" s="336"/>
      <c r="E33" s="336"/>
      <c r="F33" s="336"/>
      <c r="G33" s="336"/>
      <c r="H33" s="336"/>
      <c r="I33" s="336"/>
      <c r="J33" s="336"/>
      <c r="K33" s="336"/>
      <c r="L33" s="336"/>
    </row>
    <row r="34" spans="1:16">
      <c r="A34" s="336"/>
      <c r="B34" s="336"/>
      <c r="C34" s="336"/>
      <c r="D34" s="336"/>
      <c r="E34" s="336"/>
      <c r="F34" s="336"/>
      <c r="G34" s="336"/>
      <c r="H34" s="336"/>
      <c r="I34" s="336"/>
      <c r="J34" s="336"/>
      <c r="K34" s="336"/>
      <c r="L34" s="336"/>
      <c r="M34" s="336"/>
      <c r="N34" s="336"/>
      <c r="O34" s="336"/>
      <c r="P34" s="336"/>
    </row>
    <row r="35" spans="1:16">
      <c r="A35" s="336"/>
      <c r="B35" s="336"/>
      <c r="C35" s="336"/>
      <c r="D35" s="336"/>
      <c r="E35" s="336"/>
      <c r="F35" s="336"/>
      <c r="G35" s="336"/>
      <c r="H35" s="336"/>
      <c r="I35" s="336"/>
      <c r="J35" s="336"/>
      <c r="K35" s="336"/>
      <c r="L35" s="336"/>
      <c r="M35" s="336"/>
      <c r="N35" s="336"/>
      <c r="O35" s="336"/>
      <c r="P35" s="336"/>
    </row>
    <row r="36" spans="1:16">
      <c r="A36" s="336"/>
      <c r="B36" s="336"/>
      <c r="C36" s="336"/>
      <c r="D36" s="336"/>
      <c r="E36" s="336"/>
      <c r="F36" s="336"/>
      <c r="G36" s="336"/>
      <c r="H36" s="336"/>
      <c r="I36" s="336"/>
      <c r="J36" s="336"/>
      <c r="K36" s="336"/>
      <c r="L36" s="336"/>
      <c r="M36" s="336"/>
      <c r="N36" s="336"/>
      <c r="O36" s="336"/>
      <c r="P36" s="336"/>
    </row>
    <row r="37" spans="1:16">
      <c r="A37" s="336"/>
      <c r="B37" s="336"/>
      <c r="C37" s="336"/>
      <c r="D37" s="336"/>
      <c r="E37" s="336"/>
      <c r="F37" s="336"/>
      <c r="G37" s="336"/>
      <c r="H37" s="336"/>
      <c r="I37" s="336"/>
      <c r="J37" s="336"/>
      <c r="K37" s="336"/>
      <c r="L37" s="336"/>
      <c r="M37" s="336"/>
      <c r="N37" s="336"/>
      <c r="O37" s="336"/>
      <c r="P37" s="336"/>
    </row>
    <row r="38" spans="1:16">
      <c r="A38" s="336"/>
      <c r="B38" s="336"/>
      <c r="C38" s="336"/>
      <c r="D38" s="336"/>
      <c r="E38" s="336"/>
      <c r="F38" s="336"/>
      <c r="G38" s="336"/>
      <c r="H38" s="336"/>
      <c r="I38" s="336"/>
      <c r="J38" s="336"/>
      <c r="K38" s="336"/>
      <c r="L38" s="336"/>
      <c r="M38" s="336"/>
      <c r="N38" s="336"/>
      <c r="O38" s="336"/>
      <c r="P38" s="336"/>
    </row>
    <row r="39" spans="1:16">
      <c r="A39" s="336"/>
      <c r="B39" s="336"/>
      <c r="C39" s="336"/>
      <c r="D39" s="336"/>
      <c r="E39" s="336"/>
      <c r="F39" s="336"/>
      <c r="G39" s="336"/>
      <c r="H39" s="336"/>
      <c r="I39" s="336"/>
      <c r="J39" s="336"/>
      <c r="K39" s="336"/>
      <c r="L39" s="336"/>
      <c r="M39" s="336"/>
      <c r="N39" s="336"/>
      <c r="O39" s="336"/>
      <c r="P39" s="336"/>
    </row>
    <row r="40" spans="1:16">
      <c r="A40" s="336"/>
      <c r="B40" s="336"/>
      <c r="C40" s="336"/>
      <c r="D40" s="336"/>
      <c r="E40" s="336"/>
      <c r="F40" s="336"/>
      <c r="G40" s="336"/>
      <c r="H40" s="336"/>
      <c r="I40" s="336"/>
      <c r="J40" s="336"/>
      <c r="K40" s="336"/>
      <c r="L40" s="336"/>
      <c r="M40" s="336"/>
      <c r="N40" s="336"/>
      <c r="O40" s="336"/>
      <c r="P40" s="336"/>
    </row>
    <row r="41" spans="1:16">
      <c r="A41" s="336"/>
      <c r="B41" s="336"/>
      <c r="C41" s="336"/>
      <c r="D41" s="336"/>
      <c r="E41" s="336"/>
      <c r="F41" s="336"/>
      <c r="G41" s="336"/>
      <c r="H41" s="336"/>
      <c r="I41" s="336"/>
      <c r="J41" s="336"/>
      <c r="K41" s="336"/>
      <c r="L41" s="336"/>
      <c r="M41" s="336"/>
      <c r="N41" s="336"/>
      <c r="O41" s="336"/>
      <c r="P41" s="336"/>
    </row>
    <row r="42" spans="1:16">
      <c r="A42" s="336"/>
      <c r="B42" s="336"/>
      <c r="C42" s="336"/>
      <c r="D42" s="336"/>
      <c r="E42" s="336"/>
      <c r="F42" s="336"/>
      <c r="G42" s="336"/>
      <c r="H42" s="336"/>
      <c r="I42" s="336"/>
      <c r="J42" s="336"/>
      <c r="K42" s="336"/>
      <c r="L42" s="336"/>
      <c r="M42" s="336"/>
      <c r="N42" s="336"/>
      <c r="O42" s="336"/>
      <c r="P42" s="336"/>
    </row>
    <row r="43" spans="1:16">
      <c r="A43" s="336"/>
      <c r="B43" s="336"/>
      <c r="C43" s="336"/>
      <c r="D43" s="336"/>
      <c r="E43" s="336"/>
      <c r="F43" s="336"/>
      <c r="G43" s="336"/>
      <c r="H43" s="336"/>
      <c r="I43" s="336"/>
      <c r="J43" s="336"/>
      <c r="K43" s="336"/>
      <c r="L43" s="336"/>
      <c r="M43" s="336"/>
      <c r="N43" s="336"/>
      <c r="O43" s="336"/>
      <c r="P43" s="336"/>
    </row>
    <row r="44" spans="1:16">
      <c r="A44" s="336"/>
      <c r="B44" s="336"/>
      <c r="C44" s="336"/>
      <c r="D44" s="336"/>
      <c r="E44" s="336"/>
      <c r="F44" s="336"/>
      <c r="G44" s="336"/>
      <c r="H44" s="336"/>
      <c r="I44" s="336"/>
      <c r="J44" s="336"/>
      <c r="K44" s="336"/>
      <c r="L44" s="336"/>
      <c r="M44" s="336"/>
      <c r="N44" s="336"/>
      <c r="O44" s="336"/>
      <c r="P44" s="336"/>
    </row>
    <row r="45" spans="1:16">
      <c r="A45" s="336"/>
      <c r="B45" s="336"/>
      <c r="C45" s="336"/>
      <c r="D45" s="336"/>
      <c r="E45" s="336"/>
      <c r="F45" s="336"/>
      <c r="G45" s="336"/>
      <c r="H45" s="336"/>
      <c r="I45" s="336"/>
      <c r="J45" s="336"/>
      <c r="K45" s="336"/>
      <c r="L45" s="336"/>
      <c r="M45" s="336"/>
      <c r="N45" s="336"/>
      <c r="O45" s="336"/>
      <c r="P45" s="336"/>
    </row>
    <row r="46" spans="1:16">
      <c r="A46" s="336"/>
      <c r="B46" s="336"/>
      <c r="C46" s="336"/>
      <c r="D46" s="336"/>
      <c r="E46" s="336"/>
      <c r="F46" s="336"/>
      <c r="G46" s="336"/>
      <c r="H46" s="336"/>
      <c r="I46" s="336"/>
      <c r="J46" s="336"/>
      <c r="K46" s="336"/>
      <c r="L46" s="336"/>
      <c r="M46" s="336"/>
      <c r="N46" s="336"/>
      <c r="O46" s="336"/>
      <c r="P46" s="336"/>
    </row>
    <row r="47" spans="1:16">
      <c r="A47" s="336"/>
      <c r="B47" s="336"/>
      <c r="C47" s="336"/>
      <c r="D47" s="336"/>
      <c r="E47" s="336"/>
      <c r="F47" s="336"/>
      <c r="G47" s="336"/>
      <c r="H47" s="336"/>
      <c r="I47" s="336"/>
      <c r="J47" s="336"/>
      <c r="K47" s="336"/>
      <c r="L47" s="336"/>
      <c r="M47" s="336"/>
      <c r="N47" s="336"/>
      <c r="O47" s="336"/>
      <c r="P47" s="336"/>
    </row>
    <row r="48" spans="1:16">
      <c r="A48" s="336"/>
      <c r="B48" s="336"/>
      <c r="C48" s="336"/>
      <c r="D48" s="336"/>
      <c r="E48" s="336"/>
      <c r="F48" s="336"/>
      <c r="G48" s="336"/>
      <c r="H48" s="336"/>
      <c r="I48" s="336"/>
      <c r="J48" s="336"/>
      <c r="K48" s="336"/>
      <c r="L48" s="336"/>
      <c r="M48" s="336"/>
      <c r="N48" s="336"/>
      <c r="O48" s="336"/>
      <c r="P48" s="336"/>
    </row>
    <row r="49" spans="1:16">
      <c r="A49" s="336"/>
      <c r="B49" s="336"/>
      <c r="C49" s="336"/>
      <c r="D49" s="336"/>
      <c r="E49" s="336"/>
      <c r="F49" s="336"/>
      <c r="G49" s="336"/>
      <c r="H49" s="336"/>
      <c r="I49" s="336"/>
      <c r="J49" s="336"/>
      <c r="K49" s="336"/>
      <c r="L49" s="336"/>
      <c r="M49" s="336"/>
      <c r="N49" s="336"/>
      <c r="O49" s="336"/>
      <c r="P49" s="336"/>
    </row>
    <row r="50" spans="1:16">
      <c r="A50" s="336"/>
      <c r="B50" s="336"/>
      <c r="C50" s="336"/>
      <c r="D50" s="336"/>
      <c r="E50" s="336"/>
      <c r="F50" s="336"/>
      <c r="G50" s="336"/>
      <c r="H50" s="336"/>
      <c r="I50" s="336"/>
      <c r="J50" s="336"/>
      <c r="K50" s="336"/>
      <c r="L50" s="336"/>
      <c r="M50" s="336"/>
      <c r="N50" s="336"/>
      <c r="O50" s="336"/>
      <c r="P50" s="336"/>
    </row>
    <row r="51" spans="1:16">
      <c r="A51" s="336"/>
      <c r="B51" s="336"/>
      <c r="C51" s="336"/>
      <c r="D51" s="336"/>
      <c r="E51" s="336"/>
      <c r="F51" s="336"/>
      <c r="G51" s="336"/>
      <c r="H51" s="336"/>
      <c r="I51" s="336"/>
      <c r="J51" s="336"/>
      <c r="K51" s="336"/>
      <c r="L51" s="336"/>
      <c r="M51" s="336"/>
      <c r="N51" s="336"/>
      <c r="O51" s="336"/>
      <c r="P51" s="336"/>
    </row>
    <row r="52" spans="1:16">
      <c r="A52" s="336"/>
      <c r="B52" s="336"/>
      <c r="C52" s="336"/>
      <c r="D52" s="336"/>
      <c r="E52" s="336"/>
      <c r="F52" s="336"/>
      <c r="G52" s="336"/>
      <c r="H52" s="336"/>
      <c r="I52" s="336"/>
      <c r="J52" s="336"/>
      <c r="K52" s="336"/>
      <c r="L52" s="336"/>
      <c r="M52" s="336"/>
      <c r="N52" s="336"/>
      <c r="O52" s="336"/>
      <c r="P52" s="336"/>
    </row>
    <row r="53" spans="1:16">
      <c r="A53" s="336"/>
      <c r="B53" s="336"/>
      <c r="C53" s="336"/>
      <c r="D53" s="336"/>
      <c r="E53" s="336"/>
      <c r="F53" s="336"/>
      <c r="G53" s="336"/>
      <c r="H53" s="336"/>
      <c r="I53" s="336"/>
      <c r="J53" s="336"/>
      <c r="K53" s="336"/>
      <c r="L53" s="336"/>
      <c r="M53" s="336"/>
      <c r="N53" s="336"/>
      <c r="O53" s="336"/>
      <c r="P53" s="336"/>
    </row>
    <row r="54" spans="1:16">
      <c r="A54" s="336"/>
      <c r="B54" s="336"/>
      <c r="C54" s="336"/>
      <c r="D54" s="336"/>
      <c r="E54" s="336"/>
      <c r="F54" s="336"/>
      <c r="G54" s="336"/>
      <c r="H54" s="336"/>
      <c r="I54" s="336"/>
      <c r="J54" s="336"/>
      <c r="K54" s="336"/>
      <c r="L54" s="336"/>
      <c r="M54" s="336"/>
      <c r="N54" s="336"/>
      <c r="O54" s="336"/>
      <c r="P54" s="336"/>
    </row>
    <row r="55" spans="1:16">
      <c r="A55" s="336"/>
      <c r="B55" s="336"/>
      <c r="C55" s="336"/>
      <c r="D55" s="336"/>
      <c r="E55" s="336"/>
      <c r="F55" s="336"/>
      <c r="G55" s="336"/>
      <c r="H55" s="336"/>
      <c r="I55" s="336"/>
      <c r="J55" s="336"/>
      <c r="K55" s="336"/>
      <c r="L55" s="336"/>
      <c r="M55" s="336"/>
      <c r="N55" s="336"/>
      <c r="O55" s="336"/>
      <c r="P55" s="336"/>
    </row>
    <row r="56" spans="1:16">
      <c r="A56" s="336"/>
      <c r="B56" s="336"/>
      <c r="C56" s="336"/>
      <c r="D56" s="336"/>
      <c r="E56" s="336"/>
      <c r="F56" s="336"/>
      <c r="G56" s="336"/>
      <c r="H56" s="336"/>
      <c r="I56" s="336"/>
      <c r="J56" s="336"/>
      <c r="K56" s="336"/>
      <c r="L56" s="336"/>
      <c r="M56" s="336"/>
      <c r="N56" s="336"/>
      <c r="O56" s="336"/>
      <c r="P56" s="336"/>
    </row>
    <row r="57" spans="1:16">
      <c r="A57" s="336"/>
      <c r="B57" s="336"/>
      <c r="C57" s="751" t="s">
        <v>476</v>
      </c>
      <c r="D57" s="474"/>
      <c r="E57" s="474"/>
      <c r="F57" s="474"/>
      <c r="G57" s="474"/>
      <c r="H57" s="474"/>
      <c r="I57" s="336"/>
      <c r="J57" s="336"/>
      <c r="K57" s="336"/>
      <c r="L57" s="336"/>
      <c r="M57" s="336"/>
      <c r="N57" s="336"/>
      <c r="O57" s="336"/>
      <c r="P57" s="336"/>
    </row>
    <row r="58" spans="1:16">
      <c r="A58" s="336"/>
      <c r="B58" s="336"/>
      <c r="C58" s="751" t="s">
        <v>778</v>
      </c>
      <c r="D58" s="474"/>
      <c r="E58" s="474"/>
      <c r="F58" s="474"/>
      <c r="G58" s="474"/>
      <c r="H58" s="474"/>
      <c r="I58" s="336"/>
      <c r="J58" s="336"/>
      <c r="K58" s="336"/>
      <c r="L58" s="336"/>
      <c r="M58" s="336"/>
      <c r="N58" s="336"/>
      <c r="O58" s="336"/>
      <c r="P58" s="336"/>
    </row>
    <row r="59" spans="1:16">
      <c r="A59" s="336"/>
      <c r="B59" s="336"/>
      <c r="C59" s="751" t="s">
        <v>779</v>
      </c>
      <c r="D59" s="474"/>
      <c r="E59" s="474"/>
      <c r="F59" s="474"/>
      <c r="G59" s="474"/>
      <c r="H59" s="474"/>
      <c r="I59" s="336"/>
      <c r="J59" s="336"/>
      <c r="K59" s="336"/>
      <c r="L59" s="336"/>
      <c r="M59" s="336"/>
      <c r="N59" s="336"/>
      <c r="O59" s="336"/>
      <c r="P59" s="336"/>
    </row>
    <row r="60" spans="1:16">
      <c r="A60" s="336"/>
      <c r="B60" s="336"/>
      <c r="C60" s="751" t="s">
        <v>780</v>
      </c>
      <c r="D60" s="474"/>
      <c r="E60" s="474"/>
      <c r="F60" s="474"/>
      <c r="G60" s="474"/>
      <c r="H60" s="474"/>
      <c r="I60" s="336"/>
      <c r="J60" s="336"/>
      <c r="K60" s="336"/>
      <c r="L60" s="336"/>
      <c r="M60" s="336"/>
      <c r="N60" s="336"/>
      <c r="O60" s="336"/>
      <c r="P60" s="336"/>
    </row>
    <row r="61" spans="1:16">
      <c r="A61" s="336"/>
      <c r="B61" s="336"/>
      <c r="C61" s="751" t="s">
        <v>781</v>
      </c>
      <c r="D61" s="474"/>
      <c r="E61" s="474"/>
      <c r="F61" s="474"/>
      <c r="G61" s="474"/>
      <c r="H61" s="474"/>
      <c r="I61" s="336"/>
      <c r="J61" s="336"/>
      <c r="K61" s="336"/>
      <c r="L61" s="336"/>
      <c r="M61" s="336"/>
      <c r="N61" s="336"/>
      <c r="O61" s="336"/>
      <c r="P61" s="336"/>
    </row>
    <row r="62" spans="1:16">
      <c r="A62" s="336"/>
      <c r="B62" s="336"/>
      <c r="C62" s="751" t="s">
        <v>782</v>
      </c>
      <c r="D62" s="474"/>
      <c r="E62" s="474"/>
      <c r="F62" s="474"/>
      <c r="G62" s="474"/>
      <c r="H62" s="474"/>
      <c r="I62" s="336"/>
      <c r="J62" s="336"/>
      <c r="K62" s="336"/>
      <c r="L62" s="336"/>
      <c r="M62" s="336"/>
      <c r="N62" s="336"/>
      <c r="O62" s="336"/>
      <c r="P62" s="336"/>
    </row>
    <row r="63" spans="1:16">
      <c r="A63" s="336"/>
      <c r="B63" s="336"/>
      <c r="C63" s="751" t="s">
        <v>783</v>
      </c>
      <c r="D63" s="474"/>
      <c r="E63" s="474"/>
      <c r="F63" s="474"/>
      <c r="G63" s="474"/>
      <c r="H63" s="474"/>
      <c r="I63" s="336"/>
      <c r="J63" s="336"/>
      <c r="K63" s="336"/>
      <c r="L63" s="336"/>
      <c r="M63" s="336"/>
      <c r="N63" s="336"/>
      <c r="O63" s="336"/>
      <c r="P63" s="336"/>
    </row>
    <row r="64" spans="1:16">
      <c r="A64" s="336"/>
      <c r="B64" s="336"/>
      <c r="C64" s="751" t="s">
        <v>784</v>
      </c>
      <c r="D64" s="474"/>
      <c r="E64" s="474"/>
      <c r="F64" s="474"/>
      <c r="G64" s="474"/>
      <c r="H64" s="474"/>
      <c r="I64" s="336"/>
      <c r="J64" s="336"/>
      <c r="K64" s="336"/>
      <c r="L64" s="336"/>
      <c r="M64" s="336"/>
      <c r="N64" s="336"/>
      <c r="O64" s="336"/>
      <c r="P64" s="336"/>
    </row>
    <row r="65" spans="1:16">
      <c r="A65" s="336"/>
      <c r="B65" s="336"/>
      <c r="C65" s="751" t="s">
        <v>785</v>
      </c>
      <c r="D65" s="474"/>
      <c r="E65" s="474"/>
      <c r="F65" s="474"/>
      <c r="G65" s="474"/>
      <c r="H65" s="474"/>
      <c r="I65" s="336"/>
      <c r="J65" s="336"/>
      <c r="K65" s="336"/>
      <c r="L65" s="336"/>
      <c r="M65" s="336"/>
      <c r="N65" s="336"/>
      <c r="O65" s="336"/>
      <c r="P65" s="336"/>
    </row>
    <row r="66" spans="1:16">
      <c r="A66" s="336"/>
      <c r="B66" s="336"/>
      <c r="C66" s="751" t="s">
        <v>786</v>
      </c>
      <c r="D66" s="474"/>
      <c r="E66" s="474"/>
      <c r="F66" s="474"/>
      <c r="G66" s="474"/>
      <c r="H66" s="474"/>
      <c r="I66" s="336"/>
      <c r="J66" s="336"/>
      <c r="K66" s="336"/>
      <c r="L66" s="336"/>
      <c r="M66" s="336"/>
      <c r="N66" s="336"/>
      <c r="O66" s="336"/>
      <c r="P66" s="336"/>
    </row>
    <row r="67" spans="1:16">
      <c r="A67" s="336"/>
      <c r="B67" s="336"/>
      <c r="C67" s="751" t="s">
        <v>787</v>
      </c>
      <c r="D67" s="474"/>
      <c r="E67" s="474"/>
      <c r="F67" s="474"/>
      <c r="G67" s="474"/>
      <c r="H67" s="474"/>
      <c r="I67" s="336"/>
      <c r="J67" s="336"/>
      <c r="K67" s="336"/>
      <c r="L67" s="336"/>
      <c r="M67" s="336"/>
      <c r="N67" s="336"/>
      <c r="O67" s="336"/>
      <c r="P67" s="336"/>
    </row>
    <row r="68" spans="1:16">
      <c r="A68" s="336"/>
      <c r="B68" s="336"/>
      <c r="C68" s="751" t="s">
        <v>788</v>
      </c>
      <c r="D68" s="474"/>
      <c r="E68" s="474"/>
      <c r="F68" s="474"/>
      <c r="G68" s="474"/>
      <c r="H68" s="474"/>
      <c r="I68" s="336"/>
      <c r="J68" s="336"/>
      <c r="K68" s="336"/>
      <c r="L68" s="336"/>
      <c r="M68" s="336"/>
      <c r="N68" s="336"/>
      <c r="O68" s="336"/>
      <c r="P68" s="336"/>
    </row>
    <row r="69" spans="1:16">
      <c r="A69" s="336"/>
      <c r="B69" s="336"/>
      <c r="C69" s="751" t="s">
        <v>789</v>
      </c>
      <c r="D69" s="474"/>
      <c r="E69" s="474"/>
      <c r="F69" s="474"/>
      <c r="G69" s="474"/>
      <c r="H69" s="474"/>
      <c r="I69" s="336"/>
      <c r="J69" s="336"/>
      <c r="K69" s="336"/>
      <c r="L69" s="336"/>
      <c r="M69" s="336"/>
      <c r="N69" s="336"/>
      <c r="O69" s="336"/>
      <c r="P69" s="336"/>
    </row>
    <row r="70" spans="1:16">
      <c r="A70" s="336"/>
      <c r="B70" s="336"/>
      <c r="C70" s="751" t="s">
        <v>790</v>
      </c>
      <c r="D70" s="474"/>
      <c r="E70" s="474"/>
      <c r="F70" s="474"/>
      <c r="G70" s="474"/>
      <c r="H70" s="474"/>
      <c r="I70" s="336"/>
      <c r="J70" s="336"/>
      <c r="K70" s="336"/>
      <c r="L70" s="336"/>
      <c r="M70" s="336"/>
      <c r="N70" s="336"/>
      <c r="O70" s="336"/>
      <c r="P70" s="336"/>
    </row>
    <row r="71" spans="1:16">
      <c r="A71" s="336"/>
      <c r="B71" s="336"/>
      <c r="C71" s="751" t="s">
        <v>791</v>
      </c>
      <c r="D71" s="474"/>
      <c r="E71" s="474"/>
      <c r="F71" s="474"/>
      <c r="G71" s="474"/>
      <c r="H71" s="474"/>
      <c r="I71" s="336"/>
      <c r="J71" s="336"/>
      <c r="K71" s="336"/>
      <c r="L71" s="336"/>
      <c r="M71" s="336"/>
      <c r="N71" s="336"/>
      <c r="O71" s="336"/>
      <c r="P71" s="336"/>
    </row>
    <row r="72" spans="1:16">
      <c r="A72" s="336"/>
      <c r="B72" s="336"/>
      <c r="C72" s="751" t="s">
        <v>792</v>
      </c>
      <c r="D72" s="474"/>
      <c r="E72" s="474"/>
      <c r="F72" s="474"/>
      <c r="G72" s="474"/>
      <c r="H72" s="474"/>
      <c r="I72" s="336"/>
      <c r="J72" s="336"/>
      <c r="K72" s="336"/>
      <c r="L72" s="336"/>
      <c r="M72" s="336"/>
      <c r="N72" s="336"/>
      <c r="O72" s="336"/>
      <c r="P72" s="336"/>
    </row>
    <row r="73" spans="1:16">
      <c r="A73" s="336"/>
      <c r="B73" s="336"/>
      <c r="C73" s="751" t="s">
        <v>793</v>
      </c>
      <c r="D73" s="474"/>
      <c r="E73" s="474"/>
      <c r="F73" s="474"/>
      <c r="G73" s="474"/>
      <c r="H73" s="474"/>
      <c r="I73" s="336"/>
      <c r="J73" s="336"/>
      <c r="K73" s="336"/>
      <c r="L73" s="336"/>
      <c r="M73" s="336"/>
      <c r="N73" s="336"/>
      <c r="O73" s="336"/>
      <c r="P73" s="336"/>
    </row>
    <row r="74" spans="1:16">
      <c r="A74" s="336"/>
      <c r="B74" s="336"/>
      <c r="C74" s="751" t="s">
        <v>794</v>
      </c>
      <c r="D74" s="474"/>
      <c r="E74" s="474"/>
      <c r="F74" s="474"/>
      <c r="G74" s="474"/>
      <c r="H74" s="474"/>
      <c r="I74" s="336"/>
      <c r="J74" s="336"/>
      <c r="K74" s="336"/>
      <c r="L74" s="336"/>
      <c r="M74" s="336"/>
      <c r="N74" s="336"/>
      <c r="O74" s="336"/>
      <c r="P74" s="336"/>
    </row>
    <row r="75" spans="1:16">
      <c r="A75" s="336"/>
      <c r="B75" s="336"/>
      <c r="C75" s="751" t="s">
        <v>795</v>
      </c>
      <c r="D75" s="474"/>
      <c r="E75" s="474"/>
      <c r="F75" s="474"/>
      <c r="G75" s="474"/>
      <c r="H75" s="474"/>
      <c r="I75" s="336"/>
      <c r="J75" s="336"/>
      <c r="K75" s="336"/>
      <c r="L75" s="336"/>
      <c r="M75" s="336"/>
      <c r="N75" s="336"/>
      <c r="O75" s="336"/>
      <c r="P75" s="336"/>
    </row>
    <row r="76" spans="1:16">
      <c r="A76" s="336"/>
      <c r="B76" s="336"/>
      <c r="C76" s="751" t="s">
        <v>796</v>
      </c>
      <c r="D76" s="474"/>
      <c r="E76" s="474"/>
      <c r="F76" s="474"/>
      <c r="G76" s="474"/>
      <c r="H76" s="474"/>
      <c r="I76" s="336"/>
      <c r="J76" s="336"/>
      <c r="K76" s="336"/>
      <c r="L76" s="336"/>
      <c r="M76" s="336"/>
      <c r="N76" s="336"/>
      <c r="O76" s="336"/>
      <c r="P76" s="336"/>
    </row>
    <row r="77" spans="1:16">
      <c r="A77" s="336"/>
      <c r="B77" s="336"/>
      <c r="C77" s="751" t="s">
        <v>797</v>
      </c>
      <c r="D77" s="474"/>
      <c r="E77" s="474"/>
      <c r="F77" s="474"/>
      <c r="G77" s="474"/>
      <c r="H77" s="474"/>
      <c r="I77" s="336"/>
      <c r="J77" s="336"/>
      <c r="K77" s="336"/>
      <c r="L77" s="336"/>
      <c r="M77" s="336"/>
      <c r="N77" s="336"/>
      <c r="O77" s="336"/>
      <c r="P77" s="336"/>
    </row>
    <row r="78" spans="1:16">
      <c r="A78" s="336"/>
      <c r="B78" s="336"/>
      <c r="C78" s="751" t="s">
        <v>798</v>
      </c>
      <c r="D78" s="474"/>
      <c r="E78" s="474"/>
      <c r="F78" s="474"/>
      <c r="G78" s="474"/>
      <c r="H78" s="474"/>
      <c r="I78" s="336"/>
      <c r="J78" s="336"/>
      <c r="K78" s="336"/>
      <c r="L78" s="336"/>
      <c r="M78" s="336"/>
      <c r="N78" s="336"/>
      <c r="O78" s="336"/>
      <c r="P78" s="336"/>
    </row>
    <row r="79" spans="1:16">
      <c r="A79" s="336"/>
      <c r="B79" s="336"/>
      <c r="C79" s="751" t="s">
        <v>799</v>
      </c>
      <c r="D79" s="474"/>
      <c r="E79" s="474"/>
      <c r="F79" s="474"/>
      <c r="G79" s="474"/>
      <c r="H79" s="474"/>
      <c r="I79" s="336"/>
      <c r="J79" s="336"/>
      <c r="K79" s="336"/>
      <c r="L79" s="336"/>
      <c r="M79" s="336"/>
      <c r="N79" s="336"/>
      <c r="O79" s="336"/>
      <c r="P79" s="336"/>
    </row>
    <row r="80" spans="1:16">
      <c r="A80" s="336"/>
      <c r="B80" s="336"/>
      <c r="C80" s="751" t="s">
        <v>800</v>
      </c>
      <c r="D80" s="474"/>
      <c r="E80" s="474"/>
      <c r="F80" s="474"/>
      <c r="G80" s="474"/>
      <c r="H80" s="474"/>
      <c r="I80" s="336"/>
      <c r="J80" s="336"/>
      <c r="K80" s="336"/>
      <c r="L80" s="336"/>
      <c r="M80" s="336"/>
      <c r="N80" s="336"/>
      <c r="O80" s="336"/>
      <c r="P80" s="336"/>
    </row>
    <row r="81" spans="1:16">
      <c r="A81" s="336"/>
      <c r="B81" s="336"/>
      <c r="C81" s="751" t="s">
        <v>801</v>
      </c>
      <c r="D81" s="474"/>
      <c r="E81" s="474"/>
      <c r="F81" s="474"/>
      <c r="G81" s="474"/>
      <c r="H81" s="474"/>
      <c r="I81" s="336"/>
      <c r="J81" s="336"/>
      <c r="K81" s="336"/>
      <c r="L81" s="336"/>
      <c r="M81" s="336"/>
      <c r="N81" s="336"/>
      <c r="O81" s="336"/>
      <c r="P81" s="336"/>
    </row>
    <row r="82" spans="1:16">
      <c r="A82" s="336"/>
      <c r="B82" s="336"/>
      <c r="C82" s="751" t="s">
        <v>802</v>
      </c>
      <c r="D82" s="474"/>
      <c r="E82" s="474"/>
      <c r="F82" s="474"/>
      <c r="G82" s="474"/>
      <c r="H82" s="474"/>
      <c r="I82" s="336"/>
      <c r="J82" s="336"/>
      <c r="K82" s="336"/>
      <c r="L82" s="336"/>
      <c r="M82" s="336"/>
      <c r="N82" s="336"/>
      <c r="O82" s="336"/>
      <c r="P82" s="336"/>
    </row>
    <row r="83" spans="1:16">
      <c r="A83" s="336"/>
      <c r="B83" s="336"/>
      <c r="C83" s="751" t="s">
        <v>803</v>
      </c>
      <c r="D83" s="474"/>
      <c r="E83" s="474"/>
      <c r="F83" s="474"/>
      <c r="G83" s="474"/>
      <c r="H83" s="474"/>
      <c r="I83" s="336"/>
      <c r="J83" s="336"/>
      <c r="K83" s="336"/>
      <c r="L83" s="336"/>
      <c r="M83" s="336"/>
      <c r="N83" s="336"/>
      <c r="O83" s="336"/>
      <c r="P83" s="336"/>
    </row>
    <row r="84" spans="1:16">
      <c r="A84" s="336"/>
      <c r="B84" s="336"/>
      <c r="C84" s="751" t="s">
        <v>804</v>
      </c>
      <c r="D84" s="474"/>
      <c r="E84" s="474"/>
      <c r="F84" s="474"/>
      <c r="G84" s="474"/>
      <c r="H84" s="474"/>
      <c r="I84" s="336"/>
      <c r="J84" s="336"/>
      <c r="K84" s="336"/>
      <c r="L84" s="336"/>
      <c r="M84" s="336"/>
      <c r="N84" s="336"/>
      <c r="O84" s="336"/>
      <c r="P84" s="336"/>
    </row>
    <row r="85" spans="1:16">
      <c r="A85" s="336"/>
      <c r="B85" s="336"/>
      <c r="C85" s="751" t="s">
        <v>805</v>
      </c>
      <c r="D85" s="474"/>
      <c r="E85" s="474"/>
      <c r="F85" s="474"/>
      <c r="G85" s="474"/>
      <c r="H85" s="474"/>
      <c r="I85" s="336"/>
      <c r="J85" s="336"/>
      <c r="K85" s="336"/>
      <c r="L85" s="336"/>
      <c r="M85" s="336"/>
      <c r="N85" s="336"/>
      <c r="O85" s="336"/>
      <c r="P85" s="336"/>
    </row>
    <row r="86" spans="1:16">
      <c r="A86" s="336"/>
      <c r="B86" s="336"/>
      <c r="C86" s="751" t="s">
        <v>806</v>
      </c>
      <c r="D86" s="474"/>
      <c r="E86" s="474"/>
      <c r="F86" s="474"/>
      <c r="G86" s="474"/>
      <c r="H86" s="474"/>
      <c r="I86" s="336"/>
      <c r="J86" s="336"/>
      <c r="K86" s="336"/>
      <c r="L86" s="336"/>
      <c r="M86" s="336"/>
      <c r="N86" s="336"/>
      <c r="O86" s="336"/>
      <c r="P86" s="336"/>
    </row>
    <row r="87" spans="1:16">
      <c r="A87" s="336"/>
      <c r="B87" s="336"/>
      <c r="C87" s="751" t="s">
        <v>807</v>
      </c>
      <c r="D87" s="474"/>
      <c r="E87" s="474"/>
      <c r="F87" s="474"/>
      <c r="G87" s="474"/>
      <c r="H87" s="474"/>
      <c r="I87" s="336"/>
      <c r="J87" s="336"/>
      <c r="K87" s="336"/>
      <c r="L87" s="336"/>
      <c r="M87" s="336"/>
      <c r="N87" s="336"/>
      <c r="O87" s="336"/>
      <c r="P87" s="336"/>
    </row>
    <row r="88" spans="1:16">
      <c r="A88" s="336"/>
      <c r="B88" s="336"/>
      <c r="C88" s="751" t="s">
        <v>808</v>
      </c>
      <c r="D88" s="474"/>
      <c r="E88" s="474"/>
      <c r="F88" s="474"/>
      <c r="G88" s="474"/>
      <c r="H88" s="474"/>
      <c r="I88" s="336"/>
      <c r="J88" s="336"/>
      <c r="K88" s="336"/>
      <c r="L88" s="336"/>
      <c r="M88" s="336"/>
      <c r="N88" s="336"/>
      <c r="O88" s="336"/>
      <c r="P88" s="336"/>
    </row>
    <row r="89" spans="1:16">
      <c r="A89" s="336"/>
      <c r="B89" s="336"/>
      <c r="C89" s="751" t="s">
        <v>809</v>
      </c>
      <c r="D89" s="474"/>
      <c r="E89" s="474"/>
      <c r="F89" s="474"/>
      <c r="G89" s="474"/>
      <c r="H89" s="474"/>
      <c r="I89" s="336"/>
      <c r="J89" s="336"/>
      <c r="K89" s="336"/>
      <c r="L89" s="336"/>
      <c r="M89" s="336"/>
      <c r="N89" s="336"/>
      <c r="O89" s="336"/>
      <c r="P89" s="336"/>
    </row>
    <row r="90" spans="1:16">
      <c r="A90" s="336"/>
      <c r="B90" s="336"/>
      <c r="C90" s="751" t="s">
        <v>810</v>
      </c>
      <c r="D90" s="474"/>
      <c r="E90" s="474"/>
      <c r="F90" s="474"/>
      <c r="G90" s="474"/>
      <c r="H90" s="474"/>
      <c r="I90" s="336"/>
      <c r="J90" s="336"/>
      <c r="K90" s="336"/>
      <c r="L90" s="336"/>
      <c r="M90" s="336"/>
      <c r="N90" s="336"/>
      <c r="O90" s="336"/>
      <c r="P90" s="336"/>
    </row>
    <row r="91" spans="1:16">
      <c r="A91" s="336"/>
      <c r="B91" s="336"/>
      <c r="C91" s="751" t="s">
        <v>811</v>
      </c>
      <c r="D91" s="474"/>
      <c r="E91" s="474"/>
      <c r="F91" s="474"/>
      <c r="G91" s="474"/>
      <c r="H91" s="474"/>
      <c r="I91" s="336"/>
      <c r="J91" s="336"/>
      <c r="K91" s="336"/>
      <c r="L91" s="336"/>
      <c r="M91" s="336"/>
      <c r="N91" s="336"/>
      <c r="O91" s="336"/>
      <c r="P91" s="336"/>
    </row>
    <row r="92" spans="1:16">
      <c r="A92" s="336"/>
      <c r="B92" s="336"/>
      <c r="C92" s="751" t="s">
        <v>812</v>
      </c>
      <c r="D92" s="474"/>
      <c r="E92" s="474"/>
      <c r="F92" s="474"/>
      <c r="G92" s="474"/>
      <c r="H92" s="474"/>
      <c r="I92" s="336"/>
      <c r="J92" s="336"/>
      <c r="K92" s="336"/>
      <c r="L92" s="336"/>
      <c r="M92" s="336"/>
      <c r="N92" s="336"/>
      <c r="O92" s="336"/>
      <c r="P92" s="336"/>
    </row>
    <row r="93" spans="1:16">
      <c r="A93" s="336"/>
      <c r="B93" s="336"/>
      <c r="C93" s="751" t="s">
        <v>813</v>
      </c>
      <c r="D93" s="474"/>
      <c r="E93" s="474"/>
      <c r="F93" s="474"/>
      <c r="G93" s="474"/>
      <c r="H93" s="474"/>
      <c r="I93" s="336"/>
      <c r="J93" s="336"/>
      <c r="K93" s="336"/>
      <c r="L93" s="336"/>
      <c r="M93" s="336"/>
      <c r="N93" s="336"/>
      <c r="O93" s="336"/>
      <c r="P93" s="336"/>
    </row>
    <row r="94" spans="1:16">
      <c r="A94" s="336"/>
      <c r="B94" s="336"/>
      <c r="C94" s="751" t="s">
        <v>814</v>
      </c>
      <c r="D94" s="474"/>
      <c r="E94" s="474"/>
      <c r="F94" s="474"/>
      <c r="G94" s="474"/>
      <c r="H94" s="474"/>
      <c r="I94" s="336"/>
      <c r="J94" s="336"/>
      <c r="K94" s="336"/>
      <c r="L94" s="336"/>
      <c r="M94" s="336"/>
      <c r="N94" s="336"/>
      <c r="O94" s="336"/>
      <c r="P94" s="336"/>
    </row>
    <row r="95" spans="1:16">
      <c r="A95" s="336"/>
      <c r="B95" s="336"/>
      <c r="C95" s="751" t="s">
        <v>815</v>
      </c>
      <c r="D95" s="474"/>
      <c r="E95" s="474"/>
      <c r="F95" s="474"/>
      <c r="G95" s="474"/>
      <c r="H95" s="474"/>
      <c r="I95" s="336"/>
      <c r="J95" s="336"/>
      <c r="K95" s="336"/>
      <c r="L95" s="336"/>
      <c r="M95" s="336"/>
      <c r="N95" s="336"/>
      <c r="O95" s="336"/>
      <c r="P95" s="336"/>
    </row>
    <row r="96" spans="1:16">
      <c r="A96" s="336"/>
      <c r="B96" s="336"/>
      <c r="C96" s="751" t="s">
        <v>816</v>
      </c>
      <c r="D96" s="474"/>
      <c r="E96" s="474"/>
      <c r="F96" s="474"/>
      <c r="G96" s="474"/>
      <c r="H96" s="474"/>
      <c r="I96" s="336"/>
      <c r="J96" s="336"/>
      <c r="K96" s="336"/>
      <c r="L96" s="336"/>
      <c r="M96" s="336"/>
      <c r="N96" s="336"/>
      <c r="O96" s="336"/>
      <c r="P96" s="336"/>
    </row>
    <row r="97" spans="1:16">
      <c r="A97" s="336"/>
      <c r="B97" s="336"/>
      <c r="C97" s="751" t="s">
        <v>817</v>
      </c>
      <c r="D97" s="474"/>
      <c r="E97" s="474"/>
      <c r="F97" s="474"/>
      <c r="G97" s="474"/>
      <c r="H97" s="474"/>
      <c r="I97" s="336"/>
      <c r="J97" s="336"/>
      <c r="K97" s="336"/>
      <c r="L97" s="336"/>
      <c r="M97" s="336"/>
      <c r="N97" s="336"/>
      <c r="O97" s="336"/>
      <c r="P97" s="336"/>
    </row>
    <row r="98" spans="1:16">
      <c r="A98" s="336"/>
      <c r="B98" s="336"/>
      <c r="C98" s="751" t="s">
        <v>818</v>
      </c>
      <c r="D98" s="474"/>
      <c r="E98" s="474"/>
      <c r="F98" s="474"/>
      <c r="G98" s="474"/>
      <c r="H98" s="474"/>
      <c r="I98" s="336"/>
      <c r="J98" s="336"/>
      <c r="K98" s="336"/>
      <c r="L98" s="336"/>
      <c r="M98" s="336"/>
      <c r="N98" s="336"/>
      <c r="O98" s="336"/>
      <c r="P98" s="336"/>
    </row>
    <row r="99" spans="1:16">
      <c r="A99" s="336"/>
      <c r="B99" s="336"/>
      <c r="C99" s="751" t="s">
        <v>819</v>
      </c>
      <c r="D99" s="474"/>
      <c r="E99" s="474"/>
      <c r="F99" s="474"/>
      <c r="G99" s="474"/>
      <c r="H99" s="474"/>
      <c r="I99" s="336"/>
      <c r="J99" s="336"/>
      <c r="K99" s="336"/>
      <c r="L99" s="336"/>
      <c r="M99" s="336"/>
      <c r="N99" s="336"/>
      <c r="O99" s="336"/>
      <c r="P99" s="336"/>
    </row>
    <row r="100" spans="1:16">
      <c r="A100" s="336"/>
      <c r="B100" s="336"/>
      <c r="C100" s="751" t="s">
        <v>820</v>
      </c>
      <c r="D100" s="474"/>
      <c r="E100" s="474"/>
      <c r="F100" s="474"/>
      <c r="G100" s="474"/>
      <c r="H100" s="474"/>
      <c r="I100" s="336"/>
      <c r="J100" s="336"/>
      <c r="K100" s="336"/>
      <c r="L100" s="336"/>
      <c r="M100" s="336"/>
      <c r="N100" s="336"/>
      <c r="O100" s="336"/>
      <c r="P100" s="336"/>
    </row>
    <row r="101" spans="1:16">
      <c r="A101" s="336"/>
      <c r="B101" s="336"/>
      <c r="C101" s="751" t="s">
        <v>821</v>
      </c>
      <c r="D101" s="474"/>
      <c r="E101" s="474"/>
      <c r="F101" s="474"/>
      <c r="G101" s="474"/>
      <c r="H101" s="474"/>
      <c r="I101" s="336"/>
      <c r="J101" s="336"/>
      <c r="K101" s="336"/>
      <c r="L101" s="336"/>
      <c r="M101" s="336"/>
      <c r="N101" s="336"/>
      <c r="O101" s="336"/>
      <c r="P101" s="336"/>
    </row>
    <row r="102" spans="1:16">
      <c r="A102" s="336"/>
      <c r="B102" s="336"/>
      <c r="C102" s="751" t="s">
        <v>822</v>
      </c>
      <c r="D102" s="474"/>
      <c r="E102" s="474"/>
      <c r="F102" s="474"/>
      <c r="G102" s="474"/>
      <c r="H102" s="474"/>
      <c r="I102" s="336"/>
      <c r="J102" s="336"/>
      <c r="K102" s="336"/>
      <c r="L102" s="336"/>
      <c r="M102" s="336"/>
      <c r="N102" s="336"/>
      <c r="O102" s="336"/>
      <c r="P102" s="336"/>
    </row>
    <row r="103" spans="1:16">
      <c r="A103" s="336"/>
      <c r="B103" s="336"/>
      <c r="C103" s="751" t="s">
        <v>823</v>
      </c>
      <c r="D103" s="474"/>
      <c r="E103" s="474"/>
      <c r="F103" s="474"/>
      <c r="G103" s="474"/>
      <c r="H103" s="474"/>
      <c r="I103" s="336"/>
      <c r="J103" s="336"/>
      <c r="K103" s="336"/>
      <c r="L103" s="336"/>
      <c r="M103" s="336"/>
      <c r="N103" s="336"/>
      <c r="O103" s="336"/>
      <c r="P103" s="336"/>
    </row>
    <row r="104" spans="1:16">
      <c r="A104" s="336"/>
      <c r="B104" s="336"/>
      <c r="C104" s="751" t="s">
        <v>824</v>
      </c>
      <c r="D104" s="474"/>
      <c r="E104" s="474"/>
      <c r="F104" s="474"/>
      <c r="G104" s="474"/>
      <c r="H104" s="474"/>
      <c r="I104" s="336"/>
      <c r="J104" s="336"/>
      <c r="K104" s="336"/>
      <c r="L104" s="336"/>
      <c r="M104" s="336"/>
      <c r="N104" s="336"/>
      <c r="O104" s="336"/>
      <c r="P104" s="336"/>
    </row>
    <row r="105" spans="1:16">
      <c r="A105" s="336"/>
      <c r="B105" s="336"/>
      <c r="C105" s="751" t="s">
        <v>825</v>
      </c>
      <c r="D105" s="474"/>
      <c r="E105" s="474"/>
      <c r="F105" s="474"/>
      <c r="G105" s="474"/>
      <c r="H105" s="474"/>
      <c r="I105" s="336"/>
      <c r="J105" s="336"/>
      <c r="K105" s="336"/>
      <c r="L105" s="336"/>
      <c r="M105" s="336"/>
      <c r="N105" s="336"/>
      <c r="O105" s="336"/>
      <c r="P105" s="336"/>
    </row>
    <row r="106" spans="1:16">
      <c r="A106" s="336"/>
      <c r="B106" s="336"/>
      <c r="C106" s="751" t="s">
        <v>826</v>
      </c>
      <c r="D106" s="474"/>
      <c r="E106" s="474"/>
      <c r="F106" s="474"/>
      <c r="G106" s="474"/>
      <c r="H106" s="474"/>
      <c r="I106" s="336"/>
      <c r="J106" s="336"/>
      <c r="K106" s="336"/>
      <c r="L106" s="336"/>
      <c r="M106" s="336"/>
      <c r="N106" s="336"/>
      <c r="O106" s="336"/>
      <c r="P106" s="336"/>
    </row>
    <row r="107" spans="1:16">
      <c r="A107" s="336"/>
      <c r="B107" s="336"/>
      <c r="C107" s="751" t="s">
        <v>827</v>
      </c>
      <c r="D107" s="474"/>
      <c r="E107" s="474"/>
      <c r="F107" s="474"/>
      <c r="G107" s="474"/>
      <c r="H107" s="474"/>
      <c r="I107" s="336"/>
      <c r="J107" s="336"/>
      <c r="K107" s="336"/>
      <c r="L107" s="336"/>
      <c r="M107" s="336"/>
      <c r="N107" s="336"/>
      <c r="O107" s="336"/>
      <c r="P107" s="336"/>
    </row>
    <row r="108" spans="1:16">
      <c r="A108" s="336"/>
      <c r="B108" s="336"/>
      <c r="C108" s="751" t="s">
        <v>828</v>
      </c>
      <c r="D108" s="474"/>
      <c r="E108" s="474"/>
      <c r="F108" s="474"/>
      <c r="G108" s="474"/>
      <c r="H108" s="474"/>
      <c r="I108" s="336"/>
      <c r="J108" s="336"/>
      <c r="K108" s="336"/>
      <c r="L108" s="336"/>
      <c r="M108" s="336"/>
      <c r="N108" s="336"/>
      <c r="O108" s="336"/>
      <c r="P108" s="336"/>
    </row>
    <row r="109" spans="1:16">
      <c r="A109" s="336"/>
      <c r="B109" s="336"/>
      <c r="C109" s="751" t="s">
        <v>829</v>
      </c>
      <c r="D109" s="474"/>
      <c r="E109" s="474"/>
      <c r="F109" s="474"/>
      <c r="G109" s="474"/>
      <c r="H109" s="474"/>
      <c r="I109" s="336"/>
      <c r="J109" s="336"/>
      <c r="K109" s="336"/>
      <c r="L109" s="336"/>
      <c r="M109" s="336"/>
      <c r="N109" s="336"/>
      <c r="O109" s="336"/>
      <c r="P109" s="336"/>
    </row>
    <row r="110" spans="1:16">
      <c r="A110" s="336"/>
      <c r="B110" s="336"/>
      <c r="C110" s="751" t="s">
        <v>830</v>
      </c>
      <c r="D110" s="474"/>
      <c r="E110" s="474"/>
      <c r="F110" s="474"/>
      <c r="G110" s="474"/>
      <c r="H110" s="474"/>
      <c r="I110" s="336"/>
      <c r="J110" s="336"/>
      <c r="K110" s="336"/>
      <c r="L110" s="336"/>
      <c r="M110" s="336"/>
      <c r="N110" s="336"/>
      <c r="O110" s="336"/>
      <c r="P110" s="336"/>
    </row>
    <row r="111" spans="1:16">
      <c r="A111" s="336"/>
      <c r="B111" s="336"/>
      <c r="C111" s="751" t="s">
        <v>831</v>
      </c>
      <c r="D111" s="474"/>
      <c r="E111" s="474"/>
      <c r="F111" s="474"/>
      <c r="G111" s="474"/>
      <c r="H111" s="474"/>
      <c r="I111" s="336"/>
      <c r="J111" s="336"/>
      <c r="K111" s="336"/>
      <c r="L111" s="336"/>
      <c r="M111" s="336"/>
      <c r="N111" s="336"/>
      <c r="O111" s="336"/>
      <c r="P111" s="336"/>
    </row>
    <row r="112" spans="1:16">
      <c r="A112" s="336"/>
      <c r="B112" s="336"/>
      <c r="C112" s="751" t="s">
        <v>832</v>
      </c>
      <c r="D112" s="474"/>
      <c r="E112" s="474"/>
      <c r="F112" s="474"/>
      <c r="G112" s="474"/>
      <c r="H112" s="474"/>
      <c r="I112" s="336"/>
      <c r="J112" s="336"/>
      <c r="K112" s="336"/>
      <c r="L112" s="336"/>
      <c r="M112" s="336"/>
      <c r="N112" s="336"/>
      <c r="O112" s="336"/>
      <c r="P112" s="336"/>
    </row>
    <row r="113" spans="1:16">
      <c r="A113" s="336"/>
      <c r="B113" s="336"/>
      <c r="C113" s="751" t="s">
        <v>833</v>
      </c>
      <c r="D113" s="474"/>
      <c r="E113" s="474"/>
      <c r="F113" s="474"/>
      <c r="G113" s="474"/>
      <c r="H113" s="474"/>
      <c r="I113" s="336"/>
      <c r="J113" s="336"/>
      <c r="K113" s="336"/>
      <c r="L113" s="336"/>
      <c r="M113" s="336"/>
      <c r="N113" s="336"/>
      <c r="O113" s="336"/>
      <c r="P113" s="336"/>
    </row>
    <row r="114" spans="1:16">
      <c r="A114" s="336"/>
      <c r="B114" s="336"/>
      <c r="C114" s="751" t="s">
        <v>834</v>
      </c>
      <c r="D114" s="474"/>
      <c r="E114" s="474"/>
      <c r="F114" s="474"/>
      <c r="G114" s="474"/>
      <c r="H114" s="474"/>
      <c r="I114" s="336"/>
      <c r="J114" s="336"/>
      <c r="K114" s="336"/>
      <c r="L114" s="336"/>
      <c r="M114" s="336"/>
      <c r="N114" s="336"/>
      <c r="O114" s="336"/>
      <c r="P114" s="336"/>
    </row>
    <row r="115" spans="1:16">
      <c r="A115" s="336"/>
      <c r="B115" s="336"/>
      <c r="C115" s="751" t="s">
        <v>835</v>
      </c>
      <c r="D115" s="474"/>
      <c r="E115" s="474"/>
      <c r="F115" s="474"/>
      <c r="G115" s="474"/>
      <c r="H115" s="474"/>
      <c r="I115" s="336"/>
      <c r="J115" s="336"/>
      <c r="K115" s="336"/>
      <c r="L115" s="336"/>
      <c r="M115" s="336"/>
      <c r="N115" s="336"/>
      <c r="O115" s="336"/>
      <c r="P115" s="336"/>
    </row>
    <row r="116" spans="1:16">
      <c r="A116" s="336"/>
      <c r="B116" s="336"/>
      <c r="C116" s="751" t="s">
        <v>836</v>
      </c>
      <c r="D116" s="474"/>
      <c r="E116" s="474"/>
      <c r="F116" s="474"/>
      <c r="G116" s="474"/>
      <c r="H116" s="474"/>
      <c r="I116" s="336"/>
      <c r="J116" s="336"/>
      <c r="K116" s="336"/>
      <c r="L116" s="336"/>
      <c r="M116" s="336"/>
      <c r="N116" s="336"/>
      <c r="O116" s="336"/>
      <c r="P116" s="336"/>
    </row>
    <row r="117" spans="1:16">
      <c r="A117" s="336"/>
      <c r="B117" s="336"/>
      <c r="C117" s="751" t="s">
        <v>837</v>
      </c>
      <c r="D117" s="474"/>
      <c r="E117" s="474"/>
      <c r="F117" s="474"/>
      <c r="G117" s="474"/>
      <c r="H117" s="474"/>
      <c r="I117" s="336"/>
      <c r="J117" s="336"/>
      <c r="K117" s="336"/>
      <c r="L117" s="336"/>
      <c r="M117" s="336"/>
      <c r="N117" s="336"/>
      <c r="O117" s="336"/>
      <c r="P117" s="336"/>
    </row>
    <row r="118" spans="1:16">
      <c r="A118" s="336"/>
      <c r="B118" s="336"/>
      <c r="C118" s="751" t="s">
        <v>838</v>
      </c>
      <c r="D118" s="474"/>
      <c r="E118" s="474"/>
      <c r="F118" s="474"/>
      <c r="G118" s="474"/>
      <c r="H118" s="474"/>
      <c r="I118" s="336"/>
      <c r="J118" s="336"/>
      <c r="K118" s="336"/>
      <c r="L118" s="336"/>
      <c r="M118" s="336"/>
      <c r="N118" s="336"/>
      <c r="O118" s="336"/>
      <c r="P118" s="336"/>
    </row>
    <row r="119" spans="1:16">
      <c r="A119" s="336"/>
      <c r="B119" s="336"/>
      <c r="C119" s="751" t="s">
        <v>839</v>
      </c>
      <c r="D119" s="474"/>
      <c r="E119" s="474"/>
      <c r="F119" s="474"/>
      <c r="G119" s="474"/>
      <c r="H119" s="474"/>
      <c r="I119" s="336"/>
      <c r="J119" s="336"/>
      <c r="K119" s="336"/>
      <c r="L119" s="336"/>
      <c r="M119" s="336"/>
      <c r="N119" s="336"/>
      <c r="O119" s="336"/>
      <c r="P119" s="336"/>
    </row>
    <row r="120" spans="1:16">
      <c r="A120" s="336"/>
      <c r="B120" s="336"/>
      <c r="C120" s="751" t="s">
        <v>840</v>
      </c>
      <c r="D120" s="474"/>
      <c r="E120" s="474"/>
      <c r="F120" s="474"/>
      <c r="G120" s="474"/>
      <c r="H120" s="474"/>
      <c r="I120" s="336"/>
      <c r="J120" s="336"/>
      <c r="K120" s="336"/>
      <c r="L120" s="336"/>
      <c r="M120" s="336"/>
      <c r="N120" s="336"/>
      <c r="O120" s="336"/>
      <c r="P120" s="336"/>
    </row>
    <row r="121" spans="1:16">
      <c r="A121" s="336"/>
      <c r="B121" s="336"/>
      <c r="C121" s="751" t="s">
        <v>841</v>
      </c>
      <c r="D121" s="474"/>
      <c r="E121" s="474"/>
      <c r="F121" s="474"/>
      <c r="G121" s="474"/>
      <c r="H121" s="474"/>
      <c r="I121" s="336"/>
      <c r="J121" s="336"/>
      <c r="K121" s="336"/>
      <c r="L121" s="336"/>
      <c r="M121" s="336"/>
      <c r="N121" s="336"/>
      <c r="O121" s="336"/>
      <c r="P121" s="336"/>
    </row>
    <row r="122" spans="1:16">
      <c r="A122" s="336"/>
      <c r="B122" s="336"/>
      <c r="C122" s="751" t="s">
        <v>842</v>
      </c>
      <c r="D122" s="474"/>
      <c r="E122" s="474"/>
      <c r="F122" s="474"/>
      <c r="G122" s="474"/>
      <c r="H122" s="474"/>
      <c r="I122" s="336"/>
      <c r="J122" s="336"/>
      <c r="K122" s="336"/>
      <c r="L122" s="336"/>
      <c r="M122" s="336"/>
      <c r="N122" s="336"/>
      <c r="O122" s="336"/>
      <c r="P122" s="336"/>
    </row>
    <row r="123" spans="1:16">
      <c r="A123" s="336"/>
      <c r="B123" s="336"/>
      <c r="C123" s="751" t="s">
        <v>843</v>
      </c>
      <c r="D123" s="474"/>
      <c r="E123" s="474"/>
      <c r="F123" s="474"/>
      <c r="G123" s="474"/>
      <c r="H123" s="474"/>
      <c r="I123" s="336"/>
      <c r="J123" s="336"/>
      <c r="K123" s="336"/>
      <c r="L123" s="336"/>
      <c r="M123" s="336"/>
      <c r="N123" s="336"/>
      <c r="O123" s="336"/>
      <c r="P123" s="336"/>
    </row>
    <row r="124" spans="1:16">
      <c r="A124" s="336"/>
      <c r="B124" s="336"/>
      <c r="C124" s="751" t="s">
        <v>844</v>
      </c>
      <c r="D124" s="474"/>
      <c r="E124" s="474"/>
      <c r="F124" s="474"/>
      <c r="G124" s="474"/>
      <c r="H124" s="474"/>
      <c r="I124" s="336"/>
      <c r="J124" s="336"/>
      <c r="K124" s="336"/>
      <c r="L124" s="336"/>
      <c r="M124" s="336"/>
      <c r="N124" s="336"/>
      <c r="O124" s="336"/>
      <c r="P124" s="336"/>
    </row>
    <row r="125" spans="1:16">
      <c r="A125" s="336"/>
      <c r="B125" s="336"/>
      <c r="C125" s="751" t="s">
        <v>845</v>
      </c>
      <c r="D125" s="474"/>
      <c r="E125" s="474"/>
      <c r="F125" s="474"/>
      <c r="G125" s="474"/>
      <c r="H125" s="474"/>
      <c r="I125" s="336"/>
      <c r="J125" s="336"/>
      <c r="K125" s="336"/>
      <c r="L125" s="336"/>
      <c r="M125" s="336"/>
      <c r="N125" s="336"/>
      <c r="O125" s="336"/>
      <c r="P125" s="336"/>
    </row>
    <row r="126" spans="1:16">
      <c r="A126" s="336"/>
      <c r="B126" s="336"/>
      <c r="C126" s="751" t="s">
        <v>846</v>
      </c>
      <c r="D126" s="474"/>
      <c r="E126" s="474"/>
      <c r="F126" s="474"/>
      <c r="G126" s="474"/>
      <c r="H126" s="474"/>
      <c r="I126" s="336"/>
      <c r="J126" s="336"/>
      <c r="K126" s="336"/>
      <c r="L126" s="336"/>
      <c r="M126" s="336"/>
      <c r="N126" s="336"/>
      <c r="O126" s="336"/>
      <c r="P126" s="336"/>
    </row>
    <row r="127" spans="1:16">
      <c r="A127" s="336"/>
      <c r="B127" s="336"/>
      <c r="C127" s="751" t="s">
        <v>847</v>
      </c>
      <c r="D127" s="474"/>
      <c r="E127" s="474"/>
      <c r="F127" s="474"/>
      <c r="G127" s="474"/>
      <c r="H127" s="474"/>
      <c r="I127" s="336"/>
      <c r="J127" s="336"/>
      <c r="K127" s="336"/>
      <c r="L127" s="336"/>
      <c r="M127" s="336"/>
      <c r="N127" s="336"/>
      <c r="O127" s="336"/>
      <c r="P127" s="336"/>
    </row>
    <row r="128" spans="1:16">
      <c r="A128" s="336"/>
      <c r="B128" s="336"/>
      <c r="C128" s="751" t="s">
        <v>848</v>
      </c>
      <c r="D128" s="474"/>
      <c r="E128" s="474"/>
      <c r="F128" s="474"/>
      <c r="G128" s="474"/>
      <c r="H128" s="474"/>
      <c r="I128" s="336"/>
      <c r="J128" s="336"/>
      <c r="K128" s="336"/>
      <c r="L128" s="336"/>
      <c r="M128" s="336"/>
      <c r="N128" s="336"/>
      <c r="O128" s="336"/>
      <c r="P128" s="336"/>
    </row>
    <row r="129" spans="1:16">
      <c r="A129" s="336"/>
      <c r="B129" s="336"/>
      <c r="C129" s="751" t="s">
        <v>849</v>
      </c>
      <c r="D129" s="474"/>
      <c r="E129" s="474"/>
      <c r="F129" s="474"/>
      <c r="G129" s="474"/>
      <c r="H129" s="474"/>
      <c r="I129" s="336"/>
      <c r="J129" s="336"/>
      <c r="K129" s="336"/>
      <c r="L129" s="336"/>
      <c r="M129" s="336"/>
      <c r="N129" s="336"/>
      <c r="O129" s="336"/>
      <c r="P129" s="336"/>
    </row>
    <row r="130" spans="1:16">
      <c r="A130" s="336"/>
      <c r="B130" s="336"/>
      <c r="C130" s="751" t="s">
        <v>850</v>
      </c>
      <c r="D130" s="474"/>
      <c r="E130" s="474"/>
      <c r="F130" s="474"/>
      <c r="G130" s="474"/>
      <c r="H130" s="474"/>
      <c r="I130" s="336"/>
      <c r="J130" s="336"/>
      <c r="K130" s="336"/>
      <c r="L130" s="336"/>
      <c r="M130" s="336"/>
      <c r="N130" s="336"/>
      <c r="O130" s="336"/>
      <c r="P130" s="336"/>
    </row>
    <row r="131" spans="1:16">
      <c r="A131" s="336"/>
      <c r="B131" s="336"/>
      <c r="C131" s="751" t="s">
        <v>851</v>
      </c>
      <c r="D131" s="474"/>
      <c r="E131" s="474"/>
      <c r="F131" s="474"/>
      <c r="G131" s="474"/>
      <c r="H131" s="474"/>
      <c r="I131" s="336"/>
      <c r="J131" s="336"/>
      <c r="K131" s="336"/>
      <c r="L131" s="336"/>
      <c r="M131" s="336"/>
      <c r="N131" s="336"/>
      <c r="O131" s="336"/>
      <c r="P131" s="336"/>
    </row>
    <row r="132" spans="1:16">
      <c r="A132" s="336"/>
      <c r="B132" s="336"/>
      <c r="C132" s="751" t="s">
        <v>852</v>
      </c>
      <c r="D132" s="474"/>
      <c r="E132" s="474"/>
      <c r="F132" s="474"/>
      <c r="G132" s="474"/>
      <c r="H132" s="474"/>
      <c r="I132" s="336"/>
      <c r="J132" s="336"/>
      <c r="K132" s="336"/>
      <c r="L132" s="336"/>
      <c r="M132" s="336"/>
      <c r="N132" s="336"/>
      <c r="O132" s="336"/>
      <c r="P132" s="336"/>
    </row>
    <row r="133" spans="1:16">
      <c r="A133" s="336"/>
      <c r="B133" s="336"/>
      <c r="C133" s="751" t="s">
        <v>853</v>
      </c>
      <c r="D133" s="474"/>
      <c r="E133" s="474"/>
      <c r="F133" s="474"/>
      <c r="G133" s="474"/>
      <c r="H133" s="474"/>
      <c r="I133" s="336"/>
      <c r="J133" s="336"/>
      <c r="K133" s="336"/>
      <c r="L133" s="336"/>
      <c r="M133" s="336"/>
      <c r="N133" s="336"/>
      <c r="O133" s="336"/>
      <c r="P133" s="336"/>
    </row>
    <row r="134" spans="1:16">
      <c r="A134" s="336"/>
      <c r="B134" s="336"/>
      <c r="C134" s="751" t="s">
        <v>854</v>
      </c>
      <c r="D134" s="474"/>
      <c r="E134" s="474"/>
      <c r="F134" s="474"/>
      <c r="G134" s="474"/>
      <c r="H134" s="474"/>
      <c r="I134" s="336"/>
      <c r="J134" s="336"/>
      <c r="K134" s="336"/>
      <c r="L134" s="336"/>
      <c r="M134" s="336"/>
      <c r="N134" s="336"/>
      <c r="O134" s="336"/>
      <c r="P134" s="336"/>
    </row>
    <row r="135" spans="1:16">
      <c r="A135" s="336"/>
      <c r="B135" s="336"/>
      <c r="C135" s="751" t="s">
        <v>855</v>
      </c>
      <c r="D135" s="474"/>
      <c r="E135" s="474"/>
      <c r="F135" s="474"/>
      <c r="G135" s="474"/>
      <c r="H135" s="474"/>
      <c r="I135" s="336"/>
      <c r="J135" s="336"/>
      <c r="K135" s="336"/>
      <c r="L135" s="336"/>
      <c r="M135" s="336"/>
      <c r="N135" s="336"/>
      <c r="O135" s="336"/>
      <c r="P135" s="336"/>
    </row>
    <row r="136" spans="1:16">
      <c r="A136" s="336"/>
      <c r="B136" s="336"/>
      <c r="C136" s="751" t="s">
        <v>856</v>
      </c>
      <c r="D136" s="474"/>
      <c r="E136" s="474"/>
      <c r="F136" s="474"/>
      <c r="G136" s="474"/>
      <c r="H136" s="474"/>
      <c r="I136" s="336"/>
      <c r="J136" s="336"/>
      <c r="K136" s="336"/>
      <c r="L136" s="336"/>
      <c r="M136" s="336"/>
      <c r="N136" s="336"/>
      <c r="O136" s="336"/>
      <c r="P136" s="336"/>
    </row>
    <row r="137" spans="1:16">
      <c r="A137" s="336"/>
      <c r="B137" s="336"/>
      <c r="C137" s="751" t="s">
        <v>857</v>
      </c>
      <c r="D137" s="474"/>
      <c r="E137" s="474"/>
      <c r="F137" s="474"/>
      <c r="G137" s="474"/>
      <c r="H137" s="474"/>
      <c r="I137" s="336"/>
      <c r="J137" s="336"/>
      <c r="K137" s="336"/>
      <c r="L137" s="336"/>
      <c r="M137" s="336"/>
      <c r="N137" s="336"/>
      <c r="O137" s="336"/>
      <c r="P137" s="336"/>
    </row>
    <row r="138" spans="1:16">
      <c r="A138" s="336"/>
      <c r="B138" s="336"/>
      <c r="C138" s="751" t="s">
        <v>858</v>
      </c>
      <c r="D138" s="474"/>
      <c r="E138" s="474"/>
      <c r="F138" s="474"/>
      <c r="G138" s="474"/>
      <c r="H138" s="474"/>
      <c r="I138" s="336"/>
      <c r="J138" s="336"/>
      <c r="K138" s="336"/>
      <c r="L138" s="336"/>
      <c r="M138" s="336"/>
      <c r="N138" s="336"/>
      <c r="O138" s="336"/>
      <c r="P138" s="336"/>
    </row>
    <row r="139" spans="1:16">
      <c r="A139" s="336"/>
      <c r="B139" s="336"/>
      <c r="C139" s="751" t="s">
        <v>859</v>
      </c>
      <c r="D139" s="474"/>
      <c r="E139" s="474"/>
      <c r="F139" s="474"/>
      <c r="G139" s="474"/>
      <c r="H139" s="474"/>
      <c r="I139" s="336"/>
      <c r="J139" s="336"/>
      <c r="K139" s="336"/>
      <c r="L139" s="336"/>
      <c r="M139" s="336"/>
      <c r="N139" s="336"/>
      <c r="O139" s="336"/>
      <c r="P139" s="336"/>
    </row>
    <row r="140" spans="1:16">
      <c r="A140" s="336"/>
      <c r="B140" s="336"/>
      <c r="C140" s="751" t="s">
        <v>860</v>
      </c>
      <c r="D140" s="474"/>
      <c r="E140" s="474"/>
      <c r="F140" s="474"/>
      <c r="G140" s="474"/>
      <c r="H140" s="474"/>
      <c r="I140" s="336"/>
      <c r="J140" s="336"/>
      <c r="K140" s="336"/>
      <c r="L140" s="336"/>
      <c r="M140" s="336"/>
      <c r="N140" s="336"/>
      <c r="O140" s="336"/>
      <c r="P140" s="336"/>
    </row>
    <row r="141" spans="1:16">
      <c r="A141" s="336"/>
      <c r="B141" s="336"/>
      <c r="C141" s="751" t="s">
        <v>861</v>
      </c>
      <c r="D141" s="474"/>
      <c r="E141" s="474"/>
      <c r="F141" s="474"/>
      <c r="G141" s="474"/>
      <c r="H141" s="474"/>
      <c r="I141" s="336"/>
      <c r="J141" s="336"/>
      <c r="K141" s="336"/>
      <c r="L141" s="336"/>
      <c r="M141" s="336"/>
      <c r="N141" s="336"/>
      <c r="O141" s="336"/>
      <c r="P141" s="336"/>
    </row>
    <row r="142" spans="1:16">
      <c r="A142" s="336"/>
      <c r="B142" s="336"/>
      <c r="C142" s="751" t="s">
        <v>862</v>
      </c>
      <c r="D142" s="474"/>
      <c r="E142" s="474"/>
      <c r="F142" s="474"/>
      <c r="G142" s="474"/>
      <c r="H142" s="474"/>
      <c r="I142" s="336"/>
      <c r="J142" s="336"/>
      <c r="K142" s="336"/>
      <c r="L142" s="336"/>
      <c r="M142" s="336"/>
      <c r="N142" s="336"/>
      <c r="O142" s="336"/>
      <c r="P142" s="336"/>
    </row>
    <row r="143" spans="1:16">
      <c r="A143" s="336"/>
      <c r="B143" s="336"/>
      <c r="C143" s="751" t="s">
        <v>863</v>
      </c>
      <c r="D143" s="474"/>
      <c r="E143" s="474"/>
      <c r="F143" s="474"/>
      <c r="G143" s="474"/>
      <c r="H143" s="474"/>
      <c r="I143" s="336"/>
      <c r="J143" s="336"/>
      <c r="K143" s="336"/>
      <c r="L143" s="336"/>
      <c r="M143" s="336"/>
      <c r="N143" s="336"/>
      <c r="O143" s="336"/>
      <c r="P143" s="336"/>
    </row>
    <row r="144" spans="1:16">
      <c r="A144" s="336"/>
      <c r="B144" s="336"/>
      <c r="C144" s="751" t="s">
        <v>864</v>
      </c>
      <c r="D144" s="474"/>
      <c r="E144" s="474"/>
      <c r="F144" s="474"/>
      <c r="G144" s="474"/>
      <c r="H144" s="474"/>
      <c r="I144" s="336"/>
      <c r="J144" s="336"/>
      <c r="K144" s="336"/>
      <c r="L144" s="336"/>
      <c r="M144" s="336"/>
      <c r="N144" s="336"/>
      <c r="O144" s="336"/>
      <c r="P144" s="336"/>
    </row>
    <row r="145" spans="1:16">
      <c r="A145" s="336"/>
      <c r="B145" s="336"/>
      <c r="C145" s="751" t="s">
        <v>865</v>
      </c>
      <c r="D145" s="474"/>
      <c r="E145" s="474"/>
      <c r="F145" s="474"/>
      <c r="G145" s="474"/>
      <c r="H145" s="474"/>
      <c r="I145" s="336"/>
      <c r="J145" s="336"/>
      <c r="K145" s="336"/>
      <c r="L145" s="336"/>
      <c r="M145" s="336"/>
      <c r="N145" s="336"/>
      <c r="O145" s="336"/>
      <c r="P145" s="336"/>
    </row>
    <row r="146" spans="1:16">
      <c r="A146" s="336"/>
      <c r="B146" s="336"/>
      <c r="C146" s="751" t="s">
        <v>866</v>
      </c>
      <c r="D146" s="474"/>
      <c r="E146" s="474"/>
      <c r="F146" s="474"/>
      <c r="G146" s="474"/>
      <c r="H146" s="474"/>
      <c r="I146" s="336"/>
      <c r="J146" s="336"/>
      <c r="K146" s="336"/>
      <c r="L146" s="336"/>
      <c r="M146" s="336"/>
      <c r="N146" s="336"/>
      <c r="O146" s="336"/>
      <c r="P146" s="336"/>
    </row>
    <row r="147" spans="1:16">
      <c r="A147" s="336"/>
      <c r="B147" s="336"/>
      <c r="C147" s="751" t="s">
        <v>867</v>
      </c>
      <c r="D147" s="474"/>
      <c r="E147" s="474"/>
      <c r="F147" s="474"/>
      <c r="G147" s="474"/>
      <c r="H147" s="474"/>
      <c r="I147" s="336"/>
      <c r="J147" s="336"/>
      <c r="K147" s="336"/>
      <c r="L147" s="336"/>
      <c r="M147" s="336"/>
      <c r="N147" s="336"/>
      <c r="O147" s="336"/>
      <c r="P147" s="336"/>
    </row>
    <row r="148" spans="1:16">
      <c r="A148" s="336"/>
      <c r="B148" s="336"/>
      <c r="C148" s="751" t="s">
        <v>868</v>
      </c>
      <c r="D148" s="474"/>
      <c r="E148" s="474"/>
      <c r="F148" s="474"/>
      <c r="G148" s="474"/>
      <c r="H148" s="474"/>
      <c r="I148" s="336"/>
      <c r="J148" s="336"/>
      <c r="K148" s="336"/>
      <c r="L148" s="336"/>
      <c r="M148" s="336"/>
      <c r="N148" s="336"/>
      <c r="O148" s="336"/>
      <c r="P148" s="336"/>
    </row>
    <row r="149" spans="1:16">
      <c r="A149" s="336"/>
      <c r="B149" s="336"/>
      <c r="C149" s="751" t="s">
        <v>869</v>
      </c>
      <c r="D149" s="474"/>
      <c r="E149" s="474"/>
      <c r="F149" s="474"/>
      <c r="G149" s="474"/>
      <c r="H149" s="474"/>
      <c r="I149" s="336"/>
      <c r="J149" s="336"/>
      <c r="K149" s="336"/>
      <c r="L149" s="336"/>
      <c r="M149" s="336"/>
      <c r="N149" s="336"/>
      <c r="O149" s="336"/>
      <c r="P149" s="336"/>
    </row>
    <row r="150" spans="1:16">
      <c r="A150" s="336"/>
      <c r="B150" s="336"/>
      <c r="C150" s="751" t="s">
        <v>870</v>
      </c>
      <c r="D150" s="474"/>
      <c r="E150" s="474"/>
      <c r="F150" s="474"/>
      <c r="G150" s="474"/>
      <c r="H150" s="474"/>
      <c r="I150" s="336"/>
      <c r="J150" s="336"/>
      <c r="K150" s="336"/>
      <c r="L150" s="336"/>
      <c r="M150" s="336"/>
      <c r="N150" s="336"/>
      <c r="O150" s="336"/>
      <c r="P150" s="336"/>
    </row>
    <row r="151" spans="1:16">
      <c r="A151" s="336"/>
      <c r="B151" s="336"/>
      <c r="C151" s="751" t="s">
        <v>871</v>
      </c>
      <c r="D151" s="474"/>
      <c r="E151" s="474"/>
      <c r="F151" s="474"/>
      <c r="G151" s="474"/>
      <c r="H151" s="474"/>
      <c r="I151" s="336"/>
      <c r="J151" s="336"/>
      <c r="K151" s="336"/>
      <c r="L151" s="336"/>
      <c r="M151" s="336"/>
      <c r="N151" s="336"/>
      <c r="O151" s="336"/>
      <c r="P151" s="336"/>
    </row>
    <row r="152" spans="1:16">
      <c r="A152" s="336"/>
      <c r="B152" s="336"/>
      <c r="C152" s="751" t="s">
        <v>872</v>
      </c>
      <c r="D152" s="474"/>
      <c r="E152" s="474"/>
      <c r="F152" s="474"/>
      <c r="G152" s="474"/>
      <c r="H152" s="474"/>
      <c r="I152" s="336"/>
      <c r="J152" s="336"/>
      <c r="K152" s="336"/>
      <c r="L152" s="336"/>
      <c r="M152" s="336"/>
      <c r="N152" s="336"/>
      <c r="O152" s="336"/>
      <c r="P152" s="336"/>
    </row>
    <row r="153" spans="1:16">
      <c r="A153" s="336"/>
      <c r="B153" s="336"/>
      <c r="C153" s="751" t="s">
        <v>873</v>
      </c>
      <c r="D153" s="474"/>
      <c r="E153" s="474"/>
      <c r="F153" s="474"/>
      <c r="G153" s="474"/>
      <c r="H153" s="474"/>
      <c r="I153" s="336"/>
      <c r="J153" s="336"/>
      <c r="K153" s="336"/>
      <c r="L153" s="336"/>
      <c r="M153" s="336"/>
      <c r="N153" s="336"/>
      <c r="O153" s="336"/>
      <c r="P153" s="336"/>
    </row>
    <row r="154" spans="1:16">
      <c r="A154" s="336"/>
      <c r="B154" s="336"/>
      <c r="C154" s="751" t="s">
        <v>874</v>
      </c>
      <c r="D154" s="474"/>
      <c r="E154" s="474"/>
      <c r="F154" s="474"/>
      <c r="G154" s="474"/>
      <c r="H154" s="474"/>
      <c r="I154" s="336"/>
      <c r="J154" s="336"/>
      <c r="K154" s="336"/>
      <c r="L154" s="336"/>
      <c r="M154" s="336"/>
      <c r="N154" s="336"/>
      <c r="O154" s="336"/>
      <c r="P154" s="336"/>
    </row>
    <row r="155" spans="1:16">
      <c r="A155" s="336"/>
      <c r="B155" s="336"/>
      <c r="C155" s="751" t="s">
        <v>875</v>
      </c>
      <c r="D155" s="474"/>
      <c r="E155" s="474"/>
      <c r="F155" s="474"/>
      <c r="G155" s="474"/>
      <c r="H155" s="474"/>
      <c r="I155" s="336"/>
      <c r="J155" s="336"/>
      <c r="K155" s="336"/>
      <c r="L155" s="336"/>
      <c r="M155" s="336"/>
      <c r="N155" s="336"/>
      <c r="O155" s="336"/>
      <c r="P155" s="336"/>
    </row>
    <row r="156" spans="1:16">
      <c r="A156" s="336"/>
      <c r="B156" s="336"/>
      <c r="C156" s="751" t="s">
        <v>876</v>
      </c>
      <c r="D156" s="474"/>
      <c r="E156" s="474"/>
      <c r="F156" s="474"/>
      <c r="G156" s="474"/>
      <c r="H156" s="474"/>
      <c r="I156" s="336"/>
      <c r="J156" s="336"/>
      <c r="K156" s="336"/>
      <c r="L156" s="336"/>
      <c r="M156" s="336"/>
      <c r="N156" s="336"/>
      <c r="O156" s="336"/>
      <c r="P156" s="336"/>
    </row>
    <row r="157" spans="1:16">
      <c r="A157" s="336"/>
      <c r="B157" s="336"/>
      <c r="C157" s="751" t="s">
        <v>877</v>
      </c>
      <c r="D157" s="474"/>
      <c r="E157" s="474"/>
      <c r="F157" s="474"/>
      <c r="G157" s="474"/>
      <c r="H157" s="474"/>
      <c r="I157" s="336"/>
      <c r="J157" s="336"/>
      <c r="K157" s="336"/>
      <c r="L157" s="336"/>
      <c r="M157" s="336"/>
      <c r="N157" s="336"/>
      <c r="O157" s="336"/>
      <c r="P157" s="336"/>
    </row>
    <row r="158" spans="1:16">
      <c r="A158" s="336"/>
      <c r="B158" s="336"/>
      <c r="C158" s="751" t="s">
        <v>878</v>
      </c>
      <c r="D158" s="474"/>
      <c r="E158" s="474"/>
      <c r="F158" s="474"/>
      <c r="G158" s="474"/>
      <c r="H158" s="474"/>
      <c r="I158" s="336"/>
      <c r="J158" s="336"/>
      <c r="K158" s="336"/>
      <c r="L158" s="336"/>
      <c r="M158" s="336"/>
      <c r="N158" s="336"/>
      <c r="O158" s="336"/>
      <c r="P158" s="336"/>
    </row>
    <row r="159" spans="1:16">
      <c r="A159" s="336"/>
      <c r="B159" s="336"/>
      <c r="C159" s="751" t="s">
        <v>879</v>
      </c>
      <c r="D159" s="474"/>
      <c r="E159" s="474"/>
      <c r="F159" s="474"/>
      <c r="G159" s="474"/>
      <c r="H159" s="474"/>
      <c r="I159" s="336"/>
      <c r="J159" s="336"/>
      <c r="K159" s="336"/>
      <c r="L159" s="336"/>
      <c r="M159" s="336"/>
      <c r="N159" s="336"/>
      <c r="O159" s="336"/>
      <c r="P159" s="336"/>
    </row>
    <row r="160" spans="1:16">
      <c r="A160" s="336"/>
      <c r="B160" s="336"/>
      <c r="C160" s="751" t="s">
        <v>880</v>
      </c>
      <c r="D160" s="474"/>
      <c r="E160" s="474"/>
      <c r="F160" s="474"/>
      <c r="G160" s="474"/>
      <c r="H160" s="474"/>
      <c r="I160" s="336"/>
      <c r="J160" s="336"/>
      <c r="K160" s="336"/>
      <c r="L160" s="336"/>
      <c r="M160" s="336"/>
      <c r="N160" s="336"/>
      <c r="O160" s="336"/>
      <c r="P160" s="336"/>
    </row>
    <row r="161" spans="1:16">
      <c r="A161" s="336"/>
      <c r="B161" s="336"/>
      <c r="C161" s="751" t="s">
        <v>881</v>
      </c>
      <c r="D161" s="474"/>
      <c r="E161" s="474"/>
      <c r="F161" s="474"/>
      <c r="G161" s="474"/>
      <c r="H161" s="474"/>
      <c r="I161" s="336"/>
      <c r="J161" s="336"/>
      <c r="K161" s="336"/>
      <c r="L161" s="336"/>
      <c r="M161" s="336"/>
      <c r="N161" s="336"/>
      <c r="O161" s="336"/>
      <c r="P161" s="336"/>
    </row>
    <row r="162" spans="1:16">
      <c r="A162" s="336"/>
      <c r="B162" s="336"/>
      <c r="C162" s="751" t="s">
        <v>882</v>
      </c>
      <c r="D162" s="474"/>
      <c r="E162" s="474"/>
      <c r="F162" s="474"/>
      <c r="G162" s="474"/>
      <c r="H162" s="474"/>
      <c r="I162" s="336"/>
      <c r="J162" s="336"/>
      <c r="K162" s="336"/>
      <c r="L162" s="336"/>
      <c r="M162" s="336"/>
      <c r="N162" s="336"/>
      <c r="O162" s="336"/>
      <c r="P162" s="336"/>
    </row>
    <row r="163" spans="1:16">
      <c r="A163" s="336"/>
      <c r="B163" s="336"/>
      <c r="C163" s="751" t="s">
        <v>883</v>
      </c>
      <c r="D163" s="474"/>
      <c r="E163" s="474"/>
      <c r="F163" s="474"/>
      <c r="G163" s="474"/>
      <c r="H163" s="474"/>
      <c r="I163" s="336"/>
      <c r="J163" s="336"/>
      <c r="K163" s="336"/>
      <c r="L163" s="336"/>
      <c r="M163" s="336"/>
      <c r="N163" s="336"/>
      <c r="O163" s="336"/>
      <c r="P163" s="336"/>
    </row>
    <row r="164" spans="1:16">
      <c r="A164" s="336"/>
      <c r="B164" s="336"/>
      <c r="C164" s="751" t="s">
        <v>884</v>
      </c>
      <c r="D164" s="474"/>
      <c r="E164" s="474"/>
      <c r="F164" s="474"/>
      <c r="G164" s="474"/>
      <c r="H164" s="474"/>
      <c r="I164" s="336"/>
      <c r="J164" s="336"/>
      <c r="K164" s="336"/>
      <c r="L164" s="336"/>
      <c r="M164" s="336"/>
      <c r="N164" s="336"/>
      <c r="O164" s="336"/>
      <c r="P164" s="336"/>
    </row>
    <row r="165" spans="1:16">
      <c r="A165" s="336"/>
      <c r="B165" s="336"/>
      <c r="C165" s="474"/>
      <c r="D165" s="474"/>
      <c r="E165" s="474"/>
      <c r="F165" s="474"/>
      <c r="G165" s="474"/>
      <c r="H165" s="474"/>
      <c r="I165" s="336"/>
      <c r="J165" s="336"/>
      <c r="K165" s="336"/>
      <c r="L165" s="336"/>
      <c r="M165" s="336"/>
      <c r="N165" s="336"/>
      <c r="O165" s="336"/>
      <c r="P165" s="336"/>
    </row>
    <row r="166" spans="1:16">
      <c r="A166" s="336"/>
      <c r="B166" s="336"/>
      <c r="C166" s="474"/>
      <c r="D166" s="474"/>
      <c r="E166" s="474"/>
      <c r="F166" s="474"/>
      <c r="G166" s="474"/>
      <c r="H166" s="474"/>
      <c r="I166" s="336"/>
      <c r="J166" s="336"/>
      <c r="K166" s="336"/>
      <c r="L166" s="336"/>
      <c r="M166" s="336"/>
      <c r="N166" s="336"/>
      <c r="O166" s="336"/>
      <c r="P166" s="336"/>
    </row>
    <row r="167" spans="1:16">
      <c r="A167" s="336"/>
      <c r="B167" s="336"/>
      <c r="C167" s="474"/>
      <c r="D167" s="474"/>
      <c r="E167" s="474"/>
      <c r="F167" s="474"/>
      <c r="G167" s="474"/>
      <c r="H167" s="474"/>
      <c r="I167" s="336"/>
      <c r="J167" s="336"/>
      <c r="K167" s="336"/>
      <c r="L167" s="336"/>
      <c r="M167" s="336"/>
      <c r="N167" s="336"/>
      <c r="O167" s="336"/>
      <c r="P167" s="336"/>
    </row>
    <row r="168" spans="1:16">
      <c r="A168" s="336"/>
      <c r="B168" s="336"/>
      <c r="C168" s="474"/>
      <c r="D168" s="474"/>
      <c r="E168" s="474"/>
      <c r="F168" s="474"/>
      <c r="G168" s="474"/>
      <c r="H168" s="474"/>
      <c r="I168" s="336"/>
      <c r="J168" s="336"/>
      <c r="K168" s="336"/>
      <c r="L168" s="336"/>
      <c r="M168" s="336"/>
      <c r="N168" s="336"/>
      <c r="O168" s="336"/>
      <c r="P168" s="336"/>
    </row>
    <row r="169" spans="1:16">
      <c r="A169" s="336"/>
      <c r="B169" s="336"/>
      <c r="C169" s="474"/>
      <c r="D169" s="474"/>
      <c r="E169" s="474"/>
      <c r="F169" s="474"/>
      <c r="G169" s="474"/>
      <c r="H169" s="474"/>
      <c r="I169" s="336"/>
      <c r="J169" s="336"/>
      <c r="K169" s="336"/>
      <c r="L169" s="336"/>
      <c r="M169" s="336"/>
      <c r="N169" s="336"/>
      <c r="O169" s="336"/>
      <c r="P169" s="336"/>
    </row>
    <row r="170" spans="1:16">
      <c r="A170" s="336"/>
      <c r="B170" s="336"/>
      <c r="C170" s="474"/>
      <c r="D170" s="474"/>
      <c r="E170" s="474"/>
      <c r="F170" s="474"/>
      <c r="G170" s="474"/>
      <c r="H170" s="474"/>
      <c r="I170" s="336"/>
      <c r="J170" s="336"/>
      <c r="K170" s="336"/>
      <c r="L170" s="336"/>
      <c r="M170" s="336"/>
      <c r="N170" s="336"/>
      <c r="O170" s="336"/>
      <c r="P170" s="336"/>
    </row>
    <row r="171" spans="1:16">
      <c r="A171" s="336"/>
      <c r="B171" s="336"/>
      <c r="C171" s="474"/>
      <c r="D171" s="474"/>
      <c r="E171" s="474"/>
      <c r="F171" s="474"/>
      <c r="G171" s="474"/>
      <c r="H171" s="474"/>
      <c r="I171" s="336"/>
      <c r="J171" s="336"/>
      <c r="K171" s="336"/>
      <c r="L171" s="336"/>
      <c r="M171" s="336"/>
      <c r="N171" s="336"/>
      <c r="O171" s="336"/>
      <c r="P171" s="336"/>
    </row>
    <row r="172" spans="1:16">
      <c r="A172" s="336"/>
      <c r="B172" s="336"/>
      <c r="C172" s="474"/>
      <c r="D172" s="474"/>
      <c r="E172" s="474"/>
      <c r="F172" s="474"/>
      <c r="G172" s="474"/>
      <c r="H172" s="474"/>
      <c r="I172" s="336"/>
      <c r="J172" s="336"/>
      <c r="K172" s="336"/>
      <c r="L172" s="336"/>
      <c r="M172" s="336"/>
      <c r="N172" s="336"/>
      <c r="O172" s="336"/>
      <c r="P172" s="336"/>
    </row>
    <row r="173" spans="1:16">
      <c r="A173" s="336"/>
      <c r="B173" s="336"/>
      <c r="C173" s="474"/>
      <c r="D173" s="474"/>
      <c r="E173" s="474"/>
      <c r="F173" s="474"/>
      <c r="G173" s="474"/>
      <c r="H173" s="474"/>
      <c r="I173" s="336"/>
      <c r="J173" s="336"/>
      <c r="K173" s="336"/>
      <c r="L173" s="336"/>
      <c r="M173" s="336"/>
      <c r="N173" s="336"/>
      <c r="O173" s="336"/>
      <c r="P173" s="336"/>
    </row>
    <row r="174" spans="1:16">
      <c r="A174" s="336"/>
      <c r="B174" s="336"/>
      <c r="C174" s="474"/>
      <c r="D174" s="474"/>
      <c r="E174" s="474"/>
      <c r="F174" s="474"/>
      <c r="G174" s="474"/>
      <c r="H174" s="474"/>
      <c r="I174" s="336"/>
      <c r="J174" s="336"/>
      <c r="K174" s="336"/>
      <c r="L174" s="336"/>
      <c r="M174" s="336"/>
      <c r="N174" s="336"/>
      <c r="O174" s="336"/>
      <c r="P174" s="336"/>
    </row>
    <row r="175" spans="1:16">
      <c r="A175" s="336"/>
      <c r="B175" s="336"/>
      <c r="C175" s="474"/>
      <c r="D175" s="474"/>
      <c r="E175" s="474"/>
      <c r="F175" s="474"/>
      <c r="G175" s="474"/>
      <c r="H175" s="474"/>
      <c r="I175" s="336"/>
      <c r="J175" s="336"/>
      <c r="K175" s="336"/>
      <c r="L175" s="336"/>
      <c r="M175" s="336"/>
      <c r="N175" s="336"/>
      <c r="O175" s="336"/>
      <c r="P175" s="336"/>
    </row>
    <row r="176" spans="1:16">
      <c r="A176" s="336"/>
      <c r="B176" s="336"/>
      <c r="C176" s="474"/>
      <c r="D176" s="474"/>
      <c r="E176" s="474"/>
      <c r="F176" s="474"/>
      <c r="G176" s="474"/>
      <c r="H176" s="474"/>
      <c r="I176" s="336"/>
      <c r="J176" s="336"/>
      <c r="K176" s="336"/>
      <c r="L176" s="336"/>
      <c r="M176" s="336"/>
      <c r="N176" s="336"/>
      <c r="O176" s="336"/>
      <c r="P176" s="336"/>
    </row>
    <row r="177" spans="1:16">
      <c r="A177" s="336"/>
      <c r="B177" s="336"/>
      <c r="C177" s="474"/>
      <c r="D177" s="474"/>
      <c r="E177" s="474"/>
      <c r="F177" s="474"/>
      <c r="G177" s="474"/>
      <c r="H177" s="474"/>
      <c r="I177" s="336"/>
      <c r="J177" s="336"/>
      <c r="K177" s="336"/>
      <c r="L177" s="336"/>
      <c r="M177" s="336"/>
      <c r="N177" s="336"/>
      <c r="O177" s="336"/>
      <c r="P177" s="336"/>
    </row>
    <row r="178" spans="1:16">
      <c r="A178" s="336"/>
      <c r="B178" s="336"/>
      <c r="C178" s="474"/>
      <c r="D178" s="474"/>
      <c r="E178" s="474"/>
      <c r="F178" s="474"/>
      <c r="G178" s="474"/>
      <c r="H178" s="474"/>
      <c r="I178" s="336"/>
      <c r="J178" s="336"/>
      <c r="K178" s="336"/>
      <c r="L178" s="336"/>
      <c r="M178" s="336"/>
      <c r="N178" s="336"/>
      <c r="O178" s="336"/>
      <c r="P178" s="336"/>
    </row>
    <row r="179" spans="1:16">
      <c r="A179" s="336"/>
      <c r="B179" s="336"/>
      <c r="C179" s="474"/>
      <c r="D179" s="474"/>
      <c r="E179" s="474"/>
      <c r="F179" s="474"/>
      <c r="G179" s="474"/>
      <c r="H179" s="474"/>
      <c r="I179" s="336"/>
      <c r="J179" s="336"/>
      <c r="K179" s="336"/>
      <c r="L179" s="336"/>
      <c r="M179" s="336"/>
      <c r="N179" s="336"/>
      <c r="O179" s="336"/>
      <c r="P179" s="336"/>
    </row>
    <row r="180" spans="1:16">
      <c r="A180" s="336"/>
      <c r="B180" s="336"/>
      <c r="C180" s="474"/>
      <c r="D180" s="474"/>
      <c r="E180" s="474"/>
      <c r="F180" s="474"/>
      <c r="G180" s="474"/>
      <c r="H180" s="474"/>
      <c r="I180" s="336"/>
      <c r="J180" s="336"/>
      <c r="K180" s="336"/>
      <c r="L180" s="336"/>
      <c r="M180" s="336"/>
      <c r="N180" s="336"/>
      <c r="O180" s="336"/>
      <c r="P180" s="336"/>
    </row>
    <row r="181" spans="1:16">
      <c r="A181" s="336"/>
      <c r="B181" s="336"/>
      <c r="C181" s="474"/>
      <c r="D181" s="474"/>
      <c r="E181" s="474"/>
      <c r="F181" s="474"/>
      <c r="G181" s="474"/>
      <c r="H181" s="474"/>
      <c r="I181" s="336"/>
      <c r="J181" s="336"/>
      <c r="K181" s="336"/>
      <c r="L181" s="336"/>
      <c r="M181" s="336"/>
      <c r="N181" s="336"/>
      <c r="O181" s="336"/>
      <c r="P181" s="336"/>
    </row>
    <row r="182" spans="1:16">
      <c r="A182" s="336"/>
      <c r="B182" s="336"/>
      <c r="C182" s="474"/>
      <c r="D182" s="474"/>
      <c r="E182" s="474"/>
      <c r="F182" s="474"/>
      <c r="G182" s="474"/>
      <c r="H182" s="474"/>
      <c r="I182" s="336"/>
      <c r="J182" s="336"/>
      <c r="K182" s="336"/>
      <c r="L182" s="336"/>
      <c r="M182" s="336"/>
      <c r="N182" s="336"/>
      <c r="O182" s="336"/>
      <c r="P182" s="336"/>
    </row>
    <row r="183" spans="1:16">
      <c r="A183" s="336"/>
      <c r="B183" s="336"/>
      <c r="C183" s="474"/>
      <c r="D183" s="474"/>
      <c r="E183" s="474"/>
      <c r="F183" s="474"/>
      <c r="G183" s="474"/>
      <c r="H183" s="474"/>
      <c r="I183" s="336"/>
      <c r="J183" s="336"/>
      <c r="K183" s="336"/>
      <c r="L183" s="336"/>
      <c r="M183" s="336"/>
      <c r="N183" s="336"/>
      <c r="O183" s="336"/>
      <c r="P183" s="336"/>
    </row>
    <row r="184" spans="1:16">
      <c r="A184" s="336"/>
      <c r="B184" s="336"/>
      <c r="C184" s="474"/>
      <c r="D184" s="474"/>
      <c r="E184" s="474"/>
      <c r="F184" s="474"/>
      <c r="G184" s="474"/>
      <c r="H184" s="474"/>
      <c r="I184" s="336"/>
      <c r="J184" s="336"/>
      <c r="K184" s="336"/>
      <c r="L184" s="336"/>
      <c r="M184" s="336"/>
      <c r="N184" s="336"/>
      <c r="O184" s="336"/>
      <c r="P184" s="336"/>
    </row>
    <row r="185" spans="1:16">
      <c r="A185" s="336"/>
      <c r="B185" s="336"/>
      <c r="C185" s="474"/>
      <c r="D185" s="474"/>
      <c r="E185" s="474"/>
      <c r="F185" s="474"/>
      <c r="G185" s="474"/>
      <c r="H185" s="474"/>
      <c r="I185" s="336"/>
      <c r="J185" s="336"/>
      <c r="K185" s="336"/>
      <c r="L185" s="336"/>
      <c r="M185" s="336"/>
      <c r="N185" s="336"/>
      <c r="O185" s="336"/>
      <c r="P185" s="336"/>
    </row>
    <row r="186" spans="1:16">
      <c r="A186" s="336"/>
      <c r="B186" s="336"/>
      <c r="C186" s="474"/>
      <c r="D186" s="474"/>
      <c r="E186" s="474"/>
      <c r="F186" s="474"/>
      <c r="G186" s="474"/>
      <c r="H186" s="474"/>
      <c r="I186" s="336"/>
      <c r="J186" s="336"/>
      <c r="K186" s="336"/>
      <c r="L186" s="336"/>
      <c r="M186" s="336"/>
      <c r="N186" s="336"/>
      <c r="O186" s="336"/>
      <c r="P186" s="336"/>
    </row>
    <row r="187" spans="1:16">
      <c r="A187" s="336"/>
      <c r="B187" s="336"/>
      <c r="C187" s="474"/>
      <c r="D187" s="474"/>
      <c r="E187" s="474"/>
      <c r="F187" s="474"/>
      <c r="G187" s="474"/>
      <c r="H187" s="474"/>
      <c r="I187" s="336"/>
      <c r="J187" s="336"/>
      <c r="K187" s="336"/>
      <c r="L187" s="336"/>
      <c r="M187" s="336"/>
      <c r="N187" s="336"/>
      <c r="O187" s="336"/>
      <c r="P187" s="336"/>
    </row>
    <row r="188" spans="1:16">
      <c r="A188" s="336"/>
      <c r="B188" s="336"/>
      <c r="C188" s="474"/>
      <c r="D188" s="474"/>
      <c r="E188" s="474"/>
      <c r="F188" s="474"/>
      <c r="G188" s="474"/>
      <c r="H188" s="474"/>
      <c r="I188" s="336"/>
      <c r="J188" s="336"/>
      <c r="K188" s="336"/>
      <c r="L188" s="336"/>
      <c r="M188" s="336"/>
      <c r="N188" s="336"/>
      <c r="O188" s="336"/>
      <c r="P188" s="336"/>
    </row>
    <row r="189" spans="1:16">
      <c r="A189" s="336"/>
      <c r="B189" s="336"/>
      <c r="C189" s="474"/>
      <c r="D189" s="474"/>
      <c r="E189" s="474"/>
      <c r="F189" s="474"/>
      <c r="G189" s="474"/>
      <c r="H189" s="474"/>
      <c r="I189" s="336"/>
      <c r="J189" s="336"/>
      <c r="K189" s="336"/>
      <c r="L189" s="336"/>
      <c r="M189" s="336"/>
      <c r="N189" s="336"/>
      <c r="O189" s="336"/>
      <c r="P189" s="336"/>
    </row>
    <row r="190" spans="1:16">
      <c r="A190" s="336"/>
      <c r="B190" s="336"/>
      <c r="C190" s="474"/>
      <c r="D190" s="474"/>
      <c r="E190" s="474"/>
      <c r="F190" s="474"/>
      <c r="G190" s="474"/>
      <c r="H190" s="474"/>
      <c r="I190" s="336"/>
      <c r="J190" s="336"/>
      <c r="K190" s="336"/>
      <c r="L190" s="336"/>
      <c r="M190" s="336"/>
      <c r="N190" s="336"/>
      <c r="O190" s="336"/>
      <c r="P190" s="336"/>
    </row>
    <row r="191" spans="1:16">
      <c r="A191" s="336"/>
      <c r="B191" s="336"/>
      <c r="C191" s="474"/>
      <c r="D191" s="474"/>
      <c r="E191" s="474"/>
      <c r="F191" s="474"/>
      <c r="G191" s="474"/>
      <c r="H191" s="474"/>
      <c r="I191" s="336"/>
      <c r="J191" s="336"/>
      <c r="K191" s="336"/>
      <c r="L191" s="336"/>
      <c r="M191" s="336"/>
      <c r="N191" s="336"/>
      <c r="O191" s="336"/>
      <c r="P191" s="336"/>
    </row>
    <row r="192" spans="1:16">
      <c r="A192" s="336"/>
      <c r="B192" s="336"/>
      <c r="C192" s="474"/>
      <c r="D192" s="474"/>
      <c r="E192" s="474"/>
      <c r="F192" s="474"/>
      <c r="G192" s="474"/>
      <c r="H192" s="474"/>
      <c r="I192" s="336"/>
      <c r="J192" s="336"/>
      <c r="K192" s="336"/>
      <c r="L192" s="336"/>
      <c r="M192" s="336"/>
      <c r="N192" s="336"/>
      <c r="O192" s="336"/>
      <c r="P192" s="336"/>
    </row>
    <row r="193" spans="1:16">
      <c r="A193" s="336"/>
      <c r="B193" s="336"/>
      <c r="C193" s="474"/>
      <c r="D193" s="474"/>
      <c r="E193" s="474"/>
      <c r="F193" s="474"/>
      <c r="G193" s="474"/>
      <c r="H193" s="474"/>
      <c r="I193" s="336"/>
      <c r="J193" s="336"/>
      <c r="K193" s="336"/>
      <c r="L193" s="336"/>
      <c r="M193" s="336"/>
      <c r="N193" s="336"/>
      <c r="O193" s="336"/>
      <c r="P193" s="336"/>
    </row>
    <row r="194" spans="1:16">
      <c r="A194" s="336"/>
      <c r="B194" s="336"/>
      <c r="C194" s="474"/>
      <c r="D194" s="474"/>
      <c r="E194" s="474"/>
      <c r="F194" s="474"/>
      <c r="G194" s="474"/>
      <c r="H194" s="474"/>
      <c r="I194" s="336"/>
      <c r="J194" s="336"/>
      <c r="K194" s="336"/>
      <c r="L194" s="336"/>
      <c r="M194" s="336"/>
      <c r="N194" s="336"/>
      <c r="O194" s="336"/>
      <c r="P194" s="336"/>
    </row>
    <row r="195" spans="1:16">
      <c r="A195" s="336"/>
      <c r="B195" s="336"/>
      <c r="C195" s="474"/>
      <c r="D195" s="474"/>
      <c r="E195" s="474"/>
      <c r="F195" s="474"/>
      <c r="G195" s="474"/>
      <c r="H195" s="474"/>
      <c r="I195" s="336"/>
      <c r="J195" s="336"/>
      <c r="K195" s="336"/>
      <c r="L195" s="336"/>
      <c r="M195" s="336"/>
      <c r="N195" s="336"/>
      <c r="O195" s="336"/>
      <c r="P195" s="336"/>
    </row>
    <row r="196" spans="1:16">
      <c r="A196" s="336"/>
      <c r="B196" s="336"/>
      <c r="C196" s="474"/>
      <c r="D196" s="474"/>
      <c r="E196" s="474"/>
      <c r="F196" s="474"/>
      <c r="G196" s="474"/>
      <c r="H196" s="474"/>
      <c r="I196" s="336"/>
      <c r="J196" s="336"/>
      <c r="K196" s="336"/>
      <c r="L196" s="336"/>
      <c r="M196" s="336"/>
      <c r="N196" s="336"/>
      <c r="O196" s="336"/>
      <c r="P196" s="336"/>
    </row>
    <row r="197" spans="1:16">
      <c r="A197" s="336"/>
      <c r="B197" s="336"/>
      <c r="C197" s="474"/>
      <c r="D197" s="474"/>
      <c r="E197" s="474"/>
      <c r="F197" s="474"/>
      <c r="G197" s="474"/>
      <c r="H197" s="474"/>
      <c r="I197" s="336"/>
      <c r="J197" s="336"/>
      <c r="K197" s="336"/>
      <c r="L197" s="336"/>
      <c r="M197" s="336"/>
      <c r="N197" s="336"/>
      <c r="O197" s="336"/>
      <c r="P197" s="336"/>
    </row>
    <row r="198" spans="1:16">
      <c r="A198" s="336"/>
      <c r="B198" s="336"/>
      <c r="C198" s="474"/>
      <c r="D198" s="474"/>
      <c r="E198" s="474"/>
      <c r="F198" s="474"/>
      <c r="G198" s="474"/>
      <c r="H198" s="474"/>
      <c r="I198" s="336"/>
      <c r="J198" s="336"/>
      <c r="K198" s="336"/>
      <c r="L198" s="336"/>
      <c r="M198" s="336"/>
      <c r="N198" s="336"/>
      <c r="O198" s="336"/>
      <c r="P198" s="336"/>
    </row>
    <row r="199" spans="1:16">
      <c r="A199" s="336"/>
      <c r="B199" s="336"/>
      <c r="C199" s="474"/>
      <c r="D199" s="474"/>
      <c r="E199" s="474"/>
      <c r="F199" s="474"/>
      <c r="G199" s="474"/>
      <c r="H199" s="474"/>
      <c r="I199" s="336"/>
      <c r="J199" s="336"/>
      <c r="K199" s="336"/>
      <c r="L199" s="336"/>
      <c r="M199" s="336"/>
      <c r="N199" s="336"/>
      <c r="O199" s="336"/>
      <c r="P199" s="336"/>
    </row>
    <row r="200" spans="1:16">
      <c r="A200" s="336"/>
      <c r="B200" s="336"/>
      <c r="C200" s="474"/>
      <c r="D200" s="474"/>
      <c r="E200" s="474"/>
      <c r="F200" s="474"/>
      <c r="G200" s="474"/>
      <c r="H200" s="474"/>
      <c r="I200" s="336"/>
      <c r="J200" s="336"/>
      <c r="K200" s="336"/>
      <c r="L200" s="336"/>
      <c r="M200" s="336"/>
      <c r="N200" s="336"/>
      <c r="O200" s="336"/>
      <c r="P200" s="336"/>
    </row>
    <row r="201" spans="1:16">
      <c r="A201" s="336"/>
      <c r="B201" s="336"/>
      <c r="C201" s="474"/>
      <c r="D201" s="474"/>
      <c r="E201" s="474"/>
      <c r="F201" s="474"/>
      <c r="G201" s="474"/>
      <c r="H201" s="474"/>
      <c r="I201" s="336"/>
      <c r="J201" s="336"/>
      <c r="K201" s="336"/>
      <c r="L201" s="336"/>
      <c r="M201" s="336"/>
      <c r="N201" s="336"/>
      <c r="O201" s="336"/>
      <c r="P201" s="336"/>
    </row>
    <row r="202" spans="1:16">
      <c r="A202" s="336"/>
      <c r="B202" s="336"/>
      <c r="C202" s="474"/>
      <c r="D202" s="474"/>
      <c r="E202" s="474"/>
      <c r="F202" s="474"/>
      <c r="G202" s="474"/>
      <c r="H202" s="474"/>
      <c r="I202" s="336"/>
      <c r="J202" s="336"/>
      <c r="K202" s="336"/>
      <c r="L202" s="336"/>
      <c r="M202" s="336"/>
      <c r="N202" s="336"/>
      <c r="O202" s="336"/>
      <c r="P202" s="336"/>
    </row>
    <row r="203" spans="1:16">
      <c r="A203" s="336"/>
      <c r="B203" s="336"/>
      <c r="C203" s="474"/>
      <c r="D203" s="474"/>
      <c r="E203" s="474"/>
      <c r="F203" s="474"/>
      <c r="G203" s="474"/>
      <c r="H203" s="474"/>
      <c r="I203" s="336"/>
      <c r="J203" s="336"/>
      <c r="K203" s="336"/>
      <c r="L203" s="336"/>
      <c r="M203" s="336"/>
      <c r="N203" s="336"/>
      <c r="O203" s="336"/>
      <c r="P203" s="336"/>
    </row>
    <row r="204" spans="1:16">
      <c r="A204" s="336"/>
      <c r="B204" s="336"/>
      <c r="C204" s="474"/>
      <c r="D204" s="474"/>
      <c r="E204" s="474"/>
      <c r="F204" s="474"/>
      <c r="G204" s="474"/>
      <c r="H204" s="474"/>
      <c r="I204" s="336"/>
      <c r="J204" s="336"/>
      <c r="K204" s="336"/>
      <c r="L204" s="336"/>
      <c r="M204" s="336"/>
      <c r="N204" s="336"/>
      <c r="O204" s="336"/>
      <c r="P204" s="336"/>
    </row>
    <row r="205" spans="1:16">
      <c r="A205" s="336"/>
      <c r="B205" s="336"/>
      <c r="C205" s="474"/>
      <c r="D205" s="474"/>
      <c r="E205" s="474"/>
      <c r="F205" s="474"/>
      <c r="G205" s="474"/>
      <c r="H205" s="474"/>
      <c r="I205" s="336"/>
      <c r="J205" s="336"/>
      <c r="K205" s="336"/>
      <c r="L205" s="336"/>
      <c r="M205" s="336"/>
      <c r="N205" s="336"/>
      <c r="O205" s="336"/>
      <c r="P205" s="336"/>
    </row>
    <row r="206" spans="1:16">
      <c r="A206" s="336"/>
      <c r="B206" s="336"/>
      <c r="C206" s="474"/>
      <c r="D206" s="474"/>
      <c r="E206" s="474"/>
      <c r="F206" s="474"/>
      <c r="G206" s="474"/>
      <c r="H206" s="474"/>
      <c r="I206" s="336"/>
      <c r="J206" s="336"/>
      <c r="K206" s="336"/>
      <c r="L206" s="336"/>
      <c r="M206" s="336"/>
      <c r="N206" s="336"/>
      <c r="O206" s="336"/>
      <c r="P206" s="336"/>
    </row>
    <row r="207" spans="1:16">
      <c r="A207" s="336"/>
      <c r="B207" s="336"/>
      <c r="C207" s="474"/>
      <c r="D207" s="474"/>
      <c r="E207" s="474"/>
      <c r="F207" s="474"/>
      <c r="G207" s="474"/>
      <c r="H207" s="474"/>
      <c r="I207" s="336"/>
      <c r="J207" s="336"/>
      <c r="K207" s="336"/>
      <c r="L207" s="336"/>
      <c r="M207" s="336"/>
      <c r="N207" s="336"/>
      <c r="O207" s="336"/>
      <c r="P207" s="336"/>
    </row>
    <row r="208" spans="1:16">
      <c r="A208" s="336"/>
      <c r="B208" s="336"/>
      <c r="C208" s="474"/>
      <c r="D208" s="474"/>
      <c r="E208" s="474"/>
      <c r="F208" s="474"/>
      <c r="G208" s="474"/>
      <c r="H208" s="474"/>
      <c r="I208" s="336"/>
      <c r="J208" s="336"/>
      <c r="K208" s="336"/>
      <c r="L208" s="336"/>
      <c r="M208" s="336"/>
      <c r="N208" s="336"/>
      <c r="O208" s="336"/>
      <c r="P208" s="336"/>
    </row>
    <row r="209" spans="1:16">
      <c r="A209" s="336"/>
      <c r="B209" s="336"/>
      <c r="C209" s="474"/>
      <c r="D209" s="474"/>
      <c r="E209" s="474"/>
      <c r="F209" s="474"/>
      <c r="G209" s="474"/>
      <c r="H209" s="474"/>
      <c r="I209" s="336"/>
      <c r="J209" s="336"/>
      <c r="K209" s="336"/>
      <c r="L209" s="336"/>
      <c r="M209" s="336"/>
      <c r="N209" s="336"/>
      <c r="O209" s="336"/>
      <c r="P209" s="336"/>
    </row>
    <row r="210" spans="1:16">
      <c r="A210" s="336"/>
      <c r="B210" s="336"/>
      <c r="C210" s="474"/>
      <c r="D210" s="474"/>
      <c r="E210" s="474"/>
      <c r="F210" s="474"/>
      <c r="G210" s="474"/>
      <c r="H210" s="474"/>
      <c r="I210" s="336"/>
      <c r="J210" s="336"/>
      <c r="K210" s="336"/>
      <c r="L210" s="336"/>
      <c r="M210" s="336"/>
      <c r="N210" s="336"/>
      <c r="O210" s="336"/>
      <c r="P210" s="336"/>
    </row>
    <row r="211" spans="1:16">
      <c r="A211" s="336"/>
      <c r="B211" s="336"/>
      <c r="C211" s="474"/>
      <c r="D211" s="474"/>
      <c r="E211" s="474"/>
      <c r="F211" s="474"/>
      <c r="G211" s="474"/>
      <c r="H211" s="474"/>
      <c r="I211" s="336"/>
      <c r="J211" s="336"/>
      <c r="K211" s="336"/>
      <c r="L211" s="336"/>
      <c r="M211" s="336"/>
      <c r="N211" s="336"/>
      <c r="O211" s="336"/>
      <c r="P211" s="336"/>
    </row>
    <row r="212" spans="1:16">
      <c r="A212" s="336"/>
      <c r="B212" s="336"/>
      <c r="C212" s="474"/>
      <c r="D212" s="474"/>
      <c r="E212" s="474"/>
      <c r="F212" s="474"/>
      <c r="G212" s="474"/>
      <c r="H212" s="474"/>
      <c r="I212" s="336"/>
      <c r="J212" s="336"/>
      <c r="K212" s="336"/>
      <c r="L212" s="336"/>
      <c r="M212" s="336"/>
      <c r="N212" s="336"/>
      <c r="O212" s="336"/>
      <c r="P212" s="336"/>
    </row>
    <row r="213" spans="1:16">
      <c r="A213" s="336"/>
      <c r="B213" s="336"/>
      <c r="C213" s="474"/>
      <c r="D213" s="474"/>
      <c r="E213" s="474"/>
      <c r="F213" s="474"/>
      <c r="G213" s="474"/>
      <c r="H213" s="474"/>
      <c r="I213" s="336"/>
      <c r="J213" s="336"/>
      <c r="K213" s="336"/>
      <c r="L213" s="336"/>
      <c r="M213" s="336"/>
      <c r="N213" s="336"/>
      <c r="O213" s="336"/>
      <c r="P213" s="336"/>
    </row>
    <row r="214" spans="1:16">
      <c r="A214" s="336"/>
      <c r="B214" s="336"/>
      <c r="C214" s="474"/>
      <c r="D214" s="474"/>
      <c r="E214" s="474"/>
      <c r="F214" s="474"/>
      <c r="G214" s="474"/>
      <c r="H214" s="474"/>
      <c r="I214" s="336"/>
      <c r="J214" s="336"/>
      <c r="K214" s="336"/>
      <c r="L214" s="336"/>
      <c r="M214" s="336"/>
      <c r="N214" s="336"/>
      <c r="O214" s="336"/>
      <c r="P214" s="336"/>
    </row>
    <row r="215" spans="1:16">
      <c r="A215" s="336"/>
      <c r="B215" s="336"/>
      <c r="C215" s="474"/>
      <c r="D215" s="474"/>
      <c r="E215" s="474"/>
      <c r="F215" s="474"/>
      <c r="G215" s="474"/>
      <c r="H215" s="474"/>
      <c r="I215" s="336"/>
      <c r="J215" s="336"/>
      <c r="K215" s="336"/>
      <c r="L215" s="336"/>
      <c r="M215" s="336"/>
      <c r="N215" s="336"/>
      <c r="O215" s="336"/>
      <c r="P215" s="336"/>
    </row>
    <row r="216" spans="1:16">
      <c r="A216" s="336"/>
      <c r="B216" s="336"/>
      <c r="C216" s="474"/>
      <c r="D216" s="474"/>
      <c r="E216" s="474"/>
      <c r="F216" s="474"/>
      <c r="G216" s="474"/>
      <c r="H216" s="474"/>
      <c r="I216" s="336"/>
      <c r="J216" s="336"/>
      <c r="K216" s="336"/>
      <c r="L216" s="336"/>
      <c r="M216" s="336"/>
      <c r="N216" s="336"/>
      <c r="O216" s="336"/>
      <c r="P216" s="336"/>
    </row>
    <row r="217" spans="1:16">
      <c r="A217" s="336"/>
      <c r="B217" s="336"/>
      <c r="C217" s="474"/>
      <c r="D217" s="474"/>
      <c r="E217" s="474"/>
      <c r="F217" s="474"/>
      <c r="G217" s="474"/>
      <c r="H217" s="474"/>
      <c r="I217" s="336"/>
      <c r="J217" s="336"/>
      <c r="K217" s="336"/>
      <c r="L217" s="336"/>
      <c r="M217" s="336"/>
      <c r="N217" s="336"/>
      <c r="O217" s="336"/>
      <c r="P217" s="336"/>
    </row>
    <row r="218" spans="1:16">
      <c r="A218" s="336"/>
      <c r="B218" s="336"/>
      <c r="C218" s="474"/>
      <c r="D218" s="474"/>
      <c r="E218" s="474"/>
      <c r="F218" s="474"/>
      <c r="G218" s="474"/>
      <c r="H218" s="474"/>
      <c r="I218" s="336"/>
      <c r="J218" s="336"/>
      <c r="K218" s="336"/>
      <c r="L218" s="336"/>
      <c r="M218" s="336"/>
      <c r="N218" s="336"/>
      <c r="O218" s="336"/>
      <c r="P218" s="336"/>
    </row>
    <row r="219" spans="1:16">
      <c r="A219" s="336"/>
      <c r="B219" s="336"/>
      <c r="C219" s="474"/>
      <c r="D219" s="474"/>
      <c r="E219" s="474"/>
      <c r="F219" s="474"/>
      <c r="G219" s="474"/>
      <c r="H219" s="474"/>
      <c r="I219" s="336"/>
      <c r="J219" s="336"/>
      <c r="K219" s="336"/>
      <c r="L219" s="336"/>
      <c r="M219" s="336"/>
      <c r="N219" s="336"/>
      <c r="O219" s="336"/>
      <c r="P219" s="336"/>
    </row>
    <row r="220" spans="1:16">
      <c r="A220" s="336"/>
      <c r="B220" s="336"/>
      <c r="C220" s="474"/>
      <c r="D220" s="474"/>
      <c r="E220" s="474"/>
      <c r="F220" s="474"/>
      <c r="G220" s="474"/>
      <c r="H220" s="474"/>
      <c r="I220" s="336"/>
      <c r="J220" s="336"/>
      <c r="K220" s="336"/>
      <c r="L220" s="336"/>
      <c r="M220" s="336"/>
      <c r="N220" s="336"/>
      <c r="O220" s="336"/>
      <c r="P220" s="336"/>
    </row>
    <row r="221" spans="1:16">
      <c r="A221" s="336"/>
      <c r="B221" s="336"/>
      <c r="C221" s="474"/>
      <c r="D221" s="474"/>
      <c r="E221" s="474"/>
      <c r="F221" s="474"/>
      <c r="G221" s="474"/>
      <c r="H221" s="474"/>
      <c r="I221" s="336"/>
      <c r="J221" s="336"/>
      <c r="K221" s="336"/>
      <c r="L221" s="336"/>
      <c r="M221" s="336"/>
      <c r="N221" s="336"/>
      <c r="O221" s="336"/>
      <c r="P221" s="336"/>
    </row>
    <row r="222" spans="1:16">
      <c r="A222" s="336"/>
      <c r="B222" s="336"/>
      <c r="C222" s="474"/>
      <c r="D222" s="474"/>
      <c r="E222" s="474"/>
      <c r="F222" s="474"/>
      <c r="G222" s="474"/>
      <c r="H222" s="474"/>
      <c r="I222" s="336"/>
      <c r="J222" s="336"/>
      <c r="K222" s="336"/>
      <c r="L222" s="336"/>
      <c r="M222" s="336"/>
      <c r="N222" s="336"/>
      <c r="O222" s="336"/>
      <c r="P222" s="336"/>
    </row>
    <row r="223" spans="1:16">
      <c r="A223" s="336"/>
      <c r="B223" s="336"/>
      <c r="C223" s="474"/>
      <c r="D223" s="474"/>
      <c r="E223" s="474"/>
      <c r="F223" s="474"/>
      <c r="G223" s="474"/>
      <c r="H223" s="474"/>
      <c r="I223" s="336"/>
      <c r="J223" s="336"/>
      <c r="K223" s="336"/>
      <c r="L223" s="336"/>
      <c r="M223" s="336"/>
      <c r="N223" s="336"/>
      <c r="O223" s="336"/>
      <c r="P223" s="336"/>
    </row>
    <row r="224" spans="1:16">
      <c r="A224" s="336"/>
      <c r="B224" s="336"/>
      <c r="C224" s="474"/>
      <c r="D224" s="474"/>
      <c r="E224" s="474"/>
      <c r="F224" s="474"/>
      <c r="G224" s="474"/>
      <c r="H224" s="474"/>
      <c r="I224" s="336"/>
      <c r="J224" s="336"/>
      <c r="K224" s="336"/>
      <c r="L224" s="336"/>
      <c r="M224" s="336"/>
      <c r="N224" s="336"/>
      <c r="O224" s="336"/>
      <c r="P224" s="336"/>
    </row>
    <row r="225" spans="1:16">
      <c r="A225" s="336"/>
      <c r="B225" s="336"/>
      <c r="C225" s="474"/>
      <c r="D225" s="474"/>
      <c r="E225" s="474"/>
      <c r="F225" s="474"/>
      <c r="G225" s="474"/>
      <c r="H225" s="474"/>
      <c r="I225" s="336"/>
      <c r="J225" s="336"/>
      <c r="K225" s="336"/>
      <c r="L225" s="336"/>
      <c r="M225" s="336"/>
      <c r="N225" s="336"/>
      <c r="O225" s="336"/>
      <c r="P225" s="336"/>
    </row>
    <row r="226" spans="1:16">
      <c r="A226" s="336"/>
      <c r="B226" s="336"/>
      <c r="C226" s="474"/>
      <c r="D226" s="474"/>
      <c r="E226" s="474"/>
      <c r="F226" s="474"/>
      <c r="G226" s="474"/>
      <c r="H226" s="474"/>
      <c r="I226" s="336"/>
      <c r="J226" s="336"/>
      <c r="K226" s="336"/>
      <c r="L226" s="336"/>
      <c r="M226" s="336"/>
      <c r="N226" s="336"/>
      <c r="O226" s="336"/>
      <c r="P226" s="336"/>
    </row>
    <row r="227" spans="1:16">
      <c r="A227" s="336"/>
      <c r="B227" s="336"/>
      <c r="C227" s="474"/>
      <c r="D227" s="474"/>
      <c r="E227" s="474"/>
      <c r="F227" s="474"/>
      <c r="G227" s="474"/>
      <c r="H227" s="474"/>
      <c r="I227" s="336"/>
      <c r="J227" s="336"/>
      <c r="K227" s="336"/>
      <c r="L227" s="336"/>
      <c r="M227" s="336"/>
      <c r="N227" s="336"/>
      <c r="O227" s="336"/>
      <c r="P227" s="336"/>
    </row>
    <row r="228" spans="1:16">
      <c r="A228" s="336"/>
      <c r="B228" s="336"/>
      <c r="C228" s="474"/>
      <c r="D228" s="474"/>
      <c r="E228" s="474"/>
      <c r="F228" s="474"/>
      <c r="G228" s="474"/>
      <c r="H228" s="474"/>
      <c r="I228" s="336"/>
      <c r="J228" s="336"/>
      <c r="K228" s="336"/>
      <c r="L228" s="336"/>
      <c r="M228" s="336"/>
      <c r="N228" s="336"/>
      <c r="O228" s="336"/>
      <c r="P228" s="336"/>
    </row>
    <row r="229" spans="1:16">
      <c r="A229" s="336"/>
      <c r="B229" s="336"/>
      <c r="C229" s="474"/>
      <c r="D229" s="474"/>
      <c r="E229" s="474"/>
      <c r="F229" s="474"/>
      <c r="G229" s="474"/>
      <c r="H229" s="474"/>
      <c r="I229" s="336"/>
      <c r="J229" s="336"/>
      <c r="K229" s="336"/>
      <c r="L229" s="336"/>
      <c r="M229" s="336"/>
      <c r="N229" s="336"/>
      <c r="O229" s="336"/>
      <c r="P229" s="336"/>
    </row>
    <row r="230" spans="1:16">
      <c r="A230" s="336"/>
      <c r="B230" s="336"/>
      <c r="C230" s="474"/>
      <c r="D230" s="474"/>
      <c r="E230" s="474"/>
      <c r="F230" s="474"/>
      <c r="G230" s="474"/>
      <c r="H230" s="474"/>
      <c r="I230" s="336"/>
      <c r="J230" s="336"/>
      <c r="K230" s="336"/>
      <c r="L230" s="336"/>
      <c r="M230" s="336"/>
      <c r="N230" s="336"/>
      <c r="O230" s="336"/>
      <c r="P230" s="336"/>
    </row>
    <row r="231" spans="1:16">
      <c r="A231" s="336"/>
      <c r="B231" s="336"/>
      <c r="C231" s="474"/>
      <c r="D231" s="474"/>
      <c r="E231" s="474"/>
      <c r="F231" s="474"/>
      <c r="G231" s="474"/>
      <c r="H231" s="474"/>
      <c r="I231" s="336"/>
      <c r="J231" s="336"/>
      <c r="K231" s="336"/>
      <c r="L231" s="336"/>
      <c r="M231" s="336"/>
      <c r="N231" s="336"/>
      <c r="O231" s="336"/>
      <c r="P231" s="336"/>
    </row>
    <row r="232" spans="1:16">
      <c r="A232" s="336"/>
      <c r="B232" s="336"/>
      <c r="C232" s="474"/>
      <c r="D232" s="474"/>
      <c r="E232" s="474"/>
      <c r="F232" s="474"/>
      <c r="G232" s="474"/>
      <c r="H232" s="474"/>
      <c r="I232" s="336"/>
      <c r="J232" s="336"/>
      <c r="K232" s="336"/>
      <c r="L232" s="336"/>
      <c r="M232" s="336"/>
      <c r="N232" s="336"/>
      <c r="O232" s="336"/>
      <c r="P232" s="336"/>
    </row>
    <row r="233" spans="1:16">
      <c r="A233" s="336"/>
      <c r="B233" s="336"/>
      <c r="C233" s="474"/>
      <c r="D233" s="474"/>
      <c r="E233" s="474"/>
      <c r="F233" s="474"/>
      <c r="G233" s="474"/>
      <c r="H233" s="474"/>
      <c r="I233" s="336"/>
      <c r="J233" s="336"/>
      <c r="K233" s="336"/>
      <c r="L233" s="336"/>
      <c r="M233" s="336"/>
      <c r="N233" s="336"/>
      <c r="O233" s="336"/>
      <c r="P233" s="336"/>
    </row>
    <row r="234" spans="1:16">
      <c r="A234" s="336"/>
      <c r="B234" s="336"/>
      <c r="C234" s="474"/>
      <c r="D234" s="474"/>
      <c r="E234" s="474"/>
      <c r="F234" s="474"/>
      <c r="G234" s="474"/>
      <c r="H234" s="474"/>
      <c r="I234" s="336"/>
      <c r="J234" s="336"/>
      <c r="K234" s="336"/>
      <c r="L234" s="336"/>
      <c r="M234" s="336"/>
      <c r="N234" s="336"/>
      <c r="O234" s="336"/>
      <c r="P234" s="336"/>
    </row>
    <row r="235" spans="1:16">
      <c r="A235" s="336"/>
      <c r="B235" s="336"/>
      <c r="C235" s="474"/>
      <c r="D235" s="474"/>
      <c r="E235" s="474"/>
      <c r="F235" s="474"/>
      <c r="G235" s="474"/>
      <c r="H235" s="474"/>
      <c r="I235" s="336"/>
      <c r="J235" s="336"/>
      <c r="K235" s="336"/>
      <c r="L235" s="336"/>
      <c r="M235" s="336"/>
      <c r="N235" s="336"/>
      <c r="O235" s="336"/>
      <c r="P235" s="336"/>
    </row>
    <row r="236" spans="1:16">
      <c r="A236" s="336"/>
      <c r="B236" s="336"/>
      <c r="C236" s="474"/>
      <c r="D236" s="474"/>
      <c r="E236" s="474"/>
      <c r="F236" s="474"/>
      <c r="G236" s="474"/>
      <c r="H236" s="474"/>
      <c r="I236" s="336"/>
      <c r="J236" s="336"/>
      <c r="K236" s="336"/>
      <c r="L236" s="336"/>
      <c r="M236" s="336"/>
      <c r="N236" s="336"/>
      <c r="O236" s="336"/>
      <c r="P236" s="336"/>
    </row>
    <row r="237" spans="1:16">
      <c r="A237" s="336"/>
      <c r="B237" s="336"/>
      <c r="C237" s="474"/>
      <c r="D237" s="474"/>
      <c r="E237" s="474"/>
      <c r="F237" s="474"/>
      <c r="G237" s="474"/>
      <c r="H237" s="474"/>
      <c r="I237" s="336"/>
      <c r="J237" s="336"/>
      <c r="K237" s="336"/>
      <c r="L237" s="336"/>
      <c r="M237" s="336"/>
      <c r="N237" s="336"/>
      <c r="O237" s="336"/>
      <c r="P237" s="336"/>
    </row>
    <row r="238" spans="1:16">
      <c r="A238" s="336"/>
      <c r="B238" s="336"/>
      <c r="C238" s="474"/>
      <c r="D238" s="474"/>
      <c r="E238" s="474"/>
      <c r="F238" s="474"/>
      <c r="G238" s="474"/>
      <c r="H238" s="474"/>
      <c r="I238" s="336"/>
      <c r="J238" s="336"/>
      <c r="K238" s="336"/>
      <c r="L238" s="336"/>
      <c r="M238" s="336"/>
      <c r="N238" s="336"/>
      <c r="O238" s="336"/>
      <c r="P238" s="336"/>
    </row>
    <row r="239" spans="1:16">
      <c r="A239" s="336"/>
      <c r="B239" s="336"/>
      <c r="C239" s="474"/>
      <c r="D239" s="474"/>
      <c r="E239" s="474"/>
      <c r="F239" s="474"/>
      <c r="G239" s="474"/>
      <c r="H239" s="474"/>
      <c r="I239" s="336"/>
      <c r="J239" s="336"/>
      <c r="K239" s="336"/>
      <c r="L239" s="336"/>
      <c r="M239" s="336"/>
      <c r="N239" s="336"/>
      <c r="O239" s="336"/>
      <c r="P239" s="336"/>
    </row>
    <row r="240" spans="1:16">
      <c r="A240" s="336"/>
      <c r="B240" s="336"/>
      <c r="C240" s="474"/>
      <c r="D240" s="474"/>
      <c r="E240" s="474"/>
      <c r="F240" s="474"/>
      <c r="G240" s="474"/>
      <c r="H240" s="474"/>
      <c r="I240" s="336"/>
      <c r="J240" s="336"/>
      <c r="K240" s="336"/>
      <c r="L240" s="336"/>
      <c r="M240" s="336"/>
      <c r="N240" s="336"/>
      <c r="O240" s="336"/>
      <c r="P240" s="336"/>
    </row>
    <row r="241" spans="1:16">
      <c r="A241" s="336"/>
      <c r="B241" s="336"/>
      <c r="C241" s="474"/>
      <c r="D241" s="474"/>
      <c r="E241" s="474"/>
      <c r="F241" s="474"/>
      <c r="G241" s="474"/>
      <c r="H241" s="474"/>
      <c r="I241" s="336"/>
      <c r="J241" s="336"/>
      <c r="K241" s="336"/>
      <c r="L241" s="336"/>
      <c r="M241" s="336"/>
      <c r="N241" s="336"/>
      <c r="O241" s="336"/>
      <c r="P241" s="336"/>
    </row>
    <row r="242" spans="1:16">
      <c r="A242" s="336"/>
      <c r="B242" s="336"/>
      <c r="C242" s="474"/>
      <c r="D242" s="474"/>
      <c r="E242" s="474"/>
      <c r="F242" s="474"/>
      <c r="G242" s="474"/>
      <c r="H242" s="474"/>
      <c r="I242" s="336"/>
      <c r="J242" s="336"/>
      <c r="K242" s="336"/>
      <c r="L242" s="336"/>
      <c r="M242" s="336"/>
      <c r="N242" s="336"/>
      <c r="O242" s="336"/>
      <c r="P242" s="336"/>
    </row>
    <row r="243" spans="1:16">
      <c r="A243" s="336"/>
      <c r="B243" s="336"/>
      <c r="C243" s="474"/>
      <c r="D243" s="474"/>
      <c r="E243" s="474"/>
      <c r="F243" s="474"/>
      <c r="G243" s="474"/>
      <c r="H243" s="474"/>
      <c r="I243" s="336"/>
      <c r="J243" s="336"/>
      <c r="K243" s="336"/>
      <c r="L243" s="336"/>
      <c r="M243" s="336"/>
      <c r="N243" s="336"/>
      <c r="O243" s="336"/>
      <c r="P243" s="336"/>
    </row>
    <row r="244" spans="1:16">
      <c r="A244" s="336"/>
      <c r="B244" s="336"/>
      <c r="C244" s="474"/>
      <c r="D244" s="474"/>
      <c r="E244" s="474"/>
      <c r="F244" s="474"/>
      <c r="G244" s="474"/>
      <c r="H244" s="474"/>
      <c r="I244" s="336"/>
      <c r="J244" s="336"/>
      <c r="K244" s="336"/>
      <c r="L244" s="336"/>
      <c r="M244" s="336"/>
      <c r="N244" s="336"/>
      <c r="O244" s="336"/>
      <c r="P244" s="336"/>
    </row>
    <row r="245" spans="1:16">
      <c r="A245" s="336"/>
      <c r="B245" s="336"/>
      <c r="C245" s="474"/>
      <c r="D245" s="474"/>
      <c r="E245" s="474"/>
      <c r="F245" s="474"/>
      <c r="G245" s="474"/>
      <c r="H245" s="474"/>
      <c r="I245" s="336"/>
      <c r="J245" s="336"/>
      <c r="K245" s="336"/>
      <c r="L245" s="336"/>
      <c r="M245" s="336"/>
      <c r="N245" s="336"/>
      <c r="O245" s="336"/>
      <c r="P245" s="336"/>
    </row>
    <row r="246" spans="1:16">
      <c r="A246" s="336"/>
      <c r="B246" s="336"/>
      <c r="C246" s="474"/>
      <c r="D246" s="474"/>
      <c r="E246" s="474"/>
      <c r="F246" s="474"/>
      <c r="G246" s="474"/>
      <c r="H246" s="474"/>
      <c r="I246" s="336"/>
      <c r="J246" s="336"/>
      <c r="K246" s="336"/>
      <c r="L246" s="336"/>
      <c r="M246" s="336"/>
      <c r="N246" s="336"/>
      <c r="O246" s="336"/>
      <c r="P246" s="336"/>
    </row>
    <row r="247" spans="1:16">
      <c r="A247" s="336"/>
      <c r="B247" s="336"/>
      <c r="C247" s="474"/>
      <c r="D247" s="474"/>
      <c r="E247" s="474"/>
      <c r="F247" s="474"/>
      <c r="G247" s="474"/>
      <c r="H247" s="474"/>
      <c r="I247" s="336"/>
      <c r="J247" s="336"/>
      <c r="K247" s="336"/>
      <c r="L247" s="336"/>
      <c r="M247" s="336"/>
      <c r="N247" s="336"/>
      <c r="O247" s="336"/>
      <c r="P247" s="336"/>
    </row>
    <row r="248" spans="1:16">
      <c r="A248" s="336"/>
      <c r="B248" s="336"/>
      <c r="C248" s="474"/>
      <c r="D248" s="474"/>
      <c r="E248" s="474"/>
      <c r="F248" s="474"/>
      <c r="G248" s="474"/>
      <c r="H248" s="474"/>
      <c r="I248" s="336"/>
      <c r="J248" s="336"/>
      <c r="K248" s="336"/>
      <c r="L248" s="336"/>
      <c r="M248" s="336"/>
      <c r="N248" s="336"/>
      <c r="O248" s="336"/>
      <c r="P248" s="336"/>
    </row>
    <row r="249" spans="1:16">
      <c r="A249" s="336"/>
      <c r="B249" s="336"/>
      <c r="C249" s="474"/>
      <c r="D249" s="474"/>
      <c r="E249" s="474"/>
      <c r="F249" s="474"/>
      <c r="G249" s="474"/>
      <c r="H249" s="474"/>
      <c r="I249" s="336"/>
      <c r="J249" s="336"/>
      <c r="K249" s="336"/>
      <c r="L249" s="336"/>
      <c r="M249" s="336"/>
      <c r="N249" s="336"/>
      <c r="O249" s="336"/>
      <c r="P249" s="336"/>
    </row>
    <row r="250" spans="1:16">
      <c r="A250" s="336"/>
      <c r="B250" s="336"/>
      <c r="C250" s="474"/>
      <c r="D250" s="474"/>
      <c r="E250" s="474"/>
      <c r="F250" s="474"/>
      <c r="G250" s="474"/>
      <c r="H250" s="474"/>
      <c r="I250" s="336"/>
      <c r="J250" s="336"/>
      <c r="K250" s="336"/>
      <c r="L250" s="336"/>
      <c r="M250" s="336"/>
      <c r="N250" s="336"/>
      <c r="O250" s="336"/>
      <c r="P250" s="336"/>
    </row>
    <row r="251" spans="1:16">
      <c r="A251" s="336"/>
      <c r="B251" s="336"/>
      <c r="C251" s="474"/>
      <c r="D251" s="474"/>
      <c r="E251" s="474"/>
      <c r="F251" s="474"/>
      <c r="G251" s="474"/>
      <c r="H251" s="474"/>
      <c r="I251" s="336"/>
      <c r="J251" s="336"/>
      <c r="K251" s="336"/>
      <c r="L251" s="336"/>
      <c r="M251" s="336"/>
      <c r="N251" s="336"/>
      <c r="O251" s="336"/>
      <c r="P251" s="336"/>
    </row>
    <row r="252" spans="1:16">
      <c r="A252" s="336"/>
      <c r="B252" s="336"/>
      <c r="C252" s="474"/>
      <c r="D252" s="474"/>
      <c r="E252" s="474"/>
      <c r="F252" s="474"/>
      <c r="G252" s="474"/>
      <c r="H252" s="474"/>
      <c r="I252" s="336"/>
      <c r="J252" s="336"/>
      <c r="K252" s="336"/>
      <c r="L252" s="336"/>
      <c r="M252" s="336"/>
      <c r="N252" s="336"/>
      <c r="O252" s="336"/>
      <c r="P252" s="336"/>
    </row>
    <row r="253" spans="1:16">
      <c r="A253" s="336"/>
      <c r="B253" s="336"/>
      <c r="C253" s="474"/>
      <c r="D253" s="474"/>
      <c r="E253" s="474"/>
      <c r="F253" s="474"/>
      <c r="G253" s="474"/>
      <c r="H253" s="474"/>
      <c r="I253" s="336"/>
      <c r="J253" s="336"/>
      <c r="K253" s="336"/>
      <c r="L253" s="336"/>
      <c r="M253" s="336"/>
      <c r="N253" s="336"/>
      <c r="O253" s="336"/>
      <c r="P253" s="336"/>
    </row>
    <row r="254" spans="1:16">
      <c r="A254" s="336"/>
      <c r="B254" s="336"/>
      <c r="C254" s="474"/>
      <c r="D254" s="474"/>
      <c r="E254" s="474"/>
      <c r="F254" s="474"/>
      <c r="G254" s="474"/>
      <c r="H254" s="474"/>
      <c r="I254" s="336"/>
      <c r="J254" s="336"/>
      <c r="K254" s="336"/>
      <c r="L254" s="336"/>
      <c r="M254" s="336"/>
      <c r="N254" s="336"/>
      <c r="O254" s="336"/>
      <c r="P254" s="336"/>
    </row>
    <row r="255" spans="1:16">
      <c r="A255" s="336"/>
      <c r="B255" s="336"/>
      <c r="C255" s="474"/>
      <c r="D255" s="474"/>
      <c r="E255" s="474"/>
      <c r="F255" s="474"/>
      <c r="G255" s="474"/>
      <c r="H255" s="474"/>
      <c r="I255" s="336"/>
      <c r="J255" s="336"/>
      <c r="K255" s="336"/>
      <c r="L255" s="336"/>
      <c r="M255" s="336"/>
      <c r="N255" s="336"/>
      <c r="O255" s="336"/>
      <c r="P255" s="336"/>
    </row>
    <row r="256" spans="1:16">
      <c r="A256" s="336"/>
      <c r="B256" s="336"/>
      <c r="C256" s="474"/>
      <c r="D256" s="474"/>
      <c r="E256" s="474"/>
      <c r="F256" s="474"/>
      <c r="G256" s="474"/>
      <c r="H256" s="474"/>
      <c r="I256" s="336"/>
      <c r="J256" s="336"/>
      <c r="K256" s="336"/>
      <c r="L256" s="336"/>
      <c r="M256" s="336"/>
      <c r="N256" s="336"/>
      <c r="O256" s="336"/>
      <c r="P256" s="336"/>
    </row>
    <row r="257" spans="1:16">
      <c r="A257" s="336"/>
      <c r="B257" s="336"/>
      <c r="C257" s="474"/>
      <c r="D257" s="474"/>
      <c r="E257" s="474"/>
      <c r="F257" s="474"/>
      <c r="G257" s="474"/>
      <c r="H257" s="474"/>
      <c r="I257" s="336"/>
      <c r="J257" s="336"/>
      <c r="K257" s="336"/>
      <c r="L257" s="336"/>
      <c r="M257" s="336"/>
      <c r="N257" s="336"/>
      <c r="O257" s="336"/>
      <c r="P257" s="336"/>
    </row>
    <row r="258" spans="1:16">
      <c r="A258" s="336"/>
      <c r="B258" s="336"/>
      <c r="C258" s="474"/>
      <c r="D258" s="474"/>
      <c r="E258" s="474"/>
      <c r="F258" s="474"/>
      <c r="G258" s="474"/>
      <c r="H258" s="474"/>
      <c r="I258" s="336"/>
      <c r="J258" s="336"/>
      <c r="K258" s="336"/>
      <c r="L258" s="336"/>
      <c r="M258" s="336"/>
      <c r="N258" s="336"/>
      <c r="O258" s="336"/>
      <c r="P258" s="336"/>
    </row>
    <row r="259" spans="1:16">
      <c r="A259" s="336"/>
      <c r="B259" s="336"/>
      <c r="C259" s="474"/>
      <c r="D259" s="474"/>
      <c r="E259" s="474"/>
      <c r="F259" s="474"/>
      <c r="G259" s="474"/>
      <c r="H259" s="474"/>
      <c r="I259" s="336"/>
      <c r="J259" s="336"/>
      <c r="K259" s="336"/>
      <c r="L259" s="336"/>
      <c r="M259" s="336"/>
      <c r="N259" s="336"/>
      <c r="O259" s="336"/>
      <c r="P259" s="336"/>
    </row>
    <row r="260" spans="1:16">
      <c r="A260" s="336"/>
      <c r="B260" s="336"/>
      <c r="C260" s="474"/>
      <c r="D260" s="474"/>
      <c r="E260" s="474"/>
      <c r="F260" s="474"/>
      <c r="G260" s="474"/>
      <c r="H260" s="474"/>
      <c r="I260" s="336"/>
      <c r="J260" s="336"/>
      <c r="K260" s="336"/>
      <c r="L260" s="336"/>
      <c r="M260" s="336"/>
      <c r="N260" s="336"/>
      <c r="O260" s="336"/>
      <c r="P260" s="336"/>
    </row>
    <row r="261" spans="1:16">
      <c r="A261" s="336"/>
      <c r="B261" s="336"/>
      <c r="C261" s="474"/>
      <c r="D261" s="474"/>
      <c r="E261" s="474"/>
      <c r="F261" s="474"/>
      <c r="G261" s="474"/>
      <c r="H261" s="474"/>
      <c r="I261" s="336"/>
      <c r="J261" s="336"/>
      <c r="K261" s="336"/>
      <c r="L261" s="336"/>
      <c r="M261" s="336"/>
      <c r="N261" s="336"/>
      <c r="O261" s="336"/>
      <c r="P261" s="336"/>
    </row>
    <row r="262" spans="1:16">
      <c r="A262" s="336"/>
      <c r="B262" s="336"/>
      <c r="C262" s="474"/>
      <c r="D262" s="474"/>
      <c r="E262" s="474"/>
      <c r="F262" s="474"/>
      <c r="G262" s="474"/>
      <c r="H262" s="474"/>
      <c r="I262" s="336"/>
      <c r="J262" s="336"/>
      <c r="K262" s="336"/>
      <c r="L262" s="336"/>
      <c r="M262" s="336"/>
      <c r="N262" s="336"/>
      <c r="O262" s="336"/>
      <c r="P262" s="336"/>
    </row>
    <row r="263" spans="1:16">
      <c r="A263" s="336"/>
      <c r="B263" s="336"/>
      <c r="C263" s="474"/>
      <c r="D263" s="474"/>
      <c r="E263" s="474"/>
      <c r="F263" s="474"/>
      <c r="G263" s="474"/>
      <c r="H263" s="474"/>
      <c r="I263" s="336"/>
      <c r="J263" s="336"/>
      <c r="K263" s="336"/>
      <c r="L263" s="336"/>
      <c r="M263" s="336"/>
      <c r="N263" s="336"/>
      <c r="O263" s="336"/>
      <c r="P263" s="336"/>
    </row>
    <row r="264" spans="1:16">
      <c r="A264" s="336"/>
      <c r="B264" s="336"/>
      <c r="C264" s="474"/>
      <c r="D264" s="474"/>
      <c r="E264" s="474"/>
      <c r="F264" s="474"/>
      <c r="G264" s="474"/>
      <c r="H264" s="474"/>
      <c r="I264" s="336"/>
      <c r="J264" s="336"/>
      <c r="K264" s="336"/>
      <c r="L264" s="336"/>
      <c r="M264" s="336"/>
      <c r="N264" s="336"/>
      <c r="O264" s="336"/>
      <c r="P264" s="336"/>
    </row>
    <row r="265" spans="1:16">
      <c r="A265" s="336"/>
      <c r="B265" s="336"/>
      <c r="C265" s="474"/>
      <c r="D265" s="474"/>
      <c r="E265" s="474"/>
      <c r="F265" s="474"/>
      <c r="G265" s="474"/>
      <c r="H265" s="474"/>
      <c r="I265" s="336"/>
      <c r="J265" s="336"/>
      <c r="K265" s="336"/>
      <c r="L265" s="336"/>
      <c r="M265" s="336"/>
      <c r="N265" s="336"/>
      <c r="O265" s="336"/>
      <c r="P265" s="336"/>
    </row>
    <row r="266" spans="1:16">
      <c r="A266" s="336"/>
      <c r="B266" s="336"/>
      <c r="C266" s="474"/>
      <c r="D266" s="474"/>
      <c r="E266" s="474"/>
      <c r="F266" s="474"/>
      <c r="G266" s="474"/>
      <c r="H266" s="474"/>
      <c r="I266" s="336"/>
      <c r="J266" s="336"/>
      <c r="K266" s="336"/>
      <c r="L266" s="336"/>
      <c r="M266" s="336"/>
      <c r="N266" s="336"/>
      <c r="O266" s="336"/>
      <c r="P266" s="336"/>
    </row>
    <row r="267" spans="1:16">
      <c r="A267" s="336"/>
      <c r="B267" s="336"/>
      <c r="C267" s="474"/>
      <c r="D267" s="474"/>
      <c r="E267" s="474"/>
      <c r="F267" s="474"/>
      <c r="G267" s="474"/>
      <c r="H267" s="474"/>
      <c r="I267" s="336"/>
      <c r="J267" s="336"/>
      <c r="K267" s="336"/>
      <c r="L267" s="336"/>
      <c r="M267" s="336"/>
      <c r="N267" s="336"/>
      <c r="O267" s="336"/>
      <c r="P267" s="336"/>
    </row>
    <row r="268" spans="1:16">
      <c r="A268" s="336"/>
      <c r="B268" s="336"/>
      <c r="C268" s="474"/>
      <c r="D268" s="474"/>
      <c r="E268" s="474"/>
      <c r="F268" s="474"/>
      <c r="G268" s="474"/>
      <c r="H268" s="474"/>
      <c r="I268" s="336"/>
      <c r="J268" s="336"/>
      <c r="K268" s="336"/>
      <c r="L268" s="336"/>
      <c r="M268" s="336"/>
      <c r="N268" s="336"/>
      <c r="O268" s="336"/>
      <c r="P268" s="336"/>
    </row>
    <row r="269" spans="1:16">
      <c r="A269" s="336"/>
      <c r="B269" s="336"/>
      <c r="C269" s="474"/>
      <c r="D269" s="474"/>
      <c r="E269" s="474"/>
      <c r="F269" s="474"/>
      <c r="G269" s="474"/>
      <c r="H269" s="474"/>
      <c r="I269" s="336"/>
      <c r="J269" s="336"/>
      <c r="K269" s="336"/>
      <c r="L269" s="336"/>
      <c r="M269" s="336"/>
      <c r="N269" s="336"/>
      <c r="O269" s="336"/>
      <c r="P269" s="336"/>
    </row>
    <row r="270" spans="1:16">
      <c r="A270" s="336"/>
      <c r="B270" s="336"/>
      <c r="C270" s="474"/>
      <c r="D270" s="474"/>
      <c r="E270" s="474"/>
      <c r="F270" s="474"/>
      <c r="G270" s="474"/>
      <c r="H270" s="474"/>
      <c r="I270" s="336"/>
      <c r="J270" s="336"/>
      <c r="K270" s="336"/>
      <c r="L270" s="336"/>
      <c r="M270" s="336"/>
      <c r="N270" s="336"/>
      <c r="O270" s="336"/>
      <c r="P270" s="336"/>
    </row>
    <row r="271" spans="1:16">
      <c r="A271" s="336"/>
      <c r="B271" s="336"/>
      <c r="C271" s="474"/>
      <c r="D271" s="474"/>
      <c r="E271" s="474"/>
      <c r="F271" s="474"/>
      <c r="G271" s="474"/>
      <c r="H271" s="474"/>
      <c r="I271" s="336"/>
      <c r="J271" s="336"/>
      <c r="K271" s="336"/>
      <c r="L271" s="336"/>
      <c r="M271" s="336"/>
      <c r="N271" s="336"/>
      <c r="O271" s="336"/>
      <c r="P271" s="336"/>
    </row>
    <row r="272" spans="1:16">
      <c r="A272" s="336"/>
      <c r="B272" s="336"/>
      <c r="C272" s="474"/>
      <c r="D272" s="474"/>
      <c r="E272" s="474"/>
      <c r="F272" s="474"/>
      <c r="G272" s="474"/>
      <c r="H272" s="474"/>
      <c r="I272" s="336"/>
      <c r="J272" s="336"/>
      <c r="K272" s="336"/>
      <c r="L272" s="336"/>
      <c r="M272" s="336"/>
      <c r="N272" s="336"/>
      <c r="O272" s="336"/>
      <c r="P272" s="336"/>
    </row>
    <row r="273" spans="1:16">
      <c r="A273" s="336"/>
      <c r="B273" s="336"/>
      <c r="C273" s="474"/>
      <c r="D273" s="474"/>
      <c r="E273" s="474"/>
      <c r="F273" s="474"/>
      <c r="G273" s="474"/>
      <c r="H273" s="474"/>
      <c r="I273" s="336"/>
      <c r="J273" s="336"/>
      <c r="K273" s="336"/>
      <c r="L273" s="336"/>
      <c r="M273" s="336"/>
      <c r="N273" s="336"/>
      <c r="O273" s="336"/>
      <c r="P273" s="336"/>
    </row>
    <row r="274" spans="1:16">
      <c r="A274" s="336"/>
      <c r="B274" s="336"/>
      <c r="C274" s="474"/>
      <c r="D274" s="474"/>
      <c r="E274" s="474"/>
      <c r="F274" s="474"/>
      <c r="G274" s="474"/>
      <c r="H274" s="474"/>
      <c r="I274" s="336"/>
      <c r="J274" s="336"/>
      <c r="K274" s="336"/>
      <c r="L274" s="336"/>
      <c r="M274" s="336"/>
      <c r="N274" s="336"/>
      <c r="O274" s="336"/>
      <c r="P274" s="336"/>
    </row>
    <row r="275" spans="1:16">
      <c r="A275" s="336"/>
      <c r="B275" s="336"/>
      <c r="C275" s="474"/>
      <c r="D275" s="474"/>
      <c r="E275" s="474"/>
      <c r="F275" s="474"/>
      <c r="G275" s="474"/>
      <c r="H275" s="474"/>
      <c r="I275" s="336"/>
      <c r="J275" s="336"/>
      <c r="K275" s="336"/>
      <c r="L275" s="336"/>
      <c r="M275" s="336"/>
      <c r="N275" s="336"/>
      <c r="O275" s="336"/>
      <c r="P275" s="336"/>
    </row>
    <row r="276" spans="1:16">
      <c r="A276" s="336"/>
      <c r="B276" s="336"/>
      <c r="C276" s="474"/>
      <c r="D276" s="474"/>
      <c r="E276" s="474"/>
      <c r="F276" s="474"/>
      <c r="G276" s="474"/>
      <c r="H276" s="474"/>
      <c r="I276" s="336"/>
      <c r="J276" s="336"/>
      <c r="K276" s="336"/>
      <c r="L276" s="336"/>
      <c r="M276" s="336"/>
      <c r="N276" s="336"/>
      <c r="O276" s="336"/>
      <c r="P276" s="336"/>
    </row>
    <row r="277" spans="1:16">
      <c r="A277" s="336"/>
      <c r="B277" s="336"/>
      <c r="C277" s="474"/>
      <c r="D277" s="474"/>
      <c r="E277" s="474"/>
      <c r="F277" s="474"/>
      <c r="G277" s="474"/>
      <c r="H277" s="474"/>
      <c r="I277" s="336"/>
      <c r="J277" s="336"/>
      <c r="K277" s="336"/>
      <c r="L277" s="336"/>
      <c r="M277" s="336"/>
      <c r="N277" s="336"/>
      <c r="O277" s="336"/>
      <c r="P277" s="336"/>
    </row>
    <row r="278" spans="1:16">
      <c r="A278" s="336"/>
      <c r="B278" s="336"/>
      <c r="C278" s="474"/>
      <c r="D278" s="474"/>
      <c r="E278" s="474"/>
      <c r="F278" s="474"/>
      <c r="G278" s="474"/>
      <c r="H278" s="474"/>
      <c r="I278" s="336"/>
      <c r="J278" s="336"/>
      <c r="K278" s="336"/>
      <c r="L278" s="336"/>
      <c r="M278" s="336"/>
      <c r="N278" s="336"/>
      <c r="O278" s="336"/>
      <c r="P278" s="336"/>
    </row>
    <row r="279" spans="1:16">
      <c r="A279" s="336"/>
      <c r="B279" s="336"/>
      <c r="C279" s="474"/>
      <c r="D279" s="474"/>
      <c r="E279" s="474"/>
      <c r="F279" s="474"/>
      <c r="G279" s="474"/>
      <c r="H279" s="474"/>
      <c r="I279" s="336"/>
      <c r="J279" s="336"/>
      <c r="K279" s="336"/>
      <c r="L279" s="336"/>
      <c r="M279" s="336"/>
      <c r="N279" s="336"/>
      <c r="O279" s="336"/>
      <c r="P279" s="336"/>
    </row>
    <row r="280" spans="1:16">
      <c r="A280" s="336"/>
      <c r="B280" s="336"/>
      <c r="C280" s="474"/>
      <c r="D280" s="474"/>
      <c r="E280" s="474"/>
      <c r="F280" s="474"/>
      <c r="G280" s="474"/>
      <c r="H280" s="474"/>
      <c r="I280" s="336"/>
      <c r="J280" s="336"/>
      <c r="K280" s="336"/>
      <c r="L280" s="336"/>
      <c r="M280" s="336"/>
      <c r="N280" s="336"/>
      <c r="O280" s="336"/>
      <c r="P280" s="336"/>
    </row>
    <row r="281" spans="1:16">
      <c r="A281" s="336"/>
      <c r="B281" s="336"/>
      <c r="C281" s="474"/>
      <c r="D281" s="474"/>
      <c r="E281" s="474"/>
      <c r="F281" s="474"/>
      <c r="G281" s="474"/>
      <c r="H281" s="474"/>
      <c r="I281" s="336"/>
      <c r="J281" s="336"/>
      <c r="K281" s="336"/>
      <c r="L281" s="336"/>
      <c r="M281" s="336"/>
      <c r="N281" s="336"/>
      <c r="O281" s="336"/>
      <c r="P281" s="336"/>
    </row>
    <row r="282" spans="1:16">
      <c r="A282" s="336"/>
      <c r="B282" s="336"/>
      <c r="C282" s="474"/>
      <c r="D282" s="474"/>
      <c r="E282" s="474"/>
      <c r="F282" s="474"/>
      <c r="G282" s="474"/>
      <c r="H282" s="474"/>
      <c r="I282" s="336"/>
      <c r="J282" s="336"/>
      <c r="K282" s="336"/>
      <c r="L282" s="336"/>
      <c r="M282" s="336"/>
      <c r="N282" s="336"/>
      <c r="O282" s="336"/>
      <c r="P282" s="336"/>
    </row>
    <row r="283" spans="1:16">
      <c r="A283" s="336"/>
      <c r="B283" s="336"/>
      <c r="C283" s="474"/>
      <c r="D283" s="474"/>
      <c r="E283" s="474"/>
      <c r="F283" s="474"/>
      <c r="G283" s="474"/>
      <c r="H283" s="474"/>
      <c r="I283" s="336"/>
      <c r="J283" s="336"/>
      <c r="K283" s="336"/>
      <c r="L283" s="336"/>
      <c r="M283" s="336"/>
      <c r="N283" s="336"/>
      <c r="O283" s="336"/>
      <c r="P283" s="336"/>
    </row>
    <row r="284" spans="1:16">
      <c r="A284" s="336"/>
      <c r="B284" s="336"/>
      <c r="C284" s="474"/>
      <c r="D284" s="474"/>
      <c r="E284" s="474"/>
      <c r="F284" s="474"/>
      <c r="G284" s="474"/>
      <c r="H284" s="474"/>
      <c r="I284" s="336"/>
      <c r="J284" s="336"/>
      <c r="K284" s="336"/>
      <c r="L284" s="336"/>
      <c r="M284" s="336"/>
      <c r="N284" s="336"/>
      <c r="O284" s="336"/>
      <c r="P284" s="336"/>
    </row>
    <row r="285" spans="1:16">
      <c r="A285" s="336"/>
      <c r="B285" s="336"/>
      <c r="C285" s="474"/>
      <c r="D285" s="474"/>
      <c r="E285" s="474"/>
      <c r="F285" s="474"/>
      <c r="G285" s="474"/>
      <c r="H285" s="474"/>
      <c r="I285" s="336"/>
      <c r="J285" s="336"/>
      <c r="K285" s="336"/>
      <c r="L285" s="336"/>
      <c r="M285" s="336"/>
      <c r="N285" s="336"/>
      <c r="O285" s="336"/>
      <c r="P285" s="336"/>
    </row>
    <row r="286" spans="1:16">
      <c r="A286" s="336"/>
      <c r="B286" s="336"/>
      <c r="C286" s="474"/>
      <c r="D286" s="474"/>
      <c r="E286" s="474"/>
      <c r="F286" s="474"/>
      <c r="G286" s="474"/>
      <c r="H286" s="474"/>
      <c r="I286" s="336"/>
      <c r="J286" s="336"/>
      <c r="K286" s="336"/>
      <c r="L286" s="336"/>
      <c r="M286" s="336"/>
      <c r="N286" s="336"/>
      <c r="O286" s="336"/>
      <c r="P286" s="336"/>
    </row>
    <row r="287" spans="1:16">
      <c r="A287" s="336"/>
      <c r="B287" s="336"/>
      <c r="C287" s="474"/>
      <c r="D287" s="474"/>
      <c r="E287" s="474"/>
      <c r="F287" s="474"/>
      <c r="G287" s="474"/>
      <c r="H287" s="474"/>
      <c r="I287" s="336"/>
      <c r="J287" s="336"/>
      <c r="K287" s="336"/>
      <c r="L287" s="336"/>
      <c r="M287" s="336"/>
      <c r="N287" s="336"/>
      <c r="O287" s="336"/>
      <c r="P287" s="336"/>
    </row>
    <row r="288" spans="1:16">
      <c r="A288" s="336"/>
      <c r="B288" s="336"/>
      <c r="C288" s="474"/>
      <c r="D288" s="474"/>
      <c r="E288" s="474"/>
      <c r="F288" s="474"/>
      <c r="G288" s="474"/>
      <c r="H288" s="474"/>
      <c r="I288" s="336"/>
      <c r="J288" s="336"/>
      <c r="K288" s="336"/>
      <c r="L288" s="336"/>
      <c r="M288" s="336"/>
      <c r="N288" s="336"/>
      <c r="O288" s="336"/>
      <c r="P288" s="336"/>
    </row>
    <row r="289" spans="1:16">
      <c r="A289" s="336"/>
      <c r="B289" s="336"/>
      <c r="C289" s="474"/>
      <c r="D289" s="474"/>
      <c r="E289" s="474"/>
      <c r="F289" s="474"/>
      <c r="G289" s="474"/>
      <c r="H289" s="474"/>
      <c r="I289" s="336"/>
      <c r="J289" s="336"/>
      <c r="K289" s="336"/>
      <c r="L289" s="336"/>
      <c r="M289" s="336"/>
      <c r="N289" s="336"/>
      <c r="O289" s="336"/>
      <c r="P289" s="336"/>
    </row>
    <row r="290" spans="1:16">
      <c r="A290" s="336"/>
      <c r="B290" s="336"/>
      <c r="C290" s="474"/>
      <c r="D290" s="474"/>
      <c r="E290" s="474"/>
      <c r="F290" s="474"/>
      <c r="G290" s="474"/>
      <c r="H290" s="474"/>
      <c r="I290" s="336"/>
      <c r="J290" s="336"/>
      <c r="K290" s="336"/>
      <c r="L290" s="336"/>
      <c r="M290" s="336"/>
      <c r="N290" s="336"/>
      <c r="O290" s="336"/>
      <c r="P290" s="336"/>
    </row>
    <row r="291" spans="1:16">
      <c r="A291" s="336"/>
      <c r="B291" s="336"/>
      <c r="C291" s="474"/>
      <c r="D291" s="474"/>
      <c r="E291" s="474"/>
      <c r="F291" s="474"/>
      <c r="G291" s="474"/>
      <c r="H291" s="474"/>
      <c r="I291" s="336"/>
      <c r="J291" s="336"/>
      <c r="K291" s="336"/>
      <c r="L291" s="336"/>
      <c r="M291" s="336"/>
      <c r="N291" s="336"/>
      <c r="O291" s="336"/>
      <c r="P291" s="336"/>
    </row>
    <row r="292" spans="1:16">
      <c r="A292" s="336"/>
      <c r="B292" s="336"/>
      <c r="C292" s="474"/>
      <c r="D292" s="474"/>
      <c r="E292" s="474"/>
      <c r="F292" s="474"/>
      <c r="G292" s="474"/>
      <c r="H292" s="474"/>
      <c r="I292" s="336"/>
      <c r="J292" s="336"/>
      <c r="K292" s="336"/>
      <c r="L292" s="336"/>
      <c r="M292" s="336"/>
      <c r="N292" s="336"/>
      <c r="O292" s="336"/>
      <c r="P292" s="336"/>
    </row>
    <row r="293" spans="1:16">
      <c r="A293" s="336"/>
      <c r="B293" s="336"/>
      <c r="C293" s="474"/>
      <c r="D293" s="474"/>
      <c r="E293" s="474"/>
      <c r="F293" s="474"/>
      <c r="G293" s="474"/>
      <c r="H293" s="474"/>
      <c r="I293" s="336"/>
      <c r="J293" s="336"/>
      <c r="K293" s="336"/>
      <c r="L293" s="336"/>
      <c r="M293" s="336"/>
      <c r="N293" s="336"/>
      <c r="O293" s="336"/>
      <c r="P293" s="336"/>
    </row>
    <row r="294" spans="1:16">
      <c r="A294" s="336"/>
      <c r="B294" s="336"/>
      <c r="C294" s="474"/>
      <c r="D294" s="474"/>
      <c r="E294" s="474"/>
      <c r="F294" s="474"/>
      <c r="G294" s="474"/>
      <c r="H294" s="474"/>
      <c r="I294" s="336"/>
      <c r="J294" s="336"/>
      <c r="K294" s="336"/>
      <c r="L294" s="336"/>
      <c r="M294" s="336"/>
      <c r="N294" s="336"/>
      <c r="O294" s="336"/>
      <c r="P294" s="336"/>
    </row>
    <row r="295" spans="1:16">
      <c r="A295" s="336"/>
      <c r="B295" s="336"/>
      <c r="C295" s="474"/>
      <c r="D295" s="474"/>
      <c r="E295" s="474"/>
      <c r="F295" s="474"/>
      <c r="G295" s="474"/>
      <c r="H295" s="474"/>
      <c r="I295" s="336"/>
      <c r="J295" s="336"/>
      <c r="K295" s="336"/>
      <c r="L295" s="336"/>
      <c r="M295" s="336"/>
      <c r="N295" s="336"/>
      <c r="O295" s="336"/>
      <c r="P295" s="336"/>
    </row>
    <row r="296" spans="1:16">
      <c r="A296" s="336"/>
      <c r="B296" s="336"/>
      <c r="C296" s="474"/>
      <c r="D296" s="474"/>
      <c r="E296" s="474"/>
      <c r="F296" s="474"/>
      <c r="G296" s="474"/>
      <c r="H296" s="474"/>
      <c r="I296" s="336"/>
      <c r="J296" s="336"/>
      <c r="K296" s="336"/>
      <c r="L296" s="336"/>
      <c r="M296" s="336"/>
      <c r="N296" s="336"/>
      <c r="O296" s="336"/>
      <c r="P296" s="336"/>
    </row>
    <row r="297" spans="1:16">
      <c r="A297" s="336"/>
      <c r="B297" s="336"/>
      <c r="C297" s="474"/>
      <c r="D297" s="474"/>
      <c r="E297" s="474"/>
      <c r="F297" s="474"/>
      <c r="G297" s="474"/>
      <c r="H297" s="474"/>
      <c r="I297" s="336"/>
      <c r="J297" s="336"/>
      <c r="K297" s="336"/>
      <c r="L297" s="336"/>
      <c r="M297" s="336"/>
      <c r="N297" s="336"/>
      <c r="O297" s="336"/>
      <c r="P297" s="336"/>
    </row>
    <row r="298" spans="1:16">
      <c r="A298" s="336"/>
      <c r="B298" s="336"/>
      <c r="C298" s="474"/>
      <c r="D298" s="474"/>
      <c r="E298" s="474"/>
      <c r="F298" s="474"/>
      <c r="G298" s="474"/>
      <c r="H298" s="474"/>
      <c r="I298" s="336"/>
      <c r="J298" s="336"/>
      <c r="K298" s="336"/>
      <c r="L298" s="336"/>
      <c r="M298" s="336"/>
      <c r="N298" s="336"/>
      <c r="O298" s="336"/>
      <c r="P298" s="336"/>
    </row>
    <row r="299" spans="1:16">
      <c r="A299" s="336"/>
      <c r="B299" s="336"/>
      <c r="C299" s="474"/>
      <c r="D299" s="474"/>
      <c r="E299" s="336"/>
      <c r="F299" s="336"/>
      <c r="G299" s="336"/>
      <c r="H299" s="336"/>
      <c r="I299" s="336"/>
      <c r="J299" s="336"/>
      <c r="K299" s="336"/>
      <c r="L299" s="336"/>
      <c r="M299" s="336"/>
      <c r="N299" s="336"/>
      <c r="O299" s="336"/>
      <c r="P299" s="336"/>
    </row>
    <row r="300" spans="1:16">
      <c r="A300" s="336"/>
      <c r="B300" s="336"/>
      <c r="C300" s="474"/>
      <c r="D300" s="474"/>
      <c r="E300" s="336"/>
      <c r="F300" s="336"/>
      <c r="G300" s="336"/>
      <c r="H300" s="336"/>
      <c r="I300" s="336"/>
      <c r="J300" s="336"/>
      <c r="K300" s="336"/>
      <c r="L300" s="336"/>
      <c r="M300" s="336"/>
      <c r="N300" s="336"/>
      <c r="O300" s="336"/>
      <c r="P300" s="336"/>
    </row>
    <row r="301" spans="1:16">
      <c r="A301" s="336"/>
      <c r="B301" s="336"/>
      <c r="C301" s="474"/>
      <c r="D301" s="474"/>
      <c r="E301" s="336"/>
      <c r="F301" s="336"/>
      <c r="G301" s="336"/>
      <c r="H301" s="336"/>
      <c r="I301" s="336"/>
      <c r="J301" s="336"/>
      <c r="K301" s="336"/>
      <c r="L301" s="336"/>
      <c r="M301" s="336"/>
      <c r="N301" s="336"/>
      <c r="O301" s="336"/>
      <c r="P301" s="336"/>
    </row>
    <row r="302" spans="1:16">
      <c r="A302" s="336"/>
      <c r="B302" s="336"/>
      <c r="C302" s="474"/>
      <c r="D302" s="474"/>
      <c r="E302" s="336"/>
      <c r="F302" s="336"/>
      <c r="G302" s="336"/>
      <c r="H302" s="336"/>
      <c r="I302" s="336"/>
      <c r="J302" s="336"/>
      <c r="K302" s="336"/>
      <c r="L302" s="336"/>
      <c r="M302" s="336"/>
      <c r="N302" s="336"/>
      <c r="O302" s="336"/>
      <c r="P302" s="336"/>
    </row>
    <row r="303" spans="1:16">
      <c r="A303" s="336"/>
      <c r="B303" s="336"/>
      <c r="C303" s="474"/>
      <c r="D303" s="474"/>
      <c r="E303" s="336"/>
      <c r="F303" s="336"/>
      <c r="G303" s="336"/>
      <c r="H303" s="336"/>
      <c r="I303" s="336"/>
      <c r="J303" s="336"/>
      <c r="K303" s="336"/>
      <c r="L303" s="336"/>
      <c r="M303" s="336"/>
      <c r="N303" s="336"/>
      <c r="O303" s="336"/>
      <c r="P303" s="336"/>
    </row>
    <row r="304" spans="1:16">
      <c r="A304" s="336"/>
      <c r="B304" s="336"/>
      <c r="C304" s="474"/>
      <c r="D304" s="474"/>
      <c r="E304" s="336"/>
      <c r="F304" s="336"/>
      <c r="G304" s="336"/>
      <c r="H304" s="336"/>
      <c r="I304" s="336"/>
      <c r="J304" s="336"/>
      <c r="K304" s="336"/>
      <c r="L304" s="336"/>
      <c r="M304" s="336"/>
      <c r="N304" s="336"/>
      <c r="O304" s="336"/>
      <c r="P304" s="336"/>
    </row>
    <row r="305" spans="1:16">
      <c r="A305" s="336"/>
      <c r="B305" s="336"/>
      <c r="C305" s="474"/>
      <c r="D305" s="474"/>
      <c r="E305" s="336"/>
      <c r="F305" s="336"/>
      <c r="G305" s="336"/>
      <c r="H305" s="336"/>
      <c r="I305" s="336"/>
      <c r="J305" s="336"/>
      <c r="K305" s="336"/>
      <c r="L305" s="336"/>
      <c r="M305" s="336"/>
      <c r="N305" s="336"/>
      <c r="O305" s="336"/>
      <c r="P305" s="336"/>
    </row>
    <row r="306" spans="1:16">
      <c r="A306" s="336"/>
      <c r="B306" s="336"/>
      <c r="C306" s="474"/>
      <c r="D306" s="474"/>
      <c r="E306" s="336"/>
      <c r="F306" s="336"/>
      <c r="G306" s="336"/>
      <c r="H306" s="336"/>
      <c r="I306" s="336"/>
      <c r="J306" s="336"/>
      <c r="K306" s="336"/>
      <c r="L306" s="336"/>
      <c r="M306" s="336"/>
      <c r="N306" s="336"/>
      <c r="O306" s="336"/>
      <c r="P306" s="336"/>
    </row>
    <row r="307" spans="1:16">
      <c r="A307" s="336"/>
      <c r="B307" s="336"/>
      <c r="C307" s="474"/>
      <c r="D307" s="474"/>
      <c r="E307" s="336"/>
      <c r="F307" s="336"/>
      <c r="G307" s="336"/>
      <c r="H307" s="336"/>
      <c r="I307" s="336"/>
      <c r="J307" s="336"/>
      <c r="K307" s="336"/>
      <c r="L307" s="336"/>
      <c r="M307" s="336"/>
      <c r="N307" s="336"/>
      <c r="O307" s="336"/>
      <c r="P307" s="336"/>
    </row>
    <row r="308" spans="1:16">
      <c r="A308" s="336"/>
      <c r="B308" s="336"/>
      <c r="C308" s="474"/>
      <c r="D308" s="474"/>
      <c r="E308" s="336"/>
      <c r="F308" s="336"/>
      <c r="G308" s="336"/>
      <c r="H308" s="336"/>
      <c r="I308" s="336"/>
      <c r="J308" s="336"/>
      <c r="K308" s="336"/>
      <c r="L308" s="336"/>
      <c r="M308" s="336"/>
      <c r="N308" s="336"/>
      <c r="O308" s="336"/>
      <c r="P308" s="336"/>
    </row>
    <row r="309" spans="1:16">
      <c r="A309" s="336"/>
      <c r="B309" s="336"/>
      <c r="C309" s="474"/>
      <c r="D309" s="474"/>
      <c r="E309" s="336"/>
      <c r="F309" s="336"/>
      <c r="G309" s="336"/>
      <c r="H309" s="336"/>
      <c r="I309" s="336"/>
      <c r="J309" s="336"/>
      <c r="K309" s="336"/>
      <c r="L309" s="336"/>
      <c r="M309" s="336"/>
      <c r="N309" s="336"/>
      <c r="O309" s="336"/>
      <c r="P309" s="336"/>
    </row>
    <row r="310" spans="1:16">
      <c r="A310" s="336"/>
      <c r="B310" s="336"/>
      <c r="C310" s="474"/>
      <c r="D310" s="474"/>
      <c r="E310" s="336"/>
      <c r="F310" s="336"/>
      <c r="G310" s="336"/>
      <c r="H310" s="336"/>
      <c r="I310" s="336"/>
      <c r="J310" s="336"/>
      <c r="K310" s="336"/>
      <c r="L310" s="336"/>
      <c r="M310" s="336"/>
      <c r="N310" s="336"/>
      <c r="O310" s="336"/>
      <c r="P310" s="336"/>
    </row>
    <row r="311" spans="1:16">
      <c r="A311" s="336"/>
      <c r="B311" s="336"/>
      <c r="C311" s="474"/>
      <c r="D311" s="474"/>
      <c r="E311" s="336"/>
      <c r="F311" s="336"/>
      <c r="G311" s="336"/>
      <c r="H311" s="336"/>
      <c r="I311" s="336"/>
      <c r="J311" s="336"/>
      <c r="K311" s="336"/>
      <c r="L311" s="336"/>
      <c r="M311" s="336"/>
      <c r="N311" s="336"/>
      <c r="O311" s="336"/>
      <c r="P311" s="336"/>
    </row>
    <row r="312" spans="1:16">
      <c r="A312" s="336"/>
      <c r="B312" s="336"/>
      <c r="C312" s="474"/>
      <c r="D312" s="474"/>
      <c r="E312" s="336"/>
      <c r="F312" s="336"/>
      <c r="G312" s="336"/>
      <c r="H312" s="336"/>
      <c r="I312" s="336"/>
      <c r="J312" s="336"/>
      <c r="K312" s="336"/>
      <c r="L312" s="336"/>
      <c r="M312" s="336"/>
      <c r="N312" s="336"/>
      <c r="O312" s="336"/>
      <c r="P312" s="336"/>
    </row>
    <row r="313" spans="1:16">
      <c r="A313" s="336"/>
      <c r="B313" s="336"/>
      <c r="C313" s="474"/>
      <c r="D313" s="474"/>
      <c r="E313" s="336"/>
      <c r="F313" s="336"/>
      <c r="G313" s="336"/>
      <c r="H313" s="336"/>
      <c r="I313" s="336"/>
      <c r="J313" s="336"/>
      <c r="K313" s="336"/>
      <c r="L313" s="336"/>
      <c r="M313" s="336"/>
      <c r="N313" s="336"/>
      <c r="O313" s="336"/>
      <c r="P313" s="336"/>
    </row>
    <row r="314" spans="1:16">
      <c r="A314" s="336"/>
      <c r="B314" s="336"/>
      <c r="C314" s="474"/>
      <c r="D314" s="474"/>
      <c r="E314" s="336"/>
      <c r="F314" s="336"/>
      <c r="G314" s="336"/>
      <c r="H314" s="336"/>
      <c r="I314" s="336"/>
      <c r="J314" s="336"/>
      <c r="K314" s="336"/>
      <c r="L314" s="336"/>
      <c r="M314" s="336"/>
      <c r="N314" s="336"/>
      <c r="O314" s="336"/>
      <c r="P314" s="336"/>
    </row>
    <row r="315" spans="1:16">
      <c r="A315" s="336"/>
      <c r="B315" s="336"/>
      <c r="C315" s="474"/>
      <c r="D315" s="474"/>
      <c r="E315" s="336"/>
      <c r="F315" s="336"/>
      <c r="G315" s="336"/>
      <c r="H315" s="336"/>
      <c r="I315" s="336"/>
      <c r="J315" s="336"/>
      <c r="K315" s="336"/>
      <c r="L315" s="336"/>
      <c r="M315" s="336"/>
      <c r="N315" s="336"/>
      <c r="O315" s="336"/>
      <c r="P315" s="336"/>
    </row>
    <row r="316" spans="1:16">
      <c r="A316" s="336"/>
      <c r="B316" s="336"/>
      <c r="C316" s="474"/>
      <c r="D316" s="474"/>
      <c r="E316" s="336"/>
      <c r="F316" s="336"/>
      <c r="G316" s="336"/>
      <c r="H316" s="336"/>
      <c r="I316" s="336"/>
      <c r="J316" s="336"/>
      <c r="K316" s="336"/>
      <c r="L316" s="336"/>
      <c r="M316" s="336"/>
      <c r="N316" s="336"/>
      <c r="O316" s="336"/>
      <c r="P316" s="336"/>
    </row>
    <row r="317" spans="1:16">
      <c r="A317" s="336"/>
      <c r="B317" s="336"/>
      <c r="C317" s="474"/>
      <c r="D317" s="474"/>
      <c r="E317" s="336"/>
      <c r="F317" s="336"/>
      <c r="G317" s="336"/>
      <c r="H317" s="336"/>
      <c r="I317" s="336"/>
      <c r="J317" s="336"/>
      <c r="K317" s="336"/>
      <c r="L317" s="336"/>
      <c r="M317" s="336"/>
      <c r="N317" s="336"/>
      <c r="O317" s="336"/>
      <c r="P317" s="336"/>
    </row>
    <row r="318" spans="1:16">
      <c r="A318" s="336"/>
      <c r="B318" s="336"/>
      <c r="C318" s="474"/>
      <c r="D318" s="474"/>
      <c r="E318" s="336"/>
      <c r="F318" s="336"/>
      <c r="G318" s="336"/>
      <c r="H318" s="336"/>
      <c r="I318" s="336"/>
      <c r="J318" s="336"/>
      <c r="K318" s="336"/>
      <c r="L318" s="336"/>
      <c r="M318" s="336"/>
      <c r="N318" s="336"/>
      <c r="O318" s="336"/>
      <c r="P318" s="336"/>
    </row>
    <row r="319" spans="1:16">
      <c r="A319" s="336"/>
      <c r="B319" s="336"/>
      <c r="C319" s="474"/>
      <c r="D319" s="474"/>
      <c r="E319" s="336"/>
      <c r="F319" s="336"/>
      <c r="G319" s="336"/>
      <c r="H319" s="336"/>
      <c r="I319" s="336"/>
      <c r="J319" s="336"/>
      <c r="K319" s="336"/>
      <c r="L319" s="336"/>
      <c r="M319" s="336"/>
      <c r="N319" s="336"/>
      <c r="O319" s="336"/>
      <c r="P319" s="336"/>
    </row>
    <row r="320" spans="1:16">
      <c r="A320" s="336"/>
      <c r="B320" s="336"/>
      <c r="C320" s="474"/>
      <c r="D320" s="474"/>
      <c r="E320" s="336"/>
      <c r="F320" s="336"/>
      <c r="G320" s="336"/>
      <c r="H320" s="336"/>
      <c r="I320" s="336"/>
      <c r="J320" s="336"/>
      <c r="K320" s="336"/>
      <c r="L320" s="336"/>
      <c r="M320" s="336"/>
      <c r="N320" s="336"/>
      <c r="O320" s="336"/>
      <c r="P320" s="336"/>
    </row>
    <row r="321" spans="1:16">
      <c r="A321" s="336"/>
      <c r="B321" s="336"/>
      <c r="C321" s="474"/>
      <c r="D321" s="474"/>
      <c r="E321" s="336"/>
      <c r="F321" s="336"/>
      <c r="G321" s="336"/>
      <c r="H321" s="336"/>
      <c r="I321" s="336"/>
      <c r="J321" s="336"/>
      <c r="K321" s="336"/>
      <c r="L321" s="336"/>
      <c r="M321" s="336"/>
      <c r="N321" s="336"/>
      <c r="O321" s="336"/>
      <c r="P321" s="336"/>
    </row>
    <row r="322" spans="1:16">
      <c r="A322" s="336"/>
      <c r="B322" s="336"/>
      <c r="C322" s="474"/>
      <c r="D322" s="474"/>
      <c r="E322" s="336"/>
      <c r="F322" s="336"/>
      <c r="G322" s="336"/>
      <c r="H322" s="336"/>
      <c r="I322" s="336"/>
      <c r="J322" s="336"/>
      <c r="K322" s="336"/>
      <c r="L322" s="336"/>
      <c r="M322" s="336"/>
      <c r="N322" s="336"/>
      <c r="O322" s="336"/>
      <c r="P322" s="336"/>
    </row>
    <row r="323" spans="1:16">
      <c r="A323" s="336"/>
      <c r="B323" s="336"/>
      <c r="C323" s="474"/>
      <c r="D323" s="474"/>
      <c r="E323" s="336"/>
      <c r="F323" s="336"/>
      <c r="G323" s="336"/>
      <c r="H323" s="336"/>
      <c r="I323" s="336"/>
      <c r="J323" s="336"/>
      <c r="K323" s="336"/>
      <c r="L323" s="336"/>
      <c r="M323" s="336"/>
      <c r="N323" s="336"/>
      <c r="O323" s="336"/>
      <c r="P323" s="336"/>
    </row>
    <row r="324" spans="1:16">
      <c r="A324" s="336"/>
      <c r="B324" s="336"/>
      <c r="C324" s="474"/>
      <c r="D324" s="474"/>
      <c r="E324" s="336"/>
      <c r="F324" s="336"/>
      <c r="G324" s="336"/>
      <c r="H324" s="336"/>
      <c r="I324" s="336"/>
      <c r="J324" s="336"/>
      <c r="K324" s="336"/>
      <c r="L324" s="336"/>
      <c r="M324" s="336"/>
      <c r="N324" s="336"/>
      <c r="O324" s="336"/>
      <c r="P324" s="336"/>
    </row>
    <row r="325" spans="1:16">
      <c r="A325" s="336"/>
      <c r="B325" s="336"/>
      <c r="C325" s="474"/>
      <c r="D325" s="474"/>
      <c r="E325" s="336"/>
      <c r="F325" s="336"/>
      <c r="G325" s="336"/>
      <c r="H325" s="336"/>
      <c r="I325" s="336"/>
      <c r="J325" s="336"/>
      <c r="K325" s="336"/>
      <c r="L325" s="336"/>
      <c r="M325" s="336"/>
      <c r="N325" s="336"/>
      <c r="O325" s="336"/>
      <c r="P325" s="336"/>
    </row>
    <row r="326" spans="1:16">
      <c r="A326" s="336"/>
      <c r="B326" s="336"/>
      <c r="C326" s="474"/>
      <c r="D326" s="474"/>
      <c r="E326" s="336"/>
      <c r="F326" s="336"/>
      <c r="G326" s="336"/>
      <c r="H326" s="336"/>
      <c r="I326" s="336"/>
      <c r="J326" s="336"/>
      <c r="K326" s="336"/>
      <c r="L326" s="336"/>
      <c r="M326" s="336"/>
      <c r="N326" s="336"/>
      <c r="O326" s="336"/>
      <c r="P326" s="336"/>
    </row>
    <row r="327" spans="1:16">
      <c r="A327" s="336"/>
      <c r="B327" s="336"/>
      <c r="C327" s="474"/>
      <c r="D327" s="474"/>
      <c r="E327" s="336"/>
      <c r="F327" s="336"/>
      <c r="G327" s="336"/>
      <c r="H327" s="336"/>
      <c r="I327" s="336"/>
      <c r="J327" s="336"/>
      <c r="K327" s="336"/>
      <c r="L327" s="336"/>
      <c r="M327" s="336"/>
      <c r="N327" s="336"/>
      <c r="O327" s="336"/>
      <c r="P327" s="336"/>
    </row>
    <row r="328" spans="1:16">
      <c r="A328" s="336"/>
      <c r="B328" s="336"/>
      <c r="C328" s="474"/>
      <c r="D328" s="474"/>
      <c r="E328" s="336"/>
      <c r="F328" s="336"/>
      <c r="G328" s="336"/>
      <c r="H328" s="336"/>
      <c r="I328" s="336"/>
      <c r="J328" s="336"/>
      <c r="K328" s="336"/>
      <c r="L328" s="336"/>
      <c r="M328" s="336"/>
      <c r="N328" s="336"/>
      <c r="O328" s="336"/>
      <c r="P328" s="336"/>
    </row>
    <row r="329" spans="1:16">
      <c r="A329" s="336"/>
      <c r="B329" s="336"/>
      <c r="C329" s="474"/>
      <c r="D329" s="474"/>
      <c r="E329" s="336"/>
      <c r="F329" s="336"/>
      <c r="G329" s="336"/>
      <c r="H329" s="336"/>
      <c r="I329" s="336"/>
      <c r="J329" s="336"/>
      <c r="K329" s="336"/>
      <c r="L329" s="336"/>
      <c r="M329" s="336"/>
      <c r="N329" s="336"/>
      <c r="O329" s="336"/>
      <c r="P329" s="336"/>
    </row>
    <row r="330" spans="1:16">
      <c r="A330" s="336"/>
      <c r="B330" s="336"/>
      <c r="C330" s="474"/>
      <c r="D330" s="474"/>
      <c r="E330" s="336"/>
      <c r="F330" s="336"/>
      <c r="G330" s="336"/>
      <c r="H330" s="336"/>
      <c r="I330" s="336"/>
      <c r="J330" s="336"/>
      <c r="K330" s="336"/>
      <c r="L330" s="336"/>
      <c r="M330" s="336"/>
      <c r="N330" s="336"/>
      <c r="O330" s="336"/>
      <c r="P330" s="336"/>
    </row>
    <row r="331" spans="1:16">
      <c r="A331" s="336"/>
      <c r="B331" s="336"/>
      <c r="C331" s="474"/>
      <c r="D331" s="474"/>
      <c r="E331" s="336"/>
      <c r="F331" s="336"/>
      <c r="G331" s="336"/>
      <c r="H331" s="336"/>
      <c r="I331" s="336"/>
      <c r="J331" s="336"/>
      <c r="K331" s="336"/>
      <c r="L331" s="336"/>
      <c r="M331" s="336"/>
      <c r="N331" s="336"/>
      <c r="O331" s="336"/>
      <c r="P331" s="336"/>
    </row>
    <row r="332" spans="1:16">
      <c r="A332" s="336"/>
      <c r="B332" s="336"/>
      <c r="C332" s="474"/>
      <c r="D332" s="474"/>
      <c r="E332" s="336"/>
      <c r="F332" s="336"/>
      <c r="G332" s="336"/>
      <c r="H332" s="336"/>
      <c r="I332" s="336"/>
      <c r="J332" s="336"/>
      <c r="K332" s="336"/>
      <c r="L332" s="336"/>
      <c r="M332" s="336"/>
      <c r="N332" s="336"/>
      <c r="O332" s="336"/>
      <c r="P332" s="336"/>
    </row>
    <row r="333" spans="1:16">
      <c r="A333" s="336"/>
      <c r="B333" s="336"/>
      <c r="C333" s="474"/>
      <c r="D333" s="474"/>
      <c r="E333" s="336"/>
      <c r="F333" s="336"/>
      <c r="G333" s="336"/>
      <c r="H333" s="336"/>
      <c r="I333" s="336"/>
      <c r="J333" s="336"/>
      <c r="K333" s="336"/>
      <c r="L333" s="336"/>
      <c r="M333" s="336"/>
      <c r="N333" s="336"/>
      <c r="O333" s="336"/>
      <c r="P333" s="336"/>
    </row>
    <row r="334" spans="1:16">
      <c r="A334" s="336"/>
      <c r="B334" s="336"/>
      <c r="C334" s="474"/>
      <c r="D334" s="474"/>
      <c r="E334" s="336"/>
      <c r="F334" s="336"/>
      <c r="G334" s="336"/>
      <c r="H334" s="336"/>
      <c r="I334" s="336"/>
      <c r="J334" s="336"/>
      <c r="K334" s="336"/>
      <c r="L334" s="336"/>
      <c r="M334" s="336"/>
      <c r="N334" s="336"/>
      <c r="O334" s="336"/>
      <c r="P334" s="336"/>
    </row>
    <row r="335" spans="1:16">
      <c r="A335" s="336"/>
      <c r="B335" s="336"/>
      <c r="C335" s="474"/>
      <c r="D335" s="474"/>
      <c r="E335" s="336"/>
      <c r="F335" s="336"/>
      <c r="G335" s="336"/>
      <c r="H335" s="336"/>
      <c r="I335" s="336"/>
      <c r="J335" s="336"/>
      <c r="K335" s="336"/>
      <c r="L335" s="336"/>
      <c r="M335" s="336"/>
      <c r="N335" s="336"/>
      <c r="O335" s="336"/>
      <c r="P335" s="336"/>
    </row>
    <row r="336" spans="1:16">
      <c r="A336" s="336"/>
      <c r="B336" s="336"/>
      <c r="C336" s="474"/>
      <c r="D336" s="474"/>
      <c r="E336" s="336"/>
      <c r="F336" s="336"/>
      <c r="G336" s="336"/>
      <c r="H336" s="336"/>
      <c r="I336" s="336"/>
      <c r="J336" s="336"/>
      <c r="K336" s="336"/>
      <c r="L336" s="336"/>
      <c r="M336" s="336"/>
      <c r="N336" s="336"/>
      <c r="O336" s="336"/>
      <c r="P336" s="336"/>
    </row>
    <row r="337" spans="1:16">
      <c r="A337" s="336"/>
      <c r="B337" s="336"/>
      <c r="C337" s="474"/>
      <c r="D337" s="474"/>
      <c r="E337" s="336"/>
      <c r="F337" s="336"/>
      <c r="G337" s="336"/>
      <c r="H337" s="336"/>
      <c r="I337" s="336"/>
      <c r="J337" s="336"/>
      <c r="K337" s="336"/>
      <c r="L337" s="336"/>
      <c r="M337" s="336"/>
      <c r="N337" s="336"/>
      <c r="O337" s="336"/>
      <c r="P337" s="336"/>
    </row>
    <row r="338" spans="1:16">
      <c r="A338" s="336"/>
      <c r="B338" s="336"/>
      <c r="C338" s="474"/>
      <c r="D338" s="474"/>
      <c r="E338" s="336"/>
      <c r="F338" s="336"/>
      <c r="G338" s="336"/>
      <c r="H338" s="336"/>
      <c r="I338" s="336"/>
      <c r="J338" s="336"/>
      <c r="K338" s="336"/>
      <c r="L338" s="336"/>
      <c r="M338" s="336"/>
      <c r="N338" s="336"/>
      <c r="O338" s="336"/>
      <c r="P338" s="336"/>
    </row>
    <row r="339" spans="1:16">
      <c r="A339" s="336"/>
      <c r="B339" s="336"/>
      <c r="C339" s="474"/>
      <c r="D339" s="474"/>
      <c r="E339" s="336"/>
      <c r="F339" s="336"/>
      <c r="G339" s="336"/>
      <c r="H339" s="336"/>
      <c r="I339" s="336"/>
      <c r="J339" s="336"/>
      <c r="K339" s="336"/>
      <c r="L339" s="336"/>
      <c r="M339" s="336"/>
      <c r="N339" s="336"/>
      <c r="O339" s="336"/>
      <c r="P339" s="336"/>
    </row>
    <row r="340" spans="1:16">
      <c r="A340" s="336"/>
      <c r="B340" s="336"/>
      <c r="C340" s="474"/>
      <c r="D340" s="474"/>
      <c r="E340" s="336"/>
      <c r="F340" s="336"/>
      <c r="G340" s="336"/>
      <c r="H340" s="336"/>
      <c r="I340" s="336"/>
      <c r="J340" s="336"/>
      <c r="K340" s="336"/>
      <c r="L340" s="336"/>
      <c r="M340" s="336"/>
      <c r="N340" s="336"/>
      <c r="O340" s="336"/>
      <c r="P340" s="336"/>
    </row>
    <row r="341" spans="1:16">
      <c r="A341" s="336"/>
      <c r="B341" s="336"/>
      <c r="C341" s="474"/>
      <c r="D341" s="474"/>
      <c r="E341" s="336"/>
      <c r="F341" s="336"/>
      <c r="G341" s="336"/>
      <c r="H341" s="336"/>
      <c r="I341" s="336"/>
      <c r="J341" s="336"/>
      <c r="K341" s="336"/>
      <c r="L341" s="336"/>
      <c r="M341" s="336"/>
      <c r="N341" s="336"/>
      <c r="O341" s="336"/>
      <c r="P341" s="336"/>
    </row>
    <row r="342" spans="1:16">
      <c r="A342" s="336"/>
      <c r="B342" s="336"/>
      <c r="C342" s="474"/>
      <c r="D342" s="474"/>
      <c r="E342" s="336"/>
      <c r="F342" s="336"/>
      <c r="G342" s="336"/>
      <c r="H342" s="336"/>
      <c r="I342" s="336"/>
      <c r="J342" s="336"/>
      <c r="K342" s="336"/>
      <c r="L342" s="336"/>
      <c r="M342" s="336"/>
      <c r="N342" s="336"/>
      <c r="O342" s="336"/>
      <c r="P342" s="336"/>
    </row>
    <row r="343" spans="1:16">
      <c r="A343" s="336"/>
      <c r="B343" s="336"/>
      <c r="C343" s="474"/>
      <c r="D343" s="474"/>
      <c r="E343" s="336"/>
      <c r="F343" s="336"/>
      <c r="G343" s="336"/>
      <c r="H343" s="336"/>
      <c r="I343" s="336"/>
      <c r="J343" s="336"/>
      <c r="K343" s="336"/>
      <c r="L343" s="336"/>
      <c r="M343" s="336"/>
      <c r="N343" s="336"/>
      <c r="O343" s="336"/>
      <c r="P343" s="336"/>
    </row>
    <row r="344" spans="1:16">
      <c r="A344" s="336"/>
      <c r="B344" s="336"/>
      <c r="C344" s="474"/>
      <c r="D344" s="474"/>
      <c r="E344" s="336"/>
      <c r="F344" s="336"/>
      <c r="G344" s="336"/>
      <c r="H344" s="336"/>
      <c r="I344" s="336"/>
      <c r="J344" s="336"/>
      <c r="K344" s="336"/>
      <c r="L344" s="336"/>
      <c r="M344" s="336"/>
      <c r="N344" s="336"/>
      <c r="O344" s="336"/>
      <c r="P344" s="336"/>
    </row>
    <row r="345" spans="1:16">
      <c r="A345" s="336"/>
      <c r="B345" s="336"/>
      <c r="C345" s="474"/>
      <c r="D345" s="474"/>
      <c r="E345" s="336"/>
      <c r="F345" s="336"/>
      <c r="G345" s="336"/>
      <c r="H345" s="336"/>
      <c r="I345" s="336"/>
      <c r="J345" s="336"/>
      <c r="K345" s="336"/>
      <c r="L345" s="336"/>
      <c r="M345" s="336"/>
      <c r="N345" s="336"/>
      <c r="O345" s="336"/>
      <c r="P345" s="336"/>
    </row>
    <row r="346" spans="1:16">
      <c r="A346" s="336"/>
      <c r="B346" s="336"/>
      <c r="C346" s="474"/>
      <c r="D346" s="474"/>
      <c r="E346" s="336"/>
      <c r="F346" s="336"/>
      <c r="G346" s="336"/>
      <c r="H346" s="336"/>
      <c r="I346" s="336"/>
      <c r="J346" s="336"/>
      <c r="K346" s="336"/>
      <c r="L346" s="336"/>
      <c r="M346" s="336"/>
      <c r="N346" s="336"/>
      <c r="O346" s="336"/>
      <c r="P346" s="336"/>
    </row>
    <row r="347" spans="1:16">
      <c r="A347" s="336"/>
      <c r="B347" s="336"/>
      <c r="C347" s="474"/>
      <c r="D347" s="474"/>
      <c r="E347" s="336"/>
      <c r="F347" s="336"/>
      <c r="G347" s="336"/>
      <c r="H347" s="336"/>
      <c r="I347" s="336"/>
      <c r="J347" s="336"/>
      <c r="K347" s="336"/>
      <c r="L347" s="336"/>
      <c r="M347" s="336"/>
      <c r="N347" s="336"/>
      <c r="O347" s="336"/>
      <c r="P347" s="336"/>
    </row>
    <row r="348" spans="1:16">
      <c r="A348" s="336"/>
      <c r="B348" s="336"/>
      <c r="C348" s="474"/>
      <c r="D348" s="474"/>
      <c r="E348" s="336"/>
      <c r="F348" s="336"/>
      <c r="G348" s="336"/>
      <c r="H348" s="336"/>
      <c r="I348" s="336"/>
      <c r="J348" s="336"/>
      <c r="K348" s="336"/>
      <c r="L348" s="336"/>
      <c r="M348" s="336"/>
      <c r="N348" s="336"/>
      <c r="O348" s="336"/>
      <c r="P348" s="336"/>
    </row>
    <row r="349" spans="1:16">
      <c r="A349" s="336"/>
      <c r="B349" s="336"/>
      <c r="C349" s="474"/>
      <c r="D349" s="474"/>
      <c r="E349" s="336"/>
      <c r="F349" s="336"/>
      <c r="G349" s="336"/>
      <c r="H349" s="336"/>
      <c r="I349" s="336"/>
      <c r="J349" s="336"/>
      <c r="K349" s="336"/>
      <c r="L349" s="336"/>
      <c r="M349" s="336"/>
      <c r="N349" s="336"/>
      <c r="O349" s="336"/>
      <c r="P349" s="336"/>
    </row>
    <row r="350" spans="1:16">
      <c r="A350" s="336"/>
      <c r="B350" s="336"/>
      <c r="C350" s="474"/>
      <c r="D350" s="474"/>
      <c r="E350" s="336"/>
      <c r="F350" s="336"/>
      <c r="G350" s="336"/>
      <c r="H350" s="336"/>
      <c r="I350" s="336"/>
      <c r="J350" s="336"/>
      <c r="K350" s="336"/>
      <c r="L350" s="336"/>
      <c r="M350" s="336"/>
      <c r="N350" s="336"/>
      <c r="O350" s="336"/>
      <c r="P350" s="336"/>
    </row>
    <row r="351" spans="1:16">
      <c r="A351" s="336"/>
      <c r="B351" s="336"/>
      <c r="C351" s="474"/>
      <c r="D351" s="474"/>
      <c r="E351" s="336"/>
      <c r="F351" s="336"/>
      <c r="G351" s="336"/>
      <c r="H351" s="336"/>
      <c r="I351" s="336"/>
      <c r="J351" s="336"/>
      <c r="K351" s="336"/>
      <c r="L351" s="336"/>
      <c r="M351" s="336"/>
      <c r="N351" s="336"/>
      <c r="O351" s="336"/>
      <c r="P351" s="336"/>
    </row>
    <row r="352" spans="1:16">
      <c r="A352" s="336"/>
      <c r="B352" s="336"/>
      <c r="C352" s="474"/>
      <c r="D352" s="474"/>
      <c r="E352" s="336"/>
      <c r="F352" s="336"/>
      <c r="G352" s="336"/>
      <c r="H352" s="336"/>
      <c r="I352" s="336"/>
      <c r="J352" s="336"/>
      <c r="K352" s="336"/>
      <c r="L352" s="336"/>
      <c r="M352" s="336"/>
      <c r="N352" s="336"/>
      <c r="O352" s="336"/>
      <c r="P352" s="336"/>
    </row>
    <row r="353" spans="1:16">
      <c r="A353" s="336"/>
      <c r="B353" s="336"/>
      <c r="C353" s="474"/>
      <c r="D353" s="474"/>
      <c r="E353" s="336"/>
      <c r="F353" s="336"/>
      <c r="G353" s="336"/>
      <c r="H353" s="336"/>
      <c r="I353" s="336"/>
      <c r="J353" s="336"/>
      <c r="K353" s="336"/>
      <c r="L353" s="336"/>
      <c r="M353" s="336"/>
      <c r="N353" s="336"/>
      <c r="O353" s="336"/>
      <c r="P353" s="336"/>
    </row>
    <row r="354" spans="1:16">
      <c r="A354" s="336"/>
      <c r="B354" s="336"/>
      <c r="C354" s="474"/>
      <c r="D354" s="474"/>
      <c r="E354" s="336"/>
      <c r="F354" s="336"/>
      <c r="G354" s="336"/>
      <c r="H354" s="336"/>
      <c r="I354" s="336"/>
      <c r="J354" s="336"/>
      <c r="K354" s="336"/>
      <c r="L354" s="336"/>
      <c r="M354" s="336"/>
      <c r="N354" s="336"/>
      <c r="O354" s="336"/>
      <c r="P354" s="336"/>
    </row>
    <row r="355" spans="1:16">
      <c r="A355" s="336"/>
      <c r="B355" s="336"/>
      <c r="C355" s="474"/>
      <c r="D355" s="474"/>
      <c r="E355" s="336"/>
      <c r="F355" s="336"/>
      <c r="G355" s="336"/>
      <c r="H355" s="336"/>
      <c r="I355" s="336"/>
      <c r="J355" s="336"/>
      <c r="K355" s="336"/>
      <c r="L355" s="336"/>
      <c r="M355" s="336"/>
      <c r="N355" s="336"/>
      <c r="O355" s="336"/>
      <c r="P355" s="336"/>
    </row>
    <row r="356" spans="1:16">
      <c r="A356" s="336"/>
      <c r="B356" s="336"/>
      <c r="C356" s="474"/>
      <c r="D356" s="474"/>
      <c r="E356" s="336"/>
      <c r="F356" s="336"/>
      <c r="G356" s="336"/>
      <c r="H356" s="336"/>
      <c r="I356" s="336"/>
      <c r="J356" s="336"/>
      <c r="K356" s="336"/>
      <c r="L356" s="336"/>
      <c r="M356" s="336"/>
      <c r="N356" s="336"/>
      <c r="O356" s="336"/>
      <c r="P356" s="336"/>
    </row>
    <row r="357" spans="1:16">
      <c r="A357" s="336"/>
      <c r="B357" s="336"/>
      <c r="C357" s="474"/>
      <c r="D357" s="474"/>
      <c r="E357" s="336"/>
      <c r="F357" s="336"/>
      <c r="G357" s="336"/>
      <c r="H357" s="336"/>
      <c r="I357" s="336"/>
      <c r="J357" s="336"/>
      <c r="K357" s="336"/>
      <c r="L357" s="336"/>
      <c r="M357" s="336"/>
      <c r="N357" s="336"/>
      <c r="O357" s="336"/>
      <c r="P357" s="336"/>
    </row>
    <row r="358" spans="1:16">
      <c r="A358" s="336"/>
      <c r="B358" s="336"/>
      <c r="C358" s="474"/>
      <c r="D358" s="474"/>
      <c r="E358" s="336"/>
      <c r="F358" s="336"/>
      <c r="G358" s="336"/>
      <c r="H358" s="336"/>
      <c r="I358" s="336"/>
      <c r="J358" s="336"/>
      <c r="K358" s="336"/>
      <c r="L358" s="336"/>
      <c r="M358" s="336"/>
      <c r="N358" s="336"/>
      <c r="O358" s="336"/>
      <c r="P358" s="336"/>
    </row>
    <row r="359" spans="1:16">
      <c r="A359" s="336"/>
      <c r="B359" s="336"/>
      <c r="C359" s="474"/>
      <c r="D359" s="474"/>
      <c r="E359" s="336"/>
      <c r="F359" s="336"/>
      <c r="G359" s="336"/>
      <c r="H359" s="336"/>
      <c r="I359" s="336"/>
      <c r="J359" s="336"/>
      <c r="K359" s="336"/>
      <c r="L359" s="336"/>
      <c r="M359" s="336"/>
      <c r="N359" s="336"/>
      <c r="O359" s="336"/>
      <c r="P359" s="336"/>
    </row>
    <row r="360" spans="1:16">
      <c r="A360" s="336"/>
      <c r="B360" s="336"/>
      <c r="C360" s="474"/>
      <c r="D360" s="474"/>
      <c r="E360" s="336"/>
      <c r="F360" s="336"/>
      <c r="G360" s="336"/>
      <c r="H360" s="336"/>
      <c r="I360" s="336"/>
      <c r="J360" s="336"/>
      <c r="K360" s="336"/>
      <c r="L360" s="336"/>
      <c r="M360" s="336"/>
      <c r="N360" s="336"/>
      <c r="O360" s="336"/>
      <c r="P360" s="336"/>
    </row>
    <row r="361" spans="1:16">
      <c r="A361" s="336"/>
      <c r="B361" s="336"/>
      <c r="C361" s="474"/>
      <c r="D361" s="474"/>
      <c r="E361" s="336"/>
      <c r="F361" s="336"/>
      <c r="G361" s="336"/>
      <c r="H361" s="336"/>
      <c r="I361" s="336"/>
      <c r="J361" s="336"/>
      <c r="K361" s="336"/>
      <c r="L361" s="336"/>
      <c r="M361" s="336"/>
      <c r="N361" s="336"/>
      <c r="O361" s="336"/>
      <c r="P361" s="336"/>
    </row>
    <row r="362" spans="1:16">
      <c r="A362" s="336"/>
      <c r="B362" s="336"/>
      <c r="C362" s="474"/>
      <c r="D362" s="474"/>
      <c r="E362" s="336"/>
      <c r="F362" s="336"/>
      <c r="G362" s="336"/>
      <c r="H362" s="336"/>
      <c r="I362" s="336"/>
      <c r="J362" s="336"/>
      <c r="K362" s="336"/>
      <c r="L362" s="336"/>
      <c r="M362" s="336"/>
      <c r="N362" s="336"/>
      <c r="O362" s="336"/>
      <c r="P362" s="336"/>
    </row>
    <row r="363" spans="1:16">
      <c r="A363" s="336"/>
      <c r="B363" s="336"/>
      <c r="C363" s="474"/>
      <c r="D363" s="474"/>
      <c r="E363" s="336"/>
      <c r="F363" s="336"/>
      <c r="G363" s="336"/>
      <c r="H363" s="336"/>
      <c r="I363" s="336"/>
      <c r="J363" s="336"/>
      <c r="K363" s="336"/>
      <c r="L363" s="336"/>
      <c r="M363" s="336"/>
      <c r="N363" s="336"/>
      <c r="O363" s="336"/>
      <c r="P363" s="336"/>
    </row>
    <row r="364" spans="1:16">
      <c r="A364" s="336"/>
      <c r="B364" s="336"/>
      <c r="C364" s="474"/>
      <c r="D364" s="474"/>
      <c r="E364" s="336"/>
      <c r="F364" s="336"/>
      <c r="G364" s="336"/>
      <c r="H364" s="336"/>
      <c r="I364" s="336"/>
      <c r="J364" s="336"/>
      <c r="K364" s="336"/>
      <c r="L364" s="336"/>
      <c r="M364" s="336"/>
      <c r="N364" s="336"/>
      <c r="O364" s="336"/>
      <c r="P364" s="336"/>
    </row>
    <row r="365" spans="1:16">
      <c r="A365" s="336"/>
      <c r="B365" s="336"/>
      <c r="C365" s="474"/>
      <c r="D365" s="474"/>
      <c r="E365" s="336"/>
      <c r="F365" s="336"/>
      <c r="G365" s="336"/>
      <c r="H365" s="336"/>
      <c r="I365" s="336"/>
      <c r="J365" s="336"/>
      <c r="K365" s="336"/>
      <c r="L365" s="336"/>
      <c r="M365" s="336"/>
      <c r="N365" s="336"/>
      <c r="O365" s="336"/>
      <c r="P365" s="336"/>
    </row>
    <row r="366" spans="1:16">
      <c r="A366" s="336"/>
      <c r="B366" s="336"/>
      <c r="C366" s="474"/>
      <c r="D366" s="474"/>
      <c r="E366" s="336"/>
      <c r="F366" s="336"/>
      <c r="G366" s="336"/>
      <c r="H366" s="336"/>
      <c r="I366" s="336"/>
      <c r="J366" s="336"/>
      <c r="K366" s="336"/>
      <c r="L366" s="336"/>
      <c r="M366" s="336"/>
      <c r="N366" s="336"/>
      <c r="O366" s="336"/>
      <c r="P366" s="336"/>
    </row>
    <row r="367" spans="1:16">
      <c r="A367" s="336"/>
      <c r="B367" s="336"/>
      <c r="C367" s="474"/>
      <c r="D367" s="474"/>
      <c r="E367" s="336"/>
      <c r="F367" s="336"/>
      <c r="G367" s="336"/>
      <c r="H367" s="336"/>
      <c r="I367" s="336"/>
      <c r="J367" s="336"/>
      <c r="K367" s="336"/>
      <c r="L367" s="336"/>
      <c r="M367" s="336"/>
      <c r="N367" s="336"/>
      <c r="O367" s="336"/>
      <c r="P367" s="336"/>
    </row>
    <row r="368" spans="1:16">
      <c r="A368" s="336"/>
      <c r="B368" s="336"/>
      <c r="C368" s="474"/>
      <c r="D368" s="474"/>
      <c r="E368" s="336"/>
      <c r="F368" s="336"/>
      <c r="G368" s="336"/>
      <c r="H368" s="336"/>
      <c r="I368" s="336"/>
      <c r="J368" s="336"/>
      <c r="K368" s="336"/>
      <c r="L368" s="336"/>
      <c r="M368" s="336"/>
      <c r="N368" s="336"/>
      <c r="O368" s="336"/>
      <c r="P368" s="336"/>
    </row>
    <row r="369" spans="1:16">
      <c r="A369" s="336"/>
      <c r="B369" s="336"/>
      <c r="C369" s="474"/>
      <c r="D369" s="474"/>
      <c r="E369" s="336"/>
      <c r="F369" s="336"/>
      <c r="G369" s="336"/>
      <c r="H369" s="336"/>
      <c r="I369" s="336"/>
      <c r="J369" s="336"/>
      <c r="K369" s="336"/>
      <c r="L369" s="336"/>
      <c r="M369" s="336"/>
      <c r="N369" s="336"/>
      <c r="O369" s="336"/>
      <c r="P369" s="336"/>
    </row>
    <row r="370" spans="1:16">
      <c r="A370" s="336"/>
      <c r="B370" s="336"/>
      <c r="C370" s="474"/>
      <c r="D370" s="474"/>
      <c r="E370" s="336"/>
      <c r="F370" s="336"/>
      <c r="G370" s="336"/>
      <c r="H370" s="336"/>
      <c r="I370" s="336"/>
      <c r="J370" s="336"/>
      <c r="K370" s="336"/>
      <c r="L370" s="336"/>
      <c r="M370" s="336"/>
      <c r="N370" s="336"/>
      <c r="O370" s="336"/>
      <c r="P370" s="336"/>
    </row>
    <row r="371" spans="1:16">
      <c r="A371" s="336"/>
      <c r="B371" s="336"/>
      <c r="C371" s="474"/>
      <c r="D371" s="474"/>
      <c r="E371" s="336"/>
      <c r="F371" s="336"/>
      <c r="G371" s="336"/>
      <c r="H371" s="336"/>
      <c r="I371" s="336"/>
      <c r="J371" s="336"/>
      <c r="K371" s="336"/>
      <c r="L371" s="336"/>
      <c r="M371" s="336"/>
      <c r="N371" s="336"/>
      <c r="O371" s="336"/>
      <c r="P371" s="336"/>
    </row>
    <row r="372" spans="1:16">
      <c r="A372" s="336"/>
      <c r="B372" s="336"/>
      <c r="C372" s="474"/>
      <c r="D372" s="474"/>
      <c r="E372" s="336"/>
      <c r="F372" s="336"/>
      <c r="G372" s="336"/>
      <c r="H372" s="336"/>
      <c r="I372" s="336"/>
      <c r="J372" s="336"/>
      <c r="K372" s="336"/>
      <c r="L372" s="336"/>
      <c r="M372" s="336"/>
      <c r="N372" s="336"/>
      <c r="O372" s="336"/>
      <c r="P372" s="336"/>
    </row>
    <row r="373" spans="1:16">
      <c r="A373" s="336"/>
      <c r="B373" s="336"/>
      <c r="C373" s="474"/>
      <c r="D373" s="474"/>
      <c r="E373" s="336"/>
      <c r="F373" s="336"/>
      <c r="G373" s="336"/>
      <c r="H373" s="336"/>
      <c r="I373" s="336"/>
      <c r="J373" s="336"/>
      <c r="K373" s="336"/>
      <c r="L373" s="336"/>
      <c r="M373" s="336"/>
      <c r="N373" s="336"/>
      <c r="O373" s="336"/>
      <c r="P373" s="336"/>
    </row>
    <row r="374" spans="1:16">
      <c r="A374" s="336"/>
      <c r="B374" s="336"/>
      <c r="C374" s="474"/>
      <c r="D374" s="474"/>
      <c r="E374" s="336"/>
      <c r="F374" s="336"/>
      <c r="G374" s="336"/>
      <c r="H374" s="336"/>
      <c r="I374" s="336"/>
      <c r="J374" s="336"/>
      <c r="K374" s="336"/>
      <c r="L374" s="336"/>
      <c r="M374" s="336"/>
      <c r="N374" s="336"/>
      <c r="O374" s="336"/>
      <c r="P374" s="336"/>
    </row>
    <row r="375" spans="1:16">
      <c r="A375" s="336"/>
      <c r="B375" s="336"/>
      <c r="C375" s="474"/>
      <c r="D375" s="474"/>
      <c r="E375" s="336"/>
      <c r="F375" s="336"/>
      <c r="G375" s="336"/>
      <c r="H375" s="336"/>
      <c r="I375" s="336"/>
      <c r="J375" s="336"/>
      <c r="K375" s="336"/>
      <c r="L375" s="336"/>
      <c r="M375" s="336"/>
      <c r="N375" s="336"/>
      <c r="O375" s="336"/>
      <c r="P375" s="336"/>
    </row>
    <row r="376" spans="1:16">
      <c r="A376" s="336"/>
      <c r="B376" s="336"/>
      <c r="C376" s="474"/>
      <c r="D376" s="474"/>
      <c r="E376" s="336"/>
      <c r="F376" s="336"/>
      <c r="G376" s="336"/>
      <c r="H376" s="336"/>
      <c r="I376" s="336"/>
      <c r="J376" s="336"/>
      <c r="K376" s="336"/>
      <c r="L376" s="336"/>
      <c r="M376" s="336"/>
      <c r="N376" s="336"/>
      <c r="O376" s="336"/>
      <c r="P376" s="336"/>
    </row>
    <row r="377" spans="1:16">
      <c r="A377" s="336"/>
      <c r="B377" s="336"/>
      <c r="C377" s="474"/>
      <c r="D377" s="474"/>
      <c r="E377" s="336"/>
      <c r="F377" s="336"/>
      <c r="G377" s="336"/>
      <c r="H377" s="336"/>
      <c r="I377" s="336"/>
      <c r="J377" s="336"/>
      <c r="K377" s="336"/>
      <c r="L377" s="336"/>
      <c r="M377" s="336"/>
      <c r="N377" s="336"/>
      <c r="O377" s="336"/>
      <c r="P377" s="336"/>
    </row>
    <row r="378" spans="1:16">
      <c r="A378" s="336"/>
      <c r="B378" s="336"/>
      <c r="C378" s="474"/>
      <c r="D378" s="474"/>
      <c r="E378" s="336"/>
      <c r="F378" s="336"/>
      <c r="G378" s="336"/>
      <c r="H378" s="336"/>
      <c r="I378" s="336"/>
      <c r="J378" s="336"/>
      <c r="K378" s="336"/>
      <c r="L378" s="336"/>
      <c r="M378" s="336"/>
      <c r="N378" s="336"/>
      <c r="O378" s="336"/>
      <c r="P378" s="336"/>
    </row>
    <row r="379" spans="1:16">
      <c r="A379" s="336"/>
      <c r="B379" s="336"/>
      <c r="C379" s="474"/>
      <c r="D379" s="474"/>
      <c r="E379" s="336"/>
      <c r="F379" s="336"/>
      <c r="G379" s="336"/>
      <c r="H379" s="336"/>
      <c r="I379" s="336"/>
      <c r="J379" s="336"/>
      <c r="K379" s="336"/>
      <c r="L379" s="336"/>
      <c r="M379" s="336"/>
      <c r="N379" s="336"/>
      <c r="O379" s="336"/>
      <c r="P379" s="336"/>
    </row>
    <row r="380" spans="1:16">
      <c r="A380" s="336"/>
      <c r="B380" s="336"/>
      <c r="C380" s="474"/>
      <c r="D380" s="474"/>
      <c r="E380" s="336"/>
      <c r="F380" s="336"/>
      <c r="G380" s="336"/>
      <c r="H380" s="336"/>
      <c r="I380" s="336"/>
      <c r="J380" s="336"/>
      <c r="K380" s="336"/>
      <c r="L380" s="336"/>
      <c r="M380" s="336"/>
      <c r="N380" s="336"/>
      <c r="O380" s="336"/>
      <c r="P380" s="336"/>
    </row>
    <row r="381" spans="1:16">
      <c r="A381" s="336"/>
      <c r="B381" s="336"/>
      <c r="C381" s="336"/>
      <c r="D381" s="336"/>
      <c r="E381" s="336"/>
      <c r="F381" s="336"/>
      <c r="G381" s="336"/>
      <c r="H381" s="336"/>
      <c r="I381" s="336"/>
      <c r="J381" s="336"/>
      <c r="K381" s="336"/>
      <c r="L381" s="336"/>
      <c r="M381" s="336"/>
      <c r="N381" s="336"/>
      <c r="O381" s="336"/>
      <c r="P381" s="336"/>
    </row>
    <row r="382" spans="1:16">
      <c r="A382" s="336"/>
      <c r="B382" s="336"/>
      <c r="C382" s="336"/>
      <c r="D382" s="336"/>
      <c r="E382" s="336"/>
      <c r="F382" s="336"/>
      <c r="G382" s="336"/>
      <c r="H382" s="336"/>
      <c r="I382" s="336"/>
      <c r="J382" s="336"/>
      <c r="K382" s="336"/>
      <c r="L382" s="336"/>
      <c r="M382" s="336"/>
      <c r="N382" s="336"/>
      <c r="O382" s="336"/>
      <c r="P382" s="336"/>
    </row>
    <row r="383" spans="1:16">
      <c r="A383" s="336"/>
      <c r="B383" s="336"/>
      <c r="C383" s="336"/>
      <c r="D383" s="336"/>
      <c r="E383" s="336"/>
      <c r="F383" s="336"/>
      <c r="G383" s="336"/>
      <c r="H383" s="336"/>
      <c r="I383" s="336"/>
      <c r="J383" s="336"/>
      <c r="K383" s="336"/>
      <c r="L383" s="336"/>
      <c r="M383" s="336"/>
      <c r="N383" s="336"/>
      <c r="O383" s="336"/>
      <c r="P383" s="336"/>
    </row>
    <row r="384" spans="1:16">
      <c r="A384" s="336"/>
      <c r="B384" s="336"/>
      <c r="C384" s="336"/>
      <c r="D384" s="336"/>
      <c r="E384" s="336"/>
      <c r="F384" s="336"/>
      <c r="G384" s="336"/>
      <c r="H384" s="336"/>
      <c r="I384" s="336"/>
      <c r="J384" s="336"/>
      <c r="K384" s="336"/>
      <c r="L384" s="336"/>
      <c r="M384" s="336"/>
      <c r="N384" s="336"/>
      <c r="O384" s="336"/>
      <c r="P384" s="336"/>
    </row>
    <row r="385" spans="1:16">
      <c r="A385" s="336"/>
      <c r="B385" s="336"/>
      <c r="C385" s="336"/>
      <c r="D385" s="336"/>
      <c r="E385" s="336"/>
      <c r="F385" s="336"/>
      <c r="G385" s="336"/>
      <c r="H385" s="336"/>
      <c r="I385" s="336"/>
      <c r="J385" s="336"/>
      <c r="K385" s="336"/>
      <c r="L385" s="336"/>
      <c r="M385" s="336"/>
      <c r="N385" s="336"/>
      <c r="O385" s="336"/>
      <c r="P385" s="336"/>
    </row>
    <row r="386" spans="1:16">
      <c r="A386" s="336"/>
      <c r="B386" s="336"/>
      <c r="C386" s="336"/>
      <c r="D386" s="336"/>
      <c r="E386" s="336"/>
      <c r="F386" s="336"/>
      <c r="G386" s="336"/>
      <c r="H386" s="336"/>
      <c r="I386" s="336"/>
      <c r="J386" s="336"/>
      <c r="K386" s="336"/>
      <c r="L386" s="336"/>
      <c r="M386" s="336"/>
      <c r="N386" s="336"/>
      <c r="O386" s="336"/>
      <c r="P386" s="336"/>
    </row>
    <row r="387" spans="1:16">
      <c r="A387" s="336"/>
      <c r="B387" s="336"/>
      <c r="C387" s="336"/>
      <c r="D387" s="336"/>
      <c r="E387" s="336"/>
      <c r="F387" s="336"/>
      <c r="G387" s="336"/>
      <c r="H387" s="336"/>
      <c r="I387" s="336"/>
      <c r="J387" s="336"/>
      <c r="K387" s="336"/>
      <c r="L387" s="336"/>
      <c r="M387" s="336"/>
      <c r="N387" s="336"/>
      <c r="O387" s="336"/>
      <c r="P387" s="336"/>
    </row>
    <row r="388" spans="1:16">
      <c r="A388" s="336"/>
      <c r="B388" s="336"/>
      <c r="C388" s="336"/>
      <c r="D388" s="336"/>
      <c r="E388" s="336"/>
      <c r="F388" s="336"/>
      <c r="G388" s="336"/>
      <c r="H388" s="336"/>
      <c r="I388" s="336"/>
      <c r="J388" s="336"/>
      <c r="K388" s="336"/>
      <c r="L388" s="336"/>
      <c r="M388" s="336"/>
      <c r="N388" s="336"/>
      <c r="O388" s="336"/>
      <c r="P388" s="336"/>
    </row>
    <row r="389" spans="1:16">
      <c r="A389" s="336"/>
      <c r="B389" s="336"/>
      <c r="C389" s="336"/>
      <c r="D389" s="336"/>
      <c r="E389" s="336"/>
      <c r="F389" s="336"/>
      <c r="G389" s="336"/>
      <c r="H389" s="336"/>
      <c r="I389" s="336"/>
      <c r="J389" s="336"/>
      <c r="K389" s="336"/>
      <c r="L389" s="336"/>
      <c r="M389" s="336"/>
      <c r="N389" s="336"/>
      <c r="O389" s="336"/>
      <c r="P389" s="336"/>
    </row>
    <row r="390" spans="1:16">
      <c r="A390" s="336"/>
      <c r="B390" s="336"/>
      <c r="C390" s="336"/>
      <c r="D390" s="336"/>
      <c r="E390" s="336"/>
      <c r="F390" s="336"/>
      <c r="G390" s="336"/>
      <c r="H390" s="336"/>
      <c r="I390" s="336"/>
      <c r="J390" s="336"/>
      <c r="K390" s="336"/>
      <c r="L390" s="336"/>
      <c r="M390" s="336"/>
      <c r="N390" s="336"/>
      <c r="O390" s="336"/>
      <c r="P390" s="336"/>
    </row>
    <row r="391" spans="1:16">
      <c r="A391" s="336"/>
      <c r="B391" s="336"/>
      <c r="C391" s="336"/>
      <c r="D391" s="336"/>
      <c r="E391" s="336"/>
      <c r="F391" s="336"/>
      <c r="G391" s="336"/>
      <c r="H391" s="336"/>
      <c r="I391" s="336"/>
      <c r="J391" s="336"/>
      <c r="K391" s="336"/>
      <c r="L391" s="336"/>
      <c r="M391" s="336"/>
      <c r="N391" s="336"/>
      <c r="O391" s="336"/>
      <c r="P391" s="336"/>
    </row>
    <row r="392" spans="1:16">
      <c r="A392" s="336"/>
      <c r="B392" s="336"/>
      <c r="C392" s="336"/>
      <c r="D392" s="336"/>
      <c r="E392" s="336"/>
      <c r="F392" s="336"/>
      <c r="G392" s="336"/>
      <c r="H392" s="336"/>
      <c r="I392" s="336"/>
      <c r="J392" s="336"/>
      <c r="K392" s="336"/>
      <c r="L392" s="336"/>
      <c r="M392" s="336"/>
      <c r="N392" s="336"/>
      <c r="O392" s="336"/>
      <c r="P392" s="336"/>
    </row>
    <row r="393" spans="1:16">
      <c r="A393" s="336"/>
      <c r="B393" s="336"/>
      <c r="C393" s="336"/>
      <c r="D393" s="336"/>
      <c r="E393" s="336"/>
      <c r="F393" s="336"/>
      <c r="G393" s="336"/>
      <c r="H393" s="336"/>
      <c r="I393" s="336"/>
      <c r="J393" s="336"/>
      <c r="K393" s="336"/>
      <c r="L393" s="336"/>
      <c r="M393" s="336"/>
      <c r="N393" s="336"/>
      <c r="O393" s="336"/>
      <c r="P393" s="336"/>
    </row>
    <row r="394" spans="1:16">
      <c r="A394" s="336"/>
      <c r="B394" s="336"/>
      <c r="C394" s="336"/>
      <c r="D394" s="336"/>
      <c r="E394" s="336"/>
      <c r="F394" s="336"/>
      <c r="G394" s="336"/>
      <c r="H394" s="336"/>
      <c r="I394" s="336"/>
      <c r="J394" s="336"/>
      <c r="K394" s="336"/>
      <c r="L394" s="336"/>
      <c r="M394" s="336"/>
      <c r="N394" s="336"/>
      <c r="O394" s="336"/>
      <c r="P394" s="336"/>
    </row>
    <row r="395" spans="1:16">
      <c r="A395" s="336"/>
      <c r="B395" s="336"/>
      <c r="C395" s="336"/>
      <c r="D395" s="336"/>
      <c r="E395" s="336"/>
      <c r="F395" s="336"/>
      <c r="G395" s="336"/>
      <c r="H395" s="336"/>
      <c r="I395" s="336"/>
      <c r="J395" s="336"/>
      <c r="K395" s="336"/>
      <c r="L395" s="336"/>
      <c r="M395" s="336"/>
      <c r="N395" s="336"/>
      <c r="O395" s="336"/>
      <c r="P395" s="336"/>
    </row>
    <row r="396" spans="1:16">
      <c r="A396" s="336"/>
      <c r="B396" s="336"/>
      <c r="C396" s="336"/>
      <c r="D396" s="336"/>
      <c r="E396" s="336"/>
      <c r="F396" s="336"/>
      <c r="G396" s="336"/>
      <c r="H396" s="336"/>
      <c r="I396" s="336"/>
      <c r="J396" s="336"/>
      <c r="K396" s="336"/>
      <c r="L396" s="336"/>
      <c r="M396" s="336"/>
      <c r="N396" s="336"/>
      <c r="O396" s="336"/>
      <c r="P396" s="336"/>
    </row>
    <row r="397" spans="1:16">
      <c r="A397" s="336"/>
      <c r="B397" s="336"/>
      <c r="C397" s="336"/>
      <c r="D397" s="336"/>
      <c r="E397" s="336"/>
      <c r="F397" s="336"/>
      <c r="G397" s="336"/>
      <c r="H397" s="336"/>
      <c r="I397" s="336"/>
      <c r="J397" s="336"/>
      <c r="K397" s="336"/>
      <c r="L397" s="336"/>
      <c r="M397" s="336"/>
      <c r="N397" s="336"/>
      <c r="O397" s="336"/>
      <c r="P397" s="336"/>
    </row>
    <row r="398" spans="1:16">
      <c r="A398" s="336"/>
      <c r="B398" s="336"/>
      <c r="C398" s="336"/>
      <c r="D398" s="336"/>
      <c r="E398" s="336"/>
      <c r="F398" s="336"/>
      <c r="G398" s="336"/>
      <c r="H398" s="336"/>
      <c r="I398" s="336"/>
      <c r="J398" s="336"/>
      <c r="K398" s="336"/>
      <c r="L398" s="336"/>
      <c r="M398" s="336"/>
      <c r="N398" s="336"/>
      <c r="O398" s="336"/>
      <c r="P398" s="336"/>
    </row>
    <row r="399" spans="1:16">
      <c r="A399" s="336"/>
      <c r="B399" s="336"/>
      <c r="C399" s="336"/>
      <c r="D399" s="336"/>
      <c r="E399" s="336"/>
      <c r="F399" s="336"/>
      <c r="G399" s="336"/>
      <c r="H399" s="336"/>
      <c r="I399" s="336"/>
      <c r="J399" s="336"/>
      <c r="K399" s="336"/>
      <c r="L399" s="336"/>
      <c r="M399" s="336"/>
      <c r="N399" s="336"/>
      <c r="O399" s="336"/>
      <c r="P399" s="336"/>
    </row>
    <row r="400" spans="1:16">
      <c r="A400" s="336"/>
      <c r="B400" s="336"/>
      <c r="C400" s="336"/>
      <c r="D400" s="336"/>
      <c r="E400" s="336"/>
      <c r="F400" s="336"/>
      <c r="G400" s="336"/>
      <c r="H400" s="336"/>
      <c r="I400" s="336"/>
      <c r="J400" s="336"/>
      <c r="K400" s="336"/>
      <c r="L400" s="336"/>
      <c r="M400" s="336"/>
      <c r="N400" s="336"/>
      <c r="O400" s="336"/>
      <c r="P400" s="336"/>
    </row>
    <row r="401" spans="1:16">
      <c r="A401" s="336"/>
      <c r="B401" s="336"/>
      <c r="C401" s="336"/>
      <c r="D401" s="336"/>
      <c r="E401" s="336"/>
      <c r="F401" s="336"/>
      <c r="G401" s="336"/>
      <c r="H401" s="336"/>
      <c r="I401" s="336"/>
      <c r="J401" s="336"/>
      <c r="K401" s="336"/>
      <c r="L401" s="336"/>
      <c r="M401" s="336"/>
      <c r="N401" s="336"/>
      <c r="O401" s="336"/>
      <c r="P401" s="336"/>
    </row>
    <row r="402" spans="1:16">
      <c r="A402" s="336"/>
      <c r="B402" s="336"/>
      <c r="C402" s="336"/>
      <c r="D402" s="336"/>
      <c r="E402" s="336"/>
      <c r="F402" s="336"/>
      <c r="G402" s="336"/>
      <c r="H402" s="336"/>
      <c r="I402" s="336"/>
      <c r="J402" s="336"/>
      <c r="K402" s="336"/>
      <c r="L402" s="336"/>
      <c r="M402" s="336"/>
      <c r="N402" s="336"/>
      <c r="O402" s="336"/>
      <c r="P402" s="336"/>
    </row>
    <row r="403" spans="1:16">
      <c r="A403" s="336"/>
      <c r="B403" s="336"/>
      <c r="C403" s="336"/>
      <c r="D403" s="336"/>
      <c r="E403" s="336"/>
      <c r="F403" s="336"/>
      <c r="G403" s="336"/>
      <c r="H403" s="336"/>
      <c r="I403" s="336"/>
      <c r="J403" s="336"/>
      <c r="K403" s="336"/>
      <c r="L403" s="336"/>
      <c r="M403" s="336"/>
      <c r="N403" s="336"/>
      <c r="O403" s="336"/>
      <c r="P403" s="336"/>
    </row>
    <row r="404" spans="1:16">
      <c r="A404" s="336"/>
      <c r="B404" s="336"/>
      <c r="C404" s="336"/>
      <c r="D404" s="336"/>
      <c r="E404" s="336"/>
      <c r="F404" s="336"/>
      <c r="G404" s="336"/>
      <c r="H404" s="336"/>
      <c r="I404" s="336"/>
      <c r="J404" s="336"/>
      <c r="K404" s="336"/>
      <c r="L404" s="336"/>
      <c r="M404" s="336"/>
      <c r="N404" s="336"/>
      <c r="O404" s="336"/>
      <c r="P404" s="336"/>
    </row>
    <row r="405" spans="1:16">
      <c r="A405" s="336"/>
      <c r="B405" s="336"/>
      <c r="C405" s="336"/>
      <c r="D405" s="336"/>
      <c r="E405" s="336"/>
      <c r="F405" s="336"/>
      <c r="G405" s="336"/>
      <c r="H405" s="336"/>
      <c r="I405" s="336"/>
      <c r="J405" s="336"/>
      <c r="K405" s="336"/>
      <c r="L405" s="336"/>
      <c r="M405" s="336"/>
      <c r="N405" s="336"/>
      <c r="O405" s="336"/>
      <c r="P405" s="336"/>
    </row>
    <row r="406" spans="1:16">
      <c r="A406" s="336"/>
      <c r="B406" s="336"/>
      <c r="C406" s="336"/>
      <c r="D406" s="336"/>
      <c r="E406" s="336"/>
      <c r="F406" s="336"/>
      <c r="G406" s="336"/>
      <c r="H406" s="336"/>
      <c r="I406" s="336"/>
      <c r="J406" s="336"/>
      <c r="K406" s="336"/>
      <c r="L406" s="336"/>
      <c r="M406" s="336"/>
      <c r="N406" s="336"/>
      <c r="O406" s="336"/>
      <c r="P406" s="336"/>
    </row>
    <row r="407" spans="1:16">
      <c r="A407" s="336"/>
      <c r="B407" s="336"/>
      <c r="C407" s="336"/>
      <c r="D407" s="336"/>
      <c r="E407" s="336"/>
      <c r="F407" s="336"/>
      <c r="G407" s="336"/>
      <c r="H407" s="336"/>
      <c r="I407" s="336"/>
      <c r="J407" s="336"/>
      <c r="K407" s="336"/>
      <c r="L407" s="336"/>
      <c r="M407" s="336"/>
      <c r="N407" s="336"/>
      <c r="O407" s="336"/>
      <c r="P407" s="336"/>
    </row>
    <row r="408" spans="1:16">
      <c r="A408" s="336"/>
      <c r="B408" s="336"/>
      <c r="C408" s="336"/>
      <c r="D408" s="336"/>
      <c r="E408" s="336"/>
      <c r="F408" s="336"/>
      <c r="G408" s="336"/>
      <c r="H408" s="336"/>
      <c r="I408" s="336"/>
      <c r="J408" s="336"/>
      <c r="K408" s="336"/>
      <c r="L408" s="336"/>
      <c r="M408" s="336"/>
      <c r="N408" s="336"/>
      <c r="O408" s="336"/>
      <c r="P408" s="336"/>
    </row>
    <row r="409" spans="1:16">
      <c r="A409" s="336"/>
      <c r="B409" s="336"/>
      <c r="C409" s="336"/>
      <c r="D409" s="336"/>
      <c r="E409" s="336"/>
      <c r="F409" s="336"/>
      <c r="G409" s="336"/>
      <c r="H409" s="336"/>
      <c r="I409" s="336"/>
      <c r="J409" s="336"/>
      <c r="K409" s="336"/>
      <c r="L409" s="336"/>
      <c r="M409" s="336"/>
      <c r="N409" s="336"/>
      <c r="O409" s="336"/>
      <c r="P409" s="336"/>
    </row>
    <row r="410" spans="1:16">
      <c r="A410" s="336"/>
      <c r="B410" s="336"/>
      <c r="C410" s="336"/>
      <c r="D410" s="336"/>
      <c r="E410" s="336"/>
      <c r="F410" s="336"/>
      <c r="G410" s="336"/>
      <c r="H410" s="336"/>
      <c r="I410" s="336"/>
      <c r="J410" s="336"/>
      <c r="K410" s="336"/>
      <c r="L410" s="336"/>
      <c r="M410" s="336"/>
      <c r="N410" s="336"/>
      <c r="O410" s="336"/>
      <c r="P410" s="336"/>
    </row>
    <row r="411" spans="1:16">
      <c r="A411" s="336"/>
      <c r="B411" s="336"/>
      <c r="C411" s="336"/>
      <c r="D411" s="336"/>
      <c r="E411" s="336"/>
      <c r="F411" s="336"/>
      <c r="G411" s="336"/>
      <c r="H411" s="336"/>
      <c r="I411" s="336"/>
      <c r="J411" s="336"/>
      <c r="K411" s="336"/>
      <c r="L411" s="336"/>
      <c r="M411" s="336"/>
      <c r="N411" s="336"/>
      <c r="O411" s="336"/>
      <c r="P411" s="336"/>
    </row>
    <row r="412" spans="1:16">
      <c r="A412" s="336"/>
      <c r="B412" s="336"/>
      <c r="C412" s="336"/>
      <c r="D412" s="336"/>
      <c r="E412" s="336"/>
      <c r="F412" s="336"/>
      <c r="G412" s="336"/>
      <c r="H412" s="336"/>
      <c r="I412" s="336"/>
      <c r="J412" s="336"/>
      <c r="K412" s="336"/>
      <c r="L412" s="336"/>
      <c r="M412" s="336"/>
      <c r="N412" s="336"/>
      <c r="O412" s="336"/>
      <c r="P412" s="336"/>
    </row>
    <row r="413" spans="1:16">
      <c r="A413" s="336"/>
      <c r="B413" s="336"/>
      <c r="C413" s="336"/>
      <c r="D413" s="336"/>
      <c r="E413" s="336"/>
      <c r="F413" s="336"/>
      <c r="G413" s="336"/>
      <c r="H413" s="336"/>
      <c r="I413" s="336"/>
      <c r="J413" s="336"/>
      <c r="K413" s="336"/>
      <c r="L413" s="336"/>
      <c r="M413" s="336"/>
      <c r="N413" s="336"/>
      <c r="O413" s="336"/>
      <c r="P413" s="336"/>
    </row>
    <row r="414" spans="1:16">
      <c r="A414" s="336"/>
      <c r="B414" s="336"/>
      <c r="C414" s="336"/>
      <c r="D414" s="336"/>
      <c r="E414" s="336"/>
      <c r="F414" s="336"/>
      <c r="G414" s="336"/>
      <c r="H414" s="336"/>
      <c r="I414" s="336"/>
      <c r="J414" s="336"/>
      <c r="K414" s="336"/>
      <c r="L414" s="336"/>
      <c r="M414" s="336"/>
      <c r="N414" s="336"/>
      <c r="O414" s="336"/>
      <c r="P414" s="336"/>
    </row>
    <row r="415" spans="1:16">
      <c r="A415" s="336"/>
      <c r="B415" s="336"/>
      <c r="C415" s="336"/>
      <c r="D415" s="336"/>
      <c r="E415" s="336"/>
      <c r="F415" s="336"/>
      <c r="G415" s="336"/>
      <c r="H415" s="336"/>
      <c r="I415" s="336"/>
      <c r="J415" s="336"/>
      <c r="K415" s="336"/>
      <c r="L415" s="336"/>
      <c r="M415" s="336"/>
      <c r="N415" s="336"/>
      <c r="O415" s="336"/>
      <c r="P415" s="336"/>
    </row>
    <row r="416" spans="1:16">
      <c r="A416" s="336"/>
      <c r="B416" s="336"/>
      <c r="C416" s="336"/>
      <c r="D416" s="336"/>
      <c r="E416" s="336"/>
      <c r="F416" s="336"/>
      <c r="G416" s="336"/>
      <c r="H416" s="336"/>
      <c r="I416" s="336"/>
      <c r="J416" s="336"/>
      <c r="K416" s="336"/>
      <c r="L416" s="336"/>
      <c r="M416" s="336"/>
      <c r="N416" s="336"/>
      <c r="O416" s="336"/>
      <c r="P416" s="336"/>
    </row>
    <row r="417" spans="1:16">
      <c r="A417" s="336"/>
      <c r="B417" s="336"/>
      <c r="C417" s="336"/>
      <c r="D417" s="336"/>
      <c r="E417" s="336"/>
      <c r="F417" s="336"/>
      <c r="G417" s="336"/>
      <c r="H417" s="336"/>
      <c r="I417" s="336"/>
      <c r="J417" s="336"/>
      <c r="K417" s="336"/>
      <c r="L417" s="336"/>
      <c r="M417" s="336"/>
      <c r="N417" s="336"/>
      <c r="O417" s="336"/>
      <c r="P417" s="336"/>
    </row>
    <row r="418" spans="1:16">
      <c r="A418" s="336"/>
      <c r="B418" s="336"/>
      <c r="C418" s="336"/>
      <c r="D418" s="336"/>
      <c r="E418" s="336"/>
      <c r="F418" s="336"/>
      <c r="G418" s="336"/>
      <c r="H418" s="336"/>
      <c r="I418" s="336"/>
      <c r="J418" s="336"/>
      <c r="K418" s="336"/>
      <c r="L418" s="336"/>
      <c r="M418" s="336"/>
      <c r="N418" s="336"/>
      <c r="O418" s="336"/>
      <c r="P418" s="336"/>
    </row>
    <row r="419" spans="1:16">
      <c r="A419" s="336"/>
      <c r="B419" s="336"/>
      <c r="C419" s="336"/>
      <c r="D419" s="336"/>
      <c r="E419" s="336"/>
      <c r="F419" s="336"/>
      <c r="G419" s="336"/>
      <c r="H419" s="336"/>
      <c r="I419" s="336"/>
      <c r="J419" s="336"/>
      <c r="K419" s="336"/>
      <c r="L419" s="336"/>
      <c r="M419" s="336"/>
      <c r="N419" s="336"/>
      <c r="O419" s="336"/>
      <c r="P419" s="336"/>
    </row>
    <row r="420" spans="1:16">
      <c r="A420" s="336"/>
      <c r="B420" s="336"/>
      <c r="C420" s="336"/>
      <c r="D420" s="336"/>
      <c r="E420" s="336"/>
      <c r="F420" s="336"/>
      <c r="G420" s="336"/>
      <c r="H420" s="336"/>
      <c r="I420" s="336"/>
      <c r="J420" s="336"/>
      <c r="K420" s="336"/>
      <c r="L420" s="336"/>
      <c r="M420" s="336"/>
      <c r="N420" s="336"/>
      <c r="O420" s="336"/>
      <c r="P420" s="336"/>
    </row>
    <row r="421" spans="1:16">
      <c r="A421" s="336"/>
      <c r="B421" s="336"/>
      <c r="C421" s="336"/>
      <c r="D421" s="336"/>
      <c r="E421" s="336"/>
      <c r="F421" s="336"/>
      <c r="G421" s="336"/>
      <c r="H421" s="336"/>
      <c r="I421" s="336"/>
      <c r="J421" s="336"/>
      <c r="K421" s="336"/>
      <c r="L421" s="336"/>
      <c r="M421" s="336"/>
      <c r="N421" s="336"/>
      <c r="O421" s="336"/>
      <c r="P421" s="336"/>
    </row>
    <row r="422" spans="1:16">
      <c r="A422" s="336"/>
      <c r="B422" s="336"/>
      <c r="C422" s="336"/>
      <c r="D422" s="336"/>
      <c r="E422" s="336"/>
      <c r="F422" s="336"/>
      <c r="G422" s="336"/>
      <c r="H422" s="336"/>
      <c r="I422" s="336"/>
      <c r="J422" s="336"/>
      <c r="K422" s="336"/>
      <c r="L422" s="336"/>
      <c r="M422" s="336"/>
      <c r="N422" s="336"/>
      <c r="O422" s="336"/>
      <c r="P422" s="336"/>
    </row>
    <row r="423" spans="1:16">
      <c r="A423" s="336"/>
      <c r="B423" s="336"/>
      <c r="C423" s="336"/>
      <c r="D423" s="336"/>
      <c r="E423" s="336"/>
      <c r="F423" s="336"/>
      <c r="G423" s="336"/>
      <c r="H423" s="336"/>
      <c r="I423" s="336"/>
      <c r="J423" s="336"/>
      <c r="K423" s="336"/>
      <c r="L423" s="336"/>
      <c r="M423" s="336"/>
      <c r="N423" s="336"/>
      <c r="O423" s="336"/>
      <c r="P423" s="336"/>
    </row>
    <row r="424" spans="1:16">
      <c r="A424" s="336"/>
      <c r="B424" s="336"/>
      <c r="C424" s="336"/>
      <c r="D424" s="336"/>
      <c r="E424" s="336"/>
      <c r="F424" s="336"/>
      <c r="G424" s="336"/>
      <c r="H424" s="336"/>
      <c r="I424" s="336"/>
      <c r="J424" s="336"/>
      <c r="K424" s="336"/>
      <c r="L424" s="336"/>
      <c r="M424" s="336"/>
      <c r="N424" s="336"/>
      <c r="O424" s="336"/>
      <c r="P424" s="336"/>
    </row>
    <row r="425" spans="1:16">
      <c r="A425" s="336"/>
      <c r="B425" s="336"/>
      <c r="C425" s="336"/>
      <c r="D425" s="336"/>
      <c r="E425" s="336"/>
      <c r="F425" s="336"/>
      <c r="G425" s="336"/>
      <c r="H425" s="336"/>
      <c r="I425" s="336"/>
      <c r="J425" s="336"/>
      <c r="K425" s="336"/>
      <c r="L425" s="336"/>
      <c r="M425" s="336"/>
      <c r="N425" s="336"/>
      <c r="O425" s="336"/>
      <c r="P425" s="336"/>
    </row>
    <row r="426" spans="1:16">
      <c r="A426" s="336"/>
      <c r="B426" s="336"/>
      <c r="C426" s="336"/>
      <c r="D426" s="336"/>
      <c r="E426" s="336"/>
      <c r="F426" s="336"/>
      <c r="G426" s="336"/>
      <c r="H426" s="336"/>
      <c r="I426" s="336"/>
      <c r="J426" s="336"/>
      <c r="K426" s="336"/>
      <c r="L426" s="336"/>
      <c r="M426" s="336"/>
      <c r="N426" s="336"/>
      <c r="O426" s="336"/>
      <c r="P426" s="336"/>
    </row>
    <row r="427" spans="1:16">
      <c r="A427" s="336"/>
      <c r="B427" s="336"/>
      <c r="C427" s="336"/>
      <c r="D427" s="336"/>
      <c r="E427" s="336"/>
      <c r="F427" s="336"/>
      <c r="G427" s="336"/>
      <c r="H427" s="336"/>
      <c r="I427" s="336"/>
      <c r="J427" s="336"/>
      <c r="K427" s="336"/>
      <c r="L427" s="336"/>
      <c r="M427" s="336"/>
      <c r="N427" s="336"/>
      <c r="O427" s="336"/>
      <c r="P427" s="336"/>
    </row>
    <row r="428" spans="1:16">
      <c r="A428" s="336"/>
      <c r="B428" s="336"/>
      <c r="C428" s="336"/>
      <c r="D428" s="336"/>
      <c r="E428" s="336"/>
      <c r="F428" s="336"/>
      <c r="G428" s="336"/>
      <c r="H428" s="336"/>
      <c r="I428" s="336"/>
      <c r="J428" s="336"/>
      <c r="K428" s="336"/>
      <c r="L428" s="336"/>
      <c r="M428" s="336"/>
      <c r="N428" s="336"/>
      <c r="O428" s="336"/>
      <c r="P428" s="336"/>
    </row>
    <row r="429" spans="1:16">
      <c r="A429" s="336"/>
      <c r="B429" s="336"/>
      <c r="C429" s="336"/>
      <c r="D429" s="336"/>
      <c r="E429" s="336"/>
      <c r="F429" s="336"/>
      <c r="G429" s="336"/>
      <c r="H429" s="336"/>
      <c r="I429" s="336"/>
      <c r="J429" s="336"/>
      <c r="K429" s="336"/>
      <c r="L429" s="336"/>
      <c r="M429" s="336"/>
      <c r="N429" s="336"/>
      <c r="O429" s="336"/>
      <c r="P429" s="336"/>
    </row>
    <row r="430" spans="1:16">
      <c r="A430" s="336"/>
      <c r="B430" s="336"/>
      <c r="C430" s="336"/>
      <c r="D430" s="336"/>
      <c r="E430" s="336"/>
      <c r="F430" s="336"/>
      <c r="G430" s="336"/>
      <c r="H430" s="336"/>
      <c r="I430" s="336"/>
      <c r="J430" s="336"/>
      <c r="K430" s="336"/>
      <c r="L430" s="336"/>
      <c r="M430" s="336"/>
      <c r="N430" s="336"/>
      <c r="O430" s="336"/>
      <c r="P430" s="336"/>
    </row>
    <row r="431" spans="1:16">
      <c r="A431" s="336"/>
      <c r="B431" s="336"/>
      <c r="C431" s="336"/>
      <c r="D431" s="336"/>
      <c r="E431" s="336"/>
      <c r="F431" s="336"/>
      <c r="G431" s="336"/>
      <c r="H431" s="336"/>
      <c r="I431" s="336"/>
      <c r="J431" s="336"/>
      <c r="K431" s="336"/>
      <c r="L431" s="336"/>
      <c r="M431" s="336"/>
      <c r="N431" s="336"/>
      <c r="O431" s="336"/>
      <c r="P431" s="336"/>
    </row>
    <row r="432" spans="1:16">
      <c r="A432" s="336"/>
      <c r="B432" s="336"/>
      <c r="C432" s="336"/>
      <c r="D432" s="336"/>
      <c r="E432" s="336"/>
      <c r="F432" s="336"/>
      <c r="G432" s="336"/>
      <c r="H432" s="336"/>
      <c r="I432" s="336"/>
      <c r="J432" s="336"/>
      <c r="K432" s="336"/>
      <c r="L432" s="336"/>
      <c r="M432" s="336"/>
      <c r="N432" s="336"/>
      <c r="O432" s="336"/>
      <c r="P432" s="336"/>
    </row>
    <row r="433" spans="1:16">
      <c r="A433" s="336"/>
      <c r="B433" s="336"/>
      <c r="C433" s="336"/>
      <c r="D433" s="336"/>
      <c r="E433" s="336"/>
      <c r="F433" s="336"/>
      <c r="G433" s="336"/>
      <c r="H433" s="336"/>
      <c r="I433" s="336"/>
      <c r="J433" s="336"/>
      <c r="K433" s="336"/>
      <c r="L433" s="336"/>
      <c r="M433" s="336"/>
      <c r="N433" s="336"/>
      <c r="O433" s="336"/>
      <c r="P433" s="336"/>
    </row>
    <row r="434" spans="1:16">
      <c r="A434" s="336"/>
      <c r="B434" s="336"/>
      <c r="C434" s="336"/>
      <c r="D434" s="336"/>
      <c r="E434" s="336"/>
      <c r="F434" s="336"/>
      <c r="G434" s="336"/>
      <c r="H434" s="336"/>
      <c r="I434" s="336"/>
      <c r="J434" s="336"/>
      <c r="K434" s="336"/>
      <c r="L434" s="336"/>
      <c r="M434" s="336"/>
      <c r="N434" s="336"/>
      <c r="O434" s="336"/>
      <c r="P434" s="336"/>
    </row>
    <row r="435" spans="1:16">
      <c r="A435" s="336"/>
      <c r="B435" s="336"/>
      <c r="C435" s="336"/>
      <c r="D435" s="336"/>
      <c r="E435" s="336"/>
      <c r="F435" s="336"/>
      <c r="G435" s="336"/>
      <c r="H435" s="336"/>
      <c r="I435" s="336"/>
      <c r="J435" s="336"/>
      <c r="K435" s="336"/>
      <c r="L435" s="336"/>
      <c r="M435" s="336"/>
      <c r="N435" s="336"/>
      <c r="O435" s="336"/>
      <c r="P435" s="336"/>
    </row>
    <row r="436" spans="1:16">
      <c r="A436" s="336"/>
      <c r="B436" s="336"/>
      <c r="C436" s="336"/>
      <c r="D436" s="336"/>
      <c r="E436" s="336"/>
      <c r="F436" s="336"/>
      <c r="G436" s="336"/>
      <c r="H436" s="336"/>
      <c r="I436" s="336"/>
      <c r="J436" s="336"/>
      <c r="K436" s="336"/>
      <c r="L436" s="336"/>
      <c r="M436" s="336"/>
      <c r="N436" s="336"/>
      <c r="O436" s="336"/>
      <c r="P436" s="336"/>
    </row>
    <row r="437" spans="1:16">
      <c r="A437" s="336"/>
      <c r="B437" s="336"/>
      <c r="C437" s="336"/>
      <c r="D437" s="336"/>
      <c r="E437" s="336"/>
      <c r="F437" s="336"/>
      <c r="G437" s="336"/>
      <c r="H437" s="336"/>
      <c r="I437" s="336"/>
      <c r="J437" s="336"/>
      <c r="K437" s="336"/>
      <c r="L437" s="336"/>
      <c r="M437" s="336"/>
      <c r="N437" s="336"/>
      <c r="O437" s="336"/>
      <c r="P437" s="336"/>
    </row>
    <row r="438" spans="1:16">
      <c r="A438" s="336"/>
      <c r="B438" s="336"/>
      <c r="C438" s="336"/>
      <c r="D438" s="336"/>
      <c r="E438" s="336"/>
      <c r="F438" s="336"/>
      <c r="G438" s="336"/>
      <c r="H438" s="336"/>
      <c r="I438" s="336"/>
      <c r="J438" s="336"/>
      <c r="K438" s="336"/>
      <c r="L438" s="336"/>
      <c r="M438" s="336"/>
      <c r="N438" s="336"/>
      <c r="O438" s="336"/>
      <c r="P438" s="336"/>
    </row>
    <row r="439" spans="1:16">
      <c r="A439" s="336"/>
      <c r="B439" s="336"/>
      <c r="C439" s="336"/>
      <c r="D439" s="336"/>
      <c r="E439" s="336"/>
      <c r="F439" s="336"/>
      <c r="G439" s="336"/>
      <c r="H439" s="336"/>
      <c r="I439" s="336"/>
      <c r="J439" s="336"/>
      <c r="K439" s="336"/>
      <c r="L439" s="336"/>
      <c r="M439" s="336"/>
      <c r="N439" s="336"/>
      <c r="O439" s="336"/>
      <c r="P439" s="336"/>
    </row>
    <row r="440" spans="1:16">
      <c r="A440" s="336"/>
      <c r="B440" s="336"/>
      <c r="C440" s="336"/>
      <c r="D440" s="336"/>
      <c r="E440" s="336"/>
      <c r="F440" s="336"/>
      <c r="G440" s="336"/>
      <c r="H440" s="336"/>
      <c r="I440" s="336"/>
      <c r="J440" s="336"/>
      <c r="K440" s="336"/>
      <c r="L440" s="336"/>
      <c r="M440" s="336"/>
      <c r="N440" s="336"/>
      <c r="O440" s="336"/>
      <c r="P440" s="336"/>
    </row>
    <row r="441" spans="1:16">
      <c r="A441" s="336"/>
      <c r="B441" s="336"/>
      <c r="C441" s="336"/>
      <c r="D441" s="336"/>
      <c r="E441" s="336"/>
      <c r="F441" s="336"/>
      <c r="G441" s="336"/>
      <c r="H441" s="336"/>
      <c r="I441" s="336"/>
      <c r="J441" s="336"/>
      <c r="K441" s="336"/>
      <c r="L441" s="336"/>
      <c r="M441" s="336"/>
      <c r="N441" s="336"/>
      <c r="O441" s="336"/>
      <c r="P441" s="336"/>
    </row>
    <row r="442" spans="1:16">
      <c r="A442" s="336"/>
      <c r="B442" s="336"/>
      <c r="C442" s="336"/>
      <c r="D442" s="336"/>
      <c r="E442" s="336"/>
      <c r="F442" s="336"/>
      <c r="G442" s="336"/>
      <c r="H442" s="336"/>
      <c r="I442" s="336"/>
      <c r="J442" s="336"/>
      <c r="K442" s="336"/>
      <c r="L442" s="336"/>
      <c r="M442" s="336"/>
      <c r="N442" s="336"/>
      <c r="O442" s="336"/>
      <c r="P442" s="336"/>
    </row>
    <row r="443" spans="1:16">
      <c r="A443" s="336"/>
      <c r="B443" s="336"/>
      <c r="C443" s="336"/>
      <c r="D443" s="336"/>
      <c r="E443" s="336"/>
      <c r="F443" s="336"/>
      <c r="G443" s="336"/>
      <c r="H443" s="336"/>
      <c r="I443" s="336"/>
      <c r="J443" s="336"/>
      <c r="K443" s="336"/>
      <c r="L443" s="336"/>
      <c r="M443" s="336"/>
      <c r="N443" s="336"/>
      <c r="O443" s="336"/>
      <c r="P443" s="336"/>
    </row>
    <row r="444" spans="1:16">
      <c r="A444" s="336"/>
      <c r="B444" s="336"/>
      <c r="C444" s="336"/>
      <c r="D444" s="336"/>
      <c r="E444" s="336"/>
      <c r="F444" s="336"/>
      <c r="G444" s="336"/>
      <c r="H444" s="336"/>
      <c r="I444" s="336"/>
      <c r="J444" s="336"/>
      <c r="K444" s="336"/>
      <c r="L444" s="336"/>
      <c r="M444" s="336"/>
      <c r="N444" s="336"/>
      <c r="O444" s="336"/>
      <c r="P444" s="336"/>
    </row>
    <row r="445" spans="1:16">
      <c r="A445" s="336"/>
      <c r="B445" s="336"/>
      <c r="C445" s="336"/>
      <c r="D445" s="336"/>
      <c r="E445" s="336"/>
      <c r="F445" s="336"/>
      <c r="G445" s="336"/>
      <c r="H445" s="336"/>
      <c r="I445" s="336"/>
      <c r="J445" s="336"/>
      <c r="K445" s="336"/>
      <c r="L445" s="336"/>
      <c r="M445" s="336"/>
      <c r="N445" s="336"/>
      <c r="O445" s="336"/>
      <c r="P445" s="336"/>
    </row>
    <row r="446" spans="1:16">
      <c r="A446" s="336"/>
      <c r="B446" s="336"/>
      <c r="C446" s="336"/>
      <c r="D446" s="336"/>
      <c r="E446" s="336"/>
      <c r="F446" s="336"/>
      <c r="G446" s="336"/>
      <c r="H446" s="336"/>
      <c r="I446" s="336"/>
      <c r="J446" s="336"/>
      <c r="K446" s="336"/>
      <c r="L446" s="336"/>
      <c r="M446" s="336"/>
      <c r="N446" s="336"/>
      <c r="O446" s="336"/>
      <c r="P446" s="336"/>
    </row>
    <row r="447" spans="1:16">
      <c r="A447" s="336"/>
      <c r="B447" s="336"/>
      <c r="C447" s="336"/>
      <c r="D447" s="336"/>
      <c r="E447" s="336"/>
      <c r="F447" s="336"/>
      <c r="G447" s="336"/>
      <c r="H447" s="336"/>
      <c r="I447" s="336"/>
      <c r="J447" s="336"/>
      <c r="K447" s="336"/>
      <c r="L447" s="336"/>
      <c r="M447" s="336"/>
      <c r="N447" s="336"/>
      <c r="O447" s="336"/>
      <c r="P447" s="336"/>
    </row>
    <row r="448" spans="1:16">
      <c r="A448" s="336"/>
      <c r="B448" s="336"/>
      <c r="C448" s="336"/>
      <c r="D448" s="336"/>
      <c r="E448" s="336"/>
      <c r="F448" s="336"/>
      <c r="G448" s="336"/>
      <c r="H448" s="336"/>
      <c r="I448" s="336"/>
      <c r="J448" s="336"/>
      <c r="K448" s="336"/>
      <c r="L448" s="336"/>
      <c r="M448" s="336"/>
      <c r="N448" s="336"/>
      <c r="O448" s="336"/>
      <c r="P448" s="336"/>
    </row>
    <row r="449" spans="1:16">
      <c r="A449" s="336"/>
      <c r="B449" s="336"/>
      <c r="C449" s="336"/>
      <c r="D449" s="336"/>
      <c r="E449" s="336"/>
      <c r="F449" s="336"/>
      <c r="G449" s="336"/>
      <c r="H449" s="336"/>
      <c r="I449" s="336"/>
      <c r="J449" s="336"/>
      <c r="K449" s="336"/>
      <c r="L449" s="336"/>
      <c r="M449" s="336"/>
      <c r="N449" s="336"/>
      <c r="O449" s="336"/>
      <c r="P449" s="336"/>
    </row>
    <row r="450" spans="1:16">
      <c r="A450" s="336"/>
      <c r="B450" s="336"/>
      <c r="C450" s="336"/>
      <c r="D450" s="336"/>
      <c r="E450" s="336"/>
      <c r="F450" s="336"/>
      <c r="G450" s="336"/>
      <c r="H450" s="336"/>
      <c r="I450" s="336"/>
      <c r="J450" s="336"/>
      <c r="K450" s="336"/>
      <c r="L450" s="336"/>
      <c r="M450" s="336"/>
      <c r="N450" s="336"/>
      <c r="O450" s="336"/>
      <c r="P450" s="336"/>
    </row>
    <row r="451" spans="1:16">
      <c r="A451" s="336"/>
      <c r="B451" s="336"/>
      <c r="C451" s="336"/>
      <c r="D451" s="336"/>
      <c r="E451" s="336"/>
      <c r="F451" s="336"/>
      <c r="G451" s="336"/>
      <c r="H451" s="336"/>
      <c r="I451" s="336"/>
      <c r="J451" s="336"/>
      <c r="K451" s="336"/>
      <c r="L451" s="336"/>
      <c r="M451" s="336"/>
      <c r="N451" s="336"/>
      <c r="O451" s="336"/>
      <c r="P451" s="336"/>
    </row>
    <row r="452" spans="1:16">
      <c r="A452" s="336"/>
      <c r="B452" s="336"/>
      <c r="C452" s="336"/>
      <c r="D452" s="336"/>
      <c r="E452" s="336"/>
      <c r="F452" s="336"/>
      <c r="G452" s="336"/>
      <c r="H452" s="336"/>
      <c r="I452" s="336"/>
      <c r="J452" s="336"/>
      <c r="K452" s="336"/>
      <c r="L452" s="336"/>
      <c r="M452" s="336"/>
      <c r="N452" s="336"/>
      <c r="O452" s="336"/>
      <c r="P452" s="336"/>
    </row>
    <row r="453" spans="1:16">
      <c r="A453" s="336"/>
      <c r="B453" s="336"/>
      <c r="C453" s="336"/>
      <c r="D453" s="336"/>
      <c r="E453" s="336"/>
      <c r="F453" s="336"/>
      <c r="G453" s="336"/>
      <c r="H453" s="336"/>
      <c r="I453" s="336"/>
      <c r="J453" s="336"/>
      <c r="K453" s="336"/>
      <c r="L453" s="336"/>
      <c r="M453" s="336"/>
      <c r="N453" s="336"/>
      <c r="O453" s="336"/>
      <c r="P453" s="336"/>
    </row>
    <row r="454" spans="1:16">
      <c r="A454" s="336"/>
      <c r="B454" s="336"/>
      <c r="C454" s="336"/>
      <c r="D454" s="336"/>
      <c r="E454" s="336"/>
      <c r="F454" s="336"/>
      <c r="G454" s="336"/>
      <c r="H454" s="336"/>
      <c r="I454" s="336"/>
      <c r="J454" s="336"/>
      <c r="K454" s="336"/>
      <c r="L454" s="336"/>
      <c r="M454" s="336"/>
      <c r="N454" s="336"/>
      <c r="O454" s="336"/>
      <c r="P454" s="336"/>
    </row>
    <row r="455" spans="1:16">
      <c r="A455" s="336"/>
      <c r="B455" s="336"/>
      <c r="C455" s="336"/>
      <c r="D455" s="336"/>
      <c r="E455" s="336"/>
      <c r="F455" s="336"/>
      <c r="G455" s="336"/>
      <c r="H455" s="336"/>
      <c r="I455" s="336"/>
      <c r="J455" s="336"/>
      <c r="K455" s="336"/>
      <c r="L455" s="336"/>
      <c r="M455" s="336"/>
      <c r="N455" s="336"/>
      <c r="O455" s="336"/>
      <c r="P455" s="336"/>
    </row>
    <row r="456" spans="1:16">
      <c r="A456" s="336"/>
      <c r="B456" s="336"/>
      <c r="C456" s="336"/>
      <c r="D456" s="336"/>
      <c r="E456" s="336"/>
      <c r="F456" s="336"/>
      <c r="G456" s="336"/>
      <c r="H456" s="336"/>
      <c r="I456" s="336"/>
      <c r="J456" s="336"/>
      <c r="K456" s="336"/>
      <c r="L456" s="336"/>
      <c r="M456" s="336"/>
      <c r="N456" s="336"/>
      <c r="O456" s="336"/>
      <c r="P456" s="336"/>
    </row>
    <row r="457" spans="1:16">
      <c r="A457" s="336"/>
      <c r="B457" s="336"/>
      <c r="C457" s="336"/>
      <c r="D457" s="336"/>
      <c r="E457" s="336"/>
      <c r="F457" s="336"/>
      <c r="G457" s="336"/>
      <c r="H457" s="336"/>
      <c r="I457" s="336"/>
      <c r="J457" s="336"/>
      <c r="K457" s="336"/>
      <c r="L457" s="336"/>
      <c r="M457" s="336"/>
      <c r="N457" s="336"/>
      <c r="O457" s="336"/>
      <c r="P457" s="336"/>
    </row>
    <row r="458" spans="1:16">
      <c r="A458" s="336"/>
      <c r="B458" s="336"/>
      <c r="C458" s="336"/>
      <c r="D458" s="336"/>
      <c r="E458" s="336"/>
      <c r="F458" s="336"/>
      <c r="G458" s="336"/>
      <c r="H458" s="336"/>
      <c r="I458" s="336"/>
      <c r="J458" s="336"/>
      <c r="K458" s="336"/>
      <c r="L458" s="336"/>
      <c r="M458" s="336"/>
      <c r="N458" s="336"/>
      <c r="O458" s="336"/>
      <c r="P458" s="336"/>
    </row>
    <row r="459" spans="1:16">
      <c r="A459" s="336"/>
      <c r="B459" s="336"/>
      <c r="C459" s="336"/>
      <c r="D459" s="336"/>
      <c r="E459" s="336"/>
      <c r="F459" s="336"/>
      <c r="G459" s="336"/>
      <c r="H459" s="336"/>
      <c r="I459" s="336"/>
      <c r="J459" s="336"/>
      <c r="K459" s="336"/>
      <c r="L459" s="336"/>
      <c r="M459" s="336"/>
      <c r="N459" s="336"/>
      <c r="O459" s="336"/>
      <c r="P459" s="336"/>
    </row>
    <row r="460" spans="1:16">
      <c r="A460" s="336"/>
      <c r="B460" s="336"/>
      <c r="C460" s="336"/>
      <c r="D460" s="336"/>
      <c r="E460" s="336"/>
      <c r="F460" s="336"/>
      <c r="G460" s="336"/>
      <c r="H460" s="336"/>
      <c r="I460" s="336"/>
      <c r="J460" s="336"/>
      <c r="K460" s="336"/>
      <c r="L460" s="336"/>
      <c r="M460" s="336"/>
      <c r="N460" s="336"/>
      <c r="O460" s="336"/>
      <c r="P460" s="336"/>
    </row>
    <row r="461" spans="1:16">
      <c r="A461" s="336"/>
      <c r="B461" s="336"/>
      <c r="C461" s="336"/>
      <c r="D461" s="336"/>
      <c r="E461" s="336"/>
      <c r="F461" s="336"/>
      <c r="G461" s="336"/>
      <c r="H461" s="336"/>
      <c r="I461" s="336"/>
      <c r="J461" s="336"/>
      <c r="K461" s="336"/>
      <c r="L461" s="336"/>
      <c r="M461" s="336"/>
      <c r="N461" s="336"/>
      <c r="O461" s="336"/>
      <c r="P461" s="336"/>
    </row>
    <row r="462" spans="1:16">
      <c r="A462" s="336"/>
      <c r="B462" s="336"/>
      <c r="C462" s="336"/>
      <c r="D462" s="336"/>
      <c r="E462" s="336"/>
      <c r="F462" s="336"/>
      <c r="G462" s="336"/>
      <c r="H462" s="336"/>
      <c r="I462" s="336"/>
      <c r="J462" s="336"/>
      <c r="K462" s="336"/>
      <c r="L462" s="336"/>
      <c r="M462" s="336"/>
      <c r="N462" s="336"/>
      <c r="O462" s="336"/>
      <c r="P462" s="336"/>
    </row>
    <row r="463" spans="1:16">
      <c r="A463" s="336"/>
      <c r="B463" s="336"/>
      <c r="C463" s="336"/>
      <c r="D463" s="336"/>
      <c r="E463" s="336"/>
      <c r="F463" s="336"/>
      <c r="G463" s="336"/>
      <c r="H463" s="336"/>
      <c r="I463" s="336"/>
      <c r="J463" s="336"/>
      <c r="K463" s="336"/>
      <c r="L463" s="336"/>
      <c r="M463" s="336"/>
      <c r="N463" s="336"/>
      <c r="O463" s="336"/>
      <c r="P463" s="336"/>
    </row>
    <row r="464" spans="1:16">
      <c r="A464" s="336"/>
      <c r="B464" s="336"/>
      <c r="C464" s="336"/>
      <c r="D464" s="336"/>
      <c r="E464" s="336"/>
      <c r="F464" s="336"/>
      <c r="G464" s="336"/>
      <c r="H464" s="336"/>
      <c r="I464" s="336"/>
      <c r="J464" s="336"/>
      <c r="K464" s="336"/>
      <c r="L464" s="336"/>
      <c r="M464" s="336"/>
      <c r="N464" s="336"/>
      <c r="O464" s="336"/>
      <c r="P464" s="336"/>
    </row>
    <row r="465" spans="1:16">
      <c r="A465" s="336"/>
      <c r="B465" s="336"/>
      <c r="C465" s="336"/>
      <c r="D465" s="336"/>
      <c r="E465" s="336"/>
      <c r="F465" s="336"/>
      <c r="G465" s="336"/>
      <c r="H465" s="336"/>
      <c r="I465" s="336"/>
      <c r="J465" s="336"/>
      <c r="K465" s="336"/>
      <c r="L465" s="336"/>
      <c r="M465" s="336"/>
      <c r="N465" s="336"/>
      <c r="O465" s="336"/>
      <c r="P465" s="336"/>
    </row>
    <row r="466" spans="1:16">
      <c r="A466" s="336"/>
      <c r="B466" s="336"/>
      <c r="C466" s="336"/>
      <c r="D466" s="336"/>
      <c r="E466" s="336"/>
      <c r="F466" s="336"/>
      <c r="G466" s="336"/>
      <c r="H466" s="336"/>
      <c r="I466" s="336"/>
      <c r="J466" s="336"/>
      <c r="K466" s="336"/>
      <c r="L466" s="336"/>
      <c r="M466" s="336"/>
      <c r="N466" s="336"/>
      <c r="O466" s="336"/>
      <c r="P466" s="336"/>
    </row>
    <row r="467" spans="1:16">
      <c r="A467" s="336"/>
      <c r="B467" s="336"/>
      <c r="C467" s="336"/>
      <c r="D467" s="336"/>
      <c r="E467" s="336"/>
      <c r="F467" s="336"/>
      <c r="G467" s="336"/>
      <c r="H467" s="336"/>
      <c r="I467" s="336"/>
      <c r="J467" s="336"/>
      <c r="K467" s="336"/>
      <c r="L467" s="336"/>
      <c r="M467" s="336"/>
      <c r="N467" s="336"/>
      <c r="O467" s="336"/>
      <c r="P467" s="336"/>
    </row>
    <row r="468" spans="1:16">
      <c r="A468" s="336"/>
      <c r="B468" s="336"/>
      <c r="C468" s="336"/>
      <c r="D468" s="336"/>
      <c r="E468" s="336"/>
      <c r="F468" s="336"/>
      <c r="G468" s="336"/>
      <c r="H468" s="336"/>
      <c r="I468" s="336"/>
      <c r="J468" s="336"/>
      <c r="K468" s="336"/>
      <c r="L468" s="336"/>
      <c r="M468" s="336"/>
      <c r="N468" s="336"/>
      <c r="O468" s="336"/>
      <c r="P468" s="336"/>
    </row>
    <row r="469" spans="1:16">
      <c r="A469" s="336"/>
      <c r="B469" s="336"/>
      <c r="C469" s="336"/>
      <c r="D469" s="336"/>
      <c r="E469" s="336"/>
      <c r="F469" s="336"/>
      <c r="G469" s="336"/>
      <c r="H469" s="336"/>
      <c r="I469" s="336"/>
      <c r="J469" s="336"/>
      <c r="K469" s="336"/>
      <c r="L469" s="336"/>
      <c r="M469" s="336"/>
      <c r="N469" s="336"/>
      <c r="O469" s="336"/>
      <c r="P469" s="336"/>
    </row>
    <row r="470" spans="1:16">
      <c r="A470" s="336"/>
      <c r="B470" s="336"/>
      <c r="C470" s="336"/>
      <c r="D470" s="336"/>
      <c r="E470" s="336"/>
      <c r="F470" s="336"/>
      <c r="G470" s="336"/>
      <c r="H470" s="336"/>
      <c r="I470" s="336"/>
      <c r="J470" s="336"/>
      <c r="K470" s="336"/>
      <c r="L470" s="336"/>
      <c r="M470" s="336"/>
      <c r="N470" s="336"/>
      <c r="O470" s="336"/>
      <c r="P470" s="336"/>
    </row>
    <row r="471" spans="1:16">
      <c r="A471" s="336"/>
      <c r="B471" s="336"/>
      <c r="C471" s="336"/>
      <c r="D471" s="336"/>
      <c r="E471" s="336"/>
      <c r="F471" s="336"/>
      <c r="G471" s="336"/>
      <c r="H471" s="336"/>
      <c r="I471" s="336"/>
      <c r="J471" s="336"/>
      <c r="K471" s="336"/>
      <c r="L471" s="336"/>
      <c r="M471" s="336"/>
      <c r="N471" s="336"/>
      <c r="O471" s="336"/>
      <c r="P471" s="336"/>
    </row>
    <row r="472" spans="1:16">
      <c r="A472" s="336"/>
      <c r="B472" s="336"/>
      <c r="C472" s="336"/>
      <c r="D472" s="336"/>
      <c r="E472" s="336"/>
      <c r="F472" s="336"/>
      <c r="G472" s="336"/>
      <c r="H472" s="336"/>
      <c r="I472" s="336"/>
      <c r="J472" s="336"/>
      <c r="K472" s="336"/>
      <c r="L472" s="336"/>
      <c r="M472" s="336"/>
      <c r="N472" s="336"/>
      <c r="O472" s="336"/>
      <c r="P472" s="336"/>
    </row>
    <row r="473" spans="1:16">
      <c r="A473" s="336"/>
      <c r="B473" s="336"/>
      <c r="C473" s="336"/>
      <c r="D473" s="336"/>
      <c r="E473" s="336"/>
      <c r="F473" s="336"/>
      <c r="G473" s="336"/>
      <c r="H473" s="336"/>
      <c r="I473" s="336"/>
      <c r="J473" s="336"/>
      <c r="K473" s="336"/>
      <c r="L473" s="336"/>
      <c r="M473" s="336"/>
      <c r="N473" s="336"/>
      <c r="O473" s="336"/>
      <c r="P473" s="336"/>
    </row>
    <row r="474" spans="1:16">
      <c r="A474" s="336"/>
      <c r="B474" s="336"/>
      <c r="C474" s="336"/>
      <c r="D474" s="336"/>
      <c r="E474" s="336"/>
      <c r="F474" s="336"/>
      <c r="G474" s="336"/>
      <c r="H474" s="336"/>
      <c r="I474" s="336"/>
      <c r="J474" s="336"/>
      <c r="K474" s="336"/>
      <c r="L474" s="336"/>
      <c r="M474" s="336"/>
      <c r="N474" s="336"/>
      <c r="O474" s="336"/>
      <c r="P474" s="336"/>
    </row>
    <row r="475" spans="1:16">
      <c r="A475" s="336"/>
      <c r="B475" s="336"/>
      <c r="C475" s="336"/>
      <c r="D475" s="336"/>
      <c r="E475" s="336"/>
      <c r="F475" s="336"/>
      <c r="G475" s="336"/>
      <c r="H475" s="336"/>
      <c r="I475" s="336"/>
      <c r="J475" s="336"/>
      <c r="K475" s="336"/>
      <c r="L475" s="336"/>
      <c r="M475" s="336"/>
      <c r="N475" s="336"/>
      <c r="O475" s="336"/>
      <c r="P475" s="336"/>
    </row>
    <row r="476" spans="1:16">
      <c r="A476" s="336"/>
      <c r="B476" s="336"/>
      <c r="C476" s="336"/>
      <c r="D476" s="336"/>
      <c r="E476" s="336"/>
      <c r="F476" s="336"/>
      <c r="G476" s="336"/>
      <c r="H476" s="336"/>
      <c r="I476" s="336"/>
      <c r="J476" s="336"/>
      <c r="K476" s="336"/>
      <c r="L476" s="336"/>
      <c r="M476" s="336"/>
      <c r="N476" s="336"/>
      <c r="O476" s="336"/>
      <c r="P476" s="336"/>
    </row>
    <row r="477" spans="1:16">
      <c r="A477" s="336"/>
      <c r="B477" s="336"/>
      <c r="C477" s="336"/>
      <c r="D477" s="336"/>
      <c r="E477" s="336"/>
      <c r="F477" s="336"/>
      <c r="G477" s="336"/>
      <c r="H477" s="336"/>
      <c r="I477" s="336"/>
      <c r="J477" s="336"/>
      <c r="K477" s="336"/>
      <c r="L477" s="336"/>
      <c r="M477" s="336"/>
      <c r="N477" s="336"/>
      <c r="O477" s="336"/>
      <c r="P477" s="336"/>
    </row>
    <row r="478" spans="1:16">
      <c r="A478" s="336"/>
      <c r="B478" s="336"/>
      <c r="C478" s="336"/>
      <c r="D478" s="336"/>
      <c r="E478" s="336"/>
      <c r="F478" s="336"/>
      <c r="G478" s="336"/>
      <c r="H478" s="336"/>
      <c r="I478" s="336"/>
      <c r="J478" s="336"/>
      <c r="K478" s="336"/>
      <c r="L478" s="336"/>
      <c r="M478" s="336"/>
      <c r="N478" s="336"/>
      <c r="O478" s="336"/>
      <c r="P478" s="336"/>
    </row>
    <row r="479" spans="1:16">
      <c r="A479" s="336"/>
      <c r="B479" s="336"/>
      <c r="C479" s="336"/>
      <c r="D479" s="336"/>
      <c r="E479" s="336"/>
      <c r="F479" s="336"/>
      <c r="G479" s="336"/>
      <c r="H479" s="336"/>
      <c r="I479" s="336"/>
      <c r="J479" s="336"/>
      <c r="K479" s="336"/>
      <c r="L479" s="336"/>
      <c r="M479" s="336"/>
      <c r="N479" s="336"/>
      <c r="O479" s="336"/>
      <c r="P479" s="336"/>
    </row>
    <row r="480" spans="1:16">
      <c r="A480" s="336"/>
      <c r="B480" s="336"/>
      <c r="C480" s="336"/>
      <c r="D480" s="336"/>
      <c r="E480" s="336"/>
      <c r="F480" s="336"/>
      <c r="G480" s="336"/>
      <c r="H480" s="336"/>
      <c r="I480" s="336"/>
      <c r="J480" s="336"/>
      <c r="K480" s="336"/>
      <c r="L480" s="336"/>
      <c r="M480" s="336"/>
      <c r="N480" s="336"/>
      <c r="O480" s="336"/>
      <c r="P480" s="336"/>
    </row>
    <row r="481" spans="1:16">
      <c r="A481" s="336"/>
      <c r="B481" s="336"/>
      <c r="C481" s="336"/>
      <c r="D481" s="336"/>
      <c r="E481" s="336"/>
      <c r="F481" s="336"/>
      <c r="G481" s="336"/>
      <c r="H481" s="336"/>
      <c r="I481" s="336"/>
      <c r="J481" s="336"/>
      <c r="K481" s="336"/>
      <c r="L481" s="336"/>
      <c r="M481" s="336"/>
      <c r="N481" s="336"/>
      <c r="O481" s="336"/>
      <c r="P481" s="336"/>
    </row>
    <row r="482" spans="1:16">
      <c r="A482" s="336"/>
      <c r="B482" s="336"/>
      <c r="C482" s="336"/>
      <c r="D482" s="336"/>
      <c r="E482" s="336"/>
      <c r="F482" s="336"/>
      <c r="G482" s="336"/>
      <c r="H482" s="336"/>
      <c r="I482" s="336"/>
      <c r="J482" s="336"/>
      <c r="K482" s="336"/>
      <c r="L482" s="336"/>
      <c r="M482" s="336"/>
      <c r="N482" s="336"/>
      <c r="O482" s="336"/>
      <c r="P482" s="336"/>
    </row>
    <row r="483" spans="1:16">
      <c r="A483" s="336"/>
      <c r="B483" s="336"/>
      <c r="C483" s="336"/>
      <c r="D483" s="336"/>
      <c r="E483" s="336"/>
      <c r="F483" s="336"/>
      <c r="G483" s="336"/>
      <c r="H483" s="336"/>
      <c r="I483" s="336"/>
      <c r="J483" s="336"/>
      <c r="K483" s="336"/>
      <c r="L483" s="336"/>
      <c r="M483" s="336"/>
      <c r="N483" s="336"/>
      <c r="O483" s="336"/>
      <c r="P483" s="336"/>
    </row>
    <row r="484" spans="1:16">
      <c r="A484" s="336"/>
      <c r="B484" s="336"/>
      <c r="C484" s="336"/>
      <c r="D484" s="336"/>
      <c r="E484" s="336"/>
      <c r="F484" s="336"/>
      <c r="G484" s="336"/>
      <c r="H484" s="336"/>
      <c r="I484" s="336"/>
      <c r="J484" s="336"/>
      <c r="K484" s="336"/>
      <c r="L484" s="336"/>
      <c r="M484" s="336"/>
      <c r="N484" s="336"/>
      <c r="O484" s="336"/>
      <c r="P484" s="336"/>
    </row>
    <row r="485" spans="1:16">
      <c r="A485" s="336"/>
      <c r="B485" s="336"/>
      <c r="C485" s="336"/>
      <c r="D485" s="336"/>
      <c r="E485" s="336"/>
      <c r="F485" s="336"/>
      <c r="G485" s="336"/>
      <c r="H485" s="336"/>
      <c r="I485" s="336"/>
      <c r="J485" s="336"/>
      <c r="K485" s="336"/>
      <c r="L485" s="336"/>
      <c r="M485" s="336"/>
      <c r="N485" s="336"/>
      <c r="O485" s="336"/>
      <c r="P485" s="336"/>
    </row>
    <row r="486" spans="1:16">
      <c r="A486" s="336"/>
      <c r="B486" s="336"/>
      <c r="C486" s="336"/>
      <c r="D486" s="336"/>
      <c r="E486" s="336"/>
      <c r="F486" s="336"/>
      <c r="G486" s="336"/>
      <c r="H486" s="336"/>
      <c r="I486" s="336"/>
      <c r="J486" s="336"/>
      <c r="K486" s="336"/>
      <c r="L486" s="336"/>
      <c r="M486" s="336"/>
      <c r="N486" s="336"/>
      <c r="O486" s="336"/>
      <c r="P486" s="336"/>
    </row>
    <row r="487" spans="1:16">
      <c r="A487" s="336"/>
      <c r="B487" s="336"/>
      <c r="C487" s="336"/>
      <c r="D487" s="336"/>
      <c r="E487" s="336"/>
      <c r="F487" s="336"/>
      <c r="G487" s="336"/>
      <c r="H487" s="336"/>
      <c r="I487" s="336"/>
      <c r="J487" s="336"/>
      <c r="K487" s="336"/>
      <c r="L487" s="336"/>
      <c r="M487" s="336"/>
      <c r="N487" s="336"/>
      <c r="O487" s="336"/>
      <c r="P487" s="336"/>
    </row>
    <row r="488" spans="1:16">
      <c r="A488" s="336"/>
      <c r="B488" s="336"/>
      <c r="C488" s="336"/>
      <c r="D488" s="336"/>
      <c r="E488" s="336"/>
      <c r="F488" s="336"/>
      <c r="G488" s="336"/>
      <c r="H488" s="336"/>
      <c r="I488" s="336"/>
      <c r="J488" s="336"/>
      <c r="K488" s="336"/>
      <c r="L488" s="336"/>
      <c r="M488" s="336"/>
      <c r="N488" s="336"/>
      <c r="O488" s="336"/>
      <c r="P488" s="336"/>
    </row>
    <row r="489" spans="1:16">
      <c r="A489" s="336"/>
      <c r="B489" s="336"/>
      <c r="C489" s="336"/>
      <c r="D489" s="336"/>
      <c r="E489" s="336"/>
      <c r="F489" s="336"/>
      <c r="G489" s="336"/>
      <c r="H489" s="336"/>
      <c r="I489" s="336"/>
      <c r="J489" s="336"/>
      <c r="K489" s="336"/>
      <c r="L489" s="336"/>
      <c r="M489" s="336"/>
      <c r="N489" s="336"/>
      <c r="O489" s="336"/>
      <c r="P489" s="336"/>
    </row>
    <row r="490" spans="1:16">
      <c r="A490" s="336"/>
      <c r="B490" s="336"/>
      <c r="C490" s="336"/>
      <c r="D490" s="336"/>
      <c r="E490" s="336"/>
      <c r="F490" s="336"/>
      <c r="G490" s="336"/>
      <c r="H490" s="336"/>
      <c r="I490" s="336"/>
      <c r="J490" s="336"/>
      <c r="K490" s="336"/>
      <c r="L490" s="336"/>
      <c r="M490" s="336"/>
      <c r="N490" s="336"/>
      <c r="O490" s="336"/>
      <c r="P490" s="336"/>
    </row>
    <row r="491" spans="1:16">
      <c r="A491" s="336"/>
      <c r="B491" s="336"/>
      <c r="C491" s="336"/>
      <c r="D491" s="336"/>
      <c r="E491" s="336"/>
      <c r="F491" s="336"/>
      <c r="G491" s="336"/>
      <c r="H491" s="336"/>
      <c r="I491" s="336"/>
      <c r="J491" s="336"/>
      <c r="K491" s="336"/>
      <c r="L491" s="336"/>
      <c r="M491" s="336"/>
      <c r="N491" s="336"/>
      <c r="O491" s="336"/>
      <c r="P491" s="336"/>
    </row>
    <row r="492" spans="1:16">
      <c r="A492" s="336"/>
      <c r="B492" s="336"/>
      <c r="C492" s="336"/>
      <c r="D492" s="336"/>
      <c r="E492" s="336"/>
      <c r="F492" s="336"/>
      <c r="G492" s="336"/>
      <c r="H492" s="336"/>
      <c r="I492" s="336"/>
      <c r="J492" s="336"/>
      <c r="K492" s="336"/>
      <c r="L492" s="336"/>
      <c r="M492" s="336"/>
      <c r="N492" s="336"/>
      <c r="O492" s="336"/>
      <c r="P492" s="336"/>
    </row>
    <row r="493" spans="1:16">
      <c r="A493" s="336"/>
      <c r="B493" s="336"/>
      <c r="C493" s="336"/>
      <c r="D493" s="336"/>
      <c r="E493" s="336"/>
      <c r="F493" s="336"/>
      <c r="G493" s="336"/>
      <c r="H493" s="336"/>
      <c r="I493" s="336"/>
      <c r="J493" s="336"/>
      <c r="K493" s="336"/>
      <c r="L493" s="336"/>
      <c r="M493" s="336"/>
      <c r="N493" s="336"/>
      <c r="O493" s="336"/>
      <c r="P493" s="336"/>
    </row>
    <row r="494" spans="1:16">
      <c r="A494" s="336"/>
      <c r="B494" s="336"/>
      <c r="C494" s="336"/>
      <c r="D494" s="336"/>
      <c r="E494" s="336"/>
      <c r="F494" s="336"/>
      <c r="G494" s="336"/>
      <c r="H494" s="336"/>
      <c r="I494" s="336"/>
      <c r="J494" s="336"/>
      <c r="K494" s="336"/>
      <c r="L494" s="336"/>
      <c r="M494" s="336"/>
      <c r="N494" s="336"/>
      <c r="O494" s="336"/>
      <c r="P494" s="336"/>
    </row>
    <row r="495" spans="1:16">
      <c r="A495" s="336"/>
      <c r="B495" s="336"/>
      <c r="C495" s="336"/>
      <c r="D495" s="336"/>
      <c r="E495" s="336"/>
      <c r="F495" s="336"/>
      <c r="G495" s="336"/>
      <c r="H495" s="336"/>
      <c r="I495" s="336"/>
      <c r="J495" s="336"/>
      <c r="K495" s="336"/>
      <c r="L495" s="336"/>
      <c r="M495" s="336"/>
      <c r="N495" s="336"/>
      <c r="O495" s="336"/>
      <c r="P495" s="336"/>
    </row>
    <row r="496" spans="1:16">
      <c r="A496" s="336"/>
      <c r="B496" s="336"/>
      <c r="C496" s="336"/>
      <c r="D496" s="336"/>
      <c r="E496" s="336"/>
      <c r="F496" s="336"/>
      <c r="G496" s="336"/>
      <c r="H496" s="336"/>
      <c r="I496" s="336"/>
      <c r="J496" s="336"/>
      <c r="K496" s="336"/>
      <c r="L496" s="336"/>
      <c r="M496" s="336"/>
      <c r="N496" s="336"/>
      <c r="O496" s="336"/>
      <c r="P496" s="336"/>
    </row>
    <row r="497" spans="1:16">
      <c r="A497" s="336"/>
      <c r="B497" s="336"/>
      <c r="C497" s="336"/>
      <c r="D497" s="336"/>
      <c r="E497" s="336"/>
      <c r="F497" s="336"/>
      <c r="G497" s="336"/>
      <c r="H497" s="336"/>
      <c r="I497" s="336"/>
      <c r="J497" s="336"/>
      <c r="K497" s="336"/>
      <c r="L497" s="336"/>
      <c r="M497" s="336"/>
      <c r="N497" s="336"/>
      <c r="O497" s="336"/>
      <c r="P497" s="336"/>
    </row>
    <row r="498" spans="1:16">
      <c r="A498" s="336"/>
      <c r="B498" s="336"/>
      <c r="C498" s="336"/>
      <c r="D498" s="336"/>
      <c r="E498" s="336"/>
      <c r="F498" s="336"/>
      <c r="G498" s="336"/>
      <c r="H498" s="336"/>
      <c r="I498" s="336"/>
      <c r="J498" s="336"/>
      <c r="K498" s="336"/>
      <c r="L498" s="336"/>
      <c r="M498" s="336"/>
      <c r="N498" s="336"/>
      <c r="O498" s="336"/>
      <c r="P498" s="336"/>
    </row>
    <row r="499" spans="1:16">
      <c r="A499" s="336"/>
      <c r="B499" s="336"/>
      <c r="C499" s="336"/>
      <c r="D499" s="336"/>
      <c r="E499" s="336"/>
      <c r="F499" s="336"/>
      <c r="G499" s="336"/>
      <c r="H499" s="336"/>
      <c r="I499" s="336"/>
      <c r="J499" s="336"/>
      <c r="K499" s="336"/>
      <c r="L499" s="336"/>
      <c r="M499" s="336"/>
      <c r="N499" s="336"/>
      <c r="O499" s="336"/>
      <c r="P499" s="336"/>
    </row>
    <row r="500" spans="1:16">
      <c r="A500" s="336"/>
      <c r="B500" s="336"/>
      <c r="C500" s="336"/>
      <c r="D500" s="336"/>
      <c r="E500" s="336"/>
      <c r="F500" s="336"/>
      <c r="G500" s="336"/>
      <c r="H500" s="336"/>
      <c r="I500" s="336"/>
      <c r="J500" s="336"/>
      <c r="K500" s="336"/>
      <c r="L500" s="336"/>
      <c r="M500" s="336"/>
      <c r="N500" s="336"/>
      <c r="O500" s="336"/>
      <c r="P500" s="336"/>
    </row>
    <row r="501" spans="1:16">
      <c r="A501" s="336"/>
      <c r="B501" s="336"/>
      <c r="C501" s="336"/>
      <c r="D501" s="336"/>
      <c r="E501" s="336"/>
      <c r="F501" s="336"/>
      <c r="G501" s="336"/>
      <c r="H501" s="336"/>
      <c r="I501" s="336"/>
      <c r="J501" s="336"/>
      <c r="K501" s="336"/>
      <c r="L501" s="336"/>
      <c r="M501" s="336"/>
      <c r="N501" s="336"/>
      <c r="O501" s="336"/>
      <c r="P501" s="336"/>
    </row>
    <row r="502" spans="1:16">
      <c r="A502" s="336"/>
      <c r="B502" s="336"/>
      <c r="C502" s="336"/>
      <c r="D502" s="336"/>
      <c r="E502" s="336"/>
      <c r="F502" s="336"/>
      <c r="G502" s="336"/>
      <c r="H502" s="336"/>
      <c r="I502" s="336"/>
      <c r="J502" s="336"/>
      <c r="K502" s="336"/>
      <c r="L502" s="336"/>
      <c r="M502" s="336"/>
      <c r="N502" s="336"/>
      <c r="O502" s="336"/>
      <c r="P502" s="336"/>
    </row>
    <row r="503" spans="1:16">
      <c r="A503" s="336"/>
      <c r="B503" s="336"/>
      <c r="C503" s="336"/>
      <c r="D503" s="336"/>
      <c r="E503" s="336"/>
      <c r="F503" s="336"/>
      <c r="G503" s="336"/>
      <c r="H503" s="336"/>
      <c r="I503" s="336"/>
      <c r="J503" s="336"/>
      <c r="K503" s="336"/>
      <c r="L503" s="336"/>
      <c r="M503" s="336"/>
      <c r="N503" s="336"/>
      <c r="O503" s="336"/>
      <c r="P503" s="336"/>
    </row>
    <row r="504" spans="1:16">
      <c r="A504" s="336"/>
      <c r="B504" s="336"/>
      <c r="C504" s="336"/>
      <c r="D504" s="336"/>
      <c r="E504" s="336"/>
      <c r="F504" s="336"/>
      <c r="G504" s="336"/>
      <c r="H504" s="336"/>
      <c r="I504" s="336"/>
      <c r="J504" s="336"/>
      <c r="K504" s="336"/>
      <c r="L504" s="336"/>
      <c r="M504" s="336"/>
      <c r="N504" s="336"/>
      <c r="O504" s="336"/>
      <c r="P504" s="336"/>
    </row>
    <row r="505" spans="1:16">
      <c r="A505" s="336"/>
      <c r="B505" s="336"/>
      <c r="C505" s="336"/>
      <c r="D505" s="336"/>
      <c r="E505" s="336"/>
      <c r="F505" s="336"/>
      <c r="G505" s="336"/>
      <c r="H505" s="336"/>
      <c r="I505" s="336"/>
      <c r="J505" s="336"/>
      <c r="K505" s="336"/>
      <c r="L505" s="336"/>
      <c r="M505" s="336"/>
      <c r="N505" s="336"/>
      <c r="O505" s="336"/>
      <c r="P505" s="336"/>
    </row>
    <row r="506" spans="1:16">
      <c r="A506" s="336"/>
      <c r="B506" s="336"/>
      <c r="C506" s="336"/>
      <c r="D506" s="336"/>
      <c r="E506" s="336"/>
      <c r="F506" s="336"/>
      <c r="G506" s="336"/>
      <c r="H506" s="336"/>
      <c r="I506" s="336"/>
      <c r="J506" s="336"/>
      <c r="K506" s="336"/>
      <c r="L506" s="336"/>
      <c r="M506" s="336"/>
      <c r="N506" s="336"/>
      <c r="O506" s="336"/>
      <c r="P506" s="336"/>
    </row>
    <row r="507" spans="1:16">
      <c r="A507" s="336"/>
      <c r="B507" s="336"/>
      <c r="C507" s="336"/>
      <c r="D507" s="336"/>
      <c r="E507" s="336"/>
      <c r="F507" s="336"/>
      <c r="G507" s="336"/>
      <c r="H507" s="336"/>
      <c r="I507" s="336"/>
      <c r="J507" s="336"/>
      <c r="K507" s="336"/>
      <c r="L507" s="336"/>
      <c r="M507" s="336"/>
      <c r="N507" s="336"/>
      <c r="O507" s="336"/>
      <c r="P507" s="336"/>
    </row>
    <row r="508" spans="1:16">
      <c r="A508" s="336"/>
      <c r="B508" s="336"/>
      <c r="C508" s="336"/>
      <c r="D508" s="336"/>
      <c r="E508" s="336"/>
      <c r="F508" s="336"/>
      <c r="G508" s="336"/>
      <c r="H508" s="336"/>
      <c r="I508" s="336"/>
      <c r="J508" s="336"/>
      <c r="K508" s="336"/>
      <c r="L508" s="336"/>
      <c r="M508" s="336"/>
      <c r="N508" s="336"/>
      <c r="O508" s="336"/>
      <c r="P508" s="336"/>
    </row>
    <row r="509" spans="1:16">
      <c r="A509" s="336"/>
      <c r="B509" s="336"/>
      <c r="C509" s="336"/>
      <c r="D509" s="336"/>
      <c r="E509" s="336"/>
      <c r="F509" s="336"/>
      <c r="G509" s="336"/>
      <c r="H509" s="336"/>
      <c r="I509" s="336"/>
      <c r="J509" s="336"/>
      <c r="K509" s="336"/>
      <c r="L509" s="336"/>
      <c r="M509" s="336"/>
      <c r="N509" s="336"/>
      <c r="O509" s="336"/>
      <c r="P509" s="336"/>
    </row>
    <row r="510" spans="1:16">
      <c r="A510" s="336"/>
      <c r="B510" s="336"/>
      <c r="C510" s="336"/>
      <c r="D510" s="336"/>
      <c r="E510" s="336"/>
      <c r="F510" s="336"/>
      <c r="G510" s="336"/>
      <c r="H510" s="336"/>
      <c r="I510" s="336"/>
      <c r="J510" s="336"/>
      <c r="K510" s="336"/>
      <c r="L510" s="336"/>
      <c r="M510" s="336"/>
      <c r="N510" s="336"/>
      <c r="O510" s="336"/>
      <c r="P510" s="336"/>
    </row>
    <row r="511" spans="1:16">
      <c r="A511" s="336"/>
      <c r="B511" s="336"/>
      <c r="C511" s="336"/>
      <c r="D511" s="336"/>
      <c r="E511" s="336"/>
      <c r="F511" s="336"/>
      <c r="G511" s="336"/>
      <c r="H511" s="336"/>
      <c r="I511" s="336"/>
      <c r="J511" s="336"/>
      <c r="K511" s="336"/>
      <c r="L511" s="336"/>
      <c r="M511" s="336"/>
      <c r="N511" s="336"/>
      <c r="O511" s="336"/>
      <c r="P511" s="336"/>
    </row>
    <row r="512" spans="1:16">
      <c r="A512" s="336"/>
      <c r="B512" s="336"/>
      <c r="C512" s="336"/>
      <c r="D512" s="336"/>
      <c r="E512" s="336"/>
      <c r="F512" s="336"/>
      <c r="G512" s="336"/>
      <c r="H512" s="336"/>
      <c r="I512" s="336"/>
      <c r="J512" s="336"/>
      <c r="K512" s="336"/>
      <c r="L512" s="336"/>
      <c r="M512" s="336"/>
      <c r="N512" s="336"/>
      <c r="O512" s="336"/>
      <c r="P512" s="336"/>
    </row>
    <row r="513" spans="1:16">
      <c r="A513" s="336"/>
      <c r="B513" s="336"/>
      <c r="C513" s="336"/>
      <c r="D513" s="336"/>
      <c r="E513" s="336"/>
      <c r="F513" s="336"/>
      <c r="G513" s="336"/>
      <c r="H513" s="336"/>
      <c r="I513" s="336"/>
      <c r="J513" s="336"/>
      <c r="K513" s="336"/>
      <c r="L513" s="336"/>
      <c r="M513" s="336"/>
      <c r="N513" s="336"/>
      <c r="O513" s="336"/>
      <c r="P513" s="336"/>
    </row>
    <row r="514" spans="1:16">
      <c r="A514" s="336"/>
      <c r="B514" s="336"/>
      <c r="C514" s="336"/>
      <c r="D514" s="336"/>
      <c r="E514" s="336"/>
      <c r="F514" s="336"/>
      <c r="G514" s="336"/>
      <c r="H514" s="336"/>
      <c r="I514" s="336"/>
      <c r="J514" s="336"/>
      <c r="K514" s="336"/>
      <c r="L514" s="336"/>
      <c r="M514" s="336"/>
      <c r="N514" s="336"/>
      <c r="O514" s="336"/>
      <c r="P514" s="336"/>
    </row>
    <row r="515" spans="1:16">
      <c r="A515" s="336"/>
      <c r="B515" s="336"/>
      <c r="C515" s="336"/>
      <c r="D515" s="336"/>
      <c r="E515" s="336"/>
      <c r="F515" s="336"/>
      <c r="G515" s="336"/>
      <c r="H515" s="336"/>
      <c r="I515" s="336"/>
      <c r="J515" s="336"/>
      <c r="K515" s="336"/>
      <c r="L515" s="336"/>
      <c r="M515" s="336"/>
      <c r="N515" s="336"/>
      <c r="O515" s="336"/>
      <c r="P515" s="336"/>
    </row>
    <row r="516" spans="1:16">
      <c r="A516" s="336"/>
      <c r="B516" s="336"/>
      <c r="C516" s="336"/>
      <c r="D516" s="336"/>
      <c r="E516" s="336"/>
      <c r="F516" s="336"/>
      <c r="G516" s="336"/>
      <c r="H516" s="336"/>
      <c r="I516" s="336"/>
      <c r="J516" s="336"/>
      <c r="K516" s="336"/>
      <c r="L516" s="336"/>
      <c r="M516" s="336"/>
      <c r="N516" s="336"/>
      <c r="O516" s="336"/>
      <c r="P516" s="336"/>
    </row>
    <row r="517" spans="1:16">
      <c r="A517" s="336"/>
      <c r="B517" s="336"/>
      <c r="C517" s="336"/>
      <c r="D517" s="336"/>
      <c r="E517" s="336"/>
      <c r="F517" s="336"/>
      <c r="G517" s="336"/>
      <c r="H517" s="336"/>
      <c r="I517" s="336"/>
      <c r="J517" s="336"/>
      <c r="K517" s="336"/>
      <c r="L517" s="336"/>
      <c r="M517" s="336"/>
      <c r="N517" s="336"/>
      <c r="O517" s="336"/>
      <c r="P517" s="336"/>
    </row>
    <row r="518" spans="1:16">
      <c r="A518" s="336"/>
      <c r="B518" s="336"/>
      <c r="C518" s="336"/>
      <c r="D518" s="336"/>
      <c r="E518" s="336"/>
      <c r="F518" s="336"/>
      <c r="G518" s="336"/>
      <c r="H518" s="336"/>
      <c r="I518" s="336"/>
      <c r="J518" s="336"/>
      <c r="K518" s="336"/>
      <c r="L518" s="336"/>
      <c r="M518" s="336"/>
      <c r="N518" s="336"/>
      <c r="O518" s="336"/>
      <c r="P518" s="336"/>
    </row>
    <row r="519" spans="1:16">
      <c r="A519" s="336"/>
      <c r="B519" s="336"/>
      <c r="C519" s="336"/>
      <c r="D519" s="336"/>
      <c r="E519" s="336"/>
      <c r="F519" s="336"/>
      <c r="G519" s="336"/>
      <c r="H519" s="336"/>
      <c r="I519" s="336"/>
      <c r="J519" s="336"/>
      <c r="K519" s="336"/>
      <c r="L519" s="336"/>
      <c r="M519" s="336"/>
      <c r="N519" s="336"/>
      <c r="O519" s="336"/>
      <c r="P519" s="336"/>
    </row>
    <row r="520" spans="1:16">
      <c r="A520" s="336"/>
      <c r="B520" s="336"/>
      <c r="C520" s="336"/>
      <c r="D520" s="336"/>
      <c r="E520" s="336"/>
      <c r="F520" s="336"/>
      <c r="G520" s="336"/>
      <c r="H520" s="336"/>
      <c r="I520" s="336"/>
      <c r="J520" s="336"/>
      <c r="K520" s="336"/>
      <c r="L520" s="336"/>
      <c r="M520" s="336"/>
      <c r="N520" s="336"/>
      <c r="O520" s="336"/>
      <c r="P520" s="336"/>
    </row>
    <row r="521" spans="1:16">
      <c r="A521" s="336"/>
      <c r="B521" s="336"/>
      <c r="C521" s="336"/>
      <c r="D521" s="336"/>
      <c r="E521" s="336"/>
      <c r="F521" s="336"/>
      <c r="G521" s="336"/>
      <c r="H521" s="336"/>
      <c r="I521" s="336"/>
      <c r="J521" s="336"/>
      <c r="K521" s="336"/>
      <c r="L521" s="336"/>
      <c r="M521" s="336"/>
      <c r="N521" s="336"/>
      <c r="O521" s="336"/>
      <c r="P521" s="336"/>
    </row>
    <row r="522" spans="1:16">
      <c r="A522" s="336"/>
      <c r="B522" s="336"/>
      <c r="C522" s="336"/>
      <c r="D522" s="336"/>
      <c r="E522" s="336"/>
      <c r="F522" s="336"/>
      <c r="G522" s="336"/>
      <c r="H522" s="336"/>
      <c r="I522" s="336"/>
      <c r="J522" s="336"/>
      <c r="K522" s="336"/>
      <c r="L522" s="336"/>
      <c r="M522" s="336"/>
      <c r="N522" s="336"/>
      <c r="O522" s="336"/>
      <c r="P522" s="336"/>
    </row>
    <row r="523" spans="1:16">
      <c r="A523" s="336"/>
      <c r="B523" s="336"/>
      <c r="C523" s="336"/>
      <c r="D523" s="336"/>
      <c r="E523" s="336"/>
      <c r="F523" s="336"/>
      <c r="G523" s="336"/>
      <c r="H523" s="336"/>
      <c r="I523" s="336"/>
      <c r="J523" s="336"/>
      <c r="K523" s="336"/>
      <c r="L523" s="336"/>
      <c r="M523" s="336"/>
      <c r="N523" s="336"/>
      <c r="O523" s="336"/>
      <c r="P523" s="336"/>
    </row>
    <row r="524" spans="1:16">
      <c r="A524" s="336"/>
      <c r="B524" s="336"/>
      <c r="C524" s="336"/>
      <c r="D524" s="336"/>
      <c r="E524" s="336"/>
      <c r="F524" s="336"/>
      <c r="G524" s="336"/>
      <c r="H524" s="336"/>
      <c r="I524" s="336"/>
      <c r="J524" s="336"/>
      <c r="K524" s="336"/>
      <c r="L524" s="336"/>
      <c r="M524" s="336"/>
      <c r="N524" s="336"/>
      <c r="O524" s="336"/>
      <c r="P524" s="336"/>
    </row>
    <row r="525" spans="1:16">
      <c r="A525" s="336"/>
      <c r="B525" s="336"/>
      <c r="C525" s="336"/>
      <c r="D525" s="336"/>
      <c r="E525" s="336"/>
      <c r="F525" s="336"/>
      <c r="G525" s="336"/>
      <c r="H525" s="336"/>
      <c r="I525" s="336"/>
      <c r="J525" s="336"/>
      <c r="K525" s="336"/>
      <c r="L525" s="336"/>
      <c r="M525" s="336"/>
      <c r="N525" s="336"/>
      <c r="O525" s="336"/>
      <c r="P525" s="336"/>
    </row>
    <row r="526" spans="1:16">
      <c r="A526" s="336"/>
      <c r="B526" s="336"/>
      <c r="C526" s="336"/>
      <c r="D526" s="336"/>
      <c r="E526" s="336"/>
      <c r="F526" s="336"/>
      <c r="G526" s="336"/>
      <c r="H526" s="336"/>
      <c r="I526" s="336"/>
      <c r="J526" s="336"/>
      <c r="K526" s="336"/>
      <c r="L526" s="336"/>
      <c r="M526" s="336"/>
      <c r="N526" s="336"/>
      <c r="O526" s="336"/>
      <c r="P526" s="336"/>
    </row>
    <row r="527" spans="1:16">
      <c r="A527" s="336"/>
      <c r="B527" s="336"/>
      <c r="C527" s="336"/>
      <c r="D527" s="336"/>
      <c r="E527" s="336"/>
      <c r="F527" s="336"/>
      <c r="G527" s="336"/>
      <c r="H527" s="336"/>
      <c r="I527" s="336"/>
      <c r="J527" s="336"/>
      <c r="K527" s="336"/>
      <c r="L527" s="336"/>
      <c r="M527" s="336"/>
      <c r="N527" s="336"/>
      <c r="O527" s="336"/>
      <c r="P527" s="336"/>
    </row>
    <row r="528" spans="1:16">
      <c r="A528" s="336"/>
      <c r="B528" s="336"/>
      <c r="C528" s="336"/>
      <c r="D528" s="336"/>
      <c r="E528" s="336"/>
      <c r="F528" s="336"/>
      <c r="G528" s="336"/>
      <c r="H528" s="336"/>
      <c r="I528" s="336"/>
      <c r="J528" s="336"/>
      <c r="K528" s="336"/>
      <c r="L528" s="336"/>
      <c r="M528" s="336"/>
      <c r="N528" s="336"/>
      <c r="O528" s="336"/>
      <c r="P528" s="336"/>
    </row>
    <row r="529" spans="1:16">
      <c r="A529" s="336"/>
      <c r="B529" s="336"/>
      <c r="C529" s="336"/>
      <c r="D529" s="336"/>
      <c r="E529" s="336"/>
      <c r="F529" s="336"/>
      <c r="G529" s="336"/>
      <c r="H529" s="336"/>
      <c r="I529" s="336"/>
      <c r="J529" s="336"/>
      <c r="K529" s="336"/>
      <c r="L529" s="336"/>
      <c r="M529" s="336"/>
      <c r="N529" s="336"/>
      <c r="O529" s="336"/>
      <c r="P529" s="336"/>
    </row>
    <row r="530" spans="1:16">
      <c r="A530" s="336"/>
      <c r="B530" s="336"/>
      <c r="C530" s="336"/>
      <c r="D530" s="336"/>
      <c r="E530" s="336"/>
      <c r="F530" s="336"/>
      <c r="G530" s="336"/>
      <c r="H530" s="336"/>
      <c r="I530" s="336"/>
      <c r="J530" s="336"/>
      <c r="K530" s="336"/>
      <c r="L530" s="336"/>
      <c r="M530" s="336"/>
      <c r="N530" s="336"/>
      <c r="O530" s="336"/>
      <c r="P530" s="336"/>
    </row>
    <row r="531" spans="1:16">
      <c r="A531" s="336"/>
      <c r="B531" s="336"/>
      <c r="C531" s="336"/>
      <c r="D531" s="336"/>
      <c r="E531" s="336"/>
      <c r="F531" s="336"/>
      <c r="G531" s="336"/>
      <c r="H531" s="336"/>
      <c r="I531" s="336"/>
      <c r="J531" s="336"/>
      <c r="K531" s="336"/>
      <c r="L531" s="336"/>
      <c r="M531" s="336"/>
      <c r="N531" s="336"/>
      <c r="O531" s="336"/>
      <c r="P531" s="336"/>
    </row>
    <row r="532" spans="1:16">
      <c r="A532" s="336"/>
      <c r="B532" s="336"/>
      <c r="C532" s="336"/>
      <c r="D532" s="336"/>
      <c r="E532" s="336"/>
      <c r="F532" s="336"/>
      <c r="G532" s="336"/>
      <c r="H532" s="336"/>
      <c r="I532" s="336"/>
      <c r="J532" s="336"/>
      <c r="K532" s="336"/>
      <c r="L532" s="336"/>
      <c r="M532" s="336"/>
      <c r="N532" s="336"/>
      <c r="O532" s="336"/>
      <c r="P532" s="336"/>
    </row>
    <row r="533" spans="1:16">
      <c r="A533" s="336"/>
      <c r="B533" s="336"/>
      <c r="C533" s="336"/>
      <c r="D533" s="336"/>
      <c r="E533" s="336"/>
      <c r="F533" s="336"/>
      <c r="G533" s="336"/>
      <c r="H533" s="336"/>
      <c r="I533" s="336"/>
      <c r="J533" s="336"/>
      <c r="K533" s="336"/>
      <c r="L533" s="336"/>
      <c r="M533" s="336"/>
      <c r="N533" s="336"/>
      <c r="O533" s="336"/>
      <c r="P533" s="336"/>
    </row>
    <row r="534" spans="1:16">
      <c r="A534" s="336"/>
      <c r="B534" s="336"/>
      <c r="C534" s="336"/>
      <c r="D534" s="336"/>
      <c r="E534" s="336"/>
      <c r="F534" s="336"/>
      <c r="G534" s="336"/>
      <c r="H534" s="336"/>
      <c r="I534" s="336"/>
      <c r="J534" s="336"/>
      <c r="K534" s="336"/>
      <c r="L534" s="336"/>
      <c r="M534" s="336"/>
      <c r="N534" s="336"/>
      <c r="O534" s="336"/>
      <c r="P534" s="336"/>
    </row>
    <row r="535" spans="1:16">
      <c r="A535" s="336"/>
      <c r="B535" s="336"/>
      <c r="C535" s="336"/>
      <c r="D535" s="336"/>
      <c r="E535" s="336"/>
      <c r="F535" s="336"/>
      <c r="G535" s="336"/>
      <c r="H535" s="336"/>
      <c r="I535" s="336"/>
      <c r="J535" s="336"/>
      <c r="K535" s="336"/>
      <c r="L535" s="336"/>
      <c r="M535" s="336"/>
      <c r="N535" s="336"/>
      <c r="O535" s="336"/>
      <c r="P535" s="336"/>
    </row>
    <row r="536" spans="1:16">
      <c r="A536" s="336"/>
      <c r="B536" s="336"/>
      <c r="C536" s="336"/>
      <c r="D536" s="336"/>
      <c r="E536" s="336"/>
      <c r="F536" s="336"/>
      <c r="G536" s="336"/>
      <c r="H536" s="336"/>
      <c r="I536" s="336"/>
      <c r="J536" s="336"/>
      <c r="K536" s="336"/>
      <c r="L536" s="336"/>
      <c r="M536" s="336"/>
      <c r="N536" s="336"/>
      <c r="O536" s="336"/>
      <c r="P536" s="336"/>
    </row>
    <row r="537" spans="1:16">
      <c r="A537" s="336"/>
      <c r="B537" s="336"/>
      <c r="C537" s="336"/>
      <c r="D537" s="336"/>
      <c r="E537" s="336"/>
      <c r="F537" s="336"/>
      <c r="G537" s="336"/>
      <c r="H537" s="336"/>
      <c r="I537" s="336"/>
      <c r="J537" s="336"/>
      <c r="K537" s="336"/>
      <c r="L537" s="336"/>
      <c r="M537" s="336"/>
      <c r="N537" s="336"/>
      <c r="O537" s="336"/>
      <c r="P537" s="336"/>
    </row>
    <row r="538" spans="1:16">
      <c r="A538" s="336"/>
      <c r="B538" s="336"/>
      <c r="C538" s="336"/>
      <c r="D538" s="336"/>
      <c r="E538" s="336"/>
      <c r="F538" s="336"/>
      <c r="G538" s="336"/>
      <c r="H538" s="336"/>
      <c r="I538" s="336"/>
      <c r="J538" s="336"/>
      <c r="K538" s="336"/>
      <c r="L538" s="336"/>
      <c r="M538" s="336"/>
      <c r="N538" s="336"/>
      <c r="O538" s="336"/>
      <c r="P538" s="336"/>
    </row>
    <row r="539" spans="1:16">
      <c r="A539" s="336"/>
      <c r="B539" s="336"/>
      <c r="C539" s="336"/>
      <c r="D539" s="336"/>
      <c r="E539" s="336"/>
      <c r="F539" s="336"/>
      <c r="G539" s="336"/>
      <c r="H539" s="336"/>
      <c r="I539" s="336"/>
      <c r="J539" s="336"/>
      <c r="K539" s="336"/>
      <c r="L539" s="336"/>
      <c r="M539" s="336"/>
      <c r="N539" s="336"/>
      <c r="O539" s="336"/>
      <c r="P539" s="336"/>
    </row>
    <row r="540" spans="1:16">
      <c r="A540" s="336"/>
      <c r="B540" s="336"/>
      <c r="C540" s="336"/>
      <c r="D540" s="336"/>
      <c r="E540" s="336"/>
      <c r="F540" s="336"/>
      <c r="G540" s="336"/>
      <c r="H540" s="336"/>
      <c r="I540" s="336"/>
      <c r="J540" s="336"/>
      <c r="K540" s="336"/>
      <c r="L540" s="336"/>
      <c r="M540" s="336"/>
      <c r="N540" s="336"/>
      <c r="O540" s="336"/>
      <c r="P540" s="336"/>
    </row>
    <row r="541" spans="1:16">
      <c r="A541" s="336"/>
      <c r="B541" s="336"/>
      <c r="C541" s="336"/>
      <c r="D541" s="336"/>
      <c r="E541" s="336"/>
      <c r="F541" s="336"/>
      <c r="G541" s="336"/>
      <c r="H541" s="336"/>
      <c r="I541" s="336"/>
      <c r="J541" s="336"/>
      <c r="K541" s="336"/>
      <c r="L541" s="336"/>
      <c r="M541" s="336"/>
      <c r="N541" s="336"/>
      <c r="O541" s="336"/>
      <c r="P541" s="336"/>
    </row>
    <row r="542" spans="1:16">
      <c r="A542" s="336"/>
      <c r="B542" s="336"/>
      <c r="C542" s="336"/>
      <c r="D542" s="336"/>
      <c r="E542" s="336"/>
      <c r="F542" s="336"/>
      <c r="G542" s="336"/>
      <c r="H542" s="336"/>
      <c r="I542" s="336"/>
      <c r="J542" s="336"/>
      <c r="K542" s="336"/>
      <c r="L542" s="336"/>
      <c r="M542" s="336"/>
      <c r="N542" s="336"/>
      <c r="O542" s="336"/>
      <c r="P542" s="336"/>
    </row>
    <row r="543" spans="1:16">
      <c r="A543" s="336"/>
      <c r="B543" s="336"/>
      <c r="C543" s="336"/>
      <c r="D543" s="336"/>
      <c r="E543" s="336"/>
      <c r="F543" s="336"/>
      <c r="G543" s="336"/>
      <c r="H543" s="336"/>
      <c r="I543" s="336"/>
      <c r="J543" s="336"/>
      <c r="K543" s="336"/>
      <c r="L543" s="336"/>
      <c r="M543" s="336"/>
      <c r="N543" s="336"/>
      <c r="O543" s="336"/>
      <c r="P543" s="336"/>
    </row>
    <row r="544" spans="1:16">
      <c r="A544" s="336"/>
      <c r="B544" s="336"/>
      <c r="C544" s="336"/>
      <c r="D544" s="336"/>
      <c r="E544" s="336"/>
      <c r="F544" s="336"/>
      <c r="G544" s="336"/>
      <c r="H544" s="336"/>
      <c r="I544" s="336"/>
      <c r="J544" s="336"/>
      <c r="K544" s="336"/>
      <c r="L544" s="336"/>
      <c r="M544" s="336"/>
      <c r="N544" s="336"/>
      <c r="O544" s="336"/>
      <c r="P544" s="336"/>
    </row>
    <row r="545" spans="1:16">
      <c r="A545" s="336"/>
      <c r="B545" s="336"/>
      <c r="C545" s="336"/>
      <c r="D545" s="336"/>
      <c r="E545" s="336"/>
      <c r="F545" s="336"/>
      <c r="G545" s="336"/>
      <c r="H545" s="336"/>
      <c r="I545" s="336"/>
      <c r="J545" s="336"/>
      <c r="K545" s="336"/>
      <c r="L545" s="336"/>
      <c r="M545" s="336"/>
      <c r="N545" s="336"/>
      <c r="O545" s="336"/>
      <c r="P545" s="336"/>
    </row>
    <row r="546" spans="1:16">
      <c r="A546" s="336"/>
      <c r="B546" s="336"/>
      <c r="C546" s="336"/>
      <c r="D546" s="336"/>
      <c r="E546" s="336"/>
      <c r="F546" s="336"/>
      <c r="G546" s="336"/>
      <c r="H546" s="336"/>
      <c r="I546" s="336"/>
      <c r="J546" s="336"/>
      <c r="K546" s="336"/>
      <c r="L546" s="336"/>
      <c r="M546" s="336"/>
      <c r="N546" s="336"/>
      <c r="O546" s="336"/>
      <c r="P546" s="336"/>
    </row>
    <row r="547" spans="1:16">
      <c r="A547" s="336"/>
      <c r="B547" s="336"/>
      <c r="C547" s="336"/>
      <c r="D547" s="336"/>
      <c r="E547" s="336"/>
      <c r="F547" s="336"/>
      <c r="G547" s="336"/>
      <c r="H547" s="336"/>
      <c r="I547" s="336"/>
      <c r="J547" s="336"/>
      <c r="K547" s="336"/>
      <c r="L547" s="336"/>
      <c r="M547" s="336"/>
      <c r="N547" s="336"/>
      <c r="O547" s="336"/>
      <c r="P547" s="336"/>
    </row>
    <row r="548" spans="1:16">
      <c r="A548" s="336"/>
      <c r="B548" s="336"/>
      <c r="C548" s="336"/>
      <c r="D548" s="336"/>
      <c r="E548" s="336"/>
      <c r="F548" s="336"/>
      <c r="G548" s="336"/>
      <c r="H548" s="336"/>
      <c r="I548" s="336"/>
      <c r="J548" s="336"/>
      <c r="K548" s="336"/>
      <c r="L548" s="336"/>
      <c r="M548" s="336"/>
      <c r="N548" s="336"/>
      <c r="O548" s="336"/>
      <c r="P548" s="336"/>
    </row>
    <row r="549" spans="1:16">
      <c r="A549" s="336"/>
      <c r="B549" s="336"/>
      <c r="C549" s="336"/>
      <c r="D549" s="336"/>
      <c r="E549" s="336"/>
      <c r="F549" s="336"/>
      <c r="G549" s="336"/>
      <c r="H549" s="336"/>
      <c r="I549" s="336"/>
      <c r="J549" s="336"/>
      <c r="K549" s="336"/>
      <c r="L549" s="336"/>
      <c r="M549" s="336"/>
      <c r="N549" s="336"/>
      <c r="O549" s="336"/>
      <c r="P549" s="336"/>
    </row>
    <row r="550" spans="1:16">
      <c r="A550" s="336"/>
      <c r="B550" s="336"/>
      <c r="C550" s="336"/>
      <c r="D550" s="336"/>
      <c r="E550" s="336"/>
      <c r="F550" s="336"/>
      <c r="G550" s="336"/>
      <c r="H550" s="336"/>
      <c r="I550" s="336"/>
      <c r="J550" s="336"/>
      <c r="K550" s="336"/>
      <c r="L550" s="336"/>
      <c r="M550" s="336"/>
      <c r="N550" s="336"/>
      <c r="O550" s="336"/>
      <c r="P550" s="336"/>
    </row>
    <row r="551" spans="1:16">
      <c r="A551" s="336"/>
      <c r="B551" s="336"/>
      <c r="C551" s="336"/>
      <c r="D551" s="336"/>
      <c r="E551" s="336"/>
      <c r="F551" s="336"/>
      <c r="G551" s="336"/>
      <c r="H551" s="336"/>
      <c r="I551" s="336"/>
      <c r="J551" s="336"/>
      <c r="K551" s="336"/>
      <c r="L551" s="336"/>
      <c r="M551" s="336"/>
      <c r="N551" s="336"/>
      <c r="O551" s="336"/>
      <c r="P551" s="336"/>
    </row>
    <row r="552" spans="1:16">
      <c r="A552" s="336"/>
      <c r="B552" s="336"/>
      <c r="C552" s="336"/>
      <c r="D552" s="336"/>
      <c r="E552" s="336"/>
      <c r="F552" s="336"/>
      <c r="G552" s="336"/>
      <c r="H552" s="336"/>
      <c r="I552" s="336"/>
      <c r="J552" s="336"/>
      <c r="K552" s="336"/>
      <c r="L552" s="336"/>
      <c r="M552" s="336"/>
      <c r="N552" s="336"/>
      <c r="O552" s="336"/>
      <c r="P552" s="336"/>
    </row>
    <row r="553" spans="1:16">
      <c r="A553" s="336"/>
      <c r="B553" s="336"/>
      <c r="C553" s="336"/>
      <c r="D553" s="336"/>
      <c r="E553" s="336"/>
      <c r="F553" s="336"/>
      <c r="G553" s="336"/>
      <c r="H553" s="336"/>
      <c r="I553" s="336"/>
      <c r="J553" s="336"/>
      <c r="K553" s="336"/>
      <c r="L553" s="336"/>
      <c r="M553" s="336"/>
      <c r="N553" s="336"/>
      <c r="O553" s="336"/>
      <c r="P553" s="336"/>
    </row>
    <row r="554" spans="1:16">
      <c r="A554" s="336"/>
      <c r="B554" s="336"/>
      <c r="C554" s="336"/>
      <c r="D554" s="336"/>
      <c r="E554" s="336"/>
      <c r="F554" s="336"/>
      <c r="G554" s="336"/>
      <c r="H554" s="336"/>
      <c r="I554" s="336"/>
      <c r="J554" s="336"/>
      <c r="K554" s="336"/>
      <c r="L554" s="336"/>
      <c r="M554" s="336"/>
      <c r="N554" s="336"/>
      <c r="O554" s="336"/>
      <c r="P554" s="336"/>
    </row>
    <row r="555" spans="1:16">
      <c r="A555" s="336"/>
      <c r="B555" s="336"/>
      <c r="C555" s="336"/>
      <c r="D555" s="336"/>
      <c r="E555" s="336"/>
      <c r="F555" s="336"/>
      <c r="G555" s="336"/>
      <c r="H555" s="336"/>
      <c r="I555" s="336"/>
      <c r="J555" s="336"/>
      <c r="K555" s="336"/>
      <c r="L555" s="336"/>
      <c r="M555" s="336"/>
      <c r="N555" s="336"/>
      <c r="O555" s="336"/>
      <c r="P555" s="336"/>
    </row>
    <row r="556" spans="1:16">
      <c r="A556" s="336"/>
      <c r="B556" s="336"/>
      <c r="C556" s="336"/>
      <c r="D556" s="336"/>
      <c r="E556" s="336"/>
      <c r="F556" s="336"/>
      <c r="G556" s="336"/>
      <c r="H556" s="336"/>
      <c r="I556" s="336"/>
      <c r="J556" s="336"/>
      <c r="K556" s="336"/>
      <c r="L556" s="336"/>
      <c r="M556" s="336"/>
      <c r="N556" s="336"/>
      <c r="O556" s="336"/>
      <c r="P556" s="336"/>
    </row>
    <row r="557" spans="1:16">
      <c r="A557" s="336"/>
      <c r="B557" s="336"/>
      <c r="C557" s="336"/>
      <c r="D557" s="336"/>
      <c r="E557" s="336"/>
      <c r="F557" s="336"/>
      <c r="G557" s="336"/>
      <c r="H557" s="336"/>
      <c r="I557" s="336"/>
      <c r="J557" s="336"/>
      <c r="K557" s="336"/>
      <c r="L557" s="336"/>
      <c r="M557" s="336"/>
      <c r="N557" s="336"/>
      <c r="O557" s="336"/>
      <c r="P557" s="336"/>
    </row>
    <row r="558" spans="1:16">
      <c r="A558" s="336"/>
      <c r="B558" s="336"/>
      <c r="C558" s="336"/>
      <c r="D558" s="336"/>
      <c r="E558" s="336"/>
      <c r="F558" s="336"/>
      <c r="G558" s="336"/>
      <c r="H558" s="336"/>
      <c r="I558" s="336"/>
      <c r="J558" s="336"/>
      <c r="K558" s="336"/>
      <c r="L558" s="336"/>
      <c r="M558" s="336"/>
      <c r="N558" s="336"/>
      <c r="O558" s="336"/>
      <c r="P558" s="336"/>
    </row>
    <row r="559" spans="1:16">
      <c r="A559" s="336"/>
      <c r="B559" s="336"/>
      <c r="C559" s="336"/>
      <c r="D559" s="336"/>
      <c r="E559" s="336"/>
      <c r="F559" s="336"/>
      <c r="G559" s="336"/>
      <c r="H559" s="336"/>
      <c r="I559" s="336"/>
      <c r="J559" s="336"/>
      <c r="K559" s="336"/>
      <c r="L559" s="336"/>
      <c r="M559" s="336"/>
      <c r="N559" s="336"/>
      <c r="O559" s="336"/>
      <c r="P559" s="336"/>
    </row>
    <row r="560" spans="1:16">
      <c r="A560" s="336"/>
      <c r="B560" s="336"/>
      <c r="C560" s="336"/>
      <c r="D560" s="336"/>
      <c r="E560" s="336"/>
      <c r="F560" s="336"/>
      <c r="G560" s="336"/>
      <c r="H560" s="336"/>
      <c r="I560" s="336"/>
      <c r="J560" s="336"/>
      <c r="K560" s="336"/>
      <c r="L560" s="336"/>
      <c r="M560" s="336"/>
      <c r="N560" s="336"/>
      <c r="O560" s="336"/>
      <c r="P560" s="336"/>
    </row>
    <row r="561" spans="1:16">
      <c r="A561" s="336"/>
      <c r="B561" s="336"/>
      <c r="C561" s="336"/>
      <c r="D561" s="336"/>
      <c r="E561" s="336"/>
      <c r="F561" s="336"/>
      <c r="G561" s="336"/>
      <c r="H561" s="336"/>
      <c r="I561" s="336"/>
      <c r="J561" s="336"/>
      <c r="K561" s="336"/>
      <c r="L561" s="336"/>
      <c r="M561" s="336"/>
      <c r="N561" s="336"/>
      <c r="O561" s="336"/>
      <c r="P561" s="336"/>
    </row>
    <row r="562" spans="1:16">
      <c r="A562" s="336"/>
      <c r="B562" s="336"/>
      <c r="C562" s="336"/>
      <c r="D562" s="336"/>
      <c r="E562" s="336"/>
      <c r="F562" s="336"/>
      <c r="G562" s="336"/>
      <c r="H562" s="336"/>
      <c r="I562" s="336"/>
      <c r="J562" s="336"/>
      <c r="K562" s="336"/>
      <c r="L562" s="336"/>
      <c r="M562" s="336"/>
      <c r="N562" s="336"/>
      <c r="O562" s="336"/>
      <c r="P562" s="336"/>
    </row>
    <row r="563" spans="1:16">
      <c r="A563" s="336"/>
      <c r="B563" s="336"/>
      <c r="C563" s="336"/>
      <c r="D563" s="336"/>
      <c r="E563" s="336"/>
      <c r="F563" s="336"/>
      <c r="G563" s="336"/>
      <c r="H563" s="336"/>
      <c r="I563" s="336"/>
      <c r="J563" s="336"/>
      <c r="K563" s="336"/>
      <c r="L563" s="336"/>
      <c r="M563" s="336"/>
      <c r="N563" s="336"/>
      <c r="O563" s="336"/>
      <c r="P563" s="336"/>
    </row>
    <row r="564" spans="1:16">
      <c r="A564" s="336"/>
      <c r="B564" s="336"/>
      <c r="C564" s="336"/>
      <c r="D564" s="336"/>
      <c r="E564" s="336"/>
      <c r="F564" s="336"/>
      <c r="G564" s="336"/>
      <c r="H564" s="336"/>
      <c r="I564" s="336"/>
      <c r="J564" s="336"/>
      <c r="K564" s="336"/>
      <c r="L564" s="336"/>
      <c r="M564" s="336"/>
      <c r="N564" s="336"/>
      <c r="O564" s="336"/>
      <c r="P564" s="336"/>
    </row>
    <row r="565" spans="1:16">
      <c r="A565" s="336"/>
      <c r="B565" s="336"/>
      <c r="C565" s="336"/>
      <c r="D565" s="336"/>
      <c r="E565" s="336"/>
      <c r="F565" s="336"/>
      <c r="G565" s="336"/>
      <c r="H565" s="336"/>
      <c r="I565" s="336"/>
      <c r="J565" s="336"/>
      <c r="K565" s="336"/>
      <c r="L565" s="336"/>
      <c r="M565" s="336"/>
      <c r="N565" s="336"/>
      <c r="O565" s="336"/>
      <c r="P565" s="336"/>
    </row>
    <row r="566" spans="1:16">
      <c r="A566" s="336"/>
      <c r="B566" s="336"/>
      <c r="C566" s="336"/>
      <c r="D566" s="336"/>
      <c r="E566" s="336"/>
      <c r="F566" s="336"/>
      <c r="G566" s="336"/>
      <c r="H566" s="336"/>
      <c r="I566" s="336"/>
      <c r="J566" s="336"/>
      <c r="K566" s="336"/>
      <c r="L566" s="336"/>
      <c r="M566" s="336"/>
      <c r="N566" s="336"/>
      <c r="O566" s="336"/>
      <c r="P566" s="336"/>
    </row>
    <row r="567" spans="1:16">
      <c r="A567" s="336"/>
      <c r="B567" s="336"/>
      <c r="C567" s="336"/>
      <c r="D567" s="336"/>
      <c r="E567" s="336"/>
      <c r="F567" s="336"/>
      <c r="G567" s="336"/>
      <c r="H567" s="336"/>
      <c r="I567" s="336"/>
      <c r="J567" s="336"/>
      <c r="K567" s="336"/>
      <c r="L567" s="336"/>
      <c r="M567" s="336"/>
      <c r="N567" s="336"/>
      <c r="O567" s="336"/>
      <c r="P567" s="336"/>
    </row>
    <row r="568" spans="1:16">
      <c r="A568" s="336"/>
      <c r="B568" s="336"/>
      <c r="C568" s="336"/>
      <c r="D568" s="336"/>
      <c r="E568" s="336"/>
      <c r="F568" s="336"/>
      <c r="G568" s="336"/>
      <c r="H568" s="336"/>
      <c r="I568" s="336"/>
      <c r="J568" s="336"/>
      <c r="K568" s="336"/>
      <c r="L568" s="336"/>
      <c r="M568" s="336"/>
      <c r="N568" s="336"/>
      <c r="O568" s="336"/>
      <c r="P568" s="336"/>
    </row>
    <row r="569" spans="1:16">
      <c r="A569" s="336"/>
      <c r="B569" s="336"/>
      <c r="C569" s="336"/>
      <c r="D569" s="336"/>
      <c r="E569" s="336"/>
      <c r="F569" s="336"/>
      <c r="G569" s="336"/>
      <c r="H569" s="336"/>
      <c r="I569" s="336"/>
      <c r="J569" s="336"/>
      <c r="K569" s="336"/>
      <c r="L569" s="336"/>
      <c r="M569" s="336"/>
      <c r="N569" s="336"/>
      <c r="O569" s="336"/>
      <c r="P569" s="336"/>
    </row>
    <row r="570" spans="1:16">
      <c r="A570" s="336"/>
      <c r="B570" s="336"/>
      <c r="C570" s="336"/>
      <c r="D570" s="336"/>
      <c r="E570" s="336"/>
      <c r="F570" s="336"/>
      <c r="G570" s="336"/>
      <c r="H570" s="336"/>
      <c r="I570" s="336"/>
      <c r="J570" s="336"/>
      <c r="K570" s="336"/>
      <c r="L570" s="336"/>
      <c r="M570" s="336"/>
      <c r="N570" s="336"/>
      <c r="O570" s="336"/>
      <c r="P570" s="336"/>
    </row>
    <row r="571" spans="1:16">
      <c r="A571" s="336"/>
      <c r="B571" s="336"/>
      <c r="C571" s="336"/>
      <c r="D571" s="336"/>
      <c r="E571" s="336"/>
      <c r="F571" s="336"/>
      <c r="G571" s="336"/>
      <c r="H571" s="336"/>
      <c r="I571" s="336"/>
      <c r="J571" s="336"/>
      <c r="K571" s="336"/>
      <c r="L571" s="336"/>
      <c r="M571" s="336"/>
      <c r="N571" s="336"/>
      <c r="O571" s="336"/>
      <c r="P571" s="336"/>
    </row>
    <row r="572" spans="1:16">
      <c r="A572" s="336"/>
      <c r="B572" s="336"/>
      <c r="C572" s="336"/>
      <c r="D572" s="336"/>
      <c r="E572" s="336"/>
      <c r="F572" s="336"/>
      <c r="G572" s="336"/>
      <c r="H572" s="336"/>
      <c r="I572" s="336"/>
      <c r="J572" s="336"/>
      <c r="K572" s="336"/>
      <c r="L572" s="336"/>
      <c r="M572" s="336"/>
      <c r="N572" s="336"/>
      <c r="O572" s="336"/>
      <c r="P572" s="336"/>
    </row>
    <row r="573" spans="1:16">
      <c r="A573" s="336"/>
      <c r="B573" s="336"/>
      <c r="C573" s="336"/>
      <c r="D573" s="336"/>
      <c r="E573" s="336"/>
      <c r="F573" s="336"/>
      <c r="G573" s="336"/>
      <c r="H573" s="336"/>
      <c r="I573" s="336"/>
      <c r="J573" s="336"/>
      <c r="K573" s="336"/>
      <c r="L573" s="336"/>
      <c r="M573" s="336"/>
      <c r="N573" s="336"/>
      <c r="O573" s="336"/>
      <c r="P573" s="336"/>
    </row>
    <row r="574" spans="1:16">
      <c r="A574" s="336"/>
      <c r="B574" s="336"/>
      <c r="C574" s="336"/>
      <c r="D574" s="336"/>
      <c r="E574" s="336"/>
      <c r="F574" s="336"/>
      <c r="G574" s="336"/>
      <c r="H574" s="336"/>
      <c r="I574" s="336"/>
      <c r="J574" s="336"/>
      <c r="K574" s="336"/>
      <c r="L574" s="336"/>
      <c r="M574" s="336"/>
      <c r="N574" s="336"/>
      <c r="O574" s="336"/>
      <c r="P574" s="336"/>
    </row>
    <row r="575" spans="1:16">
      <c r="A575" s="336"/>
      <c r="B575" s="336"/>
      <c r="C575" s="336"/>
      <c r="D575" s="336"/>
      <c r="E575" s="336"/>
      <c r="F575" s="336"/>
      <c r="G575" s="336"/>
      <c r="H575" s="336"/>
      <c r="I575" s="336"/>
      <c r="J575" s="336"/>
      <c r="K575" s="336"/>
      <c r="L575" s="336"/>
      <c r="M575" s="336"/>
      <c r="N575" s="336"/>
      <c r="O575" s="336"/>
      <c r="P575" s="336"/>
    </row>
    <row r="576" spans="1:16">
      <c r="A576" s="336"/>
      <c r="B576" s="336"/>
      <c r="C576" s="336"/>
      <c r="D576" s="336"/>
      <c r="E576" s="336"/>
      <c r="F576" s="336"/>
      <c r="G576" s="336"/>
      <c r="H576" s="336"/>
      <c r="I576" s="336"/>
      <c r="J576" s="336"/>
      <c r="K576" s="336"/>
      <c r="L576" s="336"/>
      <c r="M576" s="336"/>
      <c r="N576" s="336"/>
      <c r="O576" s="336"/>
      <c r="P576" s="336"/>
    </row>
    <row r="577" spans="1:16">
      <c r="A577" s="336"/>
      <c r="B577" s="336"/>
      <c r="C577" s="336"/>
      <c r="D577" s="336"/>
      <c r="E577" s="336"/>
      <c r="F577" s="336"/>
      <c r="G577" s="336"/>
      <c r="H577" s="336"/>
      <c r="I577" s="336"/>
      <c r="J577" s="336"/>
      <c r="K577" s="336"/>
      <c r="L577" s="336"/>
      <c r="M577" s="336"/>
      <c r="N577" s="336"/>
      <c r="O577" s="336"/>
      <c r="P577" s="336"/>
    </row>
    <row r="578" spans="1:16">
      <c r="A578" s="336"/>
      <c r="B578" s="336"/>
      <c r="C578" s="336"/>
      <c r="D578" s="336"/>
      <c r="E578" s="336"/>
      <c r="F578" s="336"/>
      <c r="G578" s="336"/>
      <c r="H578" s="336"/>
      <c r="I578" s="336"/>
      <c r="J578" s="336"/>
      <c r="K578" s="336"/>
      <c r="L578" s="336"/>
      <c r="M578" s="336"/>
      <c r="N578" s="336"/>
      <c r="O578" s="336"/>
      <c r="P578" s="336"/>
    </row>
    <row r="579" spans="1:16">
      <c r="A579" s="336"/>
      <c r="B579" s="336"/>
      <c r="C579" s="336"/>
      <c r="D579" s="336"/>
      <c r="E579" s="336"/>
      <c r="F579" s="336"/>
      <c r="G579" s="336"/>
      <c r="H579" s="336"/>
      <c r="I579" s="336"/>
      <c r="J579" s="336"/>
      <c r="K579" s="336"/>
      <c r="L579" s="336"/>
      <c r="M579" s="336"/>
      <c r="N579" s="336"/>
      <c r="O579" s="336"/>
      <c r="P579" s="336"/>
    </row>
    <row r="580" spans="1:16">
      <c r="A580" s="336"/>
      <c r="B580" s="336"/>
      <c r="C580" s="336"/>
      <c r="D580" s="336"/>
      <c r="E580" s="336"/>
      <c r="F580" s="336"/>
      <c r="G580" s="336"/>
      <c r="H580" s="336"/>
      <c r="I580" s="336"/>
      <c r="J580" s="336"/>
      <c r="K580" s="336"/>
      <c r="L580" s="336"/>
      <c r="M580" s="336"/>
      <c r="N580" s="336"/>
      <c r="O580" s="336"/>
      <c r="P580" s="336"/>
    </row>
    <row r="581" spans="1:16">
      <c r="A581" s="336"/>
      <c r="B581" s="336"/>
      <c r="C581" s="336"/>
      <c r="D581" s="336"/>
      <c r="E581" s="336"/>
      <c r="F581" s="336"/>
      <c r="G581" s="336"/>
      <c r="H581" s="336"/>
      <c r="I581" s="336"/>
      <c r="J581" s="336"/>
      <c r="K581" s="336"/>
      <c r="L581" s="336"/>
      <c r="M581" s="336"/>
      <c r="N581" s="336"/>
      <c r="O581" s="336"/>
      <c r="P581" s="336"/>
    </row>
    <row r="582" spans="1:16">
      <c r="A582" s="336"/>
      <c r="B582" s="336"/>
      <c r="C582" s="336"/>
      <c r="D582" s="336"/>
      <c r="E582" s="336"/>
      <c r="F582" s="336"/>
      <c r="G582" s="336"/>
      <c r="H582" s="336"/>
      <c r="I582" s="336"/>
      <c r="J582" s="336"/>
      <c r="K582" s="336"/>
      <c r="L582" s="336"/>
      <c r="M582" s="336"/>
      <c r="N582" s="336"/>
      <c r="O582" s="336"/>
      <c r="P582" s="336"/>
    </row>
    <row r="583" spans="1:16">
      <c r="A583" s="336"/>
      <c r="B583" s="336"/>
      <c r="C583" s="336"/>
      <c r="D583" s="336"/>
      <c r="E583" s="336"/>
      <c r="F583" s="336"/>
      <c r="G583" s="336"/>
      <c r="H583" s="336"/>
      <c r="I583" s="336"/>
      <c r="J583" s="336"/>
      <c r="K583" s="336"/>
      <c r="L583" s="336"/>
      <c r="M583" s="336"/>
      <c r="N583" s="336"/>
      <c r="O583" s="336"/>
      <c r="P583" s="336"/>
    </row>
    <row r="584" spans="1:16">
      <c r="A584" s="336"/>
      <c r="B584" s="336"/>
      <c r="C584" s="336"/>
      <c r="D584" s="336"/>
      <c r="E584" s="336"/>
      <c r="F584" s="336"/>
      <c r="G584" s="336"/>
      <c r="H584" s="336"/>
      <c r="I584" s="336"/>
      <c r="J584" s="336"/>
      <c r="K584" s="336"/>
      <c r="L584" s="336"/>
      <c r="M584" s="336"/>
      <c r="N584" s="336"/>
      <c r="O584" s="336"/>
      <c r="P584" s="336"/>
    </row>
    <row r="585" spans="1:16">
      <c r="A585" s="336"/>
      <c r="B585" s="336"/>
      <c r="C585" s="336"/>
      <c r="D585" s="336"/>
      <c r="E585" s="336"/>
      <c r="F585" s="336"/>
      <c r="G585" s="336"/>
      <c r="H585" s="336"/>
      <c r="I585" s="336"/>
      <c r="J585" s="336"/>
      <c r="K585" s="336"/>
      <c r="L585" s="336"/>
      <c r="M585" s="336"/>
      <c r="N585" s="336"/>
      <c r="O585" s="336"/>
      <c r="P585" s="336"/>
    </row>
    <row r="586" spans="1:16">
      <c r="A586" s="336"/>
      <c r="B586" s="336"/>
      <c r="C586" s="336"/>
      <c r="D586" s="336"/>
      <c r="E586" s="336"/>
      <c r="F586" s="336"/>
      <c r="G586" s="336"/>
      <c r="H586" s="336"/>
      <c r="I586" s="336"/>
      <c r="J586" s="336"/>
      <c r="K586" s="336"/>
      <c r="L586" s="336"/>
      <c r="M586" s="336"/>
      <c r="N586" s="336"/>
      <c r="O586" s="336"/>
      <c r="P586" s="336"/>
    </row>
    <row r="587" spans="1:16">
      <c r="A587" s="336"/>
      <c r="B587" s="336"/>
      <c r="C587" s="336"/>
      <c r="D587" s="336"/>
      <c r="E587" s="336"/>
      <c r="F587" s="336"/>
      <c r="G587" s="336"/>
      <c r="H587" s="336"/>
      <c r="I587" s="336"/>
      <c r="J587" s="336"/>
      <c r="K587" s="336"/>
      <c r="L587" s="336"/>
      <c r="M587" s="336"/>
      <c r="N587" s="336"/>
      <c r="O587" s="336"/>
      <c r="P587" s="336"/>
    </row>
    <row r="588" spans="1:16">
      <c r="A588" s="336"/>
      <c r="B588" s="336"/>
      <c r="C588" s="336"/>
      <c r="D588" s="336"/>
      <c r="E588" s="336"/>
      <c r="F588" s="336"/>
      <c r="G588" s="336"/>
      <c r="H588" s="336"/>
      <c r="I588" s="336"/>
      <c r="J588" s="336"/>
      <c r="K588" s="336"/>
      <c r="L588" s="336"/>
      <c r="M588" s="336"/>
      <c r="N588" s="336"/>
      <c r="O588" s="336"/>
      <c r="P588" s="336"/>
    </row>
    <row r="589" spans="1:16">
      <c r="A589" s="336"/>
      <c r="B589" s="336"/>
      <c r="C589" s="336"/>
      <c r="D589" s="336"/>
      <c r="E589" s="336"/>
      <c r="F589" s="336"/>
      <c r="G589" s="336"/>
      <c r="H589" s="336"/>
      <c r="I589" s="336"/>
      <c r="J589" s="336"/>
      <c r="K589" s="336"/>
      <c r="L589" s="336"/>
      <c r="M589" s="336"/>
      <c r="N589" s="336"/>
      <c r="O589" s="336"/>
      <c r="P589" s="336"/>
    </row>
    <row r="590" spans="1:16">
      <c r="A590" s="336"/>
      <c r="B590" s="336"/>
      <c r="C590" s="336"/>
      <c r="D590" s="336"/>
      <c r="E590" s="336"/>
      <c r="F590" s="336"/>
      <c r="G590" s="336"/>
      <c r="H590" s="336"/>
      <c r="I590" s="336"/>
      <c r="J590" s="336"/>
      <c r="K590" s="336"/>
      <c r="L590" s="336"/>
      <c r="M590" s="336"/>
      <c r="N590" s="336"/>
      <c r="O590" s="336"/>
      <c r="P590" s="336"/>
    </row>
    <row r="591" spans="1:16">
      <c r="A591" s="336"/>
      <c r="B591" s="336"/>
      <c r="C591" s="336"/>
      <c r="D591" s="336"/>
      <c r="E591" s="336"/>
      <c r="F591" s="336"/>
      <c r="G591" s="336"/>
      <c r="H591" s="336"/>
      <c r="I591" s="336"/>
      <c r="J591" s="336"/>
      <c r="K591" s="336"/>
      <c r="L591" s="336"/>
      <c r="M591" s="336"/>
      <c r="N591" s="336"/>
      <c r="O591" s="336"/>
      <c r="P591" s="336"/>
    </row>
    <row r="592" spans="1:16">
      <c r="A592" s="336"/>
      <c r="B592" s="336"/>
      <c r="C592" s="336"/>
      <c r="D592" s="336"/>
      <c r="E592" s="336"/>
      <c r="F592" s="336"/>
      <c r="G592" s="336"/>
      <c r="H592" s="336"/>
      <c r="I592" s="336"/>
      <c r="J592" s="336"/>
      <c r="K592" s="336"/>
      <c r="L592" s="336"/>
      <c r="M592" s="336"/>
      <c r="N592" s="336"/>
      <c r="O592" s="336"/>
      <c r="P592" s="336"/>
    </row>
    <row r="593" spans="1:16">
      <c r="A593" s="336"/>
      <c r="B593" s="336"/>
      <c r="C593" s="336"/>
      <c r="D593" s="336"/>
      <c r="E593" s="336"/>
      <c r="F593" s="336"/>
      <c r="G593" s="336"/>
      <c r="H593" s="336"/>
      <c r="I593" s="336"/>
      <c r="J593" s="336"/>
      <c r="K593" s="336"/>
      <c r="L593" s="336"/>
      <c r="M593" s="336"/>
      <c r="N593" s="336"/>
      <c r="O593" s="336"/>
      <c r="P593" s="336"/>
    </row>
    <row r="594" spans="1:16">
      <c r="A594" s="336"/>
      <c r="B594" s="336"/>
      <c r="C594" s="336"/>
      <c r="D594" s="336"/>
      <c r="E594" s="336"/>
      <c r="F594" s="336"/>
      <c r="G594" s="336"/>
      <c r="H594" s="336"/>
      <c r="I594" s="336"/>
      <c r="J594" s="336"/>
      <c r="K594" s="336"/>
      <c r="L594" s="336"/>
      <c r="M594" s="336"/>
      <c r="N594" s="336"/>
      <c r="O594" s="336"/>
      <c r="P594" s="336"/>
    </row>
    <row r="595" spans="1:16">
      <c r="A595" s="336"/>
      <c r="B595" s="336"/>
      <c r="C595" s="336"/>
      <c r="D595" s="336"/>
      <c r="E595" s="336"/>
      <c r="F595" s="336"/>
      <c r="G595" s="336"/>
      <c r="H595" s="336"/>
      <c r="I595" s="336"/>
      <c r="J595" s="336"/>
      <c r="K595" s="336"/>
      <c r="L595" s="336"/>
      <c r="M595" s="336"/>
      <c r="N595" s="336"/>
      <c r="O595" s="336"/>
      <c r="P595" s="336"/>
    </row>
    <row r="596" spans="1:16">
      <c r="A596" s="336"/>
      <c r="B596" s="336"/>
      <c r="C596" s="336"/>
      <c r="D596" s="336"/>
      <c r="E596" s="336"/>
      <c r="F596" s="336"/>
      <c r="G596" s="336"/>
      <c r="H596" s="336"/>
      <c r="I596" s="336"/>
      <c r="J596" s="336"/>
      <c r="K596" s="336"/>
      <c r="L596" s="336"/>
      <c r="M596" s="336"/>
      <c r="N596" s="336"/>
      <c r="O596" s="336"/>
      <c r="P596" s="336"/>
    </row>
    <row r="597" spans="1:16">
      <c r="A597" s="336"/>
      <c r="B597" s="336"/>
      <c r="C597" s="336"/>
      <c r="D597" s="336"/>
      <c r="E597" s="336"/>
      <c r="F597" s="336"/>
      <c r="G597" s="336"/>
      <c r="H597" s="336"/>
      <c r="I597" s="336"/>
      <c r="J597" s="336"/>
      <c r="K597" s="336"/>
      <c r="L597" s="336"/>
      <c r="M597" s="336"/>
      <c r="N597" s="336"/>
      <c r="O597" s="336"/>
      <c r="P597" s="336"/>
    </row>
    <row r="598" spans="1:16">
      <c r="A598" s="336"/>
      <c r="B598" s="336"/>
      <c r="C598" s="336"/>
      <c r="D598" s="336"/>
      <c r="E598" s="336"/>
      <c r="F598" s="336"/>
      <c r="G598" s="336"/>
      <c r="H598" s="336"/>
      <c r="I598" s="336"/>
      <c r="J598" s="336"/>
      <c r="K598" s="336"/>
      <c r="L598" s="336"/>
      <c r="M598" s="336"/>
      <c r="N598" s="336"/>
      <c r="O598" s="336"/>
      <c r="P598" s="336"/>
    </row>
    <row r="599" spans="1:16">
      <c r="A599" s="336"/>
      <c r="B599" s="336"/>
      <c r="C599" s="336"/>
      <c r="D599" s="336"/>
      <c r="E599" s="336"/>
      <c r="F599" s="336"/>
      <c r="G599" s="336"/>
      <c r="H599" s="336"/>
      <c r="I599" s="336"/>
      <c r="J599" s="336"/>
      <c r="K599" s="336"/>
      <c r="L599" s="336"/>
      <c r="M599" s="336"/>
      <c r="N599" s="336"/>
      <c r="O599" s="336"/>
      <c r="P599" s="336"/>
    </row>
    <row r="600" spans="1:16">
      <c r="A600" s="336"/>
      <c r="B600" s="336"/>
      <c r="C600" s="336"/>
      <c r="D600" s="336"/>
      <c r="E600" s="336"/>
      <c r="F600" s="336"/>
      <c r="G600" s="336"/>
      <c r="H600" s="336"/>
      <c r="I600" s="336"/>
      <c r="J600" s="336"/>
      <c r="K600" s="336"/>
      <c r="L600" s="336"/>
      <c r="M600" s="336"/>
      <c r="N600" s="336"/>
      <c r="O600" s="336"/>
      <c r="P600" s="336"/>
    </row>
    <row r="601" spans="1:16">
      <c r="A601" s="336"/>
      <c r="B601" s="336"/>
      <c r="C601" s="336"/>
      <c r="D601" s="336"/>
      <c r="E601" s="336"/>
      <c r="F601" s="336"/>
      <c r="G601" s="336"/>
      <c r="H601" s="336"/>
      <c r="I601" s="336"/>
      <c r="J601" s="336"/>
      <c r="K601" s="336"/>
      <c r="L601" s="336"/>
      <c r="M601" s="336"/>
      <c r="N601" s="336"/>
      <c r="O601" s="336"/>
      <c r="P601" s="336"/>
    </row>
    <row r="602" spans="1:16">
      <c r="A602" s="336"/>
      <c r="B602" s="336"/>
      <c r="C602" s="336"/>
      <c r="D602" s="336"/>
      <c r="E602" s="336"/>
      <c r="F602" s="336"/>
      <c r="G602" s="336"/>
      <c r="H602" s="336"/>
      <c r="I602" s="336"/>
      <c r="J602" s="336"/>
      <c r="K602" s="336"/>
      <c r="L602" s="336"/>
      <c r="M602" s="336"/>
      <c r="N602" s="336"/>
      <c r="O602" s="336"/>
      <c r="P602" s="336"/>
    </row>
    <row r="603" spans="1:16">
      <c r="A603" s="336"/>
      <c r="B603" s="336"/>
      <c r="C603" s="336"/>
      <c r="D603" s="336"/>
      <c r="E603" s="336"/>
      <c r="F603" s="336"/>
      <c r="G603" s="336"/>
      <c r="H603" s="336"/>
      <c r="I603" s="336"/>
      <c r="J603" s="336"/>
      <c r="K603" s="336"/>
      <c r="L603" s="336"/>
      <c r="M603" s="336"/>
      <c r="N603" s="336"/>
      <c r="O603" s="336"/>
      <c r="P603" s="336"/>
    </row>
    <row r="604" spans="1:16">
      <c r="A604" s="336"/>
      <c r="B604" s="336"/>
      <c r="C604" s="336"/>
      <c r="D604" s="336"/>
      <c r="E604" s="336"/>
      <c r="F604" s="336"/>
      <c r="G604" s="336"/>
      <c r="H604" s="336"/>
      <c r="I604" s="336"/>
      <c r="J604" s="336"/>
      <c r="K604" s="336"/>
      <c r="L604" s="336"/>
      <c r="M604" s="336"/>
      <c r="N604" s="336"/>
      <c r="O604" s="336"/>
      <c r="P604" s="336"/>
    </row>
    <row r="605" spans="1:16">
      <c r="A605" s="336"/>
      <c r="B605" s="336"/>
      <c r="C605" s="336"/>
      <c r="D605" s="336"/>
      <c r="E605" s="336"/>
      <c r="F605" s="336"/>
      <c r="G605" s="336"/>
      <c r="H605" s="336"/>
      <c r="I605" s="336"/>
      <c r="J605" s="336"/>
      <c r="K605" s="336"/>
      <c r="L605" s="336"/>
      <c r="M605" s="336"/>
      <c r="N605" s="336"/>
      <c r="O605" s="336"/>
      <c r="P605" s="336"/>
    </row>
    <row r="606" spans="1:16">
      <c r="A606" s="336"/>
      <c r="B606" s="336"/>
      <c r="C606" s="336"/>
      <c r="D606" s="336"/>
      <c r="E606" s="336"/>
      <c r="F606" s="336"/>
      <c r="G606" s="336"/>
      <c r="H606" s="336"/>
      <c r="I606" s="336"/>
      <c r="J606" s="336"/>
      <c r="K606" s="336"/>
      <c r="L606" s="336"/>
      <c r="M606" s="336"/>
      <c r="N606" s="336"/>
      <c r="O606" s="336"/>
      <c r="P606" s="336"/>
    </row>
    <row r="607" spans="1:16">
      <c r="A607" s="336"/>
      <c r="B607" s="336"/>
      <c r="C607" s="336"/>
      <c r="D607" s="336"/>
      <c r="E607" s="336"/>
      <c r="F607" s="336"/>
      <c r="G607" s="336"/>
      <c r="H607" s="336"/>
      <c r="I607" s="336"/>
      <c r="J607" s="336"/>
      <c r="K607" s="336"/>
      <c r="L607" s="336"/>
      <c r="M607" s="336"/>
      <c r="N607" s="336"/>
      <c r="O607" s="336"/>
      <c r="P607" s="336"/>
    </row>
    <row r="608" spans="1:16">
      <c r="A608" s="336"/>
      <c r="B608" s="336"/>
      <c r="C608" s="336"/>
      <c r="D608" s="336"/>
      <c r="E608" s="336"/>
      <c r="F608" s="336"/>
      <c r="G608" s="336"/>
      <c r="H608" s="336"/>
      <c r="I608" s="336"/>
      <c r="J608" s="336"/>
      <c r="K608" s="336"/>
      <c r="L608" s="336"/>
      <c r="M608" s="336"/>
      <c r="N608" s="336"/>
      <c r="O608" s="336"/>
      <c r="P608" s="336"/>
    </row>
    <row r="609" spans="1:16">
      <c r="A609" s="336"/>
      <c r="B609" s="336"/>
      <c r="C609" s="336"/>
      <c r="D609" s="336"/>
      <c r="E609" s="336"/>
      <c r="F609" s="336"/>
      <c r="G609" s="336"/>
      <c r="H609" s="336"/>
      <c r="I609" s="336"/>
      <c r="J609" s="336"/>
      <c r="K609" s="336"/>
      <c r="L609" s="336"/>
      <c r="M609" s="336"/>
      <c r="N609" s="336"/>
      <c r="O609" s="336"/>
      <c r="P609" s="336"/>
    </row>
    <row r="610" spans="1:16">
      <c r="A610" s="336"/>
      <c r="B610" s="336"/>
      <c r="C610" s="336"/>
      <c r="D610" s="336"/>
      <c r="E610" s="336"/>
      <c r="F610" s="336"/>
      <c r="G610" s="336"/>
      <c r="H610" s="336"/>
      <c r="I610" s="336"/>
      <c r="J610" s="336"/>
      <c r="K610" s="336"/>
      <c r="L610" s="336"/>
      <c r="M610" s="336"/>
      <c r="N610" s="336"/>
      <c r="O610" s="336"/>
      <c r="P610" s="336"/>
    </row>
    <row r="611" spans="1:16">
      <c r="A611" s="336"/>
      <c r="B611" s="336"/>
      <c r="C611" s="336"/>
      <c r="D611" s="336"/>
      <c r="E611" s="336"/>
      <c r="F611" s="336"/>
      <c r="G611" s="336"/>
      <c r="H611" s="336"/>
      <c r="I611" s="336"/>
      <c r="J611" s="336"/>
      <c r="K611" s="336"/>
      <c r="L611" s="336"/>
      <c r="M611" s="336"/>
      <c r="N611" s="336"/>
      <c r="O611" s="336"/>
      <c r="P611" s="336"/>
    </row>
    <row r="612" spans="1:16">
      <c r="A612" s="336"/>
      <c r="B612" s="336"/>
      <c r="C612" s="336"/>
      <c r="D612" s="336"/>
      <c r="E612" s="336"/>
      <c r="F612" s="336"/>
      <c r="G612" s="336"/>
      <c r="H612" s="336"/>
      <c r="I612" s="336"/>
      <c r="J612" s="336"/>
      <c r="K612" s="336"/>
      <c r="L612" s="336"/>
      <c r="M612" s="336"/>
      <c r="N612" s="336"/>
      <c r="O612" s="336"/>
      <c r="P612" s="336"/>
    </row>
    <row r="613" spans="1:16">
      <c r="A613" s="336"/>
      <c r="B613" s="336"/>
      <c r="C613" s="336"/>
      <c r="D613" s="336"/>
      <c r="E613" s="336"/>
      <c r="F613" s="336"/>
      <c r="G613" s="336"/>
      <c r="H613" s="336"/>
      <c r="I613" s="336"/>
      <c r="J613" s="336"/>
      <c r="K613" s="336"/>
      <c r="L613" s="336"/>
      <c r="M613" s="336"/>
      <c r="N613" s="336"/>
      <c r="O613" s="336"/>
      <c r="P613" s="336"/>
    </row>
    <row r="614" spans="1:16">
      <c r="A614" s="336"/>
      <c r="B614" s="336"/>
      <c r="C614" s="336"/>
      <c r="D614" s="336"/>
      <c r="E614" s="336"/>
      <c r="F614" s="336"/>
      <c r="G614" s="336"/>
      <c r="H614" s="336"/>
      <c r="I614" s="336"/>
      <c r="J614" s="336"/>
      <c r="K614" s="336"/>
      <c r="L614" s="336"/>
      <c r="M614" s="336"/>
      <c r="N614" s="336"/>
      <c r="O614" s="336"/>
      <c r="P614" s="336"/>
    </row>
    <row r="615" spans="1:16">
      <c r="A615" s="336"/>
      <c r="B615" s="336"/>
      <c r="C615" s="336"/>
      <c r="D615" s="336"/>
      <c r="E615" s="336"/>
      <c r="F615" s="336"/>
      <c r="G615" s="336"/>
      <c r="H615" s="336"/>
      <c r="I615" s="336"/>
      <c r="J615" s="336"/>
      <c r="K615" s="336"/>
      <c r="L615" s="336"/>
      <c r="M615" s="336"/>
      <c r="N615" s="336"/>
      <c r="O615" s="336"/>
      <c r="P615" s="336"/>
    </row>
    <row r="616" spans="1:16">
      <c r="A616" s="336"/>
      <c r="B616" s="336"/>
      <c r="C616" s="336"/>
      <c r="D616" s="336"/>
      <c r="E616" s="336"/>
      <c r="F616" s="336"/>
      <c r="G616" s="336"/>
      <c r="H616" s="336"/>
      <c r="I616" s="336"/>
      <c r="J616" s="336"/>
      <c r="K616" s="336"/>
      <c r="L616" s="336"/>
      <c r="M616" s="336"/>
      <c r="N616" s="336"/>
      <c r="O616" s="336"/>
      <c r="P616" s="336"/>
    </row>
    <row r="617" spans="1:16">
      <c r="A617" s="336"/>
      <c r="B617" s="336"/>
      <c r="C617" s="336"/>
      <c r="D617" s="336"/>
      <c r="E617" s="336"/>
      <c r="F617" s="336"/>
      <c r="G617" s="336"/>
      <c r="H617" s="336"/>
      <c r="I617" s="336"/>
      <c r="J617" s="336"/>
      <c r="K617" s="336"/>
      <c r="L617" s="336"/>
      <c r="M617" s="336"/>
      <c r="N617" s="336"/>
      <c r="O617" s="336"/>
      <c r="P617" s="336"/>
    </row>
    <row r="618" spans="1:16">
      <c r="A618" s="336"/>
      <c r="B618" s="336"/>
      <c r="C618" s="336"/>
      <c r="D618" s="336"/>
      <c r="E618" s="336"/>
      <c r="F618" s="336"/>
      <c r="G618" s="336"/>
      <c r="H618" s="336"/>
      <c r="I618" s="336"/>
      <c r="J618" s="336"/>
      <c r="K618" s="336"/>
      <c r="L618" s="336"/>
      <c r="M618" s="336"/>
      <c r="N618" s="336"/>
      <c r="O618" s="336"/>
      <c r="P618" s="336"/>
    </row>
    <row r="619" spans="1:16">
      <c r="A619" s="336"/>
      <c r="B619" s="336"/>
      <c r="C619" s="336"/>
      <c r="D619" s="336"/>
      <c r="E619" s="336"/>
      <c r="F619" s="336"/>
      <c r="G619" s="336"/>
      <c r="H619" s="336"/>
      <c r="I619" s="336"/>
      <c r="J619" s="336"/>
      <c r="K619" s="336"/>
      <c r="L619" s="336"/>
      <c r="M619" s="336"/>
      <c r="N619" s="336"/>
      <c r="O619" s="336"/>
      <c r="P619" s="336"/>
    </row>
    <row r="620" spans="1:16">
      <c r="A620" s="336"/>
      <c r="B620" s="336"/>
      <c r="C620" s="336"/>
      <c r="D620" s="336"/>
      <c r="E620" s="336"/>
      <c r="F620" s="336"/>
      <c r="G620" s="336"/>
      <c r="H620" s="336"/>
      <c r="I620" s="336"/>
      <c r="J620" s="336"/>
      <c r="K620" s="336"/>
      <c r="L620" s="336"/>
      <c r="M620" s="336"/>
      <c r="N620" s="336"/>
      <c r="O620" s="336"/>
      <c r="P620" s="336"/>
    </row>
    <row r="621" spans="1:16">
      <c r="A621" s="336"/>
      <c r="B621" s="336"/>
      <c r="C621" s="336"/>
      <c r="D621" s="336"/>
      <c r="E621" s="336"/>
      <c r="F621" s="336"/>
      <c r="G621" s="336"/>
      <c r="H621" s="336"/>
      <c r="I621" s="336"/>
      <c r="J621" s="336"/>
      <c r="K621" s="336"/>
      <c r="L621" s="336"/>
      <c r="M621" s="336"/>
      <c r="N621" s="336"/>
      <c r="O621" s="336"/>
      <c r="P621" s="336"/>
    </row>
    <row r="622" spans="1:16">
      <c r="A622" s="336"/>
      <c r="B622" s="336"/>
      <c r="C622" s="336"/>
      <c r="D622" s="336"/>
      <c r="E622" s="336"/>
      <c r="F622" s="336"/>
      <c r="G622" s="336"/>
      <c r="H622" s="336"/>
      <c r="I622" s="336"/>
      <c r="J622" s="336"/>
      <c r="K622" s="336"/>
      <c r="L622" s="336"/>
      <c r="M622" s="336"/>
      <c r="N622" s="336"/>
      <c r="O622" s="336"/>
      <c r="P622" s="336"/>
    </row>
    <row r="623" spans="1:16">
      <c r="A623" s="336"/>
      <c r="B623" s="336"/>
      <c r="C623" s="336"/>
      <c r="D623" s="336"/>
      <c r="E623" s="336"/>
      <c r="F623" s="336"/>
      <c r="G623" s="336"/>
      <c r="H623" s="336"/>
      <c r="I623" s="336"/>
      <c r="J623" s="336"/>
      <c r="K623" s="336"/>
      <c r="L623" s="336"/>
      <c r="M623" s="336"/>
      <c r="N623" s="336"/>
      <c r="O623" s="336"/>
      <c r="P623" s="336"/>
    </row>
    <row r="624" spans="1:16">
      <c r="A624" s="336"/>
      <c r="B624" s="336"/>
      <c r="C624" s="336"/>
      <c r="D624" s="336"/>
      <c r="E624" s="336"/>
      <c r="F624" s="336"/>
      <c r="G624" s="336"/>
      <c r="H624" s="336"/>
      <c r="I624" s="336"/>
      <c r="J624" s="336"/>
      <c r="K624" s="336"/>
      <c r="L624" s="336"/>
      <c r="M624" s="336"/>
      <c r="N624" s="336"/>
      <c r="O624" s="336"/>
      <c r="P624" s="336"/>
    </row>
    <row r="625" spans="1:16">
      <c r="A625" s="336"/>
      <c r="B625" s="336"/>
      <c r="C625" s="336"/>
      <c r="D625" s="336"/>
      <c r="E625" s="336"/>
      <c r="F625" s="336"/>
      <c r="G625" s="336"/>
      <c r="H625" s="336"/>
      <c r="I625" s="336"/>
      <c r="J625" s="336"/>
      <c r="K625" s="336"/>
      <c r="L625" s="336"/>
      <c r="M625" s="336"/>
      <c r="N625" s="336"/>
      <c r="O625" s="336"/>
      <c r="P625" s="336"/>
    </row>
    <row r="626" spans="1:16">
      <c r="A626" s="336"/>
      <c r="B626" s="336"/>
      <c r="C626" s="336"/>
      <c r="D626" s="336"/>
      <c r="E626" s="336"/>
      <c r="F626" s="336"/>
      <c r="G626" s="336"/>
      <c r="H626" s="336"/>
      <c r="I626" s="336"/>
      <c r="J626" s="336"/>
      <c r="K626" s="336"/>
      <c r="L626" s="336"/>
      <c r="M626" s="336"/>
      <c r="N626" s="336"/>
      <c r="O626" s="336"/>
      <c r="P626" s="336"/>
    </row>
    <row r="627" spans="1:16">
      <c r="A627" s="336"/>
      <c r="B627" s="336"/>
      <c r="C627" s="336"/>
      <c r="D627" s="336"/>
      <c r="E627" s="336"/>
      <c r="F627" s="336"/>
      <c r="G627" s="336"/>
      <c r="H627" s="336"/>
      <c r="I627" s="336"/>
      <c r="J627" s="336"/>
      <c r="K627" s="336"/>
      <c r="L627" s="336"/>
      <c r="M627" s="336"/>
      <c r="N627" s="336"/>
      <c r="O627" s="336"/>
      <c r="P627" s="336"/>
    </row>
    <row r="628" spans="1:16">
      <c r="A628" s="336"/>
      <c r="B628" s="336"/>
      <c r="C628" s="336"/>
      <c r="D628" s="336"/>
      <c r="E628" s="336"/>
      <c r="F628" s="336"/>
      <c r="G628" s="336"/>
      <c r="H628" s="336"/>
      <c r="I628" s="336"/>
      <c r="J628" s="336"/>
      <c r="K628" s="336"/>
      <c r="L628" s="336"/>
      <c r="M628" s="336"/>
      <c r="N628" s="336"/>
      <c r="O628" s="336"/>
      <c r="P628" s="336"/>
    </row>
    <row r="629" spans="1:16">
      <c r="A629" s="336"/>
      <c r="B629" s="336"/>
      <c r="C629" s="336"/>
      <c r="D629" s="336"/>
      <c r="E629" s="336"/>
      <c r="F629" s="336"/>
      <c r="G629" s="336"/>
      <c r="H629" s="336"/>
      <c r="I629" s="336"/>
      <c r="J629" s="336"/>
      <c r="K629" s="336"/>
      <c r="L629" s="336"/>
      <c r="M629" s="336"/>
      <c r="N629" s="336"/>
      <c r="O629" s="336"/>
      <c r="P629" s="336"/>
    </row>
    <row r="630" spans="1:16">
      <c r="A630" s="336"/>
      <c r="B630" s="336"/>
      <c r="C630" s="336"/>
      <c r="D630" s="336"/>
      <c r="E630" s="336"/>
      <c r="F630" s="336"/>
      <c r="G630" s="336"/>
      <c r="H630" s="336"/>
      <c r="I630" s="336"/>
      <c r="J630" s="336"/>
      <c r="K630" s="336"/>
      <c r="L630" s="336"/>
      <c r="M630" s="336"/>
      <c r="N630" s="336"/>
      <c r="O630" s="336"/>
      <c r="P630" s="336"/>
    </row>
    <row r="631" spans="1:16">
      <c r="A631" s="336"/>
      <c r="B631" s="336"/>
      <c r="C631" s="336"/>
      <c r="D631" s="336"/>
      <c r="E631" s="336"/>
      <c r="F631" s="336"/>
      <c r="G631" s="336"/>
      <c r="H631" s="336"/>
      <c r="I631" s="336"/>
      <c r="J631" s="336"/>
      <c r="K631" s="336"/>
      <c r="L631" s="336"/>
      <c r="M631" s="336"/>
      <c r="N631" s="336"/>
      <c r="O631" s="336"/>
      <c r="P631" s="336"/>
    </row>
    <row r="632" spans="1:16">
      <c r="A632" s="336"/>
      <c r="B632" s="336"/>
      <c r="C632" s="336"/>
      <c r="D632" s="336"/>
      <c r="E632" s="336"/>
      <c r="F632" s="336"/>
      <c r="G632" s="336"/>
      <c r="H632" s="336"/>
      <c r="I632" s="336"/>
      <c r="J632" s="336"/>
      <c r="K632" s="336"/>
      <c r="L632" s="336"/>
      <c r="M632" s="336"/>
      <c r="N632" s="336"/>
      <c r="O632" s="336"/>
      <c r="P632" s="336"/>
    </row>
    <row r="633" spans="1:16">
      <c r="A633" s="336"/>
      <c r="B633" s="336"/>
      <c r="C633" s="336"/>
      <c r="D633" s="336"/>
      <c r="E633" s="336"/>
      <c r="F633" s="336"/>
      <c r="G633" s="336"/>
      <c r="H633" s="336"/>
      <c r="I633" s="336"/>
      <c r="J633" s="336"/>
      <c r="K633" s="336"/>
      <c r="L633" s="336"/>
      <c r="M633" s="336"/>
      <c r="N633" s="336"/>
      <c r="O633" s="336"/>
      <c r="P633" s="336"/>
    </row>
    <row r="634" spans="1:16">
      <c r="A634" s="336"/>
      <c r="B634" s="336"/>
      <c r="C634" s="336"/>
      <c r="D634" s="336"/>
      <c r="E634" s="336"/>
      <c r="F634" s="336"/>
      <c r="G634" s="336"/>
      <c r="H634" s="336"/>
      <c r="I634" s="336"/>
      <c r="J634" s="336"/>
      <c r="K634" s="336"/>
      <c r="L634" s="336"/>
      <c r="M634" s="336"/>
      <c r="N634" s="336"/>
      <c r="O634" s="336"/>
      <c r="P634" s="336"/>
    </row>
    <row r="635" spans="1:16">
      <c r="A635" s="336"/>
      <c r="B635" s="336"/>
      <c r="C635" s="336"/>
      <c r="D635" s="336"/>
      <c r="E635" s="336"/>
      <c r="F635" s="336"/>
      <c r="G635" s="336"/>
      <c r="H635" s="336"/>
      <c r="I635" s="336"/>
      <c r="J635" s="336"/>
      <c r="K635" s="336"/>
      <c r="L635" s="336"/>
      <c r="M635" s="336"/>
      <c r="N635" s="336"/>
      <c r="O635" s="336"/>
      <c r="P635" s="336"/>
    </row>
    <row r="636" spans="1:16">
      <c r="A636" s="336"/>
      <c r="B636" s="336"/>
      <c r="C636" s="336"/>
      <c r="D636" s="336"/>
      <c r="E636" s="336"/>
      <c r="F636" s="336"/>
      <c r="G636" s="336"/>
      <c r="H636" s="336"/>
      <c r="I636" s="336"/>
      <c r="J636" s="336"/>
      <c r="K636" s="336"/>
      <c r="L636" s="336"/>
      <c r="M636" s="336"/>
      <c r="N636" s="336"/>
      <c r="O636" s="336"/>
      <c r="P636" s="336"/>
    </row>
    <row r="637" spans="1:16">
      <c r="A637" s="336"/>
      <c r="B637" s="336"/>
      <c r="C637" s="336"/>
      <c r="D637" s="336"/>
      <c r="E637" s="336"/>
      <c r="F637" s="336"/>
      <c r="G637" s="336"/>
      <c r="H637" s="336"/>
      <c r="I637" s="336"/>
      <c r="J637" s="336"/>
      <c r="K637" s="336"/>
      <c r="L637" s="336"/>
      <c r="M637" s="336"/>
      <c r="N637" s="336"/>
      <c r="O637" s="336"/>
      <c r="P637" s="336"/>
    </row>
    <row r="638" spans="1:16">
      <c r="A638" s="336"/>
      <c r="B638" s="336"/>
      <c r="C638" s="336"/>
      <c r="D638" s="336"/>
      <c r="E638" s="336"/>
      <c r="F638" s="336"/>
      <c r="G638" s="336"/>
      <c r="H638" s="336"/>
      <c r="I638" s="336"/>
      <c r="J638" s="336"/>
      <c r="K638" s="336"/>
      <c r="L638" s="336"/>
      <c r="M638" s="336"/>
      <c r="N638" s="336"/>
      <c r="O638" s="336"/>
      <c r="P638" s="336"/>
    </row>
    <row r="639" spans="1:16">
      <c r="A639" s="336"/>
      <c r="B639" s="336"/>
      <c r="C639" s="336"/>
      <c r="D639" s="336"/>
      <c r="E639" s="336"/>
      <c r="F639" s="336"/>
      <c r="G639" s="336"/>
      <c r="H639" s="336"/>
      <c r="I639" s="336"/>
      <c r="J639" s="336"/>
      <c r="K639" s="336"/>
      <c r="L639" s="336"/>
      <c r="M639" s="336"/>
      <c r="N639" s="336"/>
      <c r="O639" s="336"/>
      <c r="P639" s="336"/>
    </row>
    <row r="640" spans="1:16">
      <c r="A640" s="336"/>
      <c r="B640" s="336"/>
      <c r="C640" s="336"/>
      <c r="D640" s="336"/>
      <c r="E640" s="336"/>
      <c r="F640" s="336"/>
      <c r="G640" s="336"/>
      <c r="H640" s="336"/>
      <c r="I640" s="336"/>
      <c r="J640" s="336"/>
      <c r="K640" s="336"/>
      <c r="L640" s="336"/>
      <c r="M640" s="336"/>
      <c r="N640" s="336"/>
      <c r="O640" s="336"/>
      <c r="P640" s="336"/>
    </row>
    <row r="641" spans="1:16">
      <c r="A641" s="336"/>
      <c r="B641" s="336"/>
      <c r="C641" s="336"/>
      <c r="D641" s="336"/>
      <c r="E641" s="336"/>
      <c r="F641" s="336"/>
      <c r="G641" s="336"/>
      <c r="H641" s="336"/>
      <c r="I641" s="336"/>
      <c r="J641" s="336"/>
      <c r="K641" s="336"/>
      <c r="L641" s="336"/>
      <c r="M641" s="336"/>
      <c r="N641" s="336"/>
      <c r="O641" s="336"/>
      <c r="P641" s="336"/>
    </row>
    <row r="642" spans="1:16">
      <c r="A642" s="336"/>
      <c r="B642" s="336"/>
      <c r="C642" s="336"/>
      <c r="D642" s="336"/>
      <c r="E642" s="336"/>
      <c r="F642" s="336"/>
      <c r="G642" s="336"/>
      <c r="H642" s="336"/>
      <c r="I642" s="336"/>
      <c r="J642" s="336"/>
      <c r="K642" s="336"/>
      <c r="L642" s="336"/>
      <c r="M642" s="336"/>
      <c r="N642" s="336"/>
      <c r="O642" s="336"/>
      <c r="P642" s="336"/>
    </row>
    <row r="643" spans="1:16">
      <c r="A643" s="336"/>
      <c r="B643" s="336"/>
      <c r="C643" s="336"/>
      <c r="D643" s="336"/>
      <c r="E643" s="336"/>
      <c r="F643" s="336"/>
      <c r="G643" s="336"/>
      <c r="H643" s="336"/>
      <c r="I643" s="336"/>
      <c r="J643" s="336"/>
      <c r="K643" s="336"/>
      <c r="L643" s="336"/>
      <c r="M643" s="336"/>
      <c r="N643" s="336"/>
      <c r="O643" s="336"/>
      <c r="P643" s="336"/>
    </row>
    <row r="644" spans="1:16">
      <c r="A644" s="336"/>
      <c r="B644" s="336"/>
      <c r="C644" s="336"/>
      <c r="D644" s="336"/>
      <c r="E644" s="336"/>
      <c r="F644" s="336"/>
      <c r="G644" s="336"/>
      <c r="H644" s="336"/>
      <c r="I644" s="336"/>
      <c r="J644" s="336"/>
      <c r="K644" s="336"/>
      <c r="L644" s="336"/>
      <c r="M644" s="336"/>
      <c r="N644" s="336"/>
      <c r="O644" s="336"/>
      <c r="P644" s="336"/>
    </row>
    <row r="645" spans="1:16">
      <c r="A645" s="336"/>
      <c r="B645" s="336"/>
      <c r="C645" s="336"/>
      <c r="D645" s="336"/>
      <c r="E645" s="336"/>
      <c r="F645" s="336"/>
      <c r="G645" s="336"/>
      <c r="H645" s="336"/>
      <c r="I645" s="336"/>
      <c r="J645" s="336"/>
      <c r="K645" s="336"/>
      <c r="L645" s="336"/>
      <c r="M645" s="336"/>
      <c r="N645" s="336"/>
      <c r="O645" s="336"/>
      <c r="P645" s="336"/>
    </row>
    <row r="646" spans="1:16">
      <c r="A646" s="336"/>
      <c r="B646" s="336"/>
      <c r="C646" s="336"/>
      <c r="D646" s="336"/>
      <c r="E646" s="336"/>
      <c r="F646" s="336"/>
      <c r="G646" s="336"/>
      <c r="H646" s="336"/>
      <c r="I646" s="336"/>
      <c r="J646" s="336"/>
      <c r="K646" s="336"/>
      <c r="L646" s="336"/>
      <c r="M646" s="336"/>
      <c r="N646" s="336"/>
      <c r="O646" s="336"/>
      <c r="P646" s="336"/>
    </row>
    <row r="647" spans="1:16">
      <c r="A647" s="336"/>
      <c r="B647" s="336"/>
      <c r="C647" s="336"/>
      <c r="D647" s="336"/>
      <c r="E647" s="336"/>
      <c r="F647" s="336"/>
      <c r="G647" s="336"/>
      <c r="H647" s="336"/>
      <c r="I647" s="336"/>
      <c r="J647" s="336"/>
      <c r="K647" s="336"/>
      <c r="L647" s="336"/>
      <c r="M647" s="336"/>
      <c r="N647" s="336"/>
      <c r="O647" s="336"/>
      <c r="P647" s="336"/>
    </row>
    <row r="648" spans="1:16">
      <c r="A648" s="336"/>
      <c r="B648" s="336"/>
      <c r="C648" s="336"/>
      <c r="D648" s="336"/>
      <c r="E648" s="336"/>
      <c r="F648" s="336"/>
      <c r="G648" s="336"/>
      <c r="H648" s="336"/>
      <c r="I648" s="336"/>
      <c r="J648" s="336"/>
      <c r="K648" s="336"/>
      <c r="L648" s="336"/>
      <c r="M648" s="336"/>
      <c r="N648" s="336"/>
      <c r="O648" s="336"/>
      <c r="P648" s="336"/>
    </row>
    <row r="649" spans="1:16">
      <c r="A649" s="336"/>
      <c r="B649" s="336"/>
      <c r="C649" s="336"/>
      <c r="D649" s="336"/>
      <c r="E649" s="336"/>
      <c r="F649" s="336"/>
      <c r="G649" s="336"/>
      <c r="H649" s="336"/>
      <c r="I649" s="336"/>
      <c r="J649" s="336"/>
      <c r="K649" s="336"/>
      <c r="L649" s="336"/>
      <c r="M649" s="336"/>
      <c r="N649" s="336"/>
      <c r="O649" s="336"/>
      <c r="P649" s="336"/>
    </row>
    <row r="650" spans="1:16">
      <c r="A650" s="336"/>
      <c r="B650" s="336"/>
      <c r="C650" s="336"/>
      <c r="D650" s="336"/>
      <c r="E650" s="336"/>
      <c r="F650" s="336"/>
      <c r="G650" s="336"/>
      <c r="H650" s="336"/>
      <c r="I650" s="336"/>
      <c r="J650" s="336"/>
      <c r="K650" s="336"/>
      <c r="L650" s="336"/>
      <c r="M650" s="336"/>
      <c r="N650" s="336"/>
      <c r="O650" s="336"/>
      <c r="P650" s="336"/>
    </row>
    <row r="651" spans="1:16">
      <c r="A651" s="336"/>
      <c r="B651" s="336"/>
      <c r="C651" s="336"/>
      <c r="D651" s="336"/>
      <c r="E651" s="336"/>
      <c r="F651" s="336"/>
      <c r="G651" s="336"/>
      <c r="H651" s="336"/>
      <c r="I651" s="336"/>
      <c r="J651" s="336"/>
      <c r="K651" s="336"/>
      <c r="L651" s="336"/>
      <c r="M651" s="336"/>
      <c r="N651" s="336"/>
      <c r="O651" s="336"/>
      <c r="P651" s="336"/>
    </row>
    <row r="652" spans="1:16">
      <c r="A652" s="336"/>
      <c r="B652" s="336"/>
      <c r="C652" s="336"/>
      <c r="D652" s="336"/>
      <c r="E652" s="336"/>
      <c r="F652" s="336"/>
      <c r="G652" s="336"/>
      <c r="H652" s="336"/>
      <c r="I652" s="336"/>
      <c r="J652" s="336"/>
      <c r="K652" s="336"/>
      <c r="L652" s="336"/>
      <c r="M652" s="336"/>
      <c r="N652" s="336"/>
      <c r="O652" s="336"/>
      <c r="P652" s="336"/>
    </row>
    <row r="653" spans="1:16">
      <c r="A653" s="336"/>
      <c r="B653" s="336"/>
      <c r="C653" s="336"/>
      <c r="D653" s="336"/>
      <c r="E653" s="336"/>
      <c r="F653" s="336"/>
      <c r="G653" s="336"/>
      <c r="H653" s="336"/>
      <c r="I653" s="336"/>
      <c r="J653" s="336"/>
      <c r="K653" s="336"/>
      <c r="L653" s="336"/>
      <c r="M653" s="336"/>
      <c r="N653" s="336"/>
      <c r="O653" s="336"/>
      <c r="P653" s="336"/>
    </row>
    <row r="654" spans="1:16">
      <c r="A654" s="336"/>
      <c r="B654" s="336"/>
      <c r="C654" s="336"/>
      <c r="D654" s="336"/>
      <c r="E654" s="336"/>
      <c r="F654" s="336"/>
      <c r="G654" s="336"/>
      <c r="H654" s="336"/>
      <c r="I654" s="336"/>
      <c r="J654" s="336"/>
      <c r="K654" s="336"/>
      <c r="L654" s="336"/>
      <c r="M654" s="336"/>
      <c r="N654" s="336"/>
      <c r="O654" s="336"/>
      <c r="P654" s="336"/>
    </row>
    <row r="655" spans="1:16">
      <c r="A655" s="336"/>
      <c r="B655" s="336"/>
      <c r="C655" s="336"/>
      <c r="D655" s="336"/>
      <c r="E655" s="336"/>
      <c r="F655" s="336"/>
      <c r="G655" s="336"/>
      <c r="H655" s="336"/>
      <c r="I655" s="336"/>
      <c r="J655" s="336"/>
      <c r="K655" s="336"/>
      <c r="L655" s="336"/>
      <c r="M655" s="336"/>
      <c r="N655" s="336"/>
      <c r="O655" s="336"/>
      <c r="P655" s="336"/>
    </row>
    <row r="656" spans="1:16">
      <c r="A656" s="336"/>
      <c r="B656" s="336"/>
      <c r="C656" s="336"/>
      <c r="D656" s="336"/>
      <c r="E656" s="336"/>
      <c r="F656" s="336"/>
      <c r="G656" s="336"/>
      <c r="H656" s="336"/>
      <c r="I656" s="336"/>
      <c r="J656" s="336"/>
      <c r="K656" s="336"/>
      <c r="L656" s="336"/>
      <c r="M656" s="336"/>
      <c r="N656" s="336"/>
      <c r="O656" s="336"/>
      <c r="P656" s="336"/>
    </row>
    <row r="657" spans="1:16">
      <c r="A657" s="336"/>
      <c r="B657" s="336"/>
      <c r="C657" s="336"/>
      <c r="D657" s="336"/>
      <c r="E657" s="336"/>
      <c r="F657" s="336"/>
      <c r="G657" s="336"/>
      <c r="H657" s="336"/>
      <c r="I657" s="336"/>
      <c r="J657" s="336"/>
      <c r="K657" s="336"/>
      <c r="L657" s="336"/>
      <c r="M657" s="336"/>
      <c r="N657" s="336"/>
      <c r="O657" s="336"/>
      <c r="P657" s="336"/>
    </row>
    <row r="658" spans="1:16">
      <c r="A658" s="336"/>
      <c r="B658" s="336"/>
      <c r="C658" s="336"/>
      <c r="D658" s="336"/>
      <c r="E658" s="336"/>
      <c r="F658" s="336"/>
      <c r="G658" s="336"/>
      <c r="H658" s="336"/>
      <c r="I658" s="336"/>
      <c r="J658" s="336"/>
      <c r="K658" s="336"/>
      <c r="L658" s="336"/>
      <c r="M658" s="336"/>
      <c r="N658" s="336"/>
      <c r="O658" s="336"/>
      <c r="P658" s="336"/>
    </row>
    <row r="659" spans="1:16">
      <c r="A659" s="336"/>
      <c r="B659" s="336"/>
      <c r="C659" s="336"/>
      <c r="D659" s="336"/>
      <c r="E659" s="336"/>
      <c r="F659" s="336"/>
      <c r="G659" s="336"/>
      <c r="H659" s="336"/>
      <c r="I659" s="336"/>
      <c r="J659" s="336"/>
      <c r="K659" s="336"/>
      <c r="L659" s="336"/>
      <c r="M659" s="336"/>
      <c r="N659" s="336"/>
      <c r="O659" s="336"/>
      <c r="P659" s="336"/>
    </row>
    <row r="660" spans="1:16">
      <c r="A660" s="336"/>
      <c r="B660" s="336"/>
      <c r="C660" s="336"/>
      <c r="D660" s="336"/>
      <c r="E660" s="336"/>
      <c r="F660" s="336"/>
      <c r="G660" s="336"/>
      <c r="H660" s="336"/>
      <c r="I660" s="336"/>
      <c r="J660" s="336"/>
      <c r="K660" s="336"/>
      <c r="L660" s="336"/>
      <c r="M660" s="336"/>
      <c r="N660" s="336"/>
      <c r="O660" s="336"/>
      <c r="P660" s="336"/>
    </row>
    <row r="661" spans="1:16">
      <c r="A661" s="336"/>
      <c r="B661" s="336"/>
      <c r="C661" s="336"/>
      <c r="D661" s="336"/>
      <c r="E661" s="336"/>
      <c r="F661" s="336"/>
      <c r="G661" s="336"/>
      <c r="H661" s="336"/>
      <c r="I661" s="336"/>
      <c r="J661" s="336"/>
      <c r="K661" s="336"/>
      <c r="L661" s="336"/>
      <c r="M661" s="336"/>
      <c r="N661" s="336"/>
      <c r="O661" s="336"/>
      <c r="P661" s="336"/>
    </row>
    <row r="662" spans="1:16">
      <c r="A662" s="336"/>
      <c r="B662" s="336"/>
      <c r="C662" s="336"/>
      <c r="D662" s="336"/>
      <c r="E662" s="336"/>
      <c r="F662" s="336"/>
      <c r="G662" s="336"/>
      <c r="H662" s="336"/>
      <c r="I662" s="336"/>
      <c r="J662" s="336"/>
      <c r="K662" s="336"/>
      <c r="L662" s="336"/>
      <c r="M662" s="336"/>
      <c r="N662" s="336"/>
      <c r="O662" s="336"/>
      <c r="P662" s="336"/>
    </row>
    <row r="663" spans="1:16">
      <c r="A663" s="336"/>
      <c r="B663" s="336"/>
      <c r="C663" s="336"/>
      <c r="D663" s="336"/>
      <c r="E663" s="336"/>
      <c r="F663" s="336"/>
      <c r="G663" s="336"/>
      <c r="H663" s="336"/>
      <c r="I663" s="336"/>
      <c r="J663" s="336"/>
      <c r="K663" s="336"/>
      <c r="L663" s="336"/>
      <c r="M663" s="336"/>
      <c r="N663" s="336"/>
      <c r="O663" s="336"/>
      <c r="P663" s="336"/>
    </row>
    <row r="664" spans="1:16">
      <c r="A664" s="336"/>
      <c r="B664" s="336"/>
      <c r="C664" s="336"/>
      <c r="D664" s="336"/>
      <c r="E664" s="336"/>
      <c r="F664" s="336"/>
      <c r="G664" s="336"/>
      <c r="H664" s="336"/>
      <c r="I664" s="336"/>
      <c r="J664" s="336"/>
      <c r="K664" s="336"/>
      <c r="L664" s="336"/>
      <c r="M664" s="336"/>
      <c r="N664" s="336"/>
      <c r="O664" s="336"/>
      <c r="P664" s="336"/>
    </row>
    <row r="665" spans="1:16">
      <c r="A665" s="336"/>
      <c r="B665" s="336"/>
      <c r="C665" s="336"/>
      <c r="D665" s="336"/>
      <c r="E665" s="336"/>
      <c r="F665" s="336"/>
      <c r="G665" s="336"/>
      <c r="H665" s="336"/>
      <c r="I665" s="336"/>
      <c r="J665" s="336"/>
      <c r="K665" s="336"/>
      <c r="L665" s="336"/>
      <c r="M665" s="336"/>
      <c r="N665" s="336"/>
      <c r="O665" s="336"/>
      <c r="P665" s="336"/>
    </row>
    <row r="666" spans="1:16">
      <c r="A666" s="336"/>
      <c r="B666" s="336"/>
      <c r="C666" s="336"/>
      <c r="D666" s="336"/>
      <c r="E666" s="336"/>
      <c r="F666" s="336"/>
      <c r="G666" s="336"/>
      <c r="H666" s="336"/>
      <c r="I666" s="336"/>
      <c r="J666" s="336"/>
      <c r="K666" s="336"/>
      <c r="L666" s="336"/>
      <c r="M666" s="336"/>
      <c r="N666" s="336"/>
      <c r="O666" s="336"/>
      <c r="P666" s="336"/>
    </row>
    <row r="667" spans="1:16">
      <c r="A667" s="336"/>
      <c r="B667" s="336"/>
      <c r="C667" s="336"/>
      <c r="D667" s="336"/>
      <c r="E667" s="336"/>
      <c r="F667" s="336"/>
      <c r="G667" s="336"/>
      <c r="H667" s="336"/>
      <c r="I667" s="336"/>
      <c r="J667" s="336"/>
      <c r="K667" s="336"/>
      <c r="L667" s="336"/>
      <c r="M667" s="336"/>
      <c r="N667" s="336"/>
      <c r="O667" s="336"/>
      <c r="P667" s="336"/>
    </row>
    <row r="668" spans="1:16">
      <c r="A668" s="336"/>
      <c r="B668" s="336"/>
      <c r="C668" s="336"/>
      <c r="D668" s="336"/>
      <c r="E668" s="336"/>
      <c r="F668" s="336"/>
      <c r="G668" s="336"/>
      <c r="H668" s="336"/>
      <c r="I668" s="336"/>
      <c r="J668" s="336"/>
      <c r="K668" s="336"/>
      <c r="L668" s="336"/>
      <c r="M668" s="336"/>
      <c r="N668" s="336"/>
      <c r="O668" s="336"/>
      <c r="P668" s="336"/>
    </row>
    <row r="669" spans="1:16">
      <c r="A669" s="336"/>
      <c r="B669" s="336"/>
      <c r="C669" s="336"/>
      <c r="D669" s="336"/>
      <c r="E669" s="336"/>
      <c r="F669" s="336"/>
      <c r="G669" s="336"/>
      <c r="H669" s="336"/>
      <c r="I669" s="336"/>
      <c r="J669" s="336"/>
      <c r="K669" s="336"/>
      <c r="L669" s="336"/>
      <c r="M669" s="336"/>
      <c r="N669" s="336"/>
      <c r="O669" s="336"/>
      <c r="P669" s="336"/>
    </row>
    <row r="670" spans="1:16">
      <c r="A670" s="336"/>
      <c r="B670" s="336"/>
      <c r="C670" s="336"/>
      <c r="D670" s="336"/>
      <c r="E670" s="336"/>
      <c r="F670" s="336"/>
      <c r="G670" s="336"/>
      <c r="H670" s="336"/>
      <c r="I670" s="336"/>
      <c r="J670" s="336"/>
      <c r="K670" s="336"/>
      <c r="L670" s="336"/>
      <c r="M670" s="336"/>
      <c r="N670" s="336"/>
      <c r="O670" s="336"/>
      <c r="P670" s="336"/>
    </row>
    <row r="671" spans="1:16">
      <c r="A671" s="336"/>
      <c r="B671" s="336"/>
      <c r="C671" s="336"/>
      <c r="D671" s="336"/>
      <c r="E671" s="336"/>
      <c r="F671" s="336"/>
      <c r="G671" s="336"/>
      <c r="H671" s="336"/>
      <c r="I671" s="336"/>
      <c r="J671" s="336"/>
      <c r="K671" s="336"/>
      <c r="L671" s="336"/>
      <c r="M671" s="336"/>
      <c r="N671" s="336"/>
      <c r="O671" s="336"/>
      <c r="P671" s="336"/>
    </row>
    <row r="672" spans="1:16">
      <c r="A672" s="336"/>
      <c r="B672" s="336"/>
      <c r="C672" s="336"/>
      <c r="D672" s="336"/>
      <c r="E672" s="336"/>
      <c r="F672" s="336"/>
      <c r="G672" s="336"/>
      <c r="H672" s="336"/>
      <c r="I672" s="336"/>
      <c r="J672" s="336"/>
      <c r="K672" s="336"/>
      <c r="L672" s="336"/>
      <c r="M672" s="336"/>
      <c r="N672" s="336"/>
      <c r="O672" s="336"/>
      <c r="P672" s="336"/>
    </row>
    <row r="673" spans="1:16">
      <c r="A673" s="336"/>
      <c r="B673" s="336"/>
      <c r="C673" s="336"/>
      <c r="D673" s="336"/>
      <c r="E673" s="336"/>
      <c r="F673" s="336"/>
      <c r="G673" s="336"/>
      <c r="H673" s="336"/>
      <c r="I673" s="336"/>
      <c r="J673" s="336"/>
      <c r="K673" s="336"/>
      <c r="L673" s="336"/>
      <c r="M673" s="336"/>
      <c r="N673" s="336"/>
      <c r="O673" s="336"/>
      <c r="P673" s="336"/>
    </row>
    <row r="674" spans="1:16">
      <c r="A674" s="336"/>
      <c r="B674" s="336"/>
      <c r="C674" s="336"/>
      <c r="D674" s="336"/>
      <c r="E674" s="336"/>
      <c r="F674" s="336"/>
      <c r="G674" s="336"/>
      <c r="H674" s="336"/>
      <c r="I674" s="336"/>
      <c r="J674" s="336"/>
      <c r="K674" s="336"/>
      <c r="L674" s="336"/>
      <c r="M674" s="336"/>
      <c r="N674" s="336"/>
      <c r="O674" s="336"/>
      <c r="P674" s="336"/>
    </row>
    <row r="675" spans="1:16">
      <c r="A675" s="336"/>
      <c r="B675" s="336"/>
      <c r="C675" s="336"/>
      <c r="D675" s="336"/>
      <c r="E675" s="336"/>
      <c r="F675" s="336"/>
      <c r="G675" s="336"/>
      <c r="H675" s="336"/>
      <c r="I675" s="336"/>
      <c r="J675" s="336"/>
      <c r="K675" s="336"/>
      <c r="L675" s="336"/>
      <c r="M675" s="336"/>
      <c r="N675" s="336"/>
      <c r="O675" s="336"/>
      <c r="P675" s="336"/>
    </row>
    <row r="676" spans="1:16">
      <c r="A676" s="336"/>
      <c r="B676" s="336"/>
      <c r="C676" s="336"/>
      <c r="D676" s="336"/>
      <c r="E676" s="336"/>
      <c r="F676" s="336"/>
      <c r="G676" s="336"/>
      <c r="H676" s="336"/>
      <c r="I676" s="336"/>
      <c r="J676" s="336"/>
      <c r="K676" s="336"/>
      <c r="L676" s="336"/>
      <c r="M676" s="336"/>
      <c r="N676" s="336"/>
      <c r="O676" s="336"/>
      <c r="P676" s="336"/>
    </row>
    <row r="677" spans="1:16">
      <c r="A677" s="336"/>
      <c r="B677" s="336"/>
      <c r="C677" s="336"/>
      <c r="D677" s="336"/>
      <c r="E677" s="336"/>
      <c r="F677" s="336"/>
      <c r="G677" s="336"/>
      <c r="H677" s="336"/>
      <c r="I677" s="336"/>
      <c r="J677" s="336"/>
      <c r="K677" s="336"/>
      <c r="L677" s="336"/>
      <c r="M677" s="336"/>
      <c r="N677" s="336"/>
      <c r="O677" s="336"/>
      <c r="P677" s="336"/>
    </row>
    <row r="678" spans="1:16">
      <c r="A678" s="336"/>
      <c r="B678" s="336"/>
      <c r="C678" s="336"/>
      <c r="D678" s="336"/>
      <c r="E678" s="336"/>
      <c r="F678" s="336"/>
      <c r="G678" s="336"/>
      <c r="H678" s="336"/>
      <c r="I678" s="336"/>
      <c r="J678" s="336"/>
      <c r="K678" s="336"/>
      <c r="L678" s="336"/>
      <c r="M678" s="336"/>
      <c r="N678" s="336"/>
      <c r="O678" s="336"/>
      <c r="P678" s="336"/>
    </row>
    <row r="679" spans="1:16">
      <c r="A679" s="336"/>
      <c r="B679" s="336"/>
      <c r="C679" s="336"/>
      <c r="D679" s="336"/>
      <c r="E679" s="336"/>
      <c r="F679" s="336"/>
      <c r="G679" s="336"/>
      <c r="H679" s="336"/>
      <c r="I679" s="336"/>
      <c r="J679" s="336"/>
      <c r="K679" s="336"/>
      <c r="L679" s="336"/>
      <c r="M679" s="336"/>
      <c r="N679" s="336"/>
      <c r="O679" s="336"/>
      <c r="P679" s="336"/>
    </row>
    <row r="680" spans="1:16">
      <c r="A680" s="336"/>
      <c r="B680" s="336"/>
      <c r="C680" s="336"/>
      <c r="D680" s="336"/>
      <c r="E680" s="336"/>
      <c r="F680" s="336"/>
      <c r="G680" s="336"/>
      <c r="H680" s="336"/>
      <c r="I680" s="336"/>
      <c r="J680" s="336"/>
      <c r="K680" s="336"/>
      <c r="L680" s="336"/>
      <c r="M680" s="336"/>
      <c r="N680" s="336"/>
      <c r="O680" s="336"/>
      <c r="P680" s="336"/>
    </row>
    <row r="681" spans="1:16">
      <c r="A681" s="336"/>
      <c r="B681" s="336"/>
      <c r="C681" s="336"/>
      <c r="D681" s="336"/>
      <c r="E681" s="336"/>
      <c r="F681" s="336"/>
      <c r="G681" s="336"/>
      <c r="H681" s="336"/>
      <c r="I681" s="336"/>
      <c r="J681" s="336"/>
      <c r="K681" s="336"/>
      <c r="L681" s="336"/>
      <c r="M681" s="336"/>
      <c r="N681" s="336"/>
      <c r="O681" s="336"/>
      <c r="P681" s="336"/>
    </row>
    <row r="682" spans="1:16">
      <c r="A682" s="336"/>
      <c r="B682" s="336"/>
      <c r="C682" s="336"/>
      <c r="D682" s="336"/>
      <c r="E682" s="336"/>
      <c r="F682" s="336"/>
      <c r="G682" s="336"/>
      <c r="H682" s="336"/>
      <c r="I682" s="336"/>
      <c r="J682" s="336"/>
      <c r="K682" s="336"/>
      <c r="L682" s="336"/>
      <c r="M682" s="336"/>
      <c r="N682" s="336"/>
      <c r="O682" s="336"/>
      <c r="P682" s="336"/>
    </row>
    <row r="683" spans="1:16">
      <c r="A683" s="336"/>
      <c r="B683" s="336"/>
      <c r="C683" s="336"/>
      <c r="D683" s="336"/>
      <c r="E683" s="336"/>
      <c r="F683" s="336"/>
      <c r="G683" s="336"/>
      <c r="H683" s="336"/>
      <c r="I683" s="336"/>
      <c r="J683" s="336"/>
      <c r="K683" s="336"/>
      <c r="L683" s="336"/>
      <c r="M683" s="336"/>
      <c r="N683" s="336"/>
      <c r="O683" s="336"/>
      <c r="P683" s="336"/>
    </row>
    <row r="684" spans="1:16">
      <c r="A684" s="336"/>
      <c r="B684" s="336"/>
      <c r="C684" s="336"/>
      <c r="D684" s="336"/>
      <c r="E684" s="336"/>
      <c r="F684" s="336"/>
      <c r="G684" s="336"/>
      <c r="H684" s="336"/>
      <c r="I684" s="336"/>
      <c r="J684" s="336"/>
      <c r="K684" s="336"/>
      <c r="L684" s="336"/>
      <c r="M684" s="336"/>
      <c r="N684" s="336"/>
      <c r="O684" s="336"/>
      <c r="P684" s="336"/>
    </row>
    <row r="685" spans="1:16">
      <c r="A685" s="336"/>
      <c r="B685" s="336"/>
      <c r="C685" s="336"/>
      <c r="D685" s="336"/>
      <c r="E685" s="336"/>
      <c r="F685" s="336"/>
      <c r="G685" s="336"/>
      <c r="H685" s="336"/>
      <c r="I685" s="336"/>
      <c r="J685" s="336"/>
      <c r="K685" s="336"/>
      <c r="L685" s="336"/>
      <c r="M685" s="336"/>
      <c r="N685" s="336"/>
      <c r="O685" s="336"/>
      <c r="P685" s="336"/>
    </row>
    <row r="686" spans="1:16">
      <c r="A686" s="336"/>
      <c r="B686" s="336"/>
      <c r="C686" s="336"/>
      <c r="D686" s="336"/>
      <c r="E686" s="336"/>
      <c r="F686" s="336"/>
      <c r="G686" s="336"/>
      <c r="H686" s="336"/>
      <c r="I686" s="336"/>
      <c r="J686" s="336"/>
      <c r="K686" s="336"/>
      <c r="L686" s="336"/>
      <c r="M686" s="336"/>
      <c r="N686" s="336"/>
      <c r="O686" s="336"/>
      <c r="P686" s="336"/>
    </row>
    <row r="687" spans="1:16">
      <c r="A687" s="336"/>
      <c r="B687" s="336"/>
      <c r="C687" s="336"/>
      <c r="D687" s="336"/>
      <c r="E687" s="336"/>
      <c r="F687" s="336"/>
      <c r="G687" s="336"/>
      <c r="H687" s="336"/>
      <c r="I687" s="336"/>
      <c r="J687" s="336"/>
      <c r="K687" s="336"/>
      <c r="L687" s="336"/>
      <c r="M687" s="336"/>
      <c r="N687" s="336"/>
      <c r="O687" s="336"/>
      <c r="P687" s="336"/>
    </row>
    <row r="688" spans="1:16">
      <c r="A688" s="336"/>
      <c r="B688" s="336"/>
      <c r="C688" s="336"/>
      <c r="D688" s="336"/>
      <c r="E688" s="336"/>
      <c r="F688" s="336"/>
      <c r="G688" s="336"/>
      <c r="H688" s="336"/>
      <c r="I688" s="336"/>
      <c r="J688" s="336"/>
      <c r="K688" s="336"/>
      <c r="L688" s="336"/>
      <c r="M688" s="336"/>
      <c r="N688" s="336"/>
      <c r="O688" s="336"/>
      <c r="P688" s="336"/>
    </row>
    <row r="689" spans="1:16">
      <c r="A689" s="336"/>
      <c r="B689" s="336"/>
      <c r="C689" s="336"/>
      <c r="D689" s="336"/>
      <c r="E689" s="336"/>
      <c r="F689" s="336"/>
      <c r="G689" s="336"/>
      <c r="H689" s="336"/>
      <c r="I689" s="336"/>
      <c r="J689" s="336"/>
      <c r="K689" s="336"/>
      <c r="L689" s="336"/>
      <c r="M689" s="336"/>
      <c r="N689" s="336"/>
      <c r="O689" s="336"/>
      <c r="P689" s="336"/>
    </row>
    <row r="690" spans="1:16">
      <c r="A690" s="336"/>
      <c r="B690" s="336"/>
      <c r="C690" s="336"/>
      <c r="D690" s="336"/>
      <c r="E690" s="336"/>
      <c r="F690" s="336"/>
      <c r="G690" s="336"/>
      <c r="H690" s="336"/>
      <c r="I690" s="336"/>
      <c r="J690" s="336"/>
      <c r="K690" s="336"/>
      <c r="L690" s="336"/>
      <c r="M690" s="336"/>
      <c r="N690" s="336"/>
      <c r="O690" s="336"/>
      <c r="P690" s="336"/>
    </row>
    <row r="691" spans="1:16">
      <c r="A691" s="336"/>
      <c r="B691" s="336"/>
      <c r="C691" s="336"/>
      <c r="D691" s="336"/>
      <c r="E691" s="336"/>
      <c r="F691" s="336"/>
      <c r="G691" s="336"/>
      <c r="H691" s="336"/>
      <c r="I691" s="336"/>
      <c r="J691" s="336"/>
      <c r="K691" s="336"/>
      <c r="L691" s="336"/>
      <c r="M691" s="336"/>
      <c r="N691" s="336"/>
      <c r="O691" s="336"/>
      <c r="P691" s="336"/>
    </row>
    <row r="692" spans="1:16">
      <c r="A692" s="336"/>
      <c r="B692" s="336"/>
      <c r="C692" s="336"/>
      <c r="D692" s="336"/>
      <c r="E692" s="336"/>
      <c r="F692" s="336"/>
      <c r="G692" s="336"/>
      <c r="H692" s="336"/>
      <c r="I692" s="336"/>
      <c r="J692" s="336"/>
      <c r="K692" s="336"/>
      <c r="L692" s="336"/>
      <c r="M692" s="336"/>
      <c r="N692" s="336"/>
      <c r="O692" s="336"/>
      <c r="P692" s="336"/>
    </row>
    <row r="693" spans="1:16">
      <c r="A693" s="336"/>
      <c r="B693" s="336"/>
      <c r="C693" s="336"/>
      <c r="D693" s="336"/>
      <c r="E693" s="336"/>
      <c r="F693" s="336"/>
      <c r="G693" s="336"/>
      <c r="H693" s="336"/>
      <c r="I693" s="336"/>
      <c r="J693" s="336"/>
      <c r="K693" s="336"/>
      <c r="L693" s="336"/>
      <c r="M693" s="336"/>
      <c r="N693" s="336"/>
      <c r="O693" s="336"/>
      <c r="P693" s="336"/>
    </row>
    <row r="694" spans="1:16">
      <c r="A694" s="336"/>
      <c r="B694" s="336"/>
      <c r="C694" s="336"/>
      <c r="D694" s="336"/>
      <c r="E694" s="336"/>
      <c r="F694" s="336"/>
      <c r="G694" s="336"/>
      <c r="H694" s="336"/>
      <c r="I694" s="336"/>
      <c r="J694" s="336"/>
      <c r="K694" s="336"/>
      <c r="L694" s="336"/>
      <c r="M694" s="336"/>
      <c r="N694" s="336"/>
      <c r="O694" s="336"/>
      <c r="P694" s="336"/>
    </row>
    <row r="695" spans="1:16">
      <c r="A695" s="336"/>
      <c r="B695" s="336"/>
      <c r="C695" s="336"/>
      <c r="D695" s="336"/>
      <c r="E695" s="336"/>
      <c r="F695" s="336"/>
      <c r="G695" s="336"/>
      <c r="H695" s="336"/>
      <c r="I695" s="336"/>
      <c r="J695" s="336"/>
      <c r="K695" s="336"/>
      <c r="L695" s="336"/>
      <c r="M695" s="336"/>
      <c r="N695" s="336"/>
      <c r="O695" s="336"/>
      <c r="P695" s="336"/>
    </row>
    <row r="696" spans="1:16">
      <c r="A696" s="336"/>
      <c r="B696" s="336"/>
      <c r="C696" s="336"/>
      <c r="D696" s="336"/>
      <c r="E696" s="336"/>
      <c r="F696" s="336"/>
      <c r="G696" s="336"/>
      <c r="H696" s="336"/>
      <c r="I696" s="336"/>
      <c r="J696" s="336"/>
      <c r="K696" s="336"/>
      <c r="L696" s="336"/>
      <c r="M696" s="336"/>
      <c r="N696" s="336"/>
      <c r="O696" s="336"/>
      <c r="P696" s="336"/>
    </row>
    <row r="697" spans="1:16">
      <c r="A697" s="336"/>
      <c r="B697" s="336"/>
      <c r="C697" s="336"/>
      <c r="D697" s="336"/>
      <c r="E697" s="336"/>
      <c r="F697" s="336"/>
      <c r="G697" s="336"/>
      <c r="H697" s="336"/>
      <c r="I697" s="336"/>
      <c r="J697" s="336"/>
      <c r="K697" s="336"/>
      <c r="L697" s="336"/>
      <c r="M697" s="336"/>
      <c r="N697" s="336"/>
      <c r="O697" s="336"/>
      <c r="P697" s="336"/>
    </row>
    <row r="698" spans="1:16">
      <c r="A698" s="336"/>
      <c r="B698" s="336"/>
      <c r="C698" s="336"/>
      <c r="D698" s="336"/>
      <c r="E698" s="336"/>
      <c r="F698" s="336"/>
      <c r="G698" s="336"/>
      <c r="H698" s="336"/>
      <c r="I698" s="336"/>
      <c r="J698" s="336"/>
      <c r="K698" s="336"/>
      <c r="L698" s="336"/>
      <c r="M698" s="336"/>
      <c r="N698" s="336"/>
      <c r="O698" s="336"/>
      <c r="P698" s="336"/>
    </row>
    <row r="699" spans="1:16">
      <c r="A699" s="336"/>
      <c r="B699" s="336"/>
      <c r="C699" s="336"/>
      <c r="D699" s="336"/>
      <c r="E699" s="336"/>
      <c r="F699" s="336"/>
      <c r="G699" s="336"/>
      <c r="H699" s="336"/>
      <c r="I699" s="336"/>
      <c r="J699" s="336"/>
      <c r="K699" s="336"/>
      <c r="L699" s="336"/>
      <c r="M699" s="336"/>
      <c r="N699" s="336"/>
      <c r="O699" s="336"/>
      <c r="P699" s="336"/>
    </row>
    <row r="700" spans="1:16">
      <c r="A700" s="336"/>
      <c r="B700" s="336"/>
      <c r="C700" s="336"/>
      <c r="D700" s="336"/>
      <c r="E700" s="336"/>
      <c r="F700" s="336"/>
      <c r="G700" s="336"/>
      <c r="H700" s="336"/>
      <c r="I700" s="336"/>
      <c r="J700" s="336"/>
      <c r="K700" s="336"/>
      <c r="L700" s="336"/>
      <c r="M700" s="336"/>
      <c r="N700" s="336"/>
      <c r="O700" s="336"/>
      <c r="P700" s="336"/>
    </row>
    <row r="701" spans="1:16">
      <c r="A701" s="336"/>
      <c r="B701" s="336"/>
      <c r="C701" s="336"/>
      <c r="D701" s="336"/>
      <c r="E701" s="336"/>
      <c r="F701" s="336"/>
      <c r="G701" s="336"/>
      <c r="H701" s="336"/>
      <c r="I701" s="336"/>
      <c r="J701" s="336"/>
      <c r="K701" s="336"/>
      <c r="L701" s="336"/>
      <c r="M701" s="336"/>
      <c r="N701" s="336"/>
      <c r="O701" s="336"/>
      <c r="P701" s="336"/>
    </row>
    <row r="702" spans="1:16">
      <c r="A702" s="336"/>
      <c r="B702" s="336"/>
      <c r="C702" s="336"/>
      <c r="D702" s="336"/>
      <c r="E702" s="336"/>
      <c r="F702" s="336"/>
      <c r="G702" s="336"/>
      <c r="H702" s="336"/>
      <c r="I702" s="336"/>
      <c r="J702" s="336"/>
      <c r="K702" s="336"/>
      <c r="L702" s="336"/>
      <c r="M702" s="336"/>
      <c r="N702" s="336"/>
      <c r="O702" s="336"/>
      <c r="P702" s="336"/>
    </row>
    <row r="703" spans="1:16">
      <c r="A703" s="336"/>
      <c r="B703" s="336"/>
      <c r="C703" s="336"/>
      <c r="D703" s="336"/>
      <c r="E703" s="336"/>
      <c r="F703" s="336"/>
      <c r="G703" s="336"/>
      <c r="H703" s="336"/>
      <c r="I703" s="336"/>
      <c r="J703" s="336"/>
      <c r="K703" s="336"/>
      <c r="L703" s="336"/>
      <c r="M703" s="336"/>
      <c r="N703" s="336"/>
      <c r="O703" s="336"/>
      <c r="P703" s="336"/>
    </row>
    <row r="704" spans="1:16">
      <c r="A704" s="336"/>
      <c r="B704" s="336"/>
      <c r="C704" s="336"/>
      <c r="D704" s="336"/>
      <c r="E704" s="336"/>
      <c r="F704" s="336"/>
      <c r="G704" s="336"/>
      <c r="H704" s="336"/>
      <c r="I704" s="336"/>
      <c r="J704" s="336"/>
      <c r="K704" s="336"/>
      <c r="L704" s="336"/>
      <c r="M704" s="336"/>
      <c r="N704" s="336"/>
      <c r="O704" s="336"/>
      <c r="P704" s="336"/>
    </row>
    <row r="705" spans="1:16">
      <c r="A705" s="336"/>
      <c r="B705" s="336"/>
      <c r="C705" s="336"/>
      <c r="D705" s="336"/>
      <c r="E705" s="336"/>
      <c r="F705" s="336"/>
      <c r="G705" s="336"/>
      <c r="H705" s="336"/>
      <c r="I705" s="336"/>
      <c r="J705" s="336"/>
      <c r="K705" s="336"/>
      <c r="L705" s="336"/>
      <c r="M705" s="336"/>
      <c r="N705" s="336"/>
      <c r="O705" s="336"/>
      <c r="P705" s="336"/>
    </row>
    <row r="706" spans="1:16">
      <c r="A706" s="336"/>
      <c r="B706" s="336"/>
      <c r="C706" s="336"/>
      <c r="D706" s="336"/>
      <c r="E706" s="336"/>
      <c r="F706" s="336"/>
      <c r="G706" s="336"/>
      <c r="H706" s="336"/>
      <c r="I706" s="336"/>
      <c r="J706" s="336"/>
      <c r="K706" s="336"/>
      <c r="L706" s="336"/>
      <c r="M706" s="336"/>
      <c r="N706" s="336"/>
      <c r="O706" s="336"/>
      <c r="P706" s="336"/>
    </row>
    <row r="707" spans="1:16">
      <c r="A707" s="336"/>
      <c r="B707" s="336"/>
      <c r="C707" s="336"/>
      <c r="D707" s="336"/>
      <c r="E707" s="336"/>
      <c r="F707" s="336"/>
      <c r="G707" s="336"/>
      <c r="H707" s="336"/>
      <c r="I707" s="336"/>
      <c r="J707" s="336"/>
      <c r="K707" s="336"/>
      <c r="L707" s="336"/>
      <c r="M707" s="336"/>
      <c r="N707" s="336"/>
      <c r="O707" s="336"/>
      <c r="P707" s="336"/>
    </row>
    <row r="708" spans="1:16">
      <c r="A708" s="336"/>
      <c r="B708" s="336"/>
      <c r="C708" s="336"/>
      <c r="D708" s="336"/>
      <c r="E708" s="336"/>
      <c r="F708" s="336"/>
      <c r="G708" s="336"/>
      <c r="H708" s="336"/>
      <c r="I708" s="336"/>
      <c r="J708" s="336"/>
      <c r="K708" s="336"/>
      <c r="L708" s="336"/>
      <c r="M708" s="336"/>
      <c r="N708" s="336"/>
      <c r="O708" s="336"/>
      <c r="P708" s="336"/>
    </row>
    <row r="709" spans="1:16">
      <c r="A709" s="336"/>
      <c r="B709" s="336"/>
      <c r="C709" s="336"/>
      <c r="D709" s="336"/>
      <c r="E709" s="336"/>
      <c r="F709" s="336"/>
      <c r="G709" s="336"/>
      <c r="H709" s="336"/>
      <c r="I709" s="336"/>
      <c r="J709" s="336"/>
      <c r="K709" s="336"/>
      <c r="L709" s="336"/>
      <c r="M709" s="336"/>
      <c r="N709" s="336"/>
      <c r="O709" s="336"/>
      <c r="P709" s="336"/>
    </row>
    <row r="710" spans="1:16">
      <c r="A710" s="336"/>
      <c r="B710" s="336"/>
      <c r="C710" s="336"/>
      <c r="D710" s="336"/>
      <c r="E710" s="336"/>
      <c r="F710" s="336"/>
      <c r="G710" s="336"/>
      <c r="H710" s="336"/>
      <c r="I710" s="336"/>
      <c r="J710" s="336"/>
      <c r="K710" s="336"/>
      <c r="L710" s="336"/>
      <c r="M710" s="336"/>
      <c r="N710" s="336"/>
      <c r="O710" s="336"/>
      <c r="P710" s="336"/>
    </row>
    <row r="711" spans="1:16">
      <c r="A711" s="336"/>
      <c r="B711" s="336"/>
      <c r="C711" s="336"/>
      <c r="D711" s="336"/>
      <c r="E711" s="336"/>
      <c r="F711" s="336"/>
      <c r="G711" s="336"/>
      <c r="H711" s="336"/>
      <c r="I711" s="336"/>
      <c r="J711" s="336"/>
      <c r="K711" s="336"/>
      <c r="L711" s="336"/>
      <c r="M711" s="336"/>
      <c r="N711" s="336"/>
      <c r="O711" s="336"/>
      <c r="P711" s="336"/>
    </row>
    <row r="712" spans="1:16">
      <c r="A712" s="336"/>
      <c r="B712" s="336"/>
      <c r="C712" s="336"/>
      <c r="D712" s="336"/>
      <c r="E712" s="336"/>
      <c r="F712" s="336"/>
      <c r="G712" s="336"/>
      <c r="H712" s="336"/>
      <c r="I712" s="336"/>
      <c r="J712" s="336"/>
      <c r="K712" s="336"/>
      <c r="L712" s="336"/>
      <c r="M712" s="336"/>
      <c r="N712" s="336"/>
      <c r="O712" s="336"/>
      <c r="P712" s="336"/>
    </row>
    <row r="713" spans="1:16">
      <c r="A713" s="336"/>
      <c r="B713" s="336"/>
      <c r="C713" s="336"/>
      <c r="D713" s="336"/>
      <c r="E713" s="336"/>
      <c r="F713" s="336"/>
      <c r="G713" s="336"/>
      <c r="H713" s="336"/>
      <c r="I713" s="336"/>
      <c r="J713" s="336"/>
      <c r="K713" s="336"/>
      <c r="L713" s="336"/>
      <c r="M713" s="336"/>
      <c r="N713" s="336"/>
      <c r="O713" s="336"/>
      <c r="P713" s="336"/>
    </row>
    <row r="714" spans="1:16">
      <c r="A714" s="336"/>
      <c r="B714" s="336"/>
      <c r="C714" s="336"/>
      <c r="D714" s="336"/>
      <c r="E714" s="336"/>
      <c r="F714" s="336"/>
      <c r="G714" s="336"/>
      <c r="H714" s="336"/>
      <c r="I714" s="336"/>
      <c r="J714" s="336"/>
      <c r="K714" s="336"/>
      <c r="L714" s="336"/>
      <c r="M714" s="336"/>
      <c r="N714" s="336"/>
      <c r="O714" s="336"/>
      <c r="P714" s="336"/>
    </row>
    <row r="715" spans="1:16">
      <c r="A715" s="336"/>
      <c r="B715" s="336"/>
      <c r="C715" s="336"/>
      <c r="D715" s="336"/>
      <c r="E715" s="336"/>
      <c r="F715" s="336"/>
      <c r="G715" s="336"/>
      <c r="H715" s="336"/>
      <c r="I715" s="336"/>
      <c r="J715" s="336"/>
      <c r="K715" s="336"/>
      <c r="L715" s="336"/>
      <c r="M715" s="336"/>
      <c r="N715" s="336"/>
      <c r="O715" s="336"/>
      <c r="P715" s="336"/>
    </row>
    <row r="716" spans="1:16">
      <c r="A716" s="336"/>
      <c r="B716" s="336"/>
      <c r="C716" s="336"/>
      <c r="D716" s="336"/>
      <c r="E716" s="336"/>
      <c r="F716" s="336"/>
      <c r="G716" s="336"/>
      <c r="H716" s="336"/>
      <c r="I716" s="336"/>
      <c r="J716" s="336"/>
      <c r="K716" s="336"/>
      <c r="L716" s="336"/>
      <c r="M716" s="336"/>
      <c r="N716" s="336"/>
      <c r="O716" s="336"/>
      <c r="P716" s="336"/>
    </row>
    <row r="717" spans="1:16">
      <c r="A717" s="336"/>
      <c r="B717" s="336"/>
      <c r="C717" s="336"/>
      <c r="D717" s="336"/>
      <c r="E717" s="336"/>
      <c r="F717" s="336"/>
      <c r="G717" s="336"/>
      <c r="H717" s="336"/>
      <c r="I717" s="336"/>
      <c r="J717" s="336"/>
      <c r="K717" s="336"/>
      <c r="L717" s="336"/>
      <c r="M717" s="336"/>
      <c r="N717" s="336"/>
      <c r="O717" s="336"/>
      <c r="P717" s="336"/>
    </row>
    <row r="718" spans="1:16">
      <c r="A718" s="336"/>
      <c r="B718" s="336"/>
      <c r="C718" s="336"/>
      <c r="D718" s="336"/>
      <c r="E718" s="336"/>
      <c r="F718" s="336"/>
      <c r="G718" s="336"/>
      <c r="H718" s="336"/>
      <c r="I718" s="336"/>
      <c r="J718" s="336"/>
      <c r="K718" s="336"/>
      <c r="L718" s="336"/>
      <c r="M718" s="336"/>
      <c r="N718" s="336"/>
      <c r="O718" s="336"/>
      <c r="P718" s="336"/>
    </row>
    <row r="719" spans="1:16">
      <c r="A719" s="336"/>
      <c r="B719" s="336"/>
      <c r="C719" s="336"/>
      <c r="D719" s="336"/>
      <c r="E719" s="336"/>
      <c r="F719" s="336"/>
      <c r="G719" s="336"/>
      <c r="H719" s="336"/>
      <c r="I719" s="336"/>
      <c r="J719" s="336"/>
      <c r="K719" s="336"/>
      <c r="L719" s="336"/>
      <c r="M719" s="336"/>
      <c r="N719" s="336"/>
      <c r="O719" s="336"/>
      <c r="P719" s="336"/>
    </row>
    <row r="720" spans="1:16">
      <c r="A720" s="336"/>
      <c r="B720" s="336"/>
      <c r="C720" s="336"/>
      <c r="D720" s="336"/>
      <c r="E720" s="336"/>
      <c r="F720" s="336"/>
      <c r="G720" s="336"/>
      <c r="H720" s="336"/>
      <c r="I720" s="336"/>
      <c r="J720" s="336"/>
      <c r="K720" s="336"/>
      <c r="L720" s="336"/>
      <c r="M720" s="336"/>
      <c r="N720" s="336"/>
      <c r="O720" s="336"/>
      <c r="P720" s="336"/>
    </row>
    <row r="721" spans="1:16">
      <c r="A721" s="336"/>
      <c r="B721" s="336"/>
      <c r="C721" s="336"/>
      <c r="D721" s="336"/>
      <c r="E721" s="336"/>
      <c r="F721" s="336"/>
      <c r="G721" s="336"/>
      <c r="H721" s="336"/>
      <c r="I721" s="336"/>
      <c r="J721" s="336"/>
      <c r="K721" s="336"/>
      <c r="L721" s="336"/>
      <c r="M721" s="336"/>
      <c r="N721" s="336"/>
      <c r="O721" s="336"/>
      <c r="P721" s="336"/>
    </row>
    <row r="722" spans="1:16">
      <c r="A722" s="336"/>
      <c r="B722" s="336"/>
      <c r="C722" s="336"/>
      <c r="D722" s="336"/>
      <c r="E722" s="336"/>
      <c r="F722" s="336"/>
      <c r="G722" s="336"/>
      <c r="H722" s="336"/>
      <c r="I722" s="336"/>
      <c r="J722" s="336"/>
      <c r="K722" s="336"/>
      <c r="L722" s="336"/>
      <c r="M722" s="336"/>
      <c r="N722" s="336"/>
      <c r="O722" s="336"/>
      <c r="P722" s="336"/>
    </row>
    <row r="723" spans="1:16">
      <c r="A723" s="336"/>
      <c r="B723" s="336"/>
      <c r="C723" s="336"/>
      <c r="D723" s="336"/>
      <c r="E723" s="336"/>
      <c r="F723" s="336"/>
      <c r="G723" s="336"/>
      <c r="H723" s="336"/>
      <c r="I723" s="336"/>
      <c r="J723" s="336"/>
      <c r="K723" s="336"/>
      <c r="L723" s="336"/>
      <c r="M723" s="336"/>
      <c r="N723" s="336"/>
      <c r="O723" s="336"/>
      <c r="P723" s="336"/>
    </row>
    <row r="724" spans="1:16">
      <c r="A724" s="336"/>
      <c r="B724" s="336"/>
      <c r="C724" s="336"/>
      <c r="D724" s="336"/>
      <c r="E724" s="336"/>
      <c r="F724" s="336"/>
      <c r="G724" s="336"/>
      <c r="H724" s="336"/>
      <c r="I724" s="336"/>
      <c r="J724" s="336"/>
      <c r="K724" s="336"/>
      <c r="L724" s="336"/>
      <c r="M724" s="336"/>
      <c r="N724" s="336"/>
      <c r="O724" s="336"/>
      <c r="P724" s="336"/>
    </row>
    <row r="725" spans="1:16">
      <c r="A725" s="336"/>
      <c r="B725" s="336"/>
      <c r="C725" s="336"/>
      <c r="D725" s="336"/>
      <c r="E725" s="336"/>
      <c r="F725" s="336"/>
      <c r="G725" s="336"/>
      <c r="H725" s="336"/>
      <c r="I725" s="336"/>
      <c r="J725" s="336"/>
      <c r="K725" s="336"/>
      <c r="L725" s="336"/>
      <c r="M725" s="336"/>
      <c r="N725" s="336"/>
      <c r="O725" s="336"/>
      <c r="P725" s="336"/>
    </row>
    <row r="726" spans="1:16">
      <c r="A726" s="336"/>
      <c r="B726" s="336"/>
      <c r="C726" s="336"/>
      <c r="D726" s="336"/>
      <c r="E726" s="336"/>
      <c r="F726" s="336"/>
      <c r="G726" s="336"/>
      <c r="H726" s="336"/>
      <c r="I726" s="336"/>
      <c r="J726" s="336"/>
      <c r="K726" s="336"/>
      <c r="L726" s="336"/>
      <c r="M726" s="336"/>
      <c r="N726" s="336"/>
      <c r="O726" s="336"/>
      <c r="P726" s="336"/>
    </row>
    <row r="727" spans="1:16">
      <c r="A727" s="336"/>
      <c r="B727" s="336"/>
      <c r="C727" s="336"/>
      <c r="D727" s="336"/>
      <c r="E727" s="336"/>
      <c r="F727" s="336"/>
      <c r="G727" s="336"/>
      <c r="H727" s="336"/>
      <c r="I727" s="336"/>
      <c r="J727" s="336"/>
      <c r="K727" s="336"/>
      <c r="L727" s="336"/>
      <c r="M727" s="336"/>
      <c r="N727" s="336"/>
      <c r="O727" s="336"/>
      <c r="P727" s="336"/>
    </row>
    <row r="728" spans="1:16">
      <c r="A728" s="336"/>
      <c r="B728" s="336"/>
      <c r="C728" s="336"/>
      <c r="D728" s="336"/>
      <c r="E728" s="336"/>
      <c r="F728" s="336"/>
      <c r="G728" s="336"/>
      <c r="H728" s="336"/>
      <c r="I728" s="336"/>
      <c r="J728" s="336"/>
      <c r="K728" s="336"/>
      <c r="L728" s="336"/>
      <c r="M728" s="336"/>
      <c r="N728" s="336"/>
      <c r="O728" s="336"/>
      <c r="P728" s="336"/>
    </row>
    <row r="729" spans="1:16">
      <c r="A729" s="336"/>
      <c r="B729" s="336"/>
      <c r="C729" s="336"/>
      <c r="D729" s="336"/>
      <c r="E729" s="336"/>
      <c r="F729" s="336"/>
      <c r="G729" s="336"/>
      <c r="H729" s="336"/>
      <c r="I729" s="336"/>
      <c r="J729" s="336"/>
      <c r="K729" s="336"/>
      <c r="L729" s="336"/>
      <c r="M729" s="336"/>
      <c r="N729" s="336"/>
      <c r="O729" s="336"/>
      <c r="P729" s="336"/>
    </row>
    <row r="730" spans="1:16">
      <c r="A730" s="336"/>
      <c r="B730" s="336"/>
      <c r="C730" s="336"/>
      <c r="D730" s="336"/>
      <c r="E730" s="336"/>
      <c r="F730" s="336"/>
      <c r="G730" s="336"/>
      <c r="H730" s="336"/>
      <c r="I730" s="336"/>
      <c r="J730" s="336"/>
      <c r="K730" s="336"/>
      <c r="L730" s="336"/>
      <c r="M730" s="336"/>
      <c r="N730" s="336"/>
      <c r="O730" s="336"/>
      <c r="P730" s="336"/>
    </row>
    <row r="731" spans="1:16">
      <c r="A731" s="336"/>
      <c r="B731" s="336"/>
      <c r="C731" s="336"/>
      <c r="D731" s="336"/>
      <c r="E731" s="336"/>
      <c r="F731" s="336"/>
      <c r="G731" s="336"/>
      <c r="H731" s="336"/>
      <c r="I731" s="336"/>
      <c r="J731" s="336"/>
      <c r="K731" s="336"/>
      <c r="L731" s="336"/>
      <c r="M731" s="336"/>
      <c r="N731" s="336"/>
      <c r="O731" s="336"/>
      <c r="P731" s="336"/>
    </row>
    <row r="732" spans="1:16">
      <c r="A732" s="336"/>
      <c r="B732" s="336"/>
      <c r="C732" s="336"/>
      <c r="D732" s="336"/>
      <c r="E732" s="336"/>
      <c r="F732" s="336"/>
      <c r="G732" s="336"/>
      <c r="H732" s="336"/>
      <c r="I732" s="336"/>
      <c r="J732" s="336"/>
      <c r="K732" s="336"/>
      <c r="L732" s="336"/>
      <c r="M732" s="336"/>
      <c r="N732" s="336"/>
      <c r="O732" s="336"/>
      <c r="P732" s="336"/>
    </row>
    <row r="733" spans="1:16">
      <c r="A733" s="336"/>
      <c r="B733" s="336"/>
      <c r="C733" s="336"/>
      <c r="D733" s="336"/>
      <c r="E733" s="336"/>
      <c r="F733" s="336"/>
      <c r="G733" s="336"/>
      <c r="H733" s="336"/>
      <c r="I733" s="336"/>
      <c r="J733" s="336"/>
      <c r="K733" s="336"/>
      <c r="L733" s="336"/>
      <c r="M733" s="336"/>
      <c r="N733" s="336"/>
      <c r="O733" s="336"/>
      <c r="P733" s="336"/>
    </row>
    <row r="734" spans="1:16">
      <c r="A734" s="336"/>
      <c r="B734" s="336"/>
      <c r="C734" s="336"/>
      <c r="D734" s="336"/>
      <c r="E734" s="336"/>
      <c r="F734" s="336"/>
      <c r="G734" s="336"/>
      <c r="H734" s="336"/>
      <c r="I734" s="336"/>
      <c r="J734" s="336"/>
      <c r="K734" s="336"/>
      <c r="L734" s="336"/>
      <c r="M734" s="336"/>
      <c r="N734" s="336"/>
      <c r="O734" s="336"/>
      <c r="P734" s="336"/>
    </row>
    <row r="735" spans="1:16">
      <c r="A735" s="336"/>
      <c r="B735" s="336"/>
      <c r="C735" s="336"/>
      <c r="D735" s="336"/>
      <c r="E735" s="336"/>
      <c r="F735" s="336"/>
      <c r="G735" s="336"/>
      <c r="H735" s="336"/>
      <c r="I735" s="336"/>
      <c r="J735" s="336"/>
      <c r="K735" s="336"/>
      <c r="L735" s="336"/>
      <c r="M735" s="336"/>
      <c r="N735" s="336"/>
      <c r="O735" s="336"/>
      <c r="P735" s="336"/>
    </row>
    <row r="736" spans="1:16">
      <c r="A736" s="336"/>
      <c r="B736" s="336"/>
      <c r="C736" s="336"/>
      <c r="D736" s="336"/>
      <c r="E736" s="336"/>
      <c r="F736" s="336"/>
      <c r="G736" s="336"/>
      <c r="H736" s="336"/>
      <c r="I736" s="336"/>
      <c r="J736" s="336"/>
      <c r="K736" s="336"/>
      <c r="L736" s="336"/>
      <c r="M736" s="336"/>
      <c r="N736" s="336"/>
      <c r="O736" s="336"/>
      <c r="P736" s="336"/>
    </row>
    <row r="737" spans="1:16">
      <c r="A737" s="336"/>
      <c r="B737" s="336"/>
      <c r="C737" s="336"/>
      <c r="D737" s="336"/>
      <c r="E737" s="336"/>
      <c r="F737" s="336"/>
      <c r="G737" s="336"/>
      <c r="H737" s="336"/>
      <c r="I737" s="336"/>
      <c r="J737" s="336"/>
      <c r="K737" s="336"/>
      <c r="L737" s="336"/>
      <c r="M737" s="336"/>
      <c r="N737" s="336"/>
      <c r="O737" s="336"/>
      <c r="P737" s="336"/>
    </row>
    <row r="738" spans="1:16">
      <c r="A738" s="336"/>
      <c r="B738" s="336"/>
      <c r="C738" s="336"/>
      <c r="D738" s="336"/>
      <c r="E738" s="336"/>
      <c r="F738" s="336"/>
      <c r="G738" s="336"/>
      <c r="H738" s="336"/>
      <c r="I738" s="336"/>
      <c r="J738" s="336"/>
      <c r="K738" s="336"/>
      <c r="L738" s="336"/>
      <c r="M738" s="336"/>
      <c r="N738" s="336"/>
      <c r="O738" s="336"/>
      <c r="P738" s="336"/>
    </row>
    <row r="739" spans="1:16">
      <c r="A739" s="336"/>
      <c r="B739" s="336"/>
      <c r="C739" s="336"/>
      <c r="D739" s="336"/>
      <c r="E739" s="336"/>
      <c r="F739" s="336"/>
      <c r="G739" s="336"/>
      <c r="H739" s="336"/>
      <c r="I739" s="336"/>
      <c r="J739" s="336"/>
      <c r="K739" s="336"/>
      <c r="L739" s="336"/>
      <c r="M739" s="336"/>
      <c r="N739" s="336"/>
      <c r="O739" s="336"/>
      <c r="P739" s="336"/>
    </row>
    <row r="740" spans="1:16">
      <c r="A740" s="336"/>
      <c r="B740" s="336"/>
      <c r="C740" s="336"/>
      <c r="D740" s="336"/>
      <c r="E740" s="336"/>
      <c r="F740" s="336"/>
      <c r="G740" s="336"/>
      <c r="H740" s="336"/>
      <c r="I740" s="336"/>
      <c r="J740" s="336"/>
      <c r="K740" s="336"/>
      <c r="L740" s="336"/>
      <c r="M740" s="336"/>
      <c r="N740" s="336"/>
      <c r="O740" s="336"/>
      <c r="P740" s="336"/>
    </row>
    <row r="741" spans="1:16">
      <c r="A741" s="336"/>
      <c r="B741" s="336"/>
      <c r="C741" s="336"/>
      <c r="D741" s="336"/>
      <c r="E741" s="336"/>
      <c r="F741" s="336"/>
      <c r="G741" s="336"/>
      <c r="H741" s="336"/>
      <c r="I741" s="336"/>
      <c r="J741" s="336"/>
      <c r="K741" s="336"/>
      <c r="L741" s="336"/>
      <c r="M741" s="336"/>
      <c r="N741" s="336"/>
      <c r="O741" s="336"/>
      <c r="P741" s="336"/>
    </row>
    <row r="742" spans="1:16">
      <c r="A742" s="336"/>
      <c r="B742" s="336"/>
      <c r="C742" s="336"/>
      <c r="D742" s="336"/>
      <c r="E742" s="336"/>
      <c r="F742" s="336"/>
      <c r="G742" s="336"/>
      <c r="H742" s="336"/>
      <c r="I742" s="336"/>
      <c r="J742" s="336"/>
      <c r="K742" s="336"/>
      <c r="L742" s="336"/>
      <c r="M742" s="336"/>
      <c r="N742" s="336"/>
      <c r="O742" s="336"/>
      <c r="P742" s="336"/>
    </row>
    <row r="743" spans="1:16">
      <c r="A743" s="336"/>
      <c r="B743" s="336"/>
      <c r="C743" s="336"/>
      <c r="D743" s="336"/>
      <c r="E743" s="336"/>
      <c r="F743" s="336"/>
      <c r="G743" s="336"/>
      <c r="H743" s="336"/>
      <c r="I743" s="336"/>
      <c r="J743" s="336"/>
      <c r="K743" s="336"/>
      <c r="L743" s="336"/>
      <c r="M743" s="336"/>
      <c r="N743" s="336"/>
      <c r="O743" s="336"/>
      <c r="P743" s="336"/>
    </row>
    <row r="744" spans="1:16">
      <c r="A744" s="336"/>
      <c r="B744" s="336"/>
      <c r="C744" s="336"/>
      <c r="D744" s="336"/>
      <c r="E744" s="336"/>
      <c r="F744" s="336"/>
      <c r="G744" s="336"/>
      <c r="H744" s="336"/>
      <c r="I744" s="336"/>
      <c r="J744" s="336"/>
      <c r="K744" s="336"/>
      <c r="L744" s="336"/>
      <c r="M744" s="336"/>
      <c r="N744" s="336"/>
      <c r="O744" s="336"/>
      <c r="P744" s="336"/>
    </row>
    <row r="745" spans="1:16">
      <c r="A745" s="336"/>
      <c r="B745" s="336"/>
      <c r="C745" s="336"/>
      <c r="D745" s="336"/>
      <c r="E745" s="336"/>
      <c r="F745" s="336"/>
      <c r="G745" s="336"/>
      <c r="H745" s="336"/>
      <c r="I745" s="336"/>
      <c r="J745" s="336"/>
      <c r="K745" s="336"/>
      <c r="L745" s="336"/>
      <c r="M745" s="336"/>
      <c r="N745" s="336"/>
      <c r="O745" s="336"/>
      <c r="P745" s="336"/>
    </row>
    <row r="746" spans="1:16">
      <c r="A746" s="336"/>
      <c r="B746" s="336"/>
      <c r="C746" s="336"/>
      <c r="D746" s="336"/>
      <c r="E746" s="336"/>
      <c r="F746" s="336"/>
      <c r="G746" s="336"/>
      <c r="H746" s="336"/>
      <c r="I746" s="336"/>
      <c r="J746" s="336"/>
      <c r="K746" s="336"/>
      <c r="L746" s="336"/>
      <c r="M746" s="336"/>
      <c r="N746" s="336"/>
      <c r="O746" s="336"/>
      <c r="P746" s="336"/>
    </row>
    <row r="747" spans="1:16">
      <c r="A747" s="336"/>
      <c r="B747" s="336"/>
      <c r="C747" s="336"/>
      <c r="D747" s="336"/>
      <c r="E747" s="336"/>
      <c r="F747" s="336"/>
      <c r="G747" s="336"/>
      <c r="H747" s="336"/>
      <c r="I747" s="336"/>
      <c r="J747" s="336"/>
      <c r="K747" s="336"/>
      <c r="L747" s="336"/>
      <c r="M747" s="336"/>
      <c r="N747" s="336"/>
      <c r="O747" s="336"/>
      <c r="P747" s="336"/>
    </row>
    <row r="748" spans="1:16">
      <c r="A748" s="336"/>
      <c r="B748" s="336"/>
      <c r="C748" s="336"/>
      <c r="D748" s="336"/>
      <c r="E748" s="336"/>
      <c r="F748" s="336"/>
      <c r="G748" s="336"/>
      <c r="H748" s="336"/>
      <c r="I748" s="336"/>
      <c r="J748" s="336"/>
      <c r="K748" s="336"/>
      <c r="L748" s="336"/>
      <c r="M748" s="336"/>
      <c r="N748" s="336"/>
      <c r="O748" s="336"/>
      <c r="P748" s="336"/>
    </row>
    <row r="749" spans="1:16">
      <c r="A749" s="336"/>
      <c r="B749" s="336"/>
      <c r="C749" s="336"/>
      <c r="D749" s="336"/>
      <c r="E749" s="336"/>
      <c r="F749" s="336"/>
      <c r="G749" s="336"/>
      <c r="H749" s="336"/>
      <c r="I749" s="336"/>
      <c r="J749" s="336"/>
      <c r="K749" s="336"/>
      <c r="L749" s="336"/>
      <c r="M749" s="336"/>
      <c r="N749" s="336"/>
      <c r="O749" s="336"/>
      <c r="P749" s="336"/>
    </row>
    <row r="750" spans="1:16">
      <c r="A750" s="336"/>
      <c r="B750" s="336"/>
      <c r="C750" s="336"/>
      <c r="D750" s="336"/>
      <c r="E750" s="336"/>
      <c r="F750" s="336"/>
      <c r="G750" s="336"/>
      <c r="H750" s="336"/>
      <c r="I750" s="336"/>
      <c r="J750" s="336"/>
      <c r="K750" s="336"/>
      <c r="L750" s="336"/>
      <c r="M750" s="336"/>
      <c r="N750" s="336"/>
      <c r="O750" s="336"/>
      <c r="P750" s="336"/>
    </row>
    <row r="751" spans="1:16">
      <c r="A751" s="336"/>
      <c r="B751" s="336"/>
      <c r="C751" s="336"/>
      <c r="D751" s="336"/>
      <c r="E751" s="336"/>
      <c r="F751" s="336"/>
      <c r="G751" s="336"/>
      <c r="H751" s="336"/>
      <c r="I751" s="336"/>
      <c r="J751" s="336"/>
      <c r="K751" s="336"/>
      <c r="L751" s="336"/>
      <c r="M751" s="336"/>
      <c r="N751" s="336"/>
      <c r="O751" s="336"/>
      <c r="P751" s="336"/>
    </row>
    <row r="752" spans="1:16">
      <c r="A752" s="336"/>
      <c r="B752" s="336"/>
      <c r="C752" s="336"/>
      <c r="D752" s="336"/>
      <c r="E752" s="336"/>
      <c r="F752" s="336"/>
      <c r="G752" s="336"/>
      <c r="H752" s="336"/>
      <c r="I752" s="336"/>
      <c r="J752" s="336"/>
      <c r="K752" s="336"/>
      <c r="L752" s="336"/>
      <c r="M752" s="336"/>
      <c r="N752" s="336"/>
      <c r="O752" s="336"/>
      <c r="P752" s="336"/>
    </row>
    <row r="753" spans="1:16">
      <c r="A753" s="336"/>
      <c r="B753" s="336"/>
      <c r="C753" s="336"/>
      <c r="D753" s="336"/>
      <c r="E753" s="336"/>
      <c r="F753" s="336"/>
      <c r="G753" s="336"/>
      <c r="H753" s="336"/>
      <c r="I753" s="336"/>
      <c r="J753" s="336"/>
      <c r="K753" s="336"/>
      <c r="L753" s="336"/>
      <c r="M753" s="336"/>
      <c r="N753" s="336"/>
      <c r="O753" s="336"/>
      <c r="P753" s="336"/>
    </row>
    <row r="754" spans="1:16">
      <c r="A754" s="336"/>
      <c r="B754" s="336"/>
      <c r="C754" s="336"/>
      <c r="D754" s="336"/>
      <c r="E754" s="336"/>
      <c r="F754" s="336"/>
      <c r="G754" s="336"/>
      <c r="H754" s="336"/>
      <c r="I754" s="336"/>
      <c r="J754" s="336"/>
      <c r="K754" s="336"/>
      <c r="L754" s="336"/>
      <c r="M754" s="336"/>
      <c r="N754" s="336"/>
      <c r="O754" s="336"/>
      <c r="P754" s="336"/>
    </row>
    <row r="755" spans="1:16">
      <c r="A755" s="336"/>
      <c r="B755" s="336"/>
      <c r="C755" s="336"/>
      <c r="D755" s="336"/>
      <c r="E755" s="336"/>
      <c r="F755" s="336"/>
      <c r="G755" s="336"/>
      <c r="H755" s="336"/>
      <c r="I755" s="336"/>
      <c r="J755" s="336"/>
      <c r="K755" s="336"/>
      <c r="L755" s="336"/>
      <c r="M755" s="336"/>
      <c r="N755" s="336"/>
      <c r="O755" s="336"/>
      <c r="P755" s="336"/>
    </row>
    <row r="756" spans="1:16">
      <c r="A756" s="336"/>
      <c r="B756" s="336"/>
      <c r="C756" s="336"/>
      <c r="D756" s="336"/>
      <c r="E756" s="336"/>
      <c r="F756" s="336"/>
      <c r="G756" s="336"/>
      <c r="H756" s="336"/>
      <c r="I756" s="336"/>
      <c r="J756" s="336"/>
      <c r="K756" s="336"/>
      <c r="L756" s="336"/>
      <c r="M756" s="336"/>
      <c r="N756" s="336"/>
      <c r="O756" s="336"/>
      <c r="P756" s="336"/>
    </row>
    <row r="757" spans="1:16">
      <c r="A757" s="336"/>
      <c r="B757" s="336"/>
      <c r="C757" s="336"/>
      <c r="D757" s="336"/>
      <c r="E757" s="336"/>
      <c r="F757" s="336"/>
      <c r="G757" s="336"/>
      <c r="H757" s="336"/>
      <c r="I757" s="336"/>
      <c r="J757" s="336"/>
      <c r="K757" s="336"/>
      <c r="L757" s="336"/>
      <c r="M757" s="336"/>
      <c r="N757" s="336"/>
      <c r="O757" s="336"/>
      <c r="P757" s="336"/>
    </row>
    <row r="758" spans="1:16">
      <c r="A758" s="336"/>
      <c r="B758" s="336"/>
      <c r="C758" s="336"/>
      <c r="D758" s="336"/>
      <c r="E758" s="336"/>
      <c r="F758" s="336"/>
      <c r="G758" s="336"/>
      <c r="H758" s="336"/>
      <c r="I758" s="336"/>
      <c r="J758" s="336"/>
      <c r="K758" s="336"/>
      <c r="L758" s="336"/>
      <c r="M758" s="336"/>
      <c r="N758" s="336"/>
      <c r="O758" s="336"/>
      <c r="P758" s="336"/>
    </row>
    <row r="759" spans="1:16">
      <c r="A759" s="336"/>
      <c r="B759" s="336"/>
      <c r="C759" s="336"/>
      <c r="D759" s="336"/>
      <c r="E759" s="336"/>
      <c r="F759" s="336"/>
      <c r="G759" s="336"/>
      <c r="H759" s="336"/>
      <c r="I759" s="336"/>
      <c r="J759" s="336"/>
      <c r="K759" s="336"/>
      <c r="L759" s="336"/>
      <c r="M759" s="336"/>
      <c r="N759" s="336"/>
      <c r="O759" s="336"/>
      <c r="P759" s="336"/>
    </row>
    <row r="760" spans="1:16">
      <c r="A760" s="336"/>
      <c r="B760" s="336"/>
      <c r="C760" s="336"/>
      <c r="D760" s="336"/>
      <c r="E760" s="336"/>
      <c r="F760" s="336"/>
      <c r="G760" s="336"/>
      <c r="H760" s="336"/>
      <c r="I760" s="336"/>
      <c r="J760" s="336"/>
      <c r="K760" s="336"/>
      <c r="L760" s="336"/>
      <c r="M760" s="336"/>
      <c r="N760" s="336"/>
      <c r="O760" s="336"/>
      <c r="P760" s="336"/>
    </row>
    <row r="761" spans="1:16">
      <c r="A761" s="336"/>
      <c r="B761" s="336"/>
      <c r="C761" s="336"/>
      <c r="D761" s="336"/>
      <c r="E761" s="336"/>
      <c r="F761" s="336"/>
      <c r="G761" s="336"/>
      <c r="H761" s="336"/>
      <c r="I761" s="336"/>
      <c r="J761" s="336"/>
      <c r="K761" s="336"/>
      <c r="L761" s="336"/>
      <c r="M761" s="336"/>
      <c r="N761" s="336"/>
      <c r="O761" s="336"/>
      <c r="P761" s="336"/>
    </row>
    <row r="762" spans="1:16">
      <c r="A762" s="336"/>
      <c r="B762" s="336"/>
      <c r="C762" s="336"/>
      <c r="D762" s="336"/>
      <c r="E762" s="336"/>
      <c r="F762" s="336"/>
      <c r="G762" s="336"/>
      <c r="H762" s="336"/>
      <c r="I762" s="336"/>
      <c r="J762" s="336"/>
      <c r="K762" s="336"/>
      <c r="L762" s="336"/>
      <c r="M762" s="336"/>
      <c r="N762" s="336"/>
      <c r="O762" s="336"/>
      <c r="P762" s="336"/>
    </row>
    <row r="763" spans="1:16">
      <c r="A763" s="336"/>
      <c r="B763" s="336"/>
      <c r="C763" s="336"/>
      <c r="D763" s="336"/>
      <c r="E763" s="336"/>
      <c r="F763" s="336"/>
      <c r="G763" s="336"/>
      <c r="H763" s="336"/>
      <c r="I763" s="336"/>
      <c r="J763" s="336"/>
      <c r="K763" s="336"/>
      <c r="L763" s="336"/>
      <c r="M763" s="336"/>
      <c r="N763" s="336"/>
      <c r="O763" s="336"/>
      <c r="P763" s="336"/>
    </row>
    <row r="764" spans="1:16">
      <c r="A764" s="336"/>
      <c r="B764" s="336"/>
      <c r="C764" s="336"/>
      <c r="D764" s="336"/>
      <c r="E764" s="336"/>
      <c r="F764" s="336"/>
      <c r="G764" s="336"/>
      <c r="H764" s="336"/>
      <c r="I764" s="336"/>
      <c r="J764" s="336"/>
      <c r="K764" s="336"/>
      <c r="L764" s="336"/>
      <c r="M764" s="336"/>
      <c r="N764" s="336"/>
      <c r="O764" s="336"/>
      <c r="P764" s="336"/>
    </row>
    <row r="765" spans="1:16">
      <c r="A765" s="336"/>
      <c r="B765" s="336"/>
      <c r="C765" s="336"/>
      <c r="D765" s="336"/>
      <c r="E765" s="336"/>
      <c r="F765" s="336"/>
      <c r="G765" s="336"/>
      <c r="H765" s="336"/>
      <c r="I765" s="336"/>
      <c r="J765" s="336"/>
      <c r="K765" s="336"/>
      <c r="L765" s="336"/>
      <c r="M765" s="336"/>
      <c r="N765" s="336"/>
      <c r="O765" s="336"/>
      <c r="P765" s="336"/>
    </row>
    <row r="766" spans="1:16">
      <c r="A766" s="336"/>
      <c r="B766" s="336"/>
      <c r="C766" s="336"/>
      <c r="D766" s="336"/>
      <c r="E766" s="336"/>
      <c r="F766" s="336"/>
      <c r="G766" s="336"/>
      <c r="H766" s="336"/>
      <c r="I766" s="336"/>
      <c r="J766" s="336"/>
      <c r="K766" s="336"/>
      <c r="L766" s="336"/>
      <c r="M766" s="336"/>
      <c r="N766" s="336"/>
      <c r="O766" s="336"/>
      <c r="P766" s="336"/>
    </row>
    <row r="767" spans="1:16">
      <c r="A767" s="336"/>
      <c r="B767" s="336"/>
      <c r="C767" s="336"/>
      <c r="D767" s="336"/>
      <c r="E767" s="336"/>
      <c r="F767" s="336"/>
      <c r="G767" s="336"/>
      <c r="H767" s="336"/>
      <c r="I767" s="336"/>
      <c r="J767" s="336"/>
      <c r="K767" s="336"/>
      <c r="L767" s="336"/>
      <c r="M767" s="336"/>
      <c r="N767" s="336"/>
      <c r="O767" s="336"/>
      <c r="P767" s="336"/>
    </row>
    <row r="768" spans="1:16">
      <c r="A768" s="336"/>
      <c r="B768" s="336"/>
      <c r="C768" s="336"/>
      <c r="D768" s="336"/>
      <c r="E768" s="336"/>
      <c r="F768" s="336"/>
      <c r="G768" s="336"/>
      <c r="H768" s="336"/>
      <c r="I768" s="336"/>
      <c r="J768" s="336"/>
      <c r="K768" s="336"/>
      <c r="L768" s="336"/>
      <c r="M768" s="336"/>
      <c r="N768" s="336"/>
      <c r="O768" s="336"/>
      <c r="P768" s="336"/>
    </row>
    <row r="769" spans="1:16">
      <c r="A769" s="336"/>
      <c r="B769" s="336"/>
      <c r="C769" s="336"/>
      <c r="D769" s="336"/>
      <c r="E769" s="336"/>
      <c r="F769" s="336"/>
      <c r="G769" s="336"/>
      <c r="H769" s="336"/>
      <c r="I769" s="336"/>
      <c r="J769" s="336"/>
      <c r="K769" s="336"/>
      <c r="L769" s="336"/>
      <c r="M769" s="336"/>
      <c r="N769" s="336"/>
      <c r="O769" s="336"/>
      <c r="P769" s="336"/>
    </row>
    <row r="770" spans="1:16">
      <c r="A770" s="336"/>
      <c r="B770" s="336"/>
      <c r="C770" s="336"/>
      <c r="D770" s="336"/>
      <c r="E770" s="336"/>
      <c r="F770" s="336"/>
      <c r="G770" s="336"/>
      <c r="H770" s="336"/>
      <c r="I770" s="336"/>
      <c r="J770" s="336"/>
      <c r="K770" s="336"/>
      <c r="L770" s="336"/>
      <c r="M770" s="336"/>
      <c r="N770" s="336"/>
      <c r="O770" s="336"/>
      <c r="P770" s="336"/>
    </row>
    <row r="771" spans="1:16">
      <c r="A771" s="336"/>
      <c r="B771" s="336"/>
      <c r="C771" s="336"/>
      <c r="D771" s="336"/>
      <c r="E771" s="336"/>
      <c r="F771" s="336"/>
      <c r="G771" s="336"/>
      <c r="H771" s="336"/>
      <c r="I771" s="336"/>
      <c r="J771" s="336"/>
      <c r="K771" s="336"/>
      <c r="L771" s="336"/>
      <c r="M771" s="336"/>
      <c r="N771" s="336"/>
      <c r="O771" s="336"/>
      <c r="P771" s="336"/>
    </row>
    <row r="772" spans="1:16">
      <c r="A772" s="336"/>
      <c r="B772" s="336"/>
      <c r="C772" s="336"/>
      <c r="D772" s="336"/>
      <c r="E772" s="336"/>
      <c r="F772" s="336"/>
      <c r="G772" s="336"/>
      <c r="H772" s="336"/>
      <c r="I772" s="336"/>
      <c r="J772" s="336"/>
      <c r="K772" s="336"/>
      <c r="L772" s="336"/>
      <c r="M772" s="336"/>
      <c r="N772" s="336"/>
      <c r="O772" s="336"/>
      <c r="P772" s="336"/>
    </row>
    <row r="773" spans="1:16">
      <c r="A773" s="336"/>
      <c r="B773" s="336"/>
      <c r="C773" s="336"/>
      <c r="D773" s="336"/>
      <c r="E773" s="336"/>
      <c r="F773" s="336"/>
      <c r="G773" s="336"/>
      <c r="H773" s="336"/>
      <c r="I773" s="336"/>
      <c r="J773" s="336"/>
      <c r="K773" s="336"/>
      <c r="L773" s="336"/>
      <c r="M773" s="336"/>
      <c r="N773" s="336"/>
      <c r="O773" s="336"/>
      <c r="P773" s="336"/>
    </row>
    <row r="774" spans="1:16">
      <c r="A774" s="336"/>
      <c r="B774" s="336"/>
      <c r="C774" s="336"/>
      <c r="D774" s="336"/>
      <c r="E774" s="336"/>
      <c r="F774" s="336"/>
      <c r="G774" s="336"/>
      <c r="H774" s="336"/>
      <c r="I774" s="336"/>
      <c r="J774" s="336"/>
      <c r="K774" s="336"/>
      <c r="L774" s="336"/>
      <c r="M774" s="336"/>
      <c r="N774" s="336"/>
      <c r="O774" s="336"/>
      <c r="P774" s="336"/>
    </row>
    <row r="775" spans="1:16">
      <c r="A775" s="336"/>
      <c r="B775" s="336"/>
      <c r="C775" s="336"/>
      <c r="D775" s="336"/>
      <c r="E775" s="336"/>
      <c r="F775" s="336"/>
      <c r="G775" s="336"/>
      <c r="H775" s="336"/>
      <c r="I775" s="336"/>
      <c r="J775" s="336"/>
      <c r="K775" s="336"/>
      <c r="L775" s="336"/>
      <c r="M775" s="336"/>
      <c r="N775" s="336"/>
      <c r="O775" s="336"/>
      <c r="P775" s="336"/>
    </row>
    <row r="776" spans="1:16">
      <c r="A776" s="336"/>
      <c r="B776" s="336"/>
      <c r="C776" s="336"/>
      <c r="D776" s="336"/>
      <c r="E776" s="336"/>
      <c r="F776" s="336"/>
      <c r="G776" s="336"/>
      <c r="H776" s="336"/>
      <c r="I776" s="336"/>
      <c r="J776" s="336"/>
      <c r="K776" s="336"/>
      <c r="L776" s="336"/>
      <c r="M776" s="336"/>
      <c r="N776" s="336"/>
      <c r="O776" s="336"/>
      <c r="P776" s="336"/>
    </row>
    <row r="777" spans="1:16">
      <c r="A777" s="336"/>
      <c r="B777" s="336"/>
      <c r="C777" s="336"/>
      <c r="D777" s="336"/>
      <c r="E777" s="336"/>
      <c r="F777" s="336"/>
      <c r="G777" s="336"/>
      <c r="H777" s="336"/>
      <c r="I777" s="336"/>
      <c r="J777" s="336"/>
      <c r="K777" s="336"/>
      <c r="L777" s="336"/>
      <c r="M777" s="336"/>
      <c r="N777" s="336"/>
      <c r="O777" s="336"/>
      <c r="P777" s="336"/>
    </row>
    <row r="778" spans="1:16">
      <c r="A778" s="336"/>
      <c r="B778" s="336"/>
      <c r="C778" s="336"/>
      <c r="D778" s="336"/>
      <c r="E778" s="336"/>
      <c r="F778" s="336"/>
      <c r="G778" s="336"/>
      <c r="H778" s="336"/>
      <c r="I778" s="336"/>
      <c r="J778" s="336"/>
      <c r="K778" s="336"/>
      <c r="L778" s="336"/>
      <c r="M778" s="336"/>
      <c r="N778" s="336"/>
      <c r="O778" s="336"/>
      <c r="P778" s="336"/>
    </row>
    <row r="779" spans="1:16">
      <c r="A779" s="336"/>
      <c r="B779" s="336"/>
      <c r="C779" s="336"/>
      <c r="D779" s="336"/>
      <c r="E779" s="336"/>
      <c r="F779" s="336"/>
      <c r="G779" s="336"/>
      <c r="H779" s="336"/>
      <c r="I779" s="336"/>
      <c r="J779" s="336"/>
      <c r="K779" s="336"/>
      <c r="L779" s="336"/>
      <c r="M779" s="336"/>
      <c r="N779" s="336"/>
      <c r="O779" s="336"/>
      <c r="P779" s="336"/>
    </row>
    <row r="780" spans="1:16">
      <c r="A780" s="336"/>
      <c r="B780" s="336"/>
      <c r="C780" s="336"/>
      <c r="D780" s="336"/>
      <c r="E780" s="336"/>
      <c r="F780" s="336"/>
      <c r="G780" s="336"/>
      <c r="H780" s="336"/>
      <c r="I780" s="336"/>
      <c r="J780" s="336"/>
      <c r="K780" s="336"/>
      <c r="L780" s="336"/>
      <c r="M780" s="336"/>
      <c r="N780" s="336"/>
      <c r="O780" s="336"/>
      <c r="P780" s="336"/>
    </row>
    <row r="781" spans="1:16">
      <c r="A781" s="336"/>
      <c r="B781" s="336"/>
      <c r="C781" s="336"/>
      <c r="D781" s="336"/>
      <c r="E781" s="336"/>
      <c r="F781" s="336"/>
      <c r="G781" s="336"/>
      <c r="H781" s="336"/>
      <c r="I781" s="336"/>
      <c r="J781" s="336"/>
      <c r="K781" s="336"/>
      <c r="L781" s="336"/>
      <c r="M781" s="336"/>
      <c r="N781" s="336"/>
      <c r="O781" s="336"/>
      <c r="P781" s="336"/>
    </row>
    <row r="782" spans="1:16">
      <c r="A782" s="336"/>
      <c r="B782" s="336"/>
      <c r="C782" s="336"/>
      <c r="D782" s="336"/>
      <c r="E782" s="336"/>
      <c r="F782" s="336"/>
      <c r="G782" s="336"/>
      <c r="H782" s="336"/>
      <c r="I782" s="336"/>
      <c r="J782" s="336"/>
      <c r="K782" s="336"/>
      <c r="L782" s="336"/>
      <c r="M782" s="336"/>
      <c r="N782" s="336"/>
      <c r="O782" s="336"/>
      <c r="P782" s="336"/>
    </row>
    <row r="783" spans="1:16">
      <c r="A783" s="336"/>
      <c r="B783" s="336"/>
      <c r="C783" s="336"/>
      <c r="D783" s="336"/>
      <c r="E783" s="336"/>
      <c r="F783" s="336"/>
      <c r="G783" s="336"/>
      <c r="H783" s="336"/>
      <c r="I783" s="336"/>
      <c r="J783" s="336"/>
      <c r="K783" s="336"/>
      <c r="L783" s="336"/>
      <c r="M783" s="336"/>
      <c r="N783" s="336"/>
      <c r="O783" s="336"/>
      <c r="P783" s="336"/>
    </row>
    <row r="784" spans="1:16">
      <c r="A784" s="336"/>
      <c r="B784" s="336"/>
      <c r="C784" s="336"/>
      <c r="D784" s="336"/>
      <c r="E784" s="336"/>
      <c r="F784" s="336"/>
      <c r="G784" s="336"/>
      <c r="H784" s="336"/>
      <c r="I784" s="336"/>
      <c r="J784" s="336"/>
      <c r="K784" s="336"/>
      <c r="L784" s="336"/>
      <c r="M784" s="336"/>
      <c r="N784" s="336"/>
      <c r="O784" s="336"/>
      <c r="P784" s="336"/>
    </row>
    <row r="785" spans="1:16">
      <c r="A785" s="336"/>
      <c r="B785" s="336"/>
      <c r="C785" s="336"/>
      <c r="D785" s="336"/>
      <c r="E785" s="336"/>
      <c r="F785" s="336"/>
      <c r="G785" s="336"/>
      <c r="H785" s="336"/>
      <c r="I785" s="336"/>
      <c r="J785" s="336"/>
      <c r="K785" s="336"/>
      <c r="L785" s="336"/>
      <c r="M785" s="336"/>
      <c r="N785" s="336"/>
      <c r="O785" s="336"/>
      <c r="P785" s="336"/>
    </row>
    <row r="786" spans="1:16">
      <c r="A786" s="336"/>
      <c r="B786" s="336"/>
      <c r="C786" s="336"/>
      <c r="D786" s="336"/>
      <c r="E786" s="336"/>
      <c r="F786" s="336"/>
      <c r="G786" s="336"/>
      <c r="H786" s="336"/>
      <c r="I786" s="336"/>
      <c r="J786" s="336"/>
      <c r="K786" s="336"/>
      <c r="L786" s="336"/>
      <c r="M786" s="336"/>
      <c r="N786" s="336"/>
      <c r="O786" s="336"/>
      <c r="P786" s="336"/>
    </row>
    <row r="787" spans="1:16">
      <c r="A787" s="336"/>
      <c r="B787" s="336"/>
      <c r="C787" s="336"/>
      <c r="D787" s="336"/>
      <c r="E787" s="336"/>
      <c r="F787" s="336"/>
      <c r="G787" s="336"/>
      <c r="H787" s="336"/>
      <c r="I787" s="336"/>
      <c r="J787" s="336"/>
      <c r="K787" s="336"/>
      <c r="L787" s="336"/>
      <c r="M787" s="336"/>
      <c r="N787" s="336"/>
      <c r="O787" s="336"/>
      <c r="P787" s="336"/>
    </row>
    <row r="788" spans="1:16">
      <c r="A788" s="336"/>
      <c r="B788" s="336"/>
      <c r="C788" s="336"/>
      <c r="D788" s="336"/>
      <c r="E788" s="336"/>
      <c r="F788" s="336"/>
      <c r="G788" s="336"/>
      <c r="H788" s="336"/>
      <c r="I788" s="336"/>
      <c r="J788" s="336"/>
      <c r="K788" s="336"/>
      <c r="L788" s="336"/>
      <c r="M788" s="336"/>
      <c r="N788" s="336"/>
      <c r="O788" s="336"/>
      <c r="P788" s="336"/>
    </row>
    <row r="789" spans="1:16">
      <c r="A789" s="336"/>
      <c r="B789" s="336"/>
      <c r="C789" s="336"/>
      <c r="D789" s="336"/>
      <c r="E789" s="336"/>
      <c r="F789" s="336"/>
      <c r="G789" s="336"/>
      <c r="H789" s="336"/>
      <c r="I789" s="336"/>
      <c r="J789" s="336"/>
      <c r="K789" s="336"/>
      <c r="L789" s="336"/>
      <c r="M789" s="336"/>
      <c r="N789" s="336"/>
      <c r="O789" s="336"/>
      <c r="P789" s="336"/>
    </row>
    <row r="790" spans="1:16">
      <c r="A790" s="336"/>
      <c r="B790" s="336"/>
      <c r="C790" s="336"/>
      <c r="D790" s="336"/>
      <c r="E790" s="336"/>
      <c r="F790" s="336"/>
      <c r="G790" s="336"/>
      <c r="H790" s="336"/>
      <c r="I790" s="336"/>
      <c r="J790" s="336"/>
      <c r="K790" s="336"/>
      <c r="L790" s="336"/>
      <c r="M790" s="336"/>
      <c r="N790" s="336"/>
      <c r="O790" s="336"/>
      <c r="P790" s="336"/>
    </row>
    <row r="791" spans="1:16">
      <c r="A791" s="336"/>
      <c r="B791" s="336"/>
      <c r="C791" s="336"/>
      <c r="D791" s="336"/>
      <c r="E791" s="336"/>
      <c r="F791" s="336"/>
      <c r="G791" s="336"/>
      <c r="H791" s="336"/>
      <c r="I791" s="336"/>
      <c r="J791" s="336"/>
      <c r="K791" s="336"/>
      <c r="L791" s="336"/>
      <c r="M791" s="336"/>
      <c r="N791" s="336"/>
      <c r="O791" s="336"/>
      <c r="P791" s="336"/>
    </row>
    <row r="792" spans="1:16">
      <c r="A792" s="336"/>
      <c r="B792" s="336"/>
      <c r="C792" s="336"/>
      <c r="D792" s="336"/>
      <c r="E792" s="336"/>
      <c r="F792" s="336"/>
      <c r="G792" s="336"/>
      <c r="H792" s="336"/>
      <c r="I792" s="336"/>
      <c r="J792" s="336"/>
      <c r="K792" s="336"/>
      <c r="L792" s="336"/>
      <c r="M792" s="336"/>
      <c r="N792" s="336"/>
      <c r="O792" s="336"/>
      <c r="P792" s="336"/>
    </row>
    <row r="793" spans="1:16">
      <c r="A793" s="336"/>
      <c r="B793" s="336"/>
      <c r="C793" s="336"/>
      <c r="D793" s="336"/>
      <c r="E793" s="336"/>
      <c r="F793" s="336"/>
      <c r="G793" s="336"/>
      <c r="H793" s="336"/>
      <c r="I793" s="336"/>
      <c r="J793" s="336"/>
      <c r="K793" s="336"/>
      <c r="L793" s="336"/>
      <c r="M793" s="336"/>
      <c r="N793" s="336"/>
      <c r="O793" s="336"/>
      <c r="P793" s="336"/>
    </row>
    <row r="794" spans="1:16">
      <c r="A794" s="336"/>
      <c r="B794" s="336"/>
      <c r="C794" s="336"/>
      <c r="D794" s="336"/>
      <c r="E794" s="336"/>
      <c r="F794" s="336"/>
      <c r="G794" s="336"/>
      <c r="H794" s="336"/>
      <c r="I794" s="336"/>
      <c r="J794" s="336"/>
      <c r="K794" s="336"/>
      <c r="L794" s="336"/>
      <c r="M794" s="336"/>
      <c r="N794" s="336"/>
      <c r="O794" s="336"/>
      <c r="P794" s="336"/>
    </row>
    <row r="795" spans="1:16">
      <c r="A795" s="336"/>
      <c r="B795" s="336"/>
      <c r="C795" s="336"/>
      <c r="D795" s="336"/>
      <c r="E795" s="336"/>
      <c r="F795" s="336"/>
      <c r="G795" s="336"/>
      <c r="H795" s="336"/>
      <c r="I795" s="336"/>
      <c r="J795" s="336"/>
      <c r="K795" s="336"/>
      <c r="L795" s="336"/>
      <c r="M795" s="336"/>
      <c r="N795" s="336"/>
      <c r="O795" s="336"/>
      <c r="P795" s="336"/>
    </row>
    <row r="796" spans="1:16">
      <c r="A796" s="336"/>
      <c r="B796" s="336"/>
      <c r="C796" s="336"/>
      <c r="D796" s="336"/>
      <c r="E796" s="336"/>
      <c r="F796" s="336"/>
      <c r="G796" s="336"/>
      <c r="H796" s="336"/>
      <c r="I796" s="336"/>
      <c r="J796" s="336"/>
      <c r="K796" s="336"/>
      <c r="L796" s="336"/>
      <c r="M796" s="336"/>
      <c r="N796" s="336"/>
      <c r="O796" s="336"/>
      <c r="P796" s="336"/>
    </row>
    <row r="797" spans="1:16">
      <c r="A797" s="336"/>
      <c r="B797" s="336"/>
      <c r="C797" s="336"/>
      <c r="D797" s="336"/>
      <c r="E797" s="336"/>
      <c r="F797" s="336"/>
      <c r="G797" s="336"/>
      <c r="H797" s="336"/>
      <c r="I797" s="336"/>
      <c r="J797" s="336"/>
      <c r="K797" s="336"/>
      <c r="L797" s="336"/>
      <c r="M797" s="336"/>
      <c r="N797" s="336"/>
      <c r="O797" s="336"/>
      <c r="P797" s="336"/>
    </row>
    <row r="798" spans="1:16">
      <c r="A798" s="336"/>
      <c r="B798" s="336"/>
      <c r="C798" s="336"/>
      <c r="D798" s="336"/>
      <c r="E798" s="336"/>
      <c r="F798" s="336"/>
      <c r="G798" s="336"/>
      <c r="H798" s="336"/>
      <c r="I798" s="336"/>
      <c r="J798" s="336"/>
      <c r="K798" s="336"/>
      <c r="L798" s="336"/>
      <c r="M798" s="336"/>
      <c r="N798" s="336"/>
      <c r="O798" s="336"/>
      <c r="P798" s="336"/>
    </row>
    <row r="799" spans="1:16">
      <c r="A799" s="336"/>
      <c r="B799" s="336"/>
      <c r="C799" s="336"/>
      <c r="D799" s="336"/>
      <c r="E799" s="336"/>
      <c r="F799" s="336"/>
      <c r="G799" s="336"/>
      <c r="H799" s="336"/>
      <c r="I799" s="336"/>
      <c r="J799" s="336"/>
      <c r="K799" s="336"/>
      <c r="L799" s="336"/>
      <c r="M799" s="336"/>
      <c r="N799" s="336"/>
      <c r="O799" s="336"/>
      <c r="P799" s="336"/>
    </row>
    <row r="800" spans="1:16">
      <c r="A800" s="336"/>
      <c r="B800" s="336"/>
      <c r="C800" s="336"/>
      <c r="D800" s="336"/>
      <c r="E800" s="336"/>
      <c r="F800" s="336"/>
      <c r="G800" s="336"/>
      <c r="H800" s="336"/>
      <c r="I800" s="336"/>
      <c r="J800" s="336"/>
      <c r="K800" s="336"/>
      <c r="L800" s="336"/>
      <c r="M800" s="336"/>
      <c r="N800" s="336"/>
      <c r="O800" s="336"/>
      <c r="P800" s="336"/>
    </row>
    <row r="801" spans="1:16">
      <c r="A801" s="336"/>
      <c r="B801" s="336"/>
      <c r="C801" s="336"/>
      <c r="D801" s="336"/>
      <c r="E801" s="336"/>
      <c r="F801" s="336"/>
      <c r="G801" s="336"/>
      <c r="H801" s="336"/>
      <c r="I801" s="336"/>
      <c r="J801" s="336"/>
      <c r="K801" s="336"/>
      <c r="L801" s="336"/>
      <c r="M801" s="336"/>
      <c r="N801" s="336"/>
      <c r="O801" s="336"/>
      <c r="P801" s="336"/>
    </row>
    <row r="802" spans="1:16">
      <c r="A802" s="336"/>
      <c r="B802" s="336"/>
      <c r="C802" s="336"/>
      <c r="D802" s="336"/>
      <c r="E802" s="336"/>
      <c r="F802" s="336"/>
      <c r="G802" s="336"/>
      <c r="H802" s="336"/>
      <c r="I802" s="336"/>
      <c r="J802" s="336"/>
      <c r="K802" s="336"/>
      <c r="L802" s="336"/>
      <c r="M802" s="336"/>
      <c r="N802" s="336"/>
      <c r="O802" s="336"/>
      <c r="P802" s="336"/>
    </row>
    <row r="803" spans="1:16">
      <c r="A803" s="336"/>
      <c r="B803" s="336"/>
      <c r="C803" s="336"/>
      <c r="D803" s="336"/>
      <c r="E803" s="336"/>
      <c r="F803" s="336"/>
      <c r="G803" s="336"/>
      <c r="H803" s="336"/>
      <c r="I803" s="336"/>
      <c r="J803" s="336"/>
      <c r="K803" s="336"/>
      <c r="L803" s="336"/>
      <c r="M803" s="336"/>
      <c r="N803" s="336"/>
      <c r="O803" s="336"/>
      <c r="P803" s="336"/>
    </row>
    <row r="804" spans="1:16">
      <c r="A804" s="336"/>
      <c r="B804" s="336"/>
      <c r="C804" s="336"/>
      <c r="D804" s="336"/>
      <c r="E804" s="336"/>
      <c r="F804" s="336"/>
      <c r="G804" s="336"/>
      <c r="H804" s="336"/>
      <c r="I804" s="336"/>
      <c r="J804" s="336"/>
      <c r="K804" s="336"/>
      <c r="L804" s="336"/>
      <c r="M804" s="336"/>
      <c r="N804" s="336"/>
      <c r="O804" s="336"/>
      <c r="P804" s="336"/>
    </row>
    <row r="805" spans="1:16">
      <c r="A805" s="336"/>
      <c r="B805" s="336"/>
      <c r="C805" s="336"/>
      <c r="D805" s="336"/>
      <c r="E805" s="336"/>
      <c r="F805" s="336"/>
      <c r="G805" s="336"/>
      <c r="H805" s="336"/>
      <c r="I805" s="336"/>
      <c r="J805" s="336"/>
      <c r="K805" s="336"/>
      <c r="L805" s="336"/>
      <c r="M805" s="336"/>
      <c r="N805" s="336"/>
      <c r="O805" s="336"/>
      <c r="P805" s="336"/>
    </row>
    <row r="806" spans="1:16">
      <c r="A806" s="336"/>
      <c r="B806" s="336"/>
      <c r="C806" s="336"/>
      <c r="D806" s="336"/>
      <c r="E806" s="336"/>
      <c r="F806" s="336"/>
      <c r="G806" s="336"/>
      <c r="H806" s="336"/>
      <c r="I806" s="336"/>
      <c r="J806" s="336"/>
      <c r="K806" s="336"/>
      <c r="L806" s="336"/>
      <c r="M806" s="336"/>
      <c r="N806" s="336"/>
      <c r="O806" s="336"/>
      <c r="P806" s="336"/>
    </row>
    <row r="807" spans="1:16">
      <c r="A807" s="336"/>
      <c r="B807" s="336"/>
      <c r="C807" s="336"/>
      <c r="D807" s="336"/>
      <c r="E807" s="336"/>
      <c r="F807" s="336"/>
      <c r="G807" s="336"/>
      <c r="H807" s="336"/>
      <c r="I807" s="336"/>
      <c r="J807" s="336"/>
      <c r="K807" s="336"/>
      <c r="L807" s="336"/>
      <c r="M807" s="336"/>
      <c r="N807" s="336"/>
      <c r="O807" s="336"/>
      <c r="P807" s="336"/>
    </row>
    <row r="808" spans="1:16">
      <c r="A808" s="336"/>
      <c r="B808" s="336"/>
      <c r="C808" s="336"/>
      <c r="D808" s="336"/>
      <c r="E808" s="336"/>
      <c r="F808" s="336"/>
      <c r="G808" s="336"/>
      <c r="H808" s="336"/>
      <c r="I808" s="336"/>
      <c r="J808" s="336"/>
      <c r="K808" s="336"/>
      <c r="L808" s="336"/>
      <c r="M808" s="336"/>
      <c r="N808" s="336"/>
      <c r="O808" s="336"/>
      <c r="P808" s="336"/>
    </row>
    <row r="809" spans="1:16">
      <c r="A809" s="336"/>
      <c r="B809" s="336"/>
      <c r="C809" s="336"/>
      <c r="D809" s="336"/>
      <c r="E809" s="336"/>
      <c r="F809" s="336"/>
      <c r="G809" s="336"/>
      <c r="H809" s="336"/>
      <c r="I809" s="336"/>
      <c r="J809" s="336"/>
      <c r="K809" s="336"/>
      <c r="L809" s="336"/>
      <c r="M809" s="336"/>
      <c r="N809" s="336"/>
      <c r="O809" s="336"/>
      <c r="P809" s="336"/>
    </row>
    <row r="810" spans="1:16">
      <c r="A810" s="336"/>
      <c r="B810" s="336"/>
      <c r="C810" s="336"/>
      <c r="D810" s="336"/>
      <c r="E810" s="336"/>
      <c r="F810" s="336"/>
      <c r="G810" s="336"/>
      <c r="H810" s="336"/>
      <c r="I810" s="336"/>
      <c r="J810" s="336"/>
      <c r="K810" s="336"/>
      <c r="L810" s="336"/>
      <c r="M810" s="336"/>
      <c r="N810" s="336"/>
      <c r="O810" s="336"/>
      <c r="P810" s="336"/>
    </row>
    <row r="811" spans="1:16">
      <c r="A811" s="336"/>
      <c r="B811" s="336"/>
      <c r="C811" s="336"/>
      <c r="D811" s="336"/>
      <c r="E811" s="336"/>
      <c r="F811" s="336"/>
      <c r="G811" s="336"/>
      <c r="H811" s="336"/>
      <c r="I811" s="336"/>
      <c r="J811" s="336"/>
      <c r="K811" s="336"/>
      <c r="L811" s="336"/>
      <c r="M811" s="336"/>
      <c r="N811" s="336"/>
      <c r="O811" s="336"/>
      <c r="P811" s="336"/>
    </row>
    <row r="812" spans="1:16">
      <c r="A812" s="336"/>
      <c r="B812" s="336"/>
      <c r="C812" s="336"/>
      <c r="D812" s="336"/>
      <c r="E812" s="336"/>
      <c r="F812" s="336"/>
      <c r="G812" s="336"/>
      <c r="H812" s="336"/>
      <c r="I812" s="336"/>
      <c r="J812" s="336"/>
      <c r="K812" s="336"/>
      <c r="L812" s="336"/>
      <c r="M812" s="336"/>
      <c r="N812" s="336"/>
      <c r="O812" s="336"/>
      <c r="P812" s="336"/>
    </row>
    <row r="813" spans="1:16">
      <c r="A813" s="336"/>
      <c r="B813" s="336"/>
      <c r="C813" s="336"/>
      <c r="D813" s="336"/>
      <c r="E813" s="336"/>
      <c r="F813" s="336"/>
      <c r="G813" s="336"/>
      <c r="H813" s="336"/>
      <c r="I813" s="336"/>
      <c r="J813" s="336"/>
      <c r="K813" s="336"/>
      <c r="L813" s="336"/>
      <c r="M813" s="336"/>
      <c r="N813" s="336"/>
      <c r="O813" s="336"/>
      <c r="P813" s="336"/>
    </row>
    <row r="814" spans="1:16">
      <c r="A814" s="336"/>
      <c r="B814" s="336"/>
      <c r="C814" s="336"/>
      <c r="D814" s="336"/>
      <c r="E814" s="336"/>
      <c r="F814" s="336"/>
      <c r="G814" s="336"/>
      <c r="H814" s="336"/>
      <c r="I814" s="336"/>
      <c r="J814" s="336"/>
      <c r="K814" s="336"/>
      <c r="L814" s="336"/>
      <c r="M814" s="336"/>
      <c r="N814" s="336"/>
      <c r="O814" s="336"/>
      <c r="P814" s="336"/>
    </row>
    <row r="815" spans="1:16">
      <c r="A815" s="336"/>
      <c r="B815" s="336"/>
      <c r="C815" s="336"/>
      <c r="D815" s="336"/>
      <c r="E815" s="336"/>
      <c r="F815" s="336"/>
      <c r="G815" s="336"/>
      <c r="H815" s="336"/>
      <c r="I815" s="336"/>
      <c r="J815" s="336"/>
      <c r="K815" s="336"/>
      <c r="L815" s="336"/>
      <c r="M815" s="336"/>
      <c r="N815" s="336"/>
      <c r="O815" s="336"/>
      <c r="P815" s="336"/>
    </row>
    <row r="816" spans="1:16">
      <c r="A816" s="336"/>
      <c r="B816" s="336"/>
      <c r="C816" s="336"/>
      <c r="D816" s="336"/>
      <c r="E816" s="336"/>
      <c r="F816" s="336"/>
      <c r="G816" s="336"/>
      <c r="H816" s="336"/>
      <c r="I816" s="336"/>
      <c r="J816" s="336"/>
      <c r="K816" s="336"/>
      <c r="L816" s="336"/>
      <c r="M816" s="336"/>
      <c r="N816" s="336"/>
      <c r="O816" s="336"/>
      <c r="P816" s="336"/>
    </row>
    <row r="817" spans="1:16">
      <c r="A817" s="336"/>
      <c r="B817" s="336"/>
      <c r="C817" s="336"/>
      <c r="D817" s="336"/>
      <c r="E817" s="336"/>
      <c r="F817" s="336"/>
      <c r="G817" s="336"/>
      <c r="H817" s="336"/>
      <c r="I817" s="336"/>
      <c r="J817" s="336"/>
      <c r="K817" s="336"/>
      <c r="L817" s="336"/>
      <c r="M817" s="336"/>
      <c r="N817" s="336"/>
      <c r="O817" s="336"/>
      <c r="P817" s="336"/>
    </row>
    <row r="818" spans="1:16">
      <c r="A818" s="336"/>
      <c r="B818" s="336"/>
      <c r="C818" s="336"/>
      <c r="D818" s="336"/>
      <c r="E818" s="336"/>
      <c r="F818" s="336"/>
      <c r="G818" s="336"/>
      <c r="H818" s="336"/>
      <c r="I818" s="336"/>
      <c r="J818" s="336"/>
      <c r="K818" s="336"/>
      <c r="L818" s="336"/>
      <c r="M818" s="336"/>
      <c r="N818" s="336"/>
      <c r="O818" s="336"/>
      <c r="P818" s="336"/>
    </row>
    <row r="819" spans="1:16">
      <c r="A819" s="336"/>
      <c r="B819" s="336"/>
      <c r="C819" s="336"/>
      <c r="D819" s="336"/>
      <c r="E819" s="336"/>
      <c r="F819" s="336"/>
      <c r="G819" s="336"/>
      <c r="H819" s="336"/>
      <c r="I819" s="336"/>
      <c r="J819" s="336"/>
      <c r="K819" s="336"/>
      <c r="L819" s="336"/>
      <c r="M819" s="336"/>
      <c r="N819" s="336"/>
      <c r="O819" s="336"/>
      <c r="P819" s="336"/>
    </row>
    <row r="820" spans="1:16">
      <c r="A820" s="336"/>
      <c r="B820" s="336"/>
      <c r="C820" s="336"/>
      <c r="D820" s="336"/>
      <c r="E820" s="336"/>
      <c r="F820" s="336"/>
      <c r="G820" s="336"/>
      <c r="H820" s="336"/>
      <c r="I820" s="336"/>
      <c r="J820" s="336"/>
      <c r="K820" s="336"/>
      <c r="L820" s="336"/>
      <c r="M820" s="336"/>
      <c r="N820" s="336"/>
      <c r="O820" s="336"/>
      <c r="P820" s="336"/>
    </row>
    <row r="821" spans="1:16">
      <c r="A821" s="336"/>
      <c r="B821" s="336"/>
      <c r="C821" s="336"/>
      <c r="D821" s="336"/>
      <c r="E821" s="336"/>
      <c r="F821" s="336"/>
      <c r="G821" s="336"/>
      <c r="H821" s="336"/>
      <c r="I821" s="336"/>
      <c r="J821" s="336"/>
      <c r="K821" s="336"/>
      <c r="L821" s="336"/>
      <c r="M821" s="336"/>
      <c r="N821" s="336"/>
      <c r="O821" s="336"/>
      <c r="P821" s="336"/>
    </row>
    <row r="822" spans="1:16">
      <c r="A822" s="336"/>
      <c r="B822" s="336"/>
      <c r="C822" s="336"/>
      <c r="D822" s="336"/>
      <c r="E822" s="336"/>
      <c r="F822" s="336"/>
      <c r="G822" s="336"/>
      <c r="H822" s="336"/>
      <c r="I822" s="336"/>
      <c r="J822" s="336"/>
      <c r="K822" s="336"/>
      <c r="L822" s="336"/>
      <c r="M822" s="336"/>
      <c r="N822" s="336"/>
      <c r="O822" s="336"/>
      <c r="P822" s="336"/>
    </row>
    <row r="823" spans="1:16">
      <c r="A823" s="336"/>
      <c r="B823" s="336"/>
      <c r="C823" s="336"/>
      <c r="D823" s="336"/>
      <c r="E823" s="336"/>
      <c r="F823" s="336"/>
      <c r="G823" s="336"/>
      <c r="H823" s="336"/>
      <c r="I823" s="336"/>
      <c r="J823" s="336"/>
      <c r="K823" s="336"/>
      <c r="L823" s="336"/>
    </row>
    <row r="824" spans="1:16">
      <c r="A824" s="336"/>
      <c r="B824" s="336"/>
      <c r="C824" s="336"/>
      <c r="D824" s="336"/>
      <c r="E824" s="336"/>
      <c r="F824" s="336"/>
      <c r="G824" s="336"/>
      <c r="H824" s="336"/>
      <c r="I824" s="336"/>
      <c r="J824" s="336"/>
      <c r="K824" s="336"/>
      <c r="L824" s="336"/>
    </row>
    <row r="825" spans="1:16">
      <c r="A825" s="336"/>
      <c r="B825" s="336"/>
      <c r="C825" s="336"/>
      <c r="D825" s="336"/>
      <c r="E825" s="336"/>
      <c r="F825" s="336"/>
      <c r="G825" s="336"/>
      <c r="H825" s="336"/>
      <c r="I825" s="336"/>
      <c r="J825" s="336"/>
      <c r="K825" s="336"/>
      <c r="L825" s="336"/>
    </row>
    <row r="826" spans="1:16">
      <c r="A826" s="336"/>
      <c r="B826" s="336"/>
      <c r="C826" s="336"/>
      <c r="D826" s="336"/>
      <c r="E826" s="336"/>
      <c r="F826" s="336"/>
      <c r="G826" s="336"/>
      <c r="H826" s="336"/>
      <c r="I826" s="336"/>
      <c r="J826" s="336"/>
      <c r="K826" s="336"/>
      <c r="L826" s="336"/>
    </row>
    <row r="827" spans="1:16">
      <c r="A827" s="336"/>
      <c r="B827" s="336"/>
      <c r="C827" s="336"/>
      <c r="D827" s="336"/>
      <c r="E827" s="336"/>
      <c r="F827" s="336"/>
      <c r="G827" s="336"/>
      <c r="H827" s="336"/>
      <c r="I827" s="336"/>
      <c r="J827" s="336"/>
      <c r="K827" s="336"/>
      <c r="L827" s="336"/>
    </row>
    <row r="828" spans="1:16">
      <c r="A828" s="336"/>
      <c r="B828" s="336"/>
      <c r="C828" s="336"/>
      <c r="D828" s="336"/>
      <c r="E828" s="336"/>
      <c r="F828" s="336"/>
      <c r="G828" s="336"/>
      <c r="H828" s="336"/>
      <c r="I828" s="336"/>
      <c r="J828" s="336"/>
      <c r="K828" s="336"/>
      <c r="L828" s="336"/>
    </row>
    <row r="829" spans="1:16">
      <c r="A829" s="336"/>
      <c r="B829" s="336"/>
      <c r="C829" s="336"/>
      <c r="D829" s="336"/>
      <c r="E829" s="336"/>
      <c r="F829" s="336"/>
      <c r="G829" s="336"/>
      <c r="H829" s="336"/>
      <c r="I829" s="336"/>
      <c r="J829" s="336"/>
      <c r="K829" s="336"/>
      <c r="L829" s="336"/>
    </row>
    <row r="830" spans="1:16">
      <c r="A830" s="336"/>
      <c r="B830" s="336"/>
      <c r="C830" s="336"/>
      <c r="D830" s="336"/>
      <c r="E830" s="336"/>
      <c r="F830" s="336"/>
      <c r="G830" s="336"/>
      <c r="H830" s="336"/>
      <c r="I830" s="336"/>
      <c r="J830" s="336"/>
      <c r="K830" s="336"/>
      <c r="L830" s="336"/>
    </row>
    <row r="831" spans="1:16">
      <c r="A831" s="336"/>
      <c r="B831" s="336"/>
      <c r="C831" s="336"/>
      <c r="D831" s="336"/>
      <c r="E831" s="336"/>
      <c r="F831" s="336"/>
      <c r="G831" s="336"/>
      <c r="H831" s="336"/>
      <c r="I831" s="336"/>
      <c r="J831" s="336"/>
      <c r="K831" s="336"/>
      <c r="L831" s="336"/>
    </row>
    <row r="832" spans="1:16">
      <c r="A832" s="336"/>
      <c r="B832" s="336"/>
      <c r="C832" s="336"/>
      <c r="D832" s="336"/>
      <c r="E832" s="336"/>
      <c r="F832" s="336"/>
      <c r="G832" s="336"/>
      <c r="H832" s="336"/>
      <c r="I832" s="336"/>
      <c r="J832" s="336"/>
      <c r="K832" s="336"/>
      <c r="L832" s="336"/>
    </row>
    <row r="833" spans="1:12">
      <c r="A833" s="336"/>
      <c r="B833" s="336"/>
      <c r="C833" s="336"/>
      <c r="D833" s="336"/>
      <c r="E833" s="336"/>
      <c r="F833" s="336"/>
      <c r="G833" s="336"/>
      <c r="H833" s="336"/>
      <c r="I833" s="336"/>
      <c r="J833" s="336"/>
      <c r="K833" s="336"/>
      <c r="L833" s="336"/>
    </row>
    <row r="834" spans="1:12">
      <c r="A834" s="336"/>
      <c r="B834" s="336"/>
      <c r="C834" s="336"/>
      <c r="D834" s="336"/>
      <c r="E834" s="336"/>
      <c r="F834" s="336"/>
      <c r="G834" s="336"/>
      <c r="H834" s="336"/>
      <c r="I834" s="336"/>
      <c r="J834" s="336"/>
      <c r="K834" s="336"/>
      <c r="L834" s="336"/>
    </row>
    <row r="835" spans="1:12">
      <c r="A835" s="336"/>
      <c r="B835" s="336"/>
      <c r="C835" s="336"/>
      <c r="D835" s="336"/>
      <c r="E835" s="336"/>
      <c r="F835" s="336"/>
      <c r="G835" s="336"/>
      <c r="H835" s="336"/>
      <c r="I835" s="336"/>
      <c r="J835" s="336"/>
      <c r="K835" s="336"/>
      <c r="L835" s="336"/>
    </row>
    <row r="836" spans="1:12">
      <c r="A836" s="336"/>
      <c r="B836" s="336"/>
      <c r="C836" s="336"/>
      <c r="D836" s="336"/>
      <c r="E836" s="336"/>
      <c r="F836" s="336"/>
      <c r="G836" s="336"/>
      <c r="H836" s="336"/>
      <c r="I836" s="336"/>
      <c r="J836" s="336"/>
      <c r="K836" s="336"/>
      <c r="L836" s="336"/>
    </row>
    <row r="837" spans="1:12">
      <c r="A837" s="336"/>
      <c r="B837" s="336"/>
      <c r="C837" s="336"/>
      <c r="D837" s="336"/>
      <c r="E837" s="336"/>
      <c r="F837" s="336"/>
      <c r="G837" s="336"/>
      <c r="H837" s="336"/>
      <c r="I837" s="336"/>
      <c r="J837" s="336"/>
      <c r="K837" s="336"/>
      <c r="L837" s="336"/>
    </row>
    <row r="838" spans="1:12">
      <c r="A838" s="336"/>
      <c r="B838" s="336"/>
      <c r="C838" s="336"/>
      <c r="D838" s="336"/>
      <c r="E838" s="336"/>
      <c r="F838" s="336"/>
      <c r="G838" s="336"/>
      <c r="H838" s="336"/>
      <c r="I838" s="336"/>
      <c r="J838" s="336"/>
      <c r="K838" s="336"/>
      <c r="L838" s="336"/>
    </row>
    <row r="839" spans="1:12">
      <c r="A839" s="336"/>
      <c r="B839" s="336"/>
      <c r="C839" s="336"/>
      <c r="D839" s="336"/>
      <c r="E839" s="336"/>
      <c r="F839" s="336"/>
      <c r="G839" s="336"/>
      <c r="H839" s="336"/>
      <c r="I839" s="336"/>
      <c r="J839" s="336"/>
      <c r="K839" s="336"/>
      <c r="L839" s="336"/>
    </row>
    <row r="840" spans="1:12">
      <c r="A840" s="336"/>
      <c r="B840" s="336"/>
      <c r="C840" s="336"/>
      <c r="D840" s="336"/>
      <c r="E840" s="336"/>
      <c r="F840" s="336"/>
      <c r="G840" s="336"/>
      <c r="H840" s="336"/>
      <c r="I840" s="336"/>
      <c r="J840" s="336"/>
      <c r="K840" s="336"/>
      <c r="L840" s="336"/>
    </row>
    <row r="841" spans="1:12">
      <c r="A841" s="336"/>
      <c r="B841" s="336"/>
      <c r="C841" s="336"/>
      <c r="D841" s="336"/>
      <c r="E841" s="336"/>
      <c r="F841" s="336"/>
      <c r="G841" s="336"/>
      <c r="H841" s="336"/>
      <c r="I841" s="336"/>
      <c r="J841" s="336"/>
      <c r="K841" s="336"/>
      <c r="L841" s="336"/>
    </row>
    <row r="842" spans="1:12">
      <c r="A842" s="336"/>
      <c r="B842" s="336"/>
      <c r="C842" s="336"/>
      <c r="D842" s="336"/>
      <c r="E842" s="336"/>
      <c r="F842" s="336"/>
      <c r="G842" s="336"/>
      <c r="H842" s="336"/>
      <c r="I842" s="336"/>
      <c r="J842" s="336"/>
      <c r="K842" s="336"/>
      <c r="L842" s="336"/>
    </row>
    <row r="843" spans="1:12">
      <c r="A843" s="336"/>
      <c r="B843" s="336"/>
      <c r="C843" s="336"/>
      <c r="D843" s="336"/>
      <c r="E843" s="336"/>
      <c r="F843" s="336"/>
      <c r="G843" s="336"/>
      <c r="H843" s="336"/>
      <c r="I843" s="336"/>
      <c r="J843" s="336"/>
      <c r="K843" s="336"/>
      <c r="L843" s="336"/>
    </row>
    <row r="844" spans="1:12">
      <c r="A844" s="336"/>
      <c r="B844" s="336"/>
      <c r="C844" s="336"/>
      <c r="D844" s="336"/>
      <c r="E844" s="336"/>
      <c r="F844" s="336"/>
      <c r="G844" s="336"/>
      <c r="H844" s="336"/>
      <c r="I844" s="336"/>
      <c r="J844" s="336"/>
      <c r="K844" s="336"/>
      <c r="L844" s="336"/>
    </row>
    <row r="845" spans="1:12">
      <c r="A845" s="336"/>
      <c r="B845" s="336"/>
      <c r="C845" s="336"/>
      <c r="D845" s="336"/>
      <c r="E845" s="336"/>
      <c r="F845" s="336"/>
      <c r="G845" s="336"/>
      <c r="H845" s="336"/>
      <c r="I845" s="336"/>
      <c r="J845" s="336"/>
      <c r="K845" s="336"/>
      <c r="L845" s="336"/>
    </row>
    <row r="846" spans="1:12">
      <c r="A846" s="336"/>
      <c r="B846" s="336"/>
      <c r="C846" s="336"/>
      <c r="D846" s="336"/>
      <c r="E846" s="336"/>
      <c r="F846" s="336"/>
      <c r="G846" s="336"/>
      <c r="H846" s="336"/>
      <c r="I846" s="336"/>
      <c r="J846" s="336"/>
      <c r="K846" s="336"/>
      <c r="L846" s="336"/>
    </row>
    <row r="847" spans="1:12">
      <c r="A847" s="336"/>
      <c r="B847" s="336"/>
      <c r="C847" s="336"/>
      <c r="D847" s="336"/>
      <c r="E847" s="336"/>
      <c r="F847" s="336"/>
      <c r="G847" s="336"/>
      <c r="H847" s="336"/>
      <c r="I847" s="336"/>
      <c r="J847" s="336"/>
      <c r="K847" s="336"/>
      <c r="L847" s="336"/>
    </row>
    <row r="848" spans="1:12">
      <c r="A848" s="336"/>
      <c r="B848" s="336"/>
      <c r="C848" s="336"/>
      <c r="D848" s="336"/>
      <c r="E848" s="336"/>
      <c r="F848" s="336"/>
      <c r="G848" s="336"/>
      <c r="H848" s="336"/>
      <c r="I848" s="336"/>
      <c r="J848" s="336"/>
      <c r="K848" s="336"/>
      <c r="L848" s="336"/>
    </row>
    <row r="849" spans="1:12">
      <c r="A849" s="336"/>
      <c r="B849" s="336"/>
      <c r="C849" s="336"/>
      <c r="D849" s="336"/>
      <c r="E849" s="336"/>
      <c r="F849" s="336"/>
      <c r="G849" s="336"/>
      <c r="H849" s="336"/>
      <c r="I849" s="336"/>
      <c r="J849" s="336"/>
      <c r="K849" s="336"/>
      <c r="L849" s="336"/>
    </row>
    <row r="850" spans="1:12">
      <c r="A850" s="336"/>
      <c r="B850" s="336"/>
      <c r="C850" s="336"/>
      <c r="D850" s="336"/>
      <c r="E850" s="336"/>
      <c r="F850" s="336"/>
      <c r="G850" s="336"/>
      <c r="H850" s="336"/>
      <c r="I850" s="336"/>
      <c r="J850" s="336"/>
      <c r="K850" s="336"/>
      <c r="L850" s="336"/>
    </row>
    <row r="851" spans="1:12">
      <c r="A851" s="336"/>
      <c r="B851" s="336"/>
      <c r="C851" s="336"/>
      <c r="D851" s="336"/>
      <c r="E851" s="336"/>
      <c r="F851" s="336"/>
      <c r="G851" s="336"/>
      <c r="H851" s="336"/>
      <c r="I851" s="336"/>
      <c r="J851" s="336"/>
      <c r="K851" s="336"/>
      <c r="L851" s="336"/>
    </row>
    <row r="852" spans="1:12">
      <c r="A852" s="336"/>
      <c r="B852" s="336"/>
      <c r="C852" s="336"/>
      <c r="D852" s="336"/>
      <c r="E852" s="336"/>
      <c r="F852" s="336"/>
      <c r="G852" s="336"/>
      <c r="H852" s="336"/>
      <c r="I852" s="336"/>
      <c r="J852" s="336"/>
      <c r="K852" s="336"/>
      <c r="L852" s="336"/>
    </row>
    <row r="853" spans="1:12">
      <c r="A853" s="336"/>
      <c r="B853" s="336"/>
      <c r="C853" s="336"/>
      <c r="D853" s="336"/>
      <c r="E853" s="336"/>
      <c r="F853" s="336"/>
      <c r="G853" s="336"/>
      <c r="H853" s="336"/>
      <c r="I853" s="336"/>
      <c r="J853" s="336"/>
      <c r="K853" s="336"/>
      <c r="L853" s="336"/>
    </row>
    <row r="854" spans="1:12">
      <c r="A854" s="336"/>
      <c r="B854" s="336"/>
      <c r="C854" s="336"/>
      <c r="D854" s="336"/>
      <c r="E854" s="336"/>
      <c r="F854" s="336"/>
      <c r="G854" s="336"/>
      <c r="H854" s="336"/>
      <c r="I854" s="336"/>
      <c r="J854" s="336"/>
      <c r="K854" s="336"/>
      <c r="L854" s="336"/>
    </row>
    <row r="855" spans="1:12">
      <c r="A855" s="336"/>
      <c r="B855" s="336"/>
      <c r="C855" s="336"/>
      <c r="D855" s="336"/>
      <c r="E855" s="336"/>
      <c r="F855" s="336"/>
      <c r="G855" s="336"/>
      <c r="H855" s="336"/>
      <c r="I855" s="336"/>
      <c r="J855" s="336"/>
      <c r="K855" s="336"/>
      <c r="L855" s="336"/>
    </row>
    <row r="856" spans="1:12">
      <c r="A856" s="336"/>
      <c r="B856" s="336"/>
      <c r="C856" s="336"/>
      <c r="D856" s="336"/>
      <c r="E856" s="336"/>
      <c r="F856" s="336"/>
      <c r="G856" s="336"/>
      <c r="H856" s="336"/>
      <c r="I856" s="336"/>
      <c r="J856" s="336"/>
      <c r="K856" s="336"/>
      <c r="L856" s="336"/>
    </row>
    <row r="857" spans="1:12">
      <c r="A857" s="336"/>
      <c r="B857" s="336"/>
      <c r="C857" s="336"/>
      <c r="D857" s="336"/>
      <c r="E857" s="336"/>
      <c r="F857" s="336"/>
      <c r="G857" s="336"/>
      <c r="H857" s="336"/>
      <c r="I857" s="336"/>
      <c r="J857" s="336"/>
      <c r="K857" s="336"/>
      <c r="L857" s="336"/>
    </row>
    <row r="858" spans="1:12">
      <c r="A858" s="336"/>
      <c r="B858" s="336"/>
      <c r="C858" s="336"/>
      <c r="D858" s="336"/>
      <c r="E858" s="336"/>
      <c r="F858" s="336"/>
      <c r="G858" s="336"/>
      <c r="H858" s="336"/>
      <c r="I858" s="336"/>
      <c r="J858" s="336"/>
      <c r="K858" s="336"/>
      <c r="L858" s="336"/>
    </row>
    <row r="859" spans="1:12">
      <c r="A859" s="336"/>
      <c r="B859" s="336"/>
      <c r="C859" s="336"/>
      <c r="D859" s="336"/>
      <c r="E859" s="336"/>
      <c r="F859" s="336"/>
      <c r="G859" s="336"/>
      <c r="H859" s="336"/>
      <c r="I859" s="336"/>
      <c r="J859" s="336"/>
      <c r="K859" s="336"/>
      <c r="L859" s="336"/>
    </row>
    <row r="860" spans="1:12">
      <c r="A860" s="336"/>
      <c r="B860" s="336"/>
      <c r="C860" s="336"/>
      <c r="D860" s="336"/>
      <c r="E860" s="336"/>
      <c r="F860" s="336"/>
      <c r="G860" s="336"/>
      <c r="H860" s="336"/>
      <c r="I860" s="336"/>
      <c r="J860" s="336"/>
      <c r="K860" s="336"/>
      <c r="L860" s="336"/>
    </row>
    <row r="861" spans="1:12">
      <c r="A861" s="336"/>
      <c r="B861" s="336"/>
      <c r="C861" s="336"/>
      <c r="D861" s="336"/>
      <c r="E861" s="336"/>
      <c r="F861" s="336"/>
      <c r="G861" s="336"/>
      <c r="H861" s="336"/>
      <c r="I861" s="336"/>
      <c r="J861" s="336"/>
      <c r="K861" s="336"/>
      <c r="L861" s="336"/>
    </row>
    <row r="862" spans="1:12">
      <c r="A862" s="336"/>
      <c r="B862" s="336"/>
      <c r="C862" s="336"/>
      <c r="D862" s="336"/>
      <c r="E862" s="336"/>
      <c r="F862" s="336"/>
      <c r="G862" s="336"/>
      <c r="H862" s="336"/>
      <c r="I862" s="336"/>
      <c r="J862" s="336"/>
      <c r="K862" s="336"/>
      <c r="L862" s="336"/>
    </row>
    <row r="863" spans="1:12">
      <c r="A863" s="336"/>
      <c r="B863" s="336"/>
      <c r="C863" s="336"/>
      <c r="D863" s="336"/>
      <c r="E863" s="336"/>
      <c r="F863" s="336"/>
      <c r="G863" s="336"/>
      <c r="H863" s="336"/>
      <c r="I863" s="336"/>
      <c r="J863" s="336"/>
      <c r="K863" s="336"/>
      <c r="L863" s="336"/>
    </row>
    <row r="864" spans="1:12">
      <c r="A864" s="336"/>
      <c r="B864" s="336"/>
      <c r="C864" s="336"/>
      <c r="D864" s="336"/>
      <c r="E864" s="336"/>
      <c r="F864" s="336"/>
      <c r="G864" s="336"/>
      <c r="H864" s="336"/>
      <c r="I864" s="336"/>
      <c r="J864" s="336"/>
      <c r="K864" s="336"/>
      <c r="L864" s="336"/>
    </row>
    <row r="865" spans="1:12">
      <c r="A865" s="336"/>
      <c r="B865" s="336"/>
      <c r="C865" s="336"/>
      <c r="D865" s="336"/>
      <c r="E865" s="336"/>
      <c r="F865" s="336"/>
      <c r="G865" s="336"/>
      <c r="H865" s="336"/>
      <c r="I865" s="336"/>
      <c r="J865" s="336"/>
      <c r="K865" s="336"/>
      <c r="L865" s="336"/>
    </row>
    <row r="866" spans="1:12">
      <c r="A866" s="336"/>
      <c r="B866" s="336"/>
      <c r="C866" s="336"/>
      <c r="D866" s="336"/>
      <c r="E866" s="336"/>
      <c r="F866" s="336"/>
      <c r="G866" s="336"/>
      <c r="H866" s="336"/>
      <c r="I866" s="336"/>
      <c r="J866" s="336"/>
      <c r="K866" s="336"/>
      <c r="L866" s="336"/>
    </row>
    <row r="867" spans="1:12">
      <c r="A867" s="336"/>
      <c r="B867" s="336"/>
      <c r="C867" s="336"/>
      <c r="D867" s="336"/>
      <c r="E867" s="336"/>
      <c r="F867" s="336"/>
      <c r="G867" s="336"/>
      <c r="H867" s="336"/>
      <c r="I867" s="336"/>
      <c r="J867" s="336"/>
      <c r="K867" s="336"/>
      <c r="L867" s="336"/>
    </row>
    <row r="868" spans="1:12">
      <c r="A868" s="336"/>
      <c r="B868" s="336"/>
      <c r="C868" s="336"/>
      <c r="D868" s="336"/>
      <c r="E868" s="336"/>
      <c r="F868" s="336"/>
      <c r="G868" s="336"/>
      <c r="H868" s="336"/>
      <c r="I868" s="336"/>
      <c r="J868" s="336"/>
      <c r="K868" s="336"/>
      <c r="L868" s="336"/>
    </row>
    <row r="869" spans="1:12">
      <c r="A869" s="336"/>
      <c r="B869" s="336"/>
      <c r="C869" s="336"/>
      <c r="D869" s="336"/>
      <c r="E869" s="336"/>
      <c r="F869" s="336"/>
      <c r="G869" s="336"/>
      <c r="H869" s="336"/>
      <c r="I869" s="336"/>
      <c r="J869" s="336"/>
      <c r="K869" s="336"/>
      <c r="L869" s="336"/>
    </row>
    <row r="870" spans="1:12">
      <c r="A870" s="336"/>
      <c r="B870" s="336"/>
      <c r="C870" s="336"/>
      <c r="D870" s="336"/>
      <c r="E870" s="336"/>
      <c r="F870" s="336"/>
      <c r="G870" s="336"/>
      <c r="H870" s="336"/>
      <c r="I870" s="336"/>
      <c r="J870" s="336"/>
      <c r="K870" s="336"/>
      <c r="L870" s="336"/>
    </row>
    <row r="871" spans="1:12">
      <c r="A871" s="336"/>
      <c r="B871" s="336"/>
      <c r="C871" s="336"/>
      <c r="D871" s="336"/>
      <c r="E871" s="336"/>
      <c r="F871" s="336"/>
      <c r="G871" s="336"/>
      <c r="H871" s="336"/>
      <c r="I871" s="336"/>
      <c r="J871" s="336"/>
      <c r="K871" s="336"/>
      <c r="L871" s="336"/>
    </row>
    <row r="872" spans="1:12">
      <c r="A872" s="336"/>
      <c r="B872" s="336"/>
      <c r="C872" s="336"/>
      <c r="D872" s="336"/>
      <c r="E872" s="336"/>
      <c r="F872" s="336"/>
      <c r="G872" s="336"/>
      <c r="H872" s="336"/>
      <c r="I872" s="336"/>
      <c r="J872" s="336"/>
      <c r="K872" s="336"/>
      <c r="L872" s="336"/>
    </row>
    <row r="873" spans="1:12">
      <c r="A873" s="336"/>
      <c r="B873" s="336"/>
      <c r="C873" s="336"/>
      <c r="D873" s="336"/>
      <c r="E873" s="336"/>
      <c r="F873" s="336"/>
      <c r="G873" s="336"/>
      <c r="H873" s="336"/>
      <c r="I873" s="336"/>
      <c r="J873" s="336"/>
      <c r="K873" s="336"/>
      <c r="L873" s="336"/>
    </row>
    <row r="874" spans="1:12">
      <c r="A874" s="336"/>
      <c r="B874" s="336"/>
      <c r="C874" s="336"/>
      <c r="D874" s="336"/>
      <c r="E874" s="336"/>
      <c r="F874" s="336"/>
      <c r="G874" s="336"/>
      <c r="H874" s="336"/>
      <c r="I874" s="336"/>
      <c r="J874" s="336"/>
      <c r="K874" s="336"/>
      <c r="L874" s="336"/>
    </row>
    <row r="875" spans="1:12">
      <c r="A875" s="336"/>
      <c r="B875" s="336"/>
      <c r="C875" s="336"/>
      <c r="D875" s="336"/>
      <c r="E875" s="336"/>
      <c r="F875" s="336"/>
      <c r="G875" s="336"/>
      <c r="H875" s="336"/>
      <c r="I875" s="336"/>
      <c r="J875" s="336"/>
      <c r="K875" s="336"/>
      <c r="L875" s="336"/>
    </row>
    <row r="876" spans="1:12">
      <c r="A876" s="336"/>
      <c r="B876" s="336"/>
      <c r="C876" s="336"/>
      <c r="D876" s="336"/>
      <c r="E876" s="336"/>
      <c r="F876" s="336"/>
      <c r="G876" s="336"/>
      <c r="H876" s="336"/>
      <c r="I876" s="336"/>
      <c r="J876" s="336"/>
      <c r="K876" s="336"/>
      <c r="L876" s="336"/>
    </row>
    <row r="877" spans="1:12">
      <c r="A877" s="336"/>
      <c r="B877" s="336"/>
      <c r="C877" s="336"/>
      <c r="D877" s="336"/>
      <c r="E877" s="336"/>
      <c r="F877" s="336"/>
      <c r="G877" s="336"/>
      <c r="H877" s="336"/>
      <c r="I877" s="336"/>
      <c r="J877" s="336"/>
      <c r="K877" s="336"/>
      <c r="L877" s="336"/>
    </row>
    <row r="878" spans="1:12">
      <c r="A878" s="336"/>
      <c r="B878" s="336"/>
      <c r="C878" s="336"/>
      <c r="D878" s="336"/>
      <c r="E878" s="336"/>
      <c r="F878" s="336"/>
      <c r="G878" s="336"/>
      <c r="H878" s="336"/>
      <c r="I878" s="336"/>
      <c r="J878" s="336"/>
      <c r="K878" s="336"/>
      <c r="L878" s="336"/>
    </row>
    <row r="879" spans="1:12">
      <c r="A879" s="336"/>
      <c r="B879" s="336"/>
      <c r="C879" s="336"/>
      <c r="D879" s="336"/>
      <c r="E879" s="336"/>
      <c r="F879" s="336"/>
      <c r="G879" s="336"/>
      <c r="H879" s="336"/>
      <c r="I879" s="336"/>
      <c r="J879" s="336"/>
      <c r="K879" s="336"/>
      <c r="L879" s="336"/>
    </row>
    <row r="880" spans="1:12">
      <c r="A880" s="336"/>
      <c r="B880" s="336"/>
      <c r="C880" s="336"/>
      <c r="D880" s="336"/>
      <c r="E880" s="336"/>
      <c r="F880" s="336"/>
      <c r="G880" s="336"/>
      <c r="H880" s="336"/>
      <c r="I880" s="336"/>
      <c r="J880" s="336"/>
      <c r="K880" s="336"/>
      <c r="L880" s="336"/>
    </row>
    <row r="881" spans="1:12">
      <c r="A881" s="336"/>
      <c r="B881" s="336"/>
      <c r="C881" s="336"/>
      <c r="D881" s="336"/>
      <c r="E881" s="336"/>
      <c r="F881" s="336"/>
      <c r="G881" s="336"/>
      <c r="H881" s="336"/>
      <c r="I881" s="336"/>
      <c r="J881" s="336"/>
      <c r="K881" s="336"/>
      <c r="L881" s="336"/>
    </row>
    <row r="882" spans="1:12">
      <c r="A882" s="336"/>
      <c r="B882" s="336"/>
      <c r="C882" s="336"/>
      <c r="D882" s="336"/>
      <c r="E882" s="336"/>
      <c r="F882" s="336"/>
      <c r="G882" s="336"/>
      <c r="H882" s="336"/>
      <c r="I882" s="336"/>
      <c r="J882" s="336"/>
      <c r="K882" s="336"/>
      <c r="L882" s="336"/>
    </row>
    <row r="883" spans="1:12">
      <c r="A883" s="336"/>
      <c r="B883" s="336"/>
      <c r="C883" s="336"/>
      <c r="D883" s="336"/>
      <c r="E883" s="336"/>
      <c r="F883" s="336"/>
      <c r="G883" s="336"/>
      <c r="H883" s="336"/>
      <c r="I883" s="336"/>
      <c r="J883" s="336"/>
      <c r="K883" s="336"/>
      <c r="L883" s="336"/>
    </row>
    <row r="884" spans="1:12">
      <c r="A884" s="336"/>
      <c r="B884" s="336"/>
      <c r="C884" s="336"/>
      <c r="D884" s="336"/>
      <c r="E884" s="336"/>
      <c r="F884" s="336"/>
      <c r="G884" s="336"/>
      <c r="H884" s="336"/>
      <c r="I884" s="336"/>
      <c r="J884" s="336"/>
      <c r="K884" s="336"/>
      <c r="L884" s="336"/>
    </row>
    <row r="885" spans="1:12">
      <c r="A885" s="336"/>
      <c r="B885" s="336"/>
      <c r="C885" s="336"/>
      <c r="D885" s="336"/>
      <c r="E885" s="336"/>
      <c r="F885" s="336"/>
      <c r="G885" s="336"/>
      <c r="H885" s="336"/>
      <c r="I885" s="336"/>
      <c r="J885" s="336"/>
      <c r="K885" s="336"/>
      <c r="L885" s="336"/>
    </row>
    <row r="886" spans="1:12">
      <c r="A886" s="336"/>
      <c r="B886" s="336"/>
      <c r="C886" s="336"/>
      <c r="D886" s="336"/>
      <c r="E886" s="336"/>
      <c r="F886" s="336"/>
      <c r="G886" s="336"/>
      <c r="H886" s="336"/>
      <c r="I886" s="336"/>
      <c r="J886" s="336"/>
      <c r="K886" s="336"/>
      <c r="L886" s="336"/>
    </row>
    <row r="887" spans="1:12">
      <c r="A887" s="336"/>
      <c r="B887" s="336"/>
      <c r="C887" s="336"/>
      <c r="D887" s="336"/>
      <c r="E887" s="336"/>
      <c r="F887" s="336"/>
      <c r="G887" s="336"/>
      <c r="H887" s="336"/>
      <c r="I887" s="336"/>
      <c r="J887" s="336"/>
      <c r="K887" s="336"/>
      <c r="L887" s="336"/>
    </row>
    <row r="888" spans="1:12">
      <c r="A888" s="336"/>
      <c r="B888" s="336"/>
      <c r="C888" s="336"/>
      <c r="D888" s="336"/>
      <c r="E888" s="336"/>
      <c r="F888" s="336"/>
      <c r="G888" s="336"/>
      <c r="H888" s="336"/>
      <c r="I888" s="336"/>
      <c r="J888" s="336"/>
      <c r="K888" s="336"/>
      <c r="L888" s="336"/>
    </row>
    <row r="889" spans="1:12">
      <c r="A889" s="336"/>
      <c r="B889" s="336"/>
      <c r="C889" s="336"/>
      <c r="D889" s="336"/>
      <c r="E889" s="336"/>
      <c r="F889" s="336"/>
      <c r="G889" s="336"/>
      <c r="H889" s="336"/>
      <c r="I889" s="336"/>
      <c r="J889" s="336"/>
      <c r="K889" s="336"/>
      <c r="L889" s="336"/>
    </row>
    <row r="890" spans="1:12">
      <c r="A890" s="336"/>
      <c r="B890" s="336"/>
      <c r="C890" s="336"/>
      <c r="D890" s="336"/>
      <c r="E890" s="336"/>
      <c r="F890" s="336"/>
      <c r="G890" s="336"/>
      <c r="H890" s="336"/>
      <c r="I890" s="336"/>
      <c r="J890" s="336"/>
      <c r="K890" s="336"/>
      <c r="L890" s="336"/>
    </row>
    <row r="891" spans="1:12">
      <c r="A891" s="336"/>
      <c r="B891" s="336"/>
      <c r="C891" s="336"/>
      <c r="D891" s="336"/>
      <c r="E891" s="336"/>
      <c r="F891" s="336"/>
      <c r="G891" s="336"/>
      <c r="H891" s="336"/>
      <c r="I891" s="336"/>
      <c r="J891" s="336"/>
      <c r="K891" s="336"/>
      <c r="L891" s="336"/>
    </row>
    <row r="892" spans="1:12">
      <c r="A892" s="336"/>
      <c r="B892" s="336"/>
      <c r="C892" s="336"/>
      <c r="D892" s="336"/>
      <c r="E892" s="336"/>
      <c r="F892" s="336"/>
      <c r="G892" s="336"/>
      <c r="H892" s="336"/>
      <c r="I892" s="336"/>
      <c r="J892" s="336"/>
      <c r="K892" s="336"/>
      <c r="L892" s="336"/>
    </row>
    <row r="893" spans="1:12">
      <c r="A893" s="336"/>
      <c r="B893" s="336"/>
      <c r="C893" s="336"/>
      <c r="D893" s="336"/>
      <c r="E893" s="336"/>
      <c r="F893" s="336"/>
      <c r="G893" s="336"/>
      <c r="H893" s="336"/>
      <c r="I893" s="336"/>
      <c r="J893" s="336"/>
      <c r="K893" s="336"/>
      <c r="L893" s="336"/>
    </row>
    <row r="894" spans="1:12">
      <c r="A894" s="336"/>
      <c r="B894" s="336"/>
      <c r="C894" s="336"/>
      <c r="D894" s="336"/>
      <c r="E894" s="336"/>
      <c r="F894" s="336"/>
      <c r="G894" s="336"/>
      <c r="H894" s="336"/>
      <c r="I894" s="336"/>
      <c r="J894" s="336"/>
      <c r="K894" s="336"/>
      <c r="L894" s="336"/>
    </row>
    <row r="895" spans="1:12">
      <c r="A895" s="336"/>
      <c r="B895" s="336"/>
      <c r="C895" s="336"/>
      <c r="D895" s="336"/>
      <c r="E895" s="336"/>
      <c r="F895" s="336"/>
      <c r="G895" s="336"/>
      <c r="H895" s="336"/>
      <c r="I895" s="336"/>
      <c r="J895" s="336"/>
      <c r="K895" s="336"/>
      <c r="L895" s="336"/>
    </row>
    <row r="896" spans="1:12">
      <c r="A896" s="336"/>
      <c r="B896" s="336"/>
      <c r="C896" s="336"/>
      <c r="D896" s="336"/>
      <c r="E896" s="336"/>
      <c r="F896" s="336"/>
      <c r="G896" s="336"/>
      <c r="H896" s="336"/>
      <c r="I896" s="336"/>
      <c r="J896" s="336"/>
      <c r="K896" s="336"/>
      <c r="L896" s="336"/>
    </row>
    <row r="897" spans="1:12">
      <c r="A897" s="336"/>
      <c r="B897" s="336"/>
      <c r="C897" s="336"/>
      <c r="D897" s="336"/>
      <c r="E897" s="336"/>
      <c r="F897" s="336"/>
      <c r="G897" s="336"/>
      <c r="H897" s="336"/>
      <c r="I897" s="336"/>
      <c r="J897" s="336"/>
      <c r="K897" s="336"/>
      <c r="L897" s="336"/>
    </row>
    <row r="898" spans="1:12">
      <c r="A898" s="336"/>
      <c r="B898" s="336"/>
      <c r="C898" s="336"/>
      <c r="D898" s="336"/>
      <c r="E898" s="336"/>
      <c r="F898" s="336"/>
      <c r="G898" s="336"/>
      <c r="H898" s="336"/>
      <c r="I898" s="336"/>
      <c r="J898" s="336"/>
      <c r="K898" s="336"/>
      <c r="L898" s="336"/>
    </row>
    <row r="899" spans="1:12">
      <c r="A899" s="336"/>
      <c r="B899" s="336"/>
      <c r="C899" s="336"/>
      <c r="D899" s="336"/>
      <c r="E899" s="336"/>
      <c r="F899" s="336"/>
      <c r="G899" s="336"/>
      <c r="H899" s="336"/>
      <c r="I899" s="336"/>
      <c r="J899" s="336"/>
      <c r="K899" s="336"/>
      <c r="L899" s="336"/>
    </row>
    <row r="900" spans="1:12">
      <c r="A900" s="336"/>
      <c r="B900" s="336"/>
      <c r="C900" s="336"/>
      <c r="D900" s="336"/>
      <c r="E900" s="336"/>
      <c r="F900" s="336"/>
      <c r="G900" s="336"/>
      <c r="H900" s="336"/>
      <c r="I900" s="336"/>
      <c r="J900" s="336"/>
      <c r="K900" s="336"/>
      <c r="L900" s="336"/>
    </row>
    <row r="901" spans="1:12">
      <c r="A901" s="336"/>
      <c r="B901" s="336"/>
      <c r="C901" s="336"/>
      <c r="D901" s="336"/>
      <c r="E901" s="336"/>
      <c r="F901" s="336"/>
      <c r="G901" s="336"/>
      <c r="H901" s="336"/>
      <c r="I901" s="336"/>
      <c r="J901" s="336"/>
      <c r="K901" s="336"/>
      <c r="L901" s="336"/>
    </row>
    <row r="902" spans="1:12">
      <c r="A902" s="336"/>
      <c r="B902" s="336"/>
      <c r="C902" s="336"/>
      <c r="D902" s="336"/>
      <c r="E902" s="336"/>
      <c r="F902" s="336"/>
      <c r="G902" s="336"/>
      <c r="H902" s="336"/>
      <c r="I902" s="336"/>
      <c r="J902" s="336"/>
      <c r="K902" s="336"/>
      <c r="L902" s="336"/>
    </row>
    <row r="903" spans="1:12">
      <c r="A903" s="336"/>
      <c r="B903" s="336"/>
      <c r="C903" s="336"/>
      <c r="D903" s="336"/>
      <c r="E903" s="336"/>
      <c r="F903" s="336"/>
      <c r="G903" s="336"/>
      <c r="H903" s="336"/>
      <c r="I903" s="336"/>
      <c r="J903" s="336"/>
      <c r="K903" s="336"/>
      <c r="L903" s="336"/>
    </row>
    <row r="904" spans="1:12">
      <c r="A904" s="336"/>
      <c r="B904" s="336"/>
      <c r="C904" s="336"/>
      <c r="D904" s="336"/>
      <c r="E904" s="336"/>
      <c r="F904" s="336"/>
      <c r="G904" s="336"/>
      <c r="H904" s="336"/>
      <c r="I904" s="336"/>
      <c r="J904" s="336"/>
      <c r="K904" s="336"/>
      <c r="L904" s="336"/>
    </row>
    <row r="905" spans="1:12">
      <c r="A905" s="336"/>
      <c r="B905" s="336"/>
      <c r="C905" s="336"/>
      <c r="D905" s="336"/>
      <c r="E905" s="336"/>
      <c r="F905" s="336"/>
      <c r="G905" s="336"/>
      <c r="H905" s="336"/>
      <c r="I905" s="336"/>
      <c r="J905" s="336"/>
      <c r="K905" s="336"/>
      <c r="L905" s="336"/>
    </row>
    <row r="906" spans="1:12">
      <c r="A906" s="336"/>
      <c r="B906" s="336"/>
      <c r="C906" s="336"/>
      <c r="D906" s="336"/>
      <c r="E906" s="336"/>
      <c r="F906" s="336"/>
      <c r="G906" s="336"/>
      <c r="H906" s="336"/>
      <c r="I906" s="336"/>
      <c r="J906" s="336"/>
      <c r="K906" s="336"/>
      <c r="L906" s="336"/>
    </row>
    <row r="907" spans="1:12">
      <c r="A907" s="336"/>
      <c r="B907" s="336"/>
      <c r="C907" s="336"/>
      <c r="D907" s="336"/>
      <c r="E907" s="336"/>
      <c r="F907" s="336"/>
      <c r="G907" s="336"/>
      <c r="H907" s="336"/>
      <c r="I907" s="336"/>
      <c r="J907" s="336"/>
      <c r="K907" s="336"/>
      <c r="L907" s="336"/>
    </row>
    <row r="908" spans="1:12">
      <c r="A908" s="336"/>
      <c r="B908" s="336"/>
      <c r="C908" s="336"/>
      <c r="D908" s="336"/>
      <c r="E908" s="336"/>
      <c r="F908" s="336"/>
      <c r="G908" s="336"/>
      <c r="H908" s="336"/>
      <c r="I908" s="336"/>
      <c r="J908" s="336"/>
      <c r="K908" s="336"/>
      <c r="L908" s="336"/>
    </row>
    <row r="909" spans="1:12">
      <c r="A909" s="336"/>
      <c r="B909" s="336"/>
      <c r="C909" s="336"/>
      <c r="D909" s="336"/>
      <c r="E909" s="336"/>
      <c r="F909" s="336"/>
      <c r="G909" s="336"/>
      <c r="H909" s="336"/>
      <c r="I909" s="336"/>
      <c r="J909" s="336"/>
      <c r="K909" s="336"/>
      <c r="L909" s="336"/>
    </row>
    <row r="910" spans="1:12">
      <c r="A910" s="336"/>
      <c r="B910" s="336"/>
      <c r="C910" s="336"/>
      <c r="D910" s="336"/>
      <c r="E910" s="336"/>
      <c r="F910" s="336"/>
      <c r="G910" s="336"/>
      <c r="H910" s="336"/>
      <c r="I910" s="336"/>
      <c r="J910" s="336"/>
      <c r="K910" s="336"/>
      <c r="L910" s="336"/>
    </row>
    <row r="911" spans="1:12">
      <c r="A911" s="336"/>
      <c r="B911" s="336"/>
      <c r="C911" s="336"/>
      <c r="D911" s="336"/>
      <c r="E911" s="336"/>
      <c r="F911" s="336"/>
      <c r="G911" s="336"/>
      <c r="H911" s="336"/>
      <c r="I911" s="336"/>
      <c r="J911" s="336"/>
      <c r="K911" s="336"/>
      <c r="L911" s="336"/>
    </row>
    <row r="912" spans="1:12">
      <c r="A912" s="336"/>
      <c r="B912" s="336"/>
      <c r="C912" s="336"/>
      <c r="D912" s="336"/>
      <c r="E912" s="336"/>
      <c r="F912" s="336"/>
      <c r="G912" s="336"/>
      <c r="H912" s="336"/>
      <c r="I912" s="336"/>
      <c r="J912" s="336"/>
      <c r="K912" s="336"/>
      <c r="L912" s="336"/>
    </row>
    <row r="913" spans="1:12">
      <c r="A913" s="336"/>
      <c r="B913" s="336"/>
      <c r="C913" s="336"/>
      <c r="D913" s="336"/>
      <c r="E913" s="336"/>
      <c r="F913" s="336"/>
      <c r="G913" s="336"/>
      <c r="H913" s="336"/>
      <c r="I913" s="336"/>
      <c r="J913" s="336"/>
      <c r="K913" s="336"/>
      <c r="L913" s="336"/>
    </row>
    <row r="914" spans="1:12">
      <c r="A914" s="336"/>
      <c r="B914" s="336"/>
      <c r="C914" s="336"/>
      <c r="D914" s="336"/>
      <c r="E914" s="336"/>
      <c r="F914" s="336"/>
      <c r="G914" s="336"/>
      <c r="H914" s="336"/>
      <c r="I914" s="336"/>
      <c r="J914" s="336"/>
      <c r="K914" s="336"/>
      <c r="L914" s="336"/>
    </row>
    <row r="915" spans="1:12">
      <c r="A915" s="336"/>
      <c r="B915" s="336"/>
      <c r="C915" s="336"/>
      <c r="D915" s="336"/>
      <c r="E915" s="336"/>
      <c r="F915" s="336"/>
      <c r="G915" s="336"/>
      <c r="H915" s="336"/>
      <c r="I915" s="336"/>
      <c r="J915" s="336"/>
      <c r="K915" s="336"/>
      <c r="L915" s="336"/>
    </row>
    <row r="916" spans="1:12">
      <c r="A916" s="336"/>
      <c r="B916" s="336"/>
      <c r="C916" s="336"/>
      <c r="D916" s="336"/>
      <c r="E916" s="336"/>
      <c r="F916" s="336"/>
      <c r="G916" s="336"/>
      <c r="H916" s="336"/>
      <c r="I916" s="336"/>
      <c r="J916" s="336"/>
      <c r="K916" s="336"/>
      <c r="L916" s="336"/>
    </row>
    <row r="917" spans="1:12">
      <c r="A917" s="336"/>
      <c r="B917" s="336"/>
      <c r="C917" s="336"/>
      <c r="D917" s="336"/>
      <c r="E917" s="336"/>
      <c r="F917" s="336"/>
      <c r="G917" s="336"/>
      <c r="H917" s="336"/>
      <c r="I917" s="336"/>
      <c r="J917" s="336"/>
      <c r="K917" s="336"/>
      <c r="L917" s="336"/>
    </row>
    <row r="918" spans="1:12">
      <c r="A918" s="336"/>
      <c r="B918" s="336"/>
      <c r="C918" s="336"/>
      <c r="D918" s="336"/>
      <c r="E918" s="336"/>
      <c r="F918" s="336"/>
      <c r="G918" s="336"/>
      <c r="H918" s="336"/>
      <c r="I918" s="336"/>
      <c r="J918" s="336"/>
      <c r="K918" s="336"/>
      <c r="L918" s="336"/>
    </row>
    <row r="919" spans="1:12">
      <c r="A919" s="336"/>
      <c r="B919" s="336"/>
      <c r="C919" s="336"/>
      <c r="D919" s="336"/>
      <c r="E919" s="336"/>
      <c r="F919" s="336"/>
      <c r="G919" s="336"/>
      <c r="H919" s="336"/>
      <c r="I919" s="336"/>
      <c r="J919" s="336"/>
      <c r="K919" s="336"/>
      <c r="L919" s="336"/>
    </row>
    <row r="920" spans="1:12">
      <c r="A920" s="336"/>
      <c r="B920" s="336"/>
      <c r="C920" s="336"/>
      <c r="D920" s="336"/>
      <c r="E920" s="336"/>
      <c r="F920" s="336"/>
      <c r="G920" s="336"/>
      <c r="H920" s="336"/>
      <c r="I920" s="336"/>
      <c r="J920" s="336"/>
      <c r="K920" s="336"/>
      <c r="L920" s="336"/>
    </row>
    <row r="921" spans="1:12">
      <c r="A921" s="336"/>
      <c r="B921" s="336"/>
      <c r="C921" s="336"/>
      <c r="D921" s="336"/>
      <c r="E921" s="336"/>
      <c r="F921" s="336"/>
      <c r="G921" s="336"/>
      <c r="H921" s="336"/>
      <c r="I921" s="336"/>
      <c r="J921" s="336"/>
      <c r="K921" s="336"/>
      <c r="L921" s="336"/>
    </row>
    <row r="922" spans="1:12">
      <c r="A922" s="336"/>
      <c r="B922" s="336"/>
      <c r="C922" s="336"/>
      <c r="D922" s="336"/>
      <c r="E922" s="336"/>
      <c r="F922" s="336"/>
      <c r="G922" s="336"/>
      <c r="H922" s="336"/>
      <c r="I922" s="336"/>
      <c r="J922" s="336"/>
      <c r="K922" s="336"/>
      <c r="L922" s="336"/>
    </row>
    <row r="923" spans="1:12">
      <c r="A923" s="336"/>
      <c r="B923" s="336"/>
      <c r="C923" s="336"/>
      <c r="D923" s="336"/>
      <c r="E923" s="336"/>
      <c r="F923" s="336"/>
      <c r="G923" s="336"/>
      <c r="H923" s="336"/>
      <c r="I923" s="336"/>
      <c r="J923" s="336"/>
      <c r="K923" s="336"/>
      <c r="L923" s="336"/>
    </row>
    <row r="924" spans="1:12">
      <c r="A924" s="336"/>
      <c r="B924" s="336"/>
      <c r="C924" s="336"/>
      <c r="D924" s="336"/>
      <c r="E924" s="336"/>
      <c r="F924" s="336"/>
      <c r="G924" s="336"/>
      <c r="H924" s="336"/>
      <c r="I924" s="336"/>
      <c r="J924" s="336"/>
      <c r="K924" s="336"/>
      <c r="L924" s="336"/>
    </row>
    <row r="925" spans="1:12">
      <c r="A925" s="336"/>
      <c r="B925" s="336"/>
      <c r="C925" s="336"/>
      <c r="D925" s="336"/>
      <c r="E925" s="336"/>
      <c r="F925" s="336"/>
      <c r="G925" s="336"/>
      <c r="H925" s="336"/>
      <c r="I925" s="336"/>
      <c r="J925" s="336"/>
      <c r="K925" s="336"/>
      <c r="L925" s="336"/>
    </row>
    <row r="926" spans="1:12">
      <c r="A926" s="336"/>
      <c r="B926" s="336"/>
      <c r="C926" s="336"/>
      <c r="D926" s="336"/>
      <c r="E926" s="336"/>
      <c r="F926" s="336"/>
      <c r="G926" s="336"/>
      <c r="H926" s="336"/>
      <c r="I926" s="336"/>
      <c r="J926" s="336"/>
      <c r="K926" s="336"/>
      <c r="L926" s="336"/>
    </row>
    <row r="927" spans="1:12">
      <c r="A927" s="336"/>
      <c r="B927" s="336"/>
      <c r="C927" s="336"/>
      <c r="D927" s="336"/>
      <c r="E927" s="336"/>
      <c r="F927" s="336"/>
      <c r="G927" s="336"/>
      <c r="H927" s="336"/>
      <c r="I927" s="336"/>
      <c r="J927" s="336"/>
      <c r="K927" s="336"/>
      <c r="L927" s="336"/>
    </row>
    <row r="928" spans="1:12">
      <c r="A928" s="336"/>
      <c r="B928" s="336"/>
      <c r="C928" s="336"/>
      <c r="D928" s="336"/>
      <c r="E928" s="336"/>
      <c r="F928" s="336"/>
      <c r="G928" s="336"/>
      <c r="H928" s="336"/>
      <c r="I928" s="336"/>
      <c r="J928" s="336"/>
      <c r="K928" s="336"/>
      <c r="L928" s="336"/>
    </row>
    <row r="929" spans="1:12">
      <c r="A929" s="336"/>
      <c r="B929" s="336"/>
      <c r="C929" s="336"/>
      <c r="D929" s="336"/>
      <c r="E929" s="336"/>
      <c r="F929" s="336"/>
      <c r="G929" s="336"/>
      <c r="H929" s="336"/>
      <c r="I929" s="336"/>
      <c r="J929" s="336"/>
      <c r="K929" s="336"/>
      <c r="L929" s="336"/>
    </row>
    <row r="930" spans="1:12">
      <c r="A930" s="336"/>
      <c r="B930" s="336"/>
      <c r="C930" s="336"/>
      <c r="D930" s="336"/>
      <c r="E930" s="336"/>
      <c r="F930" s="336"/>
      <c r="G930" s="336"/>
      <c r="H930" s="336"/>
      <c r="I930" s="336"/>
      <c r="J930" s="336"/>
      <c r="K930" s="336"/>
      <c r="L930" s="336"/>
    </row>
    <row r="931" spans="1:12">
      <c r="A931" s="336"/>
      <c r="B931" s="336"/>
      <c r="C931" s="336"/>
      <c r="D931" s="336"/>
      <c r="E931" s="336"/>
      <c r="F931" s="336"/>
      <c r="G931" s="336"/>
      <c r="H931" s="336"/>
      <c r="I931" s="336"/>
      <c r="J931" s="336"/>
      <c r="K931" s="336"/>
      <c r="L931" s="336"/>
    </row>
    <row r="932" spans="1:12">
      <c r="A932" s="336"/>
      <c r="B932" s="336"/>
      <c r="C932" s="336"/>
      <c r="D932" s="336"/>
      <c r="E932" s="336"/>
      <c r="F932" s="336"/>
      <c r="G932" s="336"/>
      <c r="H932" s="336"/>
      <c r="I932" s="336"/>
      <c r="J932" s="336"/>
      <c r="K932" s="336"/>
      <c r="L932" s="336"/>
    </row>
    <row r="933" spans="1:12">
      <c r="A933" s="336"/>
      <c r="B933" s="336"/>
      <c r="C933" s="336"/>
      <c r="D933" s="336"/>
      <c r="E933" s="336"/>
      <c r="F933" s="336"/>
      <c r="G933" s="336"/>
      <c r="H933" s="336"/>
      <c r="I933" s="336"/>
      <c r="J933" s="336"/>
      <c r="K933" s="336"/>
      <c r="L933" s="336"/>
    </row>
    <row r="934" spans="1:12">
      <c r="A934" s="336"/>
      <c r="B934" s="336"/>
      <c r="C934" s="336"/>
      <c r="D934" s="336"/>
      <c r="E934" s="336"/>
      <c r="F934" s="336"/>
      <c r="G934" s="336"/>
      <c r="H934" s="336"/>
      <c r="I934" s="336"/>
      <c r="J934" s="336"/>
      <c r="K934" s="336"/>
      <c r="L934" s="336"/>
    </row>
    <row r="935" spans="1:12">
      <c r="A935" s="336"/>
      <c r="B935" s="336"/>
      <c r="C935" s="336"/>
      <c r="D935" s="336"/>
      <c r="E935" s="336"/>
      <c r="F935" s="336"/>
      <c r="G935" s="336"/>
      <c r="H935" s="336"/>
      <c r="I935" s="336"/>
      <c r="J935" s="336"/>
      <c r="K935" s="336"/>
      <c r="L935" s="336"/>
    </row>
    <row r="936" spans="1:12">
      <c r="A936" s="336"/>
      <c r="B936" s="336"/>
      <c r="C936" s="336"/>
      <c r="D936" s="336"/>
      <c r="E936" s="336"/>
      <c r="F936" s="336"/>
      <c r="G936" s="336"/>
      <c r="H936" s="336"/>
      <c r="I936" s="336"/>
      <c r="J936" s="336"/>
      <c r="K936" s="336"/>
      <c r="L936" s="336"/>
    </row>
    <row r="937" spans="1:12">
      <c r="A937" s="336"/>
      <c r="B937" s="336"/>
      <c r="C937" s="336"/>
      <c r="D937" s="336"/>
      <c r="E937" s="336"/>
      <c r="F937" s="336"/>
      <c r="G937" s="336"/>
      <c r="H937" s="336"/>
      <c r="I937" s="336"/>
      <c r="J937" s="336"/>
      <c r="K937" s="336"/>
      <c r="L937" s="336"/>
    </row>
    <row r="938" spans="1:12">
      <c r="A938" s="336"/>
      <c r="B938" s="336"/>
      <c r="C938" s="336"/>
      <c r="D938" s="336"/>
      <c r="E938" s="336"/>
      <c r="F938" s="336"/>
      <c r="G938" s="336"/>
      <c r="H938" s="336"/>
      <c r="I938" s="336"/>
      <c r="J938" s="336"/>
      <c r="K938" s="336"/>
      <c r="L938" s="336"/>
    </row>
    <row r="939" spans="1:12">
      <c r="A939" s="336"/>
      <c r="B939" s="336"/>
      <c r="C939" s="336"/>
      <c r="D939" s="336"/>
      <c r="E939" s="336"/>
      <c r="F939" s="336"/>
      <c r="G939" s="336"/>
      <c r="H939" s="336"/>
      <c r="I939" s="336"/>
      <c r="J939" s="336"/>
      <c r="K939" s="336"/>
      <c r="L939" s="336"/>
    </row>
    <row r="940" spans="1:12">
      <c r="A940" s="336"/>
      <c r="B940" s="336"/>
      <c r="C940" s="336"/>
      <c r="D940" s="336"/>
      <c r="E940" s="336"/>
      <c r="F940" s="336"/>
      <c r="G940" s="336"/>
      <c r="H940" s="336"/>
      <c r="I940" s="336"/>
      <c r="J940" s="336"/>
      <c r="K940" s="336"/>
      <c r="L940" s="336"/>
    </row>
    <row r="941" spans="1:12">
      <c r="A941" s="336"/>
      <c r="B941" s="336"/>
      <c r="C941" s="336"/>
      <c r="D941" s="336"/>
      <c r="E941" s="336"/>
      <c r="F941" s="336"/>
      <c r="G941" s="336"/>
      <c r="H941" s="336"/>
      <c r="I941" s="336"/>
      <c r="J941" s="336"/>
      <c r="K941" s="336"/>
      <c r="L941" s="336"/>
    </row>
    <row r="942" spans="1:12">
      <c r="A942" s="336"/>
      <c r="B942" s="336"/>
      <c r="C942" s="336"/>
      <c r="D942" s="336"/>
      <c r="E942" s="336"/>
      <c r="F942" s="336"/>
      <c r="G942" s="336"/>
      <c r="H942" s="336"/>
      <c r="I942" s="336"/>
      <c r="J942" s="336"/>
      <c r="K942" s="336"/>
      <c r="L942" s="336"/>
    </row>
    <row r="943" spans="1:12">
      <c r="A943" s="336"/>
      <c r="B943" s="336"/>
      <c r="C943" s="336"/>
      <c r="D943" s="336"/>
      <c r="E943" s="336"/>
      <c r="F943" s="336"/>
      <c r="G943" s="336"/>
      <c r="H943" s="336"/>
      <c r="I943" s="336"/>
      <c r="J943" s="336"/>
      <c r="K943" s="336"/>
      <c r="L943" s="336"/>
    </row>
    <row r="944" spans="1:12">
      <c r="A944" s="336"/>
      <c r="B944" s="336"/>
      <c r="C944" s="336"/>
      <c r="D944" s="336"/>
      <c r="E944" s="336"/>
      <c r="F944" s="336"/>
      <c r="G944" s="336"/>
      <c r="H944" s="336"/>
      <c r="I944" s="336"/>
      <c r="J944" s="336"/>
      <c r="K944" s="336"/>
      <c r="L944" s="336"/>
    </row>
    <row r="945" spans="1:12">
      <c r="A945" s="336"/>
      <c r="B945" s="336"/>
      <c r="C945" s="336"/>
      <c r="D945" s="336"/>
      <c r="E945" s="336"/>
      <c r="F945" s="336"/>
      <c r="G945" s="336"/>
      <c r="H945" s="336"/>
      <c r="I945" s="336"/>
      <c r="J945" s="336"/>
      <c r="K945" s="336"/>
      <c r="L945" s="336"/>
    </row>
    <row r="946" spans="1:12">
      <c r="A946" s="336"/>
      <c r="B946" s="336"/>
      <c r="C946" s="336"/>
      <c r="D946" s="336"/>
      <c r="E946" s="336"/>
      <c r="F946" s="336"/>
      <c r="G946" s="336"/>
      <c r="H946" s="336"/>
      <c r="I946" s="336"/>
      <c r="J946" s="336"/>
      <c r="K946" s="336"/>
      <c r="L946" s="336"/>
    </row>
    <row r="947" spans="1:12">
      <c r="A947" s="336"/>
      <c r="B947" s="336"/>
      <c r="C947" s="336"/>
      <c r="D947" s="336"/>
      <c r="E947" s="336"/>
      <c r="F947" s="336"/>
      <c r="G947" s="336"/>
      <c r="H947" s="336"/>
      <c r="I947" s="336"/>
      <c r="J947" s="336"/>
      <c r="K947" s="336"/>
      <c r="L947" s="336"/>
    </row>
    <row r="948" spans="1:12">
      <c r="A948" s="336"/>
      <c r="B948" s="336"/>
      <c r="C948" s="336"/>
      <c r="D948" s="336"/>
      <c r="E948" s="336"/>
      <c r="F948" s="336"/>
      <c r="G948" s="336"/>
      <c r="H948" s="336"/>
      <c r="I948" s="336"/>
      <c r="J948" s="336"/>
      <c r="K948" s="336"/>
      <c r="L948" s="336"/>
    </row>
    <row r="949" spans="1:12">
      <c r="A949" s="336"/>
      <c r="B949" s="336"/>
      <c r="C949" s="336"/>
      <c r="D949" s="336"/>
      <c r="E949" s="336"/>
      <c r="F949" s="336"/>
      <c r="G949" s="336"/>
      <c r="H949" s="336"/>
      <c r="I949" s="336"/>
      <c r="J949" s="336"/>
      <c r="K949" s="336"/>
      <c r="L949" s="336"/>
    </row>
    <row r="950" spans="1:12">
      <c r="A950" s="336"/>
      <c r="B950" s="336"/>
      <c r="C950" s="336"/>
      <c r="D950" s="336"/>
      <c r="E950" s="336"/>
      <c r="F950" s="336"/>
      <c r="G950" s="336"/>
      <c r="H950" s="336"/>
      <c r="I950" s="336"/>
      <c r="J950" s="336"/>
      <c r="K950" s="336"/>
      <c r="L950" s="336"/>
    </row>
    <row r="951" spans="1:12">
      <c r="A951" s="336"/>
      <c r="B951" s="336"/>
      <c r="C951" s="336"/>
      <c r="D951" s="336"/>
      <c r="E951" s="336"/>
      <c r="F951" s="336"/>
      <c r="G951" s="336"/>
      <c r="H951" s="336"/>
      <c r="I951" s="336"/>
      <c r="J951" s="336"/>
      <c r="K951" s="336"/>
      <c r="L951" s="336"/>
    </row>
    <row r="952" spans="1:12">
      <c r="A952" s="336"/>
      <c r="B952" s="336"/>
      <c r="C952" s="336"/>
      <c r="D952" s="336"/>
      <c r="E952" s="336"/>
      <c r="F952" s="336"/>
      <c r="G952" s="336"/>
      <c r="H952" s="336"/>
      <c r="I952" s="336"/>
      <c r="J952" s="336"/>
      <c r="K952" s="336"/>
      <c r="L952" s="336"/>
    </row>
    <row r="953" spans="1:12">
      <c r="A953" s="336"/>
      <c r="B953" s="336"/>
      <c r="C953" s="336"/>
      <c r="D953" s="336"/>
      <c r="E953" s="336"/>
      <c r="F953" s="336"/>
      <c r="G953" s="336"/>
      <c r="H953" s="336"/>
      <c r="I953" s="336"/>
      <c r="J953" s="336"/>
      <c r="K953" s="336"/>
      <c r="L953" s="336"/>
    </row>
    <row r="954" spans="1:12">
      <c r="A954" s="336"/>
      <c r="B954" s="336"/>
      <c r="C954" s="336"/>
      <c r="D954" s="336"/>
      <c r="E954" s="336"/>
      <c r="F954" s="336"/>
      <c r="G954" s="336"/>
      <c r="H954" s="336"/>
      <c r="I954" s="336"/>
      <c r="J954" s="336"/>
      <c r="K954" s="336"/>
      <c r="L954" s="336"/>
    </row>
    <row r="955" spans="1:12">
      <c r="A955" s="336"/>
      <c r="B955" s="336"/>
      <c r="C955" s="336"/>
      <c r="D955" s="336"/>
      <c r="E955" s="336"/>
      <c r="F955" s="336"/>
      <c r="G955" s="336"/>
      <c r="H955" s="336"/>
      <c r="I955" s="336"/>
      <c r="J955" s="336"/>
      <c r="K955" s="336"/>
      <c r="L955" s="336"/>
    </row>
    <row r="956" spans="1:12">
      <c r="A956" s="336"/>
      <c r="B956" s="336"/>
      <c r="C956" s="336"/>
      <c r="D956" s="336"/>
      <c r="E956" s="336"/>
      <c r="F956" s="336"/>
      <c r="G956" s="336"/>
      <c r="H956" s="336"/>
      <c r="I956" s="336"/>
      <c r="J956" s="336"/>
      <c r="K956" s="336"/>
      <c r="L956" s="336"/>
    </row>
    <row r="957" spans="1:12">
      <c r="A957" s="336"/>
      <c r="B957" s="336"/>
      <c r="C957" s="336"/>
      <c r="D957" s="336"/>
      <c r="E957" s="336"/>
      <c r="F957" s="336"/>
      <c r="G957" s="336"/>
      <c r="H957" s="336"/>
      <c r="I957" s="336"/>
      <c r="J957" s="336"/>
      <c r="K957" s="336"/>
      <c r="L957" s="336"/>
    </row>
    <row r="958" spans="1:12">
      <c r="A958" s="336"/>
      <c r="B958" s="336"/>
      <c r="C958" s="336"/>
      <c r="D958" s="336"/>
      <c r="E958" s="336"/>
      <c r="F958" s="336"/>
      <c r="G958" s="336"/>
      <c r="H958" s="336"/>
      <c r="I958" s="336"/>
      <c r="J958" s="336"/>
      <c r="K958" s="336"/>
      <c r="L958" s="336"/>
    </row>
    <row r="959" spans="1:12">
      <c r="A959" s="336"/>
      <c r="B959" s="336"/>
      <c r="C959" s="336"/>
      <c r="D959" s="336"/>
      <c r="E959" s="336"/>
      <c r="F959" s="336"/>
      <c r="G959" s="336"/>
      <c r="H959" s="336"/>
      <c r="I959" s="336"/>
      <c r="J959" s="336"/>
      <c r="K959" s="336"/>
      <c r="L959" s="336"/>
    </row>
    <row r="960" spans="1:12">
      <c r="A960" s="336"/>
      <c r="B960" s="336"/>
      <c r="C960" s="336"/>
      <c r="D960" s="336"/>
      <c r="E960" s="336"/>
      <c r="F960" s="336"/>
      <c r="G960" s="336"/>
      <c r="H960" s="336"/>
      <c r="I960" s="336"/>
      <c r="J960" s="336"/>
      <c r="K960" s="336"/>
      <c r="L960" s="336"/>
    </row>
    <row r="961" spans="1:12">
      <c r="A961" s="336"/>
      <c r="B961" s="336"/>
      <c r="C961" s="336"/>
      <c r="D961" s="336"/>
      <c r="E961" s="336"/>
      <c r="F961" s="336"/>
      <c r="G961" s="336"/>
      <c r="H961" s="336"/>
      <c r="I961" s="336"/>
      <c r="J961" s="336"/>
      <c r="K961" s="336"/>
      <c r="L961" s="336"/>
    </row>
    <row r="962" spans="1:12">
      <c r="A962" s="336"/>
      <c r="B962" s="336"/>
      <c r="C962" s="336"/>
      <c r="D962" s="336"/>
      <c r="E962" s="336"/>
      <c r="F962" s="336"/>
      <c r="G962" s="336"/>
      <c r="H962" s="336"/>
      <c r="I962" s="336"/>
      <c r="J962" s="336"/>
      <c r="K962" s="336"/>
      <c r="L962" s="336"/>
    </row>
    <row r="963" spans="1:12">
      <c r="A963" s="336"/>
      <c r="B963" s="336"/>
      <c r="C963" s="336"/>
      <c r="D963" s="336"/>
      <c r="E963" s="336"/>
      <c r="F963" s="336"/>
      <c r="G963" s="336"/>
      <c r="H963" s="336"/>
      <c r="I963" s="336"/>
      <c r="J963" s="336"/>
      <c r="K963" s="336"/>
      <c r="L963" s="336"/>
    </row>
    <row r="964" spans="1:12">
      <c r="A964" s="336"/>
      <c r="B964" s="336"/>
      <c r="C964" s="336"/>
      <c r="D964" s="336"/>
      <c r="E964" s="336"/>
      <c r="F964" s="336"/>
      <c r="G964" s="336"/>
      <c r="H964" s="336"/>
      <c r="I964" s="336"/>
      <c r="J964" s="336"/>
      <c r="K964" s="336"/>
      <c r="L964" s="336"/>
    </row>
    <row r="965" spans="1:12">
      <c r="A965" s="336"/>
      <c r="B965" s="336"/>
      <c r="C965" s="336"/>
      <c r="D965" s="336"/>
      <c r="E965" s="336"/>
      <c r="F965" s="336"/>
      <c r="G965" s="336"/>
      <c r="H965" s="336"/>
      <c r="I965" s="336"/>
      <c r="J965" s="336"/>
      <c r="K965" s="336"/>
      <c r="L965" s="336"/>
    </row>
    <row r="966" spans="1:12">
      <c r="A966" s="336"/>
      <c r="B966" s="336"/>
      <c r="C966" s="336"/>
      <c r="D966" s="336"/>
      <c r="E966" s="336"/>
      <c r="F966" s="336"/>
      <c r="G966" s="336"/>
      <c r="H966" s="336"/>
      <c r="I966" s="336"/>
      <c r="J966" s="336"/>
      <c r="K966" s="336"/>
      <c r="L966" s="336"/>
    </row>
    <row r="967" spans="1:12">
      <c r="A967" s="336"/>
      <c r="B967" s="336"/>
      <c r="C967" s="336"/>
      <c r="D967" s="336"/>
      <c r="E967" s="336"/>
      <c r="F967" s="336"/>
      <c r="G967" s="336"/>
      <c r="H967" s="336"/>
      <c r="I967" s="336"/>
      <c r="J967" s="336"/>
      <c r="K967" s="336"/>
      <c r="L967" s="336"/>
    </row>
    <row r="968" spans="1:12">
      <c r="A968" s="336"/>
      <c r="B968" s="336"/>
      <c r="C968" s="336"/>
      <c r="D968" s="336"/>
      <c r="E968" s="336"/>
      <c r="F968" s="336"/>
      <c r="G968" s="336"/>
      <c r="H968" s="336"/>
      <c r="I968" s="336"/>
      <c r="J968" s="336"/>
      <c r="K968" s="336"/>
      <c r="L968" s="336"/>
    </row>
    <row r="969" spans="1:12">
      <c r="A969" s="336"/>
      <c r="B969" s="336"/>
      <c r="C969" s="336"/>
      <c r="D969" s="336"/>
      <c r="E969" s="336"/>
      <c r="F969" s="336"/>
      <c r="G969" s="336"/>
      <c r="H969" s="336"/>
      <c r="I969" s="336"/>
      <c r="J969" s="336"/>
      <c r="K969" s="336"/>
      <c r="L969" s="336"/>
    </row>
    <row r="970" spans="1:12">
      <c r="A970" s="336"/>
      <c r="B970" s="336"/>
      <c r="C970" s="336"/>
      <c r="D970" s="336"/>
      <c r="E970" s="336"/>
      <c r="F970" s="336"/>
      <c r="G970" s="336"/>
      <c r="H970" s="336"/>
      <c r="I970" s="336"/>
      <c r="J970" s="336"/>
      <c r="K970" s="336"/>
      <c r="L970" s="336"/>
    </row>
    <row r="971" spans="1:12">
      <c r="A971" s="336"/>
      <c r="B971" s="336"/>
      <c r="C971" s="336"/>
      <c r="D971" s="336"/>
      <c r="E971" s="336"/>
      <c r="F971" s="336"/>
      <c r="G971" s="336"/>
      <c r="H971" s="336"/>
      <c r="I971" s="336"/>
      <c r="J971" s="336"/>
      <c r="K971" s="336"/>
      <c r="L971" s="336"/>
    </row>
    <row r="972" spans="1:12">
      <c r="A972" s="336"/>
      <c r="B972" s="336"/>
      <c r="C972" s="336"/>
      <c r="D972" s="336"/>
      <c r="E972" s="336"/>
      <c r="F972" s="336"/>
      <c r="G972" s="336"/>
      <c r="H972" s="336"/>
      <c r="I972" s="336"/>
      <c r="J972" s="336"/>
      <c r="K972" s="336"/>
      <c r="L972" s="336"/>
    </row>
    <row r="973" spans="1:12">
      <c r="A973" s="336"/>
      <c r="B973" s="336"/>
      <c r="C973" s="336"/>
      <c r="D973" s="336"/>
      <c r="E973" s="336"/>
      <c r="F973" s="336"/>
      <c r="G973" s="336"/>
      <c r="H973" s="336"/>
      <c r="I973" s="336"/>
      <c r="J973" s="336"/>
      <c r="K973" s="336"/>
      <c r="L973" s="336"/>
    </row>
    <row r="974" spans="1:12">
      <c r="A974" s="336"/>
      <c r="B974" s="336"/>
      <c r="C974" s="336"/>
      <c r="D974" s="336"/>
      <c r="E974" s="336"/>
      <c r="F974" s="336"/>
      <c r="G974" s="336"/>
      <c r="H974" s="336"/>
      <c r="I974" s="336"/>
      <c r="J974" s="336"/>
      <c r="K974" s="336"/>
      <c r="L974" s="336"/>
    </row>
    <row r="975" spans="1:12">
      <c r="A975" s="336"/>
      <c r="B975" s="336"/>
      <c r="C975" s="336"/>
      <c r="D975" s="336"/>
      <c r="E975" s="336"/>
      <c r="F975" s="336"/>
      <c r="G975" s="336"/>
      <c r="H975" s="336"/>
      <c r="I975" s="336"/>
      <c r="J975" s="336"/>
      <c r="K975" s="336"/>
      <c r="L975" s="336"/>
    </row>
    <row r="976" spans="1:12">
      <c r="A976" s="336"/>
      <c r="B976" s="336"/>
      <c r="C976" s="336"/>
      <c r="D976" s="336"/>
      <c r="E976" s="336"/>
      <c r="F976" s="336"/>
      <c r="G976" s="336"/>
      <c r="H976" s="336"/>
      <c r="I976" s="336"/>
      <c r="J976" s="336"/>
      <c r="K976" s="336"/>
      <c r="L976" s="336"/>
    </row>
    <row r="977" spans="1:12">
      <c r="A977" s="336"/>
      <c r="B977" s="336"/>
      <c r="C977" s="336"/>
      <c r="D977" s="336"/>
      <c r="E977" s="336"/>
      <c r="F977" s="336"/>
      <c r="G977" s="336"/>
      <c r="H977" s="336"/>
      <c r="I977" s="336"/>
      <c r="J977" s="336"/>
      <c r="K977" s="336"/>
      <c r="L977" s="336"/>
    </row>
    <row r="978" spans="1:12">
      <c r="A978" s="336"/>
      <c r="B978" s="336"/>
      <c r="C978" s="336"/>
      <c r="D978" s="336"/>
      <c r="E978" s="336"/>
      <c r="F978" s="336"/>
      <c r="G978" s="336"/>
      <c r="H978" s="336"/>
      <c r="I978" s="336"/>
      <c r="J978" s="336"/>
      <c r="K978" s="336"/>
      <c r="L978" s="336"/>
    </row>
    <row r="979" spans="1:12">
      <c r="A979" s="336"/>
      <c r="B979" s="336"/>
      <c r="C979" s="336"/>
      <c r="D979" s="336"/>
      <c r="E979" s="336"/>
      <c r="F979" s="336"/>
      <c r="G979" s="336"/>
      <c r="H979" s="336"/>
      <c r="I979" s="336"/>
      <c r="J979" s="336"/>
      <c r="K979" s="336"/>
      <c r="L979" s="336"/>
    </row>
    <row r="980" spans="1:12">
      <c r="A980" s="336"/>
      <c r="B980" s="336"/>
      <c r="C980" s="336"/>
      <c r="D980" s="336"/>
      <c r="E980" s="336"/>
      <c r="F980" s="336"/>
      <c r="G980" s="336"/>
      <c r="H980" s="336"/>
      <c r="I980" s="336"/>
      <c r="J980" s="336"/>
      <c r="K980" s="336"/>
      <c r="L980" s="336"/>
    </row>
    <row r="981" spans="1:12">
      <c r="A981" s="336"/>
      <c r="B981" s="336"/>
      <c r="C981" s="336"/>
      <c r="D981" s="336"/>
      <c r="E981" s="336"/>
      <c r="F981" s="336"/>
      <c r="G981" s="336"/>
      <c r="H981" s="336"/>
      <c r="I981" s="336"/>
      <c r="J981" s="336"/>
      <c r="K981" s="336"/>
      <c r="L981" s="336"/>
    </row>
    <row r="982" spans="1:12">
      <c r="A982" s="336"/>
      <c r="B982" s="336"/>
      <c r="C982" s="336"/>
      <c r="D982" s="336"/>
      <c r="E982" s="336"/>
      <c r="F982" s="336"/>
      <c r="G982" s="336"/>
      <c r="H982" s="336"/>
      <c r="I982" s="336"/>
      <c r="J982" s="336"/>
      <c r="K982" s="336"/>
      <c r="L982" s="336"/>
    </row>
    <row r="983" spans="1:12">
      <c r="A983" s="336"/>
      <c r="B983" s="336"/>
      <c r="C983" s="336"/>
      <c r="D983" s="336"/>
      <c r="E983" s="336"/>
      <c r="F983" s="336"/>
      <c r="G983" s="336"/>
      <c r="H983" s="336"/>
      <c r="I983" s="336"/>
      <c r="J983" s="336"/>
      <c r="K983" s="336"/>
      <c r="L983" s="336"/>
    </row>
    <row r="984" spans="1:12">
      <c r="A984" s="336"/>
      <c r="B984" s="336"/>
      <c r="C984" s="336"/>
      <c r="D984" s="336"/>
      <c r="E984" s="336"/>
      <c r="F984" s="336"/>
      <c r="G984" s="336"/>
      <c r="H984" s="336"/>
      <c r="I984" s="336"/>
      <c r="J984" s="336"/>
      <c r="K984" s="336"/>
      <c r="L984" s="336"/>
    </row>
    <row r="985" spans="1:12">
      <c r="A985" s="336"/>
      <c r="B985" s="336"/>
      <c r="C985" s="336"/>
      <c r="D985" s="336"/>
      <c r="E985" s="336"/>
      <c r="F985" s="336"/>
      <c r="G985" s="336"/>
      <c r="H985" s="336"/>
      <c r="I985" s="336"/>
      <c r="J985" s="336"/>
      <c r="K985" s="336"/>
      <c r="L985" s="336"/>
    </row>
    <row r="986" spans="1:12">
      <c r="A986" s="336"/>
      <c r="B986" s="336"/>
      <c r="C986" s="336"/>
      <c r="D986" s="336"/>
      <c r="E986" s="336"/>
      <c r="F986" s="336"/>
      <c r="G986" s="336"/>
      <c r="H986" s="336"/>
      <c r="I986" s="336"/>
      <c r="J986" s="336"/>
      <c r="K986" s="336"/>
      <c r="L986" s="336"/>
    </row>
    <row r="987" spans="1:12">
      <c r="A987" s="336"/>
      <c r="B987" s="336"/>
      <c r="C987" s="336"/>
      <c r="D987" s="336"/>
      <c r="E987" s="336"/>
      <c r="F987" s="336"/>
      <c r="G987" s="336"/>
      <c r="H987" s="336"/>
      <c r="I987" s="336"/>
      <c r="J987" s="336"/>
      <c r="K987" s="336"/>
      <c r="L987" s="336"/>
    </row>
    <row r="988" spans="1:12">
      <c r="A988" s="336"/>
      <c r="B988" s="336"/>
      <c r="C988" s="336"/>
      <c r="D988" s="336"/>
      <c r="E988" s="336"/>
      <c r="F988" s="336"/>
      <c r="G988" s="336"/>
      <c r="H988" s="336"/>
      <c r="I988" s="336"/>
      <c r="J988" s="336"/>
      <c r="K988" s="336"/>
      <c r="L988" s="336"/>
    </row>
    <row r="989" spans="1:12">
      <c r="A989" s="336"/>
      <c r="B989" s="336"/>
      <c r="C989" s="336"/>
      <c r="D989" s="336"/>
      <c r="E989" s="336"/>
      <c r="F989" s="336"/>
      <c r="G989" s="336"/>
      <c r="H989" s="336"/>
      <c r="I989" s="336"/>
      <c r="J989" s="336"/>
      <c r="K989" s="336"/>
      <c r="L989" s="336"/>
    </row>
    <row r="990" spans="1:12">
      <c r="A990" s="336"/>
      <c r="B990" s="336"/>
      <c r="C990" s="336"/>
      <c r="D990" s="336"/>
      <c r="E990" s="336"/>
      <c r="F990" s="336"/>
      <c r="G990" s="336"/>
      <c r="H990" s="336"/>
      <c r="I990" s="336"/>
      <c r="J990" s="336"/>
      <c r="K990" s="336"/>
      <c r="L990" s="336"/>
    </row>
    <row r="991" spans="1:12">
      <c r="A991" s="336"/>
      <c r="B991" s="336"/>
      <c r="C991" s="336"/>
      <c r="D991" s="336"/>
      <c r="E991" s="336"/>
      <c r="F991" s="336"/>
      <c r="G991" s="336"/>
      <c r="H991" s="336"/>
      <c r="I991" s="336"/>
      <c r="J991" s="336"/>
      <c r="K991" s="336"/>
      <c r="L991" s="336"/>
    </row>
    <row r="992" spans="1:12">
      <c r="A992" s="336"/>
      <c r="B992" s="336"/>
      <c r="C992" s="336"/>
      <c r="D992" s="336"/>
      <c r="E992" s="336"/>
      <c r="F992" s="336"/>
      <c r="G992" s="336"/>
      <c r="H992" s="336"/>
      <c r="I992" s="336"/>
      <c r="J992" s="336"/>
      <c r="K992" s="336"/>
      <c r="L992" s="336"/>
    </row>
    <row r="993" spans="1:12">
      <c r="A993" s="336"/>
      <c r="B993" s="336"/>
      <c r="C993" s="336"/>
      <c r="D993" s="336"/>
      <c r="E993" s="336"/>
      <c r="F993" s="336"/>
      <c r="G993" s="336"/>
      <c r="H993" s="336"/>
      <c r="I993" s="336"/>
      <c r="J993" s="336"/>
      <c r="K993" s="336"/>
      <c r="L993" s="336"/>
    </row>
    <row r="994" spans="1:12">
      <c r="A994" s="336"/>
      <c r="B994" s="336"/>
      <c r="C994" s="336"/>
      <c r="D994" s="336"/>
      <c r="E994" s="336"/>
      <c r="F994" s="336"/>
      <c r="G994" s="336"/>
      <c r="H994" s="336"/>
      <c r="I994" s="336"/>
      <c r="J994" s="336"/>
      <c r="K994" s="336"/>
      <c r="L994" s="336"/>
    </row>
    <row r="995" spans="1:12">
      <c r="A995" s="336"/>
      <c r="B995" s="336"/>
      <c r="C995" s="336"/>
      <c r="D995" s="336"/>
      <c r="E995" s="336"/>
      <c r="F995" s="336"/>
      <c r="G995" s="336"/>
      <c r="H995" s="336"/>
      <c r="I995" s="336"/>
      <c r="J995" s="336"/>
      <c r="K995" s="336"/>
      <c r="L995" s="336"/>
    </row>
    <row r="996" spans="1:12">
      <c r="A996" s="336"/>
      <c r="B996" s="336"/>
      <c r="C996" s="336"/>
      <c r="D996" s="336"/>
      <c r="E996" s="336"/>
      <c r="F996" s="336"/>
      <c r="G996" s="336"/>
      <c r="H996" s="336"/>
      <c r="I996" s="336"/>
      <c r="J996" s="336"/>
      <c r="K996" s="336"/>
      <c r="L996" s="336"/>
    </row>
    <row r="997" spans="1:12">
      <c r="A997" s="336"/>
      <c r="B997" s="336"/>
      <c r="C997" s="336"/>
      <c r="D997" s="336"/>
      <c r="E997" s="336"/>
      <c r="F997" s="336"/>
      <c r="G997" s="336"/>
      <c r="H997" s="336"/>
      <c r="I997" s="336"/>
      <c r="J997" s="336"/>
      <c r="K997" s="336"/>
      <c r="L997" s="336"/>
    </row>
    <row r="998" spans="1:12">
      <c r="A998" s="336"/>
      <c r="B998" s="336"/>
      <c r="C998" s="336"/>
      <c r="D998" s="336"/>
      <c r="E998" s="336"/>
      <c r="F998" s="336"/>
      <c r="G998" s="336"/>
      <c r="H998" s="336"/>
      <c r="I998" s="336"/>
      <c r="J998" s="336"/>
      <c r="K998" s="336"/>
      <c r="L998" s="336"/>
    </row>
    <row r="999" spans="1:12">
      <c r="A999" s="336"/>
      <c r="B999" s="336"/>
      <c r="C999" s="336"/>
      <c r="D999" s="336"/>
      <c r="E999" s="336"/>
      <c r="F999" s="336"/>
      <c r="G999" s="336"/>
      <c r="H999" s="336"/>
      <c r="I999" s="336"/>
      <c r="J999" s="336"/>
      <c r="K999" s="336"/>
      <c r="L999" s="336"/>
    </row>
    <row r="1000" spans="1:12">
      <c r="A1000" s="336"/>
      <c r="B1000" s="336"/>
      <c r="C1000" s="336"/>
      <c r="D1000" s="336"/>
      <c r="E1000" s="336"/>
      <c r="F1000" s="336"/>
      <c r="G1000" s="336"/>
      <c r="H1000" s="336"/>
      <c r="I1000" s="336"/>
      <c r="J1000" s="336"/>
      <c r="K1000" s="336"/>
      <c r="L1000" s="336"/>
    </row>
    <row r="1001" spans="1:12">
      <c r="A1001" s="336"/>
      <c r="B1001" s="336"/>
      <c r="C1001" s="336"/>
      <c r="D1001" s="336"/>
      <c r="E1001" s="336"/>
      <c r="F1001" s="336"/>
      <c r="G1001" s="336"/>
      <c r="H1001" s="336"/>
      <c r="I1001" s="336"/>
      <c r="J1001" s="336"/>
      <c r="K1001" s="336"/>
      <c r="L1001" s="336"/>
    </row>
    <row r="1002" spans="1:12">
      <c r="A1002" s="336"/>
      <c r="B1002" s="336"/>
      <c r="C1002" s="336"/>
      <c r="D1002" s="336"/>
      <c r="E1002" s="336"/>
      <c r="F1002" s="336"/>
      <c r="G1002" s="336"/>
      <c r="H1002" s="336"/>
      <c r="I1002" s="336"/>
      <c r="J1002" s="336"/>
      <c r="K1002" s="336"/>
      <c r="L1002" s="336"/>
    </row>
    <row r="1003" spans="1:12">
      <c r="A1003" s="336"/>
      <c r="B1003" s="336"/>
      <c r="C1003" s="336"/>
      <c r="D1003" s="336"/>
      <c r="E1003" s="336"/>
      <c r="F1003" s="336"/>
      <c r="G1003" s="336"/>
      <c r="H1003" s="336"/>
      <c r="I1003" s="336"/>
      <c r="J1003" s="336"/>
      <c r="K1003" s="336"/>
      <c r="L1003" s="336"/>
    </row>
    <row r="1004" spans="1:12">
      <c r="A1004" s="336"/>
      <c r="B1004" s="336"/>
      <c r="C1004" s="336"/>
      <c r="D1004" s="336"/>
      <c r="E1004" s="336"/>
      <c r="F1004" s="336"/>
      <c r="G1004" s="336"/>
      <c r="H1004" s="336"/>
      <c r="I1004" s="336"/>
      <c r="J1004" s="336"/>
      <c r="K1004" s="336"/>
      <c r="L1004" s="336"/>
    </row>
    <row r="1005" spans="1:12">
      <c r="A1005" s="336"/>
      <c r="B1005" s="336"/>
      <c r="C1005" s="336"/>
      <c r="D1005" s="336"/>
      <c r="E1005" s="336"/>
      <c r="F1005" s="336"/>
      <c r="G1005" s="336"/>
      <c r="H1005" s="336"/>
      <c r="I1005" s="336"/>
      <c r="J1005" s="336"/>
      <c r="K1005" s="336"/>
      <c r="L1005" s="336"/>
    </row>
    <row r="1006" spans="1:12">
      <c r="A1006" s="336"/>
      <c r="B1006" s="336"/>
      <c r="C1006" s="336"/>
      <c r="D1006" s="336"/>
      <c r="E1006" s="336"/>
      <c r="F1006" s="336"/>
      <c r="G1006" s="336"/>
      <c r="H1006" s="336"/>
      <c r="I1006" s="336"/>
      <c r="J1006" s="336"/>
      <c r="K1006" s="336"/>
      <c r="L1006" s="336"/>
    </row>
    <row r="1007" spans="1:12">
      <c r="A1007" s="336"/>
      <c r="B1007" s="336"/>
      <c r="C1007" s="336"/>
      <c r="D1007" s="336"/>
      <c r="E1007" s="336"/>
      <c r="F1007" s="336"/>
      <c r="G1007" s="336"/>
      <c r="H1007" s="336"/>
      <c r="I1007" s="336"/>
      <c r="J1007" s="336"/>
      <c r="K1007" s="336"/>
      <c r="L1007" s="336"/>
    </row>
    <row r="1008" spans="1:12">
      <c r="A1008" s="336"/>
      <c r="B1008" s="336"/>
      <c r="C1008" s="336"/>
      <c r="D1008" s="336"/>
      <c r="E1008" s="336"/>
      <c r="F1008" s="336"/>
      <c r="G1008" s="336"/>
      <c r="H1008" s="336"/>
      <c r="I1008" s="336"/>
      <c r="J1008" s="336"/>
      <c r="K1008" s="336"/>
      <c r="L1008" s="336"/>
    </row>
    <row r="1009" spans="1:12">
      <c r="A1009" s="336"/>
      <c r="B1009" s="336"/>
      <c r="C1009" s="336"/>
      <c r="D1009" s="336"/>
      <c r="E1009" s="336"/>
      <c r="F1009" s="336"/>
      <c r="G1009" s="336"/>
      <c r="H1009" s="336"/>
      <c r="I1009" s="336"/>
      <c r="J1009" s="336"/>
      <c r="K1009" s="336"/>
      <c r="L1009" s="336"/>
    </row>
    <row r="1010" spans="1:12">
      <c r="A1010" s="336"/>
      <c r="B1010" s="336"/>
      <c r="C1010" s="336"/>
      <c r="D1010" s="336"/>
      <c r="E1010" s="336"/>
      <c r="F1010" s="336"/>
      <c r="G1010" s="336"/>
      <c r="H1010" s="336"/>
      <c r="I1010" s="336"/>
      <c r="J1010" s="336"/>
      <c r="K1010" s="336"/>
      <c r="L1010" s="336"/>
    </row>
    <row r="1011" spans="1:12">
      <c r="A1011" s="336"/>
      <c r="B1011" s="336"/>
      <c r="C1011" s="336"/>
      <c r="D1011" s="336"/>
      <c r="E1011" s="336"/>
      <c r="F1011" s="336"/>
      <c r="G1011" s="336"/>
      <c r="H1011" s="336"/>
      <c r="I1011" s="336"/>
      <c r="J1011" s="336"/>
      <c r="K1011" s="336"/>
      <c r="L1011" s="336"/>
    </row>
    <row r="1012" spans="1:12">
      <c r="A1012" s="336"/>
      <c r="B1012" s="336"/>
      <c r="C1012" s="336"/>
      <c r="D1012" s="336"/>
      <c r="E1012" s="336"/>
      <c r="F1012" s="336"/>
      <c r="G1012" s="336"/>
      <c r="H1012" s="336"/>
      <c r="I1012" s="336"/>
      <c r="J1012" s="336"/>
      <c r="K1012" s="336"/>
      <c r="L1012" s="336"/>
    </row>
    <row r="1013" spans="1:12">
      <c r="A1013" s="336"/>
      <c r="B1013" s="336"/>
      <c r="C1013" s="336"/>
      <c r="D1013" s="336"/>
      <c r="E1013" s="336"/>
      <c r="F1013" s="336"/>
      <c r="G1013" s="336"/>
      <c r="H1013" s="336"/>
      <c r="I1013" s="336"/>
      <c r="J1013" s="336"/>
      <c r="K1013" s="336"/>
      <c r="L1013" s="336"/>
    </row>
    <row r="1014" spans="1:12">
      <c r="A1014" s="336"/>
      <c r="B1014" s="336"/>
      <c r="C1014" s="336"/>
      <c r="D1014" s="336"/>
      <c r="E1014" s="336"/>
      <c r="F1014" s="336"/>
      <c r="G1014" s="336"/>
      <c r="H1014" s="336"/>
      <c r="I1014" s="336"/>
      <c r="J1014" s="336"/>
      <c r="K1014" s="336"/>
      <c r="L1014" s="336"/>
    </row>
    <row r="1015" spans="1:12">
      <c r="A1015" s="336"/>
      <c r="B1015" s="336"/>
      <c r="C1015" s="336"/>
      <c r="D1015" s="336"/>
      <c r="E1015" s="336"/>
      <c r="F1015" s="336"/>
      <c r="G1015" s="336"/>
      <c r="H1015" s="336"/>
      <c r="I1015" s="336"/>
      <c r="J1015" s="336"/>
      <c r="K1015" s="336"/>
      <c r="L1015" s="336"/>
    </row>
    <row r="1016" spans="1:12">
      <c r="A1016" s="336"/>
      <c r="B1016" s="336"/>
      <c r="C1016" s="336"/>
      <c r="D1016" s="336"/>
      <c r="E1016" s="336"/>
      <c r="F1016" s="336"/>
      <c r="G1016" s="336"/>
      <c r="H1016" s="336"/>
      <c r="I1016" s="336"/>
      <c r="J1016" s="336"/>
      <c r="K1016" s="336"/>
      <c r="L1016" s="336"/>
    </row>
    <row r="1017" spans="1:12">
      <c r="A1017" s="336"/>
      <c r="B1017" s="336"/>
      <c r="C1017" s="336"/>
      <c r="D1017" s="336"/>
      <c r="E1017" s="336"/>
      <c r="F1017" s="336"/>
      <c r="G1017" s="336"/>
      <c r="H1017" s="336"/>
      <c r="I1017" s="336"/>
      <c r="J1017" s="336"/>
      <c r="K1017" s="336"/>
      <c r="L1017" s="336"/>
    </row>
    <row r="1018" spans="1:12">
      <c r="A1018" s="336"/>
      <c r="B1018" s="336"/>
      <c r="C1018" s="336"/>
      <c r="D1018" s="336"/>
      <c r="E1018" s="336"/>
      <c r="F1018" s="336"/>
      <c r="G1018" s="336"/>
      <c r="H1018" s="336"/>
      <c r="I1018" s="336"/>
      <c r="J1018" s="336"/>
      <c r="K1018" s="336"/>
      <c r="L1018" s="336"/>
    </row>
    <row r="1019" spans="1:12">
      <c r="A1019" s="336"/>
      <c r="B1019" s="336"/>
      <c r="C1019" s="336"/>
      <c r="D1019" s="336"/>
      <c r="E1019" s="336"/>
      <c r="F1019" s="336"/>
      <c r="G1019" s="336"/>
      <c r="H1019" s="336"/>
      <c r="I1019" s="336"/>
      <c r="J1019" s="336"/>
      <c r="K1019" s="336"/>
      <c r="L1019" s="336"/>
    </row>
    <row r="1020" spans="1:12">
      <c r="A1020" s="336"/>
      <c r="B1020" s="336"/>
      <c r="C1020" s="336"/>
      <c r="D1020" s="336"/>
      <c r="E1020" s="336"/>
      <c r="F1020" s="336"/>
      <c r="G1020" s="336"/>
      <c r="H1020" s="336"/>
      <c r="I1020" s="336"/>
      <c r="J1020" s="336"/>
      <c r="K1020" s="336"/>
      <c r="L1020" s="336"/>
    </row>
    <row r="1021" spans="1:12">
      <c r="A1021" s="336"/>
      <c r="B1021" s="336"/>
      <c r="C1021" s="336"/>
      <c r="D1021" s="336"/>
      <c r="E1021" s="336"/>
      <c r="F1021" s="336"/>
      <c r="G1021" s="336"/>
      <c r="H1021" s="336"/>
      <c r="I1021" s="336"/>
      <c r="J1021" s="336"/>
      <c r="K1021" s="336"/>
      <c r="L1021" s="336"/>
    </row>
    <row r="1022" spans="1:12">
      <c r="A1022" s="336"/>
      <c r="B1022" s="336"/>
      <c r="C1022" s="336"/>
      <c r="D1022" s="336"/>
      <c r="E1022" s="336"/>
      <c r="F1022" s="336"/>
      <c r="G1022" s="336"/>
      <c r="H1022" s="336"/>
      <c r="I1022" s="336"/>
      <c r="J1022" s="336"/>
      <c r="K1022" s="336"/>
      <c r="L1022" s="336"/>
    </row>
    <row r="1023" spans="1:12">
      <c r="A1023" s="336"/>
      <c r="B1023" s="336"/>
      <c r="C1023" s="336"/>
      <c r="D1023" s="336"/>
      <c r="E1023" s="336"/>
      <c r="F1023" s="336"/>
      <c r="G1023" s="336"/>
      <c r="H1023" s="336"/>
      <c r="I1023" s="336"/>
      <c r="J1023" s="336"/>
      <c r="K1023" s="336"/>
      <c r="L1023" s="336"/>
    </row>
    <row r="1024" spans="1:12">
      <c r="A1024" s="336"/>
      <c r="B1024" s="336"/>
      <c r="C1024" s="336"/>
      <c r="D1024" s="336"/>
      <c r="E1024" s="336"/>
      <c r="F1024" s="336"/>
      <c r="G1024" s="336"/>
      <c r="H1024" s="336"/>
      <c r="I1024" s="336"/>
      <c r="J1024" s="336"/>
      <c r="K1024" s="336"/>
      <c r="L1024" s="336"/>
    </row>
    <row r="1025" spans="1:12">
      <c r="A1025" s="336"/>
      <c r="B1025" s="336"/>
      <c r="C1025" s="336"/>
      <c r="D1025" s="336"/>
      <c r="E1025" s="336"/>
      <c r="F1025" s="336"/>
      <c r="G1025" s="336"/>
      <c r="H1025" s="336"/>
      <c r="I1025" s="336"/>
      <c r="J1025" s="336"/>
      <c r="K1025" s="336"/>
      <c r="L1025" s="336"/>
    </row>
    <row r="1026" spans="1:12">
      <c r="A1026" s="336"/>
      <c r="B1026" s="336"/>
      <c r="C1026" s="336"/>
      <c r="D1026" s="336"/>
      <c r="E1026" s="336"/>
      <c r="F1026" s="336"/>
      <c r="G1026" s="336"/>
      <c r="H1026" s="336"/>
      <c r="I1026" s="336"/>
      <c r="J1026" s="336"/>
      <c r="K1026" s="336"/>
      <c r="L1026" s="336"/>
    </row>
    <row r="1027" spans="1:12">
      <c r="A1027" s="336"/>
      <c r="B1027" s="336"/>
      <c r="C1027" s="336"/>
      <c r="D1027" s="336"/>
      <c r="E1027" s="336"/>
      <c r="F1027" s="336"/>
      <c r="G1027" s="336"/>
      <c r="H1027" s="336"/>
      <c r="I1027" s="336"/>
      <c r="J1027" s="336"/>
      <c r="K1027" s="336"/>
      <c r="L1027" s="336"/>
    </row>
    <row r="1028" spans="1:12">
      <c r="A1028" s="336"/>
      <c r="B1028" s="336"/>
      <c r="C1028" s="336"/>
      <c r="D1028" s="336"/>
      <c r="E1028" s="336"/>
      <c r="F1028" s="336"/>
      <c r="G1028" s="336"/>
      <c r="H1028" s="336"/>
      <c r="I1028" s="336"/>
      <c r="J1028" s="336"/>
      <c r="K1028" s="336"/>
      <c r="L1028" s="336"/>
    </row>
    <row r="1029" spans="1:12">
      <c r="A1029" s="336"/>
      <c r="B1029" s="336"/>
      <c r="C1029" s="336"/>
      <c r="D1029" s="336"/>
      <c r="E1029" s="336"/>
      <c r="F1029" s="336"/>
      <c r="G1029" s="336"/>
      <c r="H1029" s="336"/>
      <c r="I1029" s="336"/>
      <c r="J1029" s="336"/>
      <c r="K1029" s="336"/>
      <c r="L1029" s="336"/>
    </row>
    <row r="1030" spans="1:12">
      <c r="A1030" s="336"/>
      <c r="B1030" s="336"/>
      <c r="C1030" s="336"/>
      <c r="D1030" s="336"/>
      <c r="E1030" s="336"/>
      <c r="F1030" s="336"/>
      <c r="G1030" s="336"/>
      <c r="H1030" s="336"/>
      <c r="I1030" s="336"/>
      <c r="J1030" s="336"/>
      <c r="K1030" s="336"/>
      <c r="L1030" s="336"/>
    </row>
    <row r="1031" spans="1:12">
      <c r="A1031" s="336"/>
      <c r="B1031" s="336"/>
      <c r="C1031" s="336"/>
      <c r="D1031" s="336"/>
      <c r="E1031" s="336"/>
      <c r="F1031" s="336"/>
      <c r="G1031" s="336"/>
      <c r="H1031" s="336"/>
      <c r="I1031" s="336"/>
      <c r="J1031" s="336"/>
      <c r="K1031" s="336"/>
      <c r="L1031" s="336"/>
    </row>
    <row r="1032" spans="1:12">
      <c r="A1032" s="336"/>
      <c r="B1032" s="336"/>
      <c r="C1032" s="336"/>
      <c r="D1032" s="336"/>
      <c r="E1032" s="336"/>
      <c r="F1032" s="336"/>
      <c r="G1032" s="336"/>
      <c r="H1032" s="336"/>
      <c r="I1032" s="336"/>
      <c r="J1032" s="336"/>
      <c r="K1032" s="336"/>
      <c r="L1032" s="336"/>
    </row>
    <row r="1033" spans="1:12">
      <c r="A1033" s="336"/>
      <c r="B1033" s="336"/>
      <c r="C1033" s="336"/>
      <c r="D1033" s="336"/>
      <c r="E1033" s="336"/>
      <c r="F1033" s="336"/>
      <c r="G1033" s="336"/>
      <c r="H1033" s="336"/>
      <c r="I1033" s="336"/>
      <c r="J1033" s="336"/>
      <c r="K1033" s="336"/>
      <c r="L1033" s="336"/>
    </row>
    <row r="1034" spans="1:12">
      <c r="A1034" s="336"/>
      <c r="B1034" s="336"/>
      <c r="C1034" s="336"/>
      <c r="D1034" s="336"/>
      <c r="E1034" s="336"/>
      <c r="F1034" s="336"/>
      <c r="G1034" s="336"/>
      <c r="H1034" s="336"/>
      <c r="I1034" s="336"/>
      <c r="J1034" s="336"/>
      <c r="K1034" s="336"/>
      <c r="L1034" s="336"/>
    </row>
    <row r="1035" spans="1:12">
      <c r="A1035" s="336"/>
      <c r="B1035" s="336"/>
      <c r="C1035" s="336"/>
      <c r="D1035" s="336"/>
      <c r="E1035" s="336"/>
      <c r="F1035" s="336"/>
      <c r="G1035" s="336"/>
      <c r="H1035" s="336"/>
      <c r="I1035" s="336"/>
      <c r="J1035" s="336"/>
      <c r="K1035" s="336"/>
      <c r="L1035" s="336"/>
    </row>
    <row r="1036" spans="1:12">
      <c r="A1036" s="336"/>
      <c r="B1036" s="336"/>
      <c r="C1036" s="336"/>
      <c r="D1036" s="336"/>
      <c r="E1036" s="336"/>
      <c r="F1036" s="336"/>
      <c r="G1036" s="336"/>
      <c r="H1036" s="336"/>
      <c r="I1036" s="336"/>
      <c r="J1036" s="336"/>
      <c r="K1036" s="336"/>
      <c r="L1036" s="336"/>
    </row>
    <row r="1037" spans="1:12">
      <c r="A1037" s="336"/>
      <c r="B1037" s="336"/>
      <c r="C1037" s="336"/>
      <c r="D1037" s="336"/>
      <c r="E1037" s="336"/>
      <c r="F1037" s="336"/>
      <c r="G1037" s="336"/>
      <c r="H1037" s="336"/>
      <c r="I1037" s="336"/>
      <c r="J1037" s="336"/>
      <c r="K1037" s="336"/>
      <c r="L1037" s="336"/>
    </row>
    <row r="1038" spans="1:12">
      <c r="A1038" s="336"/>
      <c r="B1038" s="336"/>
      <c r="C1038" s="336"/>
      <c r="D1038" s="336"/>
      <c r="E1038" s="336"/>
      <c r="F1038" s="336"/>
      <c r="G1038" s="336"/>
      <c r="H1038" s="336"/>
      <c r="I1038" s="336"/>
      <c r="J1038" s="336"/>
      <c r="K1038" s="336"/>
      <c r="L1038" s="336"/>
    </row>
    <row r="1039" spans="1:12">
      <c r="A1039" s="336"/>
      <c r="B1039" s="336"/>
      <c r="C1039" s="336"/>
      <c r="D1039" s="336"/>
      <c r="E1039" s="336"/>
      <c r="F1039" s="336"/>
      <c r="G1039" s="336"/>
      <c r="H1039" s="336"/>
      <c r="I1039" s="336"/>
      <c r="J1039" s="336"/>
      <c r="K1039" s="336"/>
      <c r="L1039" s="336"/>
    </row>
    <row r="1040" spans="1:12">
      <c r="A1040" s="336"/>
      <c r="B1040" s="336"/>
      <c r="C1040" s="336"/>
      <c r="D1040" s="336"/>
      <c r="E1040" s="336"/>
      <c r="F1040" s="336"/>
      <c r="G1040" s="336"/>
      <c r="H1040" s="336"/>
      <c r="I1040" s="336"/>
      <c r="J1040" s="336"/>
      <c r="K1040" s="336"/>
      <c r="L1040" s="336"/>
    </row>
    <row r="1041" spans="1:12">
      <c r="A1041" s="336"/>
      <c r="B1041" s="336"/>
      <c r="C1041" s="336"/>
      <c r="D1041" s="336"/>
      <c r="E1041" s="336"/>
      <c r="F1041" s="336"/>
      <c r="G1041" s="336"/>
      <c r="H1041" s="336"/>
      <c r="I1041" s="336"/>
      <c r="J1041" s="336"/>
      <c r="K1041" s="336"/>
      <c r="L1041" s="336"/>
    </row>
    <row r="1042" spans="1:12">
      <c r="A1042" s="336"/>
      <c r="B1042" s="336"/>
      <c r="C1042" s="336"/>
      <c r="D1042" s="336"/>
      <c r="E1042" s="336"/>
      <c r="F1042" s="336"/>
      <c r="G1042" s="336"/>
      <c r="H1042" s="336"/>
      <c r="I1042" s="336"/>
      <c r="J1042" s="336"/>
      <c r="K1042" s="336"/>
      <c r="L1042" s="336"/>
    </row>
    <row r="1043" spans="1:12">
      <c r="A1043" s="336"/>
      <c r="B1043" s="336"/>
      <c r="C1043" s="336"/>
      <c r="D1043" s="336"/>
      <c r="E1043" s="336"/>
      <c r="F1043" s="336"/>
      <c r="G1043" s="336"/>
      <c r="H1043" s="336"/>
      <c r="I1043" s="336"/>
      <c r="J1043" s="336"/>
      <c r="K1043" s="336"/>
      <c r="L1043" s="336"/>
    </row>
    <row r="1044" spans="1:12">
      <c r="A1044" s="336"/>
      <c r="B1044" s="336"/>
      <c r="C1044" s="336"/>
      <c r="D1044" s="336"/>
      <c r="E1044" s="336"/>
      <c r="F1044" s="336"/>
      <c r="G1044" s="336"/>
      <c r="H1044" s="336"/>
      <c r="I1044" s="336"/>
      <c r="J1044" s="336"/>
      <c r="K1044" s="336"/>
      <c r="L1044" s="336"/>
    </row>
    <row r="1045" spans="1:12">
      <c r="A1045" s="336"/>
      <c r="B1045" s="336"/>
      <c r="C1045" s="336"/>
      <c r="D1045" s="336"/>
      <c r="E1045" s="336"/>
      <c r="F1045" s="336"/>
      <c r="G1045" s="336"/>
      <c r="H1045" s="336"/>
      <c r="I1045" s="336"/>
      <c r="J1045" s="336"/>
      <c r="K1045" s="336"/>
      <c r="L1045" s="336"/>
    </row>
    <row r="1046" spans="1:12">
      <c r="A1046" s="336"/>
      <c r="B1046" s="336"/>
      <c r="C1046" s="336"/>
      <c r="D1046" s="336"/>
      <c r="E1046" s="336"/>
      <c r="F1046" s="336"/>
      <c r="G1046" s="336"/>
      <c r="H1046" s="336"/>
      <c r="I1046" s="336"/>
      <c r="J1046" s="336"/>
      <c r="K1046" s="336"/>
      <c r="L1046" s="336"/>
    </row>
    <row r="1047" spans="1:12">
      <c r="A1047" s="336"/>
      <c r="B1047" s="336"/>
      <c r="C1047" s="336"/>
      <c r="D1047" s="336"/>
      <c r="E1047" s="336"/>
      <c r="F1047" s="336"/>
      <c r="G1047" s="336"/>
      <c r="H1047" s="336"/>
      <c r="I1047" s="336"/>
      <c r="J1047" s="336"/>
      <c r="K1047" s="336"/>
      <c r="L1047" s="336"/>
    </row>
    <row r="1048" spans="1:12">
      <c r="A1048" s="336"/>
      <c r="B1048" s="336"/>
      <c r="C1048" s="336"/>
      <c r="D1048" s="336"/>
      <c r="E1048" s="336"/>
      <c r="F1048" s="336"/>
      <c r="G1048" s="336"/>
      <c r="H1048" s="336"/>
      <c r="I1048" s="336"/>
      <c r="J1048" s="336"/>
      <c r="K1048" s="336"/>
      <c r="L1048" s="336"/>
    </row>
    <row r="1049" spans="1:12">
      <c r="A1049" s="336"/>
      <c r="B1049" s="336"/>
      <c r="C1049" s="336"/>
      <c r="D1049" s="336"/>
      <c r="E1049" s="336"/>
      <c r="F1049" s="336"/>
      <c r="G1049" s="336"/>
      <c r="H1049" s="336"/>
      <c r="I1049" s="336"/>
      <c r="J1049" s="336"/>
      <c r="K1049" s="336"/>
      <c r="L1049" s="336"/>
    </row>
    <row r="1050" spans="1:12">
      <c r="A1050" s="336"/>
      <c r="B1050" s="336"/>
      <c r="C1050" s="336"/>
      <c r="D1050" s="336"/>
      <c r="E1050" s="336"/>
      <c r="F1050" s="336"/>
      <c r="G1050" s="336"/>
      <c r="H1050" s="336"/>
      <c r="I1050" s="336"/>
      <c r="J1050" s="336"/>
      <c r="K1050" s="336"/>
      <c r="L1050" s="336"/>
    </row>
    <row r="1051" spans="1:12">
      <c r="A1051" s="336"/>
      <c r="B1051" s="336"/>
      <c r="C1051" s="336"/>
      <c r="D1051" s="336"/>
      <c r="E1051" s="336"/>
      <c r="F1051" s="336"/>
      <c r="G1051" s="336"/>
      <c r="H1051" s="336"/>
      <c r="I1051" s="336"/>
      <c r="J1051" s="336"/>
      <c r="K1051" s="336"/>
      <c r="L1051" s="336"/>
    </row>
    <row r="1052" spans="1:12">
      <c r="A1052" s="336"/>
      <c r="B1052" s="336"/>
      <c r="C1052" s="336"/>
      <c r="D1052" s="336"/>
      <c r="E1052" s="336"/>
      <c r="F1052" s="336"/>
      <c r="G1052" s="336"/>
      <c r="H1052" s="336"/>
      <c r="I1052" s="336"/>
      <c r="J1052" s="336"/>
      <c r="K1052" s="336"/>
      <c r="L1052" s="336"/>
    </row>
    <row r="1053" spans="1:12">
      <c r="A1053" s="336"/>
      <c r="B1053" s="336"/>
      <c r="C1053" s="336"/>
      <c r="D1053" s="336"/>
      <c r="E1053" s="336"/>
      <c r="F1053" s="336"/>
      <c r="G1053" s="336"/>
      <c r="H1053" s="336"/>
      <c r="I1053" s="336"/>
      <c r="J1053" s="336"/>
      <c r="K1053" s="336"/>
      <c r="L1053" s="336"/>
    </row>
    <row r="1054" spans="1:12">
      <c r="A1054" s="336"/>
      <c r="B1054" s="336"/>
      <c r="C1054" s="336"/>
      <c r="D1054" s="336"/>
      <c r="E1054" s="336"/>
      <c r="F1054" s="336"/>
      <c r="G1054" s="336"/>
      <c r="H1054" s="336"/>
      <c r="I1054" s="336"/>
      <c r="J1054" s="336"/>
      <c r="K1054" s="336"/>
      <c r="L1054" s="336"/>
    </row>
    <row r="1055" spans="1:12">
      <c r="A1055" s="336"/>
      <c r="B1055" s="336"/>
      <c r="C1055" s="336"/>
      <c r="D1055" s="336"/>
      <c r="E1055" s="336"/>
      <c r="F1055" s="336"/>
      <c r="G1055" s="336"/>
      <c r="H1055" s="336"/>
      <c r="I1055" s="336"/>
      <c r="J1055" s="336"/>
      <c r="K1055" s="336"/>
      <c r="L1055" s="336"/>
    </row>
    <row r="1056" spans="1:12">
      <c r="A1056" s="336"/>
      <c r="B1056" s="336"/>
      <c r="C1056" s="336"/>
      <c r="D1056" s="336"/>
      <c r="E1056" s="336"/>
      <c r="F1056" s="336"/>
      <c r="G1056" s="336"/>
      <c r="H1056" s="336"/>
      <c r="I1056" s="336"/>
      <c r="J1056" s="336"/>
      <c r="K1056" s="336"/>
      <c r="L1056" s="336"/>
    </row>
    <row r="1057" spans="1:12">
      <c r="A1057" s="336"/>
      <c r="B1057" s="336"/>
      <c r="C1057" s="336"/>
      <c r="D1057" s="336"/>
      <c r="E1057" s="336"/>
      <c r="F1057" s="336"/>
      <c r="G1057" s="336"/>
      <c r="H1057" s="336"/>
      <c r="I1057" s="336"/>
      <c r="J1057" s="336"/>
      <c r="K1057" s="336"/>
      <c r="L1057" s="336"/>
    </row>
    <row r="1058" spans="1:12">
      <c r="A1058" s="336"/>
      <c r="B1058" s="336"/>
      <c r="C1058" s="336"/>
      <c r="D1058" s="336"/>
      <c r="E1058" s="336"/>
      <c r="F1058" s="336"/>
      <c r="G1058" s="336"/>
      <c r="H1058" s="336"/>
      <c r="I1058" s="336"/>
      <c r="J1058" s="336"/>
      <c r="K1058" s="336"/>
      <c r="L1058" s="336"/>
    </row>
    <row r="1059" spans="1:12">
      <c r="A1059" s="336"/>
      <c r="B1059" s="336"/>
      <c r="C1059" s="336"/>
      <c r="D1059" s="336"/>
      <c r="E1059" s="336"/>
      <c r="F1059" s="336"/>
      <c r="G1059" s="336"/>
      <c r="H1059" s="336"/>
      <c r="I1059" s="336"/>
      <c r="J1059" s="336"/>
      <c r="K1059" s="336"/>
      <c r="L1059" s="336"/>
    </row>
    <row r="1060" spans="1:12">
      <c r="A1060" s="336"/>
      <c r="B1060" s="336"/>
      <c r="C1060" s="336"/>
      <c r="D1060" s="336"/>
      <c r="E1060" s="336"/>
      <c r="F1060" s="336"/>
      <c r="G1060" s="336"/>
      <c r="H1060" s="336"/>
      <c r="I1060" s="336"/>
      <c r="J1060" s="336"/>
      <c r="K1060" s="336"/>
      <c r="L1060" s="336"/>
    </row>
    <row r="1061" spans="1:12">
      <c r="A1061" s="336"/>
      <c r="B1061" s="336"/>
      <c r="C1061" s="336"/>
      <c r="D1061" s="336"/>
      <c r="E1061" s="336"/>
      <c r="F1061" s="336"/>
      <c r="G1061" s="336"/>
      <c r="H1061" s="336"/>
      <c r="I1061" s="336"/>
      <c r="J1061" s="336"/>
      <c r="K1061" s="336"/>
      <c r="L1061" s="336"/>
    </row>
    <row r="1062" spans="1:12">
      <c r="A1062" s="336"/>
      <c r="B1062" s="336"/>
      <c r="C1062" s="336"/>
      <c r="D1062" s="336"/>
      <c r="E1062" s="336"/>
      <c r="F1062" s="336"/>
      <c r="G1062" s="336"/>
      <c r="H1062" s="336"/>
      <c r="I1062" s="336"/>
      <c r="J1062" s="336"/>
      <c r="K1062" s="336"/>
      <c r="L1062" s="336"/>
    </row>
    <row r="1063" spans="1:12">
      <c r="A1063" s="336"/>
      <c r="B1063" s="336"/>
      <c r="C1063" s="336"/>
      <c r="D1063" s="336"/>
      <c r="E1063" s="336"/>
      <c r="F1063" s="336"/>
      <c r="G1063" s="336"/>
      <c r="H1063" s="336"/>
      <c r="I1063" s="336"/>
      <c r="J1063" s="336"/>
      <c r="K1063" s="336"/>
      <c r="L1063" s="336"/>
    </row>
    <row r="1064" spans="1:12">
      <c r="A1064" s="336"/>
      <c r="B1064" s="336"/>
      <c r="C1064" s="336"/>
      <c r="D1064" s="336"/>
      <c r="E1064" s="336"/>
      <c r="F1064" s="336"/>
      <c r="G1064" s="336"/>
      <c r="H1064" s="336"/>
      <c r="I1064" s="336"/>
      <c r="J1064" s="336"/>
      <c r="K1064" s="336"/>
      <c r="L1064" s="336"/>
    </row>
    <row r="1065" spans="1:12">
      <c r="A1065" s="336"/>
      <c r="B1065" s="336"/>
      <c r="C1065" s="336"/>
      <c r="D1065" s="336"/>
      <c r="E1065" s="336"/>
      <c r="F1065" s="336"/>
      <c r="G1065" s="336"/>
      <c r="H1065" s="336"/>
      <c r="I1065" s="336"/>
      <c r="J1065" s="336"/>
      <c r="K1065" s="336"/>
      <c r="L1065" s="336"/>
    </row>
    <row r="1066" spans="1:12">
      <c r="A1066" s="336"/>
      <c r="B1066" s="336"/>
      <c r="C1066" s="336"/>
      <c r="D1066" s="336"/>
      <c r="E1066" s="336"/>
      <c r="F1066" s="336"/>
      <c r="G1066" s="336"/>
      <c r="H1066" s="336"/>
      <c r="I1066" s="336"/>
      <c r="J1066" s="336"/>
      <c r="K1066" s="336"/>
      <c r="L1066" s="336"/>
    </row>
    <row r="1067" spans="1:12">
      <c r="A1067" s="336"/>
      <c r="B1067" s="336"/>
      <c r="C1067" s="336"/>
      <c r="D1067" s="336"/>
      <c r="E1067" s="336"/>
      <c r="F1067" s="336"/>
      <c r="G1067" s="336"/>
      <c r="H1067" s="336"/>
      <c r="I1067" s="336"/>
      <c r="J1067" s="336"/>
      <c r="K1067" s="336"/>
      <c r="L1067" s="336"/>
    </row>
    <row r="1068" spans="1:12">
      <c r="A1068" s="336"/>
      <c r="B1068" s="336"/>
      <c r="C1068" s="336"/>
      <c r="D1068" s="336"/>
      <c r="E1068" s="336"/>
      <c r="F1068" s="336"/>
      <c r="G1068" s="336"/>
      <c r="H1068" s="336"/>
      <c r="I1068" s="336"/>
      <c r="J1068" s="336"/>
      <c r="K1068" s="336"/>
      <c r="L1068" s="336"/>
    </row>
    <row r="1069" spans="1:12">
      <c r="A1069" s="336"/>
      <c r="B1069" s="336"/>
      <c r="C1069" s="336"/>
      <c r="D1069" s="336"/>
      <c r="E1069" s="336"/>
      <c r="F1069" s="336"/>
      <c r="G1069" s="336"/>
      <c r="H1069" s="336"/>
      <c r="I1069" s="336"/>
      <c r="J1069" s="336"/>
      <c r="K1069" s="336"/>
      <c r="L1069" s="336"/>
    </row>
    <row r="1070" spans="1:12">
      <c r="A1070" s="336"/>
      <c r="B1070" s="336"/>
      <c r="C1070" s="336"/>
      <c r="D1070" s="336"/>
      <c r="E1070" s="336"/>
      <c r="F1070" s="336"/>
      <c r="G1070" s="336"/>
      <c r="H1070" s="336"/>
      <c r="I1070" s="336"/>
      <c r="J1070" s="336"/>
      <c r="K1070" s="336"/>
      <c r="L1070" s="336"/>
    </row>
    <row r="1071" spans="1:12">
      <c r="A1071" s="336"/>
      <c r="B1071" s="336"/>
      <c r="C1071" s="336"/>
      <c r="D1071" s="336"/>
      <c r="E1071" s="336"/>
      <c r="F1071" s="336"/>
      <c r="G1071" s="336"/>
      <c r="H1071" s="336"/>
      <c r="I1071" s="336"/>
      <c r="J1071" s="336"/>
      <c r="K1071" s="336"/>
      <c r="L1071" s="336"/>
    </row>
    <row r="1072" spans="1:12">
      <c r="A1072" s="336"/>
      <c r="B1072" s="336"/>
      <c r="C1072" s="336"/>
      <c r="D1072" s="336"/>
      <c r="E1072" s="336"/>
      <c r="F1072" s="336"/>
      <c r="G1072" s="336"/>
      <c r="H1072" s="336"/>
      <c r="I1072" s="336"/>
      <c r="J1072" s="336"/>
      <c r="K1072" s="336"/>
      <c r="L1072" s="336"/>
    </row>
    <row r="1073" spans="1:12">
      <c r="A1073" s="336"/>
      <c r="B1073" s="336"/>
      <c r="C1073" s="336"/>
      <c r="D1073" s="336"/>
      <c r="E1073" s="336"/>
      <c r="F1073" s="336"/>
      <c r="G1073" s="336"/>
      <c r="H1073" s="336"/>
      <c r="I1073" s="336"/>
      <c r="J1073" s="336"/>
      <c r="K1073" s="336"/>
      <c r="L1073" s="336"/>
    </row>
    <row r="1074" spans="1:12">
      <c r="A1074" s="336"/>
      <c r="B1074" s="336"/>
      <c r="C1074" s="336"/>
      <c r="D1074" s="336"/>
      <c r="E1074" s="336"/>
      <c r="F1074" s="336"/>
      <c r="G1074" s="336"/>
      <c r="H1074" s="336"/>
      <c r="I1074" s="336"/>
      <c r="J1074" s="336"/>
      <c r="K1074" s="336"/>
      <c r="L1074" s="336"/>
    </row>
    <row r="1075" spans="1:12">
      <c r="A1075" s="336"/>
      <c r="B1075" s="336"/>
      <c r="C1075" s="336"/>
      <c r="D1075" s="336"/>
      <c r="E1075" s="336"/>
      <c r="F1075" s="336"/>
      <c r="G1075" s="336"/>
      <c r="H1075" s="336"/>
      <c r="I1075" s="336"/>
      <c r="J1075" s="336"/>
      <c r="K1075" s="336"/>
      <c r="L1075" s="336"/>
    </row>
    <row r="1076" spans="1:12">
      <c r="A1076" s="336"/>
      <c r="B1076" s="336"/>
      <c r="C1076" s="336"/>
      <c r="D1076" s="336"/>
      <c r="E1076" s="336"/>
      <c r="F1076" s="336"/>
      <c r="G1076" s="336"/>
      <c r="H1076" s="336"/>
      <c r="I1076" s="336"/>
      <c r="J1076" s="336"/>
      <c r="K1076" s="336"/>
      <c r="L1076" s="336"/>
    </row>
    <row r="1077" spans="1:12">
      <c r="A1077" s="336"/>
      <c r="B1077" s="336"/>
      <c r="C1077" s="336"/>
      <c r="D1077" s="336"/>
      <c r="E1077" s="336"/>
      <c r="F1077" s="336"/>
      <c r="G1077" s="336"/>
      <c r="H1077" s="336"/>
      <c r="I1077" s="336"/>
      <c r="J1077" s="336"/>
      <c r="K1077" s="336"/>
      <c r="L1077" s="336"/>
    </row>
    <row r="1078" spans="1:12">
      <c r="A1078" s="336"/>
      <c r="B1078" s="336"/>
      <c r="C1078" s="336"/>
      <c r="D1078" s="336"/>
      <c r="E1078" s="336"/>
      <c r="F1078" s="336"/>
      <c r="G1078" s="336"/>
      <c r="H1078" s="336"/>
      <c r="I1078" s="336"/>
      <c r="J1078" s="336"/>
      <c r="K1078" s="336"/>
      <c r="L1078" s="336"/>
    </row>
    <row r="1079" spans="1:12">
      <c r="A1079" s="336"/>
      <c r="B1079" s="336"/>
      <c r="C1079" s="336"/>
      <c r="D1079" s="336"/>
      <c r="E1079" s="336"/>
      <c r="F1079" s="336"/>
      <c r="G1079" s="336"/>
      <c r="H1079" s="336"/>
      <c r="I1079" s="336"/>
      <c r="J1079" s="336"/>
      <c r="K1079" s="336"/>
      <c r="L1079" s="336"/>
    </row>
    <row r="1080" spans="1:12">
      <c r="A1080" s="336"/>
      <c r="B1080" s="336"/>
      <c r="C1080" s="336"/>
      <c r="D1080" s="336"/>
      <c r="E1080" s="336"/>
      <c r="F1080" s="336"/>
      <c r="G1080" s="336"/>
      <c r="H1080" s="336"/>
      <c r="I1080" s="336"/>
      <c r="J1080" s="336"/>
      <c r="K1080" s="336"/>
      <c r="L1080" s="336"/>
    </row>
    <row r="1081" spans="1:12">
      <c r="A1081" s="336"/>
      <c r="B1081" s="336"/>
      <c r="C1081" s="336"/>
      <c r="D1081" s="336"/>
      <c r="E1081" s="336"/>
      <c r="F1081" s="336"/>
      <c r="G1081" s="336"/>
      <c r="H1081" s="336"/>
      <c r="I1081" s="336"/>
      <c r="J1081" s="336"/>
      <c r="K1081" s="336"/>
      <c r="L1081" s="336"/>
    </row>
    <row r="1082" spans="1:12">
      <c r="A1082" s="336"/>
      <c r="B1082" s="336"/>
      <c r="C1082" s="336"/>
      <c r="D1082" s="336"/>
      <c r="E1082" s="336"/>
      <c r="F1082" s="336"/>
      <c r="G1082" s="336"/>
      <c r="H1082" s="336"/>
      <c r="I1082" s="336"/>
      <c r="J1082" s="336"/>
      <c r="K1082" s="336"/>
      <c r="L1082" s="336"/>
    </row>
    <row r="1083" spans="1:12">
      <c r="A1083" s="336"/>
      <c r="B1083" s="336"/>
      <c r="C1083" s="336"/>
      <c r="D1083" s="336"/>
      <c r="E1083" s="336"/>
      <c r="F1083" s="336"/>
      <c r="G1083" s="336"/>
      <c r="H1083" s="336"/>
      <c r="I1083" s="336"/>
      <c r="J1083" s="336"/>
      <c r="K1083" s="336"/>
      <c r="L1083" s="336"/>
    </row>
    <row r="1084" spans="1:12">
      <c r="A1084" s="336"/>
      <c r="B1084" s="336"/>
      <c r="C1084" s="336"/>
      <c r="D1084" s="336"/>
      <c r="E1084" s="336"/>
      <c r="F1084" s="336"/>
      <c r="G1084" s="336"/>
      <c r="H1084" s="336"/>
      <c r="I1084" s="336"/>
      <c r="J1084" s="336"/>
      <c r="K1084" s="336"/>
      <c r="L1084" s="336"/>
    </row>
    <row r="1085" spans="1:12">
      <c r="A1085" s="336"/>
      <c r="B1085" s="336"/>
      <c r="C1085" s="336"/>
      <c r="D1085" s="336"/>
      <c r="E1085" s="336"/>
      <c r="F1085" s="336"/>
      <c r="G1085" s="336"/>
      <c r="H1085" s="336"/>
      <c r="I1085" s="336"/>
      <c r="J1085" s="336"/>
      <c r="K1085" s="336"/>
      <c r="L1085" s="336"/>
    </row>
    <row r="1086" spans="1:12">
      <c r="A1086" s="336"/>
      <c r="B1086" s="336"/>
      <c r="C1086" s="336"/>
      <c r="D1086" s="336"/>
      <c r="E1086" s="336"/>
      <c r="F1086" s="336"/>
      <c r="G1086" s="336"/>
      <c r="H1086" s="336"/>
      <c r="I1086" s="336"/>
      <c r="J1086" s="336"/>
      <c r="K1086" s="336"/>
      <c r="L1086" s="336"/>
    </row>
    <row r="1087" spans="1:12">
      <c r="A1087" s="336"/>
      <c r="B1087" s="336"/>
      <c r="C1087" s="336"/>
      <c r="D1087" s="336"/>
      <c r="E1087" s="336"/>
      <c r="F1087" s="336"/>
      <c r="G1087" s="336"/>
      <c r="H1087" s="336"/>
      <c r="I1087" s="336"/>
      <c r="J1087" s="336"/>
      <c r="K1087" s="336"/>
      <c r="L1087" s="336"/>
    </row>
    <row r="1088" spans="1:12">
      <c r="A1088" s="336"/>
      <c r="B1088" s="336"/>
      <c r="C1088" s="336"/>
      <c r="D1088" s="336"/>
      <c r="E1088" s="336"/>
      <c r="F1088" s="336"/>
      <c r="G1088" s="336"/>
      <c r="H1088" s="336"/>
      <c r="I1088" s="336"/>
      <c r="J1088" s="336"/>
      <c r="K1088" s="336"/>
      <c r="L1088" s="336"/>
    </row>
    <row r="1089" spans="1:12">
      <c r="A1089" s="336"/>
      <c r="B1089" s="336"/>
      <c r="C1089" s="336"/>
      <c r="D1089" s="336"/>
      <c r="E1089" s="336"/>
      <c r="F1089" s="336"/>
      <c r="G1089" s="336"/>
      <c r="H1089" s="336"/>
      <c r="I1089" s="336"/>
      <c r="J1089" s="336"/>
      <c r="K1089" s="336"/>
      <c r="L1089" s="336"/>
    </row>
    <row r="1090" spans="1:12">
      <c r="A1090" s="336"/>
      <c r="B1090" s="336"/>
      <c r="C1090" s="336"/>
      <c r="D1090" s="336"/>
      <c r="E1090" s="336"/>
      <c r="F1090" s="336"/>
      <c r="G1090" s="336"/>
      <c r="H1090" s="336"/>
      <c r="I1090" s="336"/>
      <c r="J1090" s="336"/>
      <c r="K1090" s="336"/>
      <c r="L1090" s="336"/>
    </row>
    <row r="1091" spans="1:12">
      <c r="A1091" s="336"/>
      <c r="B1091" s="336"/>
      <c r="C1091" s="336"/>
      <c r="D1091" s="336"/>
      <c r="E1091" s="336"/>
      <c r="F1091" s="336"/>
      <c r="G1091" s="336"/>
      <c r="H1091" s="336"/>
      <c r="I1091" s="336"/>
      <c r="J1091" s="336"/>
      <c r="K1091" s="336"/>
      <c r="L1091" s="336"/>
    </row>
    <row r="1092" spans="1:12">
      <c r="A1092" s="336"/>
      <c r="B1092" s="336"/>
      <c r="C1092" s="336"/>
      <c r="D1092" s="336"/>
      <c r="E1092" s="336"/>
      <c r="F1092" s="336"/>
      <c r="G1092" s="336"/>
      <c r="H1092" s="336"/>
      <c r="I1092" s="336"/>
      <c r="J1092" s="336"/>
      <c r="K1092" s="336"/>
      <c r="L1092" s="336"/>
    </row>
    <row r="1093" spans="1:12">
      <c r="A1093" s="336"/>
      <c r="B1093" s="336"/>
      <c r="C1093" s="336"/>
      <c r="D1093" s="336"/>
      <c r="E1093" s="336"/>
      <c r="F1093" s="336"/>
      <c r="G1093" s="336"/>
      <c r="H1093" s="336"/>
      <c r="I1093" s="336"/>
      <c r="J1093" s="336"/>
      <c r="K1093" s="336"/>
      <c r="L1093" s="336"/>
    </row>
    <row r="1094" spans="1:12">
      <c r="A1094" s="336"/>
      <c r="B1094" s="336"/>
      <c r="C1094" s="336"/>
      <c r="D1094" s="336"/>
      <c r="E1094" s="336"/>
      <c r="F1094" s="336"/>
      <c r="G1094" s="336"/>
      <c r="H1094" s="336"/>
      <c r="I1094" s="336"/>
      <c r="J1094" s="336"/>
      <c r="K1094" s="336"/>
      <c r="L1094" s="336"/>
    </row>
    <row r="1095" spans="1:12">
      <c r="A1095" s="336"/>
      <c r="B1095" s="336"/>
      <c r="C1095" s="336"/>
      <c r="D1095" s="336"/>
      <c r="E1095" s="336"/>
      <c r="F1095" s="336"/>
      <c r="G1095" s="336"/>
      <c r="H1095" s="336"/>
      <c r="I1095" s="336"/>
      <c r="J1095" s="336"/>
      <c r="K1095" s="336"/>
      <c r="L1095" s="336"/>
    </row>
    <row r="1096" spans="1:12">
      <c r="A1096" s="336"/>
      <c r="B1096" s="336"/>
      <c r="C1096" s="336"/>
      <c r="D1096" s="336"/>
      <c r="E1096" s="336"/>
      <c r="F1096" s="336"/>
      <c r="G1096" s="336"/>
      <c r="H1096" s="336"/>
      <c r="I1096" s="336"/>
      <c r="J1096" s="336"/>
      <c r="K1096" s="336"/>
      <c r="L1096" s="336"/>
    </row>
    <row r="1097" spans="1:12">
      <c r="A1097" s="336"/>
      <c r="B1097" s="336"/>
      <c r="C1097" s="336"/>
      <c r="D1097" s="336"/>
      <c r="E1097" s="336"/>
      <c r="F1097" s="336"/>
      <c r="G1097" s="336"/>
      <c r="H1097" s="336"/>
      <c r="I1097" s="336"/>
      <c r="J1097" s="336"/>
      <c r="K1097" s="336"/>
      <c r="L1097" s="336"/>
    </row>
    <row r="1098" spans="1:12">
      <c r="A1098" s="336"/>
      <c r="B1098" s="336"/>
      <c r="C1098" s="336"/>
      <c r="D1098" s="336"/>
      <c r="E1098" s="336"/>
      <c r="F1098" s="336"/>
      <c r="G1098" s="336"/>
      <c r="H1098" s="336"/>
      <c r="I1098" s="336"/>
      <c r="J1098" s="336"/>
      <c r="K1098" s="336"/>
      <c r="L1098" s="336"/>
    </row>
    <row r="1099" spans="1:12">
      <c r="A1099" s="336"/>
      <c r="B1099" s="336"/>
      <c r="C1099" s="336"/>
      <c r="D1099" s="336"/>
      <c r="E1099" s="336"/>
      <c r="F1099" s="336"/>
      <c r="G1099" s="336"/>
      <c r="H1099" s="336"/>
      <c r="I1099" s="336"/>
      <c r="J1099" s="336"/>
      <c r="K1099" s="336"/>
      <c r="L1099" s="336"/>
    </row>
    <row r="1100" spans="1:12">
      <c r="A1100" s="336"/>
      <c r="B1100" s="336"/>
      <c r="C1100" s="336"/>
      <c r="D1100" s="336"/>
      <c r="E1100" s="336"/>
      <c r="F1100" s="336"/>
      <c r="G1100" s="336"/>
      <c r="H1100" s="336"/>
      <c r="I1100" s="336"/>
      <c r="J1100" s="336"/>
      <c r="K1100" s="336"/>
      <c r="L1100" s="336"/>
    </row>
    <row r="1101" spans="1:12">
      <c r="A1101" s="336"/>
      <c r="B1101" s="336"/>
      <c r="C1101" s="336"/>
      <c r="D1101" s="336"/>
      <c r="E1101" s="336"/>
      <c r="F1101" s="336"/>
      <c r="G1101" s="336"/>
      <c r="H1101" s="336"/>
      <c r="I1101" s="336"/>
      <c r="J1101" s="336"/>
      <c r="K1101" s="336"/>
      <c r="L1101" s="336"/>
    </row>
    <row r="1102" spans="1:12">
      <c r="A1102" s="336"/>
      <c r="B1102" s="336"/>
      <c r="C1102" s="336"/>
      <c r="D1102" s="336"/>
      <c r="E1102" s="336"/>
      <c r="F1102" s="336"/>
      <c r="G1102" s="336"/>
      <c r="H1102" s="336"/>
      <c r="I1102" s="336"/>
      <c r="J1102" s="336"/>
      <c r="K1102" s="336"/>
      <c r="L1102" s="336"/>
    </row>
    <row r="1103" spans="1:12">
      <c r="A1103" s="336"/>
      <c r="B1103" s="336"/>
      <c r="C1103" s="336"/>
      <c r="D1103" s="336"/>
      <c r="E1103" s="336"/>
      <c r="F1103" s="336"/>
      <c r="G1103" s="336"/>
      <c r="H1103" s="336"/>
      <c r="I1103" s="336"/>
      <c r="J1103" s="336"/>
      <c r="K1103" s="336"/>
      <c r="L1103" s="336"/>
    </row>
    <row r="1104" spans="1:12">
      <c r="A1104" s="336"/>
      <c r="B1104" s="336"/>
      <c r="C1104" s="336"/>
      <c r="D1104" s="336"/>
      <c r="E1104" s="336"/>
      <c r="F1104" s="336"/>
      <c r="G1104" s="336"/>
      <c r="H1104" s="336"/>
      <c r="I1104" s="336"/>
      <c r="J1104" s="336"/>
      <c r="K1104" s="336"/>
      <c r="L1104" s="336"/>
    </row>
    <row r="1105" spans="1:12">
      <c r="A1105" s="336"/>
      <c r="B1105" s="336"/>
      <c r="C1105" s="336"/>
      <c r="D1105" s="336"/>
      <c r="E1105" s="336"/>
      <c r="F1105" s="336"/>
      <c r="G1105" s="336"/>
      <c r="H1105" s="336"/>
      <c r="I1105" s="336"/>
      <c r="J1105" s="336"/>
      <c r="K1105" s="336"/>
      <c r="L1105" s="336"/>
    </row>
    <row r="1106" spans="1:12">
      <c r="A1106" s="336"/>
      <c r="B1106" s="336"/>
      <c r="C1106" s="336"/>
      <c r="D1106" s="336"/>
      <c r="E1106" s="336"/>
      <c r="F1106" s="336"/>
      <c r="G1106" s="336"/>
      <c r="H1106" s="336"/>
      <c r="I1106" s="336"/>
      <c r="J1106" s="336"/>
      <c r="K1106" s="336"/>
      <c r="L1106" s="336"/>
    </row>
    <row r="1107" spans="1:12">
      <c r="A1107" s="336"/>
      <c r="B1107" s="336"/>
      <c r="C1107" s="336"/>
      <c r="D1107" s="336"/>
      <c r="E1107" s="336"/>
      <c r="F1107" s="336"/>
      <c r="G1107" s="336"/>
      <c r="H1107" s="336"/>
      <c r="I1107" s="336"/>
      <c r="J1107" s="336"/>
      <c r="K1107" s="336"/>
      <c r="L1107" s="336"/>
    </row>
    <row r="1108" spans="1:12">
      <c r="A1108" s="336"/>
      <c r="B1108" s="336"/>
      <c r="C1108" s="336"/>
      <c r="D1108" s="336"/>
      <c r="E1108" s="336"/>
      <c r="F1108" s="336"/>
      <c r="G1108" s="336"/>
      <c r="H1108" s="336"/>
      <c r="I1108" s="336"/>
      <c r="J1108" s="336"/>
      <c r="K1108" s="336"/>
      <c r="L1108" s="336"/>
    </row>
    <row r="1109" spans="1:12">
      <c r="A1109" s="336"/>
      <c r="B1109" s="336"/>
      <c r="C1109" s="336"/>
      <c r="D1109" s="336"/>
      <c r="E1109" s="336"/>
      <c r="F1109" s="336"/>
      <c r="G1109" s="336"/>
      <c r="H1109" s="336"/>
      <c r="I1109" s="336"/>
      <c r="J1109" s="336"/>
      <c r="K1109" s="336"/>
      <c r="L1109" s="336"/>
    </row>
    <row r="1110" spans="1:12">
      <c r="A1110" s="336"/>
      <c r="B1110" s="336"/>
      <c r="C1110" s="336"/>
      <c r="D1110" s="336"/>
      <c r="E1110" s="336"/>
      <c r="F1110" s="336"/>
      <c r="G1110" s="336"/>
      <c r="H1110" s="336"/>
      <c r="I1110" s="336"/>
      <c r="J1110" s="336"/>
      <c r="K1110" s="336"/>
      <c r="L1110" s="336"/>
    </row>
    <row r="1111" spans="1:12">
      <c r="A1111" s="336"/>
      <c r="B1111" s="336"/>
      <c r="C1111" s="336"/>
      <c r="D1111" s="336"/>
      <c r="E1111" s="336"/>
      <c r="F1111" s="336"/>
      <c r="G1111" s="336"/>
      <c r="H1111" s="336"/>
      <c r="I1111" s="336"/>
      <c r="J1111" s="336"/>
      <c r="K1111" s="336"/>
      <c r="L1111" s="336"/>
    </row>
    <row r="1112" spans="1:12">
      <c r="A1112" s="336"/>
      <c r="B1112" s="336"/>
      <c r="C1112" s="336"/>
      <c r="D1112" s="336"/>
      <c r="E1112" s="336"/>
      <c r="F1112" s="336"/>
      <c r="G1112" s="336"/>
      <c r="H1112" s="336"/>
      <c r="I1112" s="336"/>
      <c r="J1112" s="336"/>
      <c r="K1112" s="336"/>
      <c r="L1112" s="336"/>
    </row>
    <row r="1113" spans="1:12">
      <c r="A1113" s="336"/>
      <c r="B1113" s="336"/>
      <c r="C1113" s="336"/>
      <c r="D1113" s="336"/>
      <c r="E1113" s="336"/>
      <c r="F1113" s="336"/>
      <c r="G1113" s="336"/>
      <c r="H1113" s="336"/>
      <c r="I1113" s="336"/>
      <c r="J1113" s="336"/>
      <c r="K1113" s="336"/>
      <c r="L1113" s="336"/>
    </row>
    <row r="1114" spans="1:12">
      <c r="A1114" s="336"/>
      <c r="B1114" s="336"/>
      <c r="C1114" s="336"/>
      <c r="D1114" s="336"/>
      <c r="E1114" s="336"/>
      <c r="F1114" s="336"/>
      <c r="G1114" s="336"/>
      <c r="H1114" s="336"/>
      <c r="I1114" s="336"/>
      <c r="J1114" s="336"/>
      <c r="K1114" s="336"/>
      <c r="L1114" s="336"/>
    </row>
    <row r="1115" spans="1:12">
      <c r="A1115" s="336"/>
      <c r="B1115" s="336"/>
      <c r="C1115" s="336"/>
      <c r="D1115" s="336"/>
      <c r="E1115" s="336"/>
      <c r="F1115" s="336"/>
      <c r="G1115" s="336"/>
      <c r="H1115" s="336"/>
      <c r="I1115" s="336"/>
      <c r="J1115" s="336"/>
      <c r="K1115" s="336"/>
      <c r="L1115" s="336"/>
    </row>
    <row r="1116" spans="1:12">
      <c r="A1116" s="336"/>
      <c r="B1116" s="336"/>
      <c r="C1116" s="336"/>
      <c r="D1116" s="336"/>
      <c r="E1116" s="336"/>
      <c r="F1116" s="336"/>
      <c r="G1116" s="336"/>
      <c r="H1116" s="336"/>
      <c r="I1116" s="336"/>
      <c r="J1116" s="336"/>
      <c r="K1116" s="336"/>
      <c r="L1116" s="336"/>
    </row>
    <row r="1117" spans="1:12">
      <c r="A1117" s="336"/>
      <c r="B1117" s="336"/>
      <c r="C1117" s="336"/>
      <c r="D1117" s="336"/>
      <c r="E1117" s="336"/>
      <c r="F1117" s="336"/>
      <c r="G1117" s="336"/>
      <c r="H1117" s="336"/>
      <c r="I1117" s="336"/>
      <c r="J1117" s="336"/>
      <c r="K1117" s="336"/>
      <c r="L1117" s="336"/>
    </row>
    <row r="1118" spans="1:12">
      <c r="A1118" s="336"/>
      <c r="B1118" s="336"/>
      <c r="C1118" s="336"/>
      <c r="D1118" s="336"/>
      <c r="E1118" s="336"/>
      <c r="F1118" s="336"/>
      <c r="G1118" s="336"/>
      <c r="H1118" s="336"/>
      <c r="I1118" s="336"/>
      <c r="J1118" s="336"/>
      <c r="K1118" s="336"/>
      <c r="L1118" s="336"/>
    </row>
    <row r="1119" spans="1:12">
      <c r="A1119" s="336"/>
      <c r="B1119" s="336"/>
      <c r="C1119" s="336"/>
      <c r="D1119" s="336"/>
      <c r="E1119" s="336"/>
      <c r="F1119" s="336"/>
      <c r="G1119" s="336"/>
      <c r="H1119" s="336"/>
      <c r="I1119" s="336"/>
      <c r="J1119" s="336"/>
      <c r="K1119" s="336"/>
      <c r="L1119" s="336"/>
    </row>
    <row r="1120" spans="1:12">
      <c r="A1120" s="336"/>
      <c r="B1120" s="336"/>
      <c r="C1120" s="336"/>
      <c r="D1120" s="336"/>
      <c r="E1120" s="336"/>
      <c r="F1120" s="336"/>
      <c r="G1120" s="336"/>
      <c r="H1120" s="336"/>
      <c r="I1120" s="336"/>
      <c r="J1120" s="336"/>
      <c r="K1120" s="336"/>
      <c r="L1120" s="336"/>
    </row>
    <row r="1121" spans="1:12">
      <c r="A1121" s="336"/>
      <c r="B1121" s="336"/>
      <c r="C1121" s="336"/>
      <c r="D1121" s="336"/>
      <c r="E1121" s="336"/>
      <c r="F1121" s="336"/>
      <c r="G1121" s="336"/>
      <c r="H1121" s="336"/>
      <c r="I1121" s="336"/>
      <c r="J1121" s="336"/>
      <c r="K1121" s="336"/>
      <c r="L1121" s="336"/>
    </row>
    <row r="1122" spans="1:12">
      <c r="A1122" s="336"/>
      <c r="B1122" s="336"/>
      <c r="C1122" s="336"/>
      <c r="D1122" s="336"/>
      <c r="E1122" s="336"/>
      <c r="F1122" s="336"/>
      <c r="G1122" s="336"/>
      <c r="H1122" s="336"/>
      <c r="I1122" s="336"/>
      <c r="J1122" s="336"/>
      <c r="K1122" s="336"/>
      <c r="L1122" s="336"/>
    </row>
    <row r="1123" spans="1:12">
      <c r="A1123" s="336"/>
      <c r="B1123" s="336"/>
      <c r="C1123" s="336"/>
      <c r="D1123" s="336"/>
      <c r="E1123" s="336"/>
      <c r="F1123" s="336"/>
      <c r="G1123" s="336"/>
      <c r="H1123" s="336"/>
      <c r="I1123" s="336"/>
      <c r="J1123" s="336"/>
      <c r="K1123" s="336"/>
      <c r="L1123" s="336"/>
    </row>
    <row r="1124" spans="1:12">
      <c r="A1124" s="336"/>
      <c r="B1124" s="336"/>
      <c r="C1124" s="336"/>
      <c r="D1124" s="336"/>
      <c r="E1124" s="336"/>
      <c r="F1124" s="336"/>
      <c r="G1124" s="336"/>
      <c r="H1124" s="336"/>
      <c r="I1124" s="336"/>
      <c r="J1124" s="336"/>
      <c r="K1124" s="336"/>
      <c r="L1124" s="336"/>
    </row>
    <row r="1125" spans="1:12">
      <c r="A1125" s="336"/>
      <c r="B1125" s="336"/>
      <c r="C1125" s="336"/>
      <c r="D1125" s="336"/>
      <c r="E1125" s="336"/>
      <c r="F1125" s="336"/>
      <c r="G1125" s="336"/>
      <c r="H1125" s="336"/>
      <c r="I1125" s="336"/>
      <c r="J1125" s="336"/>
      <c r="K1125" s="336"/>
      <c r="L1125" s="336"/>
    </row>
    <row r="1126" spans="1:12">
      <c r="A1126" s="336"/>
      <c r="B1126" s="336"/>
      <c r="C1126" s="336"/>
      <c r="D1126" s="336"/>
      <c r="E1126" s="336"/>
      <c r="F1126" s="336"/>
      <c r="G1126" s="336"/>
      <c r="H1126" s="336"/>
      <c r="I1126" s="336"/>
      <c r="J1126" s="336"/>
      <c r="K1126" s="336"/>
      <c r="L1126" s="336"/>
    </row>
    <row r="1127" spans="1:12">
      <c r="A1127" s="336"/>
      <c r="B1127" s="336"/>
      <c r="C1127" s="336"/>
      <c r="D1127" s="336"/>
      <c r="E1127" s="336"/>
      <c r="F1127" s="336"/>
      <c r="G1127" s="336"/>
      <c r="H1127" s="336"/>
      <c r="I1127" s="336"/>
      <c r="J1127" s="336"/>
      <c r="K1127" s="336"/>
      <c r="L1127" s="336"/>
    </row>
    <row r="1128" spans="1:12">
      <c r="A1128" s="336"/>
      <c r="B1128" s="336"/>
      <c r="C1128" s="336"/>
      <c r="D1128" s="336"/>
      <c r="E1128" s="336"/>
      <c r="F1128" s="336"/>
      <c r="G1128" s="336"/>
      <c r="H1128" s="336"/>
      <c r="I1128" s="336"/>
      <c r="J1128" s="336"/>
      <c r="K1128" s="336"/>
      <c r="L1128" s="336"/>
    </row>
    <row r="1129" spans="1:12">
      <c r="A1129" s="336"/>
      <c r="B1129" s="336"/>
      <c r="C1129" s="336"/>
      <c r="D1129" s="336"/>
      <c r="E1129" s="336"/>
      <c r="F1129" s="336"/>
      <c r="G1129" s="336"/>
      <c r="H1129" s="336"/>
      <c r="I1129" s="336"/>
      <c r="J1129" s="336"/>
      <c r="K1129" s="336"/>
      <c r="L1129" s="336"/>
    </row>
    <row r="1130" spans="1:12">
      <c r="A1130" s="336"/>
      <c r="B1130" s="336"/>
      <c r="C1130" s="336"/>
      <c r="D1130" s="336"/>
      <c r="E1130" s="336"/>
      <c r="F1130" s="336"/>
      <c r="G1130" s="336"/>
      <c r="H1130" s="336"/>
      <c r="I1130" s="336"/>
      <c r="J1130" s="336"/>
      <c r="K1130" s="336"/>
      <c r="L1130" s="336"/>
    </row>
    <row r="1131" spans="1:12">
      <c r="A1131" s="336"/>
      <c r="B1131" s="336"/>
      <c r="C1131" s="336"/>
      <c r="D1131" s="336"/>
      <c r="E1131" s="336"/>
      <c r="F1131" s="336"/>
      <c r="G1131" s="336"/>
      <c r="H1131" s="336"/>
      <c r="I1131" s="336"/>
      <c r="J1131" s="336"/>
      <c r="K1131" s="336"/>
      <c r="L1131" s="336"/>
    </row>
    <row r="1132" spans="1:12">
      <c r="A1132" s="336"/>
      <c r="B1132" s="336"/>
      <c r="C1132" s="336"/>
      <c r="D1132" s="336"/>
      <c r="E1132" s="336"/>
      <c r="F1132" s="336"/>
      <c r="G1132" s="336"/>
      <c r="H1132" s="336"/>
      <c r="I1132" s="336"/>
      <c r="J1132" s="336"/>
      <c r="K1132" s="336"/>
      <c r="L1132" s="336"/>
    </row>
    <row r="1133" spans="1:12">
      <c r="A1133" s="336"/>
      <c r="B1133" s="336"/>
      <c r="C1133" s="336"/>
      <c r="D1133" s="336"/>
      <c r="E1133" s="336"/>
      <c r="F1133" s="336"/>
      <c r="G1133" s="336"/>
      <c r="H1133" s="336"/>
      <c r="I1133" s="336"/>
      <c r="J1133" s="336"/>
      <c r="K1133" s="336"/>
      <c r="L1133" s="336"/>
    </row>
    <row r="1134" spans="1:12">
      <c r="A1134" s="336"/>
      <c r="B1134" s="336"/>
      <c r="C1134" s="336"/>
      <c r="D1134" s="336"/>
      <c r="E1134" s="336"/>
      <c r="F1134" s="336"/>
      <c r="G1134" s="336"/>
      <c r="H1134" s="336"/>
      <c r="I1134" s="336"/>
      <c r="J1134" s="336"/>
      <c r="K1134" s="336"/>
      <c r="L1134" s="336"/>
    </row>
    <row r="1135" spans="1:12">
      <c r="A1135" s="336"/>
      <c r="B1135" s="336"/>
      <c r="C1135" s="336"/>
      <c r="D1135" s="336"/>
      <c r="E1135" s="336"/>
      <c r="F1135" s="336"/>
      <c r="G1135" s="336"/>
      <c r="H1135" s="336"/>
      <c r="I1135" s="336"/>
      <c r="J1135" s="336"/>
      <c r="K1135" s="336"/>
      <c r="L1135" s="336"/>
    </row>
    <row r="1136" spans="1:12">
      <c r="A1136" s="336"/>
      <c r="B1136" s="336"/>
      <c r="C1136" s="336"/>
      <c r="D1136" s="336"/>
      <c r="E1136" s="336"/>
      <c r="F1136" s="336"/>
      <c r="G1136" s="336"/>
      <c r="H1136" s="336"/>
      <c r="I1136" s="336"/>
      <c r="J1136" s="336"/>
      <c r="K1136" s="336"/>
      <c r="L1136" s="336"/>
    </row>
    <row r="1137" spans="1:12">
      <c r="A1137" s="336"/>
      <c r="B1137" s="336"/>
      <c r="C1137" s="336"/>
      <c r="D1137" s="336"/>
      <c r="E1137" s="336"/>
      <c r="F1137" s="336"/>
      <c r="G1137" s="336"/>
      <c r="H1137" s="336"/>
      <c r="I1137" s="336"/>
      <c r="J1137" s="336"/>
      <c r="K1137" s="336"/>
      <c r="L1137" s="336"/>
    </row>
    <row r="1138" spans="1:12">
      <c r="A1138" s="336"/>
      <c r="B1138" s="336"/>
      <c r="C1138" s="336"/>
      <c r="D1138" s="336"/>
      <c r="E1138" s="336"/>
      <c r="F1138" s="336"/>
      <c r="G1138" s="336"/>
      <c r="H1138" s="336"/>
      <c r="I1138" s="336"/>
      <c r="J1138" s="336"/>
      <c r="K1138" s="336"/>
      <c r="L1138" s="336"/>
    </row>
    <row r="1139" spans="1:12">
      <c r="A1139" s="336"/>
      <c r="B1139" s="336"/>
      <c r="C1139" s="336"/>
      <c r="D1139" s="336"/>
      <c r="E1139" s="336"/>
      <c r="F1139" s="336"/>
      <c r="G1139" s="336"/>
      <c r="H1139" s="336"/>
      <c r="I1139" s="336"/>
      <c r="J1139" s="336"/>
      <c r="K1139" s="336"/>
      <c r="L1139" s="336"/>
    </row>
    <row r="1140" spans="1:12">
      <c r="A1140" s="336"/>
      <c r="B1140" s="336"/>
      <c r="C1140" s="336"/>
      <c r="D1140" s="336"/>
      <c r="E1140" s="336"/>
      <c r="F1140" s="336"/>
      <c r="G1140" s="336"/>
      <c r="H1140" s="336"/>
      <c r="I1140" s="336"/>
      <c r="J1140" s="336"/>
      <c r="K1140" s="336"/>
      <c r="L1140" s="336"/>
    </row>
    <row r="1141" spans="1:12">
      <c r="A1141" s="336"/>
      <c r="B1141" s="336"/>
      <c r="C1141" s="336"/>
      <c r="D1141" s="336"/>
      <c r="E1141" s="336"/>
      <c r="F1141" s="336"/>
      <c r="G1141" s="336"/>
      <c r="H1141" s="336"/>
      <c r="I1141" s="336"/>
      <c r="J1141" s="336"/>
      <c r="K1141" s="336"/>
      <c r="L1141" s="336"/>
    </row>
    <row r="1142" spans="1:12">
      <c r="A1142" s="336"/>
      <c r="B1142" s="336"/>
      <c r="C1142" s="336"/>
      <c r="D1142" s="336"/>
      <c r="E1142" s="336"/>
      <c r="F1142" s="336"/>
      <c r="G1142" s="336"/>
      <c r="H1142" s="336"/>
      <c r="I1142" s="336"/>
      <c r="J1142" s="336"/>
      <c r="K1142" s="336"/>
      <c r="L1142" s="336"/>
    </row>
    <row r="1143" spans="1:12">
      <c r="A1143" s="336"/>
      <c r="B1143" s="336"/>
      <c r="C1143" s="336"/>
      <c r="D1143" s="336"/>
      <c r="E1143" s="336"/>
      <c r="F1143" s="336"/>
      <c r="G1143" s="336"/>
      <c r="H1143" s="336"/>
      <c r="I1143" s="336"/>
      <c r="J1143" s="336"/>
      <c r="K1143" s="336"/>
      <c r="L1143" s="336"/>
    </row>
    <row r="1144" spans="1:12">
      <c r="A1144" s="336"/>
      <c r="B1144" s="336"/>
      <c r="C1144" s="336"/>
      <c r="D1144" s="336"/>
      <c r="E1144" s="336"/>
      <c r="F1144" s="336"/>
      <c r="G1144" s="336"/>
      <c r="H1144" s="336"/>
      <c r="I1144" s="336"/>
      <c r="J1144" s="336"/>
      <c r="K1144" s="336"/>
      <c r="L1144" s="336"/>
    </row>
    <row r="1145" spans="1:12">
      <c r="A1145" s="336"/>
      <c r="B1145" s="336"/>
      <c r="C1145" s="336"/>
      <c r="D1145" s="336"/>
      <c r="E1145" s="336"/>
      <c r="F1145" s="336"/>
      <c r="G1145" s="336"/>
      <c r="H1145" s="336"/>
      <c r="I1145" s="336"/>
      <c r="J1145" s="336"/>
      <c r="K1145" s="336"/>
      <c r="L1145" s="336"/>
    </row>
    <row r="1146" spans="1:12">
      <c r="A1146" s="336"/>
      <c r="B1146" s="336"/>
      <c r="C1146" s="336"/>
      <c r="D1146" s="336"/>
      <c r="E1146" s="336"/>
      <c r="F1146" s="336"/>
      <c r="G1146" s="336"/>
      <c r="H1146" s="336"/>
      <c r="I1146" s="336"/>
      <c r="J1146" s="336"/>
      <c r="K1146" s="336"/>
      <c r="L1146" s="336"/>
    </row>
    <row r="1147" spans="1:12">
      <c r="A1147" s="336"/>
      <c r="B1147" s="336"/>
      <c r="C1147" s="336"/>
      <c r="D1147" s="336"/>
      <c r="E1147" s="336"/>
      <c r="F1147" s="336"/>
      <c r="G1147" s="336"/>
      <c r="H1147" s="336"/>
      <c r="I1147" s="336"/>
      <c r="J1147" s="336"/>
      <c r="K1147" s="336"/>
      <c r="L1147" s="336"/>
    </row>
    <row r="1148" spans="1:12">
      <c r="A1148" s="336"/>
      <c r="B1148" s="336"/>
      <c r="C1148" s="336"/>
      <c r="D1148" s="336"/>
      <c r="E1148" s="336"/>
      <c r="F1148" s="336"/>
      <c r="G1148" s="336"/>
      <c r="H1148" s="336"/>
      <c r="I1148" s="336"/>
      <c r="J1148" s="336"/>
      <c r="K1148" s="336"/>
      <c r="L1148" s="336"/>
    </row>
    <row r="1149" spans="1:12">
      <c r="A1149" s="336"/>
      <c r="B1149" s="336"/>
      <c r="C1149" s="336"/>
      <c r="D1149" s="336"/>
      <c r="E1149" s="336"/>
      <c r="F1149" s="336"/>
      <c r="G1149" s="336"/>
      <c r="H1149" s="336"/>
      <c r="I1149" s="336"/>
      <c r="J1149" s="336"/>
      <c r="K1149" s="336"/>
      <c r="L1149" s="336"/>
    </row>
    <row r="1150" spans="1:12">
      <c r="A1150" s="336"/>
      <c r="B1150" s="336"/>
      <c r="C1150" s="336"/>
      <c r="D1150" s="336"/>
      <c r="E1150" s="336"/>
      <c r="F1150" s="336"/>
      <c r="G1150" s="336"/>
      <c r="H1150" s="336"/>
      <c r="I1150" s="336"/>
      <c r="J1150" s="336"/>
      <c r="K1150" s="336"/>
      <c r="L1150" s="336"/>
    </row>
    <row r="1151" spans="1:12">
      <c r="A1151" s="336"/>
      <c r="B1151" s="336"/>
      <c r="C1151" s="336"/>
      <c r="D1151" s="336"/>
      <c r="E1151" s="336"/>
      <c r="F1151" s="336"/>
      <c r="G1151" s="336"/>
      <c r="H1151" s="336"/>
      <c r="I1151" s="336"/>
      <c r="J1151" s="336"/>
      <c r="K1151" s="336"/>
      <c r="L1151" s="336"/>
    </row>
    <row r="1152" spans="1:12">
      <c r="A1152" s="336"/>
      <c r="B1152" s="336"/>
      <c r="C1152" s="336"/>
      <c r="D1152" s="336"/>
      <c r="E1152" s="336"/>
      <c r="F1152" s="336"/>
      <c r="G1152" s="336"/>
      <c r="H1152" s="336"/>
      <c r="I1152" s="336"/>
      <c r="J1152" s="336"/>
      <c r="K1152" s="336"/>
      <c r="L1152" s="336"/>
    </row>
    <row r="1153" spans="1:12">
      <c r="A1153" s="336"/>
      <c r="B1153" s="336"/>
      <c r="C1153" s="336"/>
      <c r="D1153" s="336"/>
      <c r="E1153" s="336"/>
      <c r="F1153" s="336"/>
      <c r="G1153" s="336"/>
      <c r="H1153" s="336"/>
      <c r="I1153" s="336"/>
      <c r="J1153" s="336"/>
      <c r="K1153" s="336"/>
      <c r="L1153" s="336"/>
    </row>
    <row r="1154" spans="1:12">
      <c r="A1154" s="336"/>
      <c r="B1154" s="336"/>
      <c r="C1154" s="336"/>
      <c r="D1154" s="336"/>
      <c r="E1154" s="336"/>
      <c r="F1154" s="336"/>
      <c r="G1154" s="336"/>
      <c r="H1154" s="336"/>
      <c r="I1154" s="336"/>
      <c r="J1154" s="336"/>
      <c r="K1154" s="336"/>
      <c r="L1154" s="336"/>
    </row>
    <row r="1155" spans="1:12">
      <c r="A1155" s="336"/>
      <c r="B1155" s="336"/>
      <c r="C1155" s="336"/>
      <c r="D1155" s="336"/>
      <c r="E1155" s="336"/>
      <c r="F1155" s="336"/>
      <c r="G1155" s="336"/>
      <c r="H1155" s="336"/>
      <c r="I1155" s="336"/>
      <c r="J1155" s="336"/>
      <c r="K1155" s="336"/>
      <c r="L1155" s="336"/>
    </row>
    <row r="1156" spans="1:12">
      <c r="A1156" s="336"/>
      <c r="B1156" s="336"/>
      <c r="C1156" s="336"/>
      <c r="D1156" s="336"/>
      <c r="E1156" s="336"/>
      <c r="F1156" s="336"/>
      <c r="G1156" s="336"/>
      <c r="H1156" s="336"/>
      <c r="I1156" s="336"/>
      <c r="J1156" s="336"/>
      <c r="K1156" s="336"/>
      <c r="L1156" s="336"/>
    </row>
    <row r="1157" spans="1:12">
      <c r="A1157" s="336"/>
      <c r="B1157" s="336"/>
      <c r="C1157" s="336"/>
      <c r="D1157" s="336"/>
      <c r="E1157" s="336"/>
      <c r="F1157" s="336"/>
      <c r="G1157" s="336"/>
      <c r="H1157" s="336"/>
      <c r="I1157" s="336"/>
      <c r="J1157" s="336"/>
      <c r="K1157" s="336"/>
      <c r="L1157" s="336"/>
    </row>
    <row r="1158" spans="1:12">
      <c r="A1158" s="336"/>
      <c r="B1158" s="336"/>
      <c r="C1158" s="336"/>
      <c r="D1158" s="336"/>
      <c r="E1158" s="336"/>
      <c r="F1158" s="336"/>
      <c r="G1158" s="336"/>
      <c r="H1158" s="336"/>
      <c r="I1158" s="336"/>
      <c r="J1158" s="336"/>
      <c r="K1158" s="336"/>
      <c r="L1158" s="336"/>
    </row>
    <row r="1159" spans="1:12">
      <c r="A1159" s="336"/>
      <c r="B1159" s="336"/>
      <c r="C1159" s="336"/>
      <c r="D1159" s="336"/>
      <c r="E1159" s="336"/>
      <c r="F1159" s="336"/>
      <c r="G1159" s="336"/>
      <c r="H1159" s="336"/>
      <c r="I1159" s="336"/>
      <c r="J1159" s="336"/>
      <c r="K1159" s="336"/>
      <c r="L1159" s="336"/>
    </row>
    <row r="1160" spans="1:12">
      <c r="A1160" s="336"/>
      <c r="B1160" s="336"/>
      <c r="C1160" s="336"/>
      <c r="D1160" s="336"/>
      <c r="E1160" s="336"/>
      <c r="F1160" s="336"/>
      <c r="G1160" s="336"/>
      <c r="H1160" s="336"/>
      <c r="I1160" s="336"/>
      <c r="J1160" s="336"/>
      <c r="K1160" s="336"/>
      <c r="L1160" s="336"/>
    </row>
    <row r="1161" spans="1:12">
      <c r="A1161" s="336"/>
      <c r="B1161" s="336"/>
      <c r="C1161" s="336"/>
      <c r="D1161" s="336"/>
      <c r="E1161" s="336"/>
      <c r="F1161" s="336"/>
      <c r="G1161" s="336"/>
      <c r="H1161" s="336"/>
      <c r="I1161" s="336"/>
      <c r="J1161" s="336"/>
      <c r="K1161" s="336"/>
      <c r="L1161" s="336"/>
    </row>
    <row r="1162" spans="1:12">
      <c r="A1162" s="336"/>
      <c r="B1162" s="336"/>
      <c r="C1162" s="336"/>
      <c r="D1162" s="336"/>
      <c r="E1162" s="336"/>
      <c r="F1162" s="336"/>
      <c r="G1162" s="336"/>
      <c r="H1162" s="336"/>
      <c r="I1162" s="336"/>
      <c r="J1162" s="336"/>
      <c r="K1162" s="336"/>
      <c r="L1162" s="336"/>
    </row>
    <row r="1163" spans="1:12">
      <c r="A1163" s="336"/>
      <c r="B1163" s="336"/>
      <c r="C1163" s="336"/>
      <c r="D1163" s="336"/>
      <c r="E1163" s="336"/>
      <c r="F1163" s="336"/>
      <c r="G1163" s="336"/>
      <c r="H1163" s="336"/>
      <c r="I1163" s="336"/>
      <c r="J1163" s="336"/>
      <c r="K1163" s="336"/>
      <c r="L1163" s="336"/>
    </row>
    <row r="1164" spans="1:12">
      <c r="A1164" s="336"/>
      <c r="B1164" s="336"/>
      <c r="C1164" s="336"/>
      <c r="D1164" s="336"/>
      <c r="E1164" s="336"/>
      <c r="F1164" s="336"/>
      <c r="G1164" s="336"/>
      <c r="H1164" s="336"/>
      <c r="I1164" s="336"/>
      <c r="J1164" s="336"/>
      <c r="K1164" s="336"/>
      <c r="L1164" s="336"/>
    </row>
    <row r="1165" spans="1:12">
      <c r="A1165" s="336"/>
      <c r="B1165" s="336"/>
      <c r="C1165" s="336"/>
      <c r="D1165" s="336"/>
      <c r="E1165" s="336"/>
      <c r="F1165" s="336"/>
      <c r="G1165" s="336"/>
      <c r="H1165" s="336"/>
      <c r="I1165" s="336"/>
      <c r="J1165" s="336"/>
      <c r="K1165" s="336"/>
      <c r="L1165" s="336"/>
    </row>
    <row r="1166" spans="1:12">
      <c r="A1166" s="336"/>
      <c r="B1166" s="336"/>
      <c r="C1166" s="336"/>
      <c r="D1166" s="336"/>
      <c r="E1166" s="336"/>
      <c r="F1166" s="336"/>
      <c r="G1166" s="336"/>
      <c r="H1166" s="336"/>
      <c r="I1166" s="336"/>
      <c r="J1166" s="336"/>
      <c r="K1166" s="336"/>
      <c r="L1166" s="336"/>
    </row>
    <row r="1167" spans="1:12">
      <c r="A1167" s="336"/>
      <c r="B1167" s="336"/>
      <c r="C1167" s="336"/>
      <c r="D1167" s="336"/>
      <c r="E1167" s="336"/>
      <c r="F1167" s="336"/>
      <c r="G1167" s="336"/>
      <c r="H1167" s="336"/>
      <c r="I1167" s="336"/>
      <c r="J1167" s="336"/>
      <c r="K1167" s="336"/>
      <c r="L1167" s="336"/>
    </row>
    <row r="1168" spans="1:12">
      <c r="A1168" s="336"/>
      <c r="B1168" s="336"/>
      <c r="C1168" s="336"/>
      <c r="D1168" s="336"/>
      <c r="E1168" s="336"/>
      <c r="F1168" s="336"/>
      <c r="G1168" s="336"/>
      <c r="H1168" s="336"/>
      <c r="I1168" s="336"/>
      <c r="J1168" s="336"/>
      <c r="K1168" s="336"/>
      <c r="L1168" s="336"/>
    </row>
    <row r="1169" spans="1:12">
      <c r="A1169" s="336"/>
      <c r="B1169" s="336"/>
      <c r="C1169" s="336"/>
      <c r="D1169" s="336"/>
      <c r="E1169" s="336"/>
      <c r="F1169" s="336"/>
      <c r="G1169" s="336"/>
      <c r="H1169" s="336"/>
      <c r="I1169" s="336"/>
      <c r="J1169" s="336"/>
      <c r="K1169" s="336"/>
      <c r="L1169" s="336"/>
    </row>
    <row r="1170" spans="1:12">
      <c r="A1170" s="336"/>
      <c r="B1170" s="336"/>
      <c r="C1170" s="336"/>
      <c r="D1170" s="336"/>
      <c r="E1170" s="336"/>
      <c r="F1170" s="336"/>
      <c r="G1170" s="336"/>
      <c r="H1170" s="336"/>
      <c r="I1170" s="336"/>
      <c r="J1170" s="336"/>
      <c r="K1170" s="336"/>
      <c r="L1170" s="336"/>
    </row>
    <row r="1171" spans="1:12">
      <c r="A1171" s="336"/>
      <c r="B1171" s="336"/>
      <c r="C1171" s="336"/>
      <c r="D1171" s="336"/>
      <c r="E1171" s="336"/>
      <c r="F1171" s="336"/>
      <c r="G1171" s="336"/>
      <c r="H1171" s="336"/>
      <c r="I1171" s="336"/>
      <c r="J1171" s="336"/>
      <c r="K1171" s="336"/>
      <c r="L1171" s="336"/>
    </row>
    <row r="1172" spans="1:12">
      <c r="A1172" s="336"/>
      <c r="B1172" s="336"/>
      <c r="C1172" s="336"/>
      <c r="D1172" s="336"/>
      <c r="E1172" s="336"/>
      <c r="F1172" s="336"/>
      <c r="G1172" s="336"/>
      <c r="H1172" s="336"/>
      <c r="I1172" s="336"/>
      <c r="J1172" s="336"/>
      <c r="K1172" s="336"/>
      <c r="L1172" s="336"/>
    </row>
    <row r="1173" spans="1:12">
      <c r="A1173" s="336"/>
      <c r="B1173" s="336"/>
      <c r="C1173" s="336"/>
      <c r="D1173" s="336"/>
      <c r="E1173" s="336"/>
      <c r="F1173" s="336"/>
      <c r="G1173" s="336"/>
      <c r="H1173" s="336"/>
      <c r="I1173" s="336"/>
      <c r="J1173" s="336"/>
      <c r="K1173" s="336"/>
      <c r="L1173" s="336"/>
    </row>
    <row r="1174" spans="1:12">
      <c r="A1174" s="336"/>
      <c r="B1174" s="336"/>
      <c r="C1174" s="336"/>
      <c r="D1174" s="336"/>
      <c r="E1174" s="336"/>
      <c r="F1174" s="336"/>
      <c r="G1174" s="336"/>
      <c r="H1174" s="336"/>
      <c r="I1174" s="336"/>
      <c r="J1174" s="336"/>
      <c r="K1174" s="336"/>
      <c r="L1174" s="336"/>
    </row>
    <row r="1175" spans="1:12">
      <c r="A1175" s="336"/>
      <c r="B1175" s="336"/>
      <c r="C1175" s="336"/>
      <c r="D1175" s="336"/>
      <c r="E1175" s="336"/>
      <c r="F1175" s="336"/>
      <c r="G1175" s="336"/>
      <c r="H1175" s="336"/>
      <c r="I1175" s="336"/>
      <c r="J1175" s="336"/>
      <c r="K1175" s="336"/>
      <c r="L1175" s="336"/>
    </row>
    <row r="1176" spans="1:12">
      <c r="A1176" s="336"/>
      <c r="B1176" s="336"/>
      <c r="C1176" s="336"/>
      <c r="D1176" s="336"/>
      <c r="E1176" s="336"/>
      <c r="F1176" s="336"/>
      <c r="G1176" s="336"/>
      <c r="H1176" s="336"/>
      <c r="I1176" s="336"/>
      <c r="J1176" s="336"/>
      <c r="K1176" s="336"/>
      <c r="L1176" s="336"/>
    </row>
    <row r="1177" spans="1:12">
      <c r="A1177" s="336"/>
      <c r="B1177" s="336"/>
      <c r="C1177" s="336"/>
      <c r="D1177" s="336"/>
      <c r="E1177" s="336"/>
      <c r="F1177" s="336"/>
      <c r="G1177" s="336"/>
      <c r="H1177" s="336"/>
      <c r="I1177" s="336"/>
      <c r="J1177" s="336"/>
      <c r="K1177" s="336"/>
      <c r="L1177" s="336"/>
    </row>
    <row r="1178" spans="1:12">
      <c r="A1178" s="336"/>
      <c r="B1178" s="336"/>
      <c r="C1178" s="336"/>
      <c r="D1178" s="336"/>
      <c r="E1178" s="336"/>
      <c r="F1178" s="336"/>
      <c r="G1178" s="336"/>
      <c r="H1178" s="336"/>
      <c r="I1178" s="336"/>
      <c r="J1178" s="336"/>
      <c r="K1178" s="336"/>
      <c r="L1178" s="336"/>
    </row>
    <row r="1179" spans="1:12">
      <c r="A1179" s="336"/>
      <c r="B1179" s="336"/>
      <c r="C1179" s="336"/>
      <c r="D1179" s="336"/>
      <c r="E1179" s="336"/>
      <c r="F1179" s="336"/>
      <c r="G1179" s="336"/>
      <c r="H1179" s="336"/>
      <c r="I1179" s="336"/>
      <c r="J1179" s="336"/>
      <c r="K1179" s="336"/>
      <c r="L1179" s="336"/>
    </row>
    <row r="1180" spans="1:12">
      <c r="A1180" s="336"/>
      <c r="B1180" s="336"/>
      <c r="C1180" s="336"/>
      <c r="D1180" s="336"/>
      <c r="E1180" s="336"/>
      <c r="F1180" s="336"/>
      <c r="G1180" s="336"/>
      <c r="H1180" s="336"/>
      <c r="I1180" s="336"/>
      <c r="J1180" s="336"/>
      <c r="K1180" s="336"/>
      <c r="L1180" s="336"/>
    </row>
    <row r="1181" spans="1:12">
      <c r="A1181" s="336"/>
      <c r="B1181" s="336"/>
      <c r="C1181" s="336"/>
      <c r="D1181" s="336"/>
      <c r="E1181" s="336"/>
      <c r="F1181" s="336"/>
      <c r="G1181" s="336"/>
      <c r="H1181" s="336"/>
      <c r="I1181" s="336"/>
      <c r="J1181" s="336"/>
      <c r="K1181" s="336"/>
      <c r="L1181" s="336"/>
    </row>
    <row r="1182" spans="1:12">
      <c r="A1182" s="336"/>
      <c r="B1182" s="336"/>
      <c r="C1182" s="336"/>
      <c r="D1182" s="336"/>
      <c r="E1182" s="336"/>
      <c r="F1182" s="336"/>
      <c r="G1182" s="336"/>
      <c r="H1182" s="336"/>
      <c r="I1182" s="336"/>
      <c r="J1182" s="336"/>
      <c r="K1182" s="336"/>
      <c r="L1182" s="336"/>
    </row>
    <row r="1183" spans="1:12">
      <c r="A1183" s="336"/>
      <c r="B1183" s="336"/>
      <c r="C1183" s="336"/>
      <c r="D1183" s="336"/>
      <c r="E1183" s="336"/>
      <c r="F1183" s="336"/>
      <c r="G1183" s="336"/>
      <c r="H1183" s="336"/>
      <c r="I1183" s="336"/>
      <c r="J1183" s="336"/>
      <c r="K1183" s="336"/>
      <c r="L1183" s="336"/>
    </row>
    <row r="1184" spans="1:12">
      <c r="A1184" s="336"/>
      <c r="B1184" s="336"/>
      <c r="C1184" s="336"/>
      <c r="D1184" s="336"/>
      <c r="E1184" s="336"/>
      <c r="F1184" s="336"/>
      <c r="G1184" s="336"/>
      <c r="H1184" s="336"/>
      <c r="I1184" s="336"/>
      <c r="J1184" s="336"/>
      <c r="K1184" s="336"/>
      <c r="L1184" s="336"/>
    </row>
    <row r="1185" spans="1:12">
      <c r="A1185" s="336"/>
      <c r="B1185" s="336"/>
      <c r="C1185" s="336"/>
      <c r="D1185" s="336"/>
      <c r="E1185" s="336"/>
      <c r="F1185" s="336"/>
      <c r="G1185" s="336"/>
      <c r="H1185" s="336"/>
      <c r="I1185" s="336"/>
      <c r="J1185" s="336"/>
      <c r="K1185" s="336"/>
      <c r="L1185" s="336"/>
    </row>
    <row r="1186" spans="1:12">
      <c r="A1186" s="336"/>
      <c r="B1186" s="336"/>
      <c r="C1186" s="336"/>
      <c r="D1186" s="336"/>
      <c r="E1186" s="336"/>
      <c r="F1186" s="336"/>
      <c r="G1186" s="336"/>
      <c r="H1186" s="336"/>
      <c r="I1186" s="336"/>
      <c r="J1186" s="336"/>
      <c r="K1186" s="336"/>
      <c r="L1186" s="336"/>
    </row>
    <row r="1187" spans="1:12">
      <c r="A1187" s="336"/>
      <c r="B1187" s="336"/>
      <c r="C1187" s="336"/>
      <c r="D1187" s="336"/>
      <c r="E1187" s="336"/>
      <c r="F1187" s="336"/>
      <c r="G1187" s="336"/>
      <c r="H1187" s="336"/>
      <c r="I1187" s="336"/>
      <c r="J1187" s="336"/>
      <c r="K1187" s="336"/>
      <c r="L1187" s="336"/>
    </row>
    <row r="1188" spans="1:12">
      <c r="A1188" s="336"/>
      <c r="B1188" s="336"/>
      <c r="C1188" s="336"/>
      <c r="D1188" s="336"/>
      <c r="E1188" s="336"/>
      <c r="F1188" s="336"/>
      <c r="G1188" s="336"/>
      <c r="H1188" s="336"/>
      <c r="I1188" s="336"/>
      <c r="J1188" s="336"/>
      <c r="K1188" s="336"/>
      <c r="L1188" s="336"/>
    </row>
    <row r="1189" spans="1:12">
      <c r="A1189" s="336"/>
      <c r="B1189" s="336"/>
      <c r="C1189" s="336"/>
      <c r="D1189" s="336"/>
      <c r="E1189" s="336"/>
      <c r="F1189" s="336"/>
      <c r="G1189" s="336"/>
      <c r="H1189" s="336"/>
      <c r="I1189" s="336"/>
      <c r="J1189" s="336"/>
      <c r="K1189" s="336"/>
      <c r="L1189" s="336"/>
    </row>
    <row r="1190" spans="1:12">
      <c r="A1190" s="336"/>
      <c r="B1190" s="336"/>
      <c r="C1190" s="336"/>
      <c r="D1190" s="336"/>
      <c r="E1190" s="336"/>
      <c r="F1190" s="336"/>
      <c r="G1190" s="336"/>
      <c r="H1190" s="336"/>
      <c r="I1190" s="336"/>
      <c r="J1190" s="336"/>
      <c r="K1190" s="336"/>
      <c r="L1190" s="336"/>
    </row>
    <row r="1191" spans="1:12">
      <c r="A1191" s="336"/>
      <c r="B1191" s="336"/>
      <c r="C1191" s="336"/>
      <c r="D1191" s="336"/>
      <c r="E1191" s="336"/>
      <c r="F1191" s="336"/>
      <c r="G1191" s="336"/>
      <c r="H1191" s="336"/>
      <c r="I1191" s="336"/>
      <c r="J1191" s="336"/>
      <c r="K1191" s="336"/>
      <c r="L1191" s="336"/>
    </row>
    <row r="1192" spans="1:12">
      <c r="A1192" s="336"/>
      <c r="B1192" s="336"/>
      <c r="C1192" s="336"/>
      <c r="D1192" s="336"/>
      <c r="E1192" s="336"/>
      <c r="F1192" s="336"/>
      <c r="G1192" s="336"/>
      <c r="H1192" s="336"/>
      <c r="I1192" s="336"/>
      <c r="J1192" s="336"/>
      <c r="K1192" s="336"/>
      <c r="L1192" s="336"/>
    </row>
    <row r="1193" spans="1:12">
      <c r="A1193" s="336"/>
      <c r="B1193" s="336"/>
      <c r="C1193" s="336"/>
      <c r="D1193" s="336"/>
      <c r="E1193" s="336"/>
      <c r="F1193" s="336"/>
      <c r="G1193" s="336"/>
      <c r="H1193" s="336"/>
      <c r="I1193" s="336"/>
      <c r="J1193" s="336"/>
      <c r="K1193" s="336"/>
      <c r="L1193" s="336"/>
    </row>
    <row r="1194" spans="1:12">
      <c r="A1194" s="336"/>
      <c r="B1194" s="336"/>
      <c r="C1194" s="336"/>
      <c r="D1194" s="336"/>
      <c r="E1194" s="336"/>
      <c r="F1194" s="336"/>
      <c r="G1194" s="336"/>
      <c r="H1194" s="336"/>
      <c r="I1194" s="336"/>
      <c r="J1194" s="336"/>
      <c r="K1194" s="336"/>
      <c r="L1194" s="336"/>
    </row>
    <row r="1195" spans="1:12">
      <c r="A1195" s="336"/>
      <c r="B1195" s="336"/>
      <c r="C1195" s="336"/>
      <c r="D1195" s="336"/>
      <c r="E1195" s="336"/>
      <c r="F1195" s="336"/>
      <c r="G1195" s="336"/>
      <c r="H1195" s="336"/>
      <c r="I1195" s="336"/>
      <c r="J1195" s="336"/>
      <c r="K1195" s="336"/>
      <c r="L1195" s="336"/>
    </row>
    <row r="1196" spans="1:12">
      <c r="A1196" s="336"/>
      <c r="B1196" s="336"/>
      <c r="C1196" s="336"/>
      <c r="D1196" s="336"/>
      <c r="E1196" s="336"/>
      <c r="F1196" s="336"/>
      <c r="G1196" s="336"/>
      <c r="H1196" s="336"/>
      <c r="I1196" s="336"/>
      <c r="J1196" s="336"/>
      <c r="K1196" s="336"/>
      <c r="L1196" s="336"/>
    </row>
    <row r="1197" spans="1:12">
      <c r="A1197" s="336"/>
      <c r="B1197" s="336"/>
      <c r="C1197" s="336"/>
      <c r="D1197" s="336"/>
      <c r="E1197" s="336"/>
      <c r="F1197" s="336"/>
      <c r="G1197" s="336"/>
      <c r="H1197" s="336"/>
      <c r="I1197" s="336"/>
      <c r="J1197" s="336"/>
      <c r="K1197" s="336"/>
      <c r="L1197" s="336"/>
    </row>
    <row r="1198" spans="1:12">
      <c r="A1198" s="336"/>
      <c r="B1198" s="336"/>
      <c r="C1198" s="336"/>
      <c r="D1198" s="336"/>
      <c r="E1198" s="336"/>
      <c r="F1198" s="336"/>
      <c r="G1198" s="336"/>
      <c r="H1198" s="336"/>
      <c r="I1198" s="336"/>
      <c r="J1198" s="336"/>
      <c r="K1198" s="336"/>
      <c r="L1198" s="336"/>
    </row>
    <row r="1199" spans="1:12">
      <c r="A1199" s="336"/>
      <c r="B1199" s="336"/>
      <c r="C1199" s="336"/>
      <c r="D1199" s="336"/>
      <c r="E1199" s="336"/>
      <c r="F1199" s="336"/>
      <c r="G1199" s="336"/>
      <c r="H1199" s="336"/>
      <c r="I1199" s="336"/>
      <c r="J1199" s="336"/>
      <c r="K1199" s="336"/>
      <c r="L1199" s="336"/>
    </row>
    <row r="1200" spans="1:12">
      <c r="A1200" s="336"/>
      <c r="B1200" s="336"/>
      <c r="C1200" s="336"/>
      <c r="D1200" s="336"/>
      <c r="E1200" s="336"/>
      <c r="F1200" s="336"/>
      <c r="G1200" s="336"/>
      <c r="H1200" s="336"/>
      <c r="I1200" s="336"/>
      <c r="J1200" s="336"/>
      <c r="K1200" s="336"/>
      <c r="L1200" s="336"/>
    </row>
    <row r="1201" spans="1:12">
      <c r="A1201" s="336"/>
      <c r="B1201" s="336"/>
      <c r="D1201" s="336"/>
      <c r="E1201" s="336"/>
      <c r="F1201" s="336"/>
      <c r="G1201" s="336"/>
      <c r="H1201" s="336"/>
      <c r="I1201" s="336"/>
      <c r="J1201" s="336"/>
      <c r="K1201" s="336"/>
      <c r="L1201" s="336"/>
    </row>
    <row r="1202" spans="1:12">
      <c r="A1202" s="336"/>
      <c r="B1202" s="336"/>
      <c r="D1202" s="336"/>
      <c r="E1202" s="336"/>
      <c r="F1202" s="336"/>
      <c r="G1202" s="336"/>
      <c r="H1202" s="336"/>
      <c r="I1202" s="336"/>
      <c r="J1202" s="336"/>
      <c r="K1202" s="336"/>
      <c r="L1202" s="336"/>
    </row>
    <row r="1203" spans="1:12">
      <c r="A1203" s="336"/>
      <c r="B1203" s="336"/>
      <c r="D1203" s="336"/>
      <c r="E1203" s="336"/>
      <c r="F1203" s="336"/>
      <c r="G1203" s="336"/>
      <c r="H1203" s="336"/>
      <c r="I1203" s="336"/>
      <c r="J1203" s="336"/>
      <c r="K1203" s="336"/>
      <c r="L1203" s="336"/>
    </row>
    <row r="1204" spans="1:12">
      <c r="A1204" s="336"/>
      <c r="B1204" s="336"/>
      <c r="D1204" s="336"/>
      <c r="E1204" s="336"/>
      <c r="F1204" s="336"/>
      <c r="G1204" s="336"/>
      <c r="H1204" s="336"/>
      <c r="I1204" s="336"/>
      <c r="J1204" s="336"/>
      <c r="K1204" s="336"/>
      <c r="L1204" s="336"/>
    </row>
    <row r="1205" spans="1:12">
      <c r="A1205" s="336"/>
      <c r="B1205" s="336"/>
      <c r="D1205" s="336"/>
      <c r="E1205" s="336"/>
      <c r="F1205" s="336"/>
      <c r="G1205" s="336"/>
      <c r="H1205" s="336"/>
      <c r="I1205" s="336"/>
      <c r="J1205" s="336"/>
      <c r="K1205" s="336"/>
      <c r="L1205" s="336"/>
    </row>
    <row r="1206" spans="1:12">
      <c r="A1206" s="336"/>
      <c r="B1206" s="336"/>
      <c r="D1206" s="336"/>
      <c r="E1206" s="336"/>
      <c r="F1206" s="336"/>
      <c r="G1206" s="336"/>
      <c r="H1206" s="336"/>
      <c r="I1206" s="336"/>
      <c r="J1206" s="336"/>
      <c r="K1206" s="336"/>
      <c r="L1206" s="336"/>
    </row>
    <row r="1207" spans="1:12">
      <c r="A1207" s="336"/>
      <c r="B1207" s="336"/>
      <c r="D1207" s="336"/>
      <c r="E1207" s="336"/>
      <c r="F1207" s="336"/>
      <c r="G1207" s="336"/>
      <c r="H1207" s="336"/>
      <c r="I1207" s="336"/>
      <c r="J1207" s="336"/>
      <c r="K1207" s="336"/>
      <c r="L1207" s="336"/>
    </row>
    <row r="1208" spans="1:12">
      <c r="A1208" s="336"/>
      <c r="B1208" s="336"/>
      <c r="D1208" s="336"/>
      <c r="E1208" s="336"/>
      <c r="F1208" s="336"/>
      <c r="G1208" s="336"/>
      <c r="H1208" s="336"/>
      <c r="I1208" s="336"/>
      <c r="J1208" s="336"/>
      <c r="K1208" s="336"/>
      <c r="L1208" s="336"/>
    </row>
    <row r="1209" spans="1:12">
      <c r="A1209" s="336"/>
      <c r="B1209" s="336"/>
      <c r="D1209" s="336"/>
      <c r="E1209" s="336"/>
      <c r="F1209" s="336"/>
      <c r="G1209" s="336"/>
      <c r="H1209" s="336"/>
      <c r="I1209" s="336"/>
      <c r="J1209" s="336"/>
      <c r="K1209" s="336"/>
      <c r="L1209" s="336"/>
    </row>
    <row r="1210" spans="1:12">
      <c r="A1210" s="336"/>
      <c r="B1210" s="336"/>
      <c r="H1210" s="336"/>
      <c r="I1210" s="336"/>
      <c r="J1210" s="336"/>
      <c r="K1210" s="336"/>
      <c r="L1210" s="336"/>
    </row>
  </sheetData>
  <protectedRanges>
    <protectedRange sqref="G3" name="Range1"/>
  </protectedRanges>
  <mergeCells count="10">
    <mergeCell ref="B31:E31"/>
    <mergeCell ref="G31:J31"/>
    <mergeCell ref="K31:P31"/>
    <mergeCell ref="G8:L8"/>
    <mergeCell ref="A1:S1"/>
    <mergeCell ref="B14:R14"/>
    <mergeCell ref="B27:R27"/>
    <mergeCell ref="B25:R25"/>
    <mergeCell ref="G3:L3"/>
    <mergeCell ref="F6:N6"/>
  </mergeCells>
  <dataValidations count="1">
    <dataValidation type="list" allowBlank="1" showInputMessage="1" showErrorMessage="1" sqref="G3:L3" xr:uid="{00000000-0002-0000-0000-000000000000}">
      <formula1>$C$57:$C$164</formula1>
    </dataValidation>
  </dataValidations>
  <hyperlinks>
    <hyperlink ref="K31" r:id="rId1" display="sat@suffolk.gov.uk" xr:uid="{00000000-0004-0000-0000-000000000000}"/>
    <hyperlink ref="G31" r:id="rId2" display="Suffolk Learning - SAT" xr:uid="{00000000-0004-0000-0000-000001000000}"/>
    <hyperlink ref="G31:J31" r:id="rId3" display="Web:    Suffolk Learning - SAT" xr:uid="{00000000-0004-0000-0000-000002000000}"/>
  </hyperlinks>
  <printOptions horizontalCentered="1"/>
  <pageMargins left="0" right="0" top="0" bottom="0" header="0" footer="0"/>
  <pageSetup paperSize="9" orientation="landscape" r:id="rId4"/>
  <drawing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C90DE-3518-4DC0-ABD5-82BA8A466AA7}">
  <sheetPr codeName="Sheet32">
    <tabColor rgb="FF99CCFF"/>
  </sheetPr>
  <dimension ref="A1:GF190"/>
  <sheetViews>
    <sheetView zoomScale="110" zoomScaleNormal="110" workbookViewId="0">
      <pane xSplit="2" ySplit="1" topLeftCell="C33" activePane="bottomRight" state="frozen"/>
      <selection activeCell="A3" sqref="A3"/>
      <selection pane="topRight" activeCell="A3" sqref="A3"/>
      <selection pane="bottomLeft" activeCell="A3" sqref="A3"/>
      <selection pane="bottomRight" activeCell="A3" sqref="A3"/>
    </sheetView>
  </sheetViews>
  <sheetFormatPr defaultColWidth="11.7109375" defaultRowHeight="16.2" customHeight="1"/>
  <cols>
    <col min="1" max="1" width="11.5703125" style="696" customWidth="1"/>
    <col min="2" max="2" width="78.5703125" style="720" customWidth="1"/>
    <col min="3" max="3" width="19.140625" style="714" bestFit="1" customWidth="1"/>
    <col min="4" max="4" width="22.42578125" style="715" customWidth="1"/>
    <col min="5" max="5" width="22.28515625" style="716" customWidth="1"/>
    <col min="6" max="6" width="11.140625" style="716" hidden="1" customWidth="1"/>
    <col min="7" max="7" width="21.28515625" style="596" customWidth="1"/>
    <col min="8" max="8" width="11.140625" style="716" hidden="1" customWidth="1"/>
    <col min="9" max="9" width="25" style="596" customWidth="1"/>
    <col min="10" max="10" width="25.140625" style="596" customWidth="1"/>
    <col min="11" max="11" width="23.85546875" style="596" customWidth="1"/>
    <col min="12" max="12" width="11.7109375" style="596"/>
    <col min="13" max="13" width="14" style="684" hidden="1" customWidth="1"/>
    <col min="14" max="14" width="27.5703125" style="690" hidden="1" customWidth="1"/>
    <col min="15" max="15" width="0" style="684" hidden="1" customWidth="1"/>
    <col min="16" max="16" width="5.28515625" style="684" hidden="1" customWidth="1"/>
    <col min="17" max="17" width="27.42578125" style="684" hidden="1" customWidth="1"/>
    <col min="18" max="18" width="14.7109375" style="671" hidden="1" customWidth="1"/>
    <col min="19" max="19" width="27.140625" style="684" hidden="1" customWidth="1"/>
    <col min="20" max="20" width="25.28515625" style="671" hidden="1" customWidth="1"/>
    <col min="21" max="21" width="26.28515625" style="596" hidden="1" customWidth="1"/>
    <col min="22" max="22" width="14.140625" style="596" hidden="1" customWidth="1"/>
    <col min="23" max="23" width="24.28515625" style="596" hidden="1" customWidth="1"/>
    <col min="24" max="24" width="14.140625" style="596" hidden="1" customWidth="1"/>
    <col min="25" max="25" width="15.85546875" style="696" hidden="1" customWidth="1"/>
    <col min="26" max="28" width="24.28515625" style="596" hidden="1" customWidth="1"/>
    <col min="29" max="29" width="0" style="596" hidden="1" customWidth="1"/>
    <col min="30" max="32" width="16.28515625" style="693" hidden="1" customWidth="1"/>
    <col min="33" max="242" width="11.7109375" style="596"/>
    <col min="243" max="243" width="78.5703125" style="596" customWidth="1"/>
    <col min="244" max="244" width="11.5703125" style="596" customWidth="1"/>
    <col min="245" max="251" width="0" style="596" hidden="1" customWidth="1"/>
    <col min="252" max="252" width="21" style="596" customWidth="1"/>
    <col min="253" max="259" width="0" style="596" hidden="1" customWidth="1"/>
    <col min="260" max="260" width="22.42578125" style="596" customWidth="1"/>
    <col min="261" max="261" width="22.28515625" style="596" customWidth="1"/>
    <col min="262" max="262" width="0" style="596" hidden="1" customWidth="1"/>
    <col min="263" max="263" width="21.28515625" style="596" customWidth="1"/>
    <col min="264" max="264" width="0" style="596" hidden="1" customWidth="1"/>
    <col min="265" max="265" width="25" style="596" customWidth="1"/>
    <col min="266" max="266" width="25.140625" style="596" customWidth="1"/>
    <col min="267" max="267" width="23.85546875" style="596" customWidth="1"/>
    <col min="268" max="268" width="11.7109375" style="596"/>
    <col min="269" max="288" width="0" style="596" hidden="1" customWidth="1"/>
    <col min="289" max="498" width="11.7109375" style="596"/>
    <col min="499" max="499" width="78.5703125" style="596" customWidth="1"/>
    <col min="500" max="500" width="11.5703125" style="596" customWidth="1"/>
    <col min="501" max="507" width="0" style="596" hidden="1" customWidth="1"/>
    <col min="508" max="508" width="21" style="596" customWidth="1"/>
    <col min="509" max="515" width="0" style="596" hidden="1" customWidth="1"/>
    <col min="516" max="516" width="22.42578125" style="596" customWidth="1"/>
    <col min="517" max="517" width="22.28515625" style="596" customWidth="1"/>
    <col min="518" max="518" width="0" style="596" hidden="1" customWidth="1"/>
    <col min="519" max="519" width="21.28515625" style="596" customWidth="1"/>
    <col min="520" max="520" width="0" style="596" hidden="1" customWidth="1"/>
    <col min="521" max="521" width="25" style="596" customWidth="1"/>
    <col min="522" max="522" width="25.140625" style="596" customWidth="1"/>
    <col min="523" max="523" width="23.85546875" style="596" customWidth="1"/>
    <col min="524" max="524" width="11.7109375" style="596"/>
    <col min="525" max="544" width="0" style="596" hidden="1" customWidth="1"/>
    <col min="545" max="754" width="11.7109375" style="596"/>
    <col min="755" max="755" width="78.5703125" style="596" customWidth="1"/>
    <col min="756" max="756" width="11.5703125" style="596" customWidth="1"/>
    <col min="757" max="763" width="0" style="596" hidden="1" customWidth="1"/>
    <col min="764" max="764" width="21" style="596" customWidth="1"/>
    <col min="765" max="771" width="0" style="596" hidden="1" customWidth="1"/>
    <col min="772" max="772" width="22.42578125" style="596" customWidth="1"/>
    <col min="773" max="773" width="22.28515625" style="596" customWidth="1"/>
    <col min="774" max="774" width="0" style="596" hidden="1" customWidth="1"/>
    <col min="775" max="775" width="21.28515625" style="596" customWidth="1"/>
    <col min="776" max="776" width="0" style="596" hidden="1" customWidth="1"/>
    <col min="777" max="777" width="25" style="596" customWidth="1"/>
    <col min="778" max="778" width="25.140625" style="596" customWidth="1"/>
    <col min="779" max="779" width="23.85546875" style="596" customWidth="1"/>
    <col min="780" max="780" width="11.7109375" style="596"/>
    <col min="781" max="800" width="0" style="596" hidden="1" customWidth="1"/>
    <col min="801" max="1010" width="11.7109375" style="596"/>
    <col min="1011" max="1011" width="78.5703125" style="596" customWidth="1"/>
    <col min="1012" max="1012" width="11.5703125" style="596" customWidth="1"/>
    <col min="1013" max="1019" width="0" style="596" hidden="1" customWidth="1"/>
    <col min="1020" max="1020" width="21" style="596" customWidth="1"/>
    <col min="1021" max="1027" width="0" style="596" hidden="1" customWidth="1"/>
    <col min="1028" max="1028" width="22.42578125" style="596" customWidth="1"/>
    <col min="1029" max="1029" width="22.28515625" style="596" customWidth="1"/>
    <col min="1030" max="1030" width="0" style="596" hidden="1" customWidth="1"/>
    <col min="1031" max="1031" width="21.28515625" style="596" customWidth="1"/>
    <col min="1032" max="1032" width="0" style="596" hidden="1" customWidth="1"/>
    <col min="1033" max="1033" width="25" style="596" customWidth="1"/>
    <col min="1034" max="1034" width="25.140625" style="596" customWidth="1"/>
    <col min="1035" max="1035" width="23.85546875" style="596" customWidth="1"/>
    <col min="1036" max="1036" width="11.7109375" style="596"/>
    <col min="1037" max="1056" width="0" style="596" hidden="1" customWidth="1"/>
    <col min="1057" max="1266" width="11.7109375" style="596"/>
    <col min="1267" max="1267" width="78.5703125" style="596" customWidth="1"/>
    <col min="1268" max="1268" width="11.5703125" style="596" customWidth="1"/>
    <col min="1269" max="1275" width="0" style="596" hidden="1" customWidth="1"/>
    <col min="1276" max="1276" width="21" style="596" customWidth="1"/>
    <col min="1277" max="1283" width="0" style="596" hidden="1" customWidth="1"/>
    <col min="1284" max="1284" width="22.42578125" style="596" customWidth="1"/>
    <col min="1285" max="1285" width="22.28515625" style="596" customWidth="1"/>
    <col min="1286" max="1286" width="0" style="596" hidden="1" customWidth="1"/>
    <col min="1287" max="1287" width="21.28515625" style="596" customWidth="1"/>
    <col min="1288" max="1288" width="0" style="596" hidden="1" customWidth="1"/>
    <col min="1289" max="1289" width="25" style="596" customWidth="1"/>
    <col min="1290" max="1290" width="25.140625" style="596" customWidth="1"/>
    <col min="1291" max="1291" width="23.85546875" style="596" customWidth="1"/>
    <col min="1292" max="1292" width="11.7109375" style="596"/>
    <col min="1293" max="1312" width="0" style="596" hidden="1" customWidth="1"/>
    <col min="1313" max="1522" width="11.7109375" style="596"/>
    <col min="1523" max="1523" width="78.5703125" style="596" customWidth="1"/>
    <col min="1524" max="1524" width="11.5703125" style="596" customWidth="1"/>
    <col min="1525" max="1531" width="0" style="596" hidden="1" customWidth="1"/>
    <col min="1532" max="1532" width="21" style="596" customWidth="1"/>
    <col min="1533" max="1539" width="0" style="596" hidden="1" customWidth="1"/>
    <col min="1540" max="1540" width="22.42578125" style="596" customWidth="1"/>
    <col min="1541" max="1541" width="22.28515625" style="596" customWidth="1"/>
    <col min="1542" max="1542" width="0" style="596" hidden="1" customWidth="1"/>
    <col min="1543" max="1543" width="21.28515625" style="596" customWidth="1"/>
    <col min="1544" max="1544" width="0" style="596" hidden="1" customWidth="1"/>
    <col min="1545" max="1545" width="25" style="596" customWidth="1"/>
    <col min="1546" max="1546" width="25.140625" style="596" customWidth="1"/>
    <col min="1547" max="1547" width="23.85546875" style="596" customWidth="1"/>
    <col min="1548" max="1548" width="11.7109375" style="596"/>
    <col min="1549" max="1568" width="0" style="596" hidden="1" customWidth="1"/>
    <col min="1569" max="1778" width="11.7109375" style="596"/>
    <col min="1779" max="1779" width="78.5703125" style="596" customWidth="1"/>
    <col min="1780" max="1780" width="11.5703125" style="596" customWidth="1"/>
    <col min="1781" max="1787" width="0" style="596" hidden="1" customWidth="1"/>
    <col min="1788" max="1788" width="21" style="596" customWidth="1"/>
    <col min="1789" max="1795" width="0" style="596" hidden="1" customWidth="1"/>
    <col min="1796" max="1796" width="22.42578125" style="596" customWidth="1"/>
    <col min="1797" max="1797" width="22.28515625" style="596" customWidth="1"/>
    <col min="1798" max="1798" width="0" style="596" hidden="1" customWidth="1"/>
    <col min="1799" max="1799" width="21.28515625" style="596" customWidth="1"/>
    <col min="1800" max="1800" width="0" style="596" hidden="1" customWidth="1"/>
    <col min="1801" max="1801" width="25" style="596" customWidth="1"/>
    <col min="1802" max="1802" width="25.140625" style="596" customWidth="1"/>
    <col min="1803" max="1803" width="23.85546875" style="596" customWidth="1"/>
    <col min="1804" max="1804" width="11.7109375" style="596"/>
    <col min="1805" max="1824" width="0" style="596" hidden="1" customWidth="1"/>
    <col min="1825" max="2034" width="11.7109375" style="596"/>
    <col min="2035" max="2035" width="78.5703125" style="596" customWidth="1"/>
    <col min="2036" max="2036" width="11.5703125" style="596" customWidth="1"/>
    <col min="2037" max="2043" width="0" style="596" hidden="1" customWidth="1"/>
    <col min="2044" max="2044" width="21" style="596" customWidth="1"/>
    <col min="2045" max="2051" width="0" style="596" hidden="1" customWidth="1"/>
    <col min="2052" max="2052" width="22.42578125" style="596" customWidth="1"/>
    <col min="2053" max="2053" width="22.28515625" style="596" customWidth="1"/>
    <col min="2054" max="2054" width="0" style="596" hidden="1" customWidth="1"/>
    <col min="2055" max="2055" width="21.28515625" style="596" customWidth="1"/>
    <col min="2056" max="2056" width="0" style="596" hidden="1" customWidth="1"/>
    <col min="2057" max="2057" width="25" style="596" customWidth="1"/>
    <col min="2058" max="2058" width="25.140625" style="596" customWidth="1"/>
    <col min="2059" max="2059" width="23.85546875" style="596" customWidth="1"/>
    <col min="2060" max="2060" width="11.7109375" style="596"/>
    <col min="2061" max="2080" width="0" style="596" hidden="1" customWidth="1"/>
    <col min="2081" max="2290" width="11.7109375" style="596"/>
    <col min="2291" max="2291" width="78.5703125" style="596" customWidth="1"/>
    <col min="2292" max="2292" width="11.5703125" style="596" customWidth="1"/>
    <col min="2293" max="2299" width="0" style="596" hidden="1" customWidth="1"/>
    <col min="2300" max="2300" width="21" style="596" customWidth="1"/>
    <col min="2301" max="2307" width="0" style="596" hidden="1" customWidth="1"/>
    <col min="2308" max="2308" width="22.42578125" style="596" customWidth="1"/>
    <col min="2309" max="2309" width="22.28515625" style="596" customWidth="1"/>
    <col min="2310" max="2310" width="0" style="596" hidden="1" customWidth="1"/>
    <col min="2311" max="2311" width="21.28515625" style="596" customWidth="1"/>
    <col min="2312" max="2312" width="0" style="596" hidden="1" customWidth="1"/>
    <col min="2313" max="2313" width="25" style="596" customWidth="1"/>
    <col min="2314" max="2314" width="25.140625" style="596" customWidth="1"/>
    <col min="2315" max="2315" width="23.85546875" style="596" customWidth="1"/>
    <col min="2316" max="2316" width="11.7109375" style="596"/>
    <col min="2317" max="2336" width="0" style="596" hidden="1" customWidth="1"/>
    <col min="2337" max="2546" width="11.7109375" style="596"/>
    <col min="2547" max="2547" width="78.5703125" style="596" customWidth="1"/>
    <col min="2548" max="2548" width="11.5703125" style="596" customWidth="1"/>
    <col min="2549" max="2555" width="0" style="596" hidden="1" customWidth="1"/>
    <col min="2556" max="2556" width="21" style="596" customWidth="1"/>
    <col min="2557" max="2563" width="0" style="596" hidden="1" customWidth="1"/>
    <col min="2564" max="2564" width="22.42578125" style="596" customWidth="1"/>
    <col min="2565" max="2565" width="22.28515625" style="596" customWidth="1"/>
    <col min="2566" max="2566" width="0" style="596" hidden="1" customWidth="1"/>
    <col min="2567" max="2567" width="21.28515625" style="596" customWidth="1"/>
    <col min="2568" max="2568" width="0" style="596" hidden="1" customWidth="1"/>
    <col min="2569" max="2569" width="25" style="596" customWidth="1"/>
    <col min="2570" max="2570" width="25.140625" style="596" customWidth="1"/>
    <col min="2571" max="2571" width="23.85546875" style="596" customWidth="1"/>
    <col min="2572" max="2572" width="11.7109375" style="596"/>
    <col min="2573" max="2592" width="0" style="596" hidden="1" customWidth="1"/>
    <col min="2593" max="2802" width="11.7109375" style="596"/>
    <col min="2803" max="2803" width="78.5703125" style="596" customWidth="1"/>
    <col min="2804" max="2804" width="11.5703125" style="596" customWidth="1"/>
    <col min="2805" max="2811" width="0" style="596" hidden="1" customWidth="1"/>
    <col min="2812" max="2812" width="21" style="596" customWidth="1"/>
    <col min="2813" max="2819" width="0" style="596" hidden="1" customWidth="1"/>
    <col min="2820" max="2820" width="22.42578125" style="596" customWidth="1"/>
    <col min="2821" max="2821" width="22.28515625" style="596" customWidth="1"/>
    <col min="2822" max="2822" width="0" style="596" hidden="1" customWidth="1"/>
    <col min="2823" max="2823" width="21.28515625" style="596" customWidth="1"/>
    <col min="2824" max="2824" width="0" style="596" hidden="1" customWidth="1"/>
    <col min="2825" max="2825" width="25" style="596" customWidth="1"/>
    <col min="2826" max="2826" width="25.140625" style="596" customWidth="1"/>
    <col min="2827" max="2827" width="23.85546875" style="596" customWidth="1"/>
    <col min="2828" max="2828" width="11.7109375" style="596"/>
    <col min="2829" max="2848" width="0" style="596" hidden="1" customWidth="1"/>
    <col min="2849" max="3058" width="11.7109375" style="596"/>
    <col min="3059" max="3059" width="78.5703125" style="596" customWidth="1"/>
    <col min="3060" max="3060" width="11.5703125" style="596" customWidth="1"/>
    <col min="3061" max="3067" width="0" style="596" hidden="1" customWidth="1"/>
    <col min="3068" max="3068" width="21" style="596" customWidth="1"/>
    <col min="3069" max="3075" width="0" style="596" hidden="1" customWidth="1"/>
    <col min="3076" max="3076" width="22.42578125" style="596" customWidth="1"/>
    <col min="3077" max="3077" width="22.28515625" style="596" customWidth="1"/>
    <col min="3078" max="3078" width="0" style="596" hidden="1" customWidth="1"/>
    <col min="3079" max="3079" width="21.28515625" style="596" customWidth="1"/>
    <col min="3080" max="3080" width="0" style="596" hidden="1" customWidth="1"/>
    <col min="3081" max="3081" width="25" style="596" customWidth="1"/>
    <col min="3082" max="3082" width="25.140625" style="596" customWidth="1"/>
    <col min="3083" max="3083" width="23.85546875" style="596" customWidth="1"/>
    <col min="3084" max="3084" width="11.7109375" style="596"/>
    <col min="3085" max="3104" width="0" style="596" hidden="1" customWidth="1"/>
    <col min="3105" max="3314" width="11.7109375" style="596"/>
    <col min="3315" max="3315" width="78.5703125" style="596" customWidth="1"/>
    <col min="3316" max="3316" width="11.5703125" style="596" customWidth="1"/>
    <col min="3317" max="3323" width="0" style="596" hidden="1" customWidth="1"/>
    <col min="3324" max="3324" width="21" style="596" customWidth="1"/>
    <col min="3325" max="3331" width="0" style="596" hidden="1" customWidth="1"/>
    <col min="3332" max="3332" width="22.42578125" style="596" customWidth="1"/>
    <col min="3333" max="3333" width="22.28515625" style="596" customWidth="1"/>
    <col min="3334" max="3334" width="0" style="596" hidden="1" customWidth="1"/>
    <col min="3335" max="3335" width="21.28515625" style="596" customWidth="1"/>
    <col min="3336" max="3336" width="0" style="596" hidden="1" customWidth="1"/>
    <col min="3337" max="3337" width="25" style="596" customWidth="1"/>
    <col min="3338" max="3338" width="25.140625" style="596" customWidth="1"/>
    <col min="3339" max="3339" width="23.85546875" style="596" customWidth="1"/>
    <col min="3340" max="3340" width="11.7109375" style="596"/>
    <col min="3341" max="3360" width="0" style="596" hidden="1" customWidth="1"/>
    <col min="3361" max="3570" width="11.7109375" style="596"/>
    <col min="3571" max="3571" width="78.5703125" style="596" customWidth="1"/>
    <col min="3572" max="3572" width="11.5703125" style="596" customWidth="1"/>
    <col min="3573" max="3579" width="0" style="596" hidden="1" customWidth="1"/>
    <col min="3580" max="3580" width="21" style="596" customWidth="1"/>
    <col min="3581" max="3587" width="0" style="596" hidden="1" customWidth="1"/>
    <col min="3588" max="3588" width="22.42578125" style="596" customWidth="1"/>
    <col min="3589" max="3589" width="22.28515625" style="596" customWidth="1"/>
    <col min="3590" max="3590" width="0" style="596" hidden="1" customWidth="1"/>
    <col min="3591" max="3591" width="21.28515625" style="596" customWidth="1"/>
    <col min="3592" max="3592" width="0" style="596" hidden="1" customWidth="1"/>
    <col min="3593" max="3593" width="25" style="596" customWidth="1"/>
    <col min="3594" max="3594" width="25.140625" style="596" customWidth="1"/>
    <col min="3595" max="3595" width="23.85546875" style="596" customWidth="1"/>
    <col min="3596" max="3596" width="11.7109375" style="596"/>
    <col min="3597" max="3616" width="0" style="596" hidden="1" customWidth="1"/>
    <col min="3617" max="3826" width="11.7109375" style="596"/>
    <col min="3827" max="3827" width="78.5703125" style="596" customWidth="1"/>
    <col min="3828" max="3828" width="11.5703125" style="596" customWidth="1"/>
    <col min="3829" max="3835" width="0" style="596" hidden="1" customWidth="1"/>
    <col min="3836" max="3836" width="21" style="596" customWidth="1"/>
    <col min="3837" max="3843" width="0" style="596" hidden="1" customWidth="1"/>
    <col min="3844" max="3844" width="22.42578125" style="596" customWidth="1"/>
    <col min="3845" max="3845" width="22.28515625" style="596" customWidth="1"/>
    <col min="3846" max="3846" width="0" style="596" hidden="1" customWidth="1"/>
    <col min="3847" max="3847" width="21.28515625" style="596" customWidth="1"/>
    <col min="3848" max="3848" width="0" style="596" hidden="1" customWidth="1"/>
    <col min="3849" max="3849" width="25" style="596" customWidth="1"/>
    <col min="3850" max="3850" width="25.140625" style="596" customWidth="1"/>
    <col min="3851" max="3851" width="23.85546875" style="596" customWidth="1"/>
    <col min="3852" max="3852" width="11.7109375" style="596"/>
    <col min="3853" max="3872" width="0" style="596" hidden="1" customWidth="1"/>
    <col min="3873" max="4082" width="11.7109375" style="596"/>
    <col min="4083" max="4083" width="78.5703125" style="596" customWidth="1"/>
    <col min="4084" max="4084" width="11.5703125" style="596" customWidth="1"/>
    <col min="4085" max="4091" width="0" style="596" hidden="1" customWidth="1"/>
    <col min="4092" max="4092" width="21" style="596" customWidth="1"/>
    <col min="4093" max="4099" width="0" style="596" hidden="1" customWidth="1"/>
    <col min="4100" max="4100" width="22.42578125" style="596" customWidth="1"/>
    <col min="4101" max="4101" width="22.28515625" style="596" customWidth="1"/>
    <col min="4102" max="4102" width="0" style="596" hidden="1" customWidth="1"/>
    <col min="4103" max="4103" width="21.28515625" style="596" customWidth="1"/>
    <col min="4104" max="4104" width="0" style="596" hidden="1" customWidth="1"/>
    <col min="4105" max="4105" width="25" style="596" customWidth="1"/>
    <col min="4106" max="4106" width="25.140625" style="596" customWidth="1"/>
    <col min="4107" max="4107" width="23.85546875" style="596" customWidth="1"/>
    <col min="4108" max="4108" width="11.7109375" style="596"/>
    <col min="4109" max="4128" width="0" style="596" hidden="1" customWidth="1"/>
    <col min="4129" max="4338" width="11.7109375" style="596"/>
    <col min="4339" max="4339" width="78.5703125" style="596" customWidth="1"/>
    <col min="4340" max="4340" width="11.5703125" style="596" customWidth="1"/>
    <col min="4341" max="4347" width="0" style="596" hidden="1" customWidth="1"/>
    <col min="4348" max="4348" width="21" style="596" customWidth="1"/>
    <col min="4349" max="4355" width="0" style="596" hidden="1" customWidth="1"/>
    <col min="4356" max="4356" width="22.42578125" style="596" customWidth="1"/>
    <col min="4357" max="4357" width="22.28515625" style="596" customWidth="1"/>
    <col min="4358" max="4358" width="0" style="596" hidden="1" customWidth="1"/>
    <col min="4359" max="4359" width="21.28515625" style="596" customWidth="1"/>
    <col min="4360" max="4360" width="0" style="596" hidden="1" customWidth="1"/>
    <col min="4361" max="4361" width="25" style="596" customWidth="1"/>
    <col min="4362" max="4362" width="25.140625" style="596" customWidth="1"/>
    <col min="4363" max="4363" width="23.85546875" style="596" customWidth="1"/>
    <col min="4364" max="4364" width="11.7109375" style="596"/>
    <col min="4365" max="4384" width="0" style="596" hidden="1" customWidth="1"/>
    <col min="4385" max="4594" width="11.7109375" style="596"/>
    <col min="4595" max="4595" width="78.5703125" style="596" customWidth="1"/>
    <col min="4596" max="4596" width="11.5703125" style="596" customWidth="1"/>
    <col min="4597" max="4603" width="0" style="596" hidden="1" customWidth="1"/>
    <col min="4604" max="4604" width="21" style="596" customWidth="1"/>
    <col min="4605" max="4611" width="0" style="596" hidden="1" customWidth="1"/>
    <col min="4612" max="4612" width="22.42578125" style="596" customWidth="1"/>
    <col min="4613" max="4613" width="22.28515625" style="596" customWidth="1"/>
    <col min="4614" max="4614" width="0" style="596" hidden="1" customWidth="1"/>
    <col min="4615" max="4615" width="21.28515625" style="596" customWidth="1"/>
    <col min="4616" max="4616" width="0" style="596" hidden="1" customWidth="1"/>
    <col min="4617" max="4617" width="25" style="596" customWidth="1"/>
    <col min="4618" max="4618" width="25.140625" style="596" customWidth="1"/>
    <col min="4619" max="4619" width="23.85546875" style="596" customWidth="1"/>
    <col min="4620" max="4620" width="11.7109375" style="596"/>
    <col min="4621" max="4640" width="0" style="596" hidden="1" customWidth="1"/>
    <col min="4641" max="4850" width="11.7109375" style="596"/>
    <col min="4851" max="4851" width="78.5703125" style="596" customWidth="1"/>
    <col min="4852" max="4852" width="11.5703125" style="596" customWidth="1"/>
    <col min="4853" max="4859" width="0" style="596" hidden="1" customWidth="1"/>
    <col min="4860" max="4860" width="21" style="596" customWidth="1"/>
    <col min="4861" max="4867" width="0" style="596" hidden="1" customWidth="1"/>
    <col min="4868" max="4868" width="22.42578125" style="596" customWidth="1"/>
    <col min="4869" max="4869" width="22.28515625" style="596" customWidth="1"/>
    <col min="4870" max="4870" width="0" style="596" hidden="1" customWidth="1"/>
    <col min="4871" max="4871" width="21.28515625" style="596" customWidth="1"/>
    <col min="4872" max="4872" width="0" style="596" hidden="1" customWidth="1"/>
    <col min="4873" max="4873" width="25" style="596" customWidth="1"/>
    <col min="4874" max="4874" width="25.140625" style="596" customWidth="1"/>
    <col min="4875" max="4875" width="23.85546875" style="596" customWidth="1"/>
    <col min="4876" max="4876" width="11.7109375" style="596"/>
    <col min="4877" max="4896" width="0" style="596" hidden="1" customWidth="1"/>
    <col min="4897" max="5106" width="11.7109375" style="596"/>
    <col min="5107" max="5107" width="78.5703125" style="596" customWidth="1"/>
    <col min="5108" max="5108" width="11.5703125" style="596" customWidth="1"/>
    <col min="5109" max="5115" width="0" style="596" hidden="1" customWidth="1"/>
    <col min="5116" max="5116" width="21" style="596" customWidth="1"/>
    <col min="5117" max="5123" width="0" style="596" hidden="1" customWidth="1"/>
    <col min="5124" max="5124" width="22.42578125" style="596" customWidth="1"/>
    <col min="5125" max="5125" width="22.28515625" style="596" customWidth="1"/>
    <col min="5126" max="5126" width="0" style="596" hidden="1" customWidth="1"/>
    <col min="5127" max="5127" width="21.28515625" style="596" customWidth="1"/>
    <col min="5128" max="5128" width="0" style="596" hidden="1" customWidth="1"/>
    <col min="5129" max="5129" width="25" style="596" customWidth="1"/>
    <col min="5130" max="5130" width="25.140625" style="596" customWidth="1"/>
    <col min="5131" max="5131" width="23.85546875" style="596" customWidth="1"/>
    <col min="5132" max="5132" width="11.7109375" style="596"/>
    <col min="5133" max="5152" width="0" style="596" hidden="1" customWidth="1"/>
    <col min="5153" max="5362" width="11.7109375" style="596"/>
    <col min="5363" max="5363" width="78.5703125" style="596" customWidth="1"/>
    <col min="5364" max="5364" width="11.5703125" style="596" customWidth="1"/>
    <col min="5365" max="5371" width="0" style="596" hidden="1" customWidth="1"/>
    <col min="5372" max="5372" width="21" style="596" customWidth="1"/>
    <col min="5373" max="5379" width="0" style="596" hidden="1" customWidth="1"/>
    <col min="5380" max="5380" width="22.42578125" style="596" customWidth="1"/>
    <col min="5381" max="5381" width="22.28515625" style="596" customWidth="1"/>
    <col min="5382" max="5382" width="0" style="596" hidden="1" customWidth="1"/>
    <col min="5383" max="5383" width="21.28515625" style="596" customWidth="1"/>
    <col min="5384" max="5384" width="0" style="596" hidden="1" customWidth="1"/>
    <col min="5385" max="5385" width="25" style="596" customWidth="1"/>
    <col min="5386" max="5386" width="25.140625" style="596" customWidth="1"/>
    <col min="5387" max="5387" width="23.85546875" style="596" customWidth="1"/>
    <col min="5388" max="5388" width="11.7109375" style="596"/>
    <col min="5389" max="5408" width="0" style="596" hidden="1" customWidth="1"/>
    <col min="5409" max="5618" width="11.7109375" style="596"/>
    <col min="5619" max="5619" width="78.5703125" style="596" customWidth="1"/>
    <col min="5620" max="5620" width="11.5703125" style="596" customWidth="1"/>
    <col min="5621" max="5627" width="0" style="596" hidden="1" customWidth="1"/>
    <col min="5628" max="5628" width="21" style="596" customWidth="1"/>
    <col min="5629" max="5635" width="0" style="596" hidden="1" customWidth="1"/>
    <col min="5636" max="5636" width="22.42578125" style="596" customWidth="1"/>
    <col min="5637" max="5637" width="22.28515625" style="596" customWidth="1"/>
    <col min="5638" max="5638" width="0" style="596" hidden="1" customWidth="1"/>
    <col min="5639" max="5639" width="21.28515625" style="596" customWidth="1"/>
    <col min="5640" max="5640" width="0" style="596" hidden="1" customWidth="1"/>
    <col min="5641" max="5641" width="25" style="596" customWidth="1"/>
    <col min="5642" max="5642" width="25.140625" style="596" customWidth="1"/>
    <col min="5643" max="5643" width="23.85546875" style="596" customWidth="1"/>
    <col min="5644" max="5644" width="11.7109375" style="596"/>
    <col min="5645" max="5664" width="0" style="596" hidden="1" customWidth="1"/>
    <col min="5665" max="5874" width="11.7109375" style="596"/>
    <col min="5875" max="5875" width="78.5703125" style="596" customWidth="1"/>
    <col min="5876" max="5876" width="11.5703125" style="596" customWidth="1"/>
    <col min="5877" max="5883" width="0" style="596" hidden="1" customWidth="1"/>
    <col min="5884" max="5884" width="21" style="596" customWidth="1"/>
    <col min="5885" max="5891" width="0" style="596" hidden="1" customWidth="1"/>
    <col min="5892" max="5892" width="22.42578125" style="596" customWidth="1"/>
    <col min="5893" max="5893" width="22.28515625" style="596" customWidth="1"/>
    <col min="5894" max="5894" width="0" style="596" hidden="1" customWidth="1"/>
    <col min="5895" max="5895" width="21.28515625" style="596" customWidth="1"/>
    <col min="5896" max="5896" width="0" style="596" hidden="1" customWidth="1"/>
    <col min="5897" max="5897" width="25" style="596" customWidth="1"/>
    <col min="5898" max="5898" width="25.140625" style="596" customWidth="1"/>
    <col min="5899" max="5899" width="23.85546875" style="596" customWidth="1"/>
    <col min="5900" max="5900" width="11.7109375" style="596"/>
    <col min="5901" max="5920" width="0" style="596" hidden="1" customWidth="1"/>
    <col min="5921" max="6130" width="11.7109375" style="596"/>
    <col min="6131" max="6131" width="78.5703125" style="596" customWidth="1"/>
    <col min="6132" max="6132" width="11.5703125" style="596" customWidth="1"/>
    <col min="6133" max="6139" width="0" style="596" hidden="1" customWidth="1"/>
    <col min="6140" max="6140" width="21" style="596" customWidth="1"/>
    <col min="6141" max="6147" width="0" style="596" hidden="1" customWidth="1"/>
    <col min="6148" max="6148" width="22.42578125" style="596" customWidth="1"/>
    <col min="6149" max="6149" width="22.28515625" style="596" customWidth="1"/>
    <col min="6150" max="6150" width="0" style="596" hidden="1" customWidth="1"/>
    <col min="6151" max="6151" width="21.28515625" style="596" customWidth="1"/>
    <col min="6152" max="6152" width="0" style="596" hidden="1" customWidth="1"/>
    <col min="6153" max="6153" width="25" style="596" customWidth="1"/>
    <col min="6154" max="6154" width="25.140625" style="596" customWidth="1"/>
    <col min="6155" max="6155" width="23.85546875" style="596" customWidth="1"/>
    <col min="6156" max="6156" width="11.7109375" style="596"/>
    <col min="6157" max="6176" width="0" style="596" hidden="1" customWidth="1"/>
    <col min="6177" max="6386" width="11.7109375" style="596"/>
    <col min="6387" max="6387" width="78.5703125" style="596" customWidth="1"/>
    <col min="6388" max="6388" width="11.5703125" style="596" customWidth="1"/>
    <col min="6389" max="6395" width="0" style="596" hidden="1" customWidth="1"/>
    <col min="6396" max="6396" width="21" style="596" customWidth="1"/>
    <col min="6397" max="6403" width="0" style="596" hidden="1" customWidth="1"/>
    <col min="6404" max="6404" width="22.42578125" style="596" customWidth="1"/>
    <col min="6405" max="6405" width="22.28515625" style="596" customWidth="1"/>
    <col min="6406" max="6406" width="0" style="596" hidden="1" customWidth="1"/>
    <col min="6407" max="6407" width="21.28515625" style="596" customWidth="1"/>
    <col min="6408" max="6408" width="0" style="596" hidden="1" customWidth="1"/>
    <col min="6409" max="6409" width="25" style="596" customWidth="1"/>
    <col min="6410" max="6410" width="25.140625" style="596" customWidth="1"/>
    <col min="6411" max="6411" width="23.85546875" style="596" customWidth="1"/>
    <col min="6412" max="6412" width="11.7109375" style="596"/>
    <col min="6413" max="6432" width="0" style="596" hidden="1" customWidth="1"/>
    <col min="6433" max="6642" width="11.7109375" style="596"/>
    <col min="6643" max="6643" width="78.5703125" style="596" customWidth="1"/>
    <col min="6644" max="6644" width="11.5703125" style="596" customWidth="1"/>
    <col min="6645" max="6651" width="0" style="596" hidden="1" customWidth="1"/>
    <col min="6652" max="6652" width="21" style="596" customWidth="1"/>
    <col min="6653" max="6659" width="0" style="596" hidden="1" customWidth="1"/>
    <col min="6660" max="6660" width="22.42578125" style="596" customWidth="1"/>
    <col min="6661" max="6661" width="22.28515625" style="596" customWidth="1"/>
    <col min="6662" max="6662" width="0" style="596" hidden="1" customWidth="1"/>
    <col min="6663" max="6663" width="21.28515625" style="596" customWidth="1"/>
    <col min="6664" max="6664" width="0" style="596" hidden="1" customWidth="1"/>
    <col min="6665" max="6665" width="25" style="596" customWidth="1"/>
    <col min="6666" max="6666" width="25.140625" style="596" customWidth="1"/>
    <col min="6667" max="6667" width="23.85546875" style="596" customWidth="1"/>
    <col min="6668" max="6668" width="11.7109375" style="596"/>
    <col min="6669" max="6688" width="0" style="596" hidden="1" customWidth="1"/>
    <col min="6689" max="6898" width="11.7109375" style="596"/>
    <col min="6899" max="6899" width="78.5703125" style="596" customWidth="1"/>
    <col min="6900" max="6900" width="11.5703125" style="596" customWidth="1"/>
    <col min="6901" max="6907" width="0" style="596" hidden="1" customWidth="1"/>
    <col min="6908" max="6908" width="21" style="596" customWidth="1"/>
    <col min="6909" max="6915" width="0" style="596" hidden="1" customWidth="1"/>
    <col min="6916" max="6916" width="22.42578125" style="596" customWidth="1"/>
    <col min="6917" max="6917" width="22.28515625" style="596" customWidth="1"/>
    <col min="6918" max="6918" width="0" style="596" hidden="1" customWidth="1"/>
    <col min="6919" max="6919" width="21.28515625" style="596" customWidth="1"/>
    <col min="6920" max="6920" width="0" style="596" hidden="1" customWidth="1"/>
    <col min="6921" max="6921" width="25" style="596" customWidth="1"/>
    <col min="6922" max="6922" width="25.140625" style="596" customWidth="1"/>
    <col min="6923" max="6923" width="23.85546875" style="596" customWidth="1"/>
    <col min="6924" max="6924" width="11.7109375" style="596"/>
    <col min="6925" max="6944" width="0" style="596" hidden="1" customWidth="1"/>
    <col min="6945" max="7154" width="11.7109375" style="596"/>
    <col min="7155" max="7155" width="78.5703125" style="596" customWidth="1"/>
    <col min="7156" max="7156" width="11.5703125" style="596" customWidth="1"/>
    <col min="7157" max="7163" width="0" style="596" hidden="1" customWidth="1"/>
    <col min="7164" max="7164" width="21" style="596" customWidth="1"/>
    <col min="7165" max="7171" width="0" style="596" hidden="1" customWidth="1"/>
    <col min="7172" max="7172" width="22.42578125" style="596" customWidth="1"/>
    <col min="7173" max="7173" width="22.28515625" style="596" customWidth="1"/>
    <col min="7174" max="7174" width="0" style="596" hidden="1" customWidth="1"/>
    <col min="7175" max="7175" width="21.28515625" style="596" customWidth="1"/>
    <col min="7176" max="7176" width="0" style="596" hidden="1" customWidth="1"/>
    <col min="7177" max="7177" width="25" style="596" customWidth="1"/>
    <col min="7178" max="7178" width="25.140625" style="596" customWidth="1"/>
    <col min="7179" max="7179" width="23.85546875" style="596" customWidth="1"/>
    <col min="7180" max="7180" width="11.7109375" style="596"/>
    <col min="7181" max="7200" width="0" style="596" hidden="1" customWidth="1"/>
    <col min="7201" max="7410" width="11.7109375" style="596"/>
    <col min="7411" max="7411" width="78.5703125" style="596" customWidth="1"/>
    <col min="7412" max="7412" width="11.5703125" style="596" customWidth="1"/>
    <col min="7413" max="7419" width="0" style="596" hidden="1" customWidth="1"/>
    <col min="7420" max="7420" width="21" style="596" customWidth="1"/>
    <col min="7421" max="7427" width="0" style="596" hidden="1" customWidth="1"/>
    <col min="7428" max="7428" width="22.42578125" style="596" customWidth="1"/>
    <col min="7429" max="7429" width="22.28515625" style="596" customWidth="1"/>
    <col min="7430" max="7430" width="0" style="596" hidden="1" customWidth="1"/>
    <col min="7431" max="7431" width="21.28515625" style="596" customWidth="1"/>
    <col min="7432" max="7432" width="0" style="596" hidden="1" customWidth="1"/>
    <col min="7433" max="7433" width="25" style="596" customWidth="1"/>
    <col min="7434" max="7434" width="25.140625" style="596" customWidth="1"/>
    <col min="7435" max="7435" width="23.85546875" style="596" customWidth="1"/>
    <col min="7436" max="7436" width="11.7109375" style="596"/>
    <col min="7437" max="7456" width="0" style="596" hidden="1" customWidth="1"/>
    <col min="7457" max="7666" width="11.7109375" style="596"/>
    <col min="7667" max="7667" width="78.5703125" style="596" customWidth="1"/>
    <col min="7668" max="7668" width="11.5703125" style="596" customWidth="1"/>
    <col min="7669" max="7675" width="0" style="596" hidden="1" customWidth="1"/>
    <col min="7676" max="7676" width="21" style="596" customWidth="1"/>
    <col min="7677" max="7683" width="0" style="596" hidden="1" customWidth="1"/>
    <col min="7684" max="7684" width="22.42578125" style="596" customWidth="1"/>
    <col min="7685" max="7685" width="22.28515625" style="596" customWidth="1"/>
    <col min="7686" max="7686" width="0" style="596" hidden="1" customWidth="1"/>
    <col min="7687" max="7687" width="21.28515625" style="596" customWidth="1"/>
    <col min="7688" max="7688" width="0" style="596" hidden="1" customWidth="1"/>
    <col min="7689" max="7689" width="25" style="596" customWidth="1"/>
    <col min="7690" max="7690" width="25.140625" style="596" customWidth="1"/>
    <col min="7691" max="7691" width="23.85546875" style="596" customWidth="1"/>
    <col min="7692" max="7692" width="11.7109375" style="596"/>
    <col min="7693" max="7712" width="0" style="596" hidden="1" customWidth="1"/>
    <col min="7713" max="7922" width="11.7109375" style="596"/>
    <col min="7923" max="7923" width="78.5703125" style="596" customWidth="1"/>
    <col min="7924" max="7924" width="11.5703125" style="596" customWidth="1"/>
    <col min="7925" max="7931" width="0" style="596" hidden="1" customWidth="1"/>
    <col min="7932" max="7932" width="21" style="596" customWidth="1"/>
    <col min="7933" max="7939" width="0" style="596" hidden="1" customWidth="1"/>
    <col min="7940" max="7940" width="22.42578125" style="596" customWidth="1"/>
    <col min="7941" max="7941" width="22.28515625" style="596" customWidth="1"/>
    <col min="7942" max="7942" width="0" style="596" hidden="1" customWidth="1"/>
    <col min="7943" max="7943" width="21.28515625" style="596" customWidth="1"/>
    <col min="7944" max="7944" width="0" style="596" hidden="1" customWidth="1"/>
    <col min="7945" max="7945" width="25" style="596" customWidth="1"/>
    <col min="7946" max="7946" width="25.140625" style="596" customWidth="1"/>
    <col min="7947" max="7947" width="23.85546875" style="596" customWidth="1"/>
    <col min="7948" max="7948" width="11.7109375" style="596"/>
    <col min="7949" max="7968" width="0" style="596" hidden="1" customWidth="1"/>
    <col min="7969" max="8178" width="11.7109375" style="596"/>
    <col min="8179" max="8179" width="78.5703125" style="596" customWidth="1"/>
    <col min="8180" max="8180" width="11.5703125" style="596" customWidth="1"/>
    <col min="8181" max="8187" width="0" style="596" hidden="1" customWidth="1"/>
    <col min="8188" max="8188" width="21" style="596" customWidth="1"/>
    <col min="8189" max="8195" width="0" style="596" hidden="1" customWidth="1"/>
    <col min="8196" max="8196" width="22.42578125" style="596" customWidth="1"/>
    <col min="8197" max="8197" width="22.28515625" style="596" customWidth="1"/>
    <col min="8198" max="8198" width="0" style="596" hidden="1" customWidth="1"/>
    <col min="8199" max="8199" width="21.28515625" style="596" customWidth="1"/>
    <col min="8200" max="8200" width="0" style="596" hidden="1" customWidth="1"/>
    <col min="8201" max="8201" width="25" style="596" customWidth="1"/>
    <col min="8202" max="8202" width="25.140625" style="596" customWidth="1"/>
    <col min="8203" max="8203" width="23.85546875" style="596" customWidth="1"/>
    <col min="8204" max="8204" width="11.7109375" style="596"/>
    <col min="8205" max="8224" width="0" style="596" hidden="1" customWidth="1"/>
    <col min="8225" max="8434" width="11.7109375" style="596"/>
    <col min="8435" max="8435" width="78.5703125" style="596" customWidth="1"/>
    <col min="8436" max="8436" width="11.5703125" style="596" customWidth="1"/>
    <col min="8437" max="8443" width="0" style="596" hidden="1" customWidth="1"/>
    <col min="8444" max="8444" width="21" style="596" customWidth="1"/>
    <col min="8445" max="8451" width="0" style="596" hidden="1" customWidth="1"/>
    <col min="8452" max="8452" width="22.42578125" style="596" customWidth="1"/>
    <col min="8453" max="8453" width="22.28515625" style="596" customWidth="1"/>
    <col min="8454" max="8454" width="0" style="596" hidden="1" customWidth="1"/>
    <col min="8455" max="8455" width="21.28515625" style="596" customWidth="1"/>
    <col min="8456" max="8456" width="0" style="596" hidden="1" customWidth="1"/>
    <col min="8457" max="8457" width="25" style="596" customWidth="1"/>
    <col min="8458" max="8458" width="25.140625" style="596" customWidth="1"/>
    <col min="8459" max="8459" width="23.85546875" style="596" customWidth="1"/>
    <col min="8460" max="8460" width="11.7109375" style="596"/>
    <col min="8461" max="8480" width="0" style="596" hidden="1" customWidth="1"/>
    <col min="8481" max="8690" width="11.7109375" style="596"/>
    <col min="8691" max="8691" width="78.5703125" style="596" customWidth="1"/>
    <col min="8692" max="8692" width="11.5703125" style="596" customWidth="1"/>
    <col min="8693" max="8699" width="0" style="596" hidden="1" customWidth="1"/>
    <col min="8700" max="8700" width="21" style="596" customWidth="1"/>
    <col min="8701" max="8707" width="0" style="596" hidden="1" customWidth="1"/>
    <col min="8708" max="8708" width="22.42578125" style="596" customWidth="1"/>
    <col min="8709" max="8709" width="22.28515625" style="596" customWidth="1"/>
    <col min="8710" max="8710" width="0" style="596" hidden="1" customWidth="1"/>
    <col min="8711" max="8711" width="21.28515625" style="596" customWidth="1"/>
    <col min="8712" max="8712" width="0" style="596" hidden="1" customWidth="1"/>
    <col min="8713" max="8713" width="25" style="596" customWidth="1"/>
    <col min="8714" max="8714" width="25.140625" style="596" customWidth="1"/>
    <col min="8715" max="8715" width="23.85546875" style="596" customWidth="1"/>
    <col min="8716" max="8716" width="11.7109375" style="596"/>
    <col min="8717" max="8736" width="0" style="596" hidden="1" customWidth="1"/>
    <col min="8737" max="8946" width="11.7109375" style="596"/>
    <col min="8947" max="8947" width="78.5703125" style="596" customWidth="1"/>
    <col min="8948" max="8948" width="11.5703125" style="596" customWidth="1"/>
    <col min="8949" max="8955" width="0" style="596" hidden="1" customWidth="1"/>
    <col min="8956" max="8956" width="21" style="596" customWidth="1"/>
    <col min="8957" max="8963" width="0" style="596" hidden="1" customWidth="1"/>
    <col min="8964" max="8964" width="22.42578125" style="596" customWidth="1"/>
    <col min="8965" max="8965" width="22.28515625" style="596" customWidth="1"/>
    <col min="8966" max="8966" width="0" style="596" hidden="1" customWidth="1"/>
    <col min="8967" max="8967" width="21.28515625" style="596" customWidth="1"/>
    <col min="8968" max="8968" width="0" style="596" hidden="1" customWidth="1"/>
    <col min="8969" max="8969" width="25" style="596" customWidth="1"/>
    <col min="8970" max="8970" width="25.140625" style="596" customWidth="1"/>
    <col min="8971" max="8971" width="23.85546875" style="596" customWidth="1"/>
    <col min="8972" max="8972" width="11.7109375" style="596"/>
    <col min="8973" max="8992" width="0" style="596" hidden="1" customWidth="1"/>
    <col min="8993" max="9202" width="11.7109375" style="596"/>
    <col min="9203" max="9203" width="78.5703125" style="596" customWidth="1"/>
    <col min="9204" max="9204" width="11.5703125" style="596" customWidth="1"/>
    <col min="9205" max="9211" width="0" style="596" hidden="1" customWidth="1"/>
    <col min="9212" max="9212" width="21" style="596" customWidth="1"/>
    <col min="9213" max="9219" width="0" style="596" hidden="1" customWidth="1"/>
    <col min="9220" max="9220" width="22.42578125" style="596" customWidth="1"/>
    <col min="9221" max="9221" width="22.28515625" style="596" customWidth="1"/>
    <col min="9222" max="9222" width="0" style="596" hidden="1" customWidth="1"/>
    <col min="9223" max="9223" width="21.28515625" style="596" customWidth="1"/>
    <col min="9224" max="9224" width="0" style="596" hidden="1" customWidth="1"/>
    <col min="9225" max="9225" width="25" style="596" customWidth="1"/>
    <col min="9226" max="9226" width="25.140625" style="596" customWidth="1"/>
    <col min="9227" max="9227" width="23.85546875" style="596" customWidth="1"/>
    <col min="9228" max="9228" width="11.7109375" style="596"/>
    <col min="9229" max="9248" width="0" style="596" hidden="1" customWidth="1"/>
    <col min="9249" max="9458" width="11.7109375" style="596"/>
    <col min="9459" max="9459" width="78.5703125" style="596" customWidth="1"/>
    <col min="9460" max="9460" width="11.5703125" style="596" customWidth="1"/>
    <col min="9461" max="9467" width="0" style="596" hidden="1" customWidth="1"/>
    <col min="9468" max="9468" width="21" style="596" customWidth="1"/>
    <col min="9469" max="9475" width="0" style="596" hidden="1" customWidth="1"/>
    <col min="9476" max="9476" width="22.42578125" style="596" customWidth="1"/>
    <col min="9477" max="9477" width="22.28515625" style="596" customWidth="1"/>
    <col min="9478" max="9478" width="0" style="596" hidden="1" customWidth="1"/>
    <col min="9479" max="9479" width="21.28515625" style="596" customWidth="1"/>
    <col min="9480" max="9480" width="0" style="596" hidden="1" customWidth="1"/>
    <col min="9481" max="9481" width="25" style="596" customWidth="1"/>
    <col min="9482" max="9482" width="25.140625" style="596" customWidth="1"/>
    <col min="9483" max="9483" width="23.85546875" style="596" customWidth="1"/>
    <col min="9484" max="9484" width="11.7109375" style="596"/>
    <col min="9485" max="9504" width="0" style="596" hidden="1" customWidth="1"/>
    <col min="9505" max="9714" width="11.7109375" style="596"/>
    <col min="9715" max="9715" width="78.5703125" style="596" customWidth="1"/>
    <col min="9716" max="9716" width="11.5703125" style="596" customWidth="1"/>
    <col min="9717" max="9723" width="0" style="596" hidden="1" customWidth="1"/>
    <col min="9724" max="9724" width="21" style="596" customWidth="1"/>
    <col min="9725" max="9731" width="0" style="596" hidden="1" customWidth="1"/>
    <col min="9732" max="9732" width="22.42578125" style="596" customWidth="1"/>
    <col min="9733" max="9733" width="22.28515625" style="596" customWidth="1"/>
    <col min="9734" max="9734" width="0" style="596" hidden="1" customWidth="1"/>
    <col min="9735" max="9735" width="21.28515625" style="596" customWidth="1"/>
    <col min="9736" max="9736" width="0" style="596" hidden="1" customWidth="1"/>
    <col min="9737" max="9737" width="25" style="596" customWidth="1"/>
    <col min="9738" max="9738" width="25.140625" style="596" customWidth="1"/>
    <col min="9739" max="9739" width="23.85546875" style="596" customWidth="1"/>
    <col min="9740" max="9740" width="11.7109375" style="596"/>
    <col min="9741" max="9760" width="0" style="596" hidden="1" customWidth="1"/>
    <col min="9761" max="9970" width="11.7109375" style="596"/>
    <col min="9971" max="9971" width="78.5703125" style="596" customWidth="1"/>
    <col min="9972" max="9972" width="11.5703125" style="596" customWidth="1"/>
    <col min="9973" max="9979" width="0" style="596" hidden="1" customWidth="1"/>
    <col min="9980" max="9980" width="21" style="596" customWidth="1"/>
    <col min="9981" max="9987" width="0" style="596" hidden="1" customWidth="1"/>
    <col min="9988" max="9988" width="22.42578125" style="596" customWidth="1"/>
    <col min="9989" max="9989" width="22.28515625" style="596" customWidth="1"/>
    <col min="9990" max="9990" width="0" style="596" hidden="1" customWidth="1"/>
    <col min="9991" max="9991" width="21.28515625" style="596" customWidth="1"/>
    <col min="9992" max="9992" width="0" style="596" hidden="1" customWidth="1"/>
    <col min="9993" max="9993" width="25" style="596" customWidth="1"/>
    <col min="9994" max="9994" width="25.140625" style="596" customWidth="1"/>
    <col min="9995" max="9995" width="23.85546875" style="596" customWidth="1"/>
    <col min="9996" max="9996" width="11.7109375" style="596"/>
    <col min="9997" max="10016" width="0" style="596" hidden="1" customWidth="1"/>
    <col min="10017" max="10226" width="11.7109375" style="596"/>
    <col min="10227" max="10227" width="78.5703125" style="596" customWidth="1"/>
    <col min="10228" max="10228" width="11.5703125" style="596" customWidth="1"/>
    <col min="10229" max="10235" width="0" style="596" hidden="1" customWidth="1"/>
    <col min="10236" max="10236" width="21" style="596" customWidth="1"/>
    <col min="10237" max="10243" width="0" style="596" hidden="1" customWidth="1"/>
    <col min="10244" max="10244" width="22.42578125" style="596" customWidth="1"/>
    <col min="10245" max="10245" width="22.28515625" style="596" customWidth="1"/>
    <col min="10246" max="10246" width="0" style="596" hidden="1" customWidth="1"/>
    <col min="10247" max="10247" width="21.28515625" style="596" customWidth="1"/>
    <col min="10248" max="10248" width="0" style="596" hidden="1" customWidth="1"/>
    <col min="10249" max="10249" width="25" style="596" customWidth="1"/>
    <col min="10250" max="10250" width="25.140625" style="596" customWidth="1"/>
    <col min="10251" max="10251" width="23.85546875" style="596" customWidth="1"/>
    <col min="10252" max="10252" width="11.7109375" style="596"/>
    <col min="10253" max="10272" width="0" style="596" hidden="1" customWidth="1"/>
    <col min="10273" max="10482" width="11.7109375" style="596"/>
    <col min="10483" max="10483" width="78.5703125" style="596" customWidth="1"/>
    <col min="10484" max="10484" width="11.5703125" style="596" customWidth="1"/>
    <col min="10485" max="10491" width="0" style="596" hidden="1" customWidth="1"/>
    <col min="10492" max="10492" width="21" style="596" customWidth="1"/>
    <col min="10493" max="10499" width="0" style="596" hidden="1" customWidth="1"/>
    <col min="10500" max="10500" width="22.42578125" style="596" customWidth="1"/>
    <col min="10501" max="10501" width="22.28515625" style="596" customWidth="1"/>
    <col min="10502" max="10502" width="0" style="596" hidden="1" customWidth="1"/>
    <col min="10503" max="10503" width="21.28515625" style="596" customWidth="1"/>
    <col min="10504" max="10504" width="0" style="596" hidden="1" customWidth="1"/>
    <col min="10505" max="10505" width="25" style="596" customWidth="1"/>
    <col min="10506" max="10506" width="25.140625" style="596" customWidth="1"/>
    <col min="10507" max="10507" width="23.85546875" style="596" customWidth="1"/>
    <col min="10508" max="10508" width="11.7109375" style="596"/>
    <col min="10509" max="10528" width="0" style="596" hidden="1" customWidth="1"/>
    <col min="10529" max="10738" width="11.7109375" style="596"/>
    <col min="10739" max="10739" width="78.5703125" style="596" customWidth="1"/>
    <col min="10740" max="10740" width="11.5703125" style="596" customWidth="1"/>
    <col min="10741" max="10747" width="0" style="596" hidden="1" customWidth="1"/>
    <col min="10748" max="10748" width="21" style="596" customWidth="1"/>
    <col min="10749" max="10755" width="0" style="596" hidden="1" customWidth="1"/>
    <col min="10756" max="10756" width="22.42578125" style="596" customWidth="1"/>
    <col min="10757" max="10757" width="22.28515625" style="596" customWidth="1"/>
    <col min="10758" max="10758" width="0" style="596" hidden="1" customWidth="1"/>
    <col min="10759" max="10759" width="21.28515625" style="596" customWidth="1"/>
    <col min="10760" max="10760" width="0" style="596" hidden="1" customWidth="1"/>
    <col min="10761" max="10761" width="25" style="596" customWidth="1"/>
    <col min="10762" max="10762" width="25.140625" style="596" customWidth="1"/>
    <col min="10763" max="10763" width="23.85546875" style="596" customWidth="1"/>
    <col min="10764" max="10764" width="11.7109375" style="596"/>
    <col min="10765" max="10784" width="0" style="596" hidden="1" customWidth="1"/>
    <col min="10785" max="10994" width="11.7109375" style="596"/>
    <col min="10995" max="10995" width="78.5703125" style="596" customWidth="1"/>
    <col min="10996" max="10996" width="11.5703125" style="596" customWidth="1"/>
    <col min="10997" max="11003" width="0" style="596" hidden="1" customWidth="1"/>
    <col min="11004" max="11004" width="21" style="596" customWidth="1"/>
    <col min="11005" max="11011" width="0" style="596" hidden="1" customWidth="1"/>
    <col min="11012" max="11012" width="22.42578125" style="596" customWidth="1"/>
    <col min="11013" max="11013" width="22.28515625" style="596" customWidth="1"/>
    <col min="11014" max="11014" width="0" style="596" hidden="1" customWidth="1"/>
    <col min="11015" max="11015" width="21.28515625" style="596" customWidth="1"/>
    <col min="11016" max="11016" width="0" style="596" hidden="1" customWidth="1"/>
    <col min="11017" max="11017" width="25" style="596" customWidth="1"/>
    <col min="11018" max="11018" width="25.140625" style="596" customWidth="1"/>
    <col min="11019" max="11019" width="23.85546875" style="596" customWidth="1"/>
    <col min="11020" max="11020" width="11.7109375" style="596"/>
    <col min="11021" max="11040" width="0" style="596" hidden="1" customWidth="1"/>
    <col min="11041" max="11250" width="11.7109375" style="596"/>
    <col min="11251" max="11251" width="78.5703125" style="596" customWidth="1"/>
    <col min="11252" max="11252" width="11.5703125" style="596" customWidth="1"/>
    <col min="11253" max="11259" width="0" style="596" hidden="1" customWidth="1"/>
    <col min="11260" max="11260" width="21" style="596" customWidth="1"/>
    <col min="11261" max="11267" width="0" style="596" hidden="1" customWidth="1"/>
    <col min="11268" max="11268" width="22.42578125" style="596" customWidth="1"/>
    <col min="11269" max="11269" width="22.28515625" style="596" customWidth="1"/>
    <col min="11270" max="11270" width="0" style="596" hidden="1" customWidth="1"/>
    <col min="11271" max="11271" width="21.28515625" style="596" customWidth="1"/>
    <col min="11272" max="11272" width="0" style="596" hidden="1" customWidth="1"/>
    <col min="11273" max="11273" width="25" style="596" customWidth="1"/>
    <col min="11274" max="11274" width="25.140625" style="596" customWidth="1"/>
    <col min="11275" max="11275" width="23.85546875" style="596" customWidth="1"/>
    <col min="11276" max="11276" width="11.7109375" style="596"/>
    <col min="11277" max="11296" width="0" style="596" hidden="1" customWidth="1"/>
    <col min="11297" max="11506" width="11.7109375" style="596"/>
    <col min="11507" max="11507" width="78.5703125" style="596" customWidth="1"/>
    <col min="11508" max="11508" width="11.5703125" style="596" customWidth="1"/>
    <col min="11509" max="11515" width="0" style="596" hidden="1" customWidth="1"/>
    <col min="11516" max="11516" width="21" style="596" customWidth="1"/>
    <col min="11517" max="11523" width="0" style="596" hidden="1" customWidth="1"/>
    <col min="11524" max="11524" width="22.42578125" style="596" customWidth="1"/>
    <col min="11525" max="11525" width="22.28515625" style="596" customWidth="1"/>
    <col min="11526" max="11526" width="0" style="596" hidden="1" customWidth="1"/>
    <col min="11527" max="11527" width="21.28515625" style="596" customWidth="1"/>
    <col min="11528" max="11528" width="0" style="596" hidden="1" customWidth="1"/>
    <col min="11529" max="11529" width="25" style="596" customWidth="1"/>
    <col min="11530" max="11530" width="25.140625" style="596" customWidth="1"/>
    <col min="11531" max="11531" width="23.85546875" style="596" customWidth="1"/>
    <col min="11532" max="11532" width="11.7109375" style="596"/>
    <col min="11533" max="11552" width="0" style="596" hidden="1" customWidth="1"/>
    <col min="11553" max="11762" width="11.7109375" style="596"/>
    <col min="11763" max="11763" width="78.5703125" style="596" customWidth="1"/>
    <col min="11764" max="11764" width="11.5703125" style="596" customWidth="1"/>
    <col min="11765" max="11771" width="0" style="596" hidden="1" customWidth="1"/>
    <col min="11772" max="11772" width="21" style="596" customWidth="1"/>
    <col min="11773" max="11779" width="0" style="596" hidden="1" customWidth="1"/>
    <col min="11780" max="11780" width="22.42578125" style="596" customWidth="1"/>
    <col min="11781" max="11781" width="22.28515625" style="596" customWidth="1"/>
    <col min="11782" max="11782" width="0" style="596" hidden="1" customWidth="1"/>
    <col min="11783" max="11783" width="21.28515625" style="596" customWidth="1"/>
    <col min="11784" max="11784" width="0" style="596" hidden="1" customWidth="1"/>
    <col min="11785" max="11785" width="25" style="596" customWidth="1"/>
    <col min="11786" max="11786" width="25.140625" style="596" customWidth="1"/>
    <col min="11787" max="11787" width="23.85546875" style="596" customWidth="1"/>
    <col min="11788" max="11788" width="11.7109375" style="596"/>
    <col min="11789" max="11808" width="0" style="596" hidden="1" customWidth="1"/>
    <col min="11809" max="12018" width="11.7109375" style="596"/>
    <col min="12019" max="12019" width="78.5703125" style="596" customWidth="1"/>
    <col min="12020" max="12020" width="11.5703125" style="596" customWidth="1"/>
    <col min="12021" max="12027" width="0" style="596" hidden="1" customWidth="1"/>
    <col min="12028" max="12028" width="21" style="596" customWidth="1"/>
    <col min="12029" max="12035" width="0" style="596" hidden="1" customWidth="1"/>
    <col min="12036" max="12036" width="22.42578125" style="596" customWidth="1"/>
    <col min="12037" max="12037" width="22.28515625" style="596" customWidth="1"/>
    <col min="12038" max="12038" width="0" style="596" hidden="1" customWidth="1"/>
    <col min="12039" max="12039" width="21.28515625" style="596" customWidth="1"/>
    <col min="12040" max="12040" width="0" style="596" hidden="1" customWidth="1"/>
    <col min="12041" max="12041" width="25" style="596" customWidth="1"/>
    <col min="12042" max="12042" width="25.140625" style="596" customWidth="1"/>
    <col min="12043" max="12043" width="23.85546875" style="596" customWidth="1"/>
    <col min="12044" max="12044" width="11.7109375" style="596"/>
    <col min="12045" max="12064" width="0" style="596" hidden="1" customWidth="1"/>
    <col min="12065" max="12274" width="11.7109375" style="596"/>
    <col min="12275" max="12275" width="78.5703125" style="596" customWidth="1"/>
    <col min="12276" max="12276" width="11.5703125" style="596" customWidth="1"/>
    <col min="12277" max="12283" width="0" style="596" hidden="1" customWidth="1"/>
    <col min="12284" max="12284" width="21" style="596" customWidth="1"/>
    <col min="12285" max="12291" width="0" style="596" hidden="1" customWidth="1"/>
    <col min="12292" max="12292" width="22.42578125" style="596" customWidth="1"/>
    <col min="12293" max="12293" width="22.28515625" style="596" customWidth="1"/>
    <col min="12294" max="12294" width="0" style="596" hidden="1" customWidth="1"/>
    <col min="12295" max="12295" width="21.28515625" style="596" customWidth="1"/>
    <col min="12296" max="12296" width="0" style="596" hidden="1" customWidth="1"/>
    <col min="12297" max="12297" width="25" style="596" customWidth="1"/>
    <col min="12298" max="12298" width="25.140625" style="596" customWidth="1"/>
    <col min="12299" max="12299" width="23.85546875" style="596" customWidth="1"/>
    <col min="12300" max="12300" width="11.7109375" style="596"/>
    <col min="12301" max="12320" width="0" style="596" hidden="1" customWidth="1"/>
    <col min="12321" max="12530" width="11.7109375" style="596"/>
    <col min="12531" max="12531" width="78.5703125" style="596" customWidth="1"/>
    <col min="12532" max="12532" width="11.5703125" style="596" customWidth="1"/>
    <col min="12533" max="12539" width="0" style="596" hidden="1" customWidth="1"/>
    <col min="12540" max="12540" width="21" style="596" customWidth="1"/>
    <col min="12541" max="12547" width="0" style="596" hidden="1" customWidth="1"/>
    <col min="12548" max="12548" width="22.42578125" style="596" customWidth="1"/>
    <col min="12549" max="12549" width="22.28515625" style="596" customWidth="1"/>
    <col min="12550" max="12550" width="0" style="596" hidden="1" customWidth="1"/>
    <col min="12551" max="12551" width="21.28515625" style="596" customWidth="1"/>
    <col min="12552" max="12552" width="0" style="596" hidden="1" customWidth="1"/>
    <col min="12553" max="12553" width="25" style="596" customWidth="1"/>
    <col min="12554" max="12554" width="25.140625" style="596" customWidth="1"/>
    <col min="12555" max="12555" width="23.85546875" style="596" customWidth="1"/>
    <col min="12556" max="12556" width="11.7109375" style="596"/>
    <col min="12557" max="12576" width="0" style="596" hidden="1" customWidth="1"/>
    <col min="12577" max="12786" width="11.7109375" style="596"/>
    <col min="12787" max="12787" width="78.5703125" style="596" customWidth="1"/>
    <col min="12788" max="12788" width="11.5703125" style="596" customWidth="1"/>
    <col min="12789" max="12795" width="0" style="596" hidden="1" customWidth="1"/>
    <col min="12796" max="12796" width="21" style="596" customWidth="1"/>
    <col min="12797" max="12803" width="0" style="596" hidden="1" customWidth="1"/>
    <col min="12804" max="12804" width="22.42578125" style="596" customWidth="1"/>
    <col min="12805" max="12805" width="22.28515625" style="596" customWidth="1"/>
    <col min="12806" max="12806" width="0" style="596" hidden="1" customWidth="1"/>
    <col min="12807" max="12807" width="21.28515625" style="596" customWidth="1"/>
    <col min="12808" max="12808" width="0" style="596" hidden="1" customWidth="1"/>
    <col min="12809" max="12809" width="25" style="596" customWidth="1"/>
    <col min="12810" max="12810" width="25.140625" style="596" customWidth="1"/>
    <col min="12811" max="12811" width="23.85546875" style="596" customWidth="1"/>
    <col min="12812" max="12812" width="11.7109375" style="596"/>
    <col min="12813" max="12832" width="0" style="596" hidden="1" customWidth="1"/>
    <col min="12833" max="13042" width="11.7109375" style="596"/>
    <col min="13043" max="13043" width="78.5703125" style="596" customWidth="1"/>
    <col min="13044" max="13044" width="11.5703125" style="596" customWidth="1"/>
    <col min="13045" max="13051" width="0" style="596" hidden="1" customWidth="1"/>
    <col min="13052" max="13052" width="21" style="596" customWidth="1"/>
    <col min="13053" max="13059" width="0" style="596" hidden="1" customWidth="1"/>
    <col min="13060" max="13060" width="22.42578125" style="596" customWidth="1"/>
    <col min="13061" max="13061" width="22.28515625" style="596" customWidth="1"/>
    <col min="13062" max="13062" width="0" style="596" hidden="1" customWidth="1"/>
    <col min="13063" max="13063" width="21.28515625" style="596" customWidth="1"/>
    <col min="13064" max="13064" width="0" style="596" hidden="1" customWidth="1"/>
    <col min="13065" max="13065" width="25" style="596" customWidth="1"/>
    <col min="13066" max="13066" width="25.140625" style="596" customWidth="1"/>
    <col min="13067" max="13067" width="23.85546875" style="596" customWidth="1"/>
    <col min="13068" max="13068" width="11.7109375" style="596"/>
    <col min="13069" max="13088" width="0" style="596" hidden="1" customWidth="1"/>
    <col min="13089" max="13298" width="11.7109375" style="596"/>
    <col min="13299" max="13299" width="78.5703125" style="596" customWidth="1"/>
    <col min="13300" max="13300" width="11.5703125" style="596" customWidth="1"/>
    <col min="13301" max="13307" width="0" style="596" hidden="1" customWidth="1"/>
    <col min="13308" max="13308" width="21" style="596" customWidth="1"/>
    <col min="13309" max="13315" width="0" style="596" hidden="1" customWidth="1"/>
    <col min="13316" max="13316" width="22.42578125" style="596" customWidth="1"/>
    <col min="13317" max="13317" width="22.28515625" style="596" customWidth="1"/>
    <col min="13318" max="13318" width="0" style="596" hidden="1" customWidth="1"/>
    <col min="13319" max="13319" width="21.28515625" style="596" customWidth="1"/>
    <col min="13320" max="13320" width="0" style="596" hidden="1" customWidth="1"/>
    <col min="13321" max="13321" width="25" style="596" customWidth="1"/>
    <col min="13322" max="13322" width="25.140625" style="596" customWidth="1"/>
    <col min="13323" max="13323" width="23.85546875" style="596" customWidth="1"/>
    <col min="13324" max="13324" width="11.7109375" style="596"/>
    <col min="13325" max="13344" width="0" style="596" hidden="1" customWidth="1"/>
    <col min="13345" max="13554" width="11.7109375" style="596"/>
    <col min="13555" max="13555" width="78.5703125" style="596" customWidth="1"/>
    <col min="13556" max="13556" width="11.5703125" style="596" customWidth="1"/>
    <col min="13557" max="13563" width="0" style="596" hidden="1" customWidth="1"/>
    <col min="13564" max="13564" width="21" style="596" customWidth="1"/>
    <col min="13565" max="13571" width="0" style="596" hidden="1" customWidth="1"/>
    <col min="13572" max="13572" width="22.42578125" style="596" customWidth="1"/>
    <col min="13573" max="13573" width="22.28515625" style="596" customWidth="1"/>
    <col min="13574" max="13574" width="0" style="596" hidden="1" customWidth="1"/>
    <col min="13575" max="13575" width="21.28515625" style="596" customWidth="1"/>
    <col min="13576" max="13576" width="0" style="596" hidden="1" customWidth="1"/>
    <col min="13577" max="13577" width="25" style="596" customWidth="1"/>
    <col min="13578" max="13578" width="25.140625" style="596" customWidth="1"/>
    <col min="13579" max="13579" width="23.85546875" style="596" customWidth="1"/>
    <col min="13580" max="13580" width="11.7109375" style="596"/>
    <col min="13581" max="13600" width="0" style="596" hidden="1" customWidth="1"/>
    <col min="13601" max="13810" width="11.7109375" style="596"/>
    <col min="13811" max="13811" width="78.5703125" style="596" customWidth="1"/>
    <col min="13812" max="13812" width="11.5703125" style="596" customWidth="1"/>
    <col min="13813" max="13819" width="0" style="596" hidden="1" customWidth="1"/>
    <col min="13820" max="13820" width="21" style="596" customWidth="1"/>
    <col min="13821" max="13827" width="0" style="596" hidden="1" customWidth="1"/>
    <col min="13828" max="13828" width="22.42578125" style="596" customWidth="1"/>
    <col min="13829" max="13829" width="22.28515625" style="596" customWidth="1"/>
    <col min="13830" max="13830" width="0" style="596" hidden="1" customWidth="1"/>
    <col min="13831" max="13831" width="21.28515625" style="596" customWidth="1"/>
    <col min="13832" max="13832" width="0" style="596" hidden="1" customWidth="1"/>
    <col min="13833" max="13833" width="25" style="596" customWidth="1"/>
    <col min="13834" max="13834" width="25.140625" style="596" customWidth="1"/>
    <col min="13835" max="13835" width="23.85546875" style="596" customWidth="1"/>
    <col min="13836" max="13836" width="11.7109375" style="596"/>
    <col min="13837" max="13856" width="0" style="596" hidden="1" customWidth="1"/>
    <col min="13857" max="14066" width="11.7109375" style="596"/>
    <col min="14067" max="14067" width="78.5703125" style="596" customWidth="1"/>
    <col min="14068" max="14068" width="11.5703125" style="596" customWidth="1"/>
    <col min="14069" max="14075" width="0" style="596" hidden="1" customWidth="1"/>
    <col min="14076" max="14076" width="21" style="596" customWidth="1"/>
    <col min="14077" max="14083" width="0" style="596" hidden="1" customWidth="1"/>
    <col min="14084" max="14084" width="22.42578125" style="596" customWidth="1"/>
    <col min="14085" max="14085" width="22.28515625" style="596" customWidth="1"/>
    <col min="14086" max="14086" width="0" style="596" hidden="1" customWidth="1"/>
    <col min="14087" max="14087" width="21.28515625" style="596" customWidth="1"/>
    <col min="14088" max="14088" width="0" style="596" hidden="1" customWidth="1"/>
    <col min="14089" max="14089" width="25" style="596" customWidth="1"/>
    <col min="14090" max="14090" width="25.140625" style="596" customWidth="1"/>
    <col min="14091" max="14091" width="23.85546875" style="596" customWidth="1"/>
    <col min="14092" max="14092" width="11.7109375" style="596"/>
    <col min="14093" max="14112" width="0" style="596" hidden="1" customWidth="1"/>
    <col min="14113" max="14322" width="11.7109375" style="596"/>
    <col min="14323" max="14323" width="78.5703125" style="596" customWidth="1"/>
    <col min="14324" max="14324" width="11.5703125" style="596" customWidth="1"/>
    <col min="14325" max="14331" width="0" style="596" hidden="1" customWidth="1"/>
    <col min="14332" max="14332" width="21" style="596" customWidth="1"/>
    <col min="14333" max="14339" width="0" style="596" hidden="1" customWidth="1"/>
    <col min="14340" max="14340" width="22.42578125" style="596" customWidth="1"/>
    <col min="14341" max="14341" width="22.28515625" style="596" customWidth="1"/>
    <col min="14342" max="14342" width="0" style="596" hidden="1" customWidth="1"/>
    <col min="14343" max="14343" width="21.28515625" style="596" customWidth="1"/>
    <col min="14344" max="14344" width="0" style="596" hidden="1" customWidth="1"/>
    <col min="14345" max="14345" width="25" style="596" customWidth="1"/>
    <col min="14346" max="14346" width="25.140625" style="596" customWidth="1"/>
    <col min="14347" max="14347" width="23.85546875" style="596" customWidth="1"/>
    <col min="14348" max="14348" width="11.7109375" style="596"/>
    <col min="14349" max="14368" width="0" style="596" hidden="1" customWidth="1"/>
    <col min="14369" max="14578" width="11.7109375" style="596"/>
    <col min="14579" max="14579" width="78.5703125" style="596" customWidth="1"/>
    <col min="14580" max="14580" width="11.5703125" style="596" customWidth="1"/>
    <col min="14581" max="14587" width="0" style="596" hidden="1" customWidth="1"/>
    <col min="14588" max="14588" width="21" style="596" customWidth="1"/>
    <col min="14589" max="14595" width="0" style="596" hidden="1" customWidth="1"/>
    <col min="14596" max="14596" width="22.42578125" style="596" customWidth="1"/>
    <col min="14597" max="14597" width="22.28515625" style="596" customWidth="1"/>
    <col min="14598" max="14598" width="0" style="596" hidden="1" customWidth="1"/>
    <col min="14599" max="14599" width="21.28515625" style="596" customWidth="1"/>
    <col min="14600" max="14600" width="0" style="596" hidden="1" customWidth="1"/>
    <col min="14601" max="14601" width="25" style="596" customWidth="1"/>
    <col min="14602" max="14602" width="25.140625" style="596" customWidth="1"/>
    <col min="14603" max="14603" width="23.85546875" style="596" customWidth="1"/>
    <col min="14604" max="14604" width="11.7109375" style="596"/>
    <col min="14605" max="14624" width="0" style="596" hidden="1" customWidth="1"/>
    <col min="14625" max="14834" width="11.7109375" style="596"/>
    <col min="14835" max="14835" width="78.5703125" style="596" customWidth="1"/>
    <col min="14836" max="14836" width="11.5703125" style="596" customWidth="1"/>
    <col min="14837" max="14843" width="0" style="596" hidden="1" customWidth="1"/>
    <col min="14844" max="14844" width="21" style="596" customWidth="1"/>
    <col min="14845" max="14851" width="0" style="596" hidden="1" customWidth="1"/>
    <col min="14852" max="14852" width="22.42578125" style="596" customWidth="1"/>
    <col min="14853" max="14853" width="22.28515625" style="596" customWidth="1"/>
    <col min="14854" max="14854" width="0" style="596" hidden="1" customWidth="1"/>
    <col min="14855" max="14855" width="21.28515625" style="596" customWidth="1"/>
    <col min="14856" max="14856" width="0" style="596" hidden="1" customWidth="1"/>
    <col min="14857" max="14857" width="25" style="596" customWidth="1"/>
    <col min="14858" max="14858" width="25.140625" style="596" customWidth="1"/>
    <col min="14859" max="14859" width="23.85546875" style="596" customWidth="1"/>
    <col min="14860" max="14860" width="11.7109375" style="596"/>
    <col min="14861" max="14880" width="0" style="596" hidden="1" customWidth="1"/>
    <col min="14881" max="15090" width="11.7109375" style="596"/>
    <col min="15091" max="15091" width="78.5703125" style="596" customWidth="1"/>
    <col min="15092" max="15092" width="11.5703125" style="596" customWidth="1"/>
    <col min="15093" max="15099" width="0" style="596" hidden="1" customWidth="1"/>
    <col min="15100" max="15100" width="21" style="596" customWidth="1"/>
    <col min="15101" max="15107" width="0" style="596" hidden="1" customWidth="1"/>
    <col min="15108" max="15108" width="22.42578125" style="596" customWidth="1"/>
    <col min="15109" max="15109" width="22.28515625" style="596" customWidth="1"/>
    <col min="15110" max="15110" width="0" style="596" hidden="1" customWidth="1"/>
    <col min="15111" max="15111" width="21.28515625" style="596" customWidth="1"/>
    <col min="15112" max="15112" width="0" style="596" hidden="1" customWidth="1"/>
    <col min="15113" max="15113" width="25" style="596" customWidth="1"/>
    <col min="15114" max="15114" width="25.140625" style="596" customWidth="1"/>
    <col min="15115" max="15115" width="23.85546875" style="596" customWidth="1"/>
    <col min="15116" max="15116" width="11.7109375" style="596"/>
    <col min="15117" max="15136" width="0" style="596" hidden="1" customWidth="1"/>
    <col min="15137" max="15346" width="11.7109375" style="596"/>
    <col min="15347" max="15347" width="78.5703125" style="596" customWidth="1"/>
    <col min="15348" max="15348" width="11.5703125" style="596" customWidth="1"/>
    <col min="15349" max="15355" width="0" style="596" hidden="1" customWidth="1"/>
    <col min="15356" max="15356" width="21" style="596" customWidth="1"/>
    <col min="15357" max="15363" width="0" style="596" hidden="1" customWidth="1"/>
    <col min="15364" max="15364" width="22.42578125" style="596" customWidth="1"/>
    <col min="15365" max="15365" width="22.28515625" style="596" customWidth="1"/>
    <col min="15366" max="15366" width="0" style="596" hidden="1" customWidth="1"/>
    <col min="15367" max="15367" width="21.28515625" style="596" customWidth="1"/>
    <col min="15368" max="15368" width="0" style="596" hidden="1" customWidth="1"/>
    <col min="15369" max="15369" width="25" style="596" customWidth="1"/>
    <col min="15370" max="15370" width="25.140625" style="596" customWidth="1"/>
    <col min="15371" max="15371" width="23.85546875" style="596" customWidth="1"/>
    <col min="15372" max="15372" width="11.7109375" style="596"/>
    <col min="15373" max="15392" width="0" style="596" hidden="1" customWidth="1"/>
    <col min="15393" max="15602" width="11.7109375" style="596"/>
    <col min="15603" max="15603" width="78.5703125" style="596" customWidth="1"/>
    <col min="15604" max="15604" width="11.5703125" style="596" customWidth="1"/>
    <col min="15605" max="15611" width="0" style="596" hidden="1" customWidth="1"/>
    <col min="15612" max="15612" width="21" style="596" customWidth="1"/>
    <col min="15613" max="15619" width="0" style="596" hidden="1" customWidth="1"/>
    <col min="15620" max="15620" width="22.42578125" style="596" customWidth="1"/>
    <col min="15621" max="15621" width="22.28515625" style="596" customWidth="1"/>
    <col min="15622" max="15622" width="0" style="596" hidden="1" customWidth="1"/>
    <col min="15623" max="15623" width="21.28515625" style="596" customWidth="1"/>
    <col min="15624" max="15624" width="0" style="596" hidden="1" customWidth="1"/>
    <col min="15625" max="15625" width="25" style="596" customWidth="1"/>
    <col min="15626" max="15626" width="25.140625" style="596" customWidth="1"/>
    <col min="15627" max="15627" width="23.85546875" style="596" customWidth="1"/>
    <col min="15628" max="15628" width="11.7109375" style="596"/>
    <col min="15629" max="15648" width="0" style="596" hidden="1" customWidth="1"/>
    <col min="15649" max="15858" width="11.7109375" style="596"/>
    <col min="15859" max="15859" width="78.5703125" style="596" customWidth="1"/>
    <col min="15860" max="15860" width="11.5703125" style="596" customWidth="1"/>
    <col min="15861" max="15867" width="0" style="596" hidden="1" customWidth="1"/>
    <col min="15868" max="15868" width="21" style="596" customWidth="1"/>
    <col min="15869" max="15875" width="0" style="596" hidden="1" customWidth="1"/>
    <col min="15876" max="15876" width="22.42578125" style="596" customWidth="1"/>
    <col min="15877" max="15877" width="22.28515625" style="596" customWidth="1"/>
    <col min="15878" max="15878" width="0" style="596" hidden="1" customWidth="1"/>
    <col min="15879" max="15879" width="21.28515625" style="596" customWidth="1"/>
    <col min="15880" max="15880" width="0" style="596" hidden="1" customWidth="1"/>
    <col min="15881" max="15881" width="25" style="596" customWidth="1"/>
    <col min="15882" max="15882" width="25.140625" style="596" customWidth="1"/>
    <col min="15883" max="15883" width="23.85546875" style="596" customWidth="1"/>
    <col min="15884" max="15884" width="11.7109375" style="596"/>
    <col min="15885" max="15904" width="0" style="596" hidden="1" customWidth="1"/>
    <col min="15905" max="16114" width="11.7109375" style="596"/>
    <col min="16115" max="16115" width="78.5703125" style="596" customWidth="1"/>
    <col min="16116" max="16116" width="11.5703125" style="596" customWidth="1"/>
    <col min="16117" max="16123" width="0" style="596" hidden="1" customWidth="1"/>
    <col min="16124" max="16124" width="21" style="596" customWidth="1"/>
    <col min="16125" max="16131" width="0" style="596" hidden="1" customWidth="1"/>
    <col min="16132" max="16132" width="22.42578125" style="596" customWidth="1"/>
    <col min="16133" max="16133" width="22.28515625" style="596" customWidth="1"/>
    <col min="16134" max="16134" width="0" style="596" hidden="1" customWidth="1"/>
    <col min="16135" max="16135" width="21.28515625" style="596" customWidth="1"/>
    <col min="16136" max="16136" width="0" style="596" hidden="1" customWidth="1"/>
    <col min="16137" max="16137" width="25" style="596" customWidth="1"/>
    <col min="16138" max="16138" width="25.140625" style="596" customWidth="1"/>
    <col min="16139" max="16139" width="23.85546875" style="596" customWidth="1"/>
    <col min="16140" max="16140" width="11.7109375" style="596"/>
    <col min="16141" max="16160" width="0" style="596" hidden="1" customWidth="1"/>
    <col min="16161" max="16384" width="11.7109375" style="596"/>
  </cols>
  <sheetData>
    <row r="1" spans="1:32" s="638" customFormat="1" ht="119.4" thickBot="1">
      <c r="A1" s="628">
        <v>113</v>
      </c>
      <c r="B1" s="629" t="s">
        <v>693</v>
      </c>
      <c r="C1" s="630" t="s">
        <v>1420</v>
      </c>
      <c r="D1" s="631" t="s">
        <v>1421</v>
      </c>
      <c r="E1" s="632" t="s">
        <v>1422</v>
      </c>
      <c r="F1" s="633" t="s">
        <v>1423</v>
      </c>
      <c r="G1" s="634" t="s">
        <v>1424</v>
      </c>
      <c r="H1" s="635" t="s">
        <v>1423</v>
      </c>
      <c r="I1" s="636" t="s">
        <v>1425</v>
      </c>
      <c r="J1" s="637" t="s">
        <v>1426</v>
      </c>
      <c r="K1" s="636" t="s">
        <v>1427</v>
      </c>
      <c r="M1" s="639" t="s">
        <v>1428</v>
      </c>
      <c r="N1" s="638" t="s">
        <v>1429</v>
      </c>
      <c r="O1" s="638" t="s">
        <v>1430</v>
      </c>
      <c r="Q1" s="640" t="s">
        <v>1431</v>
      </c>
      <c r="R1" s="638" t="s">
        <v>1430</v>
      </c>
      <c r="S1" s="640" t="s">
        <v>1432</v>
      </c>
      <c r="T1" s="638" t="s">
        <v>1430</v>
      </c>
      <c r="U1" s="640" t="s">
        <v>1433</v>
      </c>
      <c r="V1" s="638" t="s">
        <v>1430</v>
      </c>
      <c r="W1" s="638" t="s">
        <v>1434</v>
      </c>
      <c r="X1" s="641" t="s">
        <v>1430</v>
      </c>
      <c r="Y1" s="642" t="s">
        <v>1435</v>
      </c>
      <c r="AC1" s="643"/>
      <c r="AD1" s="644" t="s">
        <v>1436</v>
      </c>
      <c r="AE1" s="644" t="s">
        <v>1437</v>
      </c>
      <c r="AF1" s="645" t="s">
        <v>1427</v>
      </c>
    </row>
    <row r="2" spans="1:32" s="638" customFormat="1" thickBot="1">
      <c r="A2" s="646">
        <v>10</v>
      </c>
      <c r="B2" s="647" t="s">
        <v>1438</v>
      </c>
      <c r="C2" s="648">
        <v>44681.920000000129</v>
      </c>
      <c r="D2" s="648">
        <v>1036.75</v>
      </c>
      <c r="E2" s="649">
        <v>6.0000000000400178E-2</v>
      </c>
      <c r="F2" s="650"/>
      <c r="G2" s="651">
        <v>274862</v>
      </c>
      <c r="H2" s="652"/>
      <c r="I2" s="653">
        <v>319543.92000000016</v>
      </c>
      <c r="J2" s="653">
        <v>1036.75</v>
      </c>
      <c r="K2" s="654">
        <v>320580.67000000016</v>
      </c>
      <c r="M2" s="655">
        <v>10</v>
      </c>
      <c r="N2" s="656">
        <v>296578</v>
      </c>
      <c r="O2" s="655">
        <v>10</v>
      </c>
      <c r="P2" s="655"/>
      <c r="Q2" s="639"/>
      <c r="R2" s="657" t="s">
        <v>100</v>
      </c>
      <c r="S2" s="658"/>
      <c r="T2" s="657" t="s">
        <v>100</v>
      </c>
      <c r="V2" s="658">
        <v>10</v>
      </c>
      <c r="X2" s="659">
        <v>10</v>
      </c>
      <c r="Y2" s="660">
        <v>1036.75</v>
      </c>
      <c r="AC2" s="661">
        <v>10</v>
      </c>
      <c r="AD2" s="662">
        <v>322423.07</v>
      </c>
      <c r="AE2" s="662">
        <v>4323.25</v>
      </c>
      <c r="AF2" s="663">
        <v>326746.32</v>
      </c>
    </row>
    <row r="3" spans="1:32" s="638" customFormat="1" thickBot="1">
      <c r="A3" s="664">
        <v>11</v>
      </c>
      <c r="B3" s="647" t="s">
        <v>1439</v>
      </c>
      <c r="C3" s="648">
        <v>95887.079999999783</v>
      </c>
      <c r="D3" s="648">
        <v>20929</v>
      </c>
      <c r="E3" s="649">
        <v>0.43999999999869033</v>
      </c>
      <c r="F3" s="650"/>
      <c r="G3" s="665">
        <v>451828</v>
      </c>
      <c r="H3" s="652"/>
      <c r="I3" s="653">
        <v>547715.07999999984</v>
      </c>
      <c r="J3" s="653">
        <v>20929</v>
      </c>
      <c r="K3" s="654">
        <v>568644.07999999984</v>
      </c>
      <c r="M3" s="655">
        <v>11</v>
      </c>
      <c r="N3" s="656">
        <v>410676</v>
      </c>
      <c r="O3" s="655">
        <v>11</v>
      </c>
      <c r="P3" s="655"/>
      <c r="Q3" s="639"/>
      <c r="R3" s="657" t="s">
        <v>102</v>
      </c>
      <c r="S3" s="658"/>
      <c r="T3" s="657" t="s">
        <v>102</v>
      </c>
      <c r="V3" s="658">
        <v>11</v>
      </c>
      <c r="X3" s="659">
        <v>11</v>
      </c>
      <c r="Y3" s="660">
        <v>20929</v>
      </c>
      <c r="AC3" s="661">
        <v>11</v>
      </c>
      <c r="AD3" s="662">
        <v>519363.06</v>
      </c>
      <c r="AE3" s="662">
        <v>3312.75</v>
      </c>
      <c r="AF3" s="663">
        <v>522675.81</v>
      </c>
    </row>
    <row r="4" spans="1:32" s="638" customFormat="1" thickBot="1">
      <c r="A4" s="664">
        <v>12</v>
      </c>
      <c r="B4" s="647" t="s">
        <v>1440</v>
      </c>
      <c r="C4" s="648">
        <v>164124.54000000027</v>
      </c>
      <c r="D4" s="648">
        <v>7720.7000000000007</v>
      </c>
      <c r="E4" s="649">
        <v>0.20000000000163709</v>
      </c>
      <c r="F4" s="650"/>
      <c r="G4" s="665">
        <v>828029</v>
      </c>
      <c r="H4" s="652"/>
      <c r="I4" s="653">
        <v>992153.54000000027</v>
      </c>
      <c r="J4" s="653">
        <v>7720.7000000000007</v>
      </c>
      <c r="K4" s="654">
        <v>999874.24000000022</v>
      </c>
      <c r="M4" s="655">
        <v>12</v>
      </c>
      <c r="N4" s="656">
        <v>674507</v>
      </c>
      <c r="O4" s="655">
        <v>12</v>
      </c>
      <c r="P4" s="655"/>
      <c r="Q4" s="639"/>
      <c r="R4" s="657" t="s">
        <v>104</v>
      </c>
      <c r="S4" s="658"/>
      <c r="T4" s="657" t="s">
        <v>104</v>
      </c>
      <c r="V4" s="658">
        <v>12</v>
      </c>
      <c r="X4" s="659">
        <v>12</v>
      </c>
      <c r="Y4" s="660">
        <v>7720.7000000000007</v>
      </c>
      <c r="AC4" s="661">
        <v>12</v>
      </c>
      <c r="AD4" s="662">
        <v>770652.07</v>
      </c>
      <c r="AE4" s="662">
        <v>3388.5</v>
      </c>
      <c r="AF4" s="663">
        <v>774040.57</v>
      </c>
    </row>
    <row r="5" spans="1:32" s="638" customFormat="1" thickBot="1">
      <c r="A5" s="664">
        <v>17</v>
      </c>
      <c r="B5" s="647" t="s">
        <v>1441</v>
      </c>
      <c r="C5" s="648">
        <v>158838.71999999997</v>
      </c>
      <c r="D5" s="648">
        <v>11617.75</v>
      </c>
      <c r="E5" s="649">
        <v>0.13999999999941792</v>
      </c>
      <c r="F5" s="650"/>
      <c r="G5" s="665">
        <v>757889</v>
      </c>
      <c r="H5" s="652"/>
      <c r="I5" s="653">
        <v>916727.72</v>
      </c>
      <c r="J5" s="653">
        <v>11617.75</v>
      </c>
      <c r="K5" s="654">
        <v>928345.47</v>
      </c>
      <c r="M5" s="655">
        <v>17</v>
      </c>
      <c r="N5" s="656">
        <v>635307</v>
      </c>
      <c r="O5" s="655">
        <v>17</v>
      </c>
      <c r="P5" s="655"/>
      <c r="Q5" s="639"/>
      <c r="R5" s="657" t="s">
        <v>114</v>
      </c>
      <c r="S5" s="658"/>
      <c r="T5" s="657" t="s">
        <v>114</v>
      </c>
      <c r="V5" s="658">
        <v>17</v>
      </c>
      <c r="X5" s="659">
        <v>17</v>
      </c>
      <c r="Y5" s="660">
        <v>11617.75</v>
      </c>
      <c r="AC5" s="661">
        <v>17</v>
      </c>
      <c r="AD5" s="662">
        <v>756141.80999999994</v>
      </c>
      <c r="AE5" s="662">
        <v>11010.65</v>
      </c>
      <c r="AF5" s="663">
        <v>767152.46</v>
      </c>
    </row>
    <row r="6" spans="1:32" s="638" customFormat="1" ht="16.2" customHeight="1" thickBot="1">
      <c r="A6" s="664">
        <v>19</v>
      </c>
      <c r="B6" s="647" t="s">
        <v>1442</v>
      </c>
      <c r="C6" s="648">
        <v>204230.38000000012</v>
      </c>
      <c r="D6" s="648">
        <v>30979.06</v>
      </c>
      <c r="E6" s="649">
        <v>0</v>
      </c>
      <c r="F6" s="650"/>
      <c r="G6" s="665">
        <v>1736831</v>
      </c>
      <c r="H6" s="652"/>
      <c r="I6" s="653">
        <v>1941061.3800000001</v>
      </c>
      <c r="J6" s="653">
        <v>30979.06</v>
      </c>
      <c r="K6" s="654">
        <v>1972040.4400000002</v>
      </c>
      <c r="M6" s="655">
        <v>19</v>
      </c>
      <c r="N6" s="656">
        <v>1528832</v>
      </c>
      <c r="O6" s="655">
        <v>19</v>
      </c>
      <c r="P6" s="655"/>
      <c r="Q6" s="639"/>
      <c r="R6" s="657" t="s">
        <v>116</v>
      </c>
      <c r="S6" s="658"/>
      <c r="T6" s="657" t="s">
        <v>116</v>
      </c>
      <c r="V6" s="658">
        <v>19</v>
      </c>
      <c r="X6" s="659">
        <v>19</v>
      </c>
      <c r="Y6" s="660">
        <v>30979.06</v>
      </c>
      <c r="AC6" s="661">
        <v>19</v>
      </c>
      <c r="AD6" s="662">
        <v>1591441.35</v>
      </c>
      <c r="AE6" s="662">
        <v>17120.66</v>
      </c>
      <c r="AF6" s="663">
        <v>1608562.01</v>
      </c>
    </row>
    <row r="7" spans="1:32" s="638" customFormat="1" ht="16.2" customHeight="1" thickBot="1">
      <c r="A7" s="664">
        <v>22</v>
      </c>
      <c r="B7" s="647" t="s">
        <v>1443</v>
      </c>
      <c r="C7" s="648">
        <v>135622.91999999969</v>
      </c>
      <c r="D7" s="648">
        <v>47.770000000000437</v>
      </c>
      <c r="E7" s="649">
        <v>0</v>
      </c>
      <c r="F7" s="650"/>
      <c r="G7" s="665">
        <v>493075</v>
      </c>
      <c r="H7" s="652"/>
      <c r="I7" s="653">
        <v>628697.91999999969</v>
      </c>
      <c r="J7" s="653">
        <v>47.770000000000437</v>
      </c>
      <c r="K7" s="654">
        <v>628745.68999999971</v>
      </c>
      <c r="M7" s="655">
        <v>22</v>
      </c>
      <c r="N7" s="656">
        <v>456183</v>
      </c>
      <c r="O7" s="655">
        <v>22</v>
      </c>
      <c r="P7" s="655"/>
      <c r="Q7" s="639"/>
      <c r="R7" s="657" t="s">
        <v>120</v>
      </c>
      <c r="S7" s="658"/>
      <c r="T7" s="657" t="s">
        <v>120</v>
      </c>
      <c r="V7" s="658">
        <v>22</v>
      </c>
      <c r="X7" s="659">
        <v>22</v>
      </c>
      <c r="Y7" s="660">
        <v>47.770000000000437</v>
      </c>
      <c r="AC7" s="661">
        <v>22</v>
      </c>
      <c r="AD7" s="662">
        <v>508392.64999999997</v>
      </c>
      <c r="AE7" s="662">
        <v>6218.25</v>
      </c>
      <c r="AF7" s="663">
        <v>514610.89999999997</v>
      </c>
    </row>
    <row r="8" spans="1:32" s="638" customFormat="1" ht="16.2" customHeight="1" thickBot="1">
      <c r="A8" s="664">
        <v>25</v>
      </c>
      <c r="B8" s="647" t="s">
        <v>1444</v>
      </c>
      <c r="C8" s="648">
        <v>66553.349999999627</v>
      </c>
      <c r="D8" s="648">
        <v>0</v>
      </c>
      <c r="E8" s="649">
        <v>0</v>
      </c>
      <c r="F8" s="650"/>
      <c r="G8" s="665">
        <v>734492</v>
      </c>
      <c r="H8" s="652"/>
      <c r="I8" s="653">
        <v>801045.34999999963</v>
      </c>
      <c r="J8" s="653">
        <v>0</v>
      </c>
      <c r="K8" s="654">
        <v>801045.34999999963</v>
      </c>
      <c r="M8" s="655">
        <v>25</v>
      </c>
      <c r="N8" s="656">
        <v>706624</v>
      </c>
      <c r="O8" s="655">
        <v>25</v>
      </c>
      <c r="P8" s="655"/>
      <c r="Q8" s="639"/>
      <c r="R8" s="657" t="s">
        <v>123</v>
      </c>
      <c r="S8" s="658"/>
      <c r="T8" s="657" t="s">
        <v>123</v>
      </c>
      <c r="V8" s="658">
        <v>25</v>
      </c>
      <c r="X8" s="659">
        <v>25</v>
      </c>
      <c r="Y8" s="660">
        <v>0</v>
      </c>
      <c r="AC8" s="661">
        <v>25</v>
      </c>
      <c r="AD8" s="662">
        <v>775677.16</v>
      </c>
      <c r="AE8" s="662">
        <v>0</v>
      </c>
      <c r="AF8" s="663">
        <v>775677.16</v>
      </c>
    </row>
    <row r="9" spans="1:32" s="638" customFormat="1" ht="16.2" customHeight="1" thickBot="1">
      <c r="A9" s="664">
        <v>29</v>
      </c>
      <c r="B9" s="647" t="s">
        <v>1445</v>
      </c>
      <c r="C9" s="648">
        <v>78448.160000000149</v>
      </c>
      <c r="D9" s="648">
        <v>19907.25</v>
      </c>
      <c r="E9" s="649">
        <v>0</v>
      </c>
      <c r="F9" s="650"/>
      <c r="G9" s="665">
        <v>362245</v>
      </c>
      <c r="H9" s="652"/>
      <c r="I9" s="653">
        <v>440693.16000000015</v>
      </c>
      <c r="J9" s="653">
        <v>19907.25</v>
      </c>
      <c r="K9" s="654">
        <v>460600.41000000015</v>
      </c>
      <c r="M9" s="655">
        <v>29</v>
      </c>
      <c r="N9" s="656">
        <v>354591</v>
      </c>
      <c r="O9" s="655">
        <v>29</v>
      </c>
      <c r="P9" s="655"/>
      <c r="Q9" s="639"/>
      <c r="R9" s="657" t="s">
        <v>127</v>
      </c>
      <c r="S9" s="658"/>
      <c r="T9" s="657" t="s">
        <v>127</v>
      </c>
      <c r="V9" s="658">
        <v>29</v>
      </c>
      <c r="X9" s="659">
        <v>29</v>
      </c>
      <c r="Y9" s="660">
        <v>19907.25</v>
      </c>
      <c r="AC9" s="661">
        <v>29</v>
      </c>
      <c r="AD9" s="662">
        <v>410988.93</v>
      </c>
      <c r="AE9" s="662">
        <v>3191.75</v>
      </c>
      <c r="AF9" s="663">
        <v>414180.68</v>
      </c>
    </row>
    <row r="10" spans="1:32" s="638" customFormat="1" ht="16.2" customHeight="1" thickBot="1">
      <c r="A10" s="664">
        <v>35</v>
      </c>
      <c r="B10" s="666" t="s">
        <v>1446</v>
      </c>
      <c r="C10" s="648">
        <v>276577.66000000015</v>
      </c>
      <c r="D10" s="648">
        <v>0</v>
      </c>
      <c r="E10" s="649">
        <v>0</v>
      </c>
      <c r="F10" s="650"/>
      <c r="G10" s="665">
        <v>1357514</v>
      </c>
      <c r="H10" s="652"/>
      <c r="I10" s="653">
        <v>1634091.6600000001</v>
      </c>
      <c r="J10" s="653">
        <v>0</v>
      </c>
      <c r="K10" s="654">
        <v>1634091.6600000001</v>
      </c>
      <c r="M10" s="655">
        <v>35</v>
      </c>
      <c r="N10" s="656">
        <v>1056559</v>
      </c>
      <c r="O10" s="655">
        <v>35</v>
      </c>
      <c r="P10" s="655"/>
      <c r="Q10" s="639"/>
      <c r="R10" s="657" t="s">
        <v>133</v>
      </c>
      <c r="S10" s="658"/>
      <c r="T10" s="657" t="s">
        <v>133</v>
      </c>
      <c r="V10" s="658">
        <v>35</v>
      </c>
      <c r="X10" s="659">
        <v>35</v>
      </c>
      <c r="Y10" s="660">
        <v>0</v>
      </c>
      <c r="AC10" s="661">
        <v>35</v>
      </c>
      <c r="AD10" s="662">
        <v>1204167.96</v>
      </c>
      <c r="AE10" s="662">
        <v>0</v>
      </c>
      <c r="AF10" s="663">
        <v>1204167.96</v>
      </c>
    </row>
    <row r="11" spans="1:32" s="638" customFormat="1" ht="16.2" customHeight="1" thickBot="1">
      <c r="A11" s="664">
        <v>50</v>
      </c>
      <c r="B11" s="647" t="s">
        <v>1447</v>
      </c>
      <c r="C11" s="648">
        <v>176730.88000000024</v>
      </c>
      <c r="D11" s="648">
        <v>17988.239999999998</v>
      </c>
      <c r="E11" s="649">
        <v>-0.13000000000465661</v>
      </c>
      <c r="F11" s="650"/>
      <c r="G11" s="665">
        <v>739249</v>
      </c>
      <c r="H11" s="652"/>
      <c r="I11" s="653">
        <v>915979.88000000024</v>
      </c>
      <c r="J11" s="653">
        <v>17988.239999999998</v>
      </c>
      <c r="K11" s="654">
        <v>933968.12000000023</v>
      </c>
      <c r="M11" s="655">
        <v>50</v>
      </c>
      <c r="N11" s="656">
        <v>534681</v>
      </c>
      <c r="O11" s="655">
        <v>50</v>
      </c>
      <c r="P11" s="655"/>
      <c r="Q11" s="639"/>
      <c r="R11" s="657" t="s">
        <v>149</v>
      </c>
      <c r="S11" s="658"/>
      <c r="T11" s="657" t="s">
        <v>149</v>
      </c>
      <c r="V11" s="658">
        <v>50</v>
      </c>
      <c r="X11" s="659">
        <v>50</v>
      </c>
      <c r="Y11" s="660">
        <v>17988.239999999998</v>
      </c>
      <c r="AC11" s="661">
        <v>50</v>
      </c>
      <c r="AD11" s="662">
        <v>645619.54</v>
      </c>
      <c r="AE11" s="662">
        <v>28361.5</v>
      </c>
      <c r="AF11" s="663">
        <v>673981.04</v>
      </c>
    </row>
    <row r="12" spans="1:32" s="638" customFormat="1" ht="16.2" customHeight="1" thickBot="1">
      <c r="A12" s="664">
        <v>75</v>
      </c>
      <c r="B12" s="647" t="s">
        <v>1448</v>
      </c>
      <c r="C12" s="648">
        <v>307910.6999999996</v>
      </c>
      <c r="D12" s="648">
        <v>7223.4500000000007</v>
      </c>
      <c r="E12" s="649">
        <v>-0.13999999999941792</v>
      </c>
      <c r="F12" s="650"/>
      <c r="G12" s="665">
        <v>1354061</v>
      </c>
      <c r="H12" s="652"/>
      <c r="I12" s="653">
        <v>1661971.6999999997</v>
      </c>
      <c r="J12" s="653">
        <v>7223.4500000000007</v>
      </c>
      <c r="K12" s="654">
        <v>1669195.1499999997</v>
      </c>
      <c r="M12" s="655">
        <v>75</v>
      </c>
      <c r="N12" s="656">
        <v>896190</v>
      </c>
      <c r="O12" s="655">
        <v>75</v>
      </c>
      <c r="P12" s="655"/>
      <c r="Q12" s="639"/>
      <c r="R12" s="667" t="s">
        <v>181</v>
      </c>
      <c r="S12" s="658"/>
      <c r="T12" s="667" t="s">
        <v>181</v>
      </c>
      <c r="U12" s="668"/>
      <c r="V12" s="658">
        <v>75</v>
      </c>
      <c r="X12" s="659">
        <v>75</v>
      </c>
      <c r="Y12" s="660">
        <v>7223.4500000000007</v>
      </c>
      <c r="AC12" s="661">
        <v>75</v>
      </c>
      <c r="AD12" s="662">
        <v>1034323.91</v>
      </c>
      <c r="AE12" s="662">
        <v>18807.34</v>
      </c>
      <c r="AF12" s="663">
        <v>1053131.25</v>
      </c>
    </row>
    <row r="13" spans="1:32" s="638" customFormat="1" ht="16.2" customHeight="1" thickBot="1">
      <c r="A13" s="664">
        <v>97</v>
      </c>
      <c r="B13" s="669" t="s">
        <v>1449</v>
      </c>
      <c r="C13" s="648">
        <v>25200.73000000004</v>
      </c>
      <c r="D13" s="648">
        <v>43349.8</v>
      </c>
      <c r="E13" s="649">
        <v>0</v>
      </c>
      <c r="F13" s="650"/>
      <c r="G13" s="665">
        <v>405127</v>
      </c>
      <c r="H13" s="652"/>
      <c r="I13" s="653">
        <v>430327.73000000004</v>
      </c>
      <c r="J13" s="653">
        <v>43349.8</v>
      </c>
      <c r="K13" s="654">
        <v>473677.53</v>
      </c>
      <c r="M13" s="655">
        <v>97</v>
      </c>
      <c r="N13" s="656">
        <v>245178</v>
      </c>
      <c r="O13" s="655">
        <v>97</v>
      </c>
      <c r="P13" s="655"/>
      <c r="Q13" s="639"/>
      <c r="R13" s="657" t="s">
        <v>201</v>
      </c>
      <c r="S13" s="658"/>
      <c r="T13" s="657" t="s">
        <v>201</v>
      </c>
      <c r="V13" s="658">
        <v>97</v>
      </c>
      <c r="X13" s="659">
        <v>97</v>
      </c>
      <c r="Y13" s="660">
        <v>43349.8</v>
      </c>
      <c r="AC13" s="661">
        <v>97</v>
      </c>
      <c r="AD13" s="662">
        <v>264918.90000000002</v>
      </c>
      <c r="AE13" s="662">
        <v>13026.93</v>
      </c>
      <c r="AF13" s="663">
        <v>277945.83</v>
      </c>
    </row>
    <row r="14" spans="1:32" s="638" customFormat="1" ht="16.2" customHeight="1" thickBot="1">
      <c r="A14" s="664">
        <v>101</v>
      </c>
      <c r="B14" s="647" t="s">
        <v>1450</v>
      </c>
      <c r="C14" s="648">
        <v>87602.650000000256</v>
      </c>
      <c r="D14" s="648">
        <v>249.70000000000073</v>
      </c>
      <c r="E14" s="649">
        <v>0.43000000000074579</v>
      </c>
      <c r="F14" s="650"/>
      <c r="G14" s="665">
        <v>855212</v>
      </c>
      <c r="H14" s="652"/>
      <c r="I14" s="653">
        <v>942814.65000000026</v>
      </c>
      <c r="J14" s="653">
        <v>249.70000000000073</v>
      </c>
      <c r="K14" s="654">
        <v>943064.35000000021</v>
      </c>
      <c r="M14" s="655">
        <v>101</v>
      </c>
      <c r="N14" s="656">
        <v>620020</v>
      </c>
      <c r="O14" s="655">
        <v>101</v>
      </c>
      <c r="P14" s="655"/>
      <c r="Q14" s="639"/>
      <c r="R14" s="657" t="s">
        <v>1281</v>
      </c>
      <c r="S14" s="658"/>
      <c r="T14" s="657" t="s">
        <v>1281</v>
      </c>
      <c r="V14" s="658">
        <v>101</v>
      </c>
      <c r="X14" s="659">
        <v>101</v>
      </c>
      <c r="Y14" s="660">
        <v>249.70000000000073</v>
      </c>
      <c r="AC14" s="661">
        <v>101</v>
      </c>
      <c r="AD14" s="662">
        <v>680629.97</v>
      </c>
      <c r="AE14" s="662">
        <v>8706.26</v>
      </c>
      <c r="AF14" s="663">
        <v>689336.23</v>
      </c>
    </row>
    <row r="15" spans="1:32" s="638" customFormat="1" ht="16.2" customHeight="1" thickBot="1">
      <c r="A15" s="664">
        <v>106</v>
      </c>
      <c r="B15" s="669" t="s">
        <v>1451</v>
      </c>
      <c r="C15" s="648">
        <v>24654.459999999846</v>
      </c>
      <c r="D15" s="648">
        <v>11488</v>
      </c>
      <c r="E15" s="649">
        <v>9.0000000000145519E-2</v>
      </c>
      <c r="F15" s="650"/>
      <c r="G15" s="665">
        <v>319305</v>
      </c>
      <c r="H15" s="652"/>
      <c r="I15" s="653">
        <v>343959.45999999985</v>
      </c>
      <c r="J15" s="653">
        <v>11488</v>
      </c>
      <c r="K15" s="654">
        <v>355447.45999999985</v>
      </c>
      <c r="M15" s="655">
        <v>106</v>
      </c>
      <c r="N15" s="656">
        <v>362613</v>
      </c>
      <c r="O15" s="655">
        <v>106</v>
      </c>
      <c r="P15" s="655"/>
      <c r="Q15" s="670"/>
      <c r="R15" s="657">
        <v>106</v>
      </c>
      <c r="S15" s="658"/>
      <c r="T15" s="657">
        <v>106</v>
      </c>
      <c r="V15" s="658">
        <v>106</v>
      </c>
      <c r="X15" s="659">
        <v>106</v>
      </c>
      <c r="Y15" s="660">
        <v>11488</v>
      </c>
      <c r="AC15" s="661">
        <v>106</v>
      </c>
      <c r="AD15" s="662">
        <v>341887.06</v>
      </c>
      <c r="AE15" s="662">
        <v>3354.65</v>
      </c>
      <c r="AF15" s="663">
        <v>345241.71</v>
      </c>
    </row>
    <row r="16" spans="1:32" s="638" customFormat="1" ht="16.2" customHeight="1" thickBot="1">
      <c r="A16" s="664">
        <v>112</v>
      </c>
      <c r="B16" s="647" t="s">
        <v>1452</v>
      </c>
      <c r="C16" s="648">
        <v>136417.5199999999</v>
      </c>
      <c r="D16" s="648">
        <v>11748.52</v>
      </c>
      <c r="E16" s="649">
        <v>-0.66999999999825377</v>
      </c>
      <c r="F16" s="650"/>
      <c r="G16" s="665">
        <v>394796</v>
      </c>
      <c r="H16" s="652"/>
      <c r="I16" s="653">
        <v>531213.5199999999</v>
      </c>
      <c r="J16" s="653">
        <v>11748.52</v>
      </c>
      <c r="K16" s="654">
        <v>542962.03999999992</v>
      </c>
      <c r="M16" s="655">
        <v>112</v>
      </c>
      <c r="N16" s="656">
        <v>330501</v>
      </c>
      <c r="O16" s="655">
        <v>112</v>
      </c>
      <c r="P16" s="655"/>
      <c r="Q16" s="639"/>
      <c r="R16" s="657">
        <v>112</v>
      </c>
      <c r="S16" s="658"/>
      <c r="T16" s="657">
        <v>112</v>
      </c>
      <c r="V16" s="658">
        <v>112</v>
      </c>
      <c r="X16" s="659">
        <v>112</v>
      </c>
      <c r="Y16" s="660">
        <v>11748.52</v>
      </c>
      <c r="AC16" s="661">
        <v>112</v>
      </c>
      <c r="AD16" s="662">
        <v>424372.81</v>
      </c>
      <c r="AE16" s="662">
        <v>9429.630000000001</v>
      </c>
      <c r="AF16" s="663">
        <v>433802.44</v>
      </c>
    </row>
    <row r="17" spans="1:32" s="638" customFormat="1" ht="16.2" customHeight="1" thickBot="1">
      <c r="A17" s="664">
        <v>113</v>
      </c>
      <c r="B17" s="669" t="s">
        <v>1453</v>
      </c>
      <c r="C17" s="648">
        <v>201850.00000000047</v>
      </c>
      <c r="D17" s="648">
        <v>12305</v>
      </c>
      <c r="E17" s="649">
        <v>0.34000000000014552</v>
      </c>
      <c r="F17" s="650"/>
      <c r="G17" s="665">
        <v>1449535</v>
      </c>
      <c r="H17" s="652"/>
      <c r="I17" s="653">
        <v>1651385.0000000005</v>
      </c>
      <c r="J17" s="653">
        <v>12305</v>
      </c>
      <c r="K17" s="654">
        <v>1663690.0000000005</v>
      </c>
      <c r="M17" s="655">
        <v>113</v>
      </c>
      <c r="N17" s="656">
        <v>1098113</v>
      </c>
      <c r="O17" s="655">
        <v>113</v>
      </c>
      <c r="P17" s="655"/>
      <c r="Q17" s="639"/>
      <c r="R17" s="657">
        <v>113</v>
      </c>
      <c r="S17" s="658"/>
      <c r="T17" s="657">
        <v>113</v>
      </c>
      <c r="V17" s="658">
        <v>113</v>
      </c>
      <c r="X17" s="659">
        <v>113</v>
      </c>
      <c r="Y17" s="660">
        <v>12305</v>
      </c>
      <c r="AC17" s="661">
        <v>113</v>
      </c>
      <c r="AD17" s="662">
        <v>1058278.58</v>
      </c>
      <c r="AE17" s="662">
        <v>21065.239999999998</v>
      </c>
      <c r="AF17" s="663">
        <v>1079343.82</v>
      </c>
    </row>
    <row r="18" spans="1:32" s="638" customFormat="1" ht="16.2" customHeight="1" thickBot="1">
      <c r="A18" s="664">
        <v>114</v>
      </c>
      <c r="B18" s="647" t="s">
        <v>1454</v>
      </c>
      <c r="C18" s="648">
        <v>61065.489999999932</v>
      </c>
      <c r="D18" s="648">
        <v>13714.99</v>
      </c>
      <c r="E18" s="649">
        <v>0.80999999999949068</v>
      </c>
      <c r="F18" s="650"/>
      <c r="G18" s="665">
        <v>372997</v>
      </c>
      <c r="H18" s="652"/>
      <c r="I18" s="653">
        <v>434062.48999999993</v>
      </c>
      <c r="J18" s="653">
        <v>13714.99</v>
      </c>
      <c r="K18" s="654">
        <v>447777.47999999992</v>
      </c>
      <c r="M18" s="655">
        <v>114</v>
      </c>
      <c r="N18" s="656">
        <v>240247</v>
      </c>
      <c r="O18" s="655">
        <v>114</v>
      </c>
      <c r="P18" s="655"/>
      <c r="Q18" s="639"/>
      <c r="R18" s="657">
        <v>114</v>
      </c>
      <c r="S18" s="658"/>
      <c r="T18" s="657">
        <v>114</v>
      </c>
      <c r="V18" s="658">
        <v>114</v>
      </c>
      <c r="X18" s="659">
        <v>114</v>
      </c>
      <c r="Y18" s="660">
        <v>13714.99</v>
      </c>
      <c r="AC18" s="661">
        <v>114</v>
      </c>
      <c r="AD18" s="662">
        <v>262948.33999999997</v>
      </c>
      <c r="AE18" s="662">
        <v>10364.18</v>
      </c>
      <c r="AF18" s="663">
        <v>273312.51999999996</v>
      </c>
    </row>
    <row r="19" spans="1:32" s="638" customFormat="1" thickBot="1">
      <c r="A19" s="664">
        <v>176</v>
      </c>
      <c r="B19" s="647" t="s">
        <v>1455</v>
      </c>
      <c r="C19" s="648">
        <v>30189.450000000128</v>
      </c>
      <c r="D19" s="648">
        <v>13597</v>
      </c>
      <c r="E19" s="649">
        <v>-0.77000000000043656</v>
      </c>
      <c r="F19" s="650"/>
      <c r="G19" s="665">
        <v>240000</v>
      </c>
      <c r="H19" s="652"/>
      <c r="I19" s="653">
        <v>270189.45000000013</v>
      </c>
      <c r="J19" s="653">
        <v>13597</v>
      </c>
      <c r="K19" s="654">
        <v>283786.45000000013</v>
      </c>
      <c r="M19" s="655">
        <v>176</v>
      </c>
      <c r="N19" s="656">
        <v>240000</v>
      </c>
      <c r="O19" s="655">
        <v>176</v>
      </c>
      <c r="P19" s="655"/>
      <c r="Q19" s="639"/>
      <c r="R19" s="671">
        <v>176</v>
      </c>
      <c r="S19" s="672"/>
      <c r="T19" s="671">
        <v>176</v>
      </c>
      <c r="U19" s="596"/>
      <c r="V19" s="672">
        <v>176</v>
      </c>
      <c r="X19" s="673">
        <v>176</v>
      </c>
      <c r="Y19" s="660">
        <v>13597</v>
      </c>
      <c r="AC19" s="661">
        <v>176</v>
      </c>
      <c r="AD19" s="662">
        <v>349376.82999999996</v>
      </c>
      <c r="AE19" s="662">
        <v>12711.44</v>
      </c>
      <c r="AF19" s="663">
        <v>362088.26999999996</v>
      </c>
    </row>
    <row r="20" spans="1:32" s="668" customFormat="1" thickBot="1">
      <c r="A20" s="674">
        <v>187</v>
      </c>
      <c r="B20" s="666" t="s">
        <v>1456</v>
      </c>
      <c r="C20" s="648">
        <v>-201904.44000000053</v>
      </c>
      <c r="D20" s="648">
        <v>23362</v>
      </c>
      <c r="E20" s="649">
        <v>0.59999999999854481</v>
      </c>
      <c r="F20" s="675"/>
      <c r="G20" s="676">
        <v>500000</v>
      </c>
      <c r="H20" s="677"/>
      <c r="I20" s="653">
        <v>298095.55999999947</v>
      </c>
      <c r="J20" s="653">
        <v>23362</v>
      </c>
      <c r="K20" s="654">
        <v>321457.55999999947</v>
      </c>
      <c r="M20" s="678">
        <v>187</v>
      </c>
      <c r="N20" s="656">
        <v>500000</v>
      </c>
      <c r="O20" s="678">
        <v>187</v>
      </c>
      <c r="P20" s="678"/>
      <c r="Q20" s="639"/>
      <c r="R20" s="671">
        <v>187</v>
      </c>
      <c r="S20" s="672"/>
      <c r="T20" s="671">
        <v>187</v>
      </c>
      <c r="U20" s="596"/>
      <c r="V20" s="672">
        <v>187</v>
      </c>
      <c r="X20" s="673">
        <v>187</v>
      </c>
      <c r="Y20" s="660">
        <v>23362</v>
      </c>
      <c r="AC20" s="661">
        <v>187</v>
      </c>
      <c r="AD20" s="662">
        <v>619586.42999999993</v>
      </c>
      <c r="AE20" s="662">
        <v>9113.75</v>
      </c>
      <c r="AF20" s="663">
        <v>628700.17999999993</v>
      </c>
    </row>
    <row r="21" spans="1:32" s="638" customFormat="1" thickBot="1">
      <c r="A21" s="664">
        <v>189</v>
      </c>
      <c r="B21" s="647" t="s">
        <v>1457</v>
      </c>
      <c r="C21" s="648">
        <v>157034.60000000006</v>
      </c>
      <c r="D21" s="648">
        <v>21389.67</v>
      </c>
      <c r="E21" s="649">
        <v>0.38999999999941792</v>
      </c>
      <c r="F21" s="650"/>
      <c r="G21" s="665">
        <v>120000</v>
      </c>
      <c r="H21" s="652"/>
      <c r="I21" s="653">
        <v>277034.60000000009</v>
      </c>
      <c r="J21" s="653">
        <v>21389.67</v>
      </c>
      <c r="K21" s="654">
        <v>298424.27000000008</v>
      </c>
      <c r="M21" s="655">
        <v>189</v>
      </c>
      <c r="N21" s="656">
        <v>120000</v>
      </c>
      <c r="O21" s="655">
        <v>189</v>
      </c>
      <c r="P21" s="655"/>
      <c r="Q21" s="639"/>
      <c r="R21" s="671">
        <v>189</v>
      </c>
      <c r="S21" s="672"/>
      <c r="T21" s="671">
        <v>189</v>
      </c>
      <c r="U21" s="596"/>
      <c r="V21" s="672">
        <v>189</v>
      </c>
      <c r="X21" s="673">
        <v>189</v>
      </c>
      <c r="Y21" s="660">
        <v>21389.67</v>
      </c>
      <c r="AC21" s="661">
        <v>189</v>
      </c>
      <c r="AD21" s="662">
        <v>178701.86</v>
      </c>
      <c r="AE21" s="662">
        <v>4520.5499999999993</v>
      </c>
      <c r="AF21" s="663">
        <v>183222.40999999997</v>
      </c>
    </row>
    <row r="22" spans="1:32" s="638" customFormat="1" thickBot="1">
      <c r="A22" s="664">
        <v>190</v>
      </c>
      <c r="B22" s="647" t="s">
        <v>1458</v>
      </c>
      <c r="C22" s="648">
        <v>186935.40000000043</v>
      </c>
      <c r="D22" s="648">
        <v>6048.18</v>
      </c>
      <c r="E22" s="649">
        <v>2.0000000000436557E-2</v>
      </c>
      <c r="F22" s="650"/>
      <c r="G22" s="665">
        <v>240000</v>
      </c>
      <c r="H22" s="652"/>
      <c r="I22" s="653">
        <v>426935.40000000043</v>
      </c>
      <c r="J22" s="653">
        <v>6048.18</v>
      </c>
      <c r="K22" s="654">
        <v>432983.58000000042</v>
      </c>
      <c r="M22" s="655">
        <v>190</v>
      </c>
      <c r="N22" s="656">
        <v>240000</v>
      </c>
      <c r="O22" s="655">
        <v>190</v>
      </c>
      <c r="P22" s="655"/>
      <c r="Q22" s="639"/>
      <c r="R22" s="671">
        <v>190</v>
      </c>
      <c r="S22" s="672"/>
      <c r="T22" s="671">
        <v>190</v>
      </c>
      <c r="U22" s="596"/>
      <c r="V22" s="672">
        <v>190</v>
      </c>
      <c r="X22" s="673">
        <v>190</v>
      </c>
      <c r="Y22" s="660">
        <v>6048.18</v>
      </c>
      <c r="AC22" s="661">
        <v>190</v>
      </c>
      <c r="AD22" s="662">
        <v>355745.11</v>
      </c>
      <c r="AE22" s="662">
        <v>8751.2000000000007</v>
      </c>
      <c r="AF22" s="663">
        <v>364496.31</v>
      </c>
    </row>
    <row r="23" spans="1:32" s="638" customFormat="1" thickBot="1">
      <c r="A23" s="664">
        <v>202</v>
      </c>
      <c r="B23" s="647" t="s">
        <v>1459</v>
      </c>
      <c r="C23" s="648">
        <v>218163.47999999986</v>
      </c>
      <c r="D23" s="648">
        <v>11856.650000000001</v>
      </c>
      <c r="E23" s="649">
        <v>0</v>
      </c>
      <c r="F23" s="650"/>
      <c r="G23" s="665">
        <v>345176</v>
      </c>
      <c r="H23" s="652"/>
      <c r="I23" s="653">
        <v>563339.47999999986</v>
      </c>
      <c r="J23" s="653">
        <v>11856.650000000001</v>
      </c>
      <c r="K23" s="654">
        <v>575196.12999999989</v>
      </c>
      <c r="M23" s="655">
        <v>202</v>
      </c>
      <c r="N23" s="656">
        <v>309139</v>
      </c>
      <c r="O23" s="655">
        <v>202</v>
      </c>
      <c r="P23" s="655"/>
      <c r="Q23" s="639"/>
      <c r="R23" s="657">
        <v>202</v>
      </c>
      <c r="S23" s="658"/>
      <c r="T23" s="657">
        <v>202</v>
      </c>
      <c r="V23" s="658">
        <v>202</v>
      </c>
      <c r="X23" s="659">
        <v>202</v>
      </c>
      <c r="Y23" s="660">
        <v>11856.650000000001</v>
      </c>
      <c r="AC23" s="661">
        <v>202</v>
      </c>
      <c r="AD23" s="662">
        <v>386072.26</v>
      </c>
      <c r="AE23" s="662">
        <v>12440.11</v>
      </c>
      <c r="AF23" s="663">
        <v>398512.37</v>
      </c>
    </row>
    <row r="24" spans="1:32" s="638" customFormat="1" thickBot="1">
      <c r="A24" s="664">
        <v>203</v>
      </c>
      <c r="B24" s="647" t="s">
        <v>1460</v>
      </c>
      <c r="C24" s="648">
        <v>135999.55000000005</v>
      </c>
      <c r="D24" s="648">
        <v>8476.5</v>
      </c>
      <c r="E24" s="649">
        <v>0.92000000000007276</v>
      </c>
      <c r="F24" s="650"/>
      <c r="G24" s="665">
        <v>342280</v>
      </c>
      <c r="H24" s="652"/>
      <c r="I24" s="653">
        <v>478279.55000000005</v>
      </c>
      <c r="J24" s="653">
        <v>8476.5</v>
      </c>
      <c r="K24" s="654">
        <v>486756.05000000005</v>
      </c>
      <c r="M24" s="655">
        <v>203</v>
      </c>
      <c r="N24" s="656">
        <v>240128</v>
      </c>
      <c r="O24" s="655">
        <v>203</v>
      </c>
      <c r="P24" s="655"/>
      <c r="Q24" s="639"/>
      <c r="R24" s="657">
        <v>203</v>
      </c>
      <c r="S24" s="658"/>
      <c r="T24" s="657">
        <v>203</v>
      </c>
      <c r="V24" s="658">
        <v>203</v>
      </c>
      <c r="X24" s="659">
        <v>203</v>
      </c>
      <c r="Y24" s="660">
        <v>8476.5</v>
      </c>
      <c r="AC24" s="661">
        <v>203</v>
      </c>
      <c r="AD24" s="662">
        <v>326356.45999999996</v>
      </c>
      <c r="AE24" s="662">
        <v>6788.68</v>
      </c>
      <c r="AF24" s="663">
        <v>333145.13999999996</v>
      </c>
    </row>
    <row r="25" spans="1:32" s="638" customFormat="1" thickBot="1">
      <c r="A25" s="664">
        <v>205</v>
      </c>
      <c r="B25" s="647" t="s">
        <v>1461</v>
      </c>
      <c r="C25" s="648">
        <v>318400.80999999994</v>
      </c>
      <c r="D25" s="648">
        <v>8462</v>
      </c>
      <c r="E25" s="649">
        <v>0.42000000000007276</v>
      </c>
      <c r="F25" s="650"/>
      <c r="G25" s="665">
        <v>850395</v>
      </c>
      <c r="H25" s="652"/>
      <c r="I25" s="653">
        <v>1168795.81</v>
      </c>
      <c r="J25" s="653">
        <v>8462</v>
      </c>
      <c r="K25" s="654">
        <v>1177257.81</v>
      </c>
      <c r="M25" s="655">
        <v>205</v>
      </c>
      <c r="N25" s="656">
        <v>491054</v>
      </c>
      <c r="O25" s="655">
        <v>205</v>
      </c>
      <c r="P25" s="655"/>
      <c r="Q25" s="639"/>
      <c r="R25" s="657">
        <v>205</v>
      </c>
      <c r="S25" s="658"/>
      <c r="T25" s="657">
        <v>205</v>
      </c>
      <c r="V25" s="658">
        <v>205</v>
      </c>
      <c r="X25" s="659">
        <v>205</v>
      </c>
      <c r="Y25" s="660">
        <v>8462</v>
      </c>
      <c r="AC25" s="661">
        <v>205</v>
      </c>
      <c r="AD25" s="662">
        <v>574675.87</v>
      </c>
      <c r="AE25" s="662">
        <v>12157.36</v>
      </c>
      <c r="AF25" s="663">
        <v>586833.23</v>
      </c>
    </row>
    <row r="26" spans="1:32" s="638" customFormat="1" thickBot="1">
      <c r="A26" s="664">
        <v>206</v>
      </c>
      <c r="B26" s="647" t="s">
        <v>1462</v>
      </c>
      <c r="C26" s="648">
        <v>112167.64999999991</v>
      </c>
      <c r="D26" s="648">
        <v>28089.5</v>
      </c>
      <c r="E26" s="649">
        <v>-9.9999999998544808E-2</v>
      </c>
      <c r="F26" s="650"/>
      <c r="G26" s="665">
        <v>878564</v>
      </c>
      <c r="H26" s="652"/>
      <c r="I26" s="653">
        <v>990731.64999999991</v>
      </c>
      <c r="J26" s="653">
        <v>28089.5</v>
      </c>
      <c r="K26" s="654">
        <v>1018821.1499999999</v>
      </c>
      <c r="M26" s="655">
        <v>206</v>
      </c>
      <c r="N26" s="656">
        <v>787215</v>
      </c>
      <c r="O26" s="655">
        <v>206</v>
      </c>
      <c r="P26" s="655"/>
      <c r="Q26" s="639"/>
      <c r="R26" s="657">
        <v>206</v>
      </c>
      <c r="S26" s="658"/>
      <c r="T26" s="657">
        <v>206</v>
      </c>
      <c r="V26" s="658">
        <v>206</v>
      </c>
      <c r="X26" s="659">
        <v>206</v>
      </c>
      <c r="Y26" s="660">
        <v>28089.5</v>
      </c>
      <c r="AC26" s="661">
        <v>206</v>
      </c>
      <c r="AD26" s="662">
        <v>863532.79</v>
      </c>
      <c r="AE26" s="662">
        <v>10916</v>
      </c>
      <c r="AF26" s="663">
        <v>874448.79</v>
      </c>
    </row>
    <row r="27" spans="1:32" s="638" customFormat="1" thickBot="1">
      <c r="A27" s="664">
        <v>211</v>
      </c>
      <c r="B27" s="647" t="s">
        <v>1463</v>
      </c>
      <c r="C27" s="648">
        <v>52687.450000000244</v>
      </c>
      <c r="D27" s="648">
        <v>3667.25</v>
      </c>
      <c r="E27" s="649">
        <v>0</v>
      </c>
      <c r="F27" s="650"/>
      <c r="G27" s="665">
        <v>458349</v>
      </c>
      <c r="H27" s="652"/>
      <c r="I27" s="653">
        <v>511036.45000000024</v>
      </c>
      <c r="J27" s="653">
        <v>3667.25</v>
      </c>
      <c r="K27" s="654">
        <v>514703.70000000024</v>
      </c>
      <c r="M27" s="655">
        <v>211</v>
      </c>
      <c r="N27" s="656">
        <v>405816</v>
      </c>
      <c r="O27" s="655">
        <v>211</v>
      </c>
      <c r="P27" s="655"/>
      <c r="Q27" s="639"/>
      <c r="R27" s="657">
        <v>211</v>
      </c>
      <c r="S27" s="658"/>
      <c r="T27" s="657">
        <v>211</v>
      </c>
      <c r="V27" s="658">
        <v>211</v>
      </c>
      <c r="X27" s="659">
        <v>211</v>
      </c>
      <c r="Y27" s="660">
        <v>3667.25</v>
      </c>
      <c r="AC27" s="661">
        <v>211</v>
      </c>
      <c r="AD27" s="662">
        <v>462472.61</v>
      </c>
      <c r="AE27" s="662">
        <v>7095.18</v>
      </c>
      <c r="AF27" s="663">
        <v>469567.79</v>
      </c>
    </row>
    <row r="28" spans="1:32" s="638" customFormat="1" thickBot="1">
      <c r="A28" s="664">
        <v>216</v>
      </c>
      <c r="B28" s="647" t="s">
        <v>1464</v>
      </c>
      <c r="C28" s="648">
        <v>111556.93999999925</v>
      </c>
      <c r="D28" s="648">
        <v>15929.04</v>
      </c>
      <c r="E28" s="649">
        <v>9.0000000000145519E-2</v>
      </c>
      <c r="F28" s="650"/>
      <c r="G28" s="665">
        <v>1120507</v>
      </c>
      <c r="H28" s="652"/>
      <c r="I28" s="653">
        <v>1232063.9399999992</v>
      </c>
      <c r="J28" s="653">
        <v>15929.04</v>
      </c>
      <c r="K28" s="654">
        <v>1247992.9799999993</v>
      </c>
      <c r="M28" s="655">
        <v>216</v>
      </c>
      <c r="N28" s="656">
        <v>930459</v>
      </c>
      <c r="O28" s="655">
        <v>216</v>
      </c>
      <c r="P28" s="655"/>
      <c r="Q28" s="639"/>
      <c r="R28" s="657">
        <v>216</v>
      </c>
      <c r="S28" s="658"/>
      <c r="T28" s="657">
        <v>216</v>
      </c>
      <c r="V28" s="658">
        <v>216</v>
      </c>
      <c r="X28" s="659">
        <v>216</v>
      </c>
      <c r="Y28" s="660">
        <v>15929.04</v>
      </c>
      <c r="AC28" s="661">
        <v>216</v>
      </c>
      <c r="AD28" s="662">
        <v>980989.92999999993</v>
      </c>
      <c r="AE28" s="662">
        <v>14480</v>
      </c>
      <c r="AF28" s="663">
        <v>995469.92999999993</v>
      </c>
    </row>
    <row r="29" spans="1:32" s="638" customFormat="1" thickBot="1">
      <c r="A29" s="664">
        <v>220</v>
      </c>
      <c r="B29" s="669" t="s">
        <v>1465</v>
      </c>
      <c r="C29" s="648">
        <v>120786.5</v>
      </c>
      <c r="D29" s="648">
        <v>8510.2799999999988</v>
      </c>
      <c r="E29" s="649">
        <v>1.9999999998617568E-2</v>
      </c>
      <c r="F29" s="650"/>
      <c r="G29" s="665">
        <v>428237</v>
      </c>
      <c r="H29" s="652"/>
      <c r="I29" s="653">
        <v>549023.5</v>
      </c>
      <c r="J29" s="653">
        <v>8510.2799999999988</v>
      </c>
      <c r="K29" s="654">
        <v>557533.78</v>
      </c>
      <c r="M29" s="655">
        <v>220</v>
      </c>
      <c r="N29" s="656">
        <v>339744</v>
      </c>
      <c r="O29" s="655">
        <v>220</v>
      </c>
      <c r="P29" s="655"/>
      <c r="Q29" s="639"/>
      <c r="R29" s="657">
        <v>220</v>
      </c>
      <c r="S29" s="658"/>
      <c r="T29" s="657">
        <v>220</v>
      </c>
      <c r="V29" s="658">
        <v>220</v>
      </c>
      <c r="X29" s="659">
        <v>220</v>
      </c>
      <c r="Y29" s="660">
        <v>8510.2799999999988</v>
      </c>
      <c r="AC29" s="661">
        <v>220</v>
      </c>
      <c r="AD29" s="662">
        <v>427986.81</v>
      </c>
      <c r="AE29" s="662">
        <v>17359</v>
      </c>
      <c r="AF29" s="663">
        <v>445345.81</v>
      </c>
    </row>
    <row r="30" spans="1:32" s="638" customFormat="1" thickBot="1">
      <c r="A30" s="664">
        <v>223</v>
      </c>
      <c r="B30" s="669" t="s">
        <v>1466</v>
      </c>
      <c r="C30" s="648">
        <v>92266.589999999851</v>
      </c>
      <c r="D30" s="648">
        <v>9810.84</v>
      </c>
      <c r="E30" s="649">
        <v>-0.6499999999996362</v>
      </c>
      <c r="F30" s="650"/>
      <c r="G30" s="665">
        <v>856828</v>
      </c>
      <c r="H30" s="652"/>
      <c r="I30" s="653">
        <v>949094.58999999985</v>
      </c>
      <c r="J30" s="653">
        <v>9810.84</v>
      </c>
      <c r="K30" s="654">
        <v>958905.42999999982</v>
      </c>
      <c r="M30" s="655">
        <v>223</v>
      </c>
      <c r="N30" s="656">
        <v>630814</v>
      </c>
      <c r="O30" s="655">
        <v>223</v>
      </c>
      <c r="P30" s="655"/>
      <c r="Q30" s="639"/>
      <c r="R30" s="671">
        <v>223</v>
      </c>
      <c r="S30" s="658"/>
      <c r="T30" s="671">
        <v>223</v>
      </c>
      <c r="U30" s="596"/>
      <c r="V30" s="658">
        <v>223</v>
      </c>
      <c r="X30" s="659">
        <v>223</v>
      </c>
      <c r="Y30" s="660">
        <v>9810.84</v>
      </c>
      <c r="AC30" s="661">
        <v>223</v>
      </c>
      <c r="AD30" s="662">
        <v>683708.46</v>
      </c>
      <c r="AE30" s="662">
        <v>3042</v>
      </c>
      <c r="AF30" s="663">
        <v>686750.46</v>
      </c>
    </row>
    <row r="31" spans="1:32" s="638" customFormat="1" thickBot="1">
      <c r="A31" s="664">
        <v>224</v>
      </c>
      <c r="B31" s="669" t="s">
        <v>1467</v>
      </c>
      <c r="C31" s="648">
        <v>31593.500000000175</v>
      </c>
      <c r="D31" s="648">
        <v>21944.95</v>
      </c>
      <c r="E31" s="649">
        <v>-6.0000000001309672E-2</v>
      </c>
      <c r="F31" s="650"/>
      <c r="G31" s="665">
        <v>334084</v>
      </c>
      <c r="H31" s="652"/>
      <c r="I31" s="653">
        <v>365677.50000000017</v>
      </c>
      <c r="J31" s="653">
        <v>21944.95</v>
      </c>
      <c r="K31" s="654">
        <v>387622.45000000019</v>
      </c>
      <c r="M31" s="655">
        <v>224</v>
      </c>
      <c r="N31" s="656">
        <v>347080</v>
      </c>
      <c r="O31" s="655">
        <v>224</v>
      </c>
      <c r="P31" s="655"/>
      <c r="Q31" s="639"/>
      <c r="R31" s="671">
        <v>224</v>
      </c>
      <c r="S31" s="658"/>
      <c r="T31" s="671">
        <v>224</v>
      </c>
      <c r="U31" s="596"/>
      <c r="V31" s="658">
        <v>224</v>
      </c>
      <c r="X31" s="659">
        <v>224</v>
      </c>
      <c r="Y31" s="660">
        <v>21944.95</v>
      </c>
      <c r="AC31" s="661">
        <v>224</v>
      </c>
      <c r="AD31" s="662">
        <v>421851.06999999995</v>
      </c>
      <c r="AE31" s="662">
        <v>16348.21</v>
      </c>
      <c r="AF31" s="663">
        <v>438199.27999999997</v>
      </c>
    </row>
    <row r="32" spans="1:32" s="638" customFormat="1" thickBot="1">
      <c r="A32" s="664">
        <v>229</v>
      </c>
      <c r="B32" s="647" t="s">
        <v>1468</v>
      </c>
      <c r="C32" s="648">
        <v>324962.87999999989</v>
      </c>
      <c r="D32" s="648">
        <v>18957</v>
      </c>
      <c r="E32" s="649">
        <v>6.0000000001309672E-2</v>
      </c>
      <c r="F32" s="650"/>
      <c r="G32" s="665">
        <v>1491104</v>
      </c>
      <c r="H32" s="652"/>
      <c r="I32" s="653">
        <v>1816066.88</v>
      </c>
      <c r="J32" s="653">
        <v>18957</v>
      </c>
      <c r="K32" s="654">
        <v>1835023.88</v>
      </c>
      <c r="M32" s="655">
        <v>229</v>
      </c>
      <c r="N32" s="656">
        <v>1175989</v>
      </c>
      <c r="O32" s="655">
        <v>229</v>
      </c>
      <c r="P32" s="655"/>
      <c r="Q32" s="639"/>
      <c r="R32" s="671">
        <v>229</v>
      </c>
      <c r="S32" s="658"/>
      <c r="T32" s="671">
        <v>229</v>
      </c>
      <c r="U32" s="596"/>
      <c r="V32" s="658">
        <v>229</v>
      </c>
      <c r="X32" s="659">
        <v>229</v>
      </c>
      <c r="Y32" s="660">
        <v>18957</v>
      </c>
      <c r="AC32" s="661">
        <v>229</v>
      </c>
      <c r="AD32" s="662">
        <v>1232110.19</v>
      </c>
      <c r="AE32" s="662">
        <v>7853.25</v>
      </c>
      <c r="AF32" s="663">
        <v>1239963.44</v>
      </c>
    </row>
    <row r="33" spans="1:32" s="638" customFormat="1" thickBot="1">
      <c r="A33" s="664">
        <v>230</v>
      </c>
      <c r="B33" s="647" t="s">
        <v>1469</v>
      </c>
      <c r="C33" s="648">
        <v>237770.74999999965</v>
      </c>
      <c r="D33" s="648">
        <v>26175.13</v>
      </c>
      <c r="E33" s="649">
        <v>0.22000000000116415</v>
      </c>
      <c r="F33" s="650"/>
      <c r="G33" s="665">
        <v>1123813</v>
      </c>
      <c r="H33" s="652"/>
      <c r="I33" s="653">
        <v>1361583.7499999995</v>
      </c>
      <c r="J33" s="653">
        <v>26175.13</v>
      </c>
      <c r="K33" s="654">
        <v>1387758.8799999994</v>
      </c>
      <c r="M33" s="655">
        <v>230</v>
      </c>
      <c r="N33" s="656">
        <v>1074346</v>
      </c>
      <c r="O33" s="655">
        <v>230</v>
      </c>
      <c r="P33" s="655"/>
      <c r="Q33" s="639"/>
      <c r="R33" s="671">
        <v>230</v>
      </c>
      <c r="S33" s="658"/>
      <c r="T33" s="671">
        <v>230</v>
      </c>
      <c r="U33" s="596"/>
      <c r="V33" s="658">
        <v>230</v>
      </c>
      <c r="X33" s="659">
        <v>230</v>
      </c>
      <c r="Y33" s="660">
        <v>26175.13</v>
      </c>
      <c r="AC33" s="661">
        <v>230</v>
      </c>
      <c r="AD33" s="662">
        <v>1237936.83</v>
      </c>
      <c r="AE33" s="662">
        <v>22260.880000000001</v>
      </c>
      <c r="AF33" s="663">
        <v>1260197.71</v>
      </c>
    </row>
    <row r="34" spans="1:32" s="638" customFormat="1" thickBot="1">
      <c r="A34" s="664">
        <v>232</v>
      </c>
      <c r="B34" s="647" t="s">
        <v>1470</v>
      </c>
      <c r="C34" s="648">
        <v>268664.46000000031</v>
      </c>
      <c r="D34" s="648">
        <v>12241.75</v>
      </c>
      <c r="E34" s="649">
        <v>0</v>
      </c>
      <c r="F34" s="650"/>
      <c r="G34" s="665">
        <v>866613</v>
      </c>
      <c r="H34" s="652"/>
      <c r="I34" s="653">
        <v>1135277.4600000004</v>
      </c>
      <c r="J34" s="653">
        <v>12241.75</v>
      </c>
      <c r="K34" s="654">
        <v>1147519.2100000004</v>
      </c>
      <c r="M34" s="655">
        <v>232</v>
      </c>
      <c r="N34" s="656">
        <v>755280</v>
      </c>
      <c r="O34" s="655">
        <v>232</v>
      </c>
      <c r="P34" s="655"/>
      <c r="Q34" s="639"/>
      <c r="R34" s="671">
        <v>232</v>
      </c>
      <c r="S34" s="658"/>
      <c r="T34" s="671">
        <v>232</v>
      </c>
      <c r="U34" s="596"/>
      <c r="V34" s="658">
        <v>232</v>
      </c>
      <c r="X34" s="659">
        <v>232</v>
      </c>
      <c r="Y34" s="660">
        <v>12241.75</v>
      </c>
      <c r="AC34" s="661">
        <v>232</v>
      </c>
      <c r="AD34" s="662">
        <v>836112.66999999993</v>
      </c>
      <c r="AE34" s="662">
        <v>1970.9</v>
      </c>
      <c r="AF34" s="663">
        <v>838083.57</v>
      </c>
    </row>
    <row r="35" spans="1:32" s="638" customFormat="1" thickBot="1">
      <c r="A35" s="664">
        <v>237</v>
      </c>
      <c r="B35" s="647" t="s">
        <v>1471</v>
      </c>
      <c r="C35" s="648">
        <v>76386.529999999329</v>
      </c>
      <c r="D35" s="648">
        <v>1788.7600000000002</v>
      </c>
      <c r="E35" s="649">
        <v>0.30000000000040927</v>
      </c>
      <c r="F35" s="650"/>
      <c r="G35" s="665">
        <v>739373</v>
      </c>
      <c r="H35" s="652"/>
      <c r="I35" s="653">
        <v>815759.52999999933</v>
      </c>
      <c r="J35" s="653">
        <v>1788.7600000000002</v>
      </c>
      <c r="K35" s="654">
        <v>817548.28999999934</v>
      </c>
      <c r="M35" s="655">
        <v>237</v>
      </c>
      <c r="N35" s="656">
        <v>622391</v>
      </c>
      <c r="O35" s="655">
        <v>237</v>
      </c>
      <c r="P35" s="655"/>
      <c r="Q35" s="639"/>
      <c r="R35" s="671">
        <v>237</v>
      </c>
      <c r="S35" s="658"/>
      <c r="T35" s="671">
        <v>237</v>
      </c>
      <c r="U35" s="596"/>
      <c r="V35" s="658">
        <v>237</v>
      </c>
      <c r="X35" s="659">
        <v>237</v>
      </c>
      <c r="Y35" s="660">
        <v>1788.7600000000002</v>
      </c>
      <c r="AC35" s="661">
        <v>237</v>
      </c>
      <c r="AD35" s="662">
        <v>731014.73</v>
      </c>
      <c r="AE35" s="662">
        <v>7135.76</v>
      </c>
      <c r="AF35" s="663">
        <v>738150.49</v>
      </c>
    </row>
    <row r="36" spans="1:32" s="638" customFormat="1" thickBot="1">
      <c r="A36" s="664">
        <v>238</v>
      </c>
      <c r="B36" s="647" t="s">
        <v>1472</v>
      </c>
      <c r="C36" s="648">
        <v>99246.929999999818</v>
      </c>
      <c r="D36" s="648">
        <v>2003.6800000000003</v>
      </c>
      <c r="E36" s="649">
        <v>0.29000000000019099</v>
      </c>
      <c r="F36" s="650"/>
      <c r="G36" s="665">
        <v>506742</v>
      </c>
      <c r="H36" s="652"/>
      <c r="I36" s="653">
        <v>605988.92999999982</v>
      </c>
      <c r="J36" s="653">
        <v>2003.6800000000003</v>
      </c>
      <c r="K36" s="654">
        <v>607992.60999999987</v>
      </c>
      <c r="M36" s="655">
        <v>238</v>
      </c>
      <c r="N36" s="656">
        <v>491959</v>
      </c>
      <c r="O36" s="655">
        <v>238</v>
      </c>
      <c r="P36" s="655"/>
      <c r="Q36" s="639"/>
      <c r="R36" s="671">
        <v>238</v>
      </c>
      <c r="S36" s="658"/>
      <c r="T36" s="671">
        <v>238</v>
      </c>
      <c r="U36" s="596"/>
      <c r="V36" s="658">
        <v>238</v>
      </c>
      <c r="X36" s="659">
        <v>238</v>
      </c>
      <c r="Y36" s="660">
        <v>2003.6800000000003</v>
      </c>
      <c r="AC36" s="661">
        <v>238</v>
      </c>
      <c r="AD36" s="662">
        <v>586001.44999999995</v>
      </c>
      <c r="AE36" s="662">
        <v>8119.63</v>
      </c>
      <c r="AF36" s="663">
        <v>594121.07999999996</v>
      </c>
    </row>
    <row r="37" spans="1:32" s="638" customFormat="1" thickBot="1">
      <c r="A37" s="664">
        <v>239</v>
      </c>
      <c r="B37" s="647" t="s">
        <v>1473</v>
      </c>
      <c r="C37" s="648">
        <v>54884.809999999823</v>
      </c>
      <c r="D37" s="648">
        <v>-731.25</v>
      </c>
      <c r="E37" s="649">
        <v>6.9999999999708962E-2</v>
      </c>
      <c r="F37" s="650"/>
      <c r="G37" s="665">
        <v>1980346</v>
      </c>
      <c r="H37" s="652"/>
      <c r="I37" s="653">
        <v>2035230.8099999998</v>
      </c>
      <c r="J37" s="653">
        <v>-731.25</v>
      </c>
      <c r="K37" s="654">
        <v>2034499.5599999998</v>
      </c>
      <c r="M37" s="655">
        <v>239</v>
      </c>
      <c r="N37" s="656">
        <v>1726898</v>
      </c>
      <c r="O37" s="655">
        <v>239</v>
      </c>
      <c r="P37" s="655"/>
      <c r="Q37" s="639"/>
      <c r="R37" s="671">
        <v>239</v>
      </c>
      <c r="S37" s="658"/>
      <c r="T37" s="671">
        <v>239</v>
      </c>
      <c r="U37" s="596"/>
      <c r="V37" s="658">
        <v>239</v>
      </c>
      <c r="X37" s="659">
        <v>239</v>
      </c>
      <c r="Y37" s="660">
        <v>-731.25</v>
      </c>
      <c r="AC37" s="661">
        <v>239</v>
      </c>
      <c r="AD37" s="662">
        <v>1826966.04</v>
      </c>
      <c r="AE37" s="662">
        <v>9803.73</v>
      </c>
      <c r="AF37" s="663">
        <v>1836769.77</v>
      </c>
    </row>
    <row r="38" spans="1:32" s="638" customFormat="1" thickBot="1">
      <c r="A38" s="664">
        <v>245</v>
      </c>
      <c r="B38" s="669" t="s">
        <v>1474</v>
      </c>
      <c r="C38" s="648">
        <v>109305.49000000046</v>
      </c>
      <c r="D38" s="648">
        <v>8864.9600000000009</v>
      </c>
      <c r="E38" s="649">
        <v>0</v>
      </c>
      <c r="F38" s="650"/>
      <c r="G38" s="665">
        <v>753653</v>
      </c>
      <c r="H38" s="652"/>
      <c r="I38" s="653">
        <v>862958.49000000046</v>
      </c>
      <c r="J38" s="653">
        <v>8864.9600000000009</v>
      </c>
      <c r="K38" s="654">
        <v>871823.45000000042</v>
      </c>
      <c r="M38" s="655">
        <v>245</v>
      </c>
      <c r="N38" s="656">
        <v>584464</v>
      </c>
      <c r="O38" s="655">
        <v>245</v>
      </c>
      <c r="P38" s="655"/>
      <c r="Q38" s="639"/>
      <c r="R38" s="671">
        <v>245</v>
      </c>
      <c r="S38" s="658"/>
      <c r="T38" s="671">
        <v>245</v>
      </c>
      <c r="U38" s="596"/>
      <c r="V38" s="658">
        <v>245</v>
      </c>
      <c r="X38" s="659">
        <v>245</v>
      </c>
      <c r="Y38" s="660">
        <v>8864.9600000000009</v>
      </c>
      <c r="AC38" s="661">
        <v>245</v>
      </c>
      <c r="AD38" s="662">
        <v>599264.67000000004</v>
      </c>
      <c r="AE38" s="662">
        <v>567.25</v>
      </c>
      <c r="AF38" s="663">
        <v>599831.92000000004</v>
      </c>
    </row>
    <row r="39" spans="1:32" s="638" customFormat="1" thickBot="1">
      <c r="A39" s="664">
        <v>246</v>
      </c>
      <c r="B39" s="647" t="s">
        <v>1475</v>
      </c>
      <c r="C39" s="648">
        <v>98398.719999999914</v>
      </c>
      <c r="D39" s="648">
        <v>3895.51</v>
      </c>
      <c r="E39" s="649">
        <v>0.53999999999996362</v>
      </c>
      <c r="F39" s="650"/>
      <c r="G39" s="665">
        <v>520813</v>
      </c>
      <c r="H39" s="652"/>
      <c r="I39" s="653">
        <v>619211.72</v>
      </c>
      <c r="J39" s="653">
        <v>3895.51</v>
      </c>
      <c r="K39" s="654">
        <v>623107.23</v>
      </c>
      <c r="M39" s="655">
        <v>246</v>
      </c>
      <c r="N39" s="656">
        <v>411476</v>
      </c>
      <c r="O39" s="655">
        <v>246</v>
      </c>
      <c r="P39" s="655"/>
      <c r="Q39" s="639"/>
      <c r="R39" s="671">
        <v>246</v>
      </c>
      <c r="S39" s="658"/>
      <c r="T39" s="671">
        <v>246</v>
      </c>
      <c r="U39" s="596"/>
      <c r="V39" s="658">
        <v>246</v>
      </c>
      <c r="X39" s="659">
        <v>246</v>
      </c>
      <c r="Y39" s="660">
        <v>3895.51</v>
      </c>
      <c r="AC39" s="661">
        <v>246</v>
      </c>
      <c r="AD39" s="662">
        <v>568633.87</v>
      </c>
      <c r="AE39" s="662">
        <v>9614.98</v>
      </c>
      <c r="AF39" s="663">
        <v>578248.85</v>
      </c>
    </row>
    <row r="40" spans="1:32" s="638" customFormat="1" ht="16.2" customHeight="1" thickBot="1">
      <c r="A40" s="664">
        <v>258</v>
      </c>
      <c r="B40" s="647" t="s">
        <v>1476</v>
      </c>
      <c r="C40" s="648">
        <v>7801.8099999993574</v>
      </c>
      <c r="D40" s="648">
        <v>9560.92</v>
      </c>
      <c r="E40" s="649">
        <v>0.88999999999941792</v>
      </c>
      <c r="F40" s="650"/>
      <c r="G40" s="665">
        <v>1745054</v>
      </c>
      <c r="H40" s="652"/>
      <c r="I40" s="653">
        <v>1752855.8099999994</v>
      </c>
      <c r="J40" s="653">
        <v>9560.92</v>
      </c>
      <c r="K40" s="654">
        <v>1762416.7299999993</v>
      </c>
      <c r="M40" s="655">
        <v>258</v>
      </c>
      <c r="N40" s="656">
        <v>1458165</v>
      </c>
      <c r="O40" s="655">
        <v>258</v>
      </c>
      <c r="P40" s="655"/>
      <c r="Q40" s="639"/>
      <c r="R40" s="671">
        <v>258</v>
      </c>
      <c r="S40" s="658"/>
      <c r="T40" s="671">
        <v>258</v>
      </c>
      <c r="U40" s="596"/>
      <c r="V40" s="658">
        <v>258</v>
      </c>
      <c r="X40" s="659">
        <v>258</v>
      </c>
      <c r="Y40" s="660">
        <v>9560.92</v>
      </c>
      <c r="AC40" s="661">
        <v>258</v>
      </c>
      <c r="AD40" s="662">
        <v>1529948.1400000001</v>
      </c>
      <c r="AE40" s="662">
        <v>11359.400000000001</v>
      </c>
      <c r="AF40" s="663">
        <v>1541307.54</v>
      </c>
    </row>
    <row r="41" spans="1:32" s="638" customFormat="1" ht="16.2" customHeight="1" thickBot="1">
      <c r="A41" s="664">
        <v>259</v>
      </c>
      <c r="B41" s="647" t="s">
        <v>1477</v>
      </c>
      <c r="C41" s="648">
        <v>185959.64000000013</v>
      </c>
      <c r="D41" s="648">
        <v>1320.6899999999987</v>
      </c>
      <c r="E41" s="649">
        <v>-1.8189894035458565E-12</v>
      </c>
      <c r="F41" s="650"/>
      <c r="G41" s="665">
        <v>1772023</v>
      </c>
      <c r="H41" s="652"/>
      <c r="I41" s="653">
        <v>1957982.6400000001</v>
      </c>
      <c r="J41" s="653">
        <v>1320.6899999999987</v>
      </c>
      <c r="K41" s="654">
        <v>1959303.33</v>
      </c>
      <c r="M41" s="655"/>
      <c r="N41" s="656"/>
      <c r="O41" s="655"/>
      <c r="P41" s="655"/>
      <c r="Q41" s="639"/>
      <c r="R41" s="671"/>
      <c r="S41" s="658"/>
      <c r="T41" s="671"/>
      <c r="U41" s="596"/>
      <c r="V41" s="658"/>
      <c r="X41" s="659"/>
      <c r="Y41" s="660"/>
      <c r="AC41" s="661"/>
      <c r="AD41" s="662"/>
      <c r="AE41" s="662"/>
      <c r="AF41" s="663"/>
    </row>
    <row r="42" spans="1:32" s="638" customFormat="1" ht="16.2" customHeight="1" thickBot="1">
      <c r="A42" s="664">
        <v>266</v>
      </c>
      <c r="B42" s="647" t="s">
        <v>1478</v>
      </c>
      <c r="C42" s="648">
        <v>231306.44000000018</v>
      </c>
      <c r="D42" s="648">
        <v>29013.69</v>
      </c>
      <c r="E42" s="649">
        <v>-0.43999999999869033</v>
      </c>
      <c r="F42" s="650"/>
      <c r="G42" s="676">
        <v>0</v>
      </c>
      <c r="H42" s="652"/>
      <c r="I42" s="653">
        <v>231306.44000000018</v>
      </c>
      <c r="J42" s="653">
        <v>29013.69</v>
      </c>
      <c r="K42" s="654">
        <v>260320.13000000018</v>
      </c>
      <c r="M42" s="655">
        <v>259</v>
      </c>
      <c r="N42" s="656">
        <v>1370462</v>
      </c>
      <c r="O42" s="655">
        <v>259</v>
      </c>
      <c r="P42" s="655"/>
      <c r="Q42" s="639"/>
      <c r="R42" s="671">
        <v>259</v>
      </c>
      <c r="S42" s="658"/>
      <c r="T42" s="671">
        <v>259</v>
      </c>
      <c r="U42" s="596"/>
      <c r="V42" s="658">
        <v>259</v>
      </c>
      <c r="X42" s="659">
        <v>259</v>
      </c>
      <c r="Y42" s="660">
        <v>29013.69</v>
      </c>
      <c r="AC42" s="661">
        <v>259</v>
      </c>
      <c r="AD42" s="662">
        <v>1407446.8</v>
      </c>
      <c r="AE42" s="662">
        <v>-0.36999999999989086</v>
      </c>
      <c r="AF42" s="663">
        <v>1407446.43</v>
      </c>
    </row>
    <row r="43" spans="1:32" s="638" customFormat="1" ht="16.2" customHeight="1" thickBot="1">
      <c r="A43" s="664">
        <v>273</v>
      </c>
      <c r="B43" s="647" t="s">
        <v>1479</v>
      </c>
      <c r="C43" s="648">
        <v>242907.14000000083</v>
      </c>
      <c r="D43" s="648">
        <v>22366.18</v>
      </c>
      <c r="E43" s="649">
        <v>1</v>
      </c>
      <c r="F43" s="650"/>
      <c r="G43" s="676">
        <v>1909331</v>
      </c>
      <c r="H43" s="652"/>
      <c r="I43" s="653">
        <v>2152238.1400000006</v>
      </c>
      <c r="J43" s="653">
        <v>22366.18</v>
      </c>
      <c r="K43" s="654">
        <v>2174604.3200000008</v>
      </c>
      <c r="M43" s="655">
        <v>273</v>
      </c>
      <c r="N43" s="656">
        <v>1813725</v>
      </c>
      <c r="O43" s="655">
        <v>273</v>
      </c>
      <c r="P43" s="655"/>
      <c r="Q43" s="639"/>
      <c r="R43" s="671">
        <v>273</v>
      </c>
      <c r="S43" s="658"/>
      <c r="T43" s="671">
        <v>273</v>
      </c>
      <c r="U43" s="596"/>
      <c r="V43" s="658">
        <v>273</v>
      </c>
      <c r="X43" s="659">
        <v>273</v>
      </c>
      <c r="Y43" s="660">
        <v>22366.18</v>
      </c>
      <c r="AC43" s="661">
        <v>273</v>
      </c>
      <c r="AD43" s="662">
        <v>2051837.1600000001</v>
      </c>
      <c r="AE43" s="662">
        <v>53623.630000000005</v>
      </c>
      <c r="AF43" s="663">
        <v>2105460.79</v>
      </c>
    </row>
    <row r="44" spans="1:32" s="638" customFormat="1" ht="16.2" customHeight="1" thickBot="1">
      <c r="A44" s="664">
        <v>275</v>
      </c>
      <c r="B44" s="647" t="s">
        <v>1480</v>
      </c>
      <c r="C44" s="648">
        <v>232060.3199999996</v>
      </c>
      <c r="D44" s="648">
        <v>15386.5</v>
      </c>
      <c r="E44" s="649">
        <v>0.12999999999919964</v>
      </c>
      <c r="F44" s="650"/>
      <c r="G44" s="676">
        <v>1416631</v>
      </c>
      <c r="H44" s="652"/>
      <c r="I44" s="653">
        <v>1648691.3199999996</v>
      </c>
      <c r="J44" s="653">
        <v>15386.5</v>
      </c>
      <c r="K44" s="654">
        <v>1664077.8199999996</v>
      </c>
      <c r="M44" s="655">
        <v>275</v>
      </c>
      <c r="N44" s="656">
        <v>1109124</v>
      </c>
      <c r="O44" s="655">
        <v>275</v>
      </c>
      <c r="P44" s="655"/>
      <c r="Q44" s="639"/>
      <c r="R44" s="671">
        <v>275</v>
      </c>
      <c r="S44" s="658"/>
      <c r="T44" s="671">
        <v>275</v>
      </c>
      <c r="U44" s="596"/>
      <c r="V44" s="658">
        <v>275</v>
      </c>
      <c r="X44" s="659">
        <v>275</v>
      </c>
      <c r="Y44" s="660">
        <v>15386.5</v>
      </c>
      <c r="AC44" s="661">
        <v>275</v>
      </c>
      <c r="AD44" s="662">
        <v>1305013.8999999999</v>
      </c>
      <c r="AE44" s="662">
        <v>14323.76</v>
      </c>
      <c r="AF44" s="663">
        <v>1319337.6599999999</v>
      </c>
    </row>
    <row r="45" spans="1:32" s="638" customFormat="1" ht="16.2" customHeight="1" thickBot="1">
      <c r="A45" s="664">
        <v>284</v>
      </c>
      <c r="B45" s="647" t="s">
        <v>1481</v>
      </c>
      <c r="C45" s="648">
        <v>237043.14999999979</v>
      </c>
      <c r="D45" s="648">
        <v>0</v>
      </c>
      <c r="E45" s="649">
        <v>0</v>
      </c>
      <c r="F45" s="650"/>
      <c r="G45" s="665">
        <v>859756</v>
      </c>
      <c r="H45" s="652"/>
      <c r="I45" s="653">
        <v>1096799.1499999999</v>
      </c>
      <c r="J45" s="653">
        <v>0</v>
      </c>
      <c r="K45" s="654">
        <v>1096799.1499999999</v>
      </c>
      <c r="M45" s="655">
        <v>284</v>
      </c>
      <c r="N45" s="656">
        <v>719853</v>
      </c>
      <c r="O45" s="655">
        <v>284</v>
      </c>
      <c r="P45" s="655"/>
      <c r="Q45" s="639"/>
      <c r="R45" s="671">
        <v>284</v>
      </c>
      <c r="S45" s="658"/>
      <c r="T45" s="671">
        <v>284</v>
      </c>
      <c r="U45" s="596"/>
      <c r="V45" s="658">
        <v>284</v>
      </c>
      <c r="X45" s="659">
        <v>284</v>
      </c>
      <c r="Y45" s="660">
        <v>0</v>
      </c>
      <c r="AC45" s="661">
        <v>284</v>
      </c>
      <c r="AD45" s="662">
        <v>911927.72</v>
      </c>
      <c r="AE45" s="662">
        <v>0</v>
      </c>
      <c r="AF45" s="663">
        <v>911927.72</v>
      </c>
    </row>
    <row r="46" spans="1:32" s="638" customFormat="1" ht="16.2" customHeight="1" thickBot="1">
      <c r="A46" s="664">
        <v>285</v>
      </c>
      <c r="B46" s="647" t="s">
        <v>1482</v>
      </c>
      <c r="C46" s="648">
        <v>258605.21999999927</v>
      </c>
      <c r="D46" s="648">
        <v>0</v>
      </c>
      <c r="E46" s="649">
        <v>0</v>
      </c>
      <c r="F46" s="650"/>
      <c r="G46" s="665">
        <v>1715358</v>
      </c>
      <c r="H46" s="652"/>
      <c r="I46" s="653">
        <v>1973963.2199999993</v>
      </c>
      <c r="J46" s="653">
        <v>0</v>
      </c>
      <c r="K46" s="654">
        <v>1973963.2199999993</v>
      </c>
      <c r="M46" s="655">
        <v>285</v>
      </c>
      <c r="N46" s="656">
        <v>1039161</v>
      </c>
      <c r="O46" s="655">
        <v>285</v>
      </c>
      <c r="P46" s="655"/>
      <c r="Q46" s="639"/>
      <c r="R46" s="671">
        <v>285</v>
      </c>
      <c r="S46" s="658"/>
      <c r="T46" s="671">
        <v>285</v>
      </c>
      <c r="U46" s="596"/>
      <c r="V46" s="658">
        <v>285</v>
      </c>
      <c r="X46" s="659">
        <v>285</v>
      </c>
      <c r="Y46" s="660">
        <v>0</v>
      </c>
      <c r="AC46" s="661">
        <v>285</v>
      </c>
      <c r="AD46" s="662">
        <v>947200.23</v>
      </c>
      <c r="AE46" s="662">
        <v>0</v>
      </c>
      <c r="AF46" s="663">
        <v>947200.23</v>
      </c>
    </row>
    <row r="47" spans="1:32" s="638" customFormat="1" ht="16.2" customHeight="1" thickBot="1">
      <c r="A47" s="664">
        <v>287</v>
      </c>
      <c r="B47" s="647" t="s">
        <v>1483</v>
      </c>
      <c r="C47" s="648">
        <v>105392.84000000008</v>
      </c>
      <c r="D47" s="648">
        <v>0</v>
      </c>
      <c r="E47" s="649">
        <v>0</v>
      </c>
      <c r="F47" s="650"/>
      <c r="G47" s="665">
        <v>898428</v>
      </c>
      <c r="H47" s="652"/>
      <c r="I47" s="653">
        <v>1003820.8400000001</v>
      </c>
      <c r="J47" s="653">
        <v>0</v>
      </c>
      <c r="K47" s="654">
        <v>1003820.8400000001</v>
      </c>
      <c r="M47" s="655">
        <v>287</v>
      </c>
      <c r="N47" s="656">
        <v>864972</v>
      </c>
      <c r="O47" s="655">
        <v>287</v>
      </c>
      <c r="P47" s="655"/>
      <c r="Q47" s="639"/>
      <c r="R47" s="671">
        <v>287</v>
      </c>
      <c r="S47" s="658"/>
      <c r="T47" s="671">
        <v>287</v>
      </c>
      <c r="U47" s="596"/>
      <c r="V47" s="658">
        <v>287</v>
      </c>
      <c r="X47" s="659">
        <v>287</v>
      </c>
      <c r="Y47" s="660">
        <v>0</v>
      </c>
      <c r="AC47" s="661">
        <v>287</v>
      </c>
      <c r="AD47" s="662">
        <v>871892.28</v>
      </c>
      <c r="AE47" s="662">
        <v>0</v>
      </c>
      <c r="AF47" s="663">
        <v>871892.28</v>
      </c>
    </row>
    <row r="48" spans="1:32" s="638" customFormat="1" ht="16.2" customHeight="1" thickBot="1">
      <c r="A48" s="664">
        <v>300</v>
      </c>
      <c r="B48" s="647" t="s">
        <v>1484</v>
      </c>
      <c r="C48" s="648">
        <v>274038.80000000214</v>
      </c>
      <c r="D48" s="648">
        <v>11563.45</v>
      </c>
      <c r="E48" s="649">
        <v>-0.59000000000014552</v>
      </c>
      <c r="F48" s="650"/>
      <c r="G48" s="665">
        <v>2489422</v>
      </c>
      <c r="H48" s="652"/>
      <c r="I48" s="653">
        <v>2763460.8000000021</v>
      </c>
      <c r="J48" s="653">
        <v>11563.45</v>
      </c>
      <c r="K48" s="654">
        <v>2775024.2500000023</v>
      </c>
      <c r="M48" s="655">
        <v>300</v>
      </c>
      <c r="N48" s="656">
        <v>2284936</v>
      </c>
      <c r="O48" s="655">
        <v>300</v>
      </c>
      <c r="P48" s="655"/>
      <c r="Q48" s="639"/>
      <c r="R48" s="671">
        <v>300</v>
      </c>
      <c r="S48" s="658"/>
      <c r="T48" s="671">
        <v>300</v>
      </c>
      <c r="U48" s="596"/>
      <c r="V48" s="658">
        <v>300</v>
      </c>
      <c r="X48" s="659">
        <v>300</v>
      </c>
      <c r="Y48" s="660">
        <v>11563.45</v>
      </c>
      <c r="AC48" s="661">
        <v>300</v>
      </c>
      <c r="AD48" s="662">
        <v>2329141.92</v>
      </c>
      <c r="AE48" s="662">
        <v>73044.639999999999</v>
      </c>
      <c r="AF48" s="663">
        <v>2402186.56</v>
      </c>
    </row>
    <row r="49" spans="1:32" s="638" customFormat="1" ht="16.2" customHeight="1" thickBot="1">
      <c r="A49" s="664">
        <v>307</v>
      </c>
      <c r="B49" s="647" t="s">
        <v>1485</v>
      </c>
      <c r="C49" s="648">
        <v>188201.49000000069</v>
      </c>
      <c r="D49" s="648">
        <v>3620.4799999999996</v>
      </c>
      <c r="E49" s="649">
        <v>0.29999999999972715</v>
      </c>
      <c r="F49" s="650"/>
      <c r="G49" s="665">
        <v>1729690</v>
      </c>
      <c r="H49" s="652"/>
      <c r="I49" s="653">
        <v>1917891.4900000007</v>
      </c>
      <c r="J49" s="653">
        <v>3620.4799999999996</v>
      </c>
      <c r="K49" s="654">
        <v>1921511.9700000007</v>
      </c>
      <c r="M49" s="655">
        <v>307</v>
      </c>
      <c r="N49" s="656">
        <v>1360072</v>
      </c>
      <c r="O49" s="655">
        <v>307</v>
      </c>
      <c r="P49" s="655"/>
      <c r="Q49" s="639"/>
      <c r="R49" s="671">
        <v>307</v>
      </c>
      <c r="S49" s="658"/>
      <c r="T49" s="671">
        <v>307</v>
      </c>
      <c r="U49" s="596"/>
      <c r="V49" s="658">
        <v>307</v>
      </c>
      <c r="X49" s="659">
        <v>307</v>
      </c>
      <c r="Y49" s="660">
        <v>3620.4799999999996</v>
      </c>
      <c r="AC49" s="661">
        <v>307</v>
      </c>
      <c r="AD49" s="662">
        <v>1452311.76</v>
      </c>
      <c r="AE49" s="662">
        <v>5326.59</v>
      </c>
      <c r="AF49" s="663">
        <v>1457638.35</v>
      </c>
    </row>
    <row r="50" spans="1:32" s="638" customFormat="1" ht="16.2" customHeight="1" thickBot="1">
      <c r="A50" s="664">
        <v>308</v>
      </c>
      <c r="B50" s="647" t="s">
        <v>1486</v>
      </c>
      <c r="C50" s="648">
        <v>57967.75</v>
      </c>
      <c r="D50" s="648">
        <v>20044.5</v>
      </c>
      <c r="E50" s="649">
        <v>0.7000000000007276</v>
      </c>
      <c r="F50" s="650"/>
      <c r="G50" s="665">
        <v>304080</v>
      </c>
      <c r="H50" s="652"/>
      <c r="I50" s="653">
        <v>362047.75</v>
      </c>
      <c r="J50" s="653">
        <v>20044.5</v>
      </c>
      <c r="K50" s="654">
        <v>382092.25</v>
      </c>
      <c r="M50" s="655">
        <v>308</v>
      </c>
      <c r="N50" s="656">
        <v>344380</v>
      </c>
      <c r="O50" s="655">
        <v>308</v>
      </c>
      <c r="P50" s="655"/>
      <c r="Q50" s="639"/>
      <c r="R50" s="671">
        <v>308</v>
      </c>
      <c r="S50" s="658"/>
      <c r="T50" s="671">
        <v>308</v>
      </c>
      <c r="U50" s="596"/>
      <c r="V50" s="658">
        <v>308</v>
      </c>
      <c r="X50" s="659">
        <v>308</v>
      </c>
      <c r="Y50" s="660">
        <v>20044.5</v>
      </c>
      <c r="AC50" s="661">
        <v>308</v>
      </c>
      <c r="AD50" s="662">
        <v>432509.43</v>
      </c>
      <c r="AE50" s="662">
        <v>12076.5</v>
      </c>
      <c r="AF50" s="663">
        <v>444585.93</v>
      </c>
    </row>
    <row r="51" spans="1:32" s="638" customFormat="1" ht="16.2" customHeight="1" thickBot="1">
      <c r="A51" s="664">
        <v>309</v>
      </c>
      <c r="B51" s="647" t="s">
        <v>1487</v>
      </c>
      <c r="C51" s="648">
        <v>409782.73000000045</v>
      </c>
      <c r="D51" s="648">
        <v>-957.1299999999992</v>
      </c>
      <c r="E51" s="649">
        <v>5.000000000086402E-2</v>
      </c>
      <c r="F51" s="650"/>
      <c r="G51" s="665">
        <v>2426297</v>
      </c>
      <c r="H51" s="652"/>
      <c r="I51" s="653">
        <v>2836079.7300000004</v>
      </c>
      <c r="J51" s="653">
        <v>-957.1299999999992</v>
      </c>
      <c r="K51" s="654">
        <v>2835122.6000000006</v>
      </c>
      <c r="M51" s="655">
        <v>309</v>
      </c>
      <c r="N51" s="656">
        <v>1799914</v>
      </c>
      <c r="O51" s="655">
        <v>309</v>
      </c>
      <c r="P51" s="655"/>
      <c r="Q51" s="639"/>
      <c r="R51" s="671">
        <v>309</v>
      </c>
      <c r="S51" s="658"/>
      <c r="T51" s="671">
        <v>309</v>
      </c>
      <c r="U51" s="596"/>
      <c r="V51" s="658">
        <v>309</v>
      </c>
      <c r="X51" s="659">
        <v>309</v>
      </c>
      <c r="Y51" s="660">
        <v>-957.1299999999992</v>
      </c>
      <c r="AC51" s="661">
        <v>309</v>
      </c>
      <c r="AD51" s="662">
        <v>1817703.1600000001</v>
      </c>
      <c r="AE51" s="662">
        <v>15590.630000000001</v>
      </c>
      <c r="AF51" s="663">
        <v>1833293.79</v>
      </c>
    </row>
    <row r="52" spans="1:32" s="638" customFormat="1" thickBot="1">
      <c r="A52" s="664">
        <v>310</v>
      </c>
      <c r="B52" s="647" t="s">
        <v>1488</v>
      </c>
      <c r="C52" s="648">
        <v>69984.5900000002</v>
      </c>
      <c r="D52" s="648">
        <v>3355.94</v>
      </c>
      <c r="E52" s="649">
        <v>-0.53000000000020009</v>
      </c>
      <c r="F52" s="650"/>
      <c r="G52" s="665">
        <v>500724</v>
      </c>
      <c r="H52" s="652"/>
      <c r="I52" s="653">
        <v>570708.5900000002</v>
      </c>
      <c r="J52" s="653">
        <v>3355.94</v>
      </c>
      <c r="K52" s="654">
        <v>574064.53000000014</v>
      </c>
      <c r="M52" s="655">
        <v>310</v>
      </c>
      <c r="N52" s="656">
        <v>425464</v>
      </c>
      <c r="O52" s="655">
        <v>310</v>
      </c>
      <c r="P52" s="655"/>
      <c r="Q52" s="639"/>
      <c r="R52" s="671">
        <v>310</v>
      </c>
      <c r="S52" s="658"/>
      <c r="T52" s="671">
        <v>310</v>
      </c>
      <c r="U52" s="596"/>
      <c r="V52" s="658">
        <v>310</v>
      </c>
      <c r="X52" s="659">
        <v>310</v>
      </c>
      <c r="Y52" s="660">
        <v>3355.94</v>
      </c>
      <c r="AC52" s="661">
        <v>310</v>
      </c>
      <c r="AD52" s="662">
        <v>434607.29</v>
      </c>
      <c r="AE52" s="662">
        <v>11924.38</v>
      </c>
      <c r="AF52" s="663">
        <v>446531.67</v>
      </c>
    </row>
    <row r="53" spans="1:32" s="638" customFormat="1" thickBot="1">
      <c r="A53" s="679">
        <v>311</v>
      </c>
      <c r="B53" s="680" t="s">
        <v>1489</v>
      </c>
      <c r="C53" s="648">
        <v>168765.61999999953</v>
      </c>
      <c r="D53" s="648">
        <v>14316.1</v>
      </c>
      <c r="E53" s="649">
        <v>-0.40999999999985448</v>
      </c>
      <c r="F53" s="650"/>
      <c r="G53" s="665">
        <v>882710</v>
      </c>
      <c r="H53" s="652"/>
      <c r="I53" s="653">
        <v>1051475.6199999996</v>
      </c>
      <c r="J53" s="653">
        <v>14316.1</v>
      </c>
      <c r="K53" s="654">
        <v>1065791.7199999997</v>
      </c>
      <c r="M53" s="655">
        <v>311</v>
      </c>
      <c r="N53" s="656">
        <v>741234</v>
      </c>
      <c r="O53" s="655">
        <v>311</v>
      </c>
      <c r="P53" s="655"/>
      <c r="Q53" s="639"/>
      <c r="R53" s="671">
        <v>311</v>
      </c>
      <c r="S53" s="658"/>
      <c r="T53" s="671">
        <v>311</v>
      </c>
      <c r="U53" s="596"/>
      <c r="V53" s="658">
        <v>311</v>
      </c>
      <c r="X53" s="659">
        <v>311</v>
      </c>
      <c r="Y53" s="660">
        <v>14316.1</v>
      </c>
      <c r="AC53" s="661">
        <v>311</v>
      </c>
      <c r="AD53" s="662">
        <v>791454.26</v>
      </c>
      <c r="AE53" s="662">
        <v>4646.8500000000004</v>
      </c>
      <c r="AF53" s="663">
        <v>796101.11</v>
      </c>
    </row>
    <row r="54" spans="1:32" s="638" customFormat="1" thickBot="1">
      <c r="A54" s="664">
        <v>313</v>
      </c>
      <c r="B54" s="647" t="s">
        <v>1490</v>
      </c>
      <c r="C54" s="648">
        <v>246663.35000000196</v>
      </c>
      <c r="D54" s="648">
        <v>7039</v>
      </c>
      <c r="E54" s="649">
        <v>-0.32999999999992724</v>
      </c>
      <c r="F54" s="650"/>
      <c r="G54" s="665">
        <v>2112752</v>
      </c>
      <c r="H54" s="652"/>
      <c r="I54" s="653">
        <v>2359415.350000002</v>
      </c>
      <c r="J54" s="653">
        <v>7039</v>
      </c>
      <c r="K54" s="654">
        <v>2366454.350000002</v>
      </c>
      <c r="M54" s="655">
        <v>313</v>
      </c>
      <c r="N54" s="656">
        <v>1745933</v>
      </c>
      <c r="O54" s="655">
        <v>313</v>
      </c>
      <c r="P54" s="655"/>
      <c r="Q54" s="639"/>
      <c r="R54" s="671">
        <v>313</v>
      </c>
      <c r="S54" s="658"/>
      <c r="T54" s="671">
        <v>313</v>
      </c>
      <c r="U54" s="596"/>
      <c r="V54" s="658">
        <v>313</v>
      </c>
      <c r="X54" s="659">
        <v>313</v>
      </c>
      <c r="Y54" s="660">
        <v>7039</v>
      </c>
      <c r="AC54" s="661">
        <v>313</v>
      </c>
      <c r="AD54" s="662">
        <v>1929471.94</v>
      </c>
      <c r="AE54" s="662">
        <v>4105.4399999999987</v>
      </c>
      <c r="AF54" s="663">
        <v>1933577.38</v>
      </c>
    </row>
    <row r="55" spans="1:32" s="638" customFormat="1" thickBot="1">
      <c r="A55" s="664">
        <v>314</v>
      </c>
      <c r="B55" s="669" t="s">
        <v>1491</v>
      </c>
      <c r="C55" s="648">
        <v>139089.10999999999</v>
      </c>
      <c r="D55" s="648">
        <v>5399.2800000000007</v>
      </c>
      <c r="E55" s="649">
        <v>-0.12000000000080036</v>
      </c>
      <c r="F55" s="650"/>
      <c r="G55" s="665">
        <v>734000</v>
      </c>
      <c r="H55" s="652"/>
      <c r="I55" s="653">
        <v>873089.11</v>
      </c>
      <c r="J55" s="653">
        <v>5399.2800000000007</v>
      </c>
      <c r="K55" s="654">
        <v>878488.39</v>
      </c>
      <c r="M55" s="655">
        <v>314</v>
      </c>
      <c r="N55" s="656">
        <v>585747</v>
      </c>
      <c r="O55" s="655">
        <v>314</v>
      </c>
      <c r="P55" s="655"/>
      <c r="Q55" s="639"/>
      <c r="R55" s="671">
        <v>314</v>
      </c>
      <c r="S55" s="658"/>
      <c r="T55" s="671">
        <v>314</v>
      </c>
      <c r="U55" s="596"/>
      <c r="V55" s="658">
        <v>314</v>
      </c>
      <c r="X55" s="659">
        <v>314</v>
      </c>
      <c r="Y55" s="660">
        <v>5399.2800000000007</v>
      </c>
      <c r="AC55" s="661">
        <v>314</v>
      </c>
      <c r="AD55" s="662">
        <v>603388.5</v>
      </c>
      <c r="AE55" s="662">
        <v>5168.6000000000004</v>
      </c>
      <c r="AF55" s="663">
        <v>608557.1</v>
      </c>
    </row>
    <row r="56" spans="1:32" s="638" customFormat="1" thickBot="1">
      <c r="A56" s="664">
        <v>317</v>
      </c>
      <c r="B56" s="647" t="s">
        <v>1492</v>
      </c>
      <c r="C56" s="648">
        <v>62914.70000000007</v>
      </c>
      <c r="D56" s="648">
        <v>0</v>
      </c>
      <c r="E56" s="649">
        <v>0</v>
      </c>
      <c r="F56" s="650"/>
      <c r="G56" s="665">
        <v>389661</v>
      </c>
      <c r="H56" s="652"/>
      <c r="I56" s="653">
        <v>452575.70000000007</v>
      </c>
      <c r="J56" s="653">
        <v>0</v>
      </c>
      <c r="K56" s="654">
        <v>452575.70000000007</v>
      </c>
      <c r="M56" s="655">
        <v>317</v>
      </c>
      <c r="N56" s="656">
        <v>294928</v>
      </c>
      <c r="O56" s="655">
        <v>317</v>
      </c>
      <c r="P56" s="655"/>
      <c r="Q56" s="639"/>
      <c r="R56" s="671">
        <v>317</v>
      </c>
      <c r="S56" s="658"/>
      <c r="T56" s="671">
        <v>317</v>
      </c>
      <c r="U56" s="596"/>
      <c r="V56" s="658">
        <v>317</v>
      </c>
      <c r="X56" s="659">
        <v>317</v>
      </c>
      <c r="Y56" s="660">
        <v>0</v>
      </c>
      <c r="AC56" s="661">
        <v>317</v>
      </c>
      <c r="AD56" s="662">
        <v>313394.78999999998</v>
      </c>
      <c r="AE56" s="662">
        <v>-314</v>
      </c>
      <c r="AF56" s="663">
        <v>313080.78999999998</v>
      </c>
    </row>
    <row r="57" spans="1:32" s="638" customFormat="1" thickBot="1">
      <c r="A57" s="664">
        <v>318</v>
      </c>
      <c r="B57" s="647" t="s">
        <v>1493</v>
      </c>
      <c r="C57" s="648">
        <v>130045.92000000022</v>
      </c>
      <c r="D57" s="648">
        <v>17229.969999999998</v>
      </c>
      <c r="E57" s="649">
        <v>-0.22000000000480213</v>
      </c>
      <c r="F57" s="650"/>
      <c r="G57" s="665">
        <v>0</v>
      </c>
      <c r="H57" s="652"/>
      <c r="I57" s="653">
        <v>130045.92000000022</v>
      </c>
      <c r="J57" s="653">
        <v>17229.969999999998</v>
      </c>
      <c r="K57" s="654">
        <v>147275.89000000022</v>
      </c>
      <c r="M57" s="655">
        <v>318</v>
      </c>
      <c r="N57" s="656">
        <v>290000</v>
      </c>
      <c r="O57" s="655">
        <v>318</v>
      </c>
      <c r="P57" s="655"/>
      <c r="Q57" s="639"/>
      <c r="R57" s="671">
        <v>318</v>
      </c>
      <c r="S57" s="658"/>
      <c r="T57" s="671">
        <v>318</v>
      </c>
      <c r="U57" s="596"/>
      <c r="V57" s="658">
        <v>318</v>
      </c>
      <c r="X57" s="659">
        <v>318</v>
      </c>
      <c r="Y57" s="660">
        <v>17229.969999999998</v>
      </c>
      <c r="AC57" s="661">
        <v>318</v>
      </c>
      <c r="AD57" s="662">
        <v>344107.66</v>
      </c>
      <c r="AE57" s="662">
        <v>6589.65</v>
      </c>
      <c r="AF57" s="663">
        <v>350697.31</v>
      </c>
    </row>
    <row r="58" spans="1:32" s="638" customFormat="1" thickBot="1">
      <c r="A58" s="664">
        <v>324</v>
      </c>
      <c r="B58" s="647" t="s">
        <v>1494</v>
      </c>
      <c r="C58" s="648">
        <v>89995.769999999553</v>
      </c>
      <c r="D58" s="648">
        <v>17667.25</v>
      </c>
      <c r="E58" s="649">
        <v>0.62000000000261934</v>
      </c>
      <c r="F58" s="650"/>
      <c r="G58" s="665">
        <v>473326</v>
      </c>
      <c r="H58" s="652"/>
      <c r="I58" s="653">
        <v>563321.76999999955</v>
      </c>
      <c r="J58" s="653">
        <v>17667.25</v>
      </c>
      <c r="K58" s="654">
        <v>580989.01999999955</v>
      </c>
      <c r="M58" s="655">
        <v>324</v>
      </c>
      <c r="N58" s="656">
        <v>417123</v>
      </c>
      <c r="O58" s="655">
        <v>324</v>
      </c>
      <c r="P58" s="655"/>
      <c r="Q58" s="639"/>
      <c r="R58" s="671">
        <v>324</v>
      </c>
      <c r="S58" s="658"/>
      <c r="T58" s="671">
        <v>324</v>
      </c>
      <c r="U58" s="596"/>
      <c r="V58" s="658">
        <v>324</v>
      </c>
      <c r="X58" s="659">
        <v>324</v>
      </c>
      <c r="Y58" s="660">
        <v>17667.25</v>
      </c>
      <c r="AC58" s="661">
        <v>324</v>
      </c>
      <c r="AD58" s="662">
        <v>449346.17</v>
      </c>
      <c r="AE58" s="662">
        <v>9000.75</v>
      </c>
      <c r="AF58" s="663">
        <v>458346.92</v>
      </c>
    </row>
    <row r="59" spans="1:32" s="638" customFormat="1" thickBot="1">
      <c r="A59" s="664">
        <v>327</v>
      </c>
      <c r="B59" s="669" t="s">
        <v>1495</v>
      </c>
      <c r="C59" s="648">
        <v>138022.26999999984</v>
      </c>
      <c r="D59" s="648">
        <v>21005.86</v>
      </c>
      <c r="E59" s="649">
        <v>-2.9999999998835847E-2</v>
      </c>
      <c r="F59" s="650"/>
      <c r="G59" s="665">
        <v>442813</v>
      </c>
      <c r="H59" s="652"/>
      <c r="I59" s="653">
        <v>580835.26999999979</v>
      </c>
      <c r="J59" s="653">
        <v>21005.86</v>
      </c>
      <c r="K59" s="654">
        <v>601841.12999999977</v>
      </c>
      <c r="M59" s="655">
        <v>327</v>
      </c>
      <c r="N59" s="656">
        <v>343785</v>
      </c>
      <c r="O59" s="655">
        <v>327</v>
      </c>
      <c r="P59" s="655"/>
      <c r="Q59" s="639"/>
      <c r="R59" s="671">
        <v>327</v>
      </c>
      <c r="S59" s="658"/>
      <c r="T59" s="671">
        <v>327</v>
      </c>
      <c r="U59" s="596"/>
      <c r="V59" s="658">
        <v>327</v>
      </c>
      <c r="X59" s="659">
        <v>327</v>
      </c>
      <c r="Y59" s="660">
        <v>21005.86</v>
      </c>
      <c r="AC59" s="661">
        <v>327</v>
      </c>
      <c r="AD59" s="662">
        <v>373655.22</v>
      </c>
      <c r="AE59" s="662">
        <v>11764.08</v>
      </c>
      <c r="AF59" s="663">
        <v>385419.3</v>
      </c>
    </row>
    <row r="60" spans="1:32" s="638" customFormat="1" thickBot="1">
      <c r="A60" s="664">
        <v>331</v>
      </c>
      <c r="B60" s="647" t="s">
        <v>1496</v>
      </c>
      <c r="C60" s="648">
        <v>100676.74000000017</v>
      </c>
      <c r="D60" s="648">
        <v>9630.74</v>
      </c>
      <c r="E60" s="649">
        <v>0</v>
      </c>
      <c r="F60" s="650"/>
      <c r="G60" s="665">
        <v>423770</v>
      </c>
      <c r="H60" s="652"/>
      <c r="I60" s="653">
        <v>524446.74000000022</v>
      </c>
      <c r="J60" s="653">
        <v>9630.74</v>
      </c>
      <c r="K60" s="654">
        <v>534077.48000000021</v>
      </c>
      <c r="M60" s="655">
        <v>331</v>
      </c>
      <c r="N60" s="656">
        <v>340598</v>
      </c>
      <c r="O60" s="655">
        <v>331</v>
      </c>
      <c r="P60" s="655"/>
      <c r="Q60" s="639"/>
      <c r="R60" s="671">
        <v>331</v>
      </c>
      <c r="S60" s="658"/>
      <c r="T60" s="671">
        <v>331</v>
      </c>
      <c r="U60" s="596"/>
      <c r="V60" s="658">
        <v>331</v>
      </c>
      <c r="X60" s="659">
        <v>331</v>
      </c>
      <c r="Y60" s="660">
        <v>9630.74</v>
      </c>
      <c r="AC60" s="661">
        <v>331</v>
      </c>
      <c r="AD60" s="662">
        <v>384911.04</v>
      </c>
      <c r="AE60" s="662">
        <v>-1</v>
      </c>
      <c r="AF60" s="663">
        <v>384910.04</v>
      </c>
    </row>
    <row r="61" spans="1:32" s="638" customFormat="1" thickBot="1">
      <c r="A61" s="664">
        <v>332</v>
      </c>
      <c r="B61" s="647" t="s">
        <v>1497</v>
      </c>
      <c r="C61" s="648">
        <v>139525.24</v>
      </c>
      <c r="D61" s="648">
        <v>5571.93</v>
      </c>
      <c r="E61" s="649">
        <v>0.21000000000003638</v>
      </c>
      <c r="F61" s="650"/>
      <c r="G61" s="665">
        <v>847736</v>
      </c>
      <c r="H61" s="652"/>
      <c r="I61" s="653">
        <v>987261.24</v>
      </c>
      <c r="J61" s="653">
        <v>5571.93</v>
      </c>
      <c r="K61" s="654">
        <v>992833.17</v>
      </c>
      <c r="M61" s="655">
        <v>332</v>
      </c>
      <c r="N61" s="656">
        <v>692339</v>
      </c>
      <c r="O61" s="655">
        <v>332</v>
      </c>
      <c r="P61" s="655"/>
      <c r="Q61" s="639"/>
      <c r="R61" s="671">
        <v>332</v>
      </c>
      <c r="S61" s="658"/>
      <c r="T61" s="671">
        <v>332</v>
      </c>
      <c r="U61" s="596"/>
      <c r="V61" s="658">
        <v>332</v>
      </c>
      <c r="X61" s="659">
        <v>332</v>
      </c>
      <c r="Y61" s="660">
        <v>5571.93</v>
      </c>
      <c r="AC61" s="661">
        <v>332</v>
      </c>
      <c r="AD61" s="662">
        <v>723642.16</v>
      </c>
      <c r="AE61" s="662">
        <v>185.19</v>
      </c>
      <c r="AF61" s="663">
        <v>723827.35</v>
      </c>
    </row>
    <row r="62" spans="1:32" s="638" customFormat="1" thickBot="1">
      <c r="A62" s="664">
        <v>333</v>
      </c>
      <c r="B62" s="669" t="s">
        <v>1498</v>
      </c>
      <c r="C62" s="648">
        <v>421612.16999999946</v>
      </c>
      <c r="D62" s="648">
        <v>23103.32</v>
      </c>
      <c r="E62" s="649">
        <v>-0.22999999999956344</v>
      </c>
      <c r="F62" s="650"/>
      <c r="G62" s="665">
        <v>1587935</v>
      </c>
      <c r="H62" s="652"/>
      <c r="I62" s="653">
        <v>2009547.1699999995</v>
      </c>
      <c r="J62" s="653">
        <v>23103.32</v>
      </c>
      <c r="K62" s="654">
        <v>2032650.4899999995</v>
      </c>
      <c r="M62" s="655">
        <v>333</v>
      </c>
      <c r="N62" s="656">
        <v>1267598</v>
      </c>
      <c r="O62" s="655">
        <v>333</v>
      </c>
      <c r="P62" s="655"/>
      <c r="Q62" s="639"/>
      <c r="R62" s="671">
        <v>333</v>
      </c>
      <c r="S62" s="658"/>
      <c r="T62" s="671">
        <v>333</v>
      </c>
      <c r="U62" s="596"/>
      <c r="V62" s="658">
        <v>333</v>
      </c>
      <c r="X62" s="659">
        <v>333</v>
      </c>
      <c r="Y62" s="660">
        <v>23103.32</v>
      </c>
      <c r="AC62" s="661">
        <v>333</v>
      </c>
      <c r="AD62" s="662">
        <v>1455777.18</v>
      </c>
      <c r="AE62" s="662">
        <v>14758.99</v>
      </c>
      <c r="AF62" s="663">
        <v>1470536.17</v>
      </c>
    </row>
    <row r="63" spans="1:32" s="638" customFormat="1" thickBot="1">
      <c r="A63" s="664">
        <v>337</v>
      </c>
      <c r="B63" s="647" t="s">
        <v>1499</v>
      </c>
      <c r="C63" s="648">
        <v>149525.06999999966</v>
      </c>
      <c r="D63" s="648">
        <v>4240.59</v>
      </c>
      <c r="E63" s="649">
        <v>-0.69000000000050932</v>
      </c>
      <c r="F63" s="650"/>
      <c r="G63" s="665">
        <v>507196</v>
      </c>
      <c r="H63" s="652"/>
      <c r="I63" s="653">
        <v>656721.0699999996</v>
      </c>
      <c r="J63" s="653">
        <v>4240.59</v>
      </c>
      <c r="K63" s="654">
        <v>660961.65999999957</v>
      </c>
      <c r="M63" s="655">
        <v>337</v>
      </c>
      <c r="N63" s="656">
        <v>432741</v>
      </c>
      <c r="O63" s="655">
        <v>337</v>
      </c>
      <c r="P63" s="655"/>
      <c r="Q63" s="639"/>
      <c r="R63" s="671">
        <v>337</v>
      </c>
      <c r="S63" s="658"/>
      <c r="T63" s="671">
        <v>337</v>
      </c>
      <c r="U63" s="596"/>
      <c r="V63" s="658">
        <v>337</v>
      </c>
      <c r="X63" s="659">
        <v>337</v>
      </c>
      <c r="Y63" s="660">
        <v>4240.59</v>
      </c>
      <c r="AC63" s="661">
        <v>337</v>
      </c>
      <c r="AD63" s="662">
        <v>503565.36</v>
      </c>
      <c r="AE63" s="662">
        <v>12555.08</v>
      </c>
      <c r="AF63" s="663">
        <v>516120.44</v>
      </c>
    </row>
    <row r="64" spans="1:32" s="638" customFormat="1" thickBot="1">
      <c r="A64" s="664">
        <v>338</v>
      </c>
      <c r="B64" s="647" t="s">
        <v>306</v>
      </c>
      <c r="C64" s="648"/>
      <c r="D64" s="648"/>
      <c r="E64" s="649"/>
      <c r="F64" s="650"/>
      <c r="G64" s="665"/>
      <c r="H64" s="652"/>
      <c r="I64" s="653"/>
      <c r="J64" s="653"/>
      <c r="K64" s="654"/>
      <c r="M64" s="655"/>
      <c r="N64" s="656"/>
      <c r="O64" s="655"/>
      <c r="P64" s="655"/>
      <c r="Q64" s="639"/>
      <c r="R64" s="671"/>
      <c r="S64" s="658"/>
      <c r="T64" s="671"/>
      <c r="U64" s="596"/>
      <c r="V64" s="658"/>
      <c r="X64" s="659"/>
      <c r="Y64" s="660"/>
      <c r="AC64" s="661"/>
      <c r="AD64" s="662"/>
      <c r="AE64" s="662"/>
      <c r="AF64" s="663"/>
    </row>
    <row r="65" spans="1:32" s="638" customFormat="1" thickBot="1">
      <c r="A65" s="664">
        <v>339</v>
      </c>
      <c r="B65" s="647" t="s">
        <v>1500</v>
      </c>
      <c r="C65" s="648">
        <v>93246.890000000014</v>
      </c>
      <c r="D65" s="648">
        <v>6485.7499999999991</v>
      </c>
      <c r="E65" s="649" t="e">
        <v>#REF!</v>
      </c>
      <c r="F65" s="650"/>
      <c r="G65" s="665">
        <v>843429</v>
      </c>
      <c r="H65" s="652"/>
      <c r="I65" s="653">
        <v>936675.89</v>
      </c>
      <c r="J65" s="653">
        <v>6485.7499999999991</v>
      </c>
      <c r="K65" s="654">
        <v>943161.64</v>
      </c>
      <c r="M65" s="655">
        <v>339</v>
      </c>
      <c r="N65" s="656">
        <v>424430</v>
      </c>
      <c r="O65" s="655">
        <v>339</v>
      </c>
      <c r="P65" s="655"/>
      <c r="Q65" s="639"/>
      <c r="R65" s="671">
        <v>339</v>
      </c>
      <c r="S65" s="658"/>
      <c r="T65" s="671">
        <v>339</v>
      </c>
      <c r="U65" s="596"/>
      <c r="V65" s="658">
        <v>339</v>
      </c>
      <c r="X65" s="659">
        <v>339</v>
      </c>
      <c r="Y65" s="660">
        <v>6485.7499999999991</v>
      </c>
      <c r="AC65" s="661">
        <v>339</v>
      </c>
      <c r="AD65" s="662">
        <v>452770.83999999997</v>
      </c>
      <c r="AE65" s="662">
        <v>7566.63</v>
      </c>
      <c r="AF65" s="663">
        <v>460337.47</v>
      </c>
    </row>
    <row r="66" spans="1:32" s="638" customFormat="1" thickBot="1">
      <c r="A66" s="664">
        <v>341</v>
      </c>
      <c r="B66" s="669" t="s">
        <v>1501</v>
      </c>
      <c r="C66" s="648">
        <v>113198.67000000004</v>
      </c>
      <c r="D66" s="648">
        <v>18627.07</v>
      </c>
      <c r="E66" s="649">
        <v>-0.54000000000087311</v>
      </c>
      <c r="F66" s="650"/>
      <c r="G66" s="665">
        <v>508019</v>
      </c>
      <c r="H66" s="652"/>
      <c r="I66" s="653">
        <v>621217.67000000004</v>
      </c>
      <c r="J66" s="653">
        <v>18627.07</v>
      </c>
      <c r="K66" s="654">
        <v>639844.74</v>
      </c>
      <c r="M66" s="655">
        <v>341</v>
      </c>
      <c r="N66" s="656">
        <v>533941</v>
      </c>
      <c r="O66" s="655">
        <v>341</v>
      </c>
      <c r="P66" s="655"/>
      <c r="Q66" s="639"/>
      <c r="R66" s="671">
        <v>341</v>
      </c>
      <c r="S66" s="658"/>
      <c r="T66" s="671">
        <v>341</v>
      </c>
      <c r="U66" s="596"/>
      <c r="V66" s="658">
        <v>341</v>
      </c>
      <c r="X66" s="659">
        <v>341</v>
      </c>
      <c r="Y66" s="660">
        <v>18627.07</v>
      </c>
      <c r="AC66" s="661">
        <v>341</v>
      </c>
      <c r="AD66" s="662">
        <v>714593.29999999993</v>
      </c>
      <c r="AE66" s="662">
        <v>8713.65</v>
      </c>
      <c r="AF66" s="663">
        <v>723306.95</v>
      </c>
    </row>
    <row r="67" spans="1:32" s="638" customFormat="1" thickBot="1">
      <c r="A67" s="664">
        <v>342</v>
      </c>
      <c r="B67" s="647" t="s">
        <v>1502</v>
      </c>
      <c r="C67" s="648">
        <v>113653.36999999988</v>
      </c>
      <c r="D67" s="648">
        <v>21898</v>
      </c>
      <c r="E67" s="649">
        <v>0.27999999999883585</v>
      </c>
      <c r="F67" s="650"/>
      <c r="G67" s="665">
        <v>908312</v>
      </c>
      <c r="H67" s="652"/>
      <c r="I67" s="653">
        <v>1021965.3699999999</v>
      </c>
      <c r="J67" s="653">
        <v>21898</v>
      </c>
      <c r="K67" s="654">
        <v>1043863.3699999999</v>
      </c>
      <c r="M67" s="655">
        <v>342</v>
      </c>
      <c r="N67" s="656">
        <v>774187</v>
      </c>
      <c r="O67" s="655">
        <v>342</v>
      </c>
      <c r="P67" s="655"/>
      <c r="Q67" s="639"/>
      <c r="R67" s="671">
        <v>342</v>
      </c>
      <c r="S67" s="658"/>
      <c r="T67" s="671">
        <v>342</v>
      </c>
      <c r="U67" s="596"/>
      <c r="V67" s="658">
        <v>342</v>
      </c>
      <c r="X67" s="659">
        <v>342</v>
      </c>
      <c r="Y67" s="660">
        <v>21898</v>
      </c>
      <c r="AC67" s="661">
        <v>342</v>
      </c>
      <c r="AD67" s="662">
        <v>834436.83000000007</v>
      </c>
      <c r="AE67" s="662">
        <v>1132.44</v>
      </c>
      <c r="AF67" s="663">
        <v>835569.27</v>
      </c>
    </row>
    <row r="68" spans="1:32" s="638" customFormat="1" ht="16.2" customHeight="1" thickBot="1">
      <c r="A68" s="664">
        <v>343</v>
      </c>
      <c r="B68" s="647" t="s">
        <v>1503</v>
      </c>
      <c r="C68" s="648">
        <v>99933.39000000013</v>
      </c>
      <c r="D68" s="648">
        <v>71.240000000001601</v>
      </c>
      <c r="E68" s="649">
        <v>0.89000000000159218</v>
      </c>
      <c r="F68" s="650"/>
      <c r="G68" s="665">
        <v>1677973</v>
      </c>
      <c r="H68" s="652"/>
      <c r="I68" s="653">
        <v>1777906.3900000001</v>
      </c>
      <c r="J68" s="653">
        <v>71.240000000001601</v>
      </c>
      <c r="K68" s="654">
        <v>1777977.6300000001</v>
      </c>
      <c r="M68" s="655">
        <v>343</v>
      </c>
      <c r="N68" s="656">
        <v>1311372</v>
      </c>
      <c r="O68" s="655">
        <v>343</v>
      </c>
      <c r="P68" s="655"/>
      <c r="Q68" s="639"/>
      <c r="R68" s="671">
        <v>343</v>
      </c>
      <c r="S68" s="658"/>
      <c r="T68" s="671">
        <v>343</v>
      </c>
      <c r="U68" s="596"/>
      <c r="V68" s="658">
        <v>343</v>
      </c>
      <c r="X68" s="659">
        <v>343</v>
      </c>
      <c r="Y68" s="660">
        <v>71.240000000001601</v>
      </c>
      <c r="AC68" s="661">
        <v>343</v>
      </c>
      <c r="AD68" s="662">
        <v>1365475.5199999998</v>
      </c>
      <c r="AE68" s="662">
        <v>0.59000000000003183</v>
      </c>
      <c r="AF68" s="663">
        <v>1365476.1099999999</v>
      </c>
    </row>
    <row r="69" spans="1:32" s="638" customFormat="1" ht="23.4" customHeight="1" thickBot="1">
      <c r="A69" s="664">
        <v>370</v>
      </c>
      <c r="B69" s="647" t="s">
        <v>1504</v>
      </c>
      <c r="C69" s="648">
        <v>279914.2600000063</v>
      </c>
      <c r="D69" s="648">
        <v>14206.599999999999</v>
      </c>
      <c r="E69" s="649">
        <v>0</v>
      </c>
      <c r="F69" s="650"/>
      <c r="G69" s="665">
        <v>9310814</v>
      </c>
      <c r="H69" s="652"/>
      <c r="I69" s="653">
        <v>9590728.2600000054</v>
      </c>
      <c r="J69" s="653">
        <v>14206.599999999999</v>
      </c>
      <c r="K69" s="654">
        <v>9604934.860000005</v>
      </c>
      <c r="M69" s="655">
        <v>370</v>
      </c>
      <c r="N69" s="656">
        <v>7854233</v>
      </c>
      <c r="O69" s="655">
        <v>370</v>
      </c>
      <c r="P69" s="655"/>
      <c r="Q69" s="639"/>
      <c r="R69" s="671">
        <v>370</v>
      </c>
      <c r="S69" s="658"/>
      <c r="T69" s="671">
        <v>370</v>
      </c>
      <c r="U69" s="596"/>
      <c r="V69" s="658">
        <v>370</v>
      </c>
      <c r="X69" s="659">
        <v>370</v>
      </c>
      <c r="Y69" s="660">
        <v>14206.599999999999</v>
      </c>
      <c r="AC69" s="661">
        <v>370</v>
      </c>
      <c r="AD69" s="662">
        <v>8219262.3600000003</v>
      </c>
      <c r="AE69" s="662">
        <v>19402.21</v>
      </c>
      <c r="AF69" s="663">
        <v>8238664.5700000003</v>
      </c>
    </row>
    <row r="70" spans="1:32" s="638" customFormat="1" ht="22.2" customHeight="1" thickBot="1">
      <c r="A70" s="664">
        <v>400</v>
      </c>
      <c r="B70" s="669" t="s">
        <v>1368</v>
      </c>
      <c r="C70" s="648">
        <v>63325.39999999979</v>
      </c>
      <c r="D70" s="648">
        <v>3813.6399999999994</v>
      </c>
      <c r="E70" s="649">
        <v>0.41999999999916326</v>
      </c>
      <c r="F70" s="650"/>
      <c r="G70" s="665">
        <v>781579</v>
      </c>
      <c r="H70" s="652"/>
      <c r="I70" s="653">
        <v>844904.39999999979</v>
      </c>
      <c r="J70" s="653">
        <v>3813.6399999999994</v>
      </c>
      <c r="K70" s="654">
        <v>848718.0399999998</v>
      </c>
      <c r="M70" s="655">
        <v>400</v>
      </c>
      <c r="N70" s="656">
        <v>689004</v>
      </c>
      <c r="O70" s="655">
        <v>400</v>
      </c>
      <c r="P70" s="655"/>
      <c r="Q70" s="639"/>
      <c r="R70" s="671">
        <v>400</v>
      </c>
      <c r="S70" s="658"/>
      <c r="T70" s="671">
        <v>400</v>
      </c>
      <c r="U70" s="596"/>
      <c r="V70" s="658">
        <v>400</v>
      </c>
      <c r="X70" s="659">
        <v>400</v>
      </c>
      <c r="Y70" s="660">
        <v>3813.6399999999994</v>
      </c>
      <c r="AC70" s="661">
        <v>400</v>
      </c>
      <c r="AD70" s="662">
        <v>609991.65</v>
      </c>
      <c r="AE70" s="662">
        <v>268.07999999999993</v>
      </c>
      <c r="AF70" s="663">
        <v>610259.73</v>
      </c>
    </row>
    <row r="71" spans="1:32" s="638" customFormat="1" ht="27.6" customHeight="1" thickBot="1">
      <c r="A71" s="664">
        <v>405</v>
      </c>
      <c r="B71" s="647" t="s">
        <v>1505</v>
      </c>
      <c r="C71" s="648">
        <v>89725.889999999665</v>
      </c>
      <c r="D71" s="648">
        <v>2756.75</v>
      </c>
      <c r="E71" s="649">
        <v>-0.57999999999992724</v>
      </c>
      <c r="F71" s="650"/>
      <c r="G71" s="665">
        <v>712578</v>
      </c>
      <c r="H71" s="652"/>
      <c r="I71" s="653">
        <v>802303.88999999966</v>
      </c>
      <c r="J71" s="653">
        <v>2756.75</v>
      </c>
      <c r="K71" s="654">
        <v>805060.63999999966</v>
      </c>
      <c r="M71" s="655">
        <v>405</v>
      </c>
      <c r="N71" s="656">
        <v>562320</v>
      </c>
      <c r="O71" s="655">
        <v>405</v>
      </c>
      <c r="P71" s="655"/>
      <c r="Q71" s="639"/>
      <c r="R71" s="671">
        <v>405</v>
      </c>
      <c r="S71" s="658"/>
      <c r="T71" s="671">
        <v>405</v>
      </c>
      <c r="U71" s="596"/>
      <c r="V71" s="658">
        <v>405</v>
      </c>
      <c r="X71" s="659">
        <v>405</v>
      </c>
      <c r="Y71" s="660">
        <v>2756.75</v>
      </c>
      <c r="AC71" s="661">
        <v>405</v>
      </c>
      <c r="AD71" s="662">
        <v>680636.03</v>
      </c>
      <c r="AE71" s="662">
        <v>1.0599999999994907</v>
      </c>
      <c r="AF71" s="663">
        <v>680637.09000000008</v>
      </c>
    </row>
    <row r="72" spans="1:32" s="638" customFormat="1" ht="21" customHeight="1" thickBot="1">
      <c r="A72" s="664">
        <v>406</v>
      </c>
      <c r="B72" s="647" t="s">
        <v>1506</v>
      </c>
      <c r="C72" s="648">
        <v>66955.399999999907</v>
      </c>
      <c r="D72" s="648">
        <v>8590.25</v>
      </c>
      <c r="E72" s="649">
        <v>0.75</v>
      </c>
      <c r="F72" s="650"/>
      <c r="G72" s="665">
        <v>463496</v>
      </c>
      <c r="H72" s="652"/>
      <c r="I72" s="653">
        <v>530451.39999999991</v>
      </c>
      <c r="J72" s="653">
        <v>8590.25</v>
      </c>
      <c r="K72" s="654">
        <v>539041.64999999991</v>
      </c>
      <c r="M72" s="655">
        <v>406</v>
      </c>
      <c r="N72" s="656">
        <v>363439</v>
      </c>
      <c r="O72" s="655">
        <v>406</v>
      </c>
      <c r="P72" s="655"/>
      <c r="Q72" s="639"/>
      <c r="R72" s="671">
        <v>406</v>
      </c>
      <c r="S72" s="658"/>
      <c r="T72" s="671">
        <v>406</v>
      </c>
      <c r="U72" s="596"/>
      <c r="V72" s="658">
        <v>406</v>
      </c>
      <c r="X72" s="659">
        <v>406</v>
      </c>
      <c r="Y72" s="660">
        <v>8590.25</v>
      </c>
      <c r="AC72" s="661">
        <v>406</v>
      </c>
      <c r="AD72" s="662">
        <v>426069.63</v>
      </c>
      <c r="AE72" s="662">
        <v>4288.26</v>
      </c>
      <c r="AF72" s="663">
        <v>430357.89</v>
      </c>
    </row>
    <row r="73" spans="1:32" s="638" customFormat="1" ht="21" customHeight="1" thickBot="1">
      <c r="A73" s="664">
        <v>407</v>
      </c>
      <c r="B73" s="647" t="s">
        <v>1507</v>
      </c>
      <c r="C73" s="648">
        <v>133564.15000000002</v>
      </c>
      <c r="D73" s="648">
        <v>2288.3000000000002</v>
      </c>
      <c r="E73" s="649">
        <v>-0.13000000000010914</v>
      </c>
      <c r="F73" s="650"/>
      <c r="G73" s="665">
        <v>684521</v>
      </c>
      <c r="H73" s="652"/>
      <c r="I73" s="653">
        <v>818085.15</v>
      </c>
      <c r="J73" s="653">
        <v>2288.3000000000002</v>
      </c>
      <c r="K73" s="654">
        <v>820373.45000000007</v>
      </c>
      <c r="M73" s="655">
        <v>407</v>
      </c>
      <c r="N73" s="656">
        <v>531357</v>
      </c>
      <c r="O73" s="655">
        <v>407</v>
      </c>
      <c r="P73" s="655"/>
      <c r="Q73" s="639"/>
      <c r="R73" s="671">
        <v>407</v>
      </c>
      <c r="S73" s="658"/>
      <c r="T73" s="671">
        <v>407</v>
      </c>
      <c r="U73" s="596"/>
      <c r="V73" s="658">
        <v>407</v>
      </c>
      <c r="X73" s="659">
        <v>407</v>
      </c>
      <c r="Y73" s="660">
        <v>2288.3000000000002</v>
      </c>
      <c r="AC73" s="661">
        <v>407</v>
      </c>
      <c r="AD73" s="662">
        <v>673993.69</v>
      </c>
      <c r="AE73" s="662">
        <v>18763.5</v>
      </c>
      <c r="AF73" s="663">
        <v>692757.19</v>
      </c>
    </row>
    <row r="74" spans="1:32" s="638" customFormat="1" ht="20.399999999999999" customHeight="1" thickBot="1">
      <c r="A74" s="664">
        <v>409</v>
      </c>
      <c r="B74" s="647" t="s">
        <v>1508</v>
      </c>
      <c r="C74" s="648">
        <v>65410.240000000107</v>
      </c>
      <c r="D74" s="648">
        <v>24124.880000000005</v>
      </c>
      <c r="E74" s="649">
        <v>0.17000000000189175</v>
      </c>
      <c r="F74" s="650"/>
      <c r="G74" s="665">
        <v>795525</v>
      </c>
      <c r="H74" s="652"/>
      <c r="I74" s="653">
        <v>860935.24000000011</v>
      </c>
      <c r="J74" s="653">
        <v>24124.880000000005</v>
      </c>
      <c r="K74" s="654">
        <v>885060.12000000011</v>
      </c>
      <c r="M74" s="655">
        <v>409</v>
      </c>
      <c r="N74" s="656">
        <v>775118</v>
      </c>
      <c r="O74" s="655">
        <v>409</v>
      </c>
      <c r="P74" s="655"/>
      <c r="Q74" s="639"/>
      <c r="R74" s="671">
        <v>409</v>
      </c>
      <c r="S74" s="658"/>
      <c r="T74" s="671">
        <v>409</v>
      </c>
      <c r="U74" s="596"/>
      <c r="V74" s="658">
        <v>409</v>
      </c>
      <c r="X74" s="659">
        <v>409</v>
      </c>
      <c r="Y74" s="660">
        <v>24124.880000000005</v>
      </c>
      <c r="AC74" s="661">
        <v>409</v>
      </c>
      <c r="AD74" s="662">
        <v>811321.29</v>
      </c>
      <c r="AE74" s="662">
        <v>2689.37</v>
      </c>
      <c r="AF74" s="663">
        <v>814010.66</v>
      </c>
    </row>
    <row r="75" spans="1:32" s="638" customFormat="1" ht="16.2" customHeight="1" thickBot="1">
      <c r="A75" s="664">
        <v>412</v>
      </c>
      <c r="B75" s="647" t="s">
        <v>1509</v>
      </c>
      <c r="C75" s="648">
        <v>81912.639999999432</v>
      </c>
      <c r="D75" s="648">
        <v>1803.1100000000006</v>
      </c>
      <c r="E75" s="649">
        <v>0.17000000000052751</v>
      </c>
      <c r="F75" s="650"/>
      <c r="G75" s="665">
        <v>831034</v>
      </c>
      <c r="H75" s="652"/>
      <c r="I75" s="653">
        <v>912946.63999999943</v>
      </c>
      <c r="J75" s="653">
        <v>1803.1100000000006</v>
      </c>
      <c r="K75" s="654">
        <v>914749.74999999942</v>
      </c>
      <c r="M75" s="655">
        <v>412</v>
      </c>
      <c r="N75" s="656">
        <v>709103</v>
      </c>
      <c r="O75" s="655">
        <v>412</v>
      </c>
      <c r="P75" s="655"/>
      <c r="Q75" s="639"/>
      <c r="R75" s="671">
        <v>412</v>
      </c>
      <c r="S75" s="658"/>
      <c r="T75" s="671">
        <v>412</v>
      </c>
      <c r="U75" s="596"/>
      <c r="V75" s="658">
        <v>412</v>
      </c>
      <c r="X75" s="659">
        <v>412</v>
      </c>
      <c r="Y75" s="660">
        <v>1803.1100000000006</v>
      </c>
      <c r="AC75" s="661">
        <v>412</v>
      </c>
      <c r="AD75" s="662">
        <v>814801.48</v>
      </c>
      <c r="AE75" s="662">
        <v>535.38</v>
      </c>
      <c r="AF75" s="663">
        <v>815336.86</v>
      </c>
    </row>
    <row r="76" spans="1:32" s="638" customFormat="1" ht="16.2" customHeight="1" thickBot="1">
      <c r="A76" s="664">
        <v>415</v>
      </c>
      <c r="B76" s="647" t="s">
        <v>1510</v>
      </c>
      <c r="C76" s="648">
        <v>329011.53000000049</v>
      </c>
      <c r="D76" s="648">
        <v>34186.75</v>
      </c>
      <c r="E76" s="649">
        <v>9.9999999947613105E-3</v>
      </c>
      <c r="F76" s="650"/>
      <c r="G76" s="665">
        <v>1471746</v>
      </c>
      <c r="H76" s="652"/>
      <c r="I76" s="653">
        <v>1800757.5300000005</v>
      </c>
      <c r="J76" s="653">
        <v>34186.75</v>
      </c>
      <c r="K76" s="654">
        <v>1834944.2800000005</v>
      </c>
      <c r="M76" s="655">
        <v>415</v>
      </c>
      <c r="N76" s="656">
        <v>1162499</v>
      </c>
      <c r="O76" s="655">
        <v>415</v>
      </c>
      <c r="P76" s="655"/>
      <c r="Q76" s="639"/>
      <c r="R76" s="671">
        <v>415</v>
      </c>
      <c r="S76" s="658"/>
      <c r="T76" s="671">
        <v>415</v>
      </c>
      <c r="U76" s="596"/>
      <c r="V76" s="658">
        <v>415</v>
      </c>
      <c r="X76" s="659">
        <v>415</v>
      </c>
      <c r="Y76" s="660">
        <v>34186.75</v>
      </c>
      <c r="AC76" s="661">
        <v>415</v>
      </c>
      <c r="AD76" s="662">
        <v>1044834.52</v>
      </c>
      <c r="AE76" s="662">
        <v>15257.130000000001</v>
      </c>
      <c r="AF76" s="663">
        <v>1060091.6499999999</v>
      </c>
    </row>
    <row r="77" spans="1:32" s="638" customFormat="1" ht="16.2" customHeight="1" thickBot="1">
      <c r="A77" s="664">
        <v>416</v>
      </c>
      <c r="B77" s="647" t="s">
        <v>1511</v>
      </c>
      <c r="C77" s="648">
        <v>327274.29000000085</v>
      </c>
      <c r="D77" s="648">
        <v>28430.12</v>
      </c>
      <c r="E77" s="649">
        <v>-18357.430000000004</v>
      </c>
      <c r="F77" s="650"/>
      <c r="G77" s="665">
        <v>1107624</v>
      </c>
      <c r="H77" s="652"/>
      <c r="I77" s="653">
        <v>1434898.290000001</v>
      </c>
      <c r="J77" s="653">
        <v>28430.12</v>
      </c>
      <c r="K77" s="654">
        <v>1463328.4100000011</v>
      </c>
      <c r="M77" s="655">
        <v>416</v>
      </c>
      <c r="N77" s="656">
        <v>1005842</v>
      </c>
      <c r="O77" s="655">
        <v>416</v>
      </c>
      <c r="P77" s="655"/>
      <c r="Q77" s="639"/>
      <c r="R77" s="671">
        <v>416</v>
      </c>
      <c r="S77" s="658"/>
      <c r="T77" s="671">
        <v>416</v>
      </c>
      <c r="U77" s="596"/>
      <c r="V77" s="658">
        <v>416</v>
      </c>
      <c r="X77" s="659">
        <v>416</v>
      </c>
      <c r="Y77" s="660">
        <v>28430.12</v>
      </c>
      <c r="AC77" s="661">
        <v>416</v>
      </c>
      <c r="AD77" s="662">
        <v>1112802.17</v>
      </c>
      <c r="AE77" s="662">
        <v>35099.5</v>
      </c>
      <c r="AF77" s="663">
        <v>1147901.67</v>
      </c>
    </row>
    <row r="78" spans="1:32" s="638" customFormat="1" ht="16.2" customHeight="1" thickBot="1">
      <c r="A78" s="664">
        <v>418</v>
      </c>
      <c r="B78" s="647" t="s">
        <v>1512</v>
      </c>
      <c r="C78" s="648">
        <v>323098.34000000078</v>
      </c>
      <c r="D78" s="648">
        <v>7266.25</v>
      </c>
      <c r="E78" s="649">
        <v>-7.999999999992724E-2</v>
      </c>
      <c r="F78" s="650"/>
      <c r="G78" s="665">
        <v>1670236</v>
      </c>
      <c r="H78" s="652"/>
      <c r="I78" s="653">
        <v>1993334.3400000008</v>
      </c>
      <c r="J78" s="653">
        <v>7266.25</v>
      </c>
      <c r="K78" s="654">
        <v>2000600.5900000008</v>
      </c>
      <c r="M78" s="655">
        <v>418</v>
      </c>
      <c r="N78" s="656">
        <v>1376679</v>
      </c>
      <c r="O78" s="655">
        <v>418</v>
      </c>
      <c r="P78" s="655"/>
      <c r="Q78" s="639"/>
      <c r="R78" s="671">
        <v>418</v>
      </c>
      <c r="S78" s="658"/>
      <c r="T78" s="671">
        <v>418</v>
      </c>
      <c r="U78" s="596"/>
      <c r="V78" s="658">
        <v>418</v>
      </c>
      <c r="X78" s="659">
        <v>418</v>
      </c>
      <c r="Y78" s="660">
        <v>7266.25</v>
      </c>
      <c r="AC78" s="661">
        <v>418</v>
      </c>
      <c r="AD78" s="662">
        <v>1261947.74</v>
      </c>
      <c r="AE78" s="662">
        <v>3512.25</v>
      </c>
      <c r="AF78" s="663">
        <v>1265459.99</v>
      </c>
    </row>
    <row r="79" spans="1:32" s="638" customFormat="1" ht="16.2" customHeight="1" thickBot="1">
      <c r="A79" s="681">
        <v>420</v>
      </c>
      <c r="B79" s="682" t="s">
        <v>1513</v>
      </c>
      <c r="C79" s="648">
        <v>144931.92000000039</v>
      </c>
      <c r="D79" s="648">
        <v>0</v>
      </c>
      <c r="E79" s="649">
        <v>0</v>
      </c>
      <c r="F79" s="650"/>
      <c r="G79" s="665">
        <v>2316561</v>
      </c>
      <c r="H79" s="652"/>
      <c r="I79" s="653">
        <v>2461492.9200000004</v>
      </c>
      <c r="J79" s="653">
        <v>0</v>
      </c>
      <c r="K79" s="654">
        <v>2461492.9200000004</v>
      </c>
      <c r="M79" s="655">
        <v>420</v>
      </c>
      <c r="N79" s="656">
        <v>1847036</v>
      </c>
      <c r="O79" s="655">
        <v>420</v>
      </c>
      <c r="P79" s="655"/>
      <c r="Q79" s="639"/>
      <c r="R79" s="671">
        <v>420</v>
      </c>
      <c r="S79" s="658"/>
      <c r="T79" s="671">
        <v>420</v>
      </c>
      <c r="U79" s="596"/>
      <c r="V79" s="658">
        <v>420</v>
      </c>
      <c r="X79" s="659">
        <v>420</v>
      </c>
      <c r="Y79" s="660">
        <v>0</v>
      </c>
      <c r="AC79" s="661">
        <v>420</v>
      </c>
      <c r="AD79" s="662">
        <v>1232488.2</v>
      </c>
      <c r="AE79" s="662">
        <v>0</v>
      </c>
      <c r="AF79" s="663">
        <v>1232488.2</v>
      </c>
    </row>
    <row r="80" spans="1:32" s="638" customFormat="1" ht="16.2" customHeight="1" thickBot="1">
      <c r="A80" s="674">
        <v>421</v>
      </c>
      <c r="B80" s="666" t="s">
        <v>1514</v>
      </c>
      <c r="C80" s="648">
        <v>-33507.54000000027</v>
      </c>
      <c r="D80" s="648">
        <v>0</v>
      </c>
      <c r="E80" s="649">
        <v>0</v>
      </c>
      <c r="F80" s="650"/>
      <c r="G80" s="665">
        <v>1140652</v>
      </c>
      <c r="H80" s="652"/>
      <c r="I80" s="653">
        <v>1107144.4599999997</v>
      </c>
      <c r="J80" s="653">
        <v>0</v>
      </c>
      <c r="K80" s="654">
        <v>1107144.4599999997</v>
      </c>
      <c r="M80" s="655">
        <v>421</v>
      </c>
      <c r="N80" s="656">
        <v>906149</v>
      </c>
      <c r="O80" s="655">
        <v>421</v>
      </c>
      <c r="P80" s="655"/>
      <c r="Q80" s="639"/>
      <c r="R80" s="671">
        <v>421</v>
      </c>
      <c r="S80" s="658"/>
      <c r="T80" s="671">
        <v>421</v>
      </c>
      <c r="U80" s="596"/>
      <c r="V80" s="658">
        <v>421</v>
      </c>
      <c r="X80" s="659">
        <v>421</v>
      </c>
      <c r="Y80" s="660">
        <v>0</v>
      </c>
      <c r="AC80" s="661">
        <v>421</v>
      </c>
      <c r="AD80" s="662">
        <v>790085.22</v>
      </c>
      <c r="AE80" s="662">
        <v>0</v>
      </c>
      <c r="AF80" s="663">
        <v>790085.22</v>
      </c>
    </row>
    <row r="81" spans="1:188" s="638" customFormat="1" ht="16.2" customHeight="1" thickBot="1">
      <c r="A81" s="664">
        <v>422</v>
      </c>
      <c r="B81" s="647" t="s">
        <v>1515</v>
      </c>
      <c r="C81" s="648">
        <v>60378.479999999865</v>
      </c>
      <c r="D81" s="648">
        <v>8643.4599999999991</v>
      </c>
      <c r="E81" s="649">
        <v>0.48999999999796273</v>
      </c>
      <c r="F81" s="650"/>
      <c r="G81" s="665">
        <v>779836</v>
      </c>
      <c r="H81" s="652"/>
      <c r="I81" s="653">
        <v>840214.47999999986</v>
      </c>
      <c r="J81" s="653">
        <v>8643.4599999999991</v>
      </c>
      <c r="K81" s="654">
        <v>848857.93999999983</v>
      </c>
      <c r="M81" s="655">
        <v>422</v>
      </c>
      <c r="N81" s="656">
        <v>659782</v>
      </c>
      <c r="O81" s="655">
        <v>422</v>
      </c>
      <c r="P81" s="655"/>
      <c r="Q81" s="639"/>
      <c r="R81" s="671">
        <v>422</v>
      </c>
      <c r="S81" s="658"/>
      <c r="T81" s="671">
        <v>422</v>
      </c>
      <c r="U81" s="596"/>
      <c r="V81" s="658">
        <v>422</v>
      </c>
      <c r="X81" s="659">
        <v>422</v>
      </c>
      <c r="Y81" s="660">
        <v>8643.4599999999991</v>
      </c>
      <c r="AC81" s="661">
        <v>422</v>
      </c>
      <c r="AD81" s="662">
        <v>687933.51</v>
      </c>
      <c r="AE81" s="662">
        <v>6082.5</v>
      </c>
      <c r="AF81" s="663">
        <v>694016.01</v>
      </c>
    </row>
    <row r="82" spans="1:188" s="683" customFormat="1" ht="16.2" customHeight="1" thickBot="1">
      <c r="A82" s="664">
        <v>424</v>
      </c>
      <c r="B82" s="647" t="s">
        <v>1516</v>
      </c>
      <c r="C82" s="648">
        <v>107327.00999999931</v>
      </c>
      <c r="D82" s="648">
        <v>25144.86</v>
      </c>
      <c r="E82" s="649">
        <v>-0.43000000000029104</v>
      </c>
      <c r="F82" s="650"/>
      <c r="G82" s="665">
        <v>1416017</v>
      </c>
      <c r="H82" s="652"/>
      <c r="I82" s="653">
        <v>1523344.0099999993</v>
      </c>
      <c r="J82" s="653">
        <v>25144.86</v>
      </c>
      <c r="K82" s="654">
        <v>1548488.8699999994</v>
      </c>
      <c r="L82" s="638"/>
      <c r="M82" s="655">
        <v>424</v>
      </c>
      <c r="N82" s="656">
        <v>1222711</v>
      </c>
      <c r="O82" s="655">
        <v>424</v>
      </c>
      <c r="P82" s="655"/>
      <c r="Q82" s="639"/>
      <c r="R82" s="671">
        <v>424</v>
      </c>
      <c r="S82" s="658"/>
      <c r="T82" s="671">
        <v>424</v>
      </c>
      <c r="U82" s="596"/>
      <c r="V82" s="658">
        <v>424</v>
      </c>
      <c r="X82" s="659">
        <v>424</v>
      </c>
      <c r="Y82" s="660">
        <v>25144.86</v>
      </c>
      <c r="AC82" s="661">
        <v>424</v>
      </c>
      <c r="AD82" s="662">
        <v>1254205.3</v>
      </c>
      <c r="AE82" s="662">
        <v>-3268.06</v>
      </c>
      <c r="AF82" s="663">
        <v>1250937.24</v>
      </c>
      <c r="AG82" s="638"/>
      <c r="AH82" s="638"/>
      <c r="AI82" s="638"/>
      <c r="AJ82" s="638"/>
      <c r="AK82" s="638"/>
      <c r="AL82" s="638"/>
      <c r="AM82" s="638"/>
      <c r="AN82" s="638"/>
      <c r="AO82" s="638"/>
      <c r="AP82" s="638"/>
      <c r="AQ82" s="638"/>
      <c r="AR82" s="638"/>
      <c r="AS82" s="638"/>
      <c r="AT82" s="638"/>
      <c r="AU82" s="638"/>
      <c r="AV82" s="638"/>
      <c r="AW82" s="638"/>
      <c r="AX82" s="638"/>
      <c r="AY82" s="638"/>
      <c r="AZ82" s="638"/>
      <c r="BA82" s="638"/>
      <c r="BB82" s="638"/>
      <c r="BC82" s="638"/>
      <c r="BD82" s="638"/>
      <c r="BE82" s="638"/>
      <c r="BF82" s="638"/>
      <c r="BG82" s="638"/>
      <c r="BH82" s="638"/>
      <c r="BI82" s="638"/>
      <c r="BJ82" s="638"/>
      <c r="BK82" s="638"/>
      <c r="BL82" s="638"/>
      <c r="BM82" s="638"/>
      <c r="BN82" s="638"/>
      <c r="BO82" s="638"/>
      <c r="BP82" s="638"/>
      <c r="BQ82" s="638"/>
      <c r="BR82" s="638"/>
      <c r="BS82" s="638"/>
      <c r="BT82" s="638"/>
      <c r="BU82" s="638"/>
      <c r="BV82" s="638"/>
      <c r="BW82" s="638"/>
      <c r="BX82" s="638"/>
      <c r="BY82" s="638"/>
      <c r="BZ82" s="638"/>
      <c r="CA82" s="638"/>
      <c r="CB82" s="638"/>
      <c r="CC82" s="638"/>
      <c r="CD82" s="638"/>
      <c r="CE82" s="638"/>
      <c r="CF82" s="638"/>
      <c r="CG82" s="638"/>
      <c r="CH82" s="638"/>
      <c r="CI82" s="638"/>
      <c r="CJ82" s="638"/>
      <c r="CK82" s="638"/>
      <c r="CL82" s="638"/>
      <c r="CM82" s="638"/>
      <c r="CN82" s="638"/>
      <c r="CO82" s="638"/>
      <c r="CP82" s="638"/>
      <c r="CQ82" s="638"/>
      <c r="CR82" s="638"/>
      <c r="CS82" s="638"/>
      <c r="CT82" s="638"/>
      <c r="CU82" s="638"/>
      <c r="CV82" s="638"/>
      <c r="CW82" s="638"/>
      <c r="CX82" s="638"/>
      <c r="CY82" s="638"/>
      <c r="CZ82" s="638"/>
      <c r="DA82" s="638"/>
      <c r="DB82" s="638"/>
      <c r="DC82" s="638"/>
      <c r="DD82" s="638"/>
      <c r="DE82" s="638"/>
      <c r="DF82" s="638"/>
      <c r="DG82" s="638"/>
      <c r="DH82" s="638"/>
      <c r="DI82" s="638"/>
      <c r="DJ82" s="638"/>
      <c r="DK82" s="638"/>
      <c r="DL82" s="638"/>
      <c r="DM82" s="638"/>
      <c r="DN82" s="638"/>
      <c r="DO82" s="638"/>
      <c r="DP82" s="638"/>
      <c r="DQ82" s="638"/>
      <c r="DR82" s="638"/>
      <c r="DS82" s="638"/>
      <c r="DT82" s="638"/>
      <c r="DU82" s="638"/>
      <c r="DV82" s="638"/>
      <c r="DW82" s="638"/>
      <c r="DX82" s="638"/>
      <c r="DY82" s="638"/>
      <c r="DZ82" s="638"/>
      <c r="EA82" s="638"/>
      <c r="EB82" s="638"/>
      <c r="EC82" s="638"/>
      <c r="ED82" s="638"/>
      <c r="EE82" s="638"/>
      <c r="EF82" s="638"/>
      <c r="EG82" s="638"/>
      <c r="EH82" s="638"/>
      <c r="EI82" s="638"/>
      <c r="EJ82" s="638"/>
      <c r="EK82" s="638"/>
      <c r="EL82" s="638"/>
      <c r="EM82" s="638"/>
      <c r="EN82" s="638"/>
      <c r="EO82" s="638"/>
      <c r="EP82" s="638"/>
      <c r="EQ82" s="638"/>
      <c r="ER82" s="638"/>
      <c r="ES82" s="638"/>
      <c r="ET82" s="638"/>
      <c r="EU82" s="638"/>
      <c r="EV82" s="638"/>
      <c r="EW82" s="638"/>
      <c r="EX82" s="638"/>
      <c r="EY82" s="638"/>
      <c r="EZ82" s="638"/>
      <c r="FA82" s="638"/>
      <c r="FB82" s="638"/>
      <c r="FC82" s="638"/>
      <c r="FD82" s="638"/>
      <c r="FE82" s="638"/>
      <c r="FF82" s="638"/>
      <c r="FG82" s="638"/>
      <c r="FH82" s="638"/>
      <c r="FI82" s="638"/>
      <c r="FJ82" s="638"/>
      <c r="FK82" s="638"/>
      <c r="FL82" s="638"/>
      <c r="FM82" s="638"/>
      <c r="FN82" s="638"/>
      <c r="FO82" s="638"/>
      <c r="FP82" s="638"/>
      <c r="FQ82" s="638"/>
      <c r="FR82" s="638"/>
      <c r="FS82" s="638"/>
      <c r="FT82" s="638"/>
      <c r="FU82" s="638"/>
      <c r="FV82" s="638"/>
      <c r="FW82" s="638"/>
      <c r="FX82" s="638"/>
      <c r="FY82" s="638"/>
      <c r="FZ82" s="638"/>
      <c r="GA82" s="638"/>
      <c r="GB82" s="638"/>
      <c r="GC82" s="638"/>
      <c r="GD82" s="638"/>
      <c r="GE82" s="638"/>
      <c r="GF82" s="638"/>
    </row>
    <row r="83" spans="1:188" s="638" customFormat="1" ht="16.2" customHeight="1" thickBot="1">
      <c r="A83" s="664">
        <v>426</v>
      </c>
      <c r="B83" s="647" t="s">
        <v>1517</v>
      </c>
      <c r="C83" s="648">
        <v>69400.539999999979</v>
      </c>
      <c r="D83" s="648">
        <v>7559.9699999999993</v>
      </c>
      <c r="E83" s="649">
        <v>-9.0000000000145519E-2</v>
      </c>
      <c r="F83" s="650"/>
      <c r="G83" s="665">
        <v>425541</v>
      </c>
      <c r="H83" s="652"/>
      <c r="I83" s="653">
        <v>494941.54</v>
      </c>
      <c r="J83" s="653">
        <v>7559.9699999999993</v>
      </c>
      <c r="K83" s="654">
        <v>502501.50999999995</v>
      </c>
      <c r="M83" s="655">
        <v>426</v>
      </c>
      <c r="N83" s="656">
        <v>378401</v>
      </c>
      <c r="O83" s="655">
        <v>426</v>
      </c>
      <c r="P83" s="655"/>
      <c r="Q83" s="639"/>
      <c r="R83" s="671">
        <v>426</v>
      </c>
      <c r="S83" s="658"/>
      <c r="T83" s="671">
        <v>426</v>
      </c>
      <c r="U83" s="596"/>
      <c r="V83" s="658">
        <v>426</v>
      </c>
      <c r="X83" s="659">
        <v>426</v>
      </c>
      <c r="Y83" s="660">
        <v>7559.9699999999993</v>
      </c>
      <c r="AC83" s="661">
        <v>426</v>
      </c>
      <c r="AD83" s="662">
        <v>401004.51</v>
      </c>
      <c r="AE83" s="662">
        <v>90.25</v>
      </c>
      <c r="AF83" s="663">
        <v>401094.76</v>
      </c>
    </row>
    <row r="84" spans="1:188" s="638" customFormat="1" ht="16.2" customHeight="1" thickBot="1">
      <c r="A84" s="664">
        <v>430</v>
      </c>
      <c r="B84" s="647" t="s">
        <v>1518</v>
      </c>
      <c r="C84" s="648">
        <v>95486.810000000056</v>
      </c>
      <c r="D84" s="648">
        <v>19859</v>
      </c>
      <c r="E84" s="649">
        <v>-0.38000000000101863</v>
      </c>
      <c r="F84" s="650"/>
      <c r="G84" s="665">
        <v>422878</v>
      </c>
      <c r="H84" s="652"/>
      <c r="I84" s="653">
        <v>518364.81000000006</v>
      </c>
      <c r="J84" s="653">
        <v>19859</v>
      </c>
      <c r="K84" s="654">
        <v>538223.81000000006</v>
      </c>
      <c r="M84" s="655">
        <v>430</v>
      </c>
      <c r="N84" s="656">
        <v>324477</v>
      </c>
      <c r="O84" s="655">
        <v>430</v>
      </c>
      <c r="P84" s="655"/>
      <c r="Q84" s="639"/>
      <c r="R84" s="671">
        <v>430</v>
      </c>
      <c r="S84" s="658"/>
      <c r="T84" s="671">
        <v>430</v>
      </c>
      <c r="U84" s="596"/>
      <c r="V84" s="658">
        <v>430</v>
      </c>
      <c r="X84" s="659">
        <v>430</v>
      </c>
      <c r="Y84" s="660">
        <v>19859</v>
      </c>
      <c r="AC84" s="661">
        <v>430</v>
      </c>
      <c r="AD84" s="662">
        <v>343565.35</v>
      </c>
      <c r="AE84" s="662">
        <v>4936.58</v>
      </c>
      <c r="AF84" s="663">
        <v>348501.93</v>
      </c>
    </row>
    <row r="85" spans="1:188" s="638" customFormat="1" ht="16.2" customHeight="1" thickBot="1">
      <c r="A85" s="664">
        <v>432</v>
      </c>
      <c r="B85" s="647" t="s">
        <v>1519</v>
      </c>
      <c r="C85" s="648">
        <v>91409.370000000112</v>
      </c>
      <c r="D85" s="648">
        <v>167</v>
      </c>
      <c r="E85" s="649">
        <v>0</v>
      </c>
      <c r="F85" s="650"/>
      <c r="G85" s="665">
        <v>462886</v>
      </c>
      <c r="H85" s="652"/>
      <c r="I85" s="653">
        <v>554295.37000000011</v>
      </c>
      <c r="J85" s="653">
        <v>167</v>
      </c>
      <c r="K85" s="654">
        <v>554462.37000000011</v>
      </c>
      <c r="M85" s="655">
        <v>432</v>
      </c>
      <c r="N85" s="656">
        <v>387563</v>
      </c>
      <c r="O85" s="655">
        <v>432</v>
      </c>
      <c r="P85" s="655"/>
      <c r="Q85" s="639"/>
      <c r="R85" s="671">
        <v>432</v>
      </c>
      <c r="S85" s="658"/>
      <c r="T85" s="671">
        <v>432</v>
      </c>
      <c r="U85" s="596"/>
      <c r="V85" s="658">
        <v>432</v>
      </c>
      <c r="X85" s="659">
        <v>432</v>
      </c>
      <c r="Y85" s="660">
        <v>167</v>
      </c>
      <c r="AC85" s="661">
        <v>432</v>
      </c>
      <c r="AD85" s="662">
        <v>424430.25</v>
      </c>
      <c r="AE85" s="662">
        <v>167</v>
      </c>
      <c r="AF85" s="663">
        <v>424597.25</v>
      </c>
    </row>
    <row r="86" spans="1:188" s="638" customFormat="1" ht="16.2" customHeight="1" thickBot="1">
      <c r="A86" s="664">
        <v>436</v>
      </c>
      <c r="B86" s="647" t="s">
        <v>1520</v>
      </c>
      <c r="C86" s="648">
        <v>138100.64000000071</v>
      </c>
      <c r="D86" s="648">
        <v>16480.650000000001</v>
      </c>
      <c r="E86" s="649">
        <v>-0.21999999999752617</v>
      </c>
      <c r="F86" s="650"/>
      <c r="G86" s="665">
        <v>1244597</v>
      </c>
      <c r="H86" s="652"/>
      <c r="I86" s="653">
        <v>1382697.6400000006</v>
      </c>
      <c r="J86" s="653">
        <v>16480.650000000001</v>
      </c>
      <c r="K86" s="654">
        <v>1399178.2900000005</v>
      </c>
      <c r="M86" s="655">
        <v>436</v>
      </c>
      <c r="N86" s="656">
        <v>958682</v>
      </c>
      <c r="O86" s="655">
        <v>436</v>
      </c>
      <c r="P86" s="655"/>
      <c r="Q86" s="639"/>
      <c r="R86" s="671">
        <v>436</v>
      </c>
      <c r="S86" s="658"/>
      <c r="T86" s="671">
        <v>436</v>
      </c>
      <c r="U86" s="596"/>
      <c r="V86" s="658">
        <v>436</v>
      </c>
      <c r="X86" s="659">
        <v>436</v>
      </c>
      <c r="Y86" s="660">
        <v>16480.650000000001</v>
      </c>
      <c r="AC86" s="661">
        <v>436</v>
      </c>
      <c r="AD86" s="662">
        <v>1082583.92</v>
      </c>
      <c r="AE86" s="662">
        <v>16998.79</v>
      </c>
      <c r="AF86" s="663">
        <v>1099582.71</v>
      </c>
    </row>
    <row r="87" spans="1:188" s="638" customFormat="1" ht="16.2" customHeight="1" thickBot="1">
      <c r="A87" s="674">
        <v>443</v>
      </c>
      <c r="B87" s="666" t="s">
        <v>1521</v>
      </c>
      <c r="C87" s="648">
        <v>205843.32999999984</v>
      </c>
      <c r="D87" s="648">
        <v>12678.66</v>
      </c>
      <c r="E87" s="649">
        <v>-0.17000000000007276</v>
      </c>
      <c r="F87" s="650"/>
      <c r="G87" s="665">
        <v>1297002</v>
      </c>
      <c r="H87" s="652"/>
      <c r="I87" s="653">
        <v>1502845.3299999998</v>
      </c>
      <c r="J87" s="653">
        <v>12678.66</v>
      </c>
      <c r="K87" s="654">
        <v>1515523.9899999998</v>
      </c>
      <c r="M87" s="655">
        <v>443</v>
      </c>
      <c r="N87" s="656">
        <v>1027329</v>
      </c>
      <c r="O87" s="655">
        <v>443</v>
      </c>
      <c r="P87" s="655"/>
      <c r="Q87" s="639"/>
      <c r="R87" s="671">
        <v>443</v>
      </c>
      <c r="S87" s="658"/>
      <c r="T87" s="671">
        <v>443</v>
      </c>
      <c r="U87" s="596"/>
      <c r="V87" s="658">
        <v>443</v>
      </c>
      <c r="X87" s="659">
        <v>443</v>
      </c>
      <c r="Y87" s="660">
        <v>12678.66</v>
      </c>
      <c r="AC87" s="661">
        <v>443</v>
      </c>
      <c r="AD87" s="662">
        <v>1074053.21</v>
      </c>
      <c r="AE87" s="662">
        <v>1532.08</v>
      </c>
      <c r="AF87" s="663">
        <v>1075585.29</v>
      </c>
    </row>
    <row r="88" spans="1:188" s="638" customFormat="1" ht="16.2" customHeight="1" thickBot="1">
      <c r="A88" s="664">
        <v>444</v>
      </c>
      <c r="B88" s="647" t="s">
        <v>1522</v>
      </c>
      <c r="C88" s="648">
        <v>46891.410000000149</v>
      </c>
      <c r="D88" s="648">
        <v>7367.67</v>
      </c>
      <c r="E88" s="649">
        <v>-0.13000000000010914</v>
      </c>
      <c r="F88" s="650"/>
      <c r="G88" s="665">
        <v>572293</v>
      </c>
      <c r="H88" s="652"/>
      <c r="I88" s="653">
        <v>619184.41000000015</v>
      </c>
      <c r="J88" s="653">
        <v>7367.67</v>
      </c>
      <c r="K88" s="654">
        <v>626552.08000000019</v>
      </c>
      <c r="M88" s="655">
        <v>444</v>
      </c>
      <c r="N88" s="656">
        <v>529497</v>
      </c>
      <c r="O88" s="655">
        <v>444</v>
      </c>
      <c r="P88" s="655"/>
      <c r="Q88" s="639"/>
      <c r="R88" s="671">
        <v>444</v>
      </c>
      <c r="S88" s="658"/>
      <c r="T88" s="671">
        <v>444</v>
      </c>
      <c r="U88" s="596"/>
      <c r="V88" s="658">
        <v>444</v>
      </c>
      <c r="X88" s="659">
        <v>444</v>
      </c>
      <c r="Y88" s="660">
        <v>7367.67</v>
      </c>
      <c r="AC88" s="661">
        <v>444</v>
      </c>
      <c r="AD88" s="662">
        <v>528017.24</v>
      </c>
      <c r="AE88" s="662">
        <v>3388.5</v>
      </c>
      <c r="AF88" s="663">
        <v>531405.74</v>
      </c>
    </row>
    <row r="89" spans="1:188" s="638" customFormat="1" ht="16.2" customHeight="1" thickBot="1">
      <c r="A89" s="664">
        <v>445</v>
      </c>
      <c r="B89" s="647" t="s">
        <v>1523</v>
      </c>
      <c r="C89" s="648">
        <v>85070.669999999925</v>
      </c>
      <c r="D89" s="648">
        <v>18734.5</v>
      </c>
      <c r="E89" s="649">
        <v>0.37000000000261934</v>
      </c>
      <c r="F89" s="650"/>
      <c r="G89" s="665">
        <v>845069</v>
      </c>
      <c r="H89" s="652"/>
      <c r="I89" s="653">
        <v>930139.66999999993</v>
      </c>
      <c r="J89" s="653">
        <v>18734.5</v>
      </c>
      <c r="K89" s="654">
        <v>948874.16999999993</v>
      </c>
      <c r="M89" s="655">
        <v>445</v>
      </c>
      <c r="N89" s="656">
        <v>547488</v>
      </c>
      <c r="O89" s="655">
        <v>445</v>
      </c>
      <c r="P89" s="655"/>
      <c r="Q89" s="639"/>
      <c r="R89" s="671">
        <v>445</v>
      </c>
      <c r="S89" s="658"/>
      <c r="T89" s="671">
        <v>445</v>
      </c>
      <c r="U89" s="596"/>
      <c r="V89" s="658">
        <v>445</v>
      </c>
      <c r="X89" s="659">
        <v>445</v>
      </c>
      <c r="Y89" s="660">
        <v>18734.5</v>
      </c>
      <c r="AC89" s="661">
        <v>445</v>
      </c>
      <c r="AD89" s="662">
        <v>611619.65</v>
      </c>
      <c r="AE89" s="662">
        <v>9604.35</v>
      </c>
      <c r="AF89" s="663">
        <v>621224</v>
      </c>
    </row>
    <row r="90" spans="1:188" s="638" customFormat="1" ht="16.2" customHeight="1" thickBot="1">
      <c r="A90" s="664">
        <v>451</v>
      </c>
      <c r="B90" s="647" t="s">
        <v>1524</v>
      </c>
      <c r="C90" s="648">
        <v>126259.21000000008</v>
      </c>
      <c r="D90" s="648">
        <v>11879.75</v>
      </c>
      <c r="E90" s="649">
        <v>4.0000000000873115E-2</v>
      </c>
      <c r="F90" s="650"/>
      <c r="G90" s="665">
        <v>852350</v>
      </c>
      <c r="H90" s="652"/>
      <c r="I90" s="653">
        <v>978609.21000000008</v>
      </c>
      <c r="J90" s="653">
        <v>11879.75</v>
      </c>
      <c r="K90" s="654">
        <v>990488.96000000008</v>
      </c>
      <c r="M90" s="655">
        <v>451</v>
      </c>
      <c r="N90" s="656">
        <v>868758</v>
      </c>
      <c r="O90" s="655">
        <v>451</v>
      </c>
      <c r="P90" s="655"/>
      <c r="Q90" s="684"/>
      <c r="R90" s="671">
        <v>451</v>
      </c>
      <c r="S90" s="658"/>
      <c r="T90" s="671">
        <v>451</v>
      </c>
      <c r="U90" s="596"/>
      <c r="V90" s="658">
        <v>451</v>
      </c>
      <c r="X90" s="659">
        <v>451</v>
      </c>
      <c r="Y90" s="660">
        <v>11879.75</v>
      </c>
      <c r="AC90" s="661">
        <v>451</v>
      </c>
      <c r="AD90" s="662">
        <v>951754.6</v>
      </c>
      <c r="AE90" s="662">
        <v>12168.25</v>
      </c>
      <c r="AF90" s="663">
        <v>963922.85</v>
      </c>
    </row>
    <row r="91" spans="1:188" s="638" customFormat="1" ht="16.2" customHeight="1" thickBot="1">
      <c r="A91" s="664">
        <v>457</v>
      </c>
      <c r="B91" s="647" t="s">
        <v>1525</v>
      </c>
      <c r="C91" s="648">
        <v>97457.700000000303</v>
      </c>
      <c r="D91" s="648">
        <v>13501.25</v>
      </c>
      <c r="E91" s="649">
        <v>4.0000000000873115E-2</v>
      </c>
      <c r="F91" s="650"/>
      <c r="G91" s="665">
        <v>776744</v>
      </c>
      <c r="H91" s="652"/>
      <c r="I91" s="653">
        <v>874201.7000000003</v>
      </c>
      <c r="J91" s="653">
        <v>13501.25</v>
      </c>
      <c r="K91" s="654">
        <v>887702.9500000003</v>
      </c>
      <c r="M91" s="655">
        <v>455</v>
      </c>
      <c r="N91" s="656">
        <v>1094082</v>
      </c>
      <c r="O91" s="655">
        <v>455</v>
      </c>
      <c r="P91" s="655"/>
      <c r="Q91" s="684"/>
      <c r="R91" s="671">
        <v>455</v>
      </c>
      <c r="S91" s="658"/>
      <c r="T91" s="671">
        <v>455</v>
      </c>
      <c r="U91" s="596"/>
      <c r="V91" s="658">
        <v>455</v>
      </c>
      <c r="X91" s="659">
        <v>455</v>
      </c>
      <c r="Y91" s="660">
        <v>13501.25</v>
      </c>
      <c r="AC91" s="661">
        <v>455</v>
      </c>
      <c r="AD91" s="662">
        <v>1189475.21</v>
      </c>
      <c r="AE91" s="662">
        <v>0</v>
      </c>
      <c r="AF91" s="663">
        <v>1189475.21</v>
      </c>
    </row>
    <row r="92" spans="1:188" s="638" customFormat="1" ht="16.2" customHeight="1" thickBot="1">
      <c r="A92" s="664">
        <v>458</v>
      </c>
      <c r="B92" s="647" t="s">
        <v>1526</v>
      </c>
      <c r="C92" s="648">
        <v>141817.92999999993</v>
      </c>
      <c r="D92" s="648">
        <v>26453.08</v>
      </c>
      <c r="E92" s="649">
        <v>2.9999999998835847E-2</v>
      </c>
      <c r="F92" s="650"/>
      <c r="G92" s="665">
        <v>441523</v>
      </c>
      <c r="H92" s="652"/>
      <c r="I92" s="653">
        <v>583340.92999999993</v>
      </c>
      <c r="J92" s="653">
        <v>26453.08</v>
      </c>
      <c r="K92" s="654">
        <v>609794.00999999989</v>
      </c>
      <c r="M92" s="655">
        <v>458</v>
      </c>
      <c r="N92" s="656">
        <v>407635</v>
      </c>
      <c r="O92" s="655">
        <v>458</v>
      </c>
      <c r="P92" s="655"/>
      <c r="Q92" s="684"/>
      <c r="R92" s="671">
        <v>458</v>
      </c>
      <c r="S92" s="658"/>
      <c r="T92" s="671">
        <v>458</v>
      </c>
      <c r="U92" s="596"/>
      <c r="V92" s="658">
        <v>458</v>
      </c>
      <c r="X92" s="659">
        <v>458</v>
      </c>
      <c r="Y92" s="660">
        <v>26453.08</v>
      </c>
      <c r="AC92" s="661">
        <v>458</v>
      </c>
      <c r="AD92" s="662">
        <v>437849.77</v>
      </c>
      <c r="AE92" s="662">
        <v>16564.18</v>
      </c>
      <c r="AF92" s="663">
        <v>454413.95</v>
      </c>
    </row>
    <row r="93" spans="1:188" s="638" customFormat="1" ht="16.2" customHeight="1" thickBot="1">
      <c r="A93" s="685">
        <v>460</v>
      </c>
      <c r="B93" s="686" t="s">
        <v>1527</v>
      </c>
      <c r="C93" s="648">
        <v>385881.77000000048</v>
      </c>
      <c r="D93" s="648">
        <v>13317.310000000001</v>
      </c>
      <c r="E93" s="649">
        <v>0</v>
      </c>
      <c r="F93" s="650"/>
      <c r="G93" s="665">
        <v>878781</v>
      </c>
      <c r="H93" s="652"/>
      <c r="I93" s="653">
        <v>1264662.7700000005</v>
      </c>
      <c r="J93" s="653">
        <v>13317.310000000001</v>
      </c>
      <c r="K93" s="654">
        <v>1277980.0800000005</v>
      </c>
      <c r="M93" s="655">
        <v>460</v>
      </c>
      <c r="N93" s="656">
        <v>845870</v>
      </c>
      <c r="O93" s="655">
        <v>460</v>
      </c>
      <c r="P93" s="655"/>
      <c r="Q93" s="684"/>
      <c r="R93" s="671">
        <v>460</v>
      </c>
      <c r="S93" s="658"/>
      <c r="T93" s="671">
        <v>460</v>
      </c>
      <c r="U93" s="596"/>
      <c r="V93" s="658">
        <v>460</v>
      </c>
      <c r="X93" s="659">
        <v>460</v>
      </c>
      <c r="Y93" s="660">
        <v>13317.310000000001</v>
      </c>
      <c r="AC93" s="661">
        <v>460</v>
      </c>
      <c r="AD93" s="662">
        <v>419666.95</v>
      </c>
      <c r="AE93" s="662">
        <v>2428.38</v>
      </c>
      <c r="AF93" s="663">
        <v>422095.33</v>
      </c>
    </row>
    <row r="94" spans="1:188" s="638" customFormat="1" ht="16.2" customHeight="1" thickBot="1">
      <c r="A94" s="664">
        <v>461</v>
      </c>
      <c r="B94" s="669" t="s">
        <v>1528</v>
      </c>
      <c r="C94" s="648">
        <v>66122.069999999949</v>
      </c>
      <c r="D94" s="648">
        <v>5038.51</v>
      </c>
      <c r="E94" s="649">
        <v>0.51000000000021828</v>
      </c>
      <c r="F94" s="650"/>
      <c r="G94" s="665">
        <v>820695</v>
      </c>
      <c r="H94" s="652"/>
      <c r="I94" s="653">
        <v>886817.07</v>
      </c>
      <c r="J94" s="653">
        <v>5038.51</v>
      </c>
      <c r="K94" s="654">
        <v>891855.58</v>
      </c>
      <c r="M94" s="655">
        <v>461</v>
      </c>
      <c r="N94" s="656">
        <v>749323</v>
      </c>
      <c r="O94" s="655">
        <v>461</v>
      </c>
      <c r="P94" s="655"/>
      <c r="Q94" s="684"/>
      <c r="R94" s="671">
        <v>461</v>
      </c>
      <c r="S94" s="658"/>
      <c r="T94" s="671">
        <v>461</v>
      </c>
      <c r="U94" s="596"/>
      <c r="V94" s="658">
        <v>461</v>
      </c>
      <c r="X94" s="659">
        <v>461</v>
      </c>
      <c r="Y94" s="660">
        <v>5038.51</v>
      </c>
      <c r="AC94" s="661">
        <v>461</v>
      </c>
      <c r="AD94" s="662">
        <v>822363.69</v>
      </c>
      <c r="AE94" s="662">
        <v>11085.64</v>
      </c>
      <c r="AF94" s="663">
        <v>833449.33</v>
      </c>
    </row>
    <row r="95" spans="1:188" s="638" customFormat="1" ht="16.2" customHeight="1" thickBot="1">
      <c r="A95" s="664">
        <v>466</v>
      </c>
      <c r="B95" s="647" t="s">
        <v>1529</v>
      </c>
      <c r="C95" s="648">
        <v>156071.99</v>
      </c>
      <c r="D95" s="648">
        <v>4944.4000000000015</v>
      </c>
      <c r="E95" s="649">
        <v>0</v>
      </c>
      <c r="F95" s="650"/>
      <c r="G95" s="665">
        <v>1163645</v>
      </c>
      <c r="H95" s="652"/>
      <c r="I95" s="653">
        <v>1319716.99</v>
      </c>
      <c r="J95" s="653">
        <v>4944.4000000000015</v>
      </c>
      <c r="K95" s="654">
        <v>1324661.3899999999</v>
      </c>
      <c r="M95" s="655">
        <v>466</v>
      </c>
      <c r="N95" s="656">
        <v>1019689</v>
      </c>
      <c r="O95" s="655">
        <v>466</v>
      </c>
      <c r="P95" s="655"/>
      <c r="Q95" s="684"/>
      <c r="R95" s="671">
        <v>466</v>
      </c>
      <c r="S95" s="658"/>
      <c r="T95" s="671">
        <v>466</v>
      </c>
      <c r="U95" s="596"/>
      <c r="V95" s="658">
        <v>466</v>
      </c>
      <c r="X95" s="659">
        <v>466</v>
      </c>
      <c r="Y95" s="660">
        <v>4944.4000000000015</v>
      </c>
      <c r="AC95" s="661">
        <v>466</v>
      </c>
      <c r="AD95" s="662">
        <v>1030105.54</v>
      </c>
      <c r="AE95" s="662">
        <v>7742</v>
      </c>
      <c r="AF95" s="663">
        <v>1037847.54</v>
      </c>
    </row>
    <row r="96" spans="1:188" s="638" customFormat="1" ht="16.2" customHeight="1" thickBot="1">
      <c r="A96" s="664">
        <v>467</v>
      </c>
      <c r="B96" s="669" t="s">
        <v>1530</v>
      </c>
      <c r="C96" s="648">
        <v>147956.81000000023</v>
      </c>
      <c r="D96" s="648">
        <v>12772.349999999999</v>
      </c>
      <c r="E96" s="649">
        <v>0.33999999999832653</v>
      </c>
      <c r="F96" s="650"/>
      <c r="G96" s="665">
        <v>563712</v>
      </c>
      <c r="H96" s="652"/>
      <c r="I96" s="653">
        <v>711668.81000000029</v>
      </c>
      <c r="J96" s="653">
        <v>12772.349999999999</v>
      </c>
      <c r="K96" s="654">
        <v>724441.16000000027</v>
      </c>
      <c r="M96" s="655">
        <v>467</v>
      </c>
      <c r="N96" s="656">
        <v>457108</v>
      </c>
      <c r="O96" s="655">
        <v>467</v>
      </c>
      <c r="P96" s="655"/>
      <c r="Q96" s="684"/>
      <c r="R96" s="671">
        <v>467</v>
      </c>
      <c r="S96" s="658"/>
      <c r="T96" s="671">
        <v>467</v>
      </c>
      <c r="U96" s="596"/>
      <c r="V96" s="658">
        <v>467</v>
      </c>
      <c r="X96" s="659">
        <v>467</v>
      </c>
      <c r="Y96" s="660">
        <v>12772.349999999999</v>
      </c>
      <c r="AC96" s="661">
        <v>467</v>
      </c>
      <c r="AD96" s="662">
        <v>617674.61</v>
      </c>
      <c r="AE96" s="662">
        <v>9391.17</v>
      </c>
      <c r="AF96" s="663">
        <v>627065.78</v>
      </c>
    </row>
    <row r="97" spans="1:32" s="638" customFormat="1" ht="16.2" customHeight="1" thickBot="1">
      <c r="A97" s="664">
        <v>468</v>
      </c>
      <c r="B97" s="647" t="s">
        <v>1531</v>
      </c>
      <c r="C97" s="648">
        <v>192015.96999999974</v>
      </c>
      <c r="D97" s="648">
        <v>2500.4299999999998</v>
      </c>
      <c r="E97" s="649">
        <v>0.40000000000009095</v>
      </c>
      <c r="F97" s="650"/>
      <c r="G97" s="665">
        <v>721549</v>
      </c>
      <c r="H97" s="652"/>
      <c r="I97" s="653">
        <v>913564.96999999974</v>
      </c>
      <c r="J97" s="653">
        <v>2500.4299999999998</v>
      </c>
      <c r="K97" s="654">
        <v>916065.39999999979</v>
      </c>
      <c r="M97" s="655">
        <v>468</v>
      </c>
      <c r="N97" s="656">
        <v>560381</v>
      </c>
      <c r="O97" s="655">
        <v>468</v>
      </c>
      <c r="P97" s="655"/>
      <c r="Q97" s="684"/>
      <c r="R97" s="671">
        <v>468</v>
      </c>
      <c r="S97" s="658"/>
      <c r="T97" s="671">
        <v>468</v>
      </c>
      <c r="U97" s="596"/>
      <c r="V97" s="658">
        <v>468</v>
      </c>
      <c r="X97" s="659">
        <v>468</v>
      </c>
      <c r="Y97" s="660">
        <v>2500.4299999999998</v>
      </c>
      <c r="AC97" s="661">
        <v>468</v>
      </c>
      <c r="AD97" s="662">
        <v>555496.79</v>
      </c>
      <c r="AE97" s="662">
        <v>4602</v>
      </c>
      <c r="AF97" s="663">
        <v>560098.79</v>
      </c>
    </row>
    <row r="98" spans="1:32" s="638" customFormat="1" ht="16.2" customHeight="1" thickBot="1">
      <c r="A98" s="664">
        <v>478</v>
      </c>
      <c r="B98" s="647" t="s">
        <v>1532</v>
      </c>
      <c r="C98" s="648">
        <v>165743.25</v>
      </c>
      <c r="D98" s="648">
        <v>13185.5</v>
      </c>
      <c r="E98" s="649">
        <v>-0.62000000000080036</v>
      </c>
      <c r="F98" s="650"/>
      <c r="G98" s="665">
        <v>817914</v>
      </c>
      <c r="H98" s="652"/>
      <c r="I98" s="653">
        <v>983657.25</v>
      </c>
      <c r="J98" s="653">
        <v>13185.5</v>
      </c>
      <c r="K98" s="654">
        <v>996842.75</v>
      </c>
      <c r="M98" s="655">
        <v>478</v>
      </c>
      <c r="N98" s="656">
        <v>677960</v>
      </c>
      <c r="O98" s="655">
        <v>478</v>
      </c>
      <c r="P98" s="655"/>
      <c r="Q98" s="684"/>
      <c r="R98" s="671">
        <v>478</v>
      </c>
      <c r="S98" s="658"/>
      <c r="T98" s="671">
        <v>478</v>
      </c>
      <c r="U98" s="596"/>
      <c r="V98" s="658">
        <v>478</v>
      </c>
      <c r="X98" s="659">
        <v>478</v>
      </c>
      <c r="Y98" s="660">
        <v>13185.5</v>
      </c>
      <c r="AC98" s="661">
        <v>478</v>
      </c>
      <c r="AD98" s="662">
        <v>706346.91</v>
      </c>
      <c r="AE98" s="662">
        <v>575</v>
      </c>
      <c r="AF98" s="663">
        <v>706921.91</v>
      </c>
    </row>
    <row r="99" spans="1:32" s="638" customFormat="1" ht="16.2" customHeight="1" thickBot="1">
      <c r="A99" s="674">
        <v>479</v>
      </c>
      <c r="B99" s="666" t="s">
        <v>1533</v>
      </c>
      <c r="C99" s="648">
        <v>124801.97999999975</v>
      </c>
      <c r="D99" s="648">
        <v>6471.6900000000005</v>
      </c>
      <c r="E99" s="649">
        <v>0.22000000000116415</v>
      </c>
      <c r="F99" s="650"/>
      <c r="G99" s="665">
        <v>858824</v>
      </c>
      <c r="H99" s="652"/>
      <c r="I99" s="653">
        <v>983625.97999999975</v>
      </c>
      <c r="J99" s="653">
        <v>6471.6900000000005</v>
      </c>
      <c r="K99" s="654">
        <v>990097.66999999969</v>
      </c>
      <c r="M99" s="655">
        <v>479</v>
      </c>
      <c r="N99" s="656">
        <v>714305</v>
      </c>
      <c r="O99" s="655">
        <v>479</v>
      </c>
      <c r="P99" s="655"/>
      <c r="Q99" s="684"/>
      <c r="R99" s="671">
        <v>479</v>
      </c>
      <c r="S99" s="658"/>
      <c r="T99" s="671">
        <v>479</v>
      </c>
      <c r="U99" s="596"/>
      <c r="V99" s="658">
        <v>479</v>
      </c>
      <c r="X99" s="659">
        <v>479</v>
      </c>
      <c r="Y99" s="660">
        <v>6471.6900000000005</v>
      </c>
      <c r="AC99" s="661">
        <v>479</v>
      </c>
      <c r="AD99" s="662">
        <v>767784.28</v>
      </c>
      <c r="AE99" s="662">
        <v>2044.63</v>
      </c>
      <c r="AF99" s="663">
        <v>769828.91</v>
      </c>
    </row>
    <row r="100" spans="1:32" s="638" customFormat="1" ht="16.2" customHeight="1" thickBot="1">
      <c r="A100" s="664">
        <v>482</v>
      </c>
      <c r="B100" s="647" t="s">
        <v>1534</v>
      </c>
      <c r="C100" s="648">
        <v>234828.7899999998</v>
      </c>
      <c r="D100" s="648">
        <v>73115.75</v>
      </c>
      <c r="E100" s="649">
        <v>-0.5</v>
      </c>
      <c r="F100" s="650"/>
      <c r="G100" s="665">
        <v>940877</v>
      </c>
      <c r="H100" s="652"/>
      <c r="I100" s="653">
        <v>1175705.7899999998</v>
      </c>
      <c r="J100" s="653">
        <v>73115.75</v>
      </c>
      <c r="K100" s="654">
        <v>1248821.5399999998</v>
      </c>
      <c r="M100" s="655">
        <v>482</v>
      </c>
      <c r="N100" s="656">
        <v>693212</v>
      </c>
      <c r="O100" s="655">
        <v>482</v>
      </c>
      <c r="P100" s="655"/>
      <c r="Q100" s="684"/>
      <c r="R100" s="671">
        <v>482</v>
      </c>
      <c r="S100" s="658"/>
      <c r="T100" s="671">
        <v>482</v>
      </c>
      <c r="U100" s="596"/>
      <c r="V100" s="658">
        <v>482</v>
      </c>
      <c r="X100" s="659">
        <v>482</v>
      </c>
      <c r="Y100" s="660">
        <v>73115.75</v>
      </c>
      <c r="AC100" s="661">
        <v>482</v>
      </c>
      <c r="AD100" s="662">
        <v>756311.92</v>
      </c>
      <c r="AE100" s="662">
        <v>26299.25</v>
      </c>
      <c r="AF100" s="663">
        <v>782611.17</v>
      </c>
    </row>
    <row r="101" spans="1:32" s="638" customFormat="1" ht="16.2" customHeight="1" thickBot="1">
      <c r="A101" s="664">
        <v>486</v>
      </c>
      <c r="B101" s="647" t="s">
        <v>1535</v>
      </c>
      <c r="C101" s="648">
        <v>300093.35999999975</v>
      </c>
      <c r="D101" s="648">
        <v>9946.3700000000026</v>
      </c>
      <c r="E101" s="649">
        <v>0.13000000000101863</v>
      </c>
      <c r="F101" s="650"/>
      <c r="G101" s="665">
        <v>834278</v>
      </c>
      <c r="H101" s="652"/>
      <c r="I101" s="653">
        <v>1134371.3599999999</v>
      </c>
      <c r="J101" s="653">
        <v>9946.3700000000026</v>
      </c>
      <c r="K101" s="654">
        <v>1144317.73</v>
      </c>
      <c r="M101" s="655">
        <v>486</v>
      </c>
      <c r="N101" s="656">
        <v>691469</v>
      </c>
      <c r="O101" s="655">
        <v>486</v>
      </c>
      <c r="P101" s="655"/>
      <c r="Q101" s="684"/>
      <c r="R101" s="671">
        <v>486</v>
      </c>
      <c r="S101" s="658"/>
      <c r="T101" s="671">
        <v>486</v>
      </c>
      <c r="U101" s="596"/>
      <c r="V101" s="658">
        <v>486</v>
      </c>
      <c r="X101" s="659">
        <v>486</v>
      </c>
      <c r="Y101" s="660">
        <v>9946.3700000000026</v>
      </c>
      <c r="AC101" s="661">
        <v>486</v>
      </c>
      <c r="AD101" s="662">
        <v>859553.54</v>
      </c>
      <c r="AE101" s="662">
        <v>17535.75</v>
      </c>
      <c r="AF101" s="663">
        <v>877089.29</v>
      </c>
    </row>
    <row r="102" spans="1:32" s="638" customFormat="1" ht="16.2" customHeight="1" thickBot="1">
      <c r="A102" s="664">
        <v>488</v>
      </c>
      <c r="B102" s="647" t="s">
        <v>1536</v>
      </c>
      <c r="C102" s="648">
        <v>218423.84000000008</v>
      </c>
      <c r="D102" s="648">
        <v>16875.010000000002</v>
      </c>
      <c r="E102" s="649">
        <v>0.63000000000101863</v>
      </c>
      <c r="F102" s="650"/>
      <c r="G102" s="665">
        <v>876384</v>
      </c>
      <c r="H102" s="652"/>
      <c r="I102" s="653">
        <v>1094807.8400000001</v>
      </c>
      <c r="J102" s="653">
        <v>16875.010000000002</v>
      </c>
      <c r="K102" s="654">
        <v>1111682.8500000001</v>
      </c>
      <c r="M102" s="655">
        <v>488</v>
      </c>
      <c r="N102" s="656">
        <v>703575</v>
      </c>
      <c r="O102" s="655">
        <v>488</v>
      </c>
      <c r="P102" s="655"/>
      <c r="Q102" s="684"/>
      <c r="R102" s="671">
        <v>488</v>
      </c>
      <c r="S102" s="658"/>
      <c r="T102" s="671">
        <v>488</v>
      </c>
      <c r="U102" s="596"/>
      <c r="V102" s="658">
        <v>488</v>
      </c>
      <c r="X102" s="659">
        <v>488</v>
      </c>
      <c r="Y102" s="660">
        <v>16875.010000000002</v>
      </c>
      <c r="AC102" s="661">
        <v>488</v>
      </c>
      <c r="AD102" s="662">
        <v>748200.35</v>
      </c>
      <c r="AE102" s="662">
        <v>10886.73</v>
      </c>
      <c r="AF102" s="663">
        <v>759087.08</v>
      </c>
    </row>
    <row r="103" spans="1:32" s="638" customFormat="1" ht="16.2" customHeight="1" thickBot="1">
      <c r="A103" s="664">
        <v>495</v>
      </c>
      <c r="B103" s="647" t="s">
        <v>1537</v>
      </c>
      <c r="C103" s="648">
        <v>25294.539999999804</v>
      </c>
      <c r="D103" s="648">
        <v>5563.16</v>
      </c>
      <c r="E103" s="649">
        <v>-4</v>
      </c>
      <c r="F103" s="650"/>
      <c r="G103" s="665">
        <v>820607</v>
      </c>
      <c r="H103" s="652"/>
      <c r="I103" s="653">
        <v>845901.5399999998</v>
      </c>
      <c r="J103" s="653">
        <v>5563.16</v>
      </c>
      <c r="K103" s="654">
        <v>851464.69999999984</v>
      </c>
      <c r="M103" s="655">
        <v>495</v>
      </c>
      <c r="N103" s="656">
        <v>588615</v>
      </c>
      <c r="O103" s="655">
        <v>495</v>
      </c>
      <c r="P103" s="655"/>
      <c r="Q103" s="684"/>
      <c r="R103" s="671">
        <v>495</v>
      </c>
      <c r="S103" s="658"/>
      <c r="T103" s="671">
        <v>495</v>
      </c>
      <c r="U103" s="596"/>
      <c r="V103" s="658">
        <v>495</v>
      </c>
      <c r="X103" s="659">
        <v>495</v>
      </c>
      <c r="Y103" s="660">
        <v>5563.16</v>
      </c>
      <c r="AC103" s="661">
        <v>495</v>
      </c>
      <c r="AD103" s="662">
        <v>611279.4</v>
      </c>
      <c r="AE103" s="662">
        <v>16246.86</v>
      </c>
      <c r="AF103" s="663">
        <v>627526.26</v>
      </c>
    </row>
    <row r="104" spans="1:32" s="638" customFormat="1" ht="16.2" customHeight="1" thickBot="1">
      <c r="A104" s="664">
        <v>499</v>
      </c>
      <c r="B104" s="647" t="s">
        <v>1538</v>
      </c>
      <c r="C104" s="648">
        <v>62048.70999999973</v>
      </c>
      <c r="D104" s="648">
        <v>776.30999999999949</v>
      </c>
      <c r="E104" s="649">
        <v>9.0000000000145519E-2</v>
      </c>
      <c r="F104" s="650"/>
      <c r="G104" s="665">
        <v>880053</v>
      </c>
      <c r="H104" s="652"/>
      <c r="I104" s="653">
        <v>942101.70999999973</v>
      </c>
      <c r="J104" s="653">
        <v>776.30999999999949</v>
      </c>
      <c r="K104" s="654">
        <v>942878.01999999979</v>
      </c>
      <c r="M104" s="655">
        <v>499</v>
      </c>
      <c r="N104" s="656">
        <v>676509</v>
      </c>
      <c r="O104" s="655">
        <v>499</v>
      </c>
      <c r="P104" s="655"/>
      <c r="Q104" s="684"/>
      <c r="R104" s="671">
        <v>499</v>
      </c>
      <c r="S104" s="658"/>
      <c r="T104" s="671">
        <v>499</v>
      </c>
      <c r="U104" s="596"/>
      <c r="V104" s="658">
        <v>499</v>
      </c>
      <c r="X104" s="659">
        <v>499</v>
      </c>
      <c r="Y104" s="660">
        <v>776.30999999999949</v>
      </c>
      <c r="AC104" s="661">
        <v>499</v>
      </c>
      <c r="AD104" s="662">
        <v>822764.57</v>
      </c>
      <c r="AE104" s="662">
        <v>2171.88</v>
      </c>
      <c r="AF104" s="663">
        <v>824936.45</v>
      </c>
    </row>
    <row r="105" spans="1:32" s="638" customFormat="1" ht="16.2" customHeight="1" thickBot="1">
      <c r="A105" s="664">
        <v>504</v>
      </c>
      <c r="B105" s="647" t="s">
        <v>1539</v>
      </c>
      <c r="C105" s="648">
        <v>341225.57000000076</v>
      </c>
      <c r="D105" s="648">
        <v>43743.05</v>
      </c>
      <c r="E105" s="649">
        <v>0</v>
      </c>
      <c r="F105" s="650"/>
      <c r="G105" s="665">
        <v>1306841</v>
      </c>
      <c r="H105" s="652"/>
      <c r="I105" s="653">
        <v>1648066.5700000008</v>
      </c>
      <c r="J105" s="653">
        <v>43743.05</v>
      </c>
      <c r="K105" s="654">
        <v>1691809.6200000008</v>
      </c>
      <c r="M105" s="655">
        <v>504</v>
      </c>
      <c r="N105" s="656">
        <v>975454</v>
      </c>
      <c r="O105" s="655">
        <v>504</v>
      </c>
      <c r="P105" s="655"/>
      <c r="Q105" s="684"/>
      <c r="R105" s="671">
        <v>504</v>
      </c>
      <c r="S105" s="658"/>
      <c r="T105" s="671">
        <v>504</v>
      </c>
      <c r="U105" s="596"/>
      <c r="V105" s="658">
        <v>504</v>
      </c>
      <c r="X105" s="659">
        <v>504</v>
      </c>
      <c r="Y105" s="660">
        <v>43743.05</v>
      </c>
      <c r="AC105" s="661">
        <v>504</v>
      </c>
      <c r="AD105" s="662">
        <v>971551.24999999988</v>
      </c>
      <c r="AE105" s="662">
        <v>925.80000000000018</v>
      </c>
      <c r="AF105" s="663">
        <v>972477.04999999993</v>
      </c>
    </row>
    <row r="106" spans="1:32" s="638" customFormat="1" ht="16.2" customHeight="1" thickBot="1">
      <c r="A106" s="664">
        <v>507</v>
      </c>
      <c r="B106" s="647" t="s">
        <v>1540</v>
      </c>
      <c r="C106" s="648">
        <v>-106160.24000000104</v>
      </c>
      <c r="D106" s="648">
        <v>58714.13</v>
      </c>
      <c r="E106" s="649">
        <v>-0.20999999999912689</v>
      </c>
      <c r="F106" s="650"/>
      <c r="G106" s="665">
        <v>1024260</v>
      </c>
      <c r="H106" s="652"/>
      <c r="I106" s="653">
        <v>918099.75999999896</v>
      </c>
      <c r="J106" s="653">
        <v>58714.13</v>
      </c>
      <c r="K106" s="654">
        <v>976813.88999999897</v>
      </c>
      <c r="M106" s="655">
        <v>507</v>
      </c>
      <c r="N106" s="656">
        <v>1136914</v>
      </c>
      <c r="O106" s="655">
        <v>507</v>
      </c>
      <c r="P106" s="655"/>
      <c r="Q106" s="684"/>
      <c r="R106" s="671">
        <v>507</v>
      </c>
      <c r="S106" s="658"/>
      <c r="T106" s="671">
        <v>507</v>
      </c>
      <c r="U106" s="596"/>
      <c r="V106" s="658">
        <v>507</v>
      </c>
      <c r="X106" s="659">
        <v>507</v>
      </c>
      <c r="Y106" s="660">
        <v>58714.13</v>
      </c>
      <c r="AC106" s="661">
        <v>507</v>
      </c>
      <c r="AD106" s="662">
        <v>1434919.2899999998</v>
      </c>
      <c r="AE106" s="662">
        <v>20570.07</v>
      </c>
      <c r="AF106" s="663">
        <v>1455489.3599999999</v>
      </c>
    </row>
    <row r="107" spans="1:32" s="638" customFormat="1" ht="16.2" customHeight="1" thickBot="1">
      <c r="A107" s="674">
        <v>508</v>
      </c>
      <c r="B107" s="666" t="s">
        <v>1541</v>
      </c>
      <c r="C107" s="648">
        <v>132958.90999999968</v>
      </c>
      <c r="D107" s="648">
        <v>0</v>
      </c>
      <c r="E107" s="649">
        <v>0</v>
      </c>
      <c r="F107" s="675"/>
      <c r="G107" s="665">
        <v>707954</v>
      </c>
      <c r="H107" s="677"/>
      <c r="I107" s="653">
        <v>840912.90999999968</v>
      </c>
      <c r="J107" s="653">
        <v>0</v>
      </c>
      <c r="K107" s="654">
        <v>840912.90999999968</v>
      </c>
      <c r="M107" s="678">
        <v>508</v>
      </c>
      <c r="N107" s="656">
        <v>367188</v>
      </c>
      <c r="O107" s="678">
        <v>508</v>
      </c>
      <c r="P107" s="678"/>
      <c r="Q107" s="684"/>
      <c r="R107" s="671">
        <v>508</v>
      </c>
      <c r="S107" s="658"/>
      <c r="T107" s="671">
        <v>508</v>
      </c>
      <c r="U107" s="596"/>
      <c r="V107" s="658">
        <v>508</v>
      </c>
      <c r="X107" s="659">
        <v>508</v>
      </c>
      <c r="Y107" s="660">
        <v>0</v>
      </c>
      <c r="AC107" s="661">
        <v>508</v>
      </c>
      <c r="AD107" s="662">
        <v>399150.20999999996</v>
      </c>
      <c r="AE107" s="662">
        <v>0</v>
      </c>
      <c r="AF107" s="663">
        <v>399150.20999999996</v>
      </c>
    </row>
    <row r="108" spans="1:32" s="638" customFormat="1" ht="16.2" customHeight="1" thickBot="1">
      <c r="A108" s="681">
        <v>509</v>
      </c>
      <c r="B108" s="682" t="s">
        <v>407</v>
      </c>
      <c r="C108" s="648">
        <v>0</v>
      </c>
      <c r="D108" s="648">
        <v>0</v>
      </c>
      <c r="E108" s="649">
        <v>0</v>
      </c>
      <c r="F108" s="675"/>
      <c r="G108" s="676">
        <v>0</v>
      </c>
      <c r="H108" s="677"/>
      <c r="I108" s="653">
        <v>0</v>
      </c>
      <c r="J108" s="653">
        <v>0</v>
      </c>
      <c r="K108" s="654">
        <v>0</v>
      </c>
      <c r="M108" s="678"/>
      <c r="N108" s="656"/>
      <c r="O108" s="678"/>
      <c r="P108" s="678"/>
      <c r="Q108" s="684"/>
      <c r="R108" s="671"/>
      <c r="S108" s="658"/>
      <c r="T108" s="671"/>
      <c r="U108" s="596"/>
      <c r="V108" s="658"/>
      <c r="X108" s="659"/>
      <c r="Y108" s="660">
        <v>0</v>
      </c>
      <c r="AC108" s="661"/>
      <c r="AD108" s="662"/>
      <c r="AE108" s="662"/>
      <c r="AF108" s="663"/>
    </row>
    <row r="109" spans="1:32" s="638" customFormat="1" ht="16.2" customHeight="1" thickBot="1">
      <c r="A109" s="685">
        <v>513</v>
      </c>
      <c r="B109" s="687" t="s">
        <v>410</v>
      </c>
      <c r="C109" s="648">
        <v>0</v>
      </c>
      <c r="D109" s="648">
        <v>13317.310000000001</v>
      </c>
      <c r="E109" s="649">
        <v>0</v>
      </c>
      <c r="F109" s="675"/>
      <c r="G109" s="676">
        <v>0</v>
      </c>
      <c r="H109" s="677"/>
      <c r="I109" s="653">
        <v>0</v>
      </c>
      <c r="J109" s="653">
        <v>13317.310000000001</v>
      </c>
      <c r="K109" s="654">
        <v>1277980.0800000005</v>
      </c>
      <c r="M109" s="678"/>
      <c r="N109" s="656"/>
      <c r="O109" s="678"/>
      <c r="P109" s="678"/>
      <c r="Q109" s="684"/>
      <c r="R109" s="671"/>
      <c r="S109" s="658"/>
      <c r="T109" s="671"/>
      <c r="U109" s="596"/>
      <c r="V109" s="658"/>
      <c r="X109" s="659"/>
      <c r="Y109" s="660">
        <v>13317.310000000001</v>
      </c>
      <c r="AC109" s="661"/>
      <c r="AD109" s="662"/>
      <c r="AE109" s="662"/>
      <c r="AF109" s="663"/>
    </row>
    <row r="110" spans="1:32" s="638" customFormat="1" ht="16.2" customHeight="1" thickBot="1">
      <c r="A110" s="664">
        <v>517</v>
      </c>
      <c r="B110" s="647" t="s">
        <v>1542</v>
      </c>
      <c r="C110" s="648">
        <v>64537.019999999902</v>
      </c>
      <c r="D110" s="648">
        <v>30467.25</v>
      </c>
      <c r="E110" s="649">
        <v>-5.4900000000016007</v>
      </c>
      <c r="F110" s="650"/>
      <c r="G110" s="665">
        <v>599638</v>
      </c>
      <c r="H110" s="652"/>
      <c r="I110" s="653">
        <v>664175.0199999999</v>
      </c>
      <c r="J110" s="653">
        <v>30467.25</v>
      </c>
      <c r="K110" s="654">
        <v>694642.2699999999</v>
      </c>
      <c r="M110" s="671">
        <v>517</v>
      </c>
      <c r="N110" s="656">
        <v>522069</v>
      </c>
      <c r="O110" s="684">
        <v>517</v>
      </c>
      <c r="P110" s="684"/>
      <c r="Q110" s="684"/>
      <c r="R110" s="671">
        <v>517</v>
      </c>
      <c r="S110" s="658"/>
      <c r="T110" s="671">
        <v>517</v>
      </c>
      <c r="U110" s="596"/>
      <c r="V110" s="658">
        <v>517</v>
      </c>
      <c r="X110" s="659">
        <v>517</v>
      </c>
      <c r="Y110" s="660">
        <v>30467.25</v>
      </c>
      <c r="AC110" s="661">
        <v>517</v>
      </c>
      <c r="AD110" s="662">
        <v>630309</v>
      </c>
      <c r="AE110" s="662">
        <v>29870.25</v>
      </c>
      <c r="AF110" s="663">
        <v>660179.25</v>
      </c>
    </row>
    <row r="111" spans="1:32" s="638" customFormat="1" ht="16.2" customHeight="1" thickBot="1">
      <c r="A111" s="679">
        <v>552</v>
      </c>
      <c r="B111" s="680" t="s">
        <v>1543</v>
      </c>
      <c r="C111" s="648">
        <v>224260.61000000127</v>
      </c>
      <c r="D111" s="648">
        <v>87725.01</v>
      </c>
      <c r="E111" s="649">
        <v>0</v>
      </c>
      <c r="F111" s="650"/>
      <c r="G111" s="665">
        <v>6757552</v>
      </c>
      <c r="H111" s="652"/>
      <c r="I111" s="653">
        <v>6981812.6100000013</v>
      </c>
      <c r="J111" s="653">
        <v>87725.01</v>
      </c>
      <c r="K111" s="654">
        <v>7069537.620000001</v>
      </c>
      <c r="M111" s="671">
        <v>552</v>
      </c>
      <c r="N111" s="656">
        <v>7122408</v>
      </c>
      <c r="O111" s="684">
        <v>552</v>
      </c>
      <c r="P111" s="684"/>
      <c r="Q111" s="684"/>
      <c r="R111" s="671">
        <v>552</v>
      </c>
      <c r="S111" s="658"/>
      <c r="T111" s="671">
        <v>552</v>
      </c>
      <c r="U111" s="596"/>
      <c r="V111" s="658">
        <v>552</v>
      </c>
      <c r="X111" s="659">
        <v>552</v>
      </c>
      <c r="Y111" s="660">
        <v>87725.01</v>
      </c>
      <c r="AC111" s="661">
        <v>552</v>
      </c>
      <c r="AD111" s="688">
        <v>6841087.6600000001</v>
      </c>
      <c r="AE111" s="688">
        <v>5784</v>
      </c>
      <c r="AF111" s="689">
        <v>6846871.6600000001</v>
      </c>
    </row>
    <row r="112" spans="1:32" s="638" customFormat="1" ht="16.2" customHeight="1" thickBot="1">
      <c r="A112" s="679">
        <v>553</v>
      </c>
      <c r="B112" s="680" t="s">
        <v>1544</v>
      </c>
      <c r="C112" s="648">
        <v>162173.04999999888</v>
      </c>
      <c r="D112" s="648">
        <v>0</v>
      </c>
      <c r="E112" s="649">
        <v>0</v>
      </c>
      <c r="F112" s="650"/>
      <c r="G112" s="665">
        <v>4830414</v>
      </c>
      <c r="H112" s="652"/>
      <c r="I112" s="653">
        <v>4992587.0499999989</v>
      </c>
      <c r="J112" s="653">
        <v>0</v>
      </c>
      <c r="K112" s="654">
        <v>4992587.0499999989</v>
      </c>
      <c r="M112" s="671">
        <v>553</v>
      </c>
      <c r="N112" s="656">
        <v>3783773</v>
      </c>
      <c r="O112" s="684">
        <v>553</v>
      </c>
      <c r="P112" s="684"/>
      <c r="Q112" s="684"/>
      <c r="R112" s="671">
        <v>553</v>
      </c>
      <c r="S112" s="658"/>
      <c r="T112" s="671">
        <v>553</v>
      </c>
      <c r="U112" s="596"/>
      <c r="V112" s="658">
        <v>553</v>
      </c>
      <c r="X112" s="659">
        <v>553</v>
      </c>
      <c r="Y112" s="660">
        <v>0</v>
      </c>
      <c r="AC112" s="661">
        <v>553</v>
      </c>
      <c r="AD112" s="688">
        <v>3801350.1</v>
      </c>
      <c r="AE112" s="688">
        <v>0</v>
      </c>
      <c r="AF112" s="689">
        <v>3801350.1</v>
      </c>
    </row>
    <row r="113" spans="1:32" s="638" customFormat="1" ht="16.2" customHeight="1" thickBot="1">
      <c r="A113" s="664">
        <v>560</v>
      </c>
      <c r="B113" s="647" t="s">
        <v>551</v>
      </c>
      <c r="C113" s="648">
        <v>1097850.9300000006</v>
      </c>
      <c r="D113" s="648">
        <v>979.63000000000102</v>
      </c>
      <c r="E113" s="649">
        <v>9.0949470177292824E-13</v>
      </c>
      <c r="F113" s="650"/>
      <c r="G113" s="665">
        <v>8863421</v>
      </c>
      <c r="H113" s="652"/>
      <c r="I113" s="653">
        <v>9961271.9299999997</v>
      </c>
      <c r="J113" s="653">
        <v>979.63000000000102</v>
      </c>
      <c r="K113" s="654">
        <v>9962251.5600000005</v>
      </c>
      <c r="M113" s="671">
        <v>560</v>
      </c>
      <c r="N113" s="656">
        <v>8465778</v>
      </c>
      <c r="O113" s="684">
        <v>560</v>
      </c>
      <c r="P113" s="684"/>
      <c r="Q113" s="684"/>
      <c r="R113" s="671">
        <v>560</v>
      </c>
      <c r="S113" s="658"/>
      <c r="T113" s="671">
        <v>560</v>
      </c>
      <c r="U113" s="596"/>
      <c r="V113" s="658">
        <v>560</v>
      </c>
      <c r="X113" s="659">
        <v>560</v>
      </c>
      <c r="Y113" s="660">
        <v>979.63000000000102</v>
      </c>
      <c r="AC113" s="661">
        <v>560</v>
      </c>
      <c r="AD113" s="688">
        <v>9492500.4399999995</v>
      </c>
      <c r="AE113" s="688">
        <v>40143.5</v>
      </c>
      <c r="AF113" s="689">
        <v>9532643.9399999995</v>
      </c>
    </row>
    <row r="114" spans="1:32" s="638" customFormat="1" ht="16.2" customHeight="1">
      <c r="A114" s="664">
        <v>579</v>
      </c>
      <c r="B114" s="647" t="s">
        <v>1545</v>
      </c>
      <c r="C114" s="648">
        <v>574235.5399999998</v>
      </c>
      <c r="D114" s="648">
        <v>39913.75</v>
      </c>
      <c r="E114" s="649">
        <v>0.20999999999912689</v>
      </c>
      <c r="F114" s="650"/>
      <c r="G114" s="665">
        <v>860333</v>
      </c>
      <c r="H114" s="652"/>
      <c r="I114" s="653">
        <v>1434568.5399999998</v>
      </c>
      <c r="J114" s="653">
        <v>39913.75</v>
      </c>
      <c r="K114" s="654">
        <v>1474482.2899999998</v>
      </c>
      <c r="M114" s="671">
        <v>579</v>
      </c>
      <c r="N114" s="656">
        <v>680000</v>
      </c>
      <c r="O114" s="684">
        <v>579</v>
      </c>
      <c r="P114" s="684"/>
      <c r="Q114" s="684"/>
      <c r="R114" s="671">
        <v>579</v>
      </c>
      <c r="S114" s="672"/>
      <c r="T114" s="671">
        <v>579</v>
      </c>
      <c r="U114" s="596"/>
      <c r="V114" s="672">
        <v>579</v>
      </c>
      <c r="X114" s="673">
        <v>579</v>
      </c>
      <c r="Y114" s="660">
        <v>39913.75</v>
      </c>
      <c r="AC114" s="661">
        <v>579</v>
      </c>
      <c r="AD114" s="688">
        <v>760120.87</v>
      </c>
      <c r="AE114" s="688">
        <v>17484.12</v>
      </c>
      <c r="AF114" s="689">
        <v>777604.99</v>
      </c>
    </row>
    <row r="115" spans="1:32" s="638" customFormat="1" ht="16.2" customHeight="1">
      <c r="A115" s="664"/>
      <c r="B115" s="669"/>
      <c r="C115" s="648"/>
      <c r="D115" s="648"/>
      <c r="E115" s="649"/>
      <c r="F115" s="650"/>
      <c r="G115" s="665"/>
      <c r="H115" s="652"/>
      <c r="I115" s="652"/>
      <c r="J115" s="652"/>
      <c r="K115" s="654"/>
      <c r="M115" s="684"/>
      <c r="N115" s="690"/>
      <c r="O115" s="684"/>
      <c r="P115" s="684"/>
      <c r="Q115" s="684"/>
      <c r="R115" s="671"/>
      <c r="S115" s="639"/>
      <c r="T115" s="671"/>
      <c r="U115" s="596"/>
      <c r="X115" s="691"/>
      <c r="Y115" s="692"/>
      <c r="AC115" s="596"/>
      <c r="AD115" s="693"/>
      <c r="AE115" s="693"/>
      <c r="AF115" s="693"/>
    </row>
    <row r="116" spans="1:32" s="638" customFormat="1" ht="16.2" customHeight="1" thickBot="1">
      <c r="A116" s="664"/>
      <c r="B116" s="669"/>
      <c r="C116" s="648"/>
      <c r="D116" s="648"/>
      <c r="E116" s="649"/>
      <c r="F116" s="650"/>
      <c r="G116" s="665"/>
      <c r="H116" s="652"/>
      <c r="I116" s="652"/>
      <c r="J116" s="652"/>
      <c r="K116" s="654"/>
      <c r="M116" s="684">
        <v>109</v>
      </c>
      <c r="N116" s="684">
        <v>109</v>
      </c>
      <c r="O116" s="684"/>
      <c r="P116" s="684"/>
      <c r="Q116" s="684"/>
      <c r="R116" s="671"/>
      <c r="S116" s="639"/>
      <c r="T116" s="671"/>
      <c r="U116" s="596"/>
      <c r="X116" s="694"/>
      <c r="Y116" s="695">
        <v>1486189.4299999997</v>
      </c>
      <c r="AC116" s="596"/>
      <c r="AD116" s="693"/>
      <c r="AE116" s="693"/>
      <c r="AF116" s="693"/>
    </row>
    <row r="117" spans="1:32" s="638" customFormat="1" ht="16.2" customHeight="1">
      <c r="A117" s="664">
        <v>113</v>
      </c>
      <c r="B117" s="669"/>
      <c r="C117" s="648"/>
      <c r="D117" s="648"/>
      <c r="E117" s="649"/>
      <c r="F117" s="650"/>
      <c r="G117" s="665"/>
      <c r="H117" s="652"/>
      <c r="I117" s="652"/>
      <c r="J117" s="652"/>
      <c r="K117" s="654"/>
      <c r="M117" s="684"/>
      <c r="N117" s="690"/>
      <c r="O117" s="684"/>
      <c r="P117" s="684"/>
      <c r="Q117" s="684"/>
      <c r="R117" s="671"/>
      <c r="S117" s="639"/>
      <c r="T117" s="671"/>
      <c r="U117" s="596"/>
      <c r="Y117" s="696"/>
      <c r="AC117" s="596"/>
      <c r="AD117" s="693"/>
      <c r="AE117" s="693"/>
      <c r="AF117" s="693"/>
    </row>
    <row r="118" spans="1:32" s="638" customFormat="1" ht="16.2" customHeight="1" thickBot="1">
      <c r="A118" s="697"/>
      <c r="B118" s="698"/>
      <c r="C118" s="699"/>
      <c r="D118" s="699"/>
      <c r="E118" s="700"/>
      <c r="F118" s="701"/>
      <c r="G118" s="702"/>
      <c r="H118" s="703"/>
      <c r="I118" s="703"/>
      <c r="J118" s="703"/>
      <c r="K118" s="704"/>
      <c r="M118" s="684"/>
      <c r="N118" s="690"/>
      <c r="O118" s="684"/>
      <c r="P118" s="684"/>
      <c r="Q118" s="684"/>
      <c r="R118" s="671"/>
      <c r="S118" s="639"/>
      <c r="T118" s="671"/>
      <c r="U118" s="596"/>
      <c r="Y118" s="696"/>
      <c r="AC118" s="596"/>
      <c r="AD118" s="693"/>
      <c r="AE118" s="693"/>
      <c r="AF118" s="693"/>
    </row>
    <row r="119" spans="1:32" s="638" customFormat="1" ht="16.2" customHeight="1" thickBot="1">
      <c r="A119" s="696"/>
      <c r="B119" s="705"/>
      <c r="C119" s="706">
        <v>17297239.500000011</v>
      </c>
      <c r="D119" s="707">
        <v>1487510.1199999996</v>
      </c>
      <c r="E119" s="708" t="e">
        <v>#REF!</v>
      </c>
      <c r="F119" s="708">
        <v>0</v>
      </c>
      <c r="G119" s="709">
        <v>123641184</v>
      </c>
      <c r="H119" s="710">
        <v>0</v>
      </c>
      <c r="I119" s="711">
        <v>140938423.50000003</v>
      </c>
      <c r="J119" s="712">
        <v>1487510.1199999996</v>
      </c>
      <c r="K119" s="713">
        <v>142425933.62000003</v>
      </c>
      <c r="M119" s="684"/>
      <c r="N119" s="690"/>
      <c r="O119" s="684"/>
      <c r="P119" s="684"/>
      <c r="Q119" s="684"/>
      <c r="R119" s="671"/>
      <c r="S119" s="639"/>
      <c r="T119" s="671"/>
      <c r="U119" s="596"/>
      <c r="Y119" s="696"/>
      <c r="AC119" s="596"/>
      <c r="AD119" s="693"/>
      <c r="AE119" s="693"/>
      <c r="AF119" s="693"/>
    </row>
    <row r="120" spans="1:32" ht="16.2" customHeight="1" thickBot="1">
      <c r="B120" s="705"/>
      <c r="V120" s="638"/>
      <c r="X120" s="638"/>
    </row>
    <row r="121" spans="1:32" ht="16.2" customHeight="1" thickBot="1">
      <c r="B121" s="705"/>
      <c r="H121" s="717" t="s">
        <v>1546</v>
      </c>
      <c r="I121" s="718">
        <v>142425933.62000003</v>
      </c>
      <c r="V121" s="638"/>
      <c r="X121" s="638"/>
    </row>
    <row r="122" spans="1:32" ht="16.2" customHeight="1">
      <c r="B122" s="705"/>
      <c r="V122" s="638"/>
      <c r="X122" s="638"/>
    </row>
    <row r="123" spans="1:32" ht="16.2" customHeight="1">
      <c r="B123" s="705"/>
      <c r="V123" s="638"/>
      <c r="X123" s="638"/>
    </row>
    <row r="124" spans="1:32" ht="16.2" customHeight="1">
      <c r="B124" s="705"/>
      <c r="V124" s="638"/>
      <c r="X124" s="638"/>
    </row>
    <row r="125" spans="1:32" ht="16.2" customHeight="1">
      <c r="B125" s="705"/>
    </row>
    <row r="126" spans="1:32" ht="16.2" customHeight="1">
      <c r="B126" s="705"/>
    </row>
    <row r="127" spans="1:32" ht="16.2" customHeight="1">
      <c r="B127" s="705"/>
    </row>
    <row r="128" spans="1:32" ht="16.2" customHeight="1">
      <c r="B128" s="705"/>
    </row>
    <row r="129" spans="2:2" ht="16.2" customHeight="1">
      <c r="B129" s="705"/>
    </row>
    <row r="130" spans="2:2" ht="16.2" customHeight="1">
      <c r="B130" s="705"/>
    </row>
    <row r="131" spans="2:2" ht="16.2" customHeight="1">
      <c r="B131" s="705"/>
    </row>
    <row r="132" spans="2:2" ht="16.2" customHeight="1">
      <c r="B132" s="705"/>
    </row>
    <row r="133" spans="2:2" ht="16.2" customHeight="1">
      <c r="B133" s="705"/>
    </row>
    <row r="134" spans="2:2" ht="16.2" customHeight="1">
      <c r="B134" s="705"/>
    </row>
    <row r="135" spans="2:2" ht="16.2" customHeight="1">
      <c r="B135" s="705"/>
    </row>
    <row r="136" spans="2:2" ht="16.2" customHeight="1">
      <c r="B136" s="705"/>
    </row>
    <row r="137" spans="2:2" ht="16.2" customHeight="1">
      <c r="B137" s="719"/>
    </row>
    <row r="138" spans="2:2" ht="16.2" customHeight="1">
      <c r="B138" s="719"/>
    </row>
    <row r="139" spans="2:2" ht="16.2" customHeight="1">
      <c r="B139" s="719"/>
    </row>
    <row r="140" spans="2:2" ht="16.2" customHeight="1">
      <c r="B140" s="719"/>
    </row>
    <row r="141" spans="2:2" ht="16.2" customHeight="1">
      <c r="B141" s="719"/>
    </row>
    <row r="142" spans="2:2" ht="16.2" customHeight="1">
      <c r="B142" s="719"/>
    </row>
    <row r="143" spans="2:2" ht="16.2" customHeight="1">
      <c r="B143" s="719"/>
    </row>
    <row r="144" spans="2:2" ht="16.2" customHeight="1">
      <c r="B144" s="719"/>
    </row>
    <row r="145" spans="2:2" ht="16.2" customHeight="1">
      <c r="B145" s="719"/>
    </row>
    <row r="146" spans="2:2" ht="16.2" customHeight="1">
      <c r="B146" s="719"/>
    </row>
    <row r="147" spans="2:2" ht="16.2" customHeight="1">
      <c r="B147" s="719"/>
    </row>
    <row r="148" spans="2:2" ht="16.2" customHeight="1">
      <c r="B148" s="719"/>
    </row>
    <row r="149" spans="2:2" ht="16.2" customHeight="1">
      <c r="B149" s="719"/>
    </row>
    <row r="150" spans="2:2" ht="16.2" customHeight="1">
      <c r="B150" s="719"/>
    </row>
    <row r="151" spans="2:2" ht="16.2" customHeight="1">
      <c r="B151" s="719"/>
    </row>
    <row r="152" spans="2:2" ht="16.2" customHeight="1">
      <c r="B152" s="719"/>
    </row>
    <row r="153" spans="2:2" ht="16.2" customHeight="1">
      <c r="B153" s="719"/>
    </row>
    <row r="154" spans="2:2" ht="16.2" customHeight="1">
      <c r="B154" s="719"/>
    </row>
    <row r="155" spans="2:2" ht="16.2" customHeight="1">
      <c r="B155" s="719"/>
    </row>
    <row r="156" spans="2:2" ht="16.2" customHeight="1">
      <c r="B156" s="719"/>
    </row>
    <row r="157" spans="2:2" ht="16.2" customHeight="1">
      <c r="B157" s="719"/>
    </row>
    <row r="158" spans="2:2" ht="16.2" customHeight="1">
      <c r="B158" s="719"/>
    </row>
    <row r="159" spans="2:2" ht="16.2" customHeight="1">
      <c r="B159" s="719"/>
    </row>
    <row r="160" spans="2:2" ht="16.2" customHeight="1">
      <c r="B160" s="719"/>
    </row>
    <row r="161" spans="2:2" ht="16.2" customHeight="1">
      <c r="B161" s="719"/>
    </row>
    <row r="162" spans="2:2" ht="16.2" customHeight="1">
      <c r="B162" s="719"/>
    </row>
    <row r="163" spans="2:2" ht="16.2" customHeight="1">
      <c r="B163" s="719"/>
    </row>
    <row r="164" spans="2:2" ht="16.2" customHeight="1">
      <c r="B164" s="719"/>
    </row>
    <row r="165" spans="2:2" ht="16.2" customHeight="1">
      <c r="B165" s="719"/>
    </row>
    <row r="166" spans="2:2" ht="16.2" customHeight="1">
      <c r="B166" s="719"/>
    </row>
    <row r="167" spans="2:2" ht="16.2" customHeight="1">
      <c r="B167" s="719"/>
    </row>
    <row r="168" spans="2:2" ht="16.2" customHeight="1">
      <c r="B168" s="719"/>
    </row>
    <row r="169" spans="2:2" ht="16.2" customHeight="1">
      <c r="B169" s="719"/>
    </row>
    <row r="170" spans="2:2" ht="16.2" customHeight="1">
      <c r="B170" s="719"/>
    </row>
    <row r="171" spans="2:2" ht="16.2" customHeight="1">
      <c r="B171" s="719"/>
    </row>
    <row r="172" spans="2:2" ht="16.2" customHeight="1">
      <c r="B172" s="719"/>
    </row>
    <row r="173" spans="2:2" ht="16.2" customHeight="1">
      <c r="B173" s="719"/>
    </row>
    <row r="174" spans="2:2" ht="16.2" customHeight="1">
      <c r="B174" s="719"/>
    </row>
    <row r="175" spans="2:2" ht="16.2" customHeight="1">
      <c r="B175" s="719"/>
    </row>
    <row r="176" spans="2:2" ht="16.2" customHeight="1">
      <c r="B176" s="719"/>
    </row>
    <row r="177" spans="2:2" ht="16.2" customHeight="1">
      <c r="B177" s="719"/>
    </row>
    <row r="178" spans="2:2" ht="16.2" customHeight="1">
      <c r="B178" s="719"/>
    </row>
    <row r="179" spans="2:2" ht="16.2" customHeight="1">
      <c r="B179" s="719"/>
    </row>
    <row r="180" spans="2:2" ht="16.2" customHeight="1">
      <c r="B180" s="719"/>
    </row>
    <row r="181" spans="2:2" ht="16.2" customHeight="1">
      <c r="B181" s="719"/>
    </row>
    <row r="182" spans="2:2" ht="16.2" customHeight="1">
      <c r="B182" s="719"/>
    </row>
    <row r="183" spans="2:2" ht="16.2" customHeight="1">
      <c r="B183" s="719"/>
    </row>
    <row r="184" spans="2:2" ht="16.2" customHeight="1">
      <c r="B184" s="719"/>
    </row>
    <row r="185" spans="2:2" ht="16.2" customHeight="1">
      <c r="B185" s="719"/>
    </row>
    <row r="186" spans="2:2" ht="16.2" customHeight="1">
      <c r="B186" s="719"/>
    </row>
    <row r="187" spans="2:2" ht="16.2" customHeight="1">
      <c r="B187" s="719"/>
    </row>
    <row r="188" spans="2:2" ht="16.2" customHeight="1">
      <c r="B188" s="719"/>
    </row>
    <row r="189" spans="2:2" ht="16.2" customHeight="1">
      <c r="B189" s="719"/>
    </row>
    <row r="190" spans="2:2" ht="16.2" customHeight="1">
      <c r="B190" s="719"/>
    </row>
  </sheetData>
  <autoFilter ref="B1:B213" xr:uid="{13210EAC-891B-4F18-A0D9-E2D40A2585D7}"/>
  <conditionalFormatting sqref="E1:F1 J1 H1 C1:C119 D1:D118 F2:J119 D119:E119">
    <cfRule type="cellIs" dxfId="3" priority="3" stopIfTrue="1" operator="lessThan">
      <formula>0</formula>
    </cfRule>
  </conditionalFormatting>
  <conditionalFormatting sqref="I1">
    <cfRule type="cellIs" dxfId="2" priority="2" stopIfTrue="1" operator="lessThan">
      <formula>0</formula>
    </cfRule>
  </conditionalFormatting>
  <conditionalFormatting sqref="G1">
    <cfRule type="cellIs" dxfId="1" priority="1" stopIfTrue="1" operator="lessThan">
      <formula>0</formula>
    </cfRule>
  </conditionalFormatting>
  <pageMargins left="0.75" right="0.75" top="1" bottom="1" header="0.5" footer="0.5"/>
  <pageSetup paperSize="9" orientation="portrait"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9291E-859B-454F-AF26-E33AB826D15E}">
  <sheetPr codeName="Sheet5">
    <tabColor rgb="FF00B050"/>
  </sheetPr>
  <dimension ref="A1:AI378"/>
  <sheetViews>
    <sheetView topLeftCell="A253" workbookViewId="0">
      <selection activeCell="A3" sqref="A3"/>
    </sheetView>
  </sheetViews>
  <sheetFormatPr defaultColWidth="10.7109375" defaultRowHeight="10.199999999999999"/>
  <cols>
    <col min="1" max="2" width="10.7109375" style="302"/>
    <col min="3" max="4" width="10.7109375" style="314"/>
    <col min="5" max="5" width="11.7109375" style="309" customWidth="1"/>
    <col min="6" max="6" width="44" style="302" bestFit="1" customWidth="1"/>
    <col min="7" max="7" width="15.42578125" style="302" bestFit="1" customWidth="1"/>
    <col min="8" max="9" width="12" style="302" customWidth="1"/>
    <col min="10" max="10" width="13.85546875" style="302" bestFit="1" customWidth="1"/>
    <col min="11" max="11" width="12.7109375" style="302" bestFit="1" customWidth="1"/>
    <col min="12" max="12" width="14.85546875" style="312" bestFit="1" customWidth="1"/>
    <col min="13" max="13" width="15.28515625" style="312" bestFit="1" customWidth="1"/>
    <col min="14" max="14" width="15.42578125" style="312" bestFit="1" customWidth="1"/>
    <col min="15" max="15" width="13.7109375" style="329" bestFit="1" customWidth="1"/>
    <col min="16" max="16" width="13.140625" style="329" customWidth="1"/>
    <col min="17" max="17" width="14.7109375" style="329" bestFit="1" customWidth="1"/>
    <col min="18" max="19" width="14.7109375" style="329" customWidth="1"/>
    <col min="20" max="21" width="13.7109375" style="302" bestFit="1" customWidth="1"/>
    <col min="22" max="22" width="13.7109375" style="302" customWidth="1"/>
    <col min="23" max="23" width="13.7109375" style="302" bestFit="1" customWidth="1"/>
    <col min="24" max="25" width="11.140625" style="302" bestFit="1" customWidth="1"/>
    <col min="26" max="26" width="13.7109375" style="302" bestFit="1" customWidth="1"/>
    <col min="27" max="27" width="11.140625" style="302" bestFit="1" customWidth="1"/>
    <col min="28" max="28" width="10.140625" style="302" bestFit="1" customWidth="1"/>
    <col min="29" max="30" width="10.7109375" style="302"/>
    <col min="31" max="31" width="11.140625" style="302" bestFit="1" customWidth="1"/>
    <col min="32" max="16384" width="10.7109375" style="302"/>
  </cols>
  <sheetData>
    <row r="1" spans="1:35" ht="30.6">
      <c r="A1" s="302" t="s">
        <v>1326</v>
      </c>
      <c r="C1" s="922" t="s">
        <v>1327</v>
      </c>
      <c r="D1" s="923"/>
      <c r="E1" s="923"/>
      <c r="F1" s="923"/>
      <c r="G1" s="923"/>
      <c r="H1" s="923"/>
      <c r="I1" s="923"/>
      <c r="J1" s="923"/>
      <c r="K1" s="923"/>
      <c r="L1" s="923"/>
      <c r="M1" s="923"/>
      <c r="N1" s="923"/>
      <c r="O1" s="923"/>
      <c r="P1" s="923"/>
      <c r="Q1" s="924"/>
      <c r="R1" s="419"/>
      <c r="S1" s="419"/>
      <c r="T1" s="300"/>
      <c r="U1" s="301" t="s">
        <v>1093</v>
      </c>
      <c r="V1" s="301" t="s">
        <v>1094</v>
      </c>
      <c r="W1" s="301" t="s">
        <v>1095</v>
      </c>
      <c r="X1" s="301" t="s">
        <v>1096</v>
      </c>
      <c r="Y1" s="301" t="s">
        <v>1097</v>
      </c>
      <c r="Z1" s="301" t="s">
        <v>1098</v>
      </c>
      <c r="AA1" s="301" t="s">
        <v>1099</v>
      </c>
    </row>
    <row r="2" spans="1:35" ht="51">
      <c r="A2" s="302" t="s">
        <v>476</v>
      </c>
      <c r="C2" s="301" t="s">
        <v>0</v>
      </c>
      <c r="D2" s="301" t="s">
        <v>934</v>
      </c>
      <c r="E2" s="418" t="s">
        <v>1</v>
      </c>
      <c r="F2" s="303" t="s">
        <v>1261</v>
      </c>
      <c r="G2" s="304" t="s">
        <v>480</v>
      </c>
      <c r="H2" s="304" t="s">
        <v>479</v>
      </c>
      <c r="I2" s="304" t="s">
        <v>1260</v>
      </c>
      <c r="J2" s="304" t="s">
        <v>478</v>
      </c>
      <c r="K2" s="304" t="s">
        <v>1259</v>
      </c>
      <c r="L2" s="304" t="s">
        <v>1328</v>
      </c>
      <c r="M2" s="304" t="s">
        <v>1329</v>
      </c>
      <c r="N2" s="304" t="s">
        <v>1330</v>
      </c>
      <c r="O2" s="305" t="s">
        <v>1331</v>
      </c>
      <c r="P2" s="305" t="s">
        <v>477</v>
      </c>
      <c r="Q2" s="305" t="s">
        <v>935</v>
      </c>
      <c r="R2" s="417"/>
      <c r="S2" s="417"/>
      <c r="T2" s="306"/>
      <c r="U2" s="476">
        <v>11</v>
      </c>
      <c r="V2" s="476">
        <v>9.68</v>
      </c>
      <c r="W2" s="476">
        <v>12.18</v>
      </c>
      <c r="X2" s="476">
        <v>1.91</v>
      </c>
      <c r="Y2" s="476">
        <v>1.5</v>
      </c>
      <c r="Z2" s="476"/>
      <c r="AA2" s="476"/>
      <c r="AB2" s="477" t="s">
        <v>740</v>
      </c>
      <c r="AF2" s="304" t="s">
        <v>479</v>
      </c>
    </row>
    <row r="3" spans="1:35">
      <c r="A3" s="302" t="str">
        <f t="shared" ref="A3:A66" si="0">B3&amp;$A$1&amp;F3</f>
        <v xml:space="preserve">001 - Aldeburgh Primary School </v>
      </c>
      <c r="B3" s="302" t="s">
        <v>88</v>
      </c>
      <c r="C3" s="308">
        <v>1</v>
      </c>
      <c r="D3" s="308" t="s">
        <v>1</v>
      </c>
      <c r="E3" s="309" t="s">
        <v>1</v>
      </c>
      <c r="F3" s="302" t="s">
        <v>89</v>
      </c>
      <c r="G3" s="310">
        <v>497520.51449037099</v>
      </c>
      <c r="H3" s="310">
        <v>0</v>
      </c>
      <c r="I3" s="310"/>
      <c r="J3" s="310">
        <v>497520.51449037099</v>
      </c>
      <c r="K3" s="412"/>
      <c r="L3" s="310">
        <v>0</v>
      </c>
      <c r="M3" s="310">
        <v>0</v>
      </c>
      <c r="N3" s="310">
        <v>0</v>
      </c>
      <c r="O3" s="311">
        <v>0</v>
      </c>
      <c r="P3" s="311"/>
      <c r="Q3" s="311">
        <v>497521</v>
      </c>
      <c r="R3" s="311"/>
      <c r="S3" s="311"/>
      <c r="T3" s="308">
        <v>1</v>
      </c>
      <c r="U3" s="312">
        <v>0</v>
      </c>
      <c r="V3" s="312"/>
      <c r="W3" s="312">
        <v>0</v>
      </c>
      <c r="X3" s="312">
        <v>0</v>
      </c>
      <c r="Y3" s="312">
        <v>0</v>
      </c>
      <c r="Z3" s="312">
        <v>0</v>
      </c>
      <c r="AA3" s="312">
        <v>0</v>
      </c>
      <c r="AB3" s="312">
        <v>105</v>
      </c>
      <c r="AF3" s="310" t="e">
        <v>#REF!</v>
      </c>
      <c r="AG3" s="308">
        <v>1</v>
      </c>
      <c r="AH3" s="309" t="s">
        <v>1</v>
      </c>
      <c r="AI3" s="302" t="s">
        <v>89</v>
      </c>
    </row>
    <row r="4" spans="1:35">
      <c r="A4" s="302" t="str">
        <f t="shared" si="0"/>
        <v xml:space="preserve">005 - Barnby &amp; North Cover Community Primary </v>
      </c>
      <c r="B4" s="302" t="s">
        <v>92</v>
      </c>
      <c r="C4" s="308">
        <v>5</v>
      </c>
      <c r="D4" s="308" t="s">
        <v>1</v>
      </c>
      <c r="E4" s="309" t="s">
        <v>1</v>
      </c>
      <c r="F4" s="302" t="s">
        <v>475</v>
      </c>
      <c r="G4" s="310">
        <v>452859.94335252058</v>
      </c>
      <c r="H4" s="310">
        <v>0</v>
      </c>
      <c r="I4" s="310"/>
      <c r="J4" s="310">
        <v>452859.94335252058</v>
      </c>
      <c r="K4" s="412"/>
      <c r="L4" s="310">
        <v>0</v>
      </c>
      <c r="M4" s="310">
        <v>0</v>
      </c>
      <c r="N4" s="310">
        <v>0</v>
      </c>
      <c r="O4" s="311">
        <v>0</v>
      </c>
      <c r="P4" s="311"/>
      <c r="Q4" s="311">
        <v>452860</v>
      </c>
      <c r="R4" s="311"/>
      <c r="S4" s="311"/>
      <c r="T4" s="308">
        <v>5</v>
      </c>
      <c r="U4" s="312">
        <v>0</v>
      </c>
      <c r="V4" s="312"/>
      <c r="W4" s="312">
        <v>0</v>
      </c>
      <c r="X4" s="312">
        <v>0</v>
      </c>
      <c r="Y4" s="312">
        <v>0</v>
      </c>
      <c r="Z4" s="312">
        <v>0</v>
      </c>
      <c r="AA4" s="312">
        <v>0</v>
      </c>
      <c r="AB4" s="312">
        <v>94</v>
      </c>
      <c r="AF4" s="310" t="e">
        <v>#REF!</v>
      </c>
      <c r="AG4" s="308">
        <v>5</v>
      </c>
      <c r="AH4" s="309" t="s">
        <v>1</v>
      </c>
      <c r="AI4" s="302" t="s">
        <v>475</v>
      </c>
    </row>
    <row r="5" spans="1:35">
      <c r="A5" s="302" t="str">
        <f t="shared" si="0"/>
        <v>006 - The Albert Pye Community Primary School</v>
      </c>
      <c r="B5" s="302" t="s">
        <v>93</v>
      </c>
      <c r="C5" s="308">
        <v>6</v>
      </c>
      <c r="D5" s="308" t="s">
        <v>1</v>
      </c>
      <c r="E5" s="309" t="s">
        <v>1</v>
      </c>
      <c r="F5" s="302" t="s">
        <v>94</v>
      </c>
      <c r="G5" s="310">
        <v>1349505.6</v>
      </c>
      <c r="H5" s="310">
        <v>0</v>
      </c>
      <c r="I5" s="310"/>
      <c r="J5" s="310">
        <v>1349505.6</v>
      </c>
      <c r="K5" s="412"/>
      <c r="L5" s="310">
        <v>0</v>
      </c>
      <c r="M5" s="310">
        <v>0</v>
      </c>
      <c r="N5" s="310">
        <v>0</v>
      </c>
      <c r="O5" s="311">
        <v>0</v>
      </c>
      <c r="P5" s="311"/>
      <c r="Q5" s="311">
        <v>1349506</v>
      </c>
      <c r="R5" s="311"/>
      <c r="S5" s="311"/>
      <c r="T5" s="308">
        <v>6</v>
      </c>
      <c r="U5" s="312">
        <v>0</v>
      </c>
      <c r="V5" s="312"/>
      <c r="W5" s="312">
        <v>0</v>
      </c>
      <c r="X5" s="312">
        <v>0</v>
      </c>
      <c r="Y5" s="312">
        <v>0</v>
      </c>
      <c r="Z5" s="312">
        <v>0</v>
      </c>
      <c r="AA5" s="312">
        <v>0</v>
      </c>
      <c r="AB5" s="312">
        <v>358</v>
      </c>
      <c r="AF5" s="310" t="e">
        <v>#REF!</v>
      </c>
      <c r="AG5" s="308">
        <v>6</v>
      </c>
      <c r="AH5" s="309" t="s">
        <v>1</v>
      </c>
      <c r="AI5" s="302" t="s">
        <v>94</v>
      </c>
    </row>
    <row r="6" spans="1:35">
      <c r="A6" s="302" t="str">
        <f t="shared" si="0"/>
        <v>007 - Ravensmere Infant School</v>
      </c>
      <c r="B6" s="302" t="s">
        <v>95</v>
      </c>
      <c r="C6" s="308">
        <v>7</v>
      </c>
      <c r="D6" s="308" t="s">
        <v>1</v>
      </c>
      <c r="E6" s="309" t="s">
        <v>1</v>
      </c>
      <c r="F6" s="302" t="s">
        <v>96</v>
      </c>
      <c r="G6" s="310">
        <v>316651.18566923076</v>
      </c>
      <c r="H6" s="310">
        <v>0</v>
      </c>
      <c r="I6" s="310"/>
      <c r="J6" s="310">
        <v>316651.18566923076</v>
      </c>
      <c r="K6" s="412"/>
      <c r="L6" s="310">
        <v>0</v>
      </c>
      <c r="M6" s="310">
        <v>0</v>
      </c>
      <c r="N6" s="310">
        <v>0</v>
      </c>
      <c r="O6" s="311">
        <v>0</v>
      </c>
      <c r="P6" s="311"/>
      <c r="Q6" s="311">
        <v>316651</v>
      </c>
      <c r="R6" s="311"/>
      <c r="S6" s="311"/>
      <c r="T6" s="308">
        <v>7</v>
      </c>
      <c r="U6" s="312">
        <v>0</v>
      </c>
      <c r="V6" s="312"/>
      <c r="W6" s="312">
        <v>0</v>
      </c>
      <c r="X6" s="312">
        <v>0</v>
      </c>
      <c r="Y6" s="312">
        <v>0</v>
      </c>
      <c r="Z6" s="312">
        <v>0</v>
      </c>
      <c r="AA6" s="312">
        <v>0</v>
      </c>
      <c r="AB6" s="312">
        <v>59</v>
      </c>
      <c r="AF6" s="310" t="e">
        <v>#REF!</v>
      </c>
      <c r="AG6" s="308">
        <v>7</v>
      </c>
      <c r="AH6" s="309" t="s">
        <v>1</v>
      </c>
      <c r="AI6" s="302" t="s">
        <v>96</v>
      </c>
    </row>
    <row r="7" spans="1:35">
      <c r="A7" s="302" t="str">
        <f t="shared" si="0"/>
        <v>008 - Beccles Primary Academy</v>
      </c>
      <c r="B7" s="302" t="s">
        <v>97</v>
      </c>
      <c r="C7" s="308">
        <v>8</v>
      </c>
      <c r="D7" s="308" t="s">
        <v>1</v>
      </c>
      <c r="E7" s="309" t="s">
        <v>1</v>
      </c>
      <c r="F7" s="302" t="s">
        <v>474</v>
      </c>
      <c r="G7" s="310">
        <v>950075.76403551223</v>
      </c>
      <c r="H7" s="310">
        <v>0</v>
      </c>
      <c r="I7" s="310"/>
      <c r="J7" s="310">
        <v>950075.76403551223</v>
      </c>
      <c r="K7" s="412"/>
      <c r="L7" s="310">
        <v>0</v>
      </c>
      <c r="M7" s="310">
        <v>0</v>
      </c>
      <c r="N7" s="310">
        <v>0</v>
      </c>
      <c r="O7" s="311">
        <v>0</v>
      </c>
      <c r="P7" s="311"/>
      <c r="Q7" s="311">
        <v>950076</v>
      </c>
      <c r="R7" s="311"/>
      <c r="S7" s="311"/>
      <c r="T7" s="308">
        <v>8</v>
      </c>
      <c r="U7" s="312">
        <v>0</v>
      </c>
      <c r="V7" s="312"/>
      <c r="W7" s="312">
        <v>0</v>
      </c>
      <c r="X7" s="312">
        <v>0</v>
      </c>
      <c r="Y7" s="312">
        <v>0</v>
      </c>
      <c r="Z7" s="312">
        <v>0</v>
      </c>
      <c r="AA7" s="312">
        <v>0</v>
      </c>
      <c r="AB7" s="312">
        <v>213</v>
      </c>
      <c r="AF7" s="310" t="e">
        <v>#REF!</v>
      </c>
      <c r="AG7" s="308">
        <v>8</v>
      </c>
      <c r="AH7" s="309" t="s">
        <v>1</v>
      </c>
      <c r="AI7" s="302" t="s">
        <v>474</v>
      </c>
    </row>
    <row r="8" spans="1:35">
      <c r="A8" s="302" t="str">
        <f t="shared" si="0"/>
        <v>009 - St Benet's Catholic Primary School</v>
      </c>
      <c r="B8" s="302" t="s">
        <v>98</v>
      </c>
      <c r="C8" s="308">
        <v>9</v>
      </c>
      <c r="D8" s="308" t="s">
        <v>1</v>
      </c>
      <c r="E8" s="309" t="s">
        <v>1</v>
      </c>
      <c r="F8" s="302" t="s">
        <v>99</v>
      </c>
      <c r="G8" s="310">
        <v>439711.9407567567</v>
      </c>
      <c r="H8" s="310">
        <v>0</v>
      </c>
      <c r="I8" s="310"/>
      <c r="J8" s="310">
        <v>439711.9407567567</v>
      </c>
      <c r="K8" s="412"/>
      <c r="L8" s="310">
        <v>0</v>
      </c>
      <c r="M8" s="310">
        <v>0</v>
      </c>
      <c r="N8" s="310">
        <v>0</v>
      </c>
      <c r="O8" s="311">
        <v>0</v>
      </c>
      <c r="P8" s="311"/>
      <c r="Q8" s="311">
        <v>439712</v>
      </c>
      <c r="R8" s="311"/>
      <c r="S8" s="311"/>
      <c r="T8" s="308">
        <v>9</v>
      </c>
      <c r="U8" s="312">
        <v>0</v>
      </c>
      <c r="V8" s="312"/>
      <c r="W8" s="312">
        <v>0</v>
      </c>
      <c r="X8" s="312">
        <v>0</v>
      </c>
      <c r="Y8" s="312">
        <v>0</v>
      </c>
      <c r="Z8" s="312">
        <v>0</v>
      </c>
      <c r="AA8" s="312">
        <v>0</v>
      </c>
      <c r="AB8" s="312">
        <v>90</v>
      </c>
      <c r="AF8" s="310" t="e">
        <v>#REF!</v>
      </c>
      <c r="AG8" s="308">
        <v>9</v>
      </c>
      <c r="AH8" s="309" t="s">
        <v>1</v>
      </c>
      <c r="AI8" s="302" t="s">
        <v>99</v>
      </c>
    </row>
    <row r="9" spans="1:35">
      <c r="A9" s="302" t="str">
        <f t="shared" si="0"/>
        <v>010 - Bedfield C of E VCP School</v>
      </c>
      <c r="B9" s="302" t="s">
        <v>100</v>
      </c>
      <c r="C9" s="308">
        <v>10</v>
      </c>
      <c r="D9" s="308">
        <v>10</v>
      </c>
      <c r="E9" s="309">
        <v>0</v>
      </c>
      <c r="F9" s="302" t="s">
        <v>101</v>
      </c>
      <c r="G9" s="310">
        <v>273762.25714320783</v>
      </c>
      <c r="H9" s="310">
        <v>-1196.55</v>
      </c>
      <c r="I9" s="310"/>
      <c r="J9" s="310">
        <v>272565.70714320784</v>
      </c>
      <c r="K9" s="412"/>
      <c r="L9" s="310">
        <v>0</v>
      </c>
      <c r="M9" s="310">
        <v>0</v>
      </c>
      <c r="N9" s="310">
        <v>0</v>
      </c>
      <c r="O9" s="311">
        <v>0</v>
      </c>
      <c r="P9" s="311"/>
      <c r="Q9" s="311">
        <v>272566</v>
      </c>
      <c r="R9" s="311"/>
      <c r="S9" s="311"/>
      <c r="T9" s="308">
        <v>10</v>
      </c>
      <c r="U9" s="312">
        <v>495</v>
      </c>
      <c r="V9" s="312"/>
      <c r="W9" s="312">
        <v>548.1</v>
      </c>
      <c r="X9" s="312">
        <v>85.95</v>
      </c>
      <c r="Y9" s="312">
        <v>67.5</v>
      </c>
      <c r="Z9" s="312">
        <v>-1196.55</v>
      </c>
      <c r="AA9" s="312">
        <v>0</v>
      </c>
      <c r="AB9" s="312">
        <v>45</v>
      </c>
      <c r="AF9" s="310" t="e">
        <v>#REF!</v>
      </c>
      <c r="AG9" s="308">
        <v>10</v>
      </c>
      <c r="AH9" s="309">
        <v>0</v>
      </c>
      <c r="AI9" s="302" t="s">
        <v>101</v>
      </c>
    </row>
    <row r="10" spans="1:35">
      <c r="A10" s="302" t="str">
        <f t="shared" si="0"/>
        <v>011 - Benhall St Mary's C of E VCP School</v>
      </c>
      <c r="B10" s="302" t="s">
        <v>102</v>
      </c>
      <c r="C10" s="308">
        <v>11</v>
      </c>
      <c r="D10" s="308">
        <v>11</v>
      </c>
      <c r="E10" s="309">
        <v>0</v>
      </c>
      <c r="F10" s="302" t="s">
        <v>103</v>
      </c>
      <c r="G10" s="310">
        <v>459661.73919999995</v>
      </c>
      <c r="H10" s="310">
        <v>-2579.23</v>
      </c>
      <c r="I10" s="310"/>
      <c r="J10" s="310">
        <v>457082.50919999997</v>
      </c>
      <c r="K10" s="412"/>
      <c r="L10" s="310">
        <v>0</v>
      </c>
      <c r="M10" s="310">
        <v>0</v>
      </c>
      <c r="N10" s="310">
        <v>0</v>
      </c>
      <c r="O10" s="311">
        <v>0</v>
      </c>
      <c r="P10" s="311"/>
      <c r="Q10" s="311">
        <v>457083</v>
      </c>
      <c r="R10" s="311"/>
      <c r="S10" s="311"/>
      <c r="T10" s="308">
        <v>11</v>
      </c>
      <c r="U10" s="312">
        <v>1067</v>
      </c>
      <c r="V10" s="312"/>
      <c r="W10" s="312">
        <v>1181.46</v>
      </c>
      <c r="X10" s="312">
        <v>185.26999999999998</v>
      </c>
      <c r="Y10" s="312">
        <v>145.5</v>
      </c>
      <c r="Z10" s="312">
        <v>-2579.23</v>
      </c>
      <c r="AA10" s="312">
        <v>0</v>
      </c>
      <c r="AB10" s="312">
        <v>97</v>
      </c>
      <c r="AF10" s="310" t="e">
        <v>#REF!</v>
      </c>
      <c r="AG10" s="308">
        <v>11</v>
      </c>
      <c r="AH10" s="309">
        <v>0</v>
      </c>
      <c r="AI10" s="302" t="s">
        <v>103</v>
      </c>
    </row>
    <row r="11" spans="1:35">
      <c r="A11" s="302" t="str">
        <f t="shared" si="0"/>
        <v>012 - Blundeston C of E VCP School</v>
      </c>
      <c r="B11" s="302" t="s">
        <v>104</v>
      </c>
      <c r="C11" s="308">
        <v>12</v>
      </c>
      <c r="D11" s="308">
        <v>12</v>
      </c>
      <c r="E11" s="309">
        <v>0</v>
      </c>
      <c r="F11" s="302" t="s">
        <v>105</v>
      </c>
      <c r="G11" s="310">
        <v>799677.50642802659</v>
      </c>
      <c r="H11" s="310">
        <v>-5185.05</v>
      </c>
      <c r="I11" s="310"/>
      <c r="J11" s="310">
        <v>794492.45642802655</v>
      </c>
      <c r="K11" s="412"/>
      <c r="L11" s="310">
        <v>0</v>
      </c>
      <c r="M11" s="310">
        <v>0</v>
      </c>
      <c r="N11" s="310">
        <v>0</v>
      </c>
      <c r="O11" s="311">
        <v>0</v>
      </c>
      <c r="P11" s="311"/>
      <c r="Q11" s="311">
        <v>794492</v>
      </c>
      <c r="R11" s="311"/>
      <c r="S11" s="311"/>
      <c r="T11" s="308">
        <v>12</v>
      </c>
      <c r="U11" s="312">
        <v>2145</v>
      </c>
      <c r="V11" s="312"/>
      <c r="W11" s="312">
        <v>2375.1</v>
      </c>
      <c r="X11" s="312">
        <v>372.45</v>
      </c>
      <c r="Y11" s="312">
        <v>292.5</v>
      </c>
      <c r="Z11" s="312">
        <v>-5185.05</v>
      </c>
      <c r="AA11" s="312">
        <v>0</v>
      </c>
      <c r="AB11" s="312">
        <v>195</v>
      </c>
      <c r="AF11" s="310" t="e">
        <v>#REF!</v>
      </c>
      <c r="AG11" s="308">
        <v>12</v>
      </c>
      <c r="AH11" s="309">
        <v>0</v>
      </c>
      <c r="AI11" s="302" t="s">
        <v>105</v>
      </c>
    </row>
    <row r="12" spans="1:35">
      <c r="A12" s="302" t="str">
        <f t="shared" si="0"/>
        <v>013 - Bramfield C of E VCP School</v>
      </c>
      <c r="B12" s="302" t="s">
        <v>106</v>
      </c>
      <c r="C12" s="308">
        <v>13</v>
      </c>
      <c r="D12" s="308" t="s">
        <v>1</v>
      </c>
      <c r="E12" s="309" t="s">
        <v>1</v>
      </c>
      <c r="F12" s="302" t="s">
        <v>107</v>
      </c>
      <c r="G12" s="310">
        <v>445322.25115158677</v>
      </c>
      <c r="H12" s="310">
        <v>0</v>
      </c>
      <c r="I12" s="310"/>
      <c r="J12" s="310">
        <v>445322.25115158677</v>
      </c>
      <c r="K12" s="412"/>
      <c r="L12" s="310">
        <v>0</v>
      </c>
      <c r="M12" s="310">
        <v>0</v>
      </c>
      <c r="N12" s="310">
        <v>0</v>
      </c>
      <c r="O12" s="311">
        <v>0</v>
      </c>
      <c r="P12" s="311"/>
      <c r="Q12" s="311">
        <v>445322</v>
      </c>
      <c r="R12" s="311"/>
      <c r="S12" s="311"/>
      <c r="T12" s="308">
        <v>13</v>
      </c>
      <c r="U12" s="312">
        <v>0</v>
      </c>
      <c r="V12" s="312"/>
      <c r="W12" s="312">
        <v>0</v>
      </c>
      <c r="X12" s="312">
        <v>0</v>
      </c>
      <c r="Y12" s="312">
        <v>0</v>
      </c>
      <c r="Z12" s="312">
        <v>0</v>
      </c>
      <c r="AA12" s="312">
        <v>0</v>
      </c>
      <c r="AB12" s="312">
        <v>90</v>
      </c>
      <c r="AE12" s="478">
        <v>148440.75038386227</v>
      </c>
      <c r="AF12" s="310" t="e">
        <v>#REF!</v>
      </c>
      <c r="AG12" s="308">
        <v>13</v>
      </c>
      <c r="AH12" s="309" t="s">
        <v>1</v>
      </c>
      <c r="AI12" s="302" t="s">
        <v>107</v>
      </c>
    </row>
    <row r="13" spans="1:35">
      <c r="A13" s="302" t="str">
        <f t="shared" si="0"/>
        <v>014 - Brampton C of E VCP School</v>
      </c>
      <c r="B13" s="302" t="s">
        <v>108</v>
      </c>
      <c r="C13" s="308">
        <v>14</v>
      </c>
      <c r="D13" s="308" t="s">
        <v>1</v>
      </c>
      <c r="E13" s="309" t="s">
        <v>1</v>
      </c>
      <c r="F13" s="302" t="s">
        <v>109</v>
      </c>
      <c r="G13" s="310">
        <v>436335.46598835033</v>
      </c>
      <c r="H13" s="310">
        <v>0</v>
      </c>
      <c r="I13" s="310"/>
      <c r="J13" s="310">
        <v>436335.46598835033</v>
      </c>
      <c r="K13" s="412"/>
      <c r="L13" s="310">
        <v>0</v>
      </c>
      <c r="M13" s="310">
        <v>0</v>
      </c>
      <c r="N13" s="310">
        <v>0</v>
      </c>
      <c r="O13" s="311">
        <v>0</v>
      </c>
      <c r="P13" s="311"/>
      <c r="Q13" s="311">
        <v>436335</v>
      </c>
      <c r="R13" s="311"/>
      <c r="S13" s="311"/>
      <c r="T13" s="308">
        <v>14</v>
      </c>
      <c r="U13" s="312">
        <v>0</v>
      </c>
      <c r="V13" s="312"/>
      <c r="W13" s="312">
        <v>0</v>
      </c>
      <c r="X13" s="312">
        <v>0</v>
      </c>
      <c r="Y13" s="312">
        <v>0</v>
      </c>
      <c r="Z13" s="312">
        <v>0</v>
      </c>
      <c r="AA13" s="312">
        <v>0</v>
      </c>
      <c r="AB13" s="312">
        <v>84</v>
      </c>
      <c r="AF13" s="310" t="e">
        <v>#REF!</v>
      </c>
      <c r="AG13" s="308">
        <v>14</v>
      </c>
      <c r="AH13" s="309" t="s">
        <v>1</v>
      </c>
      <c r="AI13" s="302" t="s">
        <v>109</v>
      </c>
    </row>
    <row r="14" spans="1:35">
      <c r="A14" s="302" t="str">
        <f t="shared" si="0"/>
        <v>015 - Bungay Primary School</v>
      </c>
      <c r="B14" s="302" t="s">
        <v>110</v>
      </c>
      <c r="C14" s="308">
        <v>15</v>
      </c>
      <c r="D14" s="308" t="s">
        <v>1</v>
      </c>
      <c r="E14" s="309" t="s">
        <v>1</v>
      </c>
      <c r="F14" s="302" t="s">
        <v>111</v>
      </c>
      <c r="G14" s="310">
        <v>877820.47557047708</v>
      </c>
      <c r="H14" s="310">
        <v>0</v>
      </c>
      <c r="I14" s="310"/>
      <c r="J14" s="310">
        <v>877820.47557047708</v>
      </c>
      <c r="K14" s="412"/>
      <c r="L14" s="310">
        <v>0</v>
      </c>
      <c r="M14" s="310">
        <v>0</v>
      </c>
      <c r="N14" s="310">
        <v>0</v>
      </c>
      <c r="O14" s="311">
        <v>0</v>
      </c>
      <c r="P14" s="311"/>
      <c r="Q14" s="311">
        <v>877820</v>
      </c>
      <c r="R14" s="311"/>
      <c r="S14" s="311"/>
      <c r="T14" s="308">
        <v>15</v>
      </c>
      <c r="U14" s="312">
        <v>0</v>
      </c>
      <c r="V14" s="312"/>
      <c r="W14" s="312">
        <v>0</v>
      </c>
      <c r="X14" s="312">
        <v>0</v>
      </c>
      <c r="Y14" s="312">
        <v>0</v>
      </c>
      <c r="Z14" s="312">
        <v>0</v>
      </c>
      <c r="AA14" s="312">
        <v>0</v>
      </c>
      <c r="AB14" s="312">
        <v>204</v>
      </c>
      <c r="AF14" s="310" t="e">
        <v>#REF!</v>
      </c>
      <c r="AG14" s="308">
        <v>15</v>
      </c>
      <c r="AH14" s="309" t="s">
        <v>1</v>
      </c>
      <c r="AI14" s="302" t="s">
        <v>111</v>
      </c>
    </row>
    <row r="15" spans="1:35">
      <c r="A15" s="302" t="str">
        <f t="shared" si="0"/>
        <v>016 - St Edmund's Catholic Primary School, Bungay</v>
      </c>
      <c r="B15" s="302" t="s">
        <v>112</v>
      </c>
      <c r="C15" s="308">
        <v>16</v>
      </c>
      <c r="D15" s="308" t="s">
        <v>1</v>
      </c>
      <c r="E15" s="309" t="s">
        <v>1</v>
      </c>
      <c r="F15" s="302" t="s">
        <v>113</v>
      </c>
      <c r="G15" s="310">
        <v>431127.01509179064</v>
      </c>
      <c r="H15" s="310">
        <v>0</v>
      </c>
      <c r="I15" s="310"/>
      <c r="J15" s="310">
        <v>431127.01509179064</v>
      </c>
      <c r="K15" s="412"/>
      <c r="L15" s="310">
        <v>0</v>
      </c>
      <c r="M15" s="310">
        <v>0</v>
      </c>
      <c r="N15" s="310">
        <v>0</v>
      </c>
      <c r="O15" s="311">
        <v>0</v>
      </c>
      <c r="P15" s="311"/>
      <c r="Q15" s="311">
        <v>431127</v>
      </c>
      <c r="R15" s="311"/>
      <c r="S15" s="311"/>
      <c r="T15" s="308">
        <v>16</v>
      </c>
      <c r="U15" s="312">
        <v>0</v>
      </c>
      <c r="V15" s="312"/>
      <c r="W15" s="312">
        <v>0</v>
      </c>
      <c r="X15" s="312">
        <v>0</v>
      </c>
      <c r="Y15" s="312">
        <v>0</v>
      </c>
      <c r="Z15" s="312">
        <v>0</v>
      </c>
      <c r="AA15" s="312">
        <v>0</v>
      </c>
      <c r="AB15" s="312">
        <v>88</v>
      </c>
      <c r="AF15" s="310" t="e">
        <v>#REF!</v>
      </c>
      <c r="AG15" s="308">
        <v>16</v>
      </c>
      <c r="AH15" s="309" t="s">
        <v>1</v>
      </c>
      <c r="AI15" s="302" t="s">
        <v>113</v>
      </c>
    </row>
    <row r="16" spans="1:35">
      <c r="A16" s="302" t="str">
        <f t="shared" si="0"/>
        <v>017 - St Botolph's CEVCP School</v>
      </c>
      <c r="B16" s="302" t="s">
        <v>114</v>
      </c>
      <c r="C16" s="308">
        <v>17</v>
      </c>
      <c r="D16" s="308">
        <v>17</v>
      </c>
      <c r="E16" s="309">
        <v>0</v>
      </c>
      <c r="F16" s="302" t="s">
        <v>115</v>
      </c>
      <c r="G16" s="310">
        <v>722247.82594689727</v>
      </c>
      <c r="H16" s="310">
        <v>-4546.8900000000003</v>
      </c>
      <c r="I16" s="310"/>
      <c r="J16" s="310">
        <v>717700.93594689725</v>
      </c>
      <c r="K16" s="412"/>
      <c r="L16" s="310">
        <v>0</v>
      </c>
      <c r="M16" s="310">
        <v>0</v>
      </c>
      <c r="N16" s="310">
        <v>0</v>
      </c>
      <c r="O16" s="311">
        <v>0</v>
      </c>
      <c r="P16" s="311"/>
      <c r="Q16" s="311">
        <v>717701</v>
      </c>
      <c r="R16" s="311"/>
      <c r="S16" s="311"/>
      <c r="T16" s="308">
        <v>17</v>
      </c>
      <c r="U16" s="312">
        <v>1881</v>
      </c>
      <c r="V16" s="312"/>
      <c r="W16" s="312">
        <v>2082.7799999999997</v>
      </c>
      <c r="X16" s="312">
        <v>326.61</v>
      </c>
      <c r="Y16" s="312">
        <v>256.5</v>
      </c>
      <c r="Z16" s="312">
        <v>-4546.8899999999994</v>
      </c>
      <c r="AA16" s="312">
        <v>0</v>
      </c>
      <c r="AB16" s="312">
        <v>171</v>
      </c>
      <c r="AF16" s="310" t="e">
        <v>#REF!</v>
      </c>
      <c r="AG16" s="308">
        <v>17</v>
      </c>
      <c r="AH16" s="309">
        <v>0</v>
      </c>
      <c r="AI16" s="302" t="s">
        <v>115</v>
      </c>
    </row>
    <row r="17" spans="1:35">
      <c r="A17" s="302" t="str">
        <f t="shared" si="0"/>
        <v>019 - Carlton Colville Primary School</v>
      </c>
      <c r="B17" s="302" t="s">
        <v>116</v>
      </c>
      <c r="C17" s="308">
        <v>19</v>
      </c>
      <c r="D17" s="308">
        <v>19</v>
      </c>
      <c r="E17" s="309">
        <v>0</v>
      </c>
      <c r="F17" s="302" t="s">
        <v>117</v>
      </c>
      <c r="G17" s="310">
        <v>1609786.86</v>
      </c>
      <c r="H17" s="310">
        <v>-11114.62</v>
      </c>
      <c r="I17" s="310"/>
      <c r="J17" s="310">
        <v>1598672.24</v>
      </c>
      <c r="K17" s="412"/>
      <c r="L17" s="310">
        <v>0</v>
      </c>
      <c r="M17" s="310">
        <v>0</v>
      </c>
      <c r="N17" s="310">
        <v>0</v>
      </c>
      <c r="O17" s="311">
        <v>0</v>
      </c>
      <c r="P17" s="311"/>
      <c r="Q17" s="311">
        <v>1598672</v>
      </c>
      <c r="R17" s="311"/>
      <c r="S17" s="311"/>
      <c r="T17" s="308">
        <v>19</v>
      </c>
      <c r="U17" s="312">
        <v>4598</v>
      </c>
      <c r="V17" s="312"/>
      <c r="W17" s="312">
        <v>5091.24</v>
      </c>
      <c r="X17" s="312">
        <v>798.38</v>
      </c>
      <c r="Y17" s="312">
        <v>627</v>
      </c>
      <c r="Z17" s="312">
        <v>-11114.619999999999</v>
      </c>
      <c r="AA17" s="312">
        <v>0</v>
      </c>
      <c r="AB17" s="312">
        <v>418</v>
      </c>
      <c r="AF17" s="310" t="e">
        <v>#REF!</v>
      </c>
      <c r="AG17" s="308">
        <v>19</v>
      </c>
      <c r="AH17" s="309">
        <v>0</v>
      </c>
      <c r="AI17" s="302" t="s">
        <v>117</v>
      </c>
    </row>
    <row r="18" spans="1:35">
      <c r="A18" s="302" t="str">
        <f t="shared" si="0"/>
        <v>020 - Charsfield CEVCP School</v>
      </c>
      <c r="B18" s="302" t="s">
        <v>118</v>
      </c>
      <c r="C18" s="308">
        <v>20</v>
      </c>
      <c r="D18" s="308" t="s">
        <v>1</v>
      </c>
      <c r="E18" s="309" t="s">
        <v>1</v>
      </c>
      <c r="F18" s="302" t="s">
        <v>119</v>
      </c>
      <c r="G18" s="310">
        <v>287142.57531739131</v>
      </c>
      <c r="H18" s="310">
        <v>0</v>
      </c>
      <c r="I18" s="310"/>
      <c r="J18" s="310">
        <v>287142.57531739131</v>
      </c>
      <c r="K18" s="412"/>
      <c r="L18" s="310">
        <v>0</v>
      </c>
      <c r="M18" s="310">
        <v>0</v>
      </c>
      <c r="N18" s="310">
        <v>0</v>
      </c>
      <c r="O18" s="311">
        <v>0</v>
      </c>
      <c r="P18" s="311"/>
      <c r="Q18" s="311">
        <v>287143</v>
      </c>
      <c r="R18" s="311"/>
      <c r="S18" s="311"/>
      <c r="T18" s="308">
        <v>20</v>
      </c>
      <c r="U18" s="312">
        <v>0</v>
      </c>
      <c r="V18" s="312"/>
      <c r="W18" s="312">
        <v>0</v>
      </c>
      <c r="X18" s="312">
        <v>0</v>
      </c>
      <c r="Y18" s="312">
        <v>0</v>
      </c>
      <c r="Z18" s="312">
        <v>0</v>
      </c>
      <c r="AA18" s="312">
        <v>0</v>
      </c>
      <c r="AB18" s="312">
        <v>41</v>
      </c>
      <c r="AF18" s="310" t="e">
        <v>#REF!</v>
      </c>
      <c r="AG18" s="308">
        <v>20</v>
      </c>
      <c r="AH18" s="309">
        <v>0</v>
      </c>
      <c r="AI18" s="302" t="s">
        <v>119</v>
      </c>
    </row>
    <row r="19" spans="1:35">
      <c r="A19" s="302" t="str">
        <f t="shared" si="0"/>
        <v>022 - Corton CEVCP School</v>
      </c>
      <c r="B19" s="302" t="s">
        <v>120</v>
      </c>
      <c r="C19" s="308">
        <v>22</v>
      </c>
      <c r="D19" s="308">
        <v>22</v>
      </c>
      <c r="E19" s="309">
        <v>0</v>
      </c>
      <c r="F19" s="302" t="s">
        <v>473</v>
      </c>
      <c r="G19" s="310">
        <v>493893.70376481302</v>
      </c>
      <c r="H19" s="310">
        <v>-2951.49</v>
      </c>
      <c r="I19" s="310"/>
      <c r="J19" s="310">
        <v>490942.21376481303</v>
      </c>
      <c r="K19" s="412"/>
      <c r="L19" s="310">
        <v>0</v>
      </c>
      <c r="M19" s="310">
        <v>0</v>
      </c>
      <c r="N19" s="310">
        <v>0</v>
      </c>
      <c r="O19" s="311">
        <v>0</v>
      </c>
      <c r="P19" s="311"/>
      <c r="Q19" s="311">
        <v>490942</v>
      </c>
      <c r="R19" s="311"/>
      <c r="S19" s="311"/>
      <c r="T19" s="308">
        <v>22</v>
      </c>
      <c r="U19" s="312">
        <v>1221</v>
      </c>
      <c r="V19" s="312"/>
      <c r="W19" s="312">
        <v>1351.98</v>
      </c>
      <c r="X19" s="312">
        <v>212.01</v>
      </c>
      <c r="Y19" s="312">
        <v>166.5</v>
      </c>
      <c r="Z19" s="312">
        <v>-2951.49</v>
      </c>
      <c r="AA19" s="312">
        <v>0</v>
      </c>
      <c r="AB19" s="312">
        <v>111</v>
      </c>
      <c r="AF19" s="310" t="e">
        <v>#REF!</v>
      </c>
      <c r="AG19" s="308">
        <v>22</v>
      </c>
      <c r="AH19" s="309">
        <v>0</v>
      </c>
      <c r="AI19" s="302" t="s">
        <v>473</v>
      </c>
    </row>
    <row r="20" spans="1:35">
      <c r="A20" s="302" t="str">
        <f t="shared" si="0"/>
        <v>023 - Coldfair Green CP School</v>
      </c>
      <c r="B20" s="302" t="s">
        <v>121</v>
      </c>
      <c r="C20" s="308">
        <v>23</v>
      </c>
      <c r="D20" s="308" t="s">
        <v>1</v>
      </c>
      <c r="E20" s="309" t="s">
        <v>1</v>
      </c>
      <c r="F20" s="302" t="s">
        <v>122</v>
      </c>
      <c r="G20" s="310">
        <v>549989.05861884123</v>
      </c>
      <c r="H20" s="310">
        <v>0</v>
      </c>
      <c r="I20" s="310"/>
      <c r="J20" s="310">
        <v>549989.05861884123</v>
      </c>
      <c r="K20" s="412"/>
      <c r="L20" s="310">
        <v>0</v>
      </c>
      <c r="M20" s="310">
        <v>0</v>
      </c>
      <c r="N20" s="310">
        <v>0</v>
      </c>
      <c r="O20" s="311">
        <v>0</v>
      </c>
      <c r="P20" s="311"/>
      <c r="Q20" s="311">
        <v>549989</v>
      </c>
      <c r="R20" s="311"/>
      <c r="S20" s="311"/>
      <c r="T20" s="308">
        <v>23</v>
      </c>
      <c r="U20" s="312">
        <v>0</v>
      </c>
      <c r="V20" s="312"/>
      <c r="W20" s="312">
        <v>0</v>
      </c>
      <c r="X20" s="312">
        <v>0</v>
      </c>
      <c r="Y20" s="312">
        <v>0</v>
      </c>
      <c r="Z20" s="312">
        <v>0</v>
      </c>
      <c r="AA20" s="312">
        <v>0</v>
      </c>
      <c r="AB20" s="312">
        <v>132</v>
      </c>
      <c r="AF20" s="310" t="e">
        <v>#REF!</v>
      </c>
      <c r="AG20" s="308">
        <v>23</v>
      </c>
      <c r="AH20" s="309">
        <v>0</v>
      </c>
      <c r="AI20" s="302" t="s">
        <v>122</v>
      </c>
    </row>
    <row r="21" spans="1:35">
      <c r="A21" s="302" t="str">
        <f t="shared" si="0"/>
        <v>025 - Sir Robert Hitcham's CEVAP School, Debenham</v>
      </c>
      <c r="B21" s="302" t="s">
        <v>123</v>
      </c>
      <c r="C21" s="308">
        <v>25</v>
      </c>
      <c r="D21" s="308">
        <v>25</v>
      </c>
      <c r="E21" s="309">
        <v>0</v>
      </c>
      <c r="F21" s="302" t="s">
        <v>124</v>
      </c>
      <c r="G21" s="310">
        <v>686595.90772550437</v>
      </c>
      <c r="H21" s="310">
        <v>-4626.66</v>
      </c>
      <c r="I21" s="310"/>
      <c r="J21" s="310">
        <v>681969.24772550433</v>
      </c>
      <c r="K21" s="412"/>
      <c r="L21" s="310">
        <v>0</v>
      </c>
      <c r="M21" s="310">
        <v>0</v>
      </c>
      <c r="N21" s="310">
        <v>0</v>
      </c>
      <c r="O21" s="311">
        <v>0</v>
      </c>
      <c r="P21" s="311"/>
      <c r="Q21" s="311">
        <v>681969</v>
      </c>
      <c r="R21" s="311"/>
      <c r="S21" s="311"/>
      <c r="T21" s="308">
        <v>25</v>
      </c>
      <c r="U21" s="312">
        <v>1914</v>
      </c>
      <c r="V21" s="312"/>
      <c r="W21" s="312">
        <v>2119.3200000000002</v>
      </c>
      <c r="X21" s="312">
        <v>332.34</v>
      </c>
      <c r="Y21" s="312">
        <v>261</v>
      </c>
      <c r="Z21" s="312">
        <v>-4626.66</v>
      </c>
      <c r="AA21" s="312">
        <v>0</v>
      </c>
      <c r="AB21" s="312">
        <v>174</v>
      </c>
      <c r="AF21" s="310" t="e">
        <v>#REF!</v>
      </c>
      <c r="AG21" s="308">
        <v>25</v>
      </c>
      <c r="AH21" s="309">
        <v>0</v>
      </c>
      <c r="AI21" s="302" t="s">
        <v>124</v>
      </c>
    </row>
    <row r="22" spans="1:35">
      <c r="A22" s="302" t="str">
        <f t="shared" si="0"/>
        <v>026 - Dennington CEVCP School</v>
      </c>
      <c r="B22" s="302" t="s">
        <v>125</v>
      </c>
      <c r="C22" s="308">
        <v>26</v>
      </c>
      <c r="D22" s="308" t="s">
        <v>1</v>
      </c>
      <c r="E22" s="309" t="s">
        <v>1</v>
      </c>
      <c r="F22" s="302" t="s">
        <v>126</v>
      </c>
      <c r="G22" s="310">
        <v>374671.4674606811</v>
      </c>
      <c r="H22" s="310">
        <v>0</v>
      </c>
      <c r="I22" s="310"/>
      <c r="J22" s="310">
        <v>374671.4674606811</v>
      </c>
      <c r="K22" s="412"/>
      <c r="L22" s="310">
        <v>0</v>
      </c>
      <c r="M22" s="310">
        <v>0</v>
      </c>
      <c r="N22" s="310">
        <v>0</v>
      </c>
      <c r="O22" s="311">
        <v>0</v>
      </c>
      <c r="P22" s="311"/>
      <c r="Q22" s="311">
        <v>374671</v>
      </c>
      <c r="R22" s="311"/>
      <c r="S22" s="311"/>
      <c r="T22" s="308">
        <v>26</v>
      </c>
      <c r="U22" s="312">
        <v>0</v>
      </c>
      <c r="V22" s="312"/>
      <c r="W22" s="312">
        <v>0</v>
      </c>
      <c r="X22" s="312">
        <v>0</v>
      </c>
      <c r="Y22" s="312">
        <v>0</v>
      </c>
      <c r="Z22" s="312">
        <v>0</v>
      </c>
      <c r="AA22" s="312">
        <v>0</v>
      </c>
      <c r="AB22" s="312">
        <v>66</v>
      </c>
      <c r="AF22" s="310" t="e">
        <v>#REF!</v>
      </c>
      <c r="AG22" s="308">
        <v>26</v>
      </c>
      <c r="AH22" s="309">
        <v>0</v>
      </c>
      <c r="AI22" s="302" t="s">
        <v>126</v>
      </c>
    </row>
    <row r="23" spans="1:35">
      <c r="A23" s="302" t="str">
        <f t="shared" si="0"/>
        <v>029 - Earl Soham Community Primary School</v>
      </c>
      <c r="B23" s="302" t="s">
        <v>127</v>
      </c>
      <c r="C23" s="308">
        <v>29</v>
      </c>
      <c r="D23" s="308">
        <v>29</v>
      </c>
      <c r="E23" s="309">
        <v>0</v>
      </c>
      <c r="F23" s="302" t="s">
        <v>128</v>
      </c>
      <c r="G23" s="310">
        <v>345875.65191145515</v>
      </c>
      <c r="H23" s="310">
        <v>-1542.22</v>
      </c>
      <c r="I23" s="310"/>
      <c r="J23" s="310">
        <v>344333.43191145518</v>
      </c>
      <c r="K23" s="412"/>
      <c r="L23" s="310">
        <v>0</v>
      </c>
      <c r="M23" s="310">
        <v>0</v>
      </c>
      <c r="N23" s="310">
        <v>0</v>
      </c>
      <c r="O23" s="311">
        <v>0</v>
      </c>
      <c r="P23" s="311"/>
      <c r="Q23" s="311">
        <v>344333</v>
      </c>
      <c r="R23" s="311"/>
      <c r="S23" s="311"/>
      <c r="T23" s="308">
        <v>29</v>
      </c>
      <c r="U23" s="312">
        <v>638</v>
      </c>
      <c r="V23" s="312"/>
      <c r="W23" s="312">
        <v>706.43999999999994</v>
      </c>
      <c r="X23" s="312">
        <v>110.78</v>
      </c>
      <c r="Y23" s="312">
        <v>87</v>
      </c>
      <c r="Z23" s="312">
        <v>-1542.22</v>
      </c>
      <c r="AA23" s="312">
        <v>0</v>
      </c>
      <c r="AB23" s="312">
        <v>58</v>
      </c>
      <c r="AF23" s="310" t="e">
        <v>#REF!</v>
      </c>
      <c r="AG23" s="308">
        <v>29</v>
      </c>
      <c r="AH23" s="309">
        <v>0</v>
      </c>
      <c r="AI23" s="302" t="s">
        <v>128</v>
      </c>
    </row>
    <row r="24" spans="1:35">
      <c r="A24" s="302" t="str">
        <f t="shared" si="0"/>
        <v>030 - Easton Community Primary School</v>
      </c>
      <c r="B24" s="302" t="s">
        <v>129</v>
      </c>
      <c r="C24" s="308">
        <v>30</v>
      </c>
      <c r="D24" s="308" t="s">
        <v>1</v>
      </c>
      <c r="E24" s="309" t="s">
        <v>1</v>
      </c>
      <c r="F24" s="302" t="s">
        <v>130</v>
      </c>
      <c r="G24" s="310">
        <v>405466.25685459434</v>
      </c>
      <c r="H24" s="310">
        <v>0</v>
      </c>
      <c r="I24" s="310"/>
      <c r="J24" s="310">
        <v>405466.25685459434</v>
      </c>
      <c r="K24" s="412"/>
      <c r="L24" s="310">
        <v>0</v>
      </c>
      <c r="M24" s="310">
        <v>0</v>
      </c>
      <c r="N24" s="310">
        <v>0</v>
      </c>
      <c r="O24" s="311">
        <v>0</v>
      </c>
      <c r="P24" s="311"/>
      <c r="Q24" s="311">
        <v>405466</v>
      </c>
      <c r="R24" s="311"/>
      <c r="S24" s="311"/>
      <c r="T24" s="308">
        <v>30</v>
      </c>
      <c r="U24" s="312">
        <v>0</v>
      </c>
      <c r="V24" s="312"/>
      <c r="W24" s="312">
        <v>0</v>
      </c>
      <c r="X24" s="312">
        <v>0</v>
      </c>
      <c r="Y24" s="312">
        <v>0</v>
      </c>
      <c r="Z24" s="312">
        <v>0</v>
      </c>
      <c r="AA24" s="312">
        <v>0</v>
      </c>
      <c r="AB24" s="312">
        <v>81</v>
      </c>
      <c r="AF24" s="310" t="e">
        <v>#REF!</v>
      </c>
      <c r="AG24" s="308">
        <v>30</v>
      </c>
      <c r="AH24" s="309" t="s">
        <v>1</v>
      </c>
      <c r="AI24" s="302" t="s">
        <v>130</v>
      </c>
    </row>
    <row r="25" spans="1:35">
      <c r="A25" s="302" t="str">
        <f t="shared" si="0"/>
        <v>031 - St Peter and St Paul CEVAP School</v>
      </c>
      <c r="B25" s="302" t="s">
        <v>131</v>
      </c>
      <c r="C25" s="308">
        <v>31</v>
      </c>
      <c r="D25" s="308" t="s">
        <v>1</v>
      </c>
      <c r="E25" s="309" t="s">
        <v>1</v>
      </c>
      <c r="F25" s="302" t="s">
        <v>132</v>
      </c>
      <c r="G25" s="310">
        <v>753718.99571661663</v>
      </c>
      <c r="H25" s="310">
        <v>0</v>
      </c>
      <c r="I25" s="310"/>
      <c r="J25" s="310">
        <v>753718.99571661663</v>
      </c>
      <c r="K25" s="412"/>
      <c r="L25" s="310">
        <v>0</v>
      </c>
      <c r="M25" s="310">
        <v>0</v>
      </c>
      <c r="N25" s="310">
        <v>0</v>
      </c>
      <c r="O25" s="311">
        <v>0</v>
      </c>
      <c r="P25" s="311"/>
      <c r="Q25" s="311">
        <v>753719</v>
      </c>
      <c r="R25" s="311"/>
      <c r="S25" s="311"/>
      <c r="T25" s="308">
        <v>31</v>
      </c>
      <c r="U25" s="312">
        <v>0</v>
      </c>
      <c r="V25" s="312"/>
      <c r="W25" s="312">
        <v>0</v>
      </c>
      <c r="X25" s="312">
        <v>0</v>
      </c>
      <c r="Y25" s="312">
        <v>0</v>
      </c>
      <c r="Z25" s="312">
        <v>0</v>
      </c>
      <c r="AA25" s="312">
        <v>0</v>
      </c>
      <c r="AB25" s="312">
        <v>189</v>
      </c>
      <c r="AF25" s="310" t="e">
        <v>#REF!</v>
      </c>
      <c r="AG25" s="308">
        <v>31</v>
      </c>
      <c r="AH25" s="309" t="s">
        <v>1</v>
      </c>
      <c r="AI25" s="302" t="s">
        <v>132</v>
      </c>
    </row>
    <row r="26" spans="1:35">
      <c r="A26" s="302" t="str">
        <f t="shared" si="0"/>
        <v>035 - Sir Robert Hitcham's CEVAP School, Framlingham</v>
      </c>
      <c r="B26" s="302" t="s">
        <v>133</v>
      </c>
      <c r="C26" s="308">
        <v>35</v>
      </c>
      <c r="D26" s="308">
        <v>35</v>
      </c>
      <c r="E26" s="309">
        <v>0</v>
      </c>
      <c r="F26" s="302" t="s">
        <v>134</v>
      </c>
      <c r="G26" s="310">
        <v>1185161.3500000001</v>
      </c>
      <c r="H26" s="310">
        <v>-8349.26</v>
      </c>
      <c r="I26" s="310"/>
      <c r="J26" s="310">
        <v>1176812.0900000001</v>
      </c>
      <c r="K26" s="412"/>
      <c r="L26" s="310">
        <v>0</v>
      </c>
      <c r="M26" s="310">
        <v>0</v>
      </c>
      <c r="N26" s="310">
        <v>0</v>
      </c>
      <c r="O26" s="311">
        <v>0</v>
      </c>
      <c r="P26" s="311"/>
      <c r="Q26" s="311">
        <v>1176812</v>
      </c>
      <c r="R26" s="311"/>
      <c r="S26" s="311"/>
      <c r="T26" s="308">
        <v>35</v>
      </c>
      <c r="U26" s="312">
        <v>3454</v>
      </c>
      <c r="V26" s="312"/>
      <c r="W26" s="312">
        <v>3824.52</v>
      </c>
      <c r="X26" s="312">
        <v>599.74</v>
      </c>
      <c r="Y26" s="312">
        <v>471</v>
      </c>
      <c r="Z26" s="312">
        <v>-8349.26</v>
      </c>
      <c r="AA26" s="312">
        <v>0</v>
      </c>
      <c r="AB26" s="312">
        <v>314</v>
      </c>
      <c r="AF26" s="310" t="e">
        <v>#REF!</v>
      </c>
      <c r="AG26" s="308">
        <v>35</v>
      </c>
      <c r="AH26" s="309">
        <v>0</v>
      </c>
      <c r="AI26" s="302" t="s">
        <v>134</v>
      </c>
    </row>
    <row r="27" spans="1:35">
      <c r="A27" s="302" t="str">
        <f t="shared" si="0"/>
        <v>036 - Fressingfield CEVCP School</v>
      </c>
      <c r="B27" s="302" t="s">
        <v>135</v>
      </c>
      <c r="C27" s="308">
        <v>36</v>
      </c>
      <c r="D27" s="308" t="s">
        <v>1</v>
      </c>
      <c r="E27" s="309" t="s">
        <v>1</v>
      </c>
      <c r="F27" s="302" t="s">
        <v>136</v>
      </c>
      <c r="G27" s="310">
        <v>558012.65248103254</v>
      </c>
      <c r="H27" s="310">
        <v>0</v>
      </c>
      <c r="I27" s="310"/>
      <c r="J27" s="310">
        <v>558012.65248103254</v>
      </c>
      <c r="K27" s="412"/>
      <c r="L27" s="310">
        <v>0</v>
      </c>
      <c r="M27" s="310">
        <v>0</v>
      </c>
      <c r="N27" s="310">
        <v>0</v>
      </c>
      <c r="O27" s="311">
        <v>0</v>
      </c>
      <c r="P27" s="311"/>
      <c r="Q27" s="311">
        <v>558013</v>
      </c>
      <c r="R27" s="311"/>
      <c r="S27" s="311"/>
      <c r="T27" s="308">
        <v>36</v>
      </c>
      <c r="U27" s="312">
        <v>0</v>
      </c>
      <c r="V27" s="312"/>
      <c r="W27" s="312">
        <v>0</v>
      </c>
      <c r="X27" s="312">
        <v>0</v>
      </c>
      <c r="Y27" s="312">
        <v>0</v>
      </c>
      <c r="Z27" s="312">
        <v>0</v>
      </c>
      <c r="AA27" s="312">
        <v>0</v>
      </c>
      <c r="AB27" s="312">
        <v>129</v>
      </c>
      <c r="AF27" s="310" t="e">
        <v>#REF!</v>
      </c>
      <c r="AG27" s="308">
        <v>36</v>
      </c>
      <c r="AH27" s="309" t="s">
        <v>1</v>
      </c>
      <c r="AI27" s="302" t="s">
        <v>136</v>
      </c>
    </row>
    <row r="28" spans="1:35">
      <c r="A28" s="302" t="str">
        <f t="shared" si="0"/>
        <v>038 - Gislingham CEVCP School</v>
      </c>
      <c r="B28" s="302" t="s">
        <v>137</v>
      </c>
      <c r="C28" s="308">
        <v>38</v>
      </c>
      <c r="D28" s="308" t="s">
        <v>1</v>
      </c>
      <c r="E28" s="309" t="s">
        <v>1</v>
      </c>
      <c r="F28" s="302" t="s">
        <v>138</v>
      </c>
      <c r="G28" s="310">
        <v>554869.72097688692</v>
      </c>
      <c r="H28" s="310">
        <v>0</v>
      </c>
      <c r="I28" s="310"/>
      <c r="J28" s="310">
        <v>554869.72097688692</v>
      </c>
      <c r="K28" s="412"/>
      <c r="L28" s="310">
        <v>0</v>
      </c>
      <c r="M28" s="310">
        <v>0</v>
      </c>
      <c r="N28" s="310">
        <v>0</v>
      </c>
      <c r="O28" s="311">
        <v>0</v>
      </c>
      <c r="P28" s="311"/>
      <c r="Q28" s="311">
        <v>554870</v>
      </c>
      <c r="R28" s="311"/>
      <c r="S28" s="311"/>
      <c r="T28" s="308">
        <v>38</v>
      </c>
      <c r="U28" s="312">
        <v>0</v>
      </c>
      <c r="V28" s="312"/>
      <c r="W28" s="312">
        <v>0</v>
      </c>
      <c r="X28" s="312">
        <v>0</v>
      </c>
      <c r="Y28" s="312">
        <v>0</v>
      </c>
      <c r="Z28" s="312">
        <v>0</v>
      </c>
      <c r="AA28" s="312">
        <v>0</v>
      </c>
      <c r="AB28" s="312">
        <v>132</v>
      </c>
      <c r="AF28" s="310" t="e">
        <v>#REF!</v>
      </c>
      <c r="AG28" s="308">
        <v>38</v>
      </c>
      <c r="AH28" s="309" t="s">
        <v>1</v>
      </c>
      <c r="AI28" s="302" t="s">
        <v>138</v>
      </c>
    </row>
    <row r="29" spans="1:35">
      <c r="A29" s="302" t="str">
        <f t="shared" si="0"/>
        <v>041 - Edgar Sewter Community Primary School</v>
      </c>
      <c r="B29" s="302" t="s">
        <v>139</v>
      </c>
      <c r="C29" s="308">
        <v>41</v>
      </c>
      <c r="D29" s="308" t="s">
        <v>1</v>
      </c>
      <c r="E29" s="309" t="s">
        <v>1</v>
      </c>
      <c r="F29" s="302" t="s">
        <v>140</v>
      </c>
      <c r="G29" s="310">
        <v>1062904.4905176582</v>
      </c>
      <c r="H29" s="310">
        <v>0</v>
      </c>
      <c r="I29" s="310"/>
      <c r="J29" s="310">
        <v>1062904.4905176582</v>
      </c>
      <c r="K29" s="412"/>
      <c r="L29" s="310">
        <v>0</v>
      </c>
      <c r="M29" s="310">
        <v>0</v>
      </c>
      <c r="N29" s="310">
        <v>0</v>
      </c>
      <c r="O29" s="311">
        <v>0</v>
      </c>
      <c r="P29" s="311"/>
      <c r="Q29" s="311">
        <v>1062904</v>
      </c>
      <c r="R29" s="311"/>
      <c r="S29" s="311"/>
      <c r="T29" s="308">
        <v>41</v>
      </c>
      <c r="U29" s="312">
        <v>0</v>
      </c>
      <c r="V29" s="312"/>
      <c r="W29" s="312">
        <v>0</v>
      </c>
      <c r="X29" s="312">
        <v>0</v>
      </c>
      <c r="Y29" s="312">
        <v>0</v>
      </c>
      <c r="Z29" s="312">
        <v>0</v>
      </c>
      <c r="AA29" s="312">
        <v>0</v>
      </c>
      <c r="AB29" s="312">
        <v>276</v>
      </c>
      <c r="AF29" s="310" t="e">
        <v>#REF!</v>
      </c>
      <c r="AG29" s="308">
        <v>41</v>
      </c>
      <c r="AH29" s="309" t="s">
        <v>1</v>
      </c>
      <c r="AI29" s="302" t="s">
        <v>140</v>
      </c>
    </row>
    <row r="30" spans="1:35">
      <c r="A30" s="302" t="str">
        <f t="shared" si="0"/>
        <v>042 - Helmingham Community Primary School</v>
      </c>
      <c r="B30" s="302" t="s">
        <v>141</v>
      </c>
      <c r="C30" s="308">
        <v>42</v>
      </c>
      <c r="D30" s="308" t="s">
        <v>1</v>
      </c>
      <c r="E30" s="309" t="s">
        <v>1</v>
      </c>
      <c r="F30" s="302" t="s">
        <v>142</v>
      </c>
      <c r="G30" s="310">
        <v>339465.42424892157</v>
      </c>
      <c r="H30" s="310">
        <v>0</v>
      </c>
      <c r="I30" s="310"/>
      <c r="J30" s="310">
        <v>339465.42424892157</v>
      </c>
      <c r="K30" s="412"/>
      <c r="L30" s="310">
        <v>0</v>
      </c>
      <c r="M30" s="310">
        <v>0</v>
      </c>
      <c r="N30" s="310">
        <v>0</v>
      </c>
      <c r="O30" s="311">
        <v>0</v>
      </c>
      <c r="P30" s="311"/>
      <c r="Q30" s="311">
        <v>339465</v>
      </c>
      <c r="R30" s="311"/>
      <c r="S30" s="311"/>
      <c r="T30" s="308">
        <v>42</v>
      </c>
      <c r="U30" s="312">
        <v>0</v>
      </c>
      <c r="V30" s="312"/>
      <c r="W30" s="312">
        <v>0</v>
      </c>
      <c r="X30" s="312">
        <v>0</v>
      </c>
      <c r="Y30" s="312">
        <v>0</v>
      </c>
      <c r="Z30" s="312">
        <v>0</v>
      </c>
      <c r="AA30" s="312">
        <v>0</v>
      </c>
      <c r="AB30" s="312">
        <v>51</v>
      </c>
      <c r="AF30" s="310" t="e">
        <v>#REF!</v>
      </c>
      <c r="AG30" s="308">
        <v>42</v>
      </c>
      <c r="AH30" s="309">
        <v>0</v>
      </c>
      <c r="AI30" s="302" t="s">
        <v>142</v>
      </c>
    </row>
    <row r="31" spans="1:35">
      <c r="A31" s="302" t="str">
        <f t="shared" si="0"/>
        <v>044 - Holton St Peter Community Primary School</v>
      </c>
      <c r="B31" s="302" t="s">
        <v>143</v>
      </c>
      <c r="C31" s="308">
        <v>44</v>
      </c>
      <c r="D31" s="308" t="s">
        <v>1</v>
      </c>
      <c r="E31" s="309" t="s">
        <v>1</v>
      </c>
      <c r="F31" s="302" t="s">
        <v>144</v>
      </c>
      <c r="G31" s="310">
        <v>418265.39438461536</v>
      </c>
      <c r="H31" s="310">
        <v>0</v>
      </c>
      <c r="I31" s="310"/>
      <c r="J31" s="310">
        <v>418265.39438461536</v>
      </c>
      <c r="K31" s="412"/>
      <c r="L31" s="310">
        <v>0</v>
      </c>
      <c r="M31" s="310">
        <v>0</v>
      </c>
      <c r="N31" s="310">
        <v>0</v>
      </c>
      <c r="O31" s="311">
        <v>0</v>
      </c>
      <c r="P31" s="311"/>
      <c r="Q31" s="311">
        <v>418265</v>
      </c>
      <c r="R31" s="311"/>
      <c r="S31" s="311"/>
      <c r="T31" s="308">
        <v>44</v>
      </c>
      <c r="U31" s="312">
        <v>0</v>
      </c>
      <c r="V31" s="312"/>
      <c r="W31" s="312">
        <v>0</v>
      </c>
      <c r="X31" s="312">
        <v>0</v>
      </c>
      <c r="Y31" s="312">
        <v>0</v>
      </c>
      <c r="Z31" s="312">
        <v>0</v>
      </c>
      <c r="AA31" s="312">
        <v>0</v>
      </c>
      <c r="AB31" s="312">
        <v>90</v>
      </c>
      <c r="AF31" s="310" t="e">
        <v>#REF!</v>
      </c>
      <c r="AG31" s="308">
        <v>44</v>
      </c>
      <c r="AH31" s="309" t="s">
        <v>1</v>
      </c>
      <c r="AI31" s="302" t="s">
        <v>144</v>
      </c>
    </row>
    <row r="32" spans="1:35">
      <c r="A32" s="302" t="str">
        <f t="shared" si="0"/>
        <v>045 - St Edmund's Primary School, Hoxne</v>
      </c>
      <c r="B32" s="302" t="s">
        <v>145</v>
      </c>
      <c r="C32" s="308">
        <v>45</v>
      </c>
      <c r="D32" s="308" t="s">
        <v>1</v>
      </c>
      <c r="E32" s="309" t="s">
        <v>1</v>
      </c>
      <c r="F32" s="302" t="s">
        <v>146</v>
      </c>
      <c r="G32" s="310">
        <v>394843.44869838713</v>
      </c>
      <c r="H32" s="310">
        <v>0</v>
      </c>
      <c r="I32" s="310"/>
      <c r="J32" s="310">
        <v>394843.44869838713</v>
      </c>
      <c r="K32" s="412"/>
      <c r="L32" s="310">
        <v>0</v>
      </c>
      <c r="M32" s="310">
        <v>0</v>
      </c>
      <c r="N32" s="310">
        <v>0</v>
      </c>
      <c r="O32" s="311">
        <v>0</v>
      </c>
      <c r="P32" s="311"/>
      <c r="Q32" s="311">
        <v>394843</v>
      </c>
      <c r="R32" s="311"/>
      <c r="S32" s="311"/>
      <c r="T32" s="308">
        <v>45</v>
      </c>
      <c r="U32" s="312">
        <v>0</v>
      </c>
      <c r="V32" s="312"/>
      <c r="W32" s="312">
        <v>0</v>
      </c>
      <c r="X32" s="312">
        <v>0</v>
      </c>
      <c r="Y32" s="312">
        <v>0</v>
      </c>
      <c r="Z32" s="312">
        <v>0</v>
      </c>
      <c r="AA32" s="312">
        <v>0</v>
      </c>
      <c r="AB32" s="312">
        <v>74</v>
      </c>
      <c r="AF32" s="310" t="e">
        <v>#REF!</v>
      </c>
      <c r="AG32" s="308">
        <v>45</v>
      </c>
      <c r="AH32" s="309" t="s">
        <v>1</v>
      </c>
      <c r="AI32" s="302" t="s">
        <v>146</v>
      </c>
    </row>
    <row r="33" spans="1:35">
      <c r="A33" s="302" t="str">
        <f t="shared" si="0"/>
        <v>048 - Ilketshall St Lawrence School</v>
      </c>
      <c r="B33" s="302" t="s">
        <v>147</v>
      </c>
      <c r="C33" s="308">
        <v>48</v>
      </c>
      <c r="D33" s="308" t="s">
        <v>1</v>
      </c>
      <c r="E33" s="309" t="s">
        <v>1</v>
      </c>
      <c r="F33" s="302" t="s">
        <v>148</v>
      </c>
      <c r="G33" s="310">
        <v>452780.0109755905</v>
      </c>
      <c r="H33" s="310">
        <v>0</v>
      </c>
      <c r="I33" s="310"/>
      <c r="J33" s="310">
        <v>452780.0109755905</v>
      </c>
      <c r="K33" s="412"/>
      <c r="L33" s="310">
        <v>0</v>
      </c>
      <c r="M33" s="310">
        <v>0</v>
      </c>
      <c r="N33" s="310">
        <v>0</v>
      </c>
      <c r="O33" s="311">
        <v>0</v>
      </c>
      <c r="P33" s="311"/>
      <c r="Q33" s="311">
        <v>452780</v>
      </c>
      <c r="R33" s="311"/>
      <c r="S33" s="311"/>
      <c r="T33" s="308">
        <v>48</v>
      </c>
      <c r="U33" s="312">
        <v>0</v>
      </c>
      <c r="V33" s="312"/>
      <c r="W33" s="312">
        <v>0</v>
      </c>
      <c r="X33" s="312">
        <v>0</v>
      </c>
      <c r="Y33" s="312">
        <v>0</v>
      </c>
      <c r="Z33" s="312">
        <v>0</v>
      </c>
      <c r="AA33" s="312">
        <v>0</v>
      </c>
      <c r="AB33" s="312">
        <v>97</v>
      </c>
      <c r="AF33" s="310" t="e">
        <v>#REF!</v>
      </c>
      <c r="AG33" s="308">
        <v>48</v>
      </c>
      <c r="AH33" s="309" t="s">
        <v>1</v>
      </c>
      <c r="AI33" s="302" t="s">
        <v>148</v>
      </c>
    </row>
    <row r="34" spans="1:35">
      <c r="A34" s="302" t="str">
        <f t="shared" si="0"/>
        <v>050 - Kelsale CEVCP School</v>
      </c>
      <c r="B34" s="302" t="s">
        <v>149</v>
      </c>
      <c r="C34" s="308">
        <v>50</v>
      </c>
      <c r="D34" s="308">
        <v>50</v>
      </c>
      <c r="E34" s="309">
        <v>0</v>
      </c>
      <c r="F34" s="302" t="s">
        <v>150</v>
      </c>
      <c r="G34" s="310">
        <v>689289.09073548845</v>
      </c>
      <c r="H34" s="310">
        <v>-4387.3500000000004</v>
      </c>
      <c r="I34" s="310"/>
      <c r="J34" s="310">
        <v>684901.74073548848</v>
      </c>
      <c r="K34" s="412"/>
      <c r="L34" s="310">
        <v>0</v>
      </c>
      <c r="M34" s="310">
        <v>0</v>
      </c>
      <c r="N34" s="310">
        <v>0</v>
      </c>
      <c r="O34" s="311">
        <v>0</v>
      </c>
      <c r="P34" s="311"/>
      <c r="Q34" s="311">
        <v>684902</v>
      </c>
      <c r="R34" s="311"/>
      <c r="S34" s="311"/>
      <c r="T34" s="308">
        <v>50</v>
      </c>
      <c r="U34" s="312">
        <v>1815</v>
      </c>
      <c r="V34" s="312"/>
      <c r="W34" s="312">
        <v>2009.7</v>
      </c>
      <c r="X34" s="312">
        <v>315.14999999999998</v>
      </c>
      <c r="Y34" s="312">
        <v>247.5</v>
      </c>
      <c r="Z34" s="312">
        <v>-4387.3499999999995</v>
      </c>
      <c r="AA34" s="312">
        <v>0</v>
      </c>
      <c r="AB34" s="312">
        <v>165</v>
      </c>
      <c r="AF34" s="310" t="e">
        <v>#REF!</v>
      </c>
      <c r="AG34" s="308">
        <v>50</v>
      </c>
      <c r="AH34" s="309">
        <v>0</v>
      </c>
      <c r="AI34" s="302" t="s">
        <v>150</v>
      </c>
    </row>
    <row r="35" spans="1:35">
      <c r="A35" s="302" t="str">
        <f t="shared" si="0"/>
        <v>052 - Kessingland CEVCP School</v>
      </c>
      <c r="B35" s="302" t="s">
        <v>151</v>
      </c>
      <c r="C35" s="308">
        <v>52</v>
      </c>
      <c r="D35" s="308" t="s">
        <v>1</v>
      </c>
      <c r="E35" s="309" t="s">
        <v>1</v>
      </c>
      <c r="F35" s="302" t="s">
        <v>152</v>
      </c>
      <c r="G35" s="310">
        <v>1048037.6953899867</v>
      </c>
      <c r="H35" s="310">
        <v>0</v>
      </c>
      <c r="I35" s="310"/>
      <c r="J35" s="310">
        <v>1048037.6953899867</v>
      </c>
      <c r="K35" s="412"/>
      <c r="L35" s="310">
        <v>0</v>
      </c>
      <c r="M35" s="310">
        <v>0</v>
      </c>
      <c r="N35" s="310">
        <v>0</v>
      </c>
      <c r="O35" s="311">
        <v>0</v>
      </c>
      <c r="P35" s="311"/>
      <c r="Q35" s="311">
        <v>1048038</v>
      </c>
      <c r="R35" s="311"/>
      <c r="S35" s="311"/>
      <c r="T35" s="308">
        <v>52</v>
      </c>
      <c r="U35" s="312">
        <v>0</v>
      </c>
      <c r="V35" s="312"/>
      <c r="W35" s="312">
        <v>0</v>
      </c>
      <c r="X35" s="312">
        <v>0</v>
      </c>
      <c r="Y35" s="312">
        <v>0</v>
      </c>
      <c r="Z35" s="312">
        <v>0</v>
      </c>
      <c r="AA35" s="312">
        <v>0</v>
      </c>
      <c r="AB35" s="312">
        <v>231</v>
      </c>
      <c r="AF35" s="310" t="e">
        <v>#REF!</v>
      </c>
      <c r="AG35" s="308">
        <v>52</v>
      </c>
      <c r="AH35" s="309" t="s">
        <v>1</v>
      </c>
      <c r="AI35" s="302" t="s">
        <v>152</v>
      </c>
    </row>
    <row r="36" spans="1:35">
      <c r="A36" s="302" t="str">
        <f t="shared" si="0"/>
        <v>056 - All Saints CEVAP School, Laxfield</v>
      </c>
      <c r="B36" s="302" t="s">
        <v>153</v>
      </c>
      <c r="C36" s="308">
        <v>56</v>
      </c>
      <c r="D36" s="308" t="s">
        <v>1</v>
      </c>
      <c r="E36" s="309" t="s">
        <v>1</v>
      </c>
      <c r="F36" s="302" t="s">
        <v>154</v>
      </c>
      <c r="G36" s="310">
        <v>509436.83253479854</v>
      </c>
      <c r="H36" s="310">
        <v>0</v>
      </c>
      <c r="I36" s="310"/>
      <c r="J36" s="310">
        <v>509436.83253479854</v>
      </c>
      <c r="K36" s="412"/>
      <c r="L36" s="310">
        <v>0</v>
      </c>
      <c r="M36" s="310">
        <v>0</v>
      </c>
      <c r="N36" s="310">
        <v>0</v>
      </c>
      <c r="O36" s="311">
        <v>0</v>
      </c>
      <c r="P36" s="311"/>
      <c r="Q36" s="311">
        <v>509437</v>
      </c>
      <c r="R36" s="311"/>
      <c r="S36" s="311"/>
      <c r="T36" s="308">
        <v>56</v>
      </c>
      <c r="U36" s="312">
        <v>0</v>
      </c>
      <c r="V36" s="312"/>
      <c r="W36" s="312">
        <v>0</v>
      </c>
      <c r="X36" s="312">
        <v>0</v>
      </c>
      <c r="Y36" s="312">
        <v>0</v>
      </c>
      <c r="Z36" s="312">
        <v>0</v>
      </c>
      <c r="AA36" s="312">
        <v>0</v>
      </c>
      <c r="AB36" s="312">
        <v>117</v>
      </c>
      <c r="AF36" s="310" t="e">
        <v>#REF!</v>
      </c>
      <c r="AG36" s="308">
        <v>56</v>
      </c>
      <c r="AH36" s="309" t="s">
        <v>1</v>
      </c>
      <c r="AI36" s="302" t="s">
        <v>154</v>
      </c>
    </row>
    <row r="37" spans="1:35">
      <c r="A37" s="302" t="str">
        <f t="shared" si="0"/>
        <v>057 - Leiston Primary School</v>
      </c>
      <c r="B37" s="302" t="s">
        <v>155</v>
      </c>
      <c r="C37" s="308">
        <v>57</v>
      </c>
      <c r="D37" s="308" t="s">
        <v>1</v>
      </c>
      <c r="E37" s="309" t="s">
        <v>1</v>
      </c>
      <c r="F37" s="302" t="s">
        <v>156</v>
      </c>
      <c r="G37" s="310">
        <v>1116678.5879213109</v>
      </c>
      <c r="H37" s="310">
        <v>0</v>
      </c>
      <c r="I37" s="310"/>
      <c r="J37" s="310">
        <v>1116678.5879213109</v>
      </c>
      <c r="K37" s="412"/>
      <c r="L37" s="310">
        <v>0</v>
      </c>
      <c r="M37" s="310">
        <v>0</v>
      </c>
      <c r="N37" s="310">
        <v>0</v>
      </c>
      <c r="O37" s="311">
        <v>0</v>
      </c>
      <c r="P37" s="311"/>
      <c r="Q37" s="311">
        <v>1116679</v>
      </c>
      <c r="R37" s="311"/>
      <c r="S37" s="311"/>
      <c r="T37" s="308">
        <v>57</v>
      </c>
      <c r="U37" s="312">
        <v>0</v>
      </c>
      <c r="V37" s="312"/>
      <c r="W37" s="312">
        <v>0</v>
      </c>
      <c r="X37" s="312">
        <v>0</v>
      </c>
      <c r="Y37" s="312">
        <v>0</v>
      </c>
      <c r="Z37" s="312">
        <v>0</v>
      </c>
      <c r="AA37" s="312">
        <v>0</v>
      </c>
      <c r="AB37" s="312">
        <v>278</v>
      </c>
      <c r="AF37" s="310" t="e">
        <v>#REF!</v>
      </c>
      <c r="AG37" s="308">
        <v>57</v>
      </c>
      <c r="AH37" s="309" t="s">
        <v>1</v>
      </c>
      <c r="AI37" s="302" t="s">
        <v>156</v>
      </c>
    </row>
    <row r="38" spans="1:35">
      <c r="A38" s="302" t="str">
        <f t="shared" si="0"/>
        <v>059 - Dell Primary School</v>
      </c>
      <c r="B38" s="302" t="s">
        <v>157</v>
      </c>
      <c r="C38" s="308">
        <v>59</v>
      </c>
      <c r="D38" s="308" t="s">
        <v>1</v>
      </c>
      <c r="E38" s="309" t="s">
        <v>1</v>
      </c>
      <c r="F38" s="302" t="s">
        <v>158</v>
      </c>
      <c r="G38" s="310">
        <v>1497741.3387287159</v>
      </c>
      <c r="H38" s="310">
        <v>0</v>
      </c>
      <c r="I38" s="310"/>
      <c r="J38" s="310">
        <v>1497741.3387287159</v>
      </c>
      <c r="K38" s="412"/>
      <c r="L38" s="310">
        <v>0</v>
      </c>
      <c r="M38" s="310">
        <v>0</v>
      </c>
      <c r="N38" s="310">
        <v>0</v>
      </c>
      <c r="O38" s="311">
        <v>0</v>
      </c>
      <c r="P38" s="311"/>
      <c r="Q38" s="311">
        <v>1497741</v>
      </c>
      <c r="R38" s="311"/>
      <c r="S38" s="311"/>
      <c r="T38" s="308">
        <v>59</v>
      </c>
      <c r="U38" s="312">
        <v>0</v>
      </c>
      <c r="V38" s="312"/>
      <c r="W38" s="312">
        <v>0</v>
      </c>
      <c r="X38" s="312">
        <v>0</v>
      </c>
      <c r="Y38" s="312">
        <v>0</v>
      </c>
      <c r="Z38" s="312">
        <v>0</v>
      </c>
      <c r="AA38" s="312">
        <v>0</v>
      </c>
      <c r="AB38" s="312">
        <v>372</v>
      </c>
      <c r="AF38" s="310" t="e">
        <v>#REF!</v>
      </c>
      <c r="AG38" s="308">
        <v>59</v>
      </c>
      <c r="AH38" s="309" t="s">
        <v>1</v>
      </c>
      <c r="AI38" s="302" t="s">
        <v>158</v>
      </c>
    </row>
    <row r="39" spans="1:35">
      <c r="A39" s="302" t="str">
        <f t="shared" si="0"/>
        <v>060 - Elm Tree Community Primary School</v>
      </c>
      <c r="B39" s="302" t="s">
        <v>159</v>
      </c>
      <c r="C39" s="308">
        <v>60</v>
      </c>
      <c r="D39" s="308" t="s">
        <v>1</v>
      </c>
      <c r="E39" s="309" t="s">
        <v>1</v>
      </c>
      <c r="F39" s="302" t="s">
        <v>160</v>
      </c>
      <c r="G39" s="310">
        <v>1480366.3586301554</v>
      </c>
      <c r="H39" s="310">
        <v>0</v>
      </c>
      <c r="I39" s="310"/>
      <c r="J39" s="310">
        <v>1480366.3586301554</v>
      </c>
      <c r="K39" s="412"/>
      <c r="L39" s="310">
        <v>0</v>
      </c>
      <c r="M39" s="310">
        <v>0</v>
      </c>
      <c r="N39" s="310">
        <v>0</v>
      </c>
      <c r="O39" s="311">
        <v>0</v>
      </c>
      <c r="P39" s="311"/>
      <c r="Q39" s="311">
        <v>1480366</v>
      </c>
      <c r="R39" s="311"/>
      <c r="S39" s="311"/>
      <c r="T39" s="308">
        <v>60</v>
      </c>
      <c r="U39" s="312">
        <v>0</v>
      </c>
      <c r="V39" s="312"/>
      <c r="W39" s="312">
        <v>0</v>
      </c>
      <c r="X39" s="312">
        <v>0</v>
      </c>
      <c r="Y39" s="312">
        <v>0</v>
      </c>
      <c r="Z39" s="312">
        <v>0</v>
      </c>
      <c r="AA39" s="312">
        <v>0</v>
      </c>
      <c r="AB39" s="312">
        <v>358</v>
      </c>
      <c r="AF39" s="310" t="e">
        <v>#REF!</v>
      </c>
      <c r="AG39" s="308">
        <v>60</v>
      </c>
      <c r="AH39" s="309" t="s">
        <v>1</v>
      </c>
      <c r="AI39" s="302" t="s">
        <v>160</v>
      </c>
    </row>
    <row r="40" spans="1:35">
      <c r="A40" s="302" t="str">
        <f t="shared" si="0"/>
        <v>061 - Red Oak Primary</v>
      </c>
      <c r="B40" s="302" t="s">
        <v>161</v>
      </c>
      <c r="C40" s="308">
        <v>61</v>
      </c>
      <c r="D40" s="308" t="s">
        <v>1</v>
      </c>
      <c r="E40" s="309" t="s">
        <v>1</v>
      </c>
      <c r="F40" s="302" t="s">
        <v>936</v>
      </c>
      <c r="G40" s="310">
        <v>1769621.5283146498</v>
      </c>
      <c r="H40" s="310">
        <v>0</v>
      </c>
      <c r="I40" s="310"/>
      <c r="J40" s="310">
        <v>1769621.5283146498</v>
      </c>
      <c r="K40" s="412"/>
      <c r="L40" s="310">
        <v>0</v>
      </c>
      <c r="M40" s="310">
        <v>0</v>
      </c>
      <c r="N40" s="310">
        <v>0</v>
      </c>
      <c r="O40" s="311">
        <v>0</v>
      </c>
      <c r="P40" s="311"/>
      <c r="Q40" s="311">
        <v>1769622</v>
      </c>
      <c r="R40" s="311"/>
      <c r="S40" s="311"/>
      <c r="T40" s="308">
        <v>61</v>
      </c>
      <c r="U40" s="312">
        <v>0</v>
      </c>
      <c r="V40" s="312"/>
      <c r="W40" s="312">
        <v>0</v>
      </c>
      <c r="X40" s="312">
        <v>0</v>
      </c>
      <c r="Y40" s="312">
        <v>0</v>
      </c>
      <c r="Z40" s="312">
        <v>0</v>
      </c>
      <c r="AA40" s="312">
        <v>0</v>
      </c>
      <c r="AB40" s="312">
        <v>406</v>
      </c>
      <c r="AF40" s="310" t="e">
        <v>#REF!</v>
      </c>
      <c r="AG40" s="308">
        <v>61</v>
      </c>
      <c r="AH40" s="309" t="s">
        <v>1</v>
      </c>
      <c r="AI40" s="302" t="s">
        <v>936</v>
      </c>
    </row>
    <row r="41" spans="1:35">
      <c r="A41" s="302" t="str">
        <f t="shared" si="0"/>
        <v>062 - Gunton Community Primary School</v>
      </c>
      <c r="B41" s="302" t="s">
        <v>162</v>
      </c>
      <c r="C41" s="308">
        <v>62</v>
      </c>
      <c r="D41" s="308" t="s">
        <v>1</v>
      </c>
      <c r="E41" s="309" t="s">
        <v>1</v>
      </c>
      <c r="F41" s="302" t="s">
        <v>163</v>
      </c>
      <c r="G41" s="310">
        <v>1210515.9535329144</v>
      </c>
      <c r="H41" s="310">
        <v>0</v>
      </c>
      <c r="I41" s="310"/>
      <c r="J41" s="310">
        <v>1210515.9535329144</v>
      </c>
      <c r="K41" s="412"/>
      <c r="L41" s="310">
        <v>0</v>
      </c>
      <c r="M41" s="310">
        <v>0</v>
      </c>
      <c r="N41" s="310">
        <v>0</v>
      </c>
      <c r="O41" s="311">
        <v>0</v>
      </c>
      <c r="P41" s="311"/>
      <c r="Q41" s="311">
        <v>1210516</v>
      </c>
      <c r="R41" s="311"/>
      <c r="S41" s="311"/>
      <c r="T41" s="308">
        <v>62</v>
      </c>
      <c r="U41" s="312">
        <v>0</v>
      </c>
      <c r="V41" s="312"/>
      <c r="W41" s="312">
        <v>0</v>
      </c>
      <c r="X41" s="312">
        <v>0</v>
      </c>
      <c r="Y41" s="312">
        <v>0</v>
      </c>
      <c r="Z41" s="312">
        <v>0</v>
      </c>
      <c r="AA41" s="312">
        <v>0</v>
      </c>
      <c r="AB41" s="312">
        <v>308</v>
      </c>
      <c r="AF41" s="310" t="e">
        <v>#REF!</v>
      </c>
      <c r="AG41" s="308">
        <v>62</v>
      </c>
      <c r="AH41" s="309" t="s">
        <v>1</v>
      </c>
      <c r="AI41" s="302" t="s">
        <v>163</v>
      </c>
    </row>
    <row r="42" spans="1:35">
      <c r="A42" s="302" t="str">
        <f t="shared" si="0"/>
        <v>063 - Meadow Community Primary School</v>
      </c>
      <c r="B42" s="302" t="s">
        <v>164</v>
      </c>
      <c r="C42" s="308">
        <v>63</v>
      </c>
      <c r="D42" s="308" t="s">
        <v>1</v>
      </c>
      <c r="E42" s="309" t="s">
        <v>1</v>
      </c>
      <c r="F42" s="302" t="s">
        <v>165</v>
      </c>
      <c r="G42" s="310">
        <v>837982.25420959585</v>
      </c>
      <c r="H42" s="310">
        <v>0</v>
      </c>
      <c r="I42" s="310"/>
      <c r="J42" s="310">
        <v>837982.25420959585</v>
      </c>
      <c r="K42" s="412"/>
      <c r="L42" s="310">
        <v>0</v>
      </c>
      <c r="M42" s="310">
        <v>0</v>
      </c>
      <c r="N42" s="310">
        <v>0</v>
      </c>
      <c r="O42" s="311">
        <v>0</v>
      </c>
      <c r="P42" s="311"/>
      <c r="Q42" s="311">
        <v>837982</v>
      </c>
      <c r="R42" s="311"/>
      <c r="S42" s="311"/>
      <c r="T42" s="308">
        <v>63</v>
      </c>
      <c r="U42" s="312">
        <v>0</v>
      </c>
      <c r="V42" s="312"/>
      <c r="W42" s="312">
        <v>0</v>
      </c>
      <c r="X42" s="312">
        <v>0</v>
      </c>
      <c r="Y42" s="312">
        <v>0</v>
      </c>
      <c r="Z42" s="312">
        <v>0</v>
      </c>
      <c r="AA42" s="312">
        <v>0</v>
      </c>
      <c r="AB42" s="312">
        <v>179</v>
      </c>
      <c r="AF42" s="310" t="e">
        <v>#REF!</v>
      </c>
      <c r="AG42" s="308">
        <v>63</v>
      </c>
      <c r="AH42" s="309" t="s">
        <v>1</v>
      </c>
      <c r="AI42" s="302" t="s">
        <v>165</v>
      </c>
    </row>
    <row r="43" spans="1:35">
      <c r="A43" s="302" t="str">
        <f t="shared" si="0"/>
        <v>064 - Northfield St Nicholas Primary School</v>
      </c>
      <c r="B43" s="302" t="s">
        <v>166</v>
      </c>
      <c r="C43" s="308">
        <v>64</v>
      </c>
      <c r="D43" s="308" t="s">
        <v>1</v>
      </c>
      <c r="E43" s="309" t="s">
        <v>1</v>
      </c>
      <c r="F43" s="302" t="s">
        <v>167</v>
      </c>
      <c r="G43" s="310">
        <v>1762147.81431808</v>
      </c>
      <c r="H43" s="310">
        <v>0</v>
      </c>
      <c r="I43" s="310"/>
      <c r="J43" s="310">
        <v>1762147.81431808</v>
      </c>
      <c r="K43" s="412"/>
      <c r="L43" s="310">
        <v>0</v>
      </c>
      <c r="M43" s="310">
        <v>0</v>
      </c>
      <c r="N43" s="310">
        <v>0</v>
      </c>
      <c r="O43" s="311">
        <v>0</v>
      </c>
      <c r="P43" s="311"/>
      <c r="Q43" s="311">
        <v>1762148</v>
      </c>
      <c r="R43" s="311"/>
      <c r="S43" s="311"/>
      <c r="T43" s="308">
        <v>64</v>
      </c>
      <c r="U43" s="312">
        <v>0</v>
      </c>
      <c r="V43" s="312"/>
      <c r="W43" s="312">
        <v>0</v>
      </c>
      <c r="X43" s="312">
        <v>0</v>
      </c>
      <c r="Y43" s="312">
        <v>0</v>
      </c>
      <c r="Z43" s="312">
        <v>0</v>
      </c>
      <c r="AA43" s="312">
        <v>0</v>
      </c>
      <c r="AB43" s="312">
        <v>402</v>
      </c>
      <c r="AF43" s="310" t="e">
        <v>#REF!</v>
      </c>
      <c r="AG43" s="308">
        <v>64</v>
      </c>
      <c r="AH43" s="309" t="s">
        <v>1</v>
      </c>
      <c r="AI43" s="302" t="s">
        <v>167</v>
      </c>
    </row>
    <row r="44" spans="1:35">
      <c r="A44" s="302" t="str">
        <f t="shared" si="0"/>
        <v>065 - Poplars Community Primary School</v>
      </c>
      <c r="B44" s="302" t="s">
        <v>168</v>
      </c>
      <c r="C44" s="308">
        <v>65</v>
      </c>
      <c r="D44" s="308" t="s">
        <v>1</v>
      </c>
      <c r="E44" s="309" t="s">
        <v>1</v>
      </c>
      <c r="F44" s="302" t="s">
        <v>169</v>
      </c>
      <c r="G44" s="310">
        <v>1901023.7912250515</v>
      </c>
      <c r="H44" s="310">
        <v>0</v>
      </c>
      <c r="I44" s="310"/>
      <c r="J44" s="310">
        <v>1901023.7912250515</v>
      </c>
      <c r="K44" s="412"/>
      <c r="L44" s="310">
        <v>0</v>
      </c>
      <c r="M44" s="310">
        <v>0</v>
      </c>
      <c r="N44" s="310">
        <v>0</v>
      </c>
      <c r="O44" s="311">
        <v>0</v>
      </c>
      <c r="P44" s="311"/>
      <c r="Q44" s="311">
        <v>1901024</v>
      </c>
      <c r="R44" s="311"/>
      <c r="S44" s="311"/>
      <c r="T44" s="308">
        <v>65</v>
      </c>
      <c r="U44" s="312">
        <v>0</v>
      </c>
      <c r="V44" s="312"/>
      <c r="W44" s="312">
        <v>0</v>
      </c>
      <c r="X44" s="312">
        <v>0</v>
      </c>
      <c r="Y44" s="312">
        <v>0</v>
      </c>
      <c r="Z44" s="312">
        <v>0</v>
      </c>
      <c r="AA44" s="312">
        <v>0</v>
      </c>
      <c r="AB44" s="312">
        <v>434</v>
      </c>
      <c r="AF44" s="310" t="e">
        <v>#REF!</v>
      </c>
      <c r="AG44" s="308">
        <v>65</v>
      </c>
      <c r="AH44" s="309" t="s">
        <v>1</v>
      </c>
      <c r="AI44" s="302" t="s">
        <v>169</v>
      </c>
    </row>
    <row r="45" spans="1:35">
      <c r="A45" s="302" t="str">
        <f t="shared" si="0"/>
        <v>067 - Pakefield Primary School</v>
      </c>
      <c r="B45" s="302" t="s">
        <v>170</v>
      </c>
      <c r="C45" s="308">
        <v>67</v>
      </c>
      <c r="D45" s="308" t="s">
        <v>1</v>
      </c>
      <c r="E45" s="309" t="s">
        <v>1</v>
      </c>
      <c r="F45" s="302" t="s">
        <v>171</v>
      </c>
      <c r="G45" s="310">
        <v>1461352.6864189757</v>
      </c>
      <c r="H45" s="310">
        <v>0</v>
      </c>
      <c r="I45" s="310"/>
      <c r="J45" s="310">
        <v>1461352.6864189757</v>
      </c>
      <c r="K45" s="412"/>
      <c r="L45" s="310">
        <v>0</v>
      </c>
      <c r="M45" s="310">
        <v>0</v>
      </c>
      <c r="N45" s="310">
        <v>0</v>
      </c>
      <c r="O45" s="311">
        <v>0</v>
      </c>
      <c r="P45" s="311"/>
      <c r="Q45" s="311">
        <v>1461353</v>
      </c>
      <c r="R45" s="311"/>
      <c r="S45" s="311"/>
      <c r="T45" s="308">
        <v>67</v>
      </c>
      <c r="U45" s="312">
        <v>0</v>
      </c>
      <c r="V45" s="312"/>
      <c r="W45" s="312">
        <v>0</v>
      </c>
      <c r="X45" s="312">
        <v>0</v>
      </c>
      <c r="Y45" s="312">
        <v>0</v>
      </c>
      <c r="Z45" s="312">
        <v>0</v>
      </c>
      <c r="AA45" s="312">
        <v>0</v>
      </c>
      <c r="AB45" s="312">
        <v>387</v>
      </c>
      <c r="AF45" s="310" t="e">
        <v>#REF!</v>
      </c>
      <c r="AG45" s="308">
        <v>67</v>
      </c>
      <c r="AH45" s="309" t="s">
        <v>1</v>
      </c>
      <c r="AI45" s="302" t="s">
        <v>171</v>
      </c>
    </row>
    <row r="46" spans="1:35">
      <c r="A46" s="302" t="str">
        <f t="shared" si="0"/>
        <v>068 - Roman Hill Primary School</v>
      </c>
      <c r="B46" s="302" t="s">
        <v>172</v>
      </c>
      <c r="C46" s="308">
        <v>68</v>
      </c>
      <c r="D46" s="308" t="s">
        <v>1</v>
      </c>
      <c r="E46" s="309" t="s">
        <v>1</v>
      </c>
      <c r="F46" s="302" t="s">
        <v>173</v>
      </c>
      <c r="G46" s="310">
        <v>2215517.1730986214</v>
      </c>
      <c r="H46" s="310">
        <v>0</v>
      </c>
      <c r="I46" s="310"/>
      <c r="J46" s="310">
        <v>2215517.1730986214</v>
      </c>
      <c r="K46" s="412"/>
      <c r="L46" s="310">
        <v>0</v>
      </c>
      <c r="M46" s="310">
        <v>0</v>
      </c>
      <c r="N46" s="310">
        <v>0</v>
      </c>
      <c r="O46" s="311">
        <v>0</v>
      </c>
      <c r="P46" s="311"/>
      <c r="Q46" s="311">
        <v>2215517</v>
      </c>
      <c r="R46" s="311"/>
      <c r="S46" s="311"/>
      <c r="T46" s="308">
        <v>68</v>
      </c>
      <c r="U46" s="312">
        <v>0</v>
      </c>
      <c r="V46" s="312"/>
      <c r="W46" s="312">
        <v>0</v>
      </c>
      <c r="X46" s="312">
        <v>0</v>
      </c>
      <c r="Y46" s="312">
        <v>0</v>
      </c>
      <c r="Z46" s="312">
        <v>0</v>
      </c>
      <c r="AA46" s="312">
        <v>0</v>
      </c>
      <c r="AB46" s="312">
        <v>483</v>
      </c>
      <c r="AF46" s="310" t="e">
        <v>#REF!</v>
      </c>
      <c r="AG46" s="308">
        <v>68</v>
      </c>
      <c r="AH46" s="309" t="s">
        <v>1</v>
      </c>
      <c r="AI46" s="302" t="s">
        <v>173</v>
      </c>
    </row>
    <row r="47" spans="1:35">
      <c r="A47" s="302" t="str">
        <f t="shared" si="0"/>
        <v>070 - St Margaret's Community Primary School, Lowestoft</v>
      </c>
      <c r="B47" s="302" t="s">
        <v>174</v>
      </c>
      <c r="C47" s="308">
        <v>70</v>
      </c>
      <c r="D47" s="308" t="s">
        <v>1</v>
      </c>
      <c r="E47" s="309" t="s">
        <v>1</v>
      </c>
      <c r="F47" s="302" t="s">
        <v>175</v>
      </c>
      <c r="G47" s="310">
        <v>1720975.7270355972</v>
      </c>
      <c r="H47" s="310">
        <v>0</v>
      </c>
      <c r="I47" s="310"/>
      <c r="J47" s="310">
        <v>1720975.7270355972</v>
      </c>
      <c r="K47" s="412"/>
      <c r="L47" s="310">
        <v>0</v>
      </c>
      <c r="M47" s="310">
        <v>0</v>
      </c>
      <c r="N47" s="310">
        <v>0</v>
      </c>
      <c r="O47" s="311">
        <v>0</v>
      </c>
      <c r="P47" s="311"/>
      <c r="Q47" s="311">
        <v>1720976</v>
      </c>
      <c r="R47" s="311"/>
      <c r="S47" s="311"/>
      <c r="T47" s="308">
        <v>70</v>
      </c>
      <c r="U47" s="312">
        <v>0</v>
      </c>
      <c r="V47" s="312"/>
      <c r="W47" s="312">
        <v>0</v>
      </c>
      <c r="X47" s="312">
        <v>0</v>
      </c>
      <c r="Y47" s="312">
        <v>0</v>
      </c>
      <c r="Z47" s="312">
        <v>0</v>
      </c>
      <c r="AA47" s="312">
        <v>0</v>
      </c>
      <c r="AB47" s="312">
        <v>397</v>
      </c>
      <c r="AF47" s="310" t="e">
        <v>#REF!</v>
      </c>
      <c r="AG47" s="308">
        <v>70</v>
      </c>
      <c r="AH47" s="309" t="s">
        <v>1</v>
      </c>
      <c r="AI47" s="302" t="s">
        <v>175</v>
      </c>
    </row>
    <row r="48" spans="1:35">
      <c r="A48" s="302" t="str">
        <f t="shared" si="0"/>
        <v>072 - St Mary's RC Primary School, Lowestoft</v>
      </c>
      <c r="B48" s="302" t="s">
        <v>176</v>
      </c>
      <c r="C48" s="308">
        <v>72</v>
      </c>
      <c r="D48" s="308" t="s">
        <v>1</v>
      </c>
      <c r="E48" s="309" t="s">
        <v>1</v>
      </c>
      <c r="F48" s="302" t="s">
        <v>177</v>
      </c>
      <c r="G48" s="310">
        <v>849464.10755064129</v>
      </c>
      <c r="H48" s="310">
        <v>0</v>
      </c>
      <c r="I48" s="310"/>
      <c r="J48" s="310">
        <v>849464.10755064129</v>
      </c>
      <c r="K48" s="412"/>
      <c r="L48" s="310">
        <v>0</v>
      </c>
      <c r="M48" s="310">
        <v>0</v>
      </c>
      <c r="N48" s="310">
        <v>0</v>
      </c>
      <c r="O48" s="311">
        <v>0</v>
      </c>
      <c r="P48" s="311"/>
      <c r="Q48" s="311">
        <v>849464</v>
      </c>
      <c r="R48" s="311"/>
      <c r="S48" s="311"/>
      <c r="T48" s="308">
        <v>72</v>
      </c>
      <c r="U48" s="312">
        <v>0</v>
      </c>
      <c r="V48" s="312"/>
      <c r="W48" s="312">
        <v>0</v>
      </c>
      <c r="X48" s="312">
        <v>0</v>
      </c>
      <c r="Y48" s="312">
        <v>0</v>
      </c>
      <c r="Z48" s="312">
        <v>0</v>
      </c>
      <c r="AA48" s="312">
        <v>0</v>
      </c>
      <c r="AB48" s="312">
        <v>205</v>
      </c>
      <c r="AF48" s="310" t="e">
        <v>#REF!</v>
      </c>
      <c r="AG48" s="308">
        <v>72</v>
      </c>
      <c r="AH48" s="309" t="s">
        <v>1</v>
      </c>
      <c r="AI48" s="302" t="s">
        <v>177</v>
      </c>
    </row>
    <row r="49" spans="1:35">
      <c r="A49" s="302" t="str">
        <f t="shared" si="0"/>
        <v>073 - Westwood Primary School</v>
      </c>
      <c r="B49" s="302" t="s">
        <v>178</v>
      </c>
      <c r="C49" s="308">
        <v>73</v>
      </c>
      <c r="D49" s="308" t="s">
        <v>1</v>
      </c>
      <c r="E49" s="309" t="s">
        <v>1</v>
      </c>
      <c r="F49" s="302" t="s">
        <v>472</v>
      </c>
      <c r="G49" s="310">
        <v>921468.21293081169</v>
      </c>
      <c r="H49" s="310">
        <v>0</v>
      </c>
      <c r="I49" s="310"/>
      <c r="J49" s="310">
        <v>921468.21293081169</v>
      </c>
      <c r="K49" s="412"/>
      <c r="L49" s="310">
        <v>0</v>
      </c>
      <c r="M49" s="310">
        <v>0</v>
      </c>
      <c r="N49" s="310">
        <v>0</v>
      </c>
      <c r="O49" s="311">
        <v>0</v>
      </c>
      <c r="P49" s="311"/>
      <c r="Q49" s="311">
        <v>921468</v>
      </c>
      <c r="R49" s="311"/>
      <c r="S49" s="311"/>
      <c r="T49" s="308">
        <v>73</v>
      </c>
      <c r="U49" s="312">
        <v>0</v>
      </c>
      <c r="V49" s="312"/>
      <c r="W49" s="312">
        <v>0</v>
      </c>
      <c r="X49" s="312">
        <v>0</v>
      </c>
      <c r="Y49" s="312">
        <v>0</v>
      </c>
      <c r="Z49" s="312">
        <v>0</v>
      </c>
      <c r="AA49" s="312">
        <v>0</v>
      </c>
      <c r="AB49" s="312">
        <v>202</v>
      </c>
      <c r="AF49" s="310" t="e">
        <v>#REF!</v>
      </c>
      <c r="AG49" s="308">
        <v>73</v>
      </c>
      <c r="AH49" s="309" t="s">
        <v>1</v>
      </c>
      <c r="AI49" s="302" t="s">
        <v>472</v>
      </c>
    </row>
    <row r="50" spans="1:35">
      <c r="A50" s="302" t="str">
        <f t="shared" si="0"/>
        <v>074 - Woods Loke Community Primary School</v>
      </c>
      <c r="B50" s="302" t="s">
        <v>179</v>
      </c>
      <c r="C50" s="308">
        <v>74</v>
      </c>
      <c r="D50" s="308" t="s">
        <v>1</v>
      </c>
      <c r="E50" s="309" t="s">
        <v>1</v>
      </c>
      <c r="F50" s="302" t="s">
        <v>180</v>
      </c>
      <c r="G50" s="310">
        <v>1576572</v>
      </c>
      <c r="H50" s="310">
        <v>0</v>
      </c>
      <c r="I50" s="310"/>
      <c r="J50" s="310">
        <v>1576572</v>
      </c>
      <c r="K50" s="412"/>
      <c r="L50" s="310">
        <v>0</v>
      </c>
      <c r="M50" s="310">
        <v>0</v>
      </c>
      <c r="N50" s="310">
        <v>0</v>
      </c>
      <c r="O50" s="311">
        <v>0</v>
      </c>
      <c r="P50" s="311"/>
      <c r="Q50" s="311">
        <v>1576572</v>
      </c>
      <c r="R50" s="311"/>
      <c r="S50" s="311"/>
      <c r="T50" s="308">
        <v>74</v>
      </c>
      <c r="U50" s="312">
        <v>0</v>
      </c>
      <c r="V50" s="312"/>
      <c r="W50" s="312">
        <v>0</v>
      </c>
      <c r="X50" s="312">
        <v>0</v>
      </c>
      <c r="Y50" s="312">
        <v>0</v>
      </c>
      <c r="Z50" s="312">
        <v>0</v>
      </c>
      <c r="AA50" s="312">
        <v>0</v>
      </c>
      <c r="AB50" s="312">
        <v>418</v>
      </c>
      <c r="AF50" s="310" t="e">
        <v>#REF!</v>
      </c>
      <c r="AG50" s="308">
        <v>74</v>
      </c>
      <c r="AH50" s="309">
        <v>0</v>
      </c>
      <c r="AI50" s="302" t="s">
        <v>180</v>
      </c>
    </row>
    <row r="51" spans="1:35">
      <c r="A51" s="302" t="str">
        <f t="shared" si="0"/>
        <v>075 - Oulton Broad Primary School</v>
      </c>
      <c r="B51" s="302" t="s">
        <v>181</v>
      </c>
      <c r="C51" s="308">
        <v>75</v>
      </c>
      <c r="D51" s="308">
        <v>75</v>
      </c>
      <c r="E51" s="309">
        <v>0</v>
      </c>
      <c r="F51" s="302" t="s">
        <v>182</v>
      </c>
      <c r="G51" s="310">
        <v>1096094.1499999999</v>
      </c>
      <c r="H51" s="310">
        <v>-7604.74</v>
      </c>
      <c r="I51" s="310"/>
      <c r="J51" s="310">
        <v>1088489.4099999999</v>
      </c>
      <c r="K51" s="412"/>
      <c r="L51" s="310">
        <v>0</v>
      </c>
      <c r="M51" s="310">
        <v>0</v>
      </c>
      <c r="N51" s="310">
        <v>0</v>
      </c>
      <c r="O51" s="311">
        <v>0</v>
      </c>
      <c r="P51" s="311"/>
      <c r="Q51" s="311">
        <v>1088489</v>
      </c>
      <c r="R51" s="311"/>
      <c r="S51" s="311"/>
      <c r="T51" s="308">
        <v>75</v>
      </c>
      <c r="U51" s="312">
        <v>3146</v>
      </c>
      <c r="V51" s="312"/>
      <c r="W51" s="312">
        <v>3483.48</v>
      </c>
      <c r="X51" s="312">
        <v>546.26</v>
      </c>
      <c r="Y51" s="312">
        <v>429</v>
      </c>
      <c r="Z51" s="312">
        <v>-7604.74</v>
      </c>
      <c r="AA51" s="312">
        <v>0</v>
      </c>
      <c r="AB51" s="312">
        <v>286</v>
      </c>
      <c r="AF51" s="310" t="e">
        <v>#REF!</v>
      </c>
      <c r="AG51" s="308">
        <v>75</v>
      </c>
      <c r="AH51" s="309">
        <v>0</v>
      </c>
      <c r="AI51" s="302" t="s">
        <v>182</v>
      </c>
    </row>
    <row r="52" spans="1:35">
      <c r="A52" s="302" t="str">
        <f t="shared" si="0"/>
        <v>077 - Grove Primary School</v>
      </c>
      <c r="B52" s="302" t="s">
        <v>183</v>
      </c>
      <c r="C52" s="308">
        <v>77</v>
      </c>
      <c r="D52" s="308" t="s">
        <v>1</v>
      </c>
      <c r="E52" s="309" t="s">
        <v>1</v>
      </c>
      <c r="F52" s="302" t="s">
        <v>184</v>
      </c>
      <c r="G52" s="310">
        <v>1195230.9371840514</v>
      </c>
      <c r="H52" s="310">
        <v>0</v>
      </c>
      <c r="I52" s="310"/>
      <c r="J52" s="310">
        <v>1195230.9371840514</v>
      </c>
      <c r="K52" s="412"/>
      <c r="L52" s="310">
        <v>0</v>
      </c>
      <c r="M52" s="310">
        <v>0</v>
      </c>
      <c r="N52" s="310">
        <v>0</v>
      </c>
      <c r="O52" s="311">
        <v>0</v>
      </c>
      <c r="P52" s="311"/>
      <c r="Q52" s="311">
        <v>1195231</v>
      </c>
      <c r="R52" s="311"/>
      <c r="S52" s="311"/>
      <c r="T52" s="308">
        <v>77</v>
      </c>
      <c r="U52" s="312">
        <v>0</v>
      </c>
      <c r="V52" s="312"/>
      <c r="W52" s="312">
        <v>0</v>
      </c>
      <c r="X52" s="312">
        <v>0</v>
      </c>
      <c r="Y52" s="312">
        <v>0</v>
      </c>
      <c r="Z52" s="312">
        <v>0</v>
      </c>
      <c r="AA52" s="312">
        <v>0</v>
      </c>
      <c r="AB52" s="312">
        <v>296</v>
      </c>
      <c r="AF52" s="310" t="e">
        <v>#REF!</v>
      </c>
      <c r="AG52" s="308">
        <v>77</v>
      </c>
      <c r="AH52" s="309" t="s">
        <v>1</v>
      </c>
      <c r="AI52" s="302" t="s">
        <v>184</v>
      </c>
    </row>
    <row r="53" spans="1:35">
      <c r="A53" s="302" t="str">
        <f t="shared" si="0"/>
        <v>080 - Mellis CEVCP School</v>
      </c>
      <c r="B53" s="302" t="s">
        <v>185</v>
      </c>
      <c r="C53" s="308">
        <v>80</v>
      </c>
      <c r="D53" s="308" t="s">
        <v>1</v>
      </c>
      <c r="E53" s="309" t="s">
        <v>1</v>
      </c>
      <c r="F53" s="302" t="s">
        <v>186</v>
      </c>
      <c r="G53" s="310">
        <v>658236.04494686169</v>
      </c>
      <c r="H53" s="310">
        <v>0</v>
      </c>
      <c r="I53" s="310"/>
      <c r="J53" s="310">
        <v>658236.04494686169</v>
      </c>
      <c r="K53" s="412"/>
      <c r="L53" s="310">
        <v>0</v>
      </c>
      <c r="M53" s="310">
        <v>0</v>
      </c>
      <c r="N53" s="310">
        <v>0</v>
      </c>
      <c r="O53" s="311">
        <v>0</v>
      </c>
      <c r="P53" s="311"/>
      <c r="Q53" s="311">
        <v>658236</v>
      </c>
      <c r="R53" s="311"/>
      <c r="S53" s="311"/>
      <c r="T53" s="308">
        <v>80</v>
      </c>
      <c r="U53" s="312">
        <v>0</v>
      </c>
      <c r="V53" s="312"/>
      <c r="W53" s="312">
        <v>0</v>
      </c>
      <c r="X53" s="312">
        <v>0</v>
      </c>
      <c r="Y53" s="312">
        <v>0</v>
      </c>
      <c r="Z53" s="312">
        <v>0</v>
      </c>
      <c r="AA53" s="312">
        <v>0</v>
      </c>
      <c r="AB53" s="312">
        <v>171</v>
      </c>
      <c r="AF53" s="310" t="e">
        <v>#REF!</v>
      </c>
      <c r="AG53" s="308">
        <v>80</v>
      </c>
      <c r="AH53" s="309" t="s">
        <v>1</v>
      </c>
      <c r="AI53" s="302" t="s">
        <v>186</v>
      </c>
    </row>
    <row r="54" spans="1:35">
      <c r="A54" s="302" t="str">
        <f t="shared" si="0"/>
        <v>081 - Mendham Primary School</v>
      </c>
      <c r="B54" s="302" t="s">
        <v>187</v>
      </c>
      <c r="C54" s="308">
        <v>81</v>
      </c>
      <c r="D54" s="308" t="s">
        <v>1</v>
      </c>
      <c r="E54" s="309" t="s">
        <v>1</v>
      </c>
      <c r="F54" s="302" t="s">
        <v>188</v>
      </c>
      <c r="G54" s="310">
        <v>394783.6746430553</v>
      </c>
      <c r="H54" s="310">
        <v>0</v>
      </c>
      <c r="I54" s="310"/>
      <c r="J54" s="310">
        <v>394783.6746430553</v>
      </c>
      <c r="K54" s="412"/>
      <c r="L54" s="310">
        <v>0</v>
      </c>
      <c r="M54" s="310">
        <v>0</v>
      </c>
      <c r="N54" s="310">
        <v>0</v>
      </c>
      <c r="O54" s="311">
        <v>0</v>
      </c>
      <c r="P54" s="311"/>
      <c r="Q54" s="311">
        <v>394784</v>
      </c>
      <c r="R54" s="311"/>
      <c r="S54" s="311"/>
      <c r="T54" s="308">
        <v>81</v>
      </c>
      <c r="U54" s="312">
        <v>0</v>
      </c>
      <c r="V54" s="312"/>
      <c r="W54" s="312">
        <v>0</v>
      </c>
      <c r="X54" s="312">
        <v>0</v>
      </c>
      <c r="Y54" s="312">
        <v>0</v>
      </c>
      <c r="Z54" s="312">
        <v>0</v>
      </c>
      <c r="AA54" s="312">
        <v>0</v>
      </c>
      <c r="AB54" s="312">
        <v>75</v>
      </c>
      <c r="AF54" s="310" t="e">
        <v>#REF!</v>
      </c>
      <c r="AG54" s="308">
        <v>81</v>
      </c>
      <c r="AH54" s="309" t="s">
        <v>1</v>
      </c>
      <c r="AI54" s="302" t="s">
        <v>188</v>
      </c>
    </row>
    <row r="55" spans="1:35">
      <c r="A55" s="302" t="str">
        <f t="shared" si="0"/>
        <v>082 - Middleton Community Primary School</v>
      </c>
      <c r="B55" s="302" t="s">
        <v>189</v>
      </c>
      <c r="C55" s="308">
        <v>82</v>
      </c>
      <c r="D55" s="308" t="s">
        <v>1</v>
      </c>
      <c r="E55" s="309" t="s">
        <v>1</v>
      </c>
      <c r="F55" s="302" t="s">
        <v>190</v>
      </c>
      <c r="G55" s="310">
        <v>271221.88069999998</v>
      </c>
      <c r="H55" s="310">
        <v>0</v>
      </c>
      <c r="I55" s="310"/>
      <c r="J55" s="310">
        <v>271221.88069999998</v>
      </c>
      <c r="K55" s="412"/>
      <c r="L55" s="310">
        <v>0</v>
      </c>
      <c r="M55" s="310">
        <v>0</v>
      </c>
      <c r="N55" s="310">
        <v>0</v>
      </c>
      <c r="O55" s="311">
        <v>0</v>
      </c>
      <c r="P55" s="311"/>
      <c r="Q55" s="311">
        <v>271222</v>
      </c>
      <c r="R55" s="311"/>
      <c r="S55" s="311"/>
      <c r="T55" s="308">
        <v>82</v>
      </c>
      <c r="U55" s="312">
        <v>0</v>
      </c>
      <c r="V55" s="312"/>
      <c r="W55" s="312">
        <v>0</v>
      </c>
      <c r="X55" s="312">
        <v>0</v>
      </c>
      <c r="Y55" s="312">
        <v>0</v>
      </c>
      <c r="Z55" s="312">
        <v>0</v>
      </c>
      <c r="AA55" s="312">
        <v>0</v>
      </c>
      <c r="AB55" s="312">
        <v>37</v>
      </c>
      <c r="AF55" s="310" t="e">
        <v>#REF!</v>
      </c>
      <c r="AG55" s="308">
        <v>82</v>
      </c>
      <c r="AH55" s="309" t="s">
        <v>1</v>
      </c>
      <c r="AI55" s="302" t="s">
        <v>190</v>
      </c>
    </row>
    <row r="56" spans="1:35">
      <c r="A56" s="302" t="str">
        <f t="shared" si="0"/>
        <v>084 - Occold Primary School</v>
      </c>
      <c r="B56" s="302" t="s">
        <v>191</v>
      </c>
      <c r="C56" s="308">
        <v>84</v>
      </c>
      <c r="D56" s="308" t="s">
        <v>1</v>
      </c>
      <c r="E56" s="309" t="s">
        <v>1</v>
      </c>
      <c r="F56" s="302" t="s">
        <v>192</v>
      </c>
      <c r="G56" s="310">
        <v>350327.41475737258</v>
      </c>
      <c r="H56" s="310">
        <v>0</v>
      </c>
      <c r="I56" s="310"/>
      <c r="J56" s="310">
        <v>350327.41475737258</v>
      </c>
      <c r="K56" s="412"/>
      <c r="L56" s="310">
        <v>0</v>
      </c>
      <c r="M56" s="310">
        <v>0</v>
      </c>
      <c r="N56" s="310">
        <v>0</v>
      </c>
      <c r="O56" s="311">
        <v>0</v>
      </c>
      <c r="P56" s="311"/>
      <c r="Q56" s="311">
        <v>350327</v>
      </c>
      <c r="R56" s="311"/>
      <c r="S56" s="311"/>
      <c r="T56" s="308">
        <v>84</v>
      </c>
      <c r="U56" s="312">
        <v>0</v>
      </c>
      <c r="V56" s="312"/>
      <c r="W56" s="312">
        <v>0</v>
      </c>
      <c r="X56" s="312">
        <v>0</v>
      </c>
      <c r="Y56" s="312">
        <v>0</v>
      </c>
      <c r="Z56" s="312">
        <v>0</v>
      </c>
      <c r="AA56" s="312">
        <v>0</v>
      </c>
      <c r="AB56" s="312">
        <v>67</v>
      </c>
      <c r="AF56" s="310" t="e">
        <v>#REF!</v>
      </c>
      <c r="AG56" s="308">
        <v>84</v>
      </c>
      <c r="AH56" s="309">
        <v>0</v>
      </c>
      <c r="AI56" s="302" t="s">
        <v>192</v>
      </c>
    </row>
    <row r="57" spans="1:35">
      <c r="A57" s="302" t="str">
        <f t="shared" si="0"/>
        <v>086 - Palgrave CEVCP School</v>
      </c>
      <c r="B57" s="302" t="s">
        <v>193</v>
      </c>
      <c r="C57" s="308">
        <v>86</v>
      </c>
      <c r="D57" s="308" t="s">
        <v>1</v>
      </c>
      <c r="E57" s="309" t="s">
        <v>1</v>
      </c>
      <c r="F57" s="302" t="s">
        <v>194</v>
      </c>
      <c r="G57" s="310">
        <v>369538.32846890262</v>
      </c>
      <c r="H57" s="310">
        <v>0</v>
      </c>
      <c r="I57" s="310"/>
      <c r="J57" s="310">
        <v>369538.32846890262</v>
      </c>
      <c r="K57" s="412"/>
      <c r="L57" s="310">
        <v>0</v>
      </c>
      <c r="M57" s="310">
        <v>0</v>
      </c>
      <c r="N57" s="310">
        <v>0</v>
      </c>
      <c r="O57" s="311">
        <v>0</v>
      </c>
      <c r="P57" s="311"/>
      <c r="Q57" s="311">
        <v>369538</v>
      </c>
      <c r="R57" s="311"/>
      <c r="S57" s="311"/>
      <c r="T57" s="308">
        <v>86</v>
      </c>
      <c r="U57" s="312">
        <v>0</v>
      </c>
      <c r="V57" s="312"/>
      <c r="W57" s="312">
        <v>0</v>
      </c>
      <c r="X57" s="312">
        <v>0</v>
      </c>
      <c r="Y57" s="312">
        <v>0</v>
      </c>
      <c r="Z57" s="312">
        <v>0</v>
      </c>
      <c r="AA57" s="312">
        <v>0</v>
      </c>
      <c r="AB57" s="312">
        <v>80</v>
      </c>
      <c r="AF57" s="310" t="e">
        <v>#REF!</v>
      </c>
      <c r="AG57" s="308">
        <v>86</v>
      </c>
      <c r="AH57" s="309" t="s">
        <v>1</v>
      </c>
      <c r="AI57" s="302" t="s">
        <v>194</v>
      </c>
    </row>
    <row r="58" spans="1:35">
      <c r="A58" s="302" t="str">
        <f t="shared" si="0"/>
        <v>092 - Reydon Primary School</v>
      </c>
      <c r="B58" s="302" t="s">
        <v>195</v>
      </c>
      <c r="C58" s="308">
        <v>92</v>
      </c>
      <c r="D58" s="308" t="s">
        <v>1</v>
      </c>
      <c r="E58" s="309" t="s">
        <v>1</v>
      </c>
      <c r="F58" s="302" t="s">
        <v>196</v>
      </c>
      <c r="G58" s="310">
        <v>757633.89299893612</v>
      </c>
      <c r="H58" s="310">
        <v>0</v>
      </c>
      <c r="I58" s="310"/>
      <c r="J58" s="310">
        <v>757633.89299893612</v>
      </c>
      <c r="K58" s="412"/>
      <c r="L58" s="310">
        <v>0</v>
      </c>
      <c r="M58" s="310">
        <v>0</v>
      </c>
      <c r="N58" s="310">
        <v>0</v>
      </c>
      <c r="O58" s="311">
        <v>0</v>
      </c>
      <c r="P58" s="311"/>
      <c r="Q58" s="311">
        <v>757634</v>
      </c>
      <c r="R58" s="311"/>
      <c r="S58" s="311"/>
      <c r="T58" s="308">
        <v>92</v>
      </c>
      <c r="U58" s="312">
        <v>0</v>
      </c>
      <c r="V58" s="312"/>
      <c r="W58" s="312">
        <v>0</v>
      </c>
      <c r="X58" s="312">
        <v>0</v>
      </c>
      <c r="Y58" s="312">
        <v>0</v>
      </c>
      <c r="Z58" s="312">
        <v>0</v>
      </c>
      <c r="AA58" s="312">
        <v>0</v>
      </c>
      <c r="AB58" s="312">
        <v>191</v>
      </c>
      <c r="AF58" s="310" t="e">
        <v>#REF!</v>
      </c>
      <c r="AG58" s="308">
        <v>92</v>
      </c>
      <c r="AH58" s="309" t="s">
        <v>1</v>
      </c>
      <c r="AI58" s="302" t="s">
        <v>196</v>
      </c>
    </row>
    <row r="59" spans="1:35">
      <c r="A59" s="302" t="str">
        <f t="shared" si="0"/>
        <v>093 - Ringsfield CEVCP School</v>
      </c>
      <c r="B59" s="302" t="s">
        <v>197</v>
      </c>
      <c r="C59" s="308">
        <v>93</v>
      </c>
      <c r="D59" s="308" t="s">
        <v>1</v>
      </c>
      <c r="E59" s="309" t="s">
        <v>1</v>
      </c>
      <c r="F59" s="302" t="s">
        <v>198</v>
      </c>
      <c r="G59" s="310">
        <v>425318.87481444573</v>
      </c>
      <c r="H59" s="310">
        <v>0</v>
      </c>
      <c r="I59" s="310"/>
      <c r="J59" s="310">
        <v>425318.87481444573</v>
      </c>
      <c r="K59" s="412"/>
      <c r="L59" s="310">
        <v>0</v>
      </c>
      <c r="M59" s="310">
        <v>0</v>
      </c>
      <c r="N59" s="310">
        <v>0</v>
      </c>
      <c r="O59" s="311">
        <v>0</v>
      </c>
      <c r="P59" s="311"/>
      <c r="Q59" s="311">
        <v>425319</v>
      </c>
      <c r="R59" s="311"/>
      <c r="S59" s="311"/>
      <c r="T59" s="308">
        <v>93</v>
      </c>
      <c r="U59" s="312">
        <v>0</v>
      </c>
      <c r="V59" s="312"/>
      <c r="W59" s="312">
        <v>0</v>
      </c>
      <c r="X59" s="312">
        <v>0</v>
      </c>
      <c r="Y59" s="312">
        <v>0</v>
      </c>
      <c r="Z59" s="312">
        <v>0</v>
      </c>
      <c r="AA59" s="312">
        <v>0</v>
      </c>
      <c r="AB59" s="312">
        <v>91</v>
      </c>
      <c r="AF59" s="310" t="e">
        <v>#REF!</v>
      </c>
      <c r="AG59" s="308">
        <v>93</v>
      </c>
      <c r="AH59" s="309" t="s">
        <v>1</v>
      </c>
      <c r="AI59" s="302" t="s">
        <v>198</v>
      </c>
    </row>
    <row r="60" spans="1:35">
      <c r="A60" s="302" t="str">
        <f t="shared" si="0"/>
        <v>096 - Saxmundham Primary School</v>
      </c>
      <c r="B60" s="302" t="s">
        <v>199</v>
      </c>
      <c r="C60" s="308">
        <v>96</v>
      </c>
      <c r="D60" s="308" t="s">
        <v>1</v>
      </c>
      <c r="E60" s="309" t="s">
        <v>1</v>
      </c>
      <c r="F60" s="302" t="s">
        <v>200</v>
      </c>
      <c r="G60" s="310">
        <v>1093797.5632385027</v>
      </c>
      <c r="H60" s="310">
        <v>0</v>
      </c>
      <c r="I60" s="310"/>
      <c r="J60" s="310">
        <v>1093797.5632385027</v>
      </c>
      <c r="K60" s="412"/>
      <c r="L60" s="310">
        <v>0</v>
      </c>
      <c r="M60" s="310">
        <v>0</v>
      </c>
      <c r="N60" s="310">
        <v>0</v>
      </c>
      <c r="O60" s="311">
        <v>0</v>
      </c>
      <c r="P60" s="311"/>
      <c r="Q60" s="311">
        <v>1093798</v>
      </c>
      <c r="R60" s="311"/>
      <c r="S60" s="311"/>
      <c r="T60" s="308">
        <v>96</v>
      </c>
      <c r="U60" s="312">
        <v>0</v>
      </c>
      <c r="V60" s="312"/>
      <c r="W60" s="312">
        <v>0</v>
      </c>
      <c r="X60" s="312">
        <v>0</v>
      </c>
      <c r="Y60" s="312">
        <v>0</v>
      </c>
      <c r="Z60" s="312">
        <v>0</v>
      </c>
      <c r="AA60" s="312">
        <v>0</v>
      </c>
      <c r="AB60" s="312">
        <v>272</v>
      </c>
      <c r="AF60" s="310" t="e">
        <v>#REF!</v>
      </c>
      <c r="AG60" s="308">
        <v>96</v>
      </c>
      <c r="AH60" s="309">
        <v>0</v>
      </c>
      <c r="AI60" s="302" t="s">
        <v>200</v>
      </c>
    </row>
    <row r="61" spans="1:35">
      <c r="A61" s="302" t="str">
        <f t="shared" si="0"/>
        <v>097 - Snape Community Primary School</v>
      </c>
      <c r="B61" s="302" t="s">
        <v>201</v>
      </c>
      <c r="C61" s="308">
        <v>97</v>
      </c>
      <c r="D61" s="308">
        <v>97</v>
      </c>
      <c r="E61" s="309">
        <v>0</v>
      </c>
      <c r="F61" s="302" t="s">
        <v>202</v>
      </c>
      <c r="G61" s="310">
        <v>348476.32764285716</v>
      </c>
      <c r="H61" s="310">
        <v>-1462.45</v>
      </c>
      <c r="I61" s="310"/>
      <c r="J61" s="310">
        <v>347013.87764285714</v>
      </c>
      <c r="K61" s="412"/>
      <c r="L61" s="310">
        <v>0</v>
      </c>
      <c r="M61" s="310">
        <v>0</v>
      </c>
      <c r="N61" s="310">
        <v>0</v>
      </c>
      <c r="O61" s="311">
        <v>0</v>
      </c>
      <c r="P61" s="311"/>
      <c r="Q61" s="311">
        <v>347014</v>
      </c>
      <c r="R61" s="311"/>
      <c r="S61" s="311"/>
      <c r="T61" s="308">
        <v>97</v>
      </c>
      <c r="U61" s="312">
        <v>605</v>
      </c>
      <c r="V61" s="312"/>
      <c r="W61" s="312">
        <v>669.9</v>
      </c>
      <c r="X61" s="312">
        <v>105.05</v>
      </c>
      <c r="Y61" s="312">
        <v>82.5</v>
      </c>
      <c r="Z61" s="312">
        <v>-1462.45</v>
      </c>
      <c r="AA61" s="312">
        <v>0</v>
      </c>
      <c r="AB61" s="312">
        <v>55</v>
      </c>
      <c r="AF61" s="310" t="e">
        <v>#REF!</v>
      </c>
      <c r="AG61" s="308">
        <v>97</v>
      </c>
      <c r="AH61" s="309">
        <v>0</v>
      </c>
      <c r="AI61" s="302" t="s">
        <v>202</v>
      </c>
    </row>
    <row r="62" spans="1:35">
      <c r="A62" s="302" t="str">
        <f t="shared" si="0"/>
        <v>098 - Somerleyton Primary School</v>
      </c>
      <c r="B62" s="302" t="s">
        <v>203</v>
      </c>
      <c r="C62" s="308">
        <v>98</v>
      </c>
      <c r="D62" s="308" t="s">
        <v>1</v>
      </c>
      <c r="E62" s="309" t="s">
        <v>1</v>
      </c>
      <c r="F62" s="302" t="s">
        <v>204</v>
      </c>
      <c r="G62" s="310">
        <v>323834.71667389164</v>
      </c>
      <c r="H62" s="310">
        <v>0</v>
      </c>
      <c r="I62" s="310"/>
      <c r="J62" s="310">
        <v>323834.71667389164</v>
      </c>
      <c r="K62" s="412"/>
      <c r="L62" s="310">
        <v>0</v>
      </c>
      <c r="M62" s="310">
        <v>0</v>
      </c>
      <c r="N62" s="310">
        <v>0</v>
      </c>
      <c r="O62" s="311">
        <v>0</v>
      </c>
      <c r="P62" s="311"/>
      <c r="Q62" s="311">
        <v>323835</v>
      </c>
      <c r="R62" s="311"/>
      <c r="S62" s="311"/>
      <c r="T62" s="308">
        <v>98</v>
      </c>
      <c r="U62" s="312">
        <v>0</v>
      </c>
      <c r="V62" s="312"/>
      <c r="W62" s="312">
        <v>0</v>
      </c>
      <c r="X62" s="312">
        <v>0</v>
      </c>
      <c r="Y62" s="312">
        <v>0</v>
      </c>
      <c r="Z62" s="312">
        <v>0</v>
      </c>
      <c r="AA62" s="312">
        <v>0</v>
      </c>
      <c r="AB62" s="312">
        <v>56</v>
      </c>
      <c r="AF62" s="310" t="e">
        <v>#REF!</v>
      </c>
      <c r="AG62" s="308">
        <v>98</v>
      </c>
      <c r="AH62" s="309">
        <v>0</v>
      </c>
      <c r="AI62" s="302" t="s">
        <v>204</v>
      </c>
    </row>
    <row r="63" spans="1:35">
      <c r="A63" s="302" t="str">
        <f t="shared" si="0"/>
        <v>099 - Southwold Primary School</v>
      </c>
      <c r="B63" s="302" t="s">
        <v>205</v>
      </c>
      <c r="C63" s="308">
        <v>99</v>
      </c>
      <c r="D63" s="308" t="s">
        <v>1</v>
      </c>
      <c r="E63" s="309" t="s">
        <v>1</v>
      </c>
      <c r="F63" s="302" t="s">
        <v>206</v>
      </c>
      <c r="G63" s="310">
        <v>306049.99103735207</v>
      </c>
      <c r="H63" s="310">
        <v>0</v>
      </c>
      <c r="I63" s="310"/>
      <c r="J63" s="310">
        <v>306049.99103735207</v>
      </c>
      <c r="K63" s="412"/>
      <c r="L63" s="310">
        <v>0</v>
      </c>
      <c r="M63" s="310">
        <v>0</v>
      </c>
      <c r="N63" s="310">
        <v>0</v>
      </c>
      <c r="O63" s="311">
        <v>0</v>
      </c>
      <c r="P63" s="311"/>
      <c r="Q63" s="311">
        <v>306050</v>
      </c>
      <c r="R63" s="311"/>
      <c r="S63" s="311"/>
      <c r="T63" s="308">
        <v>99</v>
      </c>
      <c r="U63" s="312">
        <v>0</v>
      </c>
      <c r="V63" s="312"/>
      <c r="W63" s="312">
        <v>0</v>
      </c>
      <c r="X63" s="312">
        <v>0</v>
      </c>
      <c r="Y63" s="312">
        <v>0</v>
      </c>
      <c r="Z63" s="312">
        <v>0</v>
      </c>
      <c r="AA63" s="312">
        <v>0</v>
      </c>
      <c r="AB63" s="312">
        <v>54</v>
      </c>
      <c r="AF63" s="310" t="e">
        <v>#REF!</v>
      </c>
      <c r="AG63" s="308">
        <v>99</v>
      </c>
      <c r="AH63" s="309" t="s">
        <v>1</v>
      </c>
      <c r="AI63" s="302" t="s">
        <v>206</v>
      </c>
    </row>
    <row r="64" spans="1:35">
      <c r="A64" s="302" t="str">
        <f t="shared" si="0"/>
        <v>101 - Stonham Aspal CEVAP School</v>
      </c>
      <c r="B64" s="302">
        <v>101</v>
      </c>
      <c r="C64" s="308">
        <v>101</v>
      </c>
      <c r="D64" s="308">
        <v>101</v>
      </c>
      <c r="E64" s="309">
        <v>0</v>
      </c>
      <c r="F64" s="302" t="s">
        <v>207</v>
      </c>
      <c r="G64" s="310">
        <v>760568.96996599319</v>
      </c>
      <c r="H64" s="310">
        <v>-5238.2299999999996</v>
      </c>
      <c r="I64" s="310"/>
      <c r="J64" s="310">
        <v>755330.73996599321</v>
      </c>
      <c r="K64" s="412"/>
      <c r="L64" s="310">
        <v>0</v>
      </c>
      <c r="M64" s="310">
        <v>0</v>
      </c>
      <c r="N64" s="310">
        <v>0</v>
      </c>
      <c r="O64" s="311">
        <v>0</v>
      </c>
      <c r="P64" s="311"/>
      <c r="Q64" s="311">
        <v>755331</v>
      </c>
      <c r="R64" s="311"/>
      <c r="S64" s="311"/>
      <c r="T64" s="308">
        <v>101</v>
      </c>
      <c r="U64" s="312">
        <v>2167</v>
      </c>
      <c r="V64" s="312"/>
      <c r="W64" s="312">
        <v>2399.46</v>
      </c>
      <c r="X64" s="312">
        <v>376.27</v>
      </c>
      <c r="Y64" s="312">
        <v>295.5</v>
      </c>
      <c r="Z64" s="312">
        <v>-5238.2299999999996</v>
      </c>
      <c r="AA64" s="312">
        <v>0</v>
      </c>
      <c r="AB64" s="312">
        <v>197</v>
      </c>
      <c r="AF64" s="310" t="e">
        <v>#REF!</v>
      </c>
      <c r="AG64" s="308">
        <v>101</v>
      </c>
      <c r="AH64" s="309">
        <v>0</v>
      </c>
      <c r="AI64" s="302" t="s">
        <v>207</v>
      </c>
    </row>
    <row r="65" spans="1:35">
      <c r="A65" s="302" t="str">
        <f t="shared" si="0"/>
        <v>102 - Stradbroke CEVCP School</v>
      </c>
      <c r="B65" s="302">
        <v>102</v>
      </c>
      <c r="C65" s="308">
        <v>102</v>
      </c>
      <c r="D65" s="308" t="s">
        <v>1</v>
      </c>
      <c r="E65" s="309" t="s">
        <v>1</v>
      </c>
      <c r="F65" s="302" t="s">
        <v>208</v>
      </c>
      <c r="G65" s="310">
        <v>464603.63885779341</v>
      </c>
      <c r="H65" s="310">
        <v>0</v>
      </c>
      <c r="I65" s="310"/>
      <c r="J65" s="310">
        <v>464603.63885779341</v>
      </c>
      <c r="K65" s="412"/>
      <c r="L65" s="310">
        <v>0</v>
      </c>
      <c r="M65" s="310">
        <v>0</v>
      </c>
      <c r="N65" s="310">
        <v>0</v>
      </c>
      <c r="O65" s="311">
        <v>0</v>
      </c>
      <c r="P65" s="311"/>
      <c r="Q65" s="311">
        <v>464604</v>
      </c>
      <c r="R65" s="311"/>
      <c r="S65" s="311"/>
      <c r="T65" s="308">
        <v>102</v>
      </c>
      <c r="U65" s="312">
        <v>0</v>
      </c>
      <c r="V65" s="312"/>
      <c r="W65" s="312">
        <v>0</v>
      </c>
      <c r="X65" s="312">
        <v>0</v>
      </c>
      <c r="Y65" s="312">
        <v>0</v>
      </c>
      <c r="Z65" s="312">
        <v>0</v>
      </c>
      <c r="AA65" s="312">
        <v>0</v>
      </c>
      <c r="AB65" s="312">
        <v>99</v>
      </c>
      <c r="AF65" s="310" t="e">
        <v>#REF!</v>
      </c>
      <c r="AG65" s="308">
        <v>102</v>
      </c>
      <c r="AH65" s="309" t="s">
        <v>1</v>
      </c>
      <c r="AI65" s="302" t="s">
        <v>208</v>
      </c>
    </row>
    <row r="66" spans="1:35">
      <c r="A66" s="302" t="str">
        <f t="shared" si="0"/>
        <v>106 - Thorndon CEVCP School</v>
      </c>
      <c r="B66" s="302">
        <v>106</v>
      </c>
      <c r="C66" s="308">
        <v>106</v>
      </c>
      <c r="D66" s="308">
        <v>106</v>
      </c>
      <c r="E66" s="309">
        <v>0</v>
      </c>
      <c r="F66" s="302" t="s">
        <v>209</v>
      </c>
      <c r="G66" s="310">
        <v>329443.47904385964</v>
      </c>
      <c r="H66" s="310">
        <v>-1728.35</v>
      </c>
      <c r="I66" s="310"/>
      <c r="J66" s="310">
        <v>327715.12904385966</v>
      </c>
      <c r="K66" s="412"/>
      <c r="L66" s="310">
        <v>0</v>
      </c>
      <c r="M66" s="310">
        <v>0</v>
      </c>
      <c r="N66" s="310">
        <v>0</v>
      </c>
      <c r="O66" s="311">
        <v>0</v>
      </c>
      <c r="P66" s="311"/>
      <c r="Q66" s="311">
        <v>327715</v>
      </c>
      <c r="R66" s="311"/>
      <c r="S66" s="311"/>
      <c r="T66" s="308">
        <v>106</v>
      </c>
      <c r="U66" s="312">
        <v>715</v>
      </c>
      <c r="V66" s="312"/>
      <c r="W66" s="312">
        <v>791.69999999999993</v>
      </c>
      <c r="X66" s="312">
        <v>124.14999999999999</v>
      </c>
      <c r="Y66" s="312">
        <v>97.5</v>
      </c>
      <c r="Z66" s="312">
        <v>-1728.35</v>
      </c>
      <c r="AA66" s="312">
        <v>0</v>
      </c>
      <c r="AB66" s="312">
        <v>65</v>
      </c>
      <c r="AF66" s="310" t="e">
        <v>#REF!</v>
      </c>
      <c r="AG66" s="308">
        <v>106</v>
      </c>
      <c r="AH66" s="309">
        <v>0</v>
      </c>
      <c r="AI66" s="302" t="s">
        <v>209</v>
      </c>
    </row>
    <row r="67" spans="1:35">
      <c r="A67" s="302" t="str">
        <f t="shared" ref="A67:A130" si="1">B67&amp;$A$1&amp;F67</f>
        <v>109 - Wenhaston Primary School</v>
      </c>
      <c r="B67" s="302">
        <v>109</v>
      </c>
      <c r="C67" s="308">
        <v>109</v>
      </c>
      <c r="D67" s="308" t="s">
        <v>1</v>
      </c>
      <c r="E67" s="309" t="s">
        <v>1</v>
      </c>
      <c r="F67" s="302" t="s">
        <v>210</v>
      </c>
      <c r="G67" s="310">
        <v>431329.71016989398</v>
      </c>
      <c r="H67" s="310">
        <v>0</v>
      </c>
      <c r="I67" s="310"/>
      <c r="J67" s="310">
        <v>431329.71016989398</v>
      </c>
      <c r="K67" s="412"/>
      <c r="L67" s="310">
        <v>0</v>
      </c>
      <c r="M67" s="310">
        <v>0</v>
      </c>
      <c r="N67" s="310">
        <v>0</v>
      </c>
      <c r="O67" s="311">
        <v>0</v>
      </c>
      <c r="P67" s="311"/>
      <c r="Q67" s="311">
        <v>431330</v>
      </c>
      <c r="R67" s="311"/>
      <c r="S67" s="311"/>
      <c r="T67" s="308">
        <v>109</v>
      </c>
      <c r="U67" s="312">
        <v>0</v>
      </c>
      <c r="V67" s="312"/>
      <c r="W67" s="312">
        <v>0</v>
      </c>
      <c r="X67" s="312">
        <v>0</v>
      </c>
      <c r="Y67" s="312">
        <v>0</v>
      </c>
      <c r="Z67" s="312">
        <v>0</v>
      </c>
      <c r="AA67" s="312">
        <v>0</v>
      </c>
      <c r="AB67" s="312">
        <v>86</v>
      </c>
      <c r="AF67" s="310" t="e">
        <v>#REF!</v>
      </c>
      <c r="AG67" s="308">
        <v>109</v>
      </c>
      <c r="AH67" s="309" t="s">
        <v>1</v>
      </c>
      <c r="AI67" s="302" t="s">
        <v>210</v>
      </c>
    </row>
    <row r="68" spans="1:35">
      <c r="A68" s="302" t="str">
        <f t="shared" si="1"/>
        <v>110 - Wetheringsett CEVCP School</v>
      </c>
      <c r="B68" s="302">
        <v>110</v>
      </c>
      <c r="C68" s="308">
        <v>110</v>
      </c>
      <c r="D68" s="308" t="s">
        <v>1</v>
      </c>
      <c r="E68" s="309" t="s">
        <v>1</v>
      </c>
      <c r="F68" s="302" t="s">
        <v>211</v>
      </c>
      <c r="G68" s="310">
        <v>209777.90381739131</v>
      </c>
      <c r="H68" s="310">
        <v>0</v>
      </c>
      <c r="I68" s="310"/>
      <c r="J68" s="310">
        <v>209777.90381739131</v>
      </c>
      <c r="K68" s="412"/>
      <c r="L68" s="310">
        <v>0</v>
      </c>
      <c r="M68" s="310">
        <v>0</v>
      </c>
      <c r="N68" s="310">
        <v>0</v>
      </c>
      <c r="O68" s="311">
        <v>0</v>
      </c>
      <c r="P68" s="311"/>
      <c r="Q68" s="311">
        <v>209778</v>
      </c>
      <c r="R68" s="311"/>
      <c r="S68" s="311"/>
      <c r="T68" s="308">
        <v>110</v>
      </c>
      <c r="U68" s="312">
        <v>0</v>
      </c>
      <c r="V68" s="312"/>
      <c r="W68" s="312">
        <v>0</v>
      </c>
      <c r="X68" s="312">
        <v>0</v>
      </c>
      <c r="Y68" s="312">
        <v>0</v>
      </c>
      <c r="Z68" s="312">
        <v>0</v>
      </c>
      <c r="AA68" s="312">
        <v>0</v>
      </c>
      <c r="AB68" s="312">
        <v>26</v>
      </c>
      <c r="AF68" s="310" t="e">
        <v>#REF!</v>
      </c>
      <c r="AG68" s="308">
        <v>110</v>
      </c>
      <c r="AH68" s="309">
        <v>0</v>
      </c>
      <c r="AI68" s="302" t="s">
        <v>211</v>
      </c>
    </row>
    <row r="69" spans="1:35">
      <c r="A69" s="302" t="str">
        <f t="shared" si="1"/>
        <v>111 - Wickham Market Community Primary School</v>
      </c>
      <c r="B69" s="302">
        <v>111</v>
      </c>
      <c r="C69" s="308">
        <v>111</v>
      </c>
      <c r="D69" s="308" t="s">
        <v>1</v>
      </c>
      <c r="E69" s="309" t="s">
        <v>1</v>
      </c>
      <c r="F69" s="302" t="s">
        <v>212</v>
      </c>
      <c r="G69" s="310">
        <v>621368.97393365321</v>
      </c>
      <c r="H69" s="310">
        <v>0</v>
      </c>
      <c r="I69" s="310"/>
      <c r="J69" s="310">
        <v>621368.97393365321</v>
      </c>
      <c r="K69" s="412"/>
      <c r="L69" s="310">
        <v>0</v>
      </c>
      <c r="M69" s="310">
        <v>0</v>
      </c>
      <c r="N69" s="310">
        <v>0</v>
      </c>
      <c r="O69" s="311">
        <v>0</v>
      </c>
      <c r="P69" s="311"/>
      <c r="Q69" s="311">
        <v>621369</v>
      </c>
      <c r="R69" s="311"/>
      <c r="S69" s="311"/>
      <c r="T69" s="308">
        <v>111</v>
      </c>
      <c r="U69" s="312">
        <v>0</v>
      </c>
      <c r="V69" s="312"/>
      <c r="W69" s="312">
        <v>0</v>
      </c>
      <c r="X69" s="312">
        <v>0</v>
      </c>
      <c r="Y69" s="312">
        <v>0</v>
      </c>
      <c r="Z69" s="312">
        <v>0</v>
      </c>
      <c r="AA69" s="312">
        <v>0</v>
      </c>
      <c r="AB69" s="312">
        <v>147</v>
      </c>
      <c r="AF69" s="310" t="e">
        <v>#REF!</v>
      </c>
      <c r="AG69" s="308">
        <v>111</v>
      </c>
      <c r="AH69" s="309" t="s">
        <v>1</v>
      </c>
      <c r="AI69" s="302" t="s">
        <v>212</v>
      </c>
    </row>
    <row r="70" spans="1:35">
      <c r="A70" s="302" t="str">
        <f t="shared" si="1"/>
        <v>112 - Wilby CEVCP School</v>
      </c>
      <c r="B70" s="302">
        <v>112</v>
      </c>
      <c r="C70" s="308">
        <v>112</v>
      </c>
      <c r="D70" s="308">
        <v>112</v>
      </c>
      <c r="E70" s="309">
        <v>0</v>
      </c>
      <c r="F70" s="302" t="s">
        <v>213</v>
      </c>
      <c r="G70" s="310">
        <v>353232.38818644063</v>
      </c>
      <c r="H70" s="310">
        <v>-1861.3</v>
      </c>
      <c r="I70" s="310"/>
      <c r="J70" s="310">
        <v>351371.08818644064</v>
      </c>
      <c r="K70" s="412"/>
      <c r="L70" s="310">
        <v>0</v>
      </c>
      <c r="M70" s="310">
        <v>0</v>
      </c>
      <c r="N70" s="310">
        <v>0</v>
      </c>
      <c r="O70" s="311">
        <v>0</v>
      </c>
      <c r="P70" s="311"/>
      <c r="Q70" s="311">
        <v>351371</v>
      </c>
      <c r="R70" s="311"/>
      <c r="S70" s="311"/>
      <c r="T70" s="308">
        <v>112</v>
      </c>
      <c r="U70" s="312">
        <v>770</v>
      </c>
      <c r="V70" s="312"/>
      <c r="W70" s="312">
        <v>852.6</v>
      </c>
      <c r="X70" s="312">
        <v>133.69999999999999</v>
      </c>
      <c r="Y70" s="312">
        <v>105</v>
      </c>
      <c r="Z70" s="312">
        <v>-1861.3</v>
      </c>
      <c r="AA70" s="312">
        <v>0</v>
      </c>
      <c r="AB70" s="312">
        <v>70</v>
      </c>
      <c r="AF70" s="310" t="e">
        <v>#REF!</v>
      </c>
      <c r="AG70" s="308">
        <v>112</v>
      </c>
      <c r="AH70" s="309">
        <v>0</v>
      </c>
      <c r="AI70" s="302" t="s">
        <v>213</v>
      </c>
    </row>
    <row r="71" spans="1:35">
      <c r="A71" s="302" t="str">
        <f t="shared" si="1"/>
        <v>113 - Worlingham CEVCP School</v>
      </c>
      <c r="B71" s="302">
        <v>113</v>
      </c>
      <c r="C71" s="308">
        <v>113</v>
      </c>
      <c r="D71" s="308">
        <v>113</v>
      </c>
      <c r="E71" s="309">
        <v>0</v>
      </c>
      <c r="F71" s="302" t="s">
        <v>214</v>
      </c>
      <c r="G71" s="310">
        <v>1349339.74</v>
      </c>
      <c r="H71" s="310">
        <v>-9306.5</v>
      </c>
      <c r="I71" s="310"/>
      <c r="J71" s="310">
        <v>1340033.24</v>
      </c>
      <c r="K71" s="412"/>
      <c r="L71" s="310">
        <v>0</v>
      </c>
      <c r="M71" s="310">
        <v>0</v>
      </c>
      <c r="N71" s="310">
        <v>0</v>
      </c>
      <c r="O71" s="311">
        <v>0</v>
      </c>
      <c r="P71" s="311"/>
      <c r="Q71" s="311">
        <v>1340033</v>
      </c>
      <c r="R71" s="311"/>
      <c r="S71" s="311"/>
      <c r="T71" s="308">
        <v>113</v>
      </c>
      <c r="U71" s="312">
        <v>3850</v>
      </c>
      <c r="V71" s="312"/>
      <c r="W71" s="312">
        <v>4263</v>
      </c>
      <c r="X71" s="312">
        <v>668.5</v>
      </c>
      <c r="Y71" s="312">
        <v>525</v>
      </c>
      <c r="Z71" s="312">
        <v>-9306.5</v>
      </c>
      <c r="AA71" s="312">
        <v>0</v>
      </c>
      <c r="AB71" s="312">
        <v>350</v>
      </c>
      <c r="AF71" s="310" t="e">
        <v>#REF!</v>
      </c>
      <c r="AG71" s="308">
        <v>113</v>
      </c>
      <c r="AH71" s="309">
        <v>0</v>
      </c>
      <c r="AI71" s="302" t="s">
        <v>214</v>
      </c>
    </row>
    <row r="72" spans="1:35">
      <c r="A72" s="302" t="str">
        <f t="shared" si="1"/>
        <v>114 - Worlingworth CEVCP School</v>
      </c>
      <c r="B72" s="302">
        <v>114</v>
      </c>
      <c r="C72" s="308">
        <v>114</v>
      </c>
      <c r="D72" s="308">
        <v>114</v>
      </c>
      <c r="E72" s="309">
        <v>0</v>
      </c>
      <c r="F72" s="302" t="s">
        <v>215</v>
      </c>
      <c r="G72" s="310">
        <v>329253.0253939394</v>
      </c>
      <c r="H72" s="310">
        <v>-1595.4</v>
      </c>
      <c r="I72" s="310"/>
      <c r="J72" s="310">
        <v>327657.62539393938</v>
      </c>
      <c r="K72" s="412"/>
      <c r="L72" s="310">
        <v>0</v>
      </c>
      <c r="M72" s="310">
        <v>0</v>
      </c>
      <c r="N72" s="310">
        <v>0</v>
      </c>
      <c r="O72" s="311">
        <v>0</v>
      </c>
      <c r="P72" s="311"/>
      <c r="Q72" s="311">
        <v>327658</v>
      </c>
      <c r="R72" s="311"/>
      <c r="S72" s="311"/>
      <c r="T72" s="308">
        <v>114</v>
      </c>
      <c r="U72" s="312">
        <v>660</v>
      </c>
      <c r="V72" s="312"/>
      <c r="W72" s="312">
        <v>730.8</v>
      </c>
      <c r="X72" s="312">
        <v>114.6</v>
      </c>
      <c r="Y72" s="312">
        <v>90</v>
      </c>
      <c r="Z72" s="312">
        <v>-1595.3999999999999</v>
      </c>
      <c r="AA72" s="312">
        <v>0</v>
      </c>
      <c r="AB72" s="312">
        <v>60</v>
      </c>
      <c r="AF72" s="310" t="e">
        <v>#REF!</v>
      </c>
      <c r="AG72" s="308">
        <v>114</v>
      </c>
      <c r="AH72" s="309">
        <v>0</v>
      </c>
      <c r="AI72" s="302" t="s">
        <v>215</v>
      </c>
    </row>
    <row r="73" spans="1:35">
      <c r="A73" s="302" t="str">
        <f t="shared" si="1"/>
        <v>115 - Wortham Primary School</v>
      </c>
      <c r="B73" s="302">
        <v>115</v>
      </c>
      <c r="C73" s="308">
        <v>115</v>
      </c>
      <c r="D73" s="308" t="s">
        <v>1</v>
      </c>
      <c r="E73" s="309" t="s">
        <v>1</v>
      </c>
      <c r="F73" s="302" t="s">
        <v>216</v>
      </c>
      <c r="G73" s="310">
        <v>428126.65201791702</v>
      </c>
      <c r="H73" s="310">
        <v>0</v>
      </c>
      <c r="I73" s="310"/>
      <c r="J73" s="310">
        <v>428126.65201791702</v>
      </c>
      <c r="K73" s="412"/>
      <c r="L73" s="310">
        <v>0</v>
      </c>
      <c r="M73" s="310">
        <v>0</v>
      </c>
      <c r="N73" s="310">
        <v>0</v>
      </c>
      <c r="O73" s="311">
        <v>0</v>
      </c>
      <c r="P73" s="311"/>
      <c r="Q73" s="311">
        <v>428127</v>
      </c>
      <c r="R73" s="311"/>
      <c r="S73" s="311"/>
      <c r="T73" s="308">
        <v>115</v>
      </c>
      <c r="U73" s="312">
        <v>0</v>
      </c>
      <c r="V73" s="312"/>
      <c r="W73" s="312">
        <v>0</v>
      </c>
      <c r="X73" s="312">
        <v>0</v>
      </c>
      <c r="Y73" s="312">
        <v>0</v>
      </c>
      <c r="Z73" s="312">
        <v>0</v>
      </c>
      <c r="AA73" s="312">
        <v>0</v>
      </c>
      <c r="AB73" s="312">
        <v>101</v>
      </c>
      <c r="AF73" s="310" t="e">
        <v>#REF!</v>
      </c>
      <c r="AG73" s="308">
        <v>115</v>
      </c>
      <c r="AH73" s="309" t="s">
        <v>1</v>
      </c>
      <c r="AI73" s="302" t="s">
        <v>216</v>
      </c>
    </row>
    <row r="74" spans="1:35">
      <c r="A74" s="302" t="str">
        <f t="shared" si="1"/>
        <v>119 - Yoxford &amp; Peasenhall Primary School</v>
      </c>
      <c r="B74" s="302">
        <v>119</v>
      </c>
      <c r="C74" s="308">
        <v>119</v>
      </c>
      <c r="D74" s="308" t="s">
        <v>1</v>
      </c>
      <c r="E74" s="309" t="s">
        <v>1</v>
      </c>
      <c r="F74" s="302" t="s">
        <v>937</v>
      </c>
      <c r="G74" s="310">
        <v>402046.3947699921</v>
      </c>
      <c r="H74" s="310">
        <v>0</v>
      </c>
      <c r="I74" s="310"/>
      <c r="J74" s="310">
        <v>402046.3947699921</v>
      </c>
      <c r="K74" s="412"/>
      <c r="L74" s="310">
        <v>0</v>
      </c>
      <c r="M74" s="310">
        <v>0</v>
      </c>
      <c r="N74" s="310">
        <v>0</v>
      </c>
      <c r="O74" s="311">
        <v>0</v>
      </c>
      <c r="P74" s="311"/>
      <c r="Q74" s="311">
        <v>402046</v>
      </c>
      <c r="R74" s="311"/>
      <c r="S74" s="311"/>
      <c r="T74" s="308">
        <v>119</v>
      </c>
      <c r="U74" s="312">
        <v>0</v>
      </c>
      <c r="V74" s="312"/>
      <c r="W74" s="312">
        <v>0</v>
      </c>
      <c r="X74" s="312">
        <v>0</v>
      </c>
      <c r="Y74" s="312">
        <v>0</v>
      </c>
      <c r="Z74" s="312">
        <v>0</v>
      </c>
      <c r="AA74" s="312">
        <v>0</v>
      </c>
      <c r="AB74" s="312">
        <v>74</v>
      </c>
      <c r="AF74" s="310" t="e">
        <v>#REF!</v>
      </c>
      <c r="AG74" s="308">
        <v>119</v>
      </c>
      <c r="AH74" s="309" t="s">
        <v>1</v>
      </c>
      <c r="AI74" s="302" t="s">
        <v>217</v>
      </c>
    </row>
    <row r="75" spans="1:35">
      <c r="A75" s="302" t="str">
        <f t="shared" si="1"/>
        <v>121 - REAch2 The Limes Primary Academy (Lowestoft) E3/previously Woods Meadow (Lowestoft) E3</v>
      </c>
      <c r="B75" s="302">
        <v>121</v>
      </c>
      <c r="C75" s="308">
        <v>121</v>
      </c>
      <c r="D75" s="308" t="s">
        <v>1</v>
      </c>
      <c r="E75" s="309" t="s">
        <v>1</v>
      </c>
      <c r="F75" s="302" t="s">
        <v>1041</v>
      </c>
      <c r="G75" s="310">
        <v>564227.31386096799</v>
      </c>
      <c r="H75" s="310">
        <v>0</v>
      </c>
      <c r="I75" s="310"/>
      <c r="J75" s="310">
        <v>564227.31386096799</v>
      </c>
      <c r="K75" s="412"/>
      <c r="L75" s="310">
        <v>0</v>
      </c>
      <c r="M75" s="310">
        <v>0</v>
      </c>
      <c r="N75" s="310">
        <v>0</v>
      </c>
      <c r="O75" s="311">
        <v>0</v>
      </c>
      <c r="P75" s="311"/>
      <c r="Q75" s="311">
        <v>564227</v>
      </c>
      <c r="R75" s="311"/>
      <c r="S75" s="311"/>
      <c r="T75" s="308">
        <v>121</v>
      </c>
      <c r="U75" s="312">
        <v>0</v>
      </c>
      <c r="V75" s="312"/>
      <c r="W75" s="312">
        <v>0</v>
      </c>
      <c r="X75" s="312">
        <v>0</v>
      </c>
      <c r="Y75" s="312">
        <v>0</v>
      </c>
      <c r="Z75" s="312">
        <v>0</v>
      </c>
      <c r="AA75" s="312">
        <v>0</v>
      </c>
      <c r="AB75" s="312">
        <v>85.5</v>
      </c>
      <c r="AF75" s="310" t="e">
        <v>#REF!</v>
      </c>
      <c r="AG75" s="308">
        <v>121</v>
      </c>
      <c r="AH75" s="309" t="s">
        <v>1</v>
      </c>
    </row>
    <row r="76" spans="1:35">
      <c r="A76" s="302" t="str">
        <f t="shared" si="1"/>
        <v>155 - Sir John Leman High School</v>
      </c>
      <c r="B76" s="302">
        <v>155</v>
      </c>
      <c r="C76" s="308">
        <v>155</v>
      </c>
      <c r="D76" s="308" t="s">
        <v>1</v>
      </c>
      <c r="E76" s="309" t="s">
        <v>1</v>
      </c>
      <c r="F76" s="302" t="s">
        <v>218</v>
      </c>
      <c r="G76" s="310">
        <v>6192538.1200000001</v>
      </c>
      <c r="H76" s="310">
        <v>0</v>
      </c>
      <c r="I76" s="310"/>
      <c r="J76" s="310">
        <v>6192538.1200000001</v>
      </c>
      <c r="K76" s="412"/>
      <c r="L76" s="310">
        <v>0</v>
      </c>
      <c r="M76" s="310">
        <v>0</v>
      </c>
      <c r="N76" s="310">
        <v>0</v>
      </c>
      <c r="O76" s="311">
        <v>0</v>
      </c>
      <c r="P76" s="311"/>
      <c r="Q76" s="311">
        <v>6192538</v>
      </c>
      <c r="R76" s="311"/>
      <c r="S76" s="311"/>
      <c r="T76" s="308">
        <v>155</v>
      </c>
      <c r="U76" s="312"/>
      <c r="V76" s="312">
        <v>0</v>
      </c>
      <c r="W76" s="312">
        <v>0</v>
      </c>
      <c r="X76" s="312">
        <v>0</v>
      </c>
      <c r="Y76" s="312">
        <v>0</v>
      </c>
      <c r="Z76" s="312">
        <v>0</v>
      </c>
      <c r="AA76" s="312">
        <v>0</v>
      </c>
      <c r="AB76" s="312">
        <v>1231</v>
      </c>
      <c r="AF76" s="310" t="e">
        <v>#REF!</v>
      </c>
      <c r="AG76" s="308">
        <v>155</v>
      </c>
      <c r="AH76" s="309" t="s">
        <v>1</v>
      </c>
      <c r="AI76" s="302" t="s">
        <v>218</v>
      </c>
    </row>
    <row r="77" spans="1:35">
      <c r="A77" s="302" t="str">
        <f t="shared" si="1"/>
        <v>156 - Bungay High School</v>
      </c>
      <c r="B77" s="302">
        <v>156</v>
      </c>
      <c r="C77" s="308">
        <v>156</v>
      </c>
      <c r="D77" s="308" t="s">
        <v>1</v>
      </c>
      <c r="E77" s="309" t="s">
        <v>1</v>
      </c>
      <c r="F77" s="302" t="s">
        <v>219</v>
      </c>
      <c r="G77" s="310">
        <v>3930019.3343653199</v>
      </c>
      <c r="H77" s="310">
        <v>0</v>
      </c>
      <c r="I77" s="310"/>
      <c r="J77" s="310">
        <v>3930019.3343653199</v>
      </c>
      <c r="K77" s="412"/>
      <c r="L77" s="310">
        <v>0</v>
      </c>
      <c r="M77" s="310">
        <v>0</v>
      </c>
      <c r="N77" s="310">
        <v>0</v>
      </c>
      <c r="O77" s="311">
        <v>0</v>
      </c>
      <c r="P77" s="311"/>
      <c r="Q77" s="311">
        <v>3930019</v>
      </c>
      <c r="R77" s="311"/>
      <c r="S77" s="311"/>
      <c r="T77" s="308">
        <v>156</v>
      </c>
      <c r="U77" s="312"/>
      <c r="V77" s="312">
        <v>0</v>
      </c>
      <c r="W77" s="312">
        <v>0</v>
      </c>
      <c r="X77" s="312">
        <v>0</v>
      </c>
      <c r="Y77" s="312">
        <v>0</v>
      </c>
      <c r="Z77" s="312">
        <v>0</v>
      </c>
      <c r="AA77" s="312">
        <v>0</v>
      </c>
      <c r="AB77" s="312">
        <v>767</v>
      </c>
      <c r="AF77" s="310" t="e">
        <v>#REF!</v>
      </c>
      <c r="AG77" s="308">
        <v>156</v>
      </c>
      <c r="AH77" s="309" t="s">
        <v>1</v>
      </c>
      <c r="AI77" s="302" t="s">
        <v>219</v>
      </c>
    </row>
    <row r="78" spans="1:35">
      <c r="A78" s="302" t="str">
        <f t="shared" si="1"/>
        <v>157 - Pakefield High School</v>
      </c>
      <c r="B78" s="302">
        <v>157</v>
      </c>
      <c r="C78" s="308">
        <v>157</v>
      </c>
      <c r="D78" s="308" t="s">
        <v>1</v>
      </c>
      <c r="E78" s="309" t="s">
        <v>1</v>
      </c>
      <c r="F78" s="302" t="s">
        <v>220</v>
      </c>
      <c r="G78" s="310">
        <v>4102415.999095655</v>
      </c>
      <c r="H78" s="310">
        <v>0</v>
      </c>
      <c r="I78" s="310"/>
      <c r="J78" s="310">
        <v>4102415.999095655</v>
      </c>
      <c r="K78" s="412"/>
      <c r="L78" s="310">
        <v>0</v>
      </c>
      <c r="M78" s="310">
        <v>0</v>
      </c>
      <c r="N78" s="310">
        <v>0</v>
      </c>
      <c r="O78" s="311">
        <v>0</v>
      </c>
      <c r="P78" s="311"/>
      <c r="Q78" s="311">
        <v>4102416</v>
      </c>
      <c r="R78" s="311"/>
      <c r="S78" s="311"/>
      <c r="T78" s="308">
        <v>157</v>
      </c>
      <c r="U78" s="312"/>
      <c r="V78" s="312">
        <v>0</v>
      </c>
      <c r="W78" s="312">
        <v>0</v>
      </c>
      <c r="X78" s="312">
        <v>0</v>
      </c>
      <c r="Y78" s="312">
        <v>0</v>
      </c>
      <c r="Z78" s="312">
        <v>0</v>
      </c>
      <c r="AA78" s="312">
        <v>0</v>
      </c>
      <c r="AB78" s="312">
        <v>750</v>
      </c>
      <c r="AF78" s="310" t="e">
        <v>#REF!</v>
      </c>
      <c r="AG78" s="308">
        <v>157</v>
      </c>
      <c r="AH78" s="309">
        <v>0</v>
      </c>
      <c r="AI78" s="302" t="s">
        <v>220</v>
      </c>
    </row>
    <row r="79" spans="1:35">
      <c r="A79" s="302" t="str">
        <f t="shared" si="1"/>
        <v>159 - Debenham High School</v>
      </c>
      <c r="B79" s="302">
        <v>159</v>
      </c>
      <c r="C79" s="308">
        <v>159</v>
      </c>
      <c r="D79" s="308" t="s">
        <v>1</v>
      </c>
      <c r="E79" s="309" t="s">
        <v>1</v>
      </c>
      <c r="F79" s="302" t="s">
        <v>221</v>
      </c>
      <c r="G79" s="310">
        <v>3407528.8</v>
      </c>
      <c r="H79" s="310">
        <v>0</v>
      </c>
      <c r="I79" s="310"/>
      <c r="J79" s="310">
        <v>3407528.8</v>
      </c>
      <c r="K79" s="412"/>
      <c r="L79" s="310">
        <v>0</v>
      </c>
      <c r="M79" s="310">
        <v>0</v>
      </c>
      <c r="N79" s="310">
        <v>0</v>
      </c>
      <c r="O79" s="311">
        <v>0</v>
      </c>
      <c r="P79" s="311"/>
      <c r="Q79" s="311">
        <v>3407529</v>
      </c>
      <c r="R79" s="311"/>
      <c r="S79" s="311"/>
      <c r="T79" s="308">
        <v>159</v>
      </c>
      <c r="U79" s="312"/>
      <c r="V79" s="312">
        <v>0</v>
      </c>
      <c r="W79" s="312">
        <v>0</v>
      </c>
      <c r="X79" s="312">
        <v>0</v>
      </c>
      <c r="Y79" s="312">
        <v>0</v>
      </c>
      <c r="Z79" s="312">
        <v>0</v>
      </c>
      <c r="AA79" s="312">
        <v>0</v>
      </c>
      <c r="AB79" s="312">
        <v>673</v>
      </c>
      <c r="AF79" s="310" t="e">
        <v>#REF!</v>
      </c>
      <c r="AG79" s="308">
        <v>159</v>
      </c>
      <c r="AH79" s="309" t="s">
        <v>1</v>
      </c>
      <c r="AI79" s="302" t="s">
        <v>221</v>
      </c>
    </row>
    <row r="80" spans="1:35">
      <c r="A80" s="302" t="str">
        <f t="shared" si="1"/>
        <v>165 - Thomas Mills High School</v>
      </c>
      <c r="B80" s="302">
        <v>165</v>
      </c>
      <c r="C80" s="308">
        <v>165</v>
      </c>
      <c r="D80" s="308" t="s">
        <v>1</v>
      </c>
      <c r="E80" s="309" t="s">
        <v>1</v>
      </c>
      <c r="F80" s="302" t="s">
        <v>222</v>
      </c>
      <c r="G80" s="310">
        <v>4508224</v>
      </c>
      <c r="H80" s="310">
        <v>0</v>
      </c>
      <c r="I80" s="310"/>
      <c r="J80" s="310">
        <v>4508224</v>
      </c>
      <c r="K80" s="412"/>
      <c r="L80" s="310">
        <v>0</v>
      </c>
      <c r="M80" s="310">
        <v>0</v>
      </c>
      <c r="N80" s="310">
        <v>0</v>
      </c>
      <c r="O80" s="311">
        <v>0</v>
      </c>
      <c r="P80" s="311"/>
      <c r="Q80" s="311">
        <v>4508224</v>
      </c>
      <c r="R80" s="311"/>
      <c r="S80" s="311"/>
      <c r="T80" s="308">
        <v>165</v>
      </c>
      <c r="U80" s="312"/>
      <c r="V80" s="312">
        <v>0</v>
      </c>
      <c r="W80" s="312">
        <v>0</v>
      </c>
      <c r="X80" s="312">
        <v>0</v>
      </c>
      <c r="Y80" s="312">
        <v>0</v>
      </c>
      <c r="Z80" s="312">
        <v>0</v>
      </c>
      <c r="AA80" s="312">
        <v>0</v>
      </c>
      <c r="AB80" s="312">
        <v>896</v>
      </c>
      <c r="AF80" s="310" t="e">
        <v>#REF!</v>
      </c>
      <c r="AG80" s="308">
        <v>165</v>
      </c>
      <c r="AH80" s="309" t="s">
        <v>1</v>
      </c>
      <c r="AI80" s="302" t="s">
        <v>222</v>
      </c>
    </row>
    <row r="81" spans="1:35">
      <c r="A81" s="302" t="str">
        <f t="shared" si="1"/>
        <v>166 - Hartismere High School</v>
      </c>
      <c r="B81" s="302">
        <v>166</v>
      </c>
      <c r="C81" s="308">
        <v>166</v>
      </c>
      <c r="D81" s="308" t="s">
        <v>1</v>
      </c>
      <c r="E81" s="309" t="s">
        <v>1</v>
      </c>
      <c r="F81" s="302" t="s">
        <v>223</v>
      </c>
      <c r="G81" s="310">
        <v>4084897.6</v>
      </c>
      <c r="H81" s="310">
        <v>0</v>
      </c>
      <c r="I81" s="310"/>
      <c r="J81" s="310">
        <v>4084897.6</v>
      </c>
      <c r="K81" s="412"/>
      <c r="L81" s="310">
        <v>0</v>
      </c>
      <c r="M81" s="310">
        <v>0</v>
      </c>
      <c r="N81" s="310">
        <v>0</v>
      </c>
      <c r="O81" s="311">
        <v>0</v>
      </c>
      <c r="P81" s="311"/>
      <c r="Q81" s="311">
        <v>4084898</v>
      </c>
      <c r="R81" s="311"/>
      <c r="S81" s="311"/>
      <c r="T81" s="308">
        <v>166</v>
      </c>
      <c r="U81" s="312"/>
      <c r="V81" s="312">
        <v>0</v>
      </c>
      <c r="W81" s="312">
        <v>0</v>
      </c>
      <c r="X81" s="312">
        <v>0</v>
      </c>
      <c r="Y81" s="312">
        <v>0</v>
      </c>
      <c r="Z81" s="312">
        <v>0</v>
      </c>
      <c r="AA81" s="312">
        <v>0</v>
      </c>
      <c r="AB81" s="312">
        <v>812</v>
      </c>
      <c r="AF81" s="310" t="e">
        <v>#REF!</v>
      </c>
      <c r="AG81" s="308">
        <v>166</v>
      </c>
      <c r="AH81" s="309" t="s">
        <v>1</v>
      </c>
      <c r="AI81" s="302" t="s">
        <v>223</v>
      </c>
    </row>
    <row r="82" spans="1:35">
      <c r="A82" s="302" t="str">
        <f t="shared" si="1"/>
        <v>167 - Alde Valley High School</v>
      </c>
      <c r="B82" s="302">
        <v>167</v>
      </c>
      <c r="C82" s="308">
        <v>167</v>
      </c>
      <c r="D82" s="308" t="s">
        <v>1</v>
      </c>
      <c r="E82" s="309" t="s">
        <v>1</v>
      </c>
      <c r="F82" s="302" t="s">
        <v>224</v>
      </c>
      <c r="G82" s="310">
        <v>2374596.7466286509</v>
      </c>
      <c r="H82" s="310">
        <v>0</v>
      </c>
      <c r="I82" s="310"/>
      <c r="J82" s="310">
        <v>2374596.7466286509</v>
      </c>
      <c r="K82" s="412"/>
      <c r="L82" s="310">
        <v>0</v>
      </c>
      <c r="M82" s="310">
        <v>0</v>
      </c>
      <c r="N82" s="310">
        <v>0</v>
      </c>
      <c r="O82" s="311">
        <v>0</v>
      </c>
      <c r="P82" s="311"/>
      <c r="Q82" s="311">
        <v>2374597</v>
      </c>
      <c r="R82" s="311"/>
      <c r="S82" s="311"/>
      <c r="T82" s="308">
        <v>167</v>
      </c>
      <c r="U82" s="312"/>
      <c r="V82" s="312">
        <v>0</v>
      </c>
      <c r="W82" s="312">
        <v>0</v>
      </c>
      <c r="X82" s="312">
        <v>0</v>
      </c>
      <c r="Y82" s="312">
        <v>0</v>
      </c>
      <c r="Z82" s="312">
        <v>0</v>
      </c>
      <c r="AA82" s="312">
        <v>0</v>
      </c>
      <c r="AB82" s="312">
        <v>429</v>
      </c>
      <c r="AF82" s="310" t="e">
        <v>#REF!</v>
      </c>
      <c r="AG82" s="308">
        <v>167</v>
      </c>
      <c r="AH82" s="309" t="s">
        <v>1</v>
      </c>
      <c r="AI82" s="302" t="s">
        <v>224</v>
      </c>
    </row>
    <row r="83" spans="1:35">
      <c r="A83" s="302" t="str">
        <f t="shared" si="1"/>
        <v>169 - Ormiston Denes Academy</v>
      </c>
      <c r="B83" s="302">
        <v>169</v>
      </c>
      <c r="C83" s="308">
        <v>169</v>
      </c>
      <c r="D83" s="308" t="s">
        <v>1</v>
      </c>
      <c r="E83" s="309" t="s">
        <v>1</v>
      </c>
      <c r="F83" s="302" t="s">
        <v>471</v>
      </c>
      <c r="G83" s="310">
        <v>5234509.6146339159</v>
      </c>
      <c r="H83" s="310">
        <v>0</v>
      </c>
      <c r="I83" s="310"/>
      <c r="J83" s="310">
        <v>5234509.6146339159</v>
      </c>
      <c r="K83" s="412"/>
      <c r="L83" s="310">
        <v>0</v>
      </c>
      <c r="M83" s="310">
        <v>0</v>
      </c>
      <c r="N83" s="310">
        <v>0</v>
      </c>
      <c r="O83" s="311">
        <v>0</v>
      </c>
      <c r="P83" s="311"/>
      <c r="Q83" s="311">
        <v>5234510</v>
      </c>
      <c r="R83" s="311"/>
      <c r="S83" s="311"/>
      <c r="T83" s="308">
        <v>169</v>
      </c>
      <c r="U83" s="312"/>
      <c r="V83" s="312">
        <v>0</v>
      </c>
      <c r="W83" s="312">
        <v>0</v>
      </c>
      <c r="X83" s="312">
        <v>0</v>
      </c>
      <c r="Y83" s="312">
        <v>0</v>
      </c>
      <c r="Z83" s="312">
        <v>0</v>
      </c>
      <c r="AA83" s="312">
        <v>0</v>
      </c>
      <c r="AB83" s="312">
        <v>860</v>
      </c>
      <c r="AF83" s="310" t="e">
        <v>#REF!</v>
      </c>
      <c r="AG83" s="308">
        <v>169</v>
      </c>
      <c r="AH83" s="309" t="s">
        <v>1</v>
      </c>
      <c r="AI83" s="302" t="s">
        <v>471</v>
      </c>
    </row>
    <row r="84" spans="1:35">
      <c r="A84" s="302" t="str">
        <f t="shared" si="1"/>
        <v>170 - East Point Academy</v>
      </c>
      <c r="B84" s="302">
        <v>170</v>
      </c>
      <c r="C84" s="308">
        <v>170</v>
      </c>
      <c r="D84" s="308" t="s">
        <v>1</v>
      </c>
      <c r="E84" s="309" t="s">
        <v>1</v>
      </c>
      <c r="F84" s="302" t="s">
        <v>225</v>
      </c>
      <c r="G84" s="310">
        <v>4123552.6918075285</v>
      </c>
      <c r="H84" s="310">
        <v>0</v>
      </c>
      <c r="I84" s="310"/>
      <c r="J84" s="310">
        <v>4123552.6918075285</v>
      </c>
      <c r="K84" s="412"/>
      <c r="L84" s="310">
        <v>0</v>
      </c>
      <c r="M84" s="310">
        <v>0</v>
      </c>
      <c r="N84" s="310">
        <v>0</v>
      </c>
      <c r="O84" s="311">
        <v>0</v>
      </c>
      <c r="P84" s="311"/>
      <c r="Q84" s="311">
        <v>4123553</v>
      </c>
      <c r="R84" s="311"/>
      <c r="S84" s="311"/>
      <c r="T84" s="308">
        <v>170</v>
      </c>
      <c r="U84" s="312"/>
      <c r="V84" s="312">
        <v>0</v>
      </c>
      <c r="W84" s="312">
        <v>0</v>
      </c>
      <c r="X84" s="312">
        <v>0</v>
      </c>
      <c r="Y84" s="312">
        <v>0</v>
      </c>
      <c r="Z84" s="312">
        <v>0</v>
      </c>
      <c r="AA84" s="312">
        <v>0</v>
      </c>
      <c r="AB84" s="312">
        <v>706</v>
      </c>
      <c r="AF84" s="310" t="e">
        <v>#REF!</v>
      </c>
      <c r="AG84" s="308">
        <v>170</v>
      </c>
      <c r="AH84" s="309" t="s">
        <v>1</v>
      </c>
      <c r="AI84" s="302" t="s">
        <v>225</v>
      </c>
    </row>
    <row r="85" spans="1:35">
      <c r="A85" s="302" t="str">
        <f t="shared" si="1"/>
        <v>171 - Benjamin Britten High School</v>
      </c>
      <c r="B85" s="302">
        <v>171</v>
      </c>
      <c r="C85" s="308">
        <v>171</v>
      </c>
      <c r="D85" s="308" t="s">
        <v>1</v>
      </c>
      <c r="E85" s="309" t="s">
        <v>1</v>
      </c>
      <c r="F85" s="302" t="s">
        <v>226</v>
      </c>
      <c r="G85" s="310">
        <v>5520118.9077169839</v>
      </c>
      <c r="H85" s="310">
        <v>0</v>
      </c>
      <c r="I85" s="310"/>
      <c r="J85" s="310">
        <v>5520118.9077169839</v>
      </c>
      <c r="K85" s="412"/>
      <c r="L85" s="310">
        <v>0</v>
      </c>
      <c r="M85" s="310">
        <v>0</v>
      </c>
      <c r="N85" s="310">
        <v>0</v>
      </c>
      <c r="O85" s="311">
        <v>0</v>
      </c>
      <c r="P85" s="311"/>
      <c r="Q85" s="311">
        <v>5520119</v>
      </c>
      <c r="R85" s="311"/>
      <c r="S85" s="311"/>
      <c r="T85" s="308">
        <v>171</v>
      </c>
      <c r="U85" s="312"/>
      <c r="V85" s="312">
        <v>0</v>
      </c>
      <c r="W85" s="312">
        <v>0</v>
      </c>
      <c r="X85" s="312">
        <v>0</v>
      </c>
      <c r="Y85" s="312">
        <v>0</v>
      </c>
      <c r="Z85" s="312">
        <v>0</v>
      </c>
      <c r="AA85" s="312">
        <v>0</v>
      </c>
      <c r="AB85" s="312">
        <v>1030</v>
      </c>
      <c r="AF85" s="310" t="e">
        <v>#REF!</v>
      </c>
      <c r="AG85" s="308">
        <v>171</v>
      </c>
      <c r="AH85" s="309" t="s">
        <v>1</v>
      </c>
      <c r="AI85" s="302" t="s">
        <v>226</v>
      </c>
    </row>
    <row r="86" spans="1:35">
      <c r="A86" s="302" t="str">
        <f t="shared" si="1"/>
        <v>175 - Stradbroke High</v>
      </c>
      <c r="B86" s="302">
        <v>175</v>
      </c>
      <c r="C86" s="308">
        <v>175</v>
      </c>
      <c r="D86" s="308" t="s">
        <v>1</v>
      </c>
      <c r="E86" s="309" t="s">
        <v>1</v>
      </c>
      <c r="F86" s="302" t="s">
        <v>470</v>
      </c>
      <c r="G86" s="310">
        <v>1832765.3118751196</v>
      </c>
      <c r="H86" s="310">
        <v>0</v>
      </c>
      <c r="I86" s="310"/>
      <c r="J86" s="310">
        <v>1832765.3118751196</v>
      </c>
      <c r="K86" s="412"/>
      <c r="L86" s="310">
        <v>0</v>
      </c>
      <c r="M86" s="310">
        <v>0</v>
      </c>
      <c r="N86" s="310">
        <v>0</v>
      </c>
      <c r="O86" s="311">
        <v>0</v>
      </c>
      <c r="P86" s="311"/>
      <c r="Q86" s="311">
        <v>1832765</v>
      </c>
      <c r="R86" s="311"/>
      <c r="S86" s="311"/>
      <c r="T86" s="308">
        <v>175</v>
      </c>
      <c r="U86" s="312"/>
      <c r="V86" s="312">
        <v>0</v>
      </c>
      <c r="W86" s="312">
        <v>0</v>
      </c>
      <c r="X86" s="312">
        <v>0</v>
      </c>
      <c r="Y86" s="312">
        <v>0</v>
      </c>
      <c r="Z86" s="312">
        <v>0</v>
      </c>
      <c r="AA86" s="312">
        <v>0</v>
      </c>
      <c r="AB86" s="312">
        <v>318</v>
      </c>
      <c r="AF86" s="310" t="e">
        <v>#REF!</v>
      </c>
      <c r="AG86" s="308">
        <v>175</v>
      </c>
      <c r="AH86" s="309" t="s">
        <v>1</v>
      </c>
      <c r="AI86" s="302" t="s">
        <v>470</v>
      </c>
    </row>
    <row r="87" spans="1:35">
      <c r="A87" s="302" t="str">
        <f t="shared" si="1"/>
        <v xml:space="preserve">202 - Bawdsey CEVCP School </v>
      </c>
      <c r="B87" s="302">
        <v>202</v>
      </c>
      <c r="C87" s="308">
        <v>202</v>
      </c>
      <c r="D87" s="308">
        <v>202</v>
      </c>
      <c r="E87" s="309">
        <v>0</v>
      </c>
      <c r="F87" s="302" t="s">
        <v>227</v>
      </c>
      <c r="G87" s="310">
        <v>299162.52103293873</v>
      </c>
      <c r="H87" s="310">
        <v>-1196.55</v>
      </c>
      <c r="I87" s="310"/>
      <c r="J87" s="310">
        <v>297965.97103293875</v>
      </c>
      <c r="K87" s="412"/>
      <c r="L87" s="310">
        <v>0</v>
      </c>
      <c r="M87" s="310">
        <v>0</v>
      </c>
      <c r="N87" s="310">
        <v>0</v>
      </c>
      <c r="O87" s="311">
        <v>0</v>
      </c>
      <c r="P87" s="311"/>
      <c r="Q87" s="311">
        <v>297966</v>
      </c>
      <c r="R87" s="311"/>
      <c r="S87" s="311"/>
      <c r="T87" s="308">
        <v>202</v>
      </c>
      <c r="U87" s="312">
        <v>495</v>
      </c>
      <c r="V87" s="312"/>
      <c r="W87" s="312">
        <v>548.1</v>
      </c>
      <c r="X87" s="312">
        <v>85.95</v>
      </c>
      <c r="Y87" s="312">
        <v>67.5</v>
      </c>
      <c r="Z87" s="312">
        <v>-1196.55</v>
      </c>
      <c r="AA87" s="312">
        <v>0</v>
      </c>
      <c r="AB87" s="312">
        <v>45</v>
      </c>
      <c r="AF87" s="310" t="e">
        <v>#REF!</v>
      </c>
      <c r="AG87" s="308">
        <v>202</v>
      </c>
      <c r="AH87" s="309">
        <v>0</v>
      </c>
      <c r="AI87" s="302" t="s">
        <v>227</v>
      </c>
    </row>
    <row r="88" spans="1:35">
      <c r="A88" s="302" t="str">
        <f t="shared" si="1"/>
        <v>203 - Bentley CEVCP School</v>
      </c>
      <c r="B88" s="302">
        <v>203</v>
      </c>
      <c r="C88" s="308">
        <v>203</v>
      </c>
      <c r="D88" s="308">
        <v>203</v>
      </c>
      <c r="E88" s="309">
        <v>0</v>
      </c>
      <c r="F88" s="302" t="s">
        <v>228</v>
      </c>
      <c r="G88" s="310">
        <v>336632.7036396226</v>
      </c>
      <c r="H88" s="310">
        <v>-1675.17</v>
      </c>
      <c r="I88" s="310"/>
      <c r="J88" s="310">
        <v>334957.53363962262</v>
      </c>
      <c r="K88" s="412"/>
      <c r="L88" s="310">
        <v>0</v>
      </c>
      <c r="M88" s="310">
        <v>0</v>
      </c>
      <c r="N88" s="310">
        <v>0</v>
      </c>
      <c r="O88" s="311">
        <v>0</v>
      </c>
      <c r="P88" s="311"/>
      <c r="Q88" s="311">
        <v>334958</v>
      </c>
      <c r="R88" s="311"/>
      <c r="S88" s="311"/>
      <c r="T88" s="308">
        <v>203</v>
      </c>
      <c r="U88" s="312">
        <v>693</v>
      </c>
      <c r="V88" s="312"/>
      <c r="W88" s="312">
        <v>767.34</v>
      </c>
      <c r="X88" s="312">
        <v>120.33</v>
      </c>
      <c r="Y88" s="312">
        <v>94.5</v>
      </c>
      <c r="Z88" s="312">
        <v>-1675.17</v>
      </c>
      <c r="AA88" s="312">
        <v>0</v>
      </c>
      <c r="AB88" s="312">
        <v>63</v>
      </c>
      <c r="AF88" s="310" t="e">
        <v>#REF!</v>
      </c>
      <c r="AG88" s="308">
        <v>203</v>
      </c>
      <c r="AH88" s="309">
        <v>0</v>
      </c>
      <c r="AI88" s="302" t="s">
        <v>228</v>
      </c>
    </row>
    <row r="89" spans="1:35">
      <c r="A89" s="302" t="str">
        <f t="shared" si="1"/>
        <v>205 - Bildeston Primary School</v>
      </c>
      <c r="B89" s="302">
        <v>205</v>
      </c>
      <c r="C89" s="308">
        <v>205</v>
      </c>
      <c r="D89" s="308">
        <v>205</v>
      </c>
      <c r="E89" s="309">
        <v>0</v>
      </c>
      <c r="F89" s="302" t="s">
        <v>229</v>
      </c>
      <c r="G89" s="310">
        <v>493503.57862492034</v>
      </c>
      <c r="H89" s="310">
        <v>-2632.41</v>
      </c>
      <c r="I89" s="310"/>
      <c r="J89" s="310">
        <v>490871.16862492036</v>
      </c>
      <c r="K89" s="412"/>
      <c r="L89" s="310">
        <v>0</v>
      </c>
      <c r="M89" s="310">
        <v>0</v>
      </c>
      <c r="N89" s="310">
        <v>0</v>
      </c>
      <c r="O89" s="311">
        <v>0</v>
      </c>
      <c r="P89" s="311"/>
      <c r="Q89" s="311">
        <v>490871</v>
      </c>
      <c r="R89" s="311"/>
      <c r="S89" s="311"/>
      <c r="T89" s="308">
        <v>205</v>
      </c>
      <c r="U89" s="312">
        <v>1089</v>
      </c>
      <c r="V89" s="312"/>
      <c r="W89" s="312">
        <v>1205.82</v>
      </c>
      <c r="X89" s="312">
        <v>189.09</v>
      </c>
      <c r="Y89" s="312">
        <v>148.5</v>
      </c>
      <c r="Z89" s="312">
        <v>-2632.41</v>
      </c>
      <c r="AA89" s="312">
        <v>0</v>
      </c>
      <c r="AB89" s="312">
        <v>99</v>
      </c>
      <c r="AF89" s="310" t="e">
        <v>#REF!</v>
      </c>
      <c r="AG89" s="308">
        <v>205</v>
      </c>
      <c r="AH89" s="309">
        <v>0</v>
      </c>
      <c r="AI89" s="302" t="s">
        <v>229</v>
      </c>
    </row>
    <row r="90" spans="1:35">
      <c r="A90" s="302" t="str">
        <f t="shared" si="1"/>
        <v>206 - Bramford CEVCP School</v>
      </c>
      <c r="B90" s="302">
        <v>206</v>
      </c>
      <c r="C90" s="308">
        <v>206</v>
      </c>
      <c r="D90" s="308">
        <v>206</v>
      </c>
      <c r="E90" s="309">
        <v>0</v>
      </c>
      <c r="F90" s="302" t="s">
        <v>230</v>
      </c>
      <c r="G90" s="310">
        <v>848085.09333726903</v>
      </c>
      <c r="H90" s="310">
        <v>-5450.95</v>
      </c>
      <c r="I90" s="310"/>
      <c r="J90" s="310">
        <v>842634.14333726908</v>
      </c>
      <c r="K90" s="412"/>
      <c r="L90" s="310">
        <v>0</v>
      </c>
      <c r="M90" s="310">
        <v>0</v>
      </c>
      <c r="N90" s="310">
        <v>0</v>
      </c>
      <c r="O90" s="311">
        <v>0</v>
      </c>
      <c r="P90" s="311"/>
      <c r="Q90" s="311">
        <v>842634</v>
      </c>
      <c r="R90" s="311"/>
      <c r="S90" s="311"/>
      <c r="T90" s="308">
        <v>206</v>
      </c>
      <c r="U90" s="312">
        <v>2255</v>
      </c>
      <c r="V90" s="312"/>
      <c r="W90" s="312">
        <v>2496.9</v>
      </c>
      <c r="X90" s="312">
        <v>391.55</v>
      </c>
      <c r="Y90" s="312">
        <v>307.5</v>
      </c>
      <c r="Z90" s="312">
        <v>-5450.95</v>
      </c>
      <c r="AA90" s="312">
        <v>0</v>
      </c>
      <c r="AB90" s="312">
        <v>205</v>
      </c>
      <c r="AF90" s="310" t="e">
        <v>#REF!</v>
      </c>
      <c r="AG90" s="308">
        <v>206</v>
      </c>
      <c r="AH90" s="309">
        <v>0</v>
      </c>
      <c r="AI90" s="302" t="s">
        <v>230</v>
      </c>
    </row>
    <row r="91" spans="1:35">
      <c r="A91" s="302" t="str">
        <f t="shared" si="1"/>
        <v>208 - Brooklands Primary School</v>
      </c>
      <c r="B91" s="302">
        <v>208</v>
      </c>
      <c r="C91" s="308">
        <v>208</v>
      </c>
      <c r="D91" s="308" t="s">
        <v>1</v>
      </c>
      <c r="E91" s="309" t="s">
        <v>1</v>
      </c>
      <c r="F91" s="302" t="s">
        <v>231</v>
      </c>
      <c r="G91" s="310">
        <v>792992.34083552926</v>
      </c>
      <c r="H91" s="310">
        <v>0</v>
      </c>
      <c r="I91" s="310"/>
      <c r="J91" s="310">
        <v>792992.34083552926</v>
      </c>
      <c r="K91" s="412"/>
      <c r="L91" s="310">
        <v>0</v>
      </c>
      <c r="M91" s="310">
        <v>0</v>
      </c>
      <c r="N91" s="310">
        <v>0</v>
      </c>
      <c r="O91" s="311">
        <v>0</v>
      </c>
      <c r="P91" s="311"/>
      <c r="Q91" s="311">
        <v>792992</v>
      </c>
      <c r="R91" s="311"/>
      <c r="S91" s="311"/>
      <c r="T91" s="308">
        <v>208</v>
      </c>
      <c r="U91" s="312">
        <v>0</v>
      </c>
      <c r="V91" s="312"/>
      <c r="W91" s="312">
        <v>0</v>
      </c>
      <c r="X91" s="312">
        <v>0</v>
      </c>
      <c r="Y91" s="312">
        <v>0</v>
      </c>
      <c r="Z91" s="312">
        <v>0</v>
      </c>
      <c r="AA91" s="312">
        <v>0</v>
      </c>
      <c r="AB91" s="312">
        <v>208</v>
      </c>
      <c r="AF91" s="310" t="e">
        <v>#REF!</v>
      </c>
      <c r="AG91" s="308">
        <v>208</v>
      </c>
      <c r="AH91" s="309">
        <v>0</v>
      </c>
      <c r="AI91" s="302" t="s">
        <v>231</v>
      </c>
    </row>
    <row r="92" spans="1:35">
      <c r="A92" s="302" t="str">
        <f t="shared" si="1"/>
        <v>211 - Bucklesham Primary School</v>
      </c>
      <c r="B92" s="302">
        <v>211</v>
      </c>
      <c r="C92" s="308">
        <v>211</v>
      </c>
      <c r="D92" s="308">
        <v>211</v>
      </c>
      <c r="E92" s="309">
        <v>0</v>
      </c>
      <c r="F92" s="302" t="s">
        <v>232</v>
      </c>
      <c r="G92" s="310">
        <v>440513.31834556954</v>
      </c>
      <c r="H92" s="310">
        <v>-2579.23</v>
      </c>
      <c r="I92" s="310"/>
      <c r="J92" s="310">
        <v>437934.08834556956</v>
      </c>
      <c r="K92" s="412"/>
      <c r="L92" s="310">
        <v>0</v>
      </c>
      <c r="M92" s="310">
        <v>0</v>
      </c>
      <c r="N92" s="310">
        <v>0</v>
      </c>
      <c r="O92" s="311">
        <v>0</v>
      </c>
      <c r="P92" s="311"/>
      <c r="Q92" s="311">
        <v>437934</v>
      </c>
      <c r="R92" s="311"/>
      <c r="S92" s="311"/>
      <c r="T92" s="308">
        <v>211</v>
      </c>
      <c r="U92" s="312">
        <v>1067</v>
      </c>
      <c r="V92" s="312"/>
      <c r="W92" s="312">
        <v>1181.46</v>
      </c>
      <c r="X92" s="312">
        <v>185.26999999999998</v>
      </c>
      <c r="Y92" s="312">
        <v>145.5</v>
      </c>
      <c r="Z92" s="312">
        <v>-2579.23</v>
      </c>
      <c r="AA92" s="312">
        <v>0</v>
      </c>
      <c r="AB92" s="312">
        <v>97</v>
      </c>
      <c r="AF92" s="310" t="e">
        <v>#REF!</v>
      </c>
      <c r="AG92" s="308">
        <v>211</v>
      </c>
      <c r="AH92" s="309">
        <v>0</v>
      </c>
      <c r="AI92" s="302" t="s">
        <v>232</v>
      </c>
    </row>
    <row r="93" spans="1:35">
      <c r="A93" s="302" t="str">
        <f t="shared" si="1"/>
        <v>216 - Capel St Mary CEVCP School</v>
      </c>
      <c r="B93" s="302">
        <v>216</v>
      </c>
      <c r="C93" s="308">
        <v>216</v>
      </c>
      <c r="D93" s="308">
        <v>216</v>
      </c>
      <c r="E93" s="309">
        <v>0</v>
      </c>
      <c r="F93" s="302" t="s">
        <v>233</v>
      </c>
      <c r="G93" s="310">
        <v>1048191.24</v>
      </c>
      <c r="H93" s="310">
        <v>-7232.48</v>
      </c>
      <c r="I93" s="310"/>
      <c r="J93" s="310">
        <v>1040958.76</v>
      </c>
      <c r="K93" s="412"/>
      <c r="L93" s="310">
        <v>0</v>
      </c>
      <c r="M93" s="310">
        <v>0</v>
      </c>
      <c r="N93" s="310">
        <v>0</v>
      </c>
      <c r="O93" s="311">
        <v>0</v>
      </c>
      <c r="P93" s="311"/>
      <c r="Q93" s="311">
        <v>1040959</v>
      </c>
      <c r="R93" s="311"/>
      <c r="S93" s="311"/>
      <c r="T93" s="308">
        <v>216</v>
      </c>
      <c r="U93" s="312">
        <v>2992</v>
      </c>
      <c r="V93" s="312"/>
      <c r="W93" s="312">
        <v>3312.96</v>
      </c>
      <c r="X93" s="312">
        <v>519.52</v>
      </c>
      <c r="Y93" s="312">
        <v>408</v>
      </c>
      <c r="Z93" s="312">
        <v>-7232.48</v>
      </c>
      <c r="AA93" s="312">
        <v>0</v>
      </c>
      <c r="AB93" s="312">
        <v>272</v>
      </c>
      <c r="AF93" s="310" t="e">
        <v>#REF!</v>
      </c>
      <c r="AG93" s="308">
        <v>216</v>
      </c>
      <c r="AH93" s="309">
        <v>0</v>
      </c>
      <c r="AI93" s="302" t="s">
        <v>233</v>
      </c>
    </row>
    <row r="94" spans="1:35">
      <c r="A94" s="302" t="str">
        <f t="shared" si="1"/>
        <v>217 - Chelmondiston CEVCP School</v>
      </c>
      <c r="B94" s="302">
        <v>217</v>
      </c>
      <c r="C94" s="308">
        <v>217</v>
      </c>
      <c r="D94" s="308" t="s">
        <v>1</v>
      </c>
      <c r="E94" s="309" t="s">
        <v>1</v>
      </c>
      <c r="F94" s="302" t="s">
        <v>234</v>
      </c>
      <c r="G94" s="310">
        <v>527697.05485714285</v>
      </c>
      <c r="H94" s="310">
        <v>0</v>
      </c>
      <c r="I94" s="310"/>
      <c r="J94" s="310">
        <v>527697.05485714285</v>
      </c>
      <c r="K94" s="412"/>
      <c r="L94" s="310">
        <v>0</v>
      </c>
      <c r="M94" s="310">
        <v>0</v>
      </c>
      <c r="N94" s="310">
        <v>0</v>
      </c>
      <c r="O94" s="311">
        <v>0</v>
      </c>
      <c r="P94" s="311"/>
      <c r="Q94" s="311">
        <v>527697</v>
      </c>
      <c r="R94" s="311"/>
      <c r="S94" s="311"/>
      <c r="T94" s="308">
        <v>217</v>
      </c>
      <c r="U94" s="312">
        <v>0</v>
      </c>
      <c r="V94" s="312"/>
      <c r="W94" s="312">
        <v>0</v>
      </c>
      <c r="X94" s="312">
        <v>0</v>
      </c>
      <c r="Y94" s="312">
        <v>0</v>
      </c>
      <c r="Z94" s="312">
        <v>0</v>
      </c>
      <c r="AA94" s="312">
        <v>0</v>
      </c>
      <c r="AB94" s="312">
        <v>120</v>
      </c>
      <c r="AF94" s="310" t="e">
        <v>#REF!</v>
      </c>
      <c r="AG94" s="308">
        <v>217</v>
      </c>
      <c r="AH94" s="309" t="s">
        <v>1</v>
      </c>
      <c r="AI94" s="302" t="s">
        <v>234</v>
      </c>
    </row>
    <row r="95" spans="1:35">
      <c r="A95" s="302" t="str">
        <f t="shared" si="1"/>
        <v>219 - Claydon Primary School</v>
      </c>
      <c r="B95" s="302">
        <v>219</v>
      </c>
      <c r="C95" s="308">
        <v>219</v>
      </c>
      <c r="D95" s="308" t="s">
        <v>1</v>
      </c>
      <c r="E95" s="309" t="s">
        <v>1</v>
      </c>
      <c r="F95" s="302" t="s">
        <v>235</v>
      </c>
      <c r="G95" s="310">
        <v>1633296</v>
      </c>
      <c r="H95" s="310">
        <v>0</v>
      </c>
      <c r="I95" s="310"/>
      <c r="J95" s="310">
        <v>1633296</v>
      </c>
      <c r="K95" s="412"/>
      <c r="L95" s="310">
        <v>0</v>
      </c>
      <c r="M95" s="310">
        <v>0</v>
      </c>
      <c r="N95" s="310">
        <v>0</v>
      </c>
      <c r="O95" s="311">
        <v>0</v>
      </c>
      <c r="P95" s="311"/>
      <c r="Q95" s="311">
        <v>1633296</v>
      </c>
      <c r="R95" s="311"/>
      <c r="S95" s="311"/>
      <c r="T95" s="308">
        <v>219</v>
      </c>
      <c r="U95" s="312">
        <v>0</v>
      </c>
      <c r="V95" s="312"/>
      <c r="W95" s="312">
        <v>0</v>
      </c>
      <c r="X95" s="312">
        <v>0</v>
      </c>
      <c r="Y95" s="312">
        <v>0</v>
      </c>
      <c r="Z95" s="312">
        <v>0</v>
      </c>
      <c r="AA95" s="312">
        <v>0</v>
      </c>
      <c r="AB95" s="312">
        <v>434</v>
      </c>
      <c r="AF95" s="310" t="e">
        <v>#REF!</v>
      </c>
      <c r="AG95" s="308">
        <v>219</v>
      </c>
      <c r="AH95" s="309">
        <v>0</v>
      </c>
      <c r="AI95" s="302" t="s">
        <v>235</v>
      </c>
    </row>
    <row r="96" spans="1:35">
      <c r="A96" s="302" t="str">
        <f t="shared" si="1"/>
        <v>220 - Copdock Primary School</v>
      </c>
      <c r="B96" s="302">
        <v>220</v>
      </c>
      <c r="C96" s="308">
        <v>220</v>
      </c>
      <c r="D96" s="308">
        <v>220</v>
      </c>
      <c r="E96" s="309">
        <v>0</v>
      </c>
      <c r="F96" s="302" t="s">
        <v>236</v>
      </c>
      <c r="G96" s="310">
        <v>396275.17462602834</v>
      </c>
      <c r="H96" s="310">
        <v>-2153.79</v>
      </c>
      <c r="I96" s="310"/>
      <c r="J96" s="310">
        <v>394121.38462602836</v>
      </c>
      <c r="K96" s="412"/>
      <c r="L96" s="310">
        <v>0</v>
      </c>
      <c r="M96" s="310">
        <v>0</v>
      </c>
      <c r="N96" s="310">
        <v>0</v>
      </c>
      <c r="O96" s="311">
        <v>0</v>
      </c>
      <c r="P96" s="311"/>
      <c r="Q96" s="311">
        <v>394121</v>
      </c>
      <c r="R96" s="311"/>
      <c r="S96" s="311"/>
      <c r="T96" s="308">
        <v>220</v>
      </c>
      <c r="U96" s="312">
        <v>891</v>
      </c>
      <c r="V96" s="312"/>
      <c r="W96" s="312">
        <v>986.57999999999993</v>
      </c>
      <c r="X96" s="312">
        <v>154.70999999999998</v>
      </c>
      <c r="Y96" s="312">
        <v>121.5</v>
      </c>
      <c r="Z96" s="312">
        <v>-2153.79</v>
      </c>
      <c r="AA96" s="312">
        <v>0</v>
      </c>
      <c r="AB96" s="312">
        <v>81</v>
      </c>
      <c r="AF96" s="310" t="e">
        <v>#REF!</v>
      </c>
      <c r="AG96" s="308">
        <v>220</v>
      </c>
      <c r="AH96" s="309">
        <v>0</v>
      </c>
      <c r="AI96" s="302" t="s">
        <v>236</v>
      </c>
    </row>
    <row r="97" spans="1:35">
      <c r="A97" s="302" t="str">
        <f t="shared" si="1"/>
        <v>223 - East Bergholt CEVCP School</v>
      </c>
      <c r="B97" s="302">
        <v>223</v>
      </c>
      <c r="C97" s="308">
        <v>223</v>
      </c>
      <c r="D97" s="308">
        <v>223</v>
      </c>
      <c r="E97" s="309">
        <v>0</v>
      </c>
      <c r="F97" s="302" t="s">
        <v>237</v>
      </c>
      <c r="G97" s="310">
        <v>775351.66</v>
      </c>
      <c r="H97" s="310">
        <v>-5371.18</v>
      </c>
      <c r="I97" s="310"/>
      <c r="J97" s="310">
        <v>769980.48</v>
      </c>
      <c r="K97" s="412"/>
      <c r="L97" s="310">
        <v>0</v>
      </c>
      <c r="M97" s="310">
        <v>0</v>
      </c>
      <c r="N97" s="310">
        <v>0</v>
      </c>
      <c r="O97" s="311">
        <v>0</v>
      </c>
      <c r="P97" s="311"/>
      <c r="Q97" s="311">
        <v>769980</v>
      </c>
      <c r="R97" s="311"/>
      <c r="S97" s="311"/>
      <c r="T97" s="308">
        <v>223</v>
      </c>
      <c r="U97" s="312">
        <v>2222</v>
      </c>
      <c r="V97" s="312"/>
      <c r="W97" s="312">
        <v>2460.36</v>
      </c>
      <c r="X97" s="312">
        <v>385.82</v>
      </c>
      <c r="Y97" s="312">
        <v>303</v>
      </c>
      <c r="Z97" s="312">
        <v>-5371.18</v>
      </c>
      <c r="AA97" s="312">
        <v>0</v>
      </c>
      <c r="AB97" s="312">
        <v>202</v>
      </c>
      <c r="AF97" s="310" t="e">
        <v>#REF!</v>
      </c>
      <c r="AG97" s="308">
        <v>223</v>
      </c>
      <c r="AH97" s="309">
        <v>0</v>
      </c>
      <c r="AI97" s="302" t="s">
        <v>237</v>
      </c>
    </row>
    <row r="98" spans="1:35">
      <c r="A98" s="302" t="str">
        <f t="shared" si="1"/>
        <v>224 - Elmsett CEVCP School</v>
      </c>
      <c r="B98" s="302">
        <v>224</v>
      </c>
      <c r="C98" s="308">
        <v>224</v>
      </c>
      <c r="D98" s="308">
        <v>224</v>
      </c>
      <c r="E98" s="309">
        <v>0</v>
      </c>
      <c r="F98" s="302" t="s">
        <v>238</v>
      </c>
      <c r="G98" s="310">
        <v>327644.72468115861</v>
      </c>
      <c r="H98" s="310">
        <v>-1701.76</v>
      </c>
      <c r="I98" s="310"/>
      <c r="J98" s="310">
        <v>325942.9646811586</v>
      </c>
      <c r="K98" s="412"/>
      <c r="L98" s="310">
        <v>0</v>
      </c>
      <c r="M98" s="310">
        <v>0</v>
      </c>
      <c r="N98" s="310">
        <v>0</v>
      </c>
      <c r="O98" s="311">
        <v>0</v>
      </c>
      <c r="P98" s="311"/>
      <c r="Q98" s="311">
        <v>325943</v>
      </c>
      <c r="R98" s="311"/>
      <c r="S98" s="311"/>
      <c r="T98" s="308">
        <v>224</v>
      </c>
      <c r="U98" s="312">
        <v>704</v>
      </c>
      <c r="V98" s="312"/>
      <c r="W98" s="312">
        <v>779.52</v>
      </c>
      <c r="X98" s="312">
        <v>122.24</v>
      </c>
      <c r="Y98" s="312">
        <v>96</v>
      </c>
      <c r="Z98" s="312">
        <v>-1701.76</v>
      </c>
      <c r="AA98" s="312">
        <v>0</v>
      </c>
      <c r="AB98" s="312">
        <v>64</v>
      </c>
      <c r="AF98" s="310" t="e">
        <v>#REF!</v>
      </c>
      <c r="AG98" s="308">
        <v>224</v>
      </c>
      <c r="AH98" s="309">
        <v>0</v>
      </c>
      <c r="AI98" s="302" t="s">
        <v>238</v>
      </c>
    </row>
    <row r="99" spans="1:35">
      <c r="A99" s="302" t="str">
        <f t="shared" si="1"/>
        <v>225 - Eyke CEVCP School</v>
      </c>
      <c r="B99" s="302">
        <v>225</v>
      </c>
      <c r="C99" s="308">
        <v>225</v>
      </c>
      <c r="D99" s="308" t="s">
        <v>1</v>
      </c>
      <c r="E99" s="309" t="s">
        <v>1</v>
      </c>
      <c r="F99" s="302" t="s">
        <v>239</v>
      </c>
      <c r="G99" s="310">
        <v>496479.13575736678</v>
      </c>
      <c r="H99" s="310">
        <v>0</v>
      </c>
      <c r="I99" s="310"/>
      <c r="J99" s="310">
        <v>496479.13575736678</v>
      </c>
      <c r="K99" s="412"/>
      <c r="L99" s="310">
        <v>0</v>
      </c>
      <c r="M99" s="310">
        <v>0</v>
      </c>
      <c r="N99" s="310">
        <v>0</v>
      </c>
      <c r="O99" s="311">
        <v>0</v>
      </c>
      <c r="P99" s="311"/>
      <c r="Q99" s="311">
        <v>496479</v>
      </c>
      <c r="R99" s="311"/>
      <c r="S99" s="311"/>
      <c r="T99" s="308">
        <v>225</v>
      </c>
      <c r="U99" s="312">
        <v>0</v>
      </c>
      <c r="V99" s="312"/>
      <c r="W99" s="312">
        <v>0</v>
      </c>
      <c r="X99" s="312">
        <v>0</v>
      </c>
      <c r="Y99" s="312">
        <v>0</v>
      </c>
      <c r="Z99" s="312">
        <v>0</v>
      </c>
      <c r="AA99" s="312">
        <v>0</v>
      </c>
      <c r="AB99" s="312">
        <v>115</v>
      </c>
      <c r="AF99" s="310" t="e">
        <v>#REF!</v>
      </c>
      <c r="AG99" s="308">
        <v>225</v>
      </c>
      <c r="AH99" s="309" t="s">
        <v>1</v>
      </c>
      <c r="AI99" s="302" t="s">
        <v>239</v>
      </c>
    </row>
    <row r="100" spans="1:35">
      <c r="A100" s="302" t="str">
        <f t="shared" si="1"/>
        <v>228 - Causton Junior School</v>
      </c>
      <c r="B100" s="302">
        <v>228</v>
      </c>
      <c r="C100" s="308">
        <v>228</v>
      </c>
      <c r="D100" s="308" t="s">
        <v>1</v>
      </c>
      <c r="E100" s="309" t="s">
        <v>1</v>
      </c>
      <c r="F100" s="302" t="s">
        <v>240</v>
      </c>
      <c r="G100" s="310">
        <v>996722.09187830309</v>
      </c>
      <c r="H100" s="310">
        <v>0</v>
      </c>
      <c r="I100" s="310"/>
      <c r="J100" s="310">
        <v>996722.09187830309</v>
      </c>
      <c r="K100" s="412"/>
      <c r="L100" s="310">
        <v>0</v>
      </c>
      <c r="M100" s="310">
        <v>0</v>
      </c>
      <c r="N100" s="310">
        <v>0</v>
      </c>
      <c r="O100" s="311">
        <v>0</v>
      </c>
      <c r="P100" s="311"/>
      <c r="Q100" s="311">
        <v>996722</v>
      </c>
      <c r="R100" s="311"/>
      <c r="S100" s="311"/>
      <c r="T100" s="308">
        <v>228</v>
      </c>
      <c r="U100" s="312">
        <v>0</v>
      </c>
      <c r="V100" s="312"/>
      <c r="W100" s="312">
        <v>0</v>
      </c>
      <c r="X100" s="312">
        <v>0</v>
      </c>
      <c r="Y100" s="312">
        <v>0</v>
      </c>
      <c r="Z100" s="312">
        <v>0</v>
      </c>
      <c r="AA100" s="312">
        <v>0</v>
      </c>
      <c r="AB100" s="312">
        <v>216</v>
      </c>
      <c r="AF100" s="310" t="e">
        <v>#REF!</v>
      </c>
      <c r="AG100" s="308">
        <v>228</v>
      </c>
      <c r="AH100" s="309">
        <v>0</v>
      </c>
      <c r="AI100" s="302" t="s">
        <v>240</v>
      </c>
    </row>
    <row r="101" spans="1:35">
      <c r="A101" s="302" t="str">
        <f t="shared" si="1"/>
        <v>229 - Colneis Junior School</v>
      </c>
      <c r="B101" s="302">
        <v>229</v>
      </c>
      <c r="C101" s="308">
        <v>229</v>
      </c>
      <c r="D101" s="308">
        <v>229</v>
      </c>
      <c r="E101" s="309">
        <v>0</v>
      </c>
      <c r="F101" s="302" t="s">
        <v>241</v>
      </c>
      <c r="G101" s="310">
        <v>1371213.6883796954</v>
      </c>
      <c r="H101" s="310">
        <v>-9386.27</v>
      </c>
      <c r="I101" s="310"/>
      <c r="J101" s="310">
        <v>1361827.4183796954</v>
      </c>
      <c r="K101" s="412"/>
      <c r="L101" s="310">
        <v>0</v>
      </c>
      <c r="M101" s="310">
        <v>0</v>
      </c>
      <c r="N101" s="310">
        <v>0</v>
      </c>
      <c r="O101" s="311">
        <v>0</v>
      </c>
      <c r="P101" s="311"/>
      <c r="Q101" s="311">
        <v>1361827</v>
      </c>
      <c r="R101" s="311"/>
      <c r="S101" s="311"/>
      <c r="T101" s="308">
        <v>229</v>
      </c>
      <c r="U101" s="312">
        <v>3883</v>
      </c>
      <c r="V101" s="312"/>
      <c r="W101" s="312">
        <v>4299.54</v>
      </c>
      <c r="X101" s="312">
        <v>674.23</v>
      </c>
      <c r="Y101" s="312">
        <v>529.5</v>
      </c>
      <c r="Z101" s="312">
        <v>-9386.27</v>
      </c>
      <c r="AA101" s="312">
        <v>0</v>
      </c>
      <c r="AB101" s="312">
        <v>353</v>
      </c>
      <c r="AF101" s="310" t="e">
        <v>#REF!</v>
      </c>
      <c r="AG101" s="308">
        <v>229</v>
      </c>
      <c r="AH101" s="309">
        <v>0</v>
      </c>
      <c r="AI101" s="302" t="s">
        <v>241</v>
      </c>
    </row>
    <row r="102" spans="1:35">
      <c r="A102" s="302" t="str">
        <f t="shared" si="1"/>
        <v>230 - Fairfield Infant School</v>
      </c>
      <c r="B102" s="302">
        <v>230</v>
      </c>
      <c r="C102" s="308">
        <v>230</v>
      </c>
      <c r="D102" s="308">
        <v>230</v>
      </c>
      <c r="E102" s="309">
        <v>0</v>
      </c>
      <c r="F102" s="302" t="s">
        <v>242</v>
      </c>
      <c r="G102" s="310">
        <v>1038747.8468743644</v>
      </c>
      <c r="H102" s="310">
        <v>-6780.45</v>
      </c>
      <c r="I102" s="310"/>
      <c r="J102" s="310">
        <v>1031967.3968743645</v>
      </c>
      <c r="K102" s="412"/>
      <c r="L102" s="310">
        <v>0</v>
      </c>
      <c r="M102" s="310">
        <v>0</v>
      </c>
      <c r="N102" s="310">
        <v>0</v>
      </c>
      <c r="O102" s="311">
        <v>0</v>
      </c>
      <c r="P102" s="311"/>
      <c r="Q102" s="311">
        <v>1031967</v>
      </c>
      <c r="R102" s="311"/>
      <c r="S102" s="311"/>
      <c r="T102" s="308">
        <v>230</v>
      </c>
      <c r="U102" s="312">
        <v>2805</v>
      </c>
      <c r="V102" s="312"/>
      <c r="W102" s="312">
        <v>3105.9</v>
      </c>
      <c r="X102" s="312">
        <v>487.04999999999995</v>
      </c>
      <c r="Y102" s="312">
        <v>382.5</v>
      </c>
      <c r="Z102" s="312">
        <v>-6780.45</v>
      </c>
      <c r="AA102" s="312">
        <v>0</v>
      </c>
      <c r="AB102" s="312">
        <v>255</v>
      </c>
      <c r="AF102" s="310" t="e">
        <v>#REF!</v>
      </c>
      <c r="AG102" s="308">
        <v>230</v>
      </c>
      <c r="AH102" s="309">
        <v>0</v>
      </c>
      <c r="AI102" s="302" t="s">
        <v>242</v>
      </c>
    </row>
    <row r="103" spans="1:35">
      <c r="A103" s="302" t="str">
        <f t="shared" si="1"/>
        <v>231 - Grange Community Primary School</v>
      </c>
      <c r="B103" s="302">
        <v>231</v>
      </c>
      <c r="C103" s="308">
        <v>231</v>
      </c>
      <c r="D103" s="308" t="s">
        <v>1</v>
      </c>
      <c r="E103" s="309" t="s">
        <v>1</v>
      </c>
      <c r="F103" s="302" t="s">
        <v>243</v>
      </c>
      <c r="G103" s="310">
        <v>789095.67512839683</v>
      </c>
      <c r="H103" s="310">
        <v>0</v>
      </c>
      <c r="I103" s="310"/>
      <c r="J103" s="310">
        <v>789095.67512839683</v>
      </c>
      <c r="K103" s="412"/>
      <c r="L103" s="310">
        <v>0</v>
      </c>
      <c r="M103" s="310">
        <v>0</v>
      </c>
      <c r="N103" s="310">
        <v>0</v>
      </c>
      <c r="O103" s="311">
        <v>0</v>
      </c>
      <c r="P103" s="311"/>
      <c r="Q103" s="311">
        <v>789096</v>
      </c>
      <c r="R103" s="311"/>
      <c r="S103" s="311"/>
      <c r="T103" s="308">
        <v>231</v>
      </c>
      <c r="U103" s="312">
        <v>0</v>
      </c>
      <c r="V103" s="312"/>
      <c r="W103" s="312">
        <v>0</v>
      </c>
      <c r="X103" s="312">
        <v>0</v>
      </c>
      <c r="Y103" s="312">
        <v>0</v>
      </c>
      <c r="Z103" s="312">
        <v>0</v>
      </c>
      <c r="AA103" s="312">
        <v>0</v>
      </c>
      <c r="AB103" s="312">
        <v>175</v>
      </c>
      <c r="AF103" s="310" t="e">
        <v>#REF!</v>
      </c>
      <c r="AG103" s="308">
        <v>231</v>
      </c>
      <c r="AH103" s="309">
        <v>0</v>
      </c>
      <c r="AI103" s="302" t="s">
        <v>243</v>
      </c>
    </row>
    <row r="104" spans="1:35">
      <c r="A104" s="302" t="str">
        <f t="shared" si="1"/>
        <v>232 - Kingsfleet Primary School</v>
      </c>
      <c r="B104" s="302">
        <v>232</v>
      </c>
      <c r="C104" s="308">
        <v>232</v>
      </c>
      <c r="D104" s="308">
        <v>232</v>
      </c>
      <c r="E104" s="309">
        <v>0</v>
      </c>
      <c r="F104" s="302" t="s">
        <v>244</v>
      </c>
      <c r="G104" s="310">
        <v>831197.96967599192</v>
      </c>
      <c r="H104" s="310">
        <v>-5371.18</v>
      </c>
      <c r="I104" s="310"/>
      <c r="J104" s="310">
        <v>825826.78967599187</v>
      </c>
      <c r="K104" s="412"/>
      <c r="L104" s="310">
        <v>0</v>
      </c>
      <c r="M104" s="310">
        <v>0</v>
      </c>
      <c r="N104" s="310">
        <v>0</v>
      </c>
      <c r="O104" s="311">
        <v>0</v>
      </c>
      <c r="P104" s="311"/>
      <c r="Q104" s="311">
        <v>825827</v>
      </c>
      <c r="R104" s="311"/>
      <c r="S104" s="311"/>
      <c r="T104" s="308">
        <v>232</v>
      </c>
      <c r="U104" s="312">
        <v>2222</v>
      </c>
      <c r="V104" s="312"/>
      <c r="W104" s="312">
        <v>2460.36</v>
      </c>
      <c r="X104" s="312">
        <v>385.82</v>
      </c>
      <c r="Y104" s="312">
        <v>303</v>
      </c>
      <c r="Z104" s="312">
        <v>-5371.18</v>
      </c>
      <c r="AA104" s="312">
        <v>0</v>
      </c>
      <c r="AB104" s="312">
        <v>202</v>
      </c>
      <c r="AF104" s="310" t="e">
        <v>#REF!</v>
      </c>
      <c r="AG104" s="308">
        <v>232</v>
      </c>
      <c r="AH104" s="309">
        <v>0</v>
      </c>
      <c r="AI104" s="302" t="s">
        <v>244</v>
      </c>
    </row>
    <row r="105" spans="1:35">
      <c r="A105" s="302" t="str">
        <f t="shared" si="1"/>
        <v>233 - Langer Primary School</v>
      </c>
      <c r="B105" s="302">
        <v>233</v>
      </c>
      <c r="C105" s="308">
        <v>233</v>
      </c>
      <c r="D105" s="308" t="s">
        <v>1</v>
      </c>
      <c r="E105" s="309" t="s">
        <v>1</v>
      </c>
      <c r="F105" s="302" t="s">
        <v>245</v>
      </c>
      <c r="G105" s="310">
        <v>730585.61787896592</v>
      </c>
      <c r="H105" s="310">
        <v>0</v>
      </c>
      <c r="I105" s="310"/>
      <c r="J105" s="310">
        <v>730585.61787896592</v>
      </c>
      <c r="K105" s="412"/>
      <c r="L105" s="310">
        <v>0</v>
      </c>
      <c r="M105" s="310">
        <v>0</v>
      </c>
      <c r="N105" s="310">
        <v>0</v>
      </c>
      <c r="O105" s="311">
        <v>0</v>
      </c>
      <c r="P105" s="311"/>
      <c r="Q105" s="311">
        <v>730586</v>
      </c>
      <c r="R105" s="311"/>
      <c r="S105" s="311"/>
      <c r="T105" s="308">
        <v>233</v>
      </c>
      <c r="U105" s="312">
        <v>0</v>
      </c>
      <c r="V105" s="312"/>
      <c r="W105" s="312">
        <v>0</v>
      </c>
      <c r="X105" s="312">
        <v>0</v>
      </c>
      <c r="Y105" s="312">
        <v>0</v>
      </c>
      <c r="Z105" s="312">
        <v>0</v>
      </c>
      <c r="AA105" s="312">
        <v>0</v>
      </c>
      <c r="AB105" s="312">
        <v>150</v>
      </c>
      <c r="AF105" s="310" t="e">
        <v>#REF!</v>
      </c>
      <c r="AG105" s="308">
        <v>233</v>
      </c>
      <c r="AH105" s="309" t="s">
        <v>1</v>
      </c>
      <c r="AI105" s="302" t="s">
        <v>245</v>
      </c>
    </row>
    <row r="106" spans="1:35">
      <c r="A106" s="302" t="str">
        <f t="shared" si="1"/>
        <v>234 - Maidstone Infant School</v>
      </c>
      <c r="B106" s="302">
        <v>234</v>
      </c>
      <c r="C106" s="308">
        <v>234</v>
      </c>
      <c r="D106" s="308" t="s">
        <v>1</v>
      </c>
      <c r="E106" s="309" t="s">
        <v>1</v>
      </c>
      <c r="F106" s="302" t="s">
        <v>246</v>
      </c>
      <c r="G106" s="310">
        <v>628165.08108708123</v>
      </c>
      <c r="H106" s="310">
        <v>0</v>
      </c>
      <c r="I106" s="310"/>
      <c r="J106" s="310">
        <v>628165.08108708123</v>
      </c>
      <c r="K106" s="412"/>
      <c r="L106" s="310">
        <v>0</v>
      </c>
      <c r="M106" s="310">
        <v>0</v>
      </c>
      <c r="N106" s="310">
        <v>0</v>
      </c>
      <c r="O106" s="311">
        <v>0</v>
      </c>
      <c r="P106" s="311"/>
      <c r="Q106" s="311">
        <v>628165</v>
      </c>
      <c r="R106" s="311"/>
      <c r="S106" s="311"/>
      <c r="T106" s="308">
        <v>234</v>
      </c>
      <c r="U106" s="312">
        <v>0</v>
      </c>
      <c r="V106" s="312"/>
      <c r="W106" s="312">
        <v>0</v>
      </c>
      <c r="X106" s="312">
        <v>0</v>
      </c>
      <c r="Y106" s="312">
        <v>0</v>
      </c>
      <c r="Z106" s="312">
        <v>0</v>
      </c>
      <c r="AA106" s="312">
        <v>0</v>
      </c>
      <c r="AB106" s="312">
        <v>128</v>
      </c>
      <c r="AF106" s="310" t="e">
        <v>#REF!</v>
      </c>
      <c r="AG106" s="308">
        <v>234</v>
      </c>
      <c r="AH106" s="309">
        <v>0</v>
      </c>
      <c r="AI106" s="302" t="s">
        <v>246</v>
      </c>
    </row>
    <row r="107" spans="1:35">
      <c r="A107" s="302" t="str">
        <f t="shared" si="1"/>
        <v>237 - Grundisburgh Primary School</v>
      </c>
      <c r="B107" s="302">
        <v>237</v>
      </c>
      <c r="C107" s="308">
        <v>237</v>
      </c>
      <c r="D107" s="308">
        <v>237</v>
      </c>
      <c r="E107" s="309">
        <v>0</v>
      </c>
      <c r="F107" s="302" t="s">
        <v>247</v>
      </c>
      <c r="G107" s="310">
        <v>688639.65837722342</v>
      </c>
      <c r="H107" s="310">
        <v>-4520.3</v>
      </c>
      <c r="I107" s="310"/>
      <c r="J107" s="310">
        <v>684119.35837722337</v>
      </c>
      <c r="K107" s="412"/>
      <c r="L107" s="310">
        <v>0</v>
      </c>
      <c r="M107" s="310">
        <v>0</v>
      </c>
      <c r="N107" s="310">
        <v>0</v>
      </c>
      <c r="O107" s="311">
        <v>0</v>
      </c>
      <c r="P107" s="311"/>
      <c r="Q107" s="311">
        <v>684119</v>
      </c>
      <c r="R107" s="311"/>
      <c r="S107" s="311"/>
      <c r="T107" s="308">
        <v>237</v>
      </c>
      <c r="U107" s="312">
        <v>1870</v>
      </c>
      <c r="V107" s="312"/>
      <c r="W107" s="312">
        <v>2070.6</v>
      </c>
      <c r="X107" s="312">
        <v>324.7</v>
      </c>
      <c r="Y107" s="312">
        <v>255</v>
      </c>
      <c r="Z107" s="312">
        <v>-4520.3</v>
      </c>
      <c r="AA107" s="312">
        <v>0</v>
      </c>
      <c r="AB107" s="312">
        <v>170</v>
      </c>
      <c r="AF107" s="310" t="e">
        <v>#REF!</v>
      </c>
      <c r="AG107" s="308">
        <v>237</v>
      </c>
      <c r="AH107" s="309">
        <v>0</v>
      </c>
      <c r="AI107" s="302" t="s">
        <v>247</v>
      </c>
    </row>
    <row r="108" spans="1:35">
      <c r="A108" s="302" t="str">
        <f t="shared" si="1"/>
        <v>238 - Beaumont Community Primary School</v>
      </c>
      <c r="B108" s="302">
        <v>238</v>
      </c>
      <c r="C108" s="308">
        <v>238</v>
      </c>
      <c r="D108" s="308">
        <v>238</v>
      </c>
      <c r="E108" s="309">
        <v>0</v>
      </c>
      <c r="F108" s="302" t="s">
        <v>248</v>
      </c>
      <c r="G108" s="310">
        <v>441891.84809480002</v>
      </c>
      <c r="H108" s="310">
        <v>-2366.5099999999998</v>
      </c>
      <c r="I108" s="310"/>
      <c r="J108" s="310">
        <v>439525.33809480001</v>
      </c>
      <c r="K108" s="412"/>
      <c r="L108" s="310">
        <v>0</v>
      </c>
      <c r="M108" s="310">
        <v>0</v>
      </c>
      <c r="N108" s="310">
        <v>0</v>
      </c>
      <c r="O108" s="311">
        <v>0</v>
      </c>
      <c r="P108" s="311"/>
      <c r="Q108" s="311">
        <v>439525</v>
      </c>
      <c r="R108" s="311"/>
      <c r="S108" s="311"/>
      <c r="T108" s="308">
        <v>238</v>
      </c>
      <c r="U108" s="312">
        <v>979</v>
      </c>
      <c r="V108" s="312"/>
      <c r="W108" s="312">
        <v>1084.02</v>
      </c>
      <c r="X108" s="312">
        <v>169.98999999999998</v>
      </c>
      <c r="Y108" s="312">
        <v>133.5</v>
      </c>
      <c r="Z108" s="312">
        <v>-2366.5099999999998</v>
      </c>
      <c r="AA108" s="312">
        <v>0</v>
      </c>
      <c r="AB108" s="312">
        <v>89</v>
      </c>
      <c r="AF108" s="310" t="e">
        <v>#REF!</v>
      </c>
      <c r="AG108" s="308">
        <v>238</v>
      </c>
      <c r="AH108" s="309">
        <v>0</v>
      </c>
      <c r="AI108" s="302" t="s">
        <v>248</v>
      </c>
    </row>
    <row r="109" spans="1:35">
      <c r="A109" s="302" t="str">
        <f t="shared" si="1"/>
        <v>239 - Hadleigh Community Primary School</v>
      </c>
      <c r="B109" s="302">
        <v>239</v>
      </c>
      <c r="C109" s="308">
        <v>239</v>
      </c>
      <c r="D109" s="308">
        <v>239</v>
      </c>
      <c r="E109" s="309">
        <v>0</v>
      </c>
      <c r="F109" s="302" t="s">
        <v>249</v>
      </c>
      <c r="G109" s="310">
        <v>1904499.16</v>
      </c>
      <c r="H109" s="310">
        <v>-13215.23</v>
      </c>
      <c r="I109" s="310"/>
      <c r="J109" s="310">
        <v>1891283.93</v>
      </c>
      <c r="K109" s="412"/>
      <c r="L109" s="310">
        <v>0</v>
      </c>
      <c r="M109" s="310">
        <v>0</v>
      </c>
      <c r="N109" s="310">
        <v>0</v>
      </c>
      <c r="O109" s="311">
        <v>0</v>
      </c>
      <c r="P109" s="311"/>
      <c r="Q109" s="311">
        <v>1891284</v>
      </c>
      <c r="R109" s="311"/>
      <c r="S109" s="311"/>
      <c r="T109" s="308">
        <v>239</v>
      </c>
      <c r="U109" s="312">
        <v>5467</v>
      </c>
      <c r="V109" s="312"/>
      <c r="W109" s="312">
        <v>6053.46</v>
      </c>
      <c r="X109" s="312">
        <v>949.27</v>
      </c>
      <c r="Y109" s="312">
        <v>745.5</v>
      </c>
      <c r="Z109" s="312">
        <v>-13215.23</v>
      </c>
      <c r="AA109" s="312">
        <v>0</v>
      </c>
      <c r="AB109" s="312">
        <v>497</v>
      </c>
      <c r="AF109" s="310" t="e">
        <v>#REF!</v>
      </c>
      <c r="AG109" s="308">
        <v>239</v>
      </c>
      <c r="AH109" s="309">
        <v>0</v>
      </c>
      <c r="AI109" s="302" t="s">
        <v>249</v>
      </c>
    </row>
    <row r="110" spans="1:35">
      <c r="A110" s="302" t="str">
        <f t="shared" si="1"/>
        <v>240 - St Mary's CEVAP School, Hadleigh</v>
      </c>
      <c r="B110" s="302">
        <v>240</v>
      </c>
      <c r="C110" s="308">
        <v>240</v>
      </c>
      <c r="D110" s="308" t="s">
        <v>1</v>
      </c>
      <c r="E110" s="309" t="s">
        <v>1</v>
      </c>
      <c r="F110" s="302" t="s">
        <v>250</v>
      </c>
      <c r="G110" s="310">
        <v>751302.15763515688</v>
      </c>
      <c r="H110" s="310">
        <v>0</v>
      </c>
      <c r="I110" s="310"/>
      <c r="J110" s="310">
        <v>751302.15763515688</v>
      </c>
      <c r="K110" s="412"/>
      <c r="L110" s="310">
        <v>0</v>
      </c>
      <c r="M110" s="310">
        <v>0</v>
      </c>
      <c r="N110" s="310">
        <v>0</v>
      </c>
      <c r="O110" s="311">
        <v>0</v>
      </c>
      <c r="P110" s="311"/>
      <c r="Q110" s="311">
        <v>751302</v>
      </c>
      <c r="R110" s="311"/>
      <c r="S110" s="311"/>
      <c r="T110" s="308">
        <v>240</v>
      </c>
      <c r="U110" s="312">
        <v>0</v>
      </c>
      <c r="V110" s="312"/>
      <c r="W110" s="312">
        <v>0</v>
      </c>
      <c r="X110" s="312">
        <v>0</v>
      </c>
      <c r="Y110" s="312">
        <v>0</v>
      </c>
      <c r="Z110" s="312">
        <v>0</v>
      </c>
      <c r="AA110" s="312">
        <v>0</v>
      </c>
      <c r="AB110" s="312">
        <v>184</v>
      </c>
      <c r="AF110" s="310" t="e">
        <v>#REF!</v>
      </c>
      <c r="AG110" s="308">
        <v>240</v>
      </c>
      <c r="AH110" s="309" t="s">
        <v>1</v>
      </c>
      <c r="AI110" s="302" t="s">
        <v>250</v>
      </c>
    </row>
    <row r="111" spans="1:35">
      <c r="A111" s="302" t="str">
        <f t="shared" si="1"/>
        <v>242 - Henley Primary School</v>
      </c>
      <c r="B111" s="302">
        <v>242</v>
      </c>
      <c r="C111" s="308">
        <v>242</v>
      </c>
      <c r="D111" s="308" t="s">
        <v>1</v>
      </c>
      <c r="E111" s="309" t="s">
        <v>1</v>
      </c>
      <c r="F111" s="302" t="s">
        <v>251</v>
      </c>
      <c r="G111" s="310">
        <v>459374.87845471699</v>
      </c>
      <c r="H111" s="310">
        <v>0</v>
      </c>
      <c r="I111" s="310"/>
      <c r="J111" s="310">
        <v>459374.87845471699</v>
      </c>
      <c r="K111" s="412"/>
      <c r="L111" s="310">
        <v>0</v>
      </c>
      <c r="M111" s="310">
        <v>0</v>
      </c>
      <c r="N111" s="310">
        <v>0</v>
      </c>
      <c r="O111" s="311">
        <v>0</v>
      </c>
      <c r="P111" s="311"/>
      <c r="Q111" s="311">
        <v>459375</v>
      </c>
      <c r="R111" s="311"/>
      <c r="S111" s="311"/>
      <c r="T111" s="308">
        <v>242</v>
      </c>
      <c r="U111" s="312">
        <v>0</v>
      </c>
      <c r="V111" s="312"/>
      <c r="W111" s="312">
        <v>0</v>
      </c>
      <c r="X111" s="312">
        <v>0</v>
      </c>
      <c r="Y111" s="312">
        <v>0</v>
      </c>
      <c r="Z111" s="312">
        <v>0</v>
      </c>
      <c r="AA111" s="312">
        <v>0</v>
      </c>
      <c r="AB111" s="312">
        <v>107</v>
      </c>
      <c r="AF111" s="310" t="e">
        <v>#REF!</v>
      </c>
      <c r="AG111" s="308">
        <v>242</v>
      </c>
      <c r="AH111" s="309" t="s">
        <v>1</v>
      </c>
      <c r="AI111" s="302" t="s">
        <v>251</v>
      </c>
    </row>
    <row r="112" spans="1:35">
      <c r="A112" s="302" t="str">
        <f t="shared" si="1"/>
        <v>243 - Hintlesham and Chattisham CEVCP School</v>
      </c>
      <c r="B112" s="302">
        <v>243</v>
      </c>
      <c r="C112" s="308">
        <v>243</v>
      </c>
      <c r="D112" s="308" t="s">
        <v>1</v>
      </c>
      <c r="E112" s="309" t="s">
        <v>1</v>
      </c>
      <c r="F112" s="302" t="s">
        <v>252</v>
      </c>
      <c r="G112" s="310">
        <v>419130.79652608803</v>
      </c>
      <c r="H112" s="310">
        <v>0</v>
      </c>
      <c r="I112" s="310"/>
      <c r="J112" s="310">
        <v>419130.79652608803</v>
      </c>
      <c r="K112" s="412"/>
      <c r="L112" s="310">
        <v>0</v>
      </c>
      <c r="M112" s="310">
        <v>0</v>
      </c>
      <c r="N112" s="310">
        <v>0</v>
      </c>
      <c r="O112" s="311">
        <v>0</v>
      </c>
      <c r="P112" s="311"/>
      <c r="Q112" s="311">
        <v>419131</v>
      </c>
      <c r="R112" s="311"/>
      <c r="S112" s="311"/>
      <c r="T112" s="308">
        <v>243</v>
      </c>
      <c r="U112" s="312">
        <v>0</v>
      </c>
      <c r="V112" s="312"/>
      <c r="W112" s="312">
        <v>0</v>
      </c>
      <c r="X112" s="312">
        <v>0</v>
      </c>
      <c r="Y112" s="312">
        <v>0</v>
      </c>
      <c r="Z112" s="312">
        <v>0</v>
      </c>
      <c r="AA112" s="312">
        <v>0</v>
      </c>
      <c r="AB112" s="312">
        <v>90</v>
      </c>
      <c r="AF112" s="310" t="e">
        <v>#REF!</v>
      </c>
      <c r="AG112" s="308">
        <v>243</v>
      </c>
      <c r="AH112" s="309" t="s">
        <v>1</v>
      </c>
      <c r="AI112" s="302" t="s">
        <v>252</v>
      </c>
    </row>
    <row r="113" spans="1:35">
      <c r="A113" s="302" t="str">
        <f t="shared" si="1"/>
        <v>245 - Holbrook Primary School</v>
      </c>
      <c r="B113" s="302">
        <v>245</v>
      </c>
      <c r="C113" s="308">
        <v>245</v>
      </c>
      <c r="D113" s="308">
        <v>245</v>
      </c>
      <c r="E113" s="309">
        <v>0</v>
      </c>
      <c r="F113" s="302" t="s">
        <v>253</v>
      </c>
      <c r="G113" s="310">
        <v>677864.97801037971</v>
      </c>
      <c r="H113" s="310">
        <v>-4467.12</v>
      </c>
      <c r="I113" s="310"/>
      <c r="J113" s="310">
        <v>673397.85801037971</v>
      </c>
      <c r="K113" s="412"/>
      <c r="L113" s="310">
        <v>0</v>
      </c>
      <c r="M113" s="310">
        <v>0</v>
      </c>
      <c r="N113" s="310">
        <v>0</v>
      </c>
      <c r="O113" s="311">
        <v>0</v>
      </c>
      <c r="P113" s="311"/>
      <c r="Q113" s="311">
        <v>673398</v>
      </c>
      <c r="R113" s="311"/>
      <c r="S113" s="311"/>
      <c r="T113" s="308">
        <v>245</v>
      </c>
      <c r="U113" s="312">
        <v>1848</v>
      </c>
      <c r="V113" s="312"/>
      <c r="W113" s="312">
        <v>2046.24</v>
      </c>
      <c r="X113" s="312">
        <v>320.88</v>
      </c>
      <c r="Y113" s="312">
        <v>252</v>
      </c>
      <c r="Z113" s="312">
        <v>-4467.12</v>
      </c>
      <c r="AA113" s="312">
        <v>0</v>
      </c>
      <c r="AB113" s="312">
        <v>168</v>
      </c>
      <c r="AF113" s="310" t="e">
        <v>#REF!</v>
      </c>
      <c r="AG113" s="308">
        <v>245</v>
      </c>
      <c r="AH113" s="309">
        <v>0</v>
      </c>
      <c r="AI113" s="302" t="s">
        <v>253</v>
      </c>
    </row>
    <row r="114" spans="1:35">
      <c r="A114" s="302" t="str">
        <f t="shared" si="1"/>
        <v>246 - Hollesley Primary School</v>
      </c>
      <c r="B114" s="302">
        <v>246</v>
      </c>
      <c r="C114" s="308">
        <v>246</v>
      </c>
      <c r="D114" s="308">
        <v>246</v>
      </c>
      <c r="E114" s="309">
        <v>0</v>
      </c>
      <c r="F114" s="302" t="s">
        <v>254</v>
      </c>
      <c r="G114" s="310">
        <v>452678.86931952724</v>
      </c>
      <c r="H114" s="310">
        <v>-2552.64</v>
      </c>
      <c r="I114" s="310"/>
      <c r="J114" s="310">
        <v>450126.22931952722</v>
      </c>
      <c r="K114" s="412"/>
      <c r="L114" s="310">
        <v>0</v>
      </c>
      <c r="M114" s="310">
        <v>0</v>
      </c>
      <c r="N114" s="310">
        <v>0</v>
      </c>
      <c r="O114" s="311">
        <v>0</v>
      </c>
      <c r="P114" s="311"/>
      <c r="Q114" s="311">
        <v>450126</v>
      </c>
      <c r="R114" s="311"/>
      <c r="S114" s="311"/>
      <c r="T114" s="308">
        <v>246</v>
      </c>
      <c r="U114" s="312">
        <v>1056</v>
      </c>
      <c r="V114" s="312"/>
      <c r="W114" s="312">
        <v>1169.28</v>
      </c>
      <c r="X114" s="312">
        <v>183.35999999999999</v>
      </c>
      <c r="Y114" s="312">
        <v>144</v>
      </c>
      <c r="Z114" s="312">
        <v>-2552.64</v>
      </c>
      <c r="AA114" s="312">
        <v>0</v>
      </c>
      <c r="AB114" s="312">
        <v>96</v>
      </c>
      <c r="AF114" s="310" t="e">
        <v>#REF!</v>
      </c>
      <c r="AG114" s="308">
        <v>246</v>
      </c>
      <c r="AH114" s="309">
        <v>0</v>
      </c>
      <c r="AI114" s="302" t="s">
        <v>254</v>
      </c>
    </row>
    <row r="115" spans="1:35">
      <c r="A115" s="302" t="str">
        <f t="shared" si="1"/>
        <v>249 - Broke Hall Community Primary School</v>
      </c>
      <c r="B115" s="302">
        <v>249</v>
      </c>
      <c r="C115" s="308">
        <v>249</v>
      </c>
      <c r="D115" s="308" t="s">
        <v>1</v>
      </c>
      <c r="E115" s="309" t="s">
        <v>1</v>
      </c>
      <c r="F115" s="302" t="s">
        <v>255</v>
      </c>
      <c r="G115" s="310">
        <v>2413741.14</v>
      </c>
      <c r="H115" s="310">
        <v>0</v>
      </c>
      <c r="I115" s="310"/>
      <c r="J115" s="310">
        <v>2413741.14</v>
      </c>
      <c r="K115" s="412"/>
      <c r="L115" s="310">
        <v>0</v>
      </c>
      <c r="M115" s="310">
        <v>0</v>
      </c>
      <c r="N115" s="310">
        <v>0</v>
      </c>
      <c r="O115" s="311">
        <v>0</v>
      </c>
      <c r="P115" s="311"/>
      <c r="Q115" s="311">
        <v>2413741</v>
      </c>
      <c r="R115" s="311"/>
      <c r="S115" s="311"/>
      <c r="T115" s="308">
        <v>249</v>
      </c>
      <c r="U115" s="312">
        <v>0</v>
      </c>
      <c r="V115" s="312"/>
      <c r="W115" s="312">
        <v>0</v>
      </c>
      <c r="X115" s="312">
        <v>0</v>
      </c>
      <c r="Y115" s="312">
        <v>0</v>
      </c>
      <c r="Z115" s="312">
        <v>0</v>
      </c>
      <c r="AA115" s="312">
        <v>0</v>
      </c>
      <c r="AB115" s="312">
        <v>630</v>
      </c>
      <c r="AF115" s="310" t="e">
        <v>#REF!</v>
      </c>
      <c r="AG115" s="308">
        <v>249</v>
      </c>
      <c r="AH115" s="309">
        <v>0</v>
      </c>
      <c r="AI115" s="302" t="s">
        <v>255</v>
      </c>
    </row>
    <row r="116" spans="1:35">
      <c r="A116" s="302" t="str">
        <f t="shared" si="1"/>
        <v>250 - Britannia Primary School and Nursery</v>
      </c>
      <c r="B116" s="302">
        <v>250</v>
      </c>
      <c r="C116" s="308">
        <v>250</v>
      </c>
      <c r="D116" s="308" t="s">
        <v>1</v>
      </c>
      <c r="E116" s="309" t="s">
        <v>1</v>
      </c>
      <c r="F116" s="302" t="s">
        <v>256</v>
      </c>
      <c r="G116" s="310">
        <v>2345271.6</v>
      </c>
      <c r="H116" s="310">
        <v>0</v>
      </c>
      <c r="I116" s="310"/>
      <c r="J116" s="310">
        <v>2345271.6</v>
      </c>
      <c r="K116" s="412"/>
      <c r="L116" s="310">
        <v>0</v>
      </c>
      <c r="M116" s="310">
        <v>0</v>
      </c>
      <c r="N116" s="310">
        <v>0</v>
      </c>
      <c r="O116" s="311">
        <v>0</v>
      </c>
      <c r="P116" s="311"/>
      <c r="Q116" s="311">
        <v>2345272</v>
      </c>
      <c r="R116" s="311"/>
      <c r="S116" s="311"/>
      <c r="T116" s="308">
        <v>250</v>
      </c>
      <c r="U116" s="312">
        <v>0</v>
      </c>
      <c r="V116" s="312"/>
      <c r="W116" s="312">
        <v>0</v>
      </c>
      <c r="X116" s="312">
        <v>0</v>
      </c>
      <c r="Y116" s="312">
        <v>0</v>
      </c>
      <c r="Z116" s="312">
        <v>0</v>
      </c>
      <c r="AA116" s="312">
        <v>0</v>
      </c>
      <c r="AB116" s="312">
        <v>623</v>
      </c>
      <c r="AF116" s="310" t="e">
        <v>#REF!</v>
      </c>
      <c r="AG116" s="308">
        <v>250</v>
      </c>
      <c r="AH116" s="309" t="s">
        <v>1</v>
      </c>
      <c r="AI116" s="302" t="s">
        <v>256</v>
      </c>
    </row>
    <row r="117" spans="1:35">
      <c r="A117" s="302" t="str">
        <f t="shared" si="1"/>
        <v>251 - Castle Hill Infant School</v>
      </c>
      <c r="B117" s="302">
        <v>251</v>
      </c>
      <c r="C117" s="308">
        <v>251</v>
      </c>
      <c r="D117" s="308" t="s">
        <v>1</v>
      </c>
      <c r="E117" s="309" t="s">
        <v>1</v>
      </c>
      <c r="F117" s="302" t="s">
        <v>257</v>
      </c>
      <c r="G117" s="310">
        <v>883743.99289189198</v>
      </c>
      <c r="H117" s="310">
        <v>0</v>
      </c>
      <c r="I117" s="310"/>
      <c r="J117" s="310">
        <v>883743.99289189198</v>
      </c>
      <c r="K117" s="412"/>
      <c r="L117" s="310">
        <v>0</v>
      </c>
      <c r="M117" s="310">
        <v>0</v>
      </c>
      <c r="N117" s="310">
        <v>0</v>
      </c>
      <c r="O117" s="311">
        <v>0</v>
      </c>
      <c r="P117" s="311"/>
      <c r="Q117" s="311">
        <v>883744</v>
      </c>
      <c r="R117" s="311"/>
      <c r="S117" s="311"/>
      <c r="T117" s="308">
        <v>251</v>
      </c>
      <c r="U117" s="312">
        <v>0</v>
      </c>
      <c r="V117" s="312"/>
      <c r="W117" s="312">
        <v>0</v>
      </c>
      <c r="X117" s="312">
        <v>0</v>
      </c>
      <c r="Y117" s="312">
        <v>0</v>
      </c>
      <c r="Z117" s="312">
        <v>0</v>
      </c>
      <c r="AA117" s="312">
        <v>0</v>
      </c>
      <c r="AB117" s="312">
        <v>210</v>
      </c>
      <c r="AF117" s="310" t="e">
        <v>#REF!</v>
      </c>
      <c r="AG117" s="308">
        <v>251</v>
      </c>
      <c r="AH117" s="309" t="s">
        <v>1</v>
      </c>
      <c r="AI117" s="302" t="s">
        <v>257</v>
      </c>
    </row>
    <row r="118" spans="1:35">
      <c r="A118" s="302" t="str">
        <f t="shared" si="1"/>
        <v>252 - Castle Hill Junior School</v>
      </c>
      <c r="B118" s="302">
        <v>252</v>
      </c>
      <c r="C118" s="308">
        <v>252</v>
      </c>
      <c r="D118" s="308" t="s">
        <v>1</v>
      </c>
      <c r="E118" s="309" t="s">
        <v>1</v>
      </c>
      <c r="F118" s="302" t="s">
        <v>258</v>
      </c>
      <c r="G118" s="310">
        <v>1296503.7450242199</v>
      </c>
      <c r="H118" s="310">
        <v>0</v>
      </c>
      <c r="I118" s="310"/>
      <c r="J118" s="310">
        <v>1296503.7450242199</v>
      </c>
      <c r="K118" s="412"/>
      <c r="L118" s="310">
        <v>0</v>
      </c>
      <c r="M118" s="310">
        <v>0</v>
      </c>
      <c r="N118" s="310">
        <v>0</v>
      </c>
      <c r="O118" s="311">
        <v>0</v>
      </c>
      <c r="P118" s="311"/>
      <c r="Q118" s="311">
        <v>1296504</v>
      </c>
      <c r="R118" s="311"/>
      <c r="S118" s="311"/>
      <c r="T118" s="308">
        <v>252</v>
      </c>
      <c r="U118" s="312">
        <v>0</v>
      </c>
      <c r="V118" s="312"/>
      <c r="W118" s="312">
        <v>0</v>
      </c>
      <c r="X118" s="312">
        <v>0</v>
      </c>
      <c r="Y118" s="312">
        <v>0</v>
      </c>
      <c r="Z118" s="312">
        <v>0</v>
      </c>
      <c r="AA118" s="312">
        <v>0</v>
      </c>
      <c r="AB118" s="312">
        <v>316</v>
      </c>
      <c r="AF118" s="310" t="e">
        <v>#REF!</v>
      </c>
      <c r="AG118" s="308">
        <v>252</v>
      </c>
      <c r="AH118" s="309" t="s">
        <v>1</v>
      </c>
      <c r="AI118" s="302" t="s">
        <v>258</v>
      </c>
    </row>
    <row r="119" spans="1:35">
      <c r="A119" s="302" t="str">
        <f t="shared" si="1"/>
        <v>253 - The Oaks Community Primary School</v>
      </c>
      <c r="B119" s="302">
        <v>253</v>
      </c>
      <c r="C119" s="308">
        <v>253</v>
      </c>
      <c r="D119" s="308" t="s">
        <v>1</v>
      </c>
      <c r="E119" s="309" t="s">
        <v>1</v>
      </c>
      <c r="F119" s="302" t="s">
        <v>259</v>
      </c>
      <c r="G119" s="310">
        <v>1742859.2861189148</v>
      </c>
      <c r="H119" s="310">
        <v>0</v>
      </c>
      <c r="I119" s="310"/>
      <c r="J119" s="310">
        <v>1742859.2861189148</v>
      </c>
      <c r="K119" s="412"/>
      <c r="L119" s="310">
        <v>0</v>
      </c>
      <c r="M119" s="310">
        <v>0</v>
      </c>
      <c r="N119" s="310">
        <v>0</v>
      </c>
      <c r="O119" s="311">
        <v>0</v>
      </c>
      <c r="P119" s="311"/>
      <c r="Q119" s="311">
        <v>1742859</v>
      </c>
      <c r="R119" s="311"/>
      <c r="S119" s="311"/>
      <c r="T119" s="308">
        <v>253</v>
      </c>
      <c r="U119" s="312">
        <v>0</v>
      </c>
      <c r="V119" s="312"/>
      <c r="W119" s="312">
        <v>0</v>
      </c>
      <c r="X119" s="312">
        <v>0</v>
      </c>
      <c r="Y119" s="312">
        <v>0</v>
      </c>
      <c r="Z119" s="312">
        <v>0</v>
      </c>
      <c r="AA119" s="312">
        <v>0</v>
      </c>
      <c r="AB119" s="312">
        <v>398</v>
      </c>
      <c r="AF119" s="310" t="e">
        <v>#REF!</v>
      </c>
      <c r="AG119" s="308">
        <v>253</v>
      </c>
      <c r="AH119" s="309" t="s">
        <v>1</v>
      </c>
      <c r="AI119" s="302" t="s">
        <v>259</v>
      </c>
    </row>
    <row r="120" spans="1:35">
      <c r="A120" s="302" t="str">
        <f t="shared" si="1"/>
        <v>256 - Cliff Lane Primary School</v>
      </c>
      <c r="B120" s="302">
        <v>256</v>
      </c>
      <c r="C120" s="308">
        <v>256</v>
      </c>
      <c r="D120" s="308" t="s">
        <v>1</v>
      </c>
      <c r="E120" s="309" t="s">
        <v>1</v>
      </c>
      <c r="F120" s="302" t="s">
        <v>260</v>
      </c>
      <c r="G120" s="310">
        <v>1484845.160196315</v>
      </c>
      <c r="H120" s="310">
        <v>0</v>
      </c>
      <c r="I120" s="310"/>
      <c r="J120" s="310">
        <v>1484845.160196315</v>
      </c>
      <c r="K120" s="412"/>
      <c r="L120" s="310">
        <v>0</v>
      </c>
      <c r="M120" s="310">
        <v>0</v>
      </c>
      <c r="N120" s="310">
        <v>0</v>
      </c>
      <c r="O120" s="311">
        <v>0</v>
      </c>
      <c r="P120" s="311"/>
      <c r="Q120" s="311">
        <v>1484845</v>
      </c>
      <c r="R120" s="311"/>
      <c r="S120" s="311"/>
      <c r="T120" s="308">
        <v>256</v>
      </c>
      <c r="U120" s="312">
        <v>0</v>
      </c>
      <c r="V120" s="312"/>
      <c r="W120" s="312">
        <v>0</v>
      </c>
      <c r="X120" s="312">
        <v>0</v>
      </c>
      <c r="Y120" s="312">
        <v>0</v>
      </c>
      <c r="Z120" s="312">
        <v>0</v>
      </c>
      <c r="AA120" s="312">
        <v>0</v>
      </c>
      <c r="AB120" s="312">
        <v>376</v>
      </c>
      <c r="AF120" s="310" t="e">
        <v>#REF!</v>
      </c>
      <c r="AG120" s="308">
        <v>256</v>
      </c>
      <c r="AH120" s="309" t="s">
        <v>1</v>
      </c>
      <c r="AI120" s="302" t="s">
        <v>260</v>
      </c>
    </row>
    <row r="121" spans="1:35">
      <c r="A121" s="302" t="str">
        <f t="shared" si="1"/>
        <v>258 - Clifford Road Primary School</v>
      </c>
      <c r="B121" s="302">
        <v>258</v>
      </c>
      <c r="C121" s="308">
        <v>258</v>
      </c>
      <c r="D121" s="308">
        <v>258</v>
      </c>
      <c r="E121" s="309">
        <v>0</v>
      </c>
      <c r="F121" s="302" t="s">
        <v>261</v>
      </c>
      <c r="G121" s="310">
        <v>1567693.632829397</v>
      </c>
      <c r="H121" s="310">
        <v>-10875.31</v>
      </c>
      <c r="I121" s="310"/>
      <c r="J121" s="310">
        <v>1556818.3228293969</v>
      </c>
      <c r="K121" s="412"/>
      <c r="L121" s="310">
        <v>0</v>
      </c>
      <c r="M121" s="310">
        <v>0</v>
      </c>
      <c r="N121" s="310">
        <v>0</v>
      </c>
      <c r="O121" s="311">
        <v>0</v>
      </c>
      <c r="P121" s="311"/>
      <c r="Q121" s="311">
        <v>1556818</v>
      </c>
      <c r="R121" s="311"/>
      <c r="S121" s="311"/>
      <c r="T121" s="308">
        <v>258</v>
      </c>
      <c r="U121" s="312">
        <v>4499</v>
      </c>
      <c r="V121" s="312"/>
      <c r="W121" s="312">
        <v>4981.62</v>
      </c>
      <c r="X121" s="312">
        <v>781.18999999999994</v>
      </c>
      <c r="Y121" s="312">
        <v>613.5</v>
      </c>
      <c r="Z121" s="312">
        <v>-10875.31</v>
      </c>
      <c r="AA121" s="312">
        <v>0</v>
      </c>
      <c r="AB121" s="312">
        <v>409</v>
      </c>
      <c r="AF121" s="310" t="e">
        <v>#REF!</v>
      </c>
      <c r="AG121" s="308">
        <v>258</v>
      </c>
      <c r="AH121" s="309">
        <v>0</v>
      </c>
      <c r="AI121" s="302" t="s">
        <v>261</v>
      </c>
    </row>
    <row r="122" spans="1:35">
      <c r="A122" s="302" t="str">
        <f t="shared" si="1"/>
        <v>259 - Dale Hall Community Primary School</v>
      </c>
      <c r="B122" s="302">
        <v>259</v>
      </c>
      <c r="C122" s="308">
        <v>259</v>
      </c>
      <c r="D122" s="308">
        <v>259</v>
      </c>
      <c r="E122" s="309">
        <v>0</v>
      </c>
      <c r="F122" s="302" t="s">
        <v>262</v>
      </c>
      <c r="G122" s="310">
        <v>1576779.22</v>
      </c>
      <c r="H122" s="310">
        <v>-10955.08</v>
      </c>
      <c r="I122" s="310"/>
      <c r="J122" s="310">
        <v>1565824.14</v>
      </c>
      <c r="K122" s="412"/>
      <c r="L122" s="310">
        <v>0</v>
      </c>
      <c r="M122" s="310">
        <v>0</v>
      </c>
      <c r="N122" s="310">
        <v>0</v>
      </c>
      <c r="O122" s="311">
        <v>0</v>
      </c>
      <c r="P122" s="311"/>
      <c r="Q122" s="311">
        <v>1565824</v>
      </c>
      <c r="R122" s="311"/>
      <c r="S122" s="311"/>
      <c r="T122" s="308">
        <v>259</v>
      </c>
      <c r="U122" s="312">
        <v>4532</v>
      </c>
      <c r="V122" s="312"/>
      <c r="W122" s="312">
        <v>5018.16</v>
      </c>
      <c r="X122" s="312">
        <v>786.92</v>
      </c>
      <c r="Y122" s="312">
        <v>618</v>
      </c>
      <c r="Z122" s="312">
        <v>-10955.08</v>
      </c>
      <c r="AA122" s="312">
        <v>0</v>
      </c>
      <c r="AB122" s="312">
        <v>412</v>
      </c>
      <c r="AF122" s="310" t="e">
        <v>#REF!</v>
      </c>
      <c r="AG122" s="308">
        <v>259</v>
      </c>
      <c r="AH122" s="309">
        <v>0</v>
      </c>
      <c r="AI122" s="302" t="s">
        <v>262</v>
      </c>
    </row>
    <row r="123" spans="1:35">
      <c r="A123" s="302" t="str">
        <f t="shared" si="1"/>
        <v>260 - The Willows Primary School</v>
      </c>
      <c r="B123" s="302">
        <v>260</v>
      </c>
      <c r="C123" s="308">
        <v>260</v>
      </c>
      <c r="D123" s="308" t="s">
        <v>1</v>
      </c>
      <c r="E123" s="309" t="s">
        <v>1</v>
      </c>
      <c r="F123" s="302" t="s">
        <v>263</v>
      </c>
      <c r="G123" s="310">
        <v>1558666.4345257028</v>
      </c>
      <c r="H123" s="310">
        <v>0</v>
      </c>
      <c r="I123" s="310"/>
      <c r="J123" s="310">
        <v>1558666.4345257028</v>
      </c>
      <c r="K123" s="412"/>
      <c r="L123" s="310">
        <v>0</v>
      </c>
      <c r="M123" s="310">
        <v>0</v>
      </c>
      <c r="N123" s="310">
        <v>0</v>
      </c>
      <c r="O123" s="311">
        <v>0</v>
      </c>
      <c r="P123" s="311"/>
      <c r="Q123" s="311">
        <v>1558666</v>
      </c>
      <c r="R123" s="311"/>
      <c r="S123" s="311"/>
      <c r="T123" s="308">
        <v>260</v>
      </c>
      <c r="U123" s="312">
        <v>0</v>
      </c>
      <c r="V123" s="312"/>
      <c r="W123" s="312">
        <v>0</v>
      </c>
      <c r="X123" s="312">
        <v>0</v>
      </c>
      <c r="Y123" s="312">
        <v>0</v>
      </c>
      <c r="Z123" s="312">
        <v>0</v>
      </c>
      <c r="AA123" s="312">
        <v>0</v>
      </c>
      <c r="AB123" s="312">
        <v>357</v>
      </c>
      <c r="AF123" s="310" t="e">
        <v>#REF!</v>
      </c>
      <c r="AG123" s="308">
        <v>260</v>
      </c>
      <c r="AH123" s="309" t="s">
        <v>1</v>
      </c>
      <c r="AI123" s="302" t="s">
        <v>263</v>
      </c>
    </row>
    <row r="124" spans="1:35">
      <c r="A124" s="302" t="str">
        <f t="shared" si="1"/>
        <v>262 - Gusford Primary School</v>
      </c>
      <c r="B124" s="302">
        <v>262</v>
      </c>
      <c r="C124" s="308">
        <v>262</v>
      </c>
      <c r="D124" s="308" t="s">
        <v>1</v>
      </c>
      <c r="E124" s="309" t="s">
        <v>1</v>
      </c>
      <c r="F124" s="302" t="s">
        <v>469</v>
      </c>
      <c r="G124" s="310">
        <v>2277345.5159431119</v>
      </c>
      <c r="H124" s="310">
        <v>0</v>
      </c>
      <c r="I124" s="310"/>
      <c r="J124" s="310">
        <v>2277345.5159431119</v>
      </c>
      <c r="K124" s="412"/>
      <c r="L124" s="310">
        <v>0</v>
      </c>
      <c r="M124" s="310">
        <v>0</v>
      </c>
      <c r="N124" s="310">
        <v>0</v>
      </c>
      <c r="O124" s="311">
        <v>0</v>
      </c>
      <c r="P124" s="311"/>
      <c r="Q124" s="311">
        <v>2277346</v>
      </c>
      <c r="R124" s="311"/>
      <c r="S124" s="311"/>
      <c r="T124" s="308">
        <v>262</v>
      </c>
      <c r="U124" s="312">
        <v>0</v>
      </c>
      <c r="V124" s="312"/>
      <c r="W124" s="312">
        <v>0</v>
      </c>
      <c r="X124" s="312">
        <v>0</v>
      </c>
      <c r="Y124" s="312">
        <v>0</v>
      </c>
      <c r="Z124" s="312">
        <v>0</v>
      </c>
      <c r="AA124" s="312">
        <v>0</v>
      </c>
      <c r="AB124" s="312">
        <v>578</v>
      </c>
      <c r="AF124" s="310" t="e">
        <v>#REF!</v>
      </c>
      <c r="AG124" s="308">
        <v>262</v>
      </c>
      <c r="AH124" s="309" t="s">
        <v>1</v>
      </c>
      <c r="AI124" s="302" t="s">
        <v>469</v>
      </c>
    </row>
    <row r="125" spans="1:35">
      <c r="A125" s="302" t="str">
        <f t="shared" si="1"/>
        <v>263 - Halifax Primary School</v>
      </c>
      <c r="B125" s="302">
        <v>263</v>
      </c>
      <c r="C125" s="308">
        <v>263</v>
      </c>
      <c r="D125" s="308" t="s">
        <v>1</v>
      </c>
      <c r="E125" s="309" t="s">
        <v>1</v>
      </c>
      <c r="F125" s="302" t="s">
        <v>264</v>
      </c>
      <c r="G125" s="310">
        <v>1623768.7086285197</v>
      </c>
      <c r="H125" s="310">
        <v>0</v>
      </c>
      <c r="I125" s="310"/>
      <c r="J125" s="310">
        <v>1623768.7086285197</v>
      </c>
      <c r="K125" s="412"/>
      <c r="L125" s="310">
        <v>0</v>
      </c>
      <c r="M125" s="310">
        <v>0</v>
      </c>
      <c r="N125" s="310">
        <v>0</v>
      </c>
      <c r="O125" s="311">
        <v>0</v>
      </c>
      <c r="P125" s="311"/>
      <c r="Q125" s="311">
        <v>1623769</v>
      </c>
      <c r="R125" s="311"/>
      <c r="S125" s="311"/>
      <c r="T125" s="308">
        <v>263</v>
      </c>
      <c r="U125" s="312">
        <v>0</v>
      </c>
      <c r="V125" s="312"/>
      <c r="W125" s="312">
        <v>0</v>
      </c>
      <c r="X125" s="312">
        <v>0</v>
      </c>
      <c r="Y125" s="312">
        <v>0</v>
      </c>
      <c r="Z125" s="312">
        <v>0</v>
      </c>
      <c r="AA125" s="312">
        <v>0</v>
      </c>
      <c r="AB125" s="312">
        <v>417</v>
      </c>
      <c r="AF125" s="310" t="e">
        <v>#REF!</v>
      </c>
      <c r="AG125" s="308">
        <v>263</v>
      </c>
      <c r="AH125" s="309" t="s">
        <v>1</v>
      </c>
      <c r="AI125" s="302" t="s">
        <v>264</v>
      </c>
    </row>
    <row r="126" spans="1:35">
      <c r="A126" s="302" t="str">
        <f t="shared" si="1"/>
        <v>264 - Handford Hall Primary School</v>
      </c>
      <c r="B126" s="302">
        <v>264</v>
      </c>
      <c r="C126" s="308">
        <v>264</v>
      </c>
      <c r="D126" s="308" t="s">
        <v>1</v>
      </c>
      <c r="E126" s="309" t="s">
        <v>1</v>
      </c>
      <c r="F126" s="302" t="s">
        <v>265</v>
      </c>
      <c r="G126" s="310">
        <v>1392584.6744203737</v>
      </c>
      <c r="H126" s="310">
        <v>0</v>
      </c>
      <c r="I126" s="310"/>
      <c r="J126" s="310">
        <v>1392584.6744203737</v>
      </c>
      <c r="K126" s="412"/>
      <c r="L126" s="310">
        <v>0</v>
      </c>
      <c r="M126" s="310">
        <v>0</v>
      </c>
      <c r="N126" s="310">
        <v>0</v>
      </c>
      <c r="O126" s="311">
        <v>0</v>
      </c>
      <c r="P126" s="311"/>
      <c r="Q126" s="311">
        <v>1392585</v>
      </c>
      <c r="R126" s="311"/>
      <c r="S126" s="311"/>
      <c r="T126" s="308">
        <v>264</v>
      </c>
      <c r="U126" s="312">
        <v>0</v>
      </c>
      <c r="V126" s="312"/>
      <c r="W126" s="312">
        <v>0</v>
      </c>
      <c r="X126" s="312">
        <v>0</v>
      </c>
      <c r="Y126" s="312">
        <v>0</v>
      </c>
      <c r="Z126" s="312">
        <v>0</v>
      </c>
      <c r="AA126" s="312">
        <v>0</v>
      </c>
      <c r="AB126" s="312">
        <v>335</v>
      </c>
      <c r="AF126" s="310" t="e">
        <v>#REF!</v>
      </c>
      <c r="AG126" s="308">
        <v>264</v>
      </c>
      <c r="AH126" s="309" t="s">
        <v>1</v>
      </c>
      <c r="AI126" s="302" t="s">
        <v>265</v>
      </c>
    </row>
    <row r="127" spans="1:35">
      <c r="A127" s="302" t="str">
        <f t="shared" si="1"/>
        <v>267 - Hillside Community Primary School</v>
      </c>
      <c r="B127" s="302">
        <v>267</v>
      </c>
      <c r="C127" s="308">
        <v>267</v>
      </c>
      <c r="D127" s="308" t="s">
        <v>1</v>
      </c>
      <c r="E127" s="309" t="s">
        <v>1</v>
      </c>
      <c r="F127" s="302" t="s">
        <v>266</v>
      </c>
      <c r="G127" s="310">
        <v>2369391.3110702285</v>
      </c>
      <c r="H127" s="310">
        <v>0</v>
      </c>
      <c r="I127" s="310"/>
      <c r="J127" s="310">
        <v>2369391.3110702285</v>
      </c>
      <c r="K127" s="412"/>
      <c r="L127" s="310">
        <v>0</v>
      </c>
      <c r="M127" s="310">
        <v>0</v>
      </c>
      <c r="N127" s="310">
        <v>0</v>
      </c>
      <c r="O127" s="311">
        <v>0</v>
      </c>
      <c r="P127" s="311"/>
      <c r="Q127" s="311">
        <v>2369391</v>
      </c>
      <c r="R127" s="311"/>
      <c r="S127" s="311"/>
      <c r="T127" s="308">
        <v>267</v>
      </c>
      <c r="U127" s="312">
        <v>0</v>
      </c>
      <c r="V127" s="312"/>
      <c r="W127" s="312">
        <v>0</v>
      </c>
      <c r="X127" s="312">
        <v>0</v>
      </c>
      <c r="Y127" s="312">
        <v>0</v>
      </c>
      <c r="Z127" s="312">
        <v>0</v>
      </c>
      <c r="AA127" s="312">
        <v>0</v>
      </c>
      <c r="AB127" s="312">
        <v>534</v>
      </c>
      <c r="AF127" s="310" t="e">
        <v>#REF!</v>
      </c>
      <c r="AG127" s="308">
        <v>267</v>
      </c>
      <c r="AH127" s="309" t="s">
        <v>1</v>
      </c>
      <c r="AI127" s="302" t="s">
        <v>266</v>
      </c>
    </row>
    <row r="128" spans="1:35">
      <c r="A128" s="302" t="str">
        <f t="shared" si="1"/>
        <v>269 - Morland Primary School</v>
      </c>
      <c r="B128" s="302">
        <v>269</v>
      </c>
      <c r="C128" s="308">
        <v>269</v>
      </c>
      <c r="D128" s="308" t="s">
        <v>1</v>
      </c>
      <c r="E128" s="309" t="s">
        <v>1</v>
      </c>
      <c r="F128" s="302" t="s">
        <v>468</v>
      </c>
      <c r="G128" s="310">
        <v>1582390.5515178395</v>
      </c>
      <c r="H128" s="310">
        <v>0</v>
      </c>
      <c r="I128" s="310"/>
      <c r="J128" s="310">
        <v>1582390.5515178395</v>
      </c>
      <c r="K128" s="412"/>
      <c r="L128" s="310">
        <v>0</v>
      </c>
      <c r="M128" s="310">
        <v>0</v>
      </c>
      <c r="N128" s="310">
        <v>0</v>
      </c>
      <c r="O128" s="311">
        <v>0</v>
      </c>
      <c r="P128" s="311"/>
      <c r="Q128" s="311">
        <v>1582391</v>
      </c>
      <c r="R128" s="311"/>
      <c r="S128" s="311"/>
      <c r="T128" s="308">
        <v>269</v>
      </c>
      <c r="U128" s="312">
        <v>0</v>
      </c>
      <c r="V128" s="312"/>
      <c r="W128" s="312">
        <v>0</v>
      </c>
      <c r="X128" s="312">
        <v>0</v>
      </c>
      <c r="Y128" s="312">
        <v>0</v>
      </c>
      <c r="Z128" s="312">
        <v>0</v>
      </c>
      <c r="AA128" s="312">
        <v>0</v>
      </c>
      <c r="AB128" s="312">
        <v>362</v>
      </c>
      <c r="AF128" s="310" t="e">
        <v>#REF!</v>
      </c>
      <c r="AG128" s="308">
        <v>269</v>
      </c>
      <c r="AH128" s="309">
        <v>0</v>
      </c>
      <c r="AI128" s="302" t="s">
        <v>468</v>
      </c>
    </row>
    <row r="129" spans="1:35">
      <c r="A129" s="302" t="str">
        <f t="shared" si="1"/>
        <v>270 - Murrayfield Community Primary School</v>
      </c>
      <c r="B129" s="302">
        <v>270</v>
      </c>
      <c r="C129" s="308">
        <v>270</v>
      </c>
      <c r="D129" s="308" t="s">
        <v>1</v>
      </c>
      <c r="E129" s="309" t="s">
        <v>1</v>
      </c>
      <c r="F129" s="302" t="s">
        <v>267</v>
      </c>
      <c r="G129" s="310">
        <v>1450759.3019050143</v>
      </c>
      <c r="H129" s="310">
        <v>0</v>
      </c>
      <c r="I129" s="310"/>
      <c r="J129" s="310">
        <v>1450759.3019050143</v>
      </c>
      <c r="K129" s="412"/>
      <c r="L129" s="310">
        <v>0</v>
      </c>
      <c r="M129" s="310">
        <v>0</v>
      </c>
      <c r="N129" s="310">
        <v>0</v>
      </c>
      <c r="O129" s="311">
        <v>0</v>
      </c>
      <c r="P129" s="311"/>
      <c r="Q129" s="311">
        <v>1450759</v>
      </c>
      <c r="R129" s="311"/>
      <c r="S129" s="311"/>
      <c r="T129" s="308">
        <v>270</v>
      </c>
      <c r="U129" s="312">
        <v>0</v>
      </c>
      <c r="V129" s="312"/>
      <c r="W129" s="312">
        <v>0</v>
      </c>
      <c r="X129" s="312">
        <v>0</v>
      </c>
      <c r="Y129" s="312">
        <v>0</v>
      </c>
      <c r="Z129" s="312">
        <v>0</v>
      </c>
      <c r="AA129" s="312">
        <v>0</v>
      </c>
      <c r="AB129" s="312">
        <v>326</v>
      </c>
      <c r="AF129" s="310" t="e">
        <v>#REF!</v>
      </c>
      <c r="AG129" s="308">
        <v>270</v>
      </c>
      <c r="AH129" s="309" t="s">
        <v>1</v>
      </c>
      <c r="AI129" s="302" t="s">
        <v>267</v>
      </c>
    </row>
    <row r="130" spans="1:35">
      <c r="A130" s="302" t="str">
        <f t="shared" si="1"/>
        <v>273 - Ravenswood Primary School</v>
      </c>
      <c r="B130" s="302">
        <v>273</v>
      </c>
      <c r="C130" s="308">
        <v>273</v>
      </c>
      <c r="D130" s="308">
        <v>273</v>
      </c>
      <c r="E130" s="309">
        <v>0</v>
      </c>
      <c r="F130" s="302" t="s">
        <v>268</v>
      </c>
      <c r="G130" s="310">
        <v>1815421.17975069</v>
      </c>
      <c r="H130" s="310">
        <v>-10822.13</v>
      </c>
      <c r="I130" s="310"/>
      <c r="J130" s="310">
        <v>1804599.0497506901</v>
      </c>
      <c r="K130" s="412"/>
      <c r="L130" s="310">
        <v>0</v>
      </c>
      <c r="M130" s="310">
        <v>0</v>
      </c>
      <c r="N130" s="310">
        <v>0</v>
      </c>
      <c r="O130" s="311">
        <v>0</v>
      </c>
      <c r="P130" s="311"/>
      <c r="Q130" s="311">
        <v>1804599</v>
      </c>
      <c r="R130" s="311"/>
      <c r="S130" s="311"/>
      <c r="T130" s="308">
        <v>273</v>
      </c>
      <c r="U130" s="312">
        <v>4477</v>
      </c>
      <c r="V130" s="312"/>
      <c r="W130" s="312">
        <v>4957.26</v>
      </c>
      <c r="X130" s="312">
        <v>777.37</v>
      </c>
      <c r="Y130" s="312">
        <v>610.5</v>
      </c>
      <c r="Z130" s="312">
        <v>-10822.130000000001</v>
      </c>
      <c r="AA130" s="312">
        <v>0</v>
      </c>
      <c r="AB130" s="312">
        <v>407</v>
      </c>
      <c r="AF130" s="310" t="e">
        <v>#REF!</v>
      </c>
      <c r="AG130" s="308">
        <v>273</v>
      </c>
      <c r="AH130" s="309">
        <v>0</v>
      </c>
      <c r="AI130" s="302" t="s">
        <v>268</v>
      </c>
    </row>
    <row r="131" spans="1:35">
      <c r="A131" s="302" t="str">
        <f t="shared" ref="A131:A194" si="2">B131&amp;$A$1&amp;F131</f>
        <v>274 - Pipers Vale Community Primary School</v>
      </c>
      <c r="B131" s="302">
        <v>274</v>
      </c>
      <c r="C131" s="308">
        <v>274</v>
      </c>
      <c r="D131" s="308" t="s">
        <v>1</v>
      </c>
      <c r="E131" s="309" t="s">
        <v>1</v>
      </c>
      <c r="F131" s="302" t="s">
        <v>269</v>
      </c>
      <c r="G131" s="310">
        <v>1424595.8022132621</v>
      </c>
      <c r="H131" s="310">
        <v>0</v>
      </c>
      <c r="I131" s="310"/>
      <c r="J131" s="310">
        <v>1424595.8022132621</v>
      </c>
      <c r="K131" s="412"/>
      <c r="L131" s="310">
        <v>0</v>
      </c>
      <c r="M131" s="310">
        <v>0</v>
      </c>
      <c r="N131" s="310">
        <v>0</v>
      </c>
      <c r="O131" s="311">
        <v>0</v>
      </c>
      <c r="P131" s="311"/>
      <c r="Q131" s="311">
        <v>1424596</v>
      </c>
      <c r="R131" s="311"/>
      <c r="S131" s="311"/>
      <c r="T131" s="308">
        <v>274</v>
      </c>
      <c r="U131" s="312">
        <v>0</v>
      </c>
      <c r="V131" s="312"/>
      <c r="W131" s="312">
        <v>0</v>
      </c>
      <c r="X131" s="312">
        <v>0</v>
      </c>
      <c r="Y131" s="312">
        <v>0</v>
      </c>
      <c r="Z131" s="312">
        <v>0</v>
      </c>
      <c r="AA131" s="312">
        <v>0</v>
      </c>
      <c r="AB131" s="312">
        <v>309</v>
      </c>
      <c r="AF131" s="310" t="e">
        <v>#REF!</v>
      </c>
      <c r="AG131" s="308">
        <v>274</v>
      </c>
      <c r="AH131" s="309" t="s">
        <v>1</v>
      </c>
      <c r="AI131" s="302" t="s">
        <v>269</v>
      </c>
    </row>
    <row r="132" spans="1:35">
      <c r="A132" s="302" t="str">
        <f t="shared" si="2"/>
        <v>275 - Ranelagh Primary School</v>
      </c>
      <c r="B132" s="302">
        <v>275</v>
      </c>
      <c r="C132" s="308">
        <v>275</v>
      </c>
      <c r="D132" s="308">
        <v>275</v>
      </c>
      <c r="E132" s="309">
        <v>0</v>
      </c>
      <c r="F132" s="302" t="s">
        <v>270</v>
      </c>
      <c r="G132" s="310">
        <v>1311170.0632047416</v>
      </c>
      <c r="H132" s="310">
        <v>-7578.15</v>
      </c>
      <c r="I132" s="310"/>
      <c r="J132" s="310">
        <v>1303591.9132047417</v>
      </c>
      <c r="K132" s="412"/>
      <c r="L132" s="310">
        <v>0</v>
      </c>
      <c r="M132" s="310">
        <v>0</v>
      </c>
      <c r="N132" s="310">
        <v>0</v>
      </c>
      <c r="O132" s="311">
        <v>0</v>
      </c>
      <c r="P132" s="311"/>
      <c r="Q132" s="311">
        <v>1303592</v>
      </c>
      <c r="R132" s="311"/>
      <c r="S132" s="311"/>
      <c r="T132" s="308">
        <v>275</v>
      </c>
      <c r="U132" s="312">
        <v>3135</v>
      </c>
      <c r="V132" s="312"/>
      <c r="W132" s="312">
        <v>3471.2999999999997</v>
      </c>
      <c r="X132" s="312">
        <v>544.35</v>
      </c>
      <c r="Y132" s="312">
        <v>427.5</v>
      </c>
      <c r="Z132" s="312">
        <v>-7578.15</v>
      </c>
      <c r="AA132" s="312">
        <v>0</v>
      </c>
      <c r="AB132" s="312">
        <v>285</v>
      </c>
      <c r="AF132" s="310" t="e">
        <v>#REF!</v>
      </c>
      <c r="AG132" s="308">
        <v>275</v>
      </c>
      <c r="AH132" s="309">
        <v>0</v>
      </c>
      <c r="AI132" s="302" t="s">
        <v>270</v>
      </c>
    </row>
    <row r="133" spans="1:35">
      <c r="A133" s="302" t="str">
        <f t="shared" si="2"/>
        <v>279 - Rose Hill Primary School</v>
      </c>
      <c r="B133" s="302">
        <v>279</v>
      </c>
      <c r="C133" s="308">
        <v>279</v>
      </c>
      <c r="D133" s="308" t="s">
        <v>1</v>
      </c>
      <c r="E133" s="309" t="s">
        <v>1</v>
      </c>
      <c r="F133" s="302" t="s">
        <v>271</v>
      </c>
      <c r="G133" s="310">
        <v>1181159.1176652887</v>
      </c>
      <c r="H133" s="310">
        <v>0</v>
      </c>
      <c r="I133" s="310"/>
      <c r="J133" s="310">
        <v>1181159.1176652887</v>
      </c>
      <c r="K133" s="412"/>
      <c r="L133" s="310">
        <v>0</v>
      </c>
      <c r="M133" s="310">
        <v>0</v>
      </c>
      <c r="N133" s="310">
        <v>0</v>
      </c>
      <c r="O133" s="311">
        <v>0</v>
      </c>
      <c r="P133" s="311"/>
      <c r="Q133" s="311">
        <v>1181159</v>
      </c>
      <c r="R133" s="311"/>
      <c r="S133" s="311"/>
      <c r="T133" s="308">
        <v>279</v>
      </c>
      <c r="U133" s="312">
        <v>0</v>
      </c>
      <c r="V133" s="312"/>
      <c r="W133" s="312">
        <v>0</v>
      </c>
      <c r="X133" s="312">
        <v>0</v>
      </c>
      <c r="Y133" s="312">
        <v>0</v>
      </c>
      <c r="Z133" s="312">
        <v>0</v>
      </c>
      <c r="AA133" s="312">
        <v>0</v>
      </c>
      <c r="AB133" s="312">
        <v>301</v>
      </c>
      <c r="AF133" s="310" t="e">
        <v>#REF!</v>
      </c>
      <c r="AG133" s="308">
        <v>279</v>
      </c>
      <c r="AH133" s="309" t="s">
        <v>1</v>
      </c>
      <c r="AI133" s="302" t="s">
        <v>271</v>
      </c>
    </row>
    <row r="134" spans="1:35">
      <c r="A134" s="302" t="str">
        <f t="shared" si="2"/>
        <v>281 - Rushmere Hall Primary School</v>
      </c>
      <c r="B134" s="302">
        <v>281</v>
      </c>
      <c r="C134" s="308">
        <v>281</v>
      </c>
      <c r="D134" s="308" t="s">
        <v>1</v>
      </c>
      <c r="E134" s="309" t="s">
        <v>1</v>
      </c>
      <c r="F134" s="302" t="s">
        <v>272</v>
      </c>
      <c r="G134" s="310">
        <v>2275911.1800000002</v>
      </c>
      <c r="H134" s="310">
        <v>-15874.23</v>
      </c>
      <c r="I134" s="310"/>
      <c r="J134" s="310">
        <v>2260036.9500000002</v>
      </c>
      <c r="K134" s="412"/>
      <c r="L134" s="310">
        <v>0</v>
      </c>
      <c r="M134" s="310">
        <v>0</v>
      </c>
      <c r="N134" s="310">
        <v>162000</v>
      </c>
      <c r="O134" s="311">
        <v>162000</v>
      </c>
      <c r="P134" s="311"/>
      <c r="Q134" s="311">
        <v>2422037</v>
      </c>
      <c r="R134" s="311"/>
      <c r="S134" s="311"/>
      <c r="T134" s="308">
        <v>281</v>
      </c>
      <c r="U134" s="312">
        <v>6567</v>
      </c>
      <c r="V134" s="312"/>
      <c r="W134" s="312">
        <v>7271.46</v>
      </c>
      <c r="X134" s="312">
        <v>1140.27</v>
      </c>
      <c r="Y134" s="312">
        <v>895.5</v>
      </c>
      <c r="Z134" s="312">
        <v>-15874.23</v>
      </c>
      <c r="AA134" s="312">
        <v>0</v>
      </c>
      <c r="AB134" s="312">
        <v>597</v>
      </c>
      <c r="AF134" s="310" t="e">
        <v>#REF!</v>
      </c>
      <c r="AG134" s="308">
        <v>281</v>
      </c>
      <c r="AH134" s="309">
        <v>0</v>
      </c>
      <c r="AI134" s="302" t="s">
        <v>272</v>
      </c>
    </row>
    <row r="135" spans="1:35">
      <c r="A135" s="302" t="str">
        <f t="shared" si="2"/>
        <v>283 - St Helen's Primary School</v>
      </c>
      <c r="B135" s="302">
        <v>283</v>
      </c>
      <c r="C135" s="308">
        <v>283</v>
      </c>
      <c r="D135" s="308" t="s">
        <v>1</v>
      </c>
      <c r="E135" s="309" t="s">
        <v>1</v>
      </c>
      <c r="F135" s="302" t="s">
        <v>273</v>
      </c>
      <c r="G135" s="310">
        <v>1644037.6331319334</v>
      </c>
      <c r="H135" s="310">
        <v>0</v>
      </c>
      <c r="I135" s="310"/>
      <c r="J135" s="310">
        <v>1644037.6331319334</v>
      </c>
      <c r="K135" s="412"/>
      <c r="L135" s="310">
        <v>0</v>
      </c>
      <c r="M135" s="310">
        <v>0</v>
      </c>
      <c r="N135" s="310">
        <v>0</v>
      </c>
      <c r="O135" s="311">
        <v>0</v>
      </c>
      <c r="P135" s="311"/>
      <c r="Q135" s="311">
        <v>1644038</v>
      </c>
      <c r="R135" s="311"/>
      <c r="S135" s="311"/>
      <c r="T135" s="308">
        <v>283</v>
      </c>
      <c r="U135" s="312">
        <v>0</v>
      </c>
      <c r="V135" s="312"/>
      <c r="W135" s="312">
        <v>0</v>
      </c>
      <c r="X135" s="312">
        <v>0</v>
      </c>
      <c r="Y135" s="312">
        <v>0</v>
      </c>
      <c r="Z135" s="312">
        <v>0</v>
      </c>
      <c r="AA135" s="312">
        <v>0</v>
      </c>
      <c r="AB135" s="312">
        <v>414</v>
      </c>
      <c r="AF135" s="310" t="e">
        <v>#REF!</v>
      </c>
      <c r="AG135" s="308">
        <v>283</v>
      </c>
      <c r="AH135" s="309" t="s">
        <v>1</v>
      </c>
      <c r="AI135" s="302" t="s">
        <v>273</v>
      </c>
    </row>
    <row r="136" spans="1:35">
      <c r="A136" s="302" t="str">
        <f t="shared" si="2"/>
        <v>284 - St John's CEVAP School</v>
      </c>
      <c r="B136" s="302">
        <v>284</v>
      </c>
      <c r="C136" s="308">
        <v>284</v>
      </c>
      <c r="D136" s="308">
        <v>284</v>
      </c>
      <c r="E136" s="309">
        <v>0</v>
      </c>
      <c r="F136" s="302" t="s">
        <v>274</v>
      </c>
      <c r="G136" s="310">
        <v>783750</v>
      </c>
      <c r="H136" s="310">
        <v>-5557.31</v>
      </c>
      <c r="I136" s="310"/>
      <c r="J136" s="310">
        <v>778192.69</v>
      </c>
      <c r="K136" s="412"/>
      <c r="L136" s="310">
        <v>0</v>
      </c>
      <c r="M136" s="310">
        <v>0</v>
      </c>
      <c r="N136" s="310">
        <v>0</v>
      </c>
      <c r="O136" s="311">
        <v>0</v>
      </c>
      <c r="P136" s="311"/>
      <c r="Q136" s="311">
        <v>778193</v>
      </c>
      <c r="R136" s="311"/>
      <c r="S136" s="311"/>
      <c r="T136" s="308">
        <v>284</v>
      </c>
      <c r="U136" s="312">
        <v>2299</v>
      </c>
      <c r="V136" s="312"/>
      <c r="W136" s="312">
        <v>2545.62</v>
      </c>
      <c r="X136" s="312">
        <v>399.19</v>
      </c>
      <c r="Y136" s="312">
        <v>313.5</v>
      </c>
      <c r="Z136" s="312">
        <v>-5557.3099999999995</v>
      </c>
      <c r="AA136" s="312">
        <v>0</v>
      </c>
      <c r="AB136" s="312">
        <v>209</v>
      </c>
      <c r="AF136" s="310" t="e">
        <v>#REF!</v>
      </c>
      <c r="AG136" s="308">
        <v>284</v>
      </c>
      <c r="AH136" s="309">
        <v>0</v>
      </c>
      <c r="AI136" s="302" t="s">
        <v>274</v>
      </c>
    </row>
    <row r="137" spans="1:35">
      <c r="A137" s="302" t="str">
        <f t="shared" si="2"/>
        <v>285 - St Margaret's CEVAP School, Ipswich</v>
      </c>
      <c r="B137" s="302">
        <v>285</v>
      </c>
      <c r="C137" s="308">
        <v>285</v>
      </c>
      <c r="D137" s="308">
        <v>285</v>
      </c>
      <c r="E137" s="309">
        <v>0</v>
      </c>
      <c r="F137" s="302" t="s">
        <v>275</v>
      </c>
      <c r="G137" s="310">
        <v>1581485.4719215601</v>
      </c>
      <c r="H137" s="310">
        <v>-11167.8</v>
      </c>
      <c r="I137" s="310"/>
      <c r="J137" s="310">
        <v>1570317.6719215601</v>
      </c>
      <c r="K137" s="412"/>
      <c r="L137" s="310">
        <v>0</v>
      </c>
      <c r="M137" s="310">
        <v>0</v>
      </c>
      <c r="N137" s="310">
        <v>0</v>
      </c>
      <c r="O137" s="311">
        <v>0</v>
      </c>
      <c r="P137" s="311"/>
      <c r="Q137" s="311">
        <v>1570318</v>
      </c>
      <c r="R137" s="311"/>
      <c r="S137" s="311"/>
      <c r="T137" s="308">
        <v>285</v>
      </c>
      <c r="U137" s="312">
        <v>4620</v>
      </c>
      <c r="V137" s="312"/>
      <c r="W137" s="312">
        <v>5115.5999999999995</v>
      </c>
      <c r="X137" s="312">
        <v>802.19999999999993</v>
      </c>
      <c r="Y137" s="312">
        <v>630</v>
      </c>
      <c r="Z137" s="312">
        <v>-11167.8</v>
      </c>
      <c r="AA137" s="312">
        <v>0</v>
      </c>
      <c r="AB137" s="312">
        <v>420</v>
      </c>
      <c r="AF137" s="310" t="e">
        <v>#REF!</v>
      </c>
      <c r="AG137" s="308">
        <v>285</v>
      </c>
      <c r="AH137" s="309">
        <v>0</v>
      </c>
      <c r="AI137" s="302" t="s">
        <v>275</v>
      </c>
    </row>
    <row r="138" spans="1:35">
      <c r="A138" s="302" t="str">
        <f t="shared" si="2"/>
        <v>287 - St Mark's Catholic Primary School</v>
      </c>
      <c r="B138" s="302">
        <v>287</v>
      </c>
      <c r="C138" s="308">
        <v>287</v>
      </c>
      <c r="D138" s="308">
        <v>287</v>
      </c>
      <c r="E138" s="309">
        <v>0</v>
      </c>
      <c r="F138" s="302" t="s">
        <v>276</v>
      </c>
      <c r="G138" s="310">
        <v>856363.13983865117</v>
      </c>
      <c r="H138" s="310">
        <v>-5637.08</v>
      </c>
      <c r="I138" s="310"/>
      <c r="J138" s="310">
        <v>850726.05983865121</v>
      </c>
      <c r="K138" s="412"/>
      <c r="L138" s="310">
        <v>0</v>
      </c>
      <c r="M138" s="310">
        <v>0</v>
      </c>
      <c r="N138" s="310">
        <v>0</v>
      </c>
      <c r="O138" s="311">
        <v>0</v>
      </c>
      <c r="P138" s="311"/>
      <c r="Q138" s="311">
        <v>850726</v>
      </c>
      <c r="R138" s="311"/>
      <c r="S138" s="311"/>
      <c r="T138" s="308">
        <v>287</v>
      </c>
      <c r="U138" s="312">
        <v>2332</v>
      </c>
      <c r="V138" s="312"/>
      <c r="W138" s="312">
        <v>2582.16</v>
      </c>
      <c r="X138" s="312">
        <v>404.91999999999996</v>
      </c>
      <c r="Y138" s="312">
        <v>318</v>
      </c>
      <c r="Z138" s="312">
        <v>-5637.08</v>
      </c>
      <c r="AA138" s="312">
        <v>0</v>
      </c>
      <c r="AB138" s="312">
        <v>212</v>
      </c>
      <c r="AF138" s="310" t="e">
        <v>#REF!</v>
      </c>
      <c r="AG138" s="308">
        <v>287</v>
      </c>
      <c r="AH138" s="309">
        <v>0</v>
      </c>
      <c r="AI138" s="302" t="s">
        <v>276</v>
      </c>
    </row>
    <row r="139" spans="1:35">
      <c r="A139" s="302" t="str">
        <f t="shared" si="2"/>
        <v>288 - St Matthew's CEVAP School</v>
      </c>
      <c r="B139" s="302">
        <v>288</v>
      </c>
      <c r="C139" s="308">
        <v>288</v>
      </c>
      <c r="D139" s="308" t="s">
        <v>1</v>
      </c>
      <c r="E139" s="309" t="s">
        <v>1</v>
      </c>
      <c r="F139" s="302" t="s">
        <v>277</v>
      </c>
      <c r="G139" s="310">
        <v>1768522.1258249443</v>
      </c>
      <c r="H139" s="310">
        <v>0</v>
      </c>
      <c r="I139" s="310"/>
      <c r="J139" s="310">
        <v>1768522.1258249443</v>
      </c>
      <c r="K139" s="412"/>
      <c r="L139" s="310">
        <v>0</v>
      </c>
      <c r="M139" s="310">
        <v>0</v>
      </c>
      <c r="N139" s="310">
        <v>0</v>
      </c>
      <c r="O139" s="311">
        <v>0</v>
      </c>
      <c r="P139" s="311"/>
      <c r="Q139" s="311">
        <v>1768522</v>
      </c>
      <c r="R139" s="311"/>
      <c r="S139" s="311"/>
      <c r="T139" s="308">
        <v>288</v>
      </c>
      <c r="U139" s="312">
        <v>0</v>
      </c>
      <c r="V139" s="312"/>
      <c r="W139" s="312">
        <v>0</v>
      </c>
      <c r="X139" s="312">
        <v>0</v>
      </c>
      <c r="Y139" s="312">
        <v>0</v>
      </c>
      <c r="Z139" s="312">
        <v>0</v>
      </c>
      <c r="AA139" s="312">
        <v>0</v>
      </c>
      <c r="AB139" s="312">
        <v>417</v>
      </c>
      <c r="AF139" s="310" t="e">
        <v>#REF!</v>
      </c>
      <c r="AG139" s="308">
        <v>288</v>
      </c>
      <c r="AH139" s="309">
        <v>0</v>
      </c>
      <c r="AI139" s="302" t="s">
        <v>277</v>
      </c>
    </row>
    <row r="140" spans="1:35">
      <c r="A140" s="302" t="str">
        <f t="shared" si="2"/>
        <v>289 - St Mary's Catholic Primary School, Ipswich</v>
      </c>
      <c r="B140" s="302">
        <v>289</v>
      </c>
      <c r="C140" s="308">
        <v>289</v>
      </c>
      <c r="D140" s="308" t="s">
        <v>1</v>
      </c>
      <c r="E140" s="309" t="s">
        <v>1</v>
      </c>
      <c r="F140" s="302" t="s">
        <v>278</v>
      </c>
      <c r="G140" s="310">
        <v>807719.11905031442</v>
      </c>
      <c r="H140" s="310">
        <v>0</v>
      </c>
      <c r="I140" s="310"/>
      <c r="J140" s="310">
        <v>807719.11905031442</v>
      </c>
      <c r="K140" s="412"/>
      <c r="L140" s="310">
        <v>0</v>
      </c>
      <c r="M140" s="310">
        <v>0</v>
      </c>
      <c r="N140" s="310">
        <v>0</v>
      </c>
      <c r="O140" s="311">
        <v>0</v>
      </c>
      <c r="P140" s="311"/>
      <c r="Q140" s="311">
        <v>807719</v>
      </c>
      <c r="R140" s="311"/>
      <c r="S140" s="311"/>
      <c r="T140" s="308">
        <v>289</v>
      </c>
      <c r="U140" s="312">
        <v>0</v>
      </c>
      <c r="V140" s="312"/>
      <c r="W140" s="312">
        <v>0</v>
      </c>
      <c r="X140" s="312">
        <v>0</v>
      </c>
      <c r="Y140" s="312">
        <v>0</v>
      </c>
      <c r="Z140" s="312">
        <v>0</v>
      </c>
      <c r="AA140" s="312">
        <v>0</v>
      </c>
      <c r="AB140" s="312">
        <v>210</v>
      </c>
      <c r="AF140" s="310" t="e">
        <v>#REF!</v>
      </c>
      <c r="AG140" s="308">
        <v>289</v>
      </c>
      <c r="AH140" s="309" t="s">
        <v>1</v>
      </c>
      <c r="AI140" s="302" t="s">
        <v>278</v>
      </c>
    </row>
    <row r="141" spans="1:35">
      <c r="A141" s="302" t="str">
        <f t="shared" si="2"/>
        <v>291 - St Pancras Catholic Primary School</v>
      </c>
      <c r="B141" s="302">
        <v>291</v>
      </c>
      <c r="C141" s="308">
        <v>291</v>
      </c>
      <c r="D141" s="308" t="s">
        <v>1</v>
      </c>
      <c r="E141" s="309" t="s">
        <v>1</v>
      </c>
      <c r="F141" s="302" t="s">
        <v>279</v>
      </c>
      <c r="G141" s="310">
        <v>892408.9709003825</v>
      </c>
      <c r="H141" s="310">
        <v>0</v>
      </c>
      <c r="I141" s="310"/>
      <c r="J141" s="310">
        <v>892408.9709003825</v>
      </c>
      <c r="K141" s="412"/>
      <c r="L141" s="310">
        <v>0</v>
      </c>
      <c r="M141" s="310">
        <v>0</v>
      </c>
      <c r="N141" s="310">
        <v>0</v>
      </c>
      <c r="O141" s="311">
        <v>0</v>
      </c>
      <c r="P141" s="311"/>
      <c r="Q141" s="311">
        <v>892409</v>
      </c>
      <c r="R141" s="311"/>
      <c r="S141" s="311"/>
      <c r="T141" s="308">
        <v>291</v>
      </c>
      <c r="U141" s="312">
        <v>0</v>
      </c>
      <c r="V141" s="312"/>
      <c r="W141" s="312">
        <v>0</v>
      </c>
      <c r="X141" s="312">
        <v>0</v>
      </c>
      <c r="Y141" s="312">
        <v>0</v>
      </c>
      <c r="Z141" s="312">
        <v>0</v>
      </c>
      <c r="AA141" s="312">
        <v>0</v>
      </c>
      <c r="AB141" s="312">
        <v>207</v>
      </c>
      <c r="AF141" s="310" t="e">
        <v>#REF!</v>
      </c>
      <c r="AG141" s="308">
        <v>291</v>
      </c>
      <c r="AH141" s="309">
        <v>0</v>
      </c>
      <c r="AI141" s="302" t="s">
        <v>279</v>
      </c>
    </row>
    <row r="142" spans="1:35">
      <c r="A142" s="302" t="str">
        <f t="shared" si="2"/>
        <v>292 - Sidegate Primary School</v>
      </c>
      <c r="B142" s="302">
        <v>292</v>
      </c>
      <c r="C142" s="308">
        <v>292</v>
      </c>
      <c r="D142" s="308" t="s">
        <v>1</v>
      </c>
      <c r="E142" s="309" t="s">
        <v>1</v>
      </c>
      <c r="F142" s="302" t="s">
        <v>280</v>
      </c>
      <c r="G142" s="310">
        <v>2454928.7999999998</v>
      </c>
      <c r="H142" s="310">
        <v>0</v>
      </c>
      <c r="I142" s="310"/>
      <c r="J142" s="310">
        <v>2454928.7999999998</v>
      </c>
      <c r="K142" s="412"/>
      <c r="L142" s="310">
        <v>0</v>
      </c>
      <c r="M142" s="310">
        <v>0</v>
      </c>
      <c r="N142" s="310">
        <v>0</v>
      </c>
      <c r="O142" s="311">
        <v>0</v>
      </c>
      <c r="P142" s="311"/>
      <c r="Q142" s="311">
        <v>2454929</v>
      </c>
      <c r="R142" s="311"/>
      <c r="S142" s="311"/>
      <c r="T142" s="308">
        <v>292</v>
      </c>
      <c r="U142" s="312">
        <v>0</v>
      </c>
      <c r="V142" s="312"/>
      <c r="W142" s="312">
        <v>0</v>
      </c>
      <c r="X142" s="312">
        <v>0</v>
      </c>
      <c r="Y142" s="312">
        <v>0</v>
      </c>
      <c r="Z142" s="312">
        <v>0</v>
      </c>
      <c r="AA142" s="312">
        <v>0</v>
      </c>
      <c r="AB142" s="312">
        <v>652</v>
      </c>
      <c r="AF142" s="310" t="e">
        <v>#REF!</v>
      </c>
      <c r="AG142" s="308">
        <v>292</v>
      </c>
      <c r="AH142" s="309" t="s">
        <v>1</v>
      </c>
      <c r="AI142" s="302" t="s">
        <v>280</v>
      </c>
    </row>
    <row r="143" spans="1:35">
      <c r="A143" s="302" t="str">
        <f t="shared" si="2"/>
        <v>293 - Springfield Infant and Nursery School</v>
      </c>
      <c r="B143" s="302">
        <v>293</v>
      </c>
      <c r="C143" s="308">
        <v>293</v>
      </c>
      <c r="D143" s="308" t="s">
        <v>1</v>
      </c>
      <c r="E143" s="309" t="s">
        <v>1</v>
      </c>
      <c r="F143" s="302" t="s">
        <v>281</v>
      </c>
      <c r="G143" s="310">
        <v>1054466.9656348357</v>
      </c>
      <c r="H143" s="310">
        <v>0</v>
      </c>
      <c r="I143" s="310"/>
      <c r="J143" s="310">
        <v>1054466.9656348357</v>
      </c>
      <c r="K143" s="412"/>
      <c r="L143" s="310">
        <v>0</v>
      </c>
      <c r="M143" s="310">
        <v>0</v>
      </c>
      <c r="N143" s="310">
        <v>0</v>
      </c>
      <c r="O143" s="311">
        <v>0</v>
      </c>
      <c r="P143" s="311"/>
      <c r="Q143" s="311">
        <v>1054467</v>
      </c>
      <c r="R143" s="311"/>
      <c r="S143" s="311"/>
      <c r="T143" s="308">
        <v>293</v>
      </c>
      <c r="U143" s="312">
        <v>0</v>
      </c>
      <c r="V143" s="312"/>
      <c r="W143" s="312">
        <v>0</v>
      </c>
      <c r="X143" s="312">
        <v>0</v>
      </c>
      <c r="Y143" s="312">
        <v>0</v>
      </c>
      <c r="Z143" s="312">
        <v>0</v>
      </c>
      <c r="AA143" s="312">
        <v>0</v>
      </c>
      <c r="AB143" s="312">
        <v>262</v>
      </c>
      <c r="AF143" s="310" t="e">
        <v>#REF!</v>
      </c>
      <c r="AG143" s="308">
        <v>293</v>
      </c>
      <c r="AH143" s="309" t="s">
        <v>1</v>
      </c>
      <c r="AI143" s="302" t="s">
        <v>281</v>
      </c>
    </row>
    <row r="144" spans="1:35">
      <c r="A144" s="302" t="str">
        <f t="shared" si="2"/>
        <v>294 - Springfield Junior School</v>
      </c>
      <c r="B144" s="302">
        <v>294</v>
      </c>
      <c r="C144" s="308">
        <v>294</v>
      </c>
      <c r="D144" s="308" t="s">
        <v>1</v>
      </c>
      <c r="E144" s="309" t="s">
        <v>1</v>
      </c>
      <c r="F144" s="302" t="s">
        <v>282</v>
      </c>
      <c r="G144" s="310">
        <v>1425039.9741670438</v>
      </c>
      <c r="H144" s="310">
        <v>0</v>
      </c>
      <c r="I144" s="310"/>
      <c r="J144" s="310">
        <v>1425039.9741670438</v>
      </c>
      <c r="K144" s="412"/>
      <c r="L144" s="310">
        <v>0</v>
      </c>
      <c r="M144" s="310">
        <v>0</v>
      </c>
      <c r="N144" s="310">
        <v>0</v>
      </c>
      <c r="O144" s="311">
        <v>0</v>
      </c>
      <c r="P144" s="311"/>
      <c r="Q144" s="311">
        <v>1425040</v>
      </c>
      <c r="R144" s="311"/>
      <c r="S144" s="311"/>
      <c r="T144" s="308">
        <v>294</v>
      </c>
      <c r="U144" s="312">
        <v>0</v>
      </c>
      <c r="V144" s="312"/>
      <c r="W144" s="312">
        <v>0</v>
      </c>
      <c r="X144" s="312">
        <v>0</v>
      </c>
      <c r="Y144" s="312">
        <v>0</v>
      </c>
      <c r="Z144" s="312">
        <v>0</v>
      </c>
      <c r="AA144" s="312">
        <v>0</v>
      </c>
      <c r="AB144" s="312">
        <v>348</v>
      </c>
      <c r="AF144" s="310" t="e">
        <v>#REF!</v>
      </c>
      <c r="AG144" s="308">
        <v>294</v>
      </c>
      <c r="AH144" s="309">
        <v>0</v>
      </c>
      <c r="AI144" s="302" t="s">
        <v>282</v>
      </c>
    </row>
    <row r="145" spans="1:35">
      <c r="A145" s="302" t="str">
        <f t="shared" si="2"/>
        <v>295 - Sprites Primary School</v>
      </c>
      <c r="B145" s="302">
        <v>295</v>
      </c>
      <c r="C145" s="308">
        <v>295</v>
      </c>
      <c r="D145" s="308" t="s">
        <v>1</v>
      </c>
      <c r="E145" s="309" t="s">
        <v>1</v>
      </c>
      <c r="F145" s="302" t="s">
        <v>283</v>
      </c>
      <c r="G145" s="310">
        <v>1412766.1284502009</v>
      </c>
      <c r="H145" s="310">
        <v>0</v>
      </c>
      <c r="I145" s="310"/>
      <c r="J145" s="310">
        <v>1412766.1284502009</v>
      </c>
      <c r="K145" s="412"/>
      <c r="L145" s="310">
        <v>0</v>
      </c>
      <c r="M145" s="310">
        <v>0</v>
      </c>
      <c r="N145" s="310">
        <v>0</v>
      </c>
      <c r="O145" s="311">
        <v>0</v>
      </c>
      <c r="P145" s="311"/>
      <c r="Q145" s="311">
        <v>1412766</v>
      </c>
      <c r="R145" s="311"/>
      <c r="S145" s="311"/>
      <c r="T145" s="308">
        <v>295</v>
      </c>
      <c r="U145" s="312">
        <v>0</v>
      </c>
      <c r="V145" s="312"/>
      <c r="W145" s="312">
        <v>0</v>
      </c>
      <c r="X145" s="312">
        <v>0</v>
      </c>
      <c r="Y145" s="312">
        <v>0</v>
      </c>
      <c r="Z145" s="312">
        <v>0</v>
      </c>
      <c r="AA145" s="312">
        <v>0</v>
      </c>
      <c r="AB145" s="312">
        <v>360</v>
      </c>
      <c r="AF145" s="310" t="e">
        <v>#REF!</v>
      </c>
      <c r="AG145" s="308">
        <v>295</v>
      </c>
      <c r="AH145" s="309" t="s">
        <v>1</v>
      </c>
      <c r="AI145" s="302" t="s">
        <v>283</v>
      </c>
    </row>
    <row r="146" spans="1:35">
      <c r="A146" s="302" t="str">
        <f t="shared" si="2"/>
        <v>300 - Whitehouse Community Primary School</v>
      </c>
      <c r="B146" s="302">
        <v>300</v>
      </c>
      <c r="C146" s="308">
        <v>300</v>
      </c>
      <c r="D146" s="308">
        <v>300</v>
      </c>
      <c r="E146" s="309">
        <v>0</v>
      </c>
      <c r="F146" s="302" t="s">
        <v>284</v>
      </c>
      <c r="G146" s="310">
        <v>2414417.0118444776</v>
      </c>
      <c r="H146" s="310">
        <v>-14837.22</v>
      </c>
      <c r="I146" s="310"/>
      <c r="J146" s="310">
        <v>2399579.7918444774</v>
      </c>
      <c r="K146" s="412"/>
      <c r="L146" s="310">
        <v>0</v>
      </c>
      <c r="M146" s="310">
        <v>0</v>
      </c>
      <c r="N146" s="310">
        <v>0</v>
      </c>
      <c r="O146" s="311">
        <v>0</v>
      </c>
      <c r="P146" s="311"/>
      <c r="Q146" s="311">
        <v>2399580</v>
      </c>
      <c r="R146" s="311"/>
      <c r="S146" s="311"/>
      <c r="T146" s="308">
        <v>300</v>
      </c>
      <c r="U146" s="312">
        <v>6138</v>
      </c>
      <c r="V146" s="312"/>
      <c r="W146" s="312">
        <v>6796.44</v>
      </c>
      <c r="X146" s="312">
        <v>1065.78</v>
      </c>
      <c r="Y146" s="312">
        <v>837</v>
      </c>
      <c r="Z146" s="312">
        <v>-14837.22</v>
      </c>
      <c r="AA146" s="312">
        <v>0</v>
      </c>
      <c r="AB146" s="312">
        <v>558</v>
      </c>
      <c r="AF146" s="310" t="e">
        <v>#REF!</v>
      </c>
      <c r="AG146" s="308">
        <v>300</v>
      </c>
      <c r="AH146" s="309">
        <v>0</v>
      </c>
      <c r="AI146" s="302" t="s">
        <v>284</v>
      </c>
    </row>
    <row r="147" spans="1:35">
      <c r="A147" s="302" t="str">
        <f t="shared" si="2"/>
        <v>303 - Whitton Community Primary School</v>
      </c>
      <c r="B147" s="302">
        <v>303</v>
      </c>
      <c r="C147" s="308">
        <v>303</v>
      </c>
      <c r="D147" s="308" t="s">
        <v>1</v>
      </c>
      <c r="E147" s="309" t="s">
        <v>1</v>
      </c>
      <c r="F147" s="302" t="s">
        <v>285</v>
      </c>
      <c r="G147" s="310">
        <v>1319047.7163336305</v>
      </c>
      <c r="H147" s="310">
        <v>0</v>
      </c>
      <c r="I147" s="310"/>
      <c r="J147" s="310">
        <v>1319047.7163336305</v>
      </c>
      <c r="K147" s="412"/>
      <c r="L147" s="310">
        <v>0</v>
      </c>
      <c r="M147" s="310">
        <v>0</v>
      </c>
      <c r="N147" s="310">
        <v>0</v>
      </c>
      <c r="O147" s="311">
        <v>0</v>
      </c>
      <c r="P147" s="311"/>
      <c r="Q147" s="311">
        <v>1319048</v>
      </c>
      <c r="R147" s="311"/>
      <c r="S147" s="311"/>
      <c r="T147" s="308">
        <v>303</v>
      </c>
      <c r="U147" s="312">
        <v>0</v>
      </c>
      <c r="V147" s="312"/>
      <c r="W147" s="312">
        <v>0</v>
      </c>
      <c r="X147" s="312">
        <v>0</v>
      </c>
      <c r="Y147" s="312">
        <v>0</v>
      </c>
      <c r="Z147" s="312">
        <v>0</v>
      </c>
      <c r="AA147" s="312">
        <v>0</v>
      </c>
      <c r="AB147" s="312">
        <v>291</v>
      </c>
      <c r="AF147" s="310" t="e">
        <v>#REF!</v>
      </c>
      <c r="AG147" s="308">
        <v>303</v>
      </c>
      <c r="AH147" s="309" t="s">
        <v>1</v>
      </c>
      <c r="AI147" s="302" t="s">
        <v>285</v>
      </c>
    </row>
    <row r="148" spans="1:35">
      <c r="A148" s="302" t="str">
        <f t="shared" si="2"/>
        <v>307 - Cedarwood Community Primary School</v>
      </c>
      <c r="B148" s="302">
        <v>307</v>
      </c>
      <c r="C148" s="308">
        <v>307</v>
      </c>
      <c r="D148" s="308">
        <v>307</v>
      </c>
      <c r="E148" s="309">
        <v>0</v>
      </c>
      <c r="F148" s="302" t="s">
        <v>286</v>
      </c>
      <c r="G148" s="310">
        <v>1608019.37</v>
      </c>
      <c r="H148" s="310">
        <v>-11034.85</v>
      </c>
      <c r="I148" s="310"/>
      <c r="J148" s="310">
        <v>1596984.52</v>
      </c>
      <c r="K148" s="412"/>
      <c r="L148" s="310">
        <v>0</v>
      </c>
      <c r="M148" s="310">
        <v>0</v>
      </c>
      <c r="N148" s="310">
        <v>0</v>
      </c>
      <c r="O148" s="311">
        <v>0</v>
      </c>
      <c r="P148" s="311"/>
      <c r="Q148" s="311">
        <v>1596985</v>
      </c>
      <c r="R148" s="311"/>
      <c r="S148" s="311"/>
      <c r="T148" s="308">
        <v>307</v>
      </c>
      <c r="U148" s="312">
        <v>4565</v>
      </c>
      <c r="V148" s="312"/>
      <c r="W148" s="312">
        <v>5054.7</v>
      </c>
      <c r="X148" s="312">
        <v>792.65</v>
      </c>
      <c r="Y148" s="312">
        <v>622.5</v>
      </c>
      <c r="Z148" s="312">
        <v>-11034.85</v>
      </c>
      <c r="AA148" s="312">
        <v>0</v>
      </c>
      <c r="AB148" s="312">
        <v>415</v>
      </c>
      <c r="AF148" s="310" t="e">
        <v>#REF!</v>
      </c>
      <c r="AG148" s="308">
        <v>307</v>
      </c>
      <c r="AH148" s="309">
        <v>0</v>
      </c>
      <c r="AI148" s="302" t="s">
        <v>286</v>
      </c>
    </row>
    <row r="149" spans="1:35">
      <c r="A149" s="302" t="str">
        <f t="shared" si="2"/>
        <v>308 - Kersey CEVCP School</v>
      </c>
      <c r="B149" s="302">
        <v>308</v>
      </c>
      <c r="C149" s="308">
        <v>308</v>
      </c>
      <c r="D149" s="308">
        <v>308</v>
      </c>
      <c r="E149" s="309">
        <v>0</v>
      </c>
      <c r="F149" s="302" t="s">
        <v>287</v>
      </c>
      <c r="G149" s="310">
        <v>293997.49492604926</v>
      </c>
      <c r="H149" s="310">
        <v>-1249.73</v>
      </c>
      <c r="I149" s="310"/>
      <c r="J149" s="310">
        <v>292747.76492604928</v>
      </c>
      <c r="K149" s="412"/>
      <c r="L149" s="310">
        <v>0</v>
      </c>
      <c r="M149" s="310">
        <v>0</v>
      </c>
      <c r="N149" s="310">
        <v>0</v>
      </c>
      <c r="O149" s="311">
        <v>0</v>
      </c>
      <c r="P149" s="311"/>
      <c r="Q149" s="311">
        <v>292748</v>
      </c>
      <c r="R149" s="311"/>
      <c r="S149" s="311"/>
      <c r="T149" s="308">
        <v>308</v>
      </c>
      <c r="U149" s="312">
        <v>517</v>
      </c>
      <c r="V149" s="312"/>
      <c r="W149" s="312">
        <v>572.46</v>
      </c>
      <c r="X149" s="312">
        <v>89.77</v>
      </c>
      <c r="Y149" s="312">
        <v>70.5</v>
      </c>
      <c r="Z149" s="312">
        <v>-1249.73</v>
      </c>
      <c r="AA149" s="312">
        <v>0</v>
      </c>
      <c r="AB149" s="312">
        <v>47</v>
      </c>
      <c r="AF149" s="310" t="e">
        <v>#REF!</v>
      </c>
      <c r="AG149" s="308">
        <v>308</v>
      </c>
      <c r="AH149" s="309">
        <v>0</v>
      </c>
      <c r="AI149" s="302" t="s">
        <v>287</v>
      </c>
    </row>
    <row r="150" spans="1:35">
      <c r="A150" s="302" t="str">
        <f t="shared" si="2"/>
        <v>309 - Heath Primary School</v>
      </c>
      <c r="B150" s="302">
        <v>309</v>
      </c>
      <c r="C150" s="308">
        <v>309</v>
      </c>
      <c r="D150" s="308">
        <v>309</v>
      </c>
      <c r="E150" s="309">
        <v>0</v>
      </c>
      <c r="F150" s="302" t="s">
        <v>288</v>
      </c>
      <c r="G150" s="310">
        <v>2303536.8600000003</v>
      </c>
      <c r="H150" s="310">
        <v>-16033.77</v>
      </c>
      <c r="I150" s="310"/>
      <c r="J150" s="310">
        <v>2287503.0900000003</v>
      </c>
      <c r="K150" s="412"/>
      <c r="L150" s="310">
        <v>0</v>
      </c>
      <c r="M150" s="310">
        <v>0</v>
      </c>
      <c r="N150" s="310">
        <v>0</v>
      </c>
      <c r="O150" s="311">
        <v>0</v>
      </c>
      <c r="P150" s="311"/>
      <c r="Q150" s="311">
        <v>2287503</v>
      </c>
      <c r="R150" s="311"/>
      <c r="S150" s="311"/>
      <c r="T150" s="308">
        <v>309</v>
      </c>
      <c r="U150" s="312">
        <v>6633</v>
      </c>
      <c r="V150" s="312"/>
      <c r="W150" s="312">
        <v>7344.54</v>
      </c>
      <c r="X150" s="312">
        <v>1151.73</v>
      </c>
      <c r="Y150" s="312">
        <v>904.5</v>
      </c>
      <c r="Z150" s="312">
        <v>-16033.77</v>
      </c>
      <c r="AA150" s="312">
        <v>0</v>
      </c>
      <c r="AB150" s="312">
        <v>603</v>
      </c>
      <c r="AF150" s="310" t="e">
        <v>#REF!</v>
      </c>
      <c r="AG150" s="308">
        <v>309</v>
      </c>
      <c r="AH150" s="309">
        <v>0</v>
      </c>
      <c r="AI150" s="302" t="s">
        <v>288</v>
      </c>
    </row>
    <row r="151" spans="1:35">
      <c r="A151" s="302" t="str">
        <f t="shared" si="2"/>
        <v>310 - Bealings School</v>
      </c>
      <c r="B151" s="302">
        <v>310</v>
      </c>
      <c r="C151" s="308">
        <v>310</v>
      </c>
      <c r="D151" s="308">
        <v>310</v>
      </c>
      <c r="E151" s="309">
        <v>0</v>
      </c>
      <c r="F151" s="302" t="s">
        <v>289</v>
      </c>
      <c r="G151" s="310">
        <v>476903.550052743</v>
      </c>
      <c r="H151" s="310">
        <v>-2924.9</v>
      </c>
      <c r="I151" s="310"/>
      <c r="J151" s="310">
        <v>473978.65005274297</v>
      </c>
      <c r="K151" s="412"/>
      <c r="L151" s="310">
        <v>0</v>
      </c>
      <c r="M151" s="310">
        <v>0</v>
      </c>
      <c r="N151" s="310">
        <v>0</v>
      </c>
      <c r="O151" s="311">
        <v>0</v>
      </c>
      <c r="P151" s="311"/>
      <c r="Q151" s="311">
        <v>473979</v>
      </c>
      <c r="R151" s="311"/>
      <c r="S151" s="311"/>
      <c r="T151" s="308">
        <v>310</v>
      </c>
      <c r="U151" s="312">
        <v>1210</v>
      </c>
      <c r="V151" s="312"/>
      <c r="W151" s="312">
        <v>1339.8</v>
      </c>
      <c r="X151" s="312">
        <v>210.1</v>
      </c>
      <c r="Y151" s="312">
        <v>165</v>
      </c>
      <c r="Z151" s="312">
        <v>-2924.9</v>
      </c>
      <c r="AA151" s="312">
        <v>0</v>
      </c>
      <c r="AB151" s="312">
        <v>110</v>
      </c>
      <c r="AF151" s="310" t="e">
        <v>#REF!</v>
      </c>
      <c r="AG151" s="308">
        <v>310</v>
      </c>
      <c r="AH151" s="309">
        <v>0</v>
      </c>
      <c r="AI151" s="302" t="s">
        <v>289</v>
      </c>
    </row>
    <row r="152" spans="1:35">
      <c r="A152" s="302" t="str">
        <f t="shared" si="2"/>
        <v>311 - Birchwood Primary School</v>
      </c>
      <c r="B152" s="302">
        <v>311</v>
      </c>
      <c r="C152" s="308">
        <v>311</v>
      </c>
      <c r="D152" s="308">
        <v>311</v>
      </c>
      <c r="E152" s="309">
        <v>0</v>
      </c>
      <c r="F152" s="302" t="s">
        <v>290</v>
      </c>
      <c r="G152" s="310">
        <v>814199.38</v>
      </c>
      <c r="H152" s="310">
        <v>-5610.49</v>
      </c>
      <c r="I152" s="310"/>
      <c r="J152" s="310">
        <v>808588.89</v>
      </c>
      <c r="K152" s="412"/>
      <c r="L152" s="310">
        <v>0</v>
      </c>
      <c r="M152" s="310">
        <v>0</v>
      </c>
      <c r="N152" s="310">
        <v>0</v>
      </c>
      <c r="O152" s="311">
        <v>0</v>
      </c>
      <c r="P152" s="311"/>
      <c r="Q152" s="311">
        <v>808589</v>
      </c>
      <c r="R152" s="311"/>
      <c r="S152" s="311"/>
      <c r="T152" s="308">
        <v>311</v>
      </c>
      <c r="U152" s="312">
        <v>2321</v>
      </c>
      <c r="V152" s="312"/>
      <c r="W152" s="312">
        <v>2569.98</v>
      </c>
      <c r="X152" s="312">
        <v>403.01</v>
      </c>
      <c r="Y152" s="312">
        <v>316.5</v>
      </c>
      <c r="Z152" s="312">
        <v>-5610.49</v>
      </c>
      <c r="AA152" s="312">
        <v>0</v>
      </c>
      <c r="AB152" s="312">
        <v>211</v>
      </c>
      <c r="AF152" s="310" t="e">
        <v>#REF!</v>
      </c>
      <c r="AG152" s="308">
        <v>311</v>
      </c>
      <c r="AH152" s="309">
        <v>0</v>
      </c>
      <c r="AI152" s="302" t="s">
        <v>290</v>
      </c>
    </row>
    <row r="153" spans="1:35">
      <c r="A153" s="302" t="str">
        <f t="shared" si="2"/>
        <v>312 - Martlesham Primary School</v>
      </c>
      <c r="B153" s="302">
        <v>312</v>
      </c>
      <c r="C153" s="308">
        <v>312</v>
      </c>
      <c r="D153" s="308" t="s">
        <v>1</v>
      </c>
      <c r="E153" s="309" t="s">
        <v>1</v>
      </c>
      <c r="F153" s="302" t="s">
        <v>938</v>
      </c>
      <c r="G153" s="310">
        <v>454375.07292077469</v>
      </c>
      <c r="H153" s="310">
        <v>0</v>
      </c>
      <c r="I153" s="310"/>
      <c r="J153" s="310">
        <v>454375.07292077469</v>
      </c>
      <c r="K153" s="412"/>
      <c r="L153" s="310">
        <v>0</v>
      </c>
      <c r="M153" s="310">
        <v>0</v>
      </c>
      <c r="N153" s="310">
        <v>0</v>
      </c>
      <c r="O153" s="311">
        <v>0</v>
      </c>
      <c r="P153" s="311"/>
      <c r="Q153" s="311">
        <v>454375</v>
      </c>
      <c r="R153" s="311"/>
      <c r="S153" s="311"/>
      <c r="T153" s="308">
        <v>312</v>
      </c>
      <c r="U153" s="312">
        <v>0</v>
      </c>
      <c r="V153" s="312"/>
      <c r="W153" s="312">
        <v>0</v>
      </c>
      <c r="X153" s="312">
        <v>0</v>
      </c>
      <c r="Y153" s="312">
        <v>0</v>
      </c>
      <c r="Z153" s="312">
        <v>0</v>
      </c>
      <c r="AA153" s="312">
        <v>0</v>
      </c>
      <c r="AB153" s="312">
        <v>98</v>
      </c>
      <c r="AF153" s="310" t="e">
        <v>#REF!</v>
      </c>
      <c r="AG153" s="308">
        <v>312</v>
      </c>
      <c r="AH153" s="309" t="s">
        <v>1</v>
      </c>
      <c r="AI153" s="302" t="s">
        <v>938</v>
      </c>
    </row>
    <row r="154" spans="1:35">
      <c r="A154" s="302" t="str">
        <f t="shared" si="2"/>
        <v>313 - Gorseland Primary School</v>
      </c>
      <c r="B154" s="302">
        <v>313</v>
      </c>
      <c r="C154" s="308">
        <v>313</v>
      </c>
      <c r="D154" s="308">
        <v>313</v>
      </c>
      <c r="E154" s="309">
        <v>0</v>
      </c>
      <c r="F154" s="302" t="s">
        <v>291</v>
      </c>
      <c r="G154" s="310">
        <v>1760906.26</v>
      </c>
      <c r="H154" s="310">
        <v>-12151.63</v>
      </c>
      <c r="I154" s="310"/>
      <c r="J154" s="310">
        <v>1748754.6300000001</v>
      </c>
      <c r="K154" s="412"/>
      <c r="L154" s="310">
        <v>0</v>
      </c>
      <c r="M154" s="310">
        <v>0</v>
      </c>
      <c r="N154" s="310">
        <v>180000</v>
      </c>
      <c r="O154" s="311">
        <v>180000</v>
      </c>
      <c r="P154" s="311"/>
      <c r="Q154" s="311">
        <v>1928755</v>
      </c>
      <c r="R154" s="311"/>
      <c r="S154" s="311"/>
      <c r="T154" s="308">
        <v>313</v>
      </c>
      <c r="U154" s="312">
        <v>5027</v>
      </c>
      <c r="V154" s="312"/>
      <c r="W154" s="312">
        <v>5566.26</v>
      </c>
      <c r="X154" s="312">
        <v>872.87</v>
      </c>
      <c r="Y154" s="312">
        <v>685.5</v>
      </c>
      <c r="Z154" s="312">
        <v>-12151.630000000001</v>
      </c>
      <c r="AA154" s="312">
        <v>0</v>
      </c>
      <c r="AB154" s="312">
        <v>457</v>
      </c>
      <c r="AF154" s="310" t="e">
        <v>#REF!</v>
      </c>
      <c r="AG154" s="308">
        <v>313</v>
      </c>
      <c r="AH154" s="309">
        <v>0</v>
      </c>
      <c r="AI154" s="302" t="s">
        <v>291</v>
      </c>
    </row>
    <row r="155" spans="1:35">
      <c r="A155" s="302" t="str">
        <f t="shared" si="2"/>
        <v>314 - Melton Primary School</v>
      </c>
      <c r="B155" s="302">
        <v>314</v>
      </c>
      <c r="C155" s="308">
        <v>314</v>
      </c>
      <c r="D155" s="308">
        <v>314</v>
      </c>
      <c r="E155" s="309">
        <v>0</v>
      </c>
      <c r="F155" s="302" t="s">
        <v>292</v>
      </c>
      <c r="G155" s="310">
        <v>740755.32178253843</v>
      </c>
      <c r="H155" s="310">
        <v>-4573.4799999999996</v>
      </c>
      <c r="I155" s="310"/>
      <c r="J155" s="310">
        <v>736181.84178253845</v>
      </c>
      <c r="K155" s="412"/>
      <c r="L155" s="310">
        <v>0</v>
      </c>
      <c r="M155" s="310">
        <v>0</v>
      </c>
      <c r="N155" s="310">
        <v>0</v>
      </c>
      <c r="O155" s="311">
        <v>0</v>
      </c>
      <c r="P155" s="311"/>
      <c r="Q155" s="311">
        <v>736182</v>
      </c>
      <c r="R155" s="311"/>
      <c r="S155" s="311"/>
      <c r="T155" s="308">
        <v>314</v>
      </c>
      <c r="U155" s="312">
        <v>1892</v>
      </c>
      <c r="V155" s="312"/>
      <c r="W155" s="312">
        <v>2094.96</v>
      </c>
      <c r="X155" s="312">
        <v>328.52</v>
      </c>
      <c r="Y155" s="312">
        <v>258</v>
      </c>
      <c r="Z155" s="312">
        <v>-4573.4799999999996</v>
      </c>
      <c r="AA155" s="312">
        <v>0</v>
      </c>
      <c r="AB155" s="312">
        <v>172</v>
      </c>
      <c r="AF155" s="310" t="e">
        <v>#REF!</v>
      </c>
      <c r="AG155" s="308">
        <v>314</v>
      </c>
      <c r="AH155" s="309">
        <v>0</v>
      </c>
      <c r="AI155" s="302" t="s">
        <v>292</v>
      </c>
    </row>
    <row r="156" spans="1:35">
      <c r="A156" s="302" t="str">
        <f t="shared" si="2"/>
        <v>316 - Nacton CEVCP School</v>
      </c>
      <c r="B156" s="302">
        <v>316</v>
      </c>
      <c r="C156" s="308">
        <v>316</v>
      </c>
      <c r="D156" s="308" t="s">
        <v>1</v>
      </c>
      <c r="E156" s="309" t="s">
        <v>1</v>
      </c>
      <c r="F156" s="302" t="s">
        <v>293</v>
      </c>
      <c r="G156" s="310">
        <v>423845.7226259259</v>
      </c>
      <c r="H156" s="310">
        <v>0</v>
      </c>
      <c r="I156" s="310"/>
      <c r="J156" s="310">
        <v>423845.7226259259</v>
      </c>
      <c r="K156" s="412"/>
      <c r="L156" s="310">
        <v>0</v>
      </c>
      <c r="M156" s="310">
        <v>0</v>
      </c>
      <c r="N156" s="310">
        <v>0</v>
      </c>
      <c r="O156" s="311">
        <v>0</v>
      </c>
      <c r="P156" s="311"/>
      <c r="Q156" s="311">
        <v>423846</v>
      </c>
      <c r="R156" s="311"/>
      <c r="S156" s="311"/>
      <c r="T156" s="308">
        <v>316</v>
      </c>
      <c r="U156" s="312">
        <v>0</v>
      </c>
      <c r="V156" s="312"/>
      <c r="W156" s="312">
        <v>0</v>
      </c>
      <c r="X156" s="312">
        <v>0</v>
      </c>
      <c r="Y156" s="312">
        <v>0</v>
      </c>
      <c r="Z156" s="312">
        <v>0</v>
      </c>
      <c r="AA156" s="312">
        <v>0</v>
      </c>
      <c r="AB156" s="312">
        <v>97</v>
      </c>
      <c r="AF156" s="310" t="e">
        <v>#REF!</v>
      </c>
      <c r="AG156" s="308">
        <v>316</v>
      </c>
      <c r="AH156" s="309" t="s">
        <v>1</v>
      </c>
      <c r="AI156" s="302" t="s">
        <v>293</v>
      </c>
    </row>
    <row r="157" spans="1:35">
      <c r="A157" s="302" t="str">
        <f t="shared" si="2"/>
        <v>317 - Orford CEVAP School</v>
      </c>
      <c r="B157" s="302">
        <v>317</v>
      </c>
      <c r="C157" s="308">
        <v>317</v>
      </c>
      <c r="D157" s="308">
        <v>317</v>
      </c>
      <c r="E157" s="309">
        <v>0</v>
      </c>
      <c r="F157" s="302" t="s">
        <v>294</v>
      </c>
      <c r="G157" s="310">
        <v>375297.23562307691</v>
      </c>
      <c r="H157" s="310">
        <v>-1781.53</v>
      </c>
      <c r="I157" s="310"/>
      <c r="J157" s="310">
        <v>373515.70562307688</v>
      </c>
      <c r="K157" s="412"/>
      <c r="L157" s="310">
        <v>0</v>
      </c>
      <c r="M157" s="310">
        <v>0</v>
      </c>
      <c r="N157" s="310">
        <v>0</v>
      </c>
      <c r="O157" s="311">
        <v>0</v>
      </c>
      <c r="P157" s="311"/>
      <c r="Q157" s="311">
        <v>373516</v>
      </c>
      <c r="R157" s="311"/>
      <c r="S157" s="311"/>
      <c r="T157" s="308">
        <v>317</v>
      </c>
      <c r="U157" s="312">
        <v>737</v>
      </c>
      <c r="V157" s="312"/>
      <c r="W157" s="312">
        <v>816.06</v>
      </c>
      <c r="X157" s="312">
        <v>127.97</v>
      </c>
      <c r="Y157" s="312">
        <v>100.5</v>
      </c>
      <c r="Z157" s="312">
        <v>-1781.53</v>
      </c>
      <c r="AA157" s="312">
        <v>0</v>
      </c>
      <c r="AB157" s="312">
        <v>67</v>
      </c>
      <c r="AF157" s="310" t="e">
        <v>#REF!</v>
      </c>
      <c r="AG157" s="308">
        <v>317</v>
      </c>
      <c r="AH157" s="309">
        <v>0</v>
      </c>
      <c r="AI157" s="302" t="s">
        <v>294</v>
      </c>
    </row>
    <row r="158" spans="1:35">
      <c r="A158" s="302" t="str">
        <f t="shared" si="2"/>
        <v>318 - Otley Primary School</v>
      </c>
      <c r="B158" s="302">
        <v>318</v>
      </c>
      <c r="C158" s="308">
        <v>318</v>
      </c>
      <c r="D158" s="308">
        <v>318</v>
      </c>
      <c r="E158" s="309">
        <v>0</v>
      </c>
      <c r="F158" s="302" t="s">
        <v>295</v>
      </c>
      <c r="G158" s="310">
        <v>336303.77552767028</v>
      </c>
      <c r="H158" s="310">
        <v>-1489.04</v>
      </c>
      <c r="I158" s="310"/>
      <c r="J158" s="310">
        <v>334814.7355276703</v>
      </c>
      <c r="K158" s="412"/>
      <c r="L158" s="310">
        <v>0</v>
      </c>
      <c r="M158" s="310">
        <v>0</v>
      </c>
      <c r="N158" s="310">
        <v>0</v>
      </c>
      <c r="O158" s="311">
        <v>0</v>
      </c>
      <c r="P158" s="311"/>
      <c r="Q158" s="311">
        <v>334815</v>
      </c>
      <c r="R158" s="311"/>
      <c r="S158" s="311"/>
      <c r="T158" s="308">
        <v>318</v>
      </c>
      <c r="U158" s="312">
        <v>616</v>
      </c>
      <c r="V158" s="312"/>
      <c r="W158" s="312">
        <v>682.07999999999993</v>
      </c>
      <c r="X158" s="312">
        <v>106.96</v>
      </c>
      <c r="Y158" s="312">
        <v>84</v>
      </c>
      <c r="Z158" s="312">
        <v>-1489.04</v>
      </c>
      <c r="AA158" s="312">
        <v>0</v>
      </c>
      <c r="AB158" s="312">
        <v>56</v>
      </c>
      <c r="AF158" s="310" t="e">
        <v>#REF!</v>
      </c>
      <c r="AG158" s="308">
        <v>318</v>
      </c>
      <c r="AH158" s="309">
        <v>0</v>
      </c>
      <c r="AI158" s="302" t="s">
        <v>295</v>
      </c>
    </row>
    <row r="159" spans="1:35">
      <c r="A159" s="302" t="str">
        <f t="shared" si="2"/>
        <v>320 - Rendlesham Community Primary School</v>
      </c>
      <c r="B159" s="302">
        <v>320</v>
      </c>
      <c r="C159" s="308">
        <v>320</v>
      </c>
      <c r="D159" s="308" t="s">
        <v>1</v>
      </c>
      <c r="E159" s="309" t="s">
        <v>1</v>
      </c>
      <c r="F159" s="302" t="s">
        <v>296</v>
      </c>
      <c r="G159" s="310">
        <v>1095816</v>
      </c>
      <c r="H159" s="310">
        <v>0</v>
      </c>
      <c r="I159" s="310"/>
      <c r="J159" s="310">
        <v>1095816</v>
      </c>
      <c r="K159" s="412"/>
      <c r="L159" s="310">
        <v>0</v>
      </c>
      <c r="M159" s="310">
        <v>0</v>
      </c>
      <c r="N159" s="310">
        <v>0</v>
      </c>
      <c r="O159" s="311">
        <v>0</v>
      </c>
      <c r="P159" s="311"/>
      <c r="Q159" s="311">
        <v>1095816</v>
      </c>
      <c r="R159" s="311"/>
      <c r="S159" s="311"/>
      <c r="T159" s="308">
        <v>320</v>
      </c>
      <c r="U159" s="312">
        <v>0</v>
      </c>
      <c r="V159" s="312"/>
      <c r="W159" s="312">
        <v>0</v>
      </c>
      <c r="X159" s="312">
        <v>0</v>
      </c>
      <c r="Y159" s="312">
        <v>0</v>
      </c>
      <c r="Z159" s="312">
        <v>0</v>
      </c>
      <c r="AA159" s="312">
        <v>0</v>
      </c>
      <c r="AB159" s="312">
        <v>290</v>
      </c>
      <c r="AF159" s="310" t="e">
        <v>#REF!</v>
      </c>
      <c r="AG159" s="308">
        <v>320</v>
      </c>
      <c r="AH159" s="309">
        <v>0</v>
      </c>
      <c r="AI159" s="302" t="s">
        <v>296</v>
      </c>
    </row>
    <row r="160" spans="1:35">
      <c r="A160" s="302" t="str">
        <f t="shared" si="2"/>
        <v>322 - Shotley Community Primary School</v>
      </c>
      <c r="B160" s="302">
        <v>322</v>
      </c>
      <c r="C160" s="308">
        <v>322</v>
      </c>
      <c r="D160" s="308" t="s">
        <v>1</v>
      </c>
      <c r="E160" s="309" t="s">
        <v>1</v>
      </c>
      <c r="F160" s="302" t="s">
        <v>297</v>
      </c>
      <c r="G160" s="310">
        <v>612250.93181503064</v>
      </c>
      <c r="H160" s="310">
        <v>0</v>
      </c>
      <c r="I160" s="310"/>
      <c r="J160" s="310">
        <v>612250.93181503064</v>
      </c>
      <c r="K160" s="412"/>
      <c r="L160" s="310">
        <v>0</v>
      </c>
      <c r="M160" s="310">
        <v>0</v>
      </c>
      <c r="N160" s="310">
        <v>0</v>
      </c>
      <c r="O160" s="311">
        <v>0</v>
      </c>
      <c r="P160" s="311"/>
      <c r="Q160" s="311">
        <v>612251</v>
      </c>
      <c r="R160" s="311"/>
      <c r="S160" s="311"/>
      <c r="T160" s="308">
        <v>322</v>
      </c>
      <c r="U160" s="312">
        <v>0</v>
      </c>
      <c r="V160" s="312"/>
      <c r="W160" s="312">
        <v>0</v>
      </c>
      <c r="X160" s="312">
        <v>0</v>
      </c>
      <c r="Y160" s="312">
        <v>0</v>
      </c>
      <c r="Z160" s="312">
        <v>0</v>
      </c>
      <c r="AA160" s="312">
        <v>0</v>
      </c>
      <c r="AB160" s="312">
        <v>147</v>
      </c>
      <c r="AF160" s="310" t="e">
        <v>#REF!</v>
      </c>
      <c r="AG160" s="308">
        <v>322</v>
      </c>
      <c r="AH160" s="309">
        <v>0</v>
      </c>
      <c r="AI160" s="302" t="s">
        <v>297</v>
      </c>
    </row>
    <row r="161" spans="1:35">
      <c r="A161" s="302" t="str">
        <f t="shared" si="2"/>
        <v>324 - Somersham Primary School</v>
      </c>
      <c r="B161" s="302">
        <v>324</v>
      </c>
      <c r="C161" s="308">
        <v>324</v>
      </c>
      <c r="D161" s="308">
        <v>324</v>
      </c>
      <c r="E161" s="309">
        <v>0</v>
      </c>
      <c r="F161" s="302" t="s">
        <v>298</v>
      </c>
      <c r="G161" s="310">
        <v>460614.47088431998</v>
      </c>
      <c r="H161" s="310">
        <v>-2526.0500000000002</v>
      </c>
      <c r="I161" s="310"/>
      <c r="J161" s="310">
        <v>458088.42088431999</v>
      </c>
      <c r="K161" s="412"/>
      <c r="L161" s="310">
        <v>0</v>
      </c>
      <c r="M161" s="310">
        <v>0</v>
      </c>
      <c r="N161" s="310">
        <v>0</v>
      </c>
      <c r="O161" s="311">
        <v>0</v>
      </c>
      <c r="P161" s="311"/>
      <c r="Q161" s="311">
        <v>458088</v>
      </c>
      <c r="R161" s="311"/>
      <c r="S161" s="311"/>
      <c r="T161" s="308">
        <v>324</v>
      </c>
      <c r="U161" s="312">
        <v>1045</v>
      </c>
      <c r="V161" s="312"/>
      <c r="W161" s="312">
        <v>1157.0999999999999</v>
      </c>
      <c r="X161" s="312">
        <v>181.45</v>
      </c>
      <c r="Y161" s="312">
        <v>142.5</v>
      </c>
      <c r="Z161" s="312">
        <v>-2526.0499999999997</v>
      </c>
      <c r="AA161" s="312">
        <v>0</v>
      </c>
      <c r="AB161" s="312">
        <v>95</v>
      </c>
      <c r="AF161" s="310" t="e">
        <v>#REF!</v>
      </c>
      <c r="AG161" s="308">
        <v>324</v>
      </c>
      <c r="AH161" s="309">
        <v>0</v>
      </c>
      <c r="AI161" s="302" t="s">
        <v>298</v>
      </c>
    </row>
    <row r="162" spans="1:35">
      <c r="A162" s="302" t="str">
        <f t="shared" si="2"/>
        <v>325 - Sproughton CEVCP School</v>
      </c>
      <c r="B162" s="302">
        <v>325</v>
      </c>
      <c r="C162" s="308">
        <v>325</v>
      </c>
      <c r="D162" s="308" t="s">
        <v>1</v>
      </c>
      <c r="E162" s="309" t="s">
        <v>1</v>
      </c>
      <c r="F162" s="302" t="s">
        <v>299</v>
      </c>
      <c r="G162" s="310">
        <v>457505.73980161513</v>
      </c>
      <c r="H162" s="310">
        <v>0</v>
      </c>
      <c r="I162" s="310"/>
      <c r="J162" s="310">
        <v>457505.73980161513</v>
      </c>
      <c r="K162" s="412"/>
      <c r="L162" s="310">
        <v>0</v>
      </c>
      <c r="M162" s="310">
        <v>0</v>
      </c>
      <c r="N162" s="310">
        <v>0</v>
      </c>
      <c r="O162" s="311">
        <v>0</v>
      </c>
      <c r="P162" s="311"/>
      <c r="Q162" s="311">
        <v>457506</v>
      </c>
      <c r="R162" s="311"/>
      <c r="S162" s="311"/>
      <c r="T162" s="308">
        <v>325</v>
      </c>
      <c r="U162" s="312">
        <v>0</v>
      </c>
      <c r="V162" s="312"/>
      <c r="W162" s="312">
        <v>0</v>
      </c>
      <c r="X162" s="312">
        <v>0</v>
      </c>
      <c r="Y162" s="312">
        <v>0</v>
      </c>
      <c r="Z162" s="312">
        <v>0</v>
      </c>
      <c r="AA162" s="312">
        <v>0</v>
      </c>
      <c r="AB162" s="312">
        <v>104</v>
      </c>
      <c r="AF162" s="310" t="e">
        <v>#REF!</v>
      </c>
      <c r="AG162" s="308">
        <v>325</v>
      </c>
      <c r="AH162" s="309" t="s">
        <v>1</v>
      </c>
      <c r="AI162" s="302" t="s">
        <v>299</v>
      </c>
    </row>
    <row r="163" spans="1:35">
      <c r="A163" s="302" t="str">
        <f t="shared" si="2"/>
        <v>327 - Stratford St Mary Primary School</v>
      </c>
      <c r="B163" s="302">
        <v>327</v>
      </c>
      <c r="C163" s="308">
        <v>327</v>
      </c>
      <c r="D163" s="308">
        <v>327</v>
      </c>
      <c r="E163" s="309">
        <v>0</v>
      </c>
      <c r="F163" s="302" t="s">
        <v>300</v>
      </c>
      <c r="G163" s="310">
        <v>419524.80093558889</v>
      </c>
      <c r="H163" s="310">
        <v>-2579.23</v>
      </c>
      <c r="I163" s="310"/>
      <c r="J163" s="310">
        <v>416945.57093558891</v>
      </c>
      <c r="K163" s="412"/>
      <c r="L163" s="310">
        <v>0</v>
      </c>
      <c r="M163" s="310">
        <v>0</v>
      </c>
      <c r="N163" s="310">
        <v>0</v>
      </c>
      <c r="O163" s="311">
        <v>0</v>
      </c>
      <c r="P163" s="311"/>
      <c r="Q163" s="311">
        <v>416946</v>
      </c>
      <c r="R163" s="311"/>
      <c r="S163" s="311"/>
      <c r="T163" s="308">
        <v>327</v>
      </c>
      <c r="U163" s="312">
        <v>1067</v>
      </c>
      <c r="V163" s="312"/>
      <c r="W163" s="312">
        <v>1181.46</v>
      </c>
      <c r="X163" s="312">
        <v>185.26999999999998</v>
      </c>
      <c r="Y163" s="312">
        <v>145.5</v>
      </c>
      <c r="Z163" s="312">
        <v>-2579.23</v>
      </c>
      <c r="AA163" s="312">
        <v>0</v>
      </c>
      <c r="AB163" s="312">
        <v>97</v>
      </c>
      <c r="AF163" s="310" t="e">
        <v>#REF!</v>
      </c>
      <c r="AG163" s="308">
        <v>327</v>
      </c>
      <c r="AH163" s="309">
        <v>0</v>
      </c>
      <c r="AI163" s="302" t="s">
        <v>300</v>
      </c>
    </row>
    <row r="164" spans="1:35">
      <c r="A164" s="302" t="str">
        <f t="shared" si="2"/>
        <v>328 - Stutton CEVCP School</v>
      </c>
      <c r="B164" s="302">
        <v>328</v>
      </c>
      <c r="C164" s="308">
        <v>328</v>
      </c>
      <c r="D164" s="308" t="s">
        <v>1</v>
      </c>
      <c r="E164" s="309" t="s">
        <v>1</v>
      </c>
      <c r="F164" s="302" t="s">
        <v>301</v>
      </c>
      <c r="G164" s="310">
        <v>266305.1221941628</v>
      </c>
      <c r="H164" s="310">
        <v>0</v>
      </c>
      <c r="I164" s="310"/>
      <c r="J164" s="310">
        <v>266305.1221941628</v>
      </c>
      <c r="K164" s="412"/>
      <c r="L164" s="310">
        <v>0</v>
      </c>
      <c r="M164" s="310">
        <v>0</v>
      </c>
      <c r="N164" s="310">
        <v>0</v>
      </c>
      <c r="O164" s="311">
        <v>0</v>
      </c>
      <c r="P164" s="311"/>
      <c r="Q164" s="311">
        <v>266305</v>
      </c>
      <c r="R164" s="311"/>
      <c r="S164" s="311"/>
      <c r="T164" s="308">
        <v>328</v>
      </c>
      <c r="U164" s="312">
        <v>0</v>
      </c>
      <c r="V164" s="312"/>
      <c r="W164" s="312">
        <v>0</v>
      </c>
      <c r="X164" s="312">
        <v>0</v>
      </c>
      <c r="Y164" s="312">
        <v>0</v>
      </c>
      <c r="Z164" s="312">
        <v>0</v>
      </c>
      <c r="AA164" s="312">
        <v>0</v>
      </c>
      <c r="AB164" s="312">
        <v>44</v>
      </c>
      <c r="AF164" s="310" t="e">
        <v>#REF!</v>
      </c>
      <c r="AG164" s="308">
        <v>328</v>
      </c>
      <c r="AH164" s="309">
        <v>0</v>
      </c>
      <c r="AI164" s="302" t="s">
        <v>301</v>
      </c>
    </row>
    <row r="165" spans="1:35">
      <c r="A165" s="302" t="str">
        <f t="shared" si="2"/>
        <v>331 - Tattingstone CEVCP School</v>
      </c>
      <c r="B165" s="302">
        <v>331</v>
      </c>
      <c r="C165" s="308">
        <v>331</v>
      </c>
      <c r="D165" s="308">
        <v>331</v>
      </c>
      <c r="E165" s="309">
        <v>0</v>
      </c>
      <c r="F165" s="302" t="s">
        <v>302</v>
      </c>
      <c r="G165" s="310">
        <v>432396.30058885162</v>
      </c>
      <c r="H165" s="310">
        <v>-2472.87</v>
      </c>
      <c r="I165" s="310"/>
      <c r="J165" s="310">
        <v>429923.43058885162</v>
      </c>
      <c r="K165" s="412"/>
      <c r="L165" s="310">
        <v>0</v>
      </c>
      <c r="M165" s="310">
        <v>0</v>
      </c>
      <c r="N165" s="310">
        <v>0</v>
      </c>
      <c r="O165" s="311">
        <v>0</v>
      </c>
      <c r="P165" s="311"/>
      <c r="Q165" s="311">
        <v>429923</v>
      </c>
      <c r="R165" s="311"/>
      <c r="S165" s="311"/>
      <c r="T165" s="308">
        <v>331</v>
      </c>
      <c r="U165" s="312">
        <v>1023</v>
      </c>
      <c r="V165" s="312"/>
      <c r="W165" s="312">
        <v>1132.74</v>
      </c>
      <c r="X165" s="312">
        <v>177.63</v>
      </c>
      <c r="Y165" s="312">
        <v>139.5</v>
      </c>
      <c r="Z165" s="312">
        <v>-2472.87</v>
      </c>
      <c r="AA165" s="312">
        <v>0</v>
      </c>
      <c r="AB165" s="312">
        <v>93</v>
      </c>
      <c r="AF165" s="310" t="e">
        <v>#REF!</v>
      </c>
      <c r="AG165" s="308">
        <v>331</v>
      </c>
      <c r="AH165" s="309">
        <v>0</v>
      </c>
      <c r="AI165" s="302" t="s">
        <v>302</v>
      </c>
    </row>
    <row r="166" spans="1:35">
      <c r="A166" s="302" t="str">
        <f t="shared" si="2"/>
        <v>332 - Trimley St Martin Primary School</v>
      </c>
      <c r="B166" s="302">
        <v>332</v>
      </c>
      <c r="C166" s="308">
        <v>332</v>
      </c>
      <c r="D166" s="308">
        <v>332</v>
      </c>
      <c r="E166" s="309">
        <v>0</v>
      </c>
      <c r="F166" s="302" t="s">
        <v>303</v>
      </c>
      <c r="G166" s="310">
        <v>823344.36371625727</v>
      </c>
      <c r="H166" s="310">
        <v>-5450.95</v>
      </c>
      <c r="I166" s="310"/>
      <c r="J166" s="310">
        <v>817893.41371625732</v>
      </c>
      <c r="K166" s="412"/>
      <c r="L166" s="310">
        <v>0</v>
      </c>
      <c r="M166" s="310">
        <v>0</v>
      </c>
      <c r="N166" s="310">
        <v>0</v>
      </c>
      <c r="O166" s="311">
        <v>0</v>
      </c>
      <c r="P166" s="311"/>
      <c r="Q166" s="311">
        <v>817893</v>
      </c>
      <c r="R166" s="311"/>
      <c r="S166" s="311"/>
      <c r="T166" s="308">
        <v>332</v>
      </c>
      <c r="U166" s="312">
        <v>2255</v>
      </c>
      <c r="V166" s="312"/>
      <c r="W166" s="312">
        <v>2496.9</v>
      </c>
      <c r="X166" s="312">
        <v>391.55</v>
      </c>
      <c r="Y166" s="312">
        <v>307.5</v>
      </c>
      <c r="Z166" s="312">
        <v>-5450.95</v>
      </c>
      <c r="AA166" s="312">
        <v>0</v>
      </c>
      <c r="AB166" s="312">
        <v>205</v>
      </c>
      <c r="AF166" s="310" t="e">
        <v>#REF!</v>
      </c>
      <c r="AG166" s="308">
        <v>332</v>
      </c>
      <c r="AH166" s="309">
        <v>0</v>
      </c>
      <c r="AI166" s="302" t="s">
        <v>303</v>
      </c>
    </row>
    <row r="167" spans="1:35">
      <c r="A167" s="302" t="str">
        <f t="shared" si="2"/>
        <v>333 - Trimley St Mary Primary School</v>
      </c>
      <c r="B167" s="302">
        <v>333</v>
      </c>
      <c r="C167" s="308">
        <v>333</v>
      </c>
      <c r="D167" s="308">
        <v>333</v>
      </c>
      <c r="E167" s="309">
        <v>0</v>
      </c>
      <c r="F167" s="302" t="s">
        <v>304</v>
      </c>
      <c r="G167" s="310">
        <v>1508348.34</v>
      </c>
      <c r="H167" s="310">
        <v>-10449.870000000001</v>
      </c>
      <c r="I167" s="310"/>
      <c r="J167" s="310">
        <v>1497898.47</v>
      </c>
      <c r="K167" s="412"/>
      <c r="L167" s="310">
        <v>0</v>
      </c>
      <c r="M167" s="310">
        <v>0</v>
      </c>
      <c r="N167" s="310">
        <v>0</v>
      </c>
      <c r="O167" s="311">
        <v>0</v>
      </c>
      <c r="P167" s="311"/>
      <c r="Q167" s="311">
        <v>1497898</v>
      </c>
      <c r="R167" s="311"/>
      <c r="S167" s="311"/>
      <c r="T167" s="308">
        <v>333</v>
      </c>
      <c r="U167" s="312">
        <v>4323</v>
      </c>
      <c r="V167" s="312"/>
      <c r="W167" s="312">
        <v>4786.74</v>
      </c>
      <c r="X167" s="312">
        <v>750.63</v>
      </c>
      <c r="Y167" s="312">
        <v>589.5</v>
      </c>
      <c r="Z167" s="312">
        <v>-10449.869999999999</v>
      </c>
      <c r="AA167" s="312">
        <v>0</v>
      </c>
      <c r="AB167" s="312">
        <v>393</v>
      </c>
      <c r="AF167" s="310" t="e">
        <v>#REF!</v>
      </c>
      <c r="AG167" s="308">
        <v>333</v>
      </c>
      <c r="AH167" s="309">
        <v>0</v>
      </c>
      <c r="AI167" s="302" t="s">
        <v>304</v>
      </c>
    </row>
    <row r="168" spans="1:35">
      <c r="A168" s="302" t="str">
        <f t="shared" si="2"/>
        <v>337 - Waldringfield Primary School</v>
      </c>
      <c r="B168" s="302">
        <v>337</v>
      </c>
      <c r="C168" s="308">
        <v>337</v>
      </c>
      <c r="D168" s="308">
        <v>337</v>
      </c>
      <c r="E168" s="309">
        <v>0</v>
      </c>
      <c r="F168" s="302" t="s">
        <v>305</v>
      </c>
      <c r="G168" s="310">
        <v>457801.41364622011</v>
      </c>
      <c r="H168" s="310">
        <v>-2526.0500000000002</v>
      </c>
      <c r="I168" s="310"/>
      <c r="J168" s="310">
        <v>455275.36364622012</v>
      </c>
      <c r="K168" s="412"/>
      <c r="L168" s="310">
        <v>0</v>
      </c>
      <c r="M168" s="310">
        <v>0</v>
      </c>
      <c r="N168" s="310">
        <v>0</v>
      </c>
      <c r="O168" s="311">
        <v>0</v>
      </c>
      <c r="P168" s="311"/>
      <c r="Q168" s="311">
        <v>455275</v>
      </c>
      <c r="R168" s="311"/>
      <c r="S168" s="311"/>
      <c r="T168" s="308">
        <v>337</v>
      </c>
      <c r="U168" s="312">
        <v>1045</v>
      </c>
      <c r="V168" s="312"/>
      <c r="W168" s="312">
        <v>1157.0999999999999</v>
      </c>
      <c r="X168" s="312">
        <v>181.45</v>
      </c>
      <c r="Y168" s="312">
        <v>142.5</v>
      </c>
      <c r="Z168" s="312">
        <v>-2526.0499999999997</v>
      </c>
      <c r="AA168" s="312">
        <v>0</v>
      </c>
      <c r="AB168" s="312">
        <v>95</v>
      </c>
      <c r="AF168" s="310" t="e">
        <v>#REF!</v>
      </c>
      <c r="AG168" s="308">
        <v>337</v>
      </c>
      <c r="AH168" s="309">
        <v>0</v>
      </c>
      <c r="AI168" s="302" t="s">
        <v>305</v>
      </c>
    </row>
    <row r="169" spans="1:35">
      <c r="A169" s="302" t="str">
        <f t="shared" si="2"/>
        <v>338 - Whatfield CEVCP School</v>
      </c>
      <c r="B169" s="302">
        <v>338</v>
      </c>
      <c r="C169" s="308">
        <v>338</v>
      </c>
      <c r="D169" s="308">
        <v>338</v>
      </c>
      <c r="E169" s="309">
        <v>0</v>
      </c>
      <c r="F169" s="302" t="s">
        <v>306</v>
      </c>
      <c r="G169" s="310">
        <v>277917.88669698825</v>
      </c>
      <c r="H169" s="310">
        <v>-1196.55</v>
      </c>
      <c r="I169" s="310"/>
      <c r="J169" s="310">
        <v>276721.33669698826</v>
      </c>
      <c r="K169" s="412"/>
      <c r="L169" s="310">
        <v>0</v>
      </c>
      <c r="M169" s="310">
        <v>0</v>
      </c>
      <c r="N169" s="310">
        <v>0</v>
      </c>
      <c r="O169" s="311">
        <v>0</v>
      </c>
      <c r="P169" s="311"/>
      <c r="Q169" s="311">
        <v>276721</v>
      </c>
      <c r="R169" s="311"/>
      <c r="S169" s="311"/>
      <c r="T169" s="308">
        <v>338</v>
      </c>
      <c r="U169" s="312">
        <v>495</v>
      </c>
      <c r="V169" s="312"/>
      <c r="W169" s="312">
        <v>548.1</v>
      </c>
      <c r="X169" s="312">
        <v>85.95</v>
      </c>
      <c r="Y169" s="312">
        <v>67.5</v>
      </c>
      <c r="Z169" s="312">
        <v>-1196.55</v>
      </c>
      <c r="AA169" s="312">
        <v>0</v>
      </c>
      <c r="AB169" s="312">
        <v>45</v>
      </c>
      <c r="AF169" s="310" t="e">
        <v>#REF!</v>
      </c>
      <c r="AG169" s="308">
        <v>338</v>
      </c>
      <c r="AH169" s="309">
        <v>0</v>
      </c>
      <c r="AI169" s="302" t="s">
        <v>306</v>
      </c>
    </row>
    <row r="170" spans="1:35">
      <c r="A170" s="302" t="str">
        <f t="shared" si="2"/>
        <v>339 - Witnesham Primary School</v>
      </c>
      <c r="B170" s="302">
        <v>339</v>
      </c>
      <c r="C170" s="308">
        <v>339</v>
      </c>
      <c r="D170" s="308">
        <v>339</v>
      </c>
      <c r="E170" s="309">
        <v>0</v>
      </c>
      <c r="F170" s="302" t="s">
        <v>307</v>
      </c>
      <c r="G170" s="310">
        <v>445620.29595882352</v>
      </c>
      <c r="H170" s="310">
        <v>-2632.41</v>
      </c>
      <c r="I170" s="310"/>
      <c r="J170" s="310">
        <v>442987.88595882355</v>
      </c>
      <c r="K170" s="412"/>
      <c r="L170" s="310">
        <v>0</v>
      </c>
      <c r="M170" s="310">
        <v>0</v>
      </c>
      <c r="N170" s="310">
        <v>0</v>
      </c>
      <c r="O170" s="311">
        <v>0</v>
      </c>
      <c r="P170" s="311"/>
      <c r="Q170" s="311">
        <v>442988</v>
      </c>
      <c r="R170" s="311"/>
      <c r="S170" s="311"/>
      <c r="T170" s="308">
        <v>339</v>
      </c>
      <c r="U170" s="312">
        <v>1089</v>
      </c>
      <c r="V170" s="312"/>
      <c r="W170" s="312">
        <v>1205.82</v>
      </c>
      <c r="X170" s="312">
        <v>189.09</v>
      </c>
      <c r="Y170" s="312">
        <v>148.5</v>
      </c>
      <c r="Z170" s="312">
        <v>-2632.41</v>
      </c>
      <c r="AA170" s="312">
        <v>0</v>
      </c>
      <c r="AB170" s="312">
        <v>99</v>
      </c>
      <c r="AF170" s="310" t="e">
        <v>#REF!</v>
      </c>
      <c r="AG170" s="308">
        <v>339</v>
      </c>
      <c r="AH170" s="309">
        <v>0</v>
      </c>
      <c r="AI170" s="302" t="s">
        <v>307</v>
      </c>
    </row>
    <row r="171" spans="1:35">
      <c r="A171" s="302" t="str">
        <f t="shared" si="2"/>
        <v>341 - Sandlings Primary School</v>
      </c>
      <c r="B171" s="302">
        <v>341</v>
      </c>
      <c r="C171" s="308">
        <v>341</v>
      </c>
      <c r="D171" s="308">
        <v>341</v>
      </c>
      <c r="E171" s="309">
        <v>0</v>
      </c>
      <c r="F171" s="302" t="s">
        <v>308</v>
      </c>
      <c r="G171" s="310">
        <v>493051.99853567977</v>
      </c>
      <c r="H171" s="310">
        <v>-2393.1</v>
      </c>
      <c r="I171" s="310"/>
      <c r="J171" s="310">
        <v>490658.89853567979</v>
      </c>
      <c r="K171" s="412"/>
      <c r="L171" s="310">
        <v>0</v>
      </c>
      <c r="M171" s="310">
        <v>0</v>
      </c>
      <c r="N171" s="310">
        <v>0</v>
      </c>
      <c r="O171" s="311">
        <v>0</v>
      </c>
      <c r="P171" s="311"/>
      <c r="Q171" s="311">
        <v>490659</v>
      </c>
      <c r="R171" s="311"/>
      <c r="S171" s="311"/>
      <c r="T171" s="308">
        <v>341</v>
      </c>
      <c r="U171" s="312">
        <v>990</v>
      </c>
      <c r="V171" s="312"/>
      <c r="W171" s="312">
        <v>1096.2</v>
      </c>
      <c r="X171" s="312">
        <v>171.9</v>
      </c>
      <c r="Y171" s="312">
        <v>135</v>
      </c>
      <c r="Z171" s="312">
        <v>-2393.1</v>
      </c>
      <c r="AA171" s="312">
        <v>0</v>
      </c>
      <c r="AB171" s="312">
        <v>90</v>
      </c>
      <c r="AF171" s="310" t="e">
        <v>#REF!</v>
      </c>
      <c r="AG171" s="308">
        <v>341</v>
      </c>
      <c r="AH171" s="309">
        <v>0</v>
      </c>
      <c r="AI171" s="302" t="s">
        <v>308</v>
      </c>
    </row>
    <row r="172" spans="1:35">
      <c r="A172" s="302" t="str">
        <f t="shared" si="2"/>
        <v>342 - Woodbridge Primary School</v>
      </c>
      <c r="B172" s="302">
        <v>342</v>
      </c>
      <c r="C172" s="308">
        <v>342</v>
      </c>
      <c r="D172" s="308">
        <v>342</v>
      </c>
      <c r="E172" s="309">
        <v>0</v>
      </c>
      <c r="F172" s="302" t="s">
        <v>309</v>
      </c>
      <c r="G172" s="310">
        <v>838697.05110005825</v>
      </c>
      <c r="H172" s="310">
        <v>-5583.9</v>
      </c>
      <c r="I172" s="310"/>
      <c r="J172" s="310">
        <v>833113.15110005822</v>
      </c>
      <c r="K172" s="412"/>
      <c r="L172" s="310">
        <v>0</v>
      </c>
      <c r="M172" s="310">
        <v>0</v>
      </c>
      <c r="N172" s="310">
        <v>0</v>
      </c>
      <c r="O172" s="311">
        <v>0</v>
      </c>
      <c r="P172" s="311"/>
      <c r="Q172" s="311">
        <v>833113</v>
      </c>
      <c r="R172" s="311"/>
      <c r="S172" s="311"/>
      <c r="T172" s="308">
        <v>342</v>
      </c>
      <c r="U172" s="312">
        <v>2310</v>
      </c>
      <c r="V172" s="312"/>
      <c r="W172" s="312">
        <v>2557.7999999999997</v>
      </c>
      <c r="X172" s="312">
        <v>401.09999999999997</v>
      </c>
      <c r="Y172" s="312">
        <v>315</v>
      </c>
      <c r="Z172" s="312">
        <v>-5583.9</v>
      </c>
      <c r="AA172" s="312">
        <v>0</v>
      </c>
      <c r="AB172" s="312">
        <v>210</v>
      </c>
      <c r="AF172" s="310" t="e">
        <v>#REF!</v>
      </c>
      <c r="AG172" s="308">
        <v>342</v>
      </c>
      <c r="AH172" s="309">
        <v>0</v>
      </c>
      <c r="AI172" s="302" t="s">
        <v>309</v>
      </c>
    </row>
    <row r="173" spans="1:35">
      <c r="A173" s="302" t="str">
        <f t="shared" si="2"/>
        <v>343 - Kyson Primary School</v>
      </c>
      <c r="B173" s="302">
        <v>343</v>
      </c>
      <c r="C173" s="308">
        <v>343</v>
      </c>
      <c r="D173" s="308">
        <v>343</v>
      </c>
      <c r="E173" s="309">
        <v>0</v>
      </c>
      <c r="F173" s="302" t="s">
        <v>310</v>
      </c>
      <c r="G173" s="310">
        <v>1552417.46</v>
      </c>
      <c r="H173" s="310">
        <v>-10742.36</v>
      </c>
      <c r="I173" s="310"/>
      <c r="J173" s="310">
        <v>1541675.0999999999</v>
      </c>
      <c r="K173" s="412"/>
      <c r="L173" s="310">
        <v>0</v>
      </c>
      <c r="M173" s="310">
        <v>0</v>
      </c>
      <c r="N173" s="310">
        <v>0</v>
      </c>
      <c r="O173" s="311">
        <v>0</v>
      </c>
      <c r="P173" s="311"/>
      <c r="Q173" s="311">
        <v>1541675</v>
      </c>
      <c r="R173" s="311"/>
      <c r="S173" s="311"/>
      <c r="T173" s="308">
        <v>343</v>
      </c>
      <c r="U173" s="312">
        <v>4444</v>
      </c>
      <c r="V173" s="312"/>
      <c r="W173" s="312">
        <v>4920.72</v>
      </c>
      <c r="X173" s="312">
        <v>771.64</v>
      </c>
      <c r="Y173" s="312">
        <v>606</v>
      </c>
      <c r="Z173" s="312">
        <v>-10742.36</v>
      </c>
      <c r="AA173" s="312">
        <v>0</v>
      </c>
      <c r="AB173" s="312">
        <v>404</v>
      </c>
      <c r="AF173" s="310" t="e">
        <v>#REF!</v>
      </c>
      <c r="AG173" s="308">
        <v>343</v>
      </c>
      <c r="AH173" s="309">
        <v>0</v>
      </c>
      <c r="AI173" s="302" t="s">
        <v>310</v>
      </c>
    </row>
    <row r="174" spans="1:35">
      <c r="A174" s="302" t="str">
        <f t="shared" si="2"/>
        <v>344 - St Mary's CEVAP School, Woodbridge</v>
      </c>
      <c r="B174" s="302">
        <v>344</v>
      </c>
      <c r="C174" s="308">
        <v>344</v>
      </c>
      <c r="D174" s="308" t="s">
        <v>1</v>
      </c>
      <c r="E174" s="309" t="s">
        <v>1</v>
      </c>
      <c r="F174" s="302" t="s">
        <v>311</v>
      </c>
      <c r="G174" s="310">
        <v>738351.6</v>
      </c>
      <c r="H174" s="310">
        <v>0</v>
      </c>
      <c r="I174" s="310"/>
      <c r="J174" s="310">
        <v>738351.6</v>
      </c>
      <c r="K174" s="412"/>
      <c r="L174" s="310">
        <v>0</v>
      </c>
      <c r="M174" s="310">
        <v>0</v>
      </c>
      <c r="N174" s="310">
        <v>0</v>
      </c>
      <c r="O174" s="311">
        <v>0</v>
      </c>
      <c r="P174" s="311"/>
      <c r="Q174" s="311">
        <v>738352</v>
      </c>
      <c r="R174" s="311"/>
      <c r="S174" s="311"/>
      <c r="T174" s="308">
        <v>344</v>
      </c>
      <c r="U174" s="312"/>
      <c r="V174" s="312">
        <v>0</v>
      </c>
      <c r="W174" s="312">
        <v>0</v>
      </c>
      <c r="X174" s="312">
        <v>0</v>
      </c>
      <c r="Y174" s="312">
        <v>0</v>
      </c>
      <c r="Z174" s="312">
        <v>0</v>
      </c>
      <c r="AA174" s="312">
        <v>0</v>
      </c>
      <c r="AB174" s="312">
        <v>196</v>
      </c>
      <c r="AF174" s="310" t="e">
        <v>#REF!</v>
      </c>
      <c r="AG174" s="308">
        <v>344</v>
      </c>
      <c r="AH174" s="309" t="s">
        <v>1</v>
      </c>
      <c r="AI174" s="302" t="s">
        <v>311</v>
      </c>
    </row>
    <row r="175" spans="1:35">
      <c r="A175" s="302" t="str">
        <f t="shared" si="2"/>
        <v>350 - Felixstowe Academy</v>
      </c>
      <c r="B175" s="302">
        <v>350</v>
      </c>
      <c r="C175" s="308">
        <v>350</v>
      </c>
      <c r="D175" s="308" t="s">
        <v>1</v>
      </c>
      <c r="E175" s="309" t="s">
        <v>1</v>
      </c>
      <c r="F175" s="302" t="s">
        <v>312</v>
      </c>
      <c r="G175" s="310">
        <v>5582856.8373782234</v>
      </c>
      <c r="H175" s="310">
        <v>0</v>
      </c>
      <c r="I175" s="310"/>
      <c r="J175" s="310">
        <v>5582856.8373782234</v>
      </c>
      <c r="K175" s="412"/>
      <c r="L175" s="310">
        <v>0</v>
      </c>
      <c r="M175" s="310">
        <v>0</v>
      </c>
      <c r="N175" s="310">
        <v>0</v>
      </c>
      <c r="O175" s="311">
        <v>0</v>
      </c>
      <c r="P175" s="311"/>
      <c r="Q175" s="311">
        <v>5582857</v>
      </c>
      <c r="R175" s="311"/>
      <c r="S175" s="311"/>
      <c r="T175" s="308">
        <v>350</v>
      </c>
      <c r="U175" s="312"/>
      <c r="V175" s="312">
        <v>0</v>
      </c>
      <c r="W175" s="312">
        <v>0</v>
      </c>
      <c r="X175" s="312">
        <v>0</v>
      </c>
      <c r="Y175" s="312">
        <v>0</v>
      </c>
      <c r="Z175" s="312">
        <v>0</v>
      </c>
      <c r="AA175" s="312">
        <v>0</v>
      </c>
      <c r="AB175" s="312">
        <v>1034</v>
      </c>
      <c r="AF175" s="310" t="e">
        <v>#REF!</v>
      </c>
      <c r="AG175" s="308">
        <v>350</v>
      </c>
      <c r="AH175" s="309" t="s">
        <v>1</v>
      </c>
      <c r="AI175" s="302" t="s">
        <v>312</v>
      </c>
    </row>
    <row r="176" spans="1:35">
      <c r="A176" s="302" t="str">
        <f t="shared" si="2"/>
        <v>356 - Claydon High School</v>
      </c>
      <c r="B176" s="302">
        <v>356</v>
      </c>
      <c r="C176" s="308">
        <v>356</v>
      </c>
      <c r="D176" s="308" t="s">
        <v>1</v>
      </c>
      <c r="E176" s="309" t="s">
        <v>1</v>
      </c>
      <c r="F176" s="302" t="s">
        <v>313</v>
      </c>
      <c r="G176" s="310">
        <v>3790345.1778835021</v>
      </c>
      <c r="H176" s="310">
        <v>0</v>
      </c>
      <c r="I176" s="310"/>
      <c r="J176" s="310">
        <v>3790345.1778835021</v>
      </c>
      <c r="K176" s="412"/>
      <c r="L176" s="310">
        <v>0</v>
      </c>
      <c r="M176" s="310">
        <v>0</v>
      </c>
      <c r="N176" s="310">
        <v>0</v>
      </c>
      <c r="O176" s="311">
        <v>0</v>
      </c>
      <c r="P176" s="311"/>
      <c r="Q176" s="311">
        <v>3790345</v>
      </c>
      <c r="R176" s="311"/>
      <c r="S176" s="311"/>
      <c r="T176" s="308">
        <v>356</v>
      </c>
      <c r="U176" s="312"/>
      <c r="V176" s="312">
        <v>0</v>
      </c>
      <c r="W176" s="312">
        <v>0</v>
      </c>
      <c r="X176" s="312">
        <v>0</v>
      </c>
      <c r="Y176" s="312">
        <v>0</v>
      </c>
      <c r="Z176" s="312">
        <v>0</v>
      </c>
      <c r="AA176" s="312">
        <v>0</v>
      </c>
      <c r="AB176" s="312">
        <v>752</v>
      </c>
      <c r="AF176" s="310" t="e">
        <v>#REF!</v>
      </c>
      <c r="AG176" s="308">
        <v>356</v>
      </c>
      <c r="AH176" s="309" t="s">
        <v>1</v>
      </c>
      <c r="AI176" s="302" t="s">
        <v>313</v>
      </c>
    </row>
    <row r="177" spans="1:35">
      <c r="A177" s="302" t="str">
        <f t="shared" si="2"/>
        <v>357 - East Bergholt High School</v>
      </c>
      <c r="B177" s="302">
        <v>357</v>
      </c>
      <c r="C177" s="308">
        <v>357</v>
      </c>
      <c r="D177" s="308" t="s">
        <v>1</v>
      </c>
      <c r="E177" s="309" t="s">
        <v>1</v>
      </c>
      <c r="F177" s="302" t="s">
        <v>314</v>
      </c>
      <c r="G177" s="310">
        <v>4608184</v>
      </c>
      <c r="H177" s="310">
        <v>0</v>
      </c>
      <c r="I177" s="310"/>
      <c r="J177" s="310">
        <v>4608184</v>
      </c>
      <c r="K177" s="412"/>
      <c r="L177" s="310">
        <v>0</v>
      </c>
      <c r="M177" s="310">
        <v>0</v>
      </c>
      <c r="N177" s="310">
        <v>0</v>
      </c>
      <c r="O177" s="311">
        <v>0</v>
      </c>
      <c r="P177" s="311"/>
      <c r="Q177" s="311">
        <v>4608184</v>
      </c>
      <c r="R177" s="311"/>
      <c r="S177" s="311"/>
      <c r="T177" s="308">
        <v>357</v>
      </c>
      <c r="U177" s="312"/>
      <c r="V177" s="312">
        <v>0</v>
      </c>
      <c r="W177" s="312">
        <v>0</v>
      </c>
      <c r="X177" s="312">
        <v>0</v>
      </c>
      <c r="Y177" s="312">
        <v>0</v>
      </c>
      <c r="Z177" s="312">
        <v>0</v>
      </c>
      <c r="AA177" s="312">
        <v>0</v>
      </c>
      <c r="AB177" s="312">
        <v>917</v>
      </c>
      <c r="AF177" s="310" t="e">
        <v>#REF!</v>
      </c>
      <c r="AG177" s="308">
        <v>357</v>
      </c>
      <c r="AH177" s="309" t="s">
        <v>1</v>
      </c>
      <c r="AI177" s="302" t="s">
        <v>314</v>
      </c>
    </row>
    <row r="178" spans="1:35">
      <c r="A178" s="302" t="str">
        <f t="shared" si="2"/>
        <v>361 - Hadleigh High School</v>
      </c>
      <c r="B178" s="302">
        <v>361</v>
      </c>
      <c r="C178" s="308">
        <v>361</v>
      </c>
      <c r="D178" s="308" t="s">
        <v>1</v>
      </c>
      <c r="E178" s="309" t="s">
        <v>1</v>
      </c>
      <c r="F178" s="302" t="s">
        <v>315</v>
      </c>
      <c r="G178" s="310">
        <v>3776268.8</v>
      </c>
      <c r="H178" s="310">
        <v>0</v>
      </c>
      <c r="I178" s="310"/>
      <c r="J178" s="310">
        <v>3776268.8</v>
      </c>
      <c r="K178" s="412"/>
      <c r="L178" s="310">
        <v>0</v>
      </c>
      <c r="M178" s="310">
        <v>0</v>
      </c>
      <c r="N178" s="310">
        <v>0</v>
      </c>
      <c r="O178" s="311">
        <v>0</v>
      </c>
      <c r="P178" s="311"/>
      <c r="Q178" s="311">
        <v>3776269</v>
      </c>
      <c r="R178" s="311"/>
      <c r="S178" s="311"/>
      <c r="T178" s="308">
        <v>361</v>
      </c>
      <c r="U178" s="312"/>
      <c r="V178" s="312">
        <v>0</v>
      </c>
      <c r="W178" s="312">
        <v>0</v>
      </c>
      <c r="X178" s="312">
        <v>0</v>
      </c>
      <c r="Y178" s="312">
        <v>0</v>
      </c>
      <c r="Z178" s="312">
        <v>0</v>
      </c>
      <c r="AA178" s="312">
        <v>0</v>
      </c>
      <c r="AB178" s="312">
        <v>751</v>
      </c>
      <c r="AF178" s="310" t="e">
        <v>#REF!</v>
      </c>
      <c r="AG178" s="308">
        <v>361</v>
      </c>
      <c r="AH178" s="309" t="s">
        <v>1</v>
      </c>
      <c r="AI178" s="302" t="s">
        <v>315</v>
      </c>
    </row>
    <row r="179" spans="1:35">
      <c r="A179" s="302" t="str">
        <f t="shared" si="2"/>
        <v>362 - Holbrook High School</v>
      </c>
      <c r="B179" s="302">
        <v>362</v>
      </c>
      <c r="C179" s="308">
        <v>362</v>
      </c>
      <c r="D179" s="308" t="s">
        <v>1</v>
      </c>
      <c r="E179" s="309" t="s">
        <v>1</v>
      </c>
      <c r="F179" s="302" t="s">
        <v>316</v>
      </c>
      <c r="G179" s="310">
        <v>3025868.0484803068</v>
      </c>
      <c r="H179" s="310">
        <v>0</v>
      </c>
      <c r="I179" s="310"/>
      <c r="J179" s="310">
        <v>3025868.0484803068</v>
      </c>
      <c r="K179" s="412"/>
      <c r="L179" s="310">
        <v>0</v>
      </c>
      <c r="M179" s="310">
        <v>0</v>
      </c>
      <c r="N179" s="310">
        <v>0</v>
      </c>
      <c r="O179" s="311">
        <v>0</v>
      </c>
      <c r="P179" s="311"/>
      <c r="Q179" s="311">
        <v>3025868</v>
      </c>
      <c r="R179" s="311"/>
      <c r="S179" s="311"/>
      <c r="T179" s="308">
        <v>362</v>
      </c>
      <c r="U179" s="312"/>
      <c r="V179" s="312">
        <v>0</v>
      </c>
      <c r="W179" s="312">
        <v>0</v>
      </c>
      <c r="X179" s="312">
        <v>0</v>
      </c>
      <c r="Y179" s="312">
        <v>0</v>
      </c>
      <c r="Z179" s="312">
        <v>0</v>
      </c>
      <c r="AA179" s="312">
        <v>0</v>
      </c>
      <c r="AB179" s="312">
        <v>578</v>
      </c>
      <c r="AF179" s="310" t="e">
        <v>#REF!</v>
      </c>
      <c r="AG179" s="308">
        <v>362</v>
      </c>
      <c r="AH179" s="309" t="s">
        <v>1</v>
      </c>
      <c r="AI179" s="302" t="s">
        <v>316</v>
      </c>
    </row>
    <row r="180" spans="1:35">
      <c r="A180" s="302" t="str">
        <f t="shared" si="2"/>
        <v>365 - Suffolk New Academy</v>
      </c>
      <c r="B180" s="302">
        <v>365</v>
      </c>
      <c r="C180" s="308">
        <v>365</v>
      </c>
      <c r="D180" s="308" t="s">
        <v>1</v>
      </c>
      <c r="E180" s="309" t="s">
        <v>1</v>
      </c>
      <c r="F180" s="302" t="s">
        <v>467</v>
      </c>
      <c r="G180" s="310">
        <v>5115278.8400033806</v>
      </c>
      <c r="H180" s="310">
        <v>0</v>
      </c>
      <c r="I180" s="310"/>
      <c r="J180" s="310">
        <v>5115278.8400033806</v>
      </c>
      <c r="K180" s="412"/>
      <c r="L180" s="310">
        <v>0</v>
      </c>
      <c r="M180" s="310">
        <v>0</v>
      </c>
      <c r="N180" s="310">
        <v>0</v>
      </c>
      <c r="O180" s="311">
        <v>0</v>
      </c>
      <c r="P180" s="311"/>
      <c r="Q180" s="311">
        <v>5115279</v>
      </c>
      <c r="R180" s="311"/>
      <c r="S180" s="311"/>
      <c r="T180" s="308">
        <v>365</v>
      </c>
      <c r="U180" s="312"/>
      <c r="V180" s="312">
        <v>0</v>
      </c>
      <c r="W180" s="312">
        <v>0</v>
      </c>
      <c r="X180" s="312">
        <v>0</v>
      </c>
      <c r="Y180" s="312">
        <v>0</v>
      </c>
      <c r="Z180" s="312">
        <v>0</v>
      </c>
      <c r="AA180" s="312">
        <v>0</v>
      </c>
      <c r="AB180" s="312">
        <v>884</v>
      </c>
      <c r="AF180" s="310" t="e">
        <v>#REF!</v>
      </c>
      <c r="AG180" s="308">
        <v>365</v>
      </c>
      <c r="AH180" s="309" t="s">
        <v>1</v>
      </c>
      <c r="AI180" s="302" t="s">
        <v>467</v>
      </c>
    </row>
    <row r="181" spans="1:35">
      <c r="A181" s="302" t="str">
        <f t="shared" si="2"/>
        <v>366 - Copleston High School</v>
      </c>
      <c r="B181" s="302">
        <v>366</v>
      </c>
      <c r="C181" s="308">
        <v>366</v>
      </c>
      <c r="D181" s="308" t="s">
        <v>1</v>
      </c>
      <c r="E181" s="309" t="s">
        <v>1</v>
      </c>
      <c r="F181" s="302" t="s">
        <v>317</v>
      </c>
      <c r="G181" s="310">
        <v>7478344</v>
      </c>
      <c r="H181" s="310">
        <v>0</v>
      </c>
      <c r="I181" s="310"/>
      <c r="J181" s="310">
        <v>7478344</v>
      </c>
      <c r="K181" s="412"/>
      <c r="L181" s="310">
        <v>0</v>
      </c>
      <c r="M181" s="310">
        <v>0</v>
      </c>
      <c r="N181" s="310">
        <v>0</v>
      </c>
      <c r="O181" s="311">
        <v>0</v>
      </c>
      <c r="P181" s="311"/>
      <c r="Q181" s="311">
        <v>7478344</v>
      </c>
      <c r="R181" s="311"/>
      <c r="S181" s="311"/>
      <c r="T181" s="308">
        <v>366</v>
      </c>
      <c r="U181" s="312"/>
      <c r="V181" s="312">
        <v>0</v>
      </c>
      <c r="W181" s="312">
        <v>0</v>
      </c>
      <c r="X181" s="312">
        <v>0</v>
      </c>
      <c r="Y181" s="312">
        <v>0</v>
      </c>
      <c r="Z181" s="312">
        <v>0</v>
      </c>
      <c r="AA181" s="312">
        <v>0</v>
      </c>
      <c r="AB181" s="312">
        <v>1487</v>
      </c>
      <c r="AF181" s="310" t="e">
        <v>#REF!</v>
      </c>
      <c r="AG181" s="308">
        <v>366</v>
      </c>
      <c r="AH181" s="309" t="s">
        <v>1</v>
      </c>
      <c r="AI181" s="302" t="s">
        <v>317</v>
      </c>
    </row>
    <row r="182" spans="1:35">
      <c r="A182" s="302" t="str">
        <f t="shared" si="2"/>
        <v>368 - Ipswich Academy</v>
      </c>
      <c r="B182" s="302">
        <v>368</v>
      </c>
      <c r="C182" s="308">
        <v>368</v>
      </c>
      <c r="D182" s="308" t="s">
        <v>1</v>
      </c>
      <c r="E182" s="309" t="s">
        <v>1</v>
      </c>
      <c r="F182" s="302" t="s">
        <v>318</v>
      </c>
      <c r="G182" s="310">
        <v>5072929.1653686054</v>
      </c>
      <c r="H182" s="310">
        <v>0</v>
      </c>
      <c r="I182" s="310"/>
      <c r="J182" s="310">
        <v>5072929.1653686054</v>
      </c>
      <c r="K182" s="412"/>
      <c r="L182" s="310">
        <v>0</v>
      </c>
      <c r="M182" s="310">
        <v>0</v>
      </c>
      <c r="N182" s="310">
        <v>0</v>
      </c>
      <c r="O182" s="311">
        <v>0</v>
      </c>
      <c r="P182" s="311"/>
      <c r="Q182" s="311">
        <v>5072929</v>
      </c>
      <c r="R182" s="311"/>
      <c r="S182" s="311"/>
      <c r="T182" s="308">
        <v>368</v>
      </c>
      <c r="U182" s="312"/>
      <c r="V182" s="312">
        <v>0</v>
      </c>
      <c r="W182" s="312">
        <v>0</v>
      </c>
      <c r="X182" s="312">
        <v>0</v>
      </c>
      <c r="Y182" s="312">
        <v>0</v>
      </c>
      <c r="Z182" s="312">
        <v>0</v>
      </c>
      <c r="AA182" s="312">
        <v>0</v>
      </c>
      <c r="AB182" s="312">
        <v>867</v>
      </c>
      <c r="AF182" s="310" t="e">
        <v>#REF!</v>
      </c>
      <c r="AG182" s="308">
        <v>368</v>
      </c>
      <c r="AH182" s="309" t="s">
        <v>1</v>
      </c>
      <c r="AI182" s="302" t="s">
        <v>318</v>
      </c>
    </row>
    <row r="183" spans="1:35">
      <c r="A183" s="302" t="str">
        <f t="shared" si="2"/>
        <v>370 - Northgate High School</v>
      </c>
      <c r="B183" s="302">
        <v>370</v>
      </c>
      <c r="C183" s="308">
        <v>370</v>
      </c>
      <c r="D183" s="308">
        <v>370</v>
      </c>
      <c r="E183" s="309">
        <v>0</v>
      </c>
      <c r="F183" s="302" t="s">
        <v>319</v>
      </c>
      <c r="G183" s="310">
        <v>6612967.0800000001</v>
      </c>
      <c r="H183" s="310">
        <v>-32295.059999999998</v>
      </c>
      <c r="I183" s="310"/>
      <c r="J183" s="310">
        <v>6580672.0200000005</v>
      </c>
      <c r="K183" s="412"/>
      <c r="L183" s="310">
        <v>0</v>
      </c>
      <c r="M183" s="310">
        <v>0</v>
      </c>
      <c r="N183" s="310">
        <v>0</v>
      </c>
      <c r="O183" s="311">
        <v>0</v>
      </c>
      <c r="P183" s="311">
        <v>1986473</v>
      </c>
      <c r="Q183" s="311">
        <v>8567145</v>
      </c>
      <c r="R183" s="311"/>
      <c r="S183" s="311"/>
      <c r="T183" s="308">
        <v>370</v>
      </c>
      <c r="U183" s="312"/>
      <c r="V183" s="312">
        <v>12371.039999999999</v>
      </c>
      <c r="W183" s="312">
        <v>15566.039999999999</v>
      </c>
      <c r="X183" s="312">
        <v>2440.98</v>
      </c>
      <c r="Y183" s="312">
        <v>1917</v>
      </c>
      <c r="Z183" s="312">
        <v>-32295.059999999998</v>
      </c>
      <c r="AA183" s="312">
        <v>0</v>
      </c>
      <c r="AB183" s="312">
        <v>1278</v>
      </c>
      <c r="AF183" s="310" t="e">
        <v>#REF!</v>
      </c>
      <c r="AG183" s="308">
        <v>370</v>
      </c>
      <c r="AH183" s="309">
        <v>0</v>
      </c>
      <c r="AI183" s="302" t="s">
        <v>319</v>
      </c>
    </row>
    <row r="184" spans="1:35">
      <c r="A184" s="302" t="str">
        <f t="shared" si="2"/>
        <v>371 - Stoke High School</v>
      </c>
      <c r="B184" s="302">
        <v>371</v>
      </c>
      <c r="C184" s="308">
        <v>371</v>
      </c>
      <c r="D184" s="308" t="s">
        <v>1</v>
      </c>
      <c r="E184" s="309" t="s">
        <v>1</v>
      </c>
      <c r="F184" s="302" t="s">
        <v>320</v>
      </c>
      <c r="G184" s="310">
        <v>4010238.1423735553</v>
      </c>
      <c r="H184" s="310">
        <v>0</v>
      </c>
      <c r="I184" s="310"/>
      <c r="J184" s="310">
        <v>4010238.1423735553</v>
      </c>
      <c r="K184" s="412"/>
      <c r="L184" s="310">
        <v>0</v>
      </c>
      <c r="M184" s="310">
        <v>0</v>
      </c>
      <c r="N184" s="310">
        <v>0</v>
      </c>
      <c r="O184" s="311">
        <v>0</v>
      </c>
      <c r="P184" s="311"/>
      <c r="Q184" s="311">
        <v>4010238</v>
      </c>
      <c r="R184" s="311"/>
      <c r="S184" s="311"/>
      <c r="T184" s="308">
        <v>371</v>
      </c>
      <c r="U184" s="312"/>
      <c r="V184" s="312">
        <v>0</v>
      </c>
      <c r="W184" s="312">
        <v>0</v>
      </c>
      <c r="X184" s="312">
        <v>0</v>
      </c>
      <c r="Y184" s="312">
        <v>0</v>
      </c>
      <c r="Z184" s="312">
        <v>0</v>
      </c>
      <c r="AA184" s="312">
        <v>0</v>
      </c>
      <c r="AB184" s="312">
        <v>672</v>
      </c>
      <c r="AF184" s="310" t="e">
        <v>#REF!</v>
      </c>
      <c r="AG184" s="308">
        <v>371</v>
      </c>
      <c r="AH184" s="309" t="s">
        <v>1</v>
      </c>
      <c r="AI184" s="302" t="s">
        <v>320</v>
      </c>
    </row>
    <row r="185" spans="1:35">
      <c r="A185" s="302" t="str">
        <f t="shared" si="2"/>
        <v>372 - St Alban's Catholic High School</v>
      </c>
      <c r="B185" s="302">
        <v>372</v>
      </c>
      <c r="C185" s="308">
        <v>372</v>
      </c>
      <c r="D185" s="308" t="s">
        <v>1</v>
      </c>
      <c r="E185" s="309" t="s">
        <v>1</v>
      </c>
      <c r="F185" s="302" t="s">
        <v>321</v>
      </c>
      <c r="G185" s="310">
        <v>4172137.396804105</v>
      </c>
      <c r="H185" s="310">
        <v>0</v>
      </c>
      <c r="I185" s="310"/>
      <c r="J185" s="310">
        <v>4172137.396804105</v>
      </c>
      <c r="K185" s="412"/>
      <c r="L185" s="310">
        <v>0</v>
      </c>
      <c r="M185" s="310">
        <v>0</v>
      </c>
      <c r="N185" s="310">
        <v>0</v>
      </c>
      <c r="O185" s="311">
        <v>0</v>
      </c>
      <c r="P185" s="311"/>
      <c r="Q185" s="311">
        <v>4172137</v>
      </c>
      <c r="R185" s="311"/>
      <c r="S185" s="311"/>
      <c r="T185" s="308">
        <v>372</v>
      </c>
      <c r="U185" s="312"/>
      <c r="V185" s="312">
        <v>0</v>
      </c>
      <c r="W185" s="312">
        <v>0</v>
      </c>
      <c r="X185" s="312">
        <v>0</v>
      </c>
      <c r="Y185" s="312">
        <v>0</v>
      </c>
      <c r="Z185" s="312">
        <v>0</v>
      </c>
      <c r="AA185" s="312">
        <v>0</v>
      </c>
      <c r="AB185" s="312">
        <v>817</v>
      </c>
      <c r="AF185" s="310" t="e">
        <v>#REF!</v>
      </c>
      <c r="AG185" s="308">
        <v>372</v>
      </c>
      <c r="AH185" s="309" t="s">
        <v>1</v>
      </c>
      <c r="AI185" s="302" t="s">
        <v>321</v>
      </c>
    </row>
    <row r="186" spans="1:35">
      <c r="A186" s="302" t="str">
        <f t="shared" si="2"/>
        <v>373 - Ormiston Endeavour Academy</v>
      </c>
      <c r="B186" s="302">
        <v>373</v>
      </c>
      <c r="C186" s="308">
        <v>373</v>
      </c>
      <c r="D186" s="308" t="s">
        <v>1</v>
      </c>
      <c r="E186" s="309" t="s">
        <v>1</v>
      </c>
      <c r="F186" s="302" t="s">
        <v>322</v>
      </c>
      <c r="G186" s="310">
        <v>2924604.7388093453</v>
      </c>
      <c r="H186" s="310">
        <v>0</v>
      </c>
      <c r="I186" s="310"/>
      <c r="J186" s="310">
        <v>2924604.7388093453</v>
      </c>
      <c r="K186" s="412"/>
      <c r="L186" s="310">
        <v>0</v>
      </c>
      <c r="M186" s="310">
        <v>0</v>
      </c>
      <c r="N186" s="310">
        <v>0</v>
      </c>
      <c r="O186" s="311">
        <v>0</v>
      </c>
      <c r="P186" s="311"/>
      <c r="Q186" s="311">
        <v>2924605</v>
      </c>
      <c r="R186" s="311"/>
      <c r="S186" s="311"/>
      <c r="T186" s="308">
        <v>373</v>
      </c>
      <c r="U186" s="312"/>
      <c r="V186" s="312">
        <v>0</v>
      </c>
      <c r="W186" s="312">
        <v>0</v>
      </c>
      <c r="X186" s="312">
        <v>0</v>
      </c>
      <c r="Y186" s="312">
        <v>0</v>
      </c>
      <c r="Z186" s="312">
        <v>0</v>
      </c>
      <c r="AA186" s="312">
        <v>0</v>
      </c>
      <c r="AB186" s="312">
        <v>501</v>
      </c>
      <c r="AF186" s="310" t="e">
        <v>#REF!</v>
      </c>
      <c r="AG186" s="308">
        <v>373</v>
      </c>
      <c r="AH186" s="309" t="s">
        <v>1</v>
      </c>
      <c r="AI186" s="302" t="s">
        <v>322</v>
      </c>
    </row>
    <row r="187" spans="1:35">
      <c r="A187" s="302" t="str">
        <f t="shared" si="2"/>
        <v>375 - Westbourne Sports College</v>
      </c>
      <c r="B187" s="302">
        <v>375</v>
      </c>
      <c r="C187" s="308">
        <v>375</v>
      </c>
      <c r="D187" s="308" t="s">
        <v>1</v>
      </c>
      <c r="E187" s="309" t="s">
        <v>1</v>
      </c>
      <c r="F187" s="302" t="s">
        <v>323</v>
      </c>
      <c r="G187" s="310">
        <v>5508320.7341083176</v>
      </c>
      <c r="H187" s="310">
        <v>0</v>
      </c>
      <c r="I187" s="310"/>
      <c r="J187" s="310">
        <v>5508320.7341083176</v>
      </c>
      <c r="K187" s="412"/>
      <c r="L187" s="310">
        <v>0</v>
      </c>
      <c r="M187" s="310">
        <v>0</v>
      </c>
      <c r="N187" s="310">
        <v>0</v>
      </c>
      <c r="O187" s="311">
        <v>0</v>
      </c>
      <c r="P187" s="311"/>
      <c r="Q187" s="311">
        <v>5508321</v>
      </c>
      <c r="R187" s="311"/>
      <c r="S187" s="311"/>
      <c r="T187" s="308">
        <v>375</v>
      </c>
      <c r="U187" s="312"/>
      <c r="V187" s="312">
        <v>0</v>
      </c>
      <c r="W187" s="312">
        <v>0</v>
      </c>
      <c r="X187" s="312">
        <v>0</v>
      </c>
      <c r="Y187" s="312">
        <v>0</v>
      </c>
      <c r="Z187" s="312">
        <v>0</v>
      </c>
      <c r="AA187" s="312">
        <v>0</v>
      </c>
      <c r="AB187" s="312">
        <v>1002</v>
      </c>
      <c r="AF187" s="310" t="e">
        <v>#REF!</v>
      </c>
      <c r="AG187" s="308">
        <v>375</v>
      </c>
      <c r="AH187" s="309" t="s">
        <v>1</v>
      </c>
      <c r="AI187" s="302" t="s">
        <v>323</v>
      </c>
    </row>
    <row r="188" spans="1:35">
      <c r="A188" s="302" t="str">
        <f t="shared" si="2"/>
        <v>376 - Kesgrave High School</v>
      </c>
      <c r="B188" s="302">
        <v>376</v>
      </c>
      <c r="C188" s="308">
        <v>376</v>
      </c>
      <c r="D188" s="308" t="s">
        <v>1</v>
      </c>
      <c r="E188" s="309" t="s">
        <v>1</v>
      </c>
      <c r="F188" s="302" t="s">
        <v>324</v>
      </c>
      <c r="G188" s="310">
        <v>7778968</v>
      </c>
      <c r="H188" s="310">
        <v>0</v>
      </c>
      <c r="I188" s="310"/>
      <c r="J188" s="310">
        <v>7778968</v>
      </c>
      <c r="K188" s="412"/>
      <c r="L188" s="310">
        <v>0</v>
      </c>
      <c r="M188" s="310">
        <v>0</v>
      </c>
      <c r="N188" s="310">
        <v>0</v>
      </c>
      <c r="O188" s="311">
        <v>0</v>
      </c>
      <c r="P188" s="311"/>
      <c r="Q188" s="311">
        <v>7778968</v>
      </c>
      <c r="R188" s="311"/>
      <c r="S188" s="311"/>
      <c r="T188" s="308">
        <v>376</v>
      </c>
      <c r="U188" s="312"/>
      <c r="V188" s="312">
        <v>0</v>
      </c>
      <c r="W188" s="312">
        <v>0</v>
      </c>
      <c r="X188" s="312">
        <v>0</v>
      </c>
      <c r="Y188" s="312">
        <v>0</v>
      </c>
      <c r="Z188" s="312">
        <v>0</v>
      </c>
      <c r="AA188" s="312">
        <v>0</v>
      </c>
      <c r="AB188" s="312">
        <v>1544</v>
      </c>
      <c r="AF188" s="310" t="e">
        <v>#REF!</v>
      </c>
      <c r="AG188" s="308">
        <v>376</v>
      </c>
      <c r="AH188" s="309" t="s">
        <v>1</v>
      </c>
      <c r="AI188" s="302" t="s">
        <v>324</v>
      </c>
    </row>
    <row r="189" spans="1:35">
      <c r="A189" s="302" t="str">
        <f t="shared" si="2"/>
        <v>378 - Farlingaye High School</v>
      </c>
      <c r="B189" s="302">
        <v>378</v>
      </c>
      <c r="C189" s="308">
        <v>378</v>
      </c>
      <c r="D189" s="308" t="s">
        <v>1</v>
      </c>
      <c r="E189" s="309" t="s">
        <v>1</v>
      </c>
      <c r="F189" s="302" t="s">
        <v>325</v>
      </c>
      <c r="G189" s="310">
        <v>7594816</v>
      </c>
      <c r="H189" s="310">
        <v>0</v>
      </c>
      <c r="I189" s="310"/>
      <c r="J189" s="310">
        <v>7594816</v>
      </c>
      <c r="K189" s="412"/>
      <c r="L189" s="310">
        <v>0</v>
      </c>
      <c r="M189" s="310">
        <v>0</v>
      </c>
      <c r="N189" s="310">
        <v>0</v>
      </c>
      <c r="O189" s="311">
        <v>0</v>
      </c>
      <c r="P189" s="311"/>
      <c r="Q189" s="311">
        <v>7594816</v>
      </c>
      <c r="R189" s="311"/>
      <c r="S189" s="311"/>
      <c r="T189" s="308">
        <v>378</v>
      </c>
      <c r="U189" s="312"/>
      <c r="V189" s="312">
        <v>0</v>
      </c>
      <c r="W189" s="312">
        <v>0</v>
      </c>
      <c r="X189" s="312">
        <v>0</v>
      </c>
      <c r="Y189" s="312">
        <v>0</v>
      </c>
      <c r="Z189" s="312">
        <v>0</v>
      </c>
      <c r="AA189" s="312">
        <v>0</v>
      </c>
      <c r="AB189" s="312">
        <v>1511</v>
      </c>
      <c r="AF189" s="310" t="e">
        <v>#REF!</v>
      </c>
      <c r="AG189" s="308">
        <v>378</v>
      </c>
      <c r="AH189" s="309" t="s">
        <v>1</v>
      </c>
      <c r="AI189" s="302" t="s">
        <v>325</v>
      </c>
    </row>
    <row r="190" spans="1:35">
      <c r="A190" s="302" t="str">
        <f t="shared" si="2"/>
        <v xml:space="preserve">400 - Acton CEVCP School </v>
      </c>
      <c r="B190" s="302">
        <v>400</v>
      </c>
      <c r="C190" s="308">
        <v>400</v>
      </c>
      <c r="D190" s="308">
        <v>400</v>
      </c>
      <c r="E190" s="309">
        <v>0</v>
      </c>
      <c r="F190" s="302" t="s">
        <v>326</v>
      </c>
      <c r="G190" s="310">
        <v>746292.80064388551</v>
      </c>
      <c r="H190" s="310">
        <v>-4706.43</v>
      </c>
      <c r="I190" s="310"/>
      <c r="J190" s="310">
        <v>741586.37064388546</v>
      </c>
      <c r="K190" s="412"/>
      <c r="L190" s="310">
        <v>0</v>
      </c>
      <c r="M190" s="310">
        <v>0</v>
      </c>
      <c r="N190" s="310">
        <v>0</v>
      </c>
      <c r="O190" s="311">
        <v>0</v>
      </c>
      <c r="P190" s="311"/>
      <c r="Q190" s="311">
        <v>741586</v>
      </c>
      <c r="R190" s="311"/>
      <c r="S190" s="311"/>
      <c r="T190" s="308">
        <v>400</v>
      </c>
      <c r="U190" s="312">
        <v>1947</v>
      </c>
      <c r="V190" s="312"/>
      <c r="W190" s="312">
        <v>2155.86</v>
      </c>
      <c r="X190" s="312">
        <v>338.07</v>
      </c>
      <c r="Y190" s="312">
        <v>265.5</v>
      </c>
      <c r="Z190" s="312">
        <v>-4706.43</v>
      </c>
      <c r="AA190" s="312">
        <v>0</v>
      </c>
      <c r="AB190" s="312">
        <v>177</v>
      </c>
      <c r="AF190" s="310" t="e">
        <v>#REF!</v>
      </c>
      <c r="AG190" s="308">
        <v>400</v>
      </c>
      <c r="AH190" s="309">
        <v>0</v>
      </c>
      <c r="AI190" s="302" t="s">
        <v>326</v>
      </c>
    </row>
    <row r="191" spans="1:35">
      <c r="A191" s="302" t="str">
        <f t="shared" si="2"/>
        <v xml:space="preserve">402 - Bacton Community Primary School </v>
      </c>
      <c r="B191" s="302">
        <v>402</v>
      </c>
      <c r="C191" s="308">
        <v>402</v>
      </c>
      <c r="D191" s="308" t="s">
        <v>1</v>
      </c>
      <c r="E191" s="309" t="s">
        <v>1</v>
      </c>
      <c r="F191" s="302" t="s">
        <v>327</v>
      </c>
      <c r="G191" s="310">
        <v>662962.96313506505</v>
      </c>
      <c r="H191" s="310">
        <v>0</v>
      </c>
      <c r="I191" s="310"/>
      <c r="J191" s="310">
        <v>662962.96313506505</v>
      </c>
      <c r="K191" s="412"/>
      <c r="L191" s="310">
        <v>0</v>
      </c>
      <c r="M191" s="310">
        <v>0</v>
      </c>
      <c r="N191" s="310">
        <v>0</v>
      </c>
      <c r="O191" s="311">
        <v>0</v>
      </c>
      <c r="P191" s="311"/>
      <c r="Q191" s="311">
        <v>662963</v>
      </c>
      <c r="R191" s="311"/>
      <c r="S191" s="311"/>
      <c r="T191" s="308">
        <v>402</v>
      </c>
      <c r="U191" s="312">
        <v>0</v>
      </c>
      <c r="V191" s="312"/>
      <c r="W191" s="312">
        <v>0</v>
      </c>
      <c r="X191" s="312">
        <v>0</v>
      </c>
      <c r="Y191" s="312">
        <v>0</v>
      </c>
      <c r="Z191" s="312">
        <v>0</v>
      </c>
      <c r="AA191" s="312">
        <v>0</v>
      </c>
      <c r="AB191" s="312">
        <v>162</v>
      </c>
      <c r="AF191" s="310" t="e">
        <v>#REF!</v>
      </c>
      <c r="AG191" s="308">
        <v>402</v>
      </c>
      <c r="AH191" s="309" t="s">
        <v>1</v>
      </c>
      <c r="AI191" s="302" t="s">
        <v>327</v>
      </c>
    </row>
    <row r="192" spans="1:35">
      <c r="A192" s="302" t="str">
        <f t="shared" si="2"/>
        <v>404 - Bardwell CEVCP School</v>
      </c>
      <c r="B192" s="302">
        <v>404</v>
      </c>
      <c r="C192" s="308">
        <v>404</v>
      </c>
      <c r="D192" s="308" t="s">
        <v>1</v>
      </c>
      <c r="E192" s="309" t="s">
        <v>1</v>
      </c>
      <c r="F192" s="302" t="s">
        <v>328</v>
      </c>
      <c r="G192" s="310">
        <v>316340.64879999997</v>
      </c>
      <c r="H192" s="310">
        <v>0</v>
      </c>
      <c r="I192" s="310"/>
      <c r="J192" s="310">
        <v>316340.64879999997</v>
      </c>
      <c r="K192" s="412"/>
      <c r="L192" s="310">
        <v>0</v>
      </c>
      <c r="M192" s="310">
        <v>0</v>
      </c>
      <c r="N192" s="310">
        <v>0</v>
      </c>
      <c r="O192" s="311">
        <v>0</v>
      </c>
      <c r="P192" s="311"/>
      <c r="Q192" s="311">
        <v>316341</v>
      </c>
      <c r="R192" s="311"/>
      <c r="S192" s="311"/>
      <c r="T192" s="308">
        <v>404</v>
      </c>
      <c r="U192" s="312">
        <v>0</v>
      </c>
      <c r="V192" s="312"/>
      <c r="W192" s="312">
        <v>0</v>
      </c>
      <c r="X192" s="312">
        <v>0</v>
      </c>
      <c r="Y192" s="312">
        <v>0</v>
      </c>
      <c r="Z192" s="312">
        <v>0</v>
      </c>
      <c r="AA192" s="312">
        <v>0</v>
      </c>
      <c r="AB192" s="312">
        <v>58</v>
      </c>
      <c r="AF192" s="310" t="e">
        <v>#REF!</v>
      </c>
      <c r="AG192" s="308">
        <v>404</v>
      </c>
      <c r="AH192" s="309" t="s">
        <v>1</v>
      </c>
      <c r="AI192" s="302" t="s">
        <v>328</v>
      </c>
    </row>
    <row r="193" spans="1:35">
      <c r="A193" s="302" t="str">
        <f t="shared" si="2"/>
        <v>405 - Barnham CEVCP School</v>
      </c>
      <c r="B193" s="302">
        <v>405</v>
      </c>
      <c r="C193" s="308">
        <v>405</v>
      </c>
      <c r="D193" s="308">
        <v>405</v>
      </c>
      <c r="E193" s="309">
        <v>0</v>
      </c>
      <c r="F193" s="302" t="s">
        <v>329</v>
      </c>
      <c r="G193" s="310">
        <v>679431.13368542667</v>
      </c>
      <c r="H193" s="310">
        <v>-4387.3500000000004</v>
      </c>
      <c r="I193" s="310"/>
      <c r="J193" s="310">
        <v>675043.78368542669</v>
      </c>
      <c r="K193" s="412"/>
      <c r="L193" s="310">
        <v>0</v>
      </c>
      <c r="M193" s="310">
        <v>0</v>
      </c>
      <c r="N193" s="310">
        <v>0</v>
      </c>
      <c r="O193" s="311">
        <v>0</v>
      </c>
      <c r="P193" s="311"/>
      <c r="Q193" s="311">
        <v>675044</v>
      </c>
      <c r="R193" s="311"/>
      <c r="S193" s="311"/>
      <c r="T193" s="308">
        <v>405</v>
      </c>
      <c r="U193" s="312">
        <v>1815</v>
      </c>
      <c r="V193" s="312"/>
      <c r="W193" s="312">
        <v>2009.7</v>
      </c>
      <c r="X193" s="312">
        <v>315.14999999999998</v>
      </c>
      <c r="Y193" s="312">
        <v>247.5</v>
      </c>
      <c r="Z193" s="312">
        <v>-4387.3499999999995</v>
      </c>
      <c r="AA193" s="312">
        <v>0</v>
      </c>
      <c r="AB193" s="312">
        <v>165</v>
      </c>
      <c r="AF193" s="310" t="e">
        <v>#REF!</v>
      </c>
      <c r="AG193" s="308">
        <v>405</v>
      </c>
      <c r="AH193" s="309">
        <v>0</v>
      </c>
      <c r="AI193" s="302" t="s">
        <v>329</v>
      </c>
    </row>
    <row r="194" spans="1:35">
      <c r="A194" s="302" t="str">
        <f t="shared" si="2"/>
        <v>406 - Barningham CEVCP School</v>
      </c>
      <c r="B194" s="302">
        <v>406</v>
      </c>
      <c r="C194" s="308">
        <v>406</v>
      </c>
      <c r="D194" s="308">
        <v>406</v>
      </c>
      <c r="E194" s="309">
        <v>0</v>
      </c>
      <c r="F194" s="302" t="s">
        <v>330</v>
      </c>
      <c r="G194" s="310">
        <v>445391.1723741935</v>
      </c>
      <c r="H194" s="310">
        <v>-2552.64</v>
      </c>
      <c r="I194" s="310"/>
      <c r="J194" s="310">
        <v>442838.53237419348</v>
      </c>
      <c r="K194" s="412"/>
      <c r="L194" s="310">
        <v>0</v>
      </c>
      <c r="M194" s="310">
        <v>0</v>
      </c>
      <c r="N194" s="310">
        <v>0</v>
      </c>
      <c r="O194" s="311">
        <v>0</v>
      </c>
      <c r="P194" s="311"/>
      <c r="Q194" s="311">
        <v>442839</v>
      </c>
      <c r="R194" s="311"/>
      <c r="S194" s="311"/>
      <c r="T194" s="308">
        <v>406</v>
      </c>
      <c r="U194" s="312">
        <v>1056</v>
      </c>
      <c r="V194" s="312"/>
      <c r="W194" s="312">
        <v>1169.28</v>
      </c>
      <c r="X194" s="312">
        <v>183.35999999999999</v>
      </c>
      <c r="Y194" s="312">
        <v>144</v>
      </c>
      <c r="Z194" s="312">
        <v>-2552.64</v>
      </c>
      <c r="AA194" s="312">
        <v>0</v>
      </c>
      <c r="AB194" s="312">
        <v>96</v>
      </c>
      <c r="AF194" s="310" t="e">
        <v>#REF!</v>
      </c>
      <c r="AG194" s="308">
        <v>406</v>
      </c>
      <c r="AH194" s="309">
        <v>0</v>
      </c>
      <c r="AI194" s="302" t="s">
        <v>330</v>
      </c>
    </row>
    <row r="195" spans="1:35">
      <c r="A195" s="302" t="str">
        <f t="shared" ref="A195:A258" si="3">B195&amp;$A$1&amp;F195</f>
        <v xml:space="preserve">407 - Barrow CEVCP School </v>
      </c>
      <c r="B195" s="302">
        <v>407</v>
      </c>
      <c r="C195" s="308">
        <v>407</v>
      </c>
      <c r="D195" s="308">
        <v>407</v>
      </c>
      <c r="E195" s="309">
        <v>0</v>
      </c>
      <c r="F195" s="302" t="s">
        <v>331</v>
      </c>
      <c r="G195" s="310">
        <v>601213.5606009569</v>
      </c>
      <c r="H195" s="310">
        <v>-3828.96</v>
      </c>
      <c r="I195" s="310"/>
      <c r="J195" s="310">
        <v>597384.60060095694</v>
      </c>
      <c r="K195" s="412"/>
      <c r="L195" s="310">
        <v>0</v>
      </c>
      <c r="M195" s="310">
        <v>0</v>
      </c>
      <c r="N195" s="310">
        <v>0</v>
      </c>
      <c r="O195" s="311">
        <v>0</v>
      </c>
      <c r="P195" s="311"/>
      <c r="Q195" s="311">
        <v>597385</v>
      </c>
      <c r="R195" s="311"/>
      <c r="S195" s="311"/>
      <c r="T195" s="308">
        <v>407</v>
      </c>
      <c r="U195" s="312">
        <v>1584</v>
      </c>
      <c r="V195" s="312"/>
      <c r="W195" s="312">
        <v>1753.92</v>
      </c>
      <c r="X195" s="312">
        <v>275.03999999999996</v>
      </c>
      <c r="Y195" s="312">
        <v>216</v>
      </c>
      <c r="Z195" s="312">
        <v>-3828.96</v>
      </c>
      <c r="AA195" s="312">
        <v>0</v>
      </c>
      <c r="AB195" s="312">
        <v>144</v>
      </c>
      <c r="AF195" s="310" t="e">
        <v>#REF!</v>
      </c>
      <c r="AG195" s="308">
        <v>407</v>
      </c>
      <c r="AH195" s="309">
        <v>0</v>
      </c>
      <c r="AI195" s="302" t="s">
        <v>331</v>
      </c>
    </row>
    <row r="196" spans="1:35">
      <c r="A196" s="302" t="str">
        <f t="shared" si="3"/>
        <v>409 - Boxford CEVCP School</v>
      </c>
      <c r="B196" s="302">
        <v>409</v>
      </c>
      <c r="C196" s="308">
        <v>409</v>
      </c>
      <c r="D196" s="308">
        <v>409</v>
      </c>
      <c r="E196" s="309">
        <v>0</v>
      </c>
      <c r="F196" s="302" t="s">
        <v>332</v>
      </c>
      <c r="G196" s="310">
        <v>747289.57303295995</v>
      </c>
      <c r="H196" s="310">
        <v>-5052.1000000000004</v>
      </c>
      <c r="I196" s="310"/>
      <c r="J196" s="310">
        <v>742237.47303295997</v>
      </c>
      <c r="K196" s="412"/>
      <c r="L196" s="310">
        <v>0</v>
      </c>
      <c r="M196" s="310">
        <v>0</v>
      </c>
      <c r="N196" s="310">
        <v>0</v>
      </c>
      <c r="O196" s="311">
        <v>0</v>
      </c>
      <c r="P196" s="311"/>
      <c r="Q196" s="311">
        <v>742237</v>
      </c>
      <c r="R196" s="311"/>
      <c r="S196" s="311"/>
      <c r="T196" s="308">
        <v>409</v>
      </c>
      <c r="U196" s="312">
        <v>2090</v>
      </c>
      <c r="V196" s="312"/>
      <c r="W196" s="312">
        <v>2314.1999999999998</v>
      </c>
      <c r="X196" s="312">
        <v>362.9</v>
      </c>
      <c r="Y196" s="312">
        <v>285</v>
      </c>
      <c r="Z196" s="312">
        <v>-5052.0999999999995</v>
      </c>
      <c r="AA196" s="312">
        <v>0</v>
      </c>
      <c r="AB196" s="312">
        <v>190</v>
      </c>
      <c r="AF196" s="310" t="e">
        <v>#REF!</v>
      </c>
      <c r="AG196" s="308">
        <v>409</v>
      </c>
      <c r="AH196" s="309">
        <v>0</v>
      </c>
      <c r="AI196" s="302" t="s">
        <v>332</v>
      </c>
    </row>
    <row r="197" spans="1:35">
      <c r="A197" s="302" t="str">
        <f t="shared" si="3"/>
        <v>411 - Forest Academy</v>
      </c>
      <c r="B197" s="302">
        <v>411</v>
      </c>
      <c r="C197" s="308">
        <v>411</v>
      </c>
      <c r="D197" s="308" t="s">
        <v>1</v>
      </c>
      <c r="E197" s="309" t="s">
        <v>1</v>
      </c>
      <c r="F197" s="302" t="s">
        <v>333</v>
      </c>
      <c r="G197" s="310">
        <v>1391287.4477487162</v>
      </c>
      <c r="H197" s="310">
        <v>0</v>
      </c>
      <c r="I197" s="310"/>
      <c r="J197" s="310">
        <v>1391287.4477487162</v>
      </c>
      <c r="K197" s="412"/>
      <c r="L197" s="310">
        <v>0</v>
      </c>
      <c r="M197" s="310">
        <v>0</v>
      </c>
      <c r="N197" s="310">
        <v>0</v>
      </c>
      <c r="O197" s="311">
        <v>0</v>
      </c>
      <c r="P197" s="311"/>
      <c r="Q197" s="311">
        <v>1391287</v>
      </c>
      <c r="R197" s="311"/>
      <c r="S197" s="311"/>
      <c r="T197" s="308">
        <v>411</v>
      </c>
      <c r="U197" s="312">
        <v>0</v>
      </c>
      <c r="V197" s="312"/>
      <c r="W197" s="312">
        <v>0</v>
      </c>
      <c r="X197" s="312">
        <v>0</v>
      </c>
      <c r="Y197" s="312">
        <v>0</v>
      </c>
      <c r="Z197" s="312">
        <v>0</v>
      </c>
      <c r="AA197" s="312">
        <v>0</v>
      </c>
      <c r="AB197" s="312">
        <v>367</v>
      </c>
      <c r="AF197" s="310" t="e">
        <v>#REF!</v>
      </c>
      <c r="AG197" s="308">
        <v>411</v>
      </c>
      <c r="AH197" s="309" t="s">
        <v>1</v>
      </c>
      <c r="AI197" s="302" t="s">
        <v>333</v>
      </c>
    </row>
    <row r="198" spans="1:35">
      <c r="A198" s="302" t="str">
        <f t="shared" si="3"/>
        <v>412 - Bures CEVCP School</v>
      </c>
      <c r="B198" s="302">
        <v>412</v>
      </c>
      <c r="C198" s="308">
        <v>412</v>
      </c>
      <c r="D198" s="308">
        <v>412</v>
      </c>
      <c r="E198" s="309">
        <v>0</v>
      </c>
      <c r="F198" s="302" t="s">
        <v>334</v>
      </c>
      <c r="G198" s="310">
        <v>800704.15544073726</v>
      </c>
      <c r="H198" s="310">
        <v>-5371.18</v>
      </c>
      <c r="I198" s="310"/>
      <c r="J198" s="310">
        <v>795332.97544073721</v>
      </c>
      <c r="K198" s="412"/>
      <c r="L198" s="310">
        <v>0</v>
      </c>
      <c r="M198" s="310">
        <v>0</v>
      </c>
      <c r="N198" s="310">
        <v>0</v>
      </c>
      <c r="O198" s="311">
        <v>0</v>
      </c>
      <c r="P198" s="311"/>
      <c r="Q198" s="311">
        <v>795333</v>
      </c>
      <c r="R198" s="311"/>
      <c r="S198" s="311"/>
      <c r="T198" s="308">
        <v>412</v>
      </c>
      <c r="U198" s="312">
        <v>2222</v>
      </c>
      <c r="V198" s="312"/>
      <c r="W198" s="312">
        <v>2460.36</v>
      </c>
      <c r="X198" s="312">
        <v>385.82</v>
      </c>
      <c r="Y198" s="312">
        <v>303</v>
      </c>
      <c r="Z198" s="312">
        <v>-5371.18</v>
      </c>
      <c r="AA198" s="312">
        <v>0</v>
      </c>
      <c r="AB198" s="312">
        <v>202</v>
      </c>
      <c r="AF198" s="310" t="e">
        <v>#REF!</v>
      </c>
      <c r="AG198" s="308">
        <v>412</v>
      </c>
      <c r="AH198" s="309">
        <v>0</v>
      </c>
      <c r="AI198" s="302" t="s">
        <v>334</v>
      </c>
    </row>
    <row r="199" spans="1:35">
      <c r="A199" s="302" t="str">
        <f t="shared" si="3"/>
        <v>413 - The Glade Community Primary School</v>
      </c>
      <c r="B199" s="302">
        <v>413</v>
      </c>
      <c r="C199" s="308">
        <v>413</v>
      </c>
      <c r="D199" s="308" t="s">
        <v>1</v>
      </c>
      <c r="E199" s="309" t="s">
        <v>1</v>
      </c>
      <c r="F199" s="302" t="s">
        <v>335</v>
      </c>
      <c r="G199" s="310">
        <v>1093615.5753959031</v>
      </c>
      <c r="H199" s="310">
        <v>0</v>
      </c>
      <c r="I199" s="310"/>
      <c r="J199" s="310">
        <v>1093615.5753959031</v>
      </c>
      <c r="K199" s="412"/>
      <c r="L199" s="310">
        <v>0</v>
      </c>
      <c r="M199" s="310">
        <v>0</v>
      </c>
      <c r="N199" s="310">
        <v>0</v>
      </c>
      <c r="O199" s="311">
        <v>0</v>
      </c>
      <c r="P199" s="311"/>
      <c r="Q199" s="311">
        <v>1093616</v>
      </c>
      <c r="R199" s="311"/>
      <c r="S199" s="311"/>
      <c r="T199" s="308">
        <v>413</v>
      </c>
      <c r="U199" s="312">
        <v>0</v>
      </c>
      <c r="V199" s="312"/>
      <c r="W199" s="312">
        <v>0</v>
      </c>
      <c r="X199" s="312">
        <v>0</v>
      </c>
      <c r="Y199" s="312">
        <v>0</v>
      </c>
      <c r="Z199" s="312">
        <v>0</v>
      </c>
      <c r="AA199" s="312">
        <v>0</v>
      </c>
      <c r="AB199" s="312">
        <v>273</v>
      </c>
      <c r="AF199" s="310" t="e">
        <v>#REF!</v>
      </c>
      <c r="AG199" s="308">
        <v>413</v>
      </c>
      <c r="AH199" s="309" t="s">
        <v>1</v>
      </c>
      <c r="AI199" s="302" t="s">
        <v>335</v>
      </c>
    </row>
    <row r="200" spans="1:35">
      <c r="A200" s="302" t="str">
        <f t="shared" si="3"/>
        <v>415 - Guildhall Feoffment Community Primary School</v>
      </c>
      <c r="B200" s="302">
        <v>415</v>
      </c>
      <c r="C200" s="308">
        <v>415</v>
      </c>
      <c r="D200" s="308">
        <v>415</v>
      </c>
      <c r="E200" s="309">
        <v>0</v>
      </c>
      <c r="F200" s="302" t="s">
        <v>336</v>
      </c>
      <c r="G200" s="310">
        <v>1402220.94</v>
      </c>
      <c r="H200" s="310">
        <v>-9785.1200000000008</v>
      </c>
      <c r="I200" s="310"/>
      <c r="J200" s="310">
        <v>1392435.8199999998</v>
      </c>
      <c r="K200" s="412"/>
      <c r="L200" s="310">
        <v>0</v>
      </c>
      <c r="M200" s="310">
        <v>0</v>
      </c>
      <c r="N200" s="310">
        <v>0</v>
      </c>
      <c r="O200" s="311">
        <v>0</v>
      </c>
      <c r="P200" s="311"/>
      <c r="Q200" s="311">
        <v>1392436</v>
      </c>
      <c r="R200" s="311"/>
      <c r="S200" s="311"/>
      <c r="T200" s="308">
        <v>415</v>
      </c>
      <c r="U200" s="312">
        <v>4048</v>
      </c>
      <c r="V200" s="312"/>
      <c r="W200" s="312">
        <v>4482.24</v>
      </c>
      <c r="X200" s="312">
        <v>702.88</v>
      </c>
      <c r="Y200" s="312">
        <v>552</v>
      </c>
      <c r="Z200" s="312">
        <v>-9785.119999999999</v>
      </c>
      <c r="AA200" s="312">
        <v>0</v>
      </c>
      <c r="AB200" s="312">
        <v>368</v>
      </c>
      <c r="AF200" s="310" t="e">
        <v>#REF!</v>
      </c>
      <c r="AG200" s="308">
        <v>415</v>
      </c>
      <c r="AH200" s="309">
        <v>0</v>
      </c>
      <c r="AI200" s="302" t="s">
        <v>336</v>
      </c>
    </row>
    <row r="201" spans="1:35">
      <c r="A201" s="302" t="str">
        <f t="shared" si="3"/>
        <v>416 - Hardwick Primary School</v>
      </c>
      <c r="B201" s="302">
        <v>416</v>
      </c>
      <c r="C201" s="308">
        <v>416</v>
      </c>
      <c r="D201" s="308">
        <v>416</v>
      </c>
      <c r="E201" s="309">
        <v>0</v>
      </c>
      <c r="F201" s="302" t="s">
        <v>337</v>
      </c>
      <c r="G201" s="310">
        <v>1087319.1280648629</v>
      </c>
      <c r="H201" s="310">
        <v>-7471.79</v>
      </c>
      <c r="I201" s="310"/>
      <c r="J201" s="310">
        <v>1079847.3380648629</v>
      </c>
      <c r="K201" s="412"/>
      <c r="L201" s="310">
        <v>0</v>
      </c>
      <c r="M201" s="310">
        <v>0</v>
      </c>
      <c r="N201" s="310">
        <v>0</v>
      </c>
      <c r="O201" s="311">
        <v>0</v>
      </c>
      <c r="P201" s="311"/>
      <c r="Q201" s="311">
        <v>1079847</v>
      </c>
      <c r="R201" s="311"/>
      <c r="S201" s="311"/>
      <c r="T201" s="308">
        <v>416</v>
      </c>
      <c r="U201" s="312">
        <v>3091</v>
      </c>
      <c r="V201" s="312"/>
      <c r="W201" s="312">
        <v>3422.58</v>
      </c>
      <c r="X201" s="312">
        <v>536.70999999999992</v>
      </c>
      <c r="Y201" s="312">
        <v>421.5</v>
      </c>
      <c r="Z201" s="312">
        <v>-7471.79</v>
      </c>
      <c r="AA201" s="312">
        <v>0</v>
      </c>
      <c r="AB201" s="312">
        <v>281</v>
      </c>
      <c r="AF201" s="310" t="e">
        <v>#REF!</v>
      </c>
      <c r="AG201" s="308">
        <v>416</v>
      </c>
      <c r="AH201" s="309">
        <v>0</v>
      </c>
      <c r="AI201" s="302" t="s">
        <v>337</v>
      </c>
    </row>
    <row r="202" spans="1:35">
      <c r="A202" s="302" t="str">
        <f t="shared" si="3"/>
        <v>417 - Howard Community Primary School</v>
      </c>
      <c r="B202" s="302">
        <v>417</v>
      </c>
      <c r="C202" s="308">
        <v>417</v>
      </c>
      <c r="D202" s="308" t="s">
        <v>1</v>
      </c>
      <c r="E202" s="309" t="s">
        <v>1</v>
      </c>
      <c r="F202" s="302" t="s">
        <v>338</v>
      </c>
      <c r="G202" s="310">
        <v>693948.68501873373</v>
      </c>
      <c r="H202" s="310">
        <v>0</v>
      </c>
      <c r="I202" s="310"/>
      <c r="J202" s="310">
        <v>693948.68501873373</v>
      </c>
      <c r="K202" s="412"/>
      <c r="L202" s="310">
        <v>0</v>
      </c>
      <c r="M202" s="310">
        <v>0</v>
      </c>
      <c r="N202" s="310">
        <v>0</v>
      </c>
      <c r="O202" s="311">
        <v>0</v>
      </c>
      <c r="P202" s="311"/>
      <c r="Q202" s="311">
        <v>693949</v>
      </c>
      <c r="R202" s="311"/>
      <c r="S202" s="311"/>
      <c r="T202" s="308">
        <v>417</v>
      </c>
      <c r="U202" s="312">
        <v>0</v>
      </c>
      <c r="V202" s="312"/>
      <c r="W202" s="312">
        <v>0</v>
      </c>
      <c r="X202" s="312">
        <v>0</v>
      </c>
      <c r="Y202" s="312">
        <v>0</v>
      </c>
      <c r="Z202" s="312">
        <v>0</v>
      </c>
      <c r="AA202" s="312">
        <v>0</v>
      </c>
      <c r="AB202" s="312">
        <v>148</v>
      </c>
      <c r="AF202" s="310" t="e">
        <v>#REF!</v>
      </c>
      <c r="AG202" s="308">
        <v>417</v>
      </c>
      <c r="AH202" s="309">
        <v>0</v>
      </c>
      <c r="AI202" s="302" t="s">
        <v>338</v>
      </c>
    </row>
    <row r="203" spans="1:35">
      <c r="A203" s="302" t="str">
        <f t="shared" si="3"/>
        <v>418 - Sebert Wood Community Primary School</v>
      </c>
      <c r="B203" s="302">
        <v>418</v>
      </c>
      <c r="C203" s="308">
        <v>418</v>
      </c>
      <c r="D203" s="308">
        <v>418</v>
      </c>
      <c r="E203" s="309">
        <v>0</v>
      </c>
      <c r="F203" s="302" t="s">
        <v>339</v>
      </c>
      <c r="G203" s="310">
        <v>1545079.49</v>
      </c>
      <c r="H203" s="310">
        <v>-10715.77</v>
      </c>
      <c r="I203" s="310"/>
      <c r="J203" s="310">
        <v>1534363.72</v>
      </c>
      <c r="K203" s="412"/>
      <c r="L203" s="310">
        <v>0</v>
      </c>
      <c r="M203" s="310">
        <v>0</v>
      </c>
      <c r="N203" s="310">
        <v>0</v>
      </c>
      <c r="O203" s="311">
        <v>0</v>
      </c>
      <c r="P203" s="311"/>
      <c r="Q203" s="311">
        <v>1534364</v>
      </c>
      <c r="R203" s="311"/>
      <c r="S203" s="311"/>
      <c r="T203" s="308">
        <v>418</v>
      </c>
      <c r="U203" s="312">
        <v>4433</v>
      </c>
      <c r="V203" s="312"/>
      <c r="W203" s="312">
        <v>4908.54</v>
      </c>
      <c r="X203" s="312">
        <v>769.73</v>
      </c>
      <c r="Y203" s="312">
        <v>604.5</v>
      </c>
      <c r="Z203" s="312">
        <v>-10715.77</v>
      </c>
      <c r="AA203" s="312">
        <v>0</v>
      </c>
      <c r="AB203" s="312">
        <v>403</v>
      </c>
      <c r="AF203" s="310" t="e">
        <v>#REF!</v>
      </c>
      <c r="AG203" s="308">
        <v>418</v>
      </c>
      <c r="AH203" s="309">
        <v>0</v>
      </c>
      <c r="AI203" s="302" t="s">
        <v>339</v>
      </c>
    </row>
    <row r="204" spans="1:35">
      <c r="A204" s="302" t="str">
        <f t="shared" si="3"/>
        <v>420 - St Edmund's Catholic Primary School, Bury St Edmunds</v>
      </c>
      <c r="B204" s="302">
        <v>420</v>
      </c>
      <c r="C204" s="308">
        <v>420</v>
      </c>
      <c r="D204" s="308">
        <v>420</v>
      </c>
      <c r="E204" s="309">
        <v>0</v>
      </c>
      <c r="F204" s="302" t="s">
        <v>340</v>
      </c>
      <c r="G204" s="310">
        <v>1458672.05</v>
      </c>
      <c r="H204" s="310">
        <v>-10263.74</v>
      </c>
      <c r="I204" s="310"/>
      <c r="J204" s="310">
        <v>1448408.31</v>
      </c>
      <c r="K204" s="412"/>
      <c r="L204" s="310">
        <v>0</v>
      </c>
      <c r="M204" s="310">
        <v>0</v>
      </c>
      <c r="N204" s="310">
        <v>0</v>
      </c>
      <c r="O204" s="311">
        <v>0</v>
      </c>
      <c r="P204" s="311"/>
      <c r="Q204" s="311">
        <v>1448408</v>
      </c>
      <c r="R204" s="311"/>
      <c r="S204" s="311"/>
      <c r="T204" s="308">
        <v>420</v>
      </c>
      <c r="U204" s="312">
        <v>4246</v>
      </c>
      <c r="V204" s="312"/>
      <c r="W204" s="312">
        <v>4701.4799999999996</v>
      </c>
      <c r="X204" s="312">
        <v>737.26</v>
      </c>
      <c r="Y204" s="312">
        <v>579</v>
      </c>
      <c r="Z204" s="312">
        <v>-10263.74</v>
      </c>
      <c r="AA204" s="312">
        <v>0</v>
      </c>
      <c r="AB204" s="312">
        <v>386</v>
      </c>
      <c r="AF204" s="310" t="e">
        <v>#REF!</v>
      </c>
      <c r="AG204" s="308">
        <v>420</v>
      </c>
      <c r="AH204" s="309">
        <v>0</v>
      </c>
      <c r="AI204" s="302" t="s">
        <v>340</v>
      </c>
    </row>
    <row r="205" spans="1:35">
      <c r="A205" s="302" t="str">
        <f t="shared" si="3"/>
        <v>421 - St Edmundsbury CEVAP School</v>
      </c>
      <c r="B205" s="302">
        <v>421</v>
      </c>
      <c r="C205" s="308">
        <v>421</v>
      </c>
      <c r="D205" s="308">
        <v>421</v>
      </c>
      <c r="E205" s="309">
        <v>0</v>
      </c>
      <c r="F205" s="302" t="s">
        <v>341</v>
      </c>
      <c r="G205" s="310">
        <v>1083448.2267368385</v>
      </c>
      <c r="H205" s="310">
        <v>-7232.48</v>
      </c>
      <c r="I205" s="310"/>
      <c r="J205" s="310">
        <v>1076215.7467368385</v>
      </c>
      <c r="K205" s="412"/>
      <c r="L205" s="310">
        <v>0</v>
      </c>
      <c r="M205" s="310">
        <v>0</v>
      </c>
      <c r="N205" s="310">
        <v>0</v>
      </c>
      <c r="O205" s="311">
        <v>0</v>
      </c>
      <c r="P205" s="311"/>
      <c r="Q205" s="311">
        <v>1076216</v>
      </c>
      <c r="R205" s="311"/>
      <c r="S205" s="311"/>
      <c r="T205" s="308">
        <v>421</v>
      </c>
      <c r="U205" s="312">
        <v>2992</v>
      </c>
      <c r="V205" s="312"/>
      <c r="W205" s="312">
        <v>3312.96</v>
      </c>
      <c r="X205" s="312">
        <v>519.52</v>
      </c>
      <c r="Y205" s="312">
        <v>408</v>
      </c>
      <c r="Z205" s="312">
        <v>-7232.48</v>
      </c>
      <c r="AA205" s="312">
        <v>0</v>
      </c>
      <c r="AB205" s="312">
        <v>272</v>
      </c>
      <c r="AF205" s="310" t="e">
        <v>#REF!</v>
      </c>
      <c r="AG205" s="308">
        <v>421</v>
      </c>
      <c r="AH205" s="309">
        <v>0</v>
      </c>
      <c r="AI205" s="302" t="s">
        <v>341</v>
      </c>
    </row>
    <row r="206" spans="1:35">
      <c r="A206" s="302" t="str">
        <f t="shared" si="3"/>
        <v>422 - Sextons Manor Community Primary School</v>
      </c>
      <c r="B206" s="302">
        <v>422</v>
      </c>
      <c r="C206" s="308">
        <v>422</v>
      </c>
      <c r="D206" s="308">
        <v>422</v>
      </c>
      <c r="E206" s="309">
        <v>0</v>
      </c>
      <c r="F206" s="302" t="s">
        <v>342</v>
      </c>
      <c r="G206" s="310">
        <v>731858.72476943082</v>
      </c>
      <c r="H206" s="310">
        <v>-4653.25</v>
      </c>
      <c r="I206" s="310"/>
      <c r="J206" s="310">
        <v>727205.47476943082</v>
      </c>
      <c r="K206" s="412"/>
      <c r="L206" s="310">
        <v>0</v>
      </c>
      <c r="M206" s="310">
        <v>0</v>
      </c>
      <c r="N206" s="310">
        <v>0</v>
      </c>
      <c r="O206" s="311">
        <v>0</v>
      </c>
      <c r="P206" s="311"/>
      <c r="Q206" s="311">
        <v>727205</v>
      </c>
      <c r="R206" s="311"/>
      <c r="S206" s="311"/>
      <c r="T206" s="308">
        <v>422</v>
      </c>
      <c r="U206" s="312">
        <v>1925</v>
      </c>
      <c r="V206" s="312"/>
      <c r="W206" s="312">
        <v>2131.5</v>
      </c>
      <c r="X206" s="312">
        <v>334.25</v>
      </c>
      <c r="Y206" s="312">
        <v>262.5</v>
      </c>
      <c r="Z206" s="312">
        <v>-4653.25</v>
      </c>
      <c r="AA206" s="312">
        <v>0</v>
      </c>
      <c r="AB206" s="312">
        <v>175</v>
      </c>
      <c r="AF206" s="310" t="e">
        <v>#REF!</v>
      </c>
      <c r="AG206" s="308">
        <v>422</v>
      </c>
      <c r="AH206" s="309">
        <v>0</v>
      </c>
      <c r="AI206" s="302" t="s">
        <v>342</v>
      </c>
    </row>
    <row r="207" spans="1:35">
      <c r="A207" s="302" t="str">
        <f t="shared" si="3"/>
        <v>423 - Tollgate Primary School</v>
      </c>
      <c r="B207" s="302">
        <v>423</v>
      </c>
      <c r="C207" s="308">
        <v>423</v>
      </c>
      <c r="D207" s="308" t="s">
        <v>1</v>
      </c>
      <c r="E207" s="309" t="s">
        <v>1</v>
      </c>
      <c r="F207" s="302" t="s">
        <v>343</v>
      </c>
      <c r="G207" s="310">
        <v>1142323.2736582446</v>
      </c>
      <c r="H207" s="310">
        <v>0</v>
      </c>
      <c r="I207" s="310"/>
      <c r="J207" s="310">
        <v>1142323.2736582446</v>
      </c>
      <c r="K207" s="412"/>
      <c r="L207" s="310">
        <v>0</v>
      </c>
      <c r="M207" s="310">
        <v>0</v>
      </c>
      <c r="N207" s="310">
        <v>0</v>
      </c>
      <c r="O207" s="311">
        <v>0</v>
      </c>
      <c r="P207" s="311"/>
      <c r="Q207" s="311">
        <v>1142323</v>
      </c>
      <c r="R207" s="311"/>
      <c r="S207" s="311"/>
      <c r="T207" s="308">
        <v>423</v>
      </c>
      <c r="U207" s="312">
        <v>0</v>
      </c>
      <c r="V207" s="312"/>
      <c r="W207" s="312">
        <v>0</v>
      </c>
      <c r="X207" s="312">
        <v>0</v>
      </c>
      <c r="Y207" s="312">
        <v>0</v>
      </c>
      <c r="Z207" s="312">
        <v>0</v>
      </c>
      <c r="AA207" s="312">
        <v>0</v>
      </c>
      <c r="AB207" s="312">
        <v>277</v>
      </c>
      <c r="AF207" s="310" t="e">
        <v>#REF!</v>
      </c>
      <c r="AG207" s="308">
        <v>423</v>
      </c>
      <c r="AH207" s="309" t="s">
        <v>1</v>
      </c>
      <c r="AI207" s="302" t="s">
        <v>343</v>
      </c>
    </row>
    <row r="208" spans="1:35">
      <c r="A208" s="302" t="str">
        <f t="shared" si="3"/>
        <v>424 - Westgate Community Primary School</v>
      </c>
      <c r="B208" s="302">
        <v>424</v>
      </c>
      <c r="C208" s="308">
        <v>424</v>
      </c>
      <c r="D208" s="308">
        <v>424</v>
      </c>
      <c r="E208" s="309">
        <v>0</v>
      </c>
      <c r="F208" s="302" t="s">
        <v>344</v>
      </c>
      <c r="G208" s="310">
        <v>1331380.2516860589</v>
      </c>
      <c r="H208" s="310">
        <v>-8721.52</v>
      </c>
      <c r="I208" s="310"/>
      <c r="J208" s="310">
        <v>1322658.7316860589</v>
      </c>
      <c r="K208" s="412"/>
      <c r="L208" s="310">
        <v>0</v>
      </c>
      <c r="M208" s="310">
        <v>0</v>
      </c>
      <c r="N208" s="310">
        <v>72000</v>
      </c>
      <c r="O208" s="311">
        <v>72000</v>
      </c>
      <c r="P208" s="311"/>
      <c r="Q208" s="311">
        <v>1394659</v>
      </c>
      <c r="R208" s="311"/>
      <c r="S208" s="311"/>
      <c r="T208" s="308">
        <v>424</v>
      </c>
      <c r="U208" s="312">
        <v>3608</v>
      </c>
      <c r="V208" s="312"/>
      <c r="W208" s="312">
        <v>3995.04</v>
      </c>
      <c r="X208" s="312">
        <v>626.48</v>
      </c>
      <c r="Y208" s="312">
        <v>492</v>
      </c>
      <c r="Z208" s="312">
        <v>-8721.52</v>
      </c>
      <c r="AA208" s="312">
        <v>0</v>
      </c>
      <c r="AB208" s="312">
        <v>328</v>
      </c>
      <c r="AF208" s="310" t="e">
        <v>#REF!</v>
      </c>
      <c r="AG208" s="308">
        <v>424</v>
      </c>
      <c r="AH208" s="309">
        <v>0</v>
      </c>
      <c r="AI208" s="302" t="s">
        <v>344</v>
      </c>
    </row>
    <row r="209" spans="1:35">
      <c r="A209" s="302" t="str">
        <f t="shared" si="3"/>
        <v>425 - Abbots Green Community Primary School</v>
      </c>
      <c r="B209" s="302">
        <v>425</v>
      </c>
      <c r="C209" s="308">
        <v>425</v>
      </c>
      <c r="D209" s="308" t="s">
        <v>1</v>
      </c>
      <c r="E209" s="309" t="s">
        <v>1</v>
      </c>
      <c r="F209" s="302" t="s">
        <v>345</v>
      </c>
      <c r="G209" s="310">
        <v>1522610.4</v>
      </c>
      <c r="H209" s="310">
        <v>0</v>
      </c>
      <c r="I209" s="310"/>
      <c r="J209" s="310">
        <v>1522610.4</v>
      </c>
      <c r="K209" s="412"/>
      <c r="L209" s="310">
        <v>0</v>
      </c>
      <c r="M209" s="310">
        <v>0</v>
      </c>
      <c r="N209" s="310">
        <v>0</v>
      </c>
      <c r="O209" s="311">
        <v>0</v>
      </c>
      <c r="P209" s="311"/>
      <c r="Q209" s="311">
        <v>1522610</v>
      </c>
      <c r="R209" s="311"/>
      <c r="S209" s="311"/>
      <c r="T209" s="308">
        <v>425</v>
      </c>
      <c r="U209" s="312">
        <v>0</v>
      </c>
      <c r="V209" s="312"/>
      <c r="W209" s="312">
        <v>0</v>
      </c>
      <c r="X209" s="312">
        <v>0</v>
      </c>
      <c r="Y209" s="312">
        <v>0</v>
      </c>
      <c r="Z209" s="312">
        <v>0</v>
      </c>
      <c r="AA209" s="312">
        <v>0</v>
      </c>
      <c r="AB209" s="312">
        <v>404</v>
      </c>
      <c r="AF209" s="310" t="e">
        <v>#REF!</v>
      </c>
      <c r="AG209" s="308">
        <v>425</v>
      </c>
      <c r="AH209" s="309">
        <v>0</v>
      </c>
      <c r="AI209" s="302" t="s">
        <v>345</v>
      </c>
    </row>
    <row r="210" spans="1:35">
      <c r="A210" s="302" t="str">
        <f t="shared" si="3"/>
        <v>426 - Cavendish CEVCP School</v>
      </c>
      <c r="B210" s="302">
        <v>426</v>
      </c>
      <c r="C210" s="308">
        <v>426</v>
      </c>
      <c r="D210" s="308">
        <v>426</v>
      </c>
      <c r="E210" s="309">
        <v>0</v>
      </c>
      <c r="F210" s="302" t="s">
        <v>346</v>
      </c>
      <c r="G210" s="310">
        <v>397253.70888461533</v>
      </c>
      <c r="H210" s="310">
        <v>-2260.15</v>
      </c>
      <c r="I210" s="310"/>
      <c r="J210" s="310">
        <v>394993.55888461531</v>
      </c>
      <c r="K210" s="412"/>
      <c r="L210" s="310">
        <v>0</v>
      </c>
      <c r="M210" s="310">
        <v>0</v>
      </c>
      <c r="N210" s="310">
        <v>0</v>
      </c>
      <c r="O210" s="311">
        <v>0</v>
      </c>
      <c r="P210" s="311"/>
      <c r="Q210" s="311">
        <v>394994</v>
      </c>
      <c r="R210" s="311"/>
      <c r="S210" s="311"/>
      <c r="T210" s="308">
        <v>426</v>
      </c>
      <c r="U210" s="312">
        <v>935</v>
      </c>
      <c r="V210" s="312"/>
      <c r="W210" s="312">
        <v>1035.3</v>
      </c>
      <c r="X210" s="312">
        <v>162.35</v>
      </c>
      <c r="Y210" s="312">
        <v>127.5</v>
      </c>
      <c r="Z210" s="312">
        <v>-2260.15</v>
      </c>
      <c r="AA210" s="312">
        <v>0</v>
      </c>
      <c r="AB210" s="312">
        <v>85</v>
      </c>
      <c r="AF210" s="310" t="e">
        <v>#REF!</v>
      </c>
      <c r="AG210" s="308">
        <v>426</v>
      </c>
      <c r="AH210" s="309">
        <v>0</v>
      </c>
      <c r="AI210" s="302" t="s">
        <v>346</v>
      </c>
    </row>
    <row r="211" spans="1:35">
      <c r="A211" s="302" t="str">
        <f t="shared" si="3"/>
        <v>429 - Clare Community Primary School</v>
      </c>
      <c r="B211" s="302">
        <v>429</v>
      </c>
      <c r="C211" s="308">
        <v>429</v>
      </c>
      <c r="D211" s="308" t="s">
        <v>1</v>
      </c>
      <c r="E211" s="309" t="s">
        <v>1</v>
      </c>
      <c r="F211" s="302" t="s">
        <v>347</v>
      </c>
      <c r="G211" s="310">
        <v>773921.75311605725</v>
      </c>
      <c r="H211" s="310">
        <v>0</v>
      </c>
      <c r="I211" s="310"/>
      <c r="J211" s="310">
        <v>773921.75311605725</v>
      </c>
      <c r="K211" s="412"/>
      <c r="L211" s="310">
        <v>0</v>
      </c>
      <c r="M211" s="310">
        <v>0</v>
      </c>
      <c r="N211" s="310">
        <v>0</v>
      </c>
      <c r="O211" s="311">
        <v>0</v>
      </c>
      <c r="P211" s="311"/>
      <c r="Q211" s="311">
        <v>773922</v>
      </c>
      <c r="R211" s="311"/>
      <c r="S211" s="311"/>
      <c r="T211" s="308">
        <v>429</v>
      </c>
      <c r="U211" s="312">
        <v>0</v>
      </c>
      <c r="V211" s="312"/>
      <c r="W211" s="312">
        <v>0</v>
      </c>
      <c r="X211" s="312">
        <v>0</v>
      </c>
      <c r="Y211" s="312">
        <v>0</v>
      </c>
      <c r="Z211" s="312">
        <v>0</v>
      </c>
      <c r="AA211" s="312">
        <v>0</v>
      </c>
      <c r="AB211" s="312">
        <v>200</v>
      </c>
      <c r="AF211" s="310" t="e">
        <v>#REF!</v>
      </c>
      <c r="AG211" s="308">
        <v>429</v>
      </c>
      <c r="AH211" s="309" t="s">
        <v>1</v>
      </c>
      <c r="AI211" s="302" t="s">
        <v>347</v>
      </c>
    </row>
    <row r="212" spans="1:35">
      <c r="A212" s="302" t="str">
        <f t="shared" si="3"/>
        <v>430 - Cockfield CEVCP School</v>
      </c>
      <c r="B212" s="302">
        <v>430</v>
      </c>
      <c r="C212" s="308">
        <v>430</v>
      </c>
      <c r="D212" s="308">
        <v>430</v>
      </c>
      <c r="E212" s="309">
        <v>0</v>
      </c>
      <c r="F212" s="302" t="s">
        <v>348</v>
      </c>
      <c r="G212" s="310">
        <v>402284.84008852462</v>
      </c>
      <c r="H212" s="310">
        <v>-1967.66</v>
      </c>
      <c r="I212" s="310"/>
      <c r="J212" s="310">
        <v>400317.18008852465</v>
      </c>
      <c r="K212" s="412"/>
      <c r="L212" s="310">
        <v>0</v>
      </c>
      <c r="M212" s="310">
        <v>0</v>
      </c>
      <c r="N212" s="310">
        <v>0</v>
      </c>
      <c r="O212" s="311">
        <v>0</v>
      </c>
      <c r="P212" s="311"/>
      <c r="Q212" s="311">
        <v>400317</v>
      </c>
      <c r="R212" s="311"/>
      <c r="S212" s="311"/>
      <c r="T212" s="308">
        <v>430</v>
      </c>
      <c r="U212" s="312">
        <v>814</v>
      </c>
      <c r="V212" s="312"/>
      <c r="W212" s="312">
        <v>901.31999999999994</v>
      </c>
      <c r="X212" s="312">
        <v>141.34</v>
      </c>
      <c r="Y212" s="312">
        <v>111</v>
      </c>
      <c r="Z212" s="312">
        <v>-1967.6599999999999</v>
      </c>
      <c r="AA212" s="312">
        <v>0</v>
      </c>
      <c r="AB212" s="312">
        <v>74</v>
      </c>
      <c r="AF212" s="310" t="e">
        <v>#REF!</v>
      </c>
      <c r="AG212" s="308">
        <v>430</v>
      </c>
      <c r="AH212" s="309">
        <v>0</v>
      </c>
      <c r="AI212" s="302" t="s">
        <v>348</v>
      </c>
    </row>
    <row r="213" spans="1:35">
      <c r="A213" s="302" t="str">
        <f t="shared" si="3"/>
        <v>431 - Combs Ford Primary School</v>
      </c>
      <c r="B213" s="302">
        <v>431</v>
      </c>
      <c r="C213" s="308">
        <v>431</v>
      </c>
      <c r="D213" s="308" t="s">
        <v>1</v>
      </c>
      <c r="E213" s="309" t="s">
        <v>1</v>
      </c>
      <c r="F213" s="302" t="s">
        <v>349</v>
      </c>
      <c r="G213" s="310">
        <v>1483705.0388980161</v>
      </c>
      <c r="H213" s="310">
        <v>0</v>
      </c>
      <c r="I213" s="310">
        <v>-9838.2999999999993</v>
      </c>
      <c r="J213" s="310">
        <v>1483705.0388980161</v>
      </c>
      <c r="K213" s="412"/>
      <c r="L213" s="310">
        <v>0</v>
      </c>
      <c r="M213" s="310">
        <v>0</v>
      </c>
      <c r="N213" s="310">
        <v>0</v>
      </c>
      <c r="O213" s="311">
        <v>0</v>
      </c>
      <c r="P213" s="311"/>
      <c r="Q213" s="311">
        <v>1483705</v>
      </c>
      <c r="R213" s="311"/>
      <c r="S213" s="311"/>
      <c r="T213" s="308">
        <v>431</v>
      </c>
      <c r="U213" s="312">
        <v>0</v>
      </c>
      <c r="V213" s="312"/>
      <c r="W213" s="312">
        <v>0</v>
      </c>
      <c r="X213" s="312">
        <v>0</v>
      </c>
      <c r="Y213" s="312">
        <v>0</v>
      </c>
      <c r="Z213" s="312">
        <v>0</v>
      </c>
      <c r="AA213" s="312">
        <v>0</v>
      </c>
      <c r="AB213" s="312">
        <v>370</v>
      </c>
      <c r="AF213" s="310" t="e">
        <v>#REF!</v>
      </c>
      <c r="AG213" s="308">
        <v>431</v>
      </c>
      <c r="AH213" s="309">
        <v>0</v>
      </c>
      <c r="AI213" s="302" t="s">
        <v>349</v>
      </c>
    </row>
    <row r="214" spans="1:35">
      <c r="A214" s="302" t="str">
        <f t="shared" si="3"/>
        <v>432 - Creeting St Mary CEVAP School</v>
      </c>
      <c r="B214" s="302">
        <v>432</v>
      </c>
      <c r="C214" s="308">
        <v>432</v>
      </c>
      <c r="D214" s="308">
        <v>432</v>
      </c>
      <c r="E214" s="309">
        <v>0</v>
      </c>
      <c r="F214" s="302" t="s">
        <v>350</v>
      </c>
      <c r="G214" s="310">
        <v>453300.53469534882</v>
      </c>
      <c r="H214" s="310">
        <v>-2738.77</v>
      </c>
      <c r="I214" s="310"/>
      <c r="J214" s="310">
        <v>450561.7646953488</v>
      </c>
      <c r="K214" s="412"/>
      <c r="L214" s="310">
        <v>0</v>
      </c>
      <c r="M214" s="310">
        <v>0</v>
      </c>
      <c r="N214" s="310">
        <v>0</v>
      </c>
      <c r="O214" s="311">
        <v>0</v>
      </c>
      <c r="P214" s="311"/>
      <c r="Q214" s="311">
        <v>450562</v>
      </c>
      <c r="R214" s="311"/>
      <c r="S214" s="311"/>
      <c r="T214" s="308">
        <v>432</v>
      </c>
      <c r="U214" s="312">
        <v>1133</v>
      </c>
      <c r="V214" s="312"/>
      <c r="W214" s="312">
        <v>1254.54</v>
      </c>
      <c r="X214" s="312">
        <v>196.73</v>
      </c>
      <c r="Y214" s="312">
        <v>154.5</v>
      </c>
      <c r="Z214" s="312">
        <v>-2738.77</v>
      </c>
      <c r="AA214" s="312">
        <v>0</v>
      </c>
      <c r="AB214" s="312">
        <v>103</v>
      </c>
      <c r="AF214" s="310" t="e">
        <v>#REF!</v>
      </c>
      <c r="AG214" s="308">
        <v>432</v>
      </c>
      <c r="AH214" s="309">
        <v>0</v>
      </c>
      <c r="AI214" s="302" t="s">
        <v>350</v>
      </c>
    </row>
    <row r="215" spans="1:35">
      <c r="A215" s="302" t="str">
        <f t="shared" si="3"/>
        <v>436 - Elmswell Community Primary School</v>
      </c>
      <c r="B215" s="302">
        <v>436</v>
      </c>
      <c r="C215" s="308">
        <v>436</v>
      </c>
      <c r="D215" s="308">
        <v>436</v>
      </c>
      <c r="E215" s="309">
        <v>0</v>
      </c>
      <c r="F215" s="302" t="s">
        <v>351</v>
      </c>
      <c r="G215" s="310">
        <v>1109216.3799999999</v>
      </c>
      <c r="H215" s="310">
        <v>-7657.92</v>
      </c>
      <c r="I215" s="310"/>
      <c r="J215" s="310">
        <v>1101558.46</v>
      </c>
      <c r="K215" s="412"/>
      <c r="L215" s="310">
        <v>0</v>
      </c>
      <c r="M215" s="310">
        <v>0</v>
      </c>
      <c r="N215" s="310">
        <v>0</v>
      </c>
      <c r="O215" s="311">
        <v>0</v>
      </c>
      <c r="P215" s="311"/>
      <c r="Q215" s="311">
        <v>1101558</v>
      </c>
      <c r="R215" s="311"/>
      <c r="S215" s="311"/>
      <c r="T215" s="308">
        <v>436</v>
      </c>
      <c r="U215" s="312">
        <v>3168</v>
      </c>
      <c r="V215" s="312"/>
      <c r="W215" s="312">
        <v>3507.84</v>
      </c>
      <c r="X215" s="312">
        <v>550.07999999999993</v>
      </c>
      <c r="Y215" s="312">
        <v>432</v>
      </c>
      <c r="Z215" s="312">
        <v>-7657.92</v>
      </c>
      <c r="AA215" s="312">
        <v>0</v>
      </c>
      <c r="AB215" s="312">
        <v>288</v>
      </c>
      <c r="AF215" s="310" t="e">
        <v>#REF!</v>
      </c>
      <c r="AG215" s="308">
        <v>436</v>
      </c>
      <c r="AH215" s="309">
        <v>0</v>
      </c>
      <c r="AI215" s="302" t="s">
        <v>351</v>
      </c>
    </row>
    <row r="216" spans="1:35">
      <c r="A216" s="302" t="str">
        <f t="shared" si="3"/>
        <v>437 - Elveden CEVAP School</v>
      </c>
      <c r="B216" s="302">
        <v>437</v>
      </c>
      <c r="C216" s="308">
        <v>437</v>
      </c>
      <c r="D216" s="308" t="s">
        <v>1</v>
      </c>
      <c r="E216" s="309" t="s">
        <v>1</v>
      </c>
      <c r="F216" s="302" t="s">
        <v>352</v>
      </c>
      <c r="G216" s="310">
        <v>423561.88313730236</v>
      </c>
      <c r="H216" s="310">
        <v>0</v>
      </c>
      <c r="I216" s="310"/>
      <c r="J216" s="310">
        <v>423561.88313730236</v>
      </c>
      <c r="K216" s="412"/>
      <c r="L216" s="310">
        <v>0</v>
      </c>
      <c r="M216" s="310">
        <v>0</v>
      </c>
      <c r="N216" s="310">
        <v>0</v>
      </c>
      <c r="O216" s="311">
        <v>0</v>
      </c>
      <c r="P216" s="311"/>
      <c r="Q216" s="311">
        <v>423562</v>
      </c>
      <c r="R216" s="311"/>
      <c r="S216" s="311"/>
      <c r="T216" s="308">
        <v>437</v>
      </c>
      <c r="U216" s="312">
        <v>0</v>
      </c>
      <c r="V216" s="312"/>
      <c r="W216" s="312">
        <v>0</v>
      </c>
      <c r="X216" s="312">
        <v>0</v>
      </c>
      <c r="Y216" s="312">
        <v>0</v>
      </c>
      <c r="Z216" s="312">
        <v>0</v>
      </c>
      <c r="AA216" s="312">
        <v>0</v>
      </c>
      <c r="AB216" s="312">
        <v>85</v>
      </c>
      <c r="AF216" s="310" t="e">
        <v>#REF!</v>
      </c>
      <c r="AG216" s="308">
        <v>437</v>
      </c>
      <c r="AH216" s="309" t="s">
        <v>1</v>
      </c>
      <c r="AI216" s="302" t="s">
        <v>352</v>
      </c>
    </row>
    <row r="217" spans="1:35">
      <c r="A217" s="302" t="str">
        <f t="shared" si="3"/>
        <v>440 - Glemsford Community Primary School</v>
      </c>
      <c r="B217" s="302">
        <v>440</v>
      </c>
      <c r="C217" s="308">
        <v>440</v>
      </c>
      <c r="D217" s="308" t="s">
        <v>1</v>
      </c>
      <c r="E217" s="309" t="s">
        <v>1</v>
      </c>
      <c r="F217" s="302" t="s">
        <v>353</v>
      </c>
      <c r="G217" s="310">
        <v>824571.54141529743</v>
      </c>
      <c r="H217" s="310">
        <v>0</v>
      </c>
      <c r="I217" s="310"/>
      <c r="J217" s="310">
        <v>824571.54141529743</v>
      </c>
      <c r="K217" s="412"/>
      <c r="L217" s="310">
        <v>0</v>
      </c>
      <c r="M217" s="310">
        <v>0</v>
      </c>
      <c r="N217" s="310">
        <v>0</v>
      </c>
      <c r="O217" s="311">
        <v>0</v>
      </c>
      <c r="P217" s="311"/>
      <c r="Q217" s="311">
        <v>824572</v>
      </c>
      <c r="R217" s="311"/>
      <c r="S217" s="311"/>
      <c r="T217" s="308">
        <v>440</v>
      </c>
      <c r="U217" s="312">
        <v>0</v>
      </c>
      <c r="V217" s="312"/>
      <c r="W217" s="312">
        <v>0</v>
      </c>
      <c r="X217" s="312">
        <v>0</v>
      </c>
      <c r="Y217" s="312">
        <v>0</v>
      </c>
      <c r="Z217" s="312">
        <v>0</v>
      </c>
      <c r="AA217" s="312">
        <v>0</v>
      </c>
      <c r="AB217" s="312">
        <v>203</v>
      </c>
      <c r="AF217" s="310" t="e">
        <v>#REF!</v>
      </c>
      <c r="AG217" s="308">
        <v>440</v>
      </c>
      <c r="AH217" s="309" t="s">
        <v>1</v>
      </c>
      <c r="AI217" s="302" t="s">
        <v>353</v>
      </c>
    </row>
    <row r="218" spans="1:35">
      <c r="A218" s="302" t="str">
        <f t="shared" si="3"/>
        <v>441 - Great Barton CEVCP School</v>
      </c>
      <c r="B218" s="302">
        <v>441</v>
      </c>
      <c r="C218" s="308">
        <v>441</v>
      </c>
      <c r="D218" s="308" t="s">
        <v>1</v>
      </c>
      <c r="E218" s="309" t="s">
        <v>1</v>
      </c>
      <c r="F218" s="302" t="s">
        <v>354</v>
      </c>
      <c r="G218" s="310">
        <v>767445.6</v>
      </c>
      <c r="H218" s="310">
        <v>0</v>
      </c>
      <c r="I218" s="310"/>
      <c r="J218" s="310">
        <v>767445.6</v>
      </c>
      <c r="K218" s="412"/>
      <c r="L218" s="310">
        <v>0</v>
      </c>
      <c r="M218" s="310">
        <v>0</v>
      </c>
      <c r="N218" s="310">
        <v>0</v>
      </c>
      <c r="O218" s="311">
        <v>0</v>
      </c>
      <c r="P218" s="311"/>
      <c r="Q218" s="311">
        <v>767446</v>
      </c>
      <c r="R218" s="311"/>
      <c r="S218" s="311"/>
      <c r="T218" s="308">
        <v>441</v>
      </c>
      <c r="U218" s="312">
        <v>0</v>
      </c>
      <c r="V218" s="312"/>
      <c r="W218" s="312">
        <v>0</v>
      </c>
      <c r="X218" s="312">
        <v>0</v>
      </c>
      <c r="Y218" s="312">
        <v>0</v>
      </c>
      <c r="Z218" s="312">
        <v>0</v>
      </c>
      <c r="AA218" s="312">
        <v>0</v>
      </c>
      <c r="AB218" s="312">
        <v>204</v>
      </c>
      <c r="AF218" s="310" t="e">
        <v>#REF!</v>
      </c>
      <c r="AG218" s="308">
        <v>441</v>
      </c>
      <c r="AH218" s="309" t="s">
        <v>1</v>
      </c>
      <c r="AI218" s="302" t="s">
        <v>354</v>
      </c>
    </row>
    <row r="219" spans="1:35">
      <c r="A219" s="302" t="str">
        <f t="shared" si="3"/>
        <v>442 - Wells Hall Community Primary School</v>
      </c>
      <c r="B219" s="302">
        <v>442</v>
      </c>
      <c r="C219" s="308">
        <v>442</v>
      </c>
      <c r="D219" s="308" t="s">
        <v>1</v>
      </c>
      <c r="E219" s="309" t="s">
        <v>1</v>
      </c>
      <c r="F219" s="302" t="s">
        <v>355</v>
      </c>
      <c r="G219" s="310">
        <v>1570744.1730963145</v>
      </c>
      <c r="H219" s="310">
        <v>0</v>
      </c>
      <c r="I219" s="310"/>
      <c r="J219" s="310">
        <v>1570744.1730963145</v>
      </c>
      <c r="K219" s="412"/>
      <c r="L219" s="310">
        <v>0</v>
      </c>
      <c r="M219" s="310">
        <v>0</v>
      </c>
      <c r="N219" s="310">
        <v>0</v>
      </c>
      <c r="O219" s="311">
        <v>0</v>
      </c>
      <c r="P219" s="311"/>
      <c r="Q219" s="311">
        <v>1570744</v>
      </c>
      <c r="R219" s="311"/>
      <c r="S219" s="311"/>
      <c r="T219" s="308">
        <v>442</v>
      </c>
      <c r="U219" s="312">
        <v>0</v>
      </c>
      <c r="V219" s="312"/>
      <c r="W219" s="312">
        <v>0</v>
      </c>
      <c r="X219" s="312">
        <v>0</v>
      </c>
      <c r="Y219" s="312">
        <v>0</v>
      </c>
      <c r="Z219" s="312">
        <v>0</v>
      </c>
      <c r="AA219" s="312">
        <v>0</v>
      </c>
      <c r="AB219" s="312">
        <v>412</v>
      </c>
      <c r="AF219" s="310" t="e">
        <v>#REF!</v>
      </c>
      <c r="AG219" s="308">
        <v>442</v>
      </c>
      <c r="AH219" s="309" t="s">
        <v>1</v>
      </c>
      <c r="AI219" s="302" t="s">
        <v>355</v>
      </c>
    </row>
    <row r="220" spans="1:35">
      <c r="A220" s="302" t="str">
        <f t="shared" si="3"/>
        <v>443 - Pot Kiln Primary School</v>
      </c>
      <c r="B220" s="302">
        <v>443</v>
      </c>
      <c r="C220" s="308">
        <v>443</v>
      </c>
      <c r="D220" s="308">
        <v>443</v>
      </c>
      <c r="E220" s="309">
        <v>0</v>
      </c>
      <c r="F220" s="302" t="s">
        <v>356</v>
      </c>
      <c r="G220" s="310">
        <v>1234043.2218431092</v>
      </c>
      <c r="H220" s="310">
        <v>-7790.87</v>
      </c>
      <c r="I220" s="310"/>
      <c r="J220" s="310">
        <v>1226252.3518431091</v>
      </c>
      <c r="K220" s="412"/>
      <c r="L220" s="310">
        <v>0</v>
      </c>
      <c r="M220" s="310">
        <v>0</v>
      </c>
      <c r="N220" s="310">
        <v>0</v>
      </c>
      <c r="O220" s="311">
        <v>0</v>
      </c>
      <c r="P220" s="311"/>
      <c r="Q220" s="311">
        <v>1226252</v>
      </c>
      <c r="R220" s="311"/>
      <c r="S220" s="311"/>
      <c r="T220" s="308">
        <v>443</v>
      </c>
      <c r="U220" s="312">
        <v>3223</v>
      </c>
      <c r="V220" s="312"/>
      <c r="W220" s="312">
        <v>3568.74</v>
      </c>
      <c r="X220" s="312">
        <v>559.63</v>
      </c>
      <c r="Y220" s="312">
        <v>439.5</v>
      </c>
      <c r="Z220" s="312">
        <v>-7790.87</v>
      </c>
      <c r="AA220" s="312">
        <v>0</v>
      </c>
      <c r="AB220" s="312">
        <v>293</v>
      </c>
      <c r="AF220" s="310" t="e">
        <v>#REF!</v>
      </c>
      <c r="AG220" s="308">
        <v>443</v>
      </c>
      <c r="AH220" s="309">
        <v>0</v>
      </c>
      <c r="AI220" s="302" t="s">
        <v>356</v>
      </c>
    </row>
    <row r="221" spans="1:35">
      <c r="A221" s="302" t="str">
        <f t="shared" si="3"/>
        <v>444 - Great Finborough CEVCP School</v>
      </c>
      <c r="B221" s="302">
        <v>444</v>
      </c>
      <c r="C221" s="308">
        <v>444</v>
      </c>
      <c r="D221" s="308">
        <v>444</v>
      </c>
      <c r="E221" s="309">
        <v>0</v>
      </c>
      <c r="F221" s="302" t="s">
        <v>357</v>
      </c>
      <c r="G221" s="310">
        <v>560528.83929623722</v>
      </c>
      <c r="H221" s="310">
        <v>-3563.06</v>
      </c>
      <c r="I221" s="310"/>
      <c r="J221" s="310">
        <v>556965.77929623716</v>
      </c>
      <c r="K221" s="412"/>
      <c r="L221" s="310">
        <v>0</v>
      </c>
      <c r="M221" s="310">
        <v>0</v>
      </c>
      <c r="N221" s="310">
        <v>0</v>
      </c>
      <c r="O221" s="311">
        <v>0</v>
      </c>
      <c r="P221" s="311"/>
      <c r="Q221" s="311">
        <v>556966</v>
      </c>
      <c r="R221" s="311"/>
      <c r="S221" s="311"/>
      <c r="T221" s="308">
        <v>444</v>
      </c>
      <c r="U221" s="312">
        <v>1474</v>
      </c>
      <c r="V221" s="312"/>
      <c r="W221" s="312">
        <v>1632.12</v>
      </c>
      <c r="X221" s="312">
        <v>255.94</v>
      </c>
      <c r="Y221" s="312">
        <v>201</v>
      </c>
      <c r="Z221" s="312">
        <v>-3563.06</v>
      </c>
      <c r="AA221" s="312">
        <v>0</v>
      </c>
      <c r="AB221" s="312">
        <v>134</v>
      </c>
      <c r="AF221" s="310" t="e">
        <v>#REF!</v>
      </c>
      <c r="AG221" s="308">
        <v>444</v>
      </c>
      <c r="AH221" s="309">
        <v>0</v>
      </c>
      <c r="AI221" s="302" t="s">
        <v>357</v>
      </c>
    </row>
    <row r="222" spans="1:35">
      <c r="A222" s="302" t="str">
        <f t="shared" si="3"/>
        <v>445 - Great Waldingfield CEVCP School</v>
      </c>
      <c r="B222" s="302">
        <v>445</v>
      </c>
      <c r="C222" s="308">
        <v>445</v>
      </c>
      <c r="D222" s="308">
        <v>445</v>
      </c>
      <c r="E222" s="309">
        <v>0</v>
      </c>
      <c r="F222" s="302" t="s">
        <v>358</v>
      </c>
      <c r="G222" s="310">
        <v>765628.46582798345</v>
      </c>
      <c r="H222" s="310">
        <v>-4865.97</v>
      </c>
      <c r="I222" s="310"/>
      <c r="J222" s="310">
        <v>760762.49582798348</v>
      </c>
      <c r="K222" s="412"/>
      <c r="L222" s="310">
        <v>0</v>
      </c>
      <c r="M222" s="310">
        <v>0</v>
      </c>
      <c r="N222" s="310">
        <v>0</v>
      </c>
      <c r="O222" s="311">
        <v>0</v>
      </c>
      <c r="P222" s="311"/>
      <c r="Q222" s="311">
        <v>760762</v>
      </c>
      <c r="R222" s="311"/>
      <c r="S222" s="311"/>
      <c r="T222" s="308">
        <v>445</v>
      </c>
      <c r="U222" s="312">
        <v>2013</v>
      </c>
      <c r="V222" s="312"/>
      <c r="W222" s="312">
        <v>2228.94</v>
      </c>
      <c r="X222" s="312">
        <v>349.53</v>
      </c>
      <c r="Y222" s="312">
        <v>274.5</v>
      </c>
      <c r="Z222" s="312">
        <v>-4865.97</v>
      </c>
      <c r="AA222" s="312">
        <v>0</v>
      </c>
      <c r="AB222" s="312">
        <v>183</v>
      </c>
      <c r="AF222" s="310" t="e">
        <v>#REF!</v>
      </c>
      <c r="AG222" s="308">
        <v>445</v>
      </c>
      <c r="AH222" s="309">
        <v>0</v>
      </c>
      <c r="AI222" s="302" t="s">
        <v>358</v>
      </c>
    </row>
    <row r="223" spans="1:35">
      <c r="A223" s="302" t="str">
        <f t="shared" si="3"/>
        <v>446 - Great Whelnetham CEVCP School</v>
      </c>
      <c r="B223" s="302">
        <v>446</v>
      </c>
      <c r="C223" s="308">
        <v>446</v>
      </c>
      <c r="D223" s="308" t="s">
        <v>1</v>
      </c>
      <c r="E223" s="309" t="s">
        <v>1</v>
      </c>
      <c r="F223" s="302" t="s">
        <v>359</v>
      </c>
      <c r="G223" s="310">
        <v>465221.33628306049</v>
      </c>
      <c r="H223" s="310">
        <v>0</v>
      </c>
      <c r="I223" s="310"/>
      <c r="J223" s="310">
        <v>465221.33628306049</v>
      </c>
      <c r="K223" s="412"/>
      <c r="L223" s="310">
        <v>0</v>
      </c>
      <c r="M223" s="310">
        <v>0</v>
      </c>
      <c r="N223" s="310">
        <v>0</v>
      </c>
      <c r="O223" s="311">
        <v>0</v>
      </c>
      <c r="P223" s="311"/>
      <c r="Q223" s="311">
        <v>465221</v>
      </c>
      <c r="R223" s="311"/>
      <c r="S223" s="311"/>
      <c r="T223" s="308">
        <v>446</v>
      </c>
      <c r="U223" s="312">
        <v>0</v>
      </c>
      <c r="V223" s="312"/>
      <c r="W223" s="312">
        <v>0</v>
      </c>
      <c r="X223" s="312">
        <v>0</v>
      </c>
      <c r="Y223" s="312">
        <v>0</v>
      </c>
      <c r="Z223" s="312">
        <v>0</v>
      </c>
      <c r="AA223" s="312">
        <v>0</v>
      </c>
      <c r="AB223" s="312">
        <v>98</v>
      </c>
      <c r="AF223" s="310" t="e">
        <v>#REF!</v>
      </c>
      <c r="AG223" s="308">
        <v>446</v>
      </c>
      <c r="AH223" s="309">
        <v>0</v>
      </c>
      <c r="AI223" s="302" t="s">
        <v>359</v>
      </c>
    </row>
    <row r="224" spans="1:35">
      <c r="A224" s="302" t="str">
        <f t="shared" si="3"/>
        <v>447 - Coupals Community Primary School</v>
      </c>
      <c r="B224" s="302">
        <v>447</v>
      </c>
      <c r="C224" s="308">
        <v>447</v>
      </c>
      <c r="D224" s="308" t="s">
        <v>1</v>
      </c>
      <c r="E224" s="309" t="s">
        <v>1</v>
      </c>
      <c r="F224" s="302" t="s">
        <v>360</v>
      </c>
      <c r="G224" s="310">
        <v>1136672.9371685737</v>
      </c>
      <c r="H224" s="310">
        <v>0</v>
      </c>
      <c r="I224" s="310"/>
      <c r="J224" s="310">
        <v>1136672.9371685737</v>
      </c>
      <c r="K224" s="412"/>
      <c r="L224" s="310">
        <v>0</v>
      </c>
      <c r="M224" s="310">
        <v>0</v>
      </c>
      <c r="N224" s="310">
        <v>0</v>
      </c>
      <c r="O224" s="311">
        <v>0</v>
      </c>
      <c r="P224" s="311"/>
      <c r="Q224" s="311">
        <v>1136673</v>
      </c>
      <c r="R224" s="311"/>
      <c r="S224" s="311"/>
      <c r="T224" s="308">
        <v>447</v>
      </c>
      <c r="U224" s="312">
        <v>0</v>
      </c>
      <c r="V224" s="312"/>
      <c r="W224" s="312">
        <v>0</v>
      </c>
      <c r="X224" s="312">
        <v>0</v>
      </c>
      <c r="Y224" s="312">
        <v>0</v>
      </c>
      <c r="Z224" s="312">
        <v>0</v>
      </c>
      <c r="AA224" s="312">
        <v>0</v>
      </c>
      <c r="AB224" s="312">
        <v>294</v>
      </c>
      <c r="AF224" s="310" t="e">
        <v>#REF!</v>
      </c>
      <c r="AG224" s="308">
        <v>447</v>
      </c>
      <c r="AH224" s="309" t="s">
        <v>1</v>
      </c>
      <c r="AI224" s="302" t="s">
        <v>360</v>
      </c>
    </row>
    <row r="225" spans="1:35">
      <c r="A225" s="302" t="str">
        <f t="shared" si="3"/>
        <v>448 - Hartest CEVCP School</v>
      </c>
      <c r="B225" s="302">
        <v>448</v>
      </c>
      <c r="C225" s="308">
        <v>448</v>
      </c>
      <c r="D225" s="308" t="s">
        <v>1</v>
      </c>
      <c r="E225" s="309" t="s">
        <v>1</v>
      </c>
      <c r="F225" s="302" t="s">
        <v>361</v>
      </c>
      <c r="G225" s="310">
        <v>396985.21987478447</v>
      </c>
      <c r="H225" s="310">
        <v>0</v>
      </c>
      <c r="I225" s="310"/>
      <c r="J225" s="310">
        <v>396985.21987478447</v>
      </c>
      <c r="K225" s="412"/>
      <c r="L225" s="310">
        <v>0</v>
      </c>
      <c r="M225" s="310">
        <v>0</v>
      </c>
      <c r="N225" s="310">
        <v>0</v>
      </c>
      <c r="O225" s="311">
        <v>0</v>
      </c>
      <c r="P225" s="311"/>
      <c r="Q225" s="311">
        <v>396985</v>
      </c>
      <c r="R225" s="311"/>
      <c r="S225" s="311"/>
      <c r="T225" s="308">
        <v>448</v>
      </c>
      <c r="U225" s="312">
        <v>0</v>
      </c>
      <c r="V225" s="312"/>
      <c r="W225" s="312">
        <v>0</v>
      </c>
      <c r="X225" s="312">
        <v>0</v>
      </c>
      <c r="Y225" s="312">
        <v>0</v>
      </c>
      <c r="Z225" s="312">
        <v>0</v>
      </c>
      <c r="AA225" s="312">
        <v>0</v>
      </c>
      <c r="AB225" s="312">
        <v>76</v>
      </c>
      <c r="AF225" s="310" t="e">
        <v>#REF!</v>
      </c>
      <c r="AG225" s="308">
        <v>448</v>
      </c>
      <c r="AH225" s="309" t="s">
        <v>1</v>
      </c>
      <c r="AI225" s="302" t="s">
        <v>361</v>
      </c>
    </row>
    <row r="226" spans="1:35">
      <c r="A226" s="302" t="str">
        <f t="shared" si="3"/>
        <v>449 - Crawfords CEVCP School</v>
      </c>
      <c r="B226" s="302">
        <v>449</v>
      </c>
      <c r="C226" s="308">
        <v>449</v>
      </c>
      <c r="D226" s="308" t="s">
        <v>1</v>
      </c>
      <c r="E226" s="309" t="s">
        <v>1</v>
      </c>
      <c r="F226" s="302" t="s">
        <v>362</v>
      </c>
      <c r="G226" s="310">
        <v>448503.09921538463</v>
      </c>
      <c r="H226" s="310">
        <v>0</v>
      </c>
      <c r="I226" s="310"/>
      <c r="J226" s="310">
        <v>448503.09921538463</v>
      </c>
      <c r="K226" s="412"/>
      <c r="L226" s="310">
        <v>0</v>
      </c>
      <c r="M226" s="310">
        <v>0</v>
      </c>
      <c r="N226" s="310">
        <v>0</v>
      </c>
      <c r="O226" s="311">
        <v>0</v>
      </c>
      <c r="P226" s="311"/>
      <c r="Q226" s="311">
        <v>448503</v>
      </c>
      <c r="R226" s="311"/>
      <c r="S226" s="311"/>
      <c r="T226" s="308">
        <v>449</v>
      </c>
      <c r="U226" s="312">
        <v>0</v>
      </c>
      <c r="V226" s="312"/>
      <c r="W226" s="312">
        <v>0</v>
      </c>
      <c r="X226" s="312">
        <v>0</v>
      </c>
      <c r="Y226" s="312">
        <v>0</v>
      </c>
      <c r="Z226" s="312">
        <v>0</v>
      </c>
      <c r="AA226" s="312">
        <v>0</v>
      </c>
      <c r="AB226" s="312">
        <v>86</v>
      </c>
      <c r="AF226" s="310" t="e">
        <v>#REF!</v>
      </c>
      <c r="AG226" s="308">
        <v>449</v>
      </c>
      <c r="AH226" s="309">
        <v>0</v>
      </c>
      <c r="AI226" s="302" t="s">
        <v>362</v>
      </c>
    </row>
    <row r="227" spans="1:35">
      <c r="A227" s="302" t="str">
        <f t="shared" si="3"/>
        <v>450 - Burton End Community Primary School</v>
      </c>
      <c r="B227" s="302">
        <v>450</v>
      </c>
      <c r="C227" s="308">
        <v>450</v>
      </c>
      <c r="D227" s="308" t="s">
        <v>1</v>
      </c>
      <c r="E227" s="309" t="s">
        <v>1</v>
      </c>
      <c r="F227" s="302" t="s">
        <v>363</v>
      </c>
      <c r="G227" s="310">
        <v>1406418.999424618</v>
      </c>
      <c r="H227" s="310">
        <v>0</v>
      </c>
      <c r="I227" s="310"/>
      <c r="J227" s="310">
        <v>1406418.999424618</v>
      </c>
      <c r="K227" s="412"/>
      <c r="L227" s="310">
        <v>0</v>
      </c>
      <c r="M227" s="310">
        <v>0</v>
      </c>
      <c r="N227" s="310">
        <v>0</v>
      </c>
      <c r="O227" s="311">
        <v>0</v>
      </c>
      <c r="P227" s="311"/>
      <c r="Q227" s="311">
        <v>1406419</v>
      </c>
      <c r="R227" s="311"/>
      <c r="S227" s="311"/>
      <c r="T227" s="308">
        <v>450</v>
      </c>
      <c r="U227" s="312">
        <v>0</v>
      </c>
      <c r="V227" s="312"/>
      <c r="W227" s="312">
        <v>0</v>
      </c>
      <c r="X227" s="312">
        <v>0</v>
      </c>
      <c r="Y227" s="312">
        <v>0</v>
      </c>
      <c r="Z227" s="312">
        <v>0</v>
      </c>
      <c r="AA227" s="312">
        <v>0</v>
      </c>
      <c r="AB227" s="312">
        <v>372</v>
      </c>
      <c r="AF227" s="310" t="e">
        <v>#REF!</v>
      </c>
      <c r="AG227" s="308">
        <v>450</v>
      </c>
      <c r="AH227" s="309" t="s">
        <v>1</v>
      </c>
      <c r="AI227" s="302" t="s">
        <v>363</v>
      </c>
    </row>
    <row r="228" spans="1:35">
      <c r="A228" s="302" t="str">
        <f t="shared" si="3"/>
        <v>451 - New Cangle Community Primary School</v>
      </c>
      <c r="B228" s="302">
        <v>451</v>
      </c>
      <c r="C228" s="308">
        <v>451</v>
      </c>
      <c r="D228" s="308">
        <v>451</v>
      </c>
      <c r="E228" s="309">
        <v>0</v>
      </c>
      <c r="F228" s="302" t="s">
        <v>364</v>
      </c>
      <c r="G228" s="310">
        <v>835695.21466585132</v>
      </c>
      <c r="H228" s="310">
        <v>-5504.13</v>
      </c>
      <c r="I228" s="310"/>
      <c r="J228" s="310">
        <v>830191.08466585132</v>
      </c>
      <c r="K228" s="412"/>
      <c r="L228" s="310">
        <v>0</v>
      </c>
      <c r="M228" s="310">
        <v>0</v>
      </c>
      <c r="N228" s="310">
        <v>0</v>
      </c>
      <c r="O228" s="311">
        <v>0</v>
      </c>
      <c r="P228" s="311"/>
      <c r="Q228" s="311">
        <v>830191</v>
      </c>
      <c r="R228" s="311"/>
      <c r="S228" s="311"/>
      <c r="T228" s="308">
        <v>451</v>
      </c>
      <c r="U228" s="312">
        <v>2277</v>
      </c>
      <c r="V228" s="312"/>
      <c r="W228" s="312">
        <v>2521.2599999999998</v>
      </c>
      <c r="X228" s="312">
        <v>395.37</v>
      </c>
      <c r="Y228" s="312">
        <v>310.5</v>
      </c>
      <c r="Z228" s="312">
        <v>-5504.13</v>
      </c>
      <c r="AA228" s="312">
        <v>0</v>
      </c>
      <c r="AB228" s="312">
        <v>207</v>
      </c>
      <c r="AF228" s="310" t="e">
        <v>#REF!</v>
      </c>
      <c r="AG228" s="308">
        <v>451</v>
      </c>
      <c r="AH228" s="309">
        <v>0</v>
      </c>
      <c r="AI228" s="302" t="s">
        <v>364</v>
      </c>
    </row>
    <row r="229" spans="1:35">
      <c r="A229" s="302" t="str">
        <f t="shared" si="3"/>
        <v>452 - Clements Community Primary School</v>
      </c>
      <c r="B229" s="302">
        <v>452</v>
      </c>
      <c r="C229" s="308">
        <v>452</v>
      </c>
      <c r="D229" s="308" t="s">
        <v>1</v>
      </c>
      <c r="E229" s="309" t="s">
        <v>1</v>
      </c>
      <c r="F229" s="302" t="s">
        <v>365</v>
      </c>
      <c r="G229" s="310">
        <v>1003325.6438475603</v>
      </c>
      <c r="H229" s="310">
        <v>0</v>
      </c>
      <c r="I229" s="310"/>
      <c r="J229" s="310">
        <v>1003325.6438475603</v>
      </c>
      <c r="K229" s="412"/>
      <c r="L229" s="310">
        <v>0</v>
      </c>
      <c r="M229" s="310">
        <v>0</v>
      </c>
      <c r="N229" s="310">
        <v>0</v>
      </c>
      <c r="O229" s="311">
        <v>0</v>
      </c>
      <c r="P229" s="311"/>
      <c r="Q229" s="311">
        <v>1003326</v>
      </c>
      <c r="R229" s="311"/>
      <c r="S229" s="311"/>
      <c r="T229" s="308">
        <v>452</v>
      </c>
      <c r="U229" s="312">
        <v>0</v>
      </c>
      <c r="V229" s="312"/>
      <c r="W229" s="312">
        <v>0</v>
      </c>
      <c r="X229" s="312">
        <v>0</v>
      </c>
      <c r="Y229" s="312">
        <v>0</v>
      </c>
      <c r="Z229" s="312">
        <v>0</v>
      </c>
      <c r="AA229" s="312">
        <v>0</v>
      </c>
      <c r="AB229" s="312">
        <v>236</v>
      </c>
      <c r="AF229" s="310" t="e">
        <v>#REF!</v>
      </c>
      <c r="AG229" s="308">
        <v>452</v>
      </c>
      <c r="AH229" s="309" t="s">
        <v>1</v>
      </c>
      <c r="AI229" s="302" t="s">
        <v>365</v>
      </c>
    </row>
    <row r="230" spans="1:35">
      <c r="A230" s="302" t="str">
        <f t="shared" si="3"/>
        <v>453 - Westfield Community Primary School</v>
      </c>
      <c r="B230" s="302">
        <v>453</v>
      </c>
      <c r="C230" s="308">
        <v>453</v>
      </c>
      <c r="D230" s="308" t="s">
        <v>1</v>
      </c>
      <c r="E230" s="309" t="s">
        <v>1</v>
      </c>
      <c r="F230" s="302" t="s">
        <v>366</v>
      </c>
      <c r="G230" s="310">
        <v>1460175.4865064383</v>
      </c>
      <c r="H230" s="310">
        <v>0</v>
      </c>
      <c r="I230" s="310"/>
      <c r="J230" s="310">
        <v>1460175.4865064383</v>
      </c>
      <c r="K230" s="412"/>
      <c r="L230" s="310">
        <v>0</v>
      </c>
      <c r="M230" s="310">
        <v>0</v>
      </c>
      <c r="N230" s="310">
        <v>0</v>
      </c>
      <c r="O230" s="311">
        <v>0</v>
      </c>
      <c r="P230" s="311"/>
      <c r="Q230" s="311">
        <v>1460175</v>
      </c>
      <c r="R230" s="311"/>
      <c r="S230" s="311"/>
      <c r="T230" s="308">
        <v>453</v>
      </c>
      <c r="U230" s="312">
        <v>0</v>
      </c>
      <c r="V230" s="312"/>
      <c r="W230" s="312">
        <v>0</v>
      </c>
      <c r="X230" s="312">
        <v>0</v>
      </c>
      <c r="Y230" s="312">
        <v>0</v>
      </c>
      <c r="Z230" s="312">
        <v>0</v>
      </c>
      <c r="AA230" s="312">
        <v>0</v>
      </c>
      <c r="AB230" s="312">
        <v>381</v>
      </c>
      <c r="AF230" s="310" t="e">
        <v>#REF!</v>
      </c>
      <c r="AG230" s="308">
        <v>453</v>
      </c>
      <c r="AH230" s="309" t="s">
        <v>1</v>
      </c>
      <c r="AI230" s="302" t="s">
        <v>366</v>
      </c>
    </row>
    <row r="231" spans="1:35">
      <c r="A231" s="302" t="str">
        <f t="shared" si="3"/>
        <v xml:space="preserve">454 - Place Farm Primary Academy </v>
      </c>
      <c r="B231" s="302">
        <v>454</v>
      </c>
      <c r="C231" s="308">
        <v>454</v>
      </c>
      <c r="D231" s="308" t="s">
        <v>1</v>
      </c>
      <c r="E231" s="309" t="s">
        <v>1</v>
      </c>
      <c r="F231" s="302" t="s">
        <v>466</v>
      </c>
      <c r="G231" s="310">
        <v>1568300.6248448011</v>
      </c>
      <c r="H231" s="310">
        <v>0</v>
      </c>
      <c r="I231" s="310"/>
      <c r="J231" s="310">
        <v>1568300.6248448011</v>
      </c>
      <c r="K231" s="412"/>
      <c r="L231" s="310">
        <v>0</v>
      </c>
      <c r="M231" s="310">
        <v>0</v>
      </c>
      <c r="N231" s="310">
        <v>0</v>
      </c>
      <c r="O231" s="311">
        <v>0</v>
      </c>
      <c r="P231" s="311"/>
      <c r="Q231" s="311">
        <v>1568301</v>
      </c>
      <c r="R231" s="311"/>
      <c r="S231" s="311"/>
      <c r="T231" s="308">
        <v>454</v>
      </c>
      <c r="U231" s="312">
        <v>0</v>
      </c>
      <c r="V231" s="312"/>
      <c r="W231" s="312">
        <v>0</v>
      </c>
      <c r="X231" s="312">
        <v>0</v>
      </c>
      <c r="Y231" s="312">
        <v>0</v>
      </c>
      <c r="Z231" s="312">
        <v>0</v>
      </c>
      <c r="AA231" s="312">
        <v>0</v>
      </c>
      <c r="AB231" s="312">
        <v>405</v>
      </c>
      <c r="AF231" s="310" t="e">
        <v>#REF!</v>
      </c>
      <c r="AG231" s="308">
        <v>454</v>
      </c>
      <c r="AH231" s="309" t="s">
        <v>1</v>
      </c>
      <c r="AI231" s="302" t="s">
        <v>466</v>
      </c>
    </row>
    <row r="232" spans="1:35">
      <c r="A232" s="302" t="str">
        <f t="shared" si="3"/>
        <v>455 - St Felix Roman Catholic Primary School</v>
      </c>
      <c r="B232" s="302">
        <v>455</v>
      </c>
      <c r="C232" s="308">
        <v>455</v>
      </c>
      <c r="D232" s="308" t="s">
        <v>1</v>
      </c>
      <c r="E232" s="309" t="s">
        <v>1</v>
      </c>
      <c r="F232" s="302" t="s">
        <v>367</v>
      </c>
      <c r="G232" s="310">
        <v>1079297.7130735556</v>
      </c>
      <c r="H232" s="310">
        <v>0</v>
      </c>
      <c r="I232" s="310"/>
      <c r="J232" s="310">
        <v>1079297.7130735556</v>
      </c>
      <c r="K232" s="412"/>
      <c r="L232" s="310">
        <v>0</v>
      </c>
      <c r="M232" s="310">
        <v>0</v>
      </c>
      <c r="N232" s="310">
        <v>0</v>
      </c>
      <c r="O232" s="311">
        <v>0</v>
      </c>
      <c r="P232" s="311"/>
      <c r="Q232" s="311">
        <v>1079298</v>
      </c>
      <c r="R232" s="311"/>
      <c r="S232" s="311"/>
      <c r="T232" s="308">
        <v>455</v>
      </c>
      <c r="U232" s="312">
        <v>0</v>
      </c>
      <c r="V232" s="312"/>
      <c r="W232" s="312">
        <v>0</v>
      </c>
      <c r="X232" s="312">
        <v>0</v>
      </c>
      <c r="Y232" s="312">
        <v>0</v>
      </c>
      <c r="Z232" s="312">
        <v>0</v>
      </c>
      <c r="AA232" s="312">
        <v>0</v>
      </c>
      <c r="AB232" s="312">
        <v>278</v>
      </c>
      <c r="AF232" s="310" t="e">
        <v>#REF!</v>
      </c>
      <c r="AG232" s="308">
        <v>455</v>
      </c>
      <c r="AH232" s="309" t="s">
        <v>1</v>
      </c>
      <c r="AI232" s="302" t="s">
        <v>367</v>
      </c>
    </row>
    <row r="233" spans="1:35">
      <c r="A233" s="302" t="str">
        <f t="shared" si="3"/>
        <v>457 - Honington CEVCP School</v>
      </c>
      <c r="B233" s="302">
        <v>457</v>
      </c>
      <c r="C233" s="308">
        <v>457</v>
      </c>
      <c r="D233" s="308">
        <v>457</v>
      </c>
      <c r="E233" s="309">
        <v>0</v>
      </c>
      <c r="F233" s="302" t="s">
        <v>368</v>
      </c>
      <c r="G233" s="310">
        <v>741353.84640347399</v>
      </c>
      <c r="H233" s="310">
        <v>-4839.38</v>
      </c>
      <c r="I233" s="310"/>
      <c r="J233" s="310">
        <v>736514.46640347398</v>
      </c>
      <c r="K233" s="412"/>
      <c r="L233" s="310">
        <v>0</v>
      </c>
      <c r="M233" s="310">
        <v>0</v>
      </c>
      <c r="N233" s="310">
        <v>0</v>
      </c>
      <c r="O233" s="311">
        <v>0</v>
      </c>
      <c r="P233" s="311"/>
      <c r="Q233" s="311">
        <v>736514</v>
      </c>
      <c r="R233" s="311"/>
      <c r="S233" s="311"/>
      <c r="T233" s="308">
        <v>457</v>
      </c>
      <c r="U233" s="312">
        <v>2002</v>
      </c>
      <c r="V233" s="312"/>
      <c r="W233" s="312">
        <v>2216.7599999999998</v>
      </c>
      <c r="X233" s="312">
        <v>347.62</v>
      </c>
      <c r="Y233" s="312">
        <v>273</v>
      </c>
      <c r="Z233" s="312">
        <v>-4839.38</v>
      </c>
      <c r="AA233" s="312">
        <v>0</v>
      </c>
      <c r="AB233" s="312">
        <v>182</v>
      </c>
      <c r="AF233" s="310" t="e">
        <v>#REF!</v>
      </c>
      <c r="AG233" s="308">
        <v>457</v>
      </c>
      <c r="AH233" s="309">
        <v>0</v>
      </c>
      <c r="AI233" s="302" t="s">
        <v>368</v>
      </c>
    </row>
    <row r="234" spans="1:35">
      <c r="A234" s="302" t="str">
        <f t="shared" si="3"/>
        <v>458 - Hopton CEVCP School</v>
      </c>
      <c r="B234" s="302">
        <v>458</v>
      </c>
      <c r="C234" s="308">
        <v>458</v>
      </c>
      <c r="D234" s="308">
        <v>458</v>
      </c>
      <c r="E234" s="309">
        <v>0</v>
      </c>
      <c r="F234" s="302" t="s">
        <v>369</v>
      </c>
      <c r="G234" s="310">
        <v>427864.86340966349</v>
      </c>
      <c r="H234" s="310">
        <v>-2419.69</v>
      </c>
      <c r="I234" s="310"/>
      <c r="J234" s="310">
        <v>425445.17340966349</v>
      </c>
      <c r="K234" s="412"/>
      <c r="L234" s="310">
        <v>0</v>
      </c>
      <c r="M234" s="310">
        <v>0</v>
      </c>
      <c r="N234" s="310">
        <v>0</v>
      </c>
      <c r="O234" s="311">
        <v>0</v>
      </c>
      <c r="P234" s="311"/>
      <c r="Q234" s="311">
        <v>425445</v>
      </c>
      <c r="R234" s="311"/>
      <c r="S234" s="311"/>
      <c r="T234" s="308">
        <v>458</v>
      </c>
      <c r="U234" s="312">
        <v>1001</v>
      </c>
      <c r="V234" s="312"/>
      <c r="W234" s="312">
        <v>1108.3799999999999</v>
      </c>
      <c r="X234" s="312">
        <v>173.81</v>
      </c>
      <c r="Y234" s="312">
        <v>136.5</v>
      </c>
      <c r="Z234" s="312">
        <v>-2419.69</v>
      </c>
      <c r="AA234" s="312">
        <v>0</v>
      </c>
      <c r="AB234" s="312">
        <v>91</v>
      </c>
      <c r="AF234" s="310" t="e">
        <v>#REF!</v>
      </c>
      <c r="AG234" s="308">
        <v>458</v>
      </c>
      <c r="AH234" s="309">
        <v>0</v>
      </c>
      <c r="AI234" s="302" t="s">
        <v>369</v>
      </c>
    </row>
    <row r="235" spans="1:35">
      <c r="A235" s="302" t="str">
        <f t="shared" si="3"/>
        <v>460 - Hundon Community Primary School</v>
      </c>
      <c r="B235" s="302">
        <v>460</v>
      </c>
      <c r="C235" s="308">
        <v>460</v>
      </c>
      <c r="D235" s="308">
        <v>460</v>
      </c>
      <c r="E235" s="309">
        <v>0</v>
      </c>
      <c r="F235" s="302" t="s">
        <v>370</v>
      </c>
      <c r="G235" s="310">
        <v>401684.95542910544</v>
      </c>
      <c r="H235" s="310">
        <v>-2020.84</v>
      </c>
      <c r="I235" s="310"/>
      <c r="J235" s="310">
        <v>399664.11542910541</v>
      </c>
      <c r="K235" s="412"/>
      <c r="L235" s="310">
        <v>0</v>
      </c>
      <c r="M235" s="310">
        <v>0</v>
      </c>
      <c r="N235" s="310">
        <v>0</v>
      </c>
      <c r="O235" s="311">
        <v>0</v>
      </c>
      <c r="P235" s="311"/>
      <c r="Q235" s="311">
        <v>399664</v>
      </c>
      <c r="R235" s="311"/>
      <c r="S235" s="311"/>
      <c r="T235" s="308">
        <v>460</v>
      </c>
      <c r="U235" s="312">
        <v>836</v>
      </c>
      <c r="V235" s="312"/>
      <c r="W235" s="312">
        <v>925.68</v>
      </c>
      <c r="X235" s="312">
        <v>145.16</v>
      </c>
      <c r="Y235" s="312">
        <v>114</v>
      </c>
      <c r="Z235" s="312">
        <v>-2020.84</v>
      </c>
      <c r="AA235" s="312">
        <v>0</v>
      </c>
      <c r="AB235" s="312">
        <v>76</v>
      </c>
      <c r="AF235" s="310" t="e">
        <v>#REF!</v>
      </c>
      <c r="AG235" s="308">
        <v>460</v>
      </c>
      <c r="AH235" s="309">
        <v>0</v>
      </c>
      <c r="AI235" s="302" t="s">
        <v>370</v>
      </c>
    </row>
    <row r="236" spans="1:35">
      <c r="A236" s="302" t="str">
        <f t="shared" si="3"/>
        <v>461 - Ickworth Park Primary School</v>
      </c>
      <c r="B236" s="302">
        <v>461</v>
      </c>
      <c r="C236" s="308">
        <v>461</v>
      </c>
      <c r="D236" s="308">
        <v>461</v>
      </c>
      <c r="E236" s="309">
        <v>0</v>
      </c>
      <c r="F236" s="302" t="s">
        <v>371</v>
      </c>
      <c r="G236" s="310">
        <v>806600.02</v>
      </c>
      <c r="H236" s="310">
        <v>-5583.9</v>
      </c>
      <c r="I236" s="310"/>
      <c r="J236" s="310">
        <v>801016.12</v>
      </c>
      <c r="K236" s="412"/>
      <c r="L236" s="310">
        <v>0</v>
      </c>
      <c r="M236" s="310">
        <v>0</v>
      </c>
      <c r="N236" s="310">
        <v>0</v>
      </c>
      <c r="O236" s="311">
        <v>0</v>
      </c>
      <c r="P236" s="311"/>
      <c r="Q236" s="311">
        <v>801016</v>
      </c>
      <c r="R236" s="311"/>
      <c r="S236" s="311"/>
      <c r="T236" s="308">
        <v>461</v>
      </c>
      <c r="U236" s="312">
        <v>2310</v>
      </c>
      <c r="V236" s="312"/>
      <c r="W236" s="312">
        <v>2557.7999999999997</v>
      </c>
      <c r="X236" s="312">
        <v>401.09999999999997</v>
      </c>
      <c r="Y236" s="312">
        <v>315</v>
      </c>
      <c r="Z236" s="312">
        <v>-5583.9</v>
      </c>
      <c r="AA236" s="312">
        <v>0</v>
      </c>
      <c r="AB236" s="312">
        <v>210</v>
      </c>
      <c r="AF236" s="310" t="e">
        <v>#REF!</v>
      </c>
      <c r="AG236" s="308">
        <v>461</v>
      </c>
      <c r="AH236" s="309">
        <v>0</v>
      </c>
      <c r="AI236" s="302" t="s">
        <v>371</v>
      </c>
    </row>
    <row r="237" spans="1:35">
      <c r="A237" s="302" t="str">
        <f t="shared" si="3"/>
        <v>464 - Ixworth CEVCP School</v>
      </c>
      <c r="B237" s="302">
        <v>464</v>
      </c>
      <c r="C237" s="308">
        <v>464</v>
      </c>
      <c r="D237" s="308" t="s">
        <v>1</v>
      </c>
      <c r="E237" s="309" t="s">
        <v>1</v>
      </c>
      <c r="F237" s="302" t="s">
        <v>372</v>
      </c>
      <c r="G237" s="310">
        <v>583355.12657693005</v>
      </c>
      <c r="H237" s="310">
        <v>0</v>
      </c>
      <c r="I237" s="310"/>
      <c r="J237" s="310">
        <v>583355.12657693005</v>
      </c>
      <c r="K237" s="412"/>
      <c r="L237" s="310">
        <v>0</v>
      </c>
      <c r="M237" s="310">
        <v>0</v>
      </c>
      <c r="N237" s="310">
        <v>0</v>
      </c>
      <c r="O237" s="311">
        <v>0</v>
      </c>
      <c r="P237" s="311"/>
      <c r="Q237" s="311">
        <v>583355</v>
      </c>
      <c r="R237" s="311"/>
      <c r="S237" s="311"/>
      <c r="T237" s="308">
        <v>464</v>
      </c>
      <c r="U237" s="312">
        <v>0</v>
      </c>
      <c r="V237" s="312"/>
      <c r="W237" s="312">
        <v>0</v>
      </c>
      <c r="X237" s="312">
        <v>0</v>
      </c>
      <c r="Y237" s="312">
        <v>0</v>
      </c>
      <c r="Z237" s="312">
        <v>0</v>
      </c>
      <c r="AA237" s="312">
        <v>0</v>
      </c>
      <c r="AB237" s="312">
        <v>138</v>
      </c>
      <c r="AF237" s="310" t="e">
        <v>#REF!</v>
      </c>
      <c r="AG237" s="308">
        <v>464</v>
      </c>
      <c r="AH237" s="309" t="s">
        <v>1</v>
      </c>
      <c r="AI237" s="302" t="s">
        <v>372</v>
      </c>
    </row>
    <row r="238" spans="1:35">
      <c r="A238" s="302" t="str">
        <f t="shared" si="3"/>
        <v>465 - Kedington Primary School</v>
      </c>
      <c r="B238" s="302">
        <v>465</v>
      </c>
      <c r="C238" s="308">
        <v>465</v>
      </c>
      <c r="D238" s="308" t="s">
        <v>1</v>
      </c>
      <c r="E238" s="309" t="s">
        <v>1</v>
      </c>
      <c r="F238" s="302" t="s">
        <v>373</v>
      </c>
      <c r="G238" s="310">
        <v>753831.82078591769</v>
      </c>
      <c r="H238" s="310">
        <v>0</v>
      </c>
      <c r="I238" s="310"/>
      <c r="J238" s="310">
        <v>753831.82078591769</v>
      </c>
      <c r="K238" s="412"/>
      <c r="L238" s="310">
        <v>0</v>
      </c>
      <c r="M238" s="310">
        <v>0</v>
      </c>
      <c r="N238" s="310">
        <v>0</v>
      </c>
      <c r="O238" s="311">
        <v>0</v>
      </c>
      <c r="P238" s="311"/>
      <c r="Q238" s="311">
        <v>753832</v>
      </c>
      <c r="R238" s="311"/>
      <c r="S238" s="311"/>
      <c r="T238" s="308">
        <v>465</v>
      </c>
      <c r="U238" s="312">
        <v>0</v>
      </c>
      <c r="V238" s="312"/>
      <c r="W238" s="312">
        <v>0</v>
      </c>
      <c r="X238" s="312">
        <v>0</v>
      </c>
      <c r="Y238" s="312">
        <v>0</v>
      </c>
      <c r="Z238" s="312">
        <v>0</v>
      </c>
      <c r="AA238" s="312">
        <v>0</v>
      </c>
      <c r="AB238" s="312">
        <v>199</v>
      </c>
      <c r="AF238" s="310" t="e">
        <v>#REF!</v>
      </c>
      <c r="AG238" s="308">
        <v>465</v>
      </c>
      <c r="AH238" s="309" t="s">
        <v>1</v>
      </c>
      <c r="AI238" s="302" t="s">
        <v>373</v>
      </c>
    </row>
    <row r="239" spans="1:35">
      <c r="A239" s="302" t="str">
        <f t="shared" si="3"/>
        <v>466 - Lakenheath Community Primary School</v>
      </c>
      <c r="B239" s="302">
        <v>466</v>
      </c>
      <c r="C239" s="308">
        <v>466</v>
      </c>
      <c r="D239" s="308">
        <v>466</v>
      </c>
      <c r="E239" s="309">
        <v>0</v>
      </c>
      <c r="F239" s="302" t="s">
        <v>374</v>
      </c>
      <c r="G239" s="310">
        <v>1110585.0490537053</v>
      </c>
      <c r="H239" s="310">
        <v>-7631.33</v>
      </c>
      <c r="I239" s="310"/>
      <c r="J239" s="310">
        <v>1102953.7190537052</v>
      </c>
      <c r="K239" s="412"/>
      <c r="L239" s="310">
        <v>0</v>
      </c>
      <c r="M239" s="310">
        <v>0</v>
      </c>
      <c r="N239" s="310">
        <v>0</v>
      </c>
      <c r="O239" s="311">
        <v>0</v>
      </c>
      <c r="P239" s="311"/>
      <c r="Q239" s="311">
        <v>1102954</v>
      </c>
      <c r="R239" s="311"/>
      <c r="S239" s="311"/>
      <c r="T239" s="308">
        <v>466</v>
      </c>
      <c r="U239" s="312">
        <v>3157</v>
      </c>
      <c r="V239" s="312"/>
      <c r="W239" s="312">
        <v>3495.66</v>
      </c>
      <c r="X239" s="312">
        <v>548.16999999999996</v>
      </c>
      <c r="Y239" s="312">
        <v>430.5</v>
      </c>
      <c r="Z239" s="312">
        <v>-7631.33</v>
      </c>
      <c r="AA239" s="312">
        <v>0</v>
      </c>
      <c r="AB239" s="312">
        <v>287</v>
      </c>
      <c r="AF239" s="310" t="e">
        <v>#REF!</v>
      </c>
      <c r="AG239" s="308">
        <v>466</v>
      </c>
      <c r="AH239" s="309">
        <v>0</v>
      </c>
      <c r="AI239" s="302" t="s">
        <v>374</v>
      </c>
    </row>
    <row r="240" spans="1:35">
      <c r="A240" s="302" t="str">
        <f t="shared" si="3"/>
        <v>467 - Lavenham Community Primary School</v>
      </c>
      <c r="B240" s="302">
        <v>467</v>
      </c>
      <c r="C240" s="308">
        <v>467</v>
      </c>
      <c r="D240" s="308">
        <v>467</v>
      </c>
      <c r="E240" s="309">
        <v>0</v>
      </c>
      <c r="F240" s="302" t="s">
        <v>375</v>
      </c>
      <c r="G240" s="310">
        <v>490066.12823893095</v>
      </c>
      <c r="H240" s="310">
        <v>-2898.31</v>
      </c>
      <c r="I240" s="310"/>
      <c r="J240" s="310">
        <v>487167.81823893095</v>
      </c>
      <c r="K240" s="412"/>
      <c r="L240" s="310">
        <v>0</v>
      </c>
      <c r="M240" s="310">
        <v>0</v>
      </c>
      <c r="N240" s="310">
        <v>0</v>
      </c>
      <c r="O240" s="311">
        <v>0</v>
      </c>
      <c r="P240" s="311"/>
      <c r="Q240" s="311">
        <v>487168</v>
      </c>
      <c r="R240" s="311"/>
      <c r="S240" s="311"/>
      <c r="T240" s="308">
        <v>467</v>
      </c>
      <c r="U240" s="312">
        <v>1199</v>
      </c>
      <c r="V240" s="312"/>
      <c r="W240" s="312">
        <v>1327.62</v>
      </c>
      <c r="X240" s="312">
        <v>208.19</v>
      </c>
      <c r="Y240" s="312">
        <v>163.5</v>
      </c>
      <c r="Z240" s="312">
        <v>-2898.31</v>
      </c>
      <c r="AA240" s="312">
        <v>0</v>
      </c>
      <c r="AB240" s="312">
        <v>109</v>
      </c>
      <c r="AF240" s="310" t="e">
        <v>#REF!</v>
      </c>
      <c r="AG240" s="308">
        <v>467</v>
      </c>
      <c r="AH240" s="309">
        <v>0</v>
      </c>
      <c r="AI240" s="302" t="s">
        <v>375</v>
      </c>
    </row>
    <row r="241" spans="1:35">
      <c r="A241" s="302" t="str">
        <f t="shared" si="3"/>
        <v>468 - All Saints CEVCP School, Lawshall</v>
      </c>
      <c r="B241" s="302">
        <v>468</v>
      </c>
      <c r="C241" s="308">
        <v>468</v>
      </c>
      <c r="D241" s="308">
        <v>468</v>
      </c>
      <c r="E241" s="309">
        <v>0</v>
      </c>
      <c r="F241" s="302" t="s">
        <v>376</v>
      </c>
      <c r="G241" s="310">
        <v>690434.70411750791</v>
      </c>
      <c r="H241" s="310">
        <v>-4626.66</v>
      </c>
      <c r="I241" s="310"/>
      <c r="J241" s="310">
        <v>685808.04411750787</v>
      </c>
      <c r="K241" s="412"/>
      <c r="L241" s="310">
        <v>0</v>
      </c>
      <c r="M241" s="310">
        <v>0</v>
      </c>
      <c r="N241" s="310">
        <v>0</v>
      </c>
      <c r="O241" s="311">
        <v>0</v>
      </c>
      <c r="P241" s="311"/>
      <c r="Q241" s="311">
        <v>685808</v>
      </c>
      <c r="R241" s="311"/>
      <c r="S241" s="311"/>
      <c r="T241" s="308">
        <v>468</v>
      </c>
      <c r="U241" s="312">
        <v>1914</v>
      </c>
      <c r="V241" s="312"/>
      <c r="W241" s="312">
        <v>2119.3200000000002</v>
      </c>
      <c r="X241" s="312">
        <v>332.34</v>
      </c>
      <c r="Y241" s="312">
        <v>261</v>
      </c>
      <c r="Z241" s="312">
        <v>-4626.66</v>
      </c>
      <c r="AA241" s="312">
        <v>0</v>
      </c>
      <c r="AB241" s="312">
        <v>174</v>
      </c>
      <c r="AF241" s="310" t="e">
        <v>#REF!</v>
      </c>
      <c r="AG241" s="308">
        <v>468</v>
      </c>
      <c r="AH241" s="309">
        <v>0</v>
      </c>
      <c r="AI241" s="302" t="s">
        <v>376</v>
      </c>
    </row>
    <row r="242" spans="1:35">
      <c r="A242" s="302" t="str">
        <f t="shared" si="3"/>
        <v>469 - Long Melford CEVCP School</v>
      </c>
      <c r="B242" s="302">
        <v>469</v>
      </c>
      <c r="C242" s="308">
        <v>469</v>
      </c>
      <c r="D242" s="308" t="s">
        <v>1</v>
      </c>
      <c r="E242" s="309" t="s">
        <v>1</v>
      </c>
      <c r="F242" s="302" t="s">
        <v>377</v>
      </c>
      <c r="G242" s="310">
        <v>745249.45659811096</v>
      </c>
      <c r="H242" s="310">
        <v>0</v>
      </c>
      <c r="I242" s="310"/>
      <c r="J242" s="310">
        <v>745249.45659811096</v>
      </c>
      <c r="K242" s="412"/>
      <c r="L242" s="310">
        <v>0</v>
      </c>
      <c r="M242" s="310">
        <v>0</v>
      </c>
      <c r="N242" s="310">
        <v>0</v>
      </c>
      <c r="O242" s="311">
        <v>0</v>
      </c>
      <c r="P242" s="311"/>
      <c r="Q242" s="311">
        <v>745249</v>
      </c>
      <c r="R242" s="311"/>
      <c r="S242" s="311"/>
      <c r="T242" s="308">
        <v>469</v>
      </c>
      <c r="U242" s="312">
        <v>0</v>
      </c>
      <c r="V242" s="312"/>
      <c r="W242" s="312">
        <v>0</v>
      </c>
      <c r="X242" s="312">
        <v>0</v>
      </c>
      <c r="Y242" s="312">
        <v>0</v>
      </c>
      <c r="Z242" s="312">
        <v>0</v>
      </c>
      <c r="AA242" s="312">
        <v>0</v>
      </c>
      <c r="AB242" s="312">
        <v>181</v>
      </c>
      <c r="AF242" s="310" t="e">
        <v>#REF!</v>
      </c>
      <c r="AG242" s="308">
        <v>469</v>
      </c>
      <c r="AH242" s="309" t="s">
        <v>1</v>
      </c>
      <c r="AI242" s="302" t="s">
        <v>377</v>
      </c>
    </row>
    <row r="243" spans="1:35">
      <c r="A243" s="302" t="str">
        <f t="shared" si="3"/>
        <v>471 - Mendlesham Community Primary School</v>
      </c>
      <c r="B243" s="302">
        <v>471</v>
      </c>
      <c r="C243" s="308">
        <v>471</v>
      </c>
      <c r="D243" s="308" t="s">
        <v>1</v>
      </c>
      <c r="E243" s="309" t="s">
        <v>1</v>
      </c>
      <c r="F243" s="302" t="s">
        <v>378</v>
      </c>
      <c r="G243" s="310">
        <v>488157.21482727269</v>
      </c>
      <c r="H243" s="310">
        <v>0</v>
      </c>
      <c r="I243" s="310"/>
      <c r="J243" s="310">
        <v>488157.21482727269</v>
      </c>
      <c r="K243" s="412"/>
      <c r="L243" s="310">
        <v>0</v>
      </c>
      <c r="M243" s="310">
        <v>0</v>
      </c>
      <c r="N243" s="310">
        <v>0</v>
      </c>
      <c r="O243" s="311">
        <v>0</v>
      </c>
      <c r="P243" s="311"/>
      <c r="Q243" s="311">
        <v>488157</v>
      </c>
      <c r="R243" s="311"/>
      <c r="S243" s="311"/>
      <c r="T243" s="308">
        <v>471</v>
      </c>
      <c r="U243" s="312">
        <v>0</v>
      </c>
      <c r="V243" s="312"/>
      <c r="W243" s="312">
        <v>0</v>
      </c>
      <c r="X243" s="312">
        <v>0</v>
      </c>
      <c r="Y243" s="312">
        <v>0</v>
      </c>
      <c r="Z243" s="312">
        <v>0</v>
      </c>
      <c r="AA243" s="312">
        <v>0</v>
      </c>
      <c r="AB243" s="312">
        <v>111</v>
      </c>
      <c r="AF243" s="310" t="e">
        <v>#REF!</v>
      </c>
      <c r="AG243" s="308">
        <v>471</v>
      </c>
      <c r="AH243" s="309" t="s">
        <v>1</v>
      </c>
      <c r="AI243" s="302" t="s">
        <v>378</v>
      </c>
    </row>
    <row r="244" spans="1:35">
      <c r="A244" s="302" t="str">
        <f t="shared" si="3"/>
        <v>472 - St Mary's CEVAP School, Mildenhall</v>
      </c>
      <c r="B244" s="302">
        <v>472</v>
      </c>
      <c r="C244" s="308">
        <v>472</v>
      </c>
      <c r="D244" s="308" t="s">
        <v>1</v>
      </c>
      <c r="E244" s="309" t="s">
        <v>1</v>
      </c>
      <c r="F244" s="302" t="s">
        <v>379</v>
      </c>
      <c r="G244" s="310">
        <v>1548709.9781383153</v>
      </c>
      <c r="H244" s="310">
        <v>0</v>
      </c>
      <c r="I244" s="310"/>
      <c r="J244" s="310">
        <v>1548709.9781383153</v>
      </c>
      <c r="K244" s="412"/>
      <c r="L244" s="310">
        <v>0</v>
      </c>
      <c r="M244" s="310">
        <v>0</v>
      </c>
      <c r="N244" s="310">
        <v>0</v>
      </c>
      <c r="O244" s="311">
        <v>0</v>
      </c>
      <c r="P244" s="311"/>
      <c r="Q244" s="311">
        <v>1548710</v>
      </c>
      <c r="R244" s="311"/>
      <c r="S244" s="311"/>
      <c r="T244" s="308">
        <v>472</v>
      </c>
      <c r="U244" s="312">
        <v>0</v>
      </c>
      <c r="V244" s="312"/>
      <c r="W244" s="312">
        <v>0</v>
      </c>
      <c r="X244" s="312">
        <v>0</v>
      </c>
      <c r="Y244" s="312">
        <v>0</v>
      </c>
      <c r="Z244" s="312">
        <v>0</v>
      </c>
      <c r="AA244" s="312">
        <v>0</v>
      </c>
      <c r="AB244" s="312">
        <v>406</v>
      </c>
      <c r="AF244" s="310" t="e">
        <v>#REF!</v>
      </c>
      <c r="AG244" s="308">
        <v>472</v>
      </c>
      <c r="AH244" s="309" t="s">
        <v>1</v>
      </c>
      <c r="AI244" s="302" t="s">
        <v>379</v>
      </c>
    </row>
    <row r="245" spans="1:35">
      <c r="A245" s="302" t="str">
        <f t="shared" si="3"/>
        <v xml:space="preserve">473 - Beck Row Primary School </v>
      </c>
      <c r="B245" s="302">
        <v>473</v>
      </c>
      <c r="C245" s="308">
        <v>473</v>
      </c>
      <c r="D245" s="308" t="s">
        <v>1</v>
      </c>
      <c r="E245" s="309" t="s">
        <v>1</v>
      </c>
      <c r="F245" s="302" t="s">
        <v>380</v>
      </c>
      <c r="G245" s="310">
        <v>836552.07774552493</v>
      </c>
      <c r="H245" s="310">
        <v>0</v>
      </c>
      <c r="I245" s="310"/>
      <c r="J245" s="310">
        <v>836552.07774552493</v>
      </c>
      <c r="K245" s="412"/>
      <c r="L245" s="310">
        <v>0</v>
      </c>
      <c r="M245" s="310">
        <v>0</v>
      </c>
      <c r="N245" s="310">
        <v>0</v>
      </c>
      <c r="O245" s="311">
        <v>0</v>
      </c>
      <c r="P245" s="311"/>
      <c r="Q245" s="311">
        <v>836552</v>
      </c>
      <c r="R245" s="311"/>
      <c r="S245" s="311"/>
      <c r="T245" s="308">
        <v>473</v>
      </c>
      <c r="U245" s="312">
        <v>0</v>
      </c>
      <c r="V245" s="312"/>
      <c r="W245" s="312">
        <v>0</v>
      </c>
      <c r="X245" s="312">
        <v>0</v>
      </c>
      <c r="Y245" s="312">
        <v>0</v>
      </c>
      <c r="Z245" s="312">
        <v>0</v>
      </c>
      <c r="AA245" s="312">
        <v>0</v>
      </c>
      <c r="AB245" s="312">
        <v>200</v>
      </c>
      <c r="AF245" s="310" t="e">
        <v>#REF!</v>
      </c>
      <c r="AG245" s="308">
        <v>473</v>
      </c>
      <c r="AH245" s="309" t="s">
        <v>1</v>
      </c>
      <c r="AI245" s="302" t="s">
        <v>380</v>
      </c>
    </row>
    <row r="246" spans="1:35">
      <c r="A246" s="302" t="str">
        <f t="shared" si="3"/>
        <v>474 - Great Heath Primary School</v>
      </c>
      <c r="B246" s="302">
        <v>474</v>
      </c>
      <c r="C246" s="308">
        <v>474</v>
      </c>
      <c r="D246" s="308" t="s">
        <v>1</v>
      </c>
      <c r="E246" s="309" t="s">
        <v>1</v>
      </c>
      <c r="F246" s="302" t="s">
        <v>381</v>
      </c>
      <c r="G246" s="310">
        <v>1952491.3708803817</v>
      </c>
      <c r="H246" s="310">
        <v>0</v>
      </c>
      <c r="I246" s="310"/>
      <c r="J246" s="310">
        <v>1952491.3708803817</v>
      </c>
      <c r="K246" s="412"/>
      <c r="L246" s="310">
        <v>0</v>
      </c>
      <c r="M246" s="310">
        <v>0</v>
      </c>
      <c r="N246" s="310">
        <v>0</v>
      </c>
      <c r="O246" s="311">
        <v>0</v>
      </c>
      <c r="P246" s="311"/>
      <c r="Q246" s="311">
        <v>1952491</v>
      </c>
      <c r="R246" s="311"/>
      <c r="S246" s="311"/>
      <c r="T246" s="308">
        <v>474</v>
      </c>
      <c r="U246" s="312">
        <v>0</v>
      </c>
      <c r="V246" s="312"/>
      <c r="W246" s="312">
        <v>0</v>
      </c>
      <c r="X246" s="312">
        <v>0</v>
      </c>
      <c r="Y246" s="312">
        <v>0</v>
      </c>
      <c r="Z246" s="312">
        <v>0</v>
      </c>
      <c r="AA246" s="312">
        <v>0</v>
      </c>
      <c r="AB246" s="312">
        <v>512</v>
      </c>
      <c r="AF246" s="310" t="e">
        <v>#REF!</v>
      </c>
      <c r="AG246" s="308">
        <v>474</v>
      </c>
      <c r="AH246" s="309" t="s">
        <v>1</v>
      </c>
      <c r="AI246" s="302" t="s">
        <v>381</v>
      </c>
    </row>
    <row r="247" spans="1:35">
      <c r="A247" s="302" t="str">
        <f t="shared" si="3"/>
        <v>476 - West Row Community Primary School</v>
      </c>
      <c r="B247" s="302">
        <v>476</v>
      </c>
      <c r="C247" s="308">
        <v>476</v>
      </c>
      <c r="D247" s="308" t="s">
        <v>1</v>
      </c>
      <c r="E247" s="309" t="s">
        <v>1</v>
      </c>
      <c r="F247" s="302" t="s">
        <v>382</v>
      </c>
      <c r="G247" s="310">
        <v>876876.55914068269</v>
      </c>
      <c r="H247" s="310">
        <v>0</v>
      </c>
      <c r="I247" s="310"/>
      <c r="J247" s="310">
        <v>876876.55914068269</v>
      </c>
      <c r="K247" s="412"/>
      <c r="L247" s="310">
        <v>0</v>
      </c>
      <c r="M247" s="310">
        <v>0</v>
      </c>
      <c r="N247" s="310">
        <v>0</v>
      </c>
      <c r="O247" s="311">
        <v>0</v>
      </c>
      <c r="P247" s="311"/>
      <c r="Q247" s="311">
        <v>876877</v>
      </c>
      <c r="R247" s="311"/>
      <c r="S247" s="311"/>
      <c r="T247" s="308">
        <v>476</v>
      </c>
      <c r="U247" s="312">
        <v>0</v>
      </c>
      <c r="V247" s="312"/>
      <c r="W247" s="312">
        <v>0</v>
      </c>
      <c r="X247" s="312">
        <v>0</v>
      </c>
      <c r="Y247" s="312">
        <v>0</v>
      </c>
      <c r="Z247" s="312">
        <v>0</v>
      </c>
      <c r="AA247" s="312">
        <v>0</v>
      </c>
      <c r="AB247" s="312">
        <v>223</v>
      </c>
      <c r="AF247" s="310" t="e">
        <v>#REF!</v>
      </c>
      <c r="AG247" s="308">
        <v>476</v>
      </c>
      <c r="AH247" s="309" t="s">
        <v>1</v>
      </c>
      <c r="AI247" s="302" t="s">
        <v>382</v>
      </c>
    </row>
    <row r="248" spans="1:35">
      <c r="A248" s="302" t="str">
        <f t="shared" si="3"/>
        <v>478 - Moulton CEVCP School</v>
      </c>
      <c r="B248" s="302">
        <v>478</v>
      </c>
      <c r="C248" s="308">
        <v>478</v>
      </c>
      <c r="D248" s="308">
        <v>478</v>
      </c>
      <c r="E248" s="309">
        <v>0</v>
      </c>
      <c r="F248" s="302" t="s">
        <v>383</v>
      </c>
      <c r="G248" s="310">
        <v>762175.09644339804</v>
      </c>
      <c r="H248" s="310">
        <v>-5052.1000000000004</v>
      </c>
      <c r="I248" s="310"/>
      <c r="J248" s="310">
        <v>757122.99644339806</v>
      </c>
      <c r="K248" s="412"/>
      <c r="L248" s="310">
        <v>0</v>
      </c>
      <c r="M248" s="310">
        <v>0</v>
      </c>
      <c r="N248" s="310">
        <v>0</v>
      </c>
      <c r="O248" s="311">
        <v>0</v>
      </c>
      <c r="P248" s="311"/>
      <c r="Q248" s="311">
        <v>757123</v>
      </c>
      <c r="R248" s="311"/>
      <c r="S248" s="311"/>
      <c r="T248" s="308">
        <v>478</v>
      </c>
      <c r="U248" s="312">
        <v>2090</v>
      </c>
      <c r="V248" s="312"/>
      <c r="W248" s="312">
        <v>2314.1999999999998</v>
      </c>
      <c r="X248" s="312">
        <v>362.9</v>
      </c>
      <c r="Y248" s="312">
        <v>285</v>
      </c>
      <c r="Z248" s="312">
        <v>-5052.0999999999995</v>
      </c>
      <c r="AA248" s="312">
        <v>0</v>
      </c>
      <c r="AB248" s="312">
        <v>190</v>
      </c>
      <c r="AF248" s="310" t="e">
        <v>#REF!</v>
      </c>
      <c r="AG248" s="308">
        <v>478</v>
      </c>
      <c r="AH248" s="309">
        <v>0</v>
      </c>
      <c r="AI248" s="302" t="s">
        <v>383</v>
      </c>
    </row>
    <row r="249" spans="1:35">
      <c r="A249" s="302" t="str">
        <f t="shared" si="3"/>
        <v>479 - Nayland Primary School</v>
      </c>
      <c r="B249" s="302">
        <v>479</v>
      </c>
      <c r="C249" s="308">
        <v>479</v>
      </c>
      <c r="D249" s="308">
        <v>479</v>
      </c>
      <c r="E249" s="309">
        <v>0</v>
      </c>
      <c r="F249" s="302" t="s">
        <v>384</v>
      </c>
      <c r="G249" s="310">
        <v>794751.48256850266</v>
      </c>
      <c r="H249" s="310">
        <v>-5477.54</v>
      </c>
      <c r="I249" s="310"/>
      <c r="J249" s="310">
        <v>789273.94256850262</v>
      </c>
      <c r="K249" s="412"/>
      <c r="L249" s="310">
        <v>0</v>
      </c>
      <c r="M249" s="310">
        <v>0</v>
      </c>
      <c r="N249" s="310">
        <v>0</v>
      </c>
      <c r="O249" s="311">
        <v>0</v>
      </c>
      <c r="P249" s="311"/>
      <c r="Q249" s="311">
        <v>789274</v>
      </c>
      <c r="R249" s="311"/>
      <c r="S249" s="311"/>
      <c r="T249" s="308">
        <v>479</v>
      </c>
      <c r="U249" s="312">
        <v>2266</v>
      </c>
      <c r="V249" s="312"/>
      <c r="W249" s="312">
        <v>2509.08</v>
      </c>
      <c r="X249" s="312">
        <v>393.46</v>
      </c>
      <c r="Y249" s="312">
        <v>309</v>
      </c>
      <c r="Z249" s="312">
        <v>-5477.54</v>
      </c>
      <c r="AA249" s="312">
        <v>0</v>
      </c>
      <c r="AB249" s="312">
        <v>206</v>
      </c>
      <c r="AF249" s="310" t="e">
        <v>#REF!</v>
      </c>
      <c r="AG249" s="308">
        <v>479</v>
      </c>
      <c r="AH249" s="309">
        <v>0</v>
      </c>
      <c r="AI249" s="302" t="s">
        <v>384</v>
      </c>
    </row>
    <row r="250" spans="1:35">
      <c r="A250" s="302" t="str">
        <f t="shared" si="3"/>
        <v>480 - Bosmere Community Primary School</v>
      </c>
      <c r="B250" s="302">
        <v>480</v>
      </c>
      <c r="C250" s="308">
        <v>480</v>
      </c>
      <c r="D250" s="308" t="s">
        <v>1</v>
      </c>
      <c r="E250" s="309" t="s">
        <v>1</v>
      </c>
      <c r="F250" s="302" t="s">
        <v>385</v>
      </c>
      <c r="G250" s="310">
        <v>1048011.5312396311</v>
      </c>
      <c r="H250" s="310">
        <v>-7179.3</v>
      </c>
      <c r="I250" s="310"/>
      <c r="J250" s="310">
        <v>1040832.2312396311</v>
      </c>
      <c r="K250" s="412"/>
      <c r="L250" s="310">
        <v>0</v>
      </c>
      <c r="M250" s="310">
        <v>0</v>
      </c>
      <c r="N250" s="310">
        <v>0</v>
      </c>
      <c r="O250" s="311">
        <v>0</v>
      </c>
      <c r="P250" s="311"/>
      <c r="Q250" s="311">
        <v>1040832</v>
      </c>
      <c r="R250" s="311"/>
      <c r="S250" s="311"/>
      <c r="T250" s="308">
        <v>480</v>
      </c>
      <c r="U250" s="312">
        <v>2970</v>
      </c>
      <c r="V250" s="312"/>
      <c r="W250" s="312">
        <v>3288.6</v>
      </c>
      <c r="X250" s="312">
        <v>515.69999999999993</v>
      </c>
      <c r="Y250" s="312">
        <v>405</v>
      </c>
      <c r="Z250" s="312">
        <v>-7179.3</v>
      </c>
      <c r="AA250" s="312">
        <v>0</v>
      </c>
      <c r="AB250" s="312">
        <v>270</v>
      </c>
      <c r="AF250" s="310" t="e">
        <v>#REF!</v>
      </c>
      <c r="AG250" s="308">
        <v>480</v>
      </c>
      <c r="AH250" s="309">
        <v>0</v>
      </c>
      <c r="AI250" s="302" t="s">
        <v>385</v>
      </c>
    </row>
    <row r="251" spans="1:35">
      <c r="A251" s="302" t="str">
        <f t="shared" si="3"/>
        <v xml:space="preserve">481 - All Saints CEVAP School, Newmarket </v>
      </c>
      <c r="B251" s="302">
        <v>481</v>
      </c>
      <c r="C251" s="308">
        <v>481</v>
      </c>
      <c r="D251" s="308" t="s">
        <v>1</v>
      </c>
      <c r="E251" s="309" t="s">
        <v>1</v>
      </c>
      <c r="F251" s="302" t="s">
        <v>386</v>
      </c>
      <c r="G251" s="310">
        <v>831940.90750838339</v>
      </c>
      <c r="H251" s="310">
        <v>0</v>
      </c>
      <c r="I251" s="310"/>
      <c r="J251" s="310">
        <v>831940.90750838339</v>
      </c>
      <c r="K251" s="412"/>
      <c r="L251" s="310">
        <v>0</v>
      </c>
      <c r="M251" s="310">
        <v>0</v>
      </c>
      <c r="N251" s="310">
        <v>0</v>
      </c>
      <c r="O251" s="311">
        <v>0</v>
      </c>
      <c r="P251" s="311"/>
      <c r="Q251" s="311">
        <v>831941</v>
      </c>
      <c r="R251" s="311"/>
      <c r="S251" s="311"/>
      <c r="T251" s="308">
        <v>481</v>
      </c>
      <c r="U251" s="312">
        <v>0</v>
      </c>
      <c r="V251" s="312"/>
      <c r="W251" s="312">
        <v>0</v>
      </c>
      <c r="X251" s="312">
        <v>0</v>
      </c>
      <c r="Y251" s="312">
        <v>0</v>
      </c>
      <c r="Z251" s="312">
        <v>0</v>
      </c>
      <c r="AA251" s="312">
        <v>0</v>
      </c>
      <c r="AB251" s="312">
        <v>197</v>
      </c>
      <c r="AF251" s="310" t="e">
        <v>#REF!</v>
      </c>
      <c r="AG251" s="308">
        <v>481</v>
      </c>
      <c r="AH251" s="309">
        <v>0</v>
      </c>
      <c r="AI251" s="302" t="s">
        <v>386</v>
      </c>
    </row>
    <row r="252" spans="1:35">
      <c r="A252" s="302" t="str">
        <f t="shared" si="3"/>
        <v>482 - Exning Primary School</v>
      </c>
      <c r="B252" s="302">
        <v>482</v>
      </c>
      <c r="C252" s="308">
        <v>482</v>
      </c>
      <c r="D252" s="308">
        <v>482</v>
      </c>
      <c r="E252" s="309">
        <v>0</v>
      </c>
      <c r="F252" s="302" t="s">
        <v>387</v>
      </c>
      <c r="G252" s="310">
        <v>813829.85658339458</v>
      </c>
      <c r="H252" s="310">
        <v>-5583.9</v>
      </c>
      <c r="I252" s="310"/>
      <c r="J252" s="310">
        <v>808245.95658339455</v>
      </c>
      <c r="K252" s="412"/>
      <c r="L252" s="310">
        <v>0</v>
      </c>
      <c r="M252" s="310">
        <v>0</v>
      </c>
      <c r="N252" s="310">
        <v>0</v>
      </c>
      <c r="O252" s="311">
        <v>0</v>
      </c>
      <c r="P252" s="311"/>
      <c r="Q252" s="311">
        <v>808246</v>
      </c>
      <c r="R252" s="311"/>
      <c r="S252" s="311"/>
      <c r="T252" s="308">
        <v>482</v>
      </c>
      <c r="U252" s="312">
        <v>2310</v>
      </c>
      <c r="V252" s="312"/>
      <c r="W252" s="312">
        <v>2557.7999999999997</v>
      </c>
      <c r="X252" s="312">
        <v>401.09999999999997</v>
      </c>
      <c r="Y252" s="312">
        <v>315</v>
      </c>
      <c r="Z252" s="312">
        <v>-5583.9</v>
      </c>
      <c r="AA252" s="312">
        <v>0</v>
      </c>
      <c r="AB252" s="312">
        <v>210</v>
      </c>
      <c r="AF252" s="310" t="e">
        <v>#REF!</v>
      </c>
      <c r="AG252" s="308">
        <v>482</v>
      </c>
      <c r="AH252" s="309">
        <v>0</v>
      </c>
      <c r="AI252" s="302" t="s">
        <v>387</v>
      </c>
    </row>
    <row r="253" spans="1:35">
      <c r="A253" s="302" t="str">
        <f t="shared" si="3"/>
        <v>483 - Houldsworth Valley Primary School</v>
      </c>
      <c r="B253" s="302">
        <v>483</v>
      </c>
      <c r="C253" s="308">
        <v>483</v>
      </c>
      <c r="D253" s="308" t="s">
        <v>1</v>
      </c>
      <c r="E253" s="309" t="s">
        <v>1</v>
      </c>
      <c r="F253" s="302" t="s">
        <v>388</v>
      </c>
      <c r="G253" s="310">
        <v>1212641.2120092539</v>
      </c>
      <c r="H253" s="310">
        <v>0</v>
      </c>
      <c r="I253" s="310"/>
      <c r="J253" s="310">
        <v>1212641.2120092539</v>
      </c>
      <c r="K253" s="412"/>
      <c r="L253" s="310">
        <v>0</v>
      </c>
      <c r="M253" s="310">
        <v>0</v>
      </c>
      <c r="N253" s="310">
        <v>0</v>
      </c>
      <c r="O253" s="311">
        <v>0</v>
      </c>
      <c r="P253" s="311"/>
      <c r="Q253" s="311">
        <v>1212641</v>
      </c>
      <c r="R253" s="311"/>
      <c r="S253" s="311"/>
      <c r="T253" s="308">
        <v>483</v>
      </c>
      <c r="U253" s="312">
        <v>0</v>
      </c>
      <c r="V253" s="312"/>
      <c r="W253" s="312">
        <v>0</v>
      </c>
      <c r="X253" s="312">
        <v>0</v>
      </c>
      <c r="Y253" s="312">
        <v>0</v>
      </c>
      <c r="Z253" s="312">
        <v>0</v>
      </c>
      <c r="AA253" s="312">
        <v>0</v>
      </c>
      <c r="AB253" s="312">
        <v>304</v>
      </c>
      <c r="AF253" s="310" t="e">
        <v>#REF!</v>
      </c>
      <c r="AG253" s="308">
        <v>483</v>
      </c>
      <c r="AH253" s="309" t="s">
        <v>1</v>
      </c>
      <c r="AI253" s="302" t="s">
        <v>388</v>
      </c>
    </row>
    <row r="254" spans="1:35">
      <c r="A254" s="302" t="str">
        <f t="shared" si="3"/>
        <v>484 - Laureate Community Primary School and Nursery</v>
      </c>
      <c r="B254" s="302">
        <v>484</v>
      </c>
      <c r="C254" s="308">
        <v>484</v>
      </c>
      <c r="D254" s="308" t="s">
        <v>1</v>
      </c>
      <c r="E254" s="309" t="s">
        <v>1</v>
      </c>
      <c r="F254" s="302" t="s">
        <v>389</v>
      </c>
      <c r="G254" s="310">
        <v>900790.30288218509</v>
      </c>
      <c r="H254" s="310">
        <v>0</v>
      </c>
      <c r="I254" s="310"/>
      <c r="J254" s="310">
        <v>900790.30288218509</v>
      </c>
      <c r="K254" s="412"/>
      <c r="L254" s="310">
        <v>0</v>
      </c>
      <c r="M254" s="310">
        <v>0</v>
      </c>
      <c r="N254" s="310">
        <v>0</v>
      </c>
      <c r="O254" s="311">
        <v>0</v>
      </c>
      <c r="P254" s="311"/>
      <c r="Q254" s="311">
        <v>900790</v>
      </c>
      <c r="R254" s="311"/>
      <c r="S254" s="311"/>
      <c r="T254" s="308">
        <v>484</v>
      </c>
      <c r="U254" s="312">
        <v>0</v>
      </c>
      <c r="V254" s="312"/>
      <c r="W254" s="312">
        <v>0</v>
      </c>
      <c r="X254" s="312">
        <v>0</v>
      </c>
      <c r="Y254" s="312">
        <v>0</v>
      </c>
      <c r="Z254" s="312">
        <v>0</v>
      </c>
      <c r="AA254" s="312">
        <v>0</v>
      </c>
      <c r="AB254" s="312">
        <v>221</v>
      </c>
      <c r="AF254" s="310" t="e">
        <v>#REF!</v>
      </c>
      <c r="AG254" s="308">
        <v>484</v>
      </c>
      <c r="AH254" s="309" t="s">
        <v>1</v>
      </c>
      <c r="AI254" s="302" t="s">
        <v>389</v>
      </c>
    </row>
    <row r="255" spans="1:35">
      <c r="A255" s="302" t="str">
        <f t="shared" si="3"/>
        <v>486 - Paddocks Primary School</v>
      </c>
      <c r="B255" s="302">
        <v>486</v>
      </c>
      <c r="C255" s="308">
        <v>486</v>
      </c>
      <c r="D255" s="308">
        <v>486</v>
      </c>
      <c r="E255" s="309">
        <v>0</v>
      </c>
      <c r="F255" s="302" t="s">
        <v>390</v>
      </c>
      <c r="G255" s="310">
        <v>784381.09867855627</v>
      </c>
      <c r="H255" s="310">
        <v>-5211.6400000000003</v>
      </c>
      <c r="I255" s="310"/>
      <c r="J255" s="310">
        <v>779169.45867855626</v>
      </c>
      <c r="K255" s="412"/>
      <c r="L255" s="310">
        <v>0</v>
      </c>
      <c r="M255" s="310">
        <v>0</v>
      </c>
      <c r="N255" s="310">
        <v>0</v>
      </c>
      <c r="O255" s="311">
        <v>0</v>
      </c>
      <c r="P255" s="311"/>
      <c r="Q255" s="311">
        <v>779169</v>
      </c>
      <c r="R255" s="311"/>
      <c r="S255" s="311"/>
      <c r="T255" s="308">
        <v>486</v>
      </c>
      <c r="U255" s="312">
        <v>2156</v>
      </c>
      <c r="V255" s="312"/>
      <c r="W255" s="312">
        <v>2387.2799999999997</v>
      </c>
      <c r="X255" s="312">
        <v>374.35999999999996</v>
      </c>
      <c r="Y255" s="312">
        <v>294</v>
      </c>
      <c r="Z255" s="312">
        <v>-5211.6399999999994</v>
      </c>
      <c r="AA255" s="312">
        <v>0</v>
      </c>
      <c r="AB255" s="312">
        <v>196</v>
      </c>
      <c r="AF255" s="310" t="e">
        <v>#REF!</v>
      </c>
      <c r="AG255" s="308">
        <v>486</v>
      </c>
      <c r="AH255" s="309">
        <v>0</v>
      </c>
      <c r="AI255" s="302" t="s">
        <v>390</v>
      </c>
    </row>
    <row r="256" spans="1:35">
      <c r="A256" s="302" t="str">
        <f t="shared" si="3"/>
        <v>487 - St Louis Roman Catholic Primary School</v>
      </c>
      <c r="B256" s="302">
        <v>487</v>
      </c>
      <c r="C256" s="308">
        <v>487</v>
      </c>
      <c r="D256" s="308" t="s">
        <v>1</v>
      </c>
      <c r="E256" s="309" t="s">
        <v>1</v>
      </c>
      <c r="F256" s="302" t="s">
        <v>391</v>
      </c>
      <c r="G256" s="310">
        <v>1161451.2</v>
      </c>
      <c r="H256" s="310">
        <v>0</v>
      </c>
      <c r="I256" s="310"/>
      <c r="J256" s="310">
        <v>1161451.2</v>
      </c>
      <c r="K256" s="412"/>
      <c r="L256" s="310">
        <v>0</v>
      </c>
      <c r="M256" s="310">
        <v>0</v>
      </c>
      <c r="N256" s="310">
        <v>0</v>
      </c>
      <c r="O256" s="311">
        <v>0</v>
      </c>
      <c r="P256" s="311"/>
      <c r="Q256" s="311">
        <v>1161451</v>
      </c>
      <c r="R256" s="311"/>
      <c r="S256" s="311"/>
      <c r="T256" s="308">
        <v>487</v>
      </c>
      <c r="U256" s="312">
        <v>0</v>
      </c>
      <c r="V256" s="312"/>
      <c r="W256" s="312">
        <v>0</v>
      </c>
      <c r="X256" s="312">
        <v>0</v>
      </c>
      <c r="Y256" s="312">
        <v>0</v>
      </c>
      <c r="Z256" s="312">
        <v>0</v>
      </c>
      <c r="AA256" s="312">
        <v>0</v>
      </c>
      <c r="AB256" s="312">
        <v>308</v>
      </c>
      <c r="AF256" s="310" t="e">
        <v>#REF!</v>
      </c>
      <c r="AG256" s="308">
        <v>487</v>
      </c>
      <c r="AH256" s="309" t="s">
        <v>1</v>
      </c>
      <c r="AI256" s="302" t="s">
        <v>391</v>
      </c>
    </row>
    <row r="257" spans="1:35">
      <c r="A257" s="302" t="str">
        <f t="shared" si="3"/>
        <v>488 - Norton CEVCP School</v>
      </c>
      <c r="B257" s="302">
        <v>488</v>
      </c>
      <c r="C257" s="308">
        <v>488</v>
      </c>
      <c r="D257" s="308">
        <v>488</v>
      </c>
      <c r="E257" s="309">
        <v>0</v>
      </c>
      <c r="F257" s="302" t="s">
        <v>392</v>
      </c>
      <c r="G257" s="310">
        <v>800594.59621275822</v>
      </c>
      <c r="H257" s="310">
        <v>-5424.36</v>
      </c>
      <c r="I257" s="310"/>
      <c r="J257" s="310">
        <v>795170.23621275823</v>
      </c>
      <c r="K257" s="412"/>
      <c r="L257" s="310">
        <v>0</v>
      </c>
      <c r="M257" s="310">
        <v>0</v>
      </c>
      <c r="N257" s="310">
        <v>0</v>
      </c>
      <c r="O257" s="311">
        <v>0</v>
      </c>
      <c r="P257" s="311"/>
      <c r="Q257" s="311">
        <v>795170</v>
      </c>
      <c r="R257" s="311"/>
      <c r="S257" s="311"/>
      <c r="T257" s="308">
        <v>488</v>
      </c>
      <c r="U257" s="312">
        <v>2244</v>
      </c>
      <c r="V257" s="312"/>
      <c r="W257" s="312">
        <v>2484.7199999999998</v>
      </c>
      <c r="X257" s="312">
        <v>389.64</v>
      </c>
      <c r="Y257" s="312">
        <v>306</v>
      </c>
      <c r="Z257" s="312">
        <v>-5424.36</v>
      </c>
      <c r="AA257" s="312">
        <v>0</v>
      </c>
      <c r="AB257" s="312">
        <v>204</v>
      </c>
      <c r="AF257" s="310" t="e">
        <v>#REF!</v>
      </c>
      <c r="AG257" s="308">
        <v>488</v>
      </c>
      <c r="AH257" s="309">
        <v>0</v>
      </c>
      <c r="AI257" s="302" t="s">
        <v>392</v>
      </c>
    </row>
    <row r="258" spans="1:35">
      <c r="A258" s="302" t="str">
        <f t="shared" si="3"/>
        <v>489 - Old Newton CEVCP School</v>
      </c>
      <c r="B258" s="302">
        <v>489</v>
      </c>
      <c r="C258" s="308">
        <v>489</v>
      </c>
      <c r="D258" s="308" t="s">
        <v>1</v>
      </c>
      <c r="E258" s="309" t="s">
        <v>1</v>
      </c>
      <c r="F258" s="302" t="s">
        <v>393</v>
      </c>
      <c r="G258" s="310">
        <v>431974.71298152464</v>
      </c>
      <c r="H258" s="310">
        <v>0</v>
      </c>
      <c r="I258" s="310"/>
      <c r="J258" s="310">
        <v>431974.71298152464</v>
      </c>
      <c r="K258" s="412"/>
      <c r="L258" s="310">
        <v>0</v>
      </c>
      <c r="M258" s="310">
        <v>0</v>
      </c>
      <c r="N258" s="310">
        <v>0</v>
      </c>
      <c r="O258" s="311">
        <v>0</v>
      </c>
      <c r="P258" s="311"/>
      <c r="Q258" s="311">
        <v>431975</v>
      </c>
      <c r="R258" s="311"/>
      <c r="S258" s="311"/>
      <c r="T258" s="308">
        <v>489</v>
      </c>
      <c r="U258" s="312">
        <v>0</v>
      </c>
      <c r="V258" s="312"/>
      <c r="W258" s="312">
        <v>0</v>
      </c>
      <c r="X258" s="312">
        <v>0</v>
      </c>
      <c r="Y258" s="312">
        <v>0</v>
      </c>
      <c r="Z258" s="312">
        <v>0</v>
      </c>
      <c r="AA258" s="312">
        <v>0</v>
      </c>
      <c r="AB258" s="312">
        <v>91</v>
      </c>
      <c r="AF258" s="310" t="e">
        <v>#REF!</v>
      </c>
      <c r="AG258" s="308">
        <v>489</v>
      </c>
      <c r="AH258" s="309" t="s">
        <v>1</v>
      </c>
      <c r="AI258" s="302" t="s">
        <v>393</v>
      </c>
    </row>
    <row r="259" spans="1:35">
      <c r="A259" s="302" t="str">
        <f t="shared" ref="A259:A322" si="4">B259&amp;$A$1&amp;F259</f>
        <v>492 - Rattlesden CEVCP School</v>
      </c>
      <c r="B259" s="302">
        <v>492</v>
      </c>
      <c r="C259" s="308">
        <v>492</v>
      </c>
      <c r="D259" s="308" t="s">
        <v>1</v>
      </c>
      <c r="E259" s="309" t="s">
        <v>1</v>
      </c>
      <c r="F259" s="302" t="s">
        <v>394</v>
      </c>
      <c r="G259" s="310">
        <v>524798.59472672781</v>
      </c>
      <c r="H259" s="310">
        <v>0</v>
      </c>
      <c r="I259" s="310"/>
      <c r="J259" s="310">
        <v>524798.59472672781</v>
      </c>
      <c r="K259" s="412"/>
      <c r="L259" s="310">
        <v>0</v>
      </c>
      <c r="M259" s="310">
        <v>0</v>
      </c>
      <c r="N259" s="310">
        <v>0</v>
      </c>
      <c r="O259" s="311">
        <v>0</v>
      </c>
      <c r="P259" s="311"/>
      <c r="Q259" s="311">
        <v>524799</v>
      </c>
      <c r="R259" s="311"/>
      <c r="S259" s="311"/>
      <c r="T259" s="308">
        <v>492</v>
      </c>
      <c r="U259" s="312">
        <v>0</v>
      </c>
      <c r="V259" s="312"/>
      <c r="W259" s="312">
        <v>0</v>
      </c>
      <c r="X259" s="312">
        <v>0</v>
      </c>
      <c r="Y259" s="312">
        <v>0</v>
      </c>
      <c r="Z259" s="312">
        <v>0</v>
      </c>
      <c r="AA259" s="312">
        <v>0</v>
      </c>
      <c r="AB259" s="312">
        <v>117</v>
      </c>
      <c r="AF259" s="310" t="e">
        <v>#REF!</v>
      </c>
      <c r="AG259" s="308">
        <v>492</v>
      </c>
      <c r="AH259" s="309" t="s">
        <v>1</v>
      </c>
      <c r="AI259" s="302" t="s">
        <v>394</v>
      </c>
    </row>
    <row r="260" spans="1:35">
      <c r="A260" s="302" t="str">
        <f t="shared" si="4"/>
        <v>494 - Ringshall School</v>
      </c>
      <c r="B260" s="302">
        <v>494</v>
      </c>
      <c r="C260" s="308">
        <v>494</v>
      </c>
      <c r="D260" s="308" t="s">
        <v>1</v>
      </c>
      <c r="E260" s="309" t="s">
        <v>1</v>
      </c>
      <c r="F260" s="302" t="s">
        <v>395</v>
      </c>
      <c r="G260" s="310">
        <v>545801.48190289235</v>
      </c>
      <c r="H260" s="310">
        <v>0</v>
      </c>
      <c r="I260" s="310"/>
      <c r="J260" s="310">
        <v>545801.48190289235</v>
      </c>
      <c r="K260" s="412"/>
      <c r="L260" s="310">
        <v>0</v>
      </c>
      <c r="M260" s="310">
        <v>0</v>
      </c>
      <c r="N260" s="310">
        <v>0</v>
      </c>
      <c r="O260" s="311">
        <v>0</v>
      </c>
      <c r="P260" s="311"/>
      <c r="Q260" s="311">
        <v>545801</v>
      </c>
      <c r="R260" s="311"/>
      <c r="S260" s="311"/>
      <c r="T260" s="308">
        <v>494</v>
      </c>
      <c r="U260" s="312">
        <v>0</v>
      </c>
      <c r="V260" s="312"/>
      <c r="W260" s="312">
        <v>0</v>
      </c>
      <c r="X260" s="312">
        <v>0</v>
      </c>
      <c r="Y260" s="312">
        <v>0</v>
      </c>
      <c r="Z260" s="312">
        <v>0</v>
      </c>
      <c r="AA260" s="312">
        <v>0</v>
      </c>
      <c r="AB260" s="312">
        <v>129</v>
      </c>
      <c r="AF260" s="310" t="e">
        <v>#REF!</v>
      </c>
      <c r="AG260" s="308">
        <v>494</v>
      </c>
      <c r="AH260" s="309">
        <v>0</v>
      </c>
      <c r="AI260" s="302" t="s">
        <v>395</v>
      </c>
    </row>
    <row r="261" spans="1:35">
      <c r="A261" s="302" t="str">
        <f t="shared" si="4"/>
        <v>495 - Risby CEVCP School</v>
      </c>
      <c r="B261" s="302">
        <v>495</v>
      </c>
      <c r="C261" s="308">
        <v>495</v>
      </c>
      <c r="D261" s="308">
        <v>495</v>
      </c>
      <c r="E261" s="309">
        <v>0</v>
      </c>
      <c r="F261" s="302" t="s">
        <v>396</v>
      </c>
      <c r="G261" s="310">
        <v>690366.71910441574</v>
      </c>
      <c r="H261" s="310">
        <v>-4626.66</v>
      </c>
      <c r="I261" s="310"/>
      <c r="J261" s="310">
        <v>685740.0591044157</v>
      </c>
      <c r="K261" s="412"/>
      <c r="L261" s="310">
        <v>0</v>
      </c>
      <c r="M261" s="310">
        <v>0</v>
      </c>
      <c r="N261" s="310">
        <v>0</v>
      </c>
      <c r="O261" s="311">
        <v>0</v>
      </c>
      <c r="P261" s="311"/>
      <c r="Q261" s="311">
        <v>685740</v>
      </c>
      <c r="R261" s="311"/>
      <c r="S261" s="311"/>
      <c r="T261" s="308">
        <v>495</v>
      </c>
      <c r="U261" s="312">
        <v>1914</v>
      </c>
      <c r="V261" s="312"/>
      <c r="W261" s="312">
        <v>2119.3200000000002</v>
      </c>
      <c r="X261" s="312">
        <v>332.34</v>
      </c>
      <c r="Y261" s="312">
        <v>261</v>
      </c>
      <c r="Z261" s="312">
        <v>-4626.66</v>
      </c>
      <c r="AA261" s="312">
        <v>0</v>
      </c>
      <c r="AB261" s="312">
        <v>174</v>
      </c>
      <c r="AF261" s="310" t="e">
        <v>#REF!</v>
      </c>
      <c r="AG261" s="308">
        <v>495</v>
      </c>
      <c r="AH261" s="309">
        <v>0</v>
      </c>
      <c r="AI261" s="302" t="s">
        <v>396</v>
      </c>
    </row>
    <row r="262" spans="1:35">
      <c r="A262" s="302" t="str">
        <f t="shared" si="4"/>
        <v>496 - Rougham CEVCP School</v>
      </c>
      <c r="B262" s="302">
        <v>496</v>
      </c>
      <c r="C262" s="308">
        <v>496</v>
      </c>
      <c r="D262" s="308" t="s">
        <v>1</v>
      </c>
      <c r="E262" s="309" t="s">
        <v>1</v>
      </c>
      <c r="F262" s="302" t="s">
        <v>397</v>
      </c>
      <c r="G262" s="310">
        <v>716414.01590434776</v>
      </c>
      <c r="H262" s="310">
        <v>0</v>
      </c>
      <c r="I262" s="310"/>
      <c r="J262" s="310">
        <v>716414.01590434776</v>
      </c>
      <c r="K262" s="412"/>
      <c r="L262" s="310">
        <v>0</v>
      </c>
      <c r="M262" s="310">
        <v>0</v>
      </c>
      <c r="N262" s="310">
        <v>0</v>
      </c>
      <c r="O262" s="311">
        <v>0</v>
      </c>
      <c r="P262" s="311"/>
      <c r="Q262" s="311">
        <v>716414</v>
      </c>
      <c r="R262" s="311"/>
      <c r="S262" s="311"/>
      <c r="T262" s="308">
        <v>496</v>
      </c>
      <c r="U262" s="312">
        <v>0</v>
      </c>
      <c r="V262" s="312"/>
      <c r="W262" s="312">
        <v>0</v>
      </c>
      <c r="X262" s="312">
        <v>0</v>
      </c>
      <c r="Y262" s="312">
        <v>0</v>
      </c>
      <c r="Z262" s="312">
        <v>0</v>
      </c>
      <c r="AA262" s="312">
        <v>0</v>
      </c>
      <c r="AB262" s="312">
        <v>186</v>
      </c>
      <c r="AF262" s="310" t="e">
        <v>#REF!</v>
      </c>
      <c r="AG262" s="308">
        <v>496</v>
      </c>
      <c r="AH262" s="309" t="s">
        <v>1</v>
      </c>
      <c r="AI262" s="302" t="s">
        <v>397</v>
      </c>
    </row>
    <row r="263" spans="1:35">
      <c r="A263" s="302" t="str">
        <f t="shared" si="4"/>
        <v>499 - Stanton Community Primary School</v>
      </c>
      <c r="B263" s="302">
        <v>499</v>
      </c>
      <c r="C263" s="308">
        <v>499</v>
      </c>
      <c r="D263" s="308">
        <v>499</v>
      </c>
      <c r="E263" s="309">
        <v>0</v>
      </c>
      <c r="F263" s="302" t="s">
        <v>398</v>
      </c>
      <c r="G263" s="310">
        <v>788484.31139569706</v>
      </c>
      <c r="H263" s="310">
        <v>-5291.41</v>
      </c>
      <c r="I263" s="310"/>
      <c r="J263" s="310">
        <v>783192.90139569703</v>
      </c>
      <c r="K263" s="412"/>
      <c r="L263" s="310">
        <v>0</v>
      </c>
      <c r="M263" s="310">
        <v>0</v>
      </c>
      <c r="N263" s="310">
        <v>0</v>
      </c>
      <c r="O263" s="311">
        <v>0</v>
      </c>
      <c r="P263" s="311"/>
      <c r="Q263" s="311">
        <v>783193</v>
      </c>
      <c r="R263" s="311"/>
      <c r="S263" s="311"/>
      <c r="T263" s="308">
        <v>499</v>
      </c>
      <c r="U263" s="312">
        <v>2189</v>
      </c>
      <c r="V263" s="312"/>
      <c r="W263" s="312">
        <v>2423.8200000000002</v>
      </c>
      <c r="X263" s="312">
        <v>380.09</v>
      </c>
      <c r="Y263" s="312">
        <v>298.5</v>
      </c>
      <c r="Z263" s="312">
        <v>-5291.41</v>
      </c>
      <c r="AA263" s="312">
        <v>0</v>
      </c>
      <c r="AB263" s="312">
        <v>199</v>
      </c>
      <c r="AF263" s="310" t="e">
        <v>#REF!</v>
      </c>
      <c r="AG263" s="308">
        <v>499</v>
      </c>
      <c r="AH263" s="309">
        <v>0</v>
      </c>
      <c r="AI263" s="302" t="s">
        <v>398</v>
      </c>
    </row>
    <row r="264" spans="1:35">
      <c r="A264" s="302" t="str">
        <f t="shared" si="4"/>
        <v>501 - Stoke-by-Nayland CEVCP School</v>
      </c>
      <c r="B264" s="302">
        <v>501</v>
      </c>
      <c r="C264" s="308">
        <v>501</v>
      </c>
      <c r="D264" s="308" t="s">
        <v>1</v>
      </c>
      <c r="E264" s="309" t="s">
        <v>1</v>
      </c>
      <c r="F264" s="302" t="s">
        <v>399</v>
      </c>
      <c r="G264" s="310">
        <v>310437.59403528157</v>
      </c>
      <c r="H264" s="310">
        <v>0</v>
      </c>
      <c r="I264" s="310"/>
      <c r="J264" s="310">
        <v>310437.59403528157</v>
      </c>
      <c r="K264" s="412"/>
      <c r="L264" s="310">
        <v>0</v>
      </c>
      <c r="M264" s="310">
        <v>0</v>
      </c>
      <c r="N264" s="310">
        <v>0</v>
      </c>
      <c r="O264" s="311">
        <v>0</v>
      </c>
      <c r="P264" s="311"/>
      <c r="Q264" s="311">
        <v>310438</v>
      </c>
      <c r="R264" s="311"/>
      <c r="S264" s="311"/>
      <c r="T264" s="308">
        <v>501</v>
      </c>
      <c r="U264" s="312">
        <v>0</v>
      </c>
      <c r="V264" s="312"/>
      <c r="W264" s="312">
        <v>0</v>
      </c>
      <c r="X264" s="312">
        <v>0</v>
      </c>
      <c r="Y264" s="312">
        <v>0</v>
      </c>
      <c r="Z264" s="312">
        <v>0</v>
      </c>
      <c r="AA264" s="312">
        <v>0</v>
      </c>
      <c r="AB264" s="312">
        <v>55</v>
      </c>
      <c r="AF264" s="310" t="e">
        <v>#REF!</v>
      </c>
      <c r="AG264" s="308">
        <v>501</v>
      </c>
      <c r="AH264" s="309" t="s">
        <v>1</v>
      </c>
      <c r="AI264" s="302" t="s">
        <v>399</v>
      </c>
    </row>
    <row r="265" spans="1:35">
      <c r="A265" s="302" t="str">
        <f t="shared" si="4"/>
        <v>502 - Chilton Community Primary School</v>
      </c>
      <c r="B265" s="302">
        <v>502</v>
      </c>
      <c r="C265" s="308">
        <v>502</v>
      </c>
      <c r="D265" s="308" t="s">
        <v>1</v>
      </c>
      <c r="E265" s="309" t="s">
        <v>1</v>
      </c>
      <c r="F265" s="302" t="s">
        <v>400</v>
      </c>
      <c r="G265" s="310">
        <v>696901.98392485245</v>
      </c>
      <c r="H265" s="310">
        <v>-3988.5</v>
      </c>
      <c r="I265" s="310"/>
      <c r="J265" s="310">
        <v>692913.48392485245</v>
      </c>
      <c r="K265" s="412"/>
      <c r="L265" s="310">
        <v>0</v>
      </c>
      <c r="M265" s="310">
        <v>0</v>
      </c>
      <c r="N265" s="310">
        <v>0</v>
      </c>
      <c r="O265" s="311">
        <v>0</v>
      </c>
      <c r="P265" s="311"/>
      <c r="Q265" s="311">
        <v>692913</v>
      </c>
      <c r="R265" s="311"/>
      <c r="S265" s="311"/>
      <c r="T265" s="308">
        <v>502</v>
      </c>
      <c r="U265" s="312">
        <v>1650</v>
      </c>
      <c r="V265" s="312"/>
      <c r="W265" s="312">
        <v>1827</v>
      </c>
      <c r="X265" s="312">
        <v>286.5</v>
      </c>
      <c r="Y265" s="312">
        <v>225</v>
      </c>
      <c r="Z265" s="312">
        <v>-3988.5</v>
      </c>
      <c r="AA265" s="312">
        <v>0</v>
      </c>
      <c r="AB265" s="312">
        <v>150</v>
      </c>
      <c r="AF265" s="310" t="e">
        <v>#REF!</v>
      </c>
      <c r="AG265" s="308">
        <v>502</v>
      </c>
      <c r="AH265" s="309">
        <v>0</v>
      </c>
      <c r="AI265" s="302" t="s">
        <v>400</v>
      </c>
    </row>
    <row r="266" spans="1:35">
      <c r="A266" s="302" t="str">
        <f t="shared" si="4"/>
        <v>503 - Abbots Hall Community Primary School</v>
      </c>
      <c r="B266" s="302">
        <v>503</v>
      </c>
      <c r="C266" s="308">
        <v>503</v>
      </c>
      <c r="D266" s="308" t="s">
        <v>1</v>
      </c>
      <c r="E266" s="309" t="s">
        <v>1</v>
      </c>
      <c r="F266" s="302" t="s">
        <v>401</v>
      </c>
      <c r="G266" s="310">
        <v>1542678.67</v>
      </c>
      <c r="H266" s="310">
        <v>-10742.36</v>
      </c>
      <c r="I266" s="310"/>
      <c r="J266" s="310">
        <v>1531936.3099999998</v>
      </c>
      <c r="K266" s="412"/>
      <c r="L266" s="310">
        <v>0</v>
      </c>
      <c r="M266" s="310">
        <v>0</v>
      </c>
      <c r="N266" s="310">
        <v>0</v>
      </c>
      <c r="O266" s="311">
        <v>0</v>
      </c>
      <c r="P266" s="311"/>
      <c r="Q266" s="311">
        <v>1531936</v>
      </c>
      <c r="R266" s="311"/>
      <c r="S266" s="311"/>
      <c r="T266" s="308">
        <v>503</v>
      </c>
      <c r="U266" s="312">
        <v>4444</v>
      </c>
      <c r="V266" s="312"/>
      <c r="W266" s="312">
        <v>4920.72</v>
      </c>
      <c r="X266" s="312">
        <v>771.64</v>
      </c>
      <c r="Y266" s="312">
        <v>606</v>
      </c>
      <c r="Z266" s="312">
        <v>-10742.36</v>
      </c>
      <c r="AA266" s="312">
        <v>0</v>
      </c>
      <c r="AB266" s="312">
        <v>404</v>
      </c>
      <c r="AF266" s="310" t="e">
        <v>#REF!</v>
      </c>
      <c r="AG266" s="308">
        <v>503</v>
      </c>
      <c r="AH266" s="309">
        <v>0</v>
      </c>
      <c r="AI266" s="302" t="s">
        <v>401</v>
      </c>
    </row>
    <row r="267" spans="1:35">
      <c r="A267" s="302" t="str">
        <f t="shared" si="4"/>
        <v>504 - Wood Ley Community Primary School</v>
      </c>
      <c r="B267" s="302">
        <v>504</v>
      </c>
      <c r="C267" s="308">
        <v>504</v>
      </c>
      <c r="D267" s="308">
        <v>504</v>
      </c>
      <c r="E267" s="309">
        <v>0</v>
      </c>
      <c r="F267" s="302" t="s">
        <v>402</v>
      </c>
      <c r="G267" s="310">
        <v>1203463.31</v>
      </c>
      <c r="H267" s="310">
        <v>-8189.72</v>
      </c>
      <c r="I267" s="310"/>
      <c r="J267" s="310">
        <v>1195273.5900000001</v>
      </c>
      <c r="K267" s="412"/>
      <c r="L267" s="310">
        <v>0</v>
      </c>
      <c r="M267" s="310">
        <v>0</v>
      </c>
      <c r="N267" s="310">
        <v>0</v>
      </c>
      <c r="O267" s="311">
        <v>0</v>
      </c>
      <c r="P267" s="311"/>
      <c r="Q267" s="311">
        <v>1195274</v>
      </c>
      <c r="R267" s="311"/>
      <c r="S267" s="311"/>
      <c r="T267" s="308">
        <v>504</v>
      </c>
      <c r="U267" s="312">
        <v>3388</v>
      </c>
      <c r="V267" s="312"/>
      <c r="W267" s="312">
        <v>3751.44</v>
      </c>
      <c r="X267" s="312">
        <v>588.28</v>
      </c>
      <c r="Y267" s="312">
        <v>462</v>
      </c>
      <c r="Z267" s="312">
        <v>-8189.72</v>
      </c>
      <c r="AA267" s="312">
        <v>0</v>
      </c>
      <c r="AB267" s="312">
        <v>308</v>
      </c>
      <c r="AF267" s="310" t="e">
        <v>#REF!</v>
      </c>
      <c r="AG267" s="308">
        <v>504</v>
      </c>
      <c r="AH267" s="309">
        <v>0</v>
      </c>
      <c r="AI267" s="302" t="s">
        <v>402</v>
      </c>
    </row>
    <row r="268" spans="1:35">
      <c r="A268" s="302" t="str">
        <f t="shared" si="4"/>
        <v>505 - Cedars Park Primary School</v>
      </c>
      <c r="B268" s="302">
        <v>505</v>
      </c>
      <c r="C268" s="308">
        <v>505</v>
      </c>
      <c r="D268" s="308" t="s">
        <v>1</v>
      </c>
      <c r="E268" s="309" t="s">
        <v>1</v>
      </c>
      <c r="F268" s="302" t="s">
        <v>403</v>
      </c>
      <c r="G268" s="310">
        <v>1607962.59</v>
      </c>
      <c r="H268" s="310">
        <v>0</v>
      </c>
      <c r="I268" s="310"/>
      <c r="J268" s="310">
        <v>1607962.59</v>
      </c>
      <c r="K268" s="412"/>
      <c r="L268" s="310">
        <v>0</v>
      </c>
      <c r="M268" s="310">
        <v>0</v>
      </c>
      <c r="N268" s="310">
        <v>0</v>
      </c>
      <c r="O268" s="311">
        <v>0</v>
      </c>
      <c r="P268" s="311"/>
      <c r="Q268" s="311">
        <v>1607963</v>
      </c>
      <c r="R268" s="311"/>
      <c r="S268" s="311"/>
      <c r="T268" s="308">
        <v>505</v>
      </c>
      <c r="U268" s="312">
        <v>0</v>
      </c>
      <c r="V268" s="312"/>
      <c r="W268" s="312">
        <v>0</v>
      </c>
      <c r="X268" s="312">
        <v>0</v>
      </c>
      <c r="Y268" s="312">
        <v>0</v>
      </c>
      <c r="Z268" s="312">
        <v>0</v>
      </c>
      <c r="AA268" s="312">
        <v>0</v>
      </c>
      <c r="AB268" s="312">
        <v>427</v>
      </c>
      <c r="AF268" s="310" t="e">
        <v>#REF!</v>
      </c>
      <c r="AG268" s="308">
        <v>505</v>
      </c>
      <c r="AH268" s="309" t="s">
        <v>1</v>
      </c>
      <c r="AI268" s="302" t="s">
        <v>403</v>
      </c>
    </row>
    <row r="269" spans="1:35">
      <c r="A269" s="302" t="str">
        <f t="shared" si="4"/>
        <v>506 - The Freeman Community Primary School</v>
      </c>
      <c r="B269" s="302">
        <v>506</v>
      </c>
      <c r="C269" s="308">
        <v>506</v>
      </c>
      <c r="D269" s="308" t="s">
        <v>1</v>
      </c>
      <c r="E269" s="309" t="s">
        <v>1</v>
      </c>
      <c r="F269" s="302" t="s">
        <v>404</v>
      </c>
      <c r="G269" s="310">
        <v>803341.87737733172</v>
      </c>
      <c r="H269" s="310">
        <v>-5504.13</v>
      </c>
      <c r="I269" s="310"/>
      <c r="J269" s="310">
        <v>797837.74737733172</v>
      </c>
      <c r="K269" s="412"/>
      <c r="L269" s="310">
        <v>0</v>
      </c>
      <c r="M269" s="310">
        <v>0</v>
      </c>
      <c r="N269" s="310">
        <v>0</v>
      </c>
      <c r="O269" s="311">
        <v>0</v>
      </c>
      <c r="P269" s="311"/>
      <c r="Q269" s="311">
        <v>797838</v>
      </c>
      <c r="R269" s="311"/>
      <c r="S269" s="311"/>
      <c r="T269" s="308">
        <v>506</v>
      </c>
      <c r="U269" s="312">
        <v>2277</v>
      </c>
      <c r="V269" s="312"/>
      <c r="W269" s="312">
        <v>2521.2599999999998</v>
      </c>
      <c r="X269" s="312">
        <v>395.37</v>
      </c>
      <c r="Y269" s="312">
        <v>310.5</v>
      </c>
      <c r="Z269" s="312">
        <v>-5504.13</v>
      </c>
      <c r="AA269" s="312">
        <v>0</v>
      </c>
      <c r="AB269" s="312">
        <v>207</v>
      </c>
      <c r="AF269" s="310" t="e">
        <v>#REF!</v>
      </c>
      <c r="AG269" s="308">
        <v>506</v>
      </c>
      <c r="AH269" s="309">
        <v>0</v>
      </c>
      <c r="AI269" s="302" t="s">
        <v>404</v>
      </c>
    </row>
    <row r="270" spans="1:35">
      <c r="A270" s="302" t="str">
        <f t="shared" si="4"/>
        <v>507 - St Gregory CEVCP School</v>
      </c>
      <c r="B270" s="302">
        <v>507</v>
      </c>
      <c r="C270" s="308">
        <v>507</v>
      </c>
      <c r="D270" s="308">
        <v>507</v>
      </c>
      <c r="E270" s="309">
        <v>0</v>
      </c>
      <c r="F270" s="302" t="s">
        <v>405</v>
      </c>
      <c r="G270" s="310">
        <v>881399.34036374267</v>
      </c>
      <c r="H270" s="310">
        <v>-5637.08</v>
      </c>
      <c r="I270" s="310"/>
      <c r="J270" s="310">
        <v>875762.26036374271</v>
      </c>
      <c r="K270" s="412"/>
      <c r="L270" s="310">
        <v>0</v>
      </c>
      <c r="M270" s="310">
        <v>0</v>
      </c>
      <c r="N270" s="310">
        <v>120000</v>
      </c>
      <c r="O270" s="311">
        <v>120000</v>
      </c>
      <c r="P270" s="311"/>
      <c r="Q270" s="311">
        <v>995762</v>
      </c>
      <c r="R270" s="311"/>
      <c r="S270" s="311"/>
      <c r="T270" s="308">
        <v>507</v>
      </c>
      <c r="U270" s="312">
        <v>2332</v>
      </c>
      <c r="V270" s="312"/>
      <c r="W270" s="312">
        <v>2582.16</v>
      </c>
      <c r="X270" s="312">
        <v>404.91999999999996</v>
      </c>
      <c r="Y270" s="312">
        <v>318</v>
      </c>
      <c r="Z270" s="312">
        <v>-5637.08</v>
      </c>
      <c r="AA270" s="312">
        <v>0</v>
      </c>
      <c r="AB270" s="312">
        <v>212</v>
      </c>
      <c r="AF270" s="310" t="e">
        <v>#REF!</v>
      </c>
      <c r="AG270" s="308">
        <v>507</v>
      </c>
      <c r="AH270" s="309">
        <v>0</v>
      </c>
      <c r="AI270" s="302" t="s">
        <v>405</v>
      </c>
    </row>
    <row r="271" spans="1:35">
      <c r="A271" s="302" t="str">
        <f t="shared" si="4"/>
        <v>508 - Trinity CEVAP School</v>
      </c>
      <c r="B271" s="302">
        <v>508</v>
      </c>
      <c r="C271" s="308">
        <v>508</v>
      </c>
      <c r="D271" s="308">
        <v>508</v>
      </c>
      <c r="E271" s="309">
        <v>0</v>
      </c>
      <c r="F271" s="302" t="s">
        <v>406</v>
      </c>
      <c r="G271" s="310">
        <v>647483.77518490702</v>
      </c>
      <c r="H271" s="310">
        <v>-4261.0474999999997</v>
      </c>
      <c r="I271" s="310"/>
      <c r="J271" s="310">
        <v>643222.72768490703</v>
      </c>
      <c r="K271" s="412"/>
      <c r="L271" s="310">
        <v>0</v>
      </c>
      <c r="M271" s="310">
        <v>0</v>
      </c>
      <c r="N271" s="310">
        <v>0</v>
      </c>
      <c r="O271" s="311">
        <v>0</v>
      </c>
      <c r="P271" s="311"/>
      <c r="Q271" s="311">
        <v>643223</v>
      </c>
      <c r="R271" s="311"/>
      <c r="S271" s="311"/>
      <c r="T271" s="308">
        <v>508</v>
      </c>
      <c r="U271" s="312">
        <v>1762.75</v>
      </c>
      <c r="V271" s="312"/>
      <c r="W271" s="312">
        <v>1951.845</v>
      </c>
      <c r="X271" s="312">
        <v>306.07749999999999</v>
      </c>
      <c r="Y271" s="312">
        <v>240.375</v>
      </c>
      <c r="Z271" s="312">
        <v>-4261.0475000000006</v>
      </c>
      <c r="AA271" s="312">
        <v>0</v>
      </c>
      <c r="AB271" s="312">
        <v>160.25</v>
      </c>
      <c r="AF271" s="310" t="e">
        <v>#REF!</v>
      </c>
      <c r="AG271" s="308">
        <v>508</v>
      </c>
      <c r="AH271" s="309">
        <v>0</v>
      </c>
      <c r="AI271" s="302" t="s">
        <v>406</v>
      </c>
    </row>
    <row r="272" spans="1:35">
      <c r="A272" s="302" t="str">
        <f t="shared" si="4"/>
        <v>509 - St Joseph's Roman Catholic Primary School</v>
      </c>
      <c r="B272" s="302">
        <v>509</v>
      </c>
      <c r="C272" s="308">
        <v>509</v>
      </c>
      <c r="D272" s="308">
        <v>509</v>
      </c>
      <c r="E272" s="309">
        <v>0</v>
      </c>
      <c r="F272" s="302" t="s">
        <v>407</v>
      </c>
      <c r="G272" s="310">
        <v>647592.61727164173</v>
      </c>
      <c r="H272" s="310">
        <v>-4148.04</v>
      </c>
      <c r="I272" s="310"/>
      <c r="J272" s="310">
        <v>643444.5772716417</v>
      </c>
      <c r="K272" s="412"/>
      <c r="L272" s="310">
        <v>0</v>
      </c>
      <c r="M272" s="310">
        <v>0</v>
      </c>
      <c r="N272" s="310">
        <v>0</v>
      </c>
      <c r="O272" s="311">
        <v>0</v>
      </c>
      <c r="P272" s="311"/>
      <c r="Q272" s="311">
        <v>643445</v>
      </c>
      <c r="R272" s="311"/>
      <c r="S272" s="311"/>
      <c r="T272" s="308">
        <v>509</v>
      </c>
      <c r="U272" s="312">
        <v>1716</v>
      </c>
      <c r="V272" s="312"/>
      <c r="W272" s="312">
        <v>1900.08</v>
      </c>
      <c r="X272" s="312">
        <v>297.95999999999998</v>
      </c>
      <c r="Y272" s="312">
        <v>234</v>
      </c>
      <c r="Z272" s="312">
        <v>-4148.04</v>
      </c>
      <c r="AA272" s="312">
        <v>0</v>
      </c>
      <c r="AB272" s="312">
        <v>156</v>
      </c>
      <c r="AF272" s="310" t="e">
        <v>#REF!</v>
      </c>
      <c r="AG272" s="308">
        <v>509</v>
      </c>
      <c r="AH272" s="309">
        <v>0</v>
      </c>
      <c r="AI272" s="302" t="s">
        <v>407</v>
      </c>
    </row>
    <row r="273" spans="1:35">
      <c r="A273" s="302" t="str">
        <f t="shared" si="4"/>
        <v>511 - Tudor CEVCP School</v>
      </c>
      <c r="B273" s="302">
        <v>511</v>
      </c>
      <c r="C273" s="308">
        <v>511</v>
      </c>
      <c r="D273" s="308" t="s">
        <v>1</v>
      </c>
      <c r="E273" s="309" t="s">
        <v>1</v>
      </c>
      <c r="F273" s="302" t="s">
        <v>408</v>
      </c>
      <c r="G273" s="310">
        <v>903985.36625059927</v>
      </c>
      <c r="H273" s="310">
        <v>0</v>
      </c>
      <c r="I273" s="310"/>
      <c r="J273" s="310">
        <v>903985.36625059927</v>
      </c>
      <c r="K273" s="412"/>
      <c r="L273" s="310">
        <v>0</v>
      </c>
      <c r="M273" s="310">
        <v>0</v>
      </c>
      <c r="N273" s="310">
        <v>0</v>
      </c>
      <c r="O273" s="311">
        <v>0</v>
      </c>
      <c r="P273" s="311"/>
      <c r="Q273" s="311">
        <v>903985</v>
      </c>
      <c r="R273" s="311"/>
      <c r="S273" s="311"/>
      <c r="T273" s="308">
        <v>511</v>
      </c>
      <c r="U273" s="312">
        <v>0</v>
      </c>
      <c r="V273" s="312"/>
      <c r="W273" s="312">
        <v>0</v>
      </c>
      <c r="X273" s="312">
        <v>0</v>
      </c>
      <c r="Y273" s="312">
        <v>0</v>
      </c>
      <c r="Z273" s="312">
        <v>0</v>
      </c>
      <c r="AA273" s="312">
        <v>0</v>
      </c>
      <c r="AB273" s="312">
        <v>213</v>
      </c>
      <c r="AF273" s="310" t="e">
        <v>#REF!</v>
      </c>
      <c r="AG273" s="308">
        <v>511</v>
      </c>
      <c r="AH273" s="309" t="s">
        <v>1</v>
      </c>
      <c r="AI273" s="302" t="s">
        <v>408</v>
      </c>
    </row>
    <row r="274" spans="1:35">
      <c r="A274" s="302" t="str">
        <f t="shared" si="4"/>
        <v>512 - Woodhall Community Primary School</v>
      </c>
      <c r="B274" s="302">
        <v>512</v>
      </c>
      <c r="C274" s="308">
        <v>512</v>
      </c>
      <c r="D274" s="308" t="s">
        <v>1</v>
      </c>
      <c r="E274" s="309" t="s">
        <v>1</v>
      </c>
      <c r="F274" s="302" t="s">
        <v>409</v>
      </c>
      <c r="G274" s="310">
        <v>1511007.5071767711</v>
      </c>
      <c r="H274" s="310">
        <v>0</v>
      </c>
      <c r="I274" s="310"/>
      <c r="J274" s="310">
        <v>1511007.5071767711</v>
      </c>
      <c r="K274" s="412"/>
      <c r="L274" s="310">
        <v>0</v>
      </c>
      <c r="M274" s="310">
        <v>0</v>
      </c>
      <c r="N274" s="310">
        <v>0</v>
      </c>
      <c r="O274" s="311">
        <v>0</v>
      </c>
      <c r="P274" s="311"/>
      <c r="Q274" s="311">
        <v>1511008</v>
      </c>
      <c r="R274" s="311"/>
      <c r="S274" s="311"/>
      <c r="T274" s="308">
        <v>512</v>
      </c>
      <c r="U274" s="312">
        <v>0</v>
      </c>
      <c r="V274" s="312"/>
      <c r="W274" s="312">
        <v>0</v>
      </c>
      <c r="X274" s="312">
        <v>0</v>
      </c>
      <c r="Y274" s="312">
        <v>0</v>
      </c>
      <c r="Z274" s="312">
        <v>0</v>
      </c>
      <c r="AA274" s="312">
        <v>0</v>
      </c>
      <c r="AB274" s="312">
        <v>376</v>
      </c>
      <c r="AF274" s="310" t="e">
        <v>#REF!</v>
      </c>
      <c r="AG274" s="308">
        <v>512</v>
      </c>
      <c r="AH274" s="309" t="s">
        <v>1</v>
      </c>
      <c r="AI274" s="302" t="s">
        <v>409</v>
      </c>
    </row>
    <row r="275" spans="1:35">
      <c r="A275" s="302" t="str">
        <f t="shared" si="4"/>
        <v>513 - Thurlow CEVCP School</v>
      </c>
      <c r="B275" s="302">
        <v>513</v>
      </c>
      <c r="C275" s="308">
        <v>513</v>
      </c>
      <c r="D275" s="308">
        <v>513</v>
      </c>
      <c r="E275" s="309">
        <v>0</v>
      </c>
      <c r="F275" s="302" t="s">
        <v>410</v>
      </c>
      <c r="G275" s="310">
        <v>442719.69470479316</v>
      </c>
      <c r="H275" s="310">
        <v>-2366.5099999999998</v>
      </c>
      <c r="I275" s="310"/>
      <c r="J275" s="310">
        <v>440353.18470479315</v>
      </c>
      <c r="K275" s="412"/>
      <c r="L275" s="310">
        <v>0</v>
      </c>
      <c r="M275" s="310">
        <v>0</v>
      </c>
      <c r="N275" s="310">
        <v>0</v>
      </c>
      <c r="O275" s="311">
        <v>0</v>
      </c>
      <c r="P275" s="311"/>
      <c r="Q275" s="311">
        <v>440353</v>
      </c>
      <c r="R275" s="311"/>
      <c r="S275" s="311"/>
      <c r="T275" s="308">
        <v>513</v>
      </c>
      <c r="U275" s="312">
        <v>979</v>
      </c>
      <c r="V275" s="312"/>
      <c r="W275" s="312">
        <v>1084.02</v>
      </c>
      <c r="X275" s="312">
        <v>169.98999999999998</v>
      </c>
      <c r="Y275" s="312">
        <v>133.5</v>
      </c>
      <c r="Z275" s="312">
        <v>-2366.5099999999998</v>
      </c>
      <c r="AA275" s="312">
        <v>0</v>
      </c>
      <c r="AB275" s="312">
        <v>89</v>
      </c>
      <c r="AF275" s="310" t="e">
        <v>#REF!</v>
      </c>
      <c r="AG275" s="308">
        <v>513</v>
      </c>
      <c r="AH275" s="309">
        <v>0</v>
      </c>
      <c r="AI275" s="302" t="s">
        <v>410</v>
      </c>
    </row>
    <row r="276" spans="1:35">
      <c r="A276" s="302" t="str">
        <f t="shared" si="4"/>
        <v>514 - Thurston CEVCP School</v>
      </c>
      <c r="B276" s="302">
        <v>514</v>
      </c>
      <c r="C276" s="308">
        <v>514</v>
      </c>
      <c r="D276" s="308" t="s">
        <v>1</v>
      </c>
      <c r="E276" s="309" t="s">
        <v>1</v>
      </c>
      <c r="F276" s="302" t="s">
        <v>411</v>
      </c>
      <c r="G276" s="310">
        <v>800374.73966021347</v>
      </c>
      <c r="H276" s="310">
        <v>0</v>
      </c>
      <c r="I276" s="310"/>
      <c r="J276" s="310">
        <v>800374.73966021347</v>
      </c>
      <c r="K276" s="412"/>
      <c r="L276" s="310">
        <v>0</v>
      </c>
      <c r="M276" s="310">
        <v>0</v>
      </c>
      <c r="N276" s="310">
        <v>0</v>
      </c>
      <c r="O276" s="311">
        <v>0</v>
      </c>
      <c r="P276" s="311"/>
      <c r="Q276" s="311">
        <v>800375</v>
      </c>
      <c r="R276" s="311"/>
      <c r="S276" s="311"/>
      <c r="T276" s="308">
        <v>514</v>
      </c>
      <c r="U276" s="312">
        <v>0</v>
      </c>
      <c r="V276" s="312"/>
      <c r="W276" s="312">
        <v>0</v>
      </c>
      <c r="X276" s="312">
        <v>0</v>
      </c>
      <c r="Y276" s="312">
        <v>0</v>
      </c>
      <c r="Z276" s="312">
        <v>0</v>
      </c>
      <c r="AA276" s="312">
        <v>0</v>
      </c>
      <c r="AB276" s="312">
        <v>209</v>
      </c>
      <c r="AF276" s="310" t="e">
        <v>#REF!</v>
      </c>
      <c r="AG276" s="308">
        <v>514</v>
      </c>
      <c r="AH276" s="309" t="s">
        <v>1</v>
      </c>
      <c r="AI276" s="302" t="s">
        <v>411</v>
      </c>
    </row>
    <row r="277" spans="1:35">
      <c r="A277" s="302" t="str">
        <f t="shared" si="4"/>
        <v>515 - St Christopher's CEVCP School</v>
      </c>
      <c r="B277" s="302">
        <v>515</v>
      </c>
      <c r="C277" s="308">
        <v>515</v>
      </c>
      <c r="D277" s="308" t="s">
        <v>1</v>
      </c>
      <c r="E277" s="309" t="s">
        <v>1</v>
      </c>
      <c r="F277" s="302" t="s">
        <v>412</v>
      </c>
      <c r="G277" s="310">
        <v>1267341.8930267473</v>
      </c>
      <c r="H277" s="310">
        <v>0</v>
      </c>
      <c r="I277" s="310"/>
      <c r="J277" s="310">
        <v>1267341.8930267473</v>
      </c>
      <c r="K277" s="412"/>
      <c r="L277" s="310">
        <v>0</v>
      </c>
      <c r="M277" s="310">
        <v>0</v>
      </c>
      <c r="N277" s="310">
        <v>0</v>
      </c>
      <c r="O277" s="311">
        <v>0</v>
      </c>
      <c r="P277" s="311"/>
      <c r="Q277" s="311">
        <v>1267342</v>
      </c>
      <c r="R277" s="311"/>
      <c r="S277" s="311"/>
      <c r="T277" s="308">
        <v>515</v>
      </c>
      <c r="U277" s="312">
        <v>0</v>
      </c>
      <c r="V277" s="312"/>
      <c r="W277" s="312">
        <v>0</v>
      </c>
      <c r="X277" s="312">
        <v>0</v>
      </c>
      <c r="Y277" s="312">
        <v>0</v>
      </c>
      <c r="Z277" s="312">
        <v>0</v>
      </c>
      <c r="AA277" s="312">
        <v>0</v>
      </c>
      <c r="AB277" s="312">
        <v>323</v>
      </c>
      <c r="AF277" s="310" t="e">
        <v>#REF!</v>
      </c>
      <c r="AG277" s="308">
        <v>515</v>
      </c>
      <c r="AH277" s="309" t="s">
        <v>1</v>
      </c>
      <c r="AI277" s="302" t="s">
        <v>412</v>
      </c>
    </row>
    <row r="278" spans="1:35">
      <c r="A278" s="302" t="str">
        <f t="shared" si="4"/>
        <v>517 - Walsham-le-Willows CEVCP School</v>
      </c>
      <c r="B278" s="302">
        <v>517</v>
      </c>
      <c r="C278" s="308">
        <v>517</v>
      </c>
      <c r="D278" s="308">
        <v>517</v>
      </c>
      <c r="E278" s="309">
        <v>0</v>
      </c>
      <c r="F278" s="302" t="s">
        <v>413</v>
      </c>
      <c r="G278" s="310">
        <v>568009.29058179026</v>
      </c>
      <c r="H278" s="310">
        <v>-3456.7</v>
      </c>
      <c r="I278" s="310"/>
      <c r="J278" s="310">
        <v>564552.59058179031</v>
      </c>
      <c r="K278" s="412"/>
      <c r="L278" s="310">
        <v>0</v>
      </c>
      <c r="M278" s="310">
        <v>0</v>
      </c>
      <c r="N278" s="310">
        <v>0</v>
      </c>
      <c r="O278" s="311">
        <v>0</v>
      </c>
      <c r="P278" s="311"/>
      <c r="Q278" s="311">
        <v>564553</v>
      </c>
      <c r="R278" s="311"/>
      <c r="S278" s="311"/>
      <c r="T278" s="308">
        <v>517</v>
      </c>
      <c r="U278" s="312">
        <v>1430</v>
      </c>
      <c r="V278" s="312"/>
      <c r="W278" s="312">
        <v>1583.3999999999999</v>
      </c>
      <c r="X278" s="312">
        <v>248.29999999999998</v>
      </c>
      <c r="Y278" s="312">
        <v>195</v>
      </c>
      <c r="Z278" s="312">
        <v>-3456.7</v>
      </c>
      <c r="AA278" s="312">
        <v>0</v>
      </c>
      <c r="AB278" s="312">
        <v>130</v>
      </c>
      <c r="AF278" s="310" t="e">
        <v>#REF!</v>
      </c>
      <c r="AG278" s="308">
        <v>517</v>
      </c>
      <c r="AH278" s="309">
        <v>0</v>
      </c>
      <c r="AI278" s="302" t="s">
        <v>413</v>
      </c>
    </row>
    <row r="279" spans="1:35">
      <c r="A279" s="302" t="str">
        <f t="shared" si="4"/>
        <v>521 - Wickhambrook Community Primary School</v>
      </c>
      <c r="B279" s="302">
        <v>521</v>
      </c>
      <c r="C279" s="308">
        <v>521</v>
      </c>
      <c r="D279" s="308" t="s">
        <v>1</v>
      </c>
      <c r="E279" s="309" t="s">
        <v>1</v>
      </c>
      <c r="F279" s="302" t="s">
        <v>414</v>
      </c>
      <c r="G279" s="310">
        <v>669502.67810518562</v>
      </c>
      <c r="H279" s="310">
        <v>0</v>
      </c>
      <c r="I279" s="310"/>
      <c r="J279" s="310">
        <v>669502.67810518562</v>
      </c>
      <c r="K279" s="412"/>
      <c r="L279" s="310">
        <v>0</v>
      </c>
      <c r="M279" s="310">
        <v>0</v>
      </c>
      <c r="N279" s="310">
        <v>0</v>
      </c>
      <c r="O279" s="311">
        <v>0</v>
      </c>
      <c r="P279" s="311"/>
      <c r="Q279" s="311">
        <v>669503</v>
      </c>
      <c r="R279" s="311"/>
      <c r="S279" s="311"/>
      <c r="T279" s="308">
        <v>521</v>
      </c>
      <c r="U279" s="312">
        <v>0</v>
      </c>
      <c r="V279" s="312"/>
      <c r="W279" s="312">
        <v>0</v>
      </c>
      <c r="X279" s="312">
        <v>0</v>
      </c>
      <c r="Y279" s="312">
        <v>0</v>
      </c>
      <c r="Z279" s="312">
        <v>0</v>
      </c>
      <c r="AA279" s="312">
        <v>0</v>
      </c>
      <c r="AB279" s="312">
        <v>168</v>
      </c>
      <c r="AF279" s="310" t="e">
        <v>#REF!</v>
      </c>
      <c r="AG279" s="308">
        <v>521</v>
      </c>
      <c r="AH279" s="309" t="s">
        <v>1</v>
      </c>
      <c r="AI279" s="302" t="s">
        <v>414</v>
      </c>
    </row>
    <row r="280" spans="1:35">
      <c r="A280" s="302" t="str">
        <f t="shared" si="4"/>
        <v>522 - Woolpit Community Primary School</v>
      </c>
      <c r="B280" s="302">
        <v>522</v>
      </c>
      <c r="C280" s="308">
        <v>522</v>
      </c>
      <c r="D280" s="308" t="s">
        <v>1</v>
      </c>
      <c r="E280" s="309" t="s">
        <v>1</v>
      </c>
      <c r="F280" s="302" t="s">
        <v>415</v>
      </c>
      <c r="G280" s="310">
        <v>620296.73712617694</v>
      </c>
      <c r="H280" s="310">
        <v>0</v>
      </c>
      <c r="I280" s="310"/>
      <c r="J280" s="310">
        <v>620296.73712617694</v>
      </c>
      <c r="K280" s="412"/>
      <c r="L280" s="310">
        <v>0</v>
      </c>
      <c r="M280" s="310">
        <v>0</v>
      </c>
      <c r="N280" s="310">
        <v>0</v>
      </c>
      <c r="O280" s="311">
        <v>0</v>
      </c>
      <c r="P280" s="311"/>
      <c r="Q280" s="311">
        <v>620297</v>
      </c>
      <c r="R280" s="311"/>
      <c r="S280" s="311"/>
      <c r="T280" s="308">
        <v>522</v>
      </c>
      <c r="U280" s="312">
        <v>0</v>
      </c>
      <c r="V280" s="312"/>
      <c r="W280" s="312">
        <v>0</v>
      </c>
      <c r="X280" s="312">
        <v>0</v>
      </c>
      <c r="Y280" s="312">
        <v>0</v>
      </c>
      <c r="Z280" s="312">
        <v>0</v>
      </c>
      <c r="AA280" s="312">
        <v>0</v>
      </c>
      <c r="AB280" s="312">
        <v>140</v>
      </c>
      <c r="AF280" s="310" t="e">
        <v>#REF!</v>
      </c>
      <c r="AG280" s="308">
        <v>522</v>
      </c>
      <c r="AH280" s="309" t="s">
        <v>1</v>
      </c>
      <c r="AI280" s="302" t="s">
        <v>415</v>
      </c>
    </row>
    <row r="281" spans="1:35">
      <c r="A281" s="302" t="str">
        <f t="shared" si="4"/>
        <v>523 - The Pines (formerly Red Lodge Primary School)</v>
      </c>
      <c r="B281" s="302">
        <v>523</v>
      </c>
      <c r="C281" s="308">
        <v>525</v>
      </c>
      <c r="D281" s="308" t="s">
        <v>1</v>
      </c>
      <c r="E281" s="309" t="s">
        <v>1</v>
      </c>
      <c r="F281" s="302" t="s">
        <v>1042</v>
      </c>
      <c r="G281" s="310">
        <v>660757.81966978905</v>
      </c>
      <c r="H281" s="310">
        <v>0</v>
      </c>
      <c r="I281" s="310"/>
      <c r="J281" s="310">
        <v>660757.81966978905</v>
      </c>
      <c r="K281" s="412"/>
      <c r="L281" s="310">
        <v>0</v>
      </c>
      <c r="M281" s="310">
        <v>0</v>
      </c>
      <c r="N281" s="310">
        <v>0</v>
      </c>
      <c r="O281" s="311">
        <v>0</v>
      </c>
      <c r="P281" s="311"/>
      <c r="Q281" s="311">
        <v>660758</v>
      </c>
      <c r="R281" s="311"/>
      <c r="S281" s="311"/>
      <c r="T281" s="308">
        <v>525</v>
      </c>
      <c r="U281" s="312">
        <v>0</v>
      </c>
      <c r="V281" s="312"/>
      <c r="W281" s="312">
        <v>0</v>
      </c>
      <c r="X281" s="312">
        <v>0</v>
      </c>
      <c r="Y281" s="312">
        <v>0</v>
      </c>
      <c r="Z281" s="312">
        <v>0</v>
      </c>
      <c r="AA281" s="312">
        <v>0</v>
      </c>
      <c r="AB281" s="312">
        <v>103.5</v>
      </c>
      <c r="AF281" s="310" t="e">
        <v>#REF!</v>
      </c>
      <c r="AG281" s="308">
        <v>523</v>
      </c>
      <c r="AH281" s="309" t="s">
        <v>1</v>
      </c>
    </row>
    <row r="282" spans="1:35">
      <c r="A282" s="302" t="str">
        <f t="shared" si="4"/>
        <v>527 - Horringer Court Middle School</v>
      </c>
      <c r="B282" s="302">
        <v>527</v>
      </c>
      <c r="C282" s="308">
        <v>527</v>
      </c>
      <c r="D282" s="308" t="s">
        <v>1</v>
      </c>
      <c r="E282" s="309" t="s">
        <v>1</v>
      </c>
      <c r="F282" s="302" t="s">
        <v>416</v>
      </c>
      <c r="G282" s="310">
        <v>1550128.6142356275</v>
      </c>
      <c r="H282" s="310">
        <v>0</v>
      </c>
      <c r="I282" s="310"/>
      <c r="J282" s="310">
        <v>1550128.6142356275</v>
      </c>
      <c r="K282" s="412"/>
      <c r="L282" s="310">
        <v>0</v>
      </c>
      <c r="M282" s="310">
        <v>0</v>
      </c>
      <c r="N282" s="310">
        <v>0</v>
      </c>
      <c r="O282" s="311">
        <v>0</v>
      </c>
      <c r="P282" s="311"/>
      <c r="Q282" s="311">
        <v>1550129</v>
      </c>
      <c r="R282" s="311"/>
      <c r="S282" s="311"/>
      <c r="T282" s="308">
        <v>527</v>
      </c>
      <c r="U282" s="312"/>
      <c r="V282" s="312">
        <v>0</v>
      </c>
      <c r="W282" s="312">
        <v>0</v>
      </c>
      <c r="X282" s="312">
        <v>0</v>
      </c>
      <c r="Y282" s="312">
        <v>0</v>
      </c>
      <c r="Z282" s="312">
        <v>0</v>
      </c>
      <c r="AA282" s="312">
        <v>0</v>
      </c>
      <c r="AB282" s="312">
        <v>356</v>
      </c>
      <c r="AF282" s="310" t="e">
        <v>#REF!</v>
      </c>
      <c r="AG282" s="308">
        <v>527</v>
      </c>
      <c r="AH282" s="309" t="s">
        <v>1</v>
      </c>
      <c r="AI282" s="302" t="s">
        <v>416</v>
      </c>
    </row>
    <row r="283" spans="1:35">
      <c r="A283" s="302" t="str">
        <f t="shared" si="4"/>
        <v>531 - Westley Middle School</v>
      </c>
      <c r="B283" s="302">
        <v>531</v>
      </c>
      <c r="C283" s="308">
        <v>531</v>
      </c>
      <c r="D283" s="308" t="s">
        <v>1</v>
      </c>
      <c r="E283" s="309" t="s">
        <v>1</v>
      </c>
      <c r="F283" s="302" t="s">
        <v>417</v>
      </c>
      <c r="G283" s="310">
        <v>2182183.2000000002</v>
      </c>
      <c r="H283" s="310">
        <v>0</v>
      </c>
      <c r="I283" s="310"/>
      <c r="J283" s="310">
        <v>2182183.2000000002</v>
      </c>
      <c r="K283" s="412"/>
      <c r="L283" s="310">
        <v>0</v>
      </c>
      <c r="M283" s="310">
        <v>0</v>
      </c>
      <c r="N283" s="310">
        <v>0</v>
      </c>
      <c r="O283" s="311">
        <v>0</v>
      </c>
      <c r="P283" s="311"/>
      <c r="Q283" s="311">
        <v>2182183</v>
      </c>
      <c r="R283" s="311"/>
      <c r="S283" s="311"/>
      <c r="T283" s="308">
        <v>531</v>
      </c>
      <c r="U283" s="312"/>
      <c r="V283" s="312">
        <v>0</v>
      </c>
      <c r="W283" s="312">
        <v>0</v>
      </c>
      <c r="X283" s="312">
        <v>0</v>
      </c>
      <c r="Y283" s="312">
        <v>0</v>
      </c>
      <c r="Z283" s="312">
        <v>0</v>
      </c>
      <c r="AA283" s="312">
        <v>0</v>
      </c>
      <c r="AB283" s="312">
        <v>508</v>
      </c>
      <c r="AF283" s="310" t="e">
        <v>#REF!</v>
      </c>
      <c r="AG283" s="308">
        <v>531</v>
      </c>
      <c r="AH283" s="309" t="s">
        <v>1</v>
      </c>
      <c r="AI283" s="302" t="s">
        <v>417</v>
      </c>
    </row>
    <row r="284" spans="1:35">
      <c r="A284" s="302" t="str">
        <f t="shared" si="4"/>
        <v>551 - County Upper School</v>
      </c>
      <c r="B284" s="302">
        <v>551</v>
      </c>
      <c r="C284" s="308">
        <v>551</v>
      </c>
      <c r="D284" s="308" t="s">
        <v>1</v>
      </c>
      <c r="E284" s="309" t="s">
        <v>1</v>
      </c>
      <c r="F284" s="302" t="s">
        <v>418</v>
      </c>
      <c r="G284" s="310">
        <v>3698053.333333333</v>
      </c>
      <c r="H284" s="310">
        <v>0</v>
      </c>
      <c r="I284" s="310"/>
      <c r="J284" s="310">
        <v>3698053.333333333</v>
      </c>
      <c r="K284" s="412"/>
      <c r="L284" s="310">
        <v>0</v>
      </c>
      <c r="M284" s="310">
        <v>0</v>
      </c>
      <c r="N284" s="310">
        <v>0</v>
      </c>
      <c r="O284" s="311">
        <v>0</v>
      </c>
      <c r="P284" s="311"/>
      <c r="Q284" s="311">
        <v>3698053</v>
      </c>
      <c r="R284" s="311"/>
      <c r="S284" s="311"/>
      <c r="T284" s="308">
        <v>551</v>
      </c>
      <c r="U284" s="312"/>
      <c r="V284" s="312">
        <v>0</v>
      </c>
      <c r="W284" s="312">
        <v>0</v>
      </c>
      <c r="X284" s="312">
        <v>0</v>
      </c>
      <c r="Y284" s="312">
        <v>0</v>
      </c>
      <c r="Z284" s="312">
        <v>0</v>
      </c>
      <c r="AA284" s="312">
        <v>0</v>
      </c>
      <c r="AB284" s="312">
        <v>715</v>
      </c>
      <c r="AF284" s="310" t="e">
        <v>#REF!</v>
      </c>
      <c r="AG284" s="308">
        <v>551</v>
      </c>
      <c r="AH284" s="309" t="s">
        <v>1</v>
      </c>
      <c r="AI284" s="302" t="s">
        <v>418</v>
      </c>
    </row>
    <row r="285" spans="1:35">
      <c r="A285" s="302" t="str">
        <f t="shared" si="4"/>
        <v>552 - King Edward VI CEVC Upper School</v>
      </c>
      <c r="B285" s="302">
        <v>552</v>
      </c>
      <c r="C285" s="308">
        <v>552</v>
      </c>
      <c r="D285" s="308">
        <v>552</v>
      </c>
      <c r="E285" s="309">
        <v>0</v>
      </c>
      <c r="F285" s="302" t="s">
        <v>419</v>
      </c>
      <c r="G285" s="310">
        <v>6025689.9923128355</v>
      </c>
      <c r="H285" s="310">
        <v>-28883.61</v>
      </c>
      <c r="I285" s="310"/>
      <c r="J285" s="310">
        <v>5996806.3823128352</v>
      </c>
      <c r="K285" s="412"/>
      <c r="L285" s="310">
        <v>0</v>
      </c>
      <c r="M285" s="310">
        <v>0</v>
      </c>
      <c r="N285" s="310">
        <v>60000</v>
      </c>
      <c r="O285" s="311">
        <v>60000</v>
      </c>
      <c r="P285" s="311">
        <v>266914</v>
      </c>
      <c r="Q285" s="311">
        <v>6323720</v>
      </c>
      <c r="R285" s="311"/>
      <c r="S285" s="311"/>
      <c r="T285" s="308">
        <v>552</v>
      </c>
      <c r="U285" s="312"/>
      <c r="V285" s="312">
        <v>11064.24</v>
      </c>
      <c r="W285" s="312">
        <v>13921.74</v>
      </c>
      <c r="X285" s="312">
        <v>2183.13</v>
      </c>
      <c r="Y285" s="312">
        <v>1714.5</v>
      </c>
      <c r="Z285" s="312">
        <v>-28883.61</v>
      </c>
      <c r="AA285" s="312">
        <v>0</v>
      </c>
      <c r="AB285" s="312">
        <v>1143</v>
      </c>
      <c r="AF285" s="310" t="e">
        <v>#REF!</v>
      </c>
      <c r="AG285" s="308">
        <v>552</v>
      </c>
      <c r="AH285" s="309">
        <v>0</v>
      </c>
      <c r="AI285" s="302" t="s">
        <v>419</v>
      </c>
    </row>
    <row r="286" spans="1:35">
      <c r="A286" s="302" t="str">
        <f t="shared" si="4"/>
        <v>553 - St Benedict's Catholic School</v>
      </c>
      <c r="B286" s="302">
        <v>553</v>
      </c>
      <c r="C286" s="308">
        <v>553</v>
      </c>
      <c r="D286" s="308">
        <v>553</v>
      </c>
      <c r="E286" s="309">
        <v>0</v>
      </c>
      <c r="F286" s="302" t="s">
        <v>420</v>
      </c>
      <c r="G286" s="310">
        <v>3881953.03</v>
      </c>
      <c r="H286" s="310">
        <v>-19508.439999999999</v>
      </c>
      <c r="I286" s="310"/>
      <c r="J286" s="310">
        <v>3862444.59</v>
      </c>
      <c r="K286" s="412"/>
      <c r="L286" s="310">
        <v>0</v>
      </c>
      <c r="M286" s="310">
        <v>0</v>
      </c>
      <c r="N286" s="310">
        <v>0</v>
      </c>
      <c r="O286" s="311">
        <v>0</v>
      </c>
      <c r="P286" s="311">
        <v>466345</v>
      </c>
      <c r="Q286" s="311">
        <v>4328790</v>
      </c>
      <c r="R286" s="311"/>
      <c r="S286" s="311"/>
      <c r="T286" s="308">
        <v>553</v>
      </c>
      <c r="U286" s="312"/>
      <c r="V286" s="312">
        <v>7472.96</v>
      </c>
      <c r="W286" s="312">
        <v>9402.9599999999991</v>
      </c>
      <c r="X286" s="312">
        <v>1474.52</v>
      </c>
      <c r="Y286" s="312">
        <v>1158</v>
      </c>
      <c r="Z286" s="312">
        <v>-19508.439999999999</v>
      </c>
      <c r="AA286" s="312">
        <v>0</v>
      </c>
      <c r="AB286" s="312">
        <v>772</v>
      </c>
      <c r="AF286" s="310" t="e">
        <v>#REF!</v>
      </c>
      <c r="AG286" s="308">
        <v>553</v>
      </c>
      <c r="AH286" s="309">
        <v>0</v>
      </c>
      <c r="AI286" s="302" t="s">
        <v>420</v>
      </c>
    </row>
    <row r="287" spans="1:35">
      <c r="A287" s="302" t="str">
        <f t="shared" si="4"/>
        <v>554 - Samuel Ward Academy</v>
      </c>
      <c r="B287" s="302">
        <v>554</v>
      </c>
      <c r="C287" s="308">
        <v>554</v>
      </c>
      <c r="D287" s="308" t="s">
        <v>1</v>
      </c>
      <c r="E287" s="309" t="s">
        <v>1</v>
      </c>
      <c r="F287" s="302" t="s">
        <v>421</v>
      </c>
      <c r="G287" s="310">
        <v>5810704</v>
      </c>
      <c r="H287" s="310">
        <v>0</v>
      </c>
      <c r="I287" s="310"/>
      <c r="J287" s="310">
        <v>5810704</v>
      </c>
      <c r="K287" s="412"/>
      <c r="L287" s="310">
        <v>0</v>
      </c>
      <c r="M287" s="310">
        <v>0</v>
      </c>
      <c r="N287" s="310">
        <v>0</v>
      </c>
      <c r="O287" s="311">
        <v>0</v>
      </c>
      <c r="P287" s="311"/>
      <c r="Q287" s="311">
        <v>5810704</v>
      </c>
      <c r="R287" s="311"/>
      <c r="S287" s="311"/>
      <c r="T287" s="308">
        <v>554</v>
      </c>
      <c r="U287" s="312"/>
      <c r="V287" s="312">
        <v>0</v>
      </c>
      <c r="W287" s="312">
        <v>0</v>
      </c>
      <c r="X287" s="312">
        <v>0</v>
      </c>
      <c r="Y287" s="312">
        <v>0</v>
      </c>
      <c r="Z287" s="312">
        <v>0</v>
      </c>
      <c r="AA287" s="312">
        <v>0</v>
      </c>
      <c r="AB287" s="312">
        <v>1157</v>
      </c>
      <c r="AF287" s="310" t="e">
        <v>#REF!</v>
      </c>
      <c r="AG287" s="308">
        <v>554</v>
      </c>
      <c r="AH287" s="309" t="s">
        <v>1</v>
      </c>
      <c r="AI287" s="302" t="s">
        <v>421</v>
      </c>
    </row>
    <row r="288" spans="1:35">
      <c r="A288" s="302" t="str">
        <f t="shared" si="4"/>
        <v>555 - Thomas Gainsborough School</v>
      </c>
      <c r="B288" s="302">
        <v>555</v>
      </c>
      <c r="C288" s="308">
        <v>555</v>
      </c>
      <c r="D288" s="308" t="s">
        <v>1</v>
      </c>
      <c r="E288" s="309" t="s">
        <v>1</v>
      </c>
      <c r="F288" s="302" t="s">
        <v>422</v>
      </c>
      <c r="G288" s="310">
        <v>7102241.0936316801</v>
      </c>
      <c r="H288" s="310">
        <v>0</v>
      </c>
      <c r="I288" s="310"/>
      <c r="J288" s="310">
        <v>7102241.0936316801</v>
      </c>
      <c r="K288" s="412"/>
      <c r="L288" s="310">
        <v>0</v>
      </c>
      <c r="M288" s="310">
        <v>0</v>
      </c>
      <c r="N288" s="310">
        <v>0</v>
      </c>
      <c r="O288" s="311">
        <v>0</v>
      </c>
      <c r="P288" s="311"/>
      <c r="Q288" s="311">
        <v>7102241</v>
      </c>
      <c r="R288" s="311"/>
      <c r="S288" s="311"/>
      <c r="T288" s="308">
        <v>555</v>
      </c>
      <c r="U288" s="312"/>
      <c r="V288" s="312">
        <v>0</v>
      </c>
      <c r="W288" s="312">
        <v>0</v>
      </c>
      <c r="X288" s="312">
        <v>0</v>
      </c>
      <c r="Y288" s="312">
        <v>0</v>
      </c>
      <c r="Z288" s="312">
        <v>0</v>
      </c>
      <c r="AA288" s="312">
        <v>0</v>
      </c>
      <c r="AB288" s="312">
        <v>1395</v>
      </c>
      <c r="AF288" s="310" t="e">
        <v>#REF!</v>
      </c>
      <c r="AG288" s="308">
        <v>555</v>
      </c>
      <c r="AH288" s="309" t="s">
        <v>1</v>
      </c>
      <c r="AI288" s="302" t="s">
        <v>422</v>
      </c>
    </row>
    <row r="289" spans="1:35">
      <c r="A289" s="302" t="str">
        <f t="shared" si="4"/>
        <v>556 - Castle Manor Academy</v>
      </c>
      <c r="B289" s="302">
        <v>556</v>
      </c>
      <c r="C289" s="308">
        <v>556</v>
      </c>
      <c r="D289" s="308" t="s">
        <v>1</v>
      </c>
      <c r="E289" s="309" t="s">
        <v>1</v>
      </c>
      <c r="F289" s="302" t="s">
        <v>423</v>
      </c>
      <c r="G289" s="310">
        <v>3542548.1163909244</v>
      </c>
      <c r="H289" s="310">
        <v>0</v>
      </c>
      <c r="I289" s="310"/>
      <c r="J289" s="310">
        <v>3542548.1163909244</v>
      </c>
      <c r="K289" s="412"/>
      <c r="L289" s="310">
        <v>0</v>
      </c>
      <c r="M289" s="310">
        <v>0</v>
      </c>
      <c r="N289" s="310">
        <v>0</v>
      </c>
      <c r="O289" s="311">
        <v>0</v>
      </c>
      <c r="P289" s="311"/>
      <c r="Q289" s="311">
        <v>3542548</v>
      </c>
      <c r="R289" s="311"/>
      <c r="S289" s="311"/>
      <c r="T289" s="308">
        <v>556</v>
      </c>
      <c r="U289" s="312"/>
      <c r="V289" s="312">
        <v>0</v>
      </c>
      <c r="W289" s="312">
        <v>0</v>
      </c>
      <c r="X289" s="312">
        <v>0</v>
      </c>
      <c r="Y289" s="312">
        <v>0</v>
      </c>
      <c r="Z289" s="312">
        <v>0</v>
      </c>
      <c r="AA289" s="312">
        <v>0</v>
      </c>
      <c r="AB289" s="312">
        <v>646</v>
      </c>
      <c r="AF289" s="310" t="e">
        <v>#REF!</v>
      </c>
      <c r="AG289" s="308">
        <v>556</v>
      </c>
      <c r="AH289" s="309" t="s">
        <v>1</v>
      </c>
      <c r="AI289" s="302" t="s">
        <v>423</v>
      </c>
    </row>
    <row r="290" spans="1:35">
      <c r="A290" s="302" t="str">
        <f t="shared" si="4"/>
        <v>557 - Newmarket College</v>
      </c>
      <c r="B290" s="302">
        <v>557</v>
      </c>
      <c r="C290" s="308">
        <v>557</v>
      </c>
      <c r="D290" s="308" t="s">
        <v>1</v>
      </c>
      <c r="E290" s="309" t="s">
        <v>1</v>
      </c>
      <c r="F290" s="302" t="s">
        <v>424</v>
      </c>
      <c r="G290" s="310">
        <v>3686310.983727294</v>
      </c>
      <c r="H290" s="310">
        <v>0</v>
      </c>
      <c r="I290" s="310"/>
      <c r="J290" s="310">
        <v>3686310.983727294</v>
      </c>
      <c r="K290" s="412"/>
      <c r="L290" s="310">
        <v>0</v>
      </c>
      <c r="M290" s="310">
        <v>0</v>
      </c>
      <c r="N290" s="310">
        <v>0</v>
      </c>
      <c r="O290" s="311">
        <v>0</v>
      </c>
      <c r="P290" s="311"/>
      <c r="Q290" s="311">
        <v>3686311</v>
      </c>
      <c r="R290" s="311"/>
      <c r="S290" s="311"/>
      <c r="T290" s="308">
        <v>557</v>
      </c>
      <c r="U290" s="312"/>
      <c r="V290" s="312">
        <v>0</v>
      </c>
      <c r="W290" s="312">
        <v>0</v>
      </c>
      <c r="X290" s="312">
        <v>0</v>
      </c>
      <c r="Y290" s="312">
        <v>0</v>
      </c>
      <c r="Z290" s="312">
        <v>0</v>
      </c>
      <c r="AA290" s="312">
        <v>0</v>
      </c>
      <c r="AB290" s="312">
        <v>719</v>
      </c>
      <c r="AF290" s="310" t="e">
        <v>#REF!</v>
      </c>
      <c r="AG290" s="308">
        <v>557</v>
      </c>
      <c r="AH290" s="309" t="s">
        <v>1</v>
      </c>
      <c r="AI290" s="302" t="s">
        <v>424</v>
      </c>
    </row>
    <row r="291" spans="1:35">
      <c r="A291" s="302" t="str">
        <f t="shared" si="4"/>
        <v>558 - Stowmarket High School</v>
      </c>
      <c r="B291" s="302">
        <v>558</v>
      </c>
      <c r="C291" s="308">
        <v>558</v>
      </c>
      <c r="D291" s="308" t="s">
        <v>1</v>
      </c>
      <c r="E291" s="309" t="s">
        <v>1</v>
      </c>
      <c r="F291" s="302" t="s">
        <v>425</v>
      </c>
      <c r="G291" s="310">
        <v>4030510.2227675989</v>
      </c>
      <c r="H291" s="310">
        <v>0</v>
      </c>
      <c r="I291" s="310"/>
      <c r="J291" s="310">
        <v>4030510.2227675989</v>
      </c>
      <c r="K291" s="412"/>
      <c r="L291" s="310">
        <v>0</v>
      </c>
      <c r="M291" s="310">
        <v>0</v>
      </c>
      <c r="N291" s="310">
        <v>0</v>
      </c>
      <c r="O291" s="311">
        <v>0</v>
      </c>
      <c r="P291" s="311"/>
      <c r="Q291" s="311">
        <v>4030510</v>
      </c>
      <c r="R291" s="311"/>
      <c r="S291" s="311"/>
      <c r="T291" s="308">
        <v>558</v>
      </c>
      <c r="U291" s="312"/>
      <c r="V291" s="312">
        <v>0</v>
      </c>
      <c r="W291" s="312">
        <v>0</v>
      </c>
      <c r="X291" s="312">
        <v>0</v>
      </c>
      <c r="Y291" s="312">
        <v>0</v>
      </c>
      <c r="Z291" s="312">
        <v>0</v>
      </c>
      <c r="AA291" s="312">
        <v>0</v>
      </c>
      <c r="AB291" s="312">
        <v>751</v>
      </c>
      <c r="AF291" s="310" t="e">
        <v>#REF!</v>
      </c>
      <c r="AG291" s="308">
        <v>558</v>
      </c>
      <c r="AH291" s="309">
        <v>0</v>
      </c>
      <c r="AI291" s="302" t="s">
        <v>425</v>
      </c>
    </row>
    <row r="292" spans="1:35">
      <c r="A292" s="302" t="str">
        <f t="shared" si="4"/>
        <v>559 - Orminston Sudbury Academy</v>
      </c>
      <c r="B292" s="302">
        <v>559</v>
      </c>
      <c r="C292" s="308">
        <v>559</v>
      </c>
      <c r="D292" s="308" t="s">
        <v>1</v>
      </c>
      <c r="E292" s="309" t="s">
        <v>1</v>
      </c>
      <c r="F292" s="302" t="s">
        <v>426</v>
      </c>
      <c r="G292" s="310">
        <v>3593248.8998829392</v>
      </c>
      <c r="H292" s="310">
        <v>0</v>
      </c>
      <c r="I292" s="310"/>
      <c r="J292" s="310">
        <v>3593248.8998829392</v>
      </c>
      <c r="K292" s="412"/>
      <c r="L292" s="310">
        <v>0</v>
      </c>
      <c r="M292" s="310">
        <v>0</v>
      </c>
      <c r="N292" s="310">
        <v>0</v>
      </c>
      <c r="O292" s="311">
        <v>0</v>
      </c>
      <c r="P292" s="311"/>
      <c r="Q292" s="311">
        <v>3593249</v>
      </c>
      <c r="R292" s="311"/>
      <c r="S292" s="311"/>
      <c r="T292" s="308">
        <v>559</v>
      </c>
      <c r="U292" s="312"/>
      <c r="V292" s="312">
        <v>0</v>
      </c>
      <c r="W292" s="312">
        <v>0</v>
      </c>
      <c r="X292" s="312">
        <v>0</v>
      </c>
      <c r="Y292" s="312">
        <v>0</v>
      </c>
      <c r="Z292" s="312">
        <v>0</v>
      </c>
      <c r="AA292" s="312">
        <v>0</v>
      </c>
      <c r="AB292" s="312">
        <v>652</v>
      </c>
      <c r="AF292" s="310" t="e">
        <v>#REF!</v>
      </c>
      <c r="AG292" s="308">
        <v>559</v>
      </c>
      <c r="AH292" s="309" t="s">
        <v>1</v>
      </c>
      <c r="AI292" s="302" t="s">
        <v>426</v>
      </c>
    </row>
    <row r="293" spans="1:35">
      <c r="A293" s="302" t="str">
        <f t="shared" si="4"/>
        <v>560 - Thurston Community College</v>
      </c>
      <c r="B293" s="302">
        <v>560</v>
      </c>
      <c r="C293" s="308">
        <v>560</v>
      </c>
      <c r="D293" s="308">
        <v>560</v>
      </c>
      <c r="E293" s="309">
        <v>0</v>
      </c>
      <c r="F293" s="302" t="s">
        <v>427</v>
      </c>
      <c r="G293" s="310">
        <v>7157590.04</v>
      </c>
      <c r="H293" s="310">
        <v>-34872.6</v>
      </c>
      <c r="I293" s="310"/>
      <c r="J293" s="310">
        <v>7122717.4400000004</v>
      </c>
      <c r="K293" s="412"/>
      <c r="L293" s="310">
        <v>0</v>
      </c>
      <c r="M293" s="310">
        <v>0</v>
      </c>
      <c r="N293" s="310">
        <v>0</v>
      </c>
      <c r="O293" s="311">
        <v>0</v>
      </c>
      <c r="P293" s="311">
        <v>1151918</v>
      </c>
      <c r="Q293" s="311">
        <v>8274635</v>
      </c>
      <c r="R293" s="311"/>
      <c r="S293" s="311"/>
      <c r="T293" s="308">
        <v>560</v>
      </c>
      <c r="U293" s="312"/>
      <c r="V293" s="312">
        <v>13358.4</v>
      </c>
      <c r="W293" s="312">
        <v>16808.399999999998</v>
      </c>
      <c r="X293" s="312">
        <v>2635.7999999999997</v>
      </c>
      <c r="Y293" s="312">
        <v>2070</v>
      </c>
      <c r="Z293" s="312">
        <v>-34872.6</v>
      </c>
      <c r="AA293" s="312">
        <v>0</v>
      </c>
      <c r="AB293" s="312">
        <v>1380</v>
      </c>
      <c r="AF293" s="310" t="e">
        <v>#REF!</v>
      </c>
      <c r="AG293" s="308">
        <v>560</v>
      </c>
      <c r="AH293" s="309">
        <v>0</v>
      </c>
      <c r="AI293" s="302" t="s">
        <v>427</v>
      </c>
    </row>
    <row r="294" spans="1:35">
      <c r="A294" s="302" t="str">
        <f t="shared" si="4"/>
        <v>561 - Mildenhall College Academy</v>
      </c>
      <c r="B294" s="302">
        <v>561</v>
      </c>
      <c r="C294" s="308">
        <v>561</v>
      </c>
      <c r="D294" s="308" t="s">
        <v>1</v>
      </c>
      <c r="E294" s="309" t="s">
        <v>1</v>
      </c>
      <c r="F294" s="302" t="s">
        <v>465</v>
      </c>
      <c r="G294" s="310">
        <v>5388347.9596076543</v>
      </c>
      <c r="H294" s="310">
        <v>0</v>
      </c>
      <c r="I294" s="310"/>
      <c r="J294" s="310">
        <v>5388347.9596076543</v>
      </c>
      <c r="K294" s="412"/>
      <c r="L294" s="310">
        <v>0</v>
      </c>
      <c r="M294" s="310">
        <v>0</v>
      </c>
      <c r="N294" s="310">
        <v>0</v>
      </c>
      <c r="O294" s="311">
        <v>0</v>
      </c>
      <c r="P294" s="311"/>
      <c r="Q294" s="311">
        <v>5388348</v>
      </c>
      <c r="R294" s="311"/>
      <c r="S294" s="311"/>
      <c r="T294" s="308">
        <v>561</v>
      </c>
      <c r="U294" s="312"/>
      <c r="V294" s="312">
        <v>0</v>
      </c>
      <c r="W294" s="312">
        <v>0</v>
      </c>
      <c r="X294" s="312">
        <v>0</v>
      </c>
      <c r="Y294" s="312">
        <v>0</v>
      </c>
      <c r="Z294" s="312">
        <v>0</v>
      </c>
      <c r="AA294" s="312">
        <v>0</v>
      </c>
      <c r="AB294" s="312">
        <v>1023</v>
      </c>
      <c r="AF294" s="310" t="e">
        <v>#REF!</v>
      </c>
      <c r="AG294" s="308">
        <v>561</v>
      </c>
      <c r="AH294" s="309" t="s">
        <v>1</v>
      </c>
      <c r="AI294" s="302" t="s">
        <v>465</v>
      </c>
    </row>
    <row r="295" spans="1:35">
      <c r="A295" s="302" t="str">
        <f t="shared" si="4"/>
        <v>562 - Stowupland High School</v>
      </c>
      <c r="B295" s="302">
        <v>562</v>
      </c>
      <c r="C295" s="308">
        <v>562</v>
      </c>
      <c r="D295" s="308" t="s">
        <v>1</v>
      </c>
      <c r="E295" s="309" t="s">
        <v>1</v>
      </c>
      <c r="F295" s="302" t="s">
        <v>428</v>
      </c>
      <c r="G295" s="310">
        <v>4777977.3550184555</v>
      </c>
      <c r="H295" s="310">
        <v>0</v>
      </c>
      <c r="I295" s="310"/>
      <c r="J295" s="310">
        <v>4777977.3550184555</v>
      </c>
      <c r="K295" s="412"/>
      <c r="L295" s="310">
        <v>0</v>
      </c>
      <c r="M295" s="310">
        <v>0</v>
      </c>
      <c r="N295" s="310">
        <v>0</v>
      </c>
      <c r="O295" s="311">
        <v>0</v>
      </c>
      <c r="P295" s="311"/>
      <c r="Q295" s="311">
        <v>4777977</v>
      </c>
      <c r="R295" s="311"/>
      <c r="S295" s="311"/>
      <c r="T295" s="308">
        <v>562</v>
      </c>
      <c r="U295" s="312"/>
      <c r="V295" s="312">
        <v>0</v>
      </c>
      <c r="W295" s="312">
        <v>0</v>
      </c>
      <c r="X295" s="312">
        <v>0</v>
      </c>
      <c r="Y295" s="312">
        <v>0</v>
      </c>
      <c r="Z295" s="312">
        <v>0</v>
      </c>
      <c r="AA295" s="312">
        <v>0</v>
      </c>
      <c r="AB295" s="312">
        <v>941</v>
      </c>
      <c r="AF295" s="310" t="e">
        <v>#REF!</v>
      </c>
      <c r="AG295" s="308">
        <v>562</v>
      </c>
      <c r="AH295" s="309" t="s">
        <v>1</v>
      </c>
      <c r="AI295" s="302" t="s">
        <v>428</v>
      </c>
    </row>
    <row r="296" spans="1:35">
      <c r="A296" s="302" t="str">
        <f t="shared" si="4"/>
        <v>599 - Sybil Andrews Academy</v>
      </c>
      <c r="B296" s="302">
        <v>599</v>
      </c>
      <c r="C296" s="308">
        <v>599</v>
      </c>
      <c r="D296" s="308">
        <v>599</v>
      </c>
      <c r="E296" s="309" t="s">
        <v>939</v>
      </c>
      <c r="F296" s="313" t="s">
        <v>461</v>
      </c>
      <c r="G296" s="310">
        <v>3222468</v>
      </c>
      <c r="H296" s="310">
        <v>0</v>
      </c>
      <c r="I296" s="310"/>
      <c r="J296" s="310">
        <v>3222468</v>
      </c>
      <c r="K296" s="412"/>
      <c r="L296" s="310">
        <v>0</v>
      </c>
      <c r="M296" s="310">
        <v>0</v>
      </c>
      <c r="N296" s="310">
        <v>0</v>
      </c>
      <c r="O296" s="311">
        <v>0</v>
      </c>
      <c r="P296" s="311"/>
      <c r="Q296" s="311">
        <v>3222468</v>
      </c>
      <c r="R296" s="311"/>
      <c r="S296" s="311"/>
      <c r="T296" s="308">
        <v>599</v>
      </c>
      <c r="U296" s="312"/>
      <c r="V296" s="312">
        <v>0</v>
      </c>
      <c r="W296" s="312">
        <v>0</v>
      </c>
      <c r="X296" s="312">
        <v>0</v>
      </c>
      <c r="Y296" s="312">
        <v>0</v>
      </c>
      <c r="Z296" s="312">
        <v>0</v>
      </c>
      <c r="AA296" s="312">
        <v>0</v>
      </c>
      <c r="AB296" s="312">
        <v>639</v>
      </c>
      <c r="AF296" s="310" t="e">
        <v>#REF!</v>
      </c>
      <c r="AG296" s="308">
        <v>599</v>
      </c>
      <c r="AH296" s="309" t="s">
        <v>939</v>
      </c>
      <c r="AI296" s="313" t="s">
        <v>461</v>
      </c>
    </row>
    <row r="297" spans="1:35">
      <c r="A297" s="302" t="str">
        <f t="shared" si="4"/>
        <v>990 - Stour Valley Community School</v>
      </c>
      <c r="B297" s="302">
        <v>990</v>
      </c>
      <c r="C297" s="308">
        <v>990</v>
      </c>
      <c r="D297" s="308">
        <v>990</v>
      </c>
      <c r="E297" s="309" t="s">
        <v>939</v>
      </c>
      <c r="F297" s="313" t="s">
        <v>429</v>
      </c>
      <c r="G297" s="310">
        <v>3000483.2</v>
      </c>
      <c r="H297" s="310">
        <v>0</v>
      </c>
      <c r="I297" s="310"/>
      <c r="J297" s="310">
        <v>3000483.2</v>
      </c>
      <c r="K297" s="412"/>
      <c r="L297" s="310">
        <v>0</v>
      </c>
      <c r="M297" s="310">
        <v>0</v>
      </c>
      <c r="N297" s="310">
        <v>0</v>
      </c>
      <c r="O297" s="311">
        <v>0</v>
      </c>
      <c r="P297" s="311"/>
      <c r="Q297" s="311">
        <v>3000483</v>
      </c>
      <c r="R297" s="311"/>
      <c r="S297" s="311"/>
      <c r="T297" s="308">
        <v>990</v>
      </c>
      <c r="U297" s="312"/>
      <c r="V297" s="312">
        <v>0</v>
      </c>
      <c r="W297" s="312">
        <v>0</v>
      </c>
      <c r="X297" s="312">
        <v>0</v>
      </c>
      <c r="Y297" s="312">
        <v>0</v>
      </c>
      <c r="Z297" s="312">
        <v>0</v>
      </c>
      <c r="AA297" s="312">
        <v>0</v>
      </c>
      <c r="AB297" s="312">
        <v>598</v>
      </c>
      <c r="AF297" s="310" t="e">
        <v>#REF!</v>
      </c>
      <c r="AG297" s="308">
        <v>990</v>
      </c>
      <c r="AH297" s="309" t="s">
        <v>939</v>
      </c>
      <c r="AI297" s="313" t="s">
        <v>429</v>
      </c>
    </row>
    <row r="298" spans="1:35">
      <c r="A298" s="302" t="str">
        <f t="shared" si="4"/>
        <v>991 - IES Breckland</v>
      </c>
      <c r="B298" s="302">
        <v>991</v>
      </c>
      <c r="C298" s="308">
        <v>991</v>
      </c>
      <c r="D298" s="308">
        <v>991</v>
      </c>
      <c r="E298" s="309" t="s">
        <v>939</v>
      </c>
      <c r="F298" s="313" t="s">
        <v>430</v>
      </c>
      <c r="G298" s="310">
        <v>2635168.0039026542</v>
      </c>
      <c r="H298" s="310">
        <v>0</v>
      </c>
      <c r="I298" s="310"/>
      <c r="J298" s="310">
        <v>2635168.0039026542</v>
      </c>
      <c r="K298" s="412"/>
      <c r="L298" s="310">
        <v>0</v>
      </c>
      <c r="M298" s="310">
        <v>0</v>
      </c>
      <c r="N298" s="310">
        <v>0</v>
      </c>
      <c r="O298" s="311">
        <v>0</v>
      </c>
      <c r="P298" s="311"/>
      <c r="Q298" s="311">
        <v>2635168</v>
      </c>
      <c r="R298" s="311"/>
      <c r="S298" s="311"/>
      <c r="T298" s="308">
        <v>991</v>
      </c>
      <c r="U298" s="312"/>
      <c r="V298" s="312">
        <v>0</v>
      </c>
      <c r="W298" s="312">
        <v>0</v>
      </c>
      <c r="X298" s="312">
        <v>0</v>
      </c>
      <c r="Y298" s="312">
        <v>0</v>
      </c>
      <c r="Z298" s="312">
        <v>0</v>
      </c>
      <c r="AA298" s="312">
        <v>0</v>
      </c>
      <c r="AB298" s="312">
        <v>503</v>
      </c>
      <c r="AF298" s="310" t="e">
        <v>#REF!</v>
      </c>
      <c r="AG298" s="308">
        <v>991</v>
      </c>
      <c r="AH298" s="309" t="s">
        <v>939</v>
      </c>
      <c r="AI298" s="313" t="s">
        <v>430</v>
      </c>
    </row>
    <row r="299" spans="1:35">
      <c r="A299" s="302" t="str">
        <f t="shared" si="4"/>
        <v>992 - Saxmundham Free School</v>
      </c>
      <c r="B299" s="302">
        <v>992</v>
      </c>
      <c r="C299" s="308">
        <v>992</v>
      </c>
      <c r="D299" s="308">
        <v>992</v>
      </c>
      <c r="E299" s="309" t="s">
        <v>939</v>
      </c>
      <c r="F299" s="313" t="s">
        <v>431</v>
      </c>
      <c r="G299" s="310">
        <v>2513537.3665119829</v>
      </c>
      <c r="H299" s="310">
        <v>0</v>
      </c>
      <c r="I299" s="310"/>
      <c r="J299" s="310">
        <v>2513537.3665119829</v>
      </c>
      <c r="K299" s="412"/>
      <c r="L299" s="310">
        <v>0</v>
      </c>
      <c r="M299" s="310">
        <v>0</v>
      </c>
      <c r="N299" s="310">
        <v>0</v>
      </c>
      <c r="O299" s="311">
        <v>0</v>
      </c>
      <c r="P299" s="311"/>
      <c r="Q299" s="311">
        <v>2513537</v>
      </c>
      <c r="R299" s="311"/>
      <c r="S299" s="311"/>
      <c r="T299" s="308">
        <v>992</v>
      </c>
      <c r="U299" s="312"/>
      <c r="V299" s="312">
        <v>0</v>
      </c>
      <c r="W299" s="312">
        <v>0</v>
      </c>
      <c r="X299" s="312">
        <v>0</v>
      </c>
      <c r="Y299" s="312">
        <v>0</v>
      </c>
      <c r="Z299" s="312">
        <v>0</v>
      </c>
      <c r="AA299" s="312">
        <v>0</v>
      </c>
      <c r="AB299" s="312">
        <v>463</v>
      </c>
      <c r="AF299" s="310" t="e">
        <v>#REF!</v>
      </c>
      <c r="AG299" s="308">
        <v>992</v>
      </c>
      <c r="AH299" s="309" t="s">
        <v>939</v>
      </c>
      <c r="AI299" s="313" t="s">
        <v>431</v>
      </c>
    </row>
    <row r="300" spans="1:35">
      <c r="A300" s="302" t="str">
        <f t="shared" si="4"/>
        <v>993 - Beccles Free School</v>
      </c>
      <c r="B300" s="302">
        <v>993</v>
      </c>
      <c r="C300" s="308">
        <v>993</v>
      </c>
      <c r="D300" s="308">
        <v>993</v>
      </c>
      <c r="E300" s="309" t="s">
        <v>939</v>
      </c>
      <c r="F300" s="313" t="s">
        <v>432</v>
      </c>
      <c r="G300" s="310">
        <v>1842945.5294169362</v>
      </c>
      <c r="H300" s="310">
        <v>0</v>
      </c>
      <c r="I300" s="310"/>
      <c r="J300" s="310">
        <v>1842945.5294169362</v>
      </c>
      <c r="K300" s="412"/>
      <c r="L300" s="310">
        <v>0</v>
      </c>
      <c r="M300" s="310">
        <v>0</v>
      </c>
      <c r="N300" s="310">
        <v>0</v>
      </c>
      <c r="O300" s="311">
        <v>0</v>
      </c>
      <c r="P300" s="311"/>
      <c r="Q300" s="311">
        <v>1842946</v>
      </c>
      <c r="R300" s="311"/>
      <c r="S300" s="311"/>
      <c r="T300" s="308">
        <v>993</v>
      </c>
      <c r="U300" s="312"/>
      <c r="V300" s="312">
        <v>0</v>
      </c>
      <c r="W300" s="312">
        <v>0</v>
      </c>
      <c r="X300" s="312">
        <v>0</v>
      </c>
      <c r="Y300" s="312">
        <v>0</v>
      </c>
      <c r="Z300" s="312">
        <v>0</v>
      </c>
      <c r="AA300" s="312">
        <v>0</v>
      </c>
      <c r="AB300" s="312">
        <v>304</v>
      </c>
      <c r="AF300" s="310" t="e">
        <v>#REF!</v>
      </c>
      <c r="AG300" s="308">
        <v>993</v>
      </c>
      <c r="AH300" s="309" t="s">
        <v>939</v>
      </c>
      <c r="AI300" s="313" t="s">
        <v>432</v>
      </c>
    </row>
    <row r="301" spans="1:35">
      <c r="A301" s="302" t="str">
        <f t="shared" si="4"/>
        <v>994 - Ixworth Free School</v>
      </c>
      <c r="B301" s="302">
        <v>994</v>
      </c>
      <c r="C301" s="308">
        <v>994</v>
      </c>
      <c r="D301" s="308">
        <v>994</v>
      </c>
      <c r="E301" s="309" t="s">
        <v>939</v>
      </c>
      <c r="F301" s="313" t="s">
        <v>433</v>
      </c>
      <c r="G301" s="310">
        <v>1715041.8464964349</v>
      </c>
      <c r="H301" s="310">
        <v>0</v>
      </c>
      <c r="I301" s="310"/>
      <c r="J301" s="310">
        <v>1715041.8464964349</v>
      </c>
      <c r="K301" s="412"/>
      <c r="L301" s="310">
        <v>0</v>
      </c>
      <c r="M301" s="310">
        <v>0</v>
      </c>
      <c r="N301" s="310">
        <v>0</v>
      </c>
      <c r="O301" s="311">
        <v>0</v>
      </c>
      <c r="P301" s="311"/>
      <c r="Q301" s="311">
        <v>1715042</v>
      </c>
      <c r="R301" s="311"/>
      <c r="S301" s="311"/>
      <c r="T301" s="308">
        <v>994</v>
      </c>
      <c r="U301" s="312"/>
      <c r="V301" s="312">
        <v>0</v>
      </c>
      <c r="W301" s="312">
        <v>0</v>
      </c>
      <c r="X301" s="312">
        <v>0</v>
      </c>
      <c r="Y301" s="312">
        <v>0</v>
      </c>
      <c r="Z301" s="312">
        <v>0</v>
      </c>
      <c r="AA301" s="312">
        <v>0</v>
      </c>
      <c r="AB301" s="312">
        <v>302</v>
      </c>
      <c r="AF301" s="310" t="e">
        <v>#REF!</v>
      </c>
      <c r="AG301" s="308">
        <v>994</v>
      </c>
      <c r="AH301" s="309" t="s">
        <v>939</v>
      </c>
      <c r="AI301" s="313" t="s">
        <v>433</v>
      </c>
    </row>
    <row r="302" spans="1:35">
      <c r="A302" s="302" t="str">
        <f t="shared" si="4"/>
        <v>1001 - Churchill Free Special</v>
      </c>
      <c r="B302" s="302">
        <v>1001</v>
      </c>
      <c r="C302" s="308">
        <v>1001</v>
      </c>
      <c r="D302" s="308">
        <v>1001</v>
      </c>
      <c r="E302" s="309" t="s">
        <v>939</v>
      </c>
      <c r="F302" s="313" t="s">
        <v>464</v>
      </c>
      <c r="G302" s="310">
        <v>0</v>
      </c>
      <c r="H302" s="310">
        <v>0</v>
      </c>
      <c r="I302" s="310"/>
      <c r="J302" s="310"/>
      <c r="K302" s="412"/>
      <c r="L302" s="310">
        <v>0</v>
      </c>
      <c r="M302" s="310">
        <v>0</v>
      </c>
      <c r="N302" s="310">
        <v>0</v>
      </c>
      <c r="O302" s="311">
        <v>0</v>
      </c>
      <c r="P302" s="311"/>
      <c r="Q302" s="311">
        <v>0</v>
      </c>
      <c r="R302" s="311"/>
      <c r="S302" s="311"/>
      <c r="T302" s="308">
        <v>1001</v>
      </c>
      <c r="U302" s="312"/>
      <c r="V302" s="312"/>
      <c r="W302" s="312"/>
      <c r="X302" s="312"/>
      <c r="Y302" s="312"/>
      <c r="Z302" s="312"/>
      <c r="AA302" s="312"/>
      <c r="AB302" s="312"/>
      <c r="AG302" s="308">
        <v>1001</v>
      </c>
      <c r="AH302" s="309" t="s">
        <v>939</v>
      </c>
      <c r="AI302" s="313" t="s">
        <v>464</v>
      </c>
    </row>
    <row r="303" spans="1:35">
      <c r="A303" s="302" t="str">
        <f t="shared" si="4"/>
        <v>1002 - Everitt Academy</v>
      </c>
      <c r="B303" s="302">
        <v>1002</v>
      </c>
      <c r="C303" s="308">
        <v>1002</v>
      </c>
      <c r="D303" s="308">
        <v>1002</v>
      </c>
      <c r="E303" s="309" t="s">
        <v>939</v>
      </c>
      <c r="F303" s="313" t="s">
        <v>1076</v>
      </c>
      <c r="G303" s="310">
        <v>0</v>
      </c>
      <c r="H303" s="310">
        <v>0</v>
      </c>
      <c r="I303" s="310"/>
      <c r="J303" s="310"/>
      <c r="K303" s="412"/>
      <c r="L303" s="310">
        <v>0</v>
      </c>
      <c r="M303" s="310">
        <v>0</v>
      </c>
      <c r="N303" s="310">
        <v>0</v>
      </c>
      <c r="O303" s="311">
        <v>0</v>
      </c>
      <c r="P303" s="311"/>
      <c r="Q303" s="311">
        <v>0</v>
      </c>
      <c r="R303" s="311"/>
      <c r="S303" s="311"/>
      <c r="T303" s="308">
        <v>1002</v>
      </c>
      <c r="U303" s="312"/>
      <c r="V303" s="312"/>
      <c r="W303" s="312"/>
      <c r="X303" s="312"/>
      <c r="Y303" s="312"/>
      <c r="Z303" s="312"/>
      <c r="AA303" s="312"/>
      <c r="AB303" s="312"/>
      <c r="AG303" s="308">
        <v>1002</v>
      </c>
      <c r="AH303" s="309" t="s">
        <v>939</v>
      </c>
      <c r="AI303" s="313" t="s">
        <v>1076</v>
      </c>
    </row>
    <row r="304" spans="1:35">
      <c r="A304" s="302" t="str">
        <f t="shared" si="4"/>
        <v>195 - The Ashley School</v>
      </c>
      <c r="B304" s="302">
        <v>195</v>
      </c>
      <c r="C304" s="314">
        <v>195</v>
      </c>
      <c r="D304" s="308" t="s">
        <v>1</v>
      </c>
      <c r="E304" s="309" t="s">
        <v>1</v>
      </c>
      <c r="F304" s="302" t="s">
        <v>434</v>
      </c>
      <c r="G304" s="310">
        <v>0</v>
      </c>
      <c r="H304" s="310">
        <v>0</v>
      </c>
      <c r="I304" s="310"/>
      <c r="J304" s="310"/>
      <c r="K304" s="412"/>
      <c r="L304" s="310">
        <v>0</v>
      </c>
      <c r="M304" s="310">
        <v>0</v>
      </c>
      <c r="N304" s="310">
        <v>0</v>
      </c>
      <c r="O304" s="311">
        <v>0</v>
      </c>
      <c r="P304" s="311"/>
      <c r="Q304" s="311">
        <v>0</v>
      </c>
      <c r="R304" s="311"/>
      <c r="S304" s="311"/>
      <c r="T304" s="314">
        <v>195</v>
      </c>
      <c r="U304" s="312"/>
      <c r="V304" s="312"/>
      <c r="W304" s="312"/>
      <c r="X304" s="312"/>
      <c r="Y304" s="312"/>
      <c r="Z304" s="312"/>
      <c r="AA304" s="312"/>
      <c r="AB304" s="312"/>
      <c r="AG304" s="314">
        <v>195</v>
      </c>
      <c r="AH304" s="309" t="s">
        <v>1</v>
      </c>
      <c r="AI304" s="302" t="s">
        <v>434</v>
      </c>
    </row>
    <row r="305" spans="1:35">
      <c r="A305" s="302" t="str">
        <f t="shared" si="4"/>
        <v>196 - Warren School</v>
      </c>
      <c r="B305" s="302">
        <v>196</v>
      </c>
      <c r="C305" s="314">
        <v>196</v>
      </c>
      <c r="D305" s="308" t="s">
        <v>1</v>
      </c>
      <c r="E305" s="309" t="s">
        <v>1</v>
      </c>
      <c r="F305" s="302" t="s">
        <v>435</v>
      </c>
      <c r="G305" s="310">
        <v>0</v>
      </c>
      <c r="H305" s="310">
        <v>0</v>
      </c>
      <c r="I305" s="310"/>
      <c r="J305" s="310"/>
      <c r="K305" s="412"/>
      <c r="L305" s="310">
        <v>0</v>
      </c>
      <c r="M305" s="310">
        <v>0</v>
      </c>
      <c r="N305" s="310">
        <v>0</v>
      </c>
      <c r="O305" s="311">
        <v>0</v>
      </c>
      <c r="P305" s="311"/>
      <c r="Q305" s="311">
        <v>0</v>
      </c>
      <c r="R305" s="311"/>
      <c r="S305" s="311"/>
      <c r="T305" s="314">
        <v>196</v>
      </c>
      <c r="U305" s="312"/>
      <c r="V305" s="312"/>
      <c r="W305" s="312"/>
      <c r="X305" s="312"/>
      <c r="Y305" s="312"/>
      <c r="Z305" s="312"/>
      <c r="AA305" s="312"/>
      <c r="AB305" s="312"/>
      <c r="AG305" s="314">
        <v>196</v>
      </c>
      <c r="AH305" s="309">
        <v>0</v>
      </c>
      <c r="AI305" s="302" t="s">
        <v>435</v>
      </c>
    </row>
    <row r="306" spans="1:35">
      <c r="A306" s="302" t="str">
        <f t="shared" si="4"/>
        <v>393 - Stone Lodge Academy</v>
      </c>
      <c r="B306" s="302">
        <v>393</v>
      </c>
      <c r="C306" s="314">
        <v>393</v>
      </c>
      <c r="D306" s="308" t="s">
        <v>1</v>
      </c>
      <c r="E306" s="309" t="s">
        <v>1</v>
      </c>
      <c r="F306" s="302" t="s">
        <v>463</v>
      </c>
      <c r="G306" s="310">
        <v>0</v>
      </c>
      <c r="H306" s="310">
        <v>0</v>
      </c>
      <c r="I306" s="310"/>
      <c r="J306" s="310"/>
      <c r="K306" s="412"/>
      <c r="L306" s="310">
        <v>0</v>
      </c>
      <c r="M306" s="310">
        <v>0</v>
      </c>
      <c r="N306" s="310">
        <v>0</v>
      </c>
      <c r="O306" s="311">
        <v>0</v>
      </c>
      <c r="P306" s="311"/>
      <c r="Q306" s="311">
        <v>0</v>
      </c>
      <c r="R306" s="311"/>
      <c r="S306" s="311"/>
      <c r="T306" s="314">
        <v>393</v>
      </c>
      <c r="U306" s="312"/>
      <c r="V306" s="312"/>
      <c r="W306" s="312"/>
      <c r="X306" s="312"/>
      <c r="Y306" s="312"/>
      <c r="Z306" s="312"/>
      <c r="AA306" s="312"/>
      <c r="AB306" s="312"/>
      <c r="AG306" s="314">
        <v>393</v>
      </c>
      <c r="AH306" s="309" t="s">
        <v>1</v>
      </c>
      <c r="AI306" s="302" t="s">
        <v>463</v>
      </c>
    </row>
    <row r="307" spans="1:35">
      <c r="A307" s="302" t="str">
        <f t="shared" si="4"/>
        <v>395 - Thomas Wolsey School</v>
      </c>
      <c r="B307" s="302">
        <v>395</v>
      </c>
      <c r="C307" s="314">
        <v>395</v>
      </c>
      <c r="D307" s="308" t="s">
        <v>1</v>
      </c>
      <c r="E307" s="309" t="s">
        <v>1</v>
      </c>
      <c r="F307" s="302" t="s">
        <v>436</v>
      </c>
      <c r="G307" s="310">
        <v>0</v>
      </c>
      <c r="H307" s="310">
        <v>0</v>
      </c>
      <c r="I307" s="310"/>
      <c r="J307" s="310"/>
      <c r="K307" s="412"/>
      <c r="L307" s="310">
        <v>0</v>
      </c>
      <c r="M307" s="310">
        <v>0</v>
      </c>
      <c r="N307" s="310">
        <v>0</v>
      </c>
      <c r="O307" s="311">
        <v>0</v>
      </c>
      <c r="P307" s="311"/>
      <c r="Q307" s="311">
        <v>0</v>
      </c>
      <c r="R307" s="311"/>
      <c r="S307" s="311"/>
      <c r="T307" s="314">
        <v>395</v>
      </c>
      <c r="U307" s="312"/>
      <c r="V307" s="312"/>
      <c r="W307" s="312"/>
      <c r="X307" s="312"/>
      <c r="Y307" s="312"/>
      <c r="Z307" s="312"/>
      <c r="AA307" s="312"/>
      <c r="AB307" s="312"/>
      <c r="AG307" s="314">
        <v>395</v>
      </c>
      <c r="AH307" s="309" t="s">
        <v>1</v>
      </c>
      <c r="AI307" s="302" t="s">
        <v>436</v>
      </c>
    </row>
    <row r="308" spans="1:35">
      <c r="A308" s="302" t="str">
        <f t="shared" si="4"/>
        <v>396 - The Bridge School</v>
      </c>
      <c r="B308" s="302">
        <v>396</v>
      </c>
      <c r="C308" s="314">
        <v>396</v>
      </c>
      <c r="D308" s="308" t="s">
        <v>1</v>
      </c>
      <c r="E308" s="309" t="s">
        <v>1</v>
      </c>
      <c r="F308" s="302" t="s">
        <v>437</v>
      </c>
      <c r="G308" s="310">
        <v>0</v>
      </c>
      <c r="H308" s="310">
        <v>0</v>
      </c>
      <c r="I308" s="310"/>
      <c r="J308" s="310"/>
      <c r="K308" s="412"/>
      <c r="L308" s="310">
        <v>0</v>
      </c>
      <c r="M308" s="310">
        <v>0</v>
      </c>
      <c r="N308" s="310">
        <v>0</v>
      </c>
      <c r="O308" s="311">
        <v>0</v>
      </c>
      <c r="P308" s="311"/>
      <c r="Q308" s="311">
        <v>0</v>
      </c>
      <c r="R308" s="311"/>
      <c r="S308" s="311"/>
      <c r="T308" s="314">
        <v>396</v>
      </c>
      <c r="U308" s="312"/>
      <c r="V308" s="312"/>
      <c r="W308" s="312"/>
      <c r="X308" s="312"/>
      <c r="Y308" s="312"/>
      <c r="Z308" s="312"/>
      <c r="AA308" s="312"/>
      <c r="AB308" s="312"/>
      <c r="AG308" s="314">
        <v>396</v>
      </c>
      <c r="AH308" s="309">
        <v>0</v>
      </c>
      <c r="AI308" s="302" t="s">
        <v>437</v>
      </c>
    </row>
    <row r="309" spans="1:35">
      <c r="A309" s="302" t="str">
        <f t="shared" si="4"/>
        <v>575 - Priory School</v>
      </c>
      <c r="B309" s="302">
        <v>575</v>
      </c>
      <c r="C309" s="314">
        <v>575</v>
      </c>
      <c r="D309" s="308" t="s">
        <v>1</v>
      </c>
      <c r="E309" s="309" t="s">
        <v>1</v>
      </c>
      <c r="F309" s="302" t="s">
        <v>438</v>
      </c>
      <c r="G309" s="310">
        <v>0</v>
      </c>
      <c r="H309" s="310">
        <v>0</v>
      </c>
      <c r="I309" s="310"/>
      <c r="J309" s="310"/>
      <c r="K309" s="412"/>
      <c r="L309" s="310">
        <v>0</v>
      </c>
      <c r="M309" s="310">
        <v>0</v>
      </c>
      <c r="N309" s="310">
        <v>0</v>
      </c>
      <c r="O309" s="311">
        <v>0</v>
      </c>
      <c r="P309" s="311"/>
      <c r="Q309" s="311">
        <v>0</v>
      </c>
      <c r="R309" s="311"/>
      <c r="S309" s="311"/>
      <c r="T309" s="314">
        <v>575</v>
      </c>
      <c r="U309" s="312"/>
      <c r="V309" s="312"/>
      <c r="W309" s="312"/>
      <c r="X309" s="312"/>
      <c r="Y309" s="312"/>
      <c r="Z309" s="312"/>
      <c r="AA309" s="312"/>
      <c r="AB309" s="312"/>
      <c r="AG309" s="314">
        <v>575</v>
      </c>
      <c r="AH309" s="309" t="s">
        <v>1</v>
      </c>
      <c r="AI309" s="302" t="s">
        <v>438</v>
      </c>
    </row>
    <row r="310" spans="1:35">
      <c r="A310" s="302" t="str">
        <f t="shared" si="4"/>
        <v>576 - Riverwalk School</v>
      </c>
      <c r="B310" s="302">
        <v>576</v>
      </c>
      <c r="C310" s="314">
        <v>576</v>
      </c>
      <c r="D310" s="308" t="s">
        <v>1</v>
      </c>
      <c r="E310" s="309" t="s">
        <v>1</v>
      </c>
      <c r="F310" s="302" t="s">
        <v>439</v>
      </c>
      <c r="G310" s="310">
        <v>0</v>
      </c>
      <c r="H310" s="310">
        <v>0</v>
      </c>
      <c r="I310" s="310"/>
      <c r="J310" s="310"/>
      <c r="K310" s="412"/>
      <c r="L310" s="310">
        <v>0</v>
      </c>
      <c r="M310" s="310">
        <v>0</v>
      </c>
      <c r="N310" s="310">
        <v>0</v>
      </c>
      <c r="O310" s="311">
        <v>0</v>
      </c>
      <c r="P310" s="311"/>
      <c r="Q310" s="311">
        <v>0</v>
      </c>
      <c r="R310" s="311"/>
      <c r="S310" s="311"/>
      <c r="T310" s="314">
        <v>576</v>
      </c>
      <c r="U310" s="312"/>
      <c r="V310" s="312"/>
      <c r="W310" s="312"/>
      <c r="X310" s="312"/>
      <c r="Y310" s="312"/>
      <c r="Z310" s="312"/>
      <c r="AA310" s="312"/>
      <c r="AB310" s="312"/>
      <c r="AG310" s="314">
        <v>576</v>
      </c>
      <c r="AH310" s="309">
        <v>0</v>
      </c>
      <c r="AI310" s="302" t="s">
        <v>439</v>
      </c>
    </row>
    <row r="311" spans="1:35">
      <c r="A311" s="302" t="str">
        <f t="shared" si="4"/>
        <v>579 - Hillside Special School</v>
      </c>
      <c r="B311" s="302">
        <v>579</v>
      </c>
      <c r="C311" s="314">
        <v>579</v>
      </c>
      <c r="D311" s="308">
        <v>579</v>
      </c>
      <c r="E311" s="309">
        <v>0</v>
      </c>
      <c r="F311" s="302" t="s">
        <v>440</v>
      </c>
      <c r="G311" s="310">
        <v>0</v>
      </c>
      <c r="H311" s="310">
        <v>0</v>
      </c>
      <c r="I311" s="310"/>
      <c r="J311" s="310"/>
      <c r="K311" s="412"/>
      <c r="L311" s="310">
        <v>860000</v>
      </c>
      <c r="M311" s="310">
        <v>0</v>
      </c>
      <c r="N311" s="310">
        <v>0</v>
      </c>
      <c r="O311" s="311">
        <v>860000</v>
      </c>
      <c r="P311" s="311"/>
      <c r="Q311" s="311">
        <v>860000</v>
      </c>
      <c r="R311" s="311"/>
      <c r="S311" s="311"/>
      <c r="T311" s="314">
        <v>579</v>
      </c>
      <c r="U311" s="312"/>
      <c r="V311" s="312"/>
      <c r="W311" s="312"/>
      <c r="X311" s="312"/>
      <c r="Y311" s="312"/>
      <c r="Z311" s="312"/>
      <c r="AA311" s="312"/>
      <c r="AB311" s="312"/>
      <c r="AG311" s="314">
        <v>579</v>
      </c>
      <c r="AH311" s="309">
        <v>0</v>
      </c>
      <c r="AI311" s="302" t="s">
        <v>440</v>
      </c>
    </row>
    <row r="312" spans="1:35">
      <c r="A312" s="302" t="str">
        <f t="shared" si="4"/>
        <v>176 - Old Warren House Pupil Referral Unit</v>
      </c>
      <c r="B312" s="302">
        <v>176</v>
      </c>
      <c r="C312" s="314">
        <v>176</v>
      </c>
      <c r="D312" s="308">
        <v>176</v>
      </c>
      <c r="E312" s="309">
        <v>0</v>
      </c>
      <c r="F312" s="302" t="s">
        <v>441</v>
      </c>
      <c r="G312" s="310">
        <v>0</v>
      </c>
      <c r="H312" s="310">
        <v>0</v>
      </c>
      <c r="I312" s="310"/>
      <c r="J312" s="310"/>
      <c r="K312" s="412"/>
      <c r="L312" s="310">
        <v>0</v>
      </c>
      <c r="M312" s="310">
        <v>240000</v>
      </c>
      <c r="N312" s="310">
        <v>0</v>
      </c>
      <c r="O312" s="311">
        <v>240000</v>
      </c>
      <c r="P312" s="311"/>
      <c r="Q312" s="311">
        <v>240000</v>
      </c>
      <c r="R312" s="311"/>
      <c r="S312" s="311"/>
      <c r="T312" s="314">
        <v>176</v>
      </c>
      <c r="U312" s="312"/>
      <c r="V312" s="312"/>
      <c r="W312" s="312"/>
      <c r="X312" s="312"/>
      <c r="Y312" s="312"/>
      <c r="Z312" s="312"/>
      <c r="AA312" s="312"/>
      <c r="AB312" s="312"/>
      <c r="AG312" s="314">
        <v>176</v>
      </c>
      <c r="AH312" s="309">
        <v>0</v>
      </c>
      <c r="AI312" s="302" t="s">
        <v>441</v>
      </c>
    </row>
    <row r="313" spans="1:35">
      <c r="A313" s="302" t="str">
        <f t="shared" si="4"/>
        <v>187 - The Attic</v>
      </c>
      <c r="B313" s="302">
        <v>187</v>
      </c>
      <c r="C313" s="314">
        <v>187</v>
      </c>
      <c r="D313" s="308">
        <v>187</v>
      </c>
      <c r="E313" s="309">
        <v>0</v>
      </c>
      <c r="F313" s="302" t="s">
        <v>462</v>
      </c>
      <c r="G313" s="310">
        <v>0</v>
      </c>
      <c r="H313" s="310">
        <v>0</v>
      </c>
      <c r="I313" s="310"/>
      <c r="J313" s="310"/>
      <c r="K313" s="412"/>
      <c r="L313" s="310">
        <v>0</v>
      </c>
      <c r="M313" s="310">
        <v>500000</v>
      </c>
      <c r="N313" s="310">
        <v>0</v>
      </c>
      <c r="O313" s="311">
        <v>500000</v>
      </c>
      <c r="P313" s="311"/>
      <c r="Q313" s="311">
        <v>500000</v>
      </c>
      <c r="R313" s="311"/>
      <c r="S313" s="311"/>
      <c r="T313" s="314">
        <v>187</v>
      </c>
      <c r="U313" s="312"/>
      <c r="V313" s="312"/>
      <c r="W313" s="312"/>
      <c r="X313" s="312"/>
      <c r="Y313" s="312"/>
      <c r="Z313" s="312"/>
      <c r="AA313" s="312"/>
      <c r="AB313" s="312"/>
      <c r="AG313" s="314">
        <v>187</v>
      </c>
      <c r="AH313" s="309">
        <v>0</v>
      </c>
      <c r="AI313" s="302" t="s">
        <v>462</v>
      </c>
    </row>
    <row r="314" spans="1:35">
      <c r="A314" s="302" t="str">
        <f t="shared" si="4"/>
        <v>189 - First Base (Lowestoft) Pupil Referral Unit</v>
      </c>
      <c r="B314" s="302">
        <v>189</v>
      </c>
      <c r="C314" s="314">
        <v>189</v>
      </c>
      <c r="D314" s="308">
        <v>189</v>
      </c>
      <c r="E314" s="309">
        <v>0</v>
      </c>
      <c r="F314" s="302" t="s">
        <v>443</v>
      </c>
      <c r="G314" s="310">
        <v>0</v>
      </c>
      <c r="H314" s="310">
        <v>0</v>
      </c>
      <c r="I314" s="310"/>
      <c r="J314" s="310"/>
      <c r="K314" s="412"/>
      <c r="L314" s="310">
        <v>0</v>
      </c>
      <c r="M314" s="310">
        <v>120000</v>
      </c>
      <c r="N314" s="310">
        <v>0</v>
      </c>
      <c r="O314" s="311">
        <v>120000</v>
      </c>
      <c r="P314" s="311"/>
      <c r="Q314" s="311">
        <v>120000</v>
      </c>
      <c r="R314" s="311"/>
      <c r="S314" s="311"/>
      <c r="T314" s="314">
        <v>189</v>
      </c>
      <c r="U314" s="312"/>
      <c r="V314" s="312"/>
      <c r="W314" s="312"/>
      <c r="X314" s="312"/>
      <c r="Y314" s="312"/>
      <c r="Z314" s="312"/>
      <c r="AA314" s="312"/>
      <c r="AB314" s="312"/>
      <c r="AG314" s="314">
        <v>189</v>
      </c>
      <c r="AH314" s="309">
        <v>0</v>
      </c>
      <c r="AI314" s="302" t="s">
        <v>443</v>
      </c>
    </row>
    <row r="315" spans="1:35">
      <c r="A315" s="302" t="str">
        <f t="shared" si="4"/>
        <v>190 - Harbour Pupil Referral Unit</v>
      </c>
      <c r="B315" s="302">
        <v>190</v>
      </c>
      <c r="C315" s="314">
        <v>190</v>
      </c>
      <c r="D315" s="308">
        <v>190</v>
      </c>
      <c r="E315" s="309">
        <v>0</v>
      </c>
      <c r="F315" s="302" t="s">
        <v>444</v>
      </c>
      <c r="G315" s="310">
        <v>0</v>
      </c>
      <c r="H315" s="310">
        <v>0</v>
      </c>
      <c r="I315" s="310"/>
      <c r="J315" s="310"/>
      <c r="K315" s="412"/>
      <c r="L315" s="310">
        <v>0</v>
      </c>
      <c r="M315" s="310">
        <v>240000</v>
      </c>
      <c r="N315" s="310">
        <v>0</v>
      </c>
      <c r="O315" s="311">
        <v>240000</v>
      </c>
      <c r="P315" s="311"/>
      <c r="Q315" s="311">
        <v>240000</v>
      </c>
      <c r="R315" s="311"/>
      <c r="S315" s="311"/>
      <c r="T315" s="314">
        <v>190</v>
      </c>
      <c r="U315" s="312"/>
      <c r="V315" s="312"/>
      <c r="W315" s="312"/>
      <c r="X315" s="312"/>
      <c r="Y315" s="312"/>
      <c r="Z315" s="312"/>
      <c r="AA315" s="312"/>
      <c r="AB315" s="312"/>
      <c r="AG315" s="314">
        <v>190</v>
      </c>
      <c r="AH315" s="309">
        <v>0</v>
      </c>
      <c r="AI315" s="302" t="s">
        <v>444</v>
      </c>
    </row>
    <row r="316" spans="1:35">
      <c r="A316" s="302" t="str">
        <f t="shared" si="4"/>
        <v>351 - Alderwood Pupil Referral Unit</v>
      </c>
      <c r="B316" s="302">
        <v>351</v>
      </c>
      <c r="C316" s="314">
        <v>351</v>
      </c>
      <c r="D316" s="308" t="s">
        <v>1</v>
      </c>
      <c r="E316" s="309" t="s">
        <v>1</v>
      </c>
      <c r="F316" s="302" t="s">
        <v>445</v>
      </c>
      <c r="G316" s="310">
        <v>0</v>
      </c>
      <c r="H316" s="310">
        <v>0</v>
      </c>
      <c r="I316" s="310"/>
      <c r="J316" s="310"/>
      <c r="K316" s="412"/>
      <c r="L316" s="310">
        <v>0</v>
      </c>
      <c r="M316" s="310">
        <v>0</v>
      </c>
      <c r="N316" s="310">
        <v>0</v>
      </c>
      <c r="O316" s="311">
        <v>0</v>
      </c>
      <c r="P316" s="311"/>
      <c r="Q316" s="311">
        <v>0</v>
      </c>
      <c r="R316" s="311"/>
      <c r="S316" s="311"/>
      <c r="T316" s="314">
        <v>351</v>
      </c>
      <c r="U316" s="312"/>
      <c r="V316" s="312"/>
      <c r="W316" s="312"/>
      <c r="X316" s="312"/>
      <c r="Y316" s="312"/>
      <c r="Z316" s="312"/>
      <c r="AA316" s="312"/>
      <c r="AB316" s="312"/>
      <c r="AG316" s="314">
        <v>351</v>
      </c>
      <c r="AH316" s="309" t="s">
        <v>1</v>
      </c>
      <c r="AI316" s="302" t="s">
        <v>445</v>
      </c>
    </row>
    <row r="317" spans="1:35">
      <c r="A317" s="302" t="str">
        <f t="shared" si="4"/>
        <v>352 - First Base (Ipswich) Pupil Referral Unit</v>
      </c>
      <c r="B317" s="302">
        <v>352</v>
      </c>
      <c r="C317" s="314">
        <v>352</v>
      </c>
      <c r="D317" s="308" t="s">
        <v>1</v>
      </c>
      <c r="E317" s="309" t="s">
        <v>1</v>
      </c>
      <c r="F317" s="302" t="s">
        <v>446</v>
      </c>
      <c r="G317" s="310">
        <v>0</v>
      </c>
      <c r="H317" s="310">
        <v>0</v>
      </c>
      <c r="I317" s="310"/>
      <c r="J317" s="310"/>
      <c r="K317" s="412"/>
      <c r="L317" s="310">
        <v>0</v>
      </c>
      <c r="M317" s="310">
        <v>0</v>
      </c>
      <c r="N317" s="310">
        <v>0</v>
      </c>
      <c r="O317" s="311">
        <v>0</v>
      </c>
      <c r="P317" s="311"/>
      <c r="Q317" s="311">
        <v>0</v>
      </c>
      <c r="R317" s="311"/>
      <c r="S317" s="311"/>
      <c r="T317" s="314">
        <v>352</v>
      </c>
      <c r="U317" s="312"/>
      <c r="V317" s="312"/>
      <c r="W317" s="312"/>
      <c r="X317" s="312"/>
      <c r="Y317" s="312"/>
      <c r="Z317" s="312"/>
      <c r="AA317" s="312"/>
      <c r="AB317" s="312"/>
      <c r="AG317" s="314">
        <v>352</v>
      </c>
      <c r="AH317" s="309" t="s">
        <v>1</v>
      </c>
      <c r="AI317" s="302" t="s">
        <v>446</v>
      </c>
    </row>
    <row r="318" spans="1:35">
      <c r="A318" s="302" t="str">
        <f t="shared" si="4"/>
        <v>353 - St Christopher's Pupil Referral Unit</v>
      </c>
      <c r="B318" s="302">
        <v>353</v>
      </c>
      <c r="C318" s="314">
        <v>353</v>
      </c>
      <c r="D318" s="308" t="s">
        <v>1</v>
      </c>
      <c r="E318" s="309" t="s">
        <v>1</v>
      </c>
      <c r="F318" s="302" t="s">
        <v>447</v>
      </c>
      <c r="G318" s="310">
        <v>0</v>
      </c>
      <c r="H318" s="310">
        <v>0</v>
      </c>
      <c r="I318" s="310"/>
      <c r="J318" s="310"/>
      <c r="K318" s="412"/>
      <c r="L318" s="310">
        <v>0</v>
      </c>
      <c r="M318" s="310">
        <v>0</v>
      </c>
      <c r="N318" s="310">
        <v>0</v>
      </c>
      <c r="O318" s="311">
        <v>0</v>
      </c>
      <c r="P318" s="311"/>
      <c r="Q318" s="311">
        <v>0</v>
      </c>
      <c r="R318" s="311"/>
      <c r="S318" s="311"/>
      <c r="T318" s="314">
        <v>353</v>
      </c>
      <c r="U318" s="312"/>
      <c r="V318" s="312"/>
      <c r="W318" s="312"/>
      <c r="X318" s="312"/>
      <c r="Y318" s="312"/>
      <c r="Z318" s="312"/>
      <c r="AA318" s="312"/>
      <c r="AB318" s="312"/>
      <c r="AG318" s="314">
        <v>353</v>
      </c>
      <c r="AH318" s="309" t="s">
        <v>1</v>
      </c>
      <c r="AI318" s="302" t="s">
        <v>447</v>
      </c>
    </row>
    <row r="319" spans="1:35">
      <c r="A319" s="302" t="str">
        <f t="shared" si="4"/>
        <v>367 - Parkside Pupil Referral Unit</v>
      </c>
      <c r="B319" s="302">
        <v>367</v>
      </c>
      <c r="C319" s="314">
        <v>367</v>
      </c>
      <c r="D319" s="308" t="s">
        <v>1</v>
      </c>
      <c r="E319" s="309" t="s">
        <v>1</v>
      </c>
      <c r="F319" s="302" t="s">
        <v>448</v>
      </c>
      <c r="G319" s="310">
        <v>0</v>
      </c>
      <c r="H319" s="310">
        <v>0</v>
      </c>
      <c r="I319" s="310"/>
      <c r="J319" s="310"/>
      <c r="K319" s="412"/>
      <c r="L319" s="310">
        <v>0</v>
      </c>
      <c r="M319" s="310">
        <v>0</v>
      </c>
      <c r="N319" s="310">
        <v>0</v>
      </c>
      <c r="O319" s="311">
        <v>0</v>
      </c>
      <c r="P319" s="311"/>
      <c r="Q319" s="311">
        <v>0</v>
      </c>
      <c r="R319" s="311"/>
      <c r="S319" s="311"/>
      <c r="T319" s="314">
        <v>367</v>
      </c>
      <c r="U319" s="312"/>
      <c r="V319" s="312"/>
      <c r="W319" s="312"/>
      <c r="X319" s="312"/>
      <c r="Y319" s="312"/>
      <c r="Z319" s="312"/>
      <c r="AA319" s="312"/>
      <c r="AB319" s="312"/>
      <c r="AG319" s="314">
        <v>367</v>
      </c>
      <c r="AH319" s="309" t="s">
        <v>1</v>
      </c>
      <c r="AI319" s="302" t="s">
        <v>448</v>
      </c>
    </row>
    <row r="320" spans="1:35">
      <c r="A320" s="302" t="str">
        <f t="shared" si="4"/>
        <v>389 - Westbridge Pupil Referral Unit</v>
      </c>
      <c r="B320" s="302">
        <v>389</v>
      </c>
      <c r="C320" s="314">
        <v>389</v>
      </c>
      <c r="D320" s="308" t="s">
        <v>1</v>
      </c>
      <c r="E320" s="309" t="s">
        <v>1</v>
      </c>
      <c r="F320" s="302" t="s">
        <v>449</v>
      </c>
      <c r="G320" s="310">
        <v>0</v>
      </c>
      <c r="H320" s="310">
        <v>0</v>
      </c>
      <c r="I320" s="310"/>
      <c r="J320" s="310"/>
      <c r="K320" s="412"/>
      <c r="L320" s="310">
        <v>0</v>
      </c>
      <c r="M320" s="310">
        <v>0</v>
      </c>
      <c r="N320" s="310">
        <v>0</v>
      </c>
      <c r="O320" s="311">
        <v>0</v>
      </c>
      <c r="P320" s="311"/>
      <c r="Q320" s="311">
        <v>0</v>
      </c>
      <c r="R320" s="311"/>
      <c r="S320" s="311"/>
      <c r="T320" s="314">
        <v>389</v>
      </c>
      <c r="U320" s="312"/>
      <c r="V320" s="312"/>
      <c r="W320" s="312"/>
      <c r="X320" s="312"/>
      <c r="Y320" s="312"/>
      <c r="Z320" s="312"/>
      <c r="AA320" s="312"/>
      <c r="AB320" s="312"/>
      <c r="AG320" s="314">
        <v>389</v>
      </c>
      <c r="AH320" s="309" t="s">
        <v>1</v>
      </c>
      <c r="AI320" s="302" t="s">
        <v>449</v>
      </c>
    </row>
    <row r="321" spans="1:35">
      <c r="A321" s="302" t="str">
        <f t="shared" si="4"/>
        <v>577 - Chalk Hill Academy</v>
      </c>
      <c r="B321" s="302">
        <v>577</v>
      </c>
      <c r="C321" s="314">
        <v>577</v>
      </c>
      <c r="D321" s="308" t="s">
        <v>1</v>
      </c>
      <c r="E321" s="309" t="s">
        <v>1</v>
      </c>
      <c r="F321" s="302" t="s">
        <v>1332</v>
      </c>
      <c r="G321" s="310">
        <v>0</v>
      </c>
      <c r="H321" s="310">
        <v>0</v>
      </c>
      <c r="I321" s="310"/>
      <c r="J321" s="310"/>
      <c r="K321" s="412"/>
      <c r="L321" s="310">
        <v>0</v>
      </c>
      <c r="M321" s="310">
        <v>0</v>
      </c>
      <c r="N321" s="310">
        <v>0</v>
      </c>
      <c r="O321" s="311">
        <v>0</v>
      </c>
      <c r="P321" s="311"/>
      <c r="Q321" s="311">
        <v>0</v>
      </c>
      <c r="R321" s="311"/>
      <c r="S321" s="311"/>
      <c r="T321" s="314">
        <v>577</v>
      </c>
      <c r="U321" s="312"/>
      <c r="V321" s="312"/>
      <c r="W321" s="312"/>
      <c r="X321" s="312"/>
      <c r="Y321" s="312"/>
      <c r="Z321" s="312"/>
      <c r="AA321" s="312"/>
      <c r="AB321" s="312"/>
      <c r="AG321" s="314">
        <v>577</v>
      </c>
      <c r="AH321" s="309">
        <v>0</v>
      </c>
      <c r="AI321" s="302" t="s">
        <v>450</v>
      </c>
    </row>
    <row r="322" spans="1:35">
      <c r="A322" s="302" t="str">
        <f t="shared" si="4"/>
        <v>580 - The Albany Centre Pupil Referral Unit</v>
      </c>
      <c r="B322" s="302">
        <v>580</v>
      </c>
      <c r="C322" s="314">
        <v>580</v>
      </c>
      <c r="D322" s="308" t="s">
        <v>1</v>
      </c>
      <c r="E322" s="309" t="s">
        <v>1</v>
      </c>
      <c r="F322" s="302" t="s">
        <v>451</v>
      </c>
      <c r="G322" s="310">
        <v>0</v>
      </c>
      <c r="H322" s="310">
        <v>0</v>
      </c>
      <c r="I322" s="310"/>
      <c r="J322" s="310"/>
      <c r="K322" s="412"/>
      <c r="L322" s="310">
        <v>0</v>
      </c>
      <c r="M322" s="310">
        <v>0</v>
      </c>
      <c r="N322" s="310">
        <v>0</v>
      </c>
      <c r="O322" s="311">
        <v>0</v>
      </c>
      <c r="P322" s="311"/>
      <c r="Q322" s="311">
        <v>0</v>
      </c>
      <c r="R322" s="311"/>
      <c r="S322" s="311"/>
      <c r="T322" s="314">
        <v>580</v>
      </c>
      <c r="U322" s="312"/>
      <c r="V322" s="312"/>
      <c r="W322" s="312"/>
      <c r="X322" s="312"/>
      <c r="Y322" s="312"/>
      <c r="Z322" s="312"/>
      <c r="AA322" s="312"/>
      <c r="AB322" s="312"/>
      <c r="AG322" s="314">
        <v>580</v>
      </c>
      <c r="AH322" s="309">
        <v>0</v>
      </c>
      <c r="AI322" s="302" t="s">
        <v>451</v>
      </c>
    </row>
    <row r="323" spans="1:35">
      <c r="A323" s="302" t="str">
        <f t="shared" ref="A323:A326" si="5">B323&amp;$A$1&amp;F323</f>
        <v>584 - The Kingsfield Centre Pupil Referral Unit</v>
      </c>
      <c r="B323" s="302">
        <v>584</v>
      </c>
      <c r="C323" s="314">
        <v>584</v>
      </c>
      <c r="D323" s="308" t="s">
        <v>1</v>
      </c>
      <c r="E323" s="309" t="s">
        <v>1</v>
      </c>
      <c r="F323" s="302" t="s">
        <v>452</v>
      </c>
      <c r="G323" s="310">
        <v>0</v>
      </c>
      <c r="H323" s="310">
        <v>0</v>
      </c>
      <c r="I323" s="310"/>
      <c r="J323" s="310"/>
      <c r="K323" s="412"/>
      <c r="L323" s="310">
        <v>0</v>
      </c>
      <c r="M323" s="310">
        <v>0</v>
      </c>
      <c r="N323" s="310">
        <v>0</v>
      </c>
      <c r="O323" s="311">
        <v>0</v>
      </c>
      <c r="P323" s="311"/>
      <c r="Q323" s="311">
        <v>0</v>
      </c>
      <c r="R323" s="311"/>
      <c r="S323" s="311"/>
      <c r="T323" s="314">
        <v>584</v>
      </c>
      <c r="U323" s="312"/>
      <c r="V323" s="312"/>
      <c r="W323" s="312"/>
      <c r="X323" s="312"/>
      <c r="Y323" s="312"/>
      <c r="Z323" s="312"/>
      <c r="AA323" s="312"/>
      <c r="AB323" s="312"/>
      <c r="AG323" s="314">
        <v>584</v>
      </c>
      <c r="AH323" s="309" t="s">
        <v>1</v>
      </c>
      <c r="AI323" s="302" t="s">
        <v>452</v>
      </c>
    </row>
    <row r="324" spans="1:35">
      <c r="A324" s="302" t="str">
        <f t="shared" si="5"/>
        <v>597 - First Base (BSE) Pupil Referral Unit</v>
      </c>
      <c r="B324" s="302">
        <v>597</v>
      </c>
      <c r="C324" s="314">
        <v>597</v>
      </c>
      <c r="D324" s="308" t="s">
        <v>1</v>
      </c>
      <c r="E324" s="309" t="s">
        <v>1</v>
      </c>
      <c r="F324" s="302" t="s">
        <v>453</v>
      </c>
      <c r="G324" s="310">
        <v>0</v>
      </c>
      <c r="H324" s="310">
        <v>0</v>
      </c>
      <c r="I324" s="310"/>
      <c r="J324" s="310"/>
      <c r="K324" s="412"/>
      <c r="L324" s="310">
        <v>0</v>
      </c>
      <c r="M324" s="310">
        <v>0</v>
      </c>
      <c r="N324" s="310">
        <v>0</v>
      </c>
      <c r="O324" s="311">
        <v>0</v>
      </c>
      <c r="P324" s="311"/>
      <c r="Q324" s="311">
        <v>0</v>
      </c>
      <c r="R324" s="311"/>
      <c r="S324" s="311"/>
      <c r="T324" s="314">
        <v>597</v>
      </c>
      <c r="U324" s="312"/>
      <c r="V324" s="312"/>
      <c r="W324" s="312"/>
      <c r="X324" s="312"/>
      <c r="Y324" s="312"/>
      <c r="Z324" s="312"/>
      <c r="AA324" s="312"/>
      <c r="AB324" s="312"/>
      <c r="AG324" s="314">
        <v>597</v>
      </c>
      <c r="AH324" s="309" t="s">
        <v>1</v>
      </c>
      <c r="AI324" s="302" t="s">
        <v>453</v>
      </c>
    </row>
    <row r="325" spans="1:35">
      <c r="A325" s="302" t="str">
        <f t="shared" si="5"/>
        <v>266 - Highfield Nursery School</v>
      </c>
      <c r="B325" s="302">
        <v>266</v>
      </c>
      <c r="C325" s="314">
        <v>266</v>
      </c>
      <c r="D325" s="308">
        <v>266</v>
      </c>
      <c r="E325" s="309">
        <v>0</v>
      </c>
      <c r="F325" s="302" t="s">
        <v>454</v>
      </c>
      <c r="G325" s="310">
        <v>0</v>
      </c>
      <c r="H325" s="310">
        <v>0</v>
      </c>
      <c r="I325" s="310"/>
      <c r="J325" s="310"/>
      <c r="K325" s="310">
        <v>0</v>
      </c>
      <c r="L325" s="310">
        <v>0</v>
      </c>
      <c r="M325" s="310">
        <v>0</v>
      </c>
      <c r="N325" s="310">
        <v>0</v>
      </c>
      <c r="O325" s="311">
        <v>0</v>
      </c>
      <c r="P325" s="311"/>
      <c r="Q325" s="311">
        <v>0</v>
      </c>
      <c r="R325" s="311"/>
      <c r="S325" s="311"/>
      <c r="T325" s="314">
        <v>266</v>
      </c>
      <c r="U325" s="312"/>
      <c r="V325" s="312"/>
      <c r="W325" s="312"/>
      <c r="X325" s="312"/>
      <c r="Y325" s="312"/>
      <c r="Z325" s="312"/>
      <c r="AA325" s="312"/>
      <c r="AB325" s="312"/>
      <c r="AG325" s="314">
        <v>266</v>
      </c>
      <c r="AH325" s="309">
        <v>0</v>
      </c>
      <c r="AI325" s="302" t="s">
        <v>454</v>
      </c>
    </row>
    <row r="326" spans="1:35">
      <c r="A326" s="302" t="str">
        <f t="shared" si="5"/>
        <v xml:space="preserve"> - Adjustment to balance De-Delegation</v>
      </c>
      <c r="D326" s="308"/>
      <c r="F326" s="302" t="s">
        <v>1100</v>
      </c>
      <c r="G326" s="310"/>
      <c r="H326" s="310"/>
      <c r="I326" s="310"/>
      <c r="J326" s="310"/>
      <c r="K326" s="310"/>
      <c r="L326" s="310"/>
      <c r="M326" s="310"/>
      <c r="N326" s="310"/>
      <c r="O326" s="311"/>
      <c r="P326" s="311"/>
      <c r="Q326" s="311"/>
      <c r="R326" s="311"/>
      <c r="S326" s="311"/>
      <c r="U326" s="315"/>
      <c r="V326" s="315"/>
      <c r="W326" s="315"/>
      <c r="X326" s="315"/>
      <c r="Y326" s="315"/>
      <c r="Z326" s="315"/>
      <c r="AA326" s="315"/>
      <c r="AB326" s="312"/>
    </row>
    <row r="327" spans="1:35">
      <c r="D327" s="308"/>
      <c r="G327" s="314"/>
      <c r="H327" s="310"/>
      <c r="I327" s="310"/>
      <c r="J327" s="310"/>
      <c r="K327" s="310"/>
      <c r="L327" s="310"/>
      <c r="M327" s="310"/>
      <c r="N327" s="310"/>
      <c r="O327" s="311"/>
      <c r="P327" s="311"/>
      <c r="Q327" s="311"/>
      <c r="R327" s="311"/>
      <c r="S327" s="311"/>
    </row>
    <row r="328" spans="1:35" ht="10.8" thickBot="1">
      <c r="D328" s="316" t="s">
        <v>44</v>
      </c>
      <c r="E328" s="317">
        <v>323</v>
      </c>
      <c r="F328" s="302" t="s">
        <v>1101</v>
      </c>
      <c r="G328" s="310">
        <v>429200464.05808246</v>
      </c>
      <c r="H328" s="310">
        <v>-711448.25749999995</v>
      </c>
      <c r="I328" s="310">
        <v>-9838.2999999999993</v>
      </c>
      <c r="J328" s="310">
        <v>428489015.80058229</v>
      </c>
      <c r="K328" s="310">
        <v>0</v>
      </c>
      <c r="L328" s="310">
        <v>860000</v>
      </c>
      <c r="M328" s="310">
        <v>1100000</v>
      </c>
      <c r="N328" s="310">
        <v>594000</v>
      </c>
      <c r="O328" s="311">
        <v>2554000</v>
      </c>
      <c r="P328" s="311">
        <v>3871650</v>
      </c>
      <c r="Q328" s="311">
        <v>434914667</v>
      </c>
      <c r="R328" s="311"/>
      <c r="S328" s="311"/>
      <c r="T328" s="312"/>
      <c r="U328" s="318">
        <v>246512.75</v>
      </c>
      <c r="V328" s="318">
        <v>44266.64</v>
      </c>
      <c r="W328" s="318">
        <v>328655.98499999999</v>
      </c>
      <c r="X328" s="318">
        <v>51538.007499999992</v>
      </c>
      <c r="Y328" s="318">
        <v>40474.875</v>
      </c>
      <c r="Z328" s="318">
        <v>711448.25749999995</v>
      </c>
      <c r="AA328" s="318">
        <v>0</v>
      </c>
      <c r="AB328" s="312">
        <v>93435.25</v>
      </c>
    </row>
    <row r="329" spans="1:35">
      <c r="D329" s="319" t="s">
        <v>1102</v>
      </c>
      <c r="E329" s="320">
        <v>118</v>
      </c>
      <c r="F329" s="321"/>
      <c r="G329" s="310"/>
      <c r="H329" s="314"/>
      <c r="I329" s="314"/>
      <c r="J329" s="314"/>
      <c r="K329" s="310"/>
      <c r="L329" s="310"/>
      <c r="M329" s="310"/>
      <c r="N329" s="310"/>
      <c r="O329" s="311"/>
      <c r="P329" s="311" t="s">
        <v>1103</v>
      </c>
      <c r="Q329" s="479">
        <v>1.1994177103042603</v>
      </c>
      <c r="R329" s="479"/>
      <c r="S329" s="311"/>
      <c r="T329" s="312"/>
      <c r="U329" s="315"/>
      <c r="V329" s="315"/>
    </row>
    <row r="330" spans="1:35">
      <c r="D330" s="322" t="s">
        <v>14</v>
      </c>
      <c r="E330" s="323">
        <v>205</v>
      </c>
      <c r="F330" s="321" t="s">
        <v>1099</v>
      </c>
      <c r="G330" s="310">
        <v>0</v>
      </c>
      <c r="H330" s="310">
        <v>0</v>
      </c>
      <c r="I330" s="314"/>
      <c r="J330" s="314"/>
      <c r="K330" s="314"/>
      <c r="L330" s="310"/>
      <c r="M330" s="310"/>
      <c r="N330" s="310"/>
      <c r="O330" s="311"/>
      <c r="P330" s="311"/>
      <c r="Q330" s="311"/>
      <c r="R330" s="311"/>
      <c r="S330" s="311"/>
    </row>
    <row r="331" spans="1:35">
      <c r="G331" s="314"/>
      <c r="H331" s="314"/>
      <c r="I331" s="314"/>
      <c r="J331" s="314"/>
      <c r="K331" s="314"/>
      <c r="L331" s="310"/>
      <c r="M331" s="310"/>
      <c r="N331" s="310"/>
      <c r="O331" s="311"/>
      <c r="P331" s="311"/>
      <c r="Q331" s="311"/>
      <c r="R331" s="311"/>
      <c r="S331" s="311"/>
    </row>
    <row r="332" spans="1:35">
      <c r="E332" s="302" t="s">
        <v>1102</v>
      </c>
      <c r="F332" s="302" t="s">
        <v>1104</v>
      </c>
      <c r="G332" s="310">
        <v>91810125.766097188</v>
      </c>
      <c r="H332" s="310">
        <v>-595888.54749999999</v>
      </c>
      <c r="I332" s="412"/>
      <c r="J332" s="310">
        <v>91214237.218597174</v>
      </c>
      <c r="K332" s="310">
        <v>0</v>
      </c>
      <c r="L332" s="310">
        <v>0</v>
      </c>
      <c r="M332" s="310">
        <v>0</v>
      </c>
      <c r="N332" s="310">
        <v>534000</v>
      </c>
      <c r="O332" s="310">
        <v>534000</v>
      </c>
      <c r="P332" s="310">
        <v>0</v>
      </c>
      <c r="Q332" s="310">
        <v>91748234</v>
      </c>
      <c r="R332" s="310"/>
      <c r="S332" s="310"/>
    </row>
    <row r="333" spans="1:35">
      <c r="C333" s="302"/>
      <c r="D333" s="302"/>
      <c r="E333" s="302" t="s">
        <v>1102</v>
      </c>
      <c r="F333" s="302" t="s">
        <v>1105</v>
      </c>
      <c r="G333" s="310">
        <v>0</v>
      </c>
      <c r="H333" s="310">
        <v>0</v>
      </c>
      <c r="I333" s="412"/>
      <c r="J333" s="310">
        <v>0</v>
      </c>
      <c r="K333" s="310">
        <v>0</v>
      </c>
      <c r="L333" s="310">
        <v>0</v>
      </c>
      <c r="M333" s="310">
        <v>0</v>
      </c>
      <c r="N333" s="310">
        <v>0</v>
      </c>
      <c r="O333" s="311">
        <v>0</v>
      </c>
      <c r="P333" s="311">
        <v>0</v>
      </c>
      <c r="Q333" s="311">
        <v>0</v>
      </c>
      <c r="R333" s="311"/>
      <c r="S333" s="311"/>
    </row>
    <row r="334" spans="1:35">
      <c r="C334" s="302"/>
      <c r="D334" s="302"/>
      <c r="E334" s="302" t="s">
        <v>1102</v>
      </c>
      <c r="F334" s="302" t="s">
        <v>1106</v>
      </c>
      <c r="G334" s="310">
        <v>23678200.142312832</v>
      </c>
      <c r="H334" s="310">
        <v>-115559.70999999999</v>
      </c>
      <c r="I334" s="412"/>
      <c r="J334" s="310">
        <v>23562640.432312835</v>
      </c>
      <c r="K334" s="310">
        <v>0</v>
      </c>
      <c r="L334" s="310">
        <v>0</v>
      </c>
      <c r="M334" s="310">
        <v>0</v>
      </c>
      <c r="N334" s="310">
        <v>60000</v>
      </c>
      <c r="O334" s="311">
        <v>60000</v>
      </c>
      <c r="P334" s="311">
        <v>3871650</v>
      </c>
      <c r="Q334" s="311">
        <v>27494290</v>
      </c>
      <c r="R334" s="311"/>
      <c r="S334" s="311"/>
    </row>
    <row r="335" spans="1:35">
      <c r="C335" s="302"/>
      <c r="D335" s="302"/>
      <c r="E335" s="302" t="s">
        <v>1102</v>
      </c>
      <c r="F335" s="302" t="s">
        <v>1107</v>
      </c>
      <c r="G335" s="310">
        <v>0</v>
      </c>
      <c r="H335" s="310">
        <v>0</v>
      </c>
      <c r="I335" s="412"/>
      <c r="J335" s="310">
        <v>0</v>
      </c>
      <c r="K335" s="310">
        <v>0</v>
      </c>
      <c r="L335" s="310">
        <v>860000</v>
      </c>
      <c r="M335" s="310">
        <v>0</v>
      </c>
      <c r="N335" s="310">
        <v>0</v>
      </c>
      <c r="O335" s="311">
        <v>860000</v>
      </c>
      <c r="P335" s="311">
        <v>0</v>
      </c>
      <c r="Q335" s="311">
        <v>860000</v>
      </c>
      <c r="R335" s="311"/>
      <c r="S335" s="311"/>
    </row>
    <row r="336" spans="1:35">
      <c r="C336" s="302"/>
      <c r="D336" s="302"/>
      <c r="E336" s="302" t="s">
        <v>1102</v>
      </c>
      <c r="F336" s="302" t="s">
        <v>1108</v>
      </c>
      <c r="G336" s="310">
        <v>0</v>
      </c>
      <c r="H336" s="310">
        <v>0</v>
      </c>
      <c r="I336" s="412"/>
      <c r="J336" s="310">
        <v>0</v>
      </c>
      <c r="K336" s="310">
        <v>0</v>
      </c>
      <c r="L336" s="310">
        <v>0</v>
      </c>
      <c r="M336" s="310">
        <v>1100000</v>
      </c>
      <c r="N336" s="310">
        <v>0</v>
      </c>
      <c r="O336" s="311">
        <v>1100000</v>
      </c>
      <c r="P336" s="311">
        <v>0</v>
      </c>
      <c r="Q336" s="311">
        <v>1100000</v>
      </c>
      <c r="R336" s="311"/>
      <c r="S336" s="311"/>
    </row>
    <row r="337" spans="3:23">
      <c r="C337" s="302"/>
      <c r="D337" s="302"/>
      <c r="E337" s="302" t="s">
        <v>1102</v>
      </c>
      <c r="F337" s="302" t="s">
        <v>1109</v>
      </c>
      <c r="G337" s="310">
        <v>0</v>
      </c>
      <c r="H337" s="310">
        <v>0</v>
      </c>
      <c r="I337" s="412"/>
      <c r="J337" s="310">
        <v>0</v>
      </c>
      <c r="K337" s="310">
        <v>0</v>
      </c>
      <c r="L337" s="310">
        <v>0</v>
      </c>
      <c r="M337" s="310">
        <v>0</v>
      </c>
      <c r="N337" s="310">
        <v>0</v>
      </c>
      <c r="O337" s="311">
        <v>0</v>
      </c>
      <c r="P337" s="311">
        <v>0</v>
      </c>
      <c r="Q337" s="311">
        <v>0</v>
      </c>
      <c r="R337" s="311"/>
      <c r="S337" s="311"/>
    </row>
    <row r="338" spans="3:23">
      <c r="C338" s="302"/>
      <c r="D338" s="302"/>
      <c r="E338" s="302"/>
      <c r="F338" s="324" t="s">
        <v>1110</v>
      </c>
      <c r="G338" s="310">
        <v>115488325.90841001</v>
      </c>
      <c r="H338" s="310">
        <v>-711448.25749999995</v>
      </c>
      <c r="I338" s="412"/>
      <c r="J338" s="310">
        <v>114776877.65091</v>
      </c>
      <c r="K338" s="310">
        <v>0</v>
      </c>
      <c r="L338" s="310">
        <v>860000</v>
      </c>
      <c r="M338" s="310">
        <v>1100000</v>
      </c>
      <c r="N338" s="310">
        <v>594000</v>
      </c>
      <c r="O338" s="311">
        <v>2554000</v>
      </c>
      <c r="P338" s="311">
        <v>3871650</v>
      </c>
      <c r="Q338" s="311">
        <v>121202524</v>
      </c>
      <c r="R338" s="311"/>
      <c r="S338" s="311"/>
      <c r="U338" s="312"/>
      <c r="V338" s="312"/>
      <c r="W338" s="325"/>
    </row>
    <row r="339" spans="3:23">
      <c r="C339" s="302"/>
      <c r="D339" s="302"/>
      <c r="E339" s="302"/>
      <c r="G339" s="314"/>
      <c r="H339" s="314"/>
      <c r="I339" s="411"/>
      <c r="J339" s="314"/>
      <c r="K339" s="314"/>
      <c r="L339" s="310"/>
      <c r="M339" s="310"/>
      <c r="N339" s="310"/>
      <c r="O339" s="311"/>
      <c r="P339" s="311"/>
      <c r="Q339" s="311"/>
      <c r="R339" s="311"/>
      <c r="S339" s="311"/>
    </row>
    <row r="340" spans="3:23">
      <c r="C340" s="302"/>
      <c r="D340" s="302"/>
      <c r="E340" s="302" t="s">
        <v>14</v>
      </c>
      <c r="F340" s="302" t="s">
        <v>1104</v>
      </c>
      <c r="G340" s="310">
        <v>137669913.41741657</v>
      </c>
      <c r="H340" s="310">
        <v>0</v>
      </c>
      <c r="I340" s="412"/>
      <c r="J340" s="310">
        <v>137669913.41741657</v>
      </c>
      <c r="K340" s="310">
        <v>0</v>
      </c>
      <c r="L340" s="310">
        <v>0</v>
      </c>
      <c r="M340" s="310">
        <v>0</v>
      </c>
      <c r="N340" s="310">
        <v>0</v>
      </c>
      <c r="O340" s="310">
        <v>0</v>
      </c>
      <c r="P340" s="310">
        <v>0</v>
      </c>
      <c r="Q340" s="310">
        <v>137669918</v>
      </c>
      <c r="R340" s="310"/>
      <c r="S340" s="310"/>
    </row>
    <row r="341" spans="3:23">
      <c r="C341" s="302"/>
      <c r="D341" s="302"/>
      <c r="E341" s="302" t="s">
        <v>14</v>
      </c>
      <c r="F341" s="302" t="s">
        <v>1105</v>
      </c>
      <c r="G341" s="310">
        <v>3732311.8142356277</v>
      </c>
      <c r="H341" s="310">
        <v>0</v>
      </c>
      <c r="I341" s="412"/>
      <c r="J341" s="310">
        <v>3732311.8142356277</v>
      </c>
      <c r="K341" s="310">
        <v>0</v>
      </c>
      <c r="L341" s="310">
        <v>0</v>
      </c>
      <c r="M341" s="310">
        <v>0</v>
      </c>
      <c r="N341" s="310">
        <v>0</v>
      </c>
      <c r="O341" s="311">
        <v>0</v>
      </c>
      <c r="P341" s="311">
        <v>0</v>
      </c>
      <c r="Q341" s="311">
        <v>3732312</v>
      </c>
      <c r="R341" s="311"/>
      <c r="S341" s="311"/>
    </row>
    <row r="342" spans="3:23">
      <c r="C342" s="302"/>
      <c r="D342" s="302"/>
      <c r="E342" s="302" t="s">
        <v>14</v>
      </c>
      <c r="F342" s="302" t="s">
        <v>1106</v>
      </c>
      <c r="G342" s="310">
        <v>157380268.97169238</v>
      </c>
      <c r="H342" s="310">
        <v>0</v>
      </c>
      <c r="I342" s="412"/>
      <c r="J342" s="310">
        <v>157380268.97169238</v>
      </c>
      <c r="K342" s="310">
        <v>0</v>
      </c>
      <c r="L342" s="310">
        <v>0</v>
      </c>
      <c r="M342" s="310">
        <v>0</v>
      </c>
      <c r="N342" s="310">
        <v>0</v>
      </c>
      <c r="O342" s="311">
        <v>0</v>
      </c>
      <c r="P342" s="311">
        <v>0</v>
      </c>
      <c r="Q342" s="311">
        <v>157380269</v>
      </c>
      <c r="R342" s="311"/>
      <c r="S342" s="311"/>
    </row>
    <row r="343" spans="3:23">
      <c r="C343" s="302"/>
      <c r="D343" s="302"/>
      <c r="E343" s="415" t="s">
        <v>14</v>
      </c>
      <c r="F343" s="415" t="s">
        <v>1107</v>
      </c>
      <c r="G343" s="414">
        <v>0</v>
      </c>
      <c r="H343" s="414">
        <v>0</v>
      </c>
      <c r="I343" s="412"/>
      <c r="J343" s="414">
        <v>0</v>
      </c>
      <c r="K343" s="414">
        <v>0</v>
      </c>
      <c r="L343" s="414">
        <v>0</v>
      </c>
      <c r="M343" s="414">
        <v>0</v>
      </c>
      <c r="N343" s="414">
        <v>0</v>
      </c>
      <c r="O343" s="413">
        <v>0</v>
      </c>
      <c r="P343" s="413">
        <v>0</v>
      </c>
      <c r="Q343" s="413">
        <v>0</v>
      </c>
      <c r="R343" s="416" t="s">
        <v>1258</v>
      </c>
      <c r="S343" s="311"/>
    </row>
    <row r="344" spans="3:23">
      <c r="C344" s="302"/>
      <c r="D344" s="302"/>
      <c r="E344" s="415" t="s">
        <v>14</v>
      </c>
      <c r="F344" s="415" t="s">
        <v>1108</v>
      </c>
      <c r="G344" s="414">
        <v>0</v>
      </c>
      <c r="H344" s="414">
        <v>0</v>
      </c>
      <c r="I344" s="412"/>
      <c r="J344" s="414">
        <v>0</v>
      </c>
      <c r="K344" s="414">
        <v>0</v>
      </c>
      <c r="L344" s="414">
        <v>0</v>
      </c>
      <c r="M344" s="414">
        <v>0</v>
      </c>
      <c r="N344" s="414">
        <v>0</v>
      </c>
      <c r="O344" s="413">
        <v>0</v>
      </c>
      <c r="P344" s="413">
        <v>0</v>
      </c>
      <c r="Q344" s="413">
        <v>0</v>
      </c>
      <c r="R344" s="416" t="s">
        <v>1258</v>
      </c>
      <c r="S344" s="311"/>
    </row>
    <row r="345" spans="3:23">
      <c r="C345" s="302"/>
      <c r="D345" s="302"/>
      <c r="E345" s="302" t="s">
        <v>14</v>
      </c>
      <c r="F345" s="302" t="s">
        <v>1109</v>
      </c>
      <c r="G345" s="310">
        <v>0</v>
      </c>
      <c r="H345" s="310">
        <v>0</v>
      </c>
      <c r="I345" s="412"/>
      <c r="J345" s="310">
        <v>0</v>
      </c>
      <c r="K345" s="310">
        <v>0</v>
      </c>
      <c r="L345" s="310">
        <v>0</v>
      </c>
      <c r="M345" s="310">
        <v>0</v>
      </c>
      <c r="N345" s="310">
        <v>0</v>
      </c>
      <c r="O345" s="311">
        <v>0</v>
      </c>
      <c r="P345" s="311">
        <v>0</v>
      </c>
      <c r="Q345" s="311">
        <v>0</v>
      </c>
      <c r="R345" s="416"/>
      <c r="S345" s="311"/>
    </row>
    <row r="346" spans="3:23">
      <c r="C346" s="302"/>
      <c r="D346" s="302"/>
      <c r="E346" s="410"/>
      <c r="F346" s="324" t="s">
        <v>1111</v>
      </c>
      <c r="G346" s="310">
        <v>298782494.20334458</v>
      </c>
      <c r="H346" s="310">
        <v>0</v>
      </c>
      <c r="I346" s="412"/>
      <c r="J346" s="310">
        <v>298782494.20334458</v>
      </c>
      <c r="K346" s="310">
        <v>0</v>
      </c>
      <c r="L346" s="310">
        <v>0</v>
      </c>
      <c r="M346" s="310">
        <v>0</v>
      </c>
      <c r="N346" s="310">
        <v>0</v>
      </c>
      <c r="O346" s="311">
        <v>0</v>
      </c>
      <c r="P346" s="311">
        <v>0</v>
      </c>
      <c r="Q346" s="311">
        <v>298782499</v>
      </c>
      <c r="R346" s="416"/>
      <c r="S346" s="311"/>
    </row>
    <row r="347" spans="3:23">
      <c r="C347" s="302"/>
      <c r="D347" s="302"/>
      <c r="E347" s="408"/>
      <c r="G347" s="314"/>
      <c r="H347" s="314"/>
      <c r="I347" s="411"/>
      <c r="J347" s="314"/>
      <c r="K347" s="314"/>
      <c r="L347" s="310"/>
      <c r="M347" s="310"/>
      <c r="N347" s="310"/>
      <c r="O347" s="311"/>
      <c r="P347" s="311"/>
      <c r="Q347" s="311"/>
      <c r="R347" s="416"/>
      <c r="S347" s="311"/>
    </row>
    <row r="348" spans="3:23">
      <c r="C348" s="302"/>
      <c r="D348" s="302"/>
      <c r="E348" s="302" t="s">
        <v>1112</v>
      </c>
      <c r="F348" s="302" t="s">
        <v>1104</v>
      </c>
      <c r="G348" s="310">
        <v>0</v>
      </c>
      <c r="H348" s="310">
        <v>0</v>
      </c>
      <c r="I348" s="412"/>
      <c r="J348" s="310">
        <v>0</v>
      </c>
      <c r="K348" s="310">
        <v>0</v>
      </c>
      <c r="L348" s="310">
        <v>0</v>
      </c>
      <c r="M348" s="310">
        <v>0</v>
      </c>
      <c r="N348" s="310">
        <v>0</v>
      </c>
      <c r="O348" s="311">
        <v>0</v>
      </c>
      <c r="P348" s="311">
        <v>0</v>
      </c>
      <c r="Q348" s="311">
        <v>0</v>
      </c>
      <c r="R348" s="416"/>
      <c r="S348" s="311"/>
    </row>
    <row r="349" spans="3:23">
      <c r="C349" s="302"/>
      <c r="D349" s="302"/>
      <c r="E349" s="302" t="s">
        <v>1112</v>
      </c>
      <c r="F349" s="302" t="s">
        <v>1105</v>
      </c>
      <c r="G349" s="310">
        <v>0</v>
      </c>
      <c r="H349" s="310">
        <v>0</v>
      </c>
      <c r="I349" s="412"/>
      <c r="J349" s="310">
        <v>0</v>
      </c>
      <c r="K349" s="310">
        <v>0</v>
      </c>
      <c r="L349" s="310">
        <v>0</v>
      </c>
      <c r="M349" s="310">
        <v>0</v>
      </c>
      <c r="N349" s="310">
        <v>0</v>
      </c>
      <c r="O349" s="311">
        <v>0</v>
      </c>
      <c r="P349" s="311">
        <v>0</v>
      </c>
      <c r="Q349" s="311">
        <v>0</v>
      </c>
      <c r="R349" s="416"/>
      <c r="S349" s="311"/>
    </row>
    <row r="350" spans="3:23">
      <c r="C350" s="302"/>
      <c r="D350" s="302"/>
      <c r="E350" s="302" t="s">
        <v>1112</v>
      </c>
      <c r="F350" s="302" t="s">
        <v>1106</v>
      </c>
      <c r="G350" s="310">
        <v>14929643.946328007</v>
      </c>
      <c r="H350" s="310">
        <v>0</v>
      </c>
      <c r="I350" s="412"/>
      <c r="J350" s="310">
        <v>14929643.946328007</v>
      </c>
      <c r="K350" s="310">
        <v>0</v>
      </c>
      <c r="L350" s="310">
        <v>0</v>
      </c>
      <c r="M350" s="310">
        <v>0</v>
      </c>
      <c r="N350" s="310">
        <v>0</v>
      </c>
      <c r="O350" s="311">
        <v>0</v>
      </c>
      <c r="P350" s="311">
        <v>0</v>
      </c>
      <c r="Q350" s="311">
        <v>14929644</v>
      </c>
      <c r="R350" s="416"/>
      <c r="S350" s="311"/>
    </row>
    <row r="351" spans="3:23">
      <c r="C351" s="302"/>
      <c r="D351" s="302"/>
      <c r="E351" s="415" t="s">
        <v>1112</v>
      </c>
      <c r="F351" s="415" t="s">
        <v>1107</v>
      </c>
      <c r="G351" s="414">
        <v>0</v>
      </c>
      <c r="H351" s="414">
        <v>0</v>
      </c>
      <c r="I351" s="412"/>
      <c r="J351" s="414">
        <v>0</v>
      </c>
      <c r="K351" s="414">
        <v>0</v>
      </c>
      <c r="L351" s="414">
        <v>0</v>
      </c>
      <c r="M351" s="414">
        <v>0</v>
      </c>
      <c r="N351" s="414">
        <v>0</v>
      </c>
      <c r="O351" s="414">
        <v>0</v>
      </c>
      <c r="P351" s="414">
        <v>0</v>
      </c>
      <c r="Q351" s="414">
        <v>0</v>
      </c>
      <c r="R351" s="416" t="s">
        <v>1257</v>
      </c>
      <c r="S351" s="310"/>
    </row>
    <row r="352" spans="3:23">
      <c r="C352" s="302"/>
      <c r="D352" s="302"/>
      <c r="E352" s="415" t="s">
        <v>1112</v>
      </c>
      <c r="F352" s="415" t="s">
        <v>1108</v>
      </c>
      <c r="G352" s="414">
        <v>0</v>
      </c>
      <c r="H352" s="414">
        <v>0</v>
      </c>
      <c r="I352" s="412"/>
      <c r="J352" s="414">
        <v>0</v>
      </c>
      <c r="K352" s="414">
        <v>0</v>
      </c>
      <c r="L352" s="414">
        <v>0</v>
      </c>
      <c r="M352" s="414">
        <v>0</v>
      </c>
      <c r="N352" s="414">
        <v>0</v>
      </c>
      <c r="O352" s="413">
        <v>0</v>
      </c>
      <c r="P352" s="413">
        <v>0</v>
      </c>
      <c r="Q352" s="413">
        <v>0</v>
      </c>
      <c r="R352" s="311"/>
      <c r="S352" s="311"/>
    </row>
    <row r="353" spans="3:23">
      <c r="C353" s="302"/>
      <c r="D353" s="302"/>
      <c r="E353" s="302" t="s">
        <v>1112</v>
      </c>
      <c r="F353" s="302" t="s">
        <v>1109</v>
      </c>
      <c r="G353" s="310">
        <v>0</v>
      </c>
      <c r="H353" s="310">
        <v>0</v>
      </c>
      <c r="I353" s="412"/>
      <c r="J353" s="310">
        <v>0</v>
      </c>
      <c r="K353" s="310">
        <v>0</v>
      </c>
      <c r="L353" s="310">
        <v>0</v>
      </c>
      <c r="M353" s="310">
        <v>0</v>
      </c>
      <c r="N353" s="310">
        <v>0</v>
      </c>
      <c r="O353" s="311">
        <v>0</v>
      </c>
      <c r="P353" s="311">
        <v>0</v>
      </c>
      <c r="Q353" s="311">
        <v>0</v>
      </c>
      <c r="R353" s="311"/>
      <c r="S353" s="311"/>
    </row>
    <row r="354" spans="3:23">
      <c r="C354" s="302"/>
      <c r="D354" s="302"/>
      <c r="E354" s="410"/>
      <c r="F354" s="324" t="s">
        <v>1113</v>
      </c>
      <c r="G354" s="310">
        <v>14929643.946328007</v>
      </c>
      <c r="H354" s="310">
        <v>0</v>
      </c>
      <c r="I354" s="412"/>
      <c r="J354" s="310">
        <v>14929643.946328007</v>
      </c>
      <c r="K354" s="310">
        <v>0</v>
      </c>
      <c r="L354" s="310">
        <v>0</v>
      </c>
      <c r="M354" s="310">
        <v>0</v>
      </c>
      <c r="N354" s="310">
        <v>0</v>
      </c>
      <c r="O354" s="311">
        <v>0</v>
      </c>
      <c r="P354" s="311">
        <v>0</v>
      </c>
      <c r="Q354" s="311">
        <v>14929644</v>
      </c>
      <c r="R354" s="311"/>
      <c r="S354" s="311"/>
    </row>
    <row r="355" spans="3:23">
      <c r="C355" s="302"/>
      <c r="D355" s="302"/>
      <c r="E355" s="408"/>
      <c r="G355" s="314"/>
      <c r="H355" s="314"/>
      <c r="I355" s="411"/>
      <c r="J355" s="314"/>
      <c r="K355" s="314"/>
      <c r="L355" s="310"/>
      <c r="M355" s="310"/>
      <c r="N355" s="310"/>
      <c r="O355" s="311"/>
      <c r="P355" s="311"/>
      <c r="Q355" s="311"/>
      <c r="R355" s="311"/>
      <c r="S355" s="311"/>
    </row>
    <row r="356" spans="3:23" s="324" customFormat="1">
      <c r="E356" s="410"/>
      <c r="F356" s="324" t="s">
        <v>1114</v>
      </c>
      <c r="G356" s="326">
        <v>429200464.05808258</v>
      </c>
      <c r="H356" s="326">
        <v>-711448.25749999995</v>
      </c>
      <c r="I356" s="409">
        <v>-9838.2999999999993</v>
      </c>
      <c r="J356" s="326">
        <v>428489015.80058259</v>
      </c>
      <c r="K356" s="326">
        <v>0</v>
      </c>
      <c r="L356" s="326">
        <v>860000</v>
      </c>
      <c r="M356" s="326">
        <v>1100000</v>
      </c>
      <c r="N356" s="326">
        <v>594000</v>
      </c>
      <c r="O356" s="327">
        <v>2554000</v>
      </c>
      <c r="P356" s="327">
        <v>3871650</v>
      </c>
      <c r="Q356" s="327">
        <v>434914667</v>
      </c>
      <c r="R356" s="327"/>
      <c r="S356" s="327"/>
    </row>
    <row r="357" spans="3:23">
      <c r="C357" s="302"/>
      <c r="D357" s="302"/>
      <c r="E357" s="408"/>
      <c r="G357" s="314"/>
      <c r="H357" s="314"/>
      <c r="I357" s="314"/>
      <c r="J357" s="314"/>
      <c r="K357" s="314"/>
      <c r="L357" s="310"/>
      <c r="M357" s="310"/>
      <c r="N357" s="310"/>
      <c r="O357" s="311"/>
      <c r="P357" s="311"/>
      <c r="Q357" s="311"/>
      <c r="R357" s="311"/>
      <c r="S357" s="311"/>
    </row>
    <row r="358" spans="3:23">
      <c r="C358" s="302"/>
      <c r="D358" s="302"/>
      <c r="F358" s="302" t="s">
        <v>1099</v>
      </c>
      <c r="G358" s="310">
        <v>0</v>
      </c>
      <c r="H358" s="310">
        <v>0</v>
      </c>
      <c r="I358" s="310">
        <v>0</v>
      </c>
      <c r="J358" s="310">
        <v>0</v>
      </c>
      <c r="K358" s="310">
        <v>0</v>
      </c>
      <c r="L358" s="310">
        <v>0</v>
      </c>
      <c r="M358" s="310">
        <v>0</v>
      </c>
      <c r="N358" s="310">
        <v>0</v>
      </c>
      <c r="O358" s="311">
        <v>0</v>
      </c>
      <c r="P358" s="311">
        <v>0</v>
      </c>
      <c r="Q358" s="311">
        <v>0</v>
      </c>
      <c r="R358" s="311"/>
      <c r="S358" s="311"/>
    </row>
    <row r="363" spans="3:23">
      <c r="C363" s="302"/>
      <c r="D363" s="302"/>
      <c r="E363" s="302"/>
      <c r="F363" s="314"/>
      <c r="G363" s="309"/>
      <c r="H363" s="314"/>
      <c r="I363" s="314"/>
      <c r="J363" s="309"/>
      <c r="K363" s="314"/>
      <c r="L363" s="314"/>
      <c r="M363" s="309"/>
      <c r="N363" s="314"/>
      <c r="O363" s="328"/>
      <c r="W363" s="302">
        <v>946000</v>
      </c>
    </row>
    <row r="364" spans="3:23">
      <c r="W364" s="302">
        <v>8000000</v>
      </c>
    </row>
    <row r="365" spans="3:23">
      <c r="W365" s="302">
        <v>8946000</v>
      </c>
    </row>
    <row r="366" spans="3:23">
      <c r="W366" s="325">
        <v>2.0878014768442619E-2</v>
      </c>
    </row>
    <row r="375" spans="3:14">
      <c r="C375" s="302"/>
      <c r="D375" s="302"/>
      <c r="E375" s="302"/>
      <c r="K375" s="480"/>
    </row>
    <row r="376" spans="3:14">
      <c r="C376" s="302"/>
      <c r="D376" s="302"/>
      <c r="E376" s="302"/>
      <c r="K376" s="480"/>
      <c r="L376" s="302"/>
      <c r="M376" s="302"/>
      <c r="N376" s="302"/>
    </row>
    <row r="378" spans="3:14">
      <c r="C378" s="302"/>
      <c r="D378" s="302"/>
      <c r="E378" s="302"/>
      <c r="K378" s="330"/>
      <c r="L378" s="302"/>
      <c r="M378" s="302"/>
      <c r="N378" s="302"/>
    </row>
  </sheetData>
  <mergeCells count="1">
    <mergeCell ref="C1:Q1"/>
  </mergeCells>
  <conditionalFormatting sqref="E326">
    <cfRule type="colorScale" priority="2">
      <colorScale>
        <cfvo type="min"/>
        <cfvo type="max"/>
        <color rgb="FFFCFCFF"/>
        <color rgb="FFF8696B"/>
      </colorScale>
    </cfRule>
  </conditionalFormatting>
  <conditionalFormatting sqref="E3:E325">
    <cfRule type="colorScale" priority="3">
      <colorScale>
        <cfvo type="min"/>
        <cfvo type="max"/>
        <color rgb="FFFCFCFF"/>
        <color rgb="FFF8696B"/>
      </colorScale>
    </cfRule>
  </conditionalFormatting>
  <conditionalFormatting sqref="AH3:AH325">
    <cfRule type="colorScale" priority="1">
      <colorScale>
        <cfvo type="min"/>
        <cfvo type="max"/>
        <color rgb="FFFCFCFF"/>
        <color rgb="FFF8696B"/>
      </colorScale>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5F29A-C325-4338-BADF-50EF3A7F6770}">
  <sheetPr codeName="Sheet13">
    <tabColor rgb="FF00B050"/>
  </sheetPr>
  <dimension ref="A1:CH301"/>
  <sheetViews>
    <sheetView topLeftCell="BH1" workbookViewId="0">
      <pane ySplit="1" topLeftCell="A2" activePane="bottomLeft" state="frozen"/>
      <selection activeCell="A3" sqref="A3"/>
      <selection pane="bottomLeft" activeCell="A3" sqref="A3"/>
    </sheetView>
  </sheetViews>
  <sheetFormatPr defaultColWidth="9.28515625" defaultRowHeight="13.2"/>
  <cols>
    <col min="1" max="2" width="9.28515625" style="486"/>
    <col min="3" max="3" width="11" style="486" bestFit="1" customWidth="1"/>
    <col min="4" max="4" width="15.28515625" style="486" bestFit="1" customWidth="1"/>
    <col min="5" max="5" width="57" style="486" customWidth="1"/>
    <col min="6" max="6" width="25.140625" style="486" bestFit="1" customWidth="1"/>
    <col min="7" max="7" width="24.85546875" style="486" bestFit="1" customWidth="1"/>
    <col min="8" max="8" width="24.7109375" style="486" bestFit="1" customWidth="1"/>
    <col min="9" max="9" width="18" style="486" bestFit="1" customWidth="1"/>
    <col min="10" max="11" width="15.85546875" style="486" bestFit="1" customWidth="1"/>
    <col min="12" max="12" width="18.42578125" style="486" bestFit="1" customWidth="1"/>
    <col min="13" max="13" width="18.85546875" style="486" bestFit="1" customWidth="1"/>
    <col min="14" max="15" width="19.28515625" style="486" bestFit="1" customWidth="1"/>
    <col min="16" max="21" width="14.85546875" style="486" bestFit="1" customWidth="1"/>
    <col min="22" max="27" width="14.7109375" style="486" bestFit="1" customWidth="1"/>
    <col min="28" max="28" width="13.7109375" style="486" bestFit="1" customWidth="1"/>
    <col min="29" max="29" width="13.42578125" style="486" bestFit="1" customWidth="1"/>
    <col min="30" max="30" width="10.28515625" style="486" bestFit="1" customWidth="1"/>
    <col min="31" max="32" width="16.140625" style="486" bestFit="1" customWidth="1"/>
    <col min="33" max="34" width="15.140625" style="486" bestFit="1" customWidth="1"/>
    <col min="35" max="35" width="13" style="486" bestFit="1" customWidth="1"/>
    <col min="36" max="36" width="14.85546875" style="486" bestFit="1" customWidth="1"/>
    <col min="37" max="37" width="14.140625" style="486" bestFit="1" customWidth="1"/>
    <col min="38" max="38" width="11.85546875" style="486" bestFit="1" customWidth="1"/>
    <col min="39" max="39" width="13" style="486" bestFit="1" customWidth="1"/>
    <col min="40" max="40" width="9.7109375" style="486" bestFit="1" customWidth="1"/>
    <col min="41" max="41" width="53.42578125" style="486" bestFit="1" customWidth="1"/>
    <col min="42" max="42" width="51" style="486" bestFit="1" customWidth="1"/>
    <col min="43" max="47" width="22.85546875" style="486" bestFit="1" customWidth="1"/>
    <col min="48" max="48" width="15.7109375" style="486" bestFit="1" customWidth="1"/>
    <col min="49" max="49" width="14.85546875" style="486" bestFit="1" customWidth="1"/>
    <col min="50" max="50" width="13.85546875" style="486" bestFit="1" customWidth="1"/>
    <col min="51" max="51" width="15.42578125" style="486" bestFit="1" customWidth="1"/>
    <col min="52" max="52" width="15.7109375" style="486" bestFit="1" customWidth="1"/>
    <col min="53" max="53" width="36.140625" style="486" bestFit="1" customWidth="1"/>
    <col min="54" max="54" width="9.28515625" style="486"/>
    <col min="55" max="55" width="26.7109375" style="486" bestFit="1" customWidth="1"/>
    <col min="56" max="56" width="40" style="486" bestFit="1" customWidth="1"/>
    <col min="57" max="57" width="42.42578125" style="486" bestFit="1" customWidth="1"/>
    <col min="58" max="58" width="32.85546875" style="486" bestFit="1" customWidth="1"/>
    <col min="59" max="59" width="14.85546875" style="486" bestFit="1" customWidth="1"/>
    <col min="60" max="60" width="16" style="486" bestFit="1" customWidth="1"/>
    <col min="61" max="61" width="25.140625" style="486" bestFit="1" customWidth="1"/>
    <col min="62" max="62" width="22.7109375" style="486" bestFit="1" customWidth="1"/>
    <col min="63" max="63" width="14.85546875" style="486" bestFit="1" customWidth="1"/>
    <col min="64" max="65" width="16" style="486" bestFit="1" customWidth="1"/>
    <col min="66" max="67" width="9.28515625" style="486"/>
    <col min="68" max="68" width="17.140625" style="486" bestFit="1" customWidth="1"/>
    <col min="69" max="69" width="16.140625" style="486" bestFit="1" customWidth="1"/>
    <col min="70" max="73" width="9.28515625" style="486"/>
    <col min="74" max="74" width="15" style="486" bestFit="1" customWidth="1"/>
    <col min="75" max="75" width="16.28515625" style="486" bestFit="1" customWidth="1"/>
    <col min="76" max="76" width="9.28515625" style="486"/>
    <col min="77" max="77" width="26.7109375" style="486" bestFit="1" customWidth="1"/>
    <col min="78" max="79" width="20" style="486" bestFit="1" customWidth="1"/>
    <col min="80" max="80" width="12.28515625" style="486" bestFit="1" customWidth="1"/>
    <col min="81" max="81" width="15.7109375" style="486" bestFit="1" customWidth="1"/>
    <col min="82" max="82" width="13.7109375" style="486" bestFit="1" customWidth="1"/>
    <col min="83" max="83" width="9.28515625" style="486"/>
    <col min="84" max="84" width="13.7109375" style="486" bestFit="1" customWidth="1"/>
    <col min="85" max="85" width="12.28515625" style="486" bestFit="1" customWidth="1"/>
    <col min="86" max="86" width="13.42578125" style="486" bestFit="1" customWidth="1"/>
    <col min="87" max="16384" width="9.28515625" style="486"/>
  </cols>
  <sheetData>
    <row r="1" spans="1:86" ht="50.25" customHeight="1">
      <c r="A1" s="481" t="s">
        <v>49</v>
      </c>
      <c r="B1" s="481" t="s">
        <v>745</v>
      </c>
      <c r="C1" s="481" t="s">
        <v>695</v>
      </c>
      <c r="D1" s="481" t="s">
        <v>694</v>
      </c>
      <c r="E1" s="481" t="s">
        <v>693</v>
      </c>
      <c r="F1" s="482" t="s">
        <v>1115</v>
      </c>
      <c r="G1" s="482" t="s">
        <v>1116</v>
      </c>
      <c r="H1" s="482" t="s">
        <v>1117</v>
      </c>
      <c r="I1" s="131" t="s">
        <v>692</v>
      </c>
      <c r="J1" s="131" t="s">
        <v>691</v>
      </c>
      <c r="K1" s="131" t="s">
        <v>690</v>
      </c>
      <c r="L1" s="131" t="s">
        <v>689</v>
      </c>
      <c r="M1" s="131" t="s">
        <v>688</v>
      </c>
      <c r="N1" s="131" t="s">
        <v>940</v>
      </c>
      <c r="O1" s="131" t="s">
        <v>941</v>
      </c>
      <c r="P1" s="131" t="s">
        <v>687</v>
      </c>
      <c r="Q1" s="131" t="s">
        <v>686</v>
      </c>
      <c r="R1" s="131" t="s">
        <v>685</v>
      </c>
      <c r="S1" s="131" t="s">
        <v>684</v>
      </c>
      <c r="T1" s="131" t="s">
        <v>683</v>
      </c>
      <c r="U1" s="131" t="s">
        <v>682</v>
      </c>
      <c r="V1" s="131" t="s">
        <v>681</v>
      </c>
      <c r="W1" s="131" t="s">
        <v>680</v>
      </c>
      <c r="X1" s="131" t="s">
        <v>679</v>
      </c>
      <c r="Y1" s="131" t="s">
        <v>678</v>
      </c>
      <c r="Z1" s="131" t="s">
        <v>677</v>
      </c>
      <c r="AA1" s="131" t="s">
        <v>676</v>
      </c>
      <c r="AB1" s="131" t="s">
        <v>675</v>
      </c>
      <c r="AC1" s="131" t="s">
        <v>674</v>
      </c>
      <c r="AD1" s="131" t="s">
        <v>2</v>
      </c>
      <c r="AE1" s="131" t="s">
        <v>1333</v>
      </c>
      <c r="AF1" s="131" t="s">
        <v>1334</v>
      </c>
      <c r="AG1" s="131" t="s">
        <v>673</v>
      </c>
      <c r="AH1" s="131" t="s">
        <v>672</v>
      </c>
      <c r="AI1" s="131" t="s">
        <v>5</v>
      </c>
      <c r="AJ1" s="131" t="s">
        <v>671</v>
      </c>
      <c r="AK1" s="131" t="s">
        <v>60</v>
      </c>
      <c r="AL1" s="131" t="s">
        <v>670</v>
      </c>
      <c r="AM1" s="131" t="s">
        <v>6</v>
      </c>
      <c r="AN1" s="131" t="s">
        <v>7</v>
      </c>
      <c r="AO1" s="131" t="s">
        <v>1335</v>
      </c>
      <c r="AP1" s="131" t="s">
        <v>1336</v>
      </c>
      <c r="AQ1" s="131" t="s">
        <v>1337</v>
      </c>
      <c r="AR1" s="131" t="s">
        <v>1338</v>
      </c>
      <c r="AS1" s="131" t="s">
        <v>1339</v>
      </c>
      <c r="AT1" s="131" t="s">
        <v>1340</v>
      </c>
      <c r="AU1" s="131" t="s">
        <v>1341</v>
      </c>
      <c r="AV1" s="131" t="s">
        <v>669</v>
      </c>
      <c r="AW1" s="131" t="s">
        <v>668</v>
      </c>
      <c r="AX1" s="132" t="s">
        <v>667</v>
      </c>
      <c r="AY1" s="131" t="s">
        <v>80</v>
      </c>
      <c r="AZ1" s="131" t="s">
        <v>666</v>
      </c>
      <c r="BA1" s="483" t="s">
        <v>1262</v>
      </c>
      <c r="BB1" s="483" t="s">
        <v>942</v>
      </c>
      <c r="BC1" s="483" t="s">
        <v>943</v>
      </c>
      <c r="BD1" s="483" t="s">
        <v>1118</v>
      </c>
      <c r="BE1" s="483" t="s">
        <v>944</v>
      </c>
      <c r="BF1" s="483" t="s">
        <v>945</v>
      </c>
      <c r="BG1" s="484" t="s">
        <v>665</v>
      </c>
      <c r="BH1" s="484" t="s">
        <v>664</v>
      </c>
      <c r="BI1" s="483" t="s">
        <v>1342</v>
      </c>
      <c r="BJ1" s="483" t="s">
        <v>1119</v>
      </c>
      <c r="BK1" s="483" t="s">
        <v>1343</v>
      </c>
      <c r="BL1" s="483" t="s">
        <v>1344</v>
      </c>
      <c r="BM1" s="483" t="s">
        <v>1263</v>
      </c>
      <c r="BN1" s="331" t="s">
        <v>663</v>
      </c>
      <c r="BO1" s="331" t="s">
        <v>662</v>
      </c>
      <c r="BP1" s="483" t="s">
        <v>1345</v>
      </c>
      <c r="BQ1" s="483" t="s">
        <v>1346</v>
      </c>
      <c r="BR1" s="483" t="s">
        <v>946</v>
      </c>
      <c r="BS1" s="483" t="s">
        <v>947</v>
      </c>
      <c r="BT1" s="484" t="s">
        <v>1347</v>
      </c>
      <c r="BU1" s="130" t="s">
        <v>661</v>
      </c>
      <c r="BV1" s="484" t="s">
        <v>660</v>
      </c>
      <c r="BW1" s="484" t="s">
        <v>659</v>
      </c>
      <c r="BX1" s="484" t="s">
        <v>658</v>
      </c>
      <c r="BY1" s="484" t="s">
        <v>657</v>
      </c>
      <c r="BZ1" s="485" t="s">
        <v>1120</v>
      </c>
      <c r="CA1" s="485" t="s">
        <v>1121</v>
      </c>
      <c r="CB1" s="485" t="s">
        <v>1122</v>
      </c>
      <c r="CC1" s="485" t="s">
        <v>1123</v>
      </c>
      <c r="CD1" s="485" t="s">
        <v>1124</v>
      </c>
      <c r="CF1" s="485" t="s">
        <v>1348</v>
      </c>
      <c r="CG1" s="485" t="s">
        <v>1349</v>
      </c>
      <c r="CH1" s="485" t="s">
        <v>1350</v>
      </c>
    </row>
    <row r="2" spans="1:86" ht="14.4">
      <c r="C2" s="925" t="s">
        <v>44</v>
      </c>
      <c r="D2" s="926"/>
      <c r="E2" s="927"/>
      <c r="F2" s="487">
        <v>93133</v>
      </c>
      <c r="G2" s="487">
        <v>55179</v>
      </c>
      <c r="H2" s="487">
        <v>37954</v>
      </c>
      <c r="I2" s="488">
        <v>169620246</v>
      </c>
      <c r="J2" s="488">
        <v>101314720</v>
      </c>
      <c r="K2" s="488">
        <v>72186660</v>
      </c>
      <c r="L2" s="488">
        <v>4798967.3619191265</v>
      </c>
      <c r="M2" s="488">
        <v>2939399.9999999991</v>
      </c>
      <c r="N2" s="488">
        <v>6550032.8755318066</v>
      </c>
      <c r="O2" s="488">
        <v>7564482.0426811697</v>
      </c>
      <c r="P2" s="488">
        <v>1209092.6533442391</v>
      </c>
      <c r="Q2" s="488">
        <v>1161866.7175327155</v>
      </c>
      <c r="R2" s="488">
        <v>883704.55441470025</v>
      </c>
      <c r="S2" s="488">
        <v>1418011.766024445</v>
      </c>
      <c r="T2" s="488">
        <v>406304.81070327753</v>
      </c>
      <c r="U2" s="488">
        <v>517488.34103820974</v>
      </c>
      <c r="V2" s="488">
        <v>1103314.4012864165</v>
      </c>
      <c r="W2" s="488">
        <v>1224247.2489426266</v>
      </c>
      <c r="X2" s="488">
        <v>831886.67928680207</v>
      </c>
      <c r="Y2" s="488">
        <v>1303133.9930193706</v>
      </c>
      <c r="Z2" s="488">
        <v>345489.43783247459</v>
      </c>
      <c r="AA2" s="488">
        <v>419622.54494116182</v>
      </c>
      <c r="AB2" s="488">
        <v>1739841.753692304</v>
      </c>
      <c r="AC2" s="488">
        <v>684866.15982005745</v>
      </c>
      <c r="AD2" s="488">
        <v>0</v>
      </c>
      <c r="AE2" s="488">
        <v>17255123.936327983</v>
      </c>
      <c r="AF2" s="488">
        <v>15360953.61980667</v>
      </c>
      <c r="AG2" s="488">
        <v>230031.88842733612</v>
      </c>
      <c r="AH2" s="488">
        <v>59237.466725066821</v>
      </c>
      <c r="AI2" s="488">
        <v>35222200</v>
      </c>
      <c r="AJ2" s="488">
        <v>1581979.5282599018</v>
      </c>
      <c r="AK2" s="488">
        <v>0</v>
      </c>
      <c r="AL2" s="488">
        <v>222000</v>
      </c>
      <c r="AM2" s="488">
        <v>4317737.3099999987</v>
      </c>
      <c r="AN2" s="488">
        <v>0</v>
      </c>
      <c r="AO2" s="488">
        <v>0</v>
      </c>
      <c r="AP2" s="488">
        <v>0</v>
      </c>
      <c r="AQ2" s="488">
        <v>147263</v>
      </c>
      <c r="AR2" s="488">
        <v>0</v>
      </c>
      <c r="AS2" s="488">
        <v>0</v>
      </c>
      <c r="AT2" s="488">
        <v>0</v>
      </c>
      <c r="AU2" s="488">
        <v>0</v>
      </c>
      <c r="AV2" s="488">
        <v>343121626</v>
      </c>
      <c r="AW2" s="488">
        <v>68007100.25329797</v>
      </c>
      <c r="AX2" s="488">
        <v>41491179.838259883</v>
      </c>
      <c r="AY2" s="488">
        <v>51532819.651899204</v>
      </c>
      <c r="AZ2" s="488">
        <v>452619906.09155774</v>
      </c>
      <c r="BA2" s="488">
        <v>447932905.7815578</v>
      </c>
      <c r="BB2" s="489"/>
      <c r="BC2" s="489">
        <v>436177110.83333337</v>
      </c>
      <c r="BD2" s="488">
        <v>5937085.1237289347</v>
      </c>
      <c r="BE2" s="488">
        <v>2182705.4089652952</v>
      </c>
      <c r="BF2" s="488">
        <v>460739696.62425202</v>
      </c>
      <c r="BG2" s="488">
        <v>245677350.63450608</v>
      </c>
      <c r="BH2" s="488">
        <v>215062345.98974606</v>
      </c>
      <c r="BI2" s="488">
        <v>440864111.14333326</v>
      </c>
      <c r="BJ2" s="489"/>
      <c r="BK2" s="488">
        <v>419617779.78599209</v>
      </c>
      <c r="BL2" s="488">
        <v>1200752.250352188</v>
      </c>
      <c r="BM2" s="488">
        <v>1168730.1760630396</v>
      </c>
      <c r="BN2" s="489"/>
      <c r="BO2" s="489"/>
      <c r="BP2" s="488">
        <v>1981250.8062707619</v>
      </c>
      <c r="BQ2" s="488">
        <v>462720947.43052292</v>
      </c>
      <c r="BR2" s="489"/>
      <c r="BS2" s="489"/>
      <c r="BT2" s="489"/>
      <c r="BU2" s="489"/>
      <c r="BV2" s="488">
        <v>-677921.05</v>
      </c>
      <c r="BW2" s="488">
        <v>462043026.38052297</v>
      </c>
      <c r="BX2" s="488">
        <v>0</v>
      </c>
      <c r="BY2" s="488">
        <v>462043026.38052297</v>
      </c>
      <c r="BZ2" s="490">
        <f t="shared" ref="BZ2:CA2" si="0">SUM(BZ3:BZ301)</f>
        <v>10956792.818216413</v>
      </c>
      <c r="CA2" s="490">
        <f t="shared" si="0"/>
        <v>1478506.95</v>
      </c>
      <c r="CB2" s="490">
        <f>BD2+BE2</f>
        <v>8119790.5326942299</v>
      </c>
      <c r="CC2" s="490">
        <f t="shared" ref="CC2:CD2" si="1">SUM(CC3:CC301)</f>
        <v>11959761.960334482</v>
      </c>
      <c r="CD2" s="490">
        <f t="shared" si="1"/>
        <v>1579781.4</v>
      </c>
      <c r="CF2" s="490">
        <f>SUM(CF3:CF301)</f>
        <v>32677045.428498555</v>
      </c>
      <c r="CG2" s="490">
        <f t="shared" ref="CG2:CH2" si="2">SUM(CG3:CG301)</f>
        <v>1440477</v>
      </c>
      <c r="CH2" s="490">
        <f t="shared" si="2"/>
        <v>4115597</v>
      </c>
    </row>
    <row r="3" spans="1:86" ht="14.4">
      <c r="A3" s="486">
        <v>205</v>
      </c>
      <c r="B3" s="486">
        <f>VLOOKUP(D3,'[19]Adjusted Factors 21-22'!C:F,4,FALSE)</f>
        <v>0</v>
      </c>
      <c r="C3" s="491">
        <v>124531</v>
      </c>
      <c r="D3" s="491">
        <v>9352002</v>
      </c>
      <c r="E3" s="492" t="s">
        <v>229</v>
      </c>
      <c r="F3" s="332">
        <v>104</v>
      </c>
      <c r="G3" s="332">
        <v>104</v>
      </c>
      <c r="H3" s="332">
        <v>0</v>
      </c>
      <c r="I3" s="125">
        <v>319696</v>
      </c>
      <c r="J3" s="125">
        <v>0</v>
      </c>
      <c r="K3" s="125">
        <v>0</v>
      </c>
      <c r="L3" s="125">
        <v>11040.000000000011</v>
      </c>
      <c r="M3" s="125">
        <v>0</v>
      </c>
      <c r="N3" s="125">
        <v>16645.360824742267</v>
      </c>
      <c r="O3" s="125">
        <v>0</v>
      </c>
      <c r="P3" s="125">
        <v>215.00000000000009</v>
      </c>
      <c r="Q3" s="125">
        <v>0</v>
      </c>
      <c r="R3" s="125">
        <v>0</v>
      </c>
      <c r="S3" s="125">
        <v>0</v>
      </c>
      <c r="T3" s="125">
        <v>475.00000000000023</v>
      </c>
      <c r="U3" s="125">
        <v>0</v>
      </c>
      <c r="V3" s="125">
        <v>0</v>
      </c>
      <c r="W3" s="125">
        <v>0</v>
      </c>
      <c r="X3" s="125">
        <v>0</v>
      </c>
      <c r="Y3" s="125">
        <v>0</v>
      </c>
      <c r="Z3" s="125">
        <v>0</v>
      </c>
      <c r="AA3" s="125">
        <v>0</v>
      </c>
      <c r="AB3" s="125">
        <v>0</v>
      </c>
      <c r="AC3" s="125">
        <v>0</v>
      </c>
      <c r="AD3" s="125">
        <v>0</v>
      </c>
      <c r="AE3" s="125">
        <v>31713.417721518985</v>
      </c>
      <c r="AF3" s="125">
        <v>0</v>
      </c>
      <c r="AG3" s="125">
        <v>0</v>
      </c>
      <c r="AH3" s="125">
        <v>0</v>
      </c>
      <c r="AI3" s="125">
        <v>117800</v>
      </c>
      <c r="AJ3" s="125">
        <v>27516.688918558069</v>
      </c>
      <c r="AK3" s="125">
        <v>0</v>
      </c>
      <c r="AL3" s="125">
        <v>0</v>
      </c>
      <c r="AM3" s="125">
        <v>13722.5</v>
      </c>
      <c r="AN3" s="125">
        <v>0</v>
      </c>
      <c r="AO3" s="125">
        <v>0</v>
      </c>
      <c r="AP3" s="125">
        <v>0</v>
      </c>
      <c r="AQ3" s="125">
        <v>0</v>
      </c>
      <c r="AR3" s="125">
        <v>0</v>
      </c>
      <c r="AS3" s="125">
        <v>0</v>
      </c>
      <c r="AT3" s="125">
        <v>0</v>
      </c>
      <c r="AU3" s="125">
        <v>0</v>
      </c>
      <c r="AV3" s="125">
        <v>319696</v>
      </c>
      <c r="AW3" s="125">
        <v>60088.778546261266</v>
      </c>
      <c r="AX3" s="125">
        <v>159039.18891855807</v>
      </c>
      <c r="AY3" s="125">
        <v>54230.933685501775</v>
      </c>
      <c r="AZ3" s="493">
        <v>538823.96746481932</v>
      </c>
      <c r="BA3" s="493">
        <v>525101.46746481932</v>
      </c>
      <c r="BB3" s="493">
        <v>4180</v>
      </c>
      <c r="BC3" s="493">
        <v>434720</v>
      </c>
      <c r="BD3" s="493">
        <v>0</v>
      </c>
      <c r="BE3" s="493">
        <v>0</v>
      </c>
      <c r="BF3" s="493">
        <v>538823.96746481932</v>
      </c>
      <c r="BG3" s="125">
        <v>538823.96746481932</v>
      </c>
      <c r="BH3" s="125">
        <v>0</v>
      </c>
      <c r="BI3" s="493">
        <v>448442.5</v>
      </c>
      <c r="BJ3" s="493">
        <v>289403.31108144193</v>
      </c>
      <c r="BK3" s="125">
        <v>379784.77854626125</v>
      </c>
      <c r="BL3" s="125">
        <v>3651.7767167909738</v>
      </c>
      <c r="BM3" s="125">
        <v>3565.1238493074943</v>
      </c>
      <c r="BN3" s="126">
        <v>2.4305710305214581E-2</v>
      </c>
      <c r="BO3" s="126">
        <v>0</v>
      </c>
      <c r="BP3" s="125">
        <v>0</v>
      </c>
      <c r="BQ3" s="493">
        <v>538823.96746481932</v>
      </c>
      <c r="BR3" s="493">
        <v>5049.0525717771088</v>
      </c>
      <c r="BS3" s="493" t="s">
        <v>948</v>
      </c>
      <c r="BT3" s="493">
        <v>5180.9996871617241</v>
      </c>
      <c r="BU3" s="126">
        <v>1.8027075348983068E-3</v>
      </c>
      <c r="BV3" s="125">
        <v>-2765.36</v>
      </c>
      <c r="BW3" s="125">
        <v>536058.60746481933</v>
      </c>
      <c r="BX3" s="125">
        <v>0</v>
      </c>
      <c r="BY3" s="125">
        <v>536058.60746481933</v>
      </c>
      <c r="BZ3" s="490">
        <f>IF(B3=0,CC3,0)</f>
        <v>388935.94114423578</v>
      </c>
      <c r="CA3" s="490">
        <f>IF(B3=0,CD3,0)</f>
        <v>4265.5800000000017</v>
      </c>
      <c r="CB3" s="490">
        <f t="shared" ref="CB3:CB66" si="3">BD3+BE3</f>
        <v>0</v>
      </c>
      <c r="CC3" s="490">
        <f>IF(ISERROR(VLOOKUP(A3,'[19]19-20 Cfwds'!A:D,4,FALSE)),0,(VLOOKUP(A3,'[19]19-20 Cfwds'!A:D,4,FALSE)))</f>
        <v>388935.94114423578</v>
      </c>
      <c r="CD3" s="490">
        <f>IF(ISERROR(VLOOKUP(A3,'[19]19-20 Cfwds'!A:D,3,FALSE)),0,(VLOOKUP(A3,'[19]19-20 Cfwds'!A:D,3,FALSE)))</f>
        <v>4265.5800000000017</v>
      </c>
      <c r="CF3" s="490">
        <f>L3+M3+N3+O3+P3+Q3+R3+S3+T3+U3+V3+W3+X3+Y3+Z3+AA3</f>
        <v>28375.360824742278</v>
      </c>
      <c r="CG3" s="490">
        <f>VLOOKUP(C3,'[19]Pension and Pay Grants'!$I$3:$O$111,7,FALSE)</f>
        <v>4702</v>
      </c>
      <c r="CH3" s="490">
        <f>VLOOKUP(C3,'[19]Pension and Pay Grants'!$Z$2:$AF$111,7,FALSE)</f>
        <v>13580</v>
      </c>
    </row>
    <row r="4" spans="1:86" ht="14.4">
      <c r="A4" s="486">
        <v>436</v>
      </c>
      <c r="B4" s="486">
        <f>VLOOKUP(D4,'[19]Adjusted Factors 21-22'!C:F,4,FALSE)</f>
        <v>0</v>
      </c>
      <c r="C4" s="491">
        <v>124534</v>
      </c>
      <c r="D4" s="491">
        <v>9352007</v>
      </c>
      <c r="E4" s="492" t="s">
        <v>351</v>
      </c>
      <c r="F4" s="332">
        <v>293</v>
      </c>
      <c r="G4" s="332">
        <v>293</v>
      </c>
      <c r="H4" s="332">
        <v>0</v>
      </c>
      <c r="I4" s="125">
        <v>900682</v>
      </c>
      <c r="J4" s="125">
        <v>0</v>
      </c>
      <c r="K4" s="125">
        <v>0</v>
      </c>
      <c r="L4" s="125">
        <v>17020.000000000044</v>
      </c>
      <c r="M4" s="125">
        <v>0</v>
      </c>
      <c r="N4" s="125">
        <v>21275.000000000055</v>
      </c>
      <c r="O4" s="125">
        <v>0</v>
      </c>
      <c r="P4" s="125">
        <v>647.20890410958737</v>
      </c>
      <c r="Q4" s="125">
        <v>260.89041095890445</v>
      </c>
      <c r="R4" s="125">
        <v>0</v>
      </c>
      <c r="S4" s="125">
        <v>0</v>
      </c>
      <c r="T4" s="125">
        <v>0</v>
      </c>
      <c r="U4" s="125">
        <v>0</v>
      </c>
      <c r="V4" s="125">
        <v>0</v>
      </c>
      <c r="W4" s="125">
        <v>0</v>
      </c>
      <c r="X4" s="125">
        <v>0</v>
      </c>
      <c r="Y4" s="125">
        <v>0</v>
      </c>
      <c r="Z4" s="125">
        <v>0</v>
      </c>
      <c r="AA4" s="125">
        <v>0</v>
      </c>
      <c r="AB4" s="125">
        <v>2508.1712062256893</v>
      </c>
      <c r="AC4" s="125">
        <v>0</v>
      </c>
      <c r="AD4" s="125">
        <v>0</v>
      </c>
      <c r="AE4" s="125">
        <v>79896.653696498048</v>
      </c>
      <c r="AF4" s="125">
        <v>0</v>
      </c>
      <c r="AG4" s="125">
        <v>0</v>
      </c>
      <c r="AH4" s="125">
        <v>0</v>
      </c>
      <c r="AI4" s="125">
        <v>117800</v>
      </c>
      <c r="AJ4" s="125">
        <v>0</v>
      </c>
      <c r="AK4" s="125">
        <v>0</v>
      </c>
      <c r="AL4" s="125">
        <v>0</v>
      </c>
      <c r="AM4" s="125">
        <v>27648</v>
      </c>
      <c r="AN4" s="125">
        <v>0</v>
      </c>
      <c r="AO4" s="125">
        <v>0</v>
      </c>
      <c r="AP4" s="125">
        <v>0</v>
      </c>
      <c r="AQ4" s="125">
        <v>0</v>
      </c>
      <c r="AR4" s="125">
        <v>0</v>
      </c>
      <c r="AS4" s="125">
        <v>0</v>
      </c>
      <c r="AT4" s="125">
        <v>0</v>
      </c>
      <c r="AU4" s="125">
        <v>0</v>
      </c>
      <c r="AV4" s="125">
        <v>900682</v>
      </c>
      <c r="AW4" s="125">
        <v>121607.92421779234</v>
      </c>
      <c r="AX4" s="125">
        <v>145448</v>
      </c>
      <c r="AY4" s="125">
        <v>89150.290163317623</v>
      </c>
      <c r="AZ4" s="493">
        <v>1167737.9242177922</v>
      </c>
      <c r="BA4" s="493">
        <v>1140089.9242177922</v>
      </c>
      <c r="BB4" s="493">
        <v>4180</v>
      </c>
      <c r="BC4" s="493">
        <v>1224740</v>
      </c>
      <c r="BD4" s="493">
        <v>84650.075782207772</v>
      </c>
      <c r="BE4" s="493">
        <v>0</v>
      </c>
      <c r="BF4" s="493">
        <v>1252388</v>
      </c>
      <c r="BG4" s="125">
        <v>1252388</v>
      </c>
      <c r="BH4" s="125">
        <v>0</v>
      </c>
      <c r="BI4" s="493">
        <v>1252388</v>
      </c>
      <c r="BJ4" s="493">
        <v>1106940</v>
      </c>
      <c r="BK4" s="125">
        <v>1106940</v>
      </c>
      <c r="BL4" s="125">
        <v>3777.952218430034</v>
      </c>
      <c r="BM4" s="125">
        <v>3520.8522222222218</v>
      </c>
      <c r="BN4" s="126">
        <v>7.3022092374425446E-2</v>
      </c>
      <c r="BO4" s="126">
        <v>0</v>
      </c>
      <c r="BP4" s="125">
        <v>0</v>
      </c>
      <c r="BQ4" s="493">
        <v>1252388</v>
      </c>
      <c r="BR4" s="493">
        <v>4180</v>
      </c>
      <c r="BS4" s="493" t="s">
        <v>948</v>
      </c>
      <c r="BT4" s="493">
        <v>4274.3617747440276</v>
      </c>
      <c r="BU4" s="126">
        <v>6.0286869652699693E-2</v>
      </c>
      <c r="BV4" s="125">
        <v>-7790.87</v>
      </c>
      <c r="BW4" s="125">
        <v>1244597.1299999999</v>
      </c>
      <c r="BX4" s="125">
        <v>0</v>
      </c>
      <c r="BY4" s="125">
        <v>1244597.1299999999</v>
      </c>
      <c r="BZ4" s="490">
        <f t="shared" ref="BZ4:BZ67" si="4">IF(B4=0,CC4,0)</f>
        <v>54739.689704934368</v>
      </c>
      <c r="CA4" s="490">
        <f t="shared" ref="CA4:CA67" si="5">IF(B4=0,CD4,0)</f>
        <v>9205.9800000000032</v>
      </c>
      <c r="CB4" s="490">
        <f t="shared" si="3"/>
        <v>84650.075782207772</v>
      </c>
      <c r="CC4" s="490">
        <f>IF(ISERROR(VLOOKUP(A4,'[19]19-20 Cfwds'!A:D,4,FALSE)),0,(VLOOKUP(A4,'[19]19-20 Cfwds'!A:D,4,FALSE)))</f>
        <v>54739.689704934368</v>
      </c>
      <c r="CD4" s="490">
        <f>IF(ISERROR(VLOOKUP(A4,'[19]19-20 Cfwds'!A:D,3,FALSE)),0,(VLOOKUP(A4,'[19]19-20 Cfwds'!A:D,3,FALSE)))</f>
        <v>9205.9800000000032</v>
      </c>
      <c r="CF4" s="490">
        <f t="shared" ref="CF4:CF67" si="6">L4+M4+N4+O4+P4+Q4+R4+S4+T4+U4+V4+W4+X4+Y4+Z4+AA4</f>
        <v>39203.099315068597</v>
      </c>
      <c r="CG4" s="490">
        <f>VLOOKUP(C4,'[19]Pension and Pay Grants'!$I$3:$O$111,7,FALSE)</f>
        <v>14435</v>
      </c>
      <c r="CH4" s="490">
        <f>VLOOKUP(C4,'[19]Pension and Pay Grants'!$Z$2:$AF$111,7,FALSE)</f>
        <v>40789</v>
      </c>
    </row>
    <row r="5" spans="1:86" ht="14.4">
      <c r="A5" s="486">
        <v>443</v>
      </c>
      <c r="B5" s="486">
        <f>VLOOKUP(D5,'[19]Adjusted Factors 21-22'!C:F,4,FALSE)</f>
        <v>0</v>
      </c>
      <c r="C5" s="491">
        <v>124536</v>
      </c>
      <c r="D5" s="491">
        <v>9352009</v>
      </c>
      <c r="E5" s="492" t="s">
        <v>356</v>
      </c>
      <c r="F5" s="332">
        <v>291</v>
      </c>
      <c r="G5" s="332">
        <v>291</v>
      </c>
      <c r="H5" s="332">
        <v>0</v>
      </c>
      <c r="I5" s="125">
        <v>894534</v>
      </c>
      <c r="J5" s="125">
        <v>0</v>
      </c>
      <c r="K5" s="125">
        <v>0</v>
      </c>
      <c r="L5" s="125">
        <v>39560.000000000007</v>
      </c>
      <c r="M5" s="125">
        <v>0</v>
      </c>
      <c r="N5" s="125">
        <v>58328.080985915491</v>
      </c>
      <c r="O5" s="125">
        <v>0</v>
      </c>
      <c r="P5" s="125">
        <v>16125.000000000027</v>
      </c>
      <c r="Q5" s="125">
        <v>13780.000000000009</v>
      </c>
      <c r="R5" s="125">
        <v>0</v>
      </c>
      <c r="S5" s="125">
        <v>0</v>
      </c>
      <c r="T5" s="125">
        <v>0</v>
      </c>
      <c r="U5" s="125">
        <v>0</v>
      </c>
      <c r="V5" s="125">
        <v>0</v>
      </c>
      <c r="W5" s="125">
        <v>0</v>
      </c>
      <c r="X5" s="125">
        <v>0</v>
      </c>
      <c r="Y5" s="125">
        <v>0</v>
      </c>
      <c r="Z5" s="125">
        <v>0</v>
      </c>
      <c r="AA5" s="125">
        <v>0</v>
      </c>
      <c r="AB5" s="125">
        <v>7775.7085020242912</v>
      </c>
      <c r="AC5" s="125">
        <v>0</v>
      </c>
      <c r="AD5" s="125">
        <v>0</v>
      </c>
      <c r="AE5" s="125">
        <v>92108.3203125</v>
      </c>
      <c r="AF5" s="125">
        <v>0</v>
      </c>
      <c r="AG5" s="125">
        <v>4085.9999999999918</v>
      </c>
      <c r="AH5" s="125">
        <v>0</v>
      </c>
      <c r="AI5" s="125">
        <v>117800</v>
      </c>
      <c r="AJ5" s="125">
        <v>0</v>
      </c>
      <c r="AK5" s="125">
        <v>0</v>
      </c>
      <c r="AL5" s="125">
        <v>0</v>
      </c>
      <c r="AM5" s="125">
        <v>23827.25</v>
      </c>
      <c r="AN5" s="125">
        <v>0</v>
      </c>
      <c r="AO5" s="125">
        <v>0</v>
      </c>
      <c r="AP5" s="125">
        <v>0</v>
      </c>
      <c r="AQ5" s="125">
        <v>0</v>
      </c>
      <c r="AR5" s="125">
        <v>0</v>
      </c>
      <c r="AS5" s="125">
        <v>0</v>
      </c>
      <c r="AT5" s="125">
        <v>0</v>
      </c>
      <c r="AU5" s="125">
        <v>0</v>
      </c>
      <c r="AV5" s="125">
        <v>894534</v>
      </c>
      <c r="AW5" s="125">
        <v>231763.10980043982</v>
      </c>
      <c r="AX5" s="125">
        <v>141627.25</v>
      </c>
      <c r="AY5" s="125">
        <v>183846.10514216556</v>
      </c>
      <c r="AZ5" s="493">
        <v>1267924.3598004398</v>
      </c>
      <c r="BA5" s="493">
        <v>1244097.1098004398</v>
      </c>
      <c r="BB5" s="493">
        <v>4180</v>
      </c>
      <c r="BC5" s="493">
        <v>1216380</v>
      </c>
      <c r="BD5" s="493">
        <v>0</v>
      </c>
      <c r="BE5" s="493">
        <v>0</v>
      </c>
      <c r="BF5" s="493">
        <v>1267924.3598004398</v>
      </c>
      <c r="BG5" s="125">
        <v>1267924.3598004398</v>
      </c>
      <c r="BH5" s="125">
        <v>0</v>
      </c>
      <c r="BI5" s="493">
        <v>1240207.25</v>
      </c>
      <c r="BJ5" s="493">
        <v>1098580</v>
      </c>
      <c r="BK5" s="125">
        <v>1126297.1098004398</v>
      </c>
      <c r="BL5" s="125">
        <v>3870.4368034379372</v>
      </c>
      <c r="BM5" s="125">
        <v>3924.4262860068261</v>
      </c>
      <c r="BN5" s="126">
        <v>-1.3757293075269902E-2</v>
      </c>
      <c r="BO5" s="126">
        <v>3.22376487252699E-2</v>
      </c>
      <c r="BP5" s="125">
        <v>36815.654332442558</v>
      </c>
      <c r="BQ5" s="493">
        <v>1304740.0141328825</v>
      </c>
      <c r="BR5" s="493">
        <v>4401.7620760580157</v>
      </c>
      <c r="BS5" s="493" t="s">
        <v>948</v>
      </c>
      <c r="BT5" s="493">
        <v>4483.6426602504553</v>
      </c>
      <c r="BU5" s="126">
        <v>2.0951449979781378E-2</v>
      </c>
      <c r="BV5" s="125">
        <v>-7737.69</v>
      </c>
      <c r="BW5" s="125">
        <v>1297002.3241328825</v>
      </c>
      <c r="BX5" s="125">
        <v>0</v>
      </c>
      <c r="BY5" s="125">
        <v>1297002.3241328825</v>
      </c>
      <c r="BZ5" s="490">
        <f t="shared" si="4"/>
        <v>249806.44900746737</v>
      </c>
      <c r="CA5" s="490">
        <f t="shared" si="5"/>
        <v>828.89999999999964</v>
      </c>
      <c r="CB5" s="490">
        <f t="shared" si="3"/>
        <v>0</v>
      </c>
      <c r="CC5" s="490">
        <f>IF(ISERROR(VLOOKUP(A5,'[19]19-20 Cfwds'!A:D,4,FALSE)),0,(VLOOKUP(A5,'[19]19-20 Cfwds'!A:D,4,FALSE)))</f>
        <v>249806.44900746737</v>
      </c>
      <c r="CD5" s="490">
        <f>IF(ISERROR(VLOOKUP(A5,'[19]19-20 Cfwds'!A:D,3,FALSE)),0,(VLOOKUP(A5,'[19]19-20 Cfwds'!A:D,3,FALSE)))</f>
        <v>828.89999999999964</v>
      </c>
      <c r="CF5" s="490">
        <f t="shared" si="6"/>
        <v>127793.08098591554</v>
      </c>
      <c r="CG5" s="490">
        <f>VLOOKUP(C5,'[19]Pension and Pay Grants'!$I$3:$O$111,7,FALSE)</f>
        <v>15234</v>
      </c>
      <c r="CH5" s="490">
        <f>VLOOKUP(C5,'[19]Pension and Pay Grants'!$Z$2:$AF$111,7,FALSE)</f>
        <v>43047</v>
      </c>
    </row>
    <row r="6" spans="1:86" ht="14.4">
      <c r="A6" s="486">
        <v>451</v>
      </c>
      <c r="B6" s="486">
        <f>VLOOKUP(D6,'[19]Adjusted Factors 21-22'!C:F,4,FALSE)</f>
        <v>0</v>
      </c>
      <c r="C6" s="491">
        <v>124537</v>
      </c>
      <c r="D6" s="491">
        <v>9352011</v>
      </c>
      <c r="E6" s="492" t="s">
        <v>364</v>
      </c>
      <c r="F6" s="332">
        <v>199</v>
      </c>
      <c r="G6" s="332">
        <v>199</v>
      </c>
      <c r="H6" s="332">
        <v>0</v>
      </c>
      <c r="I6" s="125">
        <v>611726</v>
      </c>
      <c r="J6" s="125">
        <v>0</v>
      </c>
      <c r="K6" s="125">
        <v>0</v>
      </c>
      <c r="L6" s="125">
        <v>12420</v>
      </c>
      <c r="M6" s="125">
        <v>0</v>
      </c>
      <c r="N6" s="125">
        <v>19164.778325123152</v>
      </c>
      <c r="O6" s="125">
        <v>0</v>
      </c>
      <c r="P6" s="125">
        <v>2149.9999999999986</v>
      </c>
      <c r="Q6" s="125">
        <v>259.99999999999983</v>
      </c>
      <c r="R6" s="125">
        <v>0</v>
      </c>
      <c r="S6" s="125">
        <v>0</v>
      </c>
      <c r="T6" s="125">
        <v>0</v>
      </c>
      <c r="U6" s="125">
        <v>0</v>
      </c>
      <c r="V6" s="125">
        <v>0</v>
      </c>
      <c r="W6" s="125">
        <v>0</v>
      </c>
      <c r="X6" s="125">
        <v>0</v>
      </c>
      <c r="Y6" s="125">
        <v>0</v>
      </c>
      <c r="Z6" s="125">
        <v>0</v>
      </c>
      <c r="AA6" s="125">
        <v>0</v>
      </c>
      <c r="AB6" s="125">
        <v>4533.431952662726</v>
      </c>
      <c r="AC6" s="125">
        <v>0</v>
      </c>
      <c r="AD6" s="125">
        <v>0</v>
      </c>
      <c r="AE6" s="125">
        <v>56787.36363636364</v>
      </c>
      <c r="AF6" s="125">
        <v>0</v>
      </c>
      <c r="AG6" s="125">
        <v>0</v>
      </c>
      <c r="AH6" s="125">
        <v>0</v>
      </c>
      <c r="AI6" s="125">
        <v>117800</v>
      </c>
      <c r="AJ6" s="125">
        <v>0</v>
      </c>
      <c r="AK6" s="125">
        <v>0</v>
      </c>
      <c r="AL6" s="125">
        <v>0</v>
      </c>
      <c r="AM6" s="125">
        <v>23702.5</v>
      </c>
      <c r="AN6" s="125">
        <v>0</v>
      </c>
      <c r="AO6" s="125">
        <v>0</v>
      </c>
      <c r="AP6" s="125">
        <v>0</v>
      </c>
      <c r="AQ6" s="125">
        <v>0</v>
      </c>
      <c r="AR6" s="125">
        <v>0</v>
      </c>
      <c r="AS6" s="125">
        <v>0</v>
      </c>
      <c r="AT6" s="125">
        <v>0</v>
      </c>
      <c r="AU6" s="125">
        <v>0</v>
      </c>
      <c r="AV6" s="125">
        <v>611726</v>
      </c>
      <c r="AW6" s="125">
        <v>95315.573914149514</v>
      </c>
      <c r="AX6" s="125">
        <v>141502.5</v>
      </c>
      <c r="AY6" s="125">
        <v>72387.32414330497</v>
      </c>
      <c r="AZ6" s="493">
        <v>848544.07391414954</v>
      </c>
      <c r="BA6" s="493">
        <v>824841.57391414954</v>
      </c>
      <c r="BB6" s="493">
        <v>4180</v>
      </c>
      <c r="BC6" s="493">
        <v>831820</v>
      </c>
      <c r="BD6" s="493">
        <v>6978.4260858504567</v>
      </c>
      <c r="BE6" s="493">
        <v>0</v>
      </c>
      <c r="BF6" s="493">
        <v>855522.5</v>
      </c>
      <c r="BG6" s="125">
        <v>855522.5</v>
      </c>
      <c r="BH6" s="125">
        <v>0</v>
      </c>
      <c r="BI6" s="493">
        <v>855522.5</v>
      </c>
      <c r="BJ6" s="493">
        <v>714020</v>
      </c>
      <c r="BK6" s="125">
        <v>714020</v>
      </c>
      <c r="BL6" s="125">
        <v>3588.0402010050252</v>
      </c>
      <c r="BM6" s="125">
        <v>3533.388380193237</v>
      </c>
      <c r="BN6" s="126">
        <v>1.5467255487153478E-2</v>
      </c>
      <c r="BO6" s="126">
        <v>3.0131001628465204E-3</v>
      </c>
      <c r="BP6" s="125">
        <v>2118.6441676482891</v>
      </c>
      <c r="BQ6" s="493">
        <v>857641.14416764828</v>
      </c>
      <c r="BR6" s="493">
        <v>4190.64645310376</v>
      </c>
      <c r="BS6" s="493" t="s">
        <v>948</v>
      </c>
      <c r="BT6" s="493">
        <v>4309.7544933047657</v>
      </c>
      <c r="BU6" s="126">
        <v>2.1982057183748571E-2</v>
      </c>
      <c r="BV6" s="125">
        <v>-5291.41</v>
      </c>
      <c r="BW6" s="125">
        <v>852349.73416764825</v>
      </c>
      <c r="BX6" s="125">
        <v>0</v>
      </c>
      <c r="BY6" s="125">
        <v>852349.73416764825</v>
      </c>
      <c r="BZ6" s="490">
        <f t="shared" si="4"/>
        <v>126707.38356538292</v>
      </c>
      <c r="CA6" s="490">
        <f t="shared" si="5"/>
        <v>5596.1999999999971</v>
      </c>
      <c r="CB6" s="490">
        <f t="shared" si="3"/>
        <v>6978.4260858504567</v>
      </c>
      <c r="CC6" s="490">
        <f>IF(ISERROR(VLOOKUP(A6,'[19]19-20 Cfwds'!A:D,4,FALSE)),0,(VLOOKUP(A6,'[19]19-20 Cfwds'!A:D,4,FALSE)))</f>
        <v>126707.38356538292</v>
      </c>
      <c r="CD6" s="490">
        <f>IF(ISERROR(VLOOKUP(A6,'[19]19-20 Cfwds'!A:D,3,FALSE)),0,(VLOOKUP(A6,'[19]19-20 Cfwds'!A:D,3,FALSE)))</f>
        <v>5596.1999999999971</v>
      </c>
      <c r="CF6" s="490">
        <f t="shared" si="6"/>
        <v>33994.778325123152</v>
      </c>
      <c r="CG6" s="490">
        <f>VLOOKUP(C6,'[19]Pension and Pay Grants'!$I$3:$O$111,7,FALSE)</f>
        <v>9733</v>
      </c>
      <c r="CH6" s="490">
        <f>VLOOKUP(C6,'[19]Pension and Pay Grants'!$Z$2:$AF$111,7,FALSE)</f>
        <v>27503</v>
      </c>
    </row>
    <row r="7" spans="1:86" ht="14.4">
      <c r="A7" s="486">
        <v>460</v>
      </c>
      <c r="B7" s="486">
        <f>VLOOKUP(D7,'[19]Adjusted Factors 21-22'!C:F,4,FALSE)</f>
        <v>0</v>
      </c>
      <c r="C7" s="491">
        <v>124538</v>
      </c>
      <c r="D7" s="491">
        <v>9352012</v>
      </c>
      <c r="E7" s="492" t="s">
        <v>370</v>
      </c>
      <c r="F7" s="332">
        <v>71</v>
      </c>
      <c r="G7" s="332">
        <v>71</v>
      </c>
      <c r="H7" s="332">
        <v>0</v>
      </c>
      <c r="I7" s="125">
        <v>218254</v>
      </c>
      <c r="J7" s="125">
        <v>0</v>
      </c>
      <c r="K7" s="125">
        <v>0</v>
      </c>
      <c r="L7" s="125">
        <v>5519.9999999999918</v>
      </c>
      <c r="M7" s="125">
        <v>0</v>
      </c>
      <c r="N7" s="125">
        <v>6899.99999999999</v>
      </c>
      <c r="O7" s="125">
        <v>0</v>
      </c>
      <c r="P7" s="125">
        <v>429.99999999999937</v>
      </c>
      <c r="Q7" s="125">
        <v>0</v>
      </c>
      <c r="R7" s="125">
        <v>0</v>
      </c>
      <c r="S7" s="125">
        <v>0</v>
      </c>
      <c r="T7" s="125">
        <v>0</v>
      </c>
      <c r="U7" s="125">
        <v>0</v>
      </c>
      <c r="V7" s="125">
        <v>0</v>
      </c>
      <c r="W7" s="125">
        <v>0</v>
      </c>
      <c r="X7" s="125">
        <v>0</v>
      </c>
      <c r="Y7" s="125">
        <v>0</v>
      </c>
      <c r="Z7" s="125">
        <v>0</v>
      </c>
      <c r="AA7" s="125">
        <v>0</v>
      </c>
      <c r="AB7" s="125">
        <v>0</v>
      </c>
      <c r="AC7" s="125">
        <v>0</v>
      </c>
      <c r="AD7" s="125">
        <v>0</v>
      </c>
      <c r="AE7" s="125">
        <v>21666.639344262294</v>
      </c>
      <c r="AF7" s="125">
        <v>0</v>
      </c>
      <c r="AG7" s="125">
        <v>3365.99999999999</v>
      </c>
      <c r="AH7" s="125">
        <v>0</v>
      </c>
      <c r="AI7" s="125">
        <v>117800</v>
      </c>
      <c r="AJ7" s="125">
        <v>45000</v>
      </c>
      <c r="AK7" s="125">
        <v>0</v>
      </c>
      <c r="AL7" s="125">
        <v>1000</v>
      </c>
      <c r="AM7" s="125">
        <v>7734.5</v>
      </c>
      <c r="AN7" s="125">
        <v>0</v>
      </c>
      <c r="AO7" s="125">
        <v>0</v>
      </c>
      <c r="AP7" s="125">
        <v>0</v>
      </c>
      <c r="AQ7" s="125">
        <v>0</v>
      </c>
      <c r="AR7" s="125">
        <v>0</v>
      </c>
      <c r="AS7" s="125">
        <v>0</v>
      </c>
      <c r="AT7" s="125">
        <v>0</v>
      </c>
      <c r="AU7" s="125">
        <v>0</v>
      </c>
      <c r="AV7" s="125">
        <v>218254</v>
      </c>
      <c r="AW7" s="125">
        <v>37882.639344262272</v>
      </c>
      <c r="AX7" s="125">
        <v>171534.5</v>
      </c>
      <c r="AY7" s="125">
        <v>33682.183672131127</v>
      </c>
      <c r="AZ7" s="493">
        <v>427671.13934426231</v>
      </c>
      <c r="BA7" s="493">
        <v>418936.63934426231</v>
      </c>
      <c r="BB7" s="493">
        <v>4180</v>
      </c>
      <c r="BC7" s="493">
        <v>296780</v>
      </c>
      <c r="BD7" s="493">
        <v>0</v>
      </c>
      <c r="BE7" s="493">
        <v>0</v>
      </c>
      <c r="BF7" s="493">
        <v>427671.13934426231</v>
      </c>
      <c r="BG7" s="125">
        <v>427671.13934426231</v>
      </c>
      <c r="BH7" s="125">
        <v>0</v>
      </c>
      <c r="BI7" s="493">
        <v>305514.5</v>
      </c>
      <c r="BJ7" s="493">
        <v>134980</v>
      </c>
      <c r="BK7" s="125">
        <v>257136.63934426231</v>
      </c>
      <c r="BL7" s="125">
        <v>3621.6428076656662</v>
      </c>
      <c r="BM7" s="125">
        <v>3284.6620447368418</v>
      </c>
      <c r="BN7" s="126">
        <v>0.10259221750645044</v>
      </c>
      <c r="BO7" s="126">
        <v>0</v>
      </c>
      <c r="BP7" s="125">
        <v>0</v>
      </c>
      <c r="BQ7" s="493">
        <v>427671.13934426231</v>
      </c>
      <c r="BR7" s="493">
        <v>5900.5160471022864</v>
      </c>
      <c r="BS7" s="493" t="s">
        <v>948</v>
      </c>
      <c r="BT7" s="493">
        <v>6023.5371738628492</v>
      </c>
      <c r="BU7" s="126">
        <v>8.9521513280385934E-2</v>
      </c>
      <c r="BV7" s="125">
        <v>-1887.89</v>
      </c>
      <c r="BW7" s="125">
        <v>425783.24934426229</v>
      </c>
      <c r="BX7" s="125">
        <v>0</v>
      </c>
      <c r="BY7" s="125">
        <v>425783.24934426229</v>
      </c>
      <c r="BZ7" s="490">
        <f t="shared" si="4"/>
        <v>249052.72438985726</v>
      </c>
      <c r="CA7" s="490">
        <f t="shared" si="5"/>
        <v>9497.6600000000017</v>
      </c>
      <c r="CB7" s="490">
        <f t="shared" si="3"/>
        <v>0</v>
      </c>
      <c r="CC7" s="490">
        <f>IF(ISERROR(VLOOKUP(A7,'[19]19-20 Cfwds'!A:D,4,FALSE)),0,(VLOOKUP(A7,'[19]19-20 Cfwds'!A:D,4,FALSE)))</f>
        <v>249052.72438985726</v>
      </c>
      <c r="CD7" s="490">
        <f>IF(ISERROR(VLOOKUP(A7,'[19]19-20 Cfwds'!A:D,3,FALSE)),0,(VLOOKUP(A7,'[19]19-20 Cfwds'!A:D,3,FALSE)))</f>
        <v>9497.6600000000017</v>
      </c>
      <c r="CF7" s="490">
        <f t="shared" si="6"/>
        <v>12849.999999999982</v>
      </c>
      <c r="CG7" s="490">
        <f>VLOOKUP(C7,'[19]Pension and Pay Grants'!$I$3:$O$111,7,FALSE)</f>
        <v>4702</v>
      </c>
      <c r="CH7" s="490">
        <f>VLOOKUP(C7,'[19]Pension and Pay Grants'!$Z$2:$AF$111,7,FALSE)</f>
        <v>13578</v>
      </c>
    </row>
    <row r="8" spans="1:86" ht="14.4">
      <c r="A8" s="486">
        <v>466</v>
      </c>
      <c r="B8" s="486">
        <f>VLOOKUP(D8,'[19]Adjusted Factors 21-22'!C:F,4,FALSE)</f>
        <v>0</v>
      </c>
      <c r="C8" s="491">
        <v>124539</v>
      </c>
      <c r="D8" s="491">
        <v>9352013</v>
      </c>
      <c r="E8" s="492" t="s">
        <v>374</v>
      </c>
      <c r="F8" s="332">
        <v>275</v>
      </c>
      <c r="G8" s="332">
        <v>275</v>
      </c>
      <c r="H8" s="332">
        <v>0</v>
      </c>
      <c r="I8" s="125">
        <v>845350</v>
      </c>
      <c r="J8" s="125">
        <v>0</v>
      </c>
      <c r="K8" s="125">
        <v>0</v>
      </c>
      <c r="L8" s="125">
        <v>19320.000000000033</v>
      </c>
      <c r="M8" s="125">
        <v>0</v>
      </c>
      <c r="N8" s="125">
        <v>29960.526315789477</v>
      </c>
      <c r="O8" s="125">
        <v>0</v>
      </c>
      <c r="P8" s="125">
        <v>0</v>
      </c>
      <c r="Q8" s="125">
        <v>1300.0000000000011</v>
      </c>
      <c r="R8" s="125">
        <v>0</v>
      </c>
      <c r="S8" s="125">
        <v>0</v>
      </c>
      <c r="T8" s="125">
        <v>0</v>
      </c>
      <c r="U8" s="125">
        <v>0</v>
      </c>
      <c r="V8" s="125">
        <v>0</v>
      </c>
      <c r="W8" s="125">
        <v>0</v>
      </c>
      <c r="X8" s="125">
        <v>0</v>
      </c>
      <c r="Y8" s="125">
        <v>0</v>
      </c>
      <c r="Z8" s="125">
        <v>0</v>
      </c>
      <c r="AA8" s="125">
        <v>0</v>
      </c>
      <c r="AB8" s="125">
        <v>1890.625</v>
      </c>
      <c r="AC8" s="125">
        <v>0</v>
      </c>
      <c r="AD8" s="125">
        <v>0</v>
      </c>
      <c r="AE8" s="125">
        <v>101661.85897435898</v>
      </c>
      <c r="AF8" s="125">
        <v>0</v>
      </c>
      <c r="AG8" s="125">
        <v>0</v>
      </c>
      <c r="AH8" s="125">
        <v>0</v>
      </c>
      <c r="AI8" s="125">
        <v>117800</v>
      </c>
      <c r="AJ8" s="125">
        <v>0</v>
      </c>
      <c r="AK8" s="125">
        <v>0</v>
      </c>
      <c r="AL8" s="125">
        <v>0</v>
      </c>
      <c r="AM8" s="125">
        <v>21457</v>
      </c>
      <c r="AN8" s="125">
        <v>0</v>
      </c>
      <c r="AO8" s="125">
        <v>0</v>
      </c>
      <c r="AP8" s="125">
        <v>0</v>
      </c>
      <c r="AQ8" s="125">
        <v>0</v>
      </c>
      <c r="AR8" s="125">
        <v>0</v>
      </c>
      <c r="AS8" s="125">
        <v>0</v>
      </c>
      <c r="AT8" s="125">
        <v>0</v>
      </c>
      <c r="AU8" s="125">
        <v>0</v>
      </c>
      <c r="AV8" s="125">
        <v>845350</v>
      </c>
      <c r="AW8" s="125">
        <v>154133.01029014849</v>
      </c>
      <c r="AX8" s="125">
        <v>139257</v>
      </c>
      <c r="AY8" s="125">
        <v>111410.319802969</v>
      </c>
      <c r="AZ8" s="493">
        <v>1138740.0102901484</v>
      </c>
      <c r="BA8" s="493">
        <v>1117283.0102901484</v>
      </c>
      <c r="BB8" s="493">
        <v>4180</v>
      </c>
      <c r="BC8" s="493">
        <v>1149500</v>
      </c>
      <c r="BD8" s="493">
        <v>32216.989709851565</v>
      </c>
      <c r="BE8" s="493">
        <v>0</v>
      </c>
      <c r="BF8" s="493">
        <v>1170957</v>
      </c>
      <c r="BG8" s="125">
        <v>1170957</v>
      </c>
      <c r="BH8" s="125">
        <v>0</v>
      </c>
      <c r="BI8" s="493">
        <v>1170957</v>
      </c>
      <c r="BJ8" s="493">
        <v>1031700</v>
      </c>
      <c r="BK8" s="125">
        <v>1031700</v>
      </c>
      <c r="BL8" s="125">
        <v>3751.6363636363635</v>
      </c>
      <c r="BM8" s="125">
        <v>3571.0796484320558</v>
      </c>
      <c r="BN8" s="126">
        <v>5.0560819970393051E-2</v>
      </c>
      <c r="BO8" s="126">
        <v>0</v>
      </c>
      <c r="BP8" s="125">
        <v>0</v>
      </c>
      <c r="BQ8" s="493">
        <v>1170957</v>
      </c>
      <c r="BR8" s="493">
        <v>4180</v>
      </c>
      <c r="BS8" s="493" t="s">
        <v>948</v>
      </c>
      <c r="BT8" s="493">
        <v>4258.0254545454545</v>
      </c>
      <c r="BU8" s="126">
        <v>5.1490406201752714E-2</v>
      </c>
      <c r="BV8" s="125">
        <v>-7312.25</v>
      </c>
      <c r="BW8" s="125">
        <v>1163644.75</v>
      </c>
      <c r="BX8" s="125">
        <v>0</v>
      </c>
      <c r="BY8" s="125">
        <v>1163644.75</v>
      </c>
      <c r="BZ8" s="490">
        <f t="shared" si="4"/>
        <v>70931.287086917786</v>
      </c>
      <c r="CA8" s="490">
        <f t="shared" si="5"/>
        <v>23597.61</v>
      </c>
      <c r="CB8" s="490">
        <f t="shared" si="3"/>
        <v>32216.989709851565</v>
      </c>
      <c r="CC8" s="490">
        <f>IF(ISERROR(VLOOKUP(A8,'[19]19-20 Cfwds'!A:D,4,FALSE)),0,(VLOOKUP(A8,'[19]19-20 Cfwds'!A:D,4,FALSE)))</f>
        <v>70931.287086917786</v>
      </c>
      <c r="CD8" s="490">
        <f>IF(ISERROR(VLOOKUP(A8,'[19]19-20 Cfwds'!A:D,3,FALSE)),0,(VLOOKUP(A8,'[19]19-20 Cfwds'!A:D,3,FALSE)))</f>
        <v>23597.61</v>
      </c>
      <c r="CF8" s="490">
        <f t="shared" si="6"/>
        <v>50580.52631578951</v>
      </c>
      <c r="CG8" s="490">
        <f>VLOOKUP(C8,'[19]Pension and Pay Grants'!$I$3:$O$111,7,FALSE)</f>
        <v>13494</v>
      </c>
      <c r="CH8" s="490">
        <f>VLOOKUP(C8,'[19]Pension and Pay Grants'!$Z$2:$AF$111,7,FALSE)</f>
        <v>38131</v>
      </c>
    </row>
    <row r="9" spans="1:86" ht="14.4">
      <c r="A9" s="486">
        <v>467</v>
      </c>
      <c r="B9" s="486">
        <f>VLOOKUP(D9,'[19]Adjusted Factors 21-22'!C:F,4,FALSE)</f>
        <v>0</v>
      </c>
      <c r="C9" s="491">
        <v>124540</v>
      </c>
      <c r="D9" s="491">
        <v>9352015</v>
      </c>
      <c r="E9" s="492" t="s">
        <v>375</v>
      </c>
      <c r="F9" s="332">
        <v>116</v>
      </c>
      <c r="G9" s="332">
        <v>116</v>
      </c>
      <c r="H9" s="332">
        <v>0</v>
      </c>
      <c r="I9" s="125">
        <v>356584</v>
      </c>
      <c r="J9" s="125">
        <v>0</v>
      </c>
      <c r="K9" s="125">
        <v>0</v>
      </c>
      <c r="L9" s="125">
        <v>7819.9999999999982</v>
      </c>
      <c r="M9" s="125">
        <v>0</v>
      </c>
      <c r="N9" s="125">
        <v>9774.9999999999982</v>
      </c>
      <c r="O9" s="125">
        <v>0</v>
      </c>
      <c r="P9" s="125">
        <v>14189.999999999995</v>
      </c>
      <c r="Q9" s="125">
        <v>0</v>
      </c>
      <c r="R9" s="125">
        <v>0</v>
      </c>
      <c r="S9" s="125">
        <v>0</v>
      </c>
      <c r="T9" s="125">
        <v>0</v>
      </c>
      <c r="U9" s="125">
        <v>0</v>
      </c>
      <c r="V9" s="125">
        <v>0</v>
      </c>
      <c r="W9" s="125">
        <v>0</v>
      </c>
      <c r="X9" s="125">
        <v>0</v>
      </c>
      <c r="Y9" s="125">
        <v>0</v>
      </c>
      <c r="Z9" s="125">
        <v>0</v>
      </c>
      <c r="AA9" s="125">
        <v>0</v>
      </c>
      <c r="AB9" s="125">
        <v>1250.9803921568628</v>
      </c>
      <c r="AC9" s="125">
        <v>0</v>
      </c>
      <c r="AD9" s="125">
        <v>0</v>
      </c>
      <c r="AE9" s="125">
        <v>27218.571428571428</v>
      </c>
      <c r="AF9" s="125">
        <v>0</v>
      </c>
      <c r="AG9" s="125">
        <v>0</v>
      </c>
      <c r="AH9" s="125">
        <v>0</v>
      </c>
      <c r="AI9" s="125">
        <v>117800</v>
      </c>
      <c r="AJ9" s="125">
        <v>20307.076101468614</v>
      </c>
      <c r="AK9" s="125">
        <v>0</v>
      </c>
      <c r="AL9" s="125">
        <v>0</v>
      </c>
      <c r="AM9" s="125">
        <v>11851.25</v>
      </c>
      <c r="AN9" s="125">
        <v>0</v>
      </c>
      <c r="AO9" s="125">
        <v>0</v>
      </c>
      <c r="AP9" s="125">
        <v>0</v>
      </c>
      <c r="AQ9" s="125">
        <v>0</v>
      </c>
      <c r="AR9" s="125">
        <v>0</v>
      </c>
      <c r="AS9" s="125">
        <v>0</v>
      </c>
      <c r="AT9" s="125">
        <v>0</v>
      </c>
      <c r="AU9" s="125">
        <v>0</v>
      </c>
      <c r="AV9" s="125">
        <v>356584</v>
      </c>
      <c r="AW9" s="125">
        <v>60254.55182072828</v>
      </c>
      <c r="AX9" s="125">
        <v>149958.32610146861</v>
      </c>
      <c r="AY9" s="125">
        <v>55393.149714285712</v>
      </c>
      <c r="AZ9" s="493">
        <v>566796.87792219687</v>
      </c>
      <c r="BA9" s="493">
        <v>554945.62792219687</v>
      </c>
      <c r="BB9" s="493">
        <v>4180</v>
      </c>
      <c r="BC9" s="493">
        <v>484880</v>
      </c>
      <c r="BD9" s="493">
        <v>0</v>
      </c>
      <c r="BE9" s="493">
        <v>0</v>
      </c>
      <c r="BF9" s="493">
        <v>566796.87792219687</v>
      </c>
      <c r="BG9" s="125">
        <v>566796.87792219687</v>
      </c>
      <c r="BH9" s="125">
        <v>0</v>
      </c>
      <c r="BI9" s="493">
        <v>496731.25</v>
      </c>
      <c r="BJ9" s="493">
        <v>346772.92389853136</v>
      </c>
      <c r="BK9" s="125">
        <v>416838.55182072823</v>
      </c>
      <c r="BL9" s="125">
        <v>3593.4357915580022</v>
      </c>
      <c r="BM9" s="125">
        <v>3312.6268082434062</v>
      </c>
      <c r="BN9" s="126">
        <v>8.4769278149838173E-2</v>
      </c>
      <c r="BO9" s="126">
        <v>0</v>
      </c>
      <c r="BP9" s="125">
        <v>0</v>
      </c>
      <c r="BQ9" s="493">
        <v>566796.87792219687</v>
      </c>
      <c r="BR9" s="493">
        <v>4784.0140338120418</v>
      </c>
      <c r="BS9" s="493" t="s">
        <v>948</v>
      </c>
      <c r="BT9" s="493">
        <v>4886.1799820879041</v>
      </c>
      <c r="BU9" s="126">
        <v>4.4971123995136919E-2</v>
      </c>
      <c r="BV9" s="125">
        <v>-3084.44</v>
      </c>
      <c r="BW9" s="125">
        <v>563712.43792219693</v>
      </c>
      <c r="BX9" s="125">
        <v>0</v>
      </c>
      <c r="BY9" s="125">
        <v>563712.43792219693</v>
      </c>
      <c r="BZ9" s="490">
        <f t="shared" si="4"/>
        <v>114879.87588831864</v>
      </c>
      <c r="CA9" s="490">
        <f t="shared" si="5"/>
        <v>26719.980000000003</v>
      </c>
      <c r="CB9" s="490">
        <f t="shared" si="3"/>
        <v>0</v>
      </c>
      <c r="CC9" s="490">
        <f>IF(ISERROR(VLOOKUP(A9,'[19]19-20 Cfwds'!A:D,4,FALSE)),0,(VLOOKUP(A9,'[19]19-20 Cfwds'!A:D,4,FALSE)))</f>
        <v>114879.87588831864</v>
      </c>
      <c r="CD9" s="490">
        <f>IF(ISERROR(VLOOKUP(A9,'[19]19-20 Cfwds'!A:D,3,FALSE)),0,(VLOOKUP(A9,'[19]19-20 Cfwds'!A:D,3,FALSE)))</f>
        <v>26719.980000000003</v>
      </c>
      <c r="CF9" s="490">
        <f t="shared" si="6"/>
        <v>31784.999999999993</v>
      </c>
      <c r="CG9" s="490">
        <f>VLOOKUP(C9,'[19]Pension and Pay Grants'!$I$3:$O$111,7,FALSE)</f>
        <v>5125</v>
      </c>
      <c r="CH9" s="490">
        <f>VLOOKUP(C9,'[19]Pension and Pay Grants'!$Z$2:$AF$111,7,FALSE)</f>
        <v>14482</v>
      </c>
    </row>
    <row r="10" spans="1:86" ht="14.4">
      <c r="A10" s="486">
        <v>508</v>
      </c>
      <c r="B10" s="486">
        <f>VLOOKUP(D10,'[19]Adjusted Factors 21-22'!C:F,4,FALSE)</f>
        <v>0</v>
      </c>
      <c r="C10" s="491">
        <v>140623</v>
      </c>
      <c r="D10" s="491">
        <v>9352016</v>
      </c>
      <c r="E10" s="492" t="s">
        <v>652</v>
      </c>
      <c r="F10" s="332">
        <v>167</v>
      </c>
      <c r="G10" s="332">
        <v>167</v>
      </c>
      <c r="H10" s="332">
        <v>0</v>
      </c>
      <c r="I10" s="125">
        <v>513358</v>
      </c>
      <c r="J10" s="125">
        <v>0</v>
      </c>
      <c r="K10" s="125">
        <v>0</v>
      </c>
      <c r="L10" s="125">
        <v>7820.00000000002</v>
      </c>
      <c r="M10" s="125">
        <v>0</v>
      </c>
      <c r="N10" s="125">
        <v>11380.740740740743</v>
      </c>
      <c r="O10" s="125">
        <v>0</v>
      </c>
      <c r="P10" s="125">
        <v>3009.9999999999991</v>
      </c>
      <c r="Q10" s="125">
        <v>1039.9999999999986</v>
      </c>
      <c r="R10" s="125">
        <v>0</v>
      </c>
      <c r="S10" s="125">
        <v>12015.000000000013</v>
      </c>
      <c r="T10" s="125">
        <v>0</v>
      </c>
      <c r="U10" s="125">
        <v>0</v>
      </c>
      <c r="V10" s="125">
        <v>0</v>
      </c>
      <c r="W10" s="125">
        <v>0</v>
      </c>
      <c r="X10" s="125">
        <v>0</v>
      </c>
      <c r="Y10" s="125">
        <v>0</v>
      </c>
      <c r="Z10" s="125">
        <v>0</v>
      </c>
      <c r="AA10" s="125">
        <v>0</v>
      </c>
      <c r="AB10" s="125">
        <v>2662.3188405797091</v>
      </c>
      <c r="AC10" s="125">
        <v>0</v>
      </c>
      <c r="AD10" s="125">
        <v>0</v>
      </c>
      <c r="AE10" s="125">
        <v>35218.444444444445</v>
      </c>
      <c r="AF10" s="125">
        <v>0</v>
      </c>
      <c r="AG10" s="125">
        <v>0</v>
      </c>
      <c r="AH10" s="125">
        <v>0</v>
      </c>
      <c r="AI10" s="125">
        <v>117800</v>
      </c>
      <c r="AJ10" s="125">
        <v>0</v>
      </c>
      <c r="AK10" s="125">
        <v>0</v>
      </c>
      <c r="AL10" s="125">
        <v>0</v>
      </c>
      <c r="AM10" s="125">
        <v>8089.6</v>
      </c>
      <c r="AN10" s="125">
        <v>0</v>
      </c>
      <c r="AO10" s="125">
        <v>0</v>
      </c>
      <c r="AP10" s="125">
        <v>0</v>
      </c>
      <c r="AQ10" s="125">
        <v>0</v>
      </c>
      <c r="AR10" s="125">
        <v>0</v>
      </c>
      <c r="AS10" s="125">
        <v>0</v>
      </c>
      <c r="AT10" s="125">
        <v>0</v>
      </c>
      <c r="AU10" s="125">
        <v>0</v>
      </c>
      <c r="AV10" s="125">
        <v>513358</v>
      </c>
      <c r="AW10" s="125">
        <v>73146.504025764938</v>
      </c>
      <c r="AX10" s="125">
        <v>125889.60000000001</v>
      </c>
      <c r="AY10" s="125">
        <v>62873.826962962994</v>
      </c>
      <c r="AZ10" s="493">
        <v>712394.10402576497</v>
      </c>
      <c r="BA10" s="493">
        <v>704304.504025765</v>
      </c>
      <c r="BB10" s="493">
        <v>4180</v>
      </c>
      <c r="BC10" s="493">
        <v>698060</v>
      </c>
      <c r="BD10" s="493">
        <v>0</v>
      </c>
      <c r="BE10" s="493">
        <v>0</v>
      </c>
      <c r="BF10" s="493">
        <v>712394.10402576497</v>
      </c>
      <c r="BG10" s="125">
        <v>712394.10402576497</v>
      </c>
      <c r="BH10" s="125">
        <v>0</v>
      </c>
      <c r="BI10" s="493">
        <v>706149.6</v>
      </c>
      <c r="BJ10" s="493">
        <v>580260</v>
      </c>
      <c r="BK10" s="125">
        <v>586504.504025765</v>
      </c>
      <c r="BL10" s="125">
        <v>3512.0030181183533</v>
      </c>
      <c r="BM10" s="125">
        <v>3439.5497716068649</v>
      </c>
      <c r="BN10" s="126">
        <v>2.1064747226390703E-2</v>
      </c>
      <c r="BO10" s="126">
        <v>0</v>
      </c>
      <c r="BP10" s="125">
        <v>0</v>
      </c>
      <c r="BQ10" s="493">
        <v>712394.10402576497</v>
      </c>
      <c r="BR10" s="493">
        <v>4217.3922396752396</v>
      </c>
      <c r="BS10" s="493" t="s">
        <v>948</v>
      </c>
      <c r="BT10" s="493">
        <v>4265.8329582381139</v>
      </c>
      <c r="BU10" s="126">
        <v>9.6196149510723306E-3</v>
      </c>
      <c r="BV10" s="125">
        <v>-4440.53</v>
      </c>
      <c r="BW10" s="125">
        <v>707953.57402576494</v>
      </c>
      <c r="BX10" s="125">
        <v>0</v>
      </c>
      <c r="BY10" s="125">
        <v>707953.57402576494</v>
      </c>
      <c r="BZ10" s="490">
        <f t="shared" si="4"/>
        <v>103236.38807692251</v>
      </c>
      <c r="CA10" s="490">
        <f t="shared" si="5"/>
        <v>0</v>
      </c>
      <c r="CB10" s="490">
        <f t="shared" si="3"/>
        <v>0</v>
      </c>
      <c r="CC10" s="490">
        <f>IF(ISERROR(VLOOKUP(A10,'[19]19-20 Cfwds'!A:D,4,FALSE)),0,(VLOOKUP(A10,'[19]19-20 Cfwds'!A:D,4,FALSE)))</f>
        <v>103236.38807692251</v>
      </c>
      <c r="CD10" s="490">
        <f>IF(ISERROR(VLOOKUP(A10,'[19]19-20 Cfwds'!A:D,3,FALSE)),0,(VLOOKUP(A10,'[19]19-20 Cfwds'!A:D,3,FALSE)))</f>
        <v>0</v>
      </c>
      <c r="CF10" s="490">
        <f t="shared" si="6"/>
        <v>35265.740740740774</v>
      </c>
      <c r="CG10" s="490">
        <f>VLOOKUP(C10,'[19]Pension and Pay Grants'!$I$3:$O$111,7,FALSE)</f>
        <v>6301</v>
      </c>
      <c r="CH10" s="490">
        <f>VLOOKUP(C10,'[19]Pension and Pay Grants'!$Z$2:$AF$111,7,FALSE)</f>
        <v>21011</v>
      </c>
    </row>
    <row r="11" spans="1:86" ht="14.4">
      <c r="A11" s="486">
        <v>479</v>
      </c>
      <c r="B11" s="486">
        <f>VLOOKUP(D11,'[19]Adjusted Factors 21-22'!C:F,4,FALSE)</f>
        <v>0</v>
      </c>
      <c r="C11" s="491">
        <v>124543</v>
      </c>
      <c r="D11" s="491">
        <v>9352020</v>
      </c>
      <c r="E11" s="492" t="s">
        <v>384</v>
      </c>
      <c r="F11" s="332">
        <v>202</v>
      </c>
      <c r="G11" s="332">
        <v>202</v>
      </c>
      <c r="H11" s="332">
        <v>0</v>
      </c>
      <c r="I11" s="125">
        <v>620948</v>
      </c>
      <c r="J11" s="125">
        <v>0</v>
      </c>
      <c r="K11" s="125">
        <v>0</v>
      </c>
      <c r="L11" s="125">
        <v>4140.0000000000036</v>
      </c>
      <c r="M11" s="125">
        <v>0</v>
      </c>
      <c r="N11" s="125">
        <v>6172.2222222222217</v>
      </c>
      <c r="O11" s="125">
        <v>0</v>
      </c>
      <c r="P11" s="125">
        <v>645.00000000000205</v>
      </c>
      <c r="Q11" s="125">
        <v>0</v>
      </c>
      <c r="R11" s="125">
        <v>819.99999999999989</v>
      </c>
      <c r="S11" s="125">
        <v>0</v>
      </c>
      <c r="T11" s="125">
        <v>0</v>
      </c>
      <c r="U11" s="125">
        <v>0</v>
      </c>
      <c r="V11" s="125">
        <v>0</v>
      </c>
      <c r="W11" s="125">
        <v>0</v>
      </c>
      <c r="X11" s="125">
        <v>0</v>
      </c>
      <c r="Y11" s="125">
        <v>0</v>
      </c>
      <c r="Z11" s="125">
        <v>0</v>
      </c>
      <c r="AA11" s="125">
        <v>0</v>
      </c>
      <c r="AB11" s="125">
        <v>645.93023255813921</v>
      </c>
      <c r="AC11" s="125">
        <v>0</v>
      </c>
      <c r="AD11" s="125">
        <v>0</v>
      </c>
      <c r="AE11" s="125">
        <v>51142.196531791909</v>
      </c>
      <c r="AF11" s="125">
        <v>0</v>
      </c>
      <c r="AG11" s="125">
        <v>0</v>
      </c>
      <c r="AH11" s="125">
        <v>0</v>
      </c>
      <c r="AI11" s="125">
        <v>117800</v>
      </c>
      <c r="AJ11" s="125">
        <v>0</v>
      </c>
      <c r="AK11" s="125">
        <v>0</v>
      </c>
      <c r="AL11" s="125">
        <v>0</v>
      </c>
      <c r="AM11" s="125">
        <v>19835.25</v>
      </c>
      <c r="AN11" s="125">
        <v>0</v>
      </c>
      <c r="AO11" s="125">
        <v>0</v>
      </c>
      <c r="AP11" s="125">
        <v>0</v>
      </c>
      <c r="AQ11" s="125">
        <v>0</v>
      </c>
      <c r="AR11" s="125">
        <v>0</v>
      </c>
      <c r="AS11" s="125">
        <v>0</v>
      </c>
      <c r="AT11" s="125">
        <v>0</v>
      </c>
      <c r="AU11" s="125">
        <v>0</v>
      </c>
      <c r="AV11" s="125">
        <v>620948</v>
      </c>
      <c r="AW11" s="125">
        <v>63565.34898657228</v>
      </c>
      <c r="AX11" s="125">
        <v>137635.25</v>
      </c>
      <c r="AY11" s="125">
        <v>47347.184488118182</v>
      </c>
      <c r="AZ11" s="493">
        <v>822148.59898657224</v>
      </c>
      <c r="BA11" s="493">
        <v>802313.34898657224</v>
      </c>
      <c r="BB11" s="493">
        <v>4180</v>
      </c>
      <c r="BC11" s="493">
        <v>844360</v>
      </c>
      <c r="BD11" s="493">
        <v>42046.651013427763</v>
      </c>
      <c r="BE11" s="493">
        <v>0</v>
      </c>
      <c r="BF11" s="493">
        <v>864195.25</v>
      </c>
      <c r="BG11" s="125">
        <v>864195.25000000012</v>
      </c>
      <c r="BH11" s="125">
        <v>0</v>
      </c>
      <c r="BI11" s="493">
        <v>864195.25</v>
      </c>
      <c r="BJ11" s="493">
        <v>726560</v>
      </c>
      <c r="BK11" s="125">
        <v>726560</v>
      </c>
      <c r="BL11" s="125">
        <v>3596.8316831683169</v>
      </c>
      <c r="BM11" s="125">
        <v>3369.6976825242718</v>
      </c>
      <c r="BN11" s="126">
        <v>6.7404860032991704E-2</v>
      </c>
      <c r="BO11" s="126">
        <v>0</v>
      </c>
      <c r="BP11" s="125">
        <v>0</v>
      </c>
      <c r="BQ11" s="493">
        <v>864195.25</v>
      </c>
      <c r="BR11" s="493">
        <v>4180</v>
      </c>
      <c r="BS11" s="493" t="s">
        <v>948</v>
      </c>
      <c r="BT11" s="493">
        <v>4278.1943069306926</v>
      </c>
      <c r="BU11" s="126">
        <v>5.951053400070383E-2</v>
      </c>
      <c r="BV11" s="125">
        <v>-5371.18</v>
      </c>
      <c r="BW11" s="125">
        <v>858824.07</v>
      </c>
      <c r="BX11" s="125">
        <v>0</v>
      </c>
      <c r="BY11" s="125">
        <v>858824.07</v>
      </c>
      <c r="BZ11" s="490">
        <f t="shared" si="4"/>
        <v>41540.936791510554</v>
      </c>
      <c r="CA11" s="490">
        <f t="shared" si="5"/>
        <v>6104.9900000000016</v>
      </c>
      <c r="CB11" s="490">
        <f t="shared" si="3"/>
        <v>42046.651013427763</v>
      </c>
      <c r="CC11" s="490">
        <f>IF(ISERROR(VLOOKUP(A11,'[19]19-20 Cfwds'!A:D,4,FALSE)),0,(VLOOKUP(A11,'[19]19-20 Cfwds'!A:D,4,FALSE)))</f>
        <v>41540.936791510554</v>
      </c>
      <c r="CD11" s="490">
        <f>IF(ISERROR(VLOOKUP(A11,'[19]19-20 Cfwds'!A:D,3,FALSE)),0,(VLOOKUP(A11,'[19]19-20 Cfwds'!A:D,3,FALSE)))</f>
        <v>6104.9900000000016</v>
      </c>
      <c r="CF11" s="490">
        <f t="shared" si="6"/>
        <v>11777.222222222228</v>
      </c>
      <c r="CG11" s="490">
        <f>VLOOKUP(C11,'[19]Pension and Pay Grants'!$I$3:$O$111,7,FALSE)</f>
        <v>9687</v>
      </c>
      <c r="CH11" s="490">
        <f>VLOOKUP(C11,'[19]Pension and Pay Grants'!$Z$2:$AF$111,7,FALSE)</f>
        <v>27369</v>
      </c>
    </row>
    <row r="12" spans="1:86" ht="14.4">
      <c r="A12" s="486">
        <v>482</v>
      </c>
      <c r="B12" s="486">
        <f>VLOOKUP(D12,'[19]Adjusted Factors 21-22'!C:F,4,FALSE)</f>
        <v>0</v>
      </c>
      <c r="C12" s="491">
        <v>124544</v>
      </c>
      <c r="D12" s="491">
        <v>9352021</v>
      </c>
      <c r="E12" s="492" t="s">
        <v>387</v>
      </c>
      <c r="F12" s="332">
        <v>204</v>
      </c>
      <c r="G12" s="332">
        <v>204</v>
      </c>
      <c r="H12" s="332">
        <v>0</v>
      </c>
      <c r="I12" s="125">
        <v>627096</v>
      </c>
      <c r="J12" s="125">
        <v>0</v>
      </c>
      <c r="K12" s="125">
        <v>0</v>
      </c>
      <c r="L12" s="125">
        <v>11499.999999999987</v>
      </c>
      <c r="M12" s="125">
        <v>0</v>
      </c>
      <c r="N12" s="125">
        <v>16354.326923076924</v>
      </c>
      <c r="O12" s="125">
        <v>0</v>
      </c>
      <c r="P12" s="125">
        <v>860</v>
      </c>
      <c r="Q12" s="125">
        <v>520</v>
      </c>
      <c r="R12" s="125">
        <v>0</v>
      </c>
      <c r="S12" s="125">
        <v>0</v>
      </c>
      <c r="T12" s="125">
        <v>0</v>
      </c>
      <c r="U12" s="125">
        <v>0</v>
      </c>
      <c r="V12" s="125">
        <v>0</v>
      </c>
      <c r="W12" s="125">
        <v>0</v>
      </c>
      <c r="X12" s="125">
        <v>0</v>
      </c>
      <c r="Y12" s="125">
        <v>0</v>
      </c>
      <c r="Z12" s="125">
        <v>0</v>
      </c>
      <c r="AA12" s="125">
        <v>0</v>
      </c>
      <c r="AB12" s="125">
        <v>3224.1379310344778</v>
      </c>
      <c r="AC12" s="125">
        <v>0</v>
      </c>
      <c r="AD12" s="125">
        <v>0</v>
      </c>
      <c r="AE12" s="125">
        <v>54546.279069767435</v>
      </c>
      <c r="AF12" s="125">
        <v>0</v>
      </c>
      <c r="AG12" s="125">
        <v>0</v>
      </c>
      <c r="AH12" s="125">
        <v>0</v>
      </c>
      <c r="AI12" s="125">
        <v>117800</v>
      </c>
      <c r="AJ12" s="125">
        <v>0</v>
      </c>
      <c r="AK12" s="125">
        <v>0</v>
      </c>
      <c r="AL12" s="125">
        <v>0</v>
      </c>
      <c r="AM12" s="125">
        <v>21581.75</v>
      </c>
      <c r="AN12" s="125">
        <v>0</v>
      </c>
      <c r="AO12" s="125">
        <v>0</v>
      </c>
      <c r="AP12" s="125">
        <v>0</v>
      </c>
      <c r="AQ12" s="125">
        <v>0</v>
      </c>
      <c r="AR12" s="125">
        <v>0</v>
      </c>
      <c r="AS12" s="125">
        <v>0</v>
      </c>
      <c r="AT12" s="125">
        <v>0</v>
      </c>
      <c r="AU12" s="125">
        <v>0</v>
      </c>
      <c r="AV12" s="125">
        <v>627096</v>
      </c>
      <c r="AW12" s="125">
        <v>87004.743923878821</v>
      </c>
      <c r="AX12" s="125">
        <v>139381.75</v>
      </c>
      <c r="AY12" s="125">
        <v>66506.330457960634</v>
      </c>
      <c r="AZ12" s="493">
        <v>853482.49392387876</v>
      </c>
      <c r="BA12" s="493">
        <v>831900.74392387876</v>
      </c>
      <c r="BB12" s="493">
        <v>4180</v>
      </c>
      <c r="BC12" s="493">
        <v>852720</v>
      </c>
      <c r="BD12" s="493">
        <v>20819.256076121237</v>
      </c>
      <c r="BE12" s="493">
        <v>0</v>
      </c>
      <c r="BF12" s="493">
        <v>874301.75</v>
      </c>
      <c r="BG12" s="125">
        <v>874301.75</v>
      </c>
      <c r="BH12" s="125">
        <v>0</v>
      </c>
      <c r="BI12" s="493">
        <v>874301.75</v>
      </c>
      <c r="BJ12" s="493">
        <v>734920</v>
      </c>
      <c r="BK12" s="125">
        <v>734920</v>
      </c>
      <c r="BL12" s="125">
        <v>3602.5490196078431</v>
      </c>
      <c r="BM12" s="125">
        <v>3397.4362219047621</v>
      </c>
      <c r="BN12" s="126">
        <v>6.0372817709020941E-2</v>
      </c>
      <c r="BO12" s="126">
        <v>0</v>
      </c>
      <c r="BP12" s="125">
        <v>0</v>
      </c>
      <c r="BQ12" s="493">
        <v>874301.75</v>
      </c>
      <c r="BR12" s="493">
        <v>4180</v>
      </c>
      <c r="BS12" s="493" t="s">
        <v>948</v>
      </c>
      <c r="BT12" s="493">
        <v>4285.7928921568628</v>
      </c>
      <c r="BU12" s="126">
        <v>5.6847799478015437E-2</v>
      </c>
      <c r="BV12" s="125">
        <v>-5424.36</v>
      </c>
      <c r="BW12" s="125">
        <v>868877.39</v>
      </c>
      <c r="BX12" s="125">
        <v>0</v>
      </c>
      <c r="BY12" s="125">
        <v>868877.39</v>
      </c>
      <c r="BZ12" s="490">
        <f t="shared" si="4"/>
        <v>158890.76775706618</v>
      </c>
      <c r="CA12" s="490">
        <f t="shared" si="5"/>
        <v>66787.25</v>
      </c>
      <c r="CB12" s="490">
        <f t="shared" si="3"/>
        <v>20819.256076121237</v>
      </c>
      <c r="CC12" s="490">
        <f>IF(ISERROR(VLOOKUP(A12,'[19]19-20 Cfwds'!A:D,4,FALSE)),0,(VLOOKUP(A12,'[19]19-20 Cfwds'!A:D,4,FALSE)))</f>
        <v>158890.76775706618</v>
      </c>
      <c r="CD12" s="490">
        <f>IF(ISERROR(VLOOKUP(A12,'[19]19-20 Cfwds'!A:D,3,FALSE)),0,(VLOOKUP(A12,'[19]19-20 Cfwds'!A:D,3,FALSE)))</f>
        <v>66787.25</v>
      </c>
      <c r="CF12" s="490">
        <f t="shared" si="6"/>
        <v>29234.326923076911</v>
      </c>
      <c r="CG12" s="490">
        <f>VLOOKUP(C12,'[19]Pension and Pay Grants'!$I$3:$O$111,7,FALSE)</f>
        <v>9874</v>
      </c>
      <c r="CH12" s="490">
        <f>VLOOKUP(C12,'[19]Pension and Pay Grants'!$Z$2:$AF$111,7,FALSE)</f>
        <v>27901</v>
      </c>
    </row>
    <row r="13" spans="1:86" ht="14.4">
      <c r="A13" s="486">
        <v>499</v>
      </c>
      <c r="B13" s="486">
        <f>VLOOKUP(D13,'[19]Adjusted Factors 21-22'!C:F,4,FALSE)</f>
        <v>0</v>
      </c>
      <c r="C13" s="491">
        <v>124547</v>
      </c>
      <c r="D13" s="491">
        <v>9352026</v>
      </c>
      <c r="E13" s="492" t="s">
        <v>398</v>
      </c>
      <c r="F13" s="332">
        <v>206</v>
      </c>
      <c r="G13" s="332">
        <v>206</v>
      </c>
      <c r="H13" s="332">
        <v>0</v>
      </c>
      <c r="I13" s="125">
        <v>633244</v>
      </c>
      <c r="J13" s="125">
        <v>0</v>
      </c>
      <c r="K13" s="125">
        <v>0</v>
      </c>
      <c r="L13" s="125">
        <v>13339.99999999998</v>
      </c>
      <c r="M13" s="125">
        <v>0</v>
      </c>
      <c r="N13" s="125">
        <v>16674.999999999975</v>
      </c>
      <c r="O13" s="125">
        <v>0</v>
      </c>
      <c r="P13" s="125">
        <v>0</v>
      </c>
      <c r="Q13" s="125">
        <v>0</v>
      </c>
      <c r="R13" s="125">
        <v>0</v>
      </c>
      <c r="S13" s="125">
        <v>0</v>
      </c>
      <c r="T13" s="125">
        <v>0</v>
      </c>
      <c r="U13" s="125">
        <v>0</v>
      </c>
      <c r="V13" s="125">
        <v>0</v>
      </c>
      <c r="W13" s="125">
        <v>0</v>
      </c>
      <c r="X13" s="125">
        <v>0</v>
      </c>
      <c r="Y13" s="125">
        <v>0</v>
      </c>
      <c r="Z13" s="125">
        <v>0</v>
      </c>
      <c r="AA13" s="125">
        <v>0</v>
      </c>
      <c r="AB13" s="125">
        <v>0</v>
      </c>
      <c r="AC13" s="125">
        <v>0</v>
      </c>
      <c r="AD13" s="125">
        <v>0</v>
      </c>
      <c r="AE13" s="125">
        <v>50126.666666666657</v>
      </c>
      <c r="AF13" s="125">
        <v>0</v>
      </c>
      <c r="AG13" s="125">
        <v>0</v>
      </c>
      <c r="AH13" s="125">
        <v>0</v>
      </c>
      <c r="AI13" s="125">
        <v>117800</v>
      </c>
      <c r="AJ13" s="125">
        <v>0</v>
      </c>
      <c r="AK13" s="125">
        <v>0</v>
      </c>
      <c r="AL13" s="125">
        <v>0</v>
      </c>
      <c r="AM13" s="125">
        <v>24451</v>
      </c>
      <c r="AN13" s="125">
        <v>0</v>
      </c>
      <c r="AO13" s="125">
        <v>0</v>
      </c>
      <c r="AP13" s="125">
        <v>0</v>
      </c>
      <c r="AQ13" s="125">
        <v>0</v>
      </c>
      <c r="AR13" s="125">
        <v>0</v>
      </c>
      <c r="AS13" s="125">
        <v>0</v>
      </c>
      <c r="AT13" s="125">
        <v>0</v>
      </c>
      <c r="AU13" s="125">
        <v>0</v>
      </c>
      <c r="AV13" s="125">
        <v>633244</v>
      </c>
      <c r="AW13" s="125">
        <v>80141.666666666613</v>
      </c>
      <c r="AX13" s="125">
        <v>142251</v>
      </c>
      <c r="AY13" s="125">
        <v>65077.197333333286</v>
      </c>
      <c r="AZ13" s="493">
        <v>855636.66666666663</v>
      </c>
      <c r="BA13" s="493">
        <v>831185.66666666663</v>
      </c>
      <c r="BB13" s="493">
        <v>4180</v>
      </c>
      <c r="BC13" s="493">
        <v>861080</v>
      </c>
      <c r="BD13" s="493">
        <v>29894.333333333372</v>
      </c>
      <c r="BE13" s="493">
        <v>0</v>
      </c>
      <c r="BF13" s="493">
        <v>885531</v>
      </c>
      <c r="BG13" s="125">
        <v>885531</v>
      </c>
      <c r="BH13" s="125">
        <v>0</v>
      </c>
      <c r="BI13" s="493">
        <v>885531</v>
      </c>
      <c r="BJ13" s="493">
        <v>743280</v>
      </c>
      <c r="BK13" s="125">
        <v>743280</v>
      </c>
      <c r="BL13" s="125">
        <v>3608.1553398058254</v>
      </c>
      <c r="BM13" s="125">
        <v>3429.9699567839193</v>
      </c>
      <c r="BN13" s="126">
        <v>5.194954628377562E-2</v>
      </c>
      <c r="BO13" s="126">
        <v>0</v>
      </c>
      <c r="BP13" s="125">
        <v>0</v>
      </c>
      <c r="BQ13" s="493">
        <v>885531</v>
      </c>
      <c r="BR13" s="493">
        <v>4180</v>
      </c>
      <c r="BS13" s="493" t="s">
        <v>948</v>
      </c>
      <c r="BT13" s="493">
        <v>4298.6941747572819</v>
      </c>
      <c r="BU13" s="126">
        <v>3.7802316044038387E-2</v>
      </c>
      <c r="BV13" s="125">
        <v>-5477.54</v>
      </c>
      <c r="BW13" s="125">
        <v>880053.46</v>
      </c>
      <c r="BX13" s="125">
        <v>0</v>
      </c>
      <c r="BY13" s="125">
        <v>880053.46</v>
      </c>
      <c r="BZ13" s="490">
        <f t="shared" si="4"/>
        <v>23674.654675520374</v>
      </c>
      <c r="CA13" s="490">
        <f t="shared" si="5"/>
        <v>10766.140000000001</v>
      </c>
      <c r="CB13" s="490">
        <f t="shared" si="3"/>
        <v>29894.333333333372</v>
      </c>
      <c r="CC13" s="490">
        <f>IF(ISERROR(VLOOKUP(A13,'[19]19-20 Cfwds'!A:D,4,FALSE)),0,(VLOOKUP(A13,'[19]19-20 Cfwds'!A:D,4,FALSE)))</f>
        <v>23674.654675520374</v>
      </c>
      <c r="CD13" s="490">
        <f>IF(ISERROR(VLOOKUP(A13,'[19]19-20 Cfwds'!A:D,3,FALSE)),0,(VLOOKUP(A13,'[19]19-20 Cfwds'!A:D,3,FALSE)))</f>
        <v>10766.140000000001</v>
      </c>
      <c r="CF13" s="490">
        <f t="shared" si="6"/>
        <v>30014.999999999956</v>
      </c>
      <c r="CG13" s="490">
        <f>VLOOKUP(C13,'[19]Pension and Pay Grants'!$I$3:$O$111,7,FALSE)</f>
        <v>10391</v>
      </c>
      <c r="CH13" s="490">
        <f>VLOOKUP(C13,'[19]Pension and Pay Grants'!$Z$2:$AF$111,7,FALSE)</f>
        <v>29363</v>
      </c>
    </row>
    <row r="14" spans="1:86" ht="14.4">
      <c r="A14" s="486">
        <v>415</v>
      </c>
      <c r="B14" s="486">
        <f>VLOOKUP(D14,'[19]Adjusted Factors 21-22'!C:F,4,FALSE)</f>
        <v>0</v>
      </c>
      <c r="C14" s="491">
        <v>124550</v>
      </c>
      <c r="D14" s="491">
        <v>9352032</v>
      </c>
      <c r="E14" s="492" t="s">
        <v>336</v>
      </c>
      <c r="F14" s="332">
        <v>349</v>
      </c>
      <c r="G14" s="332">
        <v>349</v>
      </c>
      <c r="H14" s="332">
        <v>0</v>
      </c>
      <c r="I14" s="125">
        <v>1072826</v>
      </c>
      <c r="J14" s="125">
        <v>0</v>
      </c>
      <c r="K14" s="125">
        <v>0</v>
      </c>
      <c r="L14" s="125">
        <v>21619.999999999971</v>
      </c>
      <c r="M14" s="125">
        <v>0</v>
      </c>
      <c r="N14" s="125">
        <v>31800.95628415301</v>
      </c>
      <c r="O14" s="125">
        <v>0</v>
      </c>
      <c r="P14" s="125">
        <v>7954.9999999999727</v>
      </c>
      <c r="Q14" s="125">
        <v>18460.000000000022</v>
      </c>
      <c r="R14" s="125">
        <v>0</v>
      </c>
      <c r="S14" s="125">
        <v>0</v>
      </c>
      <c r="T14" s="125">
        <v>0</v>
      </c>
      <c r="U14" s="125">
        <v>0</v>
      </c>
      <c r="V14" s="125">
        <v>0</v>
      </c>
      <c r="W14" s="125">
        <v>0</v>
      </c>
      <c r="X14" s="125">
        <v>0</v>
      </c>
      <c r="Y14" s="125">
        <v>0</v>
      </c>
      <c r="Z14" s="125">
        <v>0</v>
      </c>
      <c r="AA14" s="125">
        <v>0</v>
      </c>
      <c r="AB14" s="125">
        <v>11440.728476821188</v>
      </c>
      <c r="AC14" s="125">
        <v>0</v>
      </c>
      <c r="AD14" s="125">
        <v>0</v>
      </c>
      <c r="AE14" s="125">
        <v>108778.202247191</v>
      </c>
      <c r="AF14" s="125">
        <v>0</v>
      </c>
      <c r="AG14" s="125">
        <v>0</v>
      </c>
      <c r="AH14" s="125">
        <v>0</v>
      </c>
      <c r="AI14" s="125">
        <v>117800</v>
      </c>
      <c r="AJ14" s="125">
        <v>0</v>
      </c>
      <c r="AK14" s="125">
        <v>0</v>
      </c>
      <c r="AL14" s="125">
        <v>0</v>
      </c>
      <c r="AM14" s="125">
        <v>22205.5</v>
      </c>
      <c r="AN14" s="125">
        <v>0</v>
      </c>
      <c r="AO14" s="125">
        <v>0</v>
      </c>
      <c r="AP14" s="125">
        <v>0</v>
      </c>
      <c r="AQ14" s="125">
        <v>0</v>
      </c>
      <c r="AR14" s="125">
        <v>0</v>
      </c>
      <c r="AS14" s="125">
        <v>0</v>
      </c>
      <c r="AT14" s="125">
        <v>0</v>
      </c>
      <c r="AU14" s="125">
        <v>0</v>
      </c>
      <c r="AV14" s="125">
        <v>1072826</v>
      </c>
      <c r="AW14" s="125">
        <v>200054.88700816518</v>
      </c>
      <c r="AX14" s="125">
        <v>140005.5</v>
      </c>
      <c r="AY14" s="125">
        <v>144223.92140774848</v>
      </c>
      <c r="AZ14" s="493">
        <v>1412886.3870081652</v>
      </c>
      <c r="BA14" s="493">
        <v>1390680.8870081652</v>
      </c>
      <c r="BB14" s="493">
        <v>4180</v>
      </c>
      <c r="BC14" s="493">
        <v>1458820</v>
      </c>
      <c r="BD14" s="493">
        <v>68139.112991834758</v>
      </c>
      <c r="BE14" s="493">
        <v>0</v>
      </c>
      <c r="BF14" s="493">
        <v>1481025.5</v>
      </c>
      <c r="BG14" s="125">
        <v>1481025.5</v>
      </c>
      <c r="BH14" s="125">
        <v>0</v>
      </c>
      <c r="BI14" s="493">
        <v>1481025.5</v>
      </c>
      <c r="BJ14" s="493">
        <v>1341020</v>
      </c>
      <c r="BK14" s="125">
        <v>1341020</v>
      </c>
      <c r="BL14" s="125">
        <v>3842.4641833810888</v>
      </c>
      <c r="BM14" s="125">
        <v>3609.7713043478261</v>
      </c>
      <c r="BN14" s="126">
        <v>6.4461944930692239E-2</v>
      </c>
      <c r="BO14" s="126">
        <v>0</v>
      </c>
      <c r="BP14" s="125">
        <v>0</v>
      </c>
      <c r="BQ14" s="493">
        <v>1481025.5</v>
      </c>
      <c r="BR14" s="493">
        <v>4180</v>
      </c>
      <c r="BS14" s="493" t="s">
        <v>948</v>
      </c>
      <c r="BT14" s="493">
        <v>4243.6260744985675</v>
      </c>
      <c r="BU14" s="126">
        <v>6.349533503388094E-2</v>
      </c>
      <c r="BV14" s="125">
        <v>-9279.91</v>
      </c>
      <c r="BW14" s="125">
        <v>1471745.59</v>
      </c>
      <c r="BX14" s="125">
        <v>0</v>
      </c>
      <c r="BY14" s="125">
        <v>1471745.59</v>
      </c>
      <c r="BZ14" s="490">
        <f t="shared" si="4"/>
        <v>247453.78623099485</v>
      </c>
      <c r="CA14" s="490">
        <f t="shared" si="5"/>
        <v>27048.339999999997</v>
      </c>
      <c r="CB14" s="490">
        <f t="shared" si="3"/>
        <v>68139.112991834758</v>
      </c>
      <c r="CC14" s="490">
        <f>IF(ISERROR(VLOOKUP(A14,'[19]19-20 Cfwds'!A:D,4,FALSE)),0,(VLOOKUP(A14,'[19]19-20 Cfwds'!A:D,4,FALSE)))</f>
        <v>247453.78623099485</v>
      </c>
      <c r="CD14" s="490">
        <f>IF(ISERROR(VLOOKUP(A14,'[19]19-20 Cfwds'!A:D,3,FALSE)),0,(VLOOKUP(A14,'[19]19-20 Cfwds'!A:D,3,FALSE)))</f>
        <v>27048.339999999997</v>
      </c>
      <c r="CF14" s="490">
        <f t="shared" si="6"/>
        <v>79835.956284152984</v>
      </c>
      <c r="CG14" s="490">
        <f>VLOOKUP(C14,'[19]Pension and Pay Grants'!$I$3:$O$111,7,FALSE)</f>
        <v>17303</v>
      </c>
      <c r="CH14" s="490">
        <f>VLOOKUP(C14,'[19]Pension and Pay Grants'!$Z$2:$AF$111,7,FALSE)</f>
        <v>48892</v>
      </c>
    </row>
    <row r="15" spans="1:86" ht="14.4">
      <c r="A15" s="486">
        <v>424</v>
      </c>
      <c r="B15" s="486">
        <f>VLOOKUP(D15,'[19]Adjusted Factors 21-22'!C:F,4,FALSE)</f>
        <v>0</v>
      </c>
      <c r="C15" s="491">
        <v>124552</v>
      </c>
      <c r="D15" s="491">
        <v>9352034</v>
      </c>
      <c r="E15" s="492" t="s">
        <v>1264</v>
      </c>
      <c r="F15" s="332">
        <v>306</v>
      </c>
      <c r="G15" s="332">
        <v>306</v>
      </c>
      <c r="H15" s="332">
        <v>0</v>
      </c>
      <c r="I15" s="125">
        <v>940644</v>
      </c>
      <c r="J15" s="125">
        <v>0</v>
      </c>
      <c r="K15" s="125">
        <v>0</v>
      </c>
      <c r="L15" s="125">
        <v>39100.000000000029</v>
      </c>
      <c r="M15" s="125">
        <v>0</v>
      </c>
      <c r="N15" s="125">
        <v>48875.000000000044</v>
      </c>
      <c r="O15" s="125">
        <v>0</v>
      </c>
      <c r="P15" s="125">
        <v>17844.999999999971</v>
      </c>
      <c r="Q15" s="125">
        <v>4159.9999999999991</v>
      </c>
      <c r="R15" s="125">
        <v>0</v>
      </c>
      <c r="S15" s="125">
        <v>0</v>
      </c>
      <c r="T15" s="125">
        <v>0</v>
      </c>
      <c r="U15" s="125">
        <v>0</v>
      </c>
      <c r="V15" s="125">
        <v>0</v>
      </c>
      <c r="W15" s="125">
        <v>0</v>
      </c>
      <c r="X15" s="125">
        <v>0</v>
      </c>
      <c r="Y15" s="125">
        <v>0</v>
      </c>
      <c r="Z15" s="125">
        <v>0</v>
      </c>
      <c r="AA15" s="125">
        <v>0</v>
      </c>
      <c r="AB15" s="125">
        <v>7650.0000000000073</v>
      </c>
      <c r="AC15" s="125">
        <v>0</v>
      </c>
      <c r="AD15" s="125">
        <v>0</v>
      </c>
      <c r="AE15" s="125">
        <v>113469.9203187251</v>
      </c>
      <c r="AF15" s="125">
        <v>0</v>
      </c>
      <c r="AG15" s="125">
        <v>0</v>
      </c>
      <c r="AH15" s="125">
        <v>0</v>
      </c>
      <c r="AI15" s="125">
        <v>117800</v>
      </c>
      <c r="AJ15" s="125">
        <v>0</v>
      </c>
      <c r="AK15" s="125">
        <v>0</v>
      </c>
      <c r="AL15" s="125">
        <v>0</v>
      </c>
      <c r="AM15" s="125">
        <v>32768</v>
      </c>
      <c r="AN15" s="125">
        <v>0</v>
      </c>
      <c r="AO15" s="125">
        <v>0</v>
      </c>
      <c r="AP15" s="125">
        <v>0</v>
      </c>
      <c r="AQ15" s="125">
        <v>0</v>
      </c>
      <c r="AR15" s="125">
        <v>0</v>
      </c>
      <c r="AS15" s="125">
        <v>0</v>
      </c>
      <c r="AT15" s="125">
        <v>0</v>
      </c>
      <c r="AU15" s="125">
        <v>0</v>
      </c>
      <c r="AV15" s="125">
        <v>940644</v>
      </c>
      <c r="AW15" s="125">
        <v>231099.92031872517</v>
      </c>
      <c r="AX15" s="125">
        <v>150568</v>
      </c>
      <c r="AY15" s="125">
        <v>176713.82415936259</v>
      </c>
      <c r="AZ15" s="493">
        <v>1322311.9203187251</v>
      </c>
      <c r="BA15" s="493">
        <v>1289543.9203187251</v>
      </c>
      <c r="BB15" s="493">
        <v>4180</v>
      </c>
      <c r="BC15" s="493">
        <v>1279080</v>
      </c>
      <c r="BD15" s="493">
        <v>0</v>
      </c>
      <c r="BE15" s="493">
        <v>0</v>
      </c>
      <c r="BF15" s="493">
        <v>1322311.9203187251</v>
      </c>
      <c r="BG15" s="125">
        <v>1322311.9203187251</v>
      </c>
      <c r="BH15" s="125">
        <v>0</v>
      </c>
      <c r="BI15" s="493">
        <v>1311848</v>
      </c>
      <c r="BJ15" s="493">
        <v>1161280</v>
      </c>
      <c r="BK15" s="125">
        <v>1171743.9203187251</v>
      </c>
      <c r="BL15" s="125">
        <v>3829.2284977736113</v>
      </c>
      <c r="BM15" s="125">
        <v>3797.7441253048778</v>
      </c>
      <c r="BN15" s="126">
        <v>8.2902827125579271E-3</v>
      </c>
      <c r="BO15" s="126">
        <v>1.0190072937442072E-2</v>
      </c>
      <c r="BP15" s="125">
        <v>11841.982628187248</v>
      </c>
      <c r="BQ15" s="493">
        <v>1334153.9029469122</v>
      </c>
      <c r="BR15" s="493">
        <v>4252.8951076696476</v>
      </c>
      <c r="BS15" s="493" t="s">
        <v>948</v>
      </c>
      <c r="BT15" s="493">
        <v>4359.9800749899096</v>
      </c>
      <c r="BU15" s="126">
        <v>2.4213924624411298E-2</v>
      </c>
      <c r="BV15" s="125">
        <v>-8136.54</v>
      </c>
      <c r="BW15" s="125">
        <v>1326017.3629469122</v>
      </c>
      <c r="BX15" s="125">
        <v>0</v>
      </c>
      <c r="BY15" s="125">
        <v>1326017.3629469122</v>
      </c>
      <c r="BZ15" s="490">
        <f t="shared" si="4"/>
        <v>39096.02694357885</v>
      </c>
      <c r="CA15" s="490">
        <f t="shared" si="5"/>
        <v>18316.939999999999</v>
      </c>
      <c r="CB15" s="490">
        <f t="shared" si="3"/>
        <v>0</v>
      </c>
      <c r="CC15" s="490">
        <f>IF(ISERROR(VLOOKUP(A15,'[19]19-20 Cfwds'!A:D,4,FALSE)),0,(VLOOKUP(A15,'[19]19-20 Cfwds'!A:D,4,FALSE)))</f>
        <v>39096.02694357885</v>
      </c>
      <c r="CD15" s="490">
        <f>IF(ISERROR(VLOOKUP(A15,'[19]19-20 Cfwds'!A:D,3,FALSE)),0,(VLOOKUP(A15,'[19]19-20 Cfwds'!A:D,3,FALSE)))</f>
        <v>18316.939999999999</v>
      </c>
      <c r="CF15" s="490">
        <f t="shared" si="6"/>
        <v>109980.00000000004</v>
      </c>
      <c r="CG15" s="490">
        <f>VLOOKUP(C15,'[19]Pension and Pay Grants'!$I$3:$O$111,7,FALSE)</f>
        <v>16316</v>
      </c>
      <c r="CH15" s="490">
        <f>VLOOKUP(C15,'[19]Pension and Pay Grants'!$Z$2:$AF$111,7,FALSE)</f>
        <v>49535</v>
      </c>
    </row>
    <row r="16" spans="1:86" ht="14.4">
      <c r="A16" s="486">
        <v>422</v>
      </c>
      <c r="B16" s="486">
        <f>VLOOKUP(D16,'[19]Adjusted Factors 21-22'!C:F,4,FALSE)</f>
        <v>0</v>
      </c>
      <c r="C16" s="491">
        <v>124553</v>
      </c>
      <c r="D16" s="491">
        <v>9352035</v>
      </c>
      <c r="E16" s="492" t="s">
        <v>949</v>
      </c>
      <c r="F16" s="332">
        <v>174</v>
      </c>
      <c r="G16" s="332">
        <v>174</v>
      </c>
      <c r="H16" s="332">
        <v>0</v>
      </c>
      <c r="I16" s="125">
        <v>534876</v>
      </c>
      <c r="J16" s="125">
        <v>0</v>
      </c>
      <c r="K16" s="125">
        <v>0</v>
      </c>
      <c r="L16" s="125">
        <v>12419.999999999964</v>
      </c>
      <c r="M16" s="125">
        <v>0</v>
      </c>
      <c r="N16" s="125">
        <v>18294.857142857145</v>
      </c>
      <c r="O16" s="125">
        <v>0</v>
      </c>
      <c r="P16" s="125">
        <v>6054.7976878612726</v>
      </c>
      <c r="Q16" s="125">
        <v>4707.0520231213659</v>
      </c>
      <c r="R16" s="125">
        <v>0</v>
      </c>
      <c r="S16" s="125">
        <v>0</v>
      </c>
      <c r="T16" s="125">
        <v>0</v>
      </c>
      <c r="U16" s="125">
        <v>0</v>
      </c>
      <c r="V16" s="125">
        <v>0</v>
      </c>
      <c r="W16" s="125">
        <v>0</v>
      </c>
      <c r="X16" s="125">
        <v>0</v>
      </c>
      <c r="Y16" s="125">
        <v>0</v>
      </c>
      <c r="Z16" s="125">
        <v>0</v>
      </c>
      <c r="AA16" s="125">
        <v>0</v>
      </c>
      <c r="AB16" s="125">
        <v>4466.0000000000027</v>
      </c>
      <c r="AC16" s="125">
        <v>0</v>
      </c>
      <c r="AD16" s="125">
        <v>0</v>
      </c>
      <c r="AE16" s="125">
        <v>62639.999999999993</v>
      </c>
      <c r="AF16" s="125">
        <v>0</v>
      </c>
      <c r="AG16" s="125">
        <v>0</v>
      </c>
      <c r="AH16" s="125">
        <v>0</v>
      </c>
      <c r="AI16" s="125">
        <v>117800</v>
      </c>
      <c r="AJ16" s="125">
        <v>0</v>
      </c>
      <c r="AK16" s="125">
        <v>0</v>
      </c>
      <c r="AL16" s="125">
        <v>0</v>
      </c>
      <c r="AM16" s="125">
        <v>23203.5</v>
      </c>
      <c r="AN16" s="125">
        <v>0</v>
      </c>
      <c r="AO16" s="125">
        <v>0</v>
      </c>
      <c r="AP16" s="125">
        <v>0</v>
      </c>
      <c r="AQ16" s="125">
        <v>0</v>
      </c>
      <c r="AR16" s="125">
        <v>0</v>
      </c>
      <c r="AS16" s="125">
        <v>0</v>
      </c>
      <c r="AT16" s="125">
        <v>0</v>
      </c>
      <c r="AU16" s="125">
        <v>0</v>
      </c>
      <c r="AV16" s="125">
        <v>534876</v>
      </c>
      <c r="AW16" s="125">
        <v>108582.70685383974</v>
      </c>
      <c r="AX16" s="125">
        <v>141003.5</v>
      </c>
      <c r="AY16" s="125">
        <v>82795.570853839745</v>
      </c>
      <c r="AZ16" s="493">
        <v>784462.2068538398</v>
      </c>
      <c r="BA16" s="493">
        <v>761258.7068538398</v>
      </c>
      <c r="BB16" s="493">
        <v>4180</v>
      </c>
      <c r="BC16" s="493">
        <v>727320</v>
      </c>
      <c r="BD16" s="493">
        <v>0</v>
      </c>
      <c r="BE16" s="493">
        <v>0</v>
      </c>
      <c r="BF16" s="493">
        <v>784462.2068538398</v>
      </c>
      <c r="BG16" s="125">
        <v>784462.2068538398</v>
      </c>
      <c r="BH16" s="125">
        <v>0</v>
      </c>
      <c r="BI16" s="493">
        <v>750523.5</v>
      </c>
      <c r="BJ16" s="493">
        <v>609520</v>
      </c>
      <c r="BK16" s="125">
        <v>643458.7068538398</v>
      </c>
      <c r="BL16" s="125">
        <v>3698.0385451370103</v>
      </c>
      <c r="BM16" s="125">
        <v>3556.1033417142853</v>
      </c>
      <c r="BN16" s="126">
        <v>3.9913126752470156E-2</v>
      </c>
      <c r="BO16" s="126">
        <v>0</v>
      </c>
      <c r="BP16" s="125">
        <v>0</v>
      </c>
      <c r="BQ16" s="493">
        <v>784462.2068538398</v>
      </c>
      <c r="BR16" s="493">
        <v>4375.0500393898838</v>
      </c>
      <c r="BS16" s="493" t="s">
        <v>948</v>
      </c>
      <c r="BT16" s="493">
        <v>4508.4034876657461</v>
      </c>
      <c r="BU16" s="126">
        <v>3.3580006213136615E-2</v>
      </c>
      <c r="BV16" s="125">
        <v>-4626.66</v>
      </c>
      <c r="BW16" s="125">
        <v>779835.54685383977</v>
      </c>
      <c r="BX16" s="125">
        <v>0</v>
      </c>
      <c r="BY16" s="125">
        <v>779835.54685383977</v>
      </c>
      <c r="BZ16" s="490">
        <f t="shared" si="4"/>
        <v>21759.131754196598</v>
      </c>
      <c r="CA16" s="490">
        <f t="shared" si="5"/>
        <v>9781.68</v>
      </c>
      <c r="CB16" s="490">
        <f t="shared" si="3"/>
        <v>0</v>
      </c>
      <c r="CC16" s="490">
        <f>IF(ISERROR(VLOOKUP(A16,'[19]19-20 Cfwds'!A:D,4,FALSE)),0,(VLOOKUP(A16,'[19]19-20 Cfwds'!A:D,4,FALSE)))</f>
        <v>21759.131754196598</v>
      </c>
      <c r="CD16" s="490">
        <f>IF(ISERROR(VLOOKUP(A16,'[19]19-20 Cfwds'!A:D,3,FALSE)),0,(VLOOKUP(A16,'[19]19-20 Cfwds'!A:D,3,FALSE)))</f>
        <v>9781.68</v>
      </c>
      <c r="CF16" s="490">
        <f t="shared" si="6"/>
        <v>41476.706853839751</v>
      </c>
      <c r="CG16" s="490">
        <f>VLOOKUP(C16,'[19]Pension and Pay Grants'!$I$3:$O$111,7,FALSE)</f>
        <v>9075</v>
      </c>
      <c r="CH16" s="490">
        <f>VLOOKUP(C16,'[19]Pension and Pay Grants'!$Z$2:$AF$111,7,FALSE)</f>
        <v>25642</v>
      </c>
    </row>
    <row r="17" spans="1:86" ht="14.4">
      <c r="A17" s="486">
        <v>239</v>
      </c>
      <c r="B17" s="486">
        <f>VLOOKUP(D17,'[19]Adjusted Factors 21-22'!C:F,4,FALSE)</f>
        <v>0</v>
      </c>
      <c r="C17" s="491">
        <v>124559</v>
      </c>
      <c r="D17" s="491">
        <v>9352042</v>
      </c>
      <c r="E17" s="492" t="s">
        <v>249</v>
      </c>
      <c r="F17" s="332">
        <v>467</v>
      </c>
      <c r="G17" s="332">
        <v>467</v>
      </c>
      <c r="H17" s="332">
        <v>0</v>
      </c>
      <c r="I17" s="125">
        <v>1435558</v>
      </c>
      <c r="J17" s="125">
        <v>0</v>
      </c>
      <c r="K17" s="125">
        <v>0</v>
      </c>
      <c r="L17" s="125">
        <v>32200.000000000073</v>
      </c>
      <c r="M17" s="125">
        <v>0</v>
      </c>
      <c r="N17" s="125">
        <v>45202.605210420836</v>
      </c>
      <c r="O17" s="125">
        <v>0</v>
      </c>
      <c r="P17" s="125">
        <v>22145.000000000015</v>
      </c>
      <c r="Q17" s="125">
        <v>260.00000000000023</v>
      </c>
      <c r="R17" s="125">
        <v>0</v>
      </c>
      <c r="S17" s="125">
        <v>0</v>
      </c>
      <c r="T17" s="125">
        <v>0</v>
      </c>
      <c r="U17" s="125">
        <v>0</v>
      </c>
      <c r="V17" s="125">
        <v>0</v>
      </c>
      <c r="W17" s="125">
        <v>0</v>
      </c>
      <c r="X17" s="125">
        <v>0</v>
      </c>
      <c r="Y17" s="125">
        <v>0</v>
      </c>
      <c r="Z17" s="125">
        <v>0</v>
      </c>
      <c r="AA17" s="125">
        <v>0</v>
      </c>
      <c r="AB17" s="125">
        <v>6279.951100244486</v>
      </c>
      <c r="AC17" s="125">
        <v>0</v>
      </c>
      <c r="AD17" s="125">
        <v>0</v>
      </c>
      <c r="AE17" s="125">
        <v>111003.62195121951</v>
      </c>
      <c r="AF17" s="125">
        <v>0</v>
      </c>
      <c r="AG17" s="125">
        <v>0</v>
      </c>
      <c r="AH17" s="125">
        <v>0</v>
      </c>
      <c r="AI17" s="125">
        <v>117800</v>
      </c>
      <c r="AJ17" s="125">
        <v>0</v>
      </c>
      <c r="AK17" s="125">
        <v>0</v>
      </c>
      <c r="AL17" s="125">
        <v>0</v>
      </c>
      <c r="AM17" s="125">
        <v>40704</v>
      </c>
      <c r="AN17" s="125">
        <v>0</v>
      </c>
      <c r="AO17" s="125">
        <v>0</v>
      </c>
      <c r="AP17" s="125">
        <v>0</v>
      </c>
      <c r="AQ17" s="125">
        <v>0</v>
      </c>
      <c r="AR17" s="125">
        <v>0</v>
      </c>
      <c r="AS17" s="125">
        <v>0</v>
      </c>
      <c r="AT17" s="125">
        <v>0</v>
      </c>
      <c r="AU17" s="125">
        <v>0</v>
      </c>
      <c r="AV17" s="125">
        <v>1435558</v>
      </c>
      <c r="AW17" s="125">
        <v>217091.17826188492</v>
      </c>
      <c r="AX17" s="125">
        <v>158504</v>
      </c>
      <c r="AY17" s="125">
        <v>165308.28018603066</v>
      </c>
      <c r="AZ17" s="493">
        <v>1811153.178261885</v>
      </c>
      <c r="BA17" s="493">
        <v>1770449.178261885</v>
      </c>
      <c r="BB17" s="493">
        <v>4180</v>
      </c>
      <c r="BC17" s="493">
        <v>1952060</v>
      </c>
      <c r="BD17" s="493">
        <v>181610.82173811505</v>
      </c>
      <c r="BE17" s="493">
        <v>0</v>
      </c>
      <c r="BF17" s="493">
        <v>1992764</v>
      </c>
      <c r="BG17" s="125">
        <v>1992764</v>
      </c>
      <c r="BH17" s="125">
        <v>0</v>
      </c>
      <c r="BI17" s="493">
        <v>1992764</v>
      </c>
      <c r="BJ17" s="493">
        <v>1834260</v>
      </c>
      <c r="BK17" s="125">
        <v>1834260</v>
      </c>
      <c r="BL17" s="125">
        <v>3927.7516059957175</v>
      </c>
      <c r="BM17" s="125">
        <v>3706.2481631790743</v>
      </c>
      <c r="BN17" s="126">
        <v>5.97648708516718E-2</v>
      </c>
      <c r="BO17" s="126">
        <v>0</v>
      </c>
      <c r="BP17" s="125">
        <v>0</v>
      </c>
      <c r="BQ17" s="493">
        <v>1992764</v>
      </c>
      <c r="BR17" s="493">
        <v>4180</v>
      </c>
      <c r="BS17" s="493" t="s">
        <v>948</v>
      </c>
      <c r="BT17" s="493">
        <v>4267.1605995717346</v>
      </c>
      <c r="BU17" s="126">
        <v>6.0095499053602008E-2</v>
      </c>
      <c r="BV17" s="125">
        <v>-12417.53</v>
      </c>
      <c r="BW17" s="125">
        <v>1980346.47</v>
      </c>
      <c r="BX17" s="125">
        <v>0</v>
      </c>
      <c r="BY17" s="125">
        <v>1980346.47</v>
      </c>
      <c r="BZ17" s="490">
        <f t="shared" si="4"/>
        <v>75553.619909352623</v>
      </c>
      <c r="CA17" s="490">
        <f t="shared" si="5"/>
        <v>6199.1100000000006</v>
      </c>
      <c r="CB17" s="490">
        <f t="shared" si="3"/>
        <v>181610.82173811505</v>
      </c>
      <c r="CC17" s="490">
        <f>IF(ISERROR(VLOOKUP(A17,'[19]19-20 Cfwds'!A:D,4,FALSE)),0,(VLOOKUP(A17,'[19]19-20 Cfwds'!A:D,4,FALSE)))</f>
        <v>75553.619909352623</v>
      </c>
      <c r="CD17" s="490">
        <f>IF(ISERROR(VLOOKUP(A17,'[19]19-20 Cfwds'!A:D,3,FALSE)),0,(VLOOKUP(A17,'[19]19-20 Cfwds'!A:D,3,FALSE)))</f>
        <v>6199.1100000000006</v>
      </c>
      <c r="CF17" s="490">
        <f t="shared" si="6"/>
        <v>99807.605210420923</v>
      </c>
      <c r="CG17" s="490">
        <f>VLOOKUP(C17,'[19]Pension and Pay Grants'!$I$3:$O$111,7,FALSE)</f>
        <v>23345</v>
      </c>
      <c r="CH17" s="490">
        <f>VLOOKUP(C17,'[19]Pension and Pay Grants'!$Z$2:$AF$111,7,FALSE)</f>
        <v>69847</v>
      </c>
    </row>
    <row r="18" spans="1:86" ht="14.4">
      <c r="A18" s="486">
        <v>416</v>
      </c>
      <c r="B18" s="486">
        <f>VLOOKUP(D18,'[19]Adjusted Factors 21-22'!C:F,4,FALSE)</f>
        <v>0</v>
      </c>
      <c r="C18" s="491">
        <v>124561</v>
      </c>
      <c r="D18" s="491">
        <v>9352045</v>
      </c>
      <c r="E18" s="492" t="s">
        <v>337</v>
      </c>
      <c r="F18" s="332">
        <v>258</v>
      </c>
      <c r="G18" s="332">
        <v>258</v>
      </c>
      <c r="H18" s="332">
        <v>0</v>
      </c>
      <c r="I18" s="125">
        <v>793092</v>
      </c>
      <c r="J18" s="125">
        <v>0</v>
      </c>
      <c r="K18" s="125">
        <v>0</v>
      </c>
      <c r="L18" s="125">
        <v>15639.999999999987</v>
      </c>
      <c r="M18" s="125">
        <v>0</v>
      </c>
      <c r="N18" s="125">
        <v>20801.845018450182</v>
      </c>
      <c r="O18" s="125">
        <v>0</v>
      </c>
      <c r="P18" s="125">
        <v>1720</v>
      </c>
      <c r="Q18" s="125">
        <v>1039.9999999999968</v>
      </c>
      <c r="R18" s="125">
        <v>0</v>
      </c>
      <c r="S18" s="125">
        <v>0</v>
      </c>
      <c r="T18" s="125">
        <v>0</v>
      </c>
      <c r="U18" s="125">
        <v>0</v>
      </c>
      <c r="V18" s="125">
        <v>0</v>
      </c>
      <c r="W18" s="125">
        <v>0</v>
      </c>
      <c r="X18" s="125">
        <v>0</v>
      </c>
      <c r="Y18" s="125">
        <v>0</v>
      </c>
      <c r="Z18" s="125">
        <v>0</v>
      </c>
      <c r="AA18" s="125">
        <v>0</v>
      </c>
      <c r="AB18" s="125">
        <v>4535.6164383561645</v>
      </c>
      <c r="AC18" s="125">
        <v>0</v>
      </c>
      <c r="AD18" s="125">
        <v>0</v>
      </c>
      <c r="AE18" s="125">
        <v>64035.600000000006</v>
      </c>
      <c r="AF18" s="125">
        <v>0</v>
      </c>
      <c r="AG18" s="125">
        <v>468.00000000000193</v>
      </c>
      <c r="AH18" s="125">
        <v>0</v>
      </c>
      <c r="AI18" s="125">
        <v>117800</v>
      </c>
      <c r="AJ18" s="125">
        <v>0</v>
      </c>
      <c r="AK18" s="125">
        <v>0</v>
      </c>
      <c r="AL18" s="125">
        <v>0</v>
      </c>
      <c r="AM18" s="125">
        <v>29184</v>
      </c>
      <c r="AN18" s="125">
        <v>0</v>
      </c>
      <c r="AO18" s="125">
        <v>0</v>
      </c>
      <c r="AP18" s="125">
        <v>0</v>
      </c>
      <c r="AQ18" s="125">
        <v>0</v>
      </c>
      <c r="AR18" s="125">
        <v>0</v>
      </c>
      <c r="AS18" s="125">
        <v>0</v>
      </c>
      <c r="AT18" s="125">
        <v>0</v>
      </c>
      <c r="AU18" s="125">
        <v>0</v>
      </c>
      <c r="AV18" s="125">
        <v>793092</v>
      </c>
      <c r="AW18" s="125">
        <v>108241.06145680635</v>
      </c>
      <c r="AX18" s="125">
        <v>146984</v>
      </c>
      <c r="AY18" s="125">
        <v>81218.509018450175</v>
      </c>
      <c r="AZ18" s="493">
        <v>1048317.0614568064</v>
      </c>
      <c r="BA18" s="493">
        <v>1019133.0614568064</v>
      </c>
      <c r="BB18" s="493">
        <v>4180</v>
      </c>
      <c r="BC18" s="493">
        <v>1078440</v>
      </c>
      <c r="BD18" s="493">
        <v>59306.938543193624</v>
      </c>
      <c r="BE18" s="493">
        <v>0</v>
      </c>
      <c r="BF18" s="493">
        <v>1107624</v>
      </c>
      <c r="BG18" s="125">
        <v>1107624</v>
      </c>
      <c r="BH18" s="125">
        <v>0</v>
      </c>
      <c r="BI18" s="493">
        <v>1107624</v>
      </c>
      <c r="BJ18" s="493">
        <v>960640</v>
      </c>
      <c r="BK18" s="125">
        <v>960640</v>
      </c>
      <c r="BL18" s="125">
        <v>3723.4108527131784</v>
      </c>
      <c r="BM18" s="125">
        <v>3526.153124911033</v>
      </c>
      <c r="BN18" s="126">
        <v>5.5941339134874445E-2</v>
      </c>
      <c r="BO18" s="126">
        <v>0</v>
      </c>
      <c r="BP18" s="125">
        <v>0</v>
      </c>
      <c r="BQ18" s="493">
        <v>1107624</v>
      </c>
      <c r="BR18" s="493">
        <v>4180</v>
      </c>
      <c r="BS18" s="493" t="s">
        <v>948</v>
      </c>
      <c r="BT18" s="493">
        <v>4293.1162790697672</v>
      </c>
      <c r="BU18" s="126">
        <v>6.0200675608010457E-2</v>
      </c>
      <c r="BV18" s="125">
        <v>-6860.22</v>
      </c>
      <c r="BW18" s="125">
        <v>1100763.78</v>
      </c>
      <c r="BX18" s="125">
        <v>0</v>
      </c>
      <c r="BY18" s="125">
        <v>1100763.78</v>
      </c>
      <c r="BZ18" s="490">
        <f t="shared" si="4"/>
        <v>237065.72165643296</v>
      </c>
      <c r="CA18" s="490">
        <f t="shared" si="5"/>
        <v>46787.320000000007</v>
      </c>
      <c r="CB18" s="490">
        <f t="shared" si="3"/>
        <v>59306.938543193624</v>
      </c>
      <c r="CC18" s="490">
        <f>IF(ISERROR(VLOOKUP(A18,'[19]19-20 Cfwds'!A:D,4,FALSE)),0,(VLOOKUP(A18,'[19]19-20 Cfwds'!A:D,4,FALSE)))</f>
        <v>237065.72165643296</v>
      </c>
      <c r="CD18" s="490">
        <f>IF(ISERROR(VLOOKUP(A18,'[19]19-20 Cfwds'!A:D,3,FALSE)),0,(VLOOKUP(A18,'[19]19-20 Cfwds'!A:D,3,FALSE)))</f>
        <v>46787.320000000007</v>
      </c>
      <c r="CF18" s="490">
        <f t="shared" si="6"/>
        <v>39201.845018450171</v>
      </c>
      <c r="CG18" s="490">
        <f>VLOOKUP(C18,'[19]Pension and Pay Grants'!$I$3:$O$111,7,FALSE)</f>
        <v>13213</v>
      </c>
      <c r="CH18" s="490">
        <f>VLOOKUP(C18,'[19]Pension and Pay Grants'!$Z$2:$AF$111,7,FALSE)</f>
        <v>37334</v>
      </c>
    </row>
    <row r="19" spans="1:86" ht="14.4">
      <c r="A19" s="486">
        <v>486</v>
      </c>
      <c r="B19" s="486">
        <f>VLOOKUP(D19,'[19]Adjusted Factors 21-22'!C:F,4,FALSE)</f>
        <v>0</v>
      </c>
      <c r="C19" s="491">
        <v>124565</v>
      </c>
      <c r="D19" s="491">
        <v>9352055</v>
      </c>
      <c r="E19" s="492" t="s">
        <v>390</v>
      </c>
      <c r="F19" s="332">
        <v>196</v>
      </c>
      <c r="G19" s="332">
        <v>196</v>
      </c>
      <c r="H19" s="332">
        <v>0</v>
      </c>
      <c r="I19" s="125">
        <v>602504</v>
      </c>
      <c r="J19" s="125">
        <v>0</v>
      </c>
      <c r="K19" s="125">
        <v>0</v>
      </c>
      <c r="L19" s="125">
        <v>7819.9999999999982</v>
      </c>
      <c r="M19" s="125">
        <v>0</v>
      </c>
      <c r="N19" s="125">
        <v>16989.949748743718</v>
      </c>
      <c r="O19" s="125">
        <v>0</v>
      </c>
      <c r="P19" s="125">
        <v>3870.0000000000023</v>
      </c>
      <c r="Q19" s="125">
        <v>259.99999999999994</v>
      </c>
      <c r="R19" s="125">
        <v>0</v>
      </c>
      <c r="S19" s="125">
        <v>0</v>
      </c>
      <c r="T19" s="125">
        <v>0</v>
      </c>
      <c r="U19" s="125">
        <v>0</v>
      </c>
      <c r="V19" s="125">
        <v>0</v>
      </c>
      <c r="W19" s="125">
        <v>0</v>
      </c>
      <c r="X19" s="125">
        <v>0</v>
      </c>
      <c r="Y19" s="125">
        <v>0</v>
      </c>
      <c r="Z19" s="125">
        <v>0</v>
      </c>
      <c r="AA19" s="125">
        <v>0</v>
      </c>
      <c r="AB19" s="125">
        <v>5809.5808383233561</v>
      </c>
      <c r="AC19" s="125">
        <v>0</v>
      </c>
      <c r="AD19" s="125">
        <v>0</v>
      </c>
      <c r="AE19" s="125">
        <v>52992.592592592584</v>
      </c>
      <c r="AF19" s="125">
        <v>0</v>
      </c>
      <c r="AG19" s="125">
        <v>0</v>
      </c>
      <c r="AH19" s="125">
        <v>0</v>
      </c>
      <c r="AI19" s="125">
        <v>117800</v>
      </c>
      <c r="AJ19" s="125">
        <v>0</v>
      </c>
      <c r="AK19" s="125">
        <v>0</v>
      </c>
      <c r="AL19" s="125">
        <v>0</v>
      </c>
      <c r="AM19" s="125">
        <v>20209.5</v>
      </c>
      <c r="AN19" s="125">
        <v>0</v>
      </c>
      <c r="AO19" s="125">
        <v>0</v>
      </c>
      <c r="AP19" s="125">
        <v>0</v>
      </c>
      <c r="AQ19" s="125">
        <v>0</v>
      </c>
      <c r="AR19" s="125">
        <v>0</v>
      </c>
      <c r="AS19" s="125">
        <v>0</v>
      </c>
      <c r="AT19" s="125">
        <v>0</v>
      </c>
      <c r="AU19" s="125">
        <v>0</v>
      </c>
      <c r="AV19" s="125">
        <v>602504</v>
      </c>
      <c r="AW19" s="125">
        <v>87742.123179659655</v>
      </c>
      <c r="AX19" s="125">
        <v>138009.5</v>
      </c>
      <c r="AY19" s="125">
        <v>65435.110045040012</v>
      </c>
      <c r="AZ19" s="493">
        <v>828255.62317965971</v>
      </c>
      <c r="BA19" s="493">
        <v>808046.12317965971</v>
      </c>
      <c r="BB19" s="493">
        <v>4180</v>
      </c>
      <c r="BC19" s="493">
        <v>819280</v>
      </c>
      <c r="BD19" s="493">
        <v>11233.876820340287</v>
      </c>
      <c r="BE19" s="493">
        <v>0</v>
      </c>
      <c r="BF19" s="493">
        <v>839489.5</v>
      </c>
      <c r="BG19" s="125">
        <v>839489.49999999988</v>
      </c>
      <c r="BH19" s="125">
        <v>0</v>
      </c>
      <c r="BI19" s="493">
        <v>839489.5</v>
      </c>
      <c r="BJ19" s="493">
        <v>701480</v>
      </c>
      <c r="BK19" s="125">
        <v>701480</v>
      </c>
      <c r="BL19" s="125">
        <v>3578.9795918367345</v>
      </c>
      <c r="BM19" s="125">
        <v>3492.0831056122443</v>
      </c>
      <c r="BN19" s="126">
        <v>2.4883854019635429E-2</v>
      </c>
      <c r="BO19" s="126">
        <v>0</v>
      </c>
      <c r="BP19" s="125">
        <v>0</v>
      </c>
      <c r="BQ19" s="493">
        <v>839489.5</v>
      </c>
      <c r="BR19" s="493">
        <v>4180</v>
      </c>
      <c r="BS19" s="493" t="s">
        <v>948</v>
      </c>
      <c r="BT19" s="493">
        <v>4283.1096938775509</v>
      </c>
      <c r="BU19" s="126">
        <v>2.419097518651081E-2</v>
      </c>
      <c r="BV19" s="125">
        <v>-5211.6400000000003</v>
      </c>
      <c r="BW19" s="125">
        <v>834277.86</v>
      </c>
      <c r="BX19" s="125">
        <v>0</v>
      </c>
      <c r="BY19" s="125">
        <v>834277.86</v>
      </c>
      <c r="BZ19" s="490">
        <f t="shared" si="4"/>
        <v>251637.14729209512</v>
      </c>
      <c r="CA19" s="490">
        <f t="shared" si="5"/>
        <v>35601.79</v>
      </c>
      <c r="CB19" s="490">
        <f t="shared" si="3"/>
        <v>11233.876820340287</v>
      </c>
      <c r="CC19" s="490">
        <f>IF(ISERROR(VLOOKUP(A19,'[19]19-20 Cfwds'!A:D,4,FALSE)),0,(VLOOKUP(A19,'[19]19-20 Cfwds'!A:D,4,FALSE)))</f>
        <v>251637.14729209512</v>
      </c>
      <c r="CD19" s="490">
        <f>IF(ISERROR(VLOOKUP(A19,'[19]19-20 Cfwds'!A:D,3,FALSE)),0,(VLOOKUP(A19,'[19]19-20 Cfwds'!A:D,3,FALSE)))</f>
        <v>35601.79</v>
      </c>
      <c r="CF19" s="490">
        <f t="shared" si="6"/>
        <v>28939.949748743722</v>
      </c>
      <c r="CG19" s="490">
        <f>VLOOKUP(C19,'[19]Pension and Pay Grants'!$I$3:$O$111,7,FALSE)</f>
        <v>9216</v>
      </c>
      <c r="CH19" s="490">
        <f>VLOOKUP(C19,'[19]Pension and Pay Grants'!$Z$2:$AF$111,7,FALSE)</f>
        <v>26055</v>
      </c>
    </row>
    <row r="20" spans="1:86" ht="14.4">
      <c r="A20" s="486">
        <v>211</v>
      </c>
      <c r="B20" s="486">
        <f>VLOOKUP(D20,'[19]Adjusted Factors 21-22'!C:F,4,FALSE)</f>
        <v>0</v>
      </c>
      <c r="C20" s="491">
        <v>124572</v>
      </c>
      <c r="D20" s="491">
        <v>9352066</v>
      </c>
      <c r="E20" s="492" t="s">
        <v>232</v>
      </c>
      <c r="F20" s="332">
        <v>94</v>
      </c>
      <c r="G20" s="332">
        <v>94</v>
      </c>
      <c r="H20" s="332">
        <v>0</v>
      </c>
      <c r="I20" s="125">
        <v>288956</v>
      </c>
      <c r="J20" s="125">
        <v>0</v>
      </c>
      <c r="K20" s="125">
        <v>0</v>
      </c>
      <c r="L20" s="125">
        <v>6440.0000000000027</v>
      </c>
      <c r="M20" s="125">
        <v>0</v>
      </c>
      <c r="N20" s="125">
        <v>8050.0000000000027</v>
      </c>
      <c r="O20" s="125">
        <v>0</v>
      </c>
      <c r="P20" s="125">
        <v>860</v>
      </c>
      <c r="Q20" s="125">
        <v>1299.9999999999993</v>
      </c>
      <c r="R20" s="125">
        <v>409.99999999999898</v>
      </c>
      <c r="S20" s="125">
        <v>1335.0000000000009</v>
      </c>
      <c r="T20" s="125">
        <v>950.00000000000216</v>
      </c>
      <c r="U20" s="125">
        <v>0</v>
      </c>
      <c r="V20" s="125">
        <v>0</v>
      </c>
      <c r="W20" s="125">
        <v>0</v>
      </c>
      <c r="X20" s="125">
        <v>0</v>
      </c>
      <c r="Y20" s="125">
        <v>0</v>
      </c>
      <c r="Z20" s="125">
        <v>0</v>
      </c>
      <c r="AA20" s="125">
        <v>0</v>
      </c>
      <c r="AB20" s="125">
        <v>0</v>
      </c>
      <c r="AC20" s="125">
        <v>0</v>
      </c>
      <c r="AD20" s="125">
        <v>0</v>
      </c>
      <c r="AE20" s="125">
        <v>23044.029850746268</v>
      </c>
      <c r="AF20" s="125">
        <v>0</v>
      </c>
      <c r="AG20" s="125">
        <v>1224.0000000000023</v>
      </c>
      <c r="AH20" s="125">
        <v>0</v>
      </c>
      <c r="AI20" s="125">
        <v>117800</v>
      </c>
      <c r="AJ20" s="125">
        <v>0</v>
      </c>
      <c r="AK20" s="125">
        <v>0</v>
      </c>
      <c r="AL20" s="125">
        <v>0</v>
      </c>
      <c r="AM20" s="125">
        <v>10479</v>
      </c>
      <c r="AN20" s="125">
        <v>0</v>
      </c>
      <c r="AO20" s="125">
        <v>0</v>
      </c>
      <c r="AP20" s="125">
        <v>0</v>
      </c>
      <c r="AQ20" s="125">
        <v>0</v>
      </c>
      <c r="AR20" s="125">
        <v>0</v>
      </c>
      <c r="AS20" s="125">
        <v>0</v>
      </c>
      <c r="AT20" s="125">
        <v>0</v>
      </c>
      <c r="AU20" s="125">
        <v>0</v>
      </c>
      <c r="AV20" s="125">
        <v>288956</v>
      </c>
      <c r="AW20" s="125">
        <v>43613.029850746272</v>
      </c>
      <c r="AX20" s="125">
        <v>128279</v>
      </c>
      <c r="AY20" s="125">
        <v>40865.878925373145</v>
      </c>
      <c r="AZ20" s="493">
        <v>460848.02985074627</v>
      </c>
      <c r="BA20" s="493">
        <v>450369.02985074627</v>
      </c>
      <c r="BB20" s="493">
        <v>4180</v>
      </c>
      <c r="BC20" s="493">
        <v>392920</v>
      </c>
      <c r="BD20" s="493">
        <v>0</v>
      </c>
      <c r="BE20" s="493">
        <v>0</v>
      </c>
      <c r="BF20" s="493">
        <v>460848.02985074627</v>
      </c>
      <c r="BG20" s="125">
        <v>460848.02985074627</v>
      </c>
      <c r="BH20" s="125">
        <v>0</v>
      </c>
      <c r="BI20" s="493">
        <v>403399</v>
      </c>
      <c r="BJ20" s="493">
        <v>275120</v>
      </c>
      <c r="BK20" s="125">
        <v>332569.02985074627</v>
      </c>
      <c r="BL20" s="125">
        <v>3537.9684026675136</v>
      </c>
      <c r="BM20" s="125">
        <v>3404.2786422680415</v>
      </c>
      <c r="BN20" s="126">
        <v>3.9271098064523773E-2</v>
      </c>
      <c r="BO20" s="126">
        <v>0</v>
      </c>
      <c r="BP20" s="125">
        <v>0</v>
      </c>
      <c r="BQ20" s="493">
        <v>460848.02985074627</v>
      </c>
      <c r="BR20" s="493">
        <v>4791.1598920292154</v>
      </c>
      <c r="BS20" s="493" t="s">
        <v>948</v>
      </c>
      <c r="BT20" s="493">
        <v>4902.6386154334714</v>
      </c>
      <c r="BU20" s="126">
        <v>3.7196463164556937E-2</v>
      </c>
      <c r="BV20" s="125">
        <v>-2499.46</v>
      </c>
      <c r="BW20" s="125">
        <v>458348.56985074625</v>
      </c>
      <c r="BX20" s="125">
        <v>0</v>
      </c>
      <c r="BY20" s="125">
        <v>458348.56985074625</v>
      </c>
      <c r="BZ20" s="490">
        <f t="shared" si="4"/>
        <v>49161.987673546362</v>
      </c>
      <c r="CA20" s="490">
        <f t="shared" si="5"/>
        <v>2952.8500000000004</v>
      </c>
      <c r="CB20" s="490">
        <f t="shared" si="3"/>
        <v>0</v>
      </c>
      <c r="CC20" s="490">
        <f>IF(ISERROR(VLOOKUP(A20,'[19]19-20 Cfwds'!A:D,4,FALSE)),0,(VLOOKUP(A20,'[19]19-20 Cfwds'!A:D,4,FALSE)))</f>
        <v>49161.987673546362</v>
      </c>
      <c r="CD20" s="490">
        <f>IF(ISERROR(VLOOKUP(A20,'[19]19-20 Cfwds'!A:D,3,FALSE)),0,(VLOOKUP(A20,'[19]19-20 Cfwds'!A:D,3,FALSE)))</f>
        <v>2952.8500000000004</v>
      </c>
      <c r="CF20" s="490">
        <f t="shared" si="6"/>
        <v>19345.000000000007</v>
      </c>
      <c r="CG20" s="490">
        <f>VLOOKUP(C20,'[19]Pension and Pay Grants'!$I$3:$O$111,7,FALSE)</f>
        <v>4702</v>
      </c>
      <c r="CH20" s="490">
        <f>VLOOKUP(C20,'[19]Pension and Pay Grants'!$Z$2:$AF$111,7,FALSE)</f>
        <v>13286</v>
      </c>
    </row>
    <row r="21" spans="1:86" ht="14.4">
      <c r="A21" s="486">
        <v>19</v>
      </c>
      <c r="B21" s="486">
        <f>VLOOKUP(D21,'[19]Adjusted Factors 21-22'!C:F,4,FALSE)</f>
        <v>0</v>
      </c>
      <c r="C21" s="491">
        <v>124574</v>
      </c>
      <c r="D21" s="491">
        <v>9352068</v>
      </c>
      <c r="E21" s="492" t="s">
        <v>117</v>
      </c>
      <c r="F21" s="332">
        <v>408</v>
      </c>
      <c r="G21" s="332">
        <v>408</v>
      </c>
      <c r="H21" s="332">
        <v>0</v>
      </c>
      <c r="I21" s="125">
        <v>1254192</v>
      </c>
      <c r="J21" s="125">
        <v>0</v>
      </c>
      <c r="K21" s="125">
        <v>0</v>
      </c>
      <c r="L21" s="125">
        <v>27600.000000000044</v>
      </c>
      <c r="M21" s="125">
        <v>0</v>
      </c>
      <c r="N21" s="125">
        <v>38633.412887828163</v>
      </c>
      <c r="O21" s="125">
        <v>0</v>
      </c>
      <c r="P21" s="125">
        <v>3010.0000000000018</v>
      </c>
      <c r="Q21" s="125">
        <v>1819.9999999999959</v>
      </c>
      <c r="R21" s="125">
        <v>14350</v>
      </c>
      <c r="S21" s="125">
        <v>1780</v>
      </c>
      <c r="T21" s="125">
        <v>1425.0000000000005</v>
      </c>
      <c r="U21" s="125">
        <v>0</v>
      </c>
      <c r="V21" s="125">
        <v>0</v>
      </c>
      <c r="W21" s="125">
        <v>0</v>
      </c>
      <c r="X21" s="125">
        <v>0</v>
      </c>
      <c r="Y21" s="125">
        <v>0</v>
      </c>
      <c r="Z21" s="125">
        <v>0</v>
      </c>
      <c r="AA21" s="125">
        <v>0</v>
      </c>
      <c r="AB21" s="125">
        <v>2557.264957264958</v>
      </c>
      <c r="AC21" s="125">
        <v>0</v>
      </c>
      <c r="AD21" s="125">
        <v>0</v>
      </c>
      <c r="AE21" s="125">
        <v>110089.85673352436</v>
      </c>
      <c r="AF21" s="125">
        <v>0</v>
      </c>
      <c r="AG21" s="125">
        <v>0</v>
      </c>
      <c r="AH21" s="125">
        <v>0</v>
      </c>
      <c r="AI21" s="125">
        <v>117800</v>
      </c>
      <c r="AJ21" s="125">
        <v>0</v>
      </c>
      <c r="AK21" s="125">
        <v>0</v>
      </c>
      <c r="AL21" s="125">
        <v>0</v>
      </c>
      <c r="AM21" s="125">
        <v>42240</v>
      </c>
      <c r="AN21" s="125">
        <v>0</v>
      </c>
      <c r="AO21" s="125">
        <v>0</v>
      </c>
      <c r="AP21" s="125">
        <v>0</v>
      </c>
      <c r="AQ21" s="125">
        <v>0</v>
      </c>
      <c r="AR21" s="125">
        <v>0</v>
      </c>
      <c r="AS21" s="125">
        <v>0</v>
      </c>
      <c r="AT21" s="125">
        <v>0</v>
      </c>
      <c r="AU21" s="125">
        <v>0</v>
      </c>
      <c r="AV21" s="125">
        <v>1254192</v>
      </c>
      <c r="AW21" s="125">
        <v>201265.53457861752</v>
      </c>
      <c r="AX21" s="125">
        <v>160040</v>
      </c>
      <c r="AY21" s="125">
        <v>153662.20525459037</v>
      </c>
      <c r="AZ21" s="493">
        <v>1615497.5345786174</v>
      </c>
      <c r="BA21" s="493">
        <v>1573257.5345786174</v>
      </c>
      <c r="BB21" s="493">
        <v>4180</v>
      </c>
      <c r="BC21" s="493">
        <v>1705440</v>
      </c>
      <c r="BD21" s="493">
        <v>132182.46542138257</v>
      </c>
      <c r="BE21" s="493">
        <v>0</v>
      </c>
      <c r="BF21" s="493">
        <v>1747680</v>
      </c>
      <c r="BG21" s="125">
        <v>1747680.0000000002</v>
      </c>
      <c r="BH21" s="125">
        <v>0</v>
      </c>
      <c r="BI21" s="493">
        <v>1747680</v>
      </c>
      <c r="BJ21" s="493">
        <v>1587640</v>
      </c>
      <c r="BK21" s="125">
        <v>1587640</v>
      </c>
      <c r="BL21" s="125">
        <v>3891.2745098039218</v>
      </c>
      <c r="BM21" s="125">
        <v>3648.0618181818186</v>
      </c>
      <c r="BN21" s="126">
        <v>6.6669015971697415E-2</v>
      </c>
      <c r="BO21" s="126">
        <v>0</v>
      </c>
      <c r="BP21" s="125">
        <v>0</v>
      </c>
      <c r="BQ21" s="493">
        <v>1747680</v>
      </c>
      <c r="BR21" s="493">
        <v>4180</v>
      </c>
      <c r="BS21" s="493" t="s">
        <v>948</v>
      </c>
      <c r="BT21" s="493">
        <v>4283.5294117647063</v>
      </c>
      <c r="BU21" s="126">
        <v>6.2635046595983956E-2</v>
      </c>
      <c r="BV21" s="125">
        <v>-10848.72</v>
      </c>
      <c r="BW21" s="125">
        <v>1736831.28</v>
      </c>
      <c r="BX21" s="125">
        <v>0</v>
      </c>
      <c r="BY21" s="125">
        <v>1736831.28</v>
      </c>
      <c r="BZ21" s="490">
        <f t="shared" si="4"/>
        <v>147674.71271579713</v>
      </c>
      <c r="CA21" s="490">
        <f t="shared" si="5"/>
        <v>29307.259999999995</v>
      </c>
      <c r="CB21" s="490">
        <f t="shared" si="3"/>
        <v>132182.46542138257</v>
      </c>
      <c r="CC21" s="490">
        <f>IF(ISERROR(VLOOKUP(A21,'[19]19-20 Cfwds'!A:D,4,FALSE)),0,(VLOOKUP(A21,'[19]19-20 Cfwds'!A:D,4,FALSE)))</f>
        <v>147674.71271579713</v>
      </c>
      <c r="CD21" s="490">
        <f>IF(ISERROR(VLOOKUP(A21,'[19]19-20 Cfwds'!A:D,3,FALSE)),0,(VLOOKUP(A21,'[19]19-20 Cfwds'!A:D,3,FALSE)))</f>
        <v>29307.259999999995</v>
      </c>
      <c r="CF21" s="490">
        <f t="shared" si="6"/>
        <v>88618.412887828206</v>
      </c>
      <c r="CG21" s="490">
        <f>VLOOKUP(C21,'[19]Pension and Pay Grants'!$I$3:$O$111,7,FALSE)</f>
        <v>21065</v>
      </c>
      <c r="CH21" s="490">
        <f>VLOOKUP(C21,'[19]Pension and Pay Grants'!$Z$2:$AF$111,7,FALSE)</f>
        <v>59521</v>
      </c>
    </row>
    <row r="22" spans="1:86" ht="14.4">
      <c r="A22" s="486">
        <v>220</v>
      </c>
      <c r="B22" s="486">
        <f>VLOOKUP(D22,'[19]Adjusted Factors 21-22'!C:F,4,FALSE)</f>
        <v>0</v>
      </c>
      <c r="C22" s="491">
        <v>124577</v>
      </c>
      <c r="D22" s="491">
        <v>9352071</v>
      </c>
      <c r="E22" s="492" t="s">
        <v>236</v>
      </c>
      <c r="F22" s="332">
        <v>84</v>
      </c>
      <c r="G22" s="332">
        <v>84</v>
      </c>
      <c r="H22" s="332">
        <v>0</v>
      </c>
      <c r="I22" s="125">
        <v>258216</v>
      </c>
      <c r="J22" s="125">
        <v>0</v>
      </c>
      <c r="K22" s="125">
        <v>0</v>
      </c>
      <c r="L22" s="125">
        <v>2299.9999999999991</v>
      </c>
      <c r="M22" s="125">
        <v>0</v>
      </c>
      <c r="N22" s="125">
        <v>4174.0740740740739</v>
      </c>
      <c r="O22" s="125">
        <v>0</v>
      </c>
      <c r="P22" s="125">
        <v>0</v>
      </c>
      <c r="Q22" s="125">
        <v>0</v>
      </c>
      <c r="R22" s="125">
        <v>1639.9999999999995</v>
      </c>
      <c r="S22" s="125">
        <v>1779.9999999999993</v>
      </c>
      <c r="T22" s="125">
        <v>0</v>
      </c>
      <c r="U22" s="125">
        <v>0</v>
      </c>
      <c r="V22" s="125">
        <v>0</v>
      </c>
      <c r="W22" s="125">
        <v>0</v>
      </c>
      <c r="X22" s="125">
        <v>0</v>
      </c>
      <c r="Y22" s="125">
        <v>0</v>
      </c>
      <c r="Z22" s="125">
        <v>0</v>
      </c>
      <c r="AA22" s="125">
        <v>0</v>
      </c>
      <c r="AB22" s="125">
        <v>0</v>
      </c>
      <c r="AC22" s="125">
        <v>0</v>
      </c>
      <c r="AD22" s="125">
        <v>0</v>
      </c>
      <c r="AE22" s="125">
        <v>25909.859154929578</v>
      </c>
      <c r="AF22" s="125">
        <v>0</v>
      </c>
      <c r="AG22" s="125">
        <v>0</v>
      </c>
      <c r="AH22" s="125">
        <v>0</v>
      </c>
      <c r="AI22" s="125">
        <v>117800</v>
      </c>
      <c r="AJ22" s="125">
        <v>0</v>
      </c>
      <c r="AK22" s="125">
        <v>0</v>
      </c>
      <c r="AL22" s="125">
        <v>1000</v>
      </c>
      <c r="AM22" s="125">
        <v>7984</v>
      </c>
      <c r="AN22" s="125">
        <v>0</v>
      </c>
      <c r="AO22" s="125">
        <v>0</v>
      </c>
      <c r="AP22" s="125">
        <v>0</v>
      </c>
      <c r="AQ22" s="125">
        <v>0</v>
      </c>
      <c r="AR22" s="125">
        <v>0</v>
      </c>
      <c r="AS22" s="125">
        <v>0</v>
      </c>
      <c r="AT22" s="125">
        <v>0</v>
      </c>
      <c r="AU22" s="125">
        <v>0</v>
      </c>
      <c r="AV22" s="125">
        <v>258216</v>
      </c>
      <c r="AW22" s="125">
        <v>35803.933229003655</v>
      </c>
      <c r="AX22" s="125">
        <v>126784</v>
      </c>
      <c r="AY22" s="125">
        <v>32847.867651538865</v>
      </c>
      <c r="AZ22" s="493">
        <v>420803.93322900368</v>
      </c>
      <c r="BA22" s="493">
        <v>411819.93322900368</v>
      </c>
      <c r="BB22" s="493">
        <v>4180</v>
      </c>
      <c r="BC22" s="493">
        <v>351120</v>
      </c>
      <c r="BD22" s="493">
        <v>0</v>
      </c>
      <c r="BE22" s="493">
        <v>0</v>
      </c>
      <c r="BF22" s="493">
        <v>420803.93322900368</v>
      </c>
      <c r="BG22" s="125">
        <v>420803.93322900368</v>
      </c>
      <c r="BH22" s="125">
        <v>0</v>
      </c>
      <c r="BI22" s="493">
        <v>360104</v>
      </c>
      <c r="BJ22" s="493">
        <v>234320</v>
      </c>
      <c r="BK22" s="125">
        <v>295019.93322900368</v>
      </c>
      <c r="BL22" s="125">
        <v>3512.1420622500436</v>
      </c>
      <c r="BM22" s="125">
        <v>3561.4027728395067</v>
      </c>
      <c r="BN22" s="126">
        <v>-1.3831827999108206E-2</v>
      </c>
      <c r="BO22" s="126">
        <v>3.2312183649108206E-2</v>
      </c>
      <c r="BP22" s="125">
        <v>9666.4428373324008</v>
      </c>
      <c r="BQ22" s="493">
        <v>430470.37606633606</v>
      </c>
      <c r="BR22" s="493">
        <v>5017.6949531706678</v>
      </c>
      <c r="BS22" s="493" t="s">
        <v>948</v>
      </c>
      <c r="BT22" s="493">
        <v>5124.6473341230485</v>
      </c>
      <c r="BU22" s="126">
        <v>2.0114253813929839E-3</v>
      </c>
      <c r="BV22" s="125">
        <v>-2233.56</v>
      </c>
      <c r="BW22" s="125">
        <v>428236.81606633606</v>
      </c>
      <c r="BX22" s="125">
        <v>0</v>
      </c>
      <c r="BY22" s="125">
        <v>428236.81606633606</v>
      </c>
      <c r="BZ22" s="490">
        <f t="shared" si="4"/>
        <v>130027.53898924356</v>
      </c>
      <c r="CA22" s="490">
        <f t="shared" si="5"/>
        <v>10090.069999999998</v>
      </c>
      <c r="CB22" s="490">
        <f t="shared" si="3"/>
        <v>0</v>
      </c>
      <c r="CC22" s="490">
        <f>IF(ISERROR(VLOOKUP(A22,'[19]19-20 Cfwds'!A:D,4,FALSE)),0,(VLOOKUP(A22,'[19]19-20 Cfwds'!A:D,4,FALSE)))</f>
        <v>130027.53898924356</v>
      </c>
      <c r="CD22" s="490">
        <f>IF(ISERROR(VLOOKUP(A22,'[19]19-20 Cfwds'!A:D,3,FALSE)),0,(VLOOKUP(A22,'[19]19-20 Cfwds'!A:D,3,FALSE)))</f>
        <v>10090.069999999998</v>
      </c>
      <c r="CF22" s="490">
        <f t="shared" si="6"/>
        <v>9894.074074074073</v>
      </c>
      <c r="CG22" s="490">
        <f>VLOOKUP(C22,'[19]Pension and Pay Grants'!$I$3:$O$111,7,FALSE)</f>
        <v>4702</v>
      </c>
      <c r="CH22" s="490">
        <f>VLOOKUP(C22,'[19]Pension and Pay Grants'!$Z$2:$AF$111,7,FALSE)</f>
        <v>13286</v>
      </c>
    </row>
    <row r="23" spans="1:86" ht="14.4">
      <c r="A23" s="486">
        <v>29</v>
      </c>
      <c r="B23" s="486">
        <f>VLOOKUP(D23,'[19]Adjusted Factors 21-22'!C:F,4,FALSE)</f>
        <v>0</v>
      </c>
      <c r="C23" s="491">
        <v>124578</v>
      </c>
      <c r="D23" s="491">
        <v>9352072</v>
      </c>
      <c r="E23" s="492" t="s">
        <v>128</v>
      </c>
      <c r="F23" s="332">
        <v>53</v>
      </c>
      <c r="G23" s="332">
        <v>53</v>
      </c>
      <c r="H23" s="332">
        <v>0</v>
      </c>
      <c r="I23" s="125">
        <v>162922</v>
      </c>
      <c r="J23" s="125">
        <v>0</v>
      </c>
      <c r="K23" s="125">
        <v>0</v>
      </c>
      <c r="L23" s="125">
        <v>4140.0000000000009</v>
      </c>
      <c r="M23" s="125">
        <v>0</v>
      </c>
      <c r="N23" s="125">
        <v>5175.0000000000009</v>
      </c>
      <c r="O23" s="125">
        <v>0</v>
      </c>
      <c r="P23" s="125">
        <v>430.00000000000028</v>
      </c>
      <c r="Q23" s="125">
        <v>0</v>
      </c>
      <c r="R23" s="125">
        <v>0</v>
      </c>
      <c r="S23" s="125">
        <v>0</v>
      </c>
      <c r="T23" s="125">
        <v>0</v>
      </c>
      <c r="U23" s="125">
        <v>0</v>
      </c>
      <c r="V23" s="125">
        <v>0</v>
      </c>
      <c r="W23" s="125">
        <v>0</v>
      </c>
      <c r="X23" s="125">
        <v>0</v>
      </c>
      <c r="Y23" s="125">
        <v>0</v>
      </c>
      <c r="Z23" s="125">
        <v>0</v>
      </c>
      <c r="AA23" s="125">
        <v>0</v>
      </c>
      <c r="AB23" s="125">
        <v>0</v>
      </c>
      <c r="AC23" s="125">
        <v>0</v>
      </c>
      <c r="AD23" s="125">
        <v>0</v>
      </c>
      <c r="AE23" s="125">
        <v>16120.833333333334</v>
      </c>
      <c r="AF23" s="125">
        <v>0</v>
      </c>
      <c r="AG23" s="125">
        <v>737.99999999999795</v>
      </c>
      <c r="AH23" s="125">
        <v>0</v>
      </c>
      <c r="AI23" s="125">
        <v>117800</v>
      </c>
      <c r="AJ23" s="125">
        <v>45000</v>
      </c>
      <c r="AK23" s="125">
        <v>0</v>
      </c>
      <c r="AL23" s="125">
        <v>0</v>
      </c>
      <c r="AM23" s="125">
        <v>8358.25</v>
      </c>
      <c r="AN23" s="125">
        <v>0</v>
      </c>
      <c r="AO23" s="125">
        <v>0</v>
      </c>
      <c r="AP23" s="125">
        <v>0</v>
      </c>
      <c r="AQ23" s="125">
        <v>2970</v>
      </c>
      <c r="AR23" s="125">
        <v>0</v>
      </c>
      <c r="AS23" s="125">
        <v>0</v>
      </c>
      <c r="AT23" s="125">
        <v>0</v>
      </c>
      <c r="AU23" s="125">
        <v>0</v>
      </c>
      <c r="AV23" s="125">
        <v>162922</v>
      </c>
      <c r="AW23" s="125">
        <v>26603.833333333332</v>
      </c>
      <c r="AX23" s="125">
        <v>174128.25</v>
      </c>
      <c r="AY23" s="125">
        <v>27804.280666666666</v>
      </c>
      <c r="AZ23" s="493">
        <v>363654.08333333337</v>
      </c>
      <c r="BA23" s="493">
        <v>352325.83333333337</v>
      </c>
      <c r="BB23" s="493">
        <v>4180</v>
      </c>
      <c r="BC23" s="493">
        <v>221540</v>
      </c>
      <c r="BD23" s="493">
        <v>0</v>
      </c>
      <c r="BE23" s="493">
        <v>0</v>
      </c>
      <c r="BF23" s="493">
        <v>363654.08333333337</v>
      </c>
      <c r="BG23" s="125">
        <v>363654.08333333337</v>
      </c>
      <c r="BH23" s="125">
        <v>0</v>
      </c>
      <c r="BI23" s="493">
        <v>232868.25</v>
      </c>
      <c r="BJ23" s="493">
        <v>61710</v>
      </c>
      <c r="BK23" s="125">
        <v>192495.83333333337</v>
      </c>
      <c r="BL23" s="125">
        <v>3631.9968553459125</v>
      </c>
      <c r="BM23" s="125">
        <v>3322.4067568965515</v>
      </c>
      <c r="BN23" s="126">
        <v>9.3182479179204414E-2</v>
      </c>
      <c r="BO23" s="126">
        <v>0</v>
      </c>
      <c r="BP23" s="125">
        <v>0</v>
      </c>
      <c r="BQ23" s="493">
        <v>363654.08333333337</v>
      </c>
      <c r="BR23" s="493">
        <v>6647.6572327044032</v>
      </c>
      <c r="BS23" s="493" t="s">
        <v>948</v>
      </c>
      <c r="BT23" s="493">
        <v>6861.3977987421395</v>
      </c>
      <c r="BU23" s="126">
        <v>9.370933383699187E-2</v>
      </c>
      <c r="BV23" s="125">
        <v>-1409.27</v>
      </c>
      <c r="BW23" s="125">
        <v>362244.81333333335</v>
      </c>
      <c r="BX23" s="125">
        <v>0</v>
      </c>
      <c r="BY23" s="125">
        <v>362244.81333333335</v>
      </c>
      <c r="BZ23" s="490">
        <f t="shared" si="4"/>
        <v>57054.921094621299</v>
      </c>
      <c r="CA23" s="490">
        <f t="shared" si="5"/>
        <v>15265.819999999998</v>
      </c>
      <c r="CB23" s="490">
        <f t="shared" si="3"/>
        <v>0</v>
      </c>
      <c r="CC23" s="490">
        <f>IF(ISERROR(VLOOKUP(A23,'[19]19-20 Cfwds'!A:D,4,FALSE)),0,(VLOOKUP(A23,'[19]19-20 Cfwds'!A:D,4,FALSE)))</f>
        <v>57054.921094621299</v>
      </c>
      <c r="CD23" s="490">
        <f>IF(ISERROR(VLOOKUP(A23,'[19]19-20 Cfwds'!A:D,3,FALSE)),0,(VLOOKUP(A23,'[19]19-20 Cfwds'!A:D,3,FALSE)))</f>
        <v>15265.819999999998</v>
      </c>
      <c r="CF23" s="490">
        <f t="shared" si="6"/>
        <v>9745.0000000000018</v>
      </c>
      <c r="CG23" s="490">
        <f>VLOOKUP(C23,'[19]Pension and Pay Grants'!$I$3:$O$111,7,FALSE)</f>
        <v>4702</v>
      </c>
      <c r="CH23" s="490">
        <f>VLOOKUP(C23,'[19]Pension and Pay Grants'!$Z$2:$AF$111,7,FALSE)</f>
        <v>13286</v>
      </c>
    </row>
    <row r="24" spans="1:86" ht="14.4">
      <c r="A24" s="486">
        <v>230</v>
      </c>
      <c r="B24" s="486">
        <f>VLOOKUP(D24,'[19]Adjusted Factors 21-22'!C:F,4,FALSE)</f>
        <v>0</v>
      </c>
      <c r="C24" s="491">
        <v>124582</v>
      </c>
      <c r="D24" s="491">
        <v>9352076</v>
      </c>
      <c r="E24" s="492" t="s">
        <v>242</v>
      </c>
      <c r="F24" s="332">
        <v>259</v>
      </c>
      <c r="G24" s="332">
        <v>259</v>
      </c>
      <c r="H24" s="332">
        <v>0</v>
      </c>
      <c r="I24" s="125">
        <v>796166</v>
      </c>
      <c r="J24" s="125">
        <v>0</v>
      </c>
      <c r="K24" s="125">
        <v>0</v>
      </c>
      <c r="L24" s="125">
        <v>15639.999999999967</v>
      </c>
      <c r="M24" s="125">
        <v>0</v>
      </c>
      <c r="N24" s="125">
        <v>19549.99999999996</v>
      </c>
      <c r="O24" s="125">
        <v>0</v>
      </c>
      <c r="P24" s="125">
        <v>7309.9999999999845</v>
      </c>
      <c r="Q24" s="125">
        <v>18980.000000000011</v>
      </c>
      <c r="R24" s="125">
        <v>0</v>
      </c>
      <c r="S24" s="125">
        <v>0</v>
      </c>
      <c r="T24" s="125">
        <v>0</v>
      </c>
      <c r="U24" s="125">
        <v>0</v>
      </c>
      <c r="V24" s="125">
        <v>0</v>
      </c>
      <c r="W24" s="125">
        <v>0</v>
      </c>
      <c r="X24" s="125">
        <v>0</v>
      </c>
      <c r="Y24" s="125">
        <v>0</v>
      </c>
      <c r="Z24" s="125">
        <v>0</v>
      </c>
      <c r="AA24" s="125">
        <v>0</v>
      </c>
      <c r="AB24" s="125">
        <v>15082.94117647052</v>
      </c>
      <c r="AC24" s="125">
        <v>0</v>
      </c>
      <c r="AD24" s="125">
        <v>0</v>
      </c>
      <c r="AE24" s="125">
        <v>116593.16666666666</v>
      </c>
      <c r="AF24" s="125">
        <v>0</v>
      </c>
      <c r="AG24" s="125">
        <v>0</v>
      </c>
      <c r="AH24" s="125">
        <v>0</v>
      </c>
      <c r="AI24" s="125">
        <v>117800</v>
      </c>
      <c r="AJ24" s="125">
        <v>0</v>
      </c>
      <c r="AK24" s="125">
        <v>0</v>
      </c>
      <c r="AL24" s="125">
        <v>0</v>
      </c>
      <c r="AM24" s="125">
        <v>23577.75</v>
      </c>
      <c r="AN24" s="125">
        <v>0</v>
      </c>
      <c r="AO24" s="125">
        <v>0</v>
      </c>
      <c r="AP24" s="125">
        <v>0</v>
      </c>
      <c r="AQ24" s="125">
        <v>0</v>
      </c>
      <c r="AR24" s="125">
        <v>0</v>
      </c>
      <c r="AS24" s="125">
        <v>0</v>
      </c>
      <c r="AT24" s="125">
        <v>0</v>
      </c>
      <c r="AU24" s="125">
        <v>0</v>
      </c>
      <c r="AV24" s="125">
        <v>796166</v>
      </c>
      <c r="AW24" s="125">
        <v>193156.10784313711</v>
      </c>
      <c r="AX24" s="125">
        <v>141377.75</v>
      </c>
      <c r="AY24" s="125">
        <v>129775.44733333326</v>
      </c>
      <c r="AZ24" s="493">
        <v>1130699.8578431371</v>
      </c>
      <c r="BA24" s="493">
        <v>1107122.1078431371</v>
      </c>
      <c r="BB24" s="493">
        <v>4180</v>
      </c>
      <c r="BC24" s="493">
        <v>1082620</v>
      </c>
      <c r="BD24" s="493">
        <v>0</v>
      </c>
      <c r="BE24" s="493">
        <v>0</v>
      </c>
      <c r="BF24" s="493">
        <v>1130699.8578431371</v>
      </c>
      <c r="BG24" s="125">
        <v>1130699.8578431371</v>
      </c>
      <c r="BH24" s="125">
        <v>0</v>
      </c>
      <c r="BI24" s="493">
        <v>1106197.75</v>
      </c>
      <c r="BJ24" s="493">
        <v>964820</v>
      </c>
      <c r="BK24" s="125">
        <v>989322.10784313711</v>
      </c>
      <c r="BL24" s="125">
        <v>3819.7764781588307</v>
      </c>
      <c r="BM24" s="125">
        <v>3705.0548505882348</v>
      </c>
      <c r="BN24" s="126">
        <v>3.0963543644268079E-2</v>
      </c>
      <c r="BO24" s="126">
        <v>0</v>
      </c>
      <c r="BP24" s="125">
        <v>0</v>
      </c>
      <c r="BQ24" s="493">
        <v>1130699.8578431371</v>
      </c>
      <c r="BR24" s="493">
        <v>4274.6027329850858</v>
      </c>
      <c r="BS24" s="493" t="s">
        <v>948</v>
      </c>
      <c r="BT24" s="493">
        <v>4365.6365167688691</v>
      </c>
      <c r="BU24" s="126">
        <v>2.6387248550456155E-2</v>
      </c>
      <c r="BV24" s="125">
        <v>-6886.81</v>
      </c>
      <c r="BW24" s="125">
        <v>1123813.0478431371</v>
      </c>
      <c r="BX24" s="125">
        <v>0</v>
      </c>
      <c r="BY24" s="125">
        <v>1123813.0478431371</v>
      </c>
      <c r="BZ24" s="490">
        <f t="shared" si="4"/>
        <v>252006.13881740184</v>
      </c>
      <c r="CA24" s="490">
        <f t="shared" si="5"/>
        <v>26716.61</v>
      </c>
      <c r="CB24" s="490">
        <f t="shared" si="3"/>
        <v>0</v>
      </c>
      <c r="CC24" s="490">
        <f>IF(ISERROR(VLOOKUP(A24,'[19]19-20 Cfwds'!A:D,4,FALSE)),0,(VLOOKUP(A24,'[19]19-20 Cfwds'!A:D,4,FALSE)))</f>
        <v>252006.13881740184</v>
      </c>
      <c r="CD24" s="490">
        <f>IF(ISERROR(VLOOKUP(A24,'[19]19-20 Cfwds'!A:D,3,FALSE)),0,(VLOOKUP(A24,'[19]19-20 Cfwds'!A:D,3,FALSE)))</f>
        <v>26716.61</v>
      </c>
      <c r="CF24" s="490">
        <f t="shared" si="6"/>
        <v>61479.999999999927</v>
      </c>
      <c r="CG24" s="490">
        <f>VLOOKUP(C24,'[19]Pension and Pay Grants'!$I$3:$O$111,7,FALSE)</f>
        <v>14153</v>
      </c>
      <c r="CH24" s="490">
        <f>VLOOKUP(C24,'[19]Pension and Pay Grants'!$Z$2:$AF$111,7,FALSE)</f>
        <v>39991</v>
      </c>
    </row>
    <row r="25" spans="1:86" ht="14.4">
      <c r="A25" s="486">
        <v>237</v>
      </c>
      <c r="B25" s="486">
        <f>VLOOKUP(D25,'[19]Adjusted Factors 21-22'!C:F,4,FALSE)</f>
        <v>0</v>
      </c>
      <c r="C25" s="491">
        <v>124584</v>
      </c>
      <c r="D25" s="491">
        <v>9352079</v>
      </c>
      <c r="E25" s="492" t="s">
        <v>247</v>
      </c>
      <c r="F25" s="332">
        <v>173</v>
      </c>
      <c r="G25" s="332">
        <v>173</v>
      </c>
      <c r="H25" s="332">
        <v>0</v>
      </c>
      <c r="I25" s="125">
        <v>531802</v>
      </c>
      <c r="J25" s="125">
        <v>0</v>
      </c>
      <c r="K25" s="125">
        <v>0</v>
      </c>
      <c r="L25" s="125">
        <v>11499.999999999984</v>
      </c>
      <c r="M25" s="125">
        <v>0</v>
      </c>
      <c r="N25" s="125">
        <v>14374.99999999998</v>
      </c>
      <c r="O25" s="125">
        <v>0</v>
      </c>
      <c r="P25" s="125">
        <v>1074.9999999999984</v>
      </c>
      <c r="Q25" s="125">
        <v>0</v>
      </c>
      <c r="R25" s="125">
        <v>0</v>
      </c>
      <c r="S25" s="125">
        <v>0</v>
      </c>
      <c r="T25" s="125">
        <v>0</v>
      </c>
      <c r="U25" s="125">
        <v>0</v>
      </c>
      <c r="V25" s="125">
        <v>0</v>
      </c>
      <c r="W25" s="125">
        <v>0</v>
      </c>
      <c r="X25" s="125">
        <v>0</v>
      </c>
      <c r="Y25" s="125">
        <v>0</v>
      </c>
      <c r="Z25" s="125">
        <v>0</v>
      </c>
      <c r="AA25" s="125">
        <v>0</v>
      </c>
      <c r="AB25" s="125">
        <v>0</v>
      </c>
      <c r="AC25" s="125">
        <v>0</v>
      </c>
      <c r="AD25" s="125">
        <v>0</v>
      </c>
      <c r="AE25" s="125">
        <v>37597.786259541979</v>
      </c>
      <c r="AF25" s="125">
        <v>0</v>
      </c>
      <c r="AG25" s="125">
        <v>0</v>
      </c>
      <c r="AH25" s="125">
        <v>0</v>
      </c>
      <c r="AI25" s="125">
        <v>117800</v>
      </c>
      <c r="AJ25" s="125">
        <v>0</v>
      </c>
      <c r="AK25" s="125">
        <v>0</v>
      </c>
      <c r="AL25" s="125">
        <v>0</v>
      </c>
      <c r="AM25" s="125">
        <v>20833.25</v>
      </c>
      <c r="AN25" s="125">
        <v>0</v>
      </c>
      <c r="AO25" s="125">
        <v>0</v>
      </c>
      <c r="AP25" s="125">
        <v>0</v>
      </c>
      <c r="AQ25" s="125">
        <v>0</v>
      </c>
      <c r="AR25" s="125">
        <v>0</v>
      </c>
      <c r="AS25" s="125">
        <v>0</v>
      </c>
      <c r="AT25" s="125">
        <v>0</v>
      </c>
      <c r="AU25" s="125">
        <v>0</v>
      </c>
      <c r="AV25" s="125">
        <v>531802</v>
      </c>
      <c r="AW25" s="125">
        <v>64547.786259541943</v>
      </c>
      <c r="AX25" s="125">
        <v>138633.25</v>
      </c>
      <c r="AY25" s="125">
        <v>55747.757129770951</v>
      </c>
      <c r="AZ25" s="493">
        <v>734983.03625954199</v>
      </c>
      <c r="BA25" s="493">
        <v>714149.78625954199</v>
      </c>
      <c r="BB25" s="493">
        <v>4180</v>
      </c>
      <c r="BC25" s="493">
        <v>723140</v>
      </c>
      <c r="BD25" s="493">
        <v>8990.2137404580135</v>
      </c>
      <c r="BE25" s="493">
        <v>0</v>
      </c>
      <c r="BF25" s="493">
        <v>743973.25</v>
      </c>
      <c r="BG25" s="125">
        <v>743973.25</v>
      </c>
      <c r="BH25" s="125">
        <v>0</v>
      </c>
      <c r="BI25" s="493">
        <v>743973.25</v>
      </c>
      <c r="BJ25" s="493">
        <v>605340</v>
      </c>
      <c r="BK25" s="125">
        <v>605340</v>
      </c>
      <c r="BL25" s="125">
        <v>3499.0751445086707</v>
      </c>
      <c r="BM25" s="125">
        <v>3415.1265788235291</v>
      </c>
      <c r="BN25" s="126">
        <v>2.4581392152691714E-2</v>
      </c>
      <c r="BO25" s="126">
        <v>0</v>
      </c>
      <c r="BP25" s="125">
        <v>0</v>
      </c>
      <c r="BQ25" s="493">
        <v>743973.25</v>
      </c>
      <c r="BR25" s="493">
        <v>4180</v>
      </c>
      <c r="BS25" s="493" t="s">
        <v>948</v>
      </c>
      <c r="BT25" s="493">
        <v>4300.4234104046245</v>
      </c>
      <c r="BU25" s="126">
        <v>1.6479983301829648E-2</v>
      </c>
      <c r="BV25" s="125">
        <v>-4600.07</v>
      </c>
      <c r="BW25" s="125">
        <v>739373.18</v>
      </c>
      <c r="BX25" s="125">
        <v>0</v>
      </c>
      <c r="BY25" s="125">
        <v>739373.18</v>
      </c>
      <c r="BZ25" s="490">
        <f t="shared" si="4"/>
        <v>69940.953637154656</v>
      </c>
      <c r="CA25" s="490">
        <f t="shared" si="5"/>
        <v>2954.0499999999993</v>
      </c>
      <c r="CB25" s="490">
        <f t="shared" si="3"/>
        <v>8990.2137404580135</v>
      </c>
      <c r="CC25" s="490">
        <f>IF(ISERROR(VLOOKUP(A25,'[19]19-20 Cfwds'!A:D,4,FALSE)),0,(VLOOKUP(A25,'[19]19-20 Cfwds'!A:D,4,FALSE)))</f>
        <v>69940.953637154656</v>
      </c>
      <c r="CD25" s="490">
        <f>IF(ISERROR(VLOOKUP(A25,'[19]19-20 Cfwds'!A:D,3,FALSE)),0,(VLOOKUP(A25,'[19]19-20 Cfwds'!A:D,3,FALSE)))</f>
        <v>2954.0499999999993</v>
      </c>
      <c r="CF25" s="490">
        <f t="shared" si="6"/>
        <v>26949.999999999964</v>
      </c>
      <c r="CG25" s="490">
        <f>VLOOKUP(C25,'[19]Pension and Pay Grants'!$I$3:$O$111,7,FALSE)</f>
        <v>7993</v>
      </c>
      <c r="CH25" s="490">
        <f>VLOOKUP(C25,'[19]Pension and Pay Grants'!$Z$2:$AF$111,7,FALSE)</f>
        <v>22586</v>
      </c>
    </row>
    <row r="26" spans="1:86" ht="14.4">
      <c r="A26" s="486">
        <v>245</v>
      </c>
      <c r="B26" s="486">
        <f>VLOOKUP(D26,'[19]Adjusted Factors 21-22'!C:F,4,FALSE)</f>
        <v>0</v>
      </c>
      <c r="C26" s="491">
        <v>124588</v>
      </c>
      <c r="D26" s="491">
        <v>9352084</v>
      </c>
      <c r="E26" s="492" t="s">
        <v>253</v>
      </c>
      <c r="F26" s="332">
        <v>178</v>
      </c>
      <c r="G26" s="332">
        <v>178</v>
      </c>
      <c r="H26" s="332">
        <v>0</v>
      </c>
      <c r="I26" s="125">
        <v>547172</v>
      </c>
      <c r="J26" s="125">
        <v>0</v>
      </c>
      <c r="K26" s="125">
        <v>0</v>
      </c>
      <c r="L26" s="125">
        <v>8280.0000000000018</v>
      </c>
      <c r="M26" s="125">
        <v>0</v>
      </c>
      <c r="N26" s="125">
        <v>10350.000000000002</v>
      </c>
      <c r="O26" s="125">
        <v>0</v>
      </c>
      <c r="P26" s="125">
        <v>860.00000000000193</v>
      </c>
      <c r="Q26" s="125">
        <v>2080</v>
      </c>
      <c r="R26" s="125">
        <v>1640.0000000000036</v>
      </c>
      <c r="S26" s="125">
        <v>3560</v>
      </c>
      <c r="T26" s="125">
        <v>0</v>
      </c>
      <c r="U26" s="125">
        <v>0</v>
      </c>
      <c r="V26" s="125">
        <v>0</v>
      </c>
      <c r="W26" s="125">
        <v>0</v>
      </c>
      <c r="X26" s="125">
        <v>0</v>
      </c>
      <c r="Y26" s="125">
        <v>0</v>
      </c>
      <c r="Z26" s="125">
        <v>0</v>
      </c>
      <c r="AA26" s="125">
        <v>0</v>
      </c>
      <c r="AB26" s="125">
        <v>0</v>
      </c>
      <c r="AC26" s="125">
        <v>0</v>
      </c>
      <c r="AD26" s="125">
        <v>0</v>
      </c>
      <c r="AE26" s="125">
        <v>46273.597122302162</v>
      </c>
      <c r="AF26" s="125">
        <v>0</v>
      </c>
      <c r="AG26" s="125">
        <v>0</v>
      </c>
      <c r="AH26" s="125">
        <v>0</v>
      </c>
      <c r="AI26" s="125">
        <v>117800</v>
      </c>
      <c r="AJ26" s="125">
        <v>0</v>
      </c>
      <c r="AK26" s="125">
        <v>0</v>
      </c>
      <c r="AL26" s="125">
        <v>0</v>
      </c>
      <c r="AM26" s="125">
        <v>14346.25</v>
      </c>
      <c r="AN26" s="125">
        <v>0</v>
      </c>
      <c r="AO26" s="125">
        <v>0</v>
      </c>
      <c r="AP26" s="125">
        <v>0</v>
      </c>
      <c r="AQ26" s="125">
        <v>0</v>
      </c>
      <c r="AR26" s="125">
        <v>0</v>
      </c>
      <c r="AS26" s="125">
        <v>0</v>
      </c>
      <c r="AT26" s="125">
        <v>0</v>
      </c>
      <c r="AU26" s="125">
        <v>0</v>
      </c>
      <c r="AV26" s="125">
        <v>547172</v>
      </c>
      <c r="AW26" s="125">
        <v>73043.597122302177</v>
      </c>
      <c r="AX26" s="125">
        <v>132146.25</v>
      </c>
      <c r="AY26" s="125">
        <v>59905.662561151097</v>
      </c>
      <c r="AZ26" s="493">
        <v>752361.84712230216</v>
      </c>
      <c r="BA26" s="493">
        <v>738015.59712230216</v>
      </c>
      <c r="BB26" s="493">
        <v>4180</v>
      </c>
      <c r="BC26" s="493">
        <v>744040</v>
      </c>
      <c r="BD26" s="493">
        <v>6024.4028776978375</v>
      </c>
      <c r="BE26" s="493">
        <v>0</v>
      </c>
      <c r="BF26" s="493">
        <v>758386.25</v>
      </c>
      <c r="BG26" s="125">
        <v>758386.25</v>
      </c>
      <c r="BH26" s="125">
        <v>0</v>
      </c>
      <c r="BI26" s="493">
        <v>758386.25</v>
      </c>
      <c r="BJ26" s="493">
        <v>626240</v>
      </c>
      <c r="BK26" s="125">
        <v>626240</v>
      </c>
      <c r="BL26" s="125">
        <v>3518.2022471910113</v>
      </c>
      <c r="BM26" s="125">
        <v>3428.1463571428571</v>
      </c>
      <c r="BN26" s="126">
        <v>2.6269558141972116E-2</v>
      </c>
      <c r="BO26" s="126">
        <v>0</v>
      </c>
      <c r="BP26" s="125">
        <v>0</v>
      </c>
      <c r="BQ26" s="493">
        <v>758386.25</v>
      </c>
      <c r="BR26" s="493">
        <v>4180</v>
      </c>
      <c r="BS26" s="493" t="s">
        <v>948</v>
      </c>
      <c r="BT26" s="493">
        <v>4260.5969101123592</v>
      </c>
      <c r="BU26" s="126">
        <v>1.0867995900000205E-2</v>
      </c>
      <c r="BV26" s="125">
        <v>-4733.0199999999995</v>
      </c>
      <c r="BW26" s="125">
        <v>753653.23</v>
      </c>
      <c r="BX26" s="125">
        <v>0</v>
      </c>
      <c r="BY26" s="125">
        <v>753653.23</v>
      </c>
      <c r="BZ26" s="490">
        <f t="shared" si="4"/>
        <v>96824.972387729562</v>
      </c>
      <c r="CA26" s="490">
        <f t="shared" si="5"/>
        <v>9884.0399999999972</v>
      </c>
      <c r="CB26" s="490">
        <f t="shared" si="3"/>
        <v>6024.4028776978375</v>
      </c>
      <c r="CC26" s="490">
        <f>IF(ISERROR(VLOOKUP(A26,'[19]19-20 Cfwds'!A:D,4,FALSE)),0,(VLOOKUP(A26,'[19]19-20 Cfwds'!A:D,4,FALSE)))</f>
        <v>96824.972387729562</v>
      </c>
      <c r="CD26" s="490">
        <f>IF(ISERROR(VLOOKUP(A26,'[19]19-20 Cfwds'!A:D,3,FALSE)),0,(VLOOKUP(A26,'[19]19-20 Cfwds'!A:D,3,FALSE)))</f>
        <v>9884.0399999999972</v>
      </c>
      <c r="CF26" s="490">
        <f t="shared" si="6"/>
        <v>26770.000000000011</v>
      </c>
      <c r="CG26" s="490">
        <f>VLOOKUP(C26,'[19]Pension and Pay Grants'!$I$3:$O$111,7,FALSE)</f>
        <v>7899</v>
      </c>
      <c r="CH26" s="490">
        <f>VLOOKUP(C26,'[19]Pension and Pay Grants'!$Z$2:$AF$111,7,FALSE)</f>
        <v>22320</v>
      </c>
    </row>
    <row r="27" spans="1:86" ht="14.4">
      <c r="A27" s="486">
        <v>246</v>
      </c>
      <c r="B27" s="486">
        <f>VLOOKUP(D27,'[19]Adjusted Factors 21-22'!C:F,4,FALSE)</f>
        <v>0</v>
      </c>
      <c r="C27" s="491">
        <v>124589</v>
      </c>
      <c r="D27" s="491">
        <v>9352085</v>
      </c>
      <c r="E27" s="492" t="s">
        <v>254</v>
      </c>
      <c r="F27" s="332">
        <v>105</v>
      </c>
      <c r="G27" s="332">
        <v>105</v>
      </c>
      <c r="H27" s="332">
        <v>0</v>
      </c>
      <c r="I27" s="125">
        <v>322770</v>
      </c>
      <c r="J27" s="125">
        <v>0</v>
      </c>
      <c r="K27" s="125">
        <v>0</v>
      </c>
      <c r="L27" s="125">
        <v>6900.0000000000064</v>
      </c>
      <c r="M27" s="125">
        <v>0</v>
      </c>
      <c r="N27" s="125">
        <v>8625.0000000000073</v>
      </c>
      <c r="O27" s="125">
        <v>0</v>
      </c>
      <c r="P27" s="125">
        <v>0</v>
      </c>
      <c r="Q27" s="125">
        <v>0</v>
      </c>
      <c r="R27" s="125">
        <v>0</v>
      </c>
      <c r="S27" s="125">
        <v>0</v>
      </c>
      <c r="T27" s="125">
        <v>0</v>
      </c>
      <c r="U27" s="125">
        <v>0</v>
      </c>
      <c r="V27" s="125">
        <v>0</v>
      </c>
      <c r="W27" s="125">
        <v>0</v>
      </c>
      <c r="X27" s="125">
        <v>0</v>
      </c>
      <c r="Y27" s="125">
        <v>0</v>
      </c>
      <c r="Z27" s="125">
        <v>0</v>
      </c>
      <c r="AA27" s="125">
        <v>0</v>
      </c>
      <c r="AB27" s="125">
        <v>2595.5056179775279</v>
      </c>
      <c r="AC27" s="125">
        <v>0</v>
      </c>
      <c r="AD27" s="125">
        <v>0</v>
      </c>
      <c r="AE27" s="125">
        <v>26827.499999999996</v>
      </c>
      <c r="AF27" s="125">
        <v>0</v>
      </c>
      <c r="AG27" s="125">
        <v>1530.0000000000009</v>
      </c>
      <c r="AH27" s="125">
        <v>0</v>
      </c>
      <c r="AI27" s="125">
        <v>117800</v>
      </c>
      <c r="AJ27" s="125">
        <v>26915.887850467283</v>
      </c>
      <c r="AK27" s="125">
        <v>0</v>
      </c>
      <c r="AL27" s="125">
        <v>0</v>
      </c>
      <c r="AM27" s="125">
        <v>9640.99</v>
      </c>
      <c r="AN27" s="125">
        <v>0</v>
      </c>
      <c r="AO27" s="125">
        <v>0</v>
      </c>
      <c r="AP27" s="125">
        <v>0</v>
      </c>
      <c r="AQ27" s="125">
        <v>0</v>
      </c>
      <c r="AR27" s="125">
        <v>0</v>
      </c>
      <c r="AS27" s="125">
        <v>0</v>
      </c>
      <c r="AT27" s="125">
        <v>0</v>
      </c>
      <c r="AU27" s="125">
        <v>0</v>
      </c>
      <c r="AV27" s="125">
        <v>322770</v>
      </c>
      <c r="AW27" s="125">
        <v>46478.005617977542</v>
      </c>
      <c r="AX27" s="125">
        <v>154356.87785046728</v>
      </c>
      <c r="AY27" s="125">
        <v>38937.614000000016</v>
      </c>
      <c r="AZ27" s="493">
        <v>523604.88346844481</v>
      </c>
      <c r="BA27" s="493">
        <v>513963.89346844482</v>
      </c>
      <c r="BB27" s="493">
        <v>4180</v>
      </c>
      <c r="BC27" s="493">
        <v>438900</v>
      </c>
      <c r="BD27" s="493">
        <v>0</v>
      </c>
      <c r="BE27" s="493">
        <v>0</v>
      </c>
      <c r="BF27" s="493">
        <v>523604.88346844481</v>
      </c>
      <c r="BG27" s="125">
        <v>523604.88346844481</v>
      </c>
      <c r="BH27" s="125">
        <v>0</v>
      </c>
      <c r="BI27" s="493">
        <v>448540.99</v>
      </c>
      <c r="BJ27" s="493">
        <v>294184.11214953271</v>
      </c>
      <c r="BK27" s="125">
        <v>369248.00561797753</v>
      </c>
      <c r="BL27" s="125">
        <v>3516.647672552167</v>
      </c>
      <c r="BM27" s="125">
        <v>3314.9020984326326</v>
      </c>
      <c r="BN27" s="126">
        <v>6.0860190777557124E-2</v>
      </c>
      <c r="BO27" s="126">
        <v>0</v>
      </c>
      <c r="BP27" s="125">
        <v>0</v>
      </c>
      <c r="BQ27" s="493">
        <v>523604.88346844481</v>
      </c>
      <c r="BR27" s="493">
        <v>4894.894223508998</v>
      </c>
      <c r="BS27" s="493" t="s">
        <v>948</v>
      </c>
      <c r="BT27" s="493">
        <v>4986.7131758899504</v>
      </c>
      <c r="BU27" s="126">
        <v>1.711952999245292E-2</v>
      </c>
      <c r="BV27" s="125">
        <v>-2791.95</v>
      </c>
      <c r="BW27" s="125">
        <v>520812.9334684448</v>
      </c>
      <c r="BX27" s="125">
        <v>0</v>
      </c>
      <c r="BY27" s="125">
        <v>520812.9334684448</v>
      </c>
      <c r="BZ27" s="490" t="str">
        <f t="shared" si="4"/>
        <v>£84.154.50</v>
      </c>
      <c r="CA27" s="490">
        <f t="shared" si="5"/>
        <v>7007.84</v>
      </c>
      <c r="CB27" s="490">
        <f t="shared" si="3"/>
        <v>0</v>
      </c>
      <c r="CC27" s="490" t="str">
        <f>IF(ISERROR(VLOOKUP(A27,'[19]19-20 Cfwds'!A:D,4,FALSE)),0,(VLOOKUP(A27,'[19]19-20 Cfwds'!A:D,4,FALSE)))</f>
        <v>£84.154.50</v>
      </c>
      <c r="CD27" s="490">
        <f>IF(ISERROR(VLOOKUP(A27,'[19]19-20 Cfwds'!A:D,3,FALSE)),0,(VLOOKUP(A27,'[19]19-20 Cfwds'!A:D,3,FALSE)))</f>
        <v>7007.84</v>
      </c>
      <c r="CF27" s="490">
        <f t="shared" si="6"/>
        <v>15525.000000000015</v>
      </c>
      <c r="CG27" s="490">
        <f>VLOOKUP(C27,'[19]Pension and Pay Grants'!$I$3:$O$111,7,FALSE)</f>
        <v>4702</v>
      </c>
      <c r="CH27" s="490">
        <f>VLOOKUP(C27,'[19]Pension and Pay Grants'!$Z$2:$AF$111,7,FALSE)</f>
        <v>13286</v>
      </c>
    </row>
    <row r="28" spans="1:86" ht="14.4">
      <c r="A28" s="486">
        <v>309</v>
      </c>
      <c r="B28" s="486">
        <f>VLOOKUP(D28,'[19]Adjusted Factors 21-22'!C:F,4,FALSE)</f>
        <v>0</v>
      </c>
      <c r="C28" s="491">
        <v>124593</v>
      </c>
      <c r="D28" s="491">
        <v>9352089</v>
      </c>
      <c r="E28" s="492" t="s">
        <v>950</v>
      </c>
      <c r="F28" s="332">
        <v>574</v>
      </c>
      <c r="G28" s="332">
        <v>574</v>
      </c>
      <c r="H28" s="332">
        <v>0</v>
      </c>
      <c r="I28" s="125">
        <v>1764476</v>
      </c>
      <c r="J28" s="125">
        <v>0</v>
      </c>
      <c r="K28" s="125">
        <v>0</v>
      </c>
      <c r="L28" s="125">
        <v>25300.000000000015</v>
      </c>
      <c r="M28" s="125">
        <v>0</v>
      </c>
      <c r="N28" s="125">
        <v>31625.000000000015</v>
      </c>
      <c r="O28" s="125">
        <v>0</v>
      </c>
      <c r="P28" s="125">
        <v>860.00000000000023</v>
      </c>
      <c r="Q28" s="125">
        <v>779.99999999999943</v>
      </c>
      <c r="R28" s="125">
        <v>1229.9999999999991</v>
      </c>
      <c r="S28" s="125">
        <v>444.99999999999881</v>
      </c>
      <c r="T28" s="125">
        <v>0</v>
      </c>
      <c r="U28" s="125">
        <v>0</v>
      </c>
      <c r="V28" s="125">
        <v>0</v>
      </c>
      <c r="W28" s="125">
        <v>0</v>
      </c>
      <c r="X28" s="125">
        <v>0</v>
      </c>
      <c r="Y28" s="125">
        <v>0</v>
      </c>
      <c r="Z28" s="125">
        <v>0</v>
      </c>
      <c r="AA28" s="125">
        <v>0</v>
      </c>
      <c r="AB28" s="125">
        <v>10461.793372319693</v>
      </c>
      <c r="AC28" s="125">
        <v>0</v>
      </c>
      <c r="AD28" s="125">
        <v>0</v>
      </c>
      <c r="AE28" s="125">
        <v>160084.88517745305</v>
      </c>
      <c r="AF28" s="125">
        <v>0</v>
      </c>
      <c r="AG28" s="125">
        <v>0</v>
      </c>
      <c r="AH28" s="125">
        <v>0</v>
      </c>
      <c r="AI28" s="125">
        <v>117800</v>
      </c>
      <c r="AJ28" s="125">
        <v>0</v>
      </c>
      <c r="AK28" s="125">
        <v>0</v>
      </c>
      <c r="AL28" s="125">
        <v>0</v>
      </c>
      <c r="AM28" s="125">
        <v>42240</v>
      </c>
      <c r="AN28" s="125">
        <v>0</v>
      </c>
      <c r="AO28" s="125">
        <v>0</v>
      </c>
      <c r="AP28" s="125">
        <v>0</v>
      </c>
      <c r="AQ28" s="125">
        <v>0</v>
      </c>
      <c r="AR28" s="125">
        <v>0</v>
      </c>
      <c r="AS28" s="125">
        <v>0</v>
      </c>
      <c r="AT28" s="125">
        <v>0</v>
      </c>
      <c r="AU28" s="125">
        <v>0</v>
      </c>
      <c r="AV28" s="125">
        <v>1764476</v>
      </c>
      <c r="AW28" s="125">
        <v>230786.67854977277</v>
      </c>
      <c r="AX28" s="125">
        <v>160040</v>
      </c>
      <c r="AY28" s="125">
        <v>150281.30658872655</v>
      </c>
      <c r="AZ28" s="493">
        <v>2155302.6785497731</v>
      </c>
      <c r="BA28" s="493">
        <v>2113062.6785497731</v>
      </c>
      <c r="BB28" s="493">
        <v>4180</v>
      </c>
      <c r="BC28" s="493">
        <v>2399320</v>
      </c>
      <c r="BD28" s="493">
        <v>286257.32145022694</v>
      </c>
      <c r="BE28" s="493">
        <v>0</v>
      </c>
      <c r="BF28" s="493">
        <v>2441560</v>
      </c>
      <c r="BG28" s="125">
        <v>2441560</v>
      </c>
      <c r="BH28" s="125">
        <v>0</v>
      </c>
      <c r="BI28" s="493">
        <v>2441560</v>
      </c>
      <c r="BJ28" s="493">
        <v>2281520</v>
      </c>
      <c r="BK28" s="125">
        <v>2281520</v>
      </c>
      <c r="BL28" s="125">
        <v>3974.773519163763</v>
      </c>
      <c r="BM28" s="125">
        <v>3734.5234494195693</v>
      </c>
      <c r="BN28" s="126">
        <v>6.4332189367169224E-2</v>
      </c>
      <c r="BO28" s="126">
        <v>0</v>
      </c>
      <c r="BP28" s="125">
        <v>0</v>
      </c>
      <c r="BQ28" s="493">
        <v>2441560</v>
      </c>
      <c r="BR28" s="493">
        <v>4180</v>
      </c>
      <c r="BS28" s="493" t="s">
        <v>948</v>
      </c>
      <c r="BT28" s="493">
        <v>4253.5888501742156</v>
      </c>
      <c r="BU28" s="126">
        <v>6.3395228597231901E-2</v>
      </c>
      <c r="BV28" s="125">
        <v>-15262.66</v>
      </c>
      <c r="BW28" s="125">
        <v>2426297.34</v>
      </c>
      <c r="BX28" s="125">
        <v>0</v>
      </c>
      <c r="BY28" s="125">
        <v>2426297.34</v>
      </c>
      <c r="BZ28" s="490">
        <f t="shared" si="4"/>
        <v>215490.39547500992</v>
      </c>
      <c r="CA28" s="490">
        <f t="shared" si="5"/>
        <v>1118.8200000000033</v>
      </c>
      <c r="CB28" s="490">
        <f t="shared" si="3"/>
        <v>286257.32145022694</v>
      </c>
      <c r="CC28" s="490">
        <f>IF(ISERROR(VLOOKUP(A28,'[19]19-20 Cfwds'!A:D,4,FALSE)),0,(VLOOKUP(A28,'[19]19-20 Cfwds'!A:D,4,FALSE)))</f>
        <v>215490.39547500992</v>
      </c>
      <c r="CD28" s="490">
        <f>IF(ISERROR(VLOOKUP(A28,'[19]19-20 Cfwds'!A:D,3,FALSE)),0,(VLOOKUP(A28,'[19]19-20 Cfwds'!A:D,3,FALSE)))</f>
        <v>1118.8200000000033</v>
      </c>
      <c r="CF28" s="490">
        <f t="shared" si="6"/>
        <v>60240.000000000029</v>
      </c>
      <c r="CG28" s="490">
        <f>VLOOKUP(C28,'[19]Pension and Pay Grants'!$I$3:$O$111,7,FALSE)</f>
        <v>30328</v>
      </c>
      <c r="CH28" s="490">
        <f>VLOOKUP(C28,'[19]Pension and Pay Grants'!$Z$2:$AF$111,7,FALSE)</f>
        <v>85695</v>
      </c>
    </row>
    <row r="29" spans="1:86" ht="14.4">
      <c r="A29" s="486">
        <v>310</v>
      </c>
      <c r="B29" s="486">
        <f>VLOOKUP(D29,'[19]Adjusted Factors 21-22'!C:F,4,FALSE)</f>
        <v>0</v>
      </c>
      <c r="C29" s="491">
        <v>124595</v>
      </c>
      <c r="D29" s="491">
        <v>9352092</v>
      </c>
      <c r="E29" s="492" t="s">
        <v>289</v>
      </c>
      <c r="F29" s="332">
        <v>110</v>
      </c>
      <c r="G29" s="332">
        <v>110</v>
      </c>
      <c r="H29" s="332">
        <v>0</v>
      </c>
      <c r="I29" s="125">
        <v>338140</v>
      </c>
      <c r="J29" s="125">
        <v>0</v>
      </c>
      <c r="K29" s="125">
        <v>0</v>
      </c>
      <c r="L29" s="125">
        <v>2300.0000000000018</v>
      </c>
      <c r="M29" s="125">
        <v>0</v>
      </c>
      <c r="N29" s="125">
        <v>2928.2407407407409</v>
      </c>
      <c r="O29" s="125">
        <v>0</v>
      </c>
      <c r="P29" s="125">
        <v>645.00000000000068</v>
      </c>
      <c r="Q29" s="125">
        <v>260</v>
      </c>
      <c r="R29" s="125">
        <v>0</v>
      </c>
      <c r="S29" s="125">
        <v>0</v>
      </c>
      <c r="T29" s="125">
        <v>0</v>
      </c>
      <c r="U29" s="125">
        <v>0</v>
      </c>
      <c r="V29" s="125">
        <v>0</v>
      </c>
      <c r="W29" s="125">
        <v>0</v>
      </c>
      <c r="X29" s="125">
        <v>0</v>
      </c>
      <c r="Y29" s="125">
        <v>0</v>
      </c>
      <c r="Z29" s="125">
        <v>0</v>
      </c>
      <c r="AA29" s="125">
        <v>0</v>
      </c>
      <c r="AB29" s="125">
        <v>1359.5505617977556</v>
      </c>
      <c r="AC29" s="125">
        <v>0</v>
      </c>
      <c r="AD29" s="125">
        <v>0</v>
      </c>
      <c r="AE29" s="125">
        <v>28743.75</v>
      </c>
      <c r="AF29" s="125">
        <v>0</v>
      </c>
      <c r="AG29" s="125">
        <v>0</v>
      </c>
      <c r="AH29" s="125">
        <v>0</v>
      </c>
      <c r="AI29" s="125">
        <v>117800</v>
      </c>
      <c r="AJ29" s="125">
        <v>0</v>
      </c>
      <c r="AK29" s="125">
        <v>0</v>
      </c>
      <c r="AL29" s="125">
        <v>0</v>
      </c>
      <c r="AM29" s="125">
        <v>7984</v>
      </c>
      <c r="AN29" s="125">
        <v>0</v>
      </c>
      <c r="AO29" s="125">
        <v>0</v>
      </c>
      <c r="AP29" s="125">
        <v>0</v>
      </c>
      <c r="AQ29" s="125">
        <v>0</v>
      </c>
      <c r="AR29" s="125">
        <v>0</v>
      </c>
      <c r="AS29" s="125">
        <v>0</v>
      </c>
      <c r="AT29" s="125">
        <v>0</v>
      </c>
      <c r="AU29" s="125">
        <v>0</v>
      </c>
      <c r="AV29" s="125">
        <v>338140</v>
      </c>
      <c r="AW29" s="125">
        <v>36236.541302538499</v>
      </c>
      <c r="AX29" s="125">
        <v>125784</v>
      </c>
      <c r="AY29" s="125">
        <v>30503.979740740746</v>
      </c>
      <c r="AZ29" s="493">
        <v>500160.54130253848</v>
      </c>
      <c r="BA29" s="493">
        <v>492176.54130253848</v>
      </c>
      <c r="BB29" s="493">
        <v>4180</v>
      </c>
      <c r="BC29" s="493">
        <v>459800</v>
      </c>
      <c r="BD29" s="493">
        <v>0</v>
      </c>
      <c r="BE29" s="493">
        <v>0</v>
      </c>
      <c r="BF29" s="493">
        <v>500160.54130253848</v>
      </c>
      <c r="BG29" s="125">
        <v>500160.54130253848</v>
      </c>
      <c r="BH29" s="125">
        <v>0</v>
      </c>
      <c r="BI29" s="493">
        <v>467784</v>
      </c>
      <c r="BJ29" s="493">
        <v>342000</v>
      </c>
      <c r="BK29" s="125">
        <v>374376.54130253848</v>
      </c>
      <c r="BL29" s="125">
        <v>3403.4231027503497</v>
      </c>
      <c r="BM29" s="125">
        <v>3372.800819090909</v>
      </c>
      <c r="BN29" s="126">
        <v>9.0791853127260742E-3</v>
      </c>
      <c r="BO29" s="126">
        <v>9.4011703372739244E-3</v>
      </c>
      <c r="BP29" s="125">
        <v>3487.9102515367713</v>
      </c>
      <c r="BQ29" s="493">
        <v>503648.45155407523</v>
      </c>
      <c r="BR29" s="493">
        <v>4506.0404686734109</v>
      </c>
      <c r="BS29" s="493" t="s">
        <v>948</v>
      </c>
      <c r="BT29" s="493">
        <v>4578.6222868552295</v>
      </c>
      <c r="BU29" s="126">
        <v>1.4008932230461735E-2</v>
      </c>
      <c r="BV29" s="125">
        <v>-2924.9</v>
      </c>
      <c r="BW29" s="125">
        <v>500723.55155407521</v>
      </c>
      <c r="BX29" s="125">
        <v>0</v>
      </c>
      <c r="BY29" s="125">
        <v>500723.55155407521</v>
      </c>
      <c r="BZ29" s="490">
        <f t="shared" si="4"/>
        <v>31937.894477320719</v>
      </c>
      <c r="CA29" s="490">
        <f t="shared" si="5"/>
        <v>1462.1299999999974</v>
      </c>
      <c r="CB29" s="490">
        <f t="shared" si="3"/>
        <v>0</v>
      </c>
      <c r="CC29" s="490">
        <f>IF(ISERROR(VLOOKUP(A29,'[19]19-20 Cfwds'!A:D,4,FALSE)),0,(VLOOKUP(A29,'[19]19-20 Cfwds'!A:D,4,FALSE)))</f>
        <v>31937.894477320719</v>
      </c>
      <c r="CD29" s="490">
        <f>IF(ISERROR(VLOOKUP(A29,'[19]19-20 Cfwds'!A:D,3,FALSE)),0,(VLOOKUP(A29,'[19]19-20 Cfwds'!A:D,3,FALSE)))</f>
        <v>1462.1299999999974</v>
      </c>
      <c r="CF29" s="490">
        <f t="shared" si="6"/>
        <v>6133.2407407407436</v>
      </c>
      <c r="CG29" s="490">
        <f>VLOOKUP(C29,'[19]Pension and Pay Grants'!$I$3:$O$111,7,FALSE)</f>
        <v>5172</v>
      </c>
      <c r="CH29" s="490">
        <f>VLOOKUP(C29,'[19]Pension and Pay Grants'!$Z$2:$AF$111,7,FALSE)</f>
        <v>14615</v>
      </c>
    </row>
    <row r="30" spans="1:86" ht="14.4">
      <c r="A30" s="486">
        <v>314</v>
      </c>
      <c r="B30" s="486">
        <f>VLOOKUP(D30,'[19]Adjusted Factors 21-22'!C:F,4,FALSE)</f>
        <v>0</v>
      </c>
      <c r="C30" s="491">
        <v>124597</v>
      </c>
      <c r="D30" s="491">
        <v>9352095</v>
      </c>
      <c r="E30" s="492" t="s">
        <v>292</v>
      </c>
      <c r="F30" s="332">
        <v>160</v>
      </c>
      <c r="G30" s="332">
        <v>160</v>
      </c>
      <c r="H30" s="332">
        <v>0</v>
      </c>
      <c r="I30" s="125">
        <v>491840</v>
      </c>
      <c r="J30" s="125">
        <v>0</v>
      </c>
      <c r="K30" s="125">
        <v>0</v>
      </c>
      <c r="L30" s="125">
        <v>17020</v>
      </c>
      <c r="M30" s="125">
        <v>0</v>
      </c>
      <c r="N30" s="125">
        <v>21275</v>
      </c>
      <c r="O30" s="125">
        <v>0</v>
      </c>
      <c r="P30" s="125">
        <v>1720</v>
      </c>
      <c r="Q30" s="125">
        <v>0</v>
      </c>
      <c r="R30" s="125">
        <v>0</v>
      </c>
      <c r="S30" s="125">
        <v>445</v>
      </c>
      <c r="T30" s="125">
        <v>0</v>
      </c>
      <c r="U30" s="125">
        <v>0</v>
      </c>
      <c r="V30" s="125">
        <v>0</v>
      </c>
      <c r="W30" s="125">
        <v>0</v>
      </c>
      <c r="X30" s="125">
        <v>0</v>
      </c>
      <c r="Y30" s="125">
        <v>0</v>
      </c>
      <c r="Z30" s="125">
        <v>0</v>
      </c>
      <c r="AA30" s="125">
        <v>0</v>
      </c>
      <c r="AB30" s="125">
        <v>1343.5114503816808</v>
      </c>
      <c r="AC30" s="125">
        <v>0</v>
      </c>
      <c r="AD30" s="125">
        <v>0</v>
      </c>
      <c r="AE30" s="125">
        <v>57929.032258064508</v>
      </c>
      <c r="AF30" s="125">
        <v>0</v>
      </c>
      <c r="AG30" s="125">
        <v>7560</v>
      </c>
      <c r="AH30" s="125">
        <v>0</v>
      </c>
      <c r="AI30" s="125">
        <v>117800</v>
      </c>
      <c r="AJ30" s="125">
        <v>0</v>
      </c>
      <c r="AK30" s="125">
        <v>0</v>
      </c>
      <c r="AL30" s="125">
        <v>0</v>
      </c>
      <c r="AM30" s="125">
        <v>18088.75</v>
      </c>
      <c r="AN30" s="125">
        <v>0</v>
      </c>
      <c r="AO30" s="125">
        <v>0</v>
      </c>
      <c r="AP30" s="125">
        <v>0</v>
      </c>
      <c r="AQ30" s="125">
        <v>0</v>
      </c>
      <c r="AR30" s="125">
        <v>0</v>
      </c>
      <c r="AS30" s="125">
        <v>0</v>
      </c>
      <c r="AT30" s="125">
        <v>0</v>
      </c>
      <c r="AU30" s="125">
        <v>0</v>
      </c>
      <c r="AV30" s="125">
        <v>491840</v>
      </c>
      <c r="AW30" s="125">
        <v>107292.54370844619</v>
      </c>
      <c r="AX30" s="125">
        <v>135888.75</v>
      </c>
      <c r="AY30" s="125">
        <v>79423.380129032259</v>
      </c>
      <c r="AZ30" s="493">
        <v>735021.2937084462</v>
      </c>
      <c r="BA30" s="493">
        <v>716932.5437084462</v>
      </c>
      <c r="BB30" s="493">
        <v>4180</v>
      </c>
      <c r="BC30" s="493">
        <v>668800</v>
      </c>
      <c r="BD30" s="493">
        <v>0</v>
      </c>
      <c r="BE30" s="493">
        <v>0</v>
      </c>
      <c r="BF30" s="493">
        <v>735021.2937084462</v>
      </c>
      <c r="BG30" s="125">
        <v>735021.2937084462</v>
      </c>
      <c r="BH30" s="125">
        <v>0</v>
      </c>
      <c r="BI30" s="493">
        <v>686888.75</v>
      </c>
      <c r="BJ30" s="493">
        <v>551000</v>
      </c>
      <c r="BK30" s="125">
        <v>599132.5437084462</v>
      </c>
      <c r="BL30" s="125">
        <v>3744.5783981777886</v>
      </c>
      <c r="BM30" s="125">
        <v>3696.4729755813955</v>
      </c>
      <c r="BN30" s="126">
        <v>1.3013871037113926E-2</v>
      </c>
      <c r="BO30" s="126">
        <v>5.4664846128860724E-3</v>
      </c>
      <c r="BP30" s="125">
        <v>3233.0740228743825</v>
      </c>
      <c r="BQ30" s="493">
        <v>738254.36773132056</v>
      </c>
      <c r="BR30" s="493">
        <v>4501.0351108207533</v>
      </c>
      <c r="BS30" s="493" t="s">
        <v>948</v>
      </c>
      <c r="BT30" s="493">
        <v>4614.0897983207533</v>
      </c>
      <c r="BU30" s="126">
        <v>2.8416372470029261E-2</v>
      </c>
      <c r="BV30" s="125">
        <v>-4254.3999999999996</v>
      </c>
      <c r="BW30" s="125">
        <v>733999.96773132053</v>
      </c>
      <c r="BX30" s="125">
        <v>0</v>
      </c>
      <c r="BY30" s="125">
        <v>733999.96773132053</v>
      </c>
      <c r="BZ30" s="490">
        <f t="shared" si="4"/>
        <v>78583.800290736952</v>
      </c>
      <c r="CA30" s="490">
        <f t="shared" si="5"/>
        <v>9356.4</v>
      </c>
      <c r="CB30" s="490">
        <f t="shared" si="3"/>
        <v>0</v>
      </c>
      <c r="CC30" s="490">
        <f>IF(ISERROR(VLOOKUP(A30,'[19]19-20 Cfwds'!A:D,4,FALSE)),0,(VLOOKUP(A30,'[19]19-20 Cfwds'!A:D,4,FALSE)))</f>
        <v>78583.800290736952</v>
      </c>
      <c r="CD30" s="490">
        <f>IF(ISERROR(VLOOKUP(A30,'[19]19-20 Cfwds'!A:D,3,FALSE)),0,(VLOOKUP(A30,'[19]19-20 Cfwds'!A:D,3,FALSE)))</f>
        <v>9356.4</v>
      </c>
      <c r="CF30" s="490">
        <f t="shared" si="6"/>
        <v>40460</v>
      </c>
      <c r="CG30" s="490">
        <f>VLOOKUP(C30,'[19]Pension and Pay Grants'!$I$3:$O$111,7,FALSE)</f>
        <v>8087</v>
      </c>
      <c r="CH30" s="490">
        <f>VLOOKUP(C30,'[19]Pension and Pay Grants'!$Z$2:$AF$111,7,FALSE)</f>
        <v>22852</v>
      </c>
    </row>
    <row r="31" spans="1:86" ht="14.4">
      <c r="A31" s="486">
        <v>318</v>
      </c>
      <c r="B31" s="486">
        <f>VLOOKUP(D31,'[19]Adjusted Factors 21-22'!C:F,4,FALSE)</f>
        <v>0</v>
      </c>
      <c r="C31" s="491">
        <v>124602</v>
      </c>
      <c r="D31" s="491">
        <v>9352101</v>
      </c>
      <c r="E31" s="492" t="s">
        <v>295</v>
      </c>
      <c r="F31" s="332">
        <v>54</v>
      </c>
      <c r="G31" s="332">
        <v>54</v>
      </c>
      <c r="H31" s="332">
        <v>0</v>
      </c>
      <c r="I31" s="125">
        <v>165996</v>
      </c>
      <c r="J31" s="125">
        <v>0</v>
      </c>
      <c r="K31" s="125">
        <v>0</v>
      </c>
      <c r="L31" s="125">
        <v>1840.0000000000005</v>
      </c>
      <c r="M31" s="125">
        <v>0</v>
      </c>
      <c r="N31" s="125">
        <v>3268.4210526315787</v>
      </c>
      <c r="O31" s="125">
        <v>0</v>
      </c>
      <c r="P31" s="125">
        <v>214.99999999999977</v>
      </c>
      <c r="Q31" s="125">
        <v>0</v>
      </c>
      <c r="R31" s="125">
        <v>409.9999999999996</v>
      </c>
      <c r="S31" s="125">
        <v>0</v>
      </c>
      <c r="T31" s="125">
        <v>0</v>
      </c>
      <c r="U31" s="125">
        <v>0</v>
      </c>
      <c r="V31" s="125">
        <v>0</v>
      </c>
      <c r="W31" s="125">
        <v>0</v>
      </c>
      <c r="X31" s="125">
        <v>0</v>
      </c>
      <c r="Y31" s="125">
        <v>0</v>
      </c>
      <c r="Z31" s="125">
        <v>0</v>
      </c>
      <c r="AA31" s="125">
        <v>0</v>
      </c>
      <c r="AB31" s="125">
        <v>0</v>
      </c>
      <c r="AC31" s="125">
        <v>0</v>
      </c>
      <c r="AD31" s="125">
        <v>0</v>
      </c>
      <c r="AE31" s="125">
        <v>29565</v>
      </c>
      <c r="AF31" s="125">
        <v>0</v>
      </c>
      <c r="AG31" s="125">
        <v>0</v>
      </c>
      <c r="AH31" s="125">
        <v>0</v>
      </c>
      <c r="AI31" s="125">
        <v>117800</v>
      </c>
      <c r="AJ31" s="125">
        <v>45000</v>
      </c>
      <c r="AK31" s="125">
        <v>0</v>
      </c>
      <c r="AL31" s="125">
        <v>0</v>
      </c>
      <c r="AM31" s="125">
        <v>6861.25</v>
      </c>
      <c r="AN31" s="125">
        <v>0</v>
      </c>
      <c r="AO31" s="125">
        <v>0</v>
      </c>
      <c r="AP31" s="125">
        <v>0</v>
      </c>
      <c r="AQ31" s="125">
        <v>0</v>
      </c>
      <c r="AR31" s="125">
        <v>0</v>
      </c>
      <c r="AS31" s="125">
        <v>0</v>
      </c>
      <c r="AT31" s="125">
        <v>0</v>
      </c>
      <c r="AU31" s="125">
        <v>0</v>
      </c>
      <c r="AV31" s="125">
        <v>165996</v>
      </c>
      <c r="AW31" s="125">
        <v>35298.42105263158</v>
      </c>
      <c r="AX31" s="125">
        <v>169661.25</v>
      </c>
      <c r="AY31" s="125">
        <v>30514.785052631581</v>
      </c>
      <c r="AZ31" s="493">
        <v>370955.67105263157</v>
      </c>
      <c r="BA31" s="493">
        <v>364094.42105263157</v>
      </c>
      <c r="BB31" s="493">
        <v>4180</v>
      </c>
      <c r="BC31" s="493">
        <v>225720</v>
      </c>
      <c r="BD31" s="493">
        <v>0</v>
      </c>
      <c r="BE31" s="493">
        <v>0</v>
      </c>
      <c r="BF31" s="493">
        <v>370955.67105263157</v>
      </c>
      <c r="BG31" s="125">
        <v>370955.67105263157</v>
      </c>
      <c r="BH31" s="125">
        <v>0</v>
      </c>
      <c r="BI31" s="493">
        <v>232581.25</v>
      </c>
      <c r="BJ31" s="493">
        <v>62920</v>
      </c>
      <c r="BK31" s="125">
        <v>201294.42105263157</v>
      </c>
      <c r="BL31" s="125">
        <v>3727.6744639376216</v>
      </c>
      <c r="BM31" s="125">
        <v>3296.8884910714282</v>
      </c>
      <c r="BN31" s="126">
        <v>0.13066440494813211</v>
      </c>
      <c r="BO31" s="126">
        <v>0</v>
      </c>
      <c r="BP31" s="125">
        <v>0</v>
      </c>
      <c r="BQ31" s="493">
        <v>370955.67105263157</v>
      </c>
      <c r="BR31" s="493">
        <v>6742.4892787524368</v>
      </c>
      <c r="BS31" s="493" t="s">
        <v>948</v>
      </c>
      <c r="BT31" s="493">
        <v>6869.549463937622</v>
      </c>
      <c r="BU31" s="126">
        <v>8.5813435656529435E-2</v>
      </c>
      <c r="BV31" s="125">
        <v>-1435.86</v>
      </c>
      <c r="BW31" s="125">
        <v>369519.81105263159</v>
      </c>
      <c r="BX31" s="125">
        <v>0</v>
      </c>
      <c r="BY31" s="125">
        <v>369519.81105263159</v>
      </c>
      <c r="BZ31" s="490">
        <f t="shared" si="4"/>
        <v>72863.151879272831</v>
      </c>
      <c r="CA31" s="490">
        <f t="shared" si="5"/>
        <v>33958.370000000003</v>
      </c>
      <c r="CB31" s="490">
        <f t="shared" si="3"/>
        <v>0</v>
      </c>
      <c r="CC31" s="490">
        <f>IF(ISERROR(VLOOKUP(A31,'[19]19-20 Cfwds'!A:D,4,FALSE)),0,(VLOOKUP(A31,'[19]19-20 Cfwds'!A:D,4,FALSE)))</f>
        <v>72863.151879272831</v>
      </c>
      <c r="CD31" s="490">
        <f>IF(ISERROR(VLOOKUP(A31,'[19]19-20 Cfwds'!A:D,3,FALSE)),0,(VLOOKUP(A31,'[19]19-20 Cfwds'!A:D,3,FALSE)))</f>
        <v>33958.370000000003</v>
      </c>
      <c r="CF31" s="490">
        <f t="shared" si="6"/>
        <v>5733.4210526315792</v>
      </c>
      <c r="CG31" s="490">
        <f>VLOOKUP(C31,'[19]Pension and Pay Grants'!$I$3:$O$111,7,FALSE)</f>
        <v>4702</v>
      </c>
      <c r="CH31" s="490">
        <f>VLOOKUP(C31,'[19]Pension and Pay Grants'!$Z$2:$AF$111,7,FALSE)</f>
        <v>13286</v>
      </c>
    </row>
    <row r="32" spans="1:86" ht="14.4">
      <c r="A32" s="486">
        <v>97</v>
      </c>
      <c r="B32" s="486">
        <f>VLOOKUP(D32,'[19]Adjusted Factors 21-22'!C:F,4,FALSE)</f>
        <v>0</v>
      </c>
      <c r="C32" s="491">
        <v>124607</v>
      </c>
      <c r="D32" s="491">
        <v>9352108</v>
      </c>
      <c r="E32" s="492" t="s">
        <v>202</v>
      </c>
      <c r="F32" s="332">
        <v>61</v>
      </c>
      <c r="G32" s="332">
        <v>61</v>
      </c>
      <c r="H32" s="332">
        <v>0</v>
      </c>
      <c r="I32" s="125">
        <v>187514</v>
      </c>
      <c r="J32" s="125">
        <v>0</v>
      </c>
      <c r="K32" s="125">
        <v>0</v>
      </c>
      <c r="L32" s="125">
        <v>6899.9999999999918</v>
      </c>
      <c r="M32" s="125">
        <v>0</v>
      </c>
      <c r="N32" s="125">
        <v>8624.9999999999891</v>
      </c>
      <c r="O32" s="125">
        <v>0</v>
      </c>
      <c r="P32" s="125">
        <v>1289.9999999999998</v>
      </c>
      <c r="Q32" s="125">
        <v>259.99999999999966</v>
      </c>
      <c r="R32" s="125">
        <v>0</v>
      </c>
      <c r="S32" s="125">
        <v>0</v>
      </c>
      <c r="T32" s="125">
        <v>0</v>
      </c>
      <c r="U32" s="125">
        <v>0</v>
      </c>
      <c r="V32" s="125">
        <v>0</v>
      </c>
      <c r="W32" s="125">
        <v>0</v>
      </c>
      <c r="X32" s="125">
        <v>0</v>
      </c>
      <c r="Y32" s="125">
        <v>0</v>
      </c>
      <c r="Z32" s="125">
        <v>0</v>
      </c>
      <c r="AA32" s="125">
        <v>0</v>
      </c>
      <c r="AB32" s="125">
        <v>0</v>
      </c>
      <c r="AC32" s="125">
        <v>0</v>
      </c>
      <c r="AD32" s="125">
        <v>0</v>
      </c>
      <c r="AE32" s="125">
        <v>27960.697674418607</v>
      </c>
      <c r="AF32" s="125">
        <v>0</v>
      </c>
      <c r="AG32" s="125">
        <v>3006.0000000000146</v>
      </c>
      <c r="AH32" s="125">
        <v>0</v>
      </c>
      <c r="AI32" s="125">
        <v>117800</v>
      </c>
      <c r="AJ32" s="125">
        <v>45000</v>
      </c>
      <c r="AK32" s="125">
        <v>0</v>
      </c>
      <c r="AL32" s="125">
        <v>0</v>
      </c>
      <c r="AM32" s="125">
        <v>3393.2</v>
      </c>
      <c r="AN32" s="125">
        <v>0</v>
      </c>
      <c r="AO32" s="125">
        <v>0</v>
      </c>
      <c r="AP32" s="125">
        <v>0</v>
      </c>
      <c r="AQ32" s="125">
        <v>5000</v>
      </c>
      <c r="AR32" s="125">
        <v>0</v>
      </c>
      <c r="AS32" s="125">
        <v>0</v>
      </c>
      <c r="AT32" s="125">
        <v>0</v>
      </c>
      <c r="AU32" s="125">
        <v>0</v>
      </c>
      <c r="AV32" s="125">
        <v>187514</v>
      </c>
      <c r="AW32" s="125">
        <v>48041.697674418603</v>
      </c>
      <c r="AX32" s="125">
        <v>171193.2</v>
      </c>
      <c r="AY32" s="125">
        <v>41054.212837209285</v>
      </c>
      <c r="AZ32" s="493">
        <v>406748.89767441864</v>
      </c>
      <c r="BA32" s="493">
        <v>398355.69767441862</v>
      </c>
      <c r="BB32" s="493">
        <v>4180</v>
      </c>
      <c r="BC32" s="493">
        <v>254980</v>
      </c>
      <c r="BD32" s="493">
        <v>0</v>
      </c>
      <c r="BE32" s="493">
        <v>0</v>
      </c>
      <c r="BF32" s="493">
        <v>406748.89767441864</v>
      </c>
      <c r="BG32" s="125">
        <v>406748.89767441864</v>
      </c>
      <c r="BH32" s="125">
        <v>0</v>
      </c>
      <c r="BI32" s="493">
        <v>263373.2</v>
      </c>
      <c r="BJ32" s="493">
        <v>97180.000000000015</v>
      </c>
      <c r="BK32" s="125">
        <v>240555.69767441862</v>
      </c>
      <c r="BL32" s="125">
        <v>3943.5360274494856</v>
      </c>
      <c r="BM32" s="125">
        <v>3641.2503200000006</v>
      </c>
      <c r="BN32" s="126">
        <v>8.3017008138425635E-2</v>
      </c>
      <c r="BO32" s="126">
        <v>0</v>
      </c>
      <c r="BP32" s="125">
        <v>0</v>
      </c>
      <c r="BQ32" s="493">
        <v>406748.89767441864</v>
      </c>
      <c r="BR32" s="493">
        <v>6530.4212733511249</v>
      </c>
      <c r="BS32" s="493" t="s">
        <v>948</v>
      </c>
      <c r="BT32" s="493">
        <v>6668.0147159740764</v>
      </c>
      <c r="BU32" s="126">
        <v>7.5445754948333388E-4</v>
      </c>
      <c r="BV32" s="125">
        <v>-1621.99</v>
      </c>
      <c r="BW32" s="125">
        <v>405126.90767441865</v>
      </c>
      <c r="BX32" s="125">
        <v>0</v>
      </c>
      <c r="BY32" s="125">
        <v>405126.90767441865</v>
      </c>
      <c r="BZ32" s="490">
        <f t="shared" si="4"/>
        <v>-39529.225947482511</v>
      </c>
      <c r="CA32" s="490">
        <f t="shared" si="5"/>
        <v>50972.94</v>
      </c>
      <c r="CB32" s="490">
        <f t="shared" si="3"/>
        <v>0</v>
      </c>
      <c r="CC32" s="490">
        <f>IF(ISERROR(VLOOKUP(A32,'[19]19-20 Cfwds'!A:D,4,FALSE)),0,(VLOOKUP(A32,'[19]19-20 Cfwds'!A:D,4,FALSE)))</f>
        <v>-39529.225947482511</v>
      </c>
      <c r="CD32" s="490">
        <f>IF(ISERROR(VLOOKUP(A32,'[19]19-20 Cfwds'!A:D,3,FALSE)),0,(VLOOKUP(A32,'[19]19-20 Cfwds'!A:D,3,FALSE)))</f>
        <v>50972.94</v>
      </c>
      <c r="CF32" s="490">
        <f t="shared" si="6"/>
        <v>17074.999999999982</v>
      </c>
      <c r="CG32" s="490">
        <f>VLOOKUP(C32,'[19]Pension and Pay Grants'!$I$3:$O$111,7,FALSE)</f>
        <v>4702</v>
      </c>
      <c r="CH32" s="490">
        <f>VLOOKUP(C32,'[19]Pension and Pay Grants'!$Z$2:$AF$111,7,FALSE)</f>
        <v>13286</v>
      </c>
    </row>
    <row r="33" spans="1:86" ht="14.4">
      <c r="A33" s="486">
        <v>324</v>
      </c>
      <c r="B33" s="486">
        <f>VLOOKUP(D33,'[19]Adjusted Factors 21-22'!C:F,4,FALSE)</f>
        <v>0</v>
      </c>
      <c r="C33" s="491">
        <v>124609</v>
      </c>
      <c r="D33" s="491">
        <v>9352110</v>
      </c>
      <c r="E33" s="492" t="s">
        <v>298</v>
      </c>
      <c r="F33" s="332">
        <v>88</v>
      </c>
      <c r="G33" s="332">
        <v>88</v>
      </c>
      <c r="H33" s="332">
        <v>0</v>
      </c>
      <c r="I33" s="125">
        <v>270512</v>
      </c>
      <c r="J33" s="125">
        <v>0</v>
      </c>
      <c r="K33" s="125">
        <v>0</v>
      </c>
      <c r="L33" s="125">
        <v>4600.0000000000146</v>
      </c>
      <c r="M33" s="125">
        <v>0</v>
      </c>
      <c r="N33" s="125">
        <v>9151.0638297872356</v>
      </c>
      <c r="O33" s="125">
        <v>0</v>
      </c>
      <c r="P33" s="125">
        <v>0</v>
      </c>
      <c r="Q33" s="125">
        <v>0</v>
      </c>
      <c r="R33" s="125">
        <v>0</v>
      </c>
      <c r="S33" s="125">
        <v>0</v>
      </c>
      <c r="T33" s="125">
        <v>475.00000000000159</v>
      </c>
      <c r="U33" s="125">
        <v>0</v>
      </c>
      <c r="V33" s="125">
        <v>0</v>
      </c>
      <c r="W33" s="125">
        <v>0</v>
      </c>
      <c r="X33" s="125">
        <v>0</v>
      </c>
      <c r="Y33" s="125">
        <v>0</v>
      </c>
      <c r="Z33" s="125">
        <v>0</v>
      </c>
      <c r="AA33" s="125">
        <v>0</v>
      </c>
      <c r="AB33" s="125">
        <v>0</v>
      </c>
      <c r="AC33" s="125">
        <v>0</v>
      </c>
      <c r="AD33" s="125">
        <v>0</v>
      </c>
      <c r="AE33" s="125">
        <v>28678.571428571428</v>
      </c>
      <c r="AF33" s="125">
        <v>0</v>
      </c>
      <c r="AG33" s="125">
        <v>0</v>
      </c>
      <c r="AH33" s="125">
        <v>0</v>
      </c>
      <c r="AI33" s="125">
        <v>117800</v>
      </c>
      <c r="AJ33" s="125">
        <v>37129.506008010678</v>
      </c>
      <c r="AK33" s="125">
        <v>0</v>
      </c>
      <c r="AL33" s="125">
        <v>0</v>
      </c>
      <c r="AM33" s="125">
        <v>7320.02</v>
      </c>
      <c r="AN33" s="125">
        <v>0</v>
      </c>
      <c r="AO33" s="125">
        <v>0</v>
      </c>
      <c r="AP33" s="125">
        <v>0</v>
      </c>
      <c r="AQ33" s="125">
        <v>0</v>
      </c>
      <c r="AR33" s="125">
        <v>0</v>
      </c>
      <c r="AS33" s="125">
        <v>0</v>
      </c>
      <c r="AT33" s="125">
        <v>0</v>
      </c>
      <c r="AU33" s="125">
        <v>0</v>
      </c>
      <c r="AV33" s="125">
        <v>270512</v>
      </c>
      <c r="AW33" s="125">
        <v>42904.635258358678</v>
      </c>
      <c r="AX33" s="125">
        <v>162249.52600801067</v>
      </c>
      <c r="AY33" s="125">
        <v>38564.213544072969</v>
      </c>
      <c r="AZ33" s="493">
        <v>475666.16126636934</v>
      </c>
      <c r="BA33" s="493">
        <v>468346.14126636932</v>
      </c>
      <c r="BB33" s="493">
        <v>4180</v>
      </c>
      <c r="BC33" s="493">
        <v>367840</v>
      </c>
      <c r="BD33" s="493">
        <v>0</v>
      </c>
      <c r="BE33" s="493">
        <v>0</v>
      </c>
      <c r="BF33" s="493">
        <v>475666.16126636934</v>
      </c>
      <c r="BG33" s="125">
        <v>475666.16126636934</v>
      </c>
      <c r="BH33" s="125">
        <v>0</v>
      </c>
      <c r="BI33" s="493">
        <v>375160.02</v>
      </c>
      <c r="BJ33" s="493">
        <v>212910.49399198935</v>
      </c>
      <c r="BK33" s="125">
        <v>313416.63525835867</v>
      </c>
      <c r="BL33" s="125">
        <v>3561.5526733904394</v>
      </c>
      <c r="BM33" s="125">
        <v>3340.0155251788356</v>
      </c>
      <c r="BN33" s="126">
        <v>6.6328179178071933E-2</v>
      </c>
      <c r="BO33" s="126">
        <v>0</v>
      </c>
      <c r="BP33" s="125">
        <v>0</v>
      </c>
      <c r="BQ33" s="493">
        <v>475666.16126636934</v>
      </c>
      <c r="BR33" s="493">
        <v>5322.1152416632876</v>
      </c>
      <c r="BS33" s="493" t="s">
        <v>948</v>
      </c>
      <c r="BT33" s="493">
        <v>5405.2972871178335</v>
      </c>
      <c r="BU33" s="126">
        <v>7.2922254894681293E-2</v>
      </c>
      <c r="BV33" s="125">
        <v>-2339.92</v>
      </c>
      <c r="BW33" s="125">
        <v>473326.24126636935</v>
      </c>
      <c r="BX33" s="125">
        <v>0</v>
      </c>
      <c r="BY33" s="125">
        <v>473326.24126636935</v>
      </c>
      <c r="BZ33" s="490">
        <f t="shared" si="4"/>
        <v>76979.463155607402</v>
      </c>
      <c r="CA33" s="490">
        <f t="shared" si="5"/>
        <v>12575.589999999998</v>
      </c>
      <c r="CB33" s="490">
        <f t="shared" si="3"/>
        <v>0</v>
      </c>
      <c r="CC33" s="490">
        <f>IF(ISERROR(VLOOKUP(A33,'[19]19-20 Cfwds'!A:D,4,FALSE)),0,(VLOOKUP(A33,'[19]19-20 Cfwds'!A:D,4,FALSE)))</f>
        <v>76979.463155607402</v>
      </c>
      <c r="CD33" s="490">
        <f>IF(ISERROR(VLOOKUP(A33,'[19]19-20 Cfwds'!A:D,3,FALSE)),0,(VLOOKUP(A33,'[19]19-20 Cfwds'!A:D,3,FALSE)))</f>
        <v>12575.589999999998</v>
      </c>
      <c r="CF33" s="490">
        <f t="shared" si="6"/>
        <v>14226.063829787252</v>
      </c>
      <c r="CG33" s="490">
        <f>VLOOKUP(C33,'[19]Pension and Pay Grants'!$I$3:$O$111,7,FALSE)</f>
        <v>4702</v>
      </c>
      <c r="CH33" s="490">
        <f>VLOOKUP(C33,'[19]Pension and Pay Grants'!$Z$2:$AF$111,7,FALSE)</f>
        <v>13286</v>
      </c>
    </row>
    <row r="34" spans="1:86" ht="14.4">
      <c r="A34" s="486">
        <v>333</v>
      </c>
      <c r="B34" s="486">
        <f>VLOOKUP(D34,'[19]Adjusted Factors 21-22'!C:F,4,FALSE)</f>
        <v>0</v>
      </c>
      <c r="C34" s="491">
        <v>124613</v>
      </c>
      <c r="D34" s="491">
        <v>9352117</v>
      </c>
      <c r="E34" s="492" t="s">
        <v>304</v>
      </c>
      <c r="F34" s="332">
        <v>374</v>
      </c>
      <c r="G34" s="332">
        <v>374</v>
      </c>
      <c r="H34" s="332">
        <v>0</v>
      </c>
      <c r="I34" s="125">
        <v>1149676</v>
      </c>
      <c r="J34" s="125">
        <v>0</v>
      </c>
      <c r="K34" s="125">
        <v>0</v>
      </c>
      <c r="L34" s="125">
        <v>19320.000000000047</v>
      </c>
      <c r="M34" s="125">
        <v>0</v>
      </c>
      <c r="N34" s="125">
        <v>33722.493573264779</v>
      </c>
      <c r="O34" s="125">
        <v>0</v>
      </c>
      <c r="P34" s="125">
        <v>1719.9999999999998</v>
      </c>
      <c r="Q34" s="125">
        <v>15079.999999999969</v>
      </c>
      <c r="R34" s="125">
        <v>0</v>
      </c>
      <c r="S34" s="125">
        <v>444.99999999999994</v>
      </c>
      <c r="T34" s="125">
        <v>0</v>
      </c>
      <c r="U34" s="125">
        <v>0</v>
      </c>
      <c r="V34" s="125">
        <v>0</v>
      </c>
      <c r="W34" s="125">
        <v>0</v>
      </c>
      <c r="X34" s="125">
        <v>0</v>
      </c>
      <c r="Y34" s="125">
        <v>0</v>
      </c>
      <c r="Z34" s="125">
        <v>0</v>
      </c>
      <c r="AA34" s="125">
        <v>0</v>
      </c>
      <c r="AB34" s="125">
        <v>627.13414634146386</v>
      </c>
      <c r="AC34" s="125">
        <v>0</v>
      </c>
      <c r="AD34" s="125">
        <v>0</v>
      </c>
      <c r="AE34" s="125">
        <v>156011.42857142858</v>
      </c>
      <c r="AF34" s="125">
        <v>0</v>
      </c>
      <c r="AG34" s="125">
        <v>0</v>
      </c>
      <c r="AH34" s="125">
        <v>0</v>
      </c>
      <c r="AI34" s="125">
        <v>117800</v>
      </c>
      <c r="AJ34" s="125">
        <v>0</v>
      </c>
      <c r="AK34" s="125">
        <v>0</v>
      </c>
      <c r="AL34" s="125">
        <v>0</v>
      </c>
      <c r="AM34" s="125">
        <v>34560</v>
      </c>
      <c r="AN34" s="125">
        <v>0</v>
      </c>
      <c r="AO34" s="125">
        <v>0</v>
      </c>
      <c r="AP34" s="125">
        <v>0</v>
      </c>
      <c r="AQ34" s="125">
        <v>0</v>
      </c>
      <c r="AR34" s="125">
        <v>0</v>
      </c>
      <c r="AS34" s="125">
        <v>0</v>
      </c>
      <c r="AT34" s="125">
        <v>0</v>
      </c>
      <c r="AU34" s="125">
        <v>0</v>
      </c>
      <c r="AV34" s="125">
        <v>1149676</v>
      </c>
      <c r="AW34" s="125">
        <v>226926.05629103485</v>
      </c>
      <c r="AX34" s="125">
        <v>152360</v>
      </c>
      <c r="AY34" s="125">
        <v>158292.07185897909</v>
      </c>
      <c r="AZ34" s="493">
        <v>1528962.0562910349</v>
      </c>
      <c r="BA34" s="493">
        <v>1494402.0562910349</v>
      </c>
      <c r="BB34" s="493">
        <v>4180</v>
      </c>
      <c r="BC34" s="493">
        <v>1563320</v>
      </c>
      <c r="BD34" s="493">
        <v>68917.943708965089</v>
      </c>
      <c r="BE34" s="493">
        <v>0</v>
      </c>
      <c r="BF34" s="493">
        <v>1597880</v>
      </c>
      <c r="BG34" s="125">
        <v>1597879.9999999998</v>
      </c>
      <c r="BH34" s="125">
        <v>0</v>
      </c>
      <c r="BI34" s="493">
        <v>1597880</v>
      </c>
      <c r="BJ34" s="493">
        <v>1445520</v>
      </c>
      <c r="BK34" s="125">
        <v>1445520</v>
      </c>
      <c r="BL34" s="125">
        <v>3865.0267379679144</v>
      </c>
      <c r="BM34" s="125">
        <v>3631.4212577608141</v>
      </c>
      <c r="BN34" s="126">
        <v>6.4328940000517795E-2</v>
      </c>
      <c r="BO34" s="126">
        <v>0</v>
      </c>
      <c r="BP34" s="125">
        <v>0</v>
      </c>
      <c r="BQ34" s="493">
        <v>1597880</v>
      </c>
      <c r="BR34" s="493">
        <v>4180</v>
      </c>
      <c r="BS34" s="493" t="s">
        <v>948</v>
      </c>
      <c r="BT34" s="493">
        <v>4272.4064171122991</v>
      </c>
      <c r="BU34" s="126">
        <v>6.2998337044771535E-2</v>
      </c>
      <c r="BV34" s="125">
        <v>-9944.66</v>
      </c>
      <c r="BW34" s="125">
        <v>1587935.34</v>
      </c>
      <c r="BX34" s="125">
        <v>0</v>
      </c>
      <c r="BY34" s="125">
        <v>1587935.34</v>
      </c>
      <c r="BZ34" s="490">
        <f t="shared" si="4"/>
        <v>326977.73344854731</v>
      </c>
      <c r="CA34" s="490">
        <f t="shared" si="5"/>
        <v>28673.219999999998</v>
      </c>
      <c r="CB34" s="490">
        <f t="shared" si="3"/>
        <v>68917.943708965089</v>
      </c>
      <c r="CC34" s="490">
        <f>IF(ISERROR(VLOOKUP(A34,'[19]19-20 Cfwds'!A:D,4,FALSE)),0,(VLOOKUP(A34,'[19]19-20 Cfwds'!A:D,4,FALSE)))</f>
        <v>326977.73344854731</v>
      </c>
      <c r="CD34" s="490">
        <f>IF(ISERROR(VLOOKUP(A34,'[19]19-20 Cfwds'!A:D,3,FALSE)),0,(VLOOKUP(A34,'[19]19-20 Cfwds'!A:D,3,FALSE)))</f>
        <v>28673.219999999998</v>
      </c>
      <c r="CF34" s="490">
        <f t="shared" si="6"/>
        <v>70287.493573264801</v>
      </c>
      <c r="CG34" s="490">
        <f>VLOOKUP(C34,'[19]Pension and Pay Grants'!$I$3:$O$111,7,FALSE)</f>
        <v>18479</v>
      </c>
      <c r="CH34" s="490">
        <f>VLOOKUP(C34,'[19]Pension and Pay Grants'!$Z$2:$AF$111,7,FALSE)</f>
        <v>52509</v>
      </c>
    </row>
    <row r="35" spans="1:86" ht="14.4">
      <c r="A35" s="486">
        <v>332</v>
      </c>
      <c r="B35" s="486">
        <f>VLOOKUP(D35,'[19]Adjusted Factors 21-22'!C:F,4,FALSE)</f>
        <v>0</v>
      </c>
      <c r="C35" s="491">
        <v>124614</v>
      </c>
      <c r="D35" s="491">
        <v>9352118</v>
      </c>
      <c r="E35" s="492" t="s">
        <v>303</v>
      </c>
      <c r="F35" s="332">
        <v>199</v>
      </c>
      <c r="G35" s="332">
        <v>199</v>
      </c>
      <c r="H35" s="332">
        <v>0</v>
      </c>
      <c r="I35" s="125">
        <v>611726</v>
      </c>
      <c r="J35" s="125">
        <v>0</v>
      </c>
      <c r="K35" s="125">
        <v>0</v>
      </c>
      <c r="L35" s="125">
        <v>8740.0000000000036</v>
      </c>
      <c r="M35" s="125">
        <v>0</v>
      </c>
      <c r="N35" s="125">
        <v>12900.857843137255</v>
      </c>
      <c r="O35" s="125">
        <v>0</v>
      </c>
      <c r="P35" s="125">
        <v>864.3434343434343</v>
      </c>
      <c r="Q35" s="125">
        <v>6532.828282828269</v>
      </c>
      <c r="R35" s="125">
        <v>0</v>
      </c>
      <c r="S35" s="125">
        <v>447.24747474747471</v>
      </c>
      <c r="T35" s="125">
        <v>0</v>
      </c>
      <c r="U35" s="125">
        <v>0</v>
      </c>
      <c r="V35" s="125">
        <v>0</v>
      </c>
      <c r="W35" s="125">
        <v>0</v>
      </c>
      <c r="X35" s="125">
        <v>0</v>
      </c>
      <c r="Y35" s="125">
        <v>0</v>
      </c>
      <c r="Z35" s="125">
        <v>0</v>
      </c>
      <c r="AA35" s="125">
        <v>0</v>
      </c>
      <c r="AB35" s="125">
        <v>0</v>
      </c>
      <c r="AC35" s="125">
        <v>0</v>
      </c>
      <c r="AD35" s="125">
        <v>0</v>
      </c>
      <c r="AE35" s="125">
        <v>66946.716867469877</v>
      </c>
      <c r="AF35" s="125">
        <v>0</v>
      </c>
      <c r="AG35" s="125">
        <v>0</v>
      </c>
      <c r="AH35" s="125">
        <v>0</v>
      </c>
      <c r="AI35" s="125">
        <v>117800</v>
      </c>
      <c r="AJ35" s="125">
        <v>0</v>
      </c>
      <c r="AK35" s="125">
        <v>0</v>
      </c>
      <c r="AL35" s="125">
        <v>0</v>
      </c>
      <c r="AM35" s="125">
        <v>21207.5</v>
      </c>
      <c r="AN35" s="125">
        <v>0</v>
      </c>
      <c r="AO35" s="125">
        <v>0</v>
      </c>
      <c r="AP35" s="125">
        <v>0</v>
      </c>
      <c r="AQ35" s="125">
        <v>0</v>
      </c>
      <c r="AR35" s="125">
        <v>0</v>
      </c>
      <c r="AS35" s="125">
        <v>0</v>
      </c>
      <c r="AT35" s="125">
        <v>0</v>
      </c>
      <c r="AU35" s="125">
        <v>0</v>
      </c>
      <c r="AV35" s="125">
        <v>611726</v>
      </c>
      <c r="AW35" s="125">
        <v>96431.993902526316</v>
      </c>
      <c r="AX35" s="125">
        <v>139007.5</v>
      </c>
      <c r="AY35" s="125">
        <v>72957.499468791371</v>
      </c>
      <c r="AZ35" s="493">
        <v>847165.49390252633</v>
      </c>
      <c r="BA35" s="493">
        <v>825957.99390252633</v>
      </c>
      <c r="BB35" s="493">
        <v>4180</v>
      </c>
      <c r="BC35" s="493">
        <v>831820</v>
      </c>
      <c r="BD35" s="493">
        <v>5862.0060974736698</v>
      </c>
      <c r="BE35" s="493">
        <v>0</v>
      </c>
      <c r="BF35" s="493">
        <v>853027.5</v>
      </c>
      <c r="BG35" s="125">
        <v>853027.5</v>
      </c>
      <c r="BH35" s="125">
        <v>0</v>
      </c>
      <c r="BI35" s="493">
        <v>853027.5</v>
      </c>
      <c r="BJ35" s="493">
        <v>714020</v>
      </c>
      <c r="BK35" s="125">
        <v>714020</v>
      </c>
      <c r="BL35" s="125">
        <v>3588.0402010050252</v>
      </c>
      <c r="BM35" s="125">
        <v>3518.0366521951219</v>
      </c>
      <c r="BN35" s="126">
        <v>1.9898470576258431E-2</v>
      </c>
      <c r="BO35" s="126">
        <v>0</v>
      </c>
      <c r="BP35" s="125">
        <v>0</v>
      </c>
      <c r="BQ35" s="493">
        <v>853027.5</v>
      </c>
      <c r="BR35" s="493">
        <v>4180</v>
      </c>
      <c r="BS35" s="493" t="s">
        <v>948</v>
      </c>
      <c r="BT35" s="493">
        <v>4286.5703517587935</v>
      </c>
      <c r="BU35" s="126">
        <v>2.1537703726851376E-2</v>
      </c>
      <c r="BV35" s="125">
        <v>-5291.41</v>
      </c>
      <c r="BW35" s="125">
        <v>847736.09</v>
      </c>
      <c r="BX35" s="125">
        <v>0</v>
      </c>
      <c r="BY35" s="125">
        <v>847736.09</v>
      </c>
      <c r="BZ35" s="490">
        <f t="shared" si="4"/>
        <v>120775.32327110099</v>
      </c>
      <c r="CA35" s="490">
        <f t="shared" si="5"/>
        <v>-1.4600000000009459</v>
      </c>
      <c r="CB35" s="490">
        <f t="shared" si="3"/>
        <v>5862.0060974736698</v>
      </c>
      <c r="CC35" s="490">
        <f>IF(ISERROR(VLOOKUP(A35,'[19]19-20 Cfwds'!A:D,4,FALSE)),0,(VLOOKUP(A35,'[19]19-20 Cfwds'!A:D,4,FALSE)))</f>
        <v>120775.32327110099</v>
      </c>
      <c r="CD35" s="490">
        <f>IF(ISERROR(VLOOKUP(A35,'[19]19-20 Cfwds'!A:D,3,FALSE)),0,(VLOOKUP(A35,'[19]19-20 Cfwds'!A:D,3,FALSE)))</f>
        <v>-1.4600000000009459</v>
      </c>
      <c r="CF35" s="490">
        <f t="shared" si="6"/>
        <v>29485.277035056435</v>
      </c>
      <c r="CG35" s="490">
        <f>VLOOKUP(C35,'[19]Pension and Pay Grants'!$I$3:$O$111,7,FALSE)</f>
        <v>9639</v>
      </c>
      <c r="CH35" s="490">
        <f>VLOOKUP(C35,'[19]Pension and Pay Grants'!$Z$2:$AF$111,7,FALSE)</f>
        <v>27237</v>
      </c>
    </row>
    <row r="36" spans="1:86" ht="14.4">
      <c r="A36" s="486">
        <v>337</v>
      </c>
      <c r="B36" s="486">
        <f>VLOOKUP(D36,'[19]Adjusted Factors 21-22'!C:F,4,FALSE)</f>
        <v>0</v>
      </c>
      <c r="C36" s="491">
        <v>124615</v>
      </c>
      <c r="D36" s="491">
        <v>9352121</v>
      </c>
      <c r="E36" s="492" t="s">
        <v>305</v>
      </c>
      <c r="F36" s="332">
        <v>103</v>
      </c>
      <c r="G36" s="332">
        <v>103</v>
      </c>
      <c r="H36" s="332">
        <v>0</v>
      </c>
      <c r="I36" s="125">
        <v>316622</v>
      </c>
      <c r="J36" s="125">
        <v>0</v>
      </c>
      <c r="K36" s="125">
        <v>0</v>
      </c>
      <c r="L36" s="125">
        <v>2299.9999999999977</v>
      </c>
      <c r="M36" s="125">
        <v>0</v>
      </c>
      <c r="N36" s="125">
        <v>7937.3711340206182</v>
      </c>
      <c r="O36" s="125">
        <v>0</v>
      </c>
      <c r="P36" s="125">
        <v>215</v>
      </c>
      <c r="Q36" s="125">
        <v>1559.9999999999995</v>
      </c>
      <c r="R36" s="125">
        <v>1229.9999999999995</v>
      </c>
      <c r="S36" s="125">
        <v>1334.9999999999995</v>
      </c>
      <c r="T36" s="125">
        <v>0</v>
      </c>
      <c r="U36" s="125">
        <v>0</v>
      </c>
      <c r="V36" s="125">
        <v>0</v>
      </c>
      <c r="W36" s="125">
        <v>0</v>
      </c>
      <c r="X36" s="125">
        <v>0</v>
      </c>
      <c r="Y36" s="125">
        <v>0</v>
      </c>
      <c r="Z36" s="125">
        <v>0</v>
      </c>
      <c r="AA36" s="125">
        <v>0</v>
      </c>
      <c r="AB36" s="125">
        <v>0</v>
      </c>
      <c r="AC36" s="125">
        <v>0</v>
      </c>
      <c r="AD36" s="125">
        <v>0</v>
      </c>
      <c r="AE36" s="125">
        <v>20983.255813953489</v>
      </c>
      <c r="AF36" s="125">
        <v>0</v>
      </c>
      <c r="AG36" s="125">
        <v>0</v>
      </c>
      <c r="AH36" s="125">
        <v>0</v>
      </c>
      <c r="AI36" s="125">
        <v>117800</v>
      </c>
      <c r="AJ36" s="125">
        <v>28117.489986648863</v>
      </c>
      <c r="AK36" s="125">
        <v>0</v>
      </c>
      <c r="AL36" s="125">
        <v>0</v>
      </c>
      <c r="AM36" s="125">
        <v>9730.5</v>
      </c>
      <c r="AN36" s="125">
        <v>0</v>
      </c>
      <c r="AO36" s="125">
        <v>0</v>
      </c>
      <c r="AP36" s="125">
        <v>0</v>
      </c>
      <c r="AQ36" s="125">
        <v>0</v>
      </c>
      <c r="AR36" s="125">
        <v>0</v>
      </c>
      <c r="AS36" s="125">
        <v>0</v>
      </c>
      <c r="AT36" s="125">
        <v>0</v>
      </c>
      <c r="AU36" s="125">
        <v>0</v>
      </c>
      <c r="AV36" s="125">
        <v>316622</v>
      </c>
      <c r="AW36" s="125">
        <v>35560.626947974102</v>
      </c>
      <c r="AX36" s="125">
        <v>155647.98998664887</v>
      </c>
      <c r="AY36" s="125">
        <v>35067.863040997363</v>
      </c>
      <c r="AZ36" s="493">
        <v>507830.61693462299</v>
      </c>
      <c r="BA36" s="493">
        <v>498100.11693462299</v>
      </c>
      <c r="BB36" s="493">
        <v>4180</v>
      </c>
      <c r="BC36" s="493">
        <v>430540</v>
      </c>
      <c r="BD36" s="493">
        <v>0</v>
      </c>
      <c r="BE36" s="493">
        <v>0</v>
      </c>
      <c r="BF36" s="493">
        <v>507830.61693462299</v>
      </c>
      <c r="BG36" s="125">
        <v>507830.61693462299</v>
      </c>
      <c r="BH36" s="125">
        <v>0</v>
      </c>
      <c r="BI36" s="493">
        <v>440270.5</v>
      </c>
      <c r="BJ36" s="493">
        <v>284622.5100133511</v>
      </c>
      <c r="BK36" s="125">
        <v>352182.62694797409</v>
      </c>
      <c r="BL36" s="125">
        <v>3419.2488053201369</v>
      </c>
      <c r="BM36" s="125">
        <v>3377.2647748773807</v>
      </c>
      <c r="BN36" s="126">
        <v>1.2431370721971457E-2</v>
      </c>
      <c r="BO36" s="126">
        <v>6.0489849280285415E-3</v>
      </c>
      <c r="BP36" s="125">
        <v>2104.1894432830832</v>
      </c>
      <c r="BQ36" s="493">
        <v>509934.80637790606</v>
      </c>
      <c r="BR36" s="493">
        <v>4856.3524891058842</v>
      </c>
      <c r="BS36" s="493" t="s">
        <v>948</v>
      </c>
      <c r="BT36" s="493">
        <v>4950.8233628922917</v>
      </c>
      <c r="BU36" s="126">
        <v>-1.1478174942798458E-2</v>
      </c>
      <c r="BV36" s="125">
        <v>-2738.77</v>
      </c>
      <c r="BW36" s="125">
        <v>507196.03637790604</v>
      </c>
      <c r="BX36" s="125">
        <v>0</v>
      </c>
      <c r="BY36" s="125">
        <v>507196.03637790604</v>
      </c>
      <c r="BZ36" s="490">
        <f t="shared" si="4"/>
        <v>116143.3532443422</v>
      </c>
      <c r="CA36" s="490">
        <f t="shared" si="5"/>
        <v>13535.36</v>
      </c>
      <c r="CB36" s="490">
        <f t="shared" si="3"/>
        <v>0</v>
      </c>
      <c r="CC36" s="490">
        <f>IF(ISERROR(VLOOKUP(A36,'[19]19-20 Cfwds'!A:D,4,FALSE)),0,(VLOOKUP(A36,'[19]19-20 Cfwds'!A:D,4,FALSE)))</f>
        <v>116143.3532443422</v>
      </c>
      <c r="CD36" s="490">
        <f>IF(ISERROR(VLOOKUP(A36,'[19]19-20 Cfwds'!A:D,3,FALSE)),0,(VLOOKUP(A36,'[19]19-20 Cfwds'!A:D,3,FALSE)))</f>
        <v>13535.36</v>
      </c>
      <c r="CF36" s="490">
        <f t="shared" si="6"/>
        <v>14577.371134020616</v>
      </c>
      <c r="CG36" s="490">
        <f>VLOOKUP(C36,'[19]Pension and Pay Grants'!$I$3:$O$111,7,FALSE)</f>
        <v>4702</v>
      </c>
      <c r="CH36" s="490">
        <f>VLOOKUP(C36,'[19]Pension and Pay Grants'!$Z$2:$AF$111,7,FALSE)</f>
        <v>13286</v>
      </c>
    </row>
    <row r="37" spans="1:86" ht="14.4">
      <c r="A37" s="486">
        <v>339</v>
      </c>
      <c r="B37" s="486">
        <f>VLOOKUP(D37,'[19]Adjusted Factors 21-22'!C:F,4,FALSE)</f>
        <v>0</v>
      </c>
      <c r="C37" s="491">
        <v>124618</v>
      </c>
      <c r="D37" s="491">
        <v>9352124</v>
      </c>
      <c r="E37" s="492" t="s">
        <v>307</v>
      </c>
      <c r="F37" s="332">
        <v>101</v>
      </c>
      <c r="G37" s="332">
        <v>101</v>
      </c>
      <c r="H37" s="332">
        <v>0</v>
      </c>
      <c r="I37" s="125">
        <v>310474</v>
      </c>
      <c r="J37" s="125">
        <v>0</v>
      </c>
      <c r="K37" s="125">
        <v>0</v>
      </c>
      <c r="L37" s="125">
        <v>2299.9999999999995</v>
      </c>
      <c r="M37" s="125">
        <v>0</v>
      </c>
      <c r="N37" s="125">
        <v>3519.6969696969695</v>
      </c>
      <c r="O37" s="125">
        <v>0</v>
      </c>
      <c r="P37" s="125">
        <v>645</v>
      </c>
      <c r="Q37" s="125">
        <v>0</v>
      </c>
      <c r="R37" s="125">
        <v>0</v>
      </c>
      <c r="S37" s="125">
        <v>444.99999999999994</v>
      </c>
      <c r="T37" s="125">
        <v>0</v>
      </c>
      <c r="U37" s="125">
        <v>0</v>
      </c>
      <c r="V37" s="125">
        <v>0</v>
      </c>
      <c r="W37" s="125">
        <v>0</v>
      </c>
      <c r="X37" s="125">
        <v>0</v>
      </c>
      <c r="Y37" s="125">
        <v>0</v>
      </c>
      <c r="Z37" s="125">
        <v>0</v>
      </c>
      <c r="AA37" s="125">
        <v>0</v>
      </c>
      <c r="AB37" s="125">
        <v>0</v>
      </c>
      <c r="AC37" s="125">
        <v>0</v>
      </c>
      <c r="AD37" s="125">
        <v>0</v>
      </c>
      <c r="AE37" s="125">
        <v>28323.109756097561</v>
      </c>
      <c r="AF37" s="125">
        <v>0</v>
      </c>
      <c r="AG37" s="125">
        <v>0</v>
      </c>
      <c r="AH37" s="125">
        <v>0</v>
      </c>
      <c r="AI37" s="125">
        <v>117800</v>
      </c>
      <c r="AJ37" s="125">
        <v>0</v>
      </c>
      <c r="AK37" s="125">
        <v>0</v>
      </c>
      <c r="AL37" s="125">
        <v>0</v>
      </c>
      <c r="AM37" s="125">
        <v>13061.33</v>
      </c>
      <c r="AN37" s="125">
        <v>0</v>
      </c>
      <c r="AO37" s="125">
        <v>0</v>
      </c>
      <c r="AP37" s="125">
        <v>0</v>
      </c>
      <c r="AQ37" s="125">
        <v>0</v>
      </c>
      <c r="AR37" s="125">
        <v>0</v>
      </c>
      <c r="AS37" s="125">
        <v>0</v>
      </c>
      <c r="AT37" s="125">
        <v>0</v>
      </c>
      <c r="AU37" s="125">
        <v>0</v>
      </c>
      <c r="AV37" s="125">
        <v>310474</v>
      </c>
      <c r="AW37" s="125">
        <v>35232.806725794529</v>
      </c>
      <c r="AX37" s="125">
        <v>130861.33</v>
      </c>
      <c r="AY37" s="125">
        <v>31070.11584774575</v>
      </c>
      <c r="AZ37" s="493">
        <v>476568.13672579452</v>
      </c>
      <c r="BA37" s="493">
        <v>463506.80672579451</v>
      </c>
      <c r="BB37" s="493">
        <v>4180</v>
      </c>
      <c r="BC37" s="493">
        <v>422180</v>
      </c>
      <c r="BD37" s="493">
        <v>0</v>
      </c>
      <c r="BE37" s="493">
        <v>0</v>
      </c>
      <c r="BF37" s="493">
        <v>476568.13672579452</v>
      </c>
      <c r="BG37" s="125">
        <v>476568.13672579452</v>
      </c>
      <c r="BH37" s="125">
        <v>0</v>
      </c>
      <c r="BI37" s="493">
        <v>435241.33</v>
      </c>
      <c r="BJ37" s="493">
        <v>304380</v>
      </c>
      <c r="BK37" s="125">
        <v>345706.80672579451</v>
      </c>
      <c r="BL37" s="125">
        <v>3422.839670552421</v>
      </c>
      <c r="BM37" s="125">
        <v>3360.9887474747475</v>
      </c>
      <c r="BN37" s="126">
        <v>1.840259748686893E-2</v>
      </c>
      <c r="BO37" s="126">
        <v>7.775816313106837E-5</v>
      </c>
      <c r="BP37" s="125">
        <v>26.395775442090486</v>
      </c>
      <c r="BQ37" s="493">
        <v>476594.53250123659</v>
      </c>
      <c r="BR37" s="493">
        <v>4589.437648527095</v>
      </c>
      <c r="BS37" s="493" t="s">
        <v>948</v>
      </c>
      <c r="BT37" s="493">
        <v>4718.7577475369962</v>
      </c>
      <c r="BU37" s="126">
        <v>7.6545675234478416E-3</v>
      </c>
      <c r="BV37" s="125">
        <v>-2685.59</v>
      </c>
      <c r="BW37" s="125">
        <v>473908.94250123657</v>
      </c>
      <c r="BX37" s="125">
        <v>0</v>
      </c>
      <c r="BY37" s="125">
        <v>473908.94250123657</v>
      </c>
      <c r="BZ37" s="490">
        <f t="shared" si="4"/>
        <v>49032.225454544998</v>
      </c>
      <c r="CA37" s="490">
        <f t="shared" si="5"/>
        <v>8715.93</v>
      </c>
      <c r="CB37" s="490">
        <f t="shared" si="3"/>
        <v>0</v>
      </c>
      <c r="CC37" s="490">
        <f>IF(ISERROR(VLOOKUP(A37,'[19]19-20 Cfwds'!A:D,4,FALSE)),0,(VLOOKUP(A37,'[19]19-20 Cfwds'!A:D,4,FALSE)))</f>
        <v>49032.225454544998</v>
      </c>
      <c r="CD37" s="490">
        <f>IF(ISERROR(VLOOKUP(A37,'[19]19-20 Cfwds'!A:D,3,FALSE)),0,(VLOOKUP(A37,'[19]19-20 Cfwds'!A:D,3,FALSE)))</f>
        <v>8715.93</v>
      </c>
      <c r="CF37" s="490">
        <f t="shared" si="6"/>
        <v>6909.6969696969691</v>
      </c>
      <c r="CG37" s="490">
        <f>VLOOKUP(C37,'[19]Pension and Pay Grants'!$I$3:$O$111,7,FALSE)</f>
        <v>4702</v>
      </c>
      <c r="CH37" s="490">
        <f>VLOOKUP(C37,'[19]Pension and Pay Grants'!$Z$2:$AF$111,7,FALSE)</f>
        <v>13286</v>
      </c>
    </row>
    <row r="38" spans="1:86" ht="14.4">
      <c r="A38" s="486">
        <v>342</v>
      </c>
      <c r="B38" s="486">
        <f>VLOOKUP(D38,'[19]Adjusted Factors 21-22'!C:F,4,FALSE)</f>
        <v>0</v>
      </c>
      <c r="C38" s="491">
        <v>124619</v>
      </c>
      <c r="D38" s="491">
        <v>9352125</v>
      </c>
      <c r="E38" s="492" t="s">
        <v>309</v>
      </c>
      <c r="F38" s="332">
        <v>210</v>
      </c>
      <c r="G38" s="332">
        <v>210</v>
      </c>
      <c r="H38" s="332">
        <v>0</v>
      </c>
      <c r="I38" s="125">
        <v>645540</v>
      </c>
      <c r="J38" s="125">
        <v>0</v>
      </c>
      <c r="K38" s="125">
        <v>0</v>
      </c>
      <c r="L38" s="125">
        <v>11960.000000000018</v>
      </c>
      <c r="M38" s="125">
        <v>0</v>
      </c>
      <c r="N38" s="125">
        <v>17740.521327014216</v>
      </c>
      <c r="O38" s="125">
        <v>0</v>
      </c>
      <c r="P38" s="125">
        <v>3869.9999999999991</v>
      </c>
      <c r="Q38" s="125">
        <v>0</v>
      </c>
      <c r="R38" s="125">
        <v>0</v>
      </c>
      <c r="S38" s="125">
        <v>0</v>
      </c>
      <c r="T38" s="125">
        <v>0</v>
      </c>
      <c r="U38" s="125">
        <v>0</v>
      </c>
      <c r="V38" s="125">
        <v>0</v>
      </c>
      <c r="W38" s="125">
        <v>0</v>
      </c>
      <c r="X38" s="125">
        <v>0</v>
      </c>
      <c r="Y38" s="125">
        <v>0</v>
      </c>
      <c r="Z38" s="125">
        <v>0</v>
      </c>
      <c r="AA38" s="125">
        <v>0</v>
      </c>
      <c r="AB38" s="125">
        <v>0</v>
      </c>
      <c r="AC38" s="125">
        <v>0</v>
      </c>
      <c r="AD38" s="125">
        <v>0</v>
      </c>
      <c r="AE38" s="125">
        <v>55239.385474860333</v>
      </c>
      <c r="AF38" s="125">
        <v>0</v>
      </c>
      <c r="AG38" s="125">
        <v>0</v>
      </c>
      <c r="AH38" s="125">
        <v>0</v>
      </c>
      <c r="AI38" s="125">
        <v>117800</v>
      </c>
      <c r="AJ38" s="125">
        <v>0</v>
      </c>
      <c r="AK38" s="125">
        <v>0</v>
      </c>
      <c r="AL38" s="125">
        <v>0</v>
      </c>
      <c r="AM38" s="125">
        <v>36096</v>
      </c>
      <c r="AN38" s="125">
        <v>0</v>
      </c>
      <c r="AO38" s="125">
        <v>0</v>
      </c>
      <c r="AP38" s="125">
        <v>0</v>
      </c>
      <c r="AQ38" s="125">
        <v>0</v>
      </c>
      <c r="AR38" s="125">
        <v>0</v>
      </c>
      <c r="AS38" s="125">
        <v>0</v>
      </c>
      <c r="AT38" s="125">
        <v>0</v>
      </c>
      <c r="AU38" s="125">
        <v>0</v>
      </c>
      <c r="AV38" s="125">
        <v>645540</v>
      </c>
      <c r="AW38" s="125">
        <v>88809.906801874575</v>
      </c>
      <c r="AX38" s="125">
        <v>153896</v>
      </c>
      <c r="AY38" s="125">
        <v>71189.078064444402</v>
      </c>
      <c r="AZ38" s="493">
        <v>888245.90680187452</v>
      </c>
      <c r="BA38" s="493">
        <v>852149.90680187452</v>
      </c>
      <c r="BB38" s="493">
        <v>4180</v>
      </c>
      <c r="BC38" s="493">
        <v>877800</v>
      </c>
      <c r="BD38" s="493">
        <v>25650.093198125483</v>
      </c>
      <c r="BE38" s="493">
        <v>0</v>
      </c>
      <c r="BF38" s="493">
        <v>913896</v>
      </c>
      <c r="BG38" s="125">
        <v>913896</v>
      </c>
      <c r="BH38" s="125">
        <v>0</v>
      </c>
      <c r="BI38" s="493">
        <v>913896</v>
      </c>
      <c r="BJ38" s="493">
        <v>760000</v>
      </c>
      <c r="BK38" s="125">
        <v>760000</v>
      </c>
      <c r="BL38" s="125">
        <v>3619.0476190476193</v>
      </c>
      <c r="BM38" s="125">
        <v>3466.498964285714</v>
      </c>
      <c r="BN38" s="126">
        <v>4.4006548489864766E-2</v>
      </c>
      <c r="BO38" s="126">
        <v>0</v>
      </c>
      <c r="BP38" s="125">
        <v>0</v>
      </c>
      <c r="BQ38" s="493">
        <v>913896</v>
      </c>
      <c r="BR38" s="493">
        <v>4180</v>
      </c>
      <c r="BS38" s="493" t="s">
        <v>948</v>
      </c>
      <c r="BT38" s="493">
        <v>4351.8857142857141</v>
      </c>
      <c r="BU38" s="126">
        <v>3.6279790973887893E-2</v>
      </c>
      <c r="BV38" s="125">
        <v>-5583.9</v>
      </c>
      <c r="BW38" s="125">
        <v>908312.1</v>
      </c>
      <c r="BX38" s="125">
        <v>0</v>
      </c>
      <c r="BY38" s="125">
        <v>908312.1</v>
      </c>
      <c r="BZ38" s="490">
        <f t="shared" si="4"/>
        <v>54668.769980827812</v>
      </c>
      <c r="CA38" s="490">
        <f t="shared" si="5"/>
        <v>17324.93</v>
      </c>
      <c r="CB38" s="490">
        <f t="shared" si="3"/>
        <v>25650.093198125483</v>
      </c>
      <c r="CC38" s="490">
        <f>IF(ISERROR(VLOOKUP(A38,'[19]19-20 Cfwds'!A:D,4,FALSE)),0,(VLOOKUP(A38,'[19]19-20 Cfwds'!A:D,4,FALSE)))</f>
        <v>54668.769980827812</v>
      </c>
      <c r="CD38" s="490">
        <f>IF(ISERROR(VLOOKUP(A38,'[19]19-20 Cfwds'!A:D,3,FALSE)),0,(VLOOKUP(A38,'[19]19-20 Cfwds'!A:D,3,FALSE)))</f>
        <v>17324.93</v>
      </c>
      <c r="CF38" s="490">
        <f t="shared" si="6"/>
        <v>33570.521327014234</v>
      </c>
      <c r="CG38" s="490">
        <f>VLOOKUP(C38,'[19]Pension and Pay Grants'!$I$3:$O$111,7,FALSE)</f>
        <v>9874</v>
      </c>
      <c r="CH38" s="490">
        <f>VLOOKUP(C38,'[19]Pension and Pay Grants'!$Z$2:$AF$111,7,FALSE)</f>
        <v>31068</v>
      </c>
    </row>
    <row r="39" spans="1:86" ht="14.4">
      <c r="A39" s="486">
        <v>229</v>
      </c>
      <c r="B39" s="486">
        <f>VLOOKUP(D39,'[19]Adjusted Factors 21-22'!C:F,4,FALSE)</f>
        <v>0</v>
      </c>
      <c r="C39" s="491">
        <v>124624</v>
      </c>
      <c r="D39" s="491">
        <v>9352131</v>
      </c>
      <c r="E39" s="492" t="s">
        <v>241</v>
      </c>
      <c r="F39" s="332">
        <v>353</v>
      </c>
      <c r="G39" s="332">
        <v>353</v>
      </c>
      <c r="H39" s="332">
        <v>0</v>
      </c>
      <c r="I39" s="125">
        <v>1085122</v>
      </c>
      <c r="J39" s="125">
        <v>0</v>
      </c>
      <c r="K39" s="125">
        <v>0</v>
      </c>
      <c r="L39" s="125">
        <v>16559.999999999971</v>
      </c>
      <c r="M39" s="125">
        <v>0</v>
      </c>
      <c r="N39" s="125">
        <v>26872.746478873236</v>
      </c>
      <c r="O39" s="125">
        <v>0</v>
      </c>
      <c r="P39" s="125">
        <v>6450.0000000000018</v>
      </c>
      <c r="Q39" s="125">
        <v>20020.000000000011</v>
      </c>
      <c r="R39" s="125">
        <v>0</v>
      </c>
      <c r="S39" s="125">
        <v>0</v>
      </c>
      <c r="T39" s="125">
        <v>0</v>
      </c>
      <c r="U39" s="125">
        <v>0</v>
      </c>
      <c r="V39" s="125">
        <v>0</v>
      </c>
      <c r="W39" s="125">
        <v>0</v>
      </c>
      <c r="X39" s="125">
        <v>0</v>
      </c>
      <c r="Y39" s="125">
        <v>0</v>
      </c>
      <c r="Z39" s="125">
        <v>0</v>
      </c>
      <c r="AA39" s="125">
        <v>0</v>
      </c>
      <c r="AB39" s="125">
        <v>4400</v>
      </c>
      <c r="AC39" s="125">
        <v>0</v>
      </c>
      <c r="AD39" s="125">
        <v>0</v>
      </c>
      <c r="AE39" s="125">
        <v>140355.6484149856</v>
      </c>
      <c r="AF39" s="125">
        <v>0</v>
      </c>
      <c r="AG39" s="125">
        <v>0</v>
      </c>
      <c r="AH39" s="125">
        <v>0</v>
      </c>
      <c r="AI39" s="125">
        <v>117800</v>
      </c>
      <c r="AJ39" s="125">
        <v>0</v>
      </c>
      <c r="AK39" s="125">
        <v>0</v>
      </c>
      <c r="AL39" s="125">
        <v>0</v>
      </c>
      <c r="AM39" s="125">
        <v>24950</v>
      </c>
      <c r="AN39" s="125">
        <v>0</v>
      </c>
      <c r="AO39" s="125">
        <v>0</v>
      </c>
      <c r="AP39" s="125">
        <v>0</v>
      </c>
      <c r="AQ39" s="125">
        <v>0</v>
      </c>
      <c r="AR39" s="125">
        <v>0</v>
      </c>
      <c r="AS39" s="125">
        <v>0</v>
      </c>
      <c r="AT39" s="125">
        <v>0</v>
      </c>
      <c r="AU39" s="125">
        <v>0</v>
      </c>
      <c r="AV39" s="125">
        <v>1085122</v>
      </c>
      <c r="AW39" s="125">
        <v>214658.39489385881</v>
      </c>
      <c r="AX39" s="125">
        <v>142750</v>
      </c>
      <c r="AY39" s="125">
        <v>150079.434686366</v>
      </c>
      <c r="AZ39" s="493">
        <v>1442530.3948938588</v>
      </c>
      <c r="BA39" s="493">
        <v>1417580.3948938588</v>
      </c>
      <c r="BB39" s="493">
        <v>4180</v>
      </c>
      <c r="BC39" s="493">
        <v>1475540</v>
      </c>
      <c r="BD39" s="493">
        <v>57959.605106141185</v>
      </c>
      <c r="BE39" s="493">
        <v>0</v>
      </c>
      <c r="BF39" s="493">
        <v>1500490</v>
      </c>
      <c r="BG39" s="125">
        <v>1500490</v>
      </c>
      <c r="BH39" s="125">
        <v>0</v>
      </c>
      <c r="BI39" s="493">
        <v>1500490</v>
      </c>
      <c r="BJ39" s="493">
        <v>1357740</v>
      </c>
      <c r="BK39" s="125">
        <v>1357740</v>
      </c>
      <c r="BL39" s="125">
        <v>3846.2889518413599</v>
      </c>
      <c r="BM39" s="125">
        <v>3659.8979558073652</v>
      </c>
      <c r="BN39" s="126">
        <v>5.0927921566293312E-2</v>
      </c>
      <c r="BO39" s="126">
        <v>0</v>
      </c>
      <c r="BP39" s="125">
        <v>0</v>
      </c>
      <c r="BQ39" s="493">
        <v>1500490</v>
      </c>
      <c r="BR39" s="493">
        <v>4180</v>
      </c>
      <c r="BS39" s="493" t="s">
        <v>948</v>
      </c>
      <c r="BT39" s="493">
        <v>4250.6798866855524</v>
      </c>
      <c r="BU39" s="126">
        <v>4.5848018551130298E-2</v>
      </c>
      <c r="BV39" s="125">
        <v>-9386.27</v>
      </c>
      <c r="BW39" s="125">
        <v>1491103.73</v>
      </c>
      <c r="BX39" s="125">
        <v>0</v>
      </c>
      <c r="BY39" s="125">
        <v>1491103.73</v>
      </c>
      <c r="BZ39" s="490">
        <f t="shared" si="4"/>
        <v>192397.13576321304</v>
      </c>
      <c r="CA39" s="490">
        <f t="shared" si="5"/>
        <v>27825.110000000004</v>
      </c>
      <c r="CB39" s="490">
        <f t="shared" si="3"/>
        <v>57959.605106141185</v>
      </c>
      <c r="CC39" s="490">
        <f>IF(ISERROR(VLOOKUP(A39,'[19]19-20 Cfwds'!A:D,4,FALSE)),0,(VLOOKUP(A39,'[19]19-20 Cfwds'!A:D,4,FALSE)))</f>
        <v>192397.13576321304</v>
      </c>
      <c r="CD39" s="490">
        <f>IF(ISERROR(VLOOKUP(A39,'[19]19-20 Cfwds'!A:D,3,FALSE)),0,(VLOOKUP(A39,'[19]19-20 Cfwds'!A:D,3,FALSE)))</f>
        <v>27825.110000000004</v>
      </c>
      <c r="CF39" s="490">
        <f t="shared" si="6"/>
        <v>69902.746478873218</v>
      </c>
      <c r="CG39" s="490">
        <f>VLOOKUP(C39,'[19]Pension and Pay Grants'!$I$3:$O$111,7,FALSE)</f>
        <v>16598</v>
      </c>
      <c r="CH39" s="490">
        <f>VLOOKUP(C39,'[19]Pension and Pay Grants'!$Z$2:$AF$111,7,FALSE)</f>
        <v>46900</v>
      </c>
    </row>
    <row r="40" spans="1:86" ht="14.4">
      <c r="A40" s="486">
        <v>313</v>
      </c>
      <c r="B40" s="486">
        <f>VLOOKUP(D40,'[19]Adjusted Factors 21-22'!C:F,4,FALSE)</f>
        <v>0</v>
      </c>
      <c r="C40" s="491">
        <v>124625</v>
      </c>
      <c r="D40" s="491">
        <v>9352132</v>
      </c>
      <c r="E40" s="492" t="s">
        <v>291</v>
      </c>
      <c r="F40" s="332">
        <v>454</v>
      </c>
      <c r="G40" s="332">
        <v>454</v>
      </c>
      <c r="H40" s="332">
        <v>0</v>
      </c>
      <c r="I40" s="125">
        <v>1395596</v>
      </c>
      <c r="J40" s="125">
        <v>0</v>
      </c>
      <c r="K40" s="125">
        <v>0</v>
      </c>
      <c r="L40" s="125">
        <v>19889.523809523806</v>
      </c>
      <c r="M40" s="125">
        <v>0</v>
      </c>
      <c r="N40" s="125">
        <v>25811.685393258427</v>
      </c>
      <c r="O40" s="125">
        <v>0</v>
      </c>
      <c r="P40" s="125">
        <v>885.35147392290264</v>
      </c>
      <c r="Q40" s="125">
        <v>267.66439909296997</v>
      </c>
      <c r="R40" s="125">
        <v>844.17233560090722</v>
      </c>
      <c r="S40" s="125">
        <v>916.23582766439927</v>
      </c>
      <c r="T40" s="125">
        <v>0</v>
      </c>
      <c r="U40" s="125">
        <v>0</v>
      </c>
      <c r="V40" s="125">
        <v>0</v>
      </c>
      <c r="W40" s="125">
        <v>0</v>
      </c>
      <c r="X40" s="125">
        <v>0</v>
      </c>
      <c r="Y40" s="125">
        <v>0</v>
      </c>
      <c r="Z40" s="125">
        <v>0</v>
      </c>
      <c r="AA40" s="125">
        <v>0</v>
      </c>
      <c r="AB40" s="125">
        <v>8475.4569190600541</v>
      </c>
      <c r="AC40" s="125">
        <v>0</v>
      </c>
      <c r="AD40" s="125">
        <v>0</v>
      </c>
      <c r="AE40" s="125">
        <v>130264.01069518716</v>
      </c>
      <c r="AF40" s="125">
        <v>0</v>
      </c>
      <c r="AG40" s="125">
        <v>0</v>
      </c>
      <c r="AH40" s="125">
        <v>0</v>
      </c>
      <c r="AI40" s="125">
        <v>117800</v>
      </c>
      <c r="AJ40" s="125">
        <v>0</v>
      </c>
      <c r="AK40" s="125">
        <v>0</v>
      </c>
      <c r="AL40" s="125">
        <v>0</v>
      </c>
      <c r="AM40" s="125">
        <v>47104</v>
      </c>
      <c r="AN40" s="125">
        <v>0</v>
      </c>
      <c r="AO40" s="125">
        <v>0</v>
      </c>
      <c r="AP40" s="125">
        <v>0</v>
      </c>
      <c r="AQ40" s="125">
        <v>0</v>
      </c>
      <c r="AR40" s="125">
        <v>0</v>
      </c>
      <c r="AS40" s="125">
        <v>0</v>
      </c>
      <c r="AT40" s="125">
        <v>0</v>
      </c>
      <c r="AU40" s="125">
        <v>0</v>
      </c>
      <c r="AV40" s="125">
        <v>1395596</v>
      </c>
      <c r="AW40" s="125">
        <v>187354.10085331064</v>
      </c>
      <c r="AX40" s="125">
        <v>164904</v>
      </c>
      <c r="AY40" s="125">
        <v>123745.50258665701</v>
      </c>
      <c r="AZ40" s="493">
        <v>1747854.1008533107</v>
      </c>
      <c r="BA40" s="493">
        <v>1700750.1008533107</v>
      </c>
      <c r="BB40" s="493">
        <v>4180</v>
      </c>
      <c r="BC40" s="493">
        <v>1897720</v>
      </c>
      <c r="BD40" s="493">
        <v>196969.89914668933</v>
      </c>
      <c r="BE40" s="493">
        <v>0</v>
      </c>
      <c r="BF40" s="493">
        <v>1944824</v>
      </c>
      <c r="BG40" s="125">
        <v>1944824</v>
      </c>
      <c r="BH40" s="125">
        <v>0</v>
      </c>
      <c r="BI40" s="493">
        <v>1944824</v>
      </c>
      <c r="BJ40" s="493">
        <v>1779920</v>
      </c>
      <c r="BK40" s="125">
        <v>1779920</v>
      </c>
      <c r="BL40" s="125">
        <v>3920.5286343612333</v>
      </c>
      <c r="BM40" s="125">
        <v>3674.3412691466083</v>
      </c>
      <c r="BN40" s="126">
        <v>6.7001769074053322E-2</v>
      </c>
      <c r="BO40" s="126">
        <v>0</v>
      </c>
      <c r="BP40" s="125">
        <v>0</v>
      </c>
      <c r="BQ40" s="493">
        <v>1944824</v>
      </c>
      <c r="BR40" s="493">
        <v>4180</v>
      </c>
      <c r="BS40" s="493" t="s">
        <v>948</v>
      </c>
      <c r="BT40" s="493">
        <v>4283.7533039647578</v>
      </c>
      <c r="BU40" s="126">
        <v>6.1571053215479843E-2</v>
      </c>
      <c r="BV40" s="125">
        <v>-12071.86</v>
      </c>
      <c r="BW40" s="125">
        <v>1932752.14</v>
      </c>
      <c r="BX40" s="125">
        <v>0</v>
      </c>
      <c r="BY40" s="125">
        <v>1932752.14</v>
      </c>
      <c r="BZ40" s="490">
        <f t="shared" si="4"/>
        <v>340016.05624066014</v>
      </c>
      <c r="CA40" s="490">
        <f t="shared" si="5"/>
        <v>9368.8400000000056</v>
      </c>
      <c r="CB40" s="490">
        <f t="shared" si="3"/>
        <v>196969.89914668933</v>
      </c>
      <c r="CC40" s="490">
        <f>IF(ISERROR(VLOOKUP(A40,'[19]19-20 Cfwds'!A:D,4,FALSE)),0,(VLOOKUP(A40,'[19]19-20 Cfwds'!A:D,4,FALSE)))</f>
        <v>340016.05624066014</v>
      </c>
      <c r="CD40" s="490">
        <f>IF(ISERROR(VLOOKUP(A40,'[19]19-20 Cfwds'!A:D,3,FALSE)),0,(VLOOKUP(A40,'[19]19-20 Cfwds'!A:D,3,FALSE)))</f>
        <v>9368.8400000000056</v>
      </c>
      <c r="CF40" s="490">
        <f t="shared" si="6"/>
        <v>48614.63323906342</v>
      </c>
      <c r="CG40" s="490">
        <f>VLOOKUP(C40,'[19]Pension and Pay Grants'!$I$3:$O$111,7,FALSE)</f>
        <v>21755</v>
      </c>
      <c r="CH40" s="490">
        <f>VLOOKUP(C40,'[19]Pension and Pay Grants'!$Z$2:$AF$111,7,FALSE)</f>
        <v>61469</v>
      </c>
    </row>
    <row r="41" spans="1:86" ht="14.4">
      <c r="A41" s="486">
        <v>232</v>
      </c>
      <c r="B41" s="486">
        <f>VLOOKUP(D41,'[19]Adjusted Factors 21-22'!C:F,4,FALSE)</f>
        <v>0</v>
      </c>
      <c r="C41" s="491">
        <v>124627</v>
      </c>
      <c r="D41" s="491">
        <v>9352134</v>
      </c>
      <c r="E41" s="492" t="s">
        <v>244</v>
      </c>
      <c r="F41" s="332">
        <v>199</v>
      </c>
      <c r="G41" s="332">
        <v>199</v>
      </c>
      <c r="H41" s="332">
        <v>0</v>
      </c>
      <c r="I41" s="125">
        <v>611726</v>
      </c>
      <c r="J41" s="125">
        <v>0</v>
      </c>
      <c r="K41" s="125">
        <v>0</v>
      </c>
      <c r="L41" s="125">
        <v>9199.9999999999927</v>
      </c>
      <c r="M41" s="125">
        <v>0</v>
      </c>
      <c r="N41" s="125">
        <v>14655.418719211824</v>
      </c>
      <c r="O41" s="125">
        <v>0</v>
      </c>
      <c r="P41" s="125">
        <v>1934.9999999999984</v>
      </c>
      <c r="Q41" s="125">
        <v>13520.00000000002</v>
      </c>
      <c r="R41" s="125">
        <v>0</v>
      </c>
      <c r="S41" s="125">
        <v>0</v>
      </c>
      <c r="T41" s="125">
        <v>949.99999999999932</v>
      </c>
      <c r="U41" s="125">
        <v>0</v>
      </c>
      <c r="V41" s="125">
        <v>0</v>
      </c>
      <c r="W41" s="125">
        <v>0</v>
      </c>
      <c r="X41" s="125">
        <v>0</v>
      </c>
      <c r="Y41" s="125">
        <v>0</v>
      </c>
      <c r="Z41" s="125">
        <v>0</v>
      </c>
      <c r="AA41" s="125">
        <v>0</v>
      </c>
      <c r="AB41" s="125">
        <v>3257.4404761904798</v>
      </c>
      <c r="AC41" s="125">
        <v>0</v>
      </c>
      <c r="AD41" s="125">
        <v>0</v>
      </c>
      <c r="AE41" s="125">
        <v>61890.1775147929</v>
      </c>
      <c r="AF41" s="125">
        <v>0</v>
      </c>
      <c r="AG41" s="125">
        <v>0</v>
      </c>
      <c r="AH41" s="125">
        <v>0</v>
      </c>
      <c r="AI41" s="125">
        <v>117800</v>
      </c>
      <c r="AJ41" s="125">
        <v>0</v>
      </c>
      <c r="AK41" s="125">
        <v>0</v>
      </c>
      <c r="AL41" s="125">
        <v>0</v>
      </c>
      <c r="AM41" s="125">
        <v>19585.75</v>
      </c>
      <c r="AN41" s="125">
        <v>0</v>
      </c>
      <c r="AO41" s="125">
        <v>0</v>
      </c>
      <c r="AP41" s="125">
        <v>0</v>
      </c>
      <c r="AQ41" s="125">
        <v>0</v>
      </c>
      <c r="AR41" s="125">
        <v>0</v>
      </c>
      <c r="AS41" s="125">
        <v>0</v>
      </c>
      <c r="AT41" s="125">
        <v>0</v>
      </c>
      <c r="AU41" s="125">
        <v>0</v>
      </c>
      <c r="AV41" s="125">
        <v>611726</v>
      </c>
      <c r="AW41" s="125">
        <v>105408.03671019521</v>
      </c>
      <c r="AX41" s="125">
        <v>137385.75</v>
      </c>
      <c r="AY41" s="125">
        <v>81204.371476608299</v>
      </c>
      <c r="AZ41" s="493">
        <v>854519.78671019524</v>
      </c>
      <c r="BA41" s="493">
        <v>834934.03671019524</v>
      </c>
      <c r="BB41" s="493">
        <v>4180</v>
      </c>
      <c r="BC41" s="493">
        <v>831820</v>
      </c>
      <c r="BD41" s="493">
        <v>0</v>
      </c>
      <c r="BE41" s="493">
        <v>0</v>
      </c>
      <c r="BF41" s="493">
        <v>854519.78671019524</v>
      </c>
      <c r="BG41" s="125">
        <v>854519.78671019524</v>
      </c>
      <c r="BH41" s="125">
        <v>0</v>
      </c>
      <c r="BI41" s="493">
        <v>851405.75</v>
      </c>
      <c r="BJ41" s="493">
        <v>714020</v>
      </c>
      <c r="BK41" s="125">
        <v>717134.03671019524</v>
      </c>
      <c r="BL41" s="125">
        <v>3603.6886266843981</v>
      </c>
      <c r="BM41" s="125">
        <v>3624.074178217822</v>
      </c>
      <c r="BN41" s="126">
        <v>-5.6250370524835031E-3</v>
      </c>
      <c r="BO41" s="126">
        <v>2.4105392702483502E-2</v>
      </c>
      <c r="BP41" s="125">
        <v>17384.586518525288</v>
      </c>
      <c r="BQ41" s="493">
        <v>871904.37322872051</v>
      </c>
      <c r="BR41" s="493">
        <v>4283.0081569282438</v>
      </c>
      <c r="BS41" s="493" t="s">
        <v>948</v>
      </c>
      <c r="BT41" s="493">
        <v>4381.4290111996006</v>
      </c>
      <c r="BU41" s="126">
        <v>1.9013746771647577E-2</v>
      </c>
      <c r="BV41" s="125">
        <v>-5291.41</v>
      </c>
      <c r="BW41" s="125">
        <v>866612.96322872047</v>
      </c>
      <c r="BX41" s="125">
        <v>0</v>
      </c>
      <c r="BY41" s="125">
        <v>866612.96322872047</v>
      </c>
      <c r="BZ41" s="490">
        <f t="shared" si="4"/>
        <v>203220.07678901823</v>
      </c>
      <c r="CA41" s="490">
        <f t="shared" si="5"/>
        <v>6002.9599999999991</v>
      </c>
      <c r="CB41" s="490">
        <f t="shared" si="3"/>
        <v>0</v>
      </c>
      <c r="CC41" s="490">
        <f>IF(ISERROR(VLOOKUP(A41,'[19]19-20 Cfwds'!A:D,4,FALSE)),0,(VLOOKUP(A41,'[19]19-20 Cfwds'!A:D,4,FALSE)))</f>
        <v>203220.07678901823</v>
      </c>
      <c r="CD41" s="490">
        <f>IF(ISERROR(VLOOKUP(A41,'[19]19-20 Cfwds'!A:D,3,FALSE)),0,(VLOOKUP(A41,'[19]19-20 Cfwds'!A:D,3,FALSE)))</f>
        <v>6002.9599999999991</v>
      </c>
      <c r="CF41" s="490">
        <f t="shared" si="6"/>
        <v>40260.418719211841</v>
      </c>
      <c r="CG41" s="490">
        <f>VLOOKUP(C41,'[19]Pension and Pay Grants'!$I$3:$O$111,7,FALSE)</f>
        <v>9498</v>
      </c>
      <c r="CH41" s="490">
        <f>VLOOKUP(C41,'[19]Pension and Pay Grants'!$Z$2:$AF$111,7,FALSE)</f>
        <v>27422</v>
      </c>
    </row>
    <row r="42" spans="1:86" ht="14.4">
      <c r="A42" s="486">
        <v>343</v>
      </c>
      <c r="B42" s="486">
        <f>VLOOKUP(D42,'[19]Adjusted Factors 21-22'!C:F,4,FALSE)</f>
        <v>0</v>
      </c>
      <c r="C42" s="491">
        <v>124628</v>
      </c>
      <c r="D42" s="491">
        <v>9352135</v>
      </c>
      <c r="E42" s="492" t="s">
        <v>310</v>
      </c>
      <c r="F42" s="332">
        <v>395</v>
      </c>
      <c r="G42" s="332">
        <v>395</v>
      </c>
      <c r="H42" s="332">
        <v>0</v>
      </c>
      <c r="I42" s="125">
        <v>1214230</v>
      </c>
      <c r="J42" s="125">
        <v>0</v>
      </c>
      <c r="K42" s="125">
        <v>0</v>
      </c>
      <c r="L42" s="125">
        <v>32200.000000000051</v>
      </c>
      <c r="M42" s="125">
        <v>0</v>
      </c>
      <c r="N42" s="125">
        <v>48023.942786069652</v>
      </c>
      <c r="O42" s="125">
        <v>0</v>
      </c>
      <c r="P42" s="125">
        <v>31604.999999999982</v>
      </c>
      <c r="Q42" s="125">
        <v>259.99999999999966</v>
      </c>
      <c r="R42" s="125">
        <v>0</v>
      </c>
      <c r="S42" s="125">
        <v>890.00000000000057</v>
      </c>
      <c r="T42" s="125">
        <v>0</v>
      </c>
      <c r="U42" s="125">
        <v>0</v>
      </c>
      <c r="V42" s="125">
        <v>0</v>
      </c>
      <c r="W42" s="125">
        <v>0</v>
      </c>
      <c r="X42" s="125">
        <v>0</v>
      </c>
      <c r="Y42" s="125">
        <v>0</v>
      </c>
      <c r="Z42" s="125">
        <v>0</v>
      </c>
      <c r="AA42" s="125">
        <v>0</v>
      </c>
      <c r="AB42" s="125">
        <v>4499.260355029578</v>
      </c>
      <c r="AC42" s="125">
        <v>0</v>
      </c>
      <c r="AD42" s="125">
        <v>0</v>
      </c>
      <c r="AE42" s="125">
        <v>119221.63461538462</v>
      </c>
      <c r="AF42" s="125">
        <v>0</v>
      </c>
      <c r="AG42" s="125">
        <v>0</v>
      </c>
      <c r="AH42" s="125">
        <v>0</v>
      </c>
      <c r="AI42" s="125">
        <v>117800</v>
      </c>
      <c r="AJ42" s="125">
        <v>0</v>
      </c>
      <c r="AK42" s="125">
        <v>0</v>
      </c>
      <c r="AL42" s="125">
        <v>0</v>
      </c>
      <c r="AM42" s="125">
        <v>37376</v>
      </c>
      <c r="AN42" s="125">
        <v>0</v>
      </c>
      <c r="AO42" s="125">
        <v>0</v>
      </c>
      <c r="AP42" s="125">
        <v>0</v>
      </c>
      <c r="AQ42" s="125">
        <v>0</v>
      </c>
      <c r="AR42" s="125">
        <v>0</v>
      </c>
      <c r="AS42" s="125">
        <v>0</v>
      </c>
      <c r="AT42" s="125">
        <v>0</v>
      </c>
      <c r="AU42" s="125">
        <v>0</v>
      </c>
      <c r="AV42" s="125">
        <v>1214230</v>
      </c>
      <c r="AW42" s="125">
        <v>236699.83775648387</v>
      </c>
      <c r="AX42" s="125">
        <v>155176</v>
      </c>
      <c r="AY42" s="125">
        <v>182588.62409376202</v>
      </c>
      <c r="AZ42" s="493">
        <v>1606105.8377564838</v>
      </c>
      <c r="BA42" s="493">
        <v>1568729.8377564838</v>
      </c>
      <c r="BB42" s="493">
        <v>4180</v>
      </c>
      <c r="BC42" s="493">
        <v>1651100</v>
      </c>
      <c r="BD42" s="493">
        <v>82370.162243516184</v>
      </c>
      <c r="BE42" s="493">
        <v>0</v>
      </c>
      <c r="BF42" s="493">
        <v>1688476</v>
      </c>
      <c r="BG42" s="125">
        <v>1688476</v>
      </c>
      <c r="BH42" s="125">
        <v>0</v>
      </c>
      <c r="BI42" s="493">
        <v>1688476</v>
      </c>
      <c r="BJ42" s="493">
        <v>1533300</v>
      </c>
      <c r="BK42" s="125">
        <v>1533300</v>
      </c>
      <c r="BL42" s="125">
        <v>3881.7721518987341</v>
      </c>
      <c r="BM42" s="125">
        <v>3647.0406507425746</v>
      </c>
      <c r="BN42" s="126">
        <v>6.4362183928047476E-2</v>
      </c>
      <c r="BO42" s="126">
        <v>0</v>
      </c>
      <c r="BP42" s="125">
        <v>0</v>
      </c>
      <c r="BQ42" s="493">
        <v>1688476</v>
      </c>
      <c r="BR42" s="493">
        <v>4180</v>
      </c>
      <c r="BS42" s="493" t="s">
        <v>948</v>
      </c>
      <c r="BT42" s="493">
        <v>4274.6227848101262</v>
      </c>
      <c r="BU42" s="126">
        <v>6.0373573016351489E-2</v>
      </c>
      <c r="BV42" s="125">
        <v>-10503.05</v>
      </c>
      <c r="BW42" s="125">
        <v>1677972.95</v>
      </c>
      <c r="BX42" s="125">
        <v>0</v>
      </c>
      <c r="BY42" s="125">
        <v>1677972.95</v>
      </c>
      <c r="BZ42" s="490">
        <f t="shared" si="4"/>
        <v>61616.727920798119</v>
      </c>
      <c r="CA42" s="490">
        <f t="shared" si="5"/>
        <v>184.5799999999997</v>
      </c>
      <c r="CB42" s="490">
        <f t="shared" si="3"/>
        <v>82370.162243516184</v>
      </c>
      <c r="CC42" s="490">
        <f>IF(ISERROR(VLOOKUP(A42,'[19]19-20 Cfwds'!A:D,4,FALSE)),0,(VLOOKUP(A42,'[19]19-20 Cfwds'!A:D,4,FALSE)))</f>
        <v>61616.727920798119</v>
      </c>
      <c r="CD42" s="490">
        <f>IF(ISERROR(VLOOKUP(A42,'[19]19-20 Cfwds'!A:D,3,FALSE)),0,(VLOOKUP(A42,'[19]19-20 Cfwds'!A:D,3,FALSE)))</f>
        <v>184.5799999999997</v>
      </c>
      <c r="CF42" s="490">
        <f t="shared" si="6"/>
        <v>112978.94278606969</v>
      </c>
      <c r="CG42" s="490">
        <f>VLOOKUP(C42,'[19]Pension and Pay Grants'!$I$3:$O$111,7,FALSE)</f>
        <v>19749</v>
      </c>
      <c r="CH42" s="490">
        <f>VLOOKUP(C42,'[19]Pension and Pay Grants'!$Z$2:$AF$111,7,FALSE)</f>
        <v>57862</v>
      </c>
    </row>
    <row r="43" spans="1:86" ht="14.4">
      <c r="A43" s="486">
        <v>275</v>
      </c>
      <c r="B43" s="486">
        <f>VLOOKUP(D43,'[19]Adjusted Factors 21-22'!C:F,4,FALSE)</f>
        <v>0</v>
      </c>
      <c r="C43" s="491">
        <v>124645</v>
      </c>
      <c r="D43" s="491">
        <v>9352157</v>
      </c>
      <c r="E43" s="492" t="s">
        <v>270</v>
      </c>
      <c r="F43" s="332">
        <v>294</v>
      </c>
      <c r="G43" s="332">
        <v>294</v>
      </c>
      <c r="H43" s="332">
        <v>0</v>
      </c>
      <c r="I43" s="125">
        <v>903756</v>
      </c>
      <c r="J43" s="125">
        <v>0</v>
      </c>
      <c r="K43" s="125">
        <v>0</v>
      </c>
      <c r="L43" s="125">
        <v>39099.999999999949</v>
      </c>
      <c r="M43" s="125">
        <v>0</v>
      </c>
      <c r="N43" s="125">
        <v>48874.999999999935</v>
      </c>
      <c r="O43" s="125">
        <v>0</v>
      </c>
      <c r="P43" s="125">
        <v>14189.999999999978</v>
      </c>
      <c r="Q43" s="125">
        <v>14819.999999999987</v>
      </c>
      <c r="R43" s="125">
        <v>1639.9999999999941</v>
      </c>
      <c r="S43" s="125">
        <v>21360.000000000004</v>
      </c>
      <c r="T43" s="125">
        <v>2849.9999999999973</v>
      </c>
      <c r="U43" s="125">
        <v>0</v>
      </c>
      <c r="V43" s="125">
        <v>0</v>
      </c>
      <c r="W43" s="125">
        <v>0</v>
      </c>
      <c r="X43" s="125">
        <v>0</v>
      </c>
      <c r="Y43" s="125">
        <v>0</v>
      </c>
      <c r="Z43" s="125">
        <v>0</v>
      </c>
      <c r="AA43" s="125">
        <v>0</v>
      </c>
      <c r="AB43" s="125">
        <v>44629.200000000004</v>
      </c>
      <c r="AC43" s="125">
        <v>0</v>
      </c>
      <c r="AD43" s="125">
        <v>0</v>
      </c>
      <c r="AE43" s="125">
        <v>141224.00943396226</v>
      </c>
      <c r="AF43" s="125">
        <v>0</v>
      </c>
      <c r="AG43" s="125">
        <v>2123.9999999999909</v>
      </c>
      <c r="AH43" s="125">
        <v>0</v>
      </c>
      <c r="AI43" s="125">
        <v>117800</v>
      </c>
      <c r="AJ43" s="125">
        <v>0</v>
      </c>
      <c r="AK43" s="125">
        <v>0</v>
      </c>
      <c r="AL43" s="125">
        <v>0</v>
      </c>
      <c r="AM43" s="125">
        <v>19835.25</v>
      </c>
      <c r="AN43" s="125">
        <v>0</v>
      </c>
      <c r="AO43" s="125">
        <v>0</v>
      </c>
      <c r="AP43" s="125">
        <v>0</v>
      </c>
      <c r="AQ43" s="125">
        <v>0</v>
      </c>
      <c r="AR43" s="125">
        <v>0</v>
      </c>
      <c r="AS43" s="125">
        <v>0</v>
      </c>
      <c r="AT43" s="125">
        <v>0</v>
      </c>
      <c r="AU43" s="125">
        <v>0</v>
      </c>
      <c r="AV43" s="125">
        <v>903756</v>
      </c>
      <c r="AW43" s="125">
        <v>330812.20943396213</v>
      </c>
      <c r="AX43" s="125">
        <v>137635.25</v>
      </c>
      <c r="AY43" s="125">
        <v>223445.86871698097</v>
      </c>
      <c r="AZ43" s="493">
        <v>1372203.4594339621</v>
      </c>
      <c r="BA43" s="493">
        <v>1352368.2094339621</v>
      </c>
      <c r="BB43" s="493">
        <v>4180</v>
      </c>
      <c r="BC43" s="493">
        <v>1228920</v>
      </c>
      <c r="BD43" s="493">
        <v>0</v>
      </c>
      <c r="BE43" s="493">
        <v>0</v>
      </c>
      <c r="BF43" s="493">
        <v>1372203.4594339621</v>
      </c>
      <c r="BG43" s="125">
        <v>1372203.4594339621</v>
      </c>
      <c r="BH43" s="125">
        <v>0</v>
      </c>
      <c r="BI43" s="493">
        <v>1248755.25</v>
      </c>
      <c r="BJ43" s="493">
        <v>1111120</v>
      </c>
      <c r="BK43" s="125">
        <v>1234568.2094339621</v>
      </c>
      <c r="BL43" s="125">
        <v>4199.2115967141572</v>
      </c>
      <c r="BM43" s="125">
        <v>4297.4976252631577</v>
      </c>
      <c r="BN43" s="126">
        <v>-2.28705253892914E-2</v>
      </c>
      <c r="BO43" s="126">
        <v>4.1350881039291396E-2</v>
      </c>
      <c r="BP43" s="125">
        <v>52245.362042254863</v>
      </c>
      <c r="BQ43" s="493">
        <v>1424448.8214762169</v>
      </c>
      <c r="BR43" s="493">
        <v>4777.5971818918943</v>
      </c>
      <c r="BS43" s="493" t="s">
        <v>948</v>
      </c>
      <c r="BT43" s="493">
        <v>4845.0640186265882</v>
      </c>
      <c r="BU43" s="126">
        <v>1.3510641202106655E-2</v>
      </c>
      <c r="BV43" s="125">
        <v>-7817.46</v>
      </c>
      <c r="BW43" s="125">
        <v>1416631.3614762169</v>
      </c>
      <c r="BX43" s="125">
        <v>0</v>
      </c>
      <c r="BY43" s="125">
        <v>1416631.3614762169</v>
      </c>
      <c r="BZ43" s="490">
        <f t="shared" si="4"/>
        <v>196621.15763506712</v>
      </c>
      <c r="CA43" s="490">
        <f t="shared" si="5"/>
        <v>11865.350000000002</v>
      </c>
      <c r="CB43" s="490">
        <f t="shared" si="3"/>
        <v>0</v>
      </c>
      <c r="CC43" s="490">
        <f>IF(ISERROR(VLOOKUP(A43,'[19]19-20 Cfwds'!A:D,4,FALSE)),0,(VLOOKUP(A43,'[19]19-20 Cfwds'!A:D,4,FALSE)))</f>
        <v>196621.15763506712</v>
      </c>
      <c r="CD43" s="490">
        <f>IF(ISERROR(VLOOKUP(A43,'[19]19-20 Cfwds'!A:D,3,FALSE)),0,(VLOOKUP(A43,'[19]19-20 Cfwds'!A:D,3,FALSE)))</f>
        <v>11865.350000000002</v>
      </c>
      <c r="CF43" s="490">
        <f t="shared" si="6"/>
        <v>142834.99999999985</v>
      </c>
      <c r="CG43" s="490">
        <f>VLOOKUP(C43,'[19]Pension and Pay Grants'!$I$3:$O$111,7,FALSE)</f>
        <v>14389</v>
      </c>
      <c r="CH43" s="490">
        <f>VLOOKUP(C43,'[19]Pension and Pay Grants'!$Z$2:$AF$111,7,FALSE)</f>
        <v>40655</v>
      </c>
    </row>
    <row r="44" spans="1:86" ht="14.4">
      <c r="A44" s="486">
        <v>273</v>
      </c>
      <c r="B44" s="486">
        <f>VLOOKUP(D44,'[19]Adjusted Factors 21-22'!C:F,4,FALSE)</f>
        <v>0</v>
      </c>
      <c r="C44" s="491">
        <v>124650</v>
      </c>
      <c r="D44" s="491">
        <v>9352162</v>
      </c>
      <c r="E44" s="492" t="s">
        <v>954</v>
      </c>
      <c r="F44" s="332">
        <v>407</v>
      </c>
      <c r="G44" s="332">
        <v>407</v>
      </c>
      <c r="H44" s="332">
        <v>0</v>
      </c>
      <c r="I44" s="125">
        <v>1251118</v>
      </c>
      <c r="J44" s="125">
        <v>0</v>
      </c>
      <c r="K44" s="125">
        <v>0</v>
      </c>
      <c r="L44" s="125">
        <v>42319.999999999993</v>
      </c>
      <c r="M44" s="125">
        <v>0</v>
      </c>
      <c r="N44" s="125">
        <v>70846.27791563276</v>
      </c>
      <c r="O44" s="125">
        <v>0</v>
      </c>
      <c r="P44" s="125">
        <v>16770.000000000029</v>
      </c>
      <c r="Q44" s="125">
        <v>23919.999999999996</v>
      </c>
      <c r="R44" s="125">
        <v>22960.000000000069</v>
      </c>
      <c r="S44" s="125">
        <v>58295.000000000022</v>
      </c>
      <c r="T44" s="125">
        <v>0</v>
      </c>
      <c r="U44" s="125">
        <v>0</v>
      </c>
      <c r="V44" s="125">
        <v>0</v>
      </c>
      <c r="W44" s="125">
        <v>0</v>
      </c>
      <c r="X44" s="125">
        <v>0</v>
      </c>
      <c r="Y44" s="125">
        <v>0</v>
      </c>
      <c r="Z44" s="125">
        <v>0</v>
      </c>
      <c r="AA44" s="125">
        <v>0</v>
      </c>
      <c r="AB44" s="125">
        <v>26938.968481375294</v>
      </c>
      <c r="AC44" s="125">
        <v>0</v>
      </c>
      <c r="AD44" s="125">
        <v>0</v>
      </c>
      <c r="AE44" s="125">
        <v>137631.83823529413</v>
      </c>
      <c r="AF44" s="125">
        <v>0</v>
      </c>
      <c r="AG44" s="125">
        <v>0</v>
      </c>
      <c r="AH44" s="125">
        <v>0</v>
      </c>
      <c r="AI44" s="125">
        <v>117800</v>
      </c>
      <c r="AJ44" s="125">
        <v>0</v>
      </c>
      <c r="AK44" s="125">
        <v>0</v>
      </c>
      <c r="AL44" s="125">
        <v>0</v>
      </c>
      <c r="AM44" s="125">
        <v>61440</v>
      </c>
      <c r="AN44" s="125">
        <v>0</v>
      </c>
      <c r="AO44" s="125">
        <v>0</v>
      </c>
      <c r="AP44" s="125">
        <v>0</v>
      </c>
      <c r="AQ44" s="125">
        <v>0</v>
      </c>
      <c r="AR44" s="125">
        <v>0</v>
      </c>
      <c r="AS44" s="125">
        <v>0</v>
      </c>
      <c r="AT44" s="125">
        <v>0</v>
      </c>
      <c r="AU44" s="125">
        <v>0</v>
      </c>
      <c r="AV44" s="125">
        <v>1251118</v>
      </c>
      <c r="AW44" s="125">
        <v>399682.08463230229</v>
      </c>
      <c r="AX44" s="125">
        <v>179240</v>
      </c>
      <c r="AY44" s="125">
        <v>313926.06103327993</v>
      </c>
      <c r="AZ44" s="493">
        <v>1830040.0846323022</v>
      </c>
      <c r="BA44" s="493">
        <v>1768600.0846323022</v>
      </c>
      <c r="BB44" s="493">
        <v>4180</v>
      </c>
      <c r="BC44" s="493">
        <v>1701260</v>
      </c>
      <c r="BD44" s="493">
        <v>0</v>
      </c>
      <c r="BE44" s="493">
        <v>0</v>
      </c>
      <c r="BF44" s="493">
        <v>1830040.0846323022</v>
      </c>
      <c r="BG44" s="125">
        <v>1830040.0846323024</v>
      </c>
      <c r="BH44" s="125">
        <v>0</v>
      </c>
      <c r="BI44" s="493">
        <v>1762700</v>
      </c>
      <c r="BJ44" s="493">
        <v>1583460</v>
      </c>
      <c r="BK44" s="125">
        <v>1650800.0846323022</v>
      </c>
      <c r="BL44" s="125">
        <v>4056.0198639614305</v>
      </c>
      <c r="BM44" s="125">
        <v>4199.8137095823095</v>
      </c>
      <c r="BN44" s="126">
        <v>-3.4238148538064547E-2</v>
      </c>
      <c r="BO44" s="126">
        <v>5.2718504188064549E-2</v>
      </c>
      <c r="BP44" s="125">
        <v>90113.013931546302</v>
      </c>
      <c r="BQ44" s="493">
        <v>1920153.0985638485</v>
      </c>
      <c r="BR44" s="493">
        <v>4566.862650034026</v>
      </c>
      <c r="BS44" s="493" t="s">
        <v>948</v>
      </c>
      <c r="BT44" s="493">
        <v>4717.8208809922571</v>
      </c>
      <c r="BU44" s="126">
        <v>1.6689727322569459E-2</v>
      </c>
      <c r="BV44" s="125">
        <v>-10822.13</v>
      </c>
      <c r="BW44" s="125">
        <v>1909330.9685638486</v>
      </c>
      <c r="BX44" s="125">
        <v>0</v>
      </c>
      <c r="BY44" s="125">
        <v>1909330.9685638486</v>
      </c>
      <c r="BZ44" s="490">
        <f t="shared" si="4"/>
        <v>167303.26484929933</v>
      </c>
      <c r="CA44" s="490">
        <f t="shared" si="5"/>
        <v>28424.499999999993</v>
      </c>
      <c r="CB44" s="490">
        <f t="shared" si="3"/>
        <v>0</v>
      </c>
      <c r="CC44" s="490">
        <f>IF(ISERROR(VLOOKUP(A44,'[19]19-20 Cfwds'!A:D,4,FALSE)),0,(VLOOKUP(A44,'[19]19-20 Cfwds'!A:D,4,FALSE)))</f>
        <v>167303.26484929933</v>
      </c>
      <c r="CD44" s="490">
        <f>IF(ISERROR(VLOOKUP(A44,'[19]19-20 Cfwds'!A:D,3,FALSE)),0,(VLOOKUP(A44,'[19]19-20 Cfwds'!A:D,3,FALSE)))</f>
        <v>28424.499999999993</v>
      </c>
      <c r="CF44" s="490">
        <f t="shared" si="6"/>
        <v>235111.27791563288</v>
      </c>
      <c r="CG44" s="490">
        <f>VLOOKUP(C44,'[19]Pension and Pay Grants'!$I$3:$O$111,7,FALSE)</f>
        <v>20783</v>
      </c>
      <c r="CH44" s="490">
        <f>VLOOKUP(C44,'[19]Pension and Pay Grants'!$Z$2:$AF$111,7,FALSE)</f>
        <v>58724</v>
      </c>
    </row>
    <row r="45" spans="1:86" ht="14.4">
      <c r="A45" s="486">
        <v>258</v>
      </c>
      <c r="B45" s="486">
        <f>VLOOKUP(D45,'[19]Adjusted Factors 21-22'!C:F,4,FALSE)</f>
        <v>0</v>
      </c>
      <c r="C45" s="491">
        <v>124654</v>
      </c>
      <c r="D45" s="491">
        <v>9352166</v>
      </c>
      <c r="E45" s="492" t="s">
        <v>1351</v>
      </c>
      <c r="F45" s="332">
        <v>413</v>
      </c>
      <c r="G45" s="332">
        <v>413</v>
      </c>
      <c r="H45" s="332">
        <v>0</v>
      </c>
      <c r="I45" s="125">
        <v>1269562</v>
      </c>
      <c r="J45" s="125">
        <v>0</v>
      </c>
      <c r="K45" s="125">
        <v>0</v>
      </c>
      <c r="L45" s="125">
        <v>34040.000000000029</v>
      </c>
      <c r="M45" s="125">
        <v>0</v>
      </c>
      <c r="N45" s="125">
        <v>48406.175059952046</v>
      </c>
      <c r="O45" s="125">
        <v>0</v>
      </c>
      <c r="P45" s="125">
        <v>22574.999999999978</v>
      </c>
      <c r="Q45" s="125">
        <v>3640.0000000000036</v>
      </c>
      <c r="R45" s="125">
        <v>820.00000000000057</v>
      </c>
      <c r="S45" s="125">
        <v>1335.0000000000007</v>
      </c>
      <c r="T45" s="125">
        <v>0</v>
      </c>
      <c r="U45" s="125">
        <v>0</v>
      </c>
      <c r="V45" s="125">
        <v>0</v>
      </c>
      <c r="W45" s="125">
        <v>0</v>
      </c>
      <c r="X45" s="125">
        <v>0</v>
      </c>
      <c r="Y45" s="125">
        <v>0</v>
      </c>
      <c r="Z45" s="125">
        <v>0</v>
      </c>
      <c r="AA45" s="125">
        <v>0</v>
      </c>
      <c r="AB45" s="125">
        <v>35391.643059489972</v>
      </c>
      <c r="AC45" s="125">
        <v>0</v>
      </c>
      <c r="AD45" s="125">
        <v>0</v>
      </c>
      <c r="AE45" s="125">
        <v>105662.3831775701</v>
      </c>
      <c r="AF45" s="125">
        <v>0</v>
      </c>
      <c r="AG45" s="125">
        <v>0</v>
      </c>
      <c r="AH45" s="125">
        <v>0</v>
      </c>
      <c r="AI45" s="125">
        <v>117800</v>
      </c>
      <c r="AJ45" s="125">
        <v>0</v>
      </c>
      <c r="AK45" s="125">
        <v>0</v>
      </c>
      <c r="AL45" s="125">
        <v>0</v>
      </c>
      <c r="AM45" s="125">
        <v>29696</v>
      </c>
      <c r="AN45" s="125">
        <v>0</v>
      </c>
      <c r="AO45" s="125">
        <v>0</v>
      </c>
      <c r="AP45" s="125">
        <v>0</v>
      </c>
      <c r="AQ45" s="125">
        <v>0</v>
      </c>
      <c r="AR45" s="125">
        <v>0</v>
      </c>
      <c r="AS45" s="125">
        <v>0</v>
      </c>
      <c r="AT45" s="125">
        <v>0</v>
      </c>
      <c r="AU45" s="125">
        <v>0</v>
      </c>
      <c r="AV45" s="125">
        <v>1269562</v>
      </c>
      <c r="AW45" s="125">
        <v>251870.20129701213</v>
      </c>
      <c r="AX45" s="125">
        <v>147496</v>
      </c>
      <c r="AY45" s="125">
        <v>173646.23064873711</v>
      </c>
      <c r="AZ45" s="493">
        <v>1668928.2012970122</v>
      </c>
      <c r="BA45" s="493">
        <v>1639232.2012970122</v>
      </c>
      <c r="BB45" s="493">
        <v>4180</v>
      </c>
      <c r="BC45" s="493">
        <v>1726340</v>
      </c>
      <c r="BD45" s="493">
        <v>87107.798702987842</v>
      </c>
      <c r="BE45" s="493">
        <v>0</v>
      </c>
      <c r="BF45" s="493">
        <v>1756036</v>
      </c>
      <c r="BG45" s="125">
        <v>1756036</v>
      </c>
      <c r="BH45" s="125">
        <v>0</v>
      </c>
      <c r="BI45" s="493">
        <v>1756036</v>
      </c>
      <c r="BJ45" s="493">
        <v>1608540</v>
      </c>
      <c r="BK45" s="125">
        <v>1608540</v>
      </c>
      <c r="BL45" s="125">
        <v>3894.769975786925</v>
      </c>
      <c r="BM45" s="125">
        <v>3664.5020361858192</v>
      </c>
      <c r="BN45" s="126">
        <v>6.2837443485439889E-2</v>
      </c>
      <c r="BO45" s="126">
        <v>0</v>
      </c>
      <c r="BP45" s="125">
        <v>0</v>
      </c>
      <c r="BQ45" s="493">
        <v>1756036</v>
      </c>
      <c r="BR45" s="493">
        <v>4180</v>
      </c>
      <c r="BS45" s="493" t="s">
        <v>948</v>
      </c>
      <c r="BT45" s="493">
        <v>4251.9031476997579</v>
      </c>
      <c r="BU45" s="126">
        <v>5.9566164663957366E-2</v>
      </c>
      <c r="BV45" s="125">
        <v>-10981.67</v>
      </c>
      <c r="BW45" s="125">
        <v>1745054.33</v>
      </c>
      <c r="BX45" s="125">
        <v>0</v>
      </c>
      <c r="BY45" s="125">
        <v>1745054.33</v>
      </c>
      <c r="BZ45" s="490">
        <f t="shared" si="4"/>
        <v>31450.558963658521</v>
      </c>
      <c r="CA45" s="490">
        <f t="shared" si="5"/>
        <v>1210.5199999999968</v>
      </c>
      <c r="CB45" s="490">
        <f t="shared" si="3"/>
        <v>87107.798702987842</v>
      </c>
      <c r="CC45" s="490">
        <f>IF(ISERROR(VLOOKUP(A45,'[19]19-20 Cfwds'!A:D,4,FALSE)),0,(VLOOKUP(A45,'[19]19-20 Cfwds'!A:D,4,FALSE)))</f>
        <v>31450.558963658521</v>
      </c>
      <c r="CD45" s="490">
        <f>IF(ISERROR(VLOOKUP(A45,'[19]19-20 Cfwds'!A:D,3,FALSE)),0,(VLOOKUP(A45,'[19]19-20 Cfwds'!A:D,3,FALSE)))</f>
        <v>1210.5199999999968</v>
      </c>
      <c r="CF45" s="490">
        <f t="shared" si="6"/>
        <v>110816.17505995205</v>
      </c>
      <c r="CG45" s="490">
        <f>VLOOKUP(C45,'[19]Pension and Pay Grants'!$I$3:$O$111,7,FALSE)</f>
        <v>20642</v>
      </c>
      <c r="CH45" s="490">
        <f>VLOOKUP(C45,'[19]Pension and Pay Grants'!$Z$2:$AF$111,7,FALSE)</f>
        <v>58326</v>
      </c>
    </row>
    <row r="46" spans="1:86" ht="14.4">
      <c r="A46" s="486">
        <v>300</v>
      </c>
      <c r="B46" s="486">
        <f>VLOOKUP(D46,'[19]Adjusted Factors 21-22'!C:F,4,FALSE)</f>
        <v>0</v>
      </c>
      <c r="C46" s="491">
        <v>124660</v>
      </c>
      <c r="D46" s="491">
        <v>9352176</v>
      </c>
      <c r="E46" s="492" t="s">
        <v>284</v>
      </c>
      <c r="F46" s="332">
        <v>544</v>
      </c>
      <c r="G46" s="332">
        <v>544</v>
      </c>
      <c r="H46" s="332">
        <v>0</v>
      </c>
      <c r="I46" s="125">
        <v>1672256</v>
      </c>
      <c r="J46" s="125">
        <v>0</v>
      </c>
      <c r="K46" s="125">
        <v>0</v>
      </c>
      <c r="L46" s="125">
        <v>79580.000000000015</v>
      </c>
      <c r="M46" s="125">
        <v>0</v>
      </c>
      <c r="N46" s="125">
        <v>111515.15151515152</v>
      </c>
      <c r="O46" s="125">
        <v>0</v>
      </c>
      <c r="P46" s="125">
        <v>22145.000000000044</v>
      </c>
      <c r="Q46" s="125">
        <v>31720.000000000007</v>
      </c>
      <c r="R46" s="125">
        <v>4509.9999999999964</v>
      </c>
      <c r="S46" s="125">
        <v>49395.000000000036</v>
      </c>
      <c r="T46" s="125">
        <v>52725.000000000044</v>
      </c>
      <c r="U46" s="125">
        <v>0</v>
      </c>
      <c r="V46" s="125">
        <v>0</v>
      </c>
      <c r="W46" s="125">
        <v>0</v>
      </c>
      <c r="X46" s="125">
        <v>0</v>
      </c>
      <c r="Y46" s="125">
        <v>0</v>
      </c>
      <c r="Z46" s="125">
        <v>0</v>
      </c>
      <c r="AA46" s="125">
        <v>0</v>
      </c>
      <c r="AB46" s="125">
        <v>46710.548523206875</v>
      </c>
      <c r="AC46" s="125">
        <v>0</v>
      </c>
      <c r="AD46" s="125">
        <v>0</v>
      </c>
      <c r="AE46" s="125">
        <v>186320.00000000003</v>
      </c>
      <c r="AF46" s="125">
        <v>0</v>
      </c>
      <c r="AG46" s="125">
        <v>2123.9999999999777</v>
      </c>
      <c r="AH46" s="125">
        <v>0</v>
      </c>
      <c r="AI46" s="125">
        <v>117800</v>
      </c>
      <c r="AJ46" s="125">
        <v>0</v>
      </c>
      <c r="AK46" s="125">
        <v>0</v>
      </c>
      <c r="AL46" s="125">
        <v>0</v>
      </c>
      <c r="AM46" s="125">
        <v>51200</v>
      </c>
      <c r="AN46" s="125">
        <v>0</v>
      </c>
      <c r="AO46" s="125">
        <v>0</v>
      </c>
      <c r="AP46" s="125">
        <v>0</v>
      </c>
      <c r="AQ46" s="125">
        <v>0</v>
      </c>
      <c r="AR46" s="125">
        <v>0</v>
      </c>
      <c r="AS46" s="125">
        <v>0</v>
      </c>
      <c r="AT46" s="125">
        <v>0</v>
      </c>
      <c r="AU46" s="125">
        <v>0</v>
      </c>
      <c r="AV46" s="125">
        <v>1672256</v>
      </c>
      <c r="AW46" s="125">
        <v>586744.70003835857</v>
      </c>
      <c r="AX46" s="125">
        <v>169000</v>
      </c>
      <c r="AY46" s="125">
        <v>454749.01551515172</v>
      </c>
      <c r="AZ46" s="493">
        <v>2428000.7000383586</v>
      </c>
      <c r="BA46" s="493">
        <v>2376800.7000383586</v>
      </c>
      <c r="BB46" s="493">
        <v>4180</v>
      </c>
      <c r="BC46" s="493">
        <v>2273920</v>
      </c>
      <c r="BD46" s="493">
        <v>0</v>
      </c>
      <c r="BE46" s="493">
        <v>0</v>
      </c>
      <c r="BF46" s="493">
        <v>2428000.7000383586</v>
      </c>
      <c r="BG46" s="125">
        <v>2428000.7000383586</v>
      </c>
      <c r="BH46" s="125">
        <v>0</v>
      </c>
      <c r="BI46" s="493">
        <v>2325120</v>
      </c>
      <c r="BJ46" s="493">
        <v>2156120</v>
      </c>
      <c r="BK46" s="125">
        <v>2259000.7000383586</v>
      </c>
      <c r="BL46" s="125">
        <v>4152.5748162469827</v>
      </c>
      <c r="BM46" s="125">
        <v>4214.1915060931906</v>
      </c>
      <c r="BN46" s="126">
        <v>-1.4621236305259962E-2</v>
      </c>
      <c r="BO46" s="126">
        <v>3.3101591955259961E-2</v>
      </c>
      <c r="BP46" s="125">
        <v>75886.067524874466</v>
      </c>
      <c r="BQ46" s="493">
        <v>2503886.7675632332</v>
      </c>
      <c r="BR46" s="493">
        <v>4508.6153815500611</v>
      </c>
      <c r="BS46" s="493" t="s">
        <v>948</v>
      </c>
      <c r="BT46" s="493">
        <v>4602.7330286088845</v>
      </c>
      <c r="BU46" s="126">
        <v>1.8322598139057567E-2</v>
      </c>
      <c r="BV46" s="125">
        <v>-14464.96</v>
      </c>
      <c r="BW46" s="125">
        <v>2489421.8075632332</v>
      </c>
      <c r="BX46" s="125">
        <v>0</v>
      </c>
      <c r="BY46" s="125">
        <v>2489421.8075632332</v>
      </c>
      <c r="BZ46" s="490">
        <f t="shared" si="4"/>
        <v>231252.28800089145</v>
      </c>
      <c r="CA46" s="490">
        <f t="shared" si="5"/>
        <v>1119.3399999999965</v>
      </c>
      <c r="CB46" s="490">
        <f t="shared" si="3"/>
        <v>0</v>
      </c>
      <c r="CC46" s="490">
        <f>IF(ISERROR(VLOOKUP(A46,'[19]19-20 Cfwds'!A:D,4,FALSE)),0,(VLOOKUP(A46,'[19]19-20 Cfwds'!A:D,4,FALSE)))</f>
        <v>231252.28800089145</v>
      </c>
      <c r="CD46" s="490">
        <f>IF(ISERROR(VLOOKUP(A46,'[19]19-20 Cfwds'!A:D,3,FALSE)),0,(VLOOKUP(A46,'[19]19-20 Cfwds'!A:D,3,FALSE)))</f>
        <v>1119.3399999999965</v>
      </c>
      <c r="CF46" s="490">
        <f t="shared" si="6"/>
        <v>351590.15151515172</v>
      </c>
      <c r="CG46" s="490">
        <f>VLOOKUP(C46,'[19]Pension and Pay Grants'!$I$3:$O$111,7,FALSE)</f>
        <v>27883</v>
      </c>
      <c r="CH46" s="490">
        <f>VLOOKUP(C46,'[19]Pension and Pay Grants'!$Z$2:$AF$111,7,FALSE)</f>
        <v>83058</v>
      </c>
    </row>
    <row r="47" spans="1:86" ht="14.4">
      <c r="A47" s="486">
        <v>259</v>
      </c>
      <c r="B47" s="486">
        <f>VLOOKUP(D47,'[19]Adjusted Factors 21-22'!C:F,4,FALSE)</f>
        <v>0</v>
      </c>
      <c r="C47" s="491">
        <v>124668</v>
      </c>
      <c r="D47" s="491">
        <v>9352184</v>
      </c>
      <c r="E47" s="492" t="s">
        <v>262</v>
      </c>
      <c r="F47" s="332">
        <v>419</v>
      </c>
      <c r="G47" s="332">
        <v>419</v>
      </c>
      <c r="H47" s="332">
        <v>0</v>
      </c>
      <c r="I47" s="125">
        <v>1288006</v>
      </c>
      <c r="J47" s="125">
        <v>0</v>
      </c>
      <c r="K47" s="125">
        <v>0</v>
      </c>
      <c r="L47" s="125">
        <v>13800.000000000007</v>
      </c>
      <c r="M47" s="125">
        <v>0</v>
      </c>
      <c r="N47" s="125">
        <v>17250.000000000011</v>
      </c>
      <c r="O47" s="125">
        <v>0</v>
      </c>
      <c r="P47" s="125">
        <v>1720.0000000000016</v>
      </c>
      <c r="Q47" s="125">
        <v>3119.9999999999977</v>
      </c>
      <c r="R47" s="125">
        <v>1640</v>
      </c>
      <c r="S47" s="125">
        <v>16909.999999999993</v>
      </c>
      <c r="T47" s="125">
        <v>0</v>
      </c>
      <c r="U47" s="125">
        <v>0</v>
      </c>
      <c r="V47" s="125">
        <v>0</v>
      </c>
      <c r="W47" s="125">
        <v>0</v>
      </c>
      <c r="X47" s="125">
        <v>0</v>
      </c>
      <c r="Y47" s="125">
        <v>0</v>
      </c>
      <c r="Z47" s="125">
        <v>0</v>
      </c>
      <c r="AA47" s="125">
        <v>0</v>
      </c>
      <c r="AB47" s="125">
        <v>1925.766016713093</v>
      </c>
      <c r="AC47" s="125">
        <v>0</v>
      </c>
      <c r="AD47" s="125">
        <v>0</v>
      </c>
      <c r="AE47" s="125">
        <v>89176.183098591544</v>
      </c>
      <c r="AF47" s="125">
        <v>0</v>
      </c>
      <c r="AG47" s="125">
        <v>0</v>
      </c>
      <c r="AH47" s="125">
        <v>0</v>
      </c>
      <c r="AI47" s="125">
        <v>117800</v>
      </c>
      <c r="AJ47" s="125">
        <v>0</v>
      </c>
      <c r="AK47" s="125">
        <v>0</v>
      </c>
      <c r="AL47" s="125">
        <v>0</v>
      </c>
      <c r="AM47" s="125">
        <v>31744</v>
      </c>
      <c r="AN47" s="125">
        <v>0</v>
      </c>
      <c r="AO47" s="125">
        <v>0</v>
      </c>
      <c r="AP47" s="125">
        <v>0</v>
      </c>
      <c r="AQ47" s="125">
        <v>0</v>
      </c>
      <c r="AR47" s="125">
        <v>0</v>
      </c>
      <c r="AS47" s="125">
        <v>0</v>
      </c>
      <c r="AT47" s="125">
        <v>0</v>
      </c>
      <c r="AU47" s="125">
        <v>0</v>
      </c>
      <c r="AV47" s="125">
        <v>1288006</v>
      </c>
      <c r="AW47" s="125">
        <v>145541.94911530465</v>
      </c>
      <c r="AX47" s="125">
        <v>149544</v>
      </c>
      <c r="AY47" s="125">
        <v>109026.95554929579</v>
      </c>
      <c r="AZ47" s="493">
        <v>1583091.9491153047</v>
      </c>
      <c r="BA47" s="493">
        <v>1551347.9491153047</v>
      </c>
      <c r="BB47" s="493">
        <v>4180</v>
      </c>
      <c r="BC47" s="493">
        <v>1751420</v>
      </c>
      <c r="BD47" s="493">
        <v>200072.05088469526</v>
      </c>
      <c r="BE47" s="493">
        <v>0</v>
      </c>
      <c r="BF47" s="493">
        <v>1783164</v>
      </c>
      <c r="BG47" s="125">
        <v>1783164</v>
      </c>
      <c r="BH47" s="125">
        <v>0</v>
      </c>
      <c r="BI47" s="493">
        <v>1783164</v>
      </c>
      <c r="BJ47" s="493">
        <v>1633620</v>
      </c>
      <c r="BK47" s="125">
        <v>1633620</v>
      </c>
      <c r="BL47" s="125">
        <v>3898.854415274463</v>
      </c>
      <c r="BM47" s="125">
        <v>3643.9576699029126</v>
      </c>
      <c r="BN47" s="126">
        <v>6.9950523156966787E-2</v>
      </c>
      <c r="BO47" s="126">
        <v>0</v>
      </c>
      <c r="BP47" s="125">
        <v>0</v>
      </c>
      <c r="BQ47" s="493">
        <v>1783164</v>
      </c>
      <c r="BR47" s="493">
        <v>4180</v>
      </c>
      <c r="BS47" s="493" t="s">
        <v>948</v>
      </c>
      <c r="BT47" s="493">
        <v>4255.761336515513</v>
      </c>
      <c r="BU47" s="126">
        <v>6.2077972670223414E-2</v>
      </c>
      <c r="BV47" s="125">
        <v>-11141.21</v>
      </c>
      <c r="BW47" s="125">
        <v>1772022.79</v>
      </c>
      <c r="BX47" s="125">
        <v>0</v>
      </c>
      <c r="BY47" s="125">
        <v>1772022.79</v>
      </c>
      <c r="BZ47" s="490">
        <f t="shared" si="4"/>
        <v>83856.686273735482</v>
      </c>
      <c r="CA47" s="490">
        <f t="shared" si="5"/>
        <v>12300.219999999998</v>
      </c>
      <c r="CB47" s="490">
        <f t="shared" si="3"/>
        <v>200072.05088469526</v>
      </c>
      <c r="CC47" s="490">
        <f>IF(ISERROR(VLOOKUP(A47,'[19]19-20 Cfwds'!A:D,4,FALSE)),0,(VLOOKUP(A47,'[19]19-20 Cfwds'!A:D,4,FALSE)))</f>
        <v>83856.686273735482</v>
      </c>
      <c r="CD47" s="490">
        <f>IF(ISERROR(VLOOKUP(A47,'[19]19-20 Cfwds'!A:D,3,FALSE)),0,(VLOOKUP(A47,'[19]19-20 Cfwds'!A:D,3,FALSE)))</f>
        <v>12300.219999999998</v>
      </c>
      <c r="CF47" s="490">
        <f t="shared" si="6"/>
        <v>54440.000000000015</v>
      </c>
      <c r="CG47" s="490">
        <f>VLOOKUP(C47,'[19]Pension and Pay Grants'!$I$3:$O$111,7,FALSE)</f>
        <v>19372</v>
      </c>
      <c r="CH47" s="490">
        <f>VLOOKUP(C47,'[19]Pension and Pay Grants'!$Z$2:$AF$111,7,FALSE)</f>
        <v>54738</v>
      </c>
    </row>
    <row r="48" spans="1:86" ht="14.4">
      <c r="A48" s="486">
        <v>327</v>
      </c>
      <c r="B48" s="486">
        <f>VLOOKUP(D48,'[19]Adjusted Factors 21-22'!C:F,4,FALSE)</f>
        <v>0</v>
      </c>
      <c r="C48" s="491">
        <v>124675</v>
      </c>
      <c r="D48" s="491">
        <v>9352918</v>
      </c>
      <c r="E48" s="492" t="s">
        <v>300</v>
      </c>
      <c r="F48" s="332">
        <v>97</v>
      </c>
      <c r="G48" s="332">
        <v>97</v>
      </c>
      <c r="H48" s="332">
        <v>0</v>
      </c>
      <c r="I48" s="125">
        <v>298178</v>
      </c>
      <c r="J48" s="125">
        <v>0</v>
      </c>
      <c r="K48" s="125">
        <v>0</v>
      </c>
      <c r="L48" s="125">
        <v>2760.0000000000009</v>
      </c>
      <c r="M48" s="125">
        <v>0</v>
      </c>
      <c r="N48" s="125">
        <v>5122.1938775510216</v>
      </c>
      <c r="O48" s="125">
        <v>0</v>
      </c>
      <c r="P48" s="125">
        <v>0</v>
      </c>
      <c r="Q48" s="125">
        <v>0</v>
      </c>
      <c r="R48" s="125">
        <v>0</v>
      </c>
      <c r="S48" s="125">
        <v>0</v>
      </c>
      <c r="T48" s="125">
        <v>949.99999999999875</v>
      </c>
      <c r="U48" s="125">
        <v>0</v>
      </c>
      <c r="V48" s="125">
        <v>0</v>
      </c>
      <c r="W48" s="125">
        <v>0</v>
      </c>
      <c r="X48" s="125">
        <v>0</v>
      </c>
      <c r="Y48" s="125">
        <v>0</v>
      </c>
      <c r="Z48" s="125">
        <v>0</v>
      </c>
      <c r="AA48" s="125">
        <v>0</v>
      </c>
      <c r="AB48" s="125">
        <v>635.11904761904748</v>
      </c>
      <c r="AC48" s="125">
        <v>0</v>
      </c>
      <c r="AD48" s="125">
        <v>0</v>
      </c>
      <c r="AE48" s="125">
        <v>8645.406976744187</v>
      </c>
      <c r="AF48" s="125">
        <v>0</v>
      </c>
      <c r="AG48" s="125">
        <v>0</v>
      </c>
      <c r="AH48" s="125">
        <v>0</v>
      </c>
      <c r="AI48" s="125">
        <v>117800</v>
      </c>
      <c r="AJ48" s="125">
        <v>0</v>
      </c>
      <c r="AK48" s="125">
        <v>0</v>
      </c>
      <c r="AL48" s="125">
        <v>0</v>
      </c>
      <c r="AM48" s="125">
        <v>10229.5</v>
      </c>
      <c r="AN48" s="125">
        <v>0</v>
      </c>
      <c r="AO48" s="125">
        <v>0</v>
      </c>
      <c r="AP48" s="125">
        <v>0</v>
      </c>
      <c r="AQ48" s="125">
        <v>0</v>
      </c>
      <c r="AR48" s="125">
        <v>0</v>
      </c>
      <c r="AS48" s="125">
        <v>0</v>
      </c>
      <c r="AT48" s="125">
        <v>0</v>
      </c>
      <c r="AU48" s="125">
        <v>0</v>
      </c>
      <c r="AV48" s="125">
        <v>298178</v>
      </c>
      <c r="AW48" s="125">
        <v>18112.719901914257</v>
      </c>
      <c r="AX48" s="125">
        <v>128029.5</v>
      </c>
      <c r="AY48" s="125">
        <v>23153.761365923114</v>
      </c>
      <c r="AZ48" s="493">
        <v>444320.21990191424</v>
      </c>
      <c r="BA48" s="493">
        <v>434090.71990191424</v>
      </c>
      <c r="BB48" s="493">
        <v>4180</v>
      </c>
      <c r="BC48" s="493">
        <v>405460</v>
      </c>
      <c r="BD48" s="493">
        <v>0</v>
      </c>
      <c r="BE48" s="493">
        <v>0</v>
      </c>
      <c r="BF48" s="493">
        <v>444320.21990191424</v>
      </c>
      <c r="BG48" s="125">
        <v>444320.21990191424</v>
      </c>
      <c r="BH48" s="125">
        <v>0</v>
      </c>
      <c r="BI48" s="493">
        <v>415689.5</v>
      </c>
      <c r="BJ48" s="493">
        <v>287660</v>
      </c>
      <c r="BK48" s="125">
        <v>316290.71990191424</v>
      </c>
      <c r="BL48" s="125">
        <v>3260.7290711537553</v>
      </c>
      <c r="BM48" s="125">
        <v>3212.4151639175257</v>
      </c>
      <c r="BN48" s="126">
        <v>1.503974572742056E-2</v>
      </c>
      <c r="BO48" s="126">
        <v>3.4406099225794389E-3</v>
      </c>
      <c r="BP48" s="125">
        <v>1072.1087463766714</v>
      </c>
      <c r="BQ48" s="493">
        <v>445392.32864829089</v>
      </c>
      <c r="BR48" s="493">
        <v>4486.2147283328959</v>
      </c>
      <c r="BS48" s="493" t="s">
        <v>948</v>
      </c>
      <c r="BT48" s="493">
        <v>4591.6734912194934</v>
      </c>
      <c r="BU48" s="126">
        <v>1.3082149541045807E-2</v>
      </c>
      <c r="BV48" s="125">
        <v>-2579.23</v>
      </c>
      <c r="BW48" s="125">
        <v>442813.09864829091</v>
      </c>
      <c r="BX48" s="125">
        <v>0</v>
      </c>
      <c r="BY48" s="125">
        <v>442813.09864829091</v>
      </c>
      <c r="BZ48" s="490">
        <f t="shared" si="4"/>
        <v>93210.184193548223</v>
      </c>
      <c r="CA48" s="490">
        <f t="shared" si="5"/>
        <v>18432.34</v>
      </c>
      <c r="CB48" s="490">
        <f t="shared" si="3"/>
        <v>0</v>
      </c>
      <c r="CC48" s="490">
        <f>IF(ISERROR(VLOOKUP(A48,'[19]19-20 Cfwds'!A:D,4,FALSE)),0,(VLOOKUP(A48,'[19]19-20 Cfwds'!A:D,4,FALSE)))</f>
        <v>93210.184193548223</v>
      </c>
      <c r="CD48" s="490">
        <f>IF(ISERROR(VLOOKUP(A48,'[19]19-20 Cfwds'!A:D,3,FALSE)),0,(VLOOKUP(A48,'[19]19-20 Cfwds'!A:D,3,FALSE)))</f>
        <v>18432.34</v>
      </c>
      <c r="CF48" s="490">
        <f t="shared" si="6"/>
        <v>8832.1938775510207</v>
      </c>
      <c r="CG48" s="490">
        <f>VLOOKUP(C48,'[19]Pension and Pay Grants'!$I$3:$O$111,7,FALSE)</f>
        <v>4702</v>
      </c>
      <c r="CH48" s="490">
        <f>VLOOKUP(C48,'[19]Pension and Pay Grants'!$Z$2:$AF$111,7,FALSE)</f>
        <v>14527</v>
      </c>
    </row>
    <row r="49" spans="1:86" ht="14.4">
      <c r="A49" s="486">
        <v>75</v>
      </c>
      <c r="B49" s="486">
        <f>VLOOKUP(D49,'[19]Adjusted Factors 21-22'!C:F,4,FALSE)</f>
        <v>0</v>
      </c>
      <c r="C49" s="491">
        <v>124676</v>
      </c>
      <c r="D49" s="491">
        <v>9352919</v>
      </c>
      <c r="E49" s="492" t="s">
        <v>182</v>
      </c>
      <c r="F49" s="332">
        <v>303</v>
      </c>
      <c r="G49" s="332">
        <v>303</v>
      </c>
      <c r="H49" s="332">
        <v>0</v>
      </c>
      <c r="I49" s="125">
        <v>931422</v>
      </c>
      <c r="J49" s="125">
        <v>0</v>
      </c>
      <c r="K49" s="125">
        <v>0</v>
      </c>
      <c r="L49" s="125">
        <v>33120.000000000051</v>
      </c>
      <c r="M49" s="125">
        <v>0</v>
      </c>
      <c r="N49" s="125">
        <v>41400.000000000065</v>
      </c>
      <c r="O49" s="125">
        <v>0</v>
      </c>
      <c r="P49" s="125">
        <v>16609.817880794733</v>
      </c>
      <c r="Q49" s="125">
        <v>1043.443708609273</v>
      </c>
      <c r="R49" s="125">
        <v>1234.0728476821196</v>
      </c>
      <c r="S49" s="125">
        <v>2678.8410596026529</v>
      </c>
      <c r="T49" s="125">
        <v>0</v>
      </c>
      <c r="U49" s="125">
        <v>4354.3708609271589</v>
      </c>
      <c r="V49" s="125">
        <v>0</v>
      </c>
      <c r="W49" s="125">
        <v>0</v>
      </c>
      <c r="X49" s="125">
        <v>0</v>
      </c>
      <c r="Y49" s="125">
        <v>0</v>
      </c>
      <c r="Z49" s="125">
        <v>0</v>
      </c>
      <c r="AA49" s="125">
        <v>0</v>
      </c>
      <c r="AB49" s="125">
        <v>1291.8604651162784</v>
      </c>
      <c r="AC49" s="125">
        <v>0</v>
      </c>
      <c r="AD49" s="125">
        <v>0</v>
      </c>
      <c r="AE49" s="125">
        <v>28512.7734375</v>
      </c>
      <c r="AF49" s="125">
        <v>0</v>
      </c>
      <c r="AG49" s="125">
        <v>0</v>
      </c>
      <c r="AH49" s="125">
        <v>0</v>
      </c>
      <c r="AI49" s="125">
        <v>117800</v>
      </c>
      <c r="AJ49" s="125">
        <v>0</v>
      </c>
      <c r="AK49" s="125">
        <v>0</v>
      </c>
      <c r="AL49" s="125">
        <v>0</v>
      </c>
      <c r="AM49" s="125">
        <v>23577.75</v>
      </c>
      <c r="AN49" s="125">
        <v>0</v>
      </c>
      <c r="AO49" s="125">
        <v>0</v>
      </c>
      <c r="AP49" s="125">
        <v>0</v>
      </c>
      <c r="AQ49" s="125">
        <v>0</v>
      </c>
      <c r="AR49" s="125">
        <v>0</v>
      </c>
      <c r="AS49" s="125">
        <v>0</v>
      </c>
      <c r="AT49" s="125">
        <v>0</v>
      </c>
      <c r="AU49" s="125">
        <v>0</v>
      </c>
      <c r="AV49" s="125">
        <v>931422</v>
      </c>
      <c r="AW49" s="125">
        <v>130245.18026023232</v>
      </c>
      <c r="AX49" s="125">
        <v>141377.75</v>
      </c>
      <c r="AY49" s="125">
        <v>124695.79707636604</v>
      </c>
      <c r="AZ49" s="493">
        <v>1203044.9302602324</v>
      </c>
      <c r="BA49" s="493">
        <v>1179467.1802602324</v>
      </c>
      <c r="BB49" s="493">
        <v>4180</v>
      </c>
      <c r="BC49" s="493">
        <v>1266540</v>
      </c>
      <c r="BD49" s="493">
        <v>87072.819739767583</v>
      </c>
      <c r="BE49" s="493">
        <v>0</v>
      </c>
      <c r="BF49" s="493">
        <v>1290117.75</v>
      </c>
      <c r="BG49" s="125">
        <v>1290117.7500000002</v>
      </c>
      <c r="BH49" s="125">
        <v>0</v>
      </c>
      <c r="BI49" s="493">
        <v>1290117.75</v>
      </c>
      <c r="BJ49" s="493">
        <v>1148740</v>
      </c>
      <c r="BK49" s="125">
        <v>1148740</v>
      </c>
      <c r="BL49" s="125">
        <v>3791.2211221122111</v>
      </c>
      <c r="BM49" s="125">
        <v>3520.6187013986014</v>
      </c>
      <c r="BN49" s="126">
        <v>7.6862177834285256E-2</v>
      </c>
      <c r="BO49" s="126">
        <v>0</v>
      </c>
      <c r="BP49" s="125">
        <v>0</v>
      </c>
      <c r="BQ49" s="493">
        <v>1290117.75</v>
      </c>
      <c r="BR49" s="493">
        <v>4180</v>
      </c>
      <c r="BS49" s="493" t="s">
        <v>948</v>
      </c>
      <c r="BT49" s="493">
        <v>4257.8143564356433</v>
      </c>
      <c r="BU49" s="126">
        <v>6.0475786518993546E-2</v>
      </c>
      <c r="BV49" s="125">
        <v>-8056.7699999999995</v>
      </c>
      <c r="BW49" s="125">
        <v>1282060.98</v>
      </c>
      <c r="BX49" s="125">
        <v>0</v>
      </c>
      <c r="BY49" s="125">
        <v>1282060.98</v>
      </c>
      <c r="BZ49" s="490">
        <f t="shared" si="4"/>
        <v>140918.30498586339</v>
      </c>
      <c r="CA49" s="490">
        <f t="shared" si="5"/>
        <v>15684.210000000003</v>
      </c>
      <c r="CB49" s="490">
        <f t="shared" si="3"/>
        <v>87072.819739767583</v>
      </c>
      <c r="CC49" s="490">
        <f>IF(ISERROR(VLOOKUP(A49,'[19]19-20 Cfwds'!A:D,4,FALSE)),0,(VLOOKUP(A49,'[19]19-20 Cfwds'!A:D,4,FALSE)))</f>
        <v>140918.30498586339</v>
      </c>
      <c r="CD49" s="490">
        <f>IF(ISERROR(VLOOKUP(A49,'[19]19-20 Cfwds'!A:D,3,FALSE)),0,(VLOOKUP(A49,'[19]19-20 Cfwds'!A:D,3,FALSE)))</f>
        <v>15684.210000000003</v>
      </c>
      <c r="CF49" s="490">
        <f t="shared" si="6"/>
        <v>100440.54635761604</v>
      </c>
      <c r="CG49" s="490">
        <f>VLOOKUP(C49,'[19]Pension and Pay Grants'!$I$3:$O$111,7,FALSE)</f>
        <v>15234</v>
      </c>
      <c r="CH49" s="490">
        <f>VLOOKUP(C49,'[19]Pension and Pay Grants'!$Z$2:$AF$111,7,FALSE)</f>
        <v>43485</v>
      </c>
    </row>
    <row r="50" spans="1:86" ht="14.4">
      <c r="A50" s="486">
        <v>461</v>
      </c>
      <c r="B50" s="486">
        <f>VLOOKUP(D50,'[19]Adjusted Factors 21-22'!C:F,4,FALSE)</f>
        <v>0</v>
      </c>
      <c r="C50" s="491">
        <v>124678</v>
      </c>
      <c r="D50" s="491">
        <v>9352921</v>
      </c>
      <c r="E50" s="492" t="s">
        <v>371</v>
      </c>
      <c r="F50" s="332">
        <v>193</v>
      </c>
      <c r="G50" s="332">
        <v>193</v>
      </c>
      <c r="H50" s="332">
        <v>0</v>
      </c>
      <c r="I50" s="125">
        <v>593282</v>
      </c>
      <c r="J50" s="125">
        <v>0</v>
      </c>
      <c r="K50" s="125">
        <v>0</v>
      </c>
      <c r="L50" s="125">
        <v>4139.9999999999991</v>
      </c>
      <c r="M50" s="125">
        <v>0</v>
      </c>
      <c r="N50" s="125">
        <v>6281.6037735849059</v>
      </c>
      <c r="O50" s="125">
        <v>0</v>
      </c>
      <c r="P50" s="125">
        <v>429.99999999999858</v>
      </c>
      <c r="Q50" s="125">
        <v>260.00000000000011</v>
      </c>
      <c r="R50" s="125">
        <v>0</v>
      </c>
      <c r="S50" s="125">
        <v>0</v>
      </c>
      <c r="T50" s="125">
        <v>0</v>
      </c>
      <c r="U50" s="125">
        <v>0</v>
      </c>
      <c r="V50" s="125">
        <v>0</v>
      </c>
      <c r="W50" s="125">
        <v>0</v>
      </c>
      <c r="X50" s="125">
        <v>0</v>
      </c>
      <c r="Y50" s="125">
        <v>0</v>
      </c>
      <c r="Z50" s="125">
        <v>0</v>
      </c>
      <c r="AA50" s="125">
        <v>0</v>
      </c>
      <c r="AB50" s="125">
        <v>2620.9876543209921</v>
      </c>
      <c r="AC50" s="125">
        <v>0</v>
      </c>
      <c r="AD50" s="125">
        <v>0</v>
      </c>
      <c r="AE50" s="125">
        <v>46109.454545454544</v>
      </c>
      <c r="AF50" s="125">
        <v>0</v>
      </c>
      <c r="AG50" s="125">
        <v>0</v>
      </c>
      <c r="AH50" s="125">
        <v>0</v>
      </c>
      <c r="AI50" s="125">
        <v>117800</v>
      </c>
      <c r="AJ50" s="125">
        <v>0</v>
      </c>
      <c r="AK50" s="125">
        <v>0</v>
      </c>
      <c r="AL50" s="125">
        <v>0</v>
      </c>
      <c r="AM50" s="125">
        <v>19086.75</v>
      </c>
      <c r="AN50" s="125">
        <v>0</v>
      </c>
      <c r="AO50" s="125">
        <v>0</v>
      </c>
      <c r="AP50" s="125">
        <v>0</v>
      </c>
      <c r="AQ50" s="125">
        <v>0</v>
      </c>
      <c r="AR50" s="125">
        <v>0</v>
      </c>
      <c r="AS50" s="125">
        <v>0</v>
      </c>
      <c r="AT50" s="125">
        <v>0</v>
      </c>
      <c r="AU50" s="125">
        <v>0</v>
      </c>
      <c r="AV50" s="125">
        <v>593282</v>
      </c>
      <c r="AW50" s="125">
        <v>59842.045973360437</v>
      </c>
      <c r="AX50" s="125">
        <v>136886.75</v>
      </c>
      <c r="AY50" s="125">
        <v>44165.195046312176</v>
      </c>
      <c r="AZ50" s="493">
        <v>790010.79597336042</v>
      </c>
      <c r="BA50" s="493">
        <v>770924.04597336042</v>
      </c>
      <c r="BB50" s="493">
        <v>4180</v>
      </c>
      <c r="BC50" s="493">
        <v>806740</v>
      </c>
      <c r="BD50" s="493">
        <v>35815.954026639578</v>
      </c>
      <c r="BE50" s="493">
        <v>0</v>
      </c>
      <c r="BF50" s="493">
        <v>825826.75</v>
      </c>
      <c r="BG50" s="125">
        <v>825826.75000000012</v>
      </c>
      <c r="BH50" s="125">
        <v>0</v>
      </c>
      <c r="BI50" s="493">
        <v>825826.75</v>
      </c>
      <c r="BJ50" s="493">
        <v>688940</v>
      </c>
      <c r="BK50" s="125">
        <v>688940</v>
      </c>
      <c r="BL50" s="125">
        <v>3569.6373056994817</v>
      </c>
      <c r="BM50" s="125">
        <v>3368.9276190476194</v>
      </c>
      <c r="BN50" s="126">
        <v>5.9576728664951846E-2</v>
      </c>
      <c r="BO50" s="126">
        <v>0</v>
      </c>
      <c r="BP50" s="125">
        <v>0</v>
      </c>
      <c r="BQ50" s="493">
        <v>825826.75</v>
      </c>
      <c r="BR50" s="493">
        <v>4180</v>
      </c>
      <c r="BS50" s="493" t="s">
        <v>948</v>
      </c>
      <c r="BT50" s="493">
        <v>4278.8950777202072</v>
      </c>
      <c r="BU50" s="126">
        <v>6.418138608307089E-2</v>
      </c>
      <c r="BV50" s="125">
        <v>-5131.87</v>
      </c>
      <c r="BW50" s="125">
        <v>820694.88</v>
      </c>
      <c r="BX50" s="125">
        <v>0</v>
      </c>
      <c r="BY50" s="125">
        <v>820694.88</v>
      </c>
      <c r="BZ50" s="490">
        <f t="shared" si="4"/>
        <v>67197.433742116904</v>
      </c>
      <c r="CA50" s="490">
        <f t="shared" si="5"/>
        <v>3041.6299999999974</v>
      </c>
      <c r="CB50" s="490">
        <f t="shared" si="3"/>
        <v>35815.954026639578</v>
      </c>
      <c r="CC50" s="490">
        <f>IF(ISERROR(VLOOKUP(A50,'[19]19-20 Cfwds'!A:D,4,FALSE)),0,(VLOOKUP(A50,'[19]19-20 Cfwds'!A:D,4,FALSE)))</f>
        <v>67197.433742116904</v>
      </c>
      <c r="CD50" s="490">
        <f>IF(ISERROR(VLOOKUP(A50,'[19]19-20 Cfwds'!A:D,3,FALSE)),0,(VLOOKUP(A50,'[19]19-20 Cfwds'!A:D,3,FALSE)))</f>
        <v>3041.6299999999974</v>
      </c>
      <c r="CF50" s="490">
        <f t="shared" si="6"/>
        <v>11111.603773584904</v>
      </c>
      <c r="CG50" s="490">
        <f>VLOOKUP(C50,'[19]Pension and Pay Grants'!$I$3:$O$111,7,FALSE)</f>
        <v>9874</v>
      </c>
      <c r="CH50" s="490">
        <f>VLOOKUP(C50,'[19]Pension and Pay Grants'!$Z$2:$AF$111,7,FALSE)</f>
        <v>27901</v>
      </c>
    </row>
    <row r="51" spans="1:86" ht="14.4">
      <c r="A51" s="486">
        <v>281</v>
      </c>
      <c r="B51" s="486">
        <f>VLOOKUP(D51,'[19]Adjusted Factors 21-22'!C:F,4,FALSE)</f>
        <v>0</v>
      </c>
      <c r="C51" s="491">
        <v>124679</v>
      </c>
      <c r="D51" s="491">
        <v>9352922</v>
      </c>
      <c r="E51" s="492" t="s">
        <v>272</v>
      </c>
      <c r="F51" s="332">
        <v>578</v>
      </c>
      <c r="G51" s="332">
        <v>578</v>
      </c>
      <c r="H51" s="332">
        <v>0</v>
      </c>
      <c r="I51" s="125">
        <v>1776772</v>
      </c>
      <c r="J51" s="125">
        <v>0</v>
      </c>
      <c r="K51" s="125">
        <v>0</v>
      </c>
      <c r="L51" s="125">
        <v>47840.000000000036</v>
      </c>
      <c r="M51" s="125">
        <v>0</v>
      </c>
      <c r="N51" s="125">
        <v>64254.333333333336</v>
      </c>
      <c r="O51" s="125">
        <v>0</v>
      </c>
      <c r="P51" s="125">
        <v>4300.0000000000027</v>
      </c>
      <c r="Q51" s="125">
        <v>41339.999999999942</v>
      </c>
      <c r="R51" s="125">
        <v>2869.9999999999964</v>
      </c>
      <c r="S51" s="125">
        <v>8009.9999999999936</v>
      </c>
      <c r="T51" s="125">
        <v>474.99999999999898</v>
      </c>
      <c r="U51" s="125">
        <v>0</v>
      </c>
      <c r="V51" s="125">
        <v>0</v>
      </c>
      <c r="W51" s="125">
        <v>0</v>
      </c>
      <c r="X51" s="125">
        <v>0</v>
      </c>
      <c r="Y51" s="125">
        <v>0</v>
      </c>
      <c r="Z51" s="125">
        <v>0</v>
      </c>
      <c r="AA51" s="125">
        <v>0</v>
      </c>
      <c r="AB51" s="125">
        <v>27919.361277445114</v>
      </c>
      <c r="AC51" s="125">
        <v>0</v>
      </c>
      <c r="AD51" s="125">
        <v>0</v>
      </c>
      <c r="AE51" s="125">
        <v>188472.19315895371</v>
      </c>
      <c r="AF51" s="125">
        <v>0</v>
      </c>
      <c r="AG51" s="125">
        <v>0</v>
      </c>
      <c r="AH51" s="125">
        <v>0</v>
      </c>
      <c r="AI51" s="125">
        <v>117800</v>
      </c>
      <c r="AJ51" s="125">
        <v>0</v>
      </c>
      <c r="AK51" s="125">
        <v>0</v>
      </c>
      <c r="AL51" s="125">
        <v>0</v>
      </c>
      <c r="AM51" s="125">
        <v>37120</v>
      </c>
      <c r="AN51" s="125">
        <v>0</v>
      </c>
      <c r="AO51" s="125">
        <v>0</v>
      </c>
      <c r="AP51" s="125">
        <v>0</v>
      </c>
      <c r="AQ51" s="125">
        <v>0</v>
      </c>
      <c r="AR51" s="125">
        <v>0</v>
      </c>
      <c r="AS51" s="125">
        <v>0</v>
      </c>
      <c r="AT51" s="125">
        <v>0</v>
      </c>
      <c r="AU51" s="125">
        <v>0</v>
      </c>
      <c r="AV51" s="125">
        <v>1776772</v>
      </c>
      <c r="AW51" s="125">
        <v>385480.88776973216</v>
      </c>
      <c r="AX51" s="125">
        <v>154920</v>
      </c>
      <c r="AY51" s="125">
        <v>273324.29391281016</v>
      </c>
      <c r="AZ51" s="493">
        <v>2317172.8877697322</v>
      </c>
      <c r="BA51" s="493">
        <v>2280052.8877697322</v>
      </c>
      <c r="BB51" s="493">
        <v>4180</v>
      </c>
      <c r="BC51" s="493">
        <v>2416040</v>
      </c>
      <c r="BD51" s="493">
        <v>135987.11223026784</v>
      </c>
      <c r="BE51" s="493">
        <v>0</v>
      </c>
      <c r="BF51" s="493">
        <v>2453160</v>
      </c>
      <c r="BG51" s="125">
        <v>2453160</v>
      </c>
      <c r="BH51" s="125">
        <v>0</v>
      </c>
      <c r="BI51" s="493">
        <v>2453160</v>
      </c>
      <c r="BJ51" s="493">
        <v>2298240</v>
      </c>
      <c r="BK51" s="125">
        <v>2298240</v>
      </c>
      <c r="BL51" s="125">
        <v>3976.1937716262978</v>
      </c>
      <c r="BM51" s="125">
        <v>3732.5600670016747</v>
      </c>
      <c r="BN51" s="126">
        <v>6.5272547595016037E-2</v>
      </c>
      <c r="BO51" s="126">
        <v>0</v>
      </c>
      <c r="BP51" s="125">
        <v>0</v>
      </c>
      <c r="BQ51" s="493">
        <v>2453160</v>
      </c>
      <c r="BR51" s="493">
        <v>4180</v>
      </c>
      <c r="BS51" s="493" t="s">
        <v>948</v>
      </c>
      <c r="BT51" s="493">
        <v>4244.2214532871976</v>
      </c>
      <c r="BU51" s="126">
        <v>6.3148028641190956E-2</v>
      </c>
      <c r="BV51" s="125">
        <v>-15369.02</v>
      </c>
      <c r="BW51" s="125">
        <v>2437790.98</v>
      </c>
      <c r="BX51" s="125">
        <v>0</v>
      </c>
      <c r="BY51" s="125">
        <v>2437790.98</v>
      </c>
      <c r="BZ51" s="490">
        <f t="shared" si="4"/>
        <v>413832.85985296825</v>
      </c>
      <c r="CA51" s="490">
        <f t="shared" si="5"/>
        <v>19557.250000000007</v>
      </c>
      <c r="CB51" s="490">
        <f t="shared" si="3"/>
        <v>135987.11223026784</v>
      </c>
      <c r="CC51" s="490">
        <f>IF(ISERROR(VLOOKUP(A51,'[19]19-20 Cfwds'!A:D,4,FALSE)),0,(VLOOKUP(A51,'[19]19-20 Cfwds'!A:D,4,FALSE)))</f>
        <v>413832.85985296825</v>
      </c>
      <c r="CD51" s="490">
        <f>IF(ISERROR(VLOOKUP(A51,'[19]19-20 Cfwds'!A:D,3,FALSE)),0,(VLOOKUP(A51,'[19]19-20 Cfwds'!A:D,3,FALSE)))</f>
        <v>19557.250000000007</v>
      </c>
      <c r="CF51" s="490">
        <f t="shared" si="6"/>
        <v>169089.33333333331</v>
      </c>
      <c r="CG51" s="490">
        <f>VLOOKUP(C51,'[19]Pension and Pay Grants'!$I$3:$O$111,7,FALSE)</f>
        <v>29717</v>
      </c>
      <c r="CH51" s="490">
        <f>VLOOKUP(C51,'[19]Pension and Pay Grants'!$Z$2:$AF$111,7,FALSE)</f>
        <v>83968</v>
      </c>
    </row>
    <row r="52" spans="1:86" ht="14.4">
      <c r="A52" s="486">
        <v>504</v>
      </c>
      <c r="B52" s="486">
        <f>VLOOKUP(D52,'[19]Adjusted Factors 21-22'!C:F,4,FALSE)</f>
        <v>0</v>
      </c>
      <c r="C52" s="491">
        <v>124680</v>
      </c>
      <c r="D52" s="491">
        <v>9352923</v>
      </c>
      <c r="E52" s="492" t="s">
        <v>402</v>
      </c>
      <c r="F52" s="332">
        <v>307</v>
      </c>
      <c r="G52" s="332">
        <v>307</v>
      </c>
      <c r="H52" s="332">
        <v>0</v>
      </c>
      <c r="I52" s="125">
        <v>943718</v>
      </c>
      <c r="J52" s="125">
        <v>0</v>
      </c>
      <c r="K52" s="125">
        <v>0</v>
      </c>
      <c r="L52" s="125">
        <v>16099.999999999935</v>
      </c>
      <c r="M52" s="125">
        <v>0</v>
      </c>
      <c r="N52" s="125">
        <v>20256.967213114756</v>
      </c>
      <c r="O52" s="125">
        <v>0</v>
      </c>
      <c r="P52" s="125">
        <v>10320.000000000024</v>
      </c>
      <c r="Q52" s="125">
        <v>10400.000000000036</v>
      </c>
      <c r="R52" s="125">
        <v>0</v>
      </c>
      <c r="S52" s="125">
        <v>3115.0000000000014</v>
      </c>
      <c r="T52" s="125">
        <v>0</v>
      </c>
      <c r="U52" s="125">
        <v>0</v>
      </c>
      <c r="V52" s="125">
        <v>0</v>
      </c>
      <c r="W52" s="125">
        <v>0</v>
      </c>
      <c r="X52" s="125">
        <v>0</v>
      </c>
      <c r="Y52" s="125">
        <v>0</v>
      </c>
      <c r="Z52" s="125">
        <v>0</v>
      </c>
      <c r="AA52" s="125">
        <v>0</v>
      </c>
      <c r="AB52" s="125">
        <v>642.01520912547483</v>
      </c>
      <c r="AC52" s="125">
        <v>0</v>
      </c>
      <c r="AD52" s="125">
        <v>0</v>
      </c>
      <c r="AE52" s="125">
        <v>80471.930501930503</v>
      </c>
      <c r="AF52" s="125">
        <v>0</v>
      </c>
      <c r="AG52" s="125">
        <v>0</v>
      </c>
      <c r="AH52" s="125">
        <v>0</v>
      </c>
      <c r="AI52" s="125">
        <v>117800</v>
      </c>
      <c r="AJ52" s="125">
        <v>0</v>
      </c>
      <c r="AK52" s="125">
        <v>0</v>
      </c>
      <c r="AL52" s="125">
        <v>0</v>
      </c>
      <c r="AM52" s="125">
        <v>31744</v>
      </c>
      <c r="AN52" s="125">
        <v>0</v>
      </c>
      <c r="AO52" s="125">
        <v>0</v>
      </c>
      <c r="AP52" s="125">
        <v>0</v>
      </c>
      <c r="AQ52" s="125">
        <v>0</v>
      </c>
      <c r="AR52" s="125">
        <v>0</v>
      </c>
      <c r="AS52" s="125">
        <v>0</v>
      </c>
      <c r="AT52" s="125">
        <v>0</v>
      </c>
      <c r="AU52" s="125">
        <v>0</v>
      </c>
      <c r="AV52" s="125">
        <v>943718</v>
      </c>
      <c r="AW52" s="125">
        <v>141305.91292417073</v>
      </c>
      <c r="AX52" s="125">
        <v>149544</v>
      </c>
      <c r="AY52" s="125">
        <v>110426.79646408001</v>
      </c>
      <c r="AZ52" s="493">
        <v>1234567.9129241707</v>
      </c>
      <c r="BA52" s="493">
        <v>1202823.9129241707</v>
      </c>
      <c r="BB52" s="493">
        <v>4180</v>
      </c>
      <c r="BC52" s="493">
        <v>1283260</v>
      </c>
      <c r="BD52" s="493">
        <v>80436.087075829273</v>
      </c>
      <c r="BE52" s="493">
        <v>0</v>
      </c>
      <c r="BF52" s="493">
        <v>1315004</v>
      </c>
      <c r="BG52" s="125">
        <v>1315003.9999999998</v>
      </c>
      <c r="BH52" s="125">
        <v>0</v>
      </c>
      <c r="BI52" s="493">
        <v>1315004</v>
      </c>
      <c r="BJ52" s="493">
        <v>1165460</v>
      </c>
      <c r="BK52" s="125">
        <v>1165460</v>
      </c>
      <c r="BL52" s="125">
        <v>3796.2866449511403</v>
      </c>
      <c r="BM52" s="125">
        <v>3547.4124675324679</v>
      </c>
      <c r="BN52" s="126">
        <v>7.0156537954489936E-2</v>
      </c>
      <c r="BO52" s="126">
        <v>0</v>
      </c>
      <c r="BP52" s="125">
        <v>0</v>
      </c>
      <c r="BQ52" s="493">
        <v>1315004</v>
      </c>
      <c r="BR52" s="493">
        <v>4180</v>
      </c>
      <c r="BS52" s="493" t="s">
        <v>948</v>
      </c>
      <c r="BT52" s="493">
        <v>4283.4006514657976</v>
      </c>
      <c r="BU52" s="126">
        <v>4.7996398228823622E-2</v>
      </c>
      <c r="BV52" s="125">
        <v>-8163.13</v>
      </c>
      <c r="BW52" s="125">
        <v>1306840.8700000001</v>
      </c>
      <c r="BX52" s="125">
        <v>0</v>
      </c>
      <c r="BY52" s="125">
        <v>1306840.8700000001</v>
      </c>
      <c r="BZ52" s="490">
        <f t="shared" si="4"/>
        <v>251197.77382964292</v>
      </c>
      <c r="CA52" s="490">
        <f t="shared" si="5"/>
        <v>45055.44</v>
      </c>
      <c r="CB52" s="490">
        <f t="shared" si="3"/>
        <v>80436.087075829273</v>
      </c>
      <c r="CC52" s="490">
        <f>IF(ISERROR(VLOOKUP(A52,'[19]19-20 Cfwds'!A:D,4,FALSE)),0,(VLOOKUP(A52,'[19]19-20 Cfwds'!A:D,4,FALSE)))</f>
        <v>251197.77382964292</v>
      </c>
      <c r="CD52" s="490">
        <f>IF(ISERROR(VLOOKUP(A52,'[19]19-20 Cfwds'!A:D,3,FALSE)),0,(VLOOKUP(A52,'[19]19-20 Cfwds'!A:D,3,FALSE)))</f>
        <v>45055.44</v>
      </c>
      <c r="CF52" s="490">
        <f t="shared" si="6"/>
        <v>60191.967213114753</v>
      </c>
      <c r="CG52" s="490">
        <f>VLOOKUP(C52,'[19]Pension and Pay Grants'!$I$3:$O$111,7,FALSE)</f>
        <v>14482</v>
      </c>
      <c r="CH52" s="490">
        <f>VLOOKUP(C52,'[19]Pension and Pay Grants'!$Z$2:$AF$111,7,FALSE)</f>
        <v>40921</v>
      </c>
    </row>
    <row r="53" spans="1:86" ht="14.4">
      <c r="A53" s="486">
        <v>311</v>
      </c>
      <c r="B53" s="486">
        <f>VLOOKUP(D53,'[19]Adjusted Factors 21-22'!C:F,4,FALSE)</f>
        <v>0</v>
      </c>
      <c r="C53" s="491">
        <v>124681</v>
      </c>
      <c r="D53" s="491">
        <v>9352924</v>
      </c>
      <c r="E53" s="492" t="s">
        <v>290</v>
      </c>
      <c r="F53" s="332">
        <v>207</v>
      </c>
      <c r="G53" s="332">
        <v>207</v>
      </c>
      <c r="H53" s="332">
        <v>0</v>
      </c>
      <c r="I53" s="125">
        <v>636318</v>
      </c>
      <c r="J53" s="125">
        <v>0</v>
      </c>
      <c r="K53" s="125">
        <v>0</v>
      </c>
      <c r="L53" s="125">
        <v>3219.9999999999959</v>
      </c>
      <c r="M53" s="125">
        <v>0</v>
      </c>
      <c r="N53" s="125">
        <v>5101.0714285714284</v>
      </c>
      <c r="O53" s="125">
        <v>0</v>
      </c>
      <c r="P53" s="125">
        <v>430</v>
      </c>
      <c r="Q53" s="125">
        <v>260.00000000000028</v>
      </c>
      <c r="R53" s="125">
        <v>0</v>
      </c>
      <c r="S53" s="125">
        <v>0</v>
      </c>
      <c r="T53" s="125">
        <v>0</v>
      </c>
      <c r="U53" s="125">
        <v>0</v>
      </c>
      <c r="V53" s="125">
        <v>0</v>
      </c>
      <c r="W53" s="125">
        <v>0</v>
      </c>
      <c r="X53" s="125">
        <v>0</v>
      </c>
      <c r="Y53" s="125">
        <v>0</v>
      </c>
      <c r="Z53" s="125">
        <v>0</v>
      </c>
      <c r="AA53" s="125">
        <v>0</v>
      </c>
      <c r="AB53" s="125">
        <v>5116.8539325842703</v>
      </c>
      <c r="AC53" s="125">
        <v>0</v>
      </c>
      <c r="AD53" s="125">
        <v>0</v>
      </c>
      <c r="AE53" s="125">
        <v>39306.069364161849</v>
      </c>
      <c r="AF53" s="125">
        <v>0</v>
      </c>
      <c r="AG53" s="125">
        <v>0</v>
      </c>
      <c r="AH53" s="125">
        <v>0</v>
      </c>
      <c r="AI53" s="125">
        <v>117800</v>
      </c>
      <c r="AJ53" s="125">
        <v>0</v>
      </c>
      <c r="AK53" s="125">
        <v>0</v>
      </c>
      <c r="AL53" s="125">
        <v>0</v>
      </c>
      <c r="AM53" s="125">
        <v>22954</v>
      </c>
      <c r="AN53" s="125">
        <v>0</v>
      </c>
      <c r="AO53" s="125">
        <v>0</v>
      </c>
      <c r="AP53" s="125">
        <v>0</v>
      </c>
      <c r="AQ53" s="125">
        <v>0</v>
      </c>
      <c r="AR53" s="125">
        <v>0</v>
      </c>
      <c r="AS53" s="125">
        <v>0</v>
      </c>
      <c r="AT53" s="125">
        <v>0</v>
      </c>
      <c r="AU53" s="125">
        <v>0</v>
      </c>
      <c r="AV53" s="125">
        <v>636318</v>
      </c>
      <c r="AW53" s="125">
        <v>53433.994725317541</v>
      </c>
      <c r="AX53" s="125">
        <v>140754</v>
      </c>
      <c r="AY53" s="125">
        <v>38662.97011065235</v>
      </c>
      <c r="AZ53" s="493">
        <v>830505.99472531758</v>
      </c>
      <c r="BA53" s="493">
        <v>807551.99472531758</v>
      </c>
      <c r="BB53" s="493">
        <v>4180</v>
      </c>
      <c r="BC53" s="493">
        <v>865260</v>
      </c>
      <c r="BD53" s="493">
        <v>57708.005274682422</v>
      </c>
      <c r="BE53" s="493">
        <v>0</v>
      </c>
      <c r="BF53" s="493">
        <v>888214</v>
      </c>
      <c r="BG53" s="125">
        <v>888214</v>
      </c>
      <c r="BH53" s="125">
        <v>0</v>
      </c>
      <c r="BI53" s="493">
        <v>888214</v>
      </c>
      <c r="BJ53" s="493">
        <v>747460</v>
      </c>
      <c r="BK53" s="125">
        <v>747460</v>
      </c>
      <c r="BL53" s="125">
        <v>3610.9178743961352</v>
      </c>
      <c r="BM53" s="125">
        <v>3371.5861611374412</v>
      </c>
      <c r="BN53" s="126">
        <v>7.0984902007651146E-2</v>
      </c>
      <c r="BO53" s="126">
        <v>0</v>
      </c>
      <c r="BP53" s="125">
        <v>0</v>
      </c>
      <c r="BQ53" s="493">
        <v>888214</v>
      </c>
      <c r="BR53" s="493">
        <v>4180</v>
      </c>
      <c r="BS53" s="493" t="s">
        <v>948</v>
      </c>
      <c r="BT53" s="493">
        <v>4290.8888888888887</v>
      </c>
      <c r="BU53" s="126">
        <v>6.2457597814596477E-2</v>
      </c>
      <c r="BV53" s="125">
        <v>-5504.13</v>
      </c>
      <c r="BW53" s="125">
        <v>882709.87</v>
      </c>
      <c r="BX53" s="125">
        <v>0</v>
      </c>
      <c r="BY53" s="125">
        <v>882709.87</v>
      </c>
      <c r="BZ53" s="490">
        <f t="shared" si="4"/>
        <v>79480.064796583843</v>
      </c>
      <c r="CA53" s="490">
        <f t="shared" si="5"/>
        <v>9674.3100000000013</v>
      </c>
      <c r="CB53" s="490">
        <f t="shared" si="3"/>
        <v>57708.005274682422</v>
      </c>
      <c r="CC53" s="490">
        <f>IF(ISERROR(VLOOKUP(A53,'[19]19-20 Cfwds'!A:D,4,FALSE)),0,(VLOOKUP(A53,'[19]19-20 Cfwds'!A:D,4,FALSE)))</f>
        <v>79480.064796583843</v>
      </c>
      <c r="CD53" s="490">
        <f>IF(ISERROR(VLOOKUP(A53,'[19]19-20 Cfwds'!A:D,3,FALSE)),0,(VLOOKUP(A53,'[19]19-20 Cfwds'!A:D,3,FALSE)))</f>
        <v>9674.3100000000013</v>
      </c>
      <c r="CF53" s="490">
        <f t="shared" si="6"/>
        <v>9011.0714285714239</v>
      </c>
      <c r="CG53" s="490">
        <f>VLOOKUP(C53,'[19]Pension and Pay Grants'!$I$3:$O$111,7,FALSE)</f>
        <v>9921</v>
      </c>
      <c r="CH53" s="490">
        <f>VLOOKUP(C53,'[19]Pension and Pay Grants'!$Z$2:$AF$111,7,FALSE)</f>
        <v>28034</v>
      </c>
    </row>
    <row r="54" spans="1:86" ht="14.4">
      <c r="A54" s="486">
        <v>418</v>
      </c>
      <c r="B54" s="486">
        <f>VLOOKUP(D54,'[19]Adjusted Factors 21-22'!C:F,4,FALSE)</f>
        <v>0</v>
      </c>
      <c r="C54" s="491">
        <v>124682</v>
      </c>
      <c r="D54" s="491">
        <v>9352925</v>
      </c>
      <c r="E54" s="492" t="s">
        <v>339</v>
      </c>
      <c r="F54" s="332">
        <v>394</v>
      </c>
      <c r="G54" s="332">
        <v>394</v>
      </c>
      <c r="H54" s="332">
        <v>0</v>
      </c>
      <c r="I54" s="125">
        <v>1211156</v>
      </c>
      <c r="J54" s="125">
        <v>0</v>
      </c>
      <c r="K54" s="125">
        <v>0</v>
      </c>
      <c r="L54" s="125">
        <v>8739.9999999999982</v>
      </c>
      <c r="M54" s="125">
        <v>0</v>
      </c>
      <c r="N54" s="125">
        <v>15140.717821782178</v>
      </c>
      <c r="O54" s="125">
        <v>0</v>
      </c>
      <c r="P54" s="125">
        <v>1720.0000000000016</v>
      </c>
      <c r="Q54" s="125">
        <v>3120.0000000000027</v>
      </c>
      <c r="R54" s="125">
        <v>0</v>
      </c>
      <c r="S54" s="125">
        <v>0</v>
      </c>
      <c r="T54" s="125">
        <v>0</v>
      </c>
      <c r="U54" s="125">
        <v>0</v>
      </c>
      <c r="V54" s="125">
        <v>0</v>
      </c>
      <c r="W54" s="125">
        <v>0</v>
      </c>
      <c r="X54" s="125">
        <v>0</v>
      </c>
      <c r="Y54" s="125">
        <v>0</v>
      </c>
      <c r="Z54" s="125">
        <v>0</v>
      </c>
      <c r="AA54" s="125">
        <v>0</v>
      </c>
      <c r="AB54" s="125">
        <v>12860.534124629085</v>
      </c>
      <c r="AC54" s="125">
        <v>0</v>
      </c>
      <c r="AD54" s="125">
        <v>0</v>
      </c>
      <c r="AE54" s="125">
        <v>139211.42441860467</v>
      </c>
      <c r="AF54" s="125">
        <v>0</v>
      </c>
      <c r="AG54" s="125">
        <v>0</v>
      </c>
      <c r="AH54" s="125">
        <v>0</v>
      </c>
      <c r="AI54" s="125">
        <v>117800</v>
      </c>
      <c r="AJ54" s="125">
        <v>0</v>
      </c>
      <c r="AK54" s="125">
        <v>0</v>
      </c>
      <c r="AL54" s="125">
        <v>0</v>
      </c>
      <c r="AM54" s="125">
        <v>33792</v>
      </c>
      <c r="AN54" s="125">
        <v>0</v>
      </c>
      <c r="AO54" s="125">
        <v>0</v>
      </c>
      <c r="AP54" s="125">
        <v>0</v>
      </c>
      <c r="AQ54" s="125">
        <v>0</v>
      </c>
      <c r="AR54" s="125">
        <v>0</v>
      </c>
      <c r="AS54" s="125">
        <v>0</v>
      </c>
      <c r="AT54" s="125">
        <v>0</v>
      </c>
      <c r="AU54" s="125">
        <v>0</v>
      </c>
      <c r="AV54" s="125">
        <v>1211156</v>
      </c>
      <c r="AW54" s="125">
        <v>180792.67636501594</v>
      </c>
      <c r="AX54" s="125">
        <v>151592</v>
      </c>
      <c r="AY54" s="125">
        <v>108325.29403108452</v>
      </c>
      <c r="AZ54" s="493">
        <v>1543540.676365016</v>
      </c>
      <c r="BA54" s="493">
        <v>1509748.676365016</v>
      </c>
      <c r="BB54" s="493">
        <v>4180</v>
      </c>
      <c r="BC54" s="493">
        <v>1646920</v>
      </c>
      <c r="BD54" s="493">
        <v>137171.32363498397</v>
      </c>
      <c r="BE54" s="493">
        <v>0</v>
      </c>
      <c r="BF54" s="493">
        <v>1680712</v>
      </c>
      <c r="BG54" s="125">
        <v>1680712</v>
      </c>
      <c r="BH54" s="125">
        <v>0</v>
      </c>
      <c r="BI54" s="493">
        <v>1680712</v>
      </c>
      <c r="BJ54" s="493">
        <v>1529120</v>
      </c>
      <c r="BK54" s="125">
        <v>1529120</v>
      </c>
      <c r="BL54" s="125">
        <v>3881.0152284263959</v>
      </c>
      <c r="BM54" s="125">
        <v>3637.5723076923073</v>
      </c>
      <c r="BN54" s="126">
        <v>6.6924558508234824E-2</v>
      </c>
      <c r="BO54" s="126">
        <v>0</v>
      </c>
      <c r="BP54" s="125">
        <v>0</v>
      </c>
      <c r="BQ54" s="493">
        <v>1680712</v>
      </c>
      <c r="BR54" s="493">
        <v>4180</v>
      </c>
      <c r="BS54" s="493" t="s">
        <v>948</v>
      </c>
      <c r="BT54" s="493">
        <v>4265.7664974619292</v>
      </c>
      <c r="BU54" s="126">
        <v>6.2768657646082859E-2</v>
      </c>
      <c r="BV54" s="125">
        <v>-10476.459999999999</v>
      </c>
      <c r="BW54" s="125">
        <v>1670235.54</v>
      </c>
      <c r="BX54" s="125">
        <v>0</v>
      </c>
      <c r="BY54" s="125">
        <v>1670235.54</v>
      </c>
      <c r="BZ54" s="490">
        <f t="shared" si="4"/>
        <v>296035.44535915647</v>
      </c>
      <c r="CA54" s="490">
        <f t="shared" si="5"/>
        <v>4895.3299999999981</v>
      </c>
      <c r="CB54" s="490">
        <f t="shared" si="3"/>
        <v>137171.32363498397</v>
      </c>
      <c r="CC54" s="490">
        <f>IF(ISERROR(VLOOKUP(A54,'[19]19-20 Cfwds'!A:D,4,FALSE)),0,(VLOOKUP(A54,'[19]19-20 Cfwds'!A:D,4,FALSE)))</f>
        <v>296035.44535915647</v>
      </c>
      <c r="CD54" s="490">
        <f>IF(ISERROR(VLOOKUP(A54,'[19]19-20 Cfwds'!A:D,3,FALSE)),0,(VLOOKUP(A54,'[19]19-20 Cfwds'!A:D,3,FALSE)))</f>
        <v>4895.3299999999981</v>
      </c>
      <c r="CF54" s="490">
        <f t="shared" si="6"/>
        <v>28720.717821782182</v>
      </c>
      <c r="CG54" s="490">
        <f>VLOOKUP(C54,'[19]Pension and Pay Grants'!$I$3:$O$111,7,FALSE)</f>
        <v>18949</v>
      </c>
      <c r="CH54" s="490">
        <f>VLOOKUP(C54,'[19]Pension and Pay Grants'!$Z$2:$AF$111,7,FALSE)</f>
        <v>53543</v>
      </c>
    </row>
    <row r="55" spans="1:86" ht="14.4">
      <c r="A55" s="486">
        <v>341</v>
      </c>
      <c r="B55" s="486">
        <f>VLOOKUP(D55,'[19]Adjusted Factors 21-22'!C:F,4,FALSE)</f>
        <v>0</v>
      </c>
      <c r="C55" s="491">
        <v>124685</v>
      </c>
      <c r="D55" s="491">
        <v>9352928</v>
      </c>
      <c r="E55" s="492" t="s">
        <v>308</v>
      </c>
      <c r="F55" s="332">
        <v>85</v>
      </c>
      <c r="G55" s="332">
        <v>85</v>
      </c>
      <c r="H55" s="332">
        <v>0</v>
      </c>
      <c r="I55" s="125">
        <v>261290</v>
      </c>
      <c r="J55" s="125">
        <v>0</v>
      </c>
      <c r="K55" s="125">
        <v>0</v>
      </c>
      <c r="L55" s="125">
        <v>1840.0000000000011</v>
      </c>
      <c r="M55" s="125">
        <v>0</v>
      </c>
      <c r="N55" s="125">
        <v>2300.0000000000014</v>
      </c>
      <c r="O55" s="125">
        <v>0</v>
      </c>
      <c r="P55" s="125">
        <v>0</v>
      </c>
      <c r="Q55" s="125">
        <v>0</v>
      </c>
      <c r="R55" s="125">
        <v>0</v>
      </c>
      <c r="S55" s="125">
        <v>0</v>
      </c>
      <c r="T55" s="125">
        <v>0</v>
      </c>
      <c r="U55" s="125">
        <v>0</v>
      </c>
      <c r="V55" s="125">
        <v>0</v>
      </c>
      <c r="W55" s="125">
        <v>0</v>
      </c>
      <c r="X55" s="125">
        <v>0</v>
      </c>
      <c r="Y55" s="125">
        <v>0</v>
      </c>
      <c r="Z55" s="125">
        <v>0</v>
      </c>
      <c r="AA55" s="125">
        <v>0</v>
      </c>
      <c r="AB55" s="125">
        <v>7044.5205479451906</v>
      </c>
      <c r="AC55" s="125">
        <v>0</v>
      </c>
      <c r="AD55" s="125">
        <v>0</v>
      </c>
      <c r="AE55" s="125">
        <v>20861.637931034486</v>
      </c>
      <c r="AF55" s="125">
        <v>0</v>
      </c>
      <c r="AG55" s="125">
        <v>1710.0000000000011</v>
      </c>
      <c r="AH55" s="125">
        <v>0</v>
      </c>
      <c r="AI55" s="125">
        <v>117800</v>
      </c>
      <c r="AJ55" s="125">
        <v>38931.909212283041</v>
      </c>
      <c r="AK55" s="125">
        <v>0</v>
      </c>
      <c r="AL55" s="125">
        <v>0</v>
      </c>
      <c r="AM55" s="125">
        <v>12100.75</v>
      </c>
      <c r="AN55" s="125">
        <v>0</v>
      </c>
      <c r="AO55" s="125">
        <v>0</v>
      </c>
      <c r="AP55" s="125">
        <v>0</v>
      </c>
      <c r="AQ55" s="125">
        <v>46400</v>
      </c>
      <c r="AR55" s="125">
        <v>0</v>
      </c>
      <c r="AS55" s="125">
        <v>0</v>
      </c>
      <c r="AT55" s="125">
        <v>0</v>
      </c>
      <c r="AU55" s="125">
        <v>0</v>
      </c>
      <c r="AV55" s="125">
        <v>261290</v>
      </c>
      <c r="AW55" s="125">
        <v>33756.158478979683</v>
      </c>
      <c r="AX55" s="125">
        <v>215232.65921228303</v>
      </c>
      <c r="AY55" s="125">
        <v>24569.682965517248</v>
      </c>
      <c r="AZ55" s="493">
        <v>510278.8176912627</v>
      </c>
      <c r="BA55" s="493">
        <v>451778.0676912627</v>
      </c>
      <c r="BB55" s="493">
        <v>4180</v>
      </c>
      <c r="BC55" s="493">
        <v>355300</v>
      </c>
      <c r="BD55" s="493">
        <v>0</v>
      </c>
      <c r="BE55" s="493">
        <v>0</v>
      </c>
      <c r="BF55" s="493">
        <v>510278.8176912627</v>
      </c>
      <c r="BG55" s="125">
        <v>510278.8176912627</v>
      </c>
      <c r="BH55" s="125">
        <v>0</v>
      </c>
      <c r="BI55" s="493">
        <v>413800.75</v>
      </c>
      <c r="BJ55" s="493">
        <v>244968.09078771697</v>
      </c>
      <c r="BK55" s="125">
        <v>341446.15847897966</v>
      </c>
      <c r="BL55" s="125">
        <v>4017.0136291644667</v>
      </c>
      <c r="BM55" s="125">
        <v>3819.5366109746333</v>
      </c>
      <c r="BN55" s="126">
        <v>5.1701826243116727E-2</v>
      </c>
      <c r="BO55" s="126">
        <v>0</v>
      </c>
      <c r="BP55" s="125">
        <v>0</v>
      </c>
      <c r="BQ55" s="493">
        <v>510278.8176912627</v>
      </c>
      <c r="BR55" s="493">
        <v>5315.0360904854433</v>
      </c>
      <c r="BS55" s="493" t="s">
        <v>948</v>
      </c>
      <c r="BT55" s="493">
        <v>6003.2802081325026</v>
      </c>
      <c r="BU55" s="126">
        <v>5.4030216317473068E-2</v>
      </c>
      <c r="BV55" s="125">
        <v>-2260.15</v>
      </c>
      <c r="BW55" s="125">
        <v>508018.66769126267</v>
      </c>
      <c r="BX55" s="125">
        <v>0</v>
      </c>
      <c r="BY55" s="125">
        <v>508018.66769126267</v>
      </c>
      <c r="BZ55" s="490">
        <f t="shared" si="4"/>
        <v>87208.542221502576</v>
      </c>
      <c r="CA55" s="490">
        <f t="shared" si="5"/>
        <v>16484.329999999998</v>
      </c>
      <c r="CB55" s="490">
        <f t="shared" si="3"/>
        <v>0</v>
      </c>
      <c r="CC55" s="490">
        <f>IF(ISERROR(VLOOKUP(A55,'[19]19-20 Cfwds'!A:D,4,FALSE)),0,(VLOOKUP(A55,'[19]19-20 Cfwds'!A:D,4,FALSE)))</f>
        <v>87208.542221502576</v>
      </c>
      <c r="CD55" s="490">
        <f>IF(ISERROR(VLOOKUP(A55,'[19]19-20 Cfwds'!A:D,3,FALSE)),0,(VLOOKUP(A55,'[19]19-20 Cfwds'!A:D,3,FALSE)))</f>
        <v>16484.329999999998</v>
      </c>
      <c r="CF55" s="490">
        <f t="shared" si="6"/>
        <v>4140.0000000000027</v>
      </c>
      <c r="CG55" s="490">
        <f>VLOOKUP(C55,'[19]Pension and Pay Grants'!$I$3:$O$111,7,FALSE)</f>
        <v>4702</v>
      </c>
      <c r="CH55" s="490">
        <f>VLOOKUP(C55,'[19]Pension and Pay Grants'!$Z$2:$AF$111,7,FALSE)</f>
        <v>14196</v>
      </c>
    </row>
    <row r="56" spans="1:86" ht="14.4">
      <c r="A56" s="486">
        <v>307</v>
      </c>
      <c r="B56" s="486">
        <f>VLOOKUP(D56,'[19]Adjusted Factors 21-22'!C:F,4,FALSE)</f>
        <v>0</v>
      </c>
      <c r="C56" s="491">
        <v>131962</v>
      </c>
      <c r="D56" s="491">
        <v>9352929</v>
      </c>
      <c r="E56" s="492" t="s">
        <v>955</v>
      </c>
      <c r="F56" s="332">
        <v>404</v>
      </c>
      <c r="G56" s="332">
        <v>404</v>
      </c>
      <c r="H56" s="332">
        <v>0</v>
      </c>
      <c r="I56" s="125">
        <v>1241896</v>
      </c>
      <c r="J56" s="125">
        <v>0</v>
      </c>
      <c r="K56" s="125">
        <v>0</v>
      </c>
      <c r="L56" s="125">
        <v>16560</v>
      </c>
      <c r="M56" s="125">
        <v>0</v>
      </c>
      <c r="N56" s="125">
        <v>20700</v>
      </c>
      <c r="O56" s="125">
        <v>0</v>
      </c>
      <c r="P56" s="125">
        <v>0</v>
      </c>
      <c r="Q56" s="125">
        <v>780.00000000000045</v>
      </c>
      <c r="R56" s="125">
        <v>0</v>
      </c>
      <c r="S56" s="125">
        <v>445.00000000000091</v>
      </c>
      <c r="T56" s="125">
        <v>0</v>
      </c>
      <c r="U56" s="125">
        <v>0</v>
      </c>
      <c r="V56" s="125">
        <v>0</v>
      </c>
      <c r="W56" s="125">
        <v>0</v>
      </c>
      <c r="X56" s="125">
        <v>0</v>
      </c>
      <c r="Y56" s="125">
        <v>0</v>
      </c>
      <c r="Z56" s="125">
        <v>0</v>
      </c>
      <c r="AA56" s="125">
        <v>0</v>
      </c>
      <c r="AB56" s="125">
        <v>8091.3165266106371</v>
      </c>
      <c r="AC56" s="125">
        <v>0</v>
      </c>
      <c r="AD56" s="125">
        <v>0</v>
      </c>
      <c r="AE56" s="125">
        <v>108992.17391304347</v>
      </c>
      <c r="AF56" s="125">
        <v>0</v>
      </c>
      <c r="AG56" s="125">
        <v>0</v>
      </c>
      <c r="AH56" s="125">
        <v>0</v>
      </c>
      <c r="AI56" s="125">
        <v>117800</v>
      </c>
      <c r="AJ56" s="125">
        <v>0</v>
      </c>
      <c r="AK56" s="125">
        <v>0</v>
      </c>
      <c r="AL56" s="125">
        <v>0</v>
      </c>
      <c r="AM56" s="125">
        <v>51712</v>
      </c>
      <c r="AN56" s="125">
        <v>0</v>
      </c>
      <c r="AO56" s="125">
        <v>0</v>
      </c>
      <c r="AP56" s="125">
        <v>0</v>
      </c>
      <c r="AQ56" s="125">
        <v>0</v>
      </c>
      <c r="AR56" s="125">
        <v>0</v>
      </c>
      <c r="AS56" s="125">
        <v>0</v>
      </c>
      <c r="AT56" s="125">
        <v>0</v>
      </c>
      <c r="AU56" s="125">
        <v>0</v>
      </c>
      <c r="AV56" s="125">
        <v>1241896</v>
      </c>
      <c r="AW56" s="125">
        <v>155568.4904396541</v>
      </c>
      <c r="AX56" s="125">
        <v>169512</v>
      </c>
      <c r="AY56" s="125">
        <v>102979.95095652173</v>
      </c>
      <c r="AZ56" s="493">
        <v>1566976.4904396541</v>
      </c>
      <c r="BA56" s="493">
        <v>1515264.4904396541</v>
      </c>
      <c r="BB56" s="493">
        <v>4180</v>
      </c>
      <c r="BC56" s="493">
        <v>1688720</v>
      </c>
      <c r="BD56" s="493">
        <v>173455.5095603459</v>
      </c>
      <c r="BE56" s="493">
        <v>0</v>
      </c>
      <c r="BF56" s="493">
        <v>1740432</v>
      </c>
      <c r="BG56" s="125">
        <v>1740432</v>
      </c>
      <c r="BH56" s="125">
        <v>0</v>
      </c>
      <c r="BI56" s="493">
        <v>1740432</v>
      </c>
      <c r="BJ56" s="493">
        <v>1570920</v>
      </c>
      <c r="BK56" s="125">
        <v>1570920</v>
      </c>
      <c r="BL56" s="125">
        <v>3888.4158415841584</v>
      </c>
      <c r="BM56" s="125">
        <v>3646.0245783132527</v>
      </c>
      <c r="BN56" s="126">
        <v>6.6480973472494334E-2</v>
      </c>
      <c r="BO56" s="126">
        <v>0</v>
      </c>
      <c r="BP56" s="125">
        <v>0</v>
      </c>
      <c r="BQ56" s="493">
        <v>1740432</v>
      </c>
      <c r="BR56" s="493">
        <v>4180</v>
      </c>
      <c r="BS56" s="493" t="s">
        <v>948</v>
      </c>
      <c r="BT56" s="493">
        <v>4308</v>
      </c>
      <c r="BU56" s="126">
        <v>6.2490242811011232E-2</v>
      </c>
      <c r="BV56" s="125">
        <v>-10742.36</v>
      </c>
      <c r="BW56" s="125">
        <v>1729689.64</v>
      </c>
      <c r="BX56" s="125">
        <v>0</v>
      </c>
      <c r="BY56" s="125">
        <v>1729689.64</v>
      </c>
      <c r="BZ56" s="490">
        <f t="shared" si="4"/>
        <v>113347.47446461604</v>
      </c>
      <c r="CA56" s="490">
        <f t="shared" si="5"/>
        <v>3054.6499999999996</v>
      </c>
      <c r="CB56" s="490">
        <f t="shared" si="3"/>
        <v>173455.5095603459</v>
      </c>
      <c r="CC56" s="490">
        <f>IF(ISERROR(VLOOKUP(A56,'[19]19-20 Cfwds'!A:D,4,FALSE)),0,(VLOOKUP(A56,'[19]19-20 Cfwds'!A:D,4,FALSE)))</f>
        <v>113347.47446461604</v>
      </c>
      <c r="CD56" s="490">
        <f>IF(ISERROR(VLOOKUP(A56,'[19]19-20 Cfwds'!A:D,3,FALSE)),0,(VLOOKUP(A56,'[19]19-20 Cfwds'!A:D,3,FALSE)))</f>
        <v>3054.6499999999996</v>
      </c>
      <c r="CF56" s="490">
        <f t="shared" si="6"/>
        <v>38485</v>
      </c>
      <c r="CG56" s="490">
        <f>VLOOKUP(C56,'[19]Pension and Pay Grants'!$I$3:$O$111,7,FALSE)</f>
        <v>19513</v>
      </c>
      <c r="CH56" s="490">
        <f>VLOOKUP(C56,'[19]Pension and Pay Grants'!$Z$2:$AF$111,7,FALSE)</f>
        <v>55137</v>
      </c>
    </row>
    <row r="57" spans="1:86" ht="14.4">
      <c r="A57" s="486">
        <v>238</v>
      </c>
      <c r="B57" s="486">
        <f>VLOOKUP(D57,'[19]Adjusted Factors 21-22'!C:F,4,FALSE)</f>
        <v>0</v>
      </c>
      <c r="C57" s="491">
        <v>133605</v>
      </c>
      <c r="D57" s="491">
        <v>9352931</v>
      </c>
      <c r="E57" s="492" t="s">
        <v>248</v>
      </c>
      <c r="F57" s="332">
        <v>100</v>
      </c>
      <c r="G57" s="332">
        <v>100</v>
      </c>
      <c r="H57" s="332">
        <v>0</v>
      </c>
      <c r="I57" s="125">
        <v>307400</v>
      </c>
      <c r="J57" s="125">
        <v>0</v>
      </c>
      <c r="K57" s="125">
        <v>0</v>
      </c>
      <c r="L57" s="125">
        <v>7820</v>
      </c>
      <c r="M57" s="125">
        <v>0</v>
      </c>
      <c r="N57" s="125">
        <v>11250</v>
      </c>
      <c r="O57" s="125">
        <v>0</v>
      </c>
      <c r="P57" s="125">
        <v>1737.3737373737372</v>
      </c>
      <c r="Q57" s="125">
        <v>0</v>
      </c>
      <c r="R57" s="125">
        <v>0</v>
      </c>
      <c r="S57" s="125">
        <v>0</v>
      </c>
      <c r="T57" s="125">
        <v>0</v>
      </c>
      <c r="U57" s="125">
        <v>0</v>
      </c>
      <c r="V57" s="125">
        <v>0</v>
      </c>
      <c r="W57" s="125">
        <v>0</v>
      </c>
      <c r="X57" s="125">
        <v>0</v>
      </c>
      <c r="Y57" s="125">
        <v>0</v>
      </c>
      <c r="Z57" s="125">
        <v>0</v>
      </c>
      <c r="AA57" s="125">
        <v>0</v>
      </c>
      <c r="AB57" s="125">
        <v>3235.2941176470586</v>
      </c>
      <c r="AC57" s="125">
        <v>0</v>
      </c>
      <c r="AD57" s="125">
        <v>0</v>
      </c>
      <c r="AE57" s="125">
        <v>23563.291139240508</v>
      </c>
      <c r="AF57" s="125">
        <v>0</v>
      </c>
      <c r="AG57" s="125">
        <v>3600.0000000000009</v>
      </c>
      <c r="AH57" s="125">
        <v>0</v>
      </c>
      <c r="AI57" s="125">
        <v>117800</v>
      </c>
      <c r="AJ57" s="125">
        <v>0</v>
      </c>
      <c r="AK57" s="125">
        <v>0</v>
      </c>
      <c r="AL57" s="125">
        <v>0</v>
      </c>
      <c r="AM57" s="125">
        <v>23702.5</v>
      </c>
      <c r="AN57" s="125">
        <v>0</v>
      </c>
      <c r="AO57" s="125">
        <v>0</v>
      </c>
      <c r="AP57" s="125">
        <v>0</v>
      </c>
      <c r="AQ57" s="125">
        <v>0</v>
      </c>
      <c r="AR57" s="125">
        <v>0</v>
      </c>
      <c r="AS57" s="125">
        <v>0</v>
      </c>
      <c r="AT57" s="125">
        <v>0</v>
      </c>
      <c r="AU57" s="125">
        <v>0</v>
      </c>
      <c r="AV57" s="125">
        <v>307400</v>
      </c>
      <c r="AW57" s="125">
        <v>51205.958994261309</v>
      </c>
      <c r="AX57" s="125">
        <v>141502.5</v>
      </c>
      <c r="AY57" s="125">
        <v>42587.883306993994</v>
      </c>
      <c r="AZ57" s="493">
        <v>500108.45899426134</v>
      </c>
      <c r="BA57" s="493">
        <v>476405.95899426134</v>
      </c>
      <c r="BB57" s="493">
        <v>4180</v>
      </c>
      <c r="BC57" s="493">
        <v>418000</v>
      </c>
      <c r="BD57" s="493">
        <v>0</v>
      </c>
      <c r="BE57" s="493">
        <v>0</v>
      </c>
      <c r="BF57" s="493">
        <v>500108.45899426134</v>
      </c>
      <c r="BG57" s="125">
        <v>500108.45899426128</v>
      </c>
      <c r="BH57" s="125">
        <v>0</v>
      </c>
      <c r="BI57" s="493">
        <v>441702.5</v>
      </c>
      <c r="BJ57" s="493">
        <v>300200</v>
      </c>
      <c r="BK57" s="125">
        <v>358605.95899426134</v>
      </c>
      <c r="BL57" s="125">
        <v>3586.0595899426135</v>
      </c>
      <c r="BM57" s="125">
        <v>3612.2301067415733</v>
      </c>
      <c r="BN57" s="126">
        <v>-7.2449749948424718E-3</v>
      </c>
      <c r="BO57" s="126">
        <v>2.5725330644842469E-2</v>
      </c>
      <c r="BP57" s="125">
        <v>9292.5813861181578</v>
      </c>
      <c r="BQ57" s="493">
        <v>509401.04038037948</v>
      </c>
      <c r="BR57" s="493">
        <v>4856.9854038037947</v>
      </c>
      <c r="BS57" s="493" t="s">
        <v>948</v>
      </c>
      <c r="BT57" s="493">
        <v>5094.0104038037944</v>
      </c>
      <c r="BU57" s="126">
        <v>-2.082155128099461E-2</v>
      </c>
      <c r="BV57" s="125">
        <v>-2659</v>
      </c>
      <c r="BW57" s="125">
        <v>506742.04038037948</v>
      </c>
      <c r="BX57" s="125">
        <v>0</v>
      </c>
      <c r="BY57" s="125">
        <v>506742.04038037948</v>
      </c>
      <c r="BZ57" s="490">
        <f t="shared" si="4"/>
        <v>59935.037315309397</v>
      </c>
      <c r="CA57" s="490">
        <f t="shared" si="5"/>
        <v>3706.8000000000011</v>
      </c>
      <c r="CB57" s="490">
        <f t="shared" si="3"/>
        <v>0</v>
      </c>
      <c r="CC57" s="490">
        <f>IF(ISERROR(VLOOKUP(A57,'[19]19-20 Cfwds'!A:D,4,FALSE)),0,(VLOOKUP(A57,'[19]19-20 Cfwds'!A:D,4,FALSE)))</f>
        <v>59935.037315309397</v>
      </c>
      <c r="CD57" s="490">
        <f>IF(ISERROR(VLOOKUP(A57,'[19]19-20 Cfwds'!A:D,3,FALSE)),0,(VLOOKUP(A57,'[19]19-20 Cfwds'!A:D,3,FALSE)))</f>
        <v>3706.8000000000011</v>
      </c>
      <c r="CF57" s="490">
        <f t="shared" si="6"/>
        <v>20807.373737373739</v>
      </c>
      <c r="CG57" s="490">
        <f>VLOOKUP(C57,'[19]Pension and Pay Grants'!$I$3:$O$111,7,FALSE)</f>
        <v>4702</v>
      </c>
      <c r="CH57" s="490">
        <f>VLOOKUP(C57,'[19]Pension and Pay Grants'!$Z$2:$AF$111,7,FALSE)</f>
        <v>15110</v>
      </c>
    </row>
    <row r="58" spans="1:86" ht="14.4">
      <c r="A58" s="486">
        <v>400</v>
      </c>
      <c r="B58" s="486">
        <f>VLOOKUP(D58,'[19]Adjusted Factors 21-22'!C:F,4,FALSE)</f>
        <v>0</v>
      </c>
      <c r="C58" s="491">
        <v>124686</v>
      </c>
      <c r="D58" s="491">
        <v>9353000</v>
      </c>
      <c r="E58" s="492" t="s">
        <v>956</v>
      </c>
      <c r="F58" s="332">
        <v>176</v>
      </c>
      <c r="G58" s="332">
        <v>176</v>
      </c>
      <c r="H58" s="332">
        <v>0</v>
      </c>
      <c r="I58" s="125">
        <v>541024</v>
      </c>
      <c r="J58" s="125">
        <v>0</v>
      </c>
      <c r="K58" s="125">
        <v>0</v>
      </c>
      <c r="L58" s="125">
        <v>10120</v>
      </c>
      <c r="M58" s="125">
        <v>0</v>
      </c>
      <c r="N58" s="125">
        <v>13150.282485875707</v>
      </c>
      <c r="O58" s="125">
        <v>0</v>
      </c>
      <c r="P58" s="125">
        <v>9514.0571428571275</v>
      </c>
      <c r="Q58" s="125">
        <v>261.4857142857141</v>
      </c>
      <c r="R58" s="125">
        <v>0</v>
      </c>
      <c r="S58" s="125">
        <v>0</v>
      </c>
      <c r="T58" s="125">
        <v>0</v>
      </c>
      <c r="U58" s="125">
        <v>0</v>
      </c>
      <c r="V58" s="125">
        <v>0</v>
      </c>
      <c r="W58" s="125">
        <v>0</v>
      </c>
      <c r="X58" s="125">
        <v>0</v>
      </c>
      <c r="Y58" s="125">
        <v>0</v>
      </c>
      <c r="Z58" s="125">
        <v>0</v>
      </c>
      <c r="AA58" s="125">
        <v>0</v>
      </c>
      <c r="AB58" s="125">
        <v>0</v>
      </c>
      <c r="AC58" s="125">
        <v>0</v>
      </c>
      <c r="AD58" s="125">
        <v>0</v>
      </c>
      <c r="AE58" s="125">
        <v>54690.810810810806</v>
      </c>
      <c r="AF58" s="125">
        <v>0</v>
      </c>
      <c r="AG58" s="125">
        <v>0</v>
      </c>
      <c r="AH58" s="125">
        <v>0</v>
      </c>
      <c r="AI58" s="125">
        <v>117800</v>
      </c>
      <c r="AJ58" s="125">
        <v>0</v>
      </c>
      <c r="AK58" s="125">
        <v>0</v>
      </c>
      <c r="AL58" s="125">
        <v>0</v>
      </c>
      <c r="AM58" s="125">
        <v>20583.75</v>
      </c>
      <c r="AN58" s="125">
        <v>0</v>
      </c>
      <c r="AO58" s="125">
        <v>0</v>
      </c>
      <c r="AP58" s="125">
        <v>0</v>
      </c>
      <c r="AQ58" s="125">
        <v>0</v>
      </c>
      <c r="AR58" s="125">
        <v>0</v>
      </c>
      <c r="AS58" s="125">
        <v>0</v>
      </c>
      <c r="AT58" s="125">
        <v>0</v>
      </c>
      <c r="AU58" s="125">
        <v>0</v>
      </c>
      <c r="AV58" s="125">
        <v>541024</v>
      </c>
      <c r="AW58" s="125">
        <v>87736.636153829357</v>
      </c>
      <c r="AX58" s="125">
        <v>138383.75</v>
      </c>
      <c r="AY58" s="125">
        <v>70390.094748423959</v>
      </c>
      <c r="AZ58" s="493">
        <v>767144.3861538294</v>
      </c>
      <c r="BA58" s="493">
        <v>746560.6361538294</v>
      </c>
      <c r="BB58" s="493">
        <v>4180</v>
      </c>
      <c r="BC58" s="493">
        <v>735680</v>
      </c>
      <c r="BD58" s="493">
        <v>0</v>
      </c>
      <c r="BE58" s="493">
        <v>0</v>
      </c>
      <c r="BF58" s="493">
        <v>767144.3861538294</v>
      </c>
      <c r="BG58" s="125">
        <v>767144.38615382928</v>
      </c>
      <c r="BH58" s="125">
        <v>0</v>
      </c>
      <c r="BI58" s="493">
        <v>756263.75</v>
      </c>
      <c r="BJ58" s="493">
        <v>617880</v>
      </c>
      <c r="BK58" s="125">
        <v>628760.6361538294</v>
      </c>
      <c r="BL58" s="125">
        <v>3572.5036145103945</v>
      </c>
      <c r="BM58" s="125">
        <v>3614.3135627118641</v>
      </c>
      <c r="BN58" s="126">
        <v>-1.156788072645778E-2</v>
      </c>
      <c r="BO58" s="126">
        <v>3.0048236376457781E-2</v>
      </c>
      <c r="BP58" s="125">
        <v>19114.25969569659</v>
      </c>
      <c r="BQ58" s="493">
        <v>786258.64584952604</v>
      </c>
      <c r="BR58" s="493">
        <v>4350.4255445995796</v>
      </c>
      <c r="BS58" s="493" t="s">
        <v>948</v>
      </c>
      <c r="BT58" s="493">
        <v>4467.3786695995796</v>
      </c>
      <c r="BU58" s="126">
        <v>1.6185519977385709E-2</v>
      </c>
      <c r="BV58" s="125">
        <v>-4679.84</v>
      </c>
      <c r="BW58" s="125">
        <v>781578.80584952608</v>
      </c>
      <c r="BX58" s="125">
        <v>0</v>
      </c>
      <c r="BY58" s="125">
        <v>781578.80584952608</v>
      </c>
      <c r="BZ58" s="490">
        <f t="shared" si="4"/>
        <v>14229.088709854288</v>
      </c>
      <c r="CA58" s="490">
        <f t="shared" si="5"/>
        <v>9936.5800000000017</v>
      </c>
      <c r="CB58" s="490">
        <f t="shared" si="3"/>
        <v>0</v>
      </c>
      <c r="CC58" s="490">
        <f>IF(ISERROR(VLOOKUP(A58,'[19]19-20 Cfwds'!A:D,4,FALSE)),0,(VLOOKUP(A58,'[19]19-20 Cfwds'!A:D,4,FALSE)))</f>
        <v>14229.088709854288</v>
      </c>
      <c r="CD58" s="490">
        <f>IF(ISERROR(VLOOKUP(A58,'[19]19-20 Cfwds'!A:D,3,FALSE)),0,(VLOOKUP(A58,'[19]19-20 Cfwds'!A:D,3,FALSE)))</f>
        <v>9936.5800000000017</v>
      </c>
      <c r="CF58" s="490">
        <f t="shared" si="6"/>
        <v>33045.82534301855</v>
      </c>
      <c r="CG58" s="490">
        <f>VLOOKUP(C58,'[19]Pension and Pay Grants'!$I$3:$O$111,7,FALSE)</f>
        <v>8322</v>
      </c>
      <c r="CH58" s="490">
        <f>VLOOKUP(C58,'[19]Pension and Pay Grants'!$Z$2:$AF$111,7,FALSE)</f>
        <v>23517</v>
      </c>
    </row>
    <row r="59" spans="1:86" ht="14.4">
      <c r="A59" s="486">
        <v>405</v>
      </c>
      <c r="B59" s="486">
        <f>VLOOKUP(D59,'[19]Adjusted Factors 21-22'!C:F,4,FALSE)</f>
        <v>0</v>
      </c>
      <c r="C59" s="491">
        <v>124688</v>
      </c>
      <c r="D59" s="491">
        <v>9353003</v>
      </c>
      <c r="E59" s="492" t="s">
        <v>957</v>
      </c>
      <c r="F59" s="332">
        <v>164</v>
      </c>
      <c r="G59" s="332">
        <v>164</v>
      </c>
      <c r="H59" s="332">
        <v>0</v>
      </c>
      <c r="I59" s="125">
        <v>504136</v>
      </c>
      <c r="J59" s="125">
        <v>0</v>
      </c>
      <c r="K59" s="125">
        <v>0</v>
      </c>
      <c r="L59" s="125">
        <v>9199.9999999999909</v>
      </c>
      <c r="M59" s="125">
        <v>0</v>
      </c>
      <c r="N59" s="125">
        <v>15992.397660818713</v>
      </c>
      <c r="O59" s="125">
        <v>0</v>
      </c>
      <c r="P59" s="125">
        <v>859.99999999999909</v>
      </c>
      <c r="Q59" s="125">
        <v>3640.0000000000009</v>
      </c>
      <c r="R59" s="125">
        <v>410.00000000000028</v>
      </c>
      <c r="S59" s="125">
        <v>7120</v>
      </c>
      <c r="T59" s="125">
        <v>0</v>
      </c>
      <c r="U59" s="125">
        <v>0</v>
      </c>
      <c r="V59" s="125">
        <v>0</v>
      </c>
      <c r="W59" s="125">
        <v>0</v>
      </c>
      <c r="X59" s="125">
        <v>0</v>
      </c>
      <c r="Y59" s="125">
        <v>0</v>
      </c>
      <c r="Z59" s="125">
        <v>0</v>
      </c>
      <c r="AA59" s="125">
        <v>0</v>
      </c>
      <c r="AB59" s="125">
        <v>1252.7777777777787</v>
      </c>
      <c r="AC59" s="125">
        <v>0</v>
      </c>
      <c r="AD59" s="125">
        <v>0</v>
      </c>
      <c r="AE59" s="125">
        <v>46297.96875</v>
      </c>
      <c r="AF59" s="125">
        <v>0</v>
      </c>
      <c r="AG59" s="125">
        <v>0</v>
      </c>
      <c r="AH59" s="125">
        <v>0</v>
      </c>
      <c r="AI59" s="125">
        <v>117800</v>
      </c>
      <c r="AJ59" s="125">
        <v>0</v>
      </c>
      <c r="AK59" s="125">
        <v>0</v>
      </c>
      <c r="AL59" s="125">
        <v>0</v>
      </c>
      <c r="AM59" s="125">
        <v>10229.5</v>
      </c>
      <c r="AN59" s="125">
        <v>0</v>
      </c>
      <c r="AO59" s="125">
        <v>0</v>
      </c>
      <c r="AP59" s="125">
        <v>0</v>
      </c>
      <c r="AQ59" s="125">
        <v>0</v>
      </c>
      <c r="AR59" s="125">
        <v>0</v>
      </c>
      <c r="AS59" s="125">
        <v>0</v>
      </c>
      <c r="AT59" s="125">
        <v>0</v>
      </c>
      <c r="AU59" s="125">
        <v>0</v>
      </c>
      <c r="AV59" s="125">
        <v>504136</v>
      </c>
      <c r="AW59" s="125">
        <v>84773.144188596489</v>
      </c>
      <c r="AX59" s="125">
        <v>128029.5</v>
      </c>
      <c r="AY59" s="125">
        <v>70370.246035818709</v>
      </c>
      <c r="AZ59" s="493">
        <v>716938.64418859652</v>
      </c>
      <c r="BA59" s="493">
        <v>706709.14418859652</v>
      </c>
      <c r="BB59" s="493">
        <v>4180</v>
      </c>
      <c r="BC59" s="493">
        <v>685520</v>
      </c>
      <c r="BD59" s="493">
        <v>0</v>
      </c>
      <c r="BE59" s="493">
        <v>0</v>
      </c>
      <c r="BF59" s="493">
        <v>716938.64418859652</v>
      </c>
      <c r="BG59" s="125">
        <v>716938.64418859652</v>
      </c>
      <c r="BH59" s="125">
        <v>0</v>
      </c>
      <c r="BI59" s="493">
        <v>695749.5</v>
      </c>
      <c r="BJ59" s="493">
        <v>567720</v>
      </c>
      <c r="BK59" s="125">
        <v>588909.14418859652</v>
      </c>
      <c r="BL59" s="125">
        <v>3590.909415784125</v>
      </c>
      <c r="BM59" s="125">
        <v>3522.3105678787879</v>
      </c>
      <c r="BN59" s="126">
        <v>1.947552510869275E-2</v>
      </c>
      <c r="BO59" s="126">
        <v>0</v>
      </c>
      <c r="BP59" s="125">
        <v>0</v>
      </c>
      <c r="BQ59" s="493">
        <v>716938.64418859652</v>
      </c>
      <c r="BR59" s="493">
        <v>4309.2020987109545</v>
      </c>
      <c r="BS59" s="493" t="s">
        <v>948</v>
      </c>
      <c r="BT59" s="493">
        <v>4371.5770987109545</v>
      </c>
      <c r="BU59" s="126">
        <v>1.7203063902047955E-2</v>
      </c>
      <c r="BV59" s="125">
        <v>-4360.76</v>
      </c>
      <c r="BW59" s="125">
        <v>712577.88418859651</v>
      </c>
      <c r="BX59" s="125">
        <v>0</v>
      </c>
      <c r="BY59" s="125">
        <v>712577.88418859651</v>
      </c>
      <c r="BZ59" s="490">
        <f t="shared" si="4"/>
        <v>36310.815045926138</v>
      </c>
      <c r="CA59" s="490">
        <f t="shared" si="5"/>
        <v>3192.409999999998</v>
      </c>
      <c r="CB59" s="490">
        <f t="shared" si="3"/>
        <v>0</v>
      </c>
      <c r="CC59" s="490">
        <f>IF(ISERROR(VLOOKUP(A59,'[19]19-20 Cfwds'!A:D,4,FALSE)),0,(VLOOKUP(A59,'[19]19-20 Cfwds'!A:D,4,FALSE)))</f>
        <v>36310.815045926138</v>
      </c>
      <c r="CD59" s="490">
        <f>IF(ISERROR(VLOOKUP(A59,'[19]19-20 Cfwds'!A:D,3,FALSE)),0,(VLOOKUP(A59,'[19]19-20 Cfwds'!A:D,3,FALSE)))</f>
        <v>3192.409999999998</v>
      </c>
      <c r="CF59" s="490">
        <f t="shared" si="6"/>
        <v>37222.397660818708</v>
      </c>
      <c r="CG59" s="490">
        <f>VLOOKUP(C59,'[19]Pension and Pay Grants'!$I$3:$O$111,7,FALSE)</f>
        <v>7758</v>
      </c>
      <c r="CH59" s="490">
        <f>VLOOKUP(C59,'[19]Pension and Pay Grants'!$Z$2:$AF$111,7,FALSE)</f>
        <v>21922</v>
      </c>
    </row>
    <row r="60" spans="1:86" ht="14.4">
      <c r="A60" s="486">
        <v>406</v>
      </c>
      <c r="B60" s="486">
        <f>VLOOKUP(D60,'[19]Adjusted Factors 21-22'!C:F,4,FALSE)</f>
        <v>0</v>
      </c>
      <c r="C60" s="491">
        <v>124689</v>
      </c>
      <c r="D60" s="491">
        <v>9353004</v>
      </c>
      <c r="E60" s="492" t="s">
        <v>958</v>
      </c>
      <c r="F60" s="332">
        <v>95</v>
      </c>
      <c r="G60" s="332">
        <v>95</v>
      </c>
      <c r="H60" s="332">
        <v>0</v>
      </c>
      <c r="I60" s="125">
        <v>292030</v>
      </c>
      <c r="J60" s="125">
        <v>0</v>
      </c>
      <c r="K60" s="125">
        <v>0</v>
      </c>
      <c r="L60" s="125">
        <v>5980.0000000000036</v>
      </c>
      <c r="M60" s="125">
        <v>0</v>
      </c>
      <c r="N60" s="125">
        <v>7475.0000000000055</v>
      </c>
      <c r="O60" s="125">
        <v>0</v>
      </c>
      <c r="P60" s="125">
        <v>0</v>
      </c>
      <c r="Q60" s="125">
        <v>0</v>
      </c>
      <c r="R60" s="125">
        <v>0</v>
      </c>
      <c r="S60" s="125">
        <v>0</v>
      </c>
      <c r="T60" s="125">
        <v>0</v>
      </c>
      <c r="U60" s="125">
        <v>0</v>
      </c>
      <c r="V60" s="125">
        <v>0</v>
      </c>
      <c r="W60" s="125">
        <v>0</v>
      </c>
      <c r="X60" s="125">
        <v>0</v>
      </c>
      <c r="Y60" s="125">
        <v>0</v>
      </c>
      <c r="Z60" s="125">
        <v>0</v>
      </c>
      <c r="AA60" s="125">
        <v>0</v>
      </c>
      <c r="AB60" s="125">
        <v>0</v>
      </c>
      <c r="AC60" s="125">
        <v>0</v>
      </c>
      <c r="AD60" s="125">
        <v>0</v>
      </c>
      <c r="AE60" s="125">
        <v>29340.384615384617</v>
      </c>
      <c r="AF60" s="125">
        <v>0</v>
      </c>
      <c r="AG60" s="125">
        <v>1170.0000000000009</v>
      </c>
      <c r="AH60" s="125">
        <v>0</v>
      </c>
      <c r="AI60" s="125">
        <v>117800</v>
      </c>
      <c r="AJ60" s="125">
        <v>0</v>
      </c>
      <c r="AK60" s="125">
        <v>0</v>
      </c>
      <c r="AL60" s="125">
        <v>0</v>
      </c>
      <c r="AM60" s="125">
        <v>8982</v>
      </c>
      <c r="AN60" s="125">
        <v>0</v>
      </c>
      <c r="AO60" s="125">
        <v>0</v>
      </c>
      <c r="AP60" s="125">
        <v>0</v>
      </c>
      <c r="AQ60" s="125">
        <v>0</v>
      </c>
      <c r="AR60" s="125">
        <v>0</v>
      </c>
      <c r="AS60" s="125">
        <v>0</v>
      </c>
      <c r="AT60" s="125">
        <v>0</v>
      </c>
      <c r="AU60" s="125">
        <v>0</v>
      </c>
      <c r="AV60" s="125">
        <v>292030</v>
      </c>
      <c r="AW60" s="125">
        <v>43965.384615384624</v>
      </c>
      <c r="AX60" s="125">
        <v>126782</v>
      </c>
      <c r="AY60" s="125">
        <v>38124.056307692321</v>
      </c>
      <c r="AZ60" s="493">
        <v>462777.38461538462</v>
      </c>
      <c r="BA60" s="493">
        <v>453795.38461538462</v>
      </c>
      <c r="BB60" s="493">
        <v>4180</v>
      </c>
      <c r="BC60" s="493">
        <v>397100</v>
      </c>
      <c r="BD60" s="493">
        <v>0</v>
      </c>
      <c r="BE60" s="493">
        <v>0</v>
      </c>
      <c r="BF60" s="493">
        <v>462777.38461538462</v>
      </c>
      <c r="BG60" s="125">
        <v>462777.38461538462</v>
      </c>
      <c r="BH60" s="125">
        <v>0</v>
      </c>
      <c r="BI60" s="493">
        <v>406082</v>
      </c>
      <c r="BJ60" s="493">
        <v>279300</v>
      </c>
      <c r="BK60" s="125">
        <v>335995.38461538462</v>
      </c>
      <c r="BL60" s="125">
        <v>3536.7935222672068</v>
      </c>
      <c r="BM60" s="125">
        <v>3506.1554416666663</v>
      </c>
      <c r="BN60" s="126">
        <v>8.7383691653945862E-3</v>
      </c>
      <c r="BO60" s="126">
        <v>9.7419864846054124E-3</v>
      </c>
      <c r="BP60" s="125">
        <v>3244.9072979360267</v>
      </c>
      <c r="BQ60" s="493">
        <v>466022.29191332066</v>
      </c>
      <c r="BR60" s="493">
        <v>4810.9504411928492</v>
      </c>
      <c r="BS60" s="493" t="s">
        <v>948</v>
      </c>
      <c r="BT60" s="493">
        <v>4905.4978096139021</v>
      </c>
      <c r="BU60" s="126">
        <v>1.6290368174809666E-2</v>
      </c>
      <c r="BV60" s="125">
        <v>-2526.0500000000002</v>
      </c>
      <c r="BW60" s="125">
        <v>463496.24191332067</v>
      </c>
      <c r="BX60" s="125">
        <v>0</v>
      </c>
      <c r="BY60" s="125">
        <v>463496.24191332067</v>
      </c>
      <c r="BZ60" s="490">
        <f t="shared" si="4"/>
        <v>28893.667581098562</v>
      </c>
      <c r="CA60" s="490">
        <f t="shared" si="5"/>
        <v>4017.6099999999969</v>
      </c>
      <c r="CB60" s="490">
        <f t="shared" si="3"/>
        <v>0</v>
      </c>
      <c r="CC60" s="490">
        <f>IF(ISERROR(VLOOKUP(A60,'[19]19-20 Cfwds'!A:D,4,FALSE)),0,(VLOOKUP(A60,'[19]19-20 Cfwds'!A:D,4,FALSE)))</f>
        <v>28893.667581098562</v>
      </c>
      <c r="CD60" s="490">
        <f>IF(ISERROR(VLOOKUP(A60,'[19]19-20 Cfwds'!A:D,3,FALSE)),0,(VLOOKUP(A60,'[19]19-20 Cfwds'!A:D,3,FALSE)))</f>
        <v>4017.6099999999969</v>
      </c>
      <c r="CF60" s="490">
        <f t="shared" si="6"/>
        <v>13455.000000000009</v>
      </c>
      <c r="CG60" s="490">
        <f>VLOOKUP(C60,'[19]Pension and Pay Grants'!$I$3:$O$111,7,FALSE)</f>
        <v>4702</v>
      </c>
      <c r="CH60" s="490">
        <f>VLOOKUP(C60,'[19]Pension and Pay Grants'!$Z$2:$AF$111,7,FALSE)</f>
        <v>13286</v>
      </c>
    </row>
    <row r="61" spans="1:86" ht="14.4">
      <c r="A61" s="486">
        <v>407</v>
      </c>
      <c r="B61" s="486">
        <f>VLOOKUP(D61,'[19]Adjusted Factors 21-22'!C:F,4,FALSE)</f>
        <v>0</v>
      </c>
      <c r="C61" s="491">
        <v>124690</v>
      </c>
      <c r="D61" s="491">
        <v>9353005</v>
      </c>
      <c r="E61" s="492" t="s">
        <v>959</v>
      </c>
      <c r="F61" s="332">
        <v>159</v>
      </c>
      <c r="G61" s="332">
        <v>159</v>
      </c>
      <c r="H61" s="332">
        <v>0</v>
      </c>
      <c r="I61" s="125">
        <v>488766</v>
      </c>
      <c r="J61" s="125">
        <v>0</v>
      </c>
      <c r="K61" s="125">
        <v>0</v>
      </c>
      <c r="L61" s="125">
        <v>8740.0000000000055</v>
      </c>
      <c r="M61" s="125">
        <v>0</v>
      </c>
      <c r="N61" s="125">
        <v>10925.000000000005</v>
      </c>
      <c r="O61" s="125">
        <v>0</v>
      </c>
      <c r="P61" s="125">
        <v>0</v>
      </c>
      <c r="Q61" s="125">
        <v>0</v>
      </c>
      <c r="R61" s="125">
        <v>0</v>
      </c>
      <c r="S61" s="125">
        <v>0</v>
      </c>
      <c r="T61" s="125">
        <v>0</v>
      </c>
      <c r="U61" s="125">
        <v>0</v>
      </c>
      <c r="V61" s="125">
        <v>0</v>
      </c>
      <c r="W61" s="125">
        <v>0</v>
      </c>
      <c r="X61" s="125">
        <v>0</v>
      </c>
      <c r="Y61" s="125">
        <v>0</v>
      </c>
      <c r="Z61" s="125">
        <v>0</v>
      </c>
      <c r="AA61" s="125">
        <v>0</v>
      </c>
      <c r="AB61" s="125">
        <v>677.90697674418561</v>
      </c>
      <c r="AC61" s="125">
        <v>0</v>
      </c>
      <c r="AD61" s="125">
        <v>0</v>
      </c>
      <c r="AE61" s="125">
        <v>39314.032258064508</v>
      </c>
      <c r="AF61" s="125">
        <v>0</v>
      </c>
      <c r="AG61" s="125">
        <v>0</v>
      </c>
      <c r="AH61" s="125">
        <v>0</v>
      </c>
      <c r="AI61" s="125">
        <v>117800</v>
      </c>
      <c r="AJ61" s="125">
        <v>0</v>
      </c>
      <c r="AK61" s="125">
        <v>0</v>
      </c>
      <c r="AL61" s="125">
        <v>0</v>
      </c>
      <c r="AM61" s="125">
        <v>14471</v>
      </c>
      <c r="AN61" s="125">
        <v>0</v>
      </c>
      <c r="AO61" s="125">
        <v>0</v>
      </c>
      <c r="AP61" s="125">
        <v>0</v>
      </c>
      <c r="AQ61" s="125">
        <v>0</v>
      </c>
      <c r="AR61" s="125">
        <v>0</v>
      </c>
      <c r="AS61" s="125">
        <v>0</v>
      </c>
      <c r="AT61" s="125">
        <v>0</v>
      </c>
      <c r="AU61" s="125">
        <v>0</v>
      </c>
      <c r="AV61" s="125">
        <v>488766</v>
      </c>
      <c r="AW61" s="125">
        <v>59656.939234808706</v>
      </c>
      <c r="AX61" s="125">
        <v>132271</v>
      </c>
      <c r="AY61" s="125">
        <v>49320.880129032266</v>
      </c>
      <c r="AZ61" s="493">
        <v>680693.93923480867</v>
      </c>
      <c r="BA61" s="493">
        <v>666222.93923480867</v>
      </c>
      <c r="BB61" s="493">
        <v>4180</v>
      </c>
      <c r="BC61" s="493">
        <v>664620</v>
      </c>
      <c r="BD61" s="493">
        <v>0</v>
      </c>
      <c r="BE61" s="493">
        <v>0</v>
      </c>
      <c r="BF61" s="493">
        <v>680693.93923480867</v>
      </c>
      <c r="BG61" s="125">
        <v>680693.93923480867</v>
      </c>
      <c r="BH61" s="125">
        <v>0</v>
      </c>
      <c r="BI61" s="493">
        <v>679091</v>
      </c>
      <c r="BJ61" s="493">
        <v>546820</v>
      </c>
      <c r="BK61" s="125">
        <v>548422.93923480867</v>
      </c>
      <c r="BL61" s="125">
        <v>3449.2008756906207</v>
      </c>
      <c r="BM61" s="125">
        <v>3436.3556986111103</v>
      </c>
      <c r="BN61" s="126">
        <v>3.738023128601661E-3</v>
      </c>
      <c r="BO61" s="126">
        <v>1.4742332521398338E-2</v>
      </c>
      <c r="BP61" s="125">
        <v>8054.9238409456057</v>
      </c>
      <c r="BQ61" s="493">
        <v>688748.86307575426</v>
      </c>
      <c r="BR61" s="493">
        <v>4240.7412772060015</v>
      </c>
      <c r="BS61" s="493" t="s">
        <v>948</v>
      </c>
      <c r="BT61" s="493">
        <v>4331.7538558223541</v>
      </c>
      <c r="BU61" s="126">
        <v>-5.3319064821308881E-3</v>
      </c>
      <c r="BV61" s="125">
        <v>-4227.8100000000004</v>
      </c>
      <c r="BW61" s="125">
        <v>684521.0530757542</v>
      </c>
      <c r="BX61" s="125">
        <v>0</v>
      </c>
      <c r="BY61" s="125">
        <v>684521.0530757542</v>
      </c>
      <c r="BZ61" s="490">
        <f t="shared" si="4"/>
        <v>132104.91831431421</v>
      </c>
      <c r="CA61" s="490">
        <f t="shared" si="5"/>
        <v>3565.8099999999995</v>
      </c>
      <c r="CB61" s="490">
        <f t="shared" si="3"/>
        <v>0</v>
      </c>
      <c r="CC61" s="490">
        <f>IF(ISERROR(VLOOKUP(A61,'[19]19-20 Cfwds'!A:D,4,FALSE)),0,(VLOOKUP(A61,'[19]19-20 Cfwds'!A:D,4,FALSE)))</f>
        <v>132104.91831431421</v>
      </c>
      <c r="CD61" s="490">
        <f>IF(ISERROR(VLOOKUP(A61,'[19]19-20 Cfwds'!A:D,3,FALSE)),0,(VLOOKUP(A61,'[19]19-20 Cfwds'!A:D,3,FALSE)))</f>
        <v>3565.8099999999995</v>
      </c>
      <c r="CF61" s="490">
        <f t="shared" si="6"/>
        <v>19665.000000000011</v>
      </c>
      <c r="CG61" s="490">
        <f>VLOOKUP(C61,'[19]Pension and Pay Grants'!$I$3:$O$111,7,FALSE)</f>
        <v>6771</v>
      </c>
      <c r="CH61" s="490">
        <f>VLOOKUP(C61,'[19]Pension and Pay Grants'!$Z$2:$AF$111,7,FALSE)</f>
        <v>19132</v>
      </c>
    </row>
    <row r="62" spans="1:86" ht="14.4">
      <c r="A62" s="486">
        <v>409</v>
      </c>
      <c r="B62" s="486">
        <f>VLOOKUP(D62,'[19]Adjusted Factors 21-22'!C:F,4,FALSE)</f>
        <v>0</v>
      </c>
      <c r="C62" s="491">
        <v>124691</v>
      </c>
      <c r="D62" s="491">
        <v>9353006</v>
      </c>
      <c r="E62" s="492" t="s">
        <v>960</v>
      </c>
      <c r="F62" s="332">
        <v>187</v>
      </c>
      <c r="G62" s="332">
        <v>187</v>
      </c>
      <c r="H62" s="332">
        <v>0</v>
      </c>
      <c r="I62" s="125">
        <v>574838</v>
      </c>
      <c r="J62" s="125">
        <v>0</v>
      </c>
      <c r="K62" s="125">
        <v>0</v>
      </c>
      <c r="L62" s="125">
        <v>8280</v>
      </c>
      <c r="M62" s="125">
        <v>0</v>
      </c>
      <c r="N62" s="125">
        <v>11947.222222222221</v>
      </c>
      <c r="O62" s="125">
        <v>0</v>
      </c>
      <c r="P62" s="125">
        <v>1504.9999999999998</v>
      </c>
      <c r="Q62" s="125">
        <v>0</v>
      </c>
      <c r="R62" s="125">
        <v>0</v>
      </c>
      <c r="S62" s="125">
        <v>0</v>
      </c>
      <c r="T62" s="125">
        <v>0</v>
      </c>
      <c r="U62" s="125">
        <v>0</v>
      </c>
      <c r="V62" s="125">
        <v>0</v>
      </c>
      <c r="W62" s="125">
        <v>0</v>
      </c>
      <c r="X62" s="125">
        <v>0</v>
      </c>
      <c r="Y62" s="125">
        <v>0</v>
      </c>
      <c r="Z62" s="125">
        <v>0</v>
      </c>
      <c r="AA62" s="125">
        <v>0</v>
      </c>
      <c r="AB62" s="125">
        <v>655.0955414012742</v>
      </c>
      <c r="AC62" s="125">
        <v>0</v>
      </c>
      <c r="AD62" s="125">
        <v>0</v>
      </c>
      <c r="AE62" s="125">
        <v>39889.285714285717</v>
      </c>
      <c r="AF62" s="125">
        <v>0</v>
      </c>
      <c r="AG62" s="125">
        <v>0</v>
      </c>
      <c r="AH62" s="125">
        <v>0</v>
      </c>
      <c r="AI62" s="125">
        <v>117800</v>
      </c>
      <c r="AJ62" s="125">
        <v>0</v>
      </c>
      <c r="AK62" s="125">
        <v>0</v>
      </c>
      <c r="AL62" s="125">
        <v>0</v>
      </c>
      <c r="AM62" s="125">
        <v>18837.25</v>
      </c>
      <c r="AN62" s="125">
        <v>0</v>
      </c>
      <c r="AO62" s="125">
        <v>0</v>
      </c>
      <c r="AP62" s="125">
        <v>0</v>
      </c>
      <c r="AQ62" s="125">
        <v>0</v>
      </c>
      <c r="AR62" s="125">
        <v>0</v>
      </c>
      <c r="AS62" s="125">
        <v>0</v>
      </c>
      <c r="AT62" s="125">
        <v>0</v>
      </c>
      <c r="AU62" s="125">
        <v>0</v>
      </c>
      <c r="AV62" s="125">
        <v>574838</v>
      </c>
      <c r="AW62" s="125">
        <v>62276.603477909215</v>
      </c>
      <c r="AX62" s="125">
        <v>136637.25</v>
      </c>
      <c r="AY62" s="125">
        <v>51675.729079365075</v>
      </c>
      <c r="AZ62" s="493">
        <v>773751.85347790923</v>
      </c>
      <c r="BA62" s="493">
        <v>754914.60347790923</v>
      </c>
      <c r="BB62" s="493">
        <v>4180</v>
      </c>
      <c r="BC62" s="493">
        <v>781660</v>
      </c>
      <c r="BD62" s="493">
        <v>26745.39652209077</v>
      </c>
      <c r="BE62" s="493">
        <v>0</v>
      </c>
      <c r="BF62" s="493">
        <v>800497.25</v>
      </c>
      <c r="BG62" s="125">
        <v>800497.25</v>
      </c>
      <c r="BH62" s="125">
        <v>0</v>
      </c>
      <c r="BI62" s="493">
        <v>800497.25</v>
      </c>
      <c r="BJ62" s="493">
        <v>663860</v>
      </c>
      <c r="BK62" s="125">
        <v>663860</v>
      </c>
      <c r="BL62" s="125">
        <v>3550.0534759358288</v>
      </c>
      <c r="BM62" s="125">
        <v>3393.7706473684207</v>
      </c>
      <c r="BN62" s="126">
        <v>4.6049908731632221E-2</v>
      </c>
      <c r="BO62" s="126">
        <v>0</v>
      </c>
      <c r="BP62" s="125">
        <v>0</v>
      </c>
      <c r="BQ62" s="493">
        <v>800497.25</v>
      </c>
      <c r="BR62" s="493">
        <v>4180</v>
      </c>
      <c r="BS62" s="493" t="s">
        <v>948</v>
      </c>
      <c r="BT62" s="493">
        <v>4280.7339572192514</v>
      </c>
      <c r="BU62" s="126">
        <v>4.0785712167007215E-2</v>
      </c>
      <c r="BV62" s="125">
        <v>-4972.33</v>
      </c>
      <c r="BW62" s="125">
        <v>795524.92</v>
      </c>
      <c r="BX62" s="125">
        <v>0</v>
      </c>
      <c r="BY62" s="125">
        <v>795524.92</v>
      </c>
      <c r="BZ62" s="490">
        <f t="shared" si="4"/>
        <v>60650.832615744555</v>
      </c>
      <c r="CA62" s="490">
        <f t="shared" si="5"/>
        <v>26763.149999999998</v>
      </c>
      <c r="CB62" s="490">
        <f t="shared" si="3"/>
        <v>26745.39652209077</v>
      </c>
      <c r="CC62" s="490">
        <f>IF(ISERROR(VLOOKUP(A62,'[19]19-20 Cfwds'!A:D,4,FALSE)),0,(VLOOKUP(A62,'[19]19-20 Cfwds'!A:D,4,FALSE)))</f>
        <v>60650.832615744555</v>
      </c>
      <c r="CD62" s="490">
        <f>IF(ISERROR(VLOOKUP(A62,'[19]19-20 Cfwds'!A:D,3,FALSE)),0,(VLOOKUP(A62,'[19]19-20 Cfwds'!A:D,3,FALSE)))</f>
        <v>26763.149999999998</v>
      </c>
      <c r="CF62" s="490">
        <f t="shared" si="6"/>
        <v>21732.222222222219</v>
      </c>
      <c r="CG62" s="490">
        <f>VLOOKUP(C62,'[19]Pension and Pay Grants'!$I$3:$O$111,7,FALSE)</f>
        <v>8934</v>
      </c>
      <c r="CH62" s="490">
        <f>VLOOKUP(C62,'[19]Pension and Pay Grants'!$Z$2:$AF$111,7,FALSE)</f>
        <v>25243</v>
      </c>
    </row>
    <row r="63" spans="1:86" ht="14.4">
      <c r="A63" s="486">
        <v>412</v>
      </c>
      <c r="B63" s="486">
        <f>VLOOKUP(D63,'[19]Adjusted Factors 21-22'!C:F,4,FALSE)</f>
        <v>0</v>
      </c>
      <c r="C63" s="491">
        <v>124692</v>
      </c>
      <c r="D63" s="491">
        <v>9353009</v>
      </c>
      <c r="E63" s="492" t="s">
        <v>961</v>
      </c>
      <c r="F63" s="332">
        <v>196</v>
      </c>
      <c r="G63" s="332">
        <v>196</v>
      </c>
      <c r="H63" s="332">
        <v>0</v>
      </c>
      <c r="I63" s="125">
        <v>602504</v>
      </c>
      <c r="J63" s="125">
        <v>0</v>
      </c>
      <c r="K63" s="125">
        <v>0</v>
      </c>
      <c r="L63" s="125">
        <v>10579.999999999982</v>
      </c>
      <c r="M63" s="125">
        <v>0</v>
      </c>
      <c r="N63" s="125">
        <v>13224.999999999978</v>
      </c>
      <c r="O63" s="125">
        <v>0</v>
      </c>
      <c r="P63" s="125">
        <v>214.99999999999997</v>
      </c>
      <c r="Q63" s="125">
        <v>259.99999999999994</v>
      </c>
      <c r="R63" s="125">
        <v>0</v>
      </c>
      <c r="S63" s="125">
        <v>0</v>
      </c>
      <c r="T63" s="125">
        <v>0</v>
      </c>
      <c r="U63" s="125">
        <v>0</v>
      </c>
      <c r="V63" s="125">
        <v>0</v>
      </c>
      <c r="W63" s="125">
        <v>0</v>
      </c>
      <c r="X63" s="125">
        <v>0</v>
      </c>
      <c r="Y63" s="125">
        <v>0</v>
      </c>
      <c r="Z63" s="125">
        <v>0</v>
      </c>
      <c r="AA63" s="125">
        <v>0</v>
      </c>
      <c r="AB63" s="125">
        <v>0</v>
      </c>
      <c r="AC63" s="125">
        <v>0</v>
      </c>
      <c r="AD63" s="125">
        <v>0</v>
      </c>
      <c r="AE63" s="125">
        <v>59116.886227544914</v>
      </c>
      <c r="AF63" s="125">
        <v>0</v>
      </c>
      <c r="AG63" s="125">
        <v>5616.0000000000082</v>
      </c>
      <c r="AH63" s="125">
        <v>0</v>
      </c>
      <c r="AI63" s="125">
        <v>117800</v>
      </c>
      <c r="AJ63" s="125">
        <v>0</v>
      </c>
      <c r="AK63" s="125">
        <v>0</v>
      </c>
      <c r="AL63" s="125">
        <v>0</v>
      </c>
      <c r="AM63" s="125">
        <v>16966</v>
      </c>
      <c r="AN63" s="125">
        <v>0</v>
      </c>
      <c r="AO63" s="125">
        <v>0</v>
      </c>
      <c r="AP63" s="125">
        <v>0</v>
      </c>
      <c r="AQ63" s="125">
        <v>0</v>
      </c>
      <c r="AR63" s="125">
        <v>0</v>
      </c>
      <c r="AS63" s="125">
        <v>0</v>
      </c>
      <c r="AT63" s="125">
        <v>0</v>
      </c>
      <c r="AU63" s="125">
        <v>0</v>
      </c>
      <c r="AV63" s="125">
        <v>602504</v>
      </c>
      <c r="AW63" s="125">
        <v>89012.886227544892</v>
      </c>
      <c r="AX63" s="125">
        <v>134766</v>
      </c>
      <c r="AY63" s="125">
        <v>63837.307113772418</v>
      </c>
      <c r="AZ63" s="493">
        <v>826282.88622754486</v>
      </c>
      <c r="BA63" s="493">
        <v>809316.88622754486</v>
      </c>
      <c r="BB63" s="493">
        <v>4180</v>
      </c>
      <c r="BC63" s="493">
        <v>819280</v>
      </c>
      <c r="BD63" s="493">
        <v>9963.1137724551372</v>
      </c>
      <c r="BE63" s="493">
        <v>0</v>
      </c>
      <c r="BF63" s="493">
        <v>836246</v>
      </c>
      <c r="BG63" s="125">
        <v>836246</v>
      </c>
      <c r="BH63" s="125">
        <v>0</v>
      </c>
      <c r="BI63" s="493">
        <v>836246</v>
      </c>
      <c r="BJ63" s="493">
        <v>701480</v>
      </c>
      <c r="BK63" s="125">
        <v>701480</v>
      </c>
      <c r="BL63" s="125">
        <v>3578.9795918367345</v>
      </c>
      <c r="BM63" s="125">
        <v>3476.7342346534656</v>
      </c>
      <c r="BN63" s="126">
        <v>2.9408447779575513E-2</v>
      </c>
      <c r="BO63" s="126">
        <v>0</v>
      </c>
      <c r="BP63" s="125">
        <v>0</v>
      </c>
      <c r="BQ63" s="493">
        <v>836246</v>
      </c>
      <c r="BR63" s="493">
        <v>4180</v>
      </c>
      <c r="BS63" s="493" t="s">
        <v>948</v>
      </c>
      <c r="BT63" s="493">
        <v>4266.5612244897957</v>
      </c>
      <c r="BU63" s="126">
        <v>2.9634730065512649E-2</v>
      </c>
      <c r="BV63" s="125">
        <v>-5211.6400000000003</v>
      </c>
      <c r="BW63" s="125">
        <v>831034.36</v>
      </c>
      <c r="BX63" s="125">
        <v>0</v>
      </c>
      <c r="BY63" s="125">
        <v>831034.36</v>
      </c>
      <c r="BZ63" s="490">
        <f t="shared" si="4"/>
        <v>60523.500002678367</v>
      </c>
      <c r="CA63" s="490">
        <f t="shared" si="5"/>
        <v>5439.9500000000007</v>
      </c>
      <c r="CB63" s="490">
        <f t="shared" si="3"/>
        <v>9963.1137724551372</v>
      </c>
      <c r="CC63" s="490">
        <f>IF(ISERROR(VLOOKUP(A63,'[19]19-20 Cfwds'!A:D,4,FALSE)),0,(VLOOKUP(A63,'[19]19-20 Cfwds'!A:D,4,FALSE)))</f>
        <v>60523.500002678367</v>
      </c>
      <c r="CD63" s="490">
        <f>IF(ISERROR(VLOOKUP(A63,'[19]19-20 Cfwds'!A:D,3,FALSE)),0,(VLOOKUP(A63,'[19]19-20 Cfwds'!A:D,3,FALSE)))</f>
        <v>5439.9500000000007</v>
      </c>
      <c r="CF63" s="490">
        <f t="shared" si="6"/>
        <v>24279.99999999996</v>
      </c>
      <c r="CG63" s="490">
        <f>VLOOKUP(C63,'[19]Pension and Pay Grants'!$I$3:$O$111,7,FALSE)</f>
        <v>10109</v>
      </c>
      <c r="CH63" s="490">
        <f>VLOOKUP(C63,'[19]Pension and Pay Grants'!$Z$2:$AF$111,7,FALSE)</f>
        <v>28565</v>
      </c>
    </row>
    <row r="64" spans="1:86" ht="14.4">
      <c r="A64" s="486">
        <v>426</v>
      </c>
      <c r="B64" s="486">
        <f>VLOOKUP(D64,'[19]Adjusted Factors 21-22'!C:F,4,FALSE)</f>
        <v>0</v>
      </c>
      <c r="C64" s="491">
        <v>124693</v>
      </c>
      <c r="D64" s="491">
        <v>9353010</v>
      </c>
      <c r="E64" s="492" t="s">
        <v>962</v>
      </c>
      <c r="F64" s="332">
        <v>87</v>
      </c>
      <c r="G64" s="332">
        <v>87</v>
      </c>
      <c r="H64" s="332">
        <v>0</v>
      </c>
      <c r="I64" s="125">
        <v>267438</v>
      </c>
      <c r="J64" s="125">
        <v>0</v>
      </c>
      <c r="K64" s="125">
        <v>0</v>
      </c>
      <c r="L64" s="125">
        <v>5059.9999999999836</v>
      </c>
      <c r="M64" s="125">
        <v>0</v>
      </c>
      <c r="N64" s="125">
        <v>6473.8235294117649</v>
      </c>
      <c r="O64" s="125">
        <v>0</v>
      </c>
      <c r="P64" s="125">
        <v>3009.9999999999986</v>
      </c>
      <c r="Q64" s="125">
        <v>259.99999999999955</v>
      </c>
      <c r="R64" s="125">
        <v>0</v>
      </c>
      <c r="S64" s="125">
        <v>0</v>
      </c>
      <c r="T64" s="125">
        <v>0</v>
      </c>
      <c r="U64" s="125">
        <v>0</v>
      </c>
      <c r="V64" s="125">
        <v>0</v>
      </c>
      <c r="W64" s="125">
        <v>0</v>
      </c>
      <c r="X64" s="125">
        <v>0</v>
      </c>
      <c r="Y64" s="125">
        <v>0</v>
      </c>
      <c r="Z64" s="125">
        <v>0</v>
      </c>
      <c r="AA64" s="125">
        <v>0</v>
      </c>
      <c r="AB64" s="125">
        <v>0</v>
      </c>
      <c r="AC64" s="125">
        <v>0</v>
      </c>
      <c r="AD64" s="125">
        <v>0</v>
      </c>
      <c r="AE64" s="125">
        <v>17320.909090909092</v>
      </c>
      <c r="AF64" s="125">
        <v>0</v>
      </c>
      <c r="AG64" s="125">
        <v>0</v>
      </c>
      <c r="AH64" s="125">
        <v>0</v>
      </c>
      <c r="AI64" s="125">
        <v>117800</v>
      </c>
      <c r="AJ64" s="125">
        <v>0</v>
      </c>
      <c r="AK64" s="125">
        <v>0</v>
      </c>
      <c r="AL64" s="125">
        <v>0</v>
      </c>
      <c r="AM64" s="125">
        <v>9231.5</v>
      </c>
      <c r="AN64" s="125">
        <v>0</v>
      </c>
      <c r="AO64" s="125">
        <v>0</v>
      </c>
      <c r="AP64" s="125">
        <v>0</v>
      </c>
      <c r="AQ64" s="125">
        <v>0</v>
      </c>
      <c r="AR64" s="125">
        <v>0</v>
      </c>
      <c r="AS64" s="125">
        <v>0</v>
      </c>
      <c r="AT64" s="125">
        <v>0</v>
      </c>
      <c r="AU64" s="125">
        <v>0</v>
      </c>
      <c r="AV64" s="125">
        <v>267438</v>
      </c>
      <c r="AW64" s="125">
        <v>32124.732620320836</v>
      </c>
      <c r="AX64" s="125">
        <v>127031.5</v>
      </c>
      <c r="AY64" s="125">
        <v>33463.142074866293</v>
      </c>
      <c r="AZ64" s="493">
        <v>426594.23262032086</v>
      </c>
      <c r="BA64" s="493">
        <v>417362.73262032086</v>
      </c>
      <c r="BB64" s="493">
        <v>4180</v>
      </c>
      <c r="BC64" s="493">
        <v>363660</v>
      </c>
      <c r="BD64" s="493">
        <v>0</v>
      </c>
      <c r="BE64" s="493">
        <v>0</v>
      </c>
      <c r="BF64" s="493">
        <v>426594.23262032086</v>
      </c>
      <c r="BG64" s="125">
        <v>426594.23262032086</v>
      </c>
      <c r="BH64" s="125">
        <v>0</v>
      </c>
      <c r="BI64" s="493">
        <v>372891.5</v>
      </c>
      <c r="BJ64" s="493">
        <v>245860</v>
      </c>
      <c r="BK64" s="125">
        <v>299562.73262032086</v>
      </c>
      <c r="BL64" s="125">
        <v>3443.2498002335733</v>
      </c>
      <c r="BM64" s="125">
        <v>3394.9901047058829</v>
      </c>
      <c r="BN64" s="126">
        <v>1.4214973840659029E-2</v>
      </c>
      <c r="BO64" s="126">
        <v>4.2653818093409696E-3</v>
      </c>
      <c r="BP64" s="125">
        <v>1259.8408260889407</v>
      </c>
      <c r="BQ64" s="493">
        <v>427854.07344640978</v>
      </c>
      <c r="BR64" s="493">
        <v>4811.7537177748254</v>
      </c>
      <c r="BS64" s="493" t="s">
        <v>948</v>
      </c>
      <c r="BT64" s="493">
        <v>4917.862913177124</v>
      </c>
      <c r="BU64" s="126">
        <v>6.6868011101557379E-3</v>
      </c>
      <c r="BV64" s="125">
        <v>-2313.33</v>
      </c>
      <c r="BW64" s="125">
        <v>425540.74344640976</v>
      </c>
      <c r="BX64" s="125">
        <v>0</v>
      </c>
      <c r="BY64" s="125">
        <v>425540.74344640976</v>
      </c>
      <c r="BZ64" s="490">
        <f t="shared" si="4"/>
        <v>31172.493827988801</v>
      </c>
      <c r="CA64" s="490">
        <f t="shared" si="5"/>
        <v>5230.2999999999993</v>
      </c>
      <c r="CB64" s="490">
        <f t="shared" si="3"/>
        <v>0</v>
      </c>
      <c r="CC64" s="490">
        <f>IF(ISERROR(VLOOKUP(A64,'[19]19-20 Cfwds'!A:D,4,FALSE)),0,(VLOOKUP(A64,'[19]19-20 Cfwds'!A:D,4,FALSE)))</f>
        <v>31172.493827988801</v>
      </c>
      <c r="CD64" s="490">
        <f>IF(ISERROR(VLOOKUP(A64,'[19]19-20 Cfwds'!A:D,3,FALSE)),0,(VLOOKUP(A64,'[19]19-20 Cfwds'!A:D,3,FALSE)))</f>
        <v>5230.2999999999993</v>
      </c>
      <c r="CF64" s="490">
        <f t="shared" si="6"/>
        <v>14803.823529411746</v>
      </c>
      <c r="CG64" s="490">
        <f>VLOOKUP(C64,'[19]Pension and Pay Grants'!$I$3:$O$111,7,FALSE)</f>
        <v>4702</v>
      </c>
      <c r="CH64" s="490">
        <f>VLOOKUP(C64,'[19]Pension and Pay Grants'!$Z$2:$AF$111,7,FALSE)</f>
        <v>13286</v>
      </c>
    </row>
    <row r="65" spans="1:86" ht="14.4">
      <c r="A65" s="486">
        <v>430</v>
      </c>
      <c r="B65" s="486">
        <f>VLOOKUP(D65,'[19]Adjusted Factors 21-22'!C:F,4,FALSE)</f>
        <v>0</v>
      </c>
      <c r="C65" s="491">
        <v>124694</v>
      </c>
      <c r="D65" s="491">
        <v>9353013</v>
      </c>
      <c r="E65" s="492" t="s">
        <v>963</v>
      </c>
      <c r="F65" s="332">
        <v>71</v>
      </c>
      <c r="G65" s="332">
        <v>71</v>
      </c>
      <c r="H65" s="332">
        <v>0</v>
      </c>
      <c r="I65" s="125">
        <v>218254</v>
      </c>
      <c r="J65" s="125">
        <v>0</v>
      </c>
      <c r="K65" s="125">
        <v>0</v>
      </c>
      <c r="L65" s="125">
        <v>4599.9999999999927</v>
      </c>
      <c r="M65" s="125">
        <v>0</v>
      </c>
      <c r="N65" s="125">
        <v>7829.4520547945194</v>
      </c>
      <c r="O65" s="125">
        <v>0</v>
      </c>
      <c r="P65" s="125">
        <v>429.99999999999937</v>
      </c>
      <c r="Q65" s="125">
        <v>0</v>
      </c>
      <c r="R65" s="125">
        <v>0</v>
      </c>
      <c r="S65" s="125">
        <v>0</v>
      </c>
      <c r="T65" s="125">
        <v>0</v>
      </c>
      <c r="U65" s="125">
        <v>0</v>
      </c>
      <c r="V65" s="125">
        <v>0</v>
      </c>
      <c r="W65" s="125">
        <v>0</v>
      </c>
      <c r="X65" s="125">
        <v>0</v>
      </c>
      <c r="Y65" s="125">
        <v>0</v>
      </c>
      <c r="Z65" s="125">
        <v>0</v>
      </c>
      <c r="AA65" s="125">
        <v>0</v>
      </c>
      <c r="AB65" s="125">
        <v>0</v>
      </c>
      <c r="AC65" s="125">
        <v>0</v>
      </c>
      <c r="AD65" s="125">
        <v>0</v>
      </c>
      <c r="AE65" s="125">
        <v>25117.615384615387</v>
      </c>
      <c r="AF65" s="125">
        <v>0</v>
      </c>
      <c r="AG65" s="125">
        <v>0</v>
      </c>
      <c r="AH65" s="125">
        <v>0</v>
      </c>
      <c r="AI65" s="125">
        <v>117800</v>
      </c>
      <c r="AJ65" s="125">
        <v>45000</v>
      </c>
      <c r="AK65" s="125">
        <v>0</v>
      </c>
      <c r="AL65" s="125">
        <v>0</v>
      </c>
      <c r="AM65" s="125">
        <v>5735.27</v>
      </c>
      <c r="AN65" s="125">
        <v>0</v>
      </c>
      <c r="AO65" s="125">
        <v>0</v>
      </c>
      <c r="AP65" s="125">
        <v>0</v>
      </c>
      <c r="AQ65" s="125">
        <v>0</v>
      </c>
      <c r="AR65" s="125">
        <v>0</v>
      </c>
      <c r="AS65" s="125">
        <v>0</v>
      </c>
      <c r="AT65" s="125">
        <v>0</v>
      </c>
      <c r="AU65" s="125">
        <v>0</v>
      </c>
      <c r="AV65" s="125">
        <v>218254</v>
      </c>
      <c r="AW65" s="125">
        <v>37977.067439409897</v>
      </c>
      <c r="AX65" s="125">
        <v>168535.27</v>
      </c>
      <c r="AY65" s="125">
        <v>35417.123747102203</v>
      </c>
      <c r="AZ65" s="493">
        <v>424766.33743940992</v>
      </c>
      <c r="BA65" s="493">
        <v>419031.0674394099</v>
      </c>
      <c r="BB65" s="493">
        <v>4180</v>
      </c>
      <c r="BC65" s="493">
        <v>296780</v>
      </c>
      <c r="BD65" s="493">
        <v>0</v>
      </c>
      <c r="BE65" s="493">
        <v>0</v>
      </c>
      <c r="BF65" s="493">
        <v>424766.33743940992</v>
      </c>
      <c r="BG65" s="125">
        <v>424766.33743940992</v>
      </c>
      <c r="BH65" s="125">
        <v>0</v>
      </c>
      <c r="BI65" s="493">
        <v>302515.27</v>
      </c>
      <c r="BJ65" s="493">
        <v>133980.00000000003</v>
      </c>
      <c r="BK65" s="125">
        <v>256231.06743940993</v>
      </c>
      <c r="BL65" s="125">
        <v>3608.8882737945059</v>
      </c>
      <c r="BM65" s="125">
        <v>3411.9018932432432</v>
      </c>
      <c r="BN65" s="126">
        <v>5.7735065870845981E-2</v>
      </c>
      <c r="BO65" s="126">
        <v>0</v>
      </c>
      <c r="BP65" s="125">
        <v>0</v>
      </c>
      <c r="BQ65" s="493">
        <v>424766.33743940992</v>
      </c>
      <c r="BR65" s="493">
        <v>5901.8460202733786</v>
      </c>
      <c r="BS65" s="493" t="s">
        <v>948</v>
      </c>
      <c r="BT65" s="493">
        <v>5982.6244709776047</v>
      </c>
      <c r="BU65" s="126">
        <v>5.3397147307932213E-2</v>
      </c>
      <c r="BV65" s="125">
        <v>-1887.89</v>
      </c>
      <c r="BW65" s="125">
        <v>422878.44743940991</v>
      </c>
      <c r="BX65" s="125">
        <v>0</v>
      </c>
      <c r="BY65" s="125">
        <v>422878.44743940991</v>
      </c>
      <c r="BZ65" s="490">
        <f t="shared" si="4"/>
        <v>52520.508681635023</v>
      </c>
      <c r="CA65" s="490">
        <f t="shared" si="5"/>
        <v>18309.380000000005</v>
      </c>
      <c r="CB65" s="490">
        <f t="shared" si="3"/>
        <v>0</v>
      </c>
      <c r="CC65" s="490">
        <f>IF(ISERROR(VLOOKUP(A65,'[19]19-20 Cfwds'!A:D,4,FALSE)),0,(VLOOKUP(A65,'[19]19-20 Cfwds'!A:D,4,FALSE)))</f>
        <v>52520.508681635023</v>
      </c>
      <c r="CD65" s="490">
        <f>IF(ISERROR(VLOOKUP(A65,'[19]19-20 Cfwds'!A:D,3,FALSE)),0,(VLOOKUP(A65,'[19]19-20 Cfwds'!A:D,3,FALSE)))</f>
        <v>18309.380000000005</v>
      </c>
      <c r="CF65" s="490">
        <f t="shared" si="6"/>
        <v>12859.452054794512</v>
      </c>
      <c r="CG65" s="490">
        <f>VLOOKUP(C65,'[19]Pension and Pay Grants'!$I$3:$O$111,7,FALSE)</f>
        <v>4702</v>
      </c>
      <c r="CH65" s="490">
        <f>VLOOKUP(C65,'[19]Pension and Pay Grants'!$Z$2:$AF$111,7,FALSE)</f>
        <v>13286</v>
      </c>
    </row>
    <row r="66" spans="1:86" ht="14.4">
      <c r="A66" s="486">
        <v>224</v>
      </c>
      <c r="B66" s="486">
        <f>VLOOKUP(D66,'[19]Adjusted Factors 21-22'!C:F,4,FALSE)</f>
        <v>0</v>
      </c>
      <c r="C66" s="491">
        <v>124695</v>
      </c>
      <c r="D66" s="491">
        <v>9353020</v>
      </c>
      <c r="E66" s="492" t="s">
        <v>964</v>
      </c>
      <c r="F66" s="332">
        <v>60</v>
      </c>
      <c r="G66" s="332">
        <v>60</v>
      </c>
      <c r="H66" s="332">
        <v>0</v>
      </c>
      <c r="I66" s="125">
        <v>184440</v>
      </c>
      <c r="J66" s="125">
        <v>0</v>
      </c>
      <c r="K66" s="125">
        <v>0</v>
      </c>
      <c r="L66" s="125">
        <v>1840.0000000000009</v>
      </c>
      <c r="M66" s="125">
        <v>0</v>
      </c>
      <c r="N66" s="125">
        <v>2300.0000000000009</v>
      </c>
      <c r="O66" s="125">
        <v>0</v>
      </c>
      <c r="P66" s="125">
        <v>0</v>
      </c>
      <c r="Q66" s="125">
        <v>0</v>
      </c>
      <c r="R66" s="125">
        <v>0</v>
      </c>
      <c r="S66" s="125">
        <v>0</v>
      </c>
      <c r="T66" s="125">
        <v>0</v>
      </c>
      <c r="U66" s="125">
        <v>0</v>
      </c>
      <c r="V66" s="125">
        <v>0</v>
      </c>
      <c r="W66" s="125">
        <v>0</v>
      </c>
      <c r="X66" s="125">
        <v>0</v>
      </c>
      <c r="Y66" s="125">
        <v>0</v>
      </c>
      <c r="Z66" s="125">
        <v>0</v>
      </c>
      <c r="AA66" s="125">
        <v>0</v>
      </c>
      <c r="AB66" s="125">
        <v>0</v>
      </c>
      <c r="AC66" s="125">
        <v>0</v>
      </c>
      <c r="AD66" s="125">
        <v>0</v>
      </c>
      <c r="AE66" s="125">
        <v>11732.142857142859</v>
      </c>
      <c r="AF66" s="125">
        <v>0</v>
      </c>
      <c r="AG66" s="125">
        <v>0</v>
      </c>
      <c r="AH66" s="125">
        <v>0</v>
      </c>
      <c r="AI66" s="125">
        <v>117800</v>
      </c>
      <c r="AJ66" s="125">
        <v>0</v>
      </c>
      <c r="AK66" s="125">
        <v>0</v>
      </c>
      <c r="AL66" s="125">
        <v>0</v>
      </c>
      <c r="AM66" s="125">
        <v>7609.75</v>
      </c>
      <c r="AN66" s="125">
        <v>0</v>
      </c>
      <c r="AO66" s="125">
        <v>0</v>
      </c>
      <c r="AP66" s="125">
        <v>0</v>
      </c>
      <c r="AQ66" s="125">
        <v>7837</v>
      </c>
      <c r="AR66" s="125">
        <v>0</v>
      </c>
      <c r="AS66" s="125">
        <v>0</v>
      </c>
      <c r="AT66" s="125">
        <v>0</v>
      </c>
      <c r="AU66" s="125">
        <v>0</v>
      </c>
      <c r="AV66" s="125">
        <v>184440</v>
      </c>
      <c r="AW66" s="125">
        <v>15872.142857142861</v>
      </c>
      <c r="AX66" s="125">
        <v>133246.75</v>
      </c>
      <c r="AY66" s="125">
        <v>20004.935428571429</v>
      </c>
      <c r="AZ66" s="493">
        <v>333558.89285714284</v>
      </c>
      <c r="BA66" s="493">
        <v>318112.14285714284</v>
      </c>
      <c r="BB66" s="493">
        <v>4180</v>
      </c>
      <c r="BC66" s="493">
        <v>250800</v>
      </c>
      <c r="BD66" s="493">
        <v>0</v>
      </c>
      <c r="BE66" s="493">
        <v>0</v>
      </c>
      <c r="BF66" s="493">
        <v>333558.89285714284</v>
      </c>
      <c r="BG66" s="125">
        <v>333558.89285714284</v>
      </c>
      <c r="BH66" s="125">
        <v>0</v>
      </c>
      <c r="BI66" s="493">
        <v>266246.75</v>
      </c>
      <c r="BJ66" s="493">
        <v>140837</v>
      </c>
      <c r="BK66" s="125">
        <v>208149.14285714284</v>
      </c>
      <c r="BL66" s="125">
        <v>3469.1523809523806</v>
      </c>
      <c r="BM66" s="125">
        <v>3440.9013234375007</v>
      </c>
      <c r="BN66" s="126">
        <v>8.2103655000070642E-3</v>
      </c>
      <c r="BO66" s="126">
        <v>1.0269990149992934E-2</v>
      </c>
      <c r="BP66" s="125">
        <v>2120.2813619280469</v>
      </c>
      <c r="BQ66" s="493">
        <v>335679.17421907088</v>
      </c>
      <c r="BR66" s="493">
        <v>5337.2070703178479</v>
      </c>
      <c r="BS66" s="493" t="s">
        <v>948</v>
      </c>
      <c r="BT66" s="493">
        <v>5594.6529036511811</v>
      </c>
      <c r="BU66" s="126">
        <v>3.5948740514834654E-2</v>
      </c>
      <c r="BV66" s="125">
        <v>-1595.4</v>
      </c>
      <c r="BW66" s="125">
        <v>334083.77421907085</v>
      </c>
      <c r="BX66" s="125">
        <v>0</v>
      </c>
      <c r="BY66" s="125">
        <v>334083.77421907085</v>
      </c>
      <c r="BZ66" s="490">
        <f t="shared" si="4"/>
        <v>9529.5789557258831</v>
      </c>
      <c r="CA66" s="490">
        <f t="shared" si="5"/>
        <v>17924.859999999997</v>
      </c>
      <c r="CB66" s="490">
        <f t="shared" si="3"/>
        <v>0</v>
      </c>
      <c r="CC66" s="490">
        <f>IF(ISERROR(VLOOKUP(A66,'[19]19-20 Cfwds'!A:D,4,FALSE)),0,(VLOOKUP(A66,'[19]19-20 Cfwds'!A:D,4,FALSE)))</f>
        <v>9529.5789557258831</v>
      </c>
      <c r="CD66" s="490">
        <f>IF(ISERROR(VLOOKUP(A66,'[19]19-20 Cfwds'!A:D,3,FALSE)),0,(VLOOKUP(A66,'[19]19-20 Cfwds'!A:D,3,FALSE)))</f>
        <v>17924.859999999997</v>
      </c>
      <c r="CF66" s="490">
        <f t="shared" si="6"/>
        <v>4140.0000000000018</v>
      </c>
      <c r="CG66" s="490">
        <f>VLOOKUP(C66,'[19]Pension and Pay Grants'!$I$3:$O$111,7,FALSE)</f>
        <v>4702</v>
      </c>
      <c r="CH66" s="490">
        <f>VLOOKUP(C66,'[19]Pension and Pay Grants'!$Z$2:$AF$111,7,FALSE)</f>
        <v>13286</v>
      </c>
    </row>
    <row r="67" spans="1:86" ht="14.4">
      <c r="A67" s="486">
        <v>513</v>
      </c>
      <c r="B67" s="486">
        <f>VLOOKUP(D67,'[19]Adjusted Factors 21-22'!C:F,4,FALSE)</f>
        <v>0</v>
      </c>
      <c r="C67" s="491">
        <v>124698</v>
      </c>
      <c r="D67" s="491">
        <v>9353026</v>
      </c>
      <c r="E67" s="492" t="s">
        <v>965</v>
      </c>
      <c r="F67" s="332">
        <v>82</v>
      </c>
      <c r="G67" s="332">
        <v>82</v>
      </c>
      <c r="H67" s="332">
        <v>0</v>
      </c>
      <c r="I67" s="125">
        <v>252068</v>
      </c>
      <c r="J67" s="125">
        <v>0</v>
      </c>
      <c r="K67" s="125">
        <v>0</v>
      </c>
      <c r="L67" s="125">
        <v>1840.000000000002</v>
      </c>
      <c r="M67" s="125">
        <v>0</v>
      </c>
      <c r="N67" s="125">
        <v>3178.6516853932585</v>
      </c>
      <c r="O67" s="125">
        <v>0</v>
      </c>
      <c r="P67" s="125">
        <v>1290.0000000000005</v>
      </c>
      <c r="Q67" s="125">
        <v>259.99999999999972</v>
      </c>
      <c r="R67" s="125">
        <v>0</v>
      </c>
      <c r="S67" s="125">
        <v>0</v>
      </c>
      <c r="T67" s="125">
        <v>0</v>
      </c>
      <c r="U67" s="125">
        <v>0</v>
      </c>
      <c r="V67" s="125">
        <v>0</v>
      </c>
      <c r="W67" s="125">
        <v>0</v>
      </c>
      <c r="X67" s="125">
        <v>0</v>
      </c>
      <c r="Y67" s="125">
        <v>0</v>
      </c>
      <c r="Z67" s="125">
        <v>0</v>
      </c>
      <c r="AA67" s="125">
        <v>0</v>
      </c>
      <c r="AB67" s="125">
        <v>663.2352941176481</v>
      </c>
      <c r="AC67" s="125">
        <v>0</v>
      </c>
      <c r="AD67" s="125">
        <v>0</v>
      </c>
      <c r="AE67" s="125">
        <v>23369.999999999996</v>
      </c>
      <c r="AF67" s="125">
        <v>0</v>
      </c>
      <c r="AG67" s="125">
        <v>0</v>
      </c>
      <c r="AH67" s="125">
        <v>0</v>
      </c>
      <c r="AI67" s="125">
        <v>117800</v>
      </c>
      <c r="AJ67" s="125">
        <v>40734.312416555404</v>
      </c>
      <c r="AK67" s="125">
        <v>0</v>
      </c>
      <c r="AL67" s="125">
        <v>1000</v>
      </c>
      <c r="AM67" s="125">
        <v>12974</v>
      </c>
      <c r="AN67" s="125">
        <v>0</v>
      </c>
      <c r="AO67" s="125">
        <v>0</v>
      </c>
      <c r="AP67" s="125">
        <v>0</v>
      </c>
      <c r="AQ67" s="125">
        <v>0</v>
      </c>
      <c r="AR67" s="125">
        <v>0</v>
      </c>
      <c r="AS67" s="125">
        <v>0</v>
      </c>
      <c r="AT67" s="125">
        <v>0</v>
      </c>
      <c r="AU67" s="125">
        <v>0</v>
      </c>
      <c r="AV67" s="125">
        <v>252068</v>
      </c>
      <c r="AW67" s="125">
        <v>30601.886979510906</v>
      </c>
      <c r="AX67" s="125">
        <v>172508.31241655542</v>
      </c>
      <c r="AY67" s="125">
        <v>28252.515685393257</v>
      </c>
      <c r="AZ67" s="493">
        <v>455178.19939606631</v>
      </c>
      <c r="BA67" s="493">
        <v>441204.19939606631</v>
      </c>
      <c r="BB67" s="493">
        <v>4180</v>
      </c>
      <c r="BC67" s="493">
        <v>342760</v>
      </c>
      <c r="BD67" s="493">
        <v>0</v>
      </c>
      <c r="BE67" s="493">
        <v>0</v>
      </c>
      <c r="BF67" s="493">
        <v>455178.19939606631</v>
      </c>
      <c r="BG67" s="125">
        <v>455178.19939606631</v>
      </c>
      <c r="BH67" s="125">
        <v>0</v>
      </c>
      <c r="BI67" s="493">
        <v>356734</v>
      </c>
      <c r="BJ67" s="493">
        <v>185225.68758344458</v>
      </c>
      <c r="BK67" s="125">
        <v>283669.88697951089</v>
      </c>
      <c r="BL67" s="125">
        <v>3459.3888656037911</v>
      </c>
      <c r="BM67" s="125">
        <v>3249.3299132971297</v>
      </c>
      <c r="BN67" s="126">
        <v>6.464685270862891E-2</v>
      </c>
      <c r="BO67" s="126">
        <v>0</v>
      </c>
      <c r="BP67" s="125">
        <v>0</v>
      </c>
      <c r="BQ67" s="493">
        <v>455178.19939606631</v>
      </c>
      <c r="BR67" s="493">
        <v>5380.5390170251985</v>
      </c>
      <c r="BS67" s="493" t="s">
        <v>948</v>
      </c>
      <c r="BT67" s="493">
        <v>5550.9536511715405</v>
      </c>
      <c r="BU67" s="126">
        <v>7.2339100556956915E-2</v>
      </c>
      <c r="BV67" s="125">
        <v>-2180.38</v>
      </c>
      <c r="BW67" s="125">
        <v>452997.8193960663</v>
      </c>
      <c r="BX67" s="125">
        <v>0</v>
      </c>
      <c r="BY67" s="125">
        <v>452997.8193960663</v>
      </c>
      <c r="BZ67" s="490">
        <f t="shared" si="4"/>
        <v>0</v>
      </c>
      <c r="CA67" s="490">
        <f t="shared" si="5"/>
        <v>0</v>
      </c>
      <c r="CB67" s="490">
        <f t="shared" ref="CB67:CB130" si="7">BD67+BE67</f>
        <v>0</v>
      </c>
      <c r="CC67" s="490">
        <f>IF(ISERROR(VLOOKUP(A67,'[19]19-20 Cfwds'!A:D,4,FALSE)),0,(VLOOKUP(A67,'[19]19-20 Cfwds'!A:D,4,FALSE)))</f>
        <v>0</v>
      </c>
      <c r="CD67" s="490">
        <f>IF(ISERROR(VLOOKUP(A67,'[19]19-20 Cfwds'!A:D,3,FALSE)),0,(VLOOKUP(A67,'[19]19-20 Cfwds'!A:D,3,FALSE)))</f>
        <v>0</v>
      </c>
      <c r="CF67" s="490">
        <f t="shared" si="6"/>
        <v>6568.6516853932608</v>
      </c>
      <c r="CG67" s="490">
        <f>VLOOKUP(C67,'[19]Pension and Pay Grants'!$I$3:$O$111,7,FALSE)</f>
        <v>4702</v>
      </c>
      <c r="CH67" s="490">
        <f>VLOOKUP(C67,'[19]Pension and Pay Grants'!$Z$2:$AF$111,7,FALSE)</f>
        <v>13286</v>
      </c>
    </row>
    <row r="68" spans="1:86" ht="14.4">
      <c r="A68" s="486">
        <v>445</v>
      </c>
      <c r="B68" s="486">
        <f>VLOOKUP(D68,'[19]Adjusted Factors 21-22'!C:F,4,FALSE)</f>
        <v>0</v>
      </c>
      <c r="C68" s="491">
        <v>124699</v>
      </c>
      <c r="D68" s="491">
        <v>9353027</v>
      </c>
      <c r="E68" s="492" t="s">
        <v>966</v>
      </c>
      <c r="F68" s="332">
        <v>193</v>
      </c>
      <c r="G68" s="332">
        <v>193</v>
      </c>
      <c r="H68" s="332">
        <v>0</v>
      </c>
      <c r="I68" s="125">
        <v>593282</v>
      </c>
      <c r="J68" s="125">
        <v>0</v>
      </c>
      <c r="K68" s="125">
        <v>0</v>
      </c>
      <c r="L68" s="125">
        <v>14259.999999999993</v>
      </c>
      <c r="M68" s="125">
        <v>0</v>
      </c>
      <c r="N68" s="125">
        <v>17824.999999999989</v>
      </c>
      <c r="O68" s="125">
        <v>0</v>
      </c>
      <c r="P68" s="125">
        <v>17845.000000000018</v>
      </c>
      <c r="Q68" s="125">
        <v>1040.0000000000016</v>
      </c>
      <c r="R68" s="125">
        <v>0</v>
      </c>
      <c r="S68" s="125">
        <v>0</v>
      </c>
      <c r="T68" s="125">
        <v>0</v>
      </c>
      <c r="U68" s="125">
        <v>0</v>
      </c>
      <c r="V68" s="125">
        <v>0</v>
      </c>
      <c r="W68" s="125">
        <v>0</v>
      </c>
      <c r="X68" s="125">
        <v>0</v>
      </c>
      <c r="Y68" s="125">
        <v>0</v>
      </c>
      <c r="Z68" s="125">
        <v>0</v>
      </c>
      <c r="AA68" s="125">
        <v>0</v>
      </c>
      <c r="AB68" s="125">
        <v>0</v>
      </c>
      <c r="AC68" s="125">
        <v>0</v>
      </c>
      <c r="AD68" s="125">
        <v>0</v>
      </c>
      <c r="AE68" s="125">
        <v>61175.92105263158</v>
      </c>
      <c r="AF68" s="125">
        <v>0</v>
      </c>
      <c r="AG68" s="125">
        <v>5777.9999999999973</v>
      </c>
      <c r="AH68" s="125">
        <v>0</v>
      </c>
      <c r="AI68" s="125">
        <v>117800</v>
      </c>
      <c r="AJ68" s="125">
        <v>0</v>
      </c>
      <c r="AK68" s="125">
        <v>0</v>
      </c>
      <c r="AL68" s="125">
        <v>0</v>
      </c>
      <c r="AM68" s="125">
        <v>10594.07</v>
      </c>
      <c r="AN68" s="125">
        <v>0</v>
      </c>
      <c r="AO68" s="125">
        <v>0</v>
      </c>
      <c r="AP68" s="125">
        <v>0</v>
      </c>
      <c r="AQ68" s="125">
        <v>0</v>
      </c>
      <c r="AR68" s="125">
        <v>0</v>
      </c>
      <c r="AS68" s="125">
        <v>0</v>
      </c>
      <c r="AT68" s="125">
        <v>0</v>
      </c>
      <c r="AU68" s="125">
        <v>0</v>
      </c>
      <c r="AV68" s="125">
        <v>593282</v>
      </c>
      <c r="AW68" s="125">
        <v>117923.92105263157</v>
      </c>
      <c r="AX68" s="125">
        <v>128394.07</v>
      </c>
      <c r="AY68" s="125">
        <v>91556.824526315788</v>
      </c>
      <c r="AZ68" s="493">
        <v>839599.99105263152</v>
      </c>
      <c r="BA68" s="493">
        <v>829005.92105263157</v>
      </c>
      <c r="BB68" s="493">
        <v>4180</v>
      </c>
      <c r="BC68" s="493">
        <v>806740</v>
      </c>
      <c r="BD68" s="493">
        <v>0</v>
      </c>
      <c r="BE68" s="493">
        <v>0</v>
      </c>
      <c r="BF68" s="493">
        <v>839599.99105263152</v>
      </c>
      <c r="BG68" s="125">
        <v>839599.99105263152</v>
      </c>
      <c r="BH68" s="125">
        <v>0</v>
      </c>
      <c r="BI68" s="493">
        <v>817334.07</v>
      </c>
      <c r="BJ68" s="493">
        <v>688940</v>
      </c>
      <c r="BK68" s="125">
        <v>711205.92105263157</v>
      </c>
      <c r="BL68" s="125">
        <v>3685.0047722934278</v>
      </c>
      <c r="BM68" s="125">
        <v>3672.0687748633882</v>
      </c>
      <c r="BN68" s="126">
        <v>3.5228091365257352E-3</v>
      </c>
      <c r="BO68" s="126">
        <v>1.4957546513474263E-2</v>
      </c>
      <c r="BP68" s="125">
        <v>10600.551923634246</v>
      </c>
      <c r="BQ68" s="493">
        <v>850200.54297626577</v>
      </c>
      <c r="BR68" s="493">
        <v>4350.292606094642</v>
      </c>
      <c r="BS68" s="493" t="s">
        <v>948</v>
      </c>
      <c r="BT68" s="493">
        <v>4405.1841604987867</v>
      </c>
      <c r="BU68" s="126">
        <v>9.5200411197864376E-3</v>
      </c>
      <c r="BV68" s="125">
        <v>-5131.87</v>
      </c>
      <c r="BW68" s="125">
        <v>845068.67297626578</v>
      </c>
      <c r="BX68" s="125">
        <v>0</v>
      </c>
      <c r="BY68" s="125">
        <v>845068.67297626578</v>
      </c>
      <c r="BZ68" s="490">
        <f t="shared" ref="BZ68:BZ131" si="8">IF(B68=0,CC68,0)</f>
        <v>34613.198204568471</v>
      </c>
      <c r="CA68" s="490">
        <f t="shared" ref="CA68:CA131" si="9">IF(B68=0,CD68,0)</f>
        <v>12821.709999999992</v>
      </c>
      <c r="CB68" s="490">
        <f t="shared" si="7"/>
        <v>0</v>
      </c>
      <c r="CC68" s="490">
        <f>IF(ISERROR(VLOOKUP(A68,'[19]19-20 Cfwds'!A:D,4,FALSE)),0,(VLOOKUP(A68,'[19]19-20 Cfwds'!A:D,4,FALSE)))</f>
        <v>34613.198204568471</v>
      </c>
      <c r="CD68" s="490">
        <f>IF(ISERROR(VLOOKUP(A68,'[19]19-20 Cfwds'!A:D,3,FALSE)),0,(VLOOKUP(A68,'[19]19-20 Cfwds'!A:D,3,FALSE)))</f>
        <v>12821.709999999992</v>
      </c>
      <c r="CF68" s="490">
        <f t="shared" ref="CF68:CF131" si="10">L68+M68+N68+O68+P68+Q68+R68+S68+T68+U68+V68+W68+X68+Y68+Z68+AA68</f>
        <v>50970</v>
      </c>
      <c r="CG68" s="490">
        <f>VLOOKUP(C68,'[19]Pension and Pay Grants'!$I$3:$O$111,7,FALSE)</f>
        <v>8605</v>
      </c>
      <c r="CH68" s="490">
        <f>VLOOKUP(C68,'[19]Pension and Pay Grants'!$Z$2:$AF$111,7,FALSE)</f>
        <v>24314</v>
      </c>
    </row>
    <row r="69" spans="1:86" ht="14.4">
      <c r="A69" s="486">
        <v>457</v>
      </c>
      <c r="B69" s="486">
        <f>VLOOKUP(D69,'[19]Adjusted Factors 21-22'!C:F,4,FALSE)</f>
        <v>0</v>
      </c>
      <c r="C69" s="491">
        <v>124702</v>
      </c>
      <c r="D69" s="491">
        <v>9353036</v>
      </c>
      <c r="E69" s="492" t="s">
        <v>968</v>
      </c>
      <c r="F69" s="332">
        <v>180</v>
      </c>
      <c r="G69" s="332">
        <v>180</v>
      </c>
      <c r="H69" s="332">
        <v>0</v>
      </c>
      <c r="I69" s="125">
        <v>553320</v>
      </c>
      <c r="J69" s="125">
        <v>0</v>
      </c>
      <c r="K69" s="125">
        <v>0</v>
      </c>
      <c r="L69" s="125">
        <v>9199.9999999999909</v>
      </c>
      <c r="M69" s="125">
        <v>0</v>
      </c>
      <c r="N69" s="125">
        <v>11622.994652406418</v>
      </c>
      <c r="O69" s="125">
        <v>0</v>
      </c>
      <c r="P69" s="125">
        <v>429.99999999999955</v>
      </c>
      <c r="Q69" s="125">
        <v>260.00000000000023</v>
      </c>
      <c r="R69" s="125">
        <v>0</v>
      </c>
      <c r="S69" s="125">
        <v>1335.0000000000027</v>
      </c>
      <c r="T69" s="125">
        <v>0</v>
      </c>
      <c r="U69" s="125">
        <v>0</v>
      </c>
      <c r="V69" s="125">
        <v>0</v>
      </c>
      <c r="W69" s="125">
        <v>0</v>
      </c>
      <c r="X69" s="125">
        <v>0</v>
      </c>
      <c r="Y69" s="125">
        <v>0</v>
      </c>
      <c r="Z69" s="125">
        <v>0</v>
      </c>
      <c r="AA69" s="125">
        <v>0</v>
      </c>
      <c r="AB69" s="125">
        <v>1916.1290322580626</v>
      </c>
      <c r="AC69" s="125">
        <v>0</v>
      </c>
      <c r="AD69" s="125">
        <v>0</v>
      </c>
      <c r="AE69" s="125">
        <v>63959.602649006614</v>
      </c>
      <c r="AF69" s="125">
        <v>0</v>
      </c>
      <c r="AG69" s="125">
        <v>1979.999999999997</v>
      </c>
      <c r="AH69" s="125">
        <v>0</v>
      </c>
      <c r="AI69" s="125">
        <v>117800</v>
      </c>
      <c r="AJ69" s="125">
        <v>0</v>
      </c>
      <c r="AK69" s="125">
        <v>0</v>
      </c>
      <c r="AL69" s="125">
        <v>0</v>
      </c>
      <c r="AM69" s="125">
        <v>16966</v>
      </c>
      <c r="AN69" s="125">
        <v>0</v>
      </c>
      <c r="AO69" s="125">
        <v>0</v>
      </c>
      <c r="AP69" s="125">
        <v>0</v>
      </c>
      <c r="AQ69" s="125">
        <v>0</v>
      </c>
      <c r="AR69" s="125">
        <v>0</v>
      </c>
      <c r="AS69" s="125">
        <v>0</v>
      </c>
      <c r="AT69" s="125">
        <v>0</v>
      </c>
      <c r="AU69" s="125">
        <v>0</v>
      </c>
      <c r="AV69" s="125">
        <v>553320</v>
      </c>
      <c r="AW69" s="125">
        <v>90703.726333671089</v>
      </c>
      <c r="AX69" s="125">
        <v>134766</v>
      </c>
      <c r="AY69" s="125">
        <v>64826.659976909723</v>
      </c>
      <c r="AZ69" s="493">
        <v>778789.72633367113</v>
      </c>
      <c r="BA69" s="493">
        <v>761823.72633367113</v>
      </c>
      <c r="BB69" s="493">
        <v>4180</v>
      </c>
      <c r="BC69" s="493">
        <v>752400</v>
      </c>
      <c r="BD69" s="493">
        <v>0</v>
      </c>
      <c r="BE69" s="493">
        <v>0</v>
      </c>
      <c r="BF69" s="493">
        <v>778789.72633367113</v>
      </c>
      <c r="BG69" s="125">
        <v>778789.72633367113</v>
      </c>
      <c r="BH69" s="125">
        <v>0</v>
      </c>
      <c r="BI69" s="493">
        <v>769366</v>
      </c>
      <c r="BJ69" s="493">
        <v>634600</v>
      </c>
      <c r="BK69" s="125">
        <v>644023.72633367113</v>
      </c>
      <c r="BL69" s="125">
        <v>3577.9095907426172</v>
      </c>
      <c r="BM69" s="125">
        <v>3527.9384653846155</v>
      </c>
      <c r="BN69" s="126">
        <v>1.4164398230952096E-2</v>
      </c>
      <c r="BO69" s="126">
        <v>4.3159574190479028E-3</v>
      </c>
      <c r="BP69" s="125">
        <v>2740.7577948518165</v>
      </c>
      <c r="BQ69" s="493">
        <v>781530.48412852292</v>
      </c>
      <c r="BR69" s="493">
        <v>4247.5804673806833</v>
      </c>
      <c r="BS69" s="493" t="s">
        <v>948</v>
      </c>
      <c r="BT69" s="493">
        <v>4341.8360229362388</v>
      </c>
      <c r="BU69" s="126">
        <v>1.7186508222129415E-2</v>
      </c>
      <c r="BV69" s="125">
        <v>-4786.2</v>
      </c>
      <c r="BW69" s="125">
        <v>776744.28412852297</v>
      </c>
      <c r="BX69" s="125">
        <v>0</v>
      </c>
      <c r="BY69" s="125">
        <v>776744.28412852297</v>
      </c>
      <c r="BZ69" s="490">
        <f t="shared" si="8"/>
        <v>63316.047170259641</v>
      </c>
      <c r="CA69" s="490">
        <f t="shared" si="9"/>
        <v>9061.1999999999989</v>
      </c>
      <c r="CB69" s="490">
        <f t="shared" si="7"/>
        <v>0</v>
      </c>
      <c r="CC69" s="490">
        <f>IF(ISERROR(VLOOKUP(A69,'[19]19-20 Cfwds'!A:D,4,FALSE)),0,(VLOOKUP(A69,'[19]19-20 Cfwds'!A:D,4,FALSE)))</f>
        <v>63316.047170259641</v>
      </c>
      <c r="CD69" s="490">
        <f>IF(ISERROR(VLOOKUP(A69,'[19]19-20 Cfwds'!A:D,3,FALSE)),0,(VLOOKUP(A69,'[19]19-20 Cfwds'!A:D,3,FALSE)))</f>
        <v>9061.1999999999989</v>
      </c>
      <c r="CF69" s="490">
        <f t="shared" si="10"/>
        <v>22847.994652406411</v>
      </c>
      <c r="CG69" s="490">
        <f>VLOOKUP(C69,'[19]Pension and Pay Grants'!$I$3:$O$111,7,FALSE)</f>
        <v>8557</v>
      </c>
      <c r="CH69" s="490">
        <f>VLOOKUP(C69,'[19]Pension and Pay Grants'!$Z$2:$AF$111,7,FALSE)</f>
        <v>25797</v>
      </c>
    </row>
    <row r="70" spans="1:86" ht="14.4">
      <c r="A70" s="486">
        <v>458</v>
      </c>
      <c r="B70" s="486">
        <f>VLOOKUP(D70,'[19]Adjusted Factors 21-22'!C:F,4,FALSE)</f>
        <v>0</v>
      </c>
      <c r="C70" s="491">
        <v>124703</v>
      </c>
      <c r="D70" s="491">
        <v>9353037</v>
      </c>
      <c r="E70" s="492" t="s">
        <v>969</v>
      </c>
      <c r="F70" s="332">
        <v>88</v>
      </c>
      <c r="G70" s="332">
        <v>88</v>
      </c>
      <c r="H70" s="332">
        <v>0</v>
      </c>
      <c r="I70" s="125">
        <v>270512</v>
      </c>
      <c r="J70" s="125">
        <v>0</v>
      </c>
      <c r="K70" s="125">
        <v>0</v>
      </c>
      <c r="L70" s="125">
        <v>8280.0000000000182</v>
      </c>
      <c r="M70" s="125">
        <v>0</v>
      </c>
      <c r="N70" s="125">
        <v>10350.000000000022</v>
      </c>
      <c r="O70" s="125">
        <v>0</v>
      </c>
      <c r="P70" s="125">
        <v>0</v>
      </c>
      <c r="Q70" s="125">
        <v>0</v>
      </c>
      <c r="R70" s="125">
        <v>0</v>
      </c>
      <c r="S70" s="125">
        <v>0</v>
      </c>
      <c r="T70" s="125">
        <v>0</v>
      </c>
      <c r="U70" s="125">
        <v>0</v>
      </c>
      <c r="V70" s="125">
        <v>0</v>
      </c>
      <c r="W70" s="125">
        <v>0</v>
      </c>
      <c r="X70" s="125">
        <v>0</v>
      </c>
      <c r="Y70" s="125">
        <v>0</v>
      </c>
      <c r="Z70" s="125">
        <v>0</v>
      </c>
      <c r="AA70" s="125">
        <v>0</v>
      </c>
      <c r="AB70" s="125">
        <v>0</v>
      </c>
      <c r="AC70" s="125">
        <v>0</v>
      </c>
      <c r="AD70" s="125">
        <v>0</v>
      </c>
      <c r="AE70" s="125">
        <v>24394.936708860761</v>
      </c>
      <c r="AF70" s="125">
        <v>0</v>
      </c>
      <c r="AG70" s="125">
        <v>1547.9999999999968</v>
      </c>
      <c r="AH70" s="125">
        <v>0</v>
      </c>
      <c r="AI70" s="125">
        <v>117800</v>
      </c>
      <c r="AJ70" s="125">
        <v>0</v>
      </c>
      <c r="AK70" s="125">
        <v>0</v>
      </c>
      <c r="AL70" s="125">
        <v>0</v>
      </c>
      <c r="AM70" s="125">
        <v>10978</v>
      </c>
      <c r="AN70" s="125">
        <v>0</v>
      </c>
      <c r="AO70" s="125">
        <v>0</v>
      </c>
      <c r="AP70" s="125">
        <v>0</v>
      </c>
      <c r="AQ70" s="125">
        <v>0</v>
      </c>
      <c r="AR70" s="125">
        <v>0</v>
      </c>
      <c r="AS70" s="125">
        <v>0</v>
      </c>
      <c r="AT70" s="125">
        <v>0</v>
      </c>
      <c r="AU70" s="125">
        <v>0</v>
      </c>
      <c r="AV70" s="125">
        <v>270512</v>
      </c>
      <c r="AW70" s="125">
        <v>44572.936708860798</v>
      </c>
      <c r="AX70" s="125">
        <v>128778</v>
      </c>
      <c r="AY70" s="125">
        <v>40826.332354430422</v>
      </c>
      <c r="AZ70" s="493">
        <v>443862.9367088608</v>
      </c>
      <c r="BA70" s="493">
        <v>432884.9367088608</v>
      </c>
      <c r="BB70" s="493">
        <v>4180</v>
      </c>
      <c r="BC70" s="493">
        <v>367840</v>
      </c>
      <c r="BD70" s="493">
        <v>0</v>
      </c>
      <c r="BE70" s="493">
        <v>0</v>
      </c>
      <c r="BF70" s="493">
        <v>443862.9367088608</v>
      </c>
      <c r="BG70" s="125">
        <v>443862.93670886074</v>
      </c>
      <c r="BH70" s="125">
        <v>0</v>
      </c>
      <c r="BI70" s="493">
        <v>378818</v>
      </c>
      <c r="BJ70" s="493">
        <v>250040</v>
      </c>
      <c r="BK70" s="125">
        <v>315084.9367088608</v>
      </c>
      <c r="BL70" s="125">
        <v>3580.5106444188727</v>
      </c>
      <c r="BM70" s="125">
        <v>3494.3164109890108</v>
      </c>
      <c r="BN70" s="126">
        <v>2.4666980116281462E-2</v>
      </c>
      <c r="BO70" s="126">
        <v>0</v>
      </c>
      <c r="BP70" s="125">
        <v>0</v>
      </c>
      <c r="BQ70" s="493">
        <v>443862.9367088608</v>
      </c>
      <c r="BR70" s="493">
        <v>4919.1470080552363</v>
      </c>
      <c r="BS70" s="493" t="s">
        <v>948</v>
      </c>
      <c r="BT70" s="493">
        <v>5043.8970080552363</v>
      </c>
      <c r="BU70" s="126">
        <v>2.9475563379383951E-2</v>
      </c>
      <c r="BV70" s="125">
        <v>-2339.92</v>
      </c>
      <c r="BW70" s="125">
        <v>441523.01670886081</v>
      </c>
      <c r="BX70" s="125">
        <v>0</v>
      </c>
      <c r="BY70" s="125">
        <v>441523.01670886081</v>
      </c>
      <c r="BZ70" s="490">
        <f t="shared" si="8"/>
        <v>98677.777842705196</v>
      </c>
      <c r="CA70" s="490">
        <f t="shared" si="9"/>
        <v>22145.27</v>
      </c>
      <c r="CB70" s="490">
        <f t="shared" si="7"/>
        <v>0</v>
      </c>
      <c r="CC70" s="490">
        <f>IF(ISERROR(VLOOKUP(A70,'[19]19-20 Cfwds'!A:D,4,FALSE)),0,(VLOOKUP(A70,'[19]19-20 Cfwds'!A:D,4,FALSE)))</f>
        <v>98677.777842705196</v>
      </c>
      <c r="CD70" s="490">
        <f>IF(ISERROR(VLOOKUP(A70,'[19]19-20 Cfwds'!A:D,3,FALSE)),0,(VLOOKUP(A70,'[19]19-20 Cfwds'!A:D,3,FALSE)))</f>
        <v>22145.27</v>
      </c>
      <c r="CF70" s="490">
        <f t="shared" si="10"/>
        <v>18630.00000000004</v>
      </c>
      <c r="CG70" s="490">
        <f>VLOOKUP(C70,'[19]Pension and Pay Grants'!$I$3:$O$111,7,FALSE)</f>
        <v>4702</v>
      </c>
      <c r="CH70" s="490">
        <f>VLOOKUP(C70,'[19]Pension and Pay Grants'!$Z$2:$AF$111,7,FALSE)</f>
        <v>13286</v>
      </c>
    </row>
    <row r="71" spans="1:86" ht="14.4">
      <c r="A71" s="486">
        <v>308</v>
      </c>
      <c r="B71" s="486">
        <f>VLOOKUP(D71,'[19]Adjusted Factors 21-22'!C:F,4,FALSE)</f>
        <v>0</v>
      </c>
      <c r="C71" s="491">
        <v>124705</v>
      </c>
      <c r="D71" s="491">
        <v>9353042</v>
      </c>
      <c r="E71" s="492" t="s">
        <v>970</v>
      </c>
      <c r="F71" s="332">
        <v>40</v>
      </c>
      <c r="G71" s="332">
        <v>40</v>
      </c>
      <c r="H71" s="332">
        <v>0</v>
      </c>
      <c r="I71" s="125">
        <v>122960</v>
      </c>
      <c r="J71" s="125">
        <v>0</v>
      </c>
      <c r="K71" s="125">
        <v>0</v>
      </c>
      <c r="L71" s="125">
        <v>2300</v>
      </c>
      <c r="M71" s="125">
        <v>0</v>
      </c>
      <c r="N71" s="125">
        <v>2875</v>
      </c>
      <c r="O71" s="125">
        <v>0</v>
      </c>
      <c r="P71" s="125">
        <v>430</v>
      </c>
      <c r="Q71" s="125">
        <v>0</v>
      </c>
      <c r="R71" s="125">
        <v>0</v>
      </c>
      <c r="S71" s="125">
        <v>0</v>
      </c>
      <c r="T71" s="125">
        <v>0</v>
      </c>
      <c r="U71" s="125">
        <v>0</v>
      </c>
      <c r="V71" s="125">
        <v>0</v>
      </c>
      <c r="W71" s="125">
        <v>0</v>
      </c>
      <c r="X71" s="125">
        <v>0</v>
      </c>
      <c r="Y71" s="125">
        <v>0</v>
      </c>
      <c r="Z71" s="125">
        <v>0</v>
      </c>
      <c r="AA71" s="125">
        <v>0</v>
      </c>
      <c r="AB71" s="125">
        <v>0</v>
      </c>
      <c r="AC71" s="125">
        <v>0</v>
      </c>
      <c r="AD71" s="125">
        <v>0</v>
      </c>
      <c r="AE71" s="125">
        <v>3864.7058823529414</v>
      </c>
      <c r="AF71" s="125">
        <v>0</v>
      </c>
      <c r="AG71" s="125">
        <v>0</v>
      </c>
      <c r="AH71" s="125">
        <v>0</v>
      </c>
      <c r="AI71" s="125">
        <v>117800</v>
      </c>
      <c r="AJ71" s="125">
        <v>45000</v>
      </c>
      <c r="AK71" s="125">
        <v>0</v>
      </c>
      <c r="AL71" s="125">
        <v>1000</v>
      </c>
      <c r="AM71" s="125">
        <v>3892.2</v>
      </c>
      <c r="AN71" s="125">
        <v>0</v>
      </c>
      <c r="AO71" s="125">
        <v>0</v>
      </c>
      <c r="AP71" s="125">
        <v>0</v>
      </c>
      <c r="AQ71" s="125">
        <v>5022</v>
      </c>
      <c r="AR71" s="125">
        <v>0</v>
      </c>
      <c r="AS71" s="125">
        <v>0</v>
      </c>
      <c r="AT71" s="125">
        <v>0</v>
      </c>
      <c r="AU71" s="125">
        <v>0</v>
      </c>
      <c r="AV71" s="125">
        <v>122960</v>
      </c>
      <c r="AW71" s="125">
        <v>9469.7058823529405</v>
      </c>
      <c r="AX71" s="125">
        <v>172714.2</v>
      </c>
      <c r="AY71" s="125">
        <v>17536.21694117647</v>
      </c>
      <c r="AZ71" s="493">
        <v>305143.90588235296</v>
      </c>
      <c r="BA71" s="493">
        <v>295229.70588235295</v>
      </c>
      <c r="BB71" s="493">
        <v>4180</v>
      </c>
      <c r="BC71" s="493">
        <v>167200</v>
      </c>
      <c r="BD71" s="493">
        <v>0</v>
      </c>
      <c r="BE71" s="493">
        <v>0</v>
      </c>
      <c r="BF71" s="493">
        <v>305143.90588235296</v>
      </c>
      <c r="BG71" s="125">
        <v>305143.90588235296</v>
      </c>
      <c r="BH71" s="125">
        <v>0</v>
      </c>
      <c r="BI71" s="493">
        <v>177114.2</v>
      </c>
      <c r="BJ71" s="493">
        <v>10422.000000000011</v>
      </c>
      <c r="BK71" s="125">
        <v>138451.70588235295</v>
      </c>
      <c r="BL71" s="125">
        <v>3461.2926470588236</v>
      </c>
      <c r="BM71" s="125">
        <v>3100.0886148936165</v>
      </c>
      <c r="BN71" s="126">
        <v>0.11651409912280919</v>
      </c>
      <c r="BO71" s="126">
        <v>0</v>
      </c>
      <c r="BP71" s="125">
        <v>0</v>
      </c>
      <c r="BQ71" s="493">
        <v>305143.90588235296</v>
      </c>
      <c r="BR71" s="493">
        <v>7380.7426470588234</v>
      </c>
      <c r="BS71" s="493" t="s">
        <v>948</v>
      </c>
      <c r="BT71" s="493">
        <v>7628.5976470588239</v>
      </c>
      <c r="BU71" s="126">
        <v>0.1492332024175933</v>
      </c>
      <c r="BV71" s="125">
        <v>-1063.5999999999999</v>
      </c>
      <c r="BW71" s="125">
        <v>304080.30588235299</v>
      </c>
      <c r="BX71" s="125">
        <v>0</v>
      </c>
      <c r="BY71" s="125">
        <v>304080.30588235299</v>
      </c>
      <c r="BZ71" s="490">
        <f t="shared" si="8"/>
        <v>82199.908322746516</v>
      </c>
      <c r="CA71" s="490">
        <f t="shared" si="9"/>
        <v>24317.71</v>
      </c>
      <c r="CB71" s="490">
        <f t="shared" si="7"/>
        <v>0</v>
      </c>
      <c r="CC71" s="490">
        <f>IF(ISERROR(VLOOKUP(A71,'[19]19-20 Cfwds'!A:D,4,FALSE)),0,(VLOOKUP(A71,'[19]19-20 Cfwds'!A:D,4,FALSE)))</f>
        <v>82199.908322746516</v>
      </c>
      <c r="CD71" s="490">
        <f>IF(ISERROR(VLOOKUP(A71,'[19]19-20 Cfwds'!A:D,3,FALSE)),0,(VLOOKUP(A71,'[19]19-20 Cfwds'!A:D,3,FALSE)))</f>
        <v>24317.71</v>
      </c>
      <c r="CF71" s="490">
        <f t="shared" si="10"/>
        <v>5605</v>
      </c>
      <c r="CG71" s="490">
        <f>VLOOKUP(C71,'[19]Pension and Pay Grants'!$I$3:$O$111,7,FALSE)</f>
        <v>4702</v>
      </c>
      <c r="CH71" s="490">
        <f>VLOOKUP(C71,'[19]Pension and Pay Grants'!$Z$2:$AF$111,7,FALSE)</f>
        <v>13286</v>
      </c>
    </row>
    <row r="72" spans="1:86" ht="14.4">
      <c r="A72" s="486">
        <v>468</v>
      </c>
      <c r="B72" s="486">
        <f>VLOOKUP(D72,'[19]Adjusted Factors 21-22'!C:F,4,FALSE)</f>
        <v>0</v>
      </c>
      <c r="C72" s="491">
        <v>124706</v>
      </c>
      <c r="D72" s="491">
        <v>9353043</v>
      </c>
      <c r="E72" s="492" t="s">
        <v>971</v>
      </c>
      <c r="F72" s="332">
        <v>170</v>
      </c>
      <c r="G72" s="332">
        <v>170</v>
      </c>
      <c r="H72" s="332">
        <v>0</v>
      </c>
      <c r="I72" s="125">
        <v>522580</v>
      </c>
      <c r="J72" s="125">
        <v>0</v>
      </c>
      <c r="K72" s="125">
        <v>0</v>
      </c>
      <c r="L72" s="125">
        <v>5519.9999999999964</v>
      </c>
      <c r="M72" s="125">
        <v>0</v>
      </c>
      <c r="N72" s="125">
        <v>8475.4335260115604</v>
      </c>
      <c r="O72" s="125">
        <v>0</v>
      </c>
      <c r="P72" s="125">
        <v>648.81656804733632</v>
      </c>
      <c r="Q72" s="125">
        <v>261.53846153846155</v>
      </c>
      <c r="R72" s="125">
        <v>0</v>
      </c>
      <c r="S72" s="125">
        <v>0</v>
      </c>
      <c r="T72" s="125">
        <v>0</v>
      </c>
      <c r="U72" s="125">
        <v>0</v>
      </c>
      <c r="V72" s="125">
        <v>0</v>
      </c>
      <c r="W72" s="125">
        <v>0</v>
      </c>
      <c r="X72" s="125">
        <v>0</v>
      </c>
      <c r="Y72" s="125">
        <v>0</v>
      </c>
      <c r="Z72" s="125">
        <v>0</v>
      </c>
      <c r="AA72" s="125">
        <v>0</v>
      </c>
      <c r="AB72" s="125">
        <v>644.82758620689651</v>
      </c>
      <c r="AC72" s="125">
        <v>0</v>
      </c>
      <c r="AD72" s="125">
        <v>0</v>
      </c>
      <c r="AE72" s="125">
        <v>41062.5</v>
      </c>
      <c r="AF72" s="125">
        <v>0</v>
      </c>
      <c r="AG72" s="125">
        <v>0</v>
      </c>
      <c r="AH72" s="125">
        <v>0</v>
      </c>
      <c r="AI72" s="125">
        <v>117800</v>
      </c>
      <c r="AJ72" s="125">
        <v>0</v>
      </c>
      <c r="AK72" s="125">
        <v>0</v>
      </c>
      <c r="AL72" s="125">
        <v>0</v>
      </c>
      <c r="AM72" s="125">
        <v>15469</v>
      </c>
      <c r="AN72" s="125">
        <v>0</v>
      </c>
      <c r="AO72" s="125">
        <v>0</v>
      </c>
      <c r="AP72" s="125">
        <v>0</v>
      </c>
      <c r="AQ72" s="125">
        <v>0</v>
      </c>
      <c r="AR72" s="125">
        <v>0</v>
      </c>
      <c r="AS72" s="125">
        <v>0</v>
      </c>
      <c r="AT72" s="125">
        <v>0</v>
      </c>
      <c r="AU72" s="125">
        <v>0</v>
      </c>
      <c r="AV72" s="125">
        <v>522580</v>
      </c>
      <c r="AW72" s="125">
        <v>56613.116141804247</v>
      </c>
      <c r="AX72" s="125">
        <v>133269</v>
      </c>
      <c r="AY72" s="125">
        <v>45435.902555597357</v>
      </c>
      <c r="AZ72" s="493">
        <v>712462.11614180426</v>
      </c>
      <c r="BA72" s="493">
        <v>696993.11614180426</v>
      </c>
      <c r="BB72" s="493">
        <v>4180</v>
      </c>
      <c r="BC72" s="493">
        <v>710600</v>
      </c>
      <c r="BD72" s="493">
        <v>13606.883858195739</v>
      </c>
      <c r="BE72" s="493">
        <v>0</v>
      </c>
      <c r="BF72" s="493">
        <v>726069</v>
      </c>
      <c r="BG72" s="125">
        <v>726069</v>
      </c>
      <c r="BH72" s="125">
        <v>0</v>
      </c>
      <c r="BI72" s="493">
        <v>726069</v>
      </c>
      <c r="BJ72" s="493">
        <v>592800</v>
      </c>
      <c r="BK72" s="125">
        <v>592800</v>
      </c>
      <c r="BL72" s="125">
        <v>3487.0588235294117</v>
      </c>
      <c r="BM72" s="125">
        <v>3391.274686781609</v>
      </c>
      <c r="BN72" s="126">
        <v>2.8244287353409239E-2</v>
      </c>
      <c r="BO72" s="126">
        <v>0</v>
      </c>
      <c r="BP72" s="125">
        <v>0</v>
      </c>
      <c r="BQ72" s="493">
        <v>726069</v>
      </c>
      <c r="BR72" s="493">
        <v>4180</v>
      </c>
      <c r="BS72" s="493" t="s">
        <v>948</v>
      </c>
      <c r="BT72" s="493">
        <v>4270.9941176470584</v>
      </c>
      <c r="BU72" s="126">
        <v>2.7360343966452483E-2</v>
      </c>
      <c r="BV72" s="125">
        <v>-4520.3</v>
      </c>
      <c r="BW72" s="125">
        <v>721548.7</v>
      </c>
      <c r="BX72" s="125">
        <v>0</v>
      </c>
      <c r="BY72" s="125">
        <v>721548.7</v>
      </c>
      <c r="BZ72" s="490">
        <f t="shared" si="8"/>
        <v>128424.79347168142</v>
      </c>
      <c r="CA72" s="490">
        <f t="shared" si="9"/>
        <v>37.849999999998545</v>
      </c>
      <c r="CB72" s="490">
        <f t="shared" si="7"/>
        <v>13606.883858195739</v>
      </c>
      <c r="CC72" s="490">
        <f>IF(ISERROR(VLOOKUP(A72,'[19]19-20 Cfwds'!A:D,4,FALSE)),0,(VLOOKUP(A72,'[19]19-20 Cfwds'!A:D,4,FALSE)))</f>
        <v>128424.79347168142</v>
      </c>
      <c r="CD72" s="490">
        <f>IF(ISERROR(VLOOKUP(A72,'[19]19-20 Cfwds'!A:D,3,FALSE)),0,(VLOOKUP(A72,'[19]19-20 Cfwds'!A:D,3,FALSE)))</f>
        <v>37.849999999998545</v>
      </c>
      <c r="CF72" s="490">
        <f t="shared" si="10"/>
        <v>14905.788555597353</v>
      </c>
      <c r="CG72" s="490">
        <f>VLOOKUP(C72,'[19]Pension and Pay Grants'!$I$3:$O$111,7,FALSE)</f>
        <v>8182</v>
      </c>
      <c r="CH72" s="490">
        <f>VLOOKUP(C72,'[19]Pension and Pay Grants'!$Z$2:$AF$111,7,FALSE)</f>
        <v>24068</v>
      </c>
    </row>
    <row r="73" spans="1:86" ht="14.4">
      <c r="A73" s="486">
        <v>478</v>
      </c>
      <c r="B73" s="486">
        <f>VLOOKUP(D73,'[19]Adjusted Factors 21-22'!C:F,4,FALSE)</f>
        <v>0</v>
      </c>
      <c r="C73" s="491">
        <v>124709</v>
      </c>
      <c r="D73" s="491">
        <v>9353048</v>
      </c>
      <c r="E73" s="492" t="s">
        <v>972</v>
      </c>
      <c r="F73" s="332">
        <v>192</v>
      </c>
      <c r="G73" s="332">
        <v>192</v>
      </c>
      <c r="H73" s="332">
        <v>0</v>
      </c>
      <c r="I73" s="125">
        <v>590208</v>
      </c>
      <c r="J73" s="125">
        <v>0</v>
      </c>
      <c r="K73" s="125">
        <v>0</v>
      </c>
      <c r="L73" s="125">
        <v>8739.9999999999964</v>
      </c>
      <c r="M73" s="125">
        <v>0</v>
      </c>
      <c r="N73" s="125">
        <v>11500</v>
      </c>
      <c r="O73" s="125">
        <v>0</v>
      </c>
      <c r="P73" s="125">
        <v>430.00000000000142</v>
      </c>
      <c r="Q73" s="125">
        <v>0</v>
      </c>
      <c r="R73" s="125">
        <v>0</v>
      </c>
      <c r="S73" s="125">
        <v>0</v>
      </c>
      <c r="T73" s="125">
        <v>0</v>
      </c>
      <c r="U73" s="125">
        <v>0</v>
      </c>
      <c r="V73" s="125">
        <v>0</v>
      </c>
      <c r="W73" s="125">
        <v>0</v>
      </c>
      <c r="X73" s="125">
        <v>0</v>
      </c>
      <c r="Y73" s="125">
        <v>0</v>
      </c>
      <c r="Z73" s="125">
        <v>0</v>
      </c>
      <c r="AA73" s="125">
        <v>0</v>
      </c>
      <c r="AB73" s="125">
        <v>1303.7037037037057</v>
      </c>
      <c r="AC73" s="125">
        <v>0</v>
      </c>
      <c r="AD73" s="125">
        <v>0</v>
      </c>
      <c r="AE73" s="125">
        <v>63870.379746835439</v>
      </c>
      <c r="AF73" s="125">
        <v>0</v>
      </c>
      <c r="AG73" s="125">
        <v>0</v>
      </c>
      <c r="AH73" s="125">
        <v>0</v>
      </c>
      <c r="AI73" s="125">
        <v>117800</v>
      </c>
      <c r="AJ73" s="125">
        <v>0</v>
      </c>
      <c r="AK73" s="125">
        <v>0</v>
      </c>
      <c r="AL73" s="125">
        <v>0</v>
      </c>
      <c r="AM73" s="125">
        <v>20459</v>
      </c>
      <c r="AN73" s="125">
        <v>0</v>
      </c>
      <c r="AO73" s="125">
        <v>0</v>
      </c>
      <c r="AP73" s="125">
        <v>0</v>
      </c>
      <c r="AQ73" s="125">
        <v>0</v>
      </c>
      <c r="AR73" s="125">
        <v>0</v>
      </c>
      <c r="AS73" s="125">
        <v>0</v>
      </c>
      <c r="AT73" s="125">
        <v>0</v>
      </c>
      <c r="AU73" s="125">
        <v>0</v>
      </c>
      <c r="AV73" s="125">
        <v>590208</v>
      </c>
      <c r="AW73" s="125">
        <v>85844.083450539139</v>
      </c>
      <c r="AX73" s="125">
        <v>138259</v>
      </c>
      <c r="AY73" s="125">
        <v>62604.053873417717</v>
      </c>
      <c r="AZ73" s="493">
        <v>814311.08345053915</v>
      </c>
      <c r="BA73" s="493">
        <v>793852.08345053915</v>
      </c>
      <c r="BB73" s="493">
        <v>4180</v>
      </c>
      <c r="BC73" s="493">
        <v>802560</v>
      </c>
      <c r="BD73" s="493">
        <v>8707.916549460846</v>
      </c>
      <c r="BE73" s="493">
        <v>0</v>
      </c>
      <c r="BF73" s="493">
        <v>823019</v>
      </c>
      <c r="BG73" s="125">
        <v>823019</v>
      </c>
      <c r="BH73" s="125">
        <v>0</v>
      </c>
      <c r="BI73" s="493">
        <v>823019</v>
      </c>
      <c r="BJ73" s="493">
        <v>684760</v>
      </c>
      <c r="BK73" s="125">
        <v>684760</v>
      </c>
      <c r="BL73" s="125">
        <v>3566.4583333333335</v>
      </c>
      <c r="BM73" s="125">
        <v>3463.5740336842105</v>
      </c>
      <c r="BN73" s="126">
        <v>2.9704663058605044E-2</v>
      </c>
      <c r="BO73" s="126">
        <v>0</v>
      </c>
      <c r="BP73" s="125">
        <v>0</v>
      </c>
      <c r="BQ73" s="493">
        <v>823019</v>
      </c>
      <c r="BR73" s="493">
        <v>4180</v>
      </c>
      <c r="BS73" s="493" t="s">
        <v>948</v>
      </c>
      <c r="BT73" s="493">
        <v>4286.557291666667</v>
      </c>
      <c r="BU73" s="126">
        <v>2.2720583714595621E-2</v>
      </c>
      <c r="BV73" s="125">
        <v>-5105.28</v>
      </c>
      <c r="BW73" s="125">
        <v>817913.72</v>
      </c>
      <c r="BX73" s="125">
        <v>0</v>
      </c>
      <c r="BY73" s="125">
        <v>817913.72</v>
      </c>
      <c r="BZ73" s="490">
        <f t="shared" si="8"/>
        <v>128926.26472503634</v>
      </c>
      <c r="CA73" s="490">
        <f t="shared" si="9"/>
        <v>8993.3700000000008</v>
      </c>
      <c r="CB73" s="490">
        <f t="shared" si="7"/>
        <v>8707.916549460846</v>
      </c>
      <c r="CC73" s="490">
        <f>IF(ISERROR(VLOOKUP(A73,'[19]19-20 Cfwds'!A:D,4,FALSE)),0,(VLOOKUP(A73,'[19]19-20 Cfwds'!A:D,4,FALSE)))</f>
        <v>128926.26472503634</v>
      </c>
      <c r="CD73" s="490">
        <f>IF(ISERROR(VLOOKUP(A73,'[19]19-20 Cfwds'!A:D,3,FALSE)),0,(VLOOKUP(A73,'[19]19-20 Cfwds'!A:D,3,FALSE)))</f>
        <v>8993.3700000000008</v>
      </c>
      <c r="CF73" s="490">
        <f t="shared" si="10"/>
        <v>20669.999999999996</v>
      </c>
      <c r="CG73" s="490">
        <f>VLOOKUP(C73,'[19]Pension and Pay Grants'!$I$3:$O$111,7,FALSE)</f>
        <v>8934</v>
      </c>
      <c r="CH73" s="490">
        <f>VLOOKUP(C73,'[19]Pension and Pay Grants'!$Z$2:$AF$111,7,FALSE)</f>
        <v>25243</v>
      </c>
    </row>
    <row r="74" spans="1:86" ht="14.4">
      <c r="A74" s="486">
        <v>488</v>
      </c>
      <c r="B74" s="486">
        <f>VLOOKUP(D74,'[19]Adjusted Factors 21-22'!C:F,4,FALSE)</f>
        <v>0</v>
      </c>
      <c r="C74" s="491">
        <v>124710</v>
      </c>
      <c r="D74" s="491">
        <v>9353049</v>
      </c>
      <c r="E74" s="492" t="s">
        <v>973</v>
      </c>
      <c r="F74" s="332">
        <v>208</v>
      </c>
      <c r="G74" s="332">
        <v>208</v>
      </c>
      <c r="H74" s="332">
        <v>0</v>
      </c>
      <c r="I74" s="125">
        <v>639392</v>
      </c>
      <c r="J74" s="125">
        <v>0</v>
      </c>
      <c r="K74" s="125">
        <v>0</v>
      </c>
      <c r="L74" s="125">
        <v>8739.9999999999945</v>
      </c>
      <c r="M74" s="125">
        <v>0</v>
      </c>
      <c r="N74" s="125">
        <v>15022.222222222224</v>
      </c>
      <c r="O74" s="125">
        <v>0</v>
      </c>
      <c r="P74" s="125">
        <v>215.00000000000009</v>
      </c>
      <c r="Q74" s="125">
        <v>0</v>
      </c>
      <c r="R74" s="125">
        <v>0</v>
      </c>
      <c r="S74" s="125">
        <v>0</v>
      </c>
      <c r="T74" s="125">
        <v>0</v>
      </c>
      <c r="U74" s="125">
        <v>0</v>
      </c>
      <c r="V74" s="125">
        <v>0</v>
      </c>
      <c r="W74" s="125">
        <v>0</v>
      </c>
      <c r="X74" s="125">
        <v>0</v>
      </c>
      <c r="Y74" s="125">
        <v>0</v>
      </c>
      <c r="Z74" s="125">
        <v>0</v>
      </c>
      <c r="AA74" s="125">
        <v>0</v>
      </c>
      <c r="AB74" s="125">
        <v>0</v>
      </c>
      <c r="AC74" s="125">
        <v>0</v>
      </c>
      <c r="AD74" s="125">
        <v>0</v>
      </c>
      <c r="AE74" s="125">
        <v>56285.517241379312</v>
      </c>
      <c r="AF74" s="125">
        <v>0</v>
      </c>
      <c r="AG74" s="125">
        <v>0</v>
      </c>
      <c r="AH74" s="125">
        <v>0</v>
      </c>
      <c r="AI74" s="125">
        <v>117800</v>
      </c>
      <c r="AJ74" s="125">
        <v>0</v>
      </c>
      <c r="AK74" s="125">
        <v>0</v>
      </c>
      <c r="AL74" s="125">
        <v>0</v>
      </c>
      <c r="AM74" s="125">
        <v>12475</v>
      </c>
      <c r="AN74" s="125">
        <v>0</v>
      </c>
      <c r="AO74" s="125">
        <v>0</v>
      </c>
      <c r="AP74" s="125">
        <v>0</v>
      </c>
      <c r="AQ74" s="125">
        <v>0</v>
      </c>
      <c r="AR74" s="125">
        <v>0</v>
      </c>
      <c r="AS74" s="125">
        <v>0</v>
      </c>
      <c r="AT74" s="125">
        <v>0</v>
      </c>
      <c r="AU74" s="125">
        <v>0</v>
      </c>
      <c r="AV74" s="125">
        <v>639392</v>
      </c>
      <c r="AW74" s="125">
        <v>80262.739463601523</v>
      </c>
      <c r="AX74" s="125">
        <v>130275</v>
      </c>
      <c r="AY74" s="125">
        <v>62118.844842911873</v>
      </c>
      <c r="AZ74" s="493">
        <v>849929.73946360149</v>
      </c>
      <c r="BA74" s="493">
        <v>837454.73946360149</v>
      </c>
      <c r="BB74" s="493">
        <v>4180</v>
      </c>
      <c r="BC74" s="493">
        <v>869440</v>
      </c>
      <c r="BD74" s="493">
        <v>31985.260536398506</v>
      </c>
      <c r="BE74" s="493">
        <v>0</v>
      </c>
      <c r="BF74" s="493">
        <v>881915</v>
      </c>
      <c r="BG74" s="125">
        <v>881915.00000000012</v>
      </c>
      <c r="BH74" s="125">
        <v>0</v>
      </c>
      <c r="BI74" s="493">
        <v>881915</v>
      </c>
      <c r="BJ74" s="493">
        <v>751640</v>
      </c>
      <c r="BK74" s="125">
        <v>751640</v>
      </c>
      <c r="BL74" s="125">
        <v>3613.6538461538462</v>
      </c>
      <c r="BM74" s="125">
        <v>3465.7178245098039</v>
      </c>
      <c r="BN74" s="126">
        <v>4.2685535619151733E-2</v>
      </c>
      <c r="BO74" s="126">
        <v>0</v>
      </c>
      <c r="BP74" s="125">
        <v>0</v>
      </c>
      <c r="BQ74" s="493">
        <v>881915</v>
      </c>
      <c r="BR74" s="493">
        <v>4180</v>
      </c>
      <c r="BS74" s="493" t="s">
        <v>948</v>
      </c>
      <c r="BT74" s="493">
        <v>4239.9759615384619</v>
      </c>
      <c r="BU74" s="126">
        <v>3.3041092231450575E-2</v>
      </c>
      <c r="BV74" s="125">
        <v>-5530.72</v>
      </c>
      <c r="BW74" s="125">
        <v>876384.28</v>
      </c>
      <c r="BX74" s="125">
        <v>0</v>
      </c>
      <c r="BY74" s="125">
        <v>876384.28</v>
      </c>
      <c r="BZ74" s="490">
        <f t="shared" si="8"/>
        <v>144256.86942965409</v>
      </c>
      <c r="CA74" s="490">
        <f t="shared" si="9"/>
        <v>11683.64</v>
      </c>
      <c r="CB74" s="490">
        <f t="shared" si="7"/>
        <v>31985.260536398506</v>
      </c>
      <c r="CC74" s="490">
        <f>IF(ISERROR(VLOOKUP(A74,'[19]19-20 Cfwds'!A:D,4,FALSE)),0,(VLOOKUP(A74,'[19]19-20 Cfwds'!A:D,4,FALSE)))</f>
        <v>144256.86942965409</v>
      </c>
      <c r="CD74" s="490">
        <f>IF(ISERROR(VLOOKUP(A74,'[19]19-20 Cfwds'!A:D,3,FALSE)),0,(VLOOKUP(A74,'[19]19-20 Cfwds'!A:D,3,FALSE)))</f>
        <v>11683.64</v>
      </c>
      <c r="CF74" s="490">
        <f t="shared" si="10"/>
        <v>23977.222222222219</v>
      </c>
      <c r="CG74" s="490">
        <f>VLOOKUP(C74,'[19]Pension and Pay Grants'!$I$3:$O$111,7,FALSE)</f>
        <v>9592</v>
      </c>
      <c r="CH74" s="490">
        <f>VLOOKUP(C74,'[19]Pension and Pay Grants'!$Z$2:$AF$111,7,FALSE)</f>
        <v>27103</v>
      </c>
    </row>
    <row r="75" spans="1:86" ht="14.4">
      <c r="A75" s="486">
        <v>495</v>
      </c>
      <c r="B75" s="486">
        <f>VLOOKUP(D75,'[19]Adjusted Factors 21-22'!C:F,4,FALSE)</f>
        <v>0</v>
      </c>
      <c r="C75" s="491">
        <v>124712</v>
      </c>
      <c r="D75" s="491">
        <v>9353056</v>
      </c>
      <c r="E75" s="492" t="s">
        <v>974</v>
      </c>
      <c r="F75" s="332">
        <v>194</v>
      </c>
      <c r="G75" s="332">
        <v>194</v>
      </c>
      <c r="H75" s="332">
        <v>0</v>
      </c>
      <c r="I75" s="125">
        <v>596356</v>
      </c>
      <c r="J75" s="125">
        <v>0</v>
      </c>
      <c r="K75" s="125">
        <v>0</v>
      </c>
      <c r="L75" s="125">
        <v>9659.9999999999673</v>
      </c>
      <c r="M75" s="125">
        <v>0</v>
      </c>
      <c r="N75" s="125">
        <v>13309.943181818182</v>
      </c>
      <c r="O75" s="125">
        <v>0</v>
      </c>
      <c r="P75" s="125">
        <v>2593.3678756476679</v>
      </c>
      <c r="Q75" s="125">
        <v>1568.0829015544039</v>
      </c>
      <c r="R75" s="125">
        <v>0</v>
      </c>
      <c r="S75" s="125">
        <v>0</v>
      </c>
      <c r="T75" s="125">
        <v>0</v>
      </c>
      <c r="U75" s="125">
        <v>0</v>
      </c>
      <c r="V75" s="125">
        <v>0</v>
      </c>
      <c r="W75" s="125">
        <v>0</v>
      </c>
      <c r="X75" s="125">
        <v>0</v>
      </c>
      <c r="Y75" s="125">
        <v>0</v>
      </c>
      <c r="Z75" s="125">
        <v>0</v>
      </c>
      <c r="AA75" s="125">
        <v>0</v>
      </c>
      <c r="AB75" s="125">
        <v>650.60975609756133</v>
      </c>
      <c r="AC75" s="125">
        <v>0</v>
      </c>
      <c r="AD75" s="125">
        <v>0</v>
      </c>
      <c r="AE75" s="125">
        <v>41115.483870967742</v>
      </c>
      <c r="AF75" s="125">
        <v>0</v>
      </c>
      <c r="AG75" s="125">
        <v>0</v>
      </c>
      <c r="AH75" s="125">
        <v>0</v>
      </c>
      <c r="AI75" s="125">
        <v>117800</v>
      </c>
      <c r="AJ75" s="125">
        <v>0</v>
      </c>
      <c r="AK75" s="125">
        <v>0</v>
      </c>
      <c r="AL75" s="125">
        <v>0</v>
      </c>
      <c r="AM75" s="125">
        <v>14845.25</v>
      </c>
      <c r="AN75" s="125">
        <v>0</v>
      </c>
      <c r="AO75" s="125">
        <v>0</v>
      </c>
      <c r="AP75" s="125">
        <v>0</v>
      </c>
      <c r="AQ75" s="125">
        <v>0</v>
      </c>
      <c r="AR75" s="125">
        <v>0</v>
      </c>
      <c r="AS75" s="125">
        <v>0</v>
      </c>
      <c r="AT75" s="125">
        <v>0</v>
      </c>
      <c r="AU75" s="125">
        <v>0</v>
      </c>
      <c r="AV75" s="125">
        <v>596356</v>
      </c>
      <c r="AW75" s="125">
        <v>68897.487586085525</v>
      </c>
      <c r="AX75" s="125">
        <v>132645.25</v>
      </c>
      <c r="AY75" s="125">
        <v>57687.999894504093</v>
      </c>
      <c r="AZ75" s="493">
        <v>797898.73758608557</v>
      </c>
      <c r="BA75" s="493">
        <v>783053.48758608557</v>
      </c>
      <c r="BB75" s="493">
        <v>4180</v>
      </c>
      <c r="BC75" s="493">
        <v>810920</v>
      </c>
      <c r="BD75" s="493">
        <v>27866.512413914432</v>
      </c>
      <c r="BE75" s="493">
        <v>0</v>
      </c>
      <c r="BF75" s="493">
        <v>825765.25</v>
      </c>
      <c r="BG75" s="125">
        <v>825765.25</v>
      </c>
      <c r="BH75" s="125">
        <v>0</v>
      </c>
      <c r="BI75" s="493">
        <v>825765.25</v>
      </c>
      <c r="BJ75" s="493">
        <v>693120</v>
      </c>
      <c r="BK75" s="125">
        <v>693120</v>
      </c>
      <c r="BL75" s="125">
        <v>3572.783505154639</v>
      </c>
      <c r="BM75" s="125">
        <v>3393.797868390805</v>
      </c>
      <c r="BN75" s="126">
        <v>5.2739038594747364E-2</v>
      </c>
      <c r="BO75" s="126">
        <v>0</v>
      </c>
      <c r="BP75" s="125">
        <v>0</v>
      </c>
      <c r="BQ75" s="493">
        <v>825765.25</v>
      </c>
      <c r="BR75" s="493">
        <v>4180</v>
      </c>
      <c r="BS75" s="493" t="s">
        <v>948</v>
      </c>
      <c r="BT75" s="493">
        <v>4256.5219072164946</v>
      </c>
      <c r="BU75" s="126">
        <v>2.4141292190117403E-2</v>
      </c>
      <c r="BV75" s="125">
        <v>-5158.46</v>
      </c>
      <c r="BW75" s="125">
        <v>820606.79</v>
      </c>
      <c r="BX75" s="125">
        <v>0</v>
      </c>
      <c r="BY75" s="125">
        <v>820606.79</v>
      </c>
      <c r="BZ75" s="490">
        <f t="shared" si="8"/>
        <v>7930.3732499741018</v>
      </c>
      <c r="CA75" s="490">
        <f t="shared" si="9"/>
        <v>5321.1399999999976</v>
      </c>
      <c r="CB75" s="490">
        <f t="shared" si="7"/>
        <v>27866.512413914432</v>
      </c>
      <c r="CC75" s="490">
        <f>IF(ISERROR(VLOOKUP(A75,'[19]19-20 Cfwds'!A:D,4,FALSE)),0,(VLOOKUP(A75,'[19]19-20 Cfwds'!A:D,4,FALSE)))</f>
        <v>7930.3732499741018</v>
      </c>
      <c r="CD75" s="490">
        <f>IF(ISERROR(VLOOKUP(A75,'[19]19-20 Cfwds'!A:D,3,FALSE)),0,(VLOOKUP(A75,'[19]19-20 Cfwds'!A:D,3,FALSE)))</f>
        <v>5321.1399999999976</v>
      </c>
      <c r="CF75" s="490">
        <f t="shared" si="10"/>
        <v>27131.393959020221</v>
      </c>
      <c r="CG75" s="490">
        <f>VLOOKUP(C75,'[19]Pension and Pay Grants'!$I$3:$O$111,7,FALSE)</f>
        <v>8182</v>
      </c>
      <c r="CH75" s="490">
        <f>VLOOKUP(C75,'[19]Pension and Pay Grants'!$Z$2:$AF$111,7,FALSE)</f>
        <v>23999</v>
      </c>
    </row>
    <row r="76" spans="1:86" ht="14.4">
      <c r="A76" s="486">
        <v>517</v>
      </c>
      <c r="B76" s="486">
        <f>VLOOKUP(D76,'[19]Adjusted Factors 21-22'!C:F,4,FALSE)</f>
        <v>0</v>
      </c>
      <c r="C76" s="491">
        <v>124717</v>
      </c>
      <c r="D76" s="491">
        <v>9353064</v>
      </c>
      <c r="E76" s="492" t="s">
        <v>975</v>
      </c>
      <c r="F76" s="332">
        <v>130</v>
      </c>
      <c r="G76" s="332">
        <v>130</v>
      </c>
      <c r="H76" s="332">
        <v>0</v>
      </c>
      <c r="I76" s="125">
        <v>399620</v>
      </c>
      <c r="J76" s="125">
        <v>0</v>
      </c>
      <c r="K76" s="125">
        <v>0</v>
      </c>
      <c r="L76" s="125">
        <v>8279.9999999999727</v>
      </c>
      <c r="M76" s="125">
        <v>0</v>
      </c>
      <c r="N76" s="125">
        <v>10925</v>
      </c>
      <c r="O76" s="125">
        <v>0</v>
      </c>
      <c r="P76" s="125">
        <v>0</v>
      </c>
      <c r="Q76" s="125">
        <v>0</v>
      </c>
      <c r="R76" s="125">
        <v>0</v>
      </c>
      <c r="S76" s="125">
        <v>0</v>
      </c>
      <c r="T76" s="125">
        <v>0</v>
      </c>
      <c r="U76" s="125">
        <v>0</v>
      </c>
      <c r="V76" s="125">
        <v>0</v>
      </c>
      <c r="W76" s="125">
        <v>0</v>
      </c>
      <c r="X76" s="125">
        <v>0</v>
      </c>
      <c r="Y76" s="125">
        <v>0</v>
      </c>
      <c r="Z76" s="125">
        <v>0</v>
      </c>
      <c r="AA76" s="125">
        <v>0</v>
      </c>
      <c r="AB76" s="125">
        <v>638.39285714285722</v>
      </c>
      <c r="AC76" s="125">
        <v>0</v>
      </c>
      <c r="AD76" s="125">
        <v>0</v>
      </c>
      <c r="AE76" s="125">
        <v>42583.333333333328</v>
      </c>
      <c r="AF76" s="125">
        <v>0</v>
      </c>
      <c r="AG76" s="125">
        <v>0</v>
      </c>
      <c r="AH76" s="125">
        <v>0</v>
      </c>
      <c r="AI76" s="125">
        <v>117800</v>
      </c>
      <c r="AJ76" s="125">
        <v>11895.861148197584</v>
      </c>
      <c r="AK76" s="125">
        <v>0</v>
      </c>
      <c r="AL76" s="125">
        <v>0</v>
      </c>
      <c r="AM76" s="125">
        <v>11352.25</v>
      </c>
      <c r="AN76" s="125">
        <v>0</v>
      </c>
      <c r="AO76" s="125">
        <v>0</v>
      </c>
      <c r="AP76" s="125">
        <v>0</v>
      </c>
      <c r="AQ76" s="125">
        <v>0</v>
      </c>
      <c r="AR76" s="125">
        <v>0</v>
      </c>
      <c r="AS76" s="125">
        <v>0</v>
      </c>
      <c r="AT76" s="125">
        <v>0</v>
      </c>
      <c r="AU76" s="125">
        <v>0</v>
      </c>
      <c r="AV76" s="125">
        <v>399620</v>
      </c>
      <c r="AW76" s="125">
        <v>62426.726190476154</v>
      </c>
      <c r="AX76" s="125">
        <v>141048.11114819758</v>
      </c>
      <c r="AY76" s="125">
        <v>50495.530666666637</v>
      </c>
      <c r="AZ76" s="493">
        <v>603094.83733867377</v>
      </c>
      <c r="BA76" s="493">
        <v>591742.58733867377</v>
      </c>
      <c r="BB76" s="493">
        <v>4180</v>
      </c>
      <c r="BC76" s="493">
        <v>543400</v>
      </c>
      <c r="BD76" s="493">
        <v>0</v>
      </c>
      <c r="BE76" s="493">
        <v>0</v>
      </c>
      <c r="BF76" s="493">
        <v>603094.83733867377</v>
      </c>
      <c r="BG76" s="125">
        <v>603094.83733867377</v>
      </c>
      <c r="BH76" s="125">
        <v>0</v>
      </c>
      <c r="BI76" s="493">
        <v>554752.25</v>
      </c>
      <c r="BJ76" s="493">
        <v>413704.13885180245</v>
      </c>
      <c r="BK76" s="125">
        <v>462046.72619047621</v>
      </c>
      <c r="BL76" s="125">
        <v>3554.2055860805863</v>
      </c>
      <c r="BM76" s="125">
        <v>3483.3118088600181</v>
      </c>
      <c r="BN76" s="126">
        <v>2.0352406304897961E-2</v>
      </c>
      <c r="BO76" s="126">
        <v>0</v>
      </c>
      <c r="BP76" s="125">
        <v>0</v>
      </c>
      <c r="BQ76" s="493">
        <v>603094.83733867377</v>
      </c>
      <c r="BR76" s="493">
        <v>4551.8660564513366</v>
      </c>
      <c r="BS76" s="493" t="s">
        <v>948</v>
      </c>
      <c r="BT76" s="493">
        <v>4639.1910564513364</v>
      </c>
      <c r="BU76" s="126">
        <v>1.5505152038035375E-2</v>
      </c>
      <c r="BV76" s="125">
        <v>-3456.7</v>
      </c>
      <c r="BW76" s="125">
        <v>599638.13733867381</v>
      </c>
      <c r="BX76" s="125">
        <v>0</v>
      </c>
      <c r="BY76" s="125">
        <v>599638.13733867381</v>
      </c>
      <c r="BZ76" s="490">
        <f t="shared" si="8"/>
        <v>53644.087468217011</v>
      </c>
      <c r="CA76" s="490">
        <f t="shared" si="9"/>
        <v>26469.690000000002</v>
      </c>
      <c r="CB76" s="490">
        <f t="shared" si="7"/>
        <v>0</v>
      </c>
      <c r="CC76" s="490">
        <f>IF(ISERROR(VLOOKUP(A76,'[19]19-20 Cfwds'!A:D,4,FALSE)),0,(VLOOKUP(A76,'[19]19-20 Cfwds'!A:D,4,FALSE)))</f>
        <v>53644.087468217011</v>
      </c>
      <c r="CD76" s="490">
        <f>IF(ISERROR(VLOOKUP(A76,'[19]19-20 Cfwds'!A:D,3,FALSE)),0,(VLOOKUP(A76,'[19]19-20 Cfwds'!A:D,3,FALSE)))</f>
        <v>26469.690000000002</v>
      </c>
      <c r="CF76" s="490">
        <f t="shared" si="10"/>
        <v>19204.999999999971</v>
      </c>
      <c r="CG76" s="490">
        <f>VLOOKUP(C76,'[19]Pension and Pay Grants'!$I$3:$O$111,7,FALSE)</f>
        <v>6113</v>
      </c>
      <c r="CH76" s="490">
        <f>VLOOKUP(C76,'[19]Pension and Pay Grants'!$Z$2:$AF$111,7,FALSE)</f>
        <v>18726</v>
      </c>
    </row>
    <row r="77" spans="1:86" ht="14.4">
      <c r="A77" s="486">
        <v>338</v>
      </c>
      <c r="B77" s="486">
        <f>VLOOKUP(D77,'[19]Adjusted Factors 21-22'!C:F,4,FALSE)</f>
        <v>0</v>
      </c>
      <c r="C77" s="491">
        <v>124718</v>
      </c>
      <c r="D77" s="491">
        <v>9353066</v>
      </c>
      <c r="E77" s="492" t="s">
        <v>976</v>
      </c>
      <c r="F77" s="332">
        <v>49</v>
      </c>
      <c r="G77" s="332">
        <v>49</v>
      </c>
      <c r="H77" s="332">
        <v>0</v>
      </c>
      <c r="I77" s="125">
        <v>150626</v>
      </c>
      <c r="J77" s="125">
        <v>0</v>
      </c>
      <c r="K77" s="125">
        <v>0</v>
      </c>
      <c r="L77" s="125">
        <v>3680</v>
      </c>
      <c r="M77" s="125">
        <v>0</v>
      </c>
      <c r="N77" s="125">
        <v>5512.5</v>
      </c>
      <c r="O77" s="125">
        <v>0</v>
      </c>
      <c r="P77" s="125">
        <v>0</v>
      </c>
      <c r="Q77" s="125">
        <v>0</v>
      </c>
      <c r="R77" s="125">
        <v>0</v>
      </c>
      <c r="S77" s="125">
        <v>0</v>
      </c>
      <c r="T77" s="125">
        <v>0</v>
      </c>
      <c r="U77" s="125">
        <v>0</v>
      </c>
      <c r="V77" s="125">
        <v>0</v>
      </c>
      <c r="W77" s="125">
        <v>0</v>
      </c>
      <c r="X77" s="125">
        <v>0</v>
      </c>
      <c r="Y77" s="125">
        <v>0</v>
      </c>
      <c r="Z77" s="125">
        <v>0</v>
      </c>
      <c r="AA77" s="125">
        <v>0</v>
      </c>
      <c r="AB77" s="125">
        <v>0</v>
      </c>
      <c r="AC77" s="125">
        <v>0</v>
      </c>
      <c r="AD77" s="125">
        <v>0</v>
      </c>
      <c r="AE77" s="125">
        <v>21179.605263157893</v>
      </c>
      <c r="AF77" s="125">
        <v>0</v>
      </c>
      <c r="AG77" s="125">
        <v>54.000000000001563</v>
      </c>
      <c r="AH77" s="125">
        <v>0</v>
      </c>
      <c r="AI77" s="125">
        <v>117800</v>
      </c>
      <c r="AJ77" s="125">
        <v>0</v>
      </c>
      <c r="AK77" s="125">
        <v>0</v>
      </c>
      <c r="AL77" s="125">
        <v>0</v>
      </c>
      <c r="AM77" s="125">
        <v>3773.2</v>
      </c>
      <c r="AN77" s="125">
        <v>0</v>
      </c>
      <c r="AO77" s="125">
        <v>0</v>
      </c>
      <c r="AP77" s="125">
        <v>0</v>
      </c>
      <c r="AQ77" s="125">
        <v>3300</v>
      </c>
      <c r="AR77" s="125">
        <v>0</v>
      </c>
      <c r="AS77" s="125">
        <v>0</v>
      </c>
      <c r="AT77" s="125">
        <v>0</v>
      </c>
      <c r="AU77" s="125">
        <v>0</v>
      </c>
      <c r="AV77" s="125">
        <v>150626</v>
      </c>
      <c r="AW77" s="125">
        <v>30426.105263157893</v>
      </c>
      <c r="AX77" s="125">
        <v>124873.2</v>
      </c>
      <c r="AY77" s="125">
        <v>29781.166631578948</v>
      </c>
      <c r="AZ77" s="493">
        <v>305925.30526315788</v>
      </c>
      <c r="BA77" s="493">
        <v>298852.10526315786</v>
      </c>
      <c r="BB77" s="493">
        <v>4180</v>
      </c>
      <c r="BC77" s="493">
        <v>204820</v>
      </c>
      <c r="BD77" s="493">
        <v>0</v>
      </c>
      <c r="BE77" s="493">
        <v>0</v>
      </c>
      <c r="BF77" s="493">
        <v>305925.30526315788</v>
      </c>
      <c r="BG77" s="125">
        <v>305925.30526315788</v>
      </c>
      <c r="BH77" s="125">
        <v>0</v>
      </c>
      <c r="BI77" s="493">
        <v>211893.2</v>
      </c>
      <c r="BJ77" s="493">
        <v>90320.000000000015</v>
      </c>
      <c r="BK77" s="125">
        <v>184352.10526315786</v>
      </c>
      <c r="BL77" s="125">
        <v>3762.2878625134258</v>
      </c>
      <c r="BM77" s="125">
        <v>3888.6735466666651</v>
      </c>
      <c r="BN77" s="126">
        <v>-3.2500975624856938E-2</v>
      </c>
      <c r="BO77" s="126">
        <v>5.0981331274856934E-2</v>
      </c>
      <c r="BP77" s="125">
        <v>9714.2379608169194</v>
      </c>
      <c r="BQ77" s="493">
        <v>315639.54322397482</v>
      </c>
      <c r="BR77" s="493">
        <v>6297.2723106933636</v>
      </c>
      <c r="BS77" s="493" t="s">
        <v>948</v>
      </c>
      <c r="BT77" s="493">
        <v>6441.6233311015267</v>
      </c>
      <c r="BU77" s="126">
        <v>-2.0945869447322796E-2</v>
      </c>
      <c r="BV77" s="125">
        <v>-1302.9100000000001</v>
      </c>
      <c r="BW77" s="125">
        <v>314336.63322397484</v>
      </c>
      <c r="BX77" s="125">
        <v>0</v>
      </c>
      <c r="BY77" s="125">
        <v>314336.63322397484</v>
      </c>
      <c r="BZ77" s="490">
        <f t="shared" si="8"/>
        <v>0</v>
      </c>
      <c r="CA77" s="490">
        <f t="shared" si="9"/>
        <v>0</v>
      </c>
      <c r="CB77" s="490">
        <f t="shared" si="7"/>
        <v>0</v>
      </c>
      <c r="CC77" s="490">
        <f>IF(ISERROR(VLOOKUP(A77,'[19]19-20 Cfwds'!A:D,4,FALSE)),0,(VLOOKUP(A77,'[19]19-20 Cfwds'!A:D,4,FALSE)))</f>
        <v>0</v>
      </c>
      <c r="CD77" s="490">
        <f>IF(ISERROR(VLOOKUP(A77,'[19]19-20 Cfwds'!A:D,3,FALSE)),0,(VLOOKUP(A77,'[19]19-20 Cfwds'!A:D,3,FALSE)))</f>
        <v>0</v>
      </c>
      <c r="CF77" s="490">
        <f t="shared" si="10"/>
        <v>9192.5</v>
      </c>
      <c r="CG77" s="490">
        <f>VLOOKUP(C77,'[19]Pension and Pay Grants'!$I$3:$O$111,7,FALSE)</f>
        <v>4702</v>
      </c>
      <c r="CH77" s="490">
        <f>VLOOKUP(C77,'[19]Pension and Pay Grants'!$Z$2:$AF$111,7,FALSE)</f>
        <v>13384</v>
      </c>
    </row>
    <row r="78" spans="1:86" ht="14.4">
      <c r="A78" s="486">
        <v>202</v>
      </c>
      <c r="B78" s="486">
        <f>VLOOKUP(D78,'[19]Adjusted Factors 21-22'!C:F,4,FALSE)</f>
        <v>0</v>
      </c>
      <c r="C78" s="491">
        <v>124719</v>
      </c>
      <c r="D78" s="491">
        <v>9353074</v>
      </c>
      <c r="E78" s="492" t="s">
        <v>977</v>
      </c>
      <c r="F78" s="332">
        <v>51</v>
      </c>
      <c r="G78" s="332">
        <v>51</v>
      </c>
      <c r="H78" s="332">
        <v>0</v>
      </c>
      <c r="I78" s="125">
        <v>156774</v>
      </c>
      <c r="J78" s="125">
        <v>0</v>
      </c>
      <c r="K78" s="125">
        <v>0</v>
      </c>
      <c r="L78" s="125">
        <v>5520.0000000000036</v>
      </c>
      <c r="M78" s="125">
        <v>0</v>
      </c>
      <c r="N78" s="125">
        <v>7168.333333333333</v>
      </c>
      <c r="O78" s="125">
        <v>0</v>
      </c>
      <c r="P78" s="125">
        <v>0</v>
      </c>
      <c r="Q78" s="125">
        <v>0</v>
      </c>
      <c r="R78" s="125">
        <v>0</v>
      </c>
      <c r="S78" s="125">
        <v>0</v>
      </c>
      <c r="T78" s="125">
        <v>0</v>
      </c>
      <c r="U78" s="125">
        <v>0</v>
      </c>
      <c r="V78" s="125">
        <v>0</v>
      </c>
      <c r="W78" s="125">
        <v>0</v>
      </c>
      <c r="X78" s="125">
        <v>0</v>
      </c>
      <c r="Y78" s="125">
        <v>0</v>
      </c>
      <c r="Z78" s="125">
        <v>0</v>
      </c>
      <c r="AA78" s="125">
        <v>0</v>
      </c>
      <c r="AB78" s="125">
        <v>637.4999999999992</v>
      </c>
      <c r="AC78" s="125">
        <v>0</v>
      </c>
      <c r="AD78" s="125">
        <v>0</v>
      </c>
      <c r="AE78" s="125">
        <v>15955.714285714286</v>
      </c>
      <c r="AF78" s="125">
        <v>0</v>
      </c>
      <c r="AG78" s="125">
        <v>0</v>
      </c>
      <c r="AH78" s="125">
        <v>0</v>
      </c>
      <c r="AI78" s="125">
        <v>117800</v>
      </c>
      <c r="AJ78" s="125">
        <v>0</v>
      </c>
      <c r="AK78" s="125">
        <v>0</v>
      </c>
      <c r="AL78" s="125">
        <v>0</v>
      </c>
      <c r="AM78" s="125">
        <v>8857.25</v>
      </c>
      <c r="AN78" s="125">
        <v>0</v>
      </c>
      <c r="AO78" s="125">
        <v>0</v>
      </c>
      <c r="AP78" s="125">
        <v>0</v>
      </c>
      <c r="AQ78" s="125">
        <v>0</v>
      </c>
      <c r="AR78" s="125">
        <v>0</v>
      </c>
      <c r="AS78" s="125">
        <v>0</v>
      </c>
      <c r="AT78" s="125">
        <v>0</v>
      </c>
      <c r="AU78" s="125">
        <v>0</v>
      </c>
      <c r="AV78" s="125">
        <v>156774</v>
      </c>
      <c r="AW78" s="125">
        <v>29281.547619047622</v>
      </c>
      <c r="AX78" s="125">
        <v>126657.25</v>
      </c>
      <c r="AY78" s="125">
        <v>30665.054476190482</v>
      </c>
      <c r="AZ78" s="493">
        <v>312712.79761904763</v>
      </c>
      <c r="BA78" s="493">
        <v>303855.54761904763</v>
      </c>
      <c r="BB78" s="493">
        <v>4180</v>
      </c>
      <c r="BC78" s="493">
        <v>213180</v>
      </c>
      <c r="BD78" s="493">
        <v>0</v>
      </c>
      <c r="BE78" s="493">
        <v>0</v>
      </c>
      <c r="BF78" s="493">
        <v>312712.79761904763</v>
      </c>
      <c r="BG78" s="125">
        <v>312712.79761904763</v>
      </c>
      <c r="BH78" s="125">
        <v>0</v>
      </c>
      <c r="BI78" s="493">
        <v>222037.25</v>
      </c>
      <c r="BJ78" s="493">
        <v>95380</v>
      </c>
      <c r="BK78" s="125">
        <v>186055.54761904763</v>
      </c>
      <c r="BL78" s="125">
        <v>3648.1479925303456</v>
      </c>
      <c r="BM78" s="125">
        <v>4233.0469111111115</v>
      </c>
      <c r="BN78" s="126">
        <v>-0.13817444759364567</v>
      </c>
      <c r="BO78" s="126">
        <v>0.15665480324364567</v>
      </c>
      <c r="BP78" s="125">
        <v>33819.483680042897</v>
      </c>
      <c r="BQ78" s="493">
        <v>346532.28129909054</v>
      </c>
      <c r="BR78" s="493">
        <v>6621.0790450802069</v>
      </c>
      <c r="BS78" s="493" t="s">
        <v>948</v>
      </c>
      <c r="BT78" s="493">
        <v>6794.750613707658</v>
      </c>
      <c r="BU78" s="126">
        <v>-3.590327818870398E-2</v>
      </c>
      <c r="BV78" s="125">
        <v>-1356.09</v>
      </c>
      <c r="BW78" s="125">
        <v>345176.19129909051</v>
      </c>
      <c r="BX78" s="125">
        <v>0</v>
      </c>
      <c r="BY78" s="125">
        <v>345176.19129909051</v>
      </c>
      <c r="BZ78" s="490">
        <f t="shared" si="8"/>
        <v>119610.57215252027</v>
      </c>
      <c r="CA78" s="490">
        <f t="shared" si="9"/>
        <v>13960.940000000002</v>
      </c>
      <c r="CB78" s="490">
        <f t="shared" si="7"/>
        <v>0</v>
      </c>
      <c r="CC78" s="490">
        <f>IF(ISERROR(VLOOKUP(A78,'[19]19-20 Cfwds'!A:D,4,FALSE)),0,(VLOOKUP(A78,'[19]19-20 Cfwds'!A:D,4,FALSE)))</f>
        <v>119610.57215252027</v>
      </c>
      <c r="CD78" s="490">
        <f>IF(ISERROR(VLOOKUP(A78,'[19]19-20 Cfwds'!A:D,3,FALSE)),0,(VLOOKUP(A78,'[19]19-20 Cfwds'!A:D,3,FALSE)))</f>
        <v>13960.940000000002</v>
      </c>
      <c r="CF78" s="490">
        <f t="shared" si="10"/>
        <v>12688.333333333336</v>
      </c>
      <c r="CG78" s="490">
        <f>VLOOKUP(C78,'[19]Pension and Pay Grants'!$I$3:$O$111,7,FALSE)</f>
        <v>4702</v>
      </c>
      <c r="CH78" s="490">
        <f>VLOOKUP(C78,'[19]Pension and Pay Grants'!$Z$2:$AF$111,7,FALSE)</f>
        <v>13286</v>
      </c>
    </row>
    <row r="79" spans="1:86" ht="14.4">
      <c r="A79" s="486">
        <v>10</v>
      </c>
      <c r="B79" s="486">
        <f>VLOOKUP(D79,'[19]Adjusted Factors 21-22'!C:F,4,FALSE)</f>
        <v>0</v>
      </c>
      <c r="C79" s="491">
        <v>124720</v>
      </c>
      <c r="D79" s="491">
        <v>9353075</v>
      </c>
      <c r="E79" s="492" t="s">
        <v>978</v>
      </c>
      <c r="F79" s="332">
        <v>40</v>
      </c>
      <c r="G79" s="332">
        <v>40</v>
      </c>
      <c r="H79" s="332">
        <v>0</v>
      </c>
      <c r="I79" s="125">
        <v>122960</v>
      </c>
      <c r="J79" s="125">
        <v>0</v>
      </c>
      <c r="K79" s="125">
        <v>0</v>
      </c>
      <c r="L79" s="125">
        <v>2300</v>
      </c>
      <c r="M79" s="125">
        <v>0</v>
      </c>
      <c r="N79" s="125">
        <v>2875</v>
      </c>
      <c r="O79" s="125">
        <v>0</v>
      </c>
      <c r="P79" s="125">
        <v>0</v>
      </c>
      <c r="Q79" s="125">
        <v>0</v>
      </c>
      <c r="R79" s="125">
        <v>0</v>
      </c>
      <c r="S79" s="125">
        <v>0</v>
      </c>
      <c r="T79" s="125">
        <v>0</v>
      </c>
      <c r="U79" s="125">
        <v>0</v>
      </c>
      <c r="V79" s="125">
        <v>0</v>
      </c>
      <c r="W79" s="125">
        <v>0</v>
      </c>
      <c r="X79" s="125">
        <v>0</v>
      </c>
      <c r="Y79" s="125">
        <v>0</v>
      </c>
      <c r="Z79" s="125">
        <v>0</v>
      </c>
      <c r="AA79" s="125">
        <v>0</v>
      </c>
      <c r="AB79" s="125">
        <v>0</v>
      </c>
      <c r="AC79" s="125">
        <v>0</v>
      </c>
      <c r="AD79" s="125">
        <v>0</v>
      </c>
      <c r="AE79" s="125">
        <v>20022.857142857141</v>
      </c>
      <c r="AF79" s="125">
        <v>0</v>
      </c>
      <c r="AG79" s="125">
        <v>540</v>
      </c>
      <c r="AH79" s="125">
        <v>0</v>
      </c>
      <c r="AI79" s="125">
        <v>117800</v>
      </c>
      <c r="AJ79" s="125">
        <v>0</v>
      </c>
      <c r="AK79" s="125">
        <v>0</v>
      </c>
      <c r="AL79" s="125">
        <v>0</v>
      </c>
      <c r="AM79" s="125">
        <v>6861.25</v>
      </c>
      <c r="AN79" s="125">
        <v>0</v>
      </c>
      <c r="AO79" s="125">
        <v>0</v>
      </c>
      <c r="AP79" s="125">
        <v>0</v>
      </c>
      <c r="AQ79" s="125">
        <v>0</v>
      </c>
      <c r="AR79" s="125">
        <v>0</v>
      </c>
      <c r="AS79" s="125">
        <v>0</v>
      </c>
      <c r="AT79" s="125">
        <v>0</v>
      </c>
      <c r="AU79" s="125">
        <v>0</v>
      </c>
      <c r="AV79" s="125">
        <v>122960</v>
      </c>
      <c r="AW79" s="125">
        <v>25737.857142857141</v>
      </c>
      <c r="AX79" s="125">
        <v>124661.25</v>
      </c>
      <c r="AY79" s="125">
        <v>25185.29257142857</v>
      </c>
      <c r="AZ79" s="493">
        <v>273359.10714285716</v>
      </c>
      <c r="BA79" s="493">
        <v>266497.85714285716</v>
      </c>
      <c r="BB79" s="493">
        <v>4180</v>
      </c>
      <c r="BC79" s="493">
        <v>167200</v>
      </c>
      <c r="BD79" s="493">
        <v>0</v>
      </c>
      <c r="BE79" s="493">
        <v>0</v>
      </c>
      <c r="BF79" s="493">
        <v>273359.10714285716</v>
      </c>
      <c r="BG79" s="125">
        <v>273359.10714285716</v>
      </c>
      <c r="BH79" s="125">
        <v>0</v>
      </c>
      <c r="BI79" s="493">
        <v>174061.25</v>
      </c>
      <c r="BJ79" s="493">
        <v>49400</v>
      </c>
      <c r="BK79" s="125">
        <v>148697.85714285716</v>
      </c>
      <c r="BL79" s="125">
        <v>3717.4464285714289</v>
      </c>
      <c r="BM79" s="125">
        <v>3712.9830466666658</v>
      </c>
      <c r="BN79" s="126">
        <v>1.2021013424152549E-3</v>
      </c>
      <c r="BO79" s="126">
        <v>1.7278254307584742E-2</v>
      </c>
      <c r="BP79" s="125">
        <v>2566.1546128022974</v>
      </c>
      <c r="BQ79" s="493">
        <v>275925.26175565948</v>
      </c>
      <c r="BR79" s="493">
        <v>6726.6002938914871</v>
      </c>
      <c r="BS79" s="493" t="s">
        <v>948</v>
      </c>
      <c r="BT79" s="493">
        <v>6898.1315438914871</v>
      </c>
      <c r="BU79" s="126">
        <v>6.3978220827134002E-2</v>
      </c>
      <c r="BV79" s="125">
        <v>-1063.5999999999999</v>
      </c>
      <c r="BW79" s="125">
        <v>274861.6617556595</v>
      </c>
      <c r="BX79" s="125">
        <v>0</v>
      </c>
      <c r="BY79" s="125">
        <v>274861.6617556595</v>
      </c>
      <c r="BZ79" s="490">
        <f t="shared" si="8"/>
        <v>21058.984929141763</v>
      </c>
      <c r="CA79" s="490">
        <f t="shared" si="9"/>
        <v>7872.9400000000005</v>
      </c>
      <c r="CB79" s="490">
        <f t="shared" si="7"/>
        <v>0</v>
      </c>
      <c r="CC79" s="490">
        <f>IF(ISERROR(VLOOKUP(A79,'[19]19-20 Cfwds'!A:D,4,FALSE)),0,(VLOOKUP(A79,'[19]19-20 Cfwds'!A:D,4,FALSE)))</f>
        <v>21058.984929141763</v>
      </c>
      <c r="CD79" s="490">
        <f>IF(ISERROR(VLOOKUP(A79,'[19]19-20 Cfwds'!A:D,3,FALSE)),0,(VLOOKUP(A79,'[19]19-20 Cfwds'!A:D,3,FALSE)))</f>
        <v>7872.9400000000005</v>
      </c>
      <c r="CF79" s="490">
        <f t="shared" si="10"/>
        <v>5175</v>
      </c>
      <c r="CG79" s="490">
        <f>VLOOKUP(C79,'[19]Pension and Pay Grants'!$I$3:$O$111,7,FALSE)</f>
        <v>4702</v>
      </c>
      <c r="CH79" s="490">
        <f>VLOOKUP(C79,'[19]Pension and Pay Grants'!$Z$2:$AF$111,7,FALSE)</f>
        <v>13286</v>
      </c>
    </row>
    <row r="80" spans="1:86" ht="14.4">
      <c r="A80" s="486">
        <v>11</v>
      </c>
      <c r="B80" s="486">
        <f>VLOOKUP(D80,'[19]Adjusted Factors 21-22'!C:F,4,FALSE)</f>
        <v>0</v>
      </c>
      <c r="C80" s="491">
        <v>124721</v>
      </c>
      <c r="D80" s="491">
        <v>9353076</v>
      </c>
      <c r="E80" s="492" t="s">
        <v>979</v>
      </c>
      <c r="F80" s="332">
        <v>88</v>
      </c>
      <c r="G80" s="332">
        <v>88</v>
      </c>
      <c r="H80" s="332">
        <v>0</v>
      </c>
      <c r="I80" s="125">
        <v>270512</v>
      </c>
      <c r="J80" s="125">
        <v>0</v>
      </c>
      <c r="K80" s="125">
        <v>0</v>
      </c>
      <c r="L80" s="125">
        <v>7819.9999999999936</v>
      </c>
      <c r="M80" s="125">
        <v>0</v>
      </c>
      <c r="N80" s="125">
        <v>10120</v>
      </c>
      <c r="O80" s="125">
        <v>0</v>
      </c>
      <c r="P80" s="125">
        <v>5805.0000000000027</v>
      </c>
      <c r="Q80" s="125">
        <v>519.99999999999932</v>
      </c>
      <c r="R80" s="125">
        <v>0</v>
      </c>
      <c r="S80" s="125">
        <v>0</v>
      </c>
      <c r="T80" s="125">
        <v>0</v>
      </c>
      <c r="U80" s="125">
        <v>0</v>
      </c>
      <c r="V80" s="125">
        <v>0</v>
      </c>
      <c r="W80" s="125">
        <v>0</v>
      </c>
      <c r="X80" s="125">
        <v>0</v>
      </c>
      <c r="Y80" s="125">
        <v>0</v>
      </c>
      <c r="Z80" s="125">
        <v>0</v>
      </c>
      <c r="AA80" s="125">
        <v>0</v>
      </c>
      <c r="AB80" s="125">
        <v>0</v>
      </c>
      <c r="AC80" s="125">
        <v>0</v>
      </c>
      <c r="AD80" s="125">
        <v>0</v>
      </c>
      <c r="AE80" s="125">
        <v>33458.333333333328</v>
      </c>
      <c r="AF80" s="125">
        <v>0</v>
      </c>
      <c r="AG80" s="125">
        <v>648.00000000000193</v>
      </c>
      <c r="AH80" s="125">
        <v>0</v>
      </c>
      <c r="AI80" s="125">
        <v>117800</v>
      </c>
      <c r="AJ80" s="125">
        <v>0</v>
      </c>
      <c r="AK80" s="125">
        <v>0</v>
      </c>
      <c r="AL80" s="125">
        <v>0</v>
      </c>
      <c r="AM80" s="125">
        <v>7485</v>
      </c>
      <c r="AN80" s="125">
        <v>0</v>
      </c>
      <c r="AO80" s="125">
        <v>0</v>
      </c>
      <c r="AP80" s="125">
        <v>0</v>
      </c>
      <c r="AQ80" s="125">
        <v>0</v>
      </c>
      <c r="AR80" s="125">
        <v>0</v>
      </c>
      <c r="AS80" s="125">
        <v>0</v>
      </c>
      <c r="AT80" s="125">
        <v>0</v>
      </c>
      <c r="AU80" s="125">
        <v>0</v>
      </c>
      <c r="AV80" s="125">
        <v>270512</v>
      </c>
      <c r="AW80" s="125">
        <v>58371.333333333328</v>
      </c>
      <c r="AX80" s="125">
        <v>125285</v>
      </c>
      <c r="AY80" s="125">
        <v>50993.030666666658</v>
      </c>
      <c r="AZ80" s="493">
        <v>454168.33333333331</v>
      </c>
      <c r="BA80" s="493">
        <v>446683.33333333331</v>
      </c>
      <c r="BB80" s="493">
        <v>4180</v>
      </c>
      <c r="BC80" s="493">
        <v>367840</v>
      </c>
      <c r="BD80" s="493">
        <v>0</v>
      </c>
      <c r="BE80" s="493">
        <v>0</v>
      </c>
      <c r="BF80" s="493">
        <v>454168.33333333331</v>
      </c>
      <c r="BG80" s="125">
        <v>454168.33333333331</v>
      </c>
      <c r="BH80" s="125">
        <v>0</v>
      </c>
      <c r="BI80" s="493">
        <v>375325</v>
      </c>
      <c r="BJ80" s="493">
        <v>250040</v>
      </c>
      <c r="BK80" s="125">
        <v>328883.33333333331</v>
      </c>
      <c r="BL80" s="125">
        <v>3737.310606060606</v>
      </c>
      <c r="BM80" s="125">
        <v>3666.4372226804126</v>
      </c>
      <c r="BN80" s="126">
        <v>1.9330314164872086E-2</v>
      </c>
      <c r="BO80" s="126">
        <v>0</v>
      </c>
      <c r="BP80" s="125">
        <v>0</v>
      </c>
      <c r="BQ80" s="493">
        <v>454168.33333333331</v>
      </c>
      <c r="BR80" s="493">
        <v>5075.9469696969691</v>
      </c>
      <c r="BS80" s="493" t="s">
        <v>948</v>
      </c>
      <c r="BT80" s="493">
        <v>5161.003787878788</v>
      </c>
      <c r="BU80" s="126">
        <v>4.2211596212675895E-2</v>
      </c>
      <c r="BV80" s="125">
        <v>-2339.92</v>
      </c>
      <c r="BW80" s="125">
        <v>451828.41333333333</v>
      </c>
      <c r="BX80" s="125">
        <v>0</v>
      </c>
      <c r="BY80" s="125">
        <v>451828.41333333333</v>
      </c>
      <c r="BZ80" s="490">
        <f t="shared" si="8"/>
        <v>76798.13366914849</v>
      </c>
      <c r="CA80" s="490">
        <f t="shared" si="9"/>
        <v>18933</v>
      </c>
      <c r="CB80" s="490">
        <f t="shared" si="7"/>
        <v>0</v>
      </c>
      <c r="CC80" s="490">
        <f>IF(ISERROR(VLOOKUP(A80,'[19]19-20 Cfwds'!A:D,4,FALSE)),0,(VLOOKUP(A80,'[19]19-20 Cfwds'!A:D,4,FALSE)))</f>
        <v>76798.13366914849</v>
      </c>
      <c r="CD80" s="490">
        <f>IF(ISERROR(VLOOKUP(A80,'[19]19-20 Cfwds'!A:D,3,FALSE)),0,(VLOOKUP(A80,'[19]19-20 Cfwds'!A:D,3,FALSE)))</f>
        <v>18933</v>
      </c>
      <c r="CF80" s="490">
        <f t="shared" si="10"/>
        <v>24264.999999999996</v>
      </c>
      <c r="CG80" s="490">
        <f>VLOOKUP(C80,'[19]Pension and Pay Grants'!$I$3:$O$111,7,FALSE)</f>
        <v>4702</v>
      </c>
      <c r="CH80" s="490">
        <f>VLOOKUP(C80,'[19]Pension and Pay Grants'!$Z$2:$AF$111,7,FALSE)</f>
        <v>14856</v>
      </c>
    </row>
    <row r="81" spans="1:86" ht="14.4">
      <c r="A81" s="486">
        <v>206</v>
      </c>
      <c r="B81" s="486">
        <f>VLOOKUP(D81,'[19]Adjusted Factors 21-22'!C:F,4,FALSE)</f>
        <v>0</v>
      </c>
      <c r="C81" s="491">
        <v>124723</v>
      </c>
      <c r="D81" s="491">
        <v>9353078</v>
      </c>
      <c r="E81" s="492" t="s">
        <v>980</v>
      </c>
      <c r="F81" s="332">
        <v>201</v>
      </c>
      <c r="G81" s="332">
        <v>201</v>
      </c>
      <c r="H81" s="332">
        <v>0</v>
      </c>
      <c r="I81" s="125">
        <v>617874</v>
      </c>
      <c r="J81" s="125">
        <v>0</v>
      </c>
      <c r="K81" s="125">
        <v>0</v>
      </c>
      <c r="L81" s="125">
        <v>20699.999999999964</v>
      </c>
      <c r="M81" s="125">
        <v>0</v>
      </c>
      <c r="N81" s="125">
        <v>25874.999999999956</v>
      </c>
      <c r="O81" s="125">
        <v>0</v>
      </c>
      <c r="P81" s="125">
        <v>2149.9999999999986</v>
      </c>
      <c r="Q81" s="125">
        <v>4940</v>
      </c>
      <c r="R81" s="125">
        <v>0</v>
      </c>
      <c r="S81" s="125">
        <v>4895.0000000000018</v>
      </c>
      <c r="T81" s="125">
        <v>2849.9999999999982</v>
      </c>
      <c r="U81" s="125">
        <v>0</v>
      </c>
      <c r="V81" s="125">
        <v>0</v>
      </c>
      <c r="W81" s="125">
        <v>0</v>
      </c>
      <c r="X81" s="125">
        <v>0</v>
      </c>
      <c r="Y81" s="125">
        <v>0</v>
      </c>
      <c r="Z81" s="125">
        <v>0</v>
      </c>
      <c r="AA81" s="125">
        <v>0</v>
      </c>
      <c r="AB81" s="125">
        <v>0</v>
      </c>
      <c r="AC81" s="125">
        <v>0</v>
      </c>
      <c r="AD81" s="125">
        <v>0</v>
      </c>
      <c r="AE81" s="125">
        <v>56632.631578947367</v>
      </c>
      <c r="AF81" s="125">
        <v>0</v>
      </c>
      <c r="AG81" s="125">
        <v>0</v>
      </c>
      <c r="AH81" s="125">
        <v>0</v>
      </c>
      <c r="AI81" s="125">
        <v>117800</v>
      </c>
      <c r="AJ81" s="125">
        <v>0</v>
      </c>
      <c r="AK81" s="125">
        <v>0</v>
      </c>
      <c r="AL81" s="125">
        <v>0</v>
      </c>
      <c r="AM81" s="125">
        <v>23827.25</v>
      </c>
      <c r="AN81" s="125">
        <v>0</v>
      </c>
      <c r="AO81" s="125">
        <v>0</v>
      </c>
      <c r="AP81" s="125">
        <v>0</v>
      </c>
      <c r="AQ81" s="125">
        <v>0</v>
      </c>
      <c r="AR81" s="125">
        <v>0</v>
      </c>
      <c r="AS81" s="125">
        <v>0</v>
      </c>
      <c r="AT81" s="125">
        <v>0</v>
      </c>
      <c r="AU81" s="125">
        <v>0</v>
      </c>
      <c r="AV81" s="125">
        <v>617874</v>
      </c>
      <c r="AW81" s="125">
        <v>118042.63157894729</v>
      </c>
      <c r="AX81" s="125">
        <v>141627.25</v>
      </c>
      <c r="AY81" s="125">
        <v>99725.179789473608</v>
      </c>
      <c r="AZ81" s="493">
        <v>877543.8815789473</v>
      </c>
      <c r="BA81" s="493">
        <v>853716.6315789473</v>
      </c>
      <c r="BB81" s="493">
        <v>4180</v>
      </c>
      <c r="BC81" s="493">
        <v>840180</v>
      </c>
      <c r="BD81" s="493">
        <v>0</v>
      </c>
      <c r="BE81" s="493">
        <v>0</v>
      </c>
      <c r="BF81" s="493">
        <v>877543.8815789473</v>
      </c>
      <c r="BG81" s="125">
        <v>877543.88157894742</v>
      </c>
      <c r="BH81" s="125">
        <v>0</v>
      </c>
      <c r="BI81" s="493">
        <v>864007.25</v>
      </c>
      <c r="BJ81" s="493">
        <v>722380</v>
      </c>
      <c r="BK81" s="125">
        <v>735916.6315789473</v>
      </c>
      <c r="BL81" s="125">
        <v>3661.2767740246136</v>
      </c>
      <c r="BM81" s="125">
        <v>3625.9349917073173</v>
      </c>
      <c r="BN81" s="126">
        <v>9.7469431741398008E-3</v>
      </c>
      <c r="BO81" s="126">
        <v>8.7334124758601979E-3</v>
      </c>
      <c r="BP81" s="125">
        <v>6365.0239645401807</v>
      </c>
      <c r="BQ81" s="493">
        <v>883908.90554348752</v>
      </c>
      <c r="BR81" s="493">
        <v>4279.0132116591421</v>
      </c>
      <c r="BS81" s="493" t="s">
        <v>948</v>
      </c>
      <c r="BT81" s="493">
        <v>4397.5567439974502</v>
      </c>
      <c r="BU81" s="126">
        <v>1.86885621953643E-2</v>
      </c>
      <c r="BV81" s="125">
        <v>-5344.59</v>
      </c>
      <c r="BW81" s="125">
        <v>878564.31554348755</v>
      </c>
      <c r="BX81" s="125">
        <v>0</v>
      </c>
      <c r="BY81" s="125">
        <v>878564.31554348755</v>
      </c>
      <c r="BZ81" s="490">
        <f t="shared" si="8"/>
        <v>85813.764831612236</v>
      </c>
      <c r="CA81" s="490">
        <f t="shared" si="9"/>
        <v>39771.769999999997</v>
      </c>
      <c r="CB81" s="490">
        <f t="shared" si="7"/>
        <v>0</v>
      </c>
      <c r="CC81" s="490">
        <f>IF(ISERROR(VLOOKUP(A81,'[19]19-20 Cfwds'!A:D,4,FALSE)),0,(VLOOKUP(A81,'[19]19-20 Cfwds'!A:D,4,FALSE)))</f>
        <v>85813.764831612236</v>
      </c>
      <c r="CD81" s="490">
        <f>IF(ISERROR(VLOOKUP(A81,'[19]19-20 Cfwds'!A:D,3,FALSE)),0,(VLOOKUP(A81,'[19]19-20 Cfwds'!A:D,3,FALSE)))</f>
        <v>39771.769999999997</v>
      </c>
      <c r="CF81" s="490">
        <f t="shared" si="10"/>
        <v>61409.99999999992</v>
      </c>
      <c r="CG81" s="490">
        <f>VLOOKUP(C81,'[19]Pension and Pay Grants'!$I$3:$O$111,7,FALSE)</f>
        <v>9639</v>
      </c>
      <c r="CH81" s="490">
        <f>VLOOKUP(C81,'[19]Pension and Pay Grants'!$Z$2:$AF$111,7,FALSE)</f>
        <v>27237</v>
      </c>
    </row>
    <row r="82" spans="1:86" ht="14.4">
      <c r="A82" s="486">
        <v>22</v>
      </c>
      <c r="B82" s="486">
        <f>VLOOKUP(D82,'[19]Adjusted Factors 21-22'!C:F,4,FALSE)</f>
        <v>0</v>
      </c>
      <c r="C82" s="491">
        <v>124727</v>
      </c>
      <c r="D82" s="491">
        <v>9353083</v>
      </c>
      <c r="E82" s="492" t="s">
        <v>981</v>
      </c>
      <c r="F82" s="332">
        <v>104</v>
      </c>
      <c r="G82" s="332">
        <v>104</v>
      </c>
      <c r="H82" s="332">
        <v>0</v>
      </c>
      <c r="I82" s="125">
        <v>319696</v>
      </c>
      <c r="J82" s="125">
        <v>0</v>
      </c>
      <c r="K82" s="125">
        <v>0</v>
      </c>
      <c r="L82" s="125">
        <v>7360.0000000000064</v>
      </c>
      <c r="M82" s="125">
        <v>0</v>
      </c>
      <c r="N82" s="125">
        <v>11852.252252252252</v>
      </c>
      <c r="O82" s="125">
        <v>0</v>
      </c>
      <c r="P82" s="125">
        <v>215.00000000000009</v>
      </c>
      <c r="Q82" s="125">
        <v>1040.0000000000009</v>
      </c>
      <c r="R82" s="125">
        <v>2050.0000000000009</v>
      </c>
      <c r="S82" s="125">
        <v>1334.9999999999977</v>
      </c>
      <c r="T82" s="125">
        <v>949.99999999999852</v>
      </c>
      <c r="U82" s="125">
        <v>2480.0000000000023</v>
      </c>
      <c r="V82" s="125">
        <v>0</v>
      </c>
      <c r="W82" s="125">
        <v>0</v>
      </c>
      <c r="X82" s="125">
        <v>0</v>
      </c>
      <c r="Y82" s="125">
        <v>0</v>
      </c>
      <c r="Z82" s="125">
        <v>0</v>
      </c>
      <c r="AA82" s="125">
        <v>0</v>
      </c>
      <c r="AB82" s="125">
        <v>615.0537634408596</v>
      </c>
      <c r="AC82" s="125">
        <v>0</v>
      </c>
      <c r="AD82" s="125">
        <v>0</v>
      </c>
      <c r="AE82" s="125">
        <v>25881.818181818184</v>
      </c>
      <c r="AF82" s="125">
        <v>0</v>
      </c>
      <c r="AG82" s="125">
        <v>0</v>
      </c>
      <c r="AH82" s="125">
        <v>0</v>
      </c>
      <c r="AI82" s="125">
        <v>117800</v>
      </c>
      <c r="AJ82" s="125">
        <v>0</v>
      </c>
      <c r="AK82" s="125">
        <v>0</v>
      </c>
      <c r="AL82" s="125">
        <v>1000</v>
      </c>
      <c r="AM82" s="125">
        <v>1996.8</v>
      </c>
      <c r="AN82" s="125">
        <v>0</v>
      </c>
      <c r="AO82" s="125">
        <v>0</v>
      </c>
      <c r="AP82" s="125">
        <v>0</v>
      </c>
      <c r="AQ82" s="125">
        <v>0</v>
      </c>
      <c r="AR82" s="125">
        <v>0</v>
      </c>
      <c r="AS82" s="125">
        <v>0</v>
      </c>
      <c r="AT82" s="125">
        <v>0</v>
      </c>
      <c r="AU82" s="125">
        <v>0</v>
      </c>
      <c r="AV82" s="125">
        <v>319696</v>
      </c>
      <c r="AW82" s="125">
        <v>53779.124197511308</v>
      </c>
      <c r="AX82" s="125">
        <v>120796.8</v>
      </c>
      <c r="AY82" s="125">
        <v>50222.025343161353</v>
      </c>
      <c r="AZ82" s="493">
        <v>494271.92419751128</v>
      </c>
      <c r="BA82" s="493">
        <v>491275.12419751129</v>
      </c>
      <c r="BB82" s="493">
        <v>4180</v>
      </c>
      <c r="BC82" s="493">
        <v>434720</v>
      </c>
      <c r="BD82" s="493">
        <v>0</v>
      </c>
      <c r="BE82" s="493">
        <v>0</v>
      </c>
      <c r="BF82" s="493">
        <v>494271.92419751128</v>
      </c>
      <c r="BG82" s="125">
        <v>494271.92419751128</v>
      </c>
      <c r="BH82" s="125">
        <v>0</v>
      </c>
      <c r="BI82" s="493">
        <v>437716.8</v>
      </c>
      <c r="BJ82" s="493">
        <v>317920</v>
      </c>
      <c r="BK82" s="125">
        <v>374475.12419751129</v>
      </c>
      <c r="BL82" s="125">
        <v>3600.7223480529933</v>
      </c>
      <c r="BM82" s="125">
        <v>3550.1901243243242</v>
      </c>
      <c r="BN82" s="126">
        <v>1.4233666918975632E-2</v>
      </c>
      <c r="BO82" s="126">
        <v>4.2466887310243662E-3</v>
      </c>
      <c r="BP82" s="125">
        <v>1567.9614489720586</v>
      </c>
      <c r="BQ82" s="493">
        <v>495839.88564648334</v>
      </c>
      <c r="BR82" s="493">
        <v>4738.8758235238784</v>
      </c>
      <c r="BS82" s="493" t="s">
        <v>948</v>
      </c>
      <c r="BT82" s="493">
        <v>4767.6912081392629</v>
      </c>
      <c r="BU82" s="126">
        <v>2.9878427657567652E-2</v>
      </c>
      <c r="BV82" s="125">
        <v>-2765.36</v>
      </c>
      <c r="BW82" s="125">
        <v>493074.52564648335</v>
      </c>
      <c r="BX82" s="125">
        <v>0</v>
      </c>
      <c r="BY82" s="125">
        <v>493074.52564648335</v>
      </c>
      <c r="BZ82" s="490">
        <f t="shared" si="8"/>
        <v>107078.20978723402</v>
      </c>
      <c r="CA82" s="490">
        <f t="shared" si="9"/>
        <v>4641.25</v>
      </c>
      <c r="CB82" s="490">
        <f t="shared" si="7"/>
        <v>0</v>
      </c>
      <c r="CC82" s="490">
        <f>IF(ISERROR(VLOOKUP(A82,'[19]19-20 Cfwds'!A:D,4,FALSE)),0,(VLOOKUP(A82,'[19]19-20 Cfwds'!A:D,4,FALSE)))</f>
        <v>107078.20978723402</v>
      </c>
      <c r="CD82" s="490">
        <f>IF(ISERROR(VLOOKUP(A82,'[19]19-20 Cfwds'!A:D,3,FALSE)),0,(VLOOKUP(A82,'[19]19-20 Cfwds'!A:D,3,FALSE)))</f>
        <v>4641.25</v>
      </c>
      <c r="CF82" s="490">
        <f t="shared" si="10"/>
        <v>27282.252252252259</v>
      </c>
      <c r="CG82" s="490">
        <f>VLOOKUP(C82,'[19]Pension and Pay Grants'!$I$3:$O$111,7,FALSE)</f>
        <v>5219</v>
      </c>
      <c r="CH82" s="490">
        <f>VLOOKUP(C82,'[19]Pension and Pay Grants'!$Z$2:$AF$111,7,FALSE)</f>
        <v>14748</v>
      </c>
    </row>
    <row r="83" spans="1:86" ht="14.4">
      <c r="A83" s="486">
        <v>223</v>
      </c>
      <c r="B83" s="486">
        <f>VLOOKUP(D83,'[19]Adjusted Factors 21-22'!C:F,4,FALSE)</f>
        <v>0</v>
      </c>
      <c r="C83" s="491">
        <v>124729</v>
      </c>
      <c r="D83" s="491">
        <v>9353085</v>
      </c>
      <c r="E83" s="492" t="s">
        <v>982</v>
      </c>
      <c r="F83" s="332">
        <v>202</v>
      </c>
      <c r="G83" s="332">
        <v>202</v>
      </c>
      <c r="H83" s="332">
        <v>0</v>
      </c>
      <c r="I83" s="125">
        <v>620948</v>
      </c>
      <c r="J83" s="125">
        <v>0</v>
      </c>
      <c r="K83" s="125">
        <v>0</v>
      </c>
      <c r="L83" s="125">
        <v>7820.0000000000045</v>
      </c>
      <c r="M83" s="125">
        <v>0</v>
      </c>
      <c r="N83" s="125">
        <v>10350</v>
      </c>
      <c r="O83" s="125">
        <v>0</v>
      </c>
      <c r="P83" s="125">
        <v>1728.5572139303472</v>
      </c>
      <c r="Q83" s="125">
        <v>261.2935323383083</v>
      </c>
      <c r="R83" s="125">
        <v>1648.1592039800985</v>
      </c>
      <c r="S83" s="125">
        <v>894.42786069651788</v>
      </c>
      <c r="T83" s="125">
        <v>0</v>
      </c>
      <c r="U83" s="125">
        <v>0</v>
      </c>
      <c r="V83" s="125">
        <v>0</v>
      </c>
      <c r="W83" s="125">
        <v>0</v>
      </c>
      <c r="X83" s="125">
        <v>0</v>
      </c>
      <c r="Y83" s="125">
        <v>0</v>
      </c>
      <c r="Z83" s="125">
        <v>0</v>
      </c>
      <c r="AA83" s="125">
        <v>0</v>
      </c>
      <c r="AB83" s="125">
        <v>1937.7906976744209</v>
      </c>
      <c r="AC83" s="125">
        <v>0</v>
      </c>
      <c r="AD83" s="125">
        <v>0</v>
      </c>
      <c r="AE83" s="125">
        <v>36194.727272727272</v>
      </c>
      <c r="AF83" s="125">
        <v>0</v>
      </c>
      <c r="AG83" s="125">
        <v>0</v>
      </c>
      <c r="AH83" s="125">
        <v>0</v>
      </c>
      <c r="AI83" s="125">
        <v>117800</v>
      </c>
      <c r="AJ83" s="125">
        <v>0</v>
      </c>
      <c r="AK83" s="125">
        <v>0</v>
      </c>
      <c r="AL83" s="125">
        <v>0</v>
      </c>
      <c r="AM83" s="125">
        <v>17839.25</v>
      </c>
      <c r="AN83" s="125">
        <v>0</v>
      </c>
      <c r="AO83" s="125">
        <v>0</v>
      </c>
      <c r="AP83" s="125">
        <v>0</v>
      </c>
      <c r="AQ83" s="125">
        <v>0</v>
      </c>
      <c r="AR83" s="125">
        <v>0</v>
      </c>
      <c r="AS83" s="125">
        <v>0</v>
      </c>
      <c r="AT83" s="125">
        <v>0</v>
      </c>
      <c r="AU83" s="125">
        <v>0</v>
      </c>
      <c r="AV83" s="125">
        <v>620948</v>
      </c>
      <c r="AW83" s="125">
        <v>60834.955781346973</v>
      </c>
      <c r="AX83" s="125">
        <v>135639.25</v>
      </c>
      <c r="AY83" s="125">
        <v>50798.665447308915</v>
      </c>
      <c r="AZ83" s="493">
        <v>817422.205781347</v>
      </c>
      <c r="BA83" s="493">
        <v>799582.955781347</v>
      </c>
      <c r="BB83" s="493">
        <v>4180</v>
      </c>
      <c r="BC83" s="493">
        <v>844360</v>
      </c>
      <c r="BD83" s="493">
        <v>44777.044218652998</v>
      </c>
      <c r="BE83" s="493">
        <v>0</v>
      </c>
      <c r="BF83" s="493">
        <v>862199.25</v>
      </c>
      <c r="BG83" s="125">
        <v>862199.25</v>
      </c>
      <c r="BH83" s="125">
        <v>0</v>
      </c>
      <c r="BI83" s="493">
        <v>862199.25</v>
      </c>
      <c r="BJ83" s="493">
        <v>726560</v>
      </c>
      <c r="BK83" s="125">
        <v>726560</v>
      </c>
      <c r="BL83" s="125">
        <v>3596.8316831683169</v>
      </c>
      <c r="BM83" s="125">
        <v>3346.711683168317</v>
      </c>
      <c r="BN83" s="126">
        <v>7.4736046507362236E-2</v>
      </c>
      <c r="BO83" s="126">
        <v>0</v>
      </c>
      <c r="BP83" s="125">
        <v>0</v>
      </c>
      <c r="BQ83" s="493">
        <v>862199.25</v>
      </c>
      <c r="BR83" s="493">
        <v>4180</v>
      </c>
      <c r="BS83" s="493" t="s">
        <v>948</v>
      </c>
      <c r="BT83" s="493">
        <v>4268.3131188118814</v>
      </c>
      <c r="BU83" s="126">
        <v>6.2230642924095081E-2</v>
      </c>
      <c r="BV83" s="125">
        <v>-5371.18</v>
      </c>
      <c r="BW83" s="125">
        <v>856828.07</v>
      </c>
      <c r="BX83" s="125">
        <v>0</v>
      </c>
      <c r="BY83" s="125">
        <v>856828.07</v>
      </c>
      <c r="BZ83" s="490">
        <f t="shared" si="8"/>
        <v>54029.28814832971</v>
      </c>
      <c r="CA83" s="490">
        <f t="shared" si="9"/>
        <v>5302.3700000000008</v>
      </c>
      <c r="CB83" s="490">
        <f t="shared" si="7"/>
        <v>44777.044218652998</v>
      </c>
      <c r="CC83" s="490">
        <f>IF(ISERROR(VLOOKUP(A83,'[19]19-20 Cfwds'!A:D,4,FALSE)),0,(VLOOKUP(A83,'[19]19-20 Cfwds'!A:D,4,FALSE)))</f>
        <v>54029.28814832971</v>
      </c>
      <c r="CD83" s="490">
        <f>IF(ISERROR(VLOOKUP(A83,'[19]19-20 Cfwds'!A:D,3,FALSE)),0,(VLOOKUP(A83,'[19]19-20 Cfwds'!A:D,3,FALSE)))</f>
        <v>5302.3700000000008</v>
      </c>
      <c r="CF83" s="490">
        <f t="shared" si="10"/>
        <v>22702.437810945277</v>
      </c>
      <c r="CG83" s="490">
        <f>VLOOKUP(C83,'[19]Pension and Pay Grants'!$I$3:$O$111,7,FALSE)</f>
        <v>9498</v>
      </c>
      <c r="CH83" s="490">
        <f>VLOOKUP(C83,'[19]Pension and Pay Grants'!$Z$2:$AF$111,7,FALSE)</f>
        <v>26838</v>
      </c>
    </row>
    <row r="84" spans="1:86" ht="14.4">
      <c r="A84" s="486">
        <v>444</v>
      </c>
      <c r="B84" s="486">
        <f>VLOOKUP(D84,'[19]Adjusted Factors 21-22'!C:F,4,FALSE)</f>
        <v>0</v>
      </c>
      <c r="C84" s="491">
        <v>124732</v>
      </c>
      <c r="D84" s="491">
        <v>9353090</v>
      </c>
      <c r="E84" s="492" t="s">
        <v>983</v>
      </c>
      <c r="F84" s="332">
        <v>129</v>
      </c>
      <c r="G84" s="332">
        <v>129</v>
      </c>
      <c r="H84" s="332">
        <v>0</v>
      </c>
      <c r="I84" s="125">
        <v>396546</v>
      </c>
      <c r="J84" s="125">
        <v>0</v>
      </c>
      <c r="K84" s="125">
        <v>0</v>
      </c>
      <c r="L84" s="125">
        <v>8739.9999999999782</v>
      </c>
      <c r="M84" s="125">
        <v>0</v>
      </c>
      <c r="N84" s="125">
        <v>10924.999999999973</v>
      </c>
      <c r="O84" s="125">
        <v>0</v>
      </c>
      <c r="P84" s="125">
        <v>1074.9999999999993</v>
      </c>
      <c r="Q84" s="125">
        <v>259.99999999999983</v>
      </c>
      <c r="R84" s="125">
        <v>0</v>
      </c>
      <c r="S84" s="125">
        <v>0</v>
      </c>
      <c r="T84" s="125">
        <v>0</v>
      </c>
      <c r="U84" s="125">
        <v>0</v>
      </c>
      <c r="V84" s="125">
        <v>0</v>
      </c>
      <c r="W84" s="125">
        <v>0</v>
      </c>
      <c r="X84" s="125">
        <v>0</v>
      </c>
      <c r="Y84" s="125">
        <v>0</v>
      </c>
      <c r="Z84" s="125">
        <v>0</v>
      </c>
      <c r="AA84" s="125">
        <v>0</v>
      </c>
      <c r="AB84" s="125">
        <v>0</v>
      </c>
      <c r="AC84" s="125">
        <v>0</v>
      </c>
      <c r="AD84" s="125">
        <v>0</v>
      </c>
      <c r="AE84" s="125">
        <v>26905.714285714283</v>
      </c>
      <c r="AF84" s="125">
        <v>0</v>
      </c>
      <c r="AG84" s="125">
        <v>0</v>
      </c>
      <c r="AH84" s="125">
        <v>0</v>
      </c>
      <c r="AI84" s="125">
        <v>117800</v>
      </c>
      <c r="AJ84" s="125">
        <v>0</v>
      </c>
      <c r="AK84" s="125">
        <v>0</v>
      </c>
      <c r="AL84" s="125">
        <v>0</v>
      </c>
      <c r="AM84" s="125">
        <v>10853.25</v>
      </c>
      <c r="AN84" s="125">
        <v>0</v>
      </c>
      <c r="AO84" s="125">
        <v>0</v>
      </c>
      <c r="AP84" s="125">
        <v>0</v>
      </c>
      <c r="AQ84" s="125">
        <v>0</v>
      </c>
      <c r="AR84" s="125">
        <v>0</v>
      </c>
      <c r="AS84" s="125">
        <v>0</v>
      </c>
      <c r="AT84" s="125">
        <v>0</v>
      </c>
      <c r="AU84" s="125">
        <v>0</v>
      </c>
      <c r="AV84" s="125">
        <v>396546</v>
      </c>
      <c r="AW84" s="125">
        <v>47905.714285714232</v>
      </c>
      <c r="AX84" s="125">
        <v>128653.25</v>
      </c>
      <c r="AY84" s="125">
        <v>44451.721142857088</v>
      </c>
      <c r="AZ84" s="493">
        <v>573104.9642857142</v>
      </c>
      <c r="BA84" s="493">
        <v>562251.7142857142</v>
      </c>
      <c r="BB84" s="493">
        <v>4180</v>
      </c>
      <c r="BC84" s="493">
        <v>539220</v>
      </c>
      <c r="BD84" s="493">
        <v>0</v>
      </c>
      <c r="BE84" s="493">
        <v>0</v>
      </c>
      <c r="BF84" s="493">
        <v>573104.9642857142</v>
      </c>
      <c r="BG84" s="125">
        <v>573104.96428571432</v>
      </c>
      <c r="BH84" s="125">
        <v>0</v>
      </c>
      <c r="BI84" s="493">
        <v>550073.25</v>
      </c>
      <c r="BJ84" s="493">
        <v>421420</v>
      </c>
      <c r="BK84" s="125">
        <v>444451.7142857142</v>
      </c>
      <c r="BL84" s="125">
        <v>3445.3621262458464</v>
      </c>
      <c r="BM84" s="125">
        <v>3402.7758156716418</v>
      </c>
      <c r="BN84" s="126">
        <v>1.2515167875024675E-2</v>
      </c>
      <c r="BO84" s="126">
        <v>5.9651877749753238E-3</v>
      </c>
      <c r="BP84" s="125">
        <v>2618.4673738647753</v>
      </c>
      <c r="BQ84" s="493">
        <v>575723.43165957893</v>
      </c>
      <c r="BR84" s="493">
        <v>4378.8386175161158</v>
      </c>
      <c r="BS84" s="493" t="s">
        <v>948</v>
      </c>
      <c r="BT84" s="493">
        <v>4462.9723384463487</v>
      </c>
      <c r="BU84" s="126">
        <v>2.2929837301388201E-2</v>
      </c>
      <c r="BV84" s="125">
        <v>-3430.11</v>
      </c>
      <c r="BW84" s="125">
        <v>572293.32165957894</v>
      </c>
      <c r="BX84" s="125">
        <v>0</v>
      </c>
      <c r="BY84" s="125">
        <v>572293.32165957894</v>
      </c>
      <c r="BZ84" s="490">
        <f t="shared" si="8"/>
        <v>18622.89093288756</v>
      </c>
      <c r="CA84" s="490">
        <f t="shared" si="9"/>
        <v>7895.9799999999977</v>
      </c>
      <c r="CB84" s="490">
        <f t="shared" si="7"/>
        <v>0</v>
      </c>
      <c r="CC84" s="490">
        <f>IF(ISERROR(VLOOKUP(A84,'[19]19-20 Cfwds'!A:D,4,FALSE)),0,(VLOOKUP(A84,'[19]19-20 Cfwds'!A:D,4,FALSE)))</f>
        <v>18622.89093288756</v>
      </c>
      <c r="CD84" s="490">
        <f>IF(ISERROR(VLOOKUP(A84,'[19]19-20 Cfwds'!A:D,3,FALSE)),0,(VLOOKUP(A84,'[19]19-20 Cfwds'!A:D,3,FALSE)))</f>
        <v>7895.9799999999977</v>
      </c>
      <c r="CF84" s="490">
        <f t="shared" si="10"/>
        <v>20999.999999999949</v>
      </c>
      <c r="CG84" s="490">
        <f>VLOOKUP(C84,'[19]Pension and Pay Grants'!$I$3:$O$111,7,FALSE)</f>
        <v>6301</v>
      </c>
      <c r="CH84" s="490">
        <f>VLOOKUP(C84,'[19]Pension and Pay Grants'!$Z$2:$AF$111,7,FALSE)</f>
        <v>17803</v>
      </c>
    </row>
    <row r="85" spans="1:86" ht="14.4">
      <c r="A85" s="486">
        <v>50</v>
      </c>
      <c r="B85" s="486">
        <f>VLOOKUP(D85,'[19]Adjusted Factors 21-22'!C:F,4,FALSE)</f>
        <v>0</v>
      </c>
      <c r="C85" s="491">
        <v>124735</v>
      </c>
      <c r="D85" s="491">
        <v>9353093</v>
      </c>
      <c r="E85" s="492" t="s">
        <v>984</v>
      </c>
      <c r="F85" s="332">
        <v>163</v>
      </c>
      <c r="G85" s="332">
        <v>163</v>
      </c>
      <c r="H85" s="332">
        <v>0</v>
      </c>
      <c r="I85" s="125">
        <v>501062</v>
      </c>
      <c r="J85" s="125">
        <v>0</v>
      </c>
      <c r="K85" s="125">
        <v>0</v>
      </c>
      <c r="L85" s="125">
        <v>13340.000000000009</v>
      </c>
      <c r="M85" s="125">
        <v>0</v>
      </c>
      <c r="N85" s="125">
        <v>21220.754716981133</v>
      </c>
      <c r="O85" s="125">
        <v>0</v>
      </c>
      <c r="P85" s="125">
        <v>18275.000000000007</v>
      </c>
      <c r="Q85" s="125">
        <v>3120</v>
      </c>
      <c r="R85" s="125">
        <v>0</v>
      </c>
      <c r="S85" s="125">
        <v>0</v>
      </c>
      <c r="T85" s="125">
        <v>0</v>
      </c>
      <c r="U85" s="125">
        <v>0</v>
      </c>
      <c r="V85" s="125">
        <v>0</v>
      </c>
      <c r="W85" s="125">
        <v>0</v>
      </c>
      <c r="X85" s="125">
        <v>0</v>
      </c>
      <c r="Y85" s="125">
        <v>0</v>
      </c>
      <c r="Z85" s="125">
        <v>0</v>
      </c>
      <c r="AA85" s="125">
        <v>0</v>
      </c>
      <c r="AB85" s="125">
        <v>0</v>
      </c>
      <c r="AC85" s="125">
        <v>0</v>
      </c>
      <c r="AD85" s="125">
        <v>0</v>
      </c>
      <c r="AE85" s="125">
        <v>54918.461538461539</v>
      </c>
      <c r="AF85" s="125">
        <v>0</v>
      </c>
      <c r="AG85" s="125">
        <v>0</v>
      </c>
      <c r="AH85" s="125">
        <v>0</v>
      </c>
      <c r="AI85" s="125">
        <v>117800</v>
      </c>
      <c r="AJ85" s="125">
        <v>0</v>
      </c>
      <c r="AK85" s="125">
        <v>0</v>
      </c>
      <c r="AL85" s="125">
        <v>0</v>
      </c>
      <c r="AM85" s="125">
        <v>13847.25</v>
      </c>
      <c r="AN85" s="125">
        <v>0</v>
      </c>
      <c r="AO85" s="125">
        <v>0</v>
      </c>
      <c r="AP85" s="125">
        <v>0</v>
      </c>
      <c r="AQ85" s="125">
        <v>0</v>
      </c>
      <c r="AR85" s="125">
        <v>0</v>
      </c>
      <c r="AS85" s="125">
        <v>0</v>
      </c>
      <c r="AT85" s="125">
        <v>0</v>
      </c>
      <c r="AU85" s="125">
        <v>0</v>
      </c>
      <c r="AV85" s="125">
        <v>501062</v>
      </c>
      <c r="AW85" s="125">
        <v>110874.21625544269</v>
      </c>
      <c r="AX85" s="125">
        <v>131647.25</v>
      </c>
      <c r="AY85" s="125">
        <v>93413.849486211926</v>
      </c>
      <c r="AZ85" s="493">
        <v>743583.46625544271</v>
      </c>
      <c r="BA85" s="493">
        <v>729736.21625544271</v>
      </c>
      <c r="BB85" s="493">
        <v>4180</v>
      </c>
      <c r="BC85" s="493">
        <v>681340</v>
      </c>
      <c r="BD85" s="493">
        <v>0</v>
      </c>
      <c r="BE85" s="493">
        <v>0</v>
      </c>
      <c r="BF85" s="493">
        <v>743583.46625544271</v>
      </c>
      <c r="BG85" s="125">
        <v>743583.46625544259</v>
      </c>
      <c r="BH85" s="125">
        <v>0</v>
      </c>
      <c r="BI85" s="493">
        <v>695187.25</v>
      </c>
      <c r="BJ85" s="493">
        <v>563540</v>
      </c>
      <c r="BK85" s="125">
        <v>611936.21625544271</v>
      </c>
      <c r="BL85" s="125">
        <v>3754.2099156775625</v>
      </c>
      <c r="BM85" s="125">
        <v>3559.4691557575752</v>
      </c>
      <c r="BN85" s="126">
        <v>5.4710618746333803E-2</v>
      </c>
      <c r="BO85" s="126">
        <v>0</v>
      </c>
      <c r="BP85" s="125">
        <v>0</v>
      </c>
      <c r="BQ85" s="493">
        <v>743583.46625544271</v>
      </c>
      <c r="BR85" s="493">
        <v>4476.9093021806302</v>
      </c>
      <c r="BS85" s="493" t="s">
        <v>948</v>
      </c>
      <c r="BT85" s="493">
        <v>4561.8617561683604</v>
      </c>
      <c r="BU85" s="126">
        <v>4.6925368724624938E-2</v>
      </c>
      <c r="BV85" s="125">
        <v>-4334.17</v>
      </c>
      <c r="BW85" s="125">
        <v>739249.29625544266</v>
      </c>
      <c r="BX85" s="125">
        <v>0</v>
      </c>
      <c r="BY85" s="125">
        <v>739249.29625544266</v>
      </c>
      <c r="BZ85" s="490">
        <f t="shared" si="8"/>
        <v>124330.50724224432</v>
      </c>
      <c r="CA85" s="490">
        <f t="shared" si="9"/>
        <v>22433.690000000002</v>
      </c>
      <c r="CB85" s="490">
        <f t="shared" si="7"/>
        <v>0</v>
      </c>
      <c r="CC85" s="490">
        <f>IF(ISERROR(VLOOKUP(A85,'[19]19-20 Cfwds'!A:D,4,FALSE)),0,(VLOOKUP(A85,'[19]19-20 Cfwds'!A:D,4,FALSE)))</f>
        <v>124330.50724224432</v>
      </c>
      <c r="CD85" s="490">
        <f>IF(ISERROR(VLOOKUP(A85,'[19]19-20 Cfwds'!A:D,3,FALSE)),0,(VLOOKUP(A85,'[19]19-20 Cfwds'!A:D,3,FALSE)))</f>
        <v>22433.690000000002</v>
      </c>
      <c r="CF85" s="490">
        <f t="shared" si="10"/>
        <v>55955.754716981151</v>
      </c>
      <c r="CG85" s="490">
        <f>VLOOKUP(C85,'[19]Pension and Pay Grants'!$I$3:$O$111,7,FALSE)</f>
        <v>7758</v>
      </c>
      <c r="CH85" s="490">
        <f>VLOOKUP(C85,'[19]Pension and Pay Grants'!$Z$2:$AF$111,7,FALSE)</f>
        <v>21922</v>
      </c>
    </row>
    <row r="86" spans="1:86" ht="14.4">
      <c r="A86" s="486">
        <v>331</v>
      </c>
      <c r="B86" s="486">
        <f>VLOOKUP(D86,'[19]Adjusted Factors 21-22'!C:F,4,FALSE)</f>
        <v>0</v>
      </c>
      <c r="C86" s="491">
        <v>124744</v>
      </c>
      <c r="D86" s="491">
        <v>9353104</v>
      </c>
      <c r="E86" s="492" t="s">
        <v>985</v>
      </c>
      <c r="F86" s="332">
        <v>84</v>
      </c>
      <c r="G86" s="332">
        <v>84</v>
      </c>
      <c r="H86" s="332">
        <v>0</v>
      </c>
      <c r="I86" s="125">
        <v>258216</v>
      </c>
      <c r="J86" s="125">
        <v>0</v>
      </c>
      <c r="K86" s="125">
        <v>0</v>
      </c>
      <c r="L86" s="125">
        <v>4599.9999999999982</v>
      </c>
      <c r="M86" s="125">
        <v>0</v>
      </c>
      <c r="N86" s="125">
        <v>6751.6129032258059</v>
      </c>
      <c r="O86" s="125">
        <v>0</v>
      </c>
      <c r="P86" s="125">
        <v>214.99999999999991</v>
      </c>
      <c r="Q86" s="125">
        <v>4679.9999999999936</v>
      </c>
      <c r="R86" s="125">
        <v>1229.9999999999995</v>
      </c>
      <c r="S86" s="125">
        <v>1779.9999999999993</v>
      </c>
      <c r="T86" s="125">
        <v>0</v>
      </c>
      <c r="U86" s="125">
        <v>0</v>
      </c>
      <c r="V86" s="125">
        <v>0</v>
      </c>
      <c r="W86" s="125">
        <v>0</v>
      </c>
      <c r="X86" s="125">
        <v>0</v>
      </c>
      <c r="Y86" s="125">
        <v>0</v>
      </c>
      <c r="Z86" s="125">
        <v>0</v>
      </c>
      <c r="AA86" s="125">
        <v>0</v>
      </c>
      <c r="AB86" s="125">
        <v>1848</v>
      </c>
      <c r="AC86" s="125">
        <v>0</v>
      </c>
      <c r="AD86" s="125">
        <v>0</v>
      </c>
      <c r="AE86" s="125">
        <v>12102.631578947368</v>
      </c>
      <c r="AF86" s="125">
        <v>0</v>
      </c>
      <c r="AG86" s="125">
        <v>0</v>
      </c>
      <c r="AH86" s="125">
        <v>0</v>
      </c>
      <c r="AI86" s="125">
        <v>117800</v>
      </c>
      <c r="AJ86" s="125">
        <v>0</v>
      </c>
      <c r="AK86" s="125">
        <v>0</v>
      </c>
      <c r="AL86" s="125">
        <v>1000</v>
      </c>
      <c r="AM86" s="125">
        <v>5863.25</v>
      </c>
      <c r="AN86" s="125">
        <v>0</v>
      </c>
      <c r="AO86" s="125">
        <v>0</v>
      </c>
      <c r="AP86" s="125">
        <v>0</v>
      </c>
      <c r="AQ86" s="125">
        <v>0</v>
      </c>
      <c r="AR86" s="125">
        <v>0</v>
      </c>
      <c r="AS86" s="125">
        <v>0</v>
      </c>
      <c r="AT86" s="125">
        <v>0</v>
      </c>
      <c r="AU86" s="125">
        <v>0</v>
      </c>
      <c r="AV86" s="125">
        <v>258216</v>
      </c>
      <c r="AW86" s="125">
        <v>33207.244482173162</v>
      </c>
      <c r="AX86" s="125">
        <v>124663.25</v>
      </c>
      <c r="AY86" s="125">
        <v>35306.792692699477</v>
      </c>
      <c r="AZ86" s="493">
        <v>416086.49448217318</v>
      </c>
      <c r="BA86" s="493">
        <v>409223.24448217318</v>
      </c>
      <c r="BB86" s="493">
        <v>4180</v>
      </c>
      <c r="BC86" s="493">
        <v>351120</v>
      </c>
      <c r="BD86" s="493">
        <v>0</v>
      </c>
      <c r="BE86" s="493">
        <v>0</v>
      </c>
      <c r="BF86" s="493">
        <v>416086.49448217318</v>
      </c>
      <c r="BG86" s="125">
        <v>416086.49448217318</v>
      </c>
      <c r="BH86" s="125">
        <v>0</v>
      </c>
      <c r="BI86" s="493">
        <v>357983.25</v>
      </c>
      <c r="BJ86" s="493">
        <v>234320</v>
      </c>
      <c r="BK86" s="125">
        <v>292423.24448217318</v>
      </c>
      <c r="BL86" s="125">
        <v>3481.2291009782521</v>
      </c>
      <c r="BM86" s="125">
        <v>3533.9767655913979</v>
      </c>
      <c r="BN86" s="126">
        <v>-1.4925866272445262E-2</v>
      </c>
      <c r="BO86" s="126">
        <v>3.3406221922445259E-2</v>
      </c>
      <c r="BP86" s="125">
        <v>9916.7722164093702</v>
      </c>
      <c r="BQ86" s="493">
        <v>426003.26669858256</v>
      </c>
      <c r="BR86" s="493">
        <v>4989.7621035545544</v>
      </c>
      <c r="BS86" s="493" t="s">
        <v>948</v>
      </c>
      <c r="BT86" s="493">
        <v>5071.4674606974113</v>
      </c>
      <c r="BU86" s="126">
        <v>4.271090918334175E-2</v>
      </c>
      <c r="BV86" s="125">
        <v>-2233.56</v>
      </c>
      <c r="BW86" s="125">
        <v>423769.70669858257</v>
      </c>
      <c r="BX86" s="125">
        <v>0</v>
      </c>
      <c r="BY86" s="125">
        <v>423769.70669858257</v>
      </c>
      <c r="BZ86" s="490">
        <f t="shared" si="8"/>
        <v>64123.997841049975</v>
      </c>
      <c r="CA86" s="490">
        <f t="shared" si="9"/>
        <v>5337.08</v>
      </c>
      <c r="CB86" s="490">
        <f t="shared" si="7"/>
        <v>0</v>
      </c>
      <c r="CC86" s="490">
        <f>IF(ISERROR(VLOOKUP(A86,'[19]19-20 Cfwds'!A:D,4,FALSE)),0,(VLOOKUP(A86,'[19]19-20 Cfwds'!A:D,4,FALSE)))</f>
        <v>64123.997841049975</v>
      </c>
      <c r="CD86" s="490">
        <f>IF(ISERROR(VLOOKUP(A86,'[19]19-20 Cfwds'!A:D,3,FALSE)),0,(VLOOKUP(A86,'[19]19-20 Cfwds'!A:D,3,FALSE)))</f>
        <v>5337.08</v>
      </c>
      <c r="CF86" s="490">
        <f t="shared" si="10"/>
        <v>19256.612903225796</v>
      </c>
      <c r="CG86" s="490">
        <f>VLOOKUP(C86,'[19]Pension and Pay Grants'!$I$3:$O$111,7,FALSE)</f>
        <v>4702</v>
      </c>
      <c r="CH86" s="490">
        <f>VLOOKUP(C86,'[19]Pension and Pay Grants'!$Z$2:$AF$111,7,FALSE)</f>
        <v>14419</v>
      </c>
    </row>
    <row r="87" spans="1:86" ht="14.4">
      <c r="A87" s="486">
        <v>106</v>
      </c>
      <c r="B87" s="486">
        <f>VLOOKUP(D87,'[19]Adjusted Factors 21-22'!C:F,4,FALSE)</f>
        <v>0</v>
      </c>
      <c r="C87" s="491">
        <v>124745</v>
      </c>
      <c r="D87" s="491">
        <v>9353105</v>
      </c>
      <c r="E87" s="492" t="s">
        <v>986</v>
      </c>
      <c r="F87" s="332">
        <v>56</v>
      </c>
      <c r="G87" s="332">
        <v>56</v>
      </c>
      <c r="H87" s="332">
        <v>0</v>
      </c>
      <c r="I87" s="125">
        <v>172144</v>
      </c>
      <c r="J87" s="125">
        <v>0</v>
      </c>
      <c r="K87" s="125">
        <v>0</v>
      </c>
      <c r="L87" s="125">
        <v>2759.9999999999964</v>
      </c>
      <c r="M87" s="125">
        <v>0</v>
      </c>
      <c r="N87" s="125">
        <v>4025</v>
      </c>
      <c r="O87" s="125">
        <v>0</v>
      </c>
      <c r="P87" s="125">
        <v>0</v>
      </c>
      <c r="Q87" s="125">
        <v>0</v>
      </c>
      <c r="R87" s="125">
        <v>0</v>
      </c>
      <c r="S87" s="125">
        <v>0</v>
      </c>
      <c r="T87" s="125">
        <v>0</v>
      </c>
      <c r="U87" s="125">
        <v>0</v>
      </c>
      <c r="V87" s="125">
        <v>0</v>
      </c>
      <c r="W87" s="125">
        <v>0</v>
      </c>
      <c r="X87" s="125">
        <v>0</v>
      </c>
      <c r="Y87" s="125">
        <v>0</v>
      </c>
      <c r="Z87" s="125">
        <v>0</v>
      </c>
      <c r="AA87" s="125">
        <v>0</v>
      </c>
      <c r="AB87" s="125">
        <v>0</v>
      </c>
      <c r="AC87" s="125">
        <v>0</v>
      </c>
      <c r="AD87" s="125">
        <v>0</v>
      </c>
      <c r="AE87" s="125">
        <v>9811.2000000000007</v>
      </c>
      <c r="AF87" s="125">
        <v>0</v>
      </c>
      <c r="AG87" s="125">
        <v>575.99999999999852</v>
      </c>
      <c r="AH87" s="125">
        <v>0</v>
      </c>
      <c r="AI87" s="125">
        <v>117800</v>
      </c>
      <c r="AJ87" s="125">
        <v>0</v>
      </c>
      <c r="AK87" s="125">
        <v>0</v>
      </c>
      <c r="AL87" s="125">
        <v>1000</v>
      </c>
      <c r="AM87" s="125">
        <v>6112.75</v>
      </c>
      <c r="AN87" s="125">
        <v>0</v>
      </c>
      <c r="AO87" s="125">
        <v>0</v>
      </c>
      <c r="AP87" s="125">
        <v>0</v>
      </c>
      <c r="AQ87" s="125">
        <v>0</v>
      </c>
      <c r="AR87" s="125">
        <v>0</v>
      </c>
      <c r="AS87" s="125">
        <v>0</v>
      </c>
      <c r="AT87" s="125">
        <v>0</v>
      </c>
      <c r="AU87" s="125">
        <v>0</v>
      </c>
      <c r="AV87" s="125">
        <v>172144</v>
      </c>
      <c r="AW87" s="125">
        <v>17172.199999999997</v>
      </c>
      <c r="AX87" s="125">
        <v>124912.75</v>
      </c>
      <c r="AY87" s="125">
        <v>21689.463999999996</v>
      </c>
      <c r="AZ87" s="493">
        <v>314228.95</v>
      </c>
      <c r="BA87" s="493">
        <v>307116.2</v>
      </c>
      <c r="BB87" s="493">
        <v>4180</v>
      </c>
      <c r="BC87" s="493">
        <v>234080</v>
      </c>
      <c r="BD87" s="493">
        <v>0</v>
      </c>
      <c r="BE87" s="493">
        <v>0</v>
      </c>
      <c r="BF87" s="493">
        <v>314228.95</v>
      </c>
      <c r="BG87" s="125">
        <v>314228.95</v>
      </c>
      <c r="BH87" s="125">
        <v>0</v>
      </c>
      <c r="BI87" s="493">
        <v>241192.75</v>
      </c>
      <c r="BJ87" s="493">
        <v>117280</v>
      </c>
      <c r="BK87" s="125">
        <v>190316.2</v>
      </c>
      <c r="BL87" s="125">
        <v>3398.5035714285718</v>
      </c>
      <c r="BM87" s="125">
        <v>3451.9482923076916</v>
      </c>
      <c r="BN87" s="126">
        <v>-1.5482480139756387E-2</v>
      </c>
      <c r="BO87" s="126">
        <v>3.3962835789756382E-2</v>
      </c>
      <c r="BP87" s="125">
        <v>6565.3253683570611</v>
      </c>
      <c r="BQ87" s="493">
        <v>320794.27536835708</v>
      </c>
      <c r="BR87" s="493">
        <v>5601.4558101492339</v>
      </c>
      <c r="BS87" s="493" t="s">
        <v>948</v>
      </c>
      <c r="BT87" s="493">
        <v>5728.4692030063761</v>
      </c>
      <c r="BU87" s="126">
        <v>7.1723550402335468E-2</v>
      </c>
      <c r="BV87" s="125">
        <v>-1489.04</v>
      </c>
      <c r="BW87" s="125">
        <v>319305.2353683571</v>
      </c>
      <c r="BX87" s="125">
        <v>0</v>
      </c>
      <c r="BY87" s="125">
        <v>319305.2353683571</v>
      </c>
      <c r="BZ87" s="490">
        <f t="shared" si="8"/>
        <v>33821.276656611473</v>
      </c>
      <c r="CA87" s="490">
        <f t="shared" si="9"/>
        <v>6633.1899999999987</v>
      </c>
      <c r="CB87" s="490">
        <f t="shared" si="7"/>
        <v>0</v>
      </c>
      <c r="CC87" s="490">
        <f>IF(ISERROR(VLOOKUP(A87,'[19]19-20 Cfwds'!A:D,4,FALSE)),0,(VLOOKUP(A87,'[19]19-20 Cfwds'!A:D,4,FALSE)))</f>
        <v>33821.276656611473</v>
      </c>
      <c r="CD87" s="490">
        <f>IF(ISERROR(VLOOKUP(A87,'[19]19-20 Cfwds'!A:D,3,FALSE)),0,(VLOOKUP(A87,'[19]19-20 Cfwds'!A:D,3,FALSE)))</f>
        <v>6633.1899999999987</v>
      </c>
      <c r="CF87" s="490">
        <f t="shared" si="10"/>
        <v>6784.9999999999964</v>
      </c>
      <c r="CG87" s="490">
        <f>VLOOKUP(C87,'[19]Pension and Pay Grants'!$I$3:$O$111,7,FALSE)</f>
        <v>4702</v>
      </c>
      <c r="CH87" s="490">
        <f>VLOOKUP(C87,'[19]Pension and Pay Grants'!$Z$2:$AF$111,7,FALSE)</f>
        <v>13286</v>
      </c>
    </row>
    <row r="88" spans="1:86" ht="14.4">
      <c r="A88" s="486">
        <v>112</v>
      </c>
      <c r="B88" s="486">
        <f>VLOOKUP(D88,'[19]Adjusted Factors 21-22'!C:F,4,FALSE)</f>
        <v>0</v>
      </c>
      <c r="C88" s="491">
        <v>124747</v>
      </c>
      <c r="D88" s="491">
        <v>9353109</v>
      </c>
      <c r="E88" s="492" t="s">
        <v>988</v>
      </c>
      <c r="F88" s="332">
        <v>76</v>
      </c>
      <c r="G88" s="332">
        <v>76</v>
      </c>
      <c r="H88" s="332">
        <v>0</v>
      </c>
      <c r="I88" s="125">
        <v>233624</v>
      </c>
      <c r="J88" s="125">
        <v>0</v>
      </c>
      <c r="K88" s="125">
        <v>0</v>
      </c>
      <c r="L88" s="125">
        <v>3680.0000000000059</v>
      </c>
      <c r="M88" s="125">
        <v>0</v>
      </c>
      <c r="N88" s="125">
        <v>4789.0410958904104</v>
      </c>
      <c r="O88" s="125">
        <v>0</v>
      </c>
      <c r="P88" s="125">
        <v>0</v>
      </c>
      <c r="Q88" s="125">
        <v>0</v>
      </c>
      <c r="R88" s="125">
        <v>0</v>
      </c>
      <c r="S88" s="125">
        <v>0</v>
      </c>
      <c r="T88" s="125">
        <v>0</v>
      </c>
      <c r="U88" s="125">
        <v>0</v>
      </c>
      <c r="V88" s="125">
        <v>0</v>
      </c>
      <c r="W88" s="125">
        <v>0</v>
      </c>
      <c r="X88" s="125">
        <v>0</v>
      </c>
      <c r="Y88" s="125">
        <v>0</v>
      </c>
      <c r="Z88" s="125">
        <v>0</v>
      </c>
      <c r="AA88" s="125">
        <v>0</v>
      </c>
      <c r="AB88" s="125">
        <v>0</v>
      </c>
      <c r="AC88" s="125">
        <v>0</v>
      </c>
      <c r="AD88" s="125">
        <v>0</v>
      </c>
      <c r="AE88" s="125">
        <v>19814.285714285714</v>
      </c>
      <c r="AF88" s="125">
        <v>0</v>
      </c>
      <c r="AG88" s="125">
        <v>3996.0000000000036</v>
      </c>
      <c r="AH88" s="125">
        <v>0</v>
      </c>
      <c r="AI88" s="125">
        <v>117800</v>
      </c>
      <c r="AJ88" s="125">
        <v>0</v>
      </c>
      <c r="AK88" s="125">
        <v>0</v>
      </c>
      <c r="AL88" s="125">
        <v>0</v>
      </c>
      <c r="AM88" s="125">
        <v>11352.25</v>
      </c>
      <c r="AN88" s="125">
        <v>0</v>
      </c>
      <c r="AO88" s="125">
        <v>0</v>
      </c>
      <c r="AP88" s="125">
        <v>0</v>
      </c>
      <c r="AQ88" s="125">
        <v>0</v>
      </c>
      <c r="AR88" s="125">
        <v>0</v>
      </c>
      <c r="AS88" s="125">
        <v>0</v>
      </c>
      <c r="AT88" s="125">
        <v>0</v>
      </c>
      <c r="AU88" s="125">
        <v>0</v>
      </c>
      <c r="AV88" s="125">
        <v>233624</v>
      </c>
      <c r="AW88" s="125">
        <v>32279.326810176131</v>
      </c>
      <c r="AX88" s="125">
        <v>129152.25</v>
      </c>
      <c r="AY88" s="125">
        <v>28375.047953033274</v>
      </c>
      <c r="AZ88" s="493">
        <v>395055.57681017614</v>
      </c>
      <c r="BA88" s="493">
        <v>383703.32681017614</v>
      </c>
      <c r="BB88" s="493">
        <v>4180</v>
      </c>
      <c r="BC88" s="493">
        <v>317680</v>
      </c>
      <c r="BD88" s="493">
        <v>0</v>
      </c>
      <c r="BE88" s="493">
        <v>0</v>
      </c>
      <c r="BF88" s="493">
        <v>395055.57681017614</v>
      </c>
      <c r="BG88" s="125">
        <v>395055.57681017614</v>
      </c>
      <c r="BH88" s="125">
        <v>0</v>
      </c>
      <c r="BI88" s="493">
        <v>329032.25</v>
      </c>
      <c r="BJ88" s="493">
        <v>199880</v>
      </c>
      <c r="BK88" s="125">
        <v>265903.32681017614</v>
      </c>
      <c r="BL88" s="125">
        <v>3498.727984344423</v>
      </c>
      <c r="BM88" s="125">
        <v>3458.0035457142853</v>
      </c>
      <c r="BN88" s="126">
        <v>1.177686433566847E-2</v>
      </c>
      <c r="BO88" s="126">
        <v>6.7034913143315285E-3</v>
      </c>
      <c r="BP88" s="125">
        <v>1761.7329517553737</v>
      </c>
      <c r="BQ88" s="493">
        <v>396817.30976193154</v>
      </c>
      <c r="BR88" s="493">
        <v>5071.9086810780464</v>
      </c>
      <c r="BS88" s="493" t="s">
        <v>948</v>
      </c>
      <c r="BT88" s="493">
        <v>5221.2803916043622</v>
      </c>
      <c r="BU88" s="126">
        <v>-1.5437624036444775E-2</v>
      </c>
      <c r="BV88" s="125">
        <v>-2020.84</v>
      </c>
      <c r="BW88" s="125">
        <v>394796.46976193151</v>
      </c>
      <c r="BX88" s="125">
        <v>0</v>
      </c>
      <c r="BY88" s="125">
        <v>394796.46976193151</v>
      </c>
      <c r="BZ88" s="490">
        <f t="shared" si="8"/>
        <v>88574.617186147079</v>
      </c>
      <c r="CA88" s="490">
        <f t="shared" si="9"/>
        <v>19362.269999999997</v>
      </c>
      <c r="CB88" s="490">
        <f t="shared" si="7"/>
        <v>0</v>
      </c>
      <c r="CC88" s="490">
        <f>IF(ISERROR(VLOOKUP(A88,'[19]19-20 Cfwds'!A:D,4,FALSE)),0,(VLOOKUP(A88,'[19]19-20 Cfwds'!A:D,4,FALSE)))</f>
        <v>88574.617186147079</v>
      </c>
      <c r="CD88" s="490">
        <f>IF(ISERROR(VLOOKUP(A88,'[19]19-20 Cfwds'!A:D,3,FALSE)),0,(VLOOKUP(A88,'[19]19-20 Cfwds'!A:D,3,FALSE)))</f>
        <v>19362.269999999997</v>
      </c>
      <c r="CF88" s="490">
        <f t="shared" si="10"/>
        <v>8469.0410958904158</v>
      </c>
      <c r="CG88" s="490">
        <f>VLOOKUP(C88,'[19]Pension and Pay Grants'!$I$3:$O$111,7,FALSE)</f>
        <v>4702</v>
      </c>
      <c r="CH88" s="490">
        <f>VLOOKUP(C88,'[19]Pension and Pay Grants'!$Z$2:$AF$111,7,FALSE)</f>
        <v>13286</v>
      </c>
    </row>
    <row r="89" spans="1:86" ht="14.4">
      <c r="A89" s="486">
        <v>113</v>
      </c>
      <c r="B89" s="486">
        <f>VLOOKUP(D89,'[19]Adjusted Factors 21-22'!C:F,4,FALSE)</f>
        <v>0</v>
      </c>
      <c r="C89" s="491">
        <v>124748</v>
      </c>
      <c r="D89" s="491">
        <v>9353111</v>
      </c>
      <c r="E89" s="492" t="s">
        <v>989</v>
      </c>
      <c r="F89" s="332">
        <v>340</v>
      </c>
      <c r="G89" s="332">
        <v>340</v>
      </c>
      <c r="H89" s="332">
        <v>0</v>
      </c>
      <c r="I89" s="125">
        <v>1045160</v>
      </c>
      <c r="J89" s="125">
        <v>0</v>
      </c>
      <c r="K89" s="125">
        <v>0</v>
      </c>
      <c r="L89" s="125">
        <v>14260.000000000002</v>
      </c>
      <c r="M89" s="125">
        <v>0</v>
      </c>
      <c r="N89" s="125">
        <v>22471.264367816093</v>
      </c>
      <c r="O89" s="125">
        <v>0</v>
      </c>
      <c r="P89" s="125">
        <v>1289.9999999999993</v>
      </c>
      <c r="Q89" s="125">
        <v>5459.9999999999964</v>
      </c>
      <c r="R89" s="125">
        <v>1230.0000000000005</v>
      </c>
      <c r="S89" s="125">
        <v>8455.0000000000055</v>
      </c>
      <c r="T89" s="125">
        <v>0</v>
      </c>
      <c r="U89" s="125">
        <v>1239.9999999999998</v>
      </c>
      <c r="V89" s="125">
        <v>0</v>
      </c>
      <c r="W89" s="125">
        <v>0</v>
      </c>
      <c r="X89" s="125">
        <v>0</v>
      </c>
      <c r="Y89" s="125">
        <v>0</v>
      </c>
      <c r="Z89" s="125">
        <v>0</v>
      </c>
      <c r="AA89" s="125">
        <v>0</v>
      </c>
      <c r="AB89" s="125">
        <v>0</v>
      </c>
      <c r="AC89" s="125">
        <v>0</v>
      </c>
      <c r="AD89" s="125">
        <v>0</v>
      </c>
      <c r="AE89" s="125">
        <v>104505.26315789473</v>
      </c>
      <c r="AF89" s="125">
        <v>0</v>
      </c>
      <c r="AG89" s="125">
        <v>0</v>
      </c>
      <c r="AH89" s="125">
        <v>0</v>
      </c>
      <c r="AI89" s="125">
        <v>117800</v>
      </c>
      <c r="AJ89" s="125">
        <v>0</v>
      </c>
      <c r="AK89" s="125">
        <v>0</v>
      </c>
      <c r="AL89" s="125">
        <v>0</v>
      </c>
      <c r="AM89" s="125">
        <v>37376</v>
      </c>
      <c r="AN89" s="125">
        <v>0</v>
      </c>
      <c r="AO89" s="125">
        <v>0</v>
      </c>
      <c r="AP89" s="125">
        <v>0</v>
      </c>
      <c r="AQ89" s="125">
        <v>0</v>
      </c>
      <c r="AR89" s="125">
        <v>0</v>
      </c>
      <c r="AS89" s="125">
        <v>0</v>
      </c>
      <c r="AT89" s="125">
        <v>0</v>
      </c>
      <c r="AU89" s="125">
        <v>0</v>
      </c>
      <c r="AV89" s="125">
        <v>1045160</v>
      </c>
      <c r="AW89" s="125">
        <v>158911.52752571084</v>
      </c>
      <c r="AX89" s="125">
        <v>155176</v>
      </c>
      <c r="AY89" s="125">
        <v>116657.75994676347</v>
      </c>
      <c r="AZ89" s="493">
        <v>1359247.5275257109</v>
      </c>
      <c r="BA89" s="493">
        <v>1321871.5275257109</v>
      </c>
      <c r="BB89" s="493">
        <v>4180</v>
      </c>
      <c r="BC89" s="493">
        <v>1421200</v>
      </c>
      <c r="BD89" s="493">
        <v>99328.472474289127</v>
      </c>
      <c r="BE89" s="493">
        <v>0</v>
      </c>
      <c r="BF89" s="493">
        <v>1458576</v>
      </c>
      <c r="BG89" s="125">
        <v>1458576</v>
      </c>
      <c r="BH89" s="125">
        <v>0</v>
      </c>
      <c r="BI89" s="493">
        <v>1458576</v>
      </c>
      <c r="BJ89" s="493">
        <v>1303400</v>
      </c>
      <c r="BK89" s="125">
        <v>1303400</v>
      </c>
      <c r="BL89" s="125">
        <v>3833.5294117647059</v>
      </c>
      <c r="BM89" s="125">
        <v>3593.3085714285712</v>
      </c>
      <c r="BN89" s="126">
        <v>6.6852271537768723E-2</v>
      </c>
      <c r="BO89" s="126">
        <v>0</v>
      </c>
      <c r="BP89" s="125">
        <v>0</v>
      </c>
      <c r="BQ89" s="493">
        <v>1458576</v>
      </c>
      <c r="BR89" s="493">
        <v>4180</v>
      </c>
      <c r="BS89" s="493" t="s">
        <v>948</v>
      </c>
      <c r="BT89" s="493">
        <v>4289.9294117647059</v>
      </c>
      <c r="BU89" s="126">
        <v>6.3143593303241596E-2</v>
      </c>
      <c r="BV89" s="125">
        <v>-9040.6</v>
      </c>
      <c r="BW89" s="125">
        <v>1449535.4</v>
      </c>
      <c r="BX89" s="125">
        <v>0</v>
      </c>
      <c r="BY89" s="125">
        <v>1449535.4</v>
      </c>
      <c r="BZ89" s="490">
        <f t="shared" si="8"/>
        <v>50732.740726197371</v>
      </c>
      <c r="CA89" s="490">
        <f t="shared" si="9"/>
        <v>21471.880000000008</v>
      </c>
      <c r="CB89" s="490">
        <f t="shared" si="7"/>
        <v>99328.472474289127</v>
      </c>
      <c r="CC89" s="490">
        <f>IF(ISERROR(VLOOKUP(A89,'[19]19-20 Cfwds'!A:D,4,FALSE)),0,(VLOOKUP(A89,'[19]19-20 Cfwds'!A:D,4,FALSE)))</f>
        <v>50732.740726197371</v>
      </c>
      <c r="CD89" s="490">
        <f>IF(ISERROR(VLOOKUP(A89,'[19]19-20 Cfwds'!A:D,3,FALSE)),0,(VLOOKUP(A89,'[19]19-20 Cfwds'!A:D,3,FALSE)))</f>
        <v>21471.880000000008</v>
      </c>
      <c r="CF89" s="490">
        <f t="shared" si="10"/>
        <v>54406.264367816104</v>
      </c>
      <c r="CG89" s="490">
        <f>VLOOKUP(C89,'[19]Pension and Pay Grants'!$I$3:$O$111,7,FALSE)</f>
        <v>16458</v>
      </c>
      <c r="CH89" s="490">
        <f>VLOOKUP(C89,'[19]Pension and Pay Grants'!$Z$2:$AF$111,7,FALSE)</f>
        <v>46501</v>
      </c>
    </row>
    <row r="90" spans="1:86" ht="14.4">
      <c r="A90" s="486">
        <v>216</v>
      </c>
      <c r="B90" s="486">
        <f>VLOOKUP(D90,'[19]Adjusted Factors 21-22'!C:F,4,FALSE)</f>
        <v>0</v>
      </c>
      <c r="C90" s="491">
        <v>124749</v>
      </c>
      <c r="D90" s="491">
        <v>9353112</v>
      </c>
      <c r="E90" s="492" t="s">
        <v>990</v>
      </c>
      <c r="F90" s="332">
        <v>263</v>
      </c>
      <c r="G90" s="332">
        <v>263</v>
      </c>
      <c r="H90" s="332">
        <v>0</v>
      </c>
      <c r="I90" s="125">
        <v>808462</v>
      </c>
      <c r="J90" s="125">
        <v>0</v>
      </c>
      <c r="K90" s="125">
        <v>0</v>
      </c>
      <c r="L90" s="125">
        <v>5519.9999999999982</v>
      </c>
      <c r="M90" s="125">
        <v>0</v>
      </c>
      <c r="N90" s="125">
        <v>8830.6569343065694</v>
      </c>
      <c r="O90" s="125">
        <v>0</v>
      </c>
      <c r="P90" s="125">
        <v>0</v>
      </c>
      <c r="Q90" s="125">
        <v>259.99999999999983</v>
      </c>
      <c r="R90" s="125">
        <v>2050.0000000000041</v>
      </c>
      <c r="S90" s="125">
        <v>1780.0000000000036</v>
      </c>
      <c r="T90" s="125">
        <v>0</v>
      </c>
      <c r="U90" s="125">
        <v>0</v>
      </c>
      <c r="V90" s="125">
        <v>0</v>
      </c>
      <c r="W90" s="125">
        <v>0</v>
      </c>
      <c r="X90" s="125">
        <v>0</v>
      </c>
      <c r="Y90" s="125">
        <v>0</v>
      </c>
      <c r="Z90" s="125">
        <v>0</v>
      </c>
      <c r="AA90" s="125">
        <v>0</v>
      </c>
      <c r="AB90" s="125">
        <v>3117.4568965517192</v>
      </c>
      <c r="AC90" s="125">
        <v>0</v>
      </c>
      <c r="AD90" s="125">
        <v>0</v>
      </c>
      <c r="AE90" s="125">
        <v>53049.868421052633</v>
      </c>
      <c r="AF90" s="125">
        <v>0</v>
      </c>
      <c r="AG90" s="125">
        <v>0</v>
      </c>
      <c r="AH90" s="125">
        <v>0</v>
      </c>
      <c r="AI90" s="125">
        <v>117800</v>
      </c>
      <c r="AJ90" s="125">
        <v>0</v>
      </c>
      <c r="AK90" s="125">
        <v>0</v>
      </c>
      <c r="AL90" s="125">
        <v>0</v>
      </c>
      <c r="AM90" s="125">
        <v>28160</v>
      </c>
      <c r="AN90" s="125">
        <v>0</v>
      </c>
      <c r="AO90" s="125">
        <v>0</v>
      </c>
      <c r="AP90" s="125">
        <v>0</v>
      </c>
      <c r="AQ90" s="125">
        <v>0</v>
      </c>
      <c r="AR90" s="125">
        <v>0</v>
      </c>
      <c r="AS90" s="125">
        <v>0</v>
      </c>
      <c r="AT90" s="125">
        <v>0</v>
      </c>
      <c r="AU90" s="125">
        <v>0</v>
      </c>
      <c r="AV90" s="125">
        <v>808462</v>
      </c>
      <c r="AW90" s="125">
        <v>74607.982251910929</v>
      </c>
      <c r="AX90" s="125">
        <v>145960</v>
      </c>
      <c r="AY90" s="125">
        <v>54964.455144832893</v>
      </c>
      <c r="AZ90" s="493">
        <v>1029029.982251911</v>
      </c>
      <c r="BA90" s="493">
        <v>1000869.982251911</v>
      </c>
      <c r="BB90" s="493">
        <v>4180</v>
      </c>
      <c r="BC90" s="493">
        <v>1099340</v>
      </c>
      <c r="BD90" s="493">
        <v>98470.017748089042</v>
      </c>
      <c r="BE90" s="493">
        <v>0</v>
      </c>
      <c r="BF90" s="493">
        <v>1127500</v>
      </c>
      <c r="BG90" s="125">
        <v>1127500</v>
      </c>
      <c r="BH90" s="125">
        <v>0</v>
      </c>
      <c r="BI90" s="493">
        <v>1127500</v>
      </c>
      <c r="BJ90" s="493">
        <v>981540</v>
      </c>
      <c r="BK90" s="125">
        <v>981540</v>
      </c>
      <c r="BL90" s="125">
        <v>3732.0912547528519</v>
      </c>
      <c r="BM90" s="125">
        <v>3496.7917647058825</v>
      </c>
      <c r="BN90" s="126">
        <v>6.729010644039897E-2</v>
      </c>
      <c r="BO90" s="126">
        <v>0</v>
      </c>
      <c r="BP90" s="125">
        <v>0</v>
      </c>
      <c r="BQ90" s="493">
        <v>1127500</v>
      </c>
      <c r="BR90" s="493">
        <v>4180</v>
      </c>
      <c r="BS90" s="493" t="s">
        <v>948</v>
      </c>
      <c r="BT90" s="493">
        <v>4287.0722433460078</v>
      </c>
      <c r="BU90" s="126">
        <v>6.2860159503369983E-2</v>
      </c>
      <c r="BV90" s="125">
        <v>-6993.17</v>
      </c>
      <c r="BW90" s="125">
        <v>1120506.83</v>
      </c>
      <c r="BX90" s="125">
        <v>0</v>
      </c>
      <c r="BY90" s="125">
        <v>1120506.83</v>
      </c>
      <c r="BZ90" s="490">
        <f t="shared" si="8"/>
        <v>47248.523364361841</v>
      </c>
      <c r="CA90" s="490">
        <f t="shared" si="9"/>
        <v>13885.959999999997</v>
      </c>
      <c r="CB90" s="490">
        <f t="shared" si="7"/>
        <v>98470.017748089042</v>
      </c>
      <c r="CC90" s="490">
        <f>IF(ISERROR(VLOOKUP(A90,'[19]19-20 Cfwds'!A:D,4,FALSE)),0,(VLOOKUP(A90,'[19]19-20 Cfwds'!A:D,4,FALSE)))</f>
        <v>47248.523364361841</v>
      </c>
      <c r="CD90" s="490">
        <f>IF(ISERROR(VLOOKUP(A90,'[19]19-20 Cfwds'!A:D,3,FALSE)),0,(VLOOKUP(A90,'[19]19-20 Cfwds'!A:D,3,FALSE)))</f>
        <v>13885.959999999997</v>
      </c>
      <c r="CF90" s="490">
        <f t="shared" si="10"/>
        <v>18440.656934306575</v>
      </c>
      <c r="CG90" s="490">
        <f>VLOOKUP(C90,'[19]Pension and Pay Grants'!$I$3:$O$111,7,FALSE)</f>
        <v>13401</v>
      </c>
      <c r="CH90" s="490">
        <f>VLOOKUP(C90,'[19]Pension and Pay Grants'!$Z$2:$AF$111,7,FALSE)</f>
        <v>37866</v>
      </c>
    </row>
    <row r="91" spans="1:86" ht="14.4">
      <c r="A91" s="486">
        <v>114</v>
      </c>
      <c r="B91" s="486">
        <f>VLOOKUP(D91,'[19]Adjusted Factors 21-22'!C:F,4,FALSE)</f>
        <v>0</v>
      </c>
      <c r="C91" s="491">
        <v>124750</v>
      </c>
      <c r="D91" s="491">
        <v>9353113</v>
      </c>
      <c r="E91" s="492" t="s">
        <v>991</v>
      </c>
      <c r="F91" s="332">
        <v>66</v>
      </c>
      <c r="G91" s="332">
        <v>66</v>
      </c>
      <c r="H91" s="332">
        <v>0</v>
      </c>
      <c r="I91" s="125">
        <v>202884</v>
      </c>
      <c r="J91" s="125">
        <v>0</v>
      </c>
      <c r="K91" s="125">
        <v>0</v>
      </c>
      <c r="L91" s="125">
        <v>9659.9999999999945</v>
      </c>
      <c r="M91" s="125">
        <v>0</v>
      </c>
      <c r="N91" s="125">
        <v>12074.999999999995</v>
      </c>
      <c r="O91" s="125">
        <v>0</v>
      </c>
      <c r="P91" s="125">
        <v>0</v>
      </c>
      <c r="Q91" s="125">
        <v>519.99999999999989</v>
      </c>
      <c r="R91" s="125">
        <v>0</v>
      </c>
      <c r="S91" s="125">
        <v>0</v>
      </c>
      <c r="T91" s="125">
        <v>0</v>
      </c>
      <c r="U91" s="125">
        <v>0</v>
      </c>
      <c r="V91" s="125">
        <v>0</v>
      </c>
      <c r="W91" s="125">
        <v>0</v>
      </c>
      <c r="X91" s="125">
        <v>0</v>
      </c>
      <c r="Y91" s="125">
        <v>0</v>
      </c>
      <c r="Z91" s="125">
        <v>0</v>
      </c>
      <c r="AA91" s="125">
        <v>0</v>
      </c>
      <c r="AB91" s="125">
        <v>0</v>
      </c>
      <c r="AC91" s="125">
        <v>0</v>
      </c>
      <c r="AD91" s="125">
        <v>0</v>
      </c>
      <c r="AE91" s="125">
        <v>20494.477611940296</v>
      </c>
      <c r="AF91" s="125">
        <v>0</v>
      </c>
      <c r="AG91" s="125">
        <v>35.999999999999822</v>
      </c>
      <c r="AH91" s="125">
        <v>0</v>
      </c>
      <c r="AI91" s="125">
        <v>117800</v>
      </c>
      <c r="AJ91" s="125">
        <v>0</v>
      </c>
      <c r="AK91" s="125">
        <v>0</v>
      </c>
      <c r="AL91" s="125">
        <v>1000</v>
      </c>
      <c r="AM91" s="125">
        <v>4391.2</v>
      </c>
      <c r="AN91" s="125">
        <v>0</v>
      </c>
      <c r="AO91" s="125">
        <v>0</v>
      </c>
      <c r="AP91" s="125">
        <v>0</v>
      </c>
      <c r="AQ91" s="125">
        <v>0</v>
      </c>
      <c r="AR91" s="125">
        <v>0</v>
      </c>
      <c r="AS91" s="125">
        <v>0</v>
      </c>
      <c r="AT91" s="125">
        <v>0</v>
      </c>
      <c r="AU91" s="125">
        <v>0</v>
      </c>
      <c r="AV91" s="125">
        <v>202884</v>
      </c>
      <c r="AW91" s="125">
        <v>42785.477611940281</v>
      </c>
      <c r="AX91" s="125">
        <v>123191.2</v>
      </c>
      <c r="AY91" s="125">
        <v>42501.102805970135</v>
      </c>
      <c r="AZ91" s="493">
        <v>368860.67761194031</v>
      </c>
      <c r="BA91" s="493">
        <v>363469.4776119403</v>
      </c>
      <c r="BB91" s="493">
        <v>4180</v>
      </c>
      <c r="BC91" s="493">
        <v>275880</v>
      </c>
      <c r="BD91" s="493">
        <v>0</v>
      </c>
      <c r="BE91" s="493">
        <v>0</v>
      </c>
      <c r="BF91" s="493">
        <v>368860.67761194031</v>
      </c>
      <c r="BG91" s="125">
        <v>368860.67761194031</v>
      </c>
      <c r="BH91" s="125">
        <v>0</v>
      </c>
      <c r="BI91" s="493">
        <v>281271.2</v>
      </c>
      <c r="BJ91" s="493">
        <v>159080</v>
      </c>
      <c r="BK91" s="125">
        <v>246669.4776119403</v>
      </c>
      <c r="BL91" s="125">
        <v>3737.4163274536409</v>
      </c>
      <c r="BM91" s="125">
        <v>3757.2367566666662</v>
      </c>
      <c r="BN91" s="126">
        <v>-5.2752675694064033E-3</v>
      </c>
      <c r="BO91" s="126">
        <v>2.3755623219406403E-2</v>
      </c>
      <c r="BP91" s="125">
        <v>5890.8630486735383</v>
      </c>
      <c r="BQ91" s="493">
        <v>374751.54066061386</v>
      </c>
      <c r="BR91" s="493">
        <v>5596.3687978880889</v>
      </c>
      <c r="BS91" s="493" t="s">
        <v>948</v>
      </c>
      <c r="BT91" s="493">
        <v>5678.0536463729368</v>
      </c>
      <c r="BU91" s="126">
        <v>-1.8885460351551475E-2</v>
      </c>
      <c r="BV91" s="125">
        <v>-1754.94</v>
      </c>
      <c r="BW91" s="125">
        <v>372996.60066061385</v>
      </c>
      <c r="BX91" s="125">
        <v>0</v>
      </c>
      <c r="BY91" s="125">
        <v>372996.60066061385</v>
      </c>
      <c r="BZ91" s="490">
        <f t="shared" si="8"/>
        <v>63085.995454545598</v>
      </c>
      <c r="CA91" s="490">
        <f t="shared" si="9"/>
        <v>15917.560000000003</v>
      </c>
      <c r="CB91" s="490">
        <f t="shared" si="7"/>
        <v>0</v>
      </c>
      <c r="CC91" s="490">
        <f>IF(ISERROR(VLOOKUP(A91,'[19]19-20 Cfwds'!A:D,4,FALSE)),0,(VLOOKUP(A91,'[19]19-20 Cfwds'!A:D,4,FALSE)))</f>
        <v>63085.995454545598</v>
      </c>
      <c r="CD91" s="490">
        <f>IF(ISERROR(VLOOKUP(A91,'[19]19-20 Cfwds'!A:D,3,FALSE)),0,(VLOOKUP(A91,'[19]19-20 Cfwds'!A:D,3,FALSE)))</f>
        <v>15917.560000000003</v>
      </c>
      <c r="CF91" s="490">
        <f t="shared" si="10"/>
        <v>22254.999999999989</v>
      </c>
      <c r="CG91" s="490">
        <f>VLOOKUP(C91,'[19]Pension and Pay Grants'!$I$3:$O$111,7,FALSE)</f>
        <v>4702</v>
      </c>
      <c r="CH91" s="490">
        <f>VLOOKUP(C91,'[19]Pension and Pay Grants'!$Z$2:$AF$111,7,FALSE)</f>
        <v>13286</v>
      </c>
    </row>
    <row r="92" spans="1:86" ht="14.4">
      <c r="A92" s="486">
        <v>12</v>
      </c>
      <c r="B92" s="486">
        <f>VLOOKUP(D92,'[19]Adjusted Factors 21-22'!C:F,4,FALSE)</f>
        <v>0</v>
      </c>
      <c r="C92" s="491">
        <v>124751</v>
      </c>
      <c r="D92" s="491">
        <v>9353114</v>
      </c>
      <c r="E92" s="492" t="s">
        <v>992</v>
      </c>
      <c r="F92" s="332">
        <v>191</v>
      </c>
      <c r="G92" s="332">
        <v>191</v>
      </c>
      <c r="H92" s="332">
        <v>0</v>
      </c>
      <c r="I92" s="125">
        <v>587134</v>
      </c>
      <c r="J92" s="125">
        <v>0</v>
      </c>
      <c r="K92" s="125">
        <v>0</v>
      </c>
      <c r="L92" s="125">
        <v>11500.000000000005</v>
      </c>
      <c r="M92" s="125">
        <v>0</v>
      </c>
      <c r="N92" s="125">
        <v>19611.607142857145</v>
      </c>
      <c r="O92" s="125">
        <v>0</v>
      </c>
      <c r="P92" s="125">
        <v>3009.9999999999986</v>
      </c>
      <c r="Q92" s="125">
        <v>0</v>
      </c>
      <c r="R92" s="125">
        <v>2870.0000000000027</v>
      </c>
      <c r="S92" s="125">
        <v>890.00000000000216</v>
      </c>
      <c r="T92" s="125">
        <v>0</v>
      </c>
      <c r="U92" s="125">
        <v>3100.0000000000009</v>
      </c>
      <c r="V92" s="125">
        <v>0</v>
      </c>
      <c r="W92" s="125">
        <v>0</v>
      </c>
      <c r="X92" s="125">
        <v>0</v>
      </c>
      <c r="Y92" s="125">
        <v>0</v>
      </c>
      <c r="Z92" s="125">
        <v>0</v>
      </c>
      <c r="AA92" s="125">
        <v>0</v>
      </c>
      <c r="AB92" s="125">
        <v>0</v>
      </c>
      <c r="AC92" s="125">
        <v>0</v>
      </c>
      <c r="AD92" s="125">
        <v>0</v>
      </c>
      <c r="AE92" s="125">
        <v>52599.341317365266</v>
      </c>
      <c r="AF92" s="125">
        <v>0</v>
      </c>
      <c r="AG92" s="125">
        <v>0</v>
      </c>
      <c r="AH92" s="125">
        <v>0</v>
      </c>
      <c r="AI92" s="125">
        <v>117800</v>
      </c>
      <c r="AJ92" s="125">
        <v>0</v>
      </c>
      <c r="AK92" s="125">
        <v>0</v>
      </c>
      <c r="AL92" s="125">
        <v>0</v>
      </c>
      <c r="AM92" s="125">
        <v>20583.75</v>
      </c>
      <c r="AN92" s="125">
        <v>0</v>
      </c>
      <c r="AO92" s="125">
        <v>0</v>
      </c>
      <c r="AP92" s="125">
        <v>0</v>
      </c>
      <c r="AQ92" s="125">
        <v>0</v>
      </c>
      <c r="AR92" s="125">
        <v>0</v>
      </c>
      <c r="AS92" s="125">
        <v>0</v>
      </c>
      <c r="AT92" s="125">
        <v>0</v>
      </c>
      <c r="AU92" s="125">
        <v>0</v>
      </c>
      <c r="AV92" s="125">
        <v>587134</v>
      </c>
      <c r="AW92" s="125">
        <v>93580.948460222426</v>
      </c>
      <c r="AX92" s="125">
        <v>138383.75</v>
      </c>
      <c r="AY92" s="125">
        <v>77280.141801539779</v>
      </c>
      <c r="AZ92" s="493">
        <v>819098.69846022245</v>
      </c>
      <c r="BA92" s="493">
        <v>798514.94846022245</v>
      </c>
      <c r="BB92" s="493">
        <v>4180</v>
      </c>
      <c r="BC92" s="493">
        <v>798380</v>
      </c>
      <c r="BD92" s="493">
        <v>0</v>
      </c>
      <c r="BE92" s="493">
        <v>0</v>
      </c>
      <c r="BF92" s="493">
        <v>819098.69846022245</v>
      </c>
      <c r="BG92" s="125">
        <v>819098.69846022245</v>
      </c>
      <c r="BH92" s="125">
        <v>0</v>
      </c>
      <c r="BI92" s="493">
        <v>818963.75</v>
      </c>
      <c r="BJ92" s="493">
        <v>680580</v>
      </c>
      <c r="BK92" s="125">
        <v>680714.94846022245</v>
      </c>
      <c r="BL92" s="125">
        <v>3563.9526097393846</v>
      </c>
      <c r="BM92" s="125">
        <v>3571.3008682051282</v>
      </c>
      <c r="BN92" s="126">
        <v>-2.0575859433082954E-3</v>
      </c>
      <c r="BO92" s="126">
        <v>2.0537941593308295E-2</v>
      </c>
      <c r="BP92" s="125">
        <v>14009.309210875674</v>
      </c>
      <c r="BQ92" s="493">
        <v>833108.00767109811</v>
      </c>
      <c r="BR92" s="493">
        <v>4254.0537050842831</v>
      </c>
      <c r="BS92" s="493" t="s">
        <v>948</v>
      </c>
      <c r="BT92" s="493">
        <v>4361.8220296916134</v>
      </c>
      <c r="BU92" s="126">
        <v>1.8871027618826863E-2</v>
      </c>
      <c r="BV92" s="125">
        <v>-5078.6899999999996</v>
      </c>
      <c r="BW92" s="125">
        <v>828029.31767109816</v>
      </c>
      <c r="BX92" s="125">
        <v>0</v>
      </c>
      <c r="BY92" s="125">
        <v>828029.31767109816</v>
      </c>
      <c r="BZ92" s="490">
        <f t="shared" si="8"/>
        <v>114543.62281840458</v>
      </c>
      <c r="CA92" s="490">
        <f t="shared" si="9"/>
        <v>12465.219999999998</v>
      </c>
      <c r="CB92" s="490">
        <f t="shared" si="7"/>
        <v>0</v>
      </c>
      <c r="CC92" s="490">
        <f>IF(ISERROR(VLOOKUP(A92,'[19]19-20 Cfwds'!A:D,4,FALSE)),0,(VLOOKUP(A92,'[19]19-20 Cfwds'!A:D,4,FALSE)))</f>
        <v>114543.62281840458</v>
      </c>
      <c r="CD92" s="490">
        <f>IF(ISERROR(VLOOKUP(A92,'[19]19-20 Cfwds'!A:D,3,FALSE)),0,(VLOOKUP(A92,'[19]19-20 Cfwds'!A:D,3,FALSE)))</f>
        <v>12465.219999999998</v>
      </c>
      <c r="CF92" s="490">
        <f t="shared" si="10"/>
        <v>40981.607142857152</v>
      </c>
      <c r="CG92" s="490">
        <f>VLOOKUP(C92,'[19]Pension and Pay Grants'!$I$3:$O$111,7,FALSE)</f>
        <v>9169</v>
      </c>
      <c r="CH92" s="490">
        <f>VLOOKUP(C92,'[19]Pension and Pay Grants'!$Z$2:$AF$111,7,FALSE)</f>
        <v>25936</v>
      </c>
    </row>
    <row r="93" spans="1:86" ht="14.4">
      <c r="A93" s="486">
        <v>203</v>
      </c>
      <c r="B93" s="486">
        <f>VLOOKUP(D93,'[19]Adjusted Factors 21-22'!C:F,4,FALSE)</f>
        <v>0</v>
      </c>
      <c r="C93" s="491">
        <v>124754</v>
      </c>
      <c r="D93" s="491">
        <v>9353117</v>
      </c>
      <c r="E93" s="492" t="s">
        <v>993</v>
      </c>
      <c r="F93" s="332">
        <v>59</v>
      </c>
      <c r="G93" s="332">
        <v>59</v>
      </c>
      <c r="H93" s="332">
        <v>0</v>
      </c>
      <c r="I93" s="125">
        <v>181366</v>
      </c>
      <c r="J93" s="125">
        <v>0</v>
      </c>
      <c r="K93" s="125">
        <v>0</v>
      </c>
      <c r="L93" s="125">
        <v>6439.9999999999909</v>
      </c>
      <c r="M93" s="125">
        <v>0</v>
      </c>
      <c r="N93" s="125">
        <v>8049.9999999999891</v>
      </c>
      <c r="O93" s="125">
        <v>0</v>
      </c>
      <c r="P93" s="125">
        <v>215.00000000000023</v>
      </c>
      <c r="Q93" s="125">
        <v>260.00000000000028</v>
      </c>
      <c r="R93" s="125">
        <v>1639.9999999999993</v>
      </c>
      <c r="S93" s="125">
        <v>3559.9999999999986</v>
      </c>
      <c r="T93" s="125">
        <v>0</v>
      </c>
      <c r="U93" s="125">
        <v>0</v>
      </c>
      <c r="V93" s="125">
        <v>0</v>
      </c>
      <c r="W93" s="125">
        <v>0</v>
      </c>
      <c r="X93" s="125">
        <v>0</v>
      </c>
      <c r="Y93" s="125">
        <v>0</v>
      </c>
      <c r="Z93" s="125">
        <v>0</v>
      </c>
      <c r="AA93" s="125">
        <v>0</v>
      </c>
      <c r="AB93" s="125">
        <v>0</v>
      </c>
      <c r="AC93" s="125">
        <v>0</v>
      </c>
      <c r="AD93" s="125">
        <v>0</v>
      </c>
      <c r="AE93" s="125">
        <v>15449.021739130434</v>
      </c>
      <c r="AF93" s="125">
        <v>0</v>
      </c>
      <c r="AG93" s="125">
        <v>0</v>
      </c>
      <c r="AH93" s="125">
        <v>0</v>
      </c>
      <c r="AI93" s="125">
        <v>117800</v>
      </c>
      <c r="AJ93" s="125">
        <v>0</v>
      </c>
      <c r="AK93" s="125">
        <v>0</v>
      </c>
      <c r="AL93" s="125">
        <v>1000</v>
      </c>
      <c r="AM93" s="125">
        <v>3642.7</v>
      </c>
      <c r="AN93" s="125">
        <v>0</v>
      </c>
      <c r="AO93" s="125">
        <v>0</v>
      </c>
      <c r="AP93" s="125">
        <v>0</v>
      </c>
      <c r="AQ93" s="125">
        <v>0</v>
      </c>
      <c r="AR93" s="125">
        <v>0</v>
      </c>
      <c r="AS93" s="125">
        <v>0</v>
      </c>
      <c r="AT93" s="125">
        <v>0</v>
      </c>
      <c r="AU93" s="125">
        <v>0</v>
      </c>
      <c r="AV93" s="125">
        <v>181366</v>
      </c>
      <c r="AW93" s="125">
        <v>35614.02173913041</v>
      </c>
      <c r="AX93" s="125">
        <v>122442.7</v>
      </c>
      <c r="AY93" s="125">
        <v>37888.374869565196</v>
      </c>
      <c r="AZ93" s="493">
        <v>339422.72173913039</v>
      </c>
      <c r="BA93" s="493">
        <v>334780.02173913037</v>
      </c>
      <c r="BB93" s="493">
        <v>4180</v>
      </c>
      <c r="BC93" s="493">
        <v>246620</v>
      </c>
      <c r="BD93" s="493">
        <v>0</v>
      </c>
      <c r="BE93" s="493">
        <v>0</v>
      </c>
      <c r="BF93" s="493">
        <v>339422.72173913039</v>
      </c>
      <c r="BG93" s="125">
        <v>339422.72173913044</v>
      </c>
      <c r="BH93" s="125">
        <v>0</v>
      </c>
      <c r="BI93" s="493">
        <v>251262.7</v>
      </c>
      <c r="BJ93" s="493">
        <v>129820.00000000001</v>
      </c>
      <c r="BK93" s="125">
        <v>217980.02173913037</v>
      </c>
      <c r="BL93" s="125">
        <v>3694.5766396462777</v>
      </c>
      <c r="BM93" s="125">
        <v>3701.1979936507942</v>
      </c>
      <c r="BN93" s="126">
        <v>-1.7889758980403128E-3</v>
      </c>
      <c r="BO93" s="126">
        <v>2.0269331548040313E-2</v>
      </c>
      <c r="BP93" s="125">
        <v>4426.2277462367238</v>
      </c>
      <c r="BQ93" s="493">
        <v>343848.94948536711</v>
      </c>
      <c r="BR93" s="493">
        <v>5749.2584658536798</v>
      </c>
      <c r="BS93" s="493" t="s">
        <v>948</v>
      </c>
      <c r="BT93" s="493">
        <v>5827.948296362154</v>
      </c>
      <c r="BU93" s="126">
        <v>3.5361835740308267E-2</v>
      </c>
      <c r="BV93" s="125">
        <v>-1568.81</v>
      </c>
      <c r="BW93" s="125">
        <v>342280.13948536711</v>
      </c>
      <c r="BX93" s="125">
        <v>0</v>
      </c>
      <c r="BY93" s="125">
        <v>342280.13948536711</v>
      </c>
      <c r="BZ93" s="490">
        <f t="shared" si="8"/>
        <v>97398.021818181442</v>
      </c>
      <c r="CA93" s="490">
        <f t="shared" si="9"/>
        <v>7546.7100000000019</v>
      </c>
      <c r="CB93" s="490">
        <f t="shared" si="7"/>
        <v>0</v>
      </c>
      <c r="CC93" s="490">
        <f>IF(ISERROR(VLOOKUP(A93,'[19]19-20 Cfwds'!A:D,4,FALSE)),0,(VLOOKUP(A93,'[19]19-20 Cfwds'!A:D,4,FALSE)))</f>
        <v>97398.021818181442</v>
      </c>
      <c r="CD93" s="490">
        <f>IF(ISERROR(VLOOKUP(A93,'[19]19-20 Cfwds'!A:D,3,FALSE)),0,(VLOOKUP(A93,'[19]19-20 Cfwds'!A:D,3,FALSE)))</f>
        <v>7546.7100000000019</v>
      </c>
      <c r="CF93" s="490">
        <f t="shared" si="10"/>
        <v>20164.999999999978</v>
      </c>
      <c r="CG93" s="490">
        <f>VLOOKUP(C93,'[19]Pension and Pay Grants'!$I$3:$O$111,7,FALSE)</f>
        <v>4702</v>
      </c>
      <c r="CH93" s="490">
        <f>VLOOKUP(C93,'[19]Pension and Pay Grants'!$Z$2:$AF$111,7,FALSE)</f>
        <v>13286</v>
      </c>
    </row>
    <row r="94" spans="1:86" ht="14.4">
      <c r="A94" s="486">
        <v>507</v>
      </c>
      <c r="B94" s="486">
        <f>VLOOKUP(D94,'[19]Adjusted Factors 21-22'!C:F,4,FALSE)</f>
        <v>0</v>
      </c>
      <c r="C94" s="491">
        <v>124757</v>
      </c>
      <c r="D94" s="491">
        <v>9353124</v>
      </c>
      <c r="E94" s="492" t="s">
        <v>994</v>
      </c>
      <c r="F94" s="332">
        <v>204</v>
      </c>
      <c r="G94" s="332">
        <v>204</v>
      </c>
      <c r="H94" s="332">
        <v>0</v>
      </c>
      <c r="I94" s="125">
        <v>627096</v>
      </c>
      <c r="J94" s="125">
        <v>0</v>
      </c>
      <c r="K94" s="125">
        <v>0</v>
      </c>
      <c r="L94" s="125">
        <v>22540.000000000044</v>
      </c>
      <c r="M94" s="125">
        <v>0</v>
      </c>
      <c r="N94" s="125">
        <v>29325</v>
      </c>
      <c r="O94" s="125">
        <v>0</v>
      </c>
      <c r="P94" s="125">
        <v>7739.9999999999936</v>
      </c>
      <c r="Q94" s="125">
        <v>4160</v>
      </c>
      <c r="R94" s="125">
        <v>0</v>
      </c>
      <c r="S94" s="125">
        <v>0</v>
      </c>
      <c r="T94" s="125">
        <v>0</v>
      </c>
      <c r="U94" s="125">
        <v>0</v>
      </c>
      <c r="V94" s="125">
        <v>0</v>
      </c>
      <c r="W94" s="125">
        <v>0</v>
      </c>
      <c r="X94" s="125">
        <v>0</v>
      </c>
      <c r="Y94" s="125">
        <v>0</v>
      </c>
      <c r="Z94" s="125">
        <v>0</v>
      </c>
      <c r="AA94" s="125">
        <v>0</v>
      </c>
      <c r="AB94" s="125">
        <v>3224.1379310344778</v>
      </c>
      <c r="AC94" s="125">
        <v>0</v>
      </c>
      <c r="AD94" s="125">
        <v>0</v>
      </c>
      <c r="AE94" s="125">
        <v>63644.581005586588</v>
      </c>
      <c r="AF94" s="125">
        <v>0</v>
      </c>
      <c r="AG94" s="125">
        <v>0</v>
      </c>
      <c r="AH94" s="125">
        <v>0</v>
      </c>
      <c r="AI94" s="125">
        <v>117800</v>
      </c>
      <c r="AJ94" s="125">
        <v>0</v>
      </c>
      <c r="AK94" s="125">
        <v>0</v>
      </c>
      <c r="AL94" s="125">
        <v>0</v>
      </c>
      <c r="AM94" s="125">
        <v>30976</v>
      </c>
      <c r="AN94" s="125">
        <v>0</v>
      </c>
      <c r="AO94" s="125">
        <v>0</v>
      </c>
      <c r="AP94" s="125">
        <v>0</v>
      </c>
      <c r="AQ94" s="125">
        <v>0</v>
      </c>
      <c r="AR94" s="125">
        <v>0</v>
      </c>
      <c r="AS94" s="125">
        <v>0</v>
      </c>
      <c r="AT94" s="125">
        <v>0</v>
      </c>
      <c r="AU94" s="125">
        <v>0</v>
      </c>
      <c r="AV94" s="125">
        <v>627096</v>
      </c>
      <c r="AW94" s="125">
        <v>130633.7189366211</v>
      </c>
      <c r="AX94" s="125">
        <v>148776</v>
      </c>
      <c r="AY94" s="125">
        <v>105586.15450279333</v>
      </c>
      <c r="AZ94" s="493">
        <v>906505.7189366211</v>
      </c>
      <c r="BA94" s="493">
        <v>875529.7189366211</v>
      </c>
      <c r="BB94" s="493">
        <v>4180</v>
      </c>
      <c r="BC94" s="493">
        <v>852720</v>
      </c>
      <c r="BD94" s="493">
        <v>0</v>
      </c>
      <c r="BE94" s="493">
        <v>0</v>
      </c>
      <c r="BF94" s="493">
        <v>906505.7189366211</v>
      </c>
      <c r="BG94" s="125">
        <v>906505.71893662098</v>
      </c>
      <c r="BH94" s="125">
        <v>0</v>
      </c>
      <c r="BI94" s="493">
        <v>883696</v>
      </c>
      <c r="BJ94" s="493">
        <v>734920</v>
      </c>
      <c r="BK94" s="125">
        <v>757729.7189366211</v>
      </c>
      <c r="BL94" s="125">
        <v>3714.361367336378</v>
      </c>
      <c r="BM94" s="125">
        <v>3662.2621448113209</v>
      </c>
      <c r="BN94" s="126">
        <v>1.4225967575497295E-2</v>
      </c>
      <c r="BO94" s="126">
        <v>4.2543880745027039E-3</v>
      </c>
      <c r="BP94" s="125">
        <v>3178.4596164959476</v>
      </c>
      <c r="BQ94" s="493">
        <v>909684.17855311709</v>
      </c>
      <c r="BR94" s="493">
        <v>4307.3930321231228</v>
      </c>
      <c r="BS94" s="493" t="s">
        <v>948</v>
      </c>
      <c r="BT94" s="493">
        <v>4459.2361693780249</v>
      </c>
      <c r="BU94" s="126">
        <v>2.1776823240310828E-2</v>
      </c>
      <c r="BV94" s="125">
        <v>-5424.36</v>
      </c>
      <c r="BW94" s="125">
        <v>904259.8185531171</v>
      </c>
      <c r="BX94" s="125">
        <v>0</v>
      </c>
      <c r="BY94" s="125">
        <v>904259.8185531171</v>
      </c>
      <c r="BZ94" s="490">
        <f t="shared" si="8"/>
        <v>-167810.19373032672</v>
      </c>
      <c r="CA94" s="490">
        <f t="shared" si="9"/>
        <v>54214.879999999997</v>
      </c>
      <c r="CB94" s="490">
        <f t="shared" si="7"/>
        <v>0</v>
      </c>
      <c r="CC94" s="490">
        <f>IF(ISERROR(VLOOKUP(A94,'[19]19-20 Cfwds'!A:D,4,FALSE)),0,(VLOOKUP(A94,'[19]19-20 Cfwds'!A:D,4,FALSE)))</f>
        <v>-167810.19373032672</v>
      </c>
      <c r="CD94" s="490">
        <f>IF(ISERROR(VLOOKUP(A94,'[19]19-20 Cfwds'!A:D,3,FALSE)),0,(VLOOKUP(A94,'[19]19-20 Cfwds'!A:D,3,FALSE)))</f>
        <v>54214.879999999997</v>
      </c>
      <c r="CF94" s="490">
        <f t="shared" si="10"/>
        <v>63765.000000000036</v>
      </c>
      <c r="CG94" s="490">
        <f>VLOOKUP(C94,'[19]Pension and Pay Grants'!$I$3:$O$111,7,FALSE)</f>
        <v>10674</v>
      </c>
      <c r="CH94" s="490">
        <f>VLOOKUP(C94,'[19]Pension and Pay Grants'!$Z$2:$AF$111,7,FALSE)</f>
        <v>33471</v>
      </c>
    </row>
    <row r="95" spans="1:86" ht="14.4">
      <c r="A95" s="486">
        <v>17</v>
      </c>
      <c r="B95" s="486">
        <f>VLOOKUP(D95,'[19]Adjusted Factors 21-22'!C:F,4,FALSE)</f>
        <v>0</v>
      </c>
      <c r="C95" s="491">
        <v>124758</v>
      </c>
      <c r="D95" s="491">
        <v>9353125</v>
      </c>
      <c r="E95" s="492" t="s">
        <v>995</v>
      </c>
      <c r="F95" s="332">
        <v>170</v>
      </c>
      <c r="G95" s="332">
        <v>170</v>
      </c>
      <c r="H95" s="332">
        <v>0</v>
      </c>
      <c r="I95" s="125">
        <v>522580</v>
      </c>
      <c r="J95" s="125">
        <v>0</v>
      </c>
      <c r="K95" s="125">
        <v>0</v>
      </c>
      <c r="L95" s="125">
        <v>9660.0000000000091</v>
      </c>
      <c r="M95" s="125">
        <v>0</v>
      </c>
      <c r="N95" s="125">
        <v>16481.10465116279</v>
      </c>
      <c r="O95" s="125">
        <v>0</v>
      </c>
      <c r="P95" s="125">
        <v>429.99999999999847</v>
      </c>
      <c r="Q95" s="125">
        <v>0</v>
      </c>
      <c r="R95" s="125">
        <v>0</v>
      </c>
      <c r="S95" s="125">
        <v>0</v>
      </c>
      <c r="T95" s="125">
        <v>0</v>
      </c>
      <c r="U95" s="125">
        <v>0</v>
      </c>
      <c r="V95" s="125">
        <v>0</v>
      </c>
      <c r="W95" s="125">
        <v>0</v>
      </c>
      <c r="X95" s="125">
        <v>0</v>
      </c>
      <c r="Y95" s="125">
        <v>0</v>
      </c>
      <c r="Z95" s="125">
        <v>0</v>
      </c>
      <c r="AA95" s="125">
        <v>0</v>
      </c>
      <c r="AB95" s="125">
        <v>3180.2721088435401</v>
      </c>
      <c r="AC95" s="125">
        <v>0</v>
      </c>
      <c r="AD95" s="125">
        <v>0</v>
      </c>
      <c r="AE95" s="125">
        <v>55155.555555555555</v>
      </c>
      <c r="AF95" s="125">
        <v>0</v>
      </c>
      <c r="AG95" s="125">
        <v>0</v>
      </c>
      <c r="AH95" s="125">
        <v>0</v>
      </c>
      <c r="AI95" s="125">
        <v>117800</v>
      </c>
      <c r="AJ95" s="125">
        <v>0</v>
      </c>
      <c r="AK95" s="125">
        <v>0</v>
      </c>
      <c r="AL95" s="125">
        <v>0</v>
      </c>
      <c r="AM95" s="125">
        <v>26368</v>
      </c>
      <c r="AN95" s="125">
        <v>0</v>
      </c>
      <c r="AO95" s="125">
        <v>0</v>
      </c>
      <c r="AP95" s="125">
        <v>0</v>
      </c>
      <c r="AQ95" s="125">
        <v>0</v>
      </c>
      <c r="AR95" s="125">
        <v>0</v>
      </c>
      <c r="AS95" s="125">
        <v>0</v>
      </c>
      <c r="AT95" s="125">
        <v>0</v>
      </c>
      <c r="AU95" s="125">
        <v>0</v>
      </c>
      <c r="AV95" s="125">
        <v>522580</v>
      </c>
      <c r="AW95" s="125">
        <v>84906.932315561891</v>
      </c>
      <c r="AX95" s="125">
        <v>144168</v>
      </c>
      <c r="AY95" s="125">
        <v>64147.746428940576</v>
      </c>
      <c r="AZ95" s="493">
        <v>751654.93231556192</v>
      </c>
      <c r="BA95" s="493">
        <v>725286.93231556192</v>
      </c>
      <c r="BB95" s="493">
        <v>4180</v>
      </c>
      <c r="BC95" s="493">
        <v>710600</v>
      </c>
      <c r="BD95" s="493">
        <v>0</v>
      </c>
      <c r="BE95" s="493">
        <v>0</v>
      </c>
      <c r="BF95" s="493">
        <v>751654.93231556192</v>
      </c>
      <c r="BG95" s="125">
        <v>751654.9323155618</v>
      </c>
      <c r="BH95" s="125">
        <v>0</v>
      </c>
      <c r="BI95" s="493">
        <v>736968</v>
      </c>
      <c r="BJ95" s="493">
        <v>592800</v>
      </c>
      <c r="BK95" s="125">
        <v>607486.93231556192</v>
      </c>
      <c r="BL95" s="125">
        <v>3573.4525430327171</v>
      </c>
      <c r="BM95" s="125">
        <v>3570.7274111111115</v>
      </c>
      <c r="BN95" s="126">
        <v>7.6318677060753135E-4</v>
      </c>
      <c r="BO95" s="126">
        <v>1.7717168879392467E-2</v>
      </c>
      <c r="BP95" s="125">
        <v>10754.740696038341</v>
      </c>
      <c r="BQ95" s="493">
        <v>762409.67301160027</v>
      </c>
      <c r="BR95" s="493">
        <v>4329.6569000682366</v>
      </c>
      <c r="BS95" s="493" t="s">
        <v>948</v>
      </c>
      <c r="BT95" s="493">
        <v>4484.7627824211777</v>
      </c>
      <c r="BU95" s="126">
        <v>1.6034621869042809E-2</v>
      </c>
      <c r="BV95" s="125">
        <v>-4520.3</v>
      </c>
      <c r="BW95" s="125">
        <v>757889.37301160023</v>
      </c>
      <c r="BX95" s="125">
        <v>0</v>
      </c>
      <c r="BY95" s="125">
        <v>757889.37301160023</v>
      </c>
      <c r="BZ95" s="490">
        <f t="shared" si="8"/>
        <v>134406.86039781757</v>
      </c>
      <c r="CA95" s="490">
        <f t="shared" si="9"/>
        <v>9891.5499999999975</v>
      </c>
      <c r="CB95" s="490">
        <f t="shared" si="7"/>
        <v>0</v>
      </c>
      <c r="CC95" s="490">
        <f>IF(ISERROR(VLOOKUP(A95,'[19]19-20 Cfwds'!A:D,4,FALSE)),0,(VLOOKUP(A95,'[19]19-20 Cfwds'!A:D,4,FALSE)))</f>
        <v>134406.86039781757</v>
      </c>
      <c r="CD95" s="490">
        <f>IF(ISERROR(VLOOKUP(A95,'[19]19-20 Cfwds'!A:D,3,FALSE)),0,(VLOOKUP(A95,'[19]19-20 Cfwds'!A:D,3,FALSE)))</f>
        <v>9891.5499999999975</v>
      </c>
      <c r="CF95" s="490">
        <f t="shared" si="10"/>
        <v>26571.104651162801</v>
      </c>
      <c r="CG95" s="490">
        <f>VLOOKUP(C95,'[19]Pension and Pay Grants'!$I$3:$O$111,7,FALSE)</f>
        <v>8041</v>
      </c>
      <c r="CH95" s="490">
        <f>VLOOKUP(C95,'[19]Pension and Pay Grants'!$Z$2:$AF$111,7,FALSE)</f>
        <v>23761</v>
      </c>
    </row>
    <row r="96" spans="1:86" ht="14.4">
      <c r="A96" s="486">
        <v>421</v>
      </c>
      <c r="B96" s="486">
        <f>VLOOKUP(D96,'[19]Adjusted Factors 21-22'!C:F,4,FALSE)</f>
        <v>0</v>
      </c>
      <c r="C96" s="491">
        <v>124762</v>
      </c>
      <c r="D96" s="491">
        <v>9353308</v>
      </c>
      <c r="E96" s="492" t="s">
        <v>996</v>
      </c>
      <c r="F96" s="332">
        <v>271</v>
      </c>
      <c r="G96" s="332">
        <v>271</v>
      </c>
      <c r="H96" s="332">
        <v>0</v>
      </c>
      <c r="I96" s="125">
        <v>833054</v>
      </c>
      <c r="J96" s="125">
        <v>0</v>
      </c>
      <c r="K96" s="125">
        <v>0</v>
      </c>
      <c r="L96" s="125">
        <v>28519.999999999971</v>
      </c>
      <c r="M96" s="125">
        <v>0</v>
      </c>
      <c r="N96" s="125">
        <v>35649.999999999964</v>
      </c>
      <c r="O96" s="125">
        <v>0</v>
      </c>
      <c r="P96" s="125">
        <v>22144.999999999978</v>
      </c>
      <c r="Q96" s="125">
        <v>5980.0000000000009</v>
      </c>
      <c r="R96" s="125">
        <v>0</v>
      </c>
      <c r="S96" s="125">
        <v>0</v>
      </c>
      <c r="T96" s="125">
        <v>0</v>
      </c>
      <c r="U96" s="125">
        <v>0</v>
      </c>
      <c r="V96" s="125">
        <v>0</v>
      </c>
      <c r="W96" s="125">
        <v>0</v>
      </c>
      <c r="X96" s="125">
        <v>0</v>
      </c>
      <c r="Y96" s="125">
        <v>0</v>
      </c>
      <c r="Z96" s="125">
        <v>0</v>
      </c>
      <c r="AA96" s="125">
        <v>0</v>
      </c>
      <c r="AB96" s="125">
        <v>9513.8297872340372</v>
      </c>
      <c r="AC96" s="125">
        <v>0</v>
      </c>
      <c r="AD96" s="125">
        <v>0</v>
      </c>
      <c r="AE96" s="125">
        <v>76719.439024390245</v>
      </c>
      <c r="AF96" s="125">
        <v>0</v>
      </c>
      <c r="AG96" s="125">
        <v>10565.999999999975</v>
      </c>
      <c r="AH96" s="125">
        <v>0</v>
      </c>
      <c r="AI96" s="125">
        <v>117800</v>
      </c>
      <c r="AJ96" s="125">
        <v>0</v>
      </c>
      <c r="AK96" s="125">
        <v>0</v>
      </c>
      <c r="AL96" s="125">
        <v>0</v>
      </c>
      <c r="AM96" s="125">
        <v>3379.2</v>
      </c>
      <c r="AN96" s="125">
        <v>0</v>
      </c>
      <c r="AO96" s="125">
        <v>0</v>
      </c>
      <c r="AP96" s="125">
        <v>0</v>
      </c>
      <c r="AQ96" s="125">
        <v>0</v>
      </c>
      <c r="AR96" s="125">
        <v>0</v>
      </c>
      <c r="AS96" s="125">
        <v>0</v>
      </c>
      <c r="AT96" s="125">
        <v>0</v>
      </c>
      <c r="AU96" s="125">
        <v>0</v>
      </c>
      <c r="AV96" s="125">
        <v>833054</v>
      </c>
      <c r="AW96" s="125">
        <v>189094.26881162418</v>
      </c>
      <c r="AX96" s="125">
        <v>121179.2</v>
      </c>
      <c r="AY96" s="125">
        <v>140653.58351219504</v>
      </c>
      <c r="AZ96" s="493">
        <v>1143327.4688116242</v>
      </c>
      <c r="BA96" s="493">
        <v>1139948.2688116243</v>
      </c>
      <c r="BB96" s="493">
        <v>4180</v>
      </c>
      <c r="BC96" s="493">
        <v>1132780</v>
      </c>
      <c r="BD96" s="493">
        <v>0</v>
      </c>
      <c r="BE96" s="493">
        <v>0</v>
      </c>
      <c r="BF96" s="493">
        <v>1143327.4688116242</v>
      </c>
      <c r="BG96" s="125">
        <v>1143327.4688116242</v>
      </c>
      <c r="BH96" s="125">
        <v>0</v>
      </c>
      <c r="BI96" s="493">
        <v>1136159.2</v>
      </c>
      <c r="BJ96" s="493">
        <v>1014980</v>
      </c>
      <c r="BK96" s="125">
        <v>1022148.2688116243</v>
      </c>
      <c r="BL96" s="125">
        <v>3771.7648295631893</v>
      </c>
      <c r="BM96" s="125">
        <v>3719.7408492647055</v>
      </c>
      <c r="BN96" s="126">
        <v>1.3985915257716834E-2</v>
      </c>
      <c r="BO96" s="126">
        <v>4.4944403922831649E-3</v>
      </c>
      <c r="BP96" s="125">
        <v>4530.6196043972241</v>
      </c>
      <c r="BQ96" s="493">
        <v>1147858.0884160216</v>
      </c>
      <c r="BR96" s="493">
        <v>4223.1693299484195</v>
      </c>
      <c r="BS96" s="493" t="s">
        <v>948</v>
      </c>
      <c r="BT96" s="493">
        <v>4235.6387026421462</v>
      </c>
      <c r="BU96" s="126">
        <v>1.6895030266114386E-2</v>
      </c>
      <c r="BV96" s="125">
        <v>-7205.89</v>
      </c>
      <c r="BW96" s="125">
        <v>1140652.1984160217</v>
      </c>
      <c r="BX96" s="125">
        <v>0</v>
      </c>
      <c r="BY96" s="125">
        <v>1140652.1984160217</v>
      </c>
      <c r="BZ96" s="490">
        <f t="shared" si="8"/>
        <v>-38140.44017072639</v>
      </c>
      <c r="CA96" s="490">
        <f t="shared" si="9"/>
        <v>0</v>
      </c>
      <c r="CB96" s="490">
        <f t="shared" si="7"/>
        <v>0</v>
      </c>
      <c r="CC96" s="490">
        <f>IF(ISERROR(VLOOKUP(A96,'[19]19-20 Cfwds'!A:D,4,FALSE)),0,(VLOOKUP(A96,'[19]19-20 Cfwds'!A:D,4,FALSE)))</f>
        <v>-38140.44017072639</v>
      </c>
      <c r="CD96" s="490">
        <f>IF(ISERROR(VLOOKUP(A96,'[19]19-20 Cfwds'!A:D,3,FALSE)),0,(VLOOKUP(A96,'[19]19-20 Cfwds'!A:D,3,FALSE)))</f>
        <v>0</v>
      </c>
      <c r="CF96" s="490">
        <f t="shared" si="10"/>
        <v>92294.999999999913</v>
      </c>
      <c r="CG96" s="490">
        <f>VLOOKUP(C96,'[19]Pension and Pay Grants'!$I$3:$O$111,7,FALSE)</f>
        <v>12789</v>
      </c>
      <c r="CH96" s="490">
        <f>VLOOKUP(C96,'[19]Pension and Pay Grants'!$Z$2:$AF$111,7,FALSE)</f>
        <v>36475</v>
      </c>
    </row>
    <row r="97" spans="1:86" ht="14.4">
      <c r="A97" s="486">
        <v>509</v>
      </c>
      <c r="B97" s="486">
        <f>VLOOKUP(D97,'[19]Adjusted Factors 21-22'!C:F,4,FALSE)</f>
        <v>0</v>
      </c>
      <c r="C97" s="491">
        <v>124763</v>
      </c>
      <c r="D97" s="491">
        <v>9353310</v>
      </c>
      <c r="E97" s="492" t="s">
        <v>407</v>
      </c>
      <c r="F97" s="332">
        <v>169</v>
      </c>
      <c r="G97" s="332">
        <v>169</v>
      </c>
      <c r="H97" s="332">
        <v>0</v>
      </c>
      <c r="I97" s="125">
        <v>519506</v>
      </c>
      <c r="J97" s="125">
        <v>0</v>
      </c>
      <c r="K97" s="125">
        <v>0</v>
      </c>
      <c r="L97" s="125">
        <v>9199.9999999999854</v>
      </c>
      <c r="M97" s="125">
        <v>0</v>
      </c>
      <c r="N97" s="125">
        <v>11760.031847133758</v>
      </c>
      <c r="O97" s="125">
        <v>0</v>
      </c>
      <c r="P97" s="125">
        <v>5374.9999999999909</v>
      </c>
      <c r="Q97" s="125">
        <v>2860</v>
      </c>
      <c r="R97" s="125">
        <v>0</v>
      </c>
      <c r="S97" s="125">
        <v>0</v>
      </c>
      <c r="T97" s="125">
        <v>0</v>
      </c>
      <c r="U97" s="125">
        <v>0</v>
      </c>
      <c r="V97" s="125">
        <v>0</v>
      </c>
      <c r="W97" s="125">
        <v>0</v>
      </c>
      <c r="X97" s="125">
        <v>0</v>
      </c>
      <c r="Y97" s="125">
        <v>0</v>
      </c>
      <c r="Z97" s="125">
        <v>0</v>
      </c>
      <c r="AA97" s="125">
        <v>0</v>
      </c>
      <c r="AB97" s="125">
        <v>8024.4604316546793</v>
      </c>
      <c r="AC97" s="125">
        <v>0</v>
      </c>
      <c r="AD97" s="125">
        <v>0</v>
      </c>
      <c r="AE97" s="125">
        <v>44903.051470588238</v>
      </c>
      <c r="AF97" s="125">
        <v>0</v>
      </c>
      <c r="AG97" s="125">
        <v>0</v>
      </c>
      <c r="AH97" s="125">
        <v>0</v>
      </c>
      <c r="AI97" s="125">
        <v>117800</v>
      </c>
      <c r="AJ97" s="125">
        <v>0</v>
      </c>
      <c r="AK97" s="125">
        <v>0</v>
      </c>
      <c r="AL97" s="125">
        <v>0</v>
      </c>
      <c r="AM97" s="125">
        <v>0</v>
      </c>
      <c r="AN97" s="125">
        <v>0</v>
      </c>
      <c r="AO97" s="125">
        <v>0</v>
      </c>
      <c r="AP97" s="125">
        <v>0</v>
      </c>
      <c r="AQ97" s="125">
        <v>0</v>
      </c>
      <c r="AR97" s="125">
        <v>0</v>
      </c>
      <c r="AS97" s="125">
        <v>0</v>
      </c>
      <c r="AT97" s="125">
        <v>0</v>
      </c>
      <c r="AU97" s="125">
        <v>0</v>
      </c>
      <c r="AV97" s="125">
        <v>519506</v>
      </c>
      <c r="AW97" s="125">
        <v>82122.543749376651</v>
      </c>
      <c r="AX97" s="125">
        <v>117800</v>
      </c>
      <c r="AY97" s="125">
        <v>61645.421582427858</v>
      </c>
      <c r="AZ97" s="493">
        <v>719428.54374937667</v>
      </c>
      <c r="BA97" s="493">
        <v>719428.54374937667</v>
      </c>
      <c r="BB97" s="493">
        <v>4180</v>
      </c>
      <c r="BC97" s="493">
        <v>706420</v>
      </c>
      <c r="BD97" s="493">
        <v>0</v>
      </c>
      <c r="BE97" s="493">
        <v>0</v>
      </c>
      <c r="BF97" s="493">
        <v>719428.54374937667</v>
      </c>
      <c r="BG97" s="125">
        <v>719428.54374937667</v>
      </c>
      <c r="BH97" s="125">
        <v>0</v>
      </c>
      <c r="BI97" s="493">
        <v>706420</v>
      </c>
      <c r="BJ97" s="493">
        <v>588620</v>
      </c>
      <c r="BK97" s="125">
        <v>601628.54374937667</v>
      </c>
      <c r="BL97" s="125">
        <v>3559.9322115347732</v>
      </c>
      <c r="BM97" s="125">
        <v>3564.8110448717953</v>
      </c>
      <c r="BN97" s="126">
        <v>-1.368609240604947E-3</v>
      </c>
      <c r="BO97" s="126">
        <v>1.9848964890604944E-2</v>
      </c>
      <c r="BP97" s="125">
        <v>11958.069766849867</v>
      </c>
      <c r="BQ97" s="493">
        <v>731386.61351622653</v>
      </c>
      <c r="BR97" s="493">
        <v>4327.7314409244173</v>
      </c>
      <c r="BS97" s="493" t="s">
        <v>948</v>
      </c>
      <c r="BT97" s="493">
        <v>4327.7314409244173</v>
      </c>
      <c r="BU97" s="126">
        <v>-2.7094619989719293E-3</v>
      </c>
      <c r="BV97" s="125">
        <v>-4493.71</v>
      </c>
      <c r="BW97" s="125">
        <v>726892.90351622656</v>
      </c>
      <c r="BX97" s="125">
        <v>0</v>
      </c>
      <c r="BY97" s="125">
        <v>726892.90351622656</v>
      </c>
      <c r="BZ97" s="490">
        <f t="shared" si="8"/>
        <v>0</v>
      </c>
      <c r="CA97" s="490">
        <f t="shared" si="9"/>
        <v>0</v>
      </c>
      <c r="CB97" s="490">
        <f t="shared" si="7"/>
        <v>0</v>
      </c>
      <c r="CC97" s="490">
        <f>IF(ISERROR(VLOOKUP(A97,'[19]19-20 Cfwds'!A:D,4,FALSE)),0,(VLOOKUP(A97,'[19]19-20 Cfwds'!A:D,4,FALSE)))</f>
        <v>0</v>
      </c>
      <c r="CD97" s="490">
        <f>IF(ISERROR(VLOOKUP(A97,'[19]19-20 Cfwds'!A:D,3,FALSE)),0,(VLOOKUP(A97,'[19]19-20 Cfwds'!A:D,3,FALSE)))</f>
        <v>0</v>
      </c>
      <c r="CF97" s="490">
        <f t="shared" si="10"/>
        <v>29195.031847133738</v>
      </c>
      <c r="CG97" s="490">
        <f>VLOOKUP(C97,'[19]Pension and Pay Grants'!$I$3:$O$111,7,FALSE)</f>
        <v>7335</v>
      </c>
      <c r="CH97" s="490">
        <f>VLOOKUP(C97,'[19]Pension and Pay Grants'!$Z$2:$AF$111,7,FALSE)</f>
        <v>21488</v>
      </c>
    </row>
    <row r="98" spans="1:86" ht="14.4">
      <c r="A98" s="486">
        <v>420</v>
      </c>
      <c r="B98" s="486">
        <f>VLOOKUP(D98,'[19]Adjusted Factors 21-22'!C:F,4,FALSE)</f>
        <v>0</v>
      </c>
      <c r="C98" s="491">
        <v>124764</v>
      </c>
      <c r="D98" s="491">
        <v>9353311</v>
      </c>
      <c r="E98" s="492" t="s">
        <v>516</v>
      </c>
      <c r="F98" s="332">
        <v>381</v>
      </c>
      <c r="G98" s="332">
        <v>381</v>
      </c>
      <c r="H98" s="332">
        <v>0</v>
      </c>
      <c r="I98" s="125">
        <v>1171194</v>
      </c>
      <c r="J98" s="125">
        <v>0</v>
      </c>
      <c r="K98" s="125">
        <v>0</v>
      </c>
      <c r="L98" s="125">
        <v>17479.999999999989</v>
      </c>
      <c r="M98" s="125">
        <v>0</v>
      </c>
      <c r="N98" s="125">
        <v>21849.999999999989</v>
      </c>
      <c r="O98" s="125">
        <v>0</v>
      </c>
      <c r="P98" s="125">
        <v>6934.6031746031786</v>
      </c>
      <c r="Q98" s="125">
        <v>7599.8412698412685</v>
      </c>
      <c r="R98" s="125">
        <v>826.50793650793628</v>
      </c>
      <c r="S98" s="125">
        <v>3139.722222222219</v>
      </c>
      <c r="T98" s="125">
        <v>0</v>
      </c>
      <c r="U98" s="125">
        <v>0</v>
      </c>
      <c r="V98" s="125">
        <v>0</v>
      </c>
      <c r="W98" s="125">
        <v>0</v>
      </c>
      <c r="X98" s="125">
        <v>0</v>
      </c>
      <c r="Y98" s="125">
        <v>0</v>
      </c>
      <c r="Z98" s="125">
        <v>0</v>
      </c>
      <c r="AA98" s="125">
        <v>0</v>
      </c>
      <c r="AB98" s="125">
        <v>43049.546827794606</v>
      </c>
      <c r="AC98" s="125">
        <v>0</v>
      </c>
      <c r="AD98" s="125">
        <v>0</v>
      </c>
      <c r="AE98" s="125">
        <v>113654.45182724253</v>
      </c>
      <c r="AF98" s="125">
        <v>0</v>
      </c>
      <c r="AG98" s="125">
        <v>1926.00000000001</v>
      </c>
      <c r="AH98" s="125">
        <v>0</v>
      </c>
      <c r="AI98" s="125">
        <v>117800</v>
      </c>
      <c r="AJ98" s="125">
        <v>0</v>
      </c>
      <c r="AK98" s="125">
        <v>0</v>
      </c>
      <c r="AL98" s="125">
        <v>0</v>
      </c>
      <c r="AM98" s="125">
        <v>7219.2</v>
      </c>
      <c r="AN98" s="125">
        <v>0</v>
      </c>
      <c r="AO98" s="125">
        <v>0</v>
      </c>
      <c r="AP98" s="125">
        <v>0</v>
      </c>
      <c r="AQ98" s="125">
        <v>0</v>
      </c>
      <c r="AR98" s="125">
        <v>0</v>
      </c>
      <c r="AS98" s="125">
        <v>0</v>
      </c>
      <c r="AT98" s="125">
        <v>0</v>
      </c>
      <c r="AU98" s="125">
        <v>0</v>
      </c>
      <c r="AV98" s="125">
        <v>1171194</v>
      </c>
      <c r="AW98" s="125">
        <v>216460.67325821173</v>
      </c>
      <c r="AX98" s="125">
        <v>125019.2</v>
      </c>
      <c r="AY98" s="125">
        <v>124656.76451679584</v>
      </c>
      <c r="AZ98" s="493">
        <v>1512673.8732582116</v>
      </c>
      <c r="BA98" s="493">
        <v>1505454.6732582117</v>
      </c>
      <c r="BB98" s="493">
        <v>4180</v>
      </c>
      <c r="BC98" s="493">
        <v>1592580</v>
      </c>
      <c r="BD98" s="493">
        <v>87125.326741788303</v>
      </c>
      <c r="BE98" s="493">
        <v>0</v>
      </c>
      <c r="BF98" s="493">
        <v>1599799.2</v>
      </c>
      <c r="BG98" s="125">
        <v>1599799.1999999997</v>
      </c>
      <c r="BH98" s="125">
        <v>0</v>
      </c>
      <c r="BI98" s="493">
        <v>1599799.2</v>
      </c>
      <c r="BJ98" s="493">
        <v>1474780</v>
      </c>
      <c r="BK98" s="125">
        <v>1474780</v>
      </c>
      <c r="BL98" s="125">
        <v>3870.8136482939631</v>
      </c>
      <c r="BM98" s="125">
        <v>3642.570880829016</v>
      </c>
      <c r="BN98" s="126">
        <v>6.265980125910442E-2</v>
      </c>
      <c r="BO98" s="126">
        <v>0</v>
      </c>
      <c r="BP98" s="125">
        <v>0</v>
      </c>
      <c r="BQ98" s="493">
        <v>1599799.2</v>
      </c>
      <c r="BR98" s="493">
        <v>4180</v>
      </c>
      <c r="BS98" s="493" t="s">
        <v>948</v>
      </c>
      <c r="BT98" s="493">
        <v>4198.9480314960629</v>
      </c>
      <c r="BU98" s="126">
        <v>5.5888784161525651E-2</v>
      </c>
      <c r="BV98" s="125">
        <v>-10130.789999999999</v>
      </c>
      <c r="BW98" s="125">
        <v>1589668.41</v>
      </c>
      <c r="BX98" s="125">
        <v>0</v>
      </c>
      <c r="BY98" s="125">
        <v>1589668.41</v>
      </c>
      <c r="BZ98" s="490">
        <f t="shared" si="8"/>
        <v>195918.1131971681</v>
      </c>
      <c r="CA98" s="490">
        <f t="shared" si="9"/>
        <v>0</v>
      </c>
      <c r="CB98" s="490">
        <f t="shared" si="7"/>
        <v>87125.326741788303</v>
      </c>
      <c r="CC98" s="490">
        <f>IF(ISERROR(VLOOKUP(A98,'[19]19-20 Cfwds'!A:D,4,FALSE)),0,(VLOOKUP(A98,'[19]19-20 Cfwds'!A:D,4,FALSE)))</f>
        <v>195918.1131971681</v>
      </c>
      <c r="CD98" s="490">
        <f>IF(ISERROR(VLOOKUP(A98,'[19]19-20 Cfwds'!A:D,3,FALSE)),0,(VLOOKUP(A98,'[19]19-20 Cfwds'!A:D,3,FALSE)))</f>
        <v>0</v>
      </c>
      <c r="CF98" s="490">
        <f t="shared" si="10"/>
        <v>57830.674603174579</v>
      </c>
      <c r="CG98" s="490">
        <f>VLOOKUP(C98,'[19]Pension and Pay Grants'!$I$3:$O$111,7,FALSE)</f>
        <v>18150</v>
      </c>
      <c r="CH98" s="490">
        <f>VLOOKUP(C98,'[19]Pension and Pay Grants'!$Z$2:$AF$111,7,FALSE)</f>
        <v>55308</v>
      </c>
    </row>
    <row r="99" spans="1:86" ht="14.4">
      <c r="A99" s="486">
        <v>432</v>
      </c>
      <c r="B99" s="486">
        <f>VLOOKUP(D99,'[19]Adjusted Factors 21-22'!C:F,4,FALSE)</f>
        <v>0</v>
      </c>
      <c r="C99" s="491">
        <v>124770</v>
      </c>
      <c r="D99" s="491">
        <v>9353322</v>
      </c>
      <c r="E99" s="492" t="s">
        <v>997</v>
      </c>
      <c r="F99" s="332">
        <v>99</v>
      </c>
      <c r="G99" s="332">
        <v>99</v>
      </c>
      <c r="H99" s="332">
        <v>0</v>
      </c>
      <c r="I99" s="125">
        <v>304326</v>
      </c>
      <c r="J99" s="125">
        <v>0</v>
      </c>
      <c r="K99" s="125">
        <v>0</v>
      </c>
      <c r="L99" s="125">
        <v>4139.9999999999991</v>
      </c>
      <c r="M99" s="125">
        <v>0</v>
      </c>
      <c r="N99" s="125">
        <v>5174.9999999999991</v>
      </c>
      <c r="O99" s="125">
        <v>0</v>
      </c>
      <c r="P99" s="125">
        <v>2149.9999999999995</v>
      </c>
      <c r="Q99" s="125">
        <v>0</v>
      </c>
      <c r="R99" s="125">
        <v>0</v>
      </c>
      <c r="S99" s="125">
        <v>0</v>
      </c>
      <c r="T99" s="125">
        <v>0</v>
      </c>
      <c r="U99" s="125">
        <v>0</v>
      </c>
      <c r="V99" s="125">
        <v>0</v>
      </c>
      <c r="W99" s="125">
        <v>0</v>
      </c>
      <c r="X99" s="125">
        <v>0</v>
      </c>
      <c r="Y99" s="125">
        <v>0</v>
      </c>
      <c r="Z99" s="125">
        <v>0</v>
      </c>
      <c r="AA99" s="125">
        <v>0</v>
      </c>
      <c r="AB99" s="125">
        <v>0</v>
      </c>
      <c r="AC99" s="125">
        <v>0</v>
      </c>
      <c r="AD99" s="125">
        <v>0</v>
      </c>
      <c r="AE99" s="125">
        <v>29232.808988764045</v>
      </c>
      <c r="AF99" s="125">
        <v>0</v>
      </c>
      <c r="AG99" s="125">
        <v>954</v>
      </c>
      <c r="AH99" s="125">
        <v>0</v>
      </c>
      <c r="AI99" s="125">
        <v>117800</v>
      </c>
      <c r="AJ99" s="125">
        <v>0</v>
      </c>
      <c r="AK99" s="125">
        <v>0</v>
      </c>
      <c r="AL99" s="125">
        <v>0</v>
      </c>
      <c r="AM99" s="125">
        <v>1740.8</v>
      </c>
      <c r="AN99" s="125">
        <v>0</v>
      </c>
      <c r="AO99" s="125">
        <v>0</v>
      </c>
      <c r="AP99" s="125">
        <v>0</v>
      </c>
      <c r="AQ99" s="125">
        <v>0</v>
      </c>
      <c r="AR99" s="125">
        <v>0</v>
      </c>
      <c r="AS99" s="125">
        <v>0</v>
      </c>
      <c r="AT99" s="125">
        <v>0</v>
      </c>
      <c r="AU99" s="125">
        <v>0</v>
      </c>
      <c r="AV99" s="125">
        <v>304326</v>
      </c>
      <c r="AW99" s="125">
        <v>41651.808988764045</v>
      </c>
      <c r="AX99" s="125">
        <v>119540.8</v>
      </c>
      <c r="AY99" s="125">
        <v>36080.26849438202</v>
      </c>
      <c r="AZ99" s="493">
        <v>465518.60898876406</v>
      </c>
      <c r="BA99" s="493">
        <v>463777.80898876407</v>
      </c>
      <c r="BB99" s="493">
        <v>4180</v>
      </c>
      <c r="BC99" s="493">
        <v>413820</v>
      </c>
      <c r="BD99" s="493">
        <v>0</v>
      </c>
      <c r="BE99" s="493">
        <v>0</v>
      </c>
      <c r="BF99" s="493">
        <v>465518.60898876406</v>
      </c>
      <c r="BG99" s="125">
        <v>465518.60898876406</v>
      </c>
      <c r="BH99" s="125">
        <v>0</v>
      </c>
      <c r="BI99" s="493">
        <v>415560.8</v>
      </c>
      <c r="BJ99" s="493">
        <v>296020</v>
      </c>
      <c r="BK99" s="125">
        <v>345977.80898876407</v>
      </c>
      <c r="BL99" s="125">
        <v>3494.7253433208493</v>
      </c>
      <c r="BM99" s="125">
        <v>3431.1435689320392</v>
      </c>
      <c r="BN99" s="126">
        <v>1.8530782262952718E-2</v>
      </c>
      <c r="BO99" s="126">
        <v>0</v>
      </c>
      <c r="BP99" s="125">
        <v>0</v>
      </c>
      <c r="BQ99" s="493">
        <v>465518.60898876406</v>
      </c>
      <c r="BR99" s="493">
        <v>4684.6243332198392</v>
      </c>
      <c r="BS99" s="493" t="s">
        <v>948</v>
      </c>
      <c r="BT99" s="493">
        <v>4702.2081716036773</v>
      </c>
      <c r="BU99" s="126">
        <v>2.4055210115661252E-2</v>
      </c>
      <c r="BV99" s="125">
        <v>-2632.41</v>
      </c>
      <c r="BW99" s="125">
        <v>462886.19898876408</v>
      </c>
      <c r="BX99" s="125">
        <v>0</v>
      </c>
      <c r="BY99" s="125">
        <v>462886.19898876408</v>
      </c>
      <c r="BZ99" s="490">
        <f t="shared" si="8"/>
        <v>62560.637143768428</v>
      </c>
      <c r="CA99" s="490">
        <f t="shared" si="9"/>
        <v>167</v>
      </c>
      <c r="CB99" s="490">
        <f t="shared" si="7"/>
        <v>0</v>
      </c>
      <c r="CC99" s="490">
        <f>IF(ISERROR(VLOOKUP(A99,'[19]19-20 Cfwds'!A:D,4,FALSE)),0,(VLOOKUP(A99,'[19]19-20 Cfwds'!A:D,4,FALSE)))</f>
        <v>62560.637143768428</v>
      </c>
      <c r="CD99" s="490">
        <f>IF(ISERROR(VLOOKUP(A99,'[19]19-20 Cfwds'!A:D,3,FALSE)),0,(VLOOKUP(A99,'[19]19-20 Cfwds'!A:D,3,FALSE)))</f>
        <v>167</v>
      </c>
      <c r="CF99" s="490">
        <f t="shared" si="10"/>
        <v>11464.999999999998</v>
      </c>
      <c r="CG99" s="490">
        <f>VLOOKUP(C99,'[19]Pension and Pay Grants'!$I$3:$O$111,7,FALSE)</f>
        <v>4843</v>
      </c>
      <c r="CH99" s="490">
        <f>VLOOKUP(C99,'[19]Pension and Pay Grants'!$Z$2:$AF$111,7,FALSE)</f>
        <v>14340</v>
      </c>
    </row>
    <row r="100" spans="1:86" ht="14.4">
      <c r="A100" s="486">
        <v>101</v>
      </c>
      <c r="B100" s="486">
        <f>VLOOKUP(D100,'[19]Adjusted Factors 21-22'!C:F,4,FALSE)</f>
        <v>0</v>
      </c>
      <c r="C100" s="491">
        <v>124772</v>
      </c>
      <c r="D100" s="491">
        <v>9353327</v>
      </c>
      <c r="E100" s="492" t="s">
        <v>998</v>
      </c>
      <c r="F100" s="332">
        <v>205</v>
      </c>
      <c r="G100" s="332">
        <v>205</v>
      </c>
      <c r="H100" s="332">
        <v>0</v>
      </c>
      <c r="I100" s="125">
        <v>630170</v>
      </c>
      <c r="J100" s="125">
        <v>0</v>
      </c>
      <c r="K100" s="125">
        <v>0</v>
      </c>
      <c r="L100" s="125">
        <v>5060.0000000000045</v>
      </c>
      <c r="M100" s="125">
        <v>0</v>
      </c>
      <c r="N100" s="125">
        <v>6325.0000000000064</v>
      </c>
      <c r="O100" s="125">
        <v>0</v>
      </c>
      <c r="P100" s="125">
        <v>1504.9999999999986</v>
      </c>
      <c r="Q100" s="125">
        <v>0</v>
      </c>
      <c r="R100" s="125">
        <v>0</v>
      </c>
      <c r="S100" s="125">
        <v>0</v>
      </c>
      <c r="T100" s="125">
        <v>0</v>
      </c>
      <c r="U100" s="125">
        <v>0</v>
      </c>
      <c r="V100" s="125">
        <v>0</v>
      </c>
      <c r="W100" s="125">
        <v>0</v>
      </c>
      <c r="X100" s="125">
        <v>0</v>
      </c>
      <c r="Y100" s="125">
        <v>0</v>
      </c>
      <c r="Z100" s="125">
        <v>0</v>
      </c>
      <c r="AA100" s="125">
        <v>0</v>
      </c>
      <c r="AB100" s="125">
        <v>0</v>
      </c>
      <c r="AC100" s="125">
        <v>0</v>
      </c>
      <c r="AD100" s="125">
        <v>0</v>
      </c>
      <c r="AE100" s="125">
        <v>62282.080924855487</v>
      </c>
      <c r="AF100" s="125">
        <v>0</v>
      </c>
      <c r="AG100" s="125">
        <v>2430.0000000000045</v>
      </c>
      <c r="AH100" s="125">
        <v>0</v>
      </c>
      <c r="AI100" s="125">
        <v>117800</v>
      </c>
      <c r="AJ100" s="125">
        <v>0</v>
      </c>
      <c r="AK100" s="125">
        <v>0</v>
      </c>
      <c r="AL100" s="125">
        <v>0</v>
      </c>
      <c r="AM100" s="125">
        <v>3763.2</v>
      </c>
      <c r="AN100" s="125">
        <v>0</v>
      </c>
      <c r="AO100" s="125">
        <v>0</v>
      </c>
      <c r="AP100" s="125">
        <v>0</v>
      </c>
      <c r="AQ100" s="125">
        <v>0</v>
      </c>
      <c r="AR100" s="125">
        <v>0</v>
      </c>
      <c r="AS100" s="125">
        <v>0</v>
      </c>
      <c r="AT100" s="125">
        <v>0</v>
      </c>
      <c r="AU100" s="125">
        <v>0</v>
      </c>
      <c r="AV100" s="125">
        <v>630170</v>
      </c>
      <c r="AW100" s="125">
        <v>77602.080924855502</v>
      </c>
      <c r="AX100" s="125">
        <v>121563.2</v>
      </c>
      <c r="AY100" s="125">
        <v>54029.904462427752</v>
      </c>
      <c r="AZ100" s="493">
        <v>829335.2809248555</v>
      </c>
      <c r="BA100" s="493">
        <v>825572.08092485555</v>
      </c>
      <c r="BB100" s="493">
        <v>4180</v>
      </c>
      <c r="BC100" s="493">
        <v>856900</v>
      </c>
      <c r="BD100" s="493">
        <v>31327.919075144455</v>
      </c>
      <c r="BE100" s="493">
        <v>0</v>
      </c>
      <c r="BF100" s="493">
        <v>860663.2</v>
      </c>
      <c r="BG100" s="125">
        <v>860663.2</v>
      </c>
      <c r="BH100" s="125">
        <v>0</v>
      </c>
      <c r="BI100" s="493">
        <v>860663.2</v>
      </c>
      <c r="BJ100" s="493">
        <v>739100</v>
      </c>
      <c r="BK100" s="125">
        <v>739100</v>
      </c>
      <c r="BL100" s="125">
        <v>3605.3658536585367</v>
      </c>
      <c r="BM100" s="125">
        <v>3423.5429441624365</v>
      </c>
      <c r="BN100" s="126">
        <v>5.3109574631196248E-2</v>
      </c>
      <c r="BO100" s="126">
        <v>0</v>
      </c>
      <c r="BP100" s="125">
        <v>0</v>
      </c>
      <c r="BQ100" s="493">
        <v>860663.2</v>
      </c>
      <c r="BR100" s="493">
        <v>4180</v>
      </c>
      <c r="BS100" s="493" t="s">
        <v>948</v>
      </c>
      <c r="BT100" s="493">
        <v>4198.3570731707314</v>
      </c>
      <c r="BU100" s="126">
        <v>3.9033675081841634E-2</v>
      </c>
      <c r="BV100" s="125">
        <v>-5450.95</v>
      </c>
      <c r="BW100" s="125">
        <v>855212.25</v>
      </c>
      <c r="BX100" s="125">
        <v>0</v>
      </c>
      <c r="BY100" s="125">
        <v>855212.25</v>
      </c>
      <c r="BZ100" s="490">
        <f t="shared" si="8"/>
        <v>54959.336455126642</v>
      </c>
      <c r="CA100" s="490">
        <f t="shared" si="9"/>
        <v>4062.6399999999994</v>
      </c>
      <c r="CB100" s="490">
        <f t="shared" si="7"/>
        <v>31327.919075144455</v>
      </c>
      <c r="CC100" s="490">
        <f>IF(ISERROR(VLOOKUP(A100,'[19]19-20 Cfwds'!A:D,4,FALSE)),0,(VLOOKUP(A100,'[19]19-20 Cfwds'!A:D,4,FALSE)))</f>
        <v>54959.336455126642</v>
      </c>
      <c r="CD100" s="490">
        <f>IF(ISERROR(VLOOKUP(A100,'[19]19-20 Cfwds'!A:D,3,FALSE)),0,(VLOOKUP(A100,'[19]19-20 Cfwds'!A:D,3,FALSE)))</f>
        <v>4062.6399999999994</v>
      </c>
      <c r="CF100" s="490">
        <f t="shared" si="10"/>
        <v>12890.000000000009</v>
      </c>
      <c r="CG100" s="490">
        <f>VLOOKUP(C100,'[19]Pension and Pay Grants'!$I$3:$O$111,7,FALSE)</f>
        <v>9263</v>
      </c>
      <c r="CH100" s="490">
        <f>VLOOKUP(C100,'[19]Pension and Pay Grants'!$Z$2:$AF$111,7,FALSE)</f>
        <v>26174</v>
      </c>
    </row>
    <row r="101" spans="1:86" ht="14.4">
      <c r="A101" s="486">
        <v>25</v>
      </c>
      <c r="B101" s="486">
        <f>VLOOKUP(D101,'[19]Adjusted Factors 21-22'!C:F,4,FALSE)</f>
        <v>0</v>
      </c>
      <c r="C101" s="491">
        <v>124774</v>
      </c>
      <c r="D101" s="491">
        <v>9353329</v>
      </c>
      <c r="E101" s="492" t="s">
        <v>999</v>
      </c>
      <c r="F101" s="332">
        <v>175</v>
      </c>
      <c r="G101" s="332">
        <v>175</v>
      </c>
      <c r="H101" s="332">
        <v>0</v>
      </c>
      <c r="I101" s="125">
        <v>537950</v>
      </c>
      <c r="J101" s="125">
        <v>0</v>
      </c>
      <c r="K101" s="125">
        <v>0</v>
      </c>
      <c r="L101" s="125">
        <v>11960.000000000035</v>
      </c>
      <c r="M101" s="125">
        <v>0</v>
      </c>
      <c r="N101" s="125">
        <v>14950.000000000044</v>
      </c>
      <c r="O101" s="125">
        <v>0</v>
      </c>
      <c r="P101" s="125">
        <v>0</v>
      </c>
      <c r="Q101" s="125">
        <v>0</v>
      </c>
      <c r="R101" s="125">
        <v>0</v>
      </c>
      <c r="S101" s="125">
        <v>0</v>
      </c>
      <c r="T101" s="125">
        <v>0</v>
      </c>
      <c r="U101" s="125">
        <v>0</v>
      </c>
      <c r="V101" s="125">
        <v>0</v>
      </c>
      <c r="W101" s="125">
        <v>0</v>
      </c>
      <c r="X101" s="125">
        <v>0</v>
      </c>
      <c r="Y101" s="125">
        <v>0</v>
      </c>
      <c r="Z101" s="125">
        <v>0</v>
      </c>
      <c r="AA101" s="125">
        <v>0</v>
      </c>
      <c r="AB101" s="125">
        <v>1266.447368421052</v>
      </c>
      <c r="AC101" s="125">
        <v>0</v>
      </c>
      <c r="AD101" s="125">
        <v>0</v>
      </c>
      <c r="AE101" s="125">
        <v>50687.903225806447</v>
      </c>
      <c r="AF101" s="125">
        <v>0</v>
      </c>
      <c r="AG101" s="125">
        <v>0</v>
      </c>
      <c r="AH101" s="125">
        <v>0</v>
      </c>
      <c r="AI101" s="125">
        <v>117800</v>
      </c>
      <c r="AJ101" s="125">
        <v>0</v>
      </c>
      <c r="AK101" s="125">
        <v>0</v>
      </c>
      <c r="AL101" s="125">
        <v>0</v>
      </c>
      <c r="AM101" s="125">
        <v>4531.2</v>
      </c>
      <c r="AN101" s="125">
        <v>0</v>
      </c>
      <c r="AO101" s="125">
        <v>0</v>
      </c>
      <c r="AP101" s="125">
        <v>0</v>
      </c>
      <c r="AQ101" s="125">
        <v>0</v>
      </c>
      <c r="AR101" s="125">
        <v>0</v>
      </c>
      <c r="AS101" s="125">
        <v>0</v>
      </c>
      <c r="AT101" s="125">
        <v>0</v>
      </c>
      <c r="AU101" s="125">
        <v>0</v>
      </c>
      <c r="AV101" s="125">
        <v>537950</v>
      </c>
      <c r="AW101" s="125">
        <v>78864.350594227581</v>
      </c>
      <c r="AX101" s="125">
        <v>122331.2</v>
      </c>
      <c r="AY101" s="125">
        <v>62252.815612903301</v>
      </c>
      <c r="AZ101" s="493">
        <v>739145.5505942275</v>
      </c>
      <c r="BA101" s="493">
        <v>734614.35059422755</v>
      </c>
      <c r="BB101" s="493">
        <v>4180</v>
      </c>
      <c r="BC101" s="493">
        <v>731500</v>
      </c>
      <c r="BD101" s="493">
        <v>0</v>
      </c>
      <c r="BE101" s="493">
        <v>0</v>
      </c>
      <c r="BF101" s="493">
        <v>739145.5505942275</v>
      </c>
      <c r="BG101" s="125">
        <v>739145.55059422739</v>
      </c>
      <c r="BH101" s="125">
        <v>0</v>
      </c>
      <c r="BI101" s="493">
        <v>736031.2</v>
      </c>
      <c r="BJ101" s="493">
        <v>613700</v>
      </c>
      <c r="BK101" s="125">
        <v>616814.35059422755</v>
      </c>
      <c r="BL101" s="125">
        <v>3524.6534319670145</v>
      </c>
      <c r="BM101" s="125">
        <v>3422.7517109195401</v>
      </c>
      <c r="BN101" s="126">
        <v>2.9771870604104675E-2</v>
      </c>
      <c r="BO101" s="126">
        <v>0</v>
      </c>
      <c r="BP101" s="125">
        <v>0</v>
      </c>
      <c r="BQ101" s="493">
        <v>739145.5505942275</v>
      </c>
      <c r="BR101" s="493">
        <v>4197.7962891098714</v>
      </c>
      <c r="BS101" s="493" t="s">
        <v>948</v>
      </c>
      <c r="BT101" s="493">
        <v>4223.6888605384429</v>
      </c>
      <c r="BU101" s="126">
        <v>2.3717721082760379E-2</v>
      </c>
      <c r="BV101" s="125">
        <v>-4653.25</v>
      </c>
      <c r="BW101" s="125">
        <v>734492.3005942275</v>
      </c>
      <c r="BX101" s="125">
        <v>0</v>
      </c>
      <c r="BY101" s="125">
        <v>734492.3005942275</v>
      </c>
      <c r="BZ101" s="490">
        <f t="shared" si="8"/>
        <v>64546.077996948967</v>
      </c>
      <c r="CA101" s="490">
        <f t="shared" si="9"/>
        <v>0</v>
      </c>
      <c r="CB101" s="490">
        <f t="shared" si="7"/>
        <v>0</v>
      </c>
      <c r="CC101" s="490">
        <f>IF(ISERROR(VLOOKUP(A101,'[19]19-20 Cfwds'!A:D,4,FALSE)),0,(VLOOKUP(A101,'[19]19-20 Cfwds'!A:D,4,FALSE)))</f>
        <v>64546.077996948967</v>
      </c>
      <c r="CD101" s="490">
        <f>IF(ISERROR(VLOOKUP(A101,'[19]19-20 Cfwds'!A:D,3,FALSE)),0,(VLOOKUP(A101,'[19]19-20 Cfwds'!A:D,3,FALSE)))</f>
        <v>0</v>
      </c>
      <c r="CF101" s="490">
        <f t="shared" si="10"/>
        <v>26910.00000000008</v>
      </c>
      <c r="CG101" s="490">
        <f>VLOOKUP(C101,'[19]Pension and Pay Grants'!$I$3:$O$111,7,FALSE)</f>
        <v>8934</v>
      </c>
      <c r="CH101" s="490">
        <f>VLOOKUP(C101,'[19]Pension and Pay Grants'!$Z$2:$AF$111,7,FALSE)</f>
        <v>25243</v>
      </c>
    </row>
    <row r="102" spans="1:86" ht="14.4">
      <c r="A102" s="486">
        <v>35</v>
      </c>
      <c r="B102" s="486">
        <f>VLOOKUP(D102,'[19]Adjusted Factors 21-22'!C:F,4,FALSE)</f>
        <v>0</v>
      </c>
      <c r="C102" s="491">
        <v>124775</v>
      </c>
      <c r="D102" s="491">
        <v>9353330</v>
      </c>
      <c r="E102" s="492" t="s">
        <v>1265</v>
      </c>
      <c r="F102" s="332">
        <v>325</v>
      </c>
      <c r="G102" s="332">
        <v>325</v>
      </c>
      <c r="H102" s="332">
        <v>0</v>
      </c>
      <c r="I102" s="125">
        <v>999050</v>
      </c>
      <c r="J102" s="125">
        <v>0</v>
      </c>
      <c r="K102" s="125">
        <v>0</v>
      </c>
      <c r="L102" s="125">
        <v>20239.999999999942</v>
      </c>
      <c r="M102" s="125">
        <v>0</v>
      </c>
      <c r="N102" s="125">
        <v>25299.999999999927</v>
      </c>
      <c r="O102" s="125">
        <v>0</v>
      </c>
      <c r="P102" s="125">
        <v>3439.9999999999982</v>
      </c>
      <c r="Q102" s="125">
        <v>0</v>
      </c>
      <c r="R102" s="125">
        <v>0</v>
      </c>
      <c r="S102" s="125">
        <v>0</v>
      </c>
      <c r="T102" s="125">
        <v>0</v>
      </c>
      <c r="U102" s="125">
        <v>0</v>
      </c>
      <c r="V102" s="125">
        <v>0</v>
      </c>
      <c r="W102" s="125">
        <v>0</v>
      </c>
      <c r="X102" s="125">
        <v>0</v>
      </c>
      <c r="Y102" s="125">
        <v>0</v>
      </c>
      <c r="Z102" s="125">
        <v>0</v>
      </c>
      <c r="AA102" s="125">
        <v>0</v>
      </c>
      <c r="AB102" s="125">
        <v>3763.1578947368475</v>
      </c>
      <c r="AC102" s="125">
        <v>0</v>
      </c>
      <c r="AD102" s="125">
        <v>0</v>
      </c>
      <c r="AE102" s="125">
        <v>66327.956989247308</v>
      </c>
      <c r="AF102" s="125">
        <v>0</v>
      </c>
      <c r="AG102" s="125">
        <v>0</v>
      </c>
      <c r="AH102" s="125">
        <v>0</v>
      </c>
      <c r="AI102" s="125">
        <v>117800</v>
      </c>
      <c r="AJ102" s="125">
        <v>0</v>
      </c>
      <c r="AK102" s="125">
        <v>0</v>
      </c>
      <c r="AL102" s="125">
        <v>1000</v>
      </c>
      <c r="AM102" s="125">
        <v>6656</v>
      </c>
      <c r="AN102" s="125">
        <v>0</v>
      </c>
      <c r="AO102" s="125">
        <v>0</v>
      </c>
      <c r="AP102" s="125">
        <v>0</v>
      </c>
      <c r="AQ102" s="125">
        <v>0</v>
      </c>
      <c r="AR102" s="125">
        <v>0</v>
      </c>
      <c r="AS102" s="125">
        <v>0</v>
      </c>
      <c r="AT102" s="125">
        <v>0</v>
      </c>
      <c r="AU102" s="125">
        <v>0</v>
      </c>
      <c r="AV102" s="125">
        <v>999050</v>
      </c>
      <c r="AW102" s="125">
        <v>119071.11488398403</v>
      </c>
      <c r="AX102" s="125">
        <v>125456</v>
      </c>
      <c r="AY102" s="125">
        <v>92142.842494623532</v>
      </c>
      <c r="AZ102" s="493">
        <v>1243577.114883984</v>
      </c>
      <c r="BA102" s="493">
        <v>1235921.114883984</v>
      </c>
      <c r="BB102" s="493">
        <v>4180</v>
      </c>
      <c r="BC102" s="493">
        <v>1358500</v>
      </c>
      <c r="BD102" s="493">
        <v>122578.88511601603</v>
      </c>
      <c r="BE102" s="493">
        <v>0</v>
      </c>
      <c r="BF102" s="493">
        <v>1366156</v>
      </c>
      <c r="BG102" s="125">
        <v>1366156</v>
      </c>
      <c r="BH102" s="125">
        <v>0</v>
      </c>
      <c r="BI102" s="493">
        <v>1366156</v>
      </c>
      <c r="BJ102" s="493">
        <v>1241700</v>
      </c>
      <c r="BK102" s="125">
        <v>1241700</v>
      </c>
      <c r="BL102" s="125">
        <v>3820.6153846153848</v>
      </c>
      <c r="BM102" s="125">
        <v>3557.9054777070064</v>
      </c>
      <c r="BN102" s="126">
        <v>7.3838360393342781E-2</v>
      </c>
      <c r="BO102" s="126">
        <v>0</v>
      </c>
      <c r="BP102" s="125">
        <v>0</v>
      </c>
      <c r="BQ102" s="493">
        <v>1366156</v>
      </c>
      <c r="BR102" s="493">
        <v>4180</v>
      </c>
      <c r="BS102" s="493" t="s">
        <v>948</v>
      </c>
      <c r="BT102" s="493">
        <v>4203.5569230769233</v>
      </c>
      <c r="BU102" s="126">
        <v>6.3039989440894617E-2</v>
      </c>
      <c r="BV102" s="125">
        <v>-8641.75</v>
      </c>
      <c r="BW102" s="125">
        <v>1357514.25</v>
      </c>
      <c r="BX102" s="125">
        <v>0</v>
      </c>
      <c r="BY102" s="125">
        <v>1357514.25</v>
      </c>
      <c r="BZ102" s="490">
        <f t="shared" si="8"/>
        <v>142602.93</v>
      </c>
      <c r="CA102" s="490">
        <f t="shared" si="9"/>
        <v>0</v>
      </c>
      <c r="CB102" s="490">
        <f t="shared" si="7"/>
        <v>122578.88511601603</v>
      </c>
      <c r="CC102" s="490">
        <f>IF(ISERROR(VLOOKUP(A102,'[19]19-20 Cfwds'!A:D,4,FALSE)),0,(VLOOKUP(A102,'[19]19-20 Cfwds'!A:D,4,FALSE)))</f>
        <v>142602.93</v>
      </c>
      <c r="CD102" s="490">
        <f>IF(ISERROR(VLOOKUP(A102,'[19]19-20 Cfwds'!A:D,3,FALSE)),0,(VLOOKUP(A102,'[19]19-20 Cfwds'!A:D,3,FALSE)))</f>
        <v>0</v>
      </c>
      <c r="CF102" s="490">
        <f t="shared" si="10"/>
        <v>48979.999999999869</v>
      </c>
      <c r="CG102" s="490">
        <f>VLOOKUP(C102,'[19]Pension and Pay Grants'!$I$3:$O$111,7,FALSE)</f>
        <v>15846</v>
      </c>
      <c r="CH102" s="490">
        <f>VLOOKUP(C102,'[19]Pension and Pay Grants'!$Z$2:$AF$111,7,FALSE)</f>
        <v>44774</v>
      </c>
    </row>
    <row r="103" spans="1:86" ht="14.4">
      <c r="A103" s="486">
        <v>317</v>
      </c>
      <c r="B103" s="486">
        <f>VLOOKUP(D103,'[19]Adjusted Factors 21-22'!C:F,4,FALSE)</f>
        <v>0</v>
      </c>
      <c r="C103" s="491">
        <v>124777</v>
      </c>
      <c r="D103" s="491">
        <v>9353332</v>
      </c>
      <c r="E103" s="492" t="s">
        <v>1000</v>
      </c>
      <c r="F103" s="332">
        <v>62</v>
      </c>
      <c r="G103" s="332">
        <v>62</v>
      </c>
      <c r="H103" s="332">
        <v>0</v>
      </c>
      <c r="I103" s="125">
        <v>190588</v>
      </c>
      <c r="J103" s="125">
        <v>0</v>
      </c>
      <c r="K103" s="125">
        <v>0</v>
      </c>
      <c r="L103" s="125">
        <v>5980.0000000000082</v>
      </c>
      <c r="M103" s="125">
        <v>0</v>
      </c>
      <c r="N103" s="125">
        <v>7475.00000000001</v>
      </c>
      <c r="O103" s="125">
        <v>0</v>
      </c>
      <c r="P103" s="125">
        <v>429.99999999999955</v>
      </c>
      <c r="Q103" s="125">
        <v>0</v>
      </c>
      <c r="R103" s="125">
        <v>0</v>
      </c>
      <c r="S103" s="125">
        <v>0</v>
      </c>
      <c r="T103" s="125">
        <v>0</v>
      </c>
      <c r="U103" s="125">
        <v>0</v>
      </c>
      <c r="V103" s="125">
        <v>0</v>
      </c>
      <c r="W103" s="125">
        <v>0</v>
      </c>
      <c r="X103" s="125">
        <v>0</v>
      </c>
      <c r="Y103" s="125">
        <v>0</v>
      </c>
      <c r="Z103" s="125">
        <v>0</v>
      </c>
      <c r="AA103" s="125">
        <v>0</v>
      </c>
      <c r="AB103" s="125">
        <v>587.9310344827577</v>
      </c>
      <c r="AC103" s="125">
        <v>0</v>
      </c>
      <c r="AD103" s="125">
        <v>0</v>
      </c>
      <c r="AE103" s="125">
        <v>22168.163265306121</v>
      </c>
      <c r="AF103" s="125">
        <v>0</v>
      </c>
      <c r="AG103" s="125">
        <v>0</v>
      </c>
      <c r="AH103" s="125">
        <v>0</v>
      </c>
      <c r="AI103" s="125">
        <v>117800</v>
      </c>
      <c r="AJ103" s="125">
        <v>45000</v>
      </c>
      <c r="AK103" s="125">
        <v>0</v>
      </c>
      <c r="AL103" s="125">
        <v>0</v>
      </c>
      <c r="AM103" s="125">
        <v>1280</v>
      </c>
      <c r="AN103" s="125">
        <v>0</v>
      </c>
      <c r="AO103" s="125">
        <v>0</v>
      </c>
      <c r="AP103" s="125">
        <v>0</v>
      </c>
      <c r="AQ103" s="125">
        <v>0</v>
      </c>
      <c r="AR103" s="125">
        <v>0</v>
      </c>
      <c r="AS103" s="125">
        <v>0</v>
      </c>
      <c r="AT103" s="125">
        <v>0</v>
      </c>
      <c r="AU103" s="125">
        <v>0</v>
      </c>
      <c r="AV103" s="125">
        <v>190588</v>
      </c>
      <c r="AW103" s="125">
        <v>36641.094299788892</v>
      </c>
      <c r="AX103" s="125">
        <v>164080</v>
      </c>
      <c r="AY103" s="125">
        <v>34967.945632653078</v>
      </c>
      <c r="AZ103" s="493">
        <v>391309.09429978888</v>
      </c>
      <c r="BA103" s="493">
        <v>390029.09429978888</v>
      </c>
      <c r="BB103" s="493">
        <v>4180</v>
      </c>
      <c r="BC103" s="493">
        <v>259160</v>
      </c>
      <c r="BD103" s="493">
        <v>0</v>
      </c>
      <c r="BE103" s="493">
        <v>0</v>
      </c>
      <c r="BF103" s="493">
        <v>391309.09429978888</v>
      </c>
      <c r="BG103" s="125">
        <v>391309.09429978888</v>
      </c>
      <c r="BH103" s="125">
        <v>0</v>
      </c>
      <c r="BI103" s="493">
        <v>260440</v>
      </c>
      <c r="BJ103" s="493">
        <v>96360</v>
      </c>
      <c r="BK103" s="125">
        <v>227229.09429978888</v>
      </c>
      <c r="BL103" s="125">
        <v>3664.9853919320785</v>
      </c>
      <c r="BM103" s="125">
        <v>3420.9524716417914</v>
      </c>
      <c r="BN103" s="126">
        <v>7.1334788282858053E-2</v>
      </c>
      <c r="BO103" s="126">
        <v>0</v>
      </c>
      <c r="BP103" s="125">
        <v>0</v>
      </c>
      <c r="BQ103" s="493">
        <v>391309.09429978888</v>
      </c>
      <c r="BR103" s="493">
        <v>6290.7918435449819</v>
      </c>
      <c r="BS103" s="493" t="s">
        <v>948</v>
      </c>
      <c r="BT103" s="493">
        <v>6311.4370048353048</v>
      </c>
      <c r="BU103" s="126">
        <v>7.5215240864143551E-2</v>
      </c>
      <c r="BV103" s="125">
        <v>-1648.58</v>
      </c>
      <c r="BW103" s="125">
        <v>389660.51429978886</v>
      </c>
      <c r="BX103" s="125">
        <v>0</v>
      </c>
      <c r="BY103" s="125">
        <v>389660.51429978886</v>
      </c>
      <c r="BZ103" s="490">
        <f t="shared" si="8"/>
        <v>32321.086467167595</v>
      </c>
      <c r="CA103" s="490">
        <f t="shared" si="9"/>
        <v>0</v>
      </c>
      <c r="CB103" s="490">
        <f t="shared" si="7"/>
        <v>0</v>
      </c>
      <c r="CC103" s="490">
        <f>IF(ISERROR(VLOOKUP(A103,'[19]19-20 Cfwds'!A:D,4,FALSE)),0,(VLOOKUP(A103,'[19]19-20 Cfwds'!A:D,4,FALSE)))</f>
        <v>32321.086467167595</v>
      </c>
      <c r="CD103" s="490">
        <f>IF(ISERROR(VLOOKUP(A103,'[19]19-20 Cfwds'!A:D,3,FALSE)),0,(VLOOKUP(A103,'[19]19-20 Cfwds'!A:D,3,FALSE)))</f>
        <v>0</v>
      </c>
      <c r="CF103" s="490">
        <f t="shared" si="10"/>
        <v>13885.000000000018</v>
      </c>
      <c r="CG103" s="490">
        <f>VLOOKUP(C103,'[19]Pension and Pay Grants'!$I$3:$O$111,7,FALSE)</f>
        <v>4702</v>
      </c>
      <c r="CH103" s="490">
        <f>VLOOKUP(C103,'[19]Pension and Pay Grants'!$Z$2:$AF$111,7,FALSE)</f>
        <v>13286</v>
      </c>
    </row>
    <row r="104" spans="1:86" ht="14.4">
      <c r="A104" s="486">
        <v>284</v>
      </c>
      <c r="B104" s="486">
        <f>VLOOKUP(D104,'[19]Adjusted Factors 21-22'!C:F,4,FALSE)</f>
        <v>0</v>
      </c>
      <c r="C104" s="491">
        <v>124781</v>
      </c>
      <c r="D104" s="491">
        <v>9353337</v>
      </c>
      <c r="E104" s="492" t="s">
        <v>1001</v>
      </c>
      <c r="F104" s="332">
        <v>207</v>
      </c>
      <c r="G104" s="332">
        <v>207</v>
      </c>
      <c r="H104" s="332">
        <v>0</v>
      </c>
      <c r="I104" s="125">
        <v>636318</v>
      </c>
      <c r="J104" s="125">
        <v>0</v>
      </c>
      <c r="K104" s="125">
        <v>0</v>
      </c>
      <c r="L104" s="125">
        <v>1839.9999999999959</v>
      </c>
      <c r="M104" s="125">
        <v>0</v>
      </c>
      <c r="N104" s="125">
        <v>6234.6428571428578</v>
      </c>
      <c r="O104" s="125">
        <v>0</v>
      </c>
      <c r="P104" s="125">
        <v>859.99999999999807</v>
      </c>
      <c r="Q104" s="125">
        <v>1559.9999999999995</v>
      </c>
      <c r="R104" s="125">
        <v>820</v>
      </c>
      <c r="S104" s="125">
        <v>890</v>
      </c>
      <c r="T104" s="125">
        <v>0</v>
      </c>
      <c r="U104" s="125">
        <v>0</v>
      </c>
      <c r="V104" s="125">
        <v>0</v>
      </c>
      <c r="W104" s="125">
        <v>0</v>
      </c>
      <c r="X104" s="125">
        <v>0</v>
      </c>
      <c r="Y104" s="125">
        <v>0</v>
      </c>
      <c r="Z104" s="125">
        <v>0</v>
      </c>
      <c r="AA104" s="125">
        <v>0</v>
      </c>
      <c r="AB104" s="125">
        <v>7035.6741573033742</v>
      </c>
      <c r="AC104" s="125">
        <v>0</v>
      </c>
      <c r="AD104" s="125">
        <v>0</v>
      </c>
      <c r="AE104" s="125">
        <v>50804.224137931029</v>
      </c>
      <c r="AF104" s="125">
        <v>0</v>
      </c>
      <c r="AG104" s="125">
        <v>0</v>
      </c>
      <c r="AH104" s="125">
        <v>0</v>
      </c>
      <c r="AI104" s="125">
        <v>117800</v>
      </c>
      <c r="AJ104" s="125">
        <v>0</v>
      </c>
      <c r="AK104" s="125">
        <v>0</v>
      </c>
      <c r="AL104" s="125">
        <v>0</v>
      </c>
      <c r="AM104" s="125">
        <v>0</v>
      </c>
      <c r="AN104" s="125">
        <v>0</v>
      </c>
      <c r="AO104" s="125">
        <v>0</v>
      </c>
      <c r="AP104" s="125">
        <v>0</v>
      </c>
      <c r="AQ104" s="125">
        <v>0</v>
      </c>
      <c r="AR104" s="125">
        <v>0</v>
      </c>
      <c r="AS104" s="125">
        <v>0</v>
      </c>
      <c r="AT104" s="125">
        <v>0</v>
      </c>
      <c r="AU104" s="125">
        <v>0</v>
      </c>
      <c r="AV104" s="125">
        <v>636318</v>
      </c>
      <c r="AW104" s="125">
        <v>70044.541152377264</v>
      </c>
      <c r="AX104" s="125">
        <v>117800</v>
      </c>
      <c r="AY104" s="125">
        <v>47605.618926108364</v>
      </c>
      <c r="AZ104" s="493">
        <v>824162.54115237726</v>
      </c>
      <c r="BA104" s="493">
        <v>824162.54115237726</v>
      </c>
      <c r="BB104" s="493">
        <v>4180</v>
      </c>
      <c r="BC104" s="493">
        <v>865260</v>
      </c>
      <c r="BD104" s="493">
        <v>41097.458847622736</v>
      </c>
      <c r="BE104" s="493">
        <v>0</v>
      </c>
      <c r="BF104" s="493">
        <v>865260</v>
      </c>
      <c r="BG104" s="125">
        <v>865260</v>
      </c>
      <c r="BH104" s="125">
        <v>0</v>
      </c>
      <c r="BI104" s="493">
        <v>865260</v>
      </c>
      <c r="BJ104" s="493">
        <v>747460</v>
      </c>
      <c r="BK104" s="125">
        <v>747460</v>
      </c>
      <c r="BL104" s="125">
        <v>3610.9178743961352</v>
      </c>
      <c r="BM104" s="125">
        <v>3366.2436363636366</v>
      </c>
      <c r="BN104" s="126">
        <v>7.2684649259911083E-2</v>
      </c>
      <c r="BO104" s="126">
        <v>0</v>
      </c>
      <c r="BP104" s="125">
        <v>0</v>
      </c>
      <c r="BQ104" s="493">
        <v>865260</v>
      </c>
      <c r="BR104" s="493">
        <v>4180</v>
      </c>
      <c r="BS104" s="493" t="s">
        <v>948</v>
      </c>
      <c r="BT104" s="493">
        <v>4180</v>
      </c>
      <c r="BU104" s="126">
        <v>6.3645709283743912E-2</v>
      </c>
      <c r="BV104" s="125">
        <v>-5504.13</v>
      </c>
      <c r="BW104" s="125">
        <v>859755.87</v>
      </c>
      <c r="BX104" s="125">
        <v>0</v>
      </c>
      <c r="BY104" s="125">
        <v>859755.87</v>
      </c>
      <c r="BZ104" s="490">
        <f t="shared" si="8"/>
        <v>177141.52888888854</v>
      </c>
      <c r="CA104" s="490">
        <f t="shared" si="9"/>
        <v>0</v>
      </c>
      <c r="CB104" s="490">
        <f t="shared" si="7"/>
        <v>41097.458847622736</v>
      </c>
      <c r="CC104" s="490">
        <f>IF(ISERROR(VLOOKUP(A104,'[19]19-20 Cfwds'!A:D,4,FALSE)),0,(VLOOKUP(A104,'[19]19-20 Cfwds'!A:D,4,FALSE)))</f>
        <v>177141.52888888854</v>
      </c>
      <c r="CD104" s="490">
        <f>IF(ISERROR(VLOOKUP(A104,'[19]19-20 Cfwds'!A:D,3,FALSE)),0,(VLOOKUP(A104,'[19]19-20 Cfwds'!A:D,3,FALSE)))</f>
        <v>0</v>
      </c>
      <c r="CF104" s="490">
        <f t="shared" si="10"/>
        <v>12204.642857142851</v>
      </c>
      <c r="CG104" s="490">
        <f>VLOOKUP(C104,'[19]Pension and Pay Grants'!$I$3:$O$111,7,FALSE)</f>
        <v>9827</v>
      </c>
      <c r="CH104" s="490">
        <f>VLOOKUP(C104,'[19]Pension and Pay Grants'!$Z$2:$AF$111,7,FALSE)</f>
        <v>27768</v>
      </c>
    </row>
    <row r="105" spans="1:86" ht="14.4">
      <c r="A105" s="486">
        <v>285</v>
      </c>
      <c r="B105" s="486">
        <f>VLOOKUP(D105,'[19]Adjusted Factors 21-22'!C:F,4,FALSE)</f>
        <v>0</v>
      </c>
      <c r="C105" s="491">
        <v>124782</v>
      </c>
      <c r="D105" s="491">
        <v>9353338</v>
      </c>
      <c r="E105" s="492" t="s">
        <v>1002</v>
      </c>
      <c r="F105" s="332">
        <v>413</v>
      </c>
      <c r="G105" s="332">
        <v>413</v>
      </c>
      <c r="H105" s="332">
        <v>0</v>
      </c>
      <c r="I105" s="125">
        <v>1269562</v>
      </c>
      <c r="J105" s="125">
        <v>0</v>
      </c>
      <c r="K105" s="125">
        <v>0</v>
      </c>
      <c r="L105" s="125">
        <v>22999.999999999916</v>
      </c>
      <c r="M105" s="125">
        <v>0</v>
      </c>
      <c r="N105" s="125">
        <v>31396.935096153848</v>
      </c>
      <c r="O105" s="125">
        <v>0</v>
      </c>
      <c r="P105" s="125">
        <v>26875.000000000033</v>
      </c>
      <c r="Q105" s="125">
        <v>7800.0000000000036</v>
      </c>
      <c r="R105" s="125">
        <v>13120</v>
      </c>
      <c r="S105" s="125">
        <v>9344.9999999999927</v>
      </c>
      <c r="T105" s="125">
        <v>950.00000000000068</v>
      </c>
      <c r="U105" s="125">
        <v>0</v>
      </c>
      <c r="V105" s="125">
        <v>0</v>
      </c>
      <c r="W105" s="125">
        <v>0</v>
      </c>
      <c r="X105" s="125">
        <v>0</v>
      </c>
      <c r="Y105" s="125">
        <v>0</v>
      </c>
      <c r="Z105" s="125">
        <v>0</v>
      </c>
      <c r="AA105" s="125">
        <v>0</v>
      </c>
      <c r="AB105" s="125">
        <v>47107.81250000008</v>
      </c>
      <c r="AC105" s="125">
        <v>0</v>
      </c>
      <c r="AD105" s="125">
        <v>0</v>
      </c>
      <c r="AE105" s="125">
        <v>122420.3025477707</v>
      </c>
      <c r="AF105" s="125">
        <v>0</v>
      </c>
      <c r="AG105" s="125">
        <v>0</v>
      </c>
      <c r="AH105" s="125">
        <v>0</v>
      </c>
      <c r="AI105" s="125">
        <v>117800</v>
      </c>
      <c r="AJ105" s="125">
        <v>0</v>
      </c>
      <c r="AK105" s="125">
        <v>0</v>
      </c>
      <c r="AL105" s="125">
        <v>0</v>
      </c>
      <c r="AM105" s="125">
        <v>0</v>
      </c>
      <c r="AN105" s="125">
        <v>0</v>
      </c>
      <c r="AO105" s="125">
        <v>0</v>
      </c>
      <c r="AP105" s="125">
        <v>0</v>
      </c>
      <c r="AQ105" s="125">
        <v>0</v>
      </c>
      <c r="AR105" s="125">
        <v>0</v>
      </c>
      <c r="AS105" s="125">
        <v>0</v>
      </c>
      <c r="AT105" s="125">
        <v>0</v>
      </c>
      <c r="AU105" s="125">
        <v>0</v>
      </c>
      <c r="AV105" s="125">
        <v>1269562</v>
      </c>
      <c r="AW105" s="125">
        <v>282015.05014392454</v>
      </c>
      <c r="AX105" s="125">
        <v>117800</v>
      </c>
      <c r="AY105" s="125">
        <v>183695.95037003915</v>
      </c>
      <c r="AZ105" s="493">
        <v>1669377.0501439245</v>
      </c>
      <c r="BA105" s="493">
        <v>1669377.0501439245</v>
      </c>
      <c r="BB105" s="493">
        <v>4180</v>
      </c>
      <c r="BC105" s="493">
        <v>1726340</v>
      </c>
      <c r="BD105" s="493">
        <v>56962.949856075458</v>
      </c>
      <c r="BE105" s="493">
        <v>0</v>
      </c>
      <c r="BF105" s="493">
        <v>1726340</v>
      </c>
      <c r="BG105" s="125">
        <v>1726340</v>
      </c>
      <c r="BH105" s="125">
        <v>0</v>
      </c>
      <c r="BI105" s="493">
        <v>1726340</v>
      </c>
      <c r="BJ105" s="493">
        <v>1608540</v>
      </c>
      <c r="BK105" s="125">
        <v>1608540</v>
      </c>
      <c r="BL105" s="125">
        <v>3894.769975786925</v>
      </c>
      <c r="BM105" s="125">
        <v>3664.8454092857146</v>
      </c>
      <c r="BN105" s="126">
        <v>6.2737862262523952E-2</v>
      </c>
      <c r="BO105" s="126">
        <v>0</v>
      </c>
      <c r="BP105" s="125">
        <v>0</v>
      </c>
      <c r="BQ105" s="493">
        <v>1726340</v>
      </c>
      <c r="BR105" s="493">
        <v>4180</v>
      </c>
      <c r="BS105" s="493" t="s">
        <v>948</v>
      </c>
      <c r="BT105" s="493">
        <v>4180</v>
      </c>
      <c r="BU105" s="126">
        <v>5.9482704845216672E-2</v>
      </c>
      <c r="BV105" s="125">
        <v>-10981.67</v>
      </c>
      <c r="BW105" s="125">
        <v>1715358.33</v>
      </c>
      <c r="BX105" s="125">
        <v>0</v>
      </c>
      <c r="BY105" s="125">
        <v>1715358.33</v>
      </c>
      <c r="BZ105" s="490">
        <f t="shared" si="8"/>
        <v>150801.6848635003</v>
      </c>
      <c r="CA105" s="490">
        <f t="shared" si="9"/>
        <v>0</v>
      </c>
      <c r="CB105" s="490">
        <f t="shared" si="7"/>
        <v>56962.949856075458</v>
      </c>
      <c r="CC105" s="490">
        <f>IF(ISERROR(VLOOKUP(A105,'[19]19-20 Cfwds'!A:D,4,FALSE)),0,(VLOOKUP(A105,'[19]19-20 Cfwds'!A:D,4,FALSE)))</f>
        <v>150801.6848635003</v>
      </c>
      <c r="CD105" s="490">
        <f>IF(ISERROR(VLOOKUP(A105,'[19]19-20 Cfwds'!A:D,3,FALSE)),0,(VLOOKUP(A105,'[19]19-20 Cfwds'!A:D,3,FALSE)))</f>
        <v>0</v>
      </c>
      <c r="CF105" s="490">
        <f t="shared" si="10"/>
        <v>112486.93509615379</v>
      </c>
      <c r="CG105" s="490">
        <f>VLOOKUP(C105,'[19]Pension and Pay Grants'!$I$3:$O$111,7,FALSE)</f>
        <v>19749</v>
      </c>
      <c r="CH105" s="490">
        <f>VLOOKUP(C105,'[19]Pension and Pay Grants'!$Z$2:$AF$111,7,FALSE)</f>
        <v>55801</v>
      </c>
    </row>
    <row r="106" spans="1:86" ht="14.4">
      <c r="A106" s="486">
        <v>287</v>
      </c>
      <c r="B106" s="486">
        <f>VLOOKUP(D106,'[19]Adjusted Factors 21-22'!C:F,4,FALSE)</f>
        <v>0</v>
      </c>
      <c r="C106" s="491">
        <v>124786</v>
      </c>
      <c r="D106" s="491">
        <v>9353342</v>
      </c>
      <c r="E106" s="492" t="s">
        <v>1003</v>
      </c>
      <c r="F106" s="332">
        <v>210</v>
      </c>
      <c r="G106" s="332">
        <v>210</v>
      </c>
      <c r="H106" s="332">
        <v>0</v>
      </c>
      <c r="I106" s="125">
        <v>645540</v>
      </c>
      <c r="J106" s="125">
        <v>0</v>
      </c>
      <c r="K106" s="125">
        <v>0</v>
      </c>
      <c r="L106" s="125">
        <v>8279.9999999999982</v>
      </c>
      <c r="M106" s="125">
        <v>0</v>
      </c>
      <c r="N106" s="125">
        <v>10349.999999999998</v>
      </c>
      <c r="O106" s="125">
        <v>0</v>
      </c>
      <c r="P106" s="125">
        <v>4730.0000000000109</v>
      </c>
      <c r="Q106" s="125">
        <v>6239.9999999999845</v>
      </c>
      <c r="R106" s="125">
        <v>6149.9999999999973</v>
      </c>
      <c r="S106" s="125">
        <v>17799.999999999956</v>
      </c>
      <c r="T106" s="125">
        <v>4275.0000000000045</v>
      </c>
      <c r="U106" s="125">
        <v>0</v>
      </c>
      <c r="V106" s="125">
        <v>0</v>
      </c>
      <c r="W106" s="125">
        <v>0</v>
      </c>
      <c r="X106" s="125">
        <v>0</v>
      </c>
      <c r="Y106" s="125">
        <v>0</v>
      </c>
      <c r="Z106" s="125">
        <v>0</v>
      </c>
      <c r="AA106" s="125">
        <v>0</v>
      </c>
      <c r="AB106" s="125">
        <v>18608.333333333321</v>
      </c>
      <c r="AC106" s="125">
        <v>0</v>
      </c>
      <c r="AD106" s="125">
        <v>0</v>
      </c>
      <c r="AE106" s="125">
        <v>54257.865168539327</v>
      </c>
      <c r="AF106" s="125">
        <v>0</v>
      </c>
      <c r="AG106" s="125">
        <v>0</v>
      </c>
      <c r="AH106" s="125">
        <v>0</v>
      </c>
      <c r="AI106" s="125">
        <v>117800</v>
      </c>
      <c r="AJ106" s="125">
        <v>0</v>
      </c>
      <c r="AK106" s="125">
        <v>0</v>
      </c>
      <c r="AL106" s="125">
        <v>0</v>
      </c>
      <c r="AM106" s="125">
        <v>0</v>
      </c>
      <c r="AN106" s="125">
        <v>0</v>
      </c>
      <c r="AO106" s="125">
        <v>0</v>
      </c>
      <c r="AP106" s="125">
        <v>0</v>
      </c>
      <c r="AQ106" s="125">
        <v>0</v>
      </c>
      <c r="AR106" s="125">
        <v>0</v>
      </c>
      <c r="AS106" s="125">
        <v>0</v>
      </c>
      <c r="AT106" s="125">
        <v>0</v>
      </c>
      <c r="AU106" s="125">
        <v>0</v>
      </c>
      <c r="AV106" s="125">
        <v>645540</v>
      </c>
      <c r="AW106" s="125">
        <v>130691.19850187261</v>
      </c>
      <c r="AX106" s="125">
        <v>117800</v>
      </c>
      <c r="AY106" s="125">
        <v>94952.796584269614</v>
      </c>
      <c r="AZ106" s="493">
        <v>894031.1985018726</v>
      </c>
      <c r="BA106" s="493">
        <v>894031.1985018726</v>
      </c>
      <c r="BB106" s="493">
        <v>4180</v>
      </c>
      <c r="BC106" s="493">
        <v>877800</v>
      </c>
      <c r="BD106" s="493">
        <v>0</v>
      </c>
      <c r="BE106" s="493">
        <v>0</v>
      </c>
      <c r="BF106" s="493">
        <v>894031.1985018726</v>
      </c>
      <c r="BG106" s="125">
        <v>894031.19850187271</v>
      </c>
      <c r="BH106" s="125">
        <v>0</v>
      </c>
      <c r="BI106" s="493">
        <v>877800</v>
      </c>
      <c r="BJ106" s="493">
        <v>760000</v>
      </c>
      <c r="BK106" s="125">
        <v>776231.1985018726</v>
      </c>
      <c r="BL106" s="125">
        <v>3696.3390404851075</v>
      </c>
      <c r="BM106" s="125">
        <v>3675.9351608490565</v>
      </c>
      <c r="BN106" s="126">
        <v>5.5506636388380041E-3</v>
      </c>
      <c r="BO106" s="126">
        <v>1.2929692011161995E-2</v>
      </c>
      <c r="BP106" s="125">
        <v>9981.0289913837005</v>
      </c>
      <c r="BQ106" s="493">
        <v>904012.22749325633</v>
      </c>
      <c r="BR106" s="493">
        <v>4304.8201309202686</v>
      </c>
      <c r="BS106" s="493" t="s">
        <v>948</v>
      </c>
      <c r="BT106" s="493">
        <v>4304.8201309202686</v>
      </c>
      <c r="BU106" s="126">
        <v>1.7304251328268183E-2</v>
      </c>
      <c r="BV106" s="125">
        <v>-5583.9</v>
      </c>
      <c r="BW106" s="125">
        <v>898428.32749325631</v>
      </c>
      <c r="BX106" s="125">
        <v>0</v>
      </c>
      <c r="BY106" s="125">
        <v>898428.32749325631</v>
      </c>
      <c r="BZ106" s="490">
        <f t="shared" si="8"/>
        <v>76053.53130166966</v>
      </c>
      <c r="CA106" s="490">
        <f t="shared" si="9"/>
        <v>0</v>
      </c>
      <c r="CB106" s="490">
        <f t="shared" si="7"/>
        <v>0</v>
      </c>
      <c r="CC106" s="490">
        <f>IF(ISERROR(VLOOKUP(A106,'[19]19-20 Cfwds'!A:D,4,FALSE)),0,(VLOOKUP(A106,'[19]19-20 Cfwds'!A:D,4,FALSE)))</f>
        <v>76053.53130166966</v>
      </c>
      <c r="CD106" s="490">
        <f>IF(ISERROR(VLOOKUP(A106,'[19]19-20 Cfwds'!A:D,3,FALSE)),0,(VLOOKUP(A106,'[19]19-20 Cfwds'!A:D,3,FALSE)))</f>
        <v>0</v>
      </c>
      <c r="CF106" s="490">
        <f t="shared" si="10"/>
        <v>57824.999999999956</v>
      </c>
      <c r="CG106" s="490">
        <f>VLOOKUP(C106,'[19]Pension and Pay Grants'!$I$3:$O$111,7,FALSE)</f>
        <v>9968</v>
      </c>
      <c r="CH106" s="490">
        <f>VLOOKUP(C106,'[19]Pension and Pay Grants'!$Z$2:$AF$111,7,FALSE)</f>
        <v>29683</v>
      </c>
    </row>
    <row r="107" spans="1:86" ht="14.4">
      <c r="A107" s="486">
        <v>560</v>
      </c>
      <c r="B107" s="486">
        <f>VLOOKUP(D107,'[19]Adjusted Factors 21-22'!C:F,4,FALSE)</f>
        <v>0</v>
      </c>
      <c r="C107" s="491">
        <v>124802</v>
      </c>
      <c r="D107" s="491">
        <v>9354024</v>
      </c>
      <c r="E107" s="492" t="s">
        <v>427</v>
      </c>
      <c r="F107" s="332">
        <v>1350</v>
      </c>
      <c r="G107" s="332">
        <v>0</v>
      </c>
      <c r="H107" s="332">
        <v>1350</v>
      </c>
      <c r="I107" s="125">
        <v>0</v>
      </c>
      <c r="J107" s="125">
        <v>3497065</v>
      </c>
      <c r="K107" s="125">
        <v>2687958</v>
      </c>
      <c r="L107" s="125">
        <v>0</v>
      </c>
      <c r="M107" s="125">
        <v>51979.999999999993</v>
      </c>
      <c r="N107" s="125">
        <v>0</v>
      </c>
      <c r="O107" s="125">
        <v>159404.22432629281</v>
      </c>
      <c r="P107" s="125">
        <v>0</v>
      </c>
      <c r="Q107" s="125">
        <v>0</v>
      </c>
      <c r="R107" s="125">
        <v>0</v>
      </c>
      <c r="S107" s="125">
        <v>0</v>
      </c>
      <c r="T107" s="125">
        <v>0</v>
      </c>
      <c r="U107" s="125">
        <v>0</v>
      </c>
      <c r="V107" s="125">
        <v>4340.0000000000118</v>
      </c>
      <c r="W107" s="125">
        <v>2905.0000000000027</v>
      </c>
      <c r="X107" s="125">
        <v>2319.9999999999977</v>
      </c>
      <c r="Y107" s="125">
        <v>1889.999999999998</v>
      </c>
      <c r="Z107" s="125">
        <v>0</v>
      </c>
      <c r="AA107" s="125">
        <v>0</v>
      </c>
      <c r="AB107" s="125">
        <v>0</v>
      </c>
      <c r="AC107" s="125">
        <v>5939.9999999999945</v>
      </c>
      <c r="AD107" s="125">
        <v>0</v>
      </c>
      <c r="AE107" s="125">
        <v>0</v>
      </c>
      <c r="AF107" s="125">
        <v>538156.19003103487</v>
      </c>
      <c r="AG107" s="125">
        <v>0</v>
      </c>
      <c r="AH107" s="125">
        <v>0</v>
      </c>
      <c r="AI107" s="125">
        <v>117800</v>
      </c>
      <c r="AJ107" s="125">
        <v>0</v>
      </c>
      <c r="AK107" s="125">
        <v>0</v>
      </c>
      <c r="AL107" s="125">
        <v>50000</v>
      </c>
      <c r="AM107" s="125">
        <v>308224</v>
      </c>
      <c r="AN107" s="125">
        <v>0</v>
      </c>
      <c r="AO107" s="125">
        <v>0</v>
      </c>
      <c r="AP107" s="125">
        <v>0</v>
      </c>
      <c r="AQ107" s="125">
        <v>0</v>
      </c>
      <c r="AR107" s="125">
        <v>0</v>
      </c>
      <c r="AS107" s="125">
        <v>0</v>
      </c>
      <c r="AT107" s="125">
        <v>0</v>
      </c>
      <c r="AU107" s="125">
        <v>0</v>
      </c>
      <c r="AV107" s="125">
        <v>6185023</v>
      </c>
      <c r="AW107" s="125">
        <v>766935.41435732762</v>
      </c>
      <c r="AX107" s="125">
        <v>476024</v>
      </c>
      <c r="AY107" s="125">
        <v>491917.31934181025</v>
      </c>
      <c r="AZ107" s="493">
        <v>7427982.4143573279</v>
      </c>
      <c r="BA107" s="493">
        <v>7069758.4143573279</v>
      </c>
      <c r="BB107" s="493">
        <v>5415</v>
      </c>
      <c r="BC107" s="493">
        <v>7310250</v>
      </c>
      <c r="BD107" s="493">
        <v>0</v>
      </c>
      <c r="BE107" s="493">
        <v>240491.58564267214</v>
      </c>
      <c r="BF107" s="493">
        <v>7668474</v>
      </c>
      <c r="BG107" s="125">
        <v>0</v>
      </c>
      <c r="BH107" s="125">
        <v>7668474</v>
      </c>
      <c r="BI107" s="493">
        <v>7668474</v>
      </c>
      <c r="BJ107" s="493">
        <v>7242450</v>
      </c>
      <c r="BK107" s="125">
        <v>7242450</v>
      </c>
      <c r="BL107" s="125">
        <v>5364.7777777777774</v>
      </c>
      <c r="BM107" s="125">
        <v>5215.6495652173917</v>
      </c>
      <c r="BN107" s="126">
        <v>2.8592452521140562E-2</v>
      </c>
      <c r="BO107" s="126">
        <v>0</v>
      </c>
      <c r="BP107" s="125">
        <v>0</v>
      </c>
      <c r="BQ107" s="493">
        <v>7668474</v>
      </c>
      <c r="BR107" s="493">
        <v>5415</v>
      </c>
      <c r="BS107" s="493" t="s">
        <v>948</v>
      </c>
      <c r="BT107" s="493">
        <v>5680.3511111111111</v>
      </c>
      <c r="BU107" s="126">
        <v>4.1991049146877568E-2</v>
      </c>
      <c r="BV107" s="125">
        <v>-34114.5</v>
      </c>
      <c r="BW107" s="125">
        <v>7634359.5</v>
      </c>
      <c r="BX107" s="125">
        <v>0</v>
      </c>
      <c r="BY107" s="125">
        <v>7634359.5</v>
      </c>
      <c r="BZ107" s="490">
        <f t="shared" si="8"/>
        <v>310164.65491491742</v>
      </c>
      <c r="CA107" s="490">
        <f t="shared" si="9"/>
        <v>-2711.3999999999942</v>
      </c>
      <c r="CB107" s="490">
        <f t="shared" si="7"/>
        <v>240491.58564267214</v>
      </c>
      <c r="CC107" s="490">
        <f>IF(ISERROR(VLOOKUP(A107,'[19]19-20 Cfwds'!A:D,4,FALSE)),0,(VLOOKUP(A107,'[19]19-20 Cfwds'!A:D,4,FALSE)))</f>
        <v>310164.65491491742</v>
      </c>
      <c r="CD107" s="490">
        <f>IF(ISERROR(VLOOKUP(A107,'[19]19-20 Cfwds'!A:D,3,FALSE)),0,(VLOOKUP(A107,'[19]19-20 Cfwds'!A:D,3,FALSE)))</f>
        <v>-2711.3999999999942</v>
      </c>
      <c r="CF107" s="490">
        <f t="shared" si="10"/>
        <v>222839.22432629281</v>
      </c>
      <c r="CG107" s="490">
        <f>VLOOKUP(C107,'[19]Pension and Pay Grants'!$I$3:$O$111,7,FALSE)</f>
        <v>113624</v>
      </c>
      <c r="CH107" s="490">
        <f>VLOOKUP(C107,'[19]Pension and Pay Grants'!$Z$2:$AF$111,7,FALSE)</f>
        <v>321072</v>
      </c>
    </row>
    <row r="108" spans="1:86" ht="14.4">
      <c r="A108" s="486">
        <v>370</v>
      </c>
      <c r="B108" s="486">
        <f>VLOOKUP(D108,'[19]Adjusted Factors 21-22'!C:F,4,FALSE)</f>
        <v>0</v>
      </c>
      <c r="C108" s="491">
        <v>124840</v>
      </c>
      <c r="D108" s="491">
        <v>9354090</v>
      </c>
      <c r="E108" s="492" t="s">
        <v>319</v>
      </c>
      <c r="F108" s="332">
        <v>1277</v>
      </c>
      <c r="G108" s="332">
        <v>0</v>
      </c>
      <c r="H108" s="332">
        <v>1277</v>
      </c>
      <c r="I108" s="125">
        <v>0</v>
      </c>
      <c r="J108" s="125">
        <v>3266250</v>
      </c>
      <c r="K108" s="125">
        <v>2589678</v>
      </c>
      <c r="L108" s="125">
        <v>0</v>
      </c>
      <c r="M108" s="125">
        <v>57499.999999999971</v>
      </c>
      <c r="N108" s="125">
        <v>0</v>
      </c>
      <c r="O108" s="125">
        <v>166694.63869463868</v>
      </c>
      <c r="P108" s="125">
        <v>0</v>
      </c>
      <c r="Q108" s="125">
        <v>0</v>
      </c>
      <c r="R108" s="125">
        <v>0</v>
      </c>
      <c r="S108" s="125">
        <v>0</v>
      </c>
      <c r="T108" s="125">
        <v>0</v>
      </c>
      <c r="U108" s="125">
        <v>0</v>
      </c>
      <c r="V108" s="125">
        <v>57970.000000000182</v>
      </c>
      <c r="W108" s="125">
        <v>75944.999999999898</v>
      </c>
      <c r="X108" s="125">
        <v>14499.99999999998</v>
      </c>
      <c r="Y108" s="125">
        <v>10080.000000000004</v>
      </c>
      <c r="Z108" s="125">
        <v>1359.9999999999961</v>
      </c>
      <c r="AA108" s="125">
        <v>0</v>
      </c>
      <c r="AB108" s="125">
        <v>0</v>
      </c>
      <c r="AC108" s="125">
        <v>28348.194335169133</v>
      </c>
      <c r="AD108" s="125">
        <v>0</v>
      </c>
      <c r="AE108" s="125">
        <v>0</v>
      </c>
      <c r="AF108" s="125">
        <v>423565.95537593629</v>
      </c>
      <c r="AG108" s="125">
        <v>0</v>
      </c>
      <c r="AH108" s="125">
        <v>0</v>
      </c>
      <c r="AI108" s="125">
        <v>117800</v>
      </c>
      <c r="AJ108" s="125">
        <v>0</v>
      </c>
      <c r="AK108" s="125">
        <v>0</v>
      </c>
      <c r="AL108" s="125">
        <v>0</v>
      </c>
      <c r="AM108" s="125">
        <v>222720</v>
      </c>
      <c r="AN108" s="125">
        <v>0</v>
      </c>
      <c r="AO108" s="125">
        <v>0</v>
      </c>
      <c r="AP108" s="125">
        <v>0</v>
      </c>
      <c r="AQ108" s="125">
        <v>0</v>
      </c>
      <c r="AR108" s="125">
        <v>0</v>
      </c>
      <c r="AS108" s="125">
        <v>0</v>
      </c>
      <c r="AT108" s="125">
        <v>0</v>
      </c>
      <c r="AU108" s="125">
        <v>0</v>
      </c>
      <c r="AV108" s="125">
        <v>5855928</v>
      </c>
      <c r="AW108" s="125">
        <v>835963.78840574413</v>
      </c>
      <c r="AX108" s="125">
        <v>340520</v>
      </c>
      <c r="AY108" s="125">
        <v>595832.61638260691</v>
      </c>
      <c r="AZ108" s="493">
        <v>7032411.7884057444</v>
      </c>
      <c r="BA108" s="493">
        <v>6809691.7884057444</v>
      </c>
      <c r="BB108" s="493">
        <v>5415</v>
      </c>
      <c r="BC108" s="493">
        <v>6914955</v>
      </c>
      <c r="BD108" s="493">
        <v>0</v>
      </c>
      <c r="BE108" s="493">
        <v>105263.21159425564</v>
      </c>
      <c r="BF108" s="493">
        <v>7137675</v>
      </c>
      <c r="BG108" s="125">
        <v>0</v>
      </c>
      <c r="BH108" s="125">
        <v>7137674.9999999991</v>
      </c>
      <c r="BI108" s="493">
        <v>7137675</v>
      </c>
      <c r="BJ108" s="493">
        <v>6797155</v>
      </c>
      <c r="BK108" s="125">
        <v>6797155</v>
      </c>
      <c r="BL108" s="125">
        <v>5322.7525450274079</v>
      </c>
      <c r="BM108" s="125">
        <v>5172.6047261345848</v>
      </c>
      <c r="BN108" s="126">
        <v>2.9027506806039379E-2</v>
      </c>
      <c r="BO108" s="126">
        <v>0</v>
      </c>
      <c r="BP108" s="125">
        <v>0</v>
      </c>
      <c r="BQ108" s="493">
        <v>7137675</v>
      </c>
      <c r="BR108" s="493">
        <v>5415</v>
      </c>
      <c r="BS108" s="493" t="s">
        <v>948</v>
      </c>
      <c r="BT108" s="493">
        <v>5589.4087705559905</v>
      </c>
      <c r="BU108" s="126">
        <v>2.7607346103284636E-2</v>
      </c>
      <c r="BV108" s="125">
        <v>-32269.79</v>
      </c>
      <c r="BW108" s="125">
        <v>7105405.21</v>
      </c>
      <c r="BX108" s="125">
        <v>0</v>
      </c>
      <c r="BY108" s="125">
        <v>7105405.21</v>
      </c>
      <c r="BZ108" s="490">
        <f t="shared" si="8"/>
        <v>16473.659999994561</v>
      </c>
      <c r="CA108" s="490">
        <f t="shared" si="9"/>
        <v>53157.239999999991</v>
      </c>
      <c r="CB108" s="490">
        <f t="shared" si="7"/>
        <v>105263.21159425564</v>
      </c>
      <c r="CC108" s="490">
        <f>IF(ISERROR(VLOOKUP(A108,'[19]19-20 Cfwds'!A:D,4,FALSE)),0,(VLOOKUP(A108,'[19]19-20 Cfwds'!A:D,4,FALSE)))</f>
        <v>16473.659999994561</v>
      </c>
      <c r="CD108" s="490">
        <f>IF(ISERROR(VLOOKUP(A108,'[19]19-20 Cfwds'!A:D,3,FALSE)),0,(VLOOKUP(A108,'[19]19-20 Cfwds'!A:D,3,FALSE)))</f>
        <v>53157.239999999991</v>
      </c>
      <c r="CF108" s="490">
        <f t="shared" si="10"/>
        <v>384049.63869463874</v>
      </c>
      <c r="CG108" s="490">
        <f>VLOOKUP(C108,'[19]Pension and Pay Grants'!$I$3:$O$111,7,FALSE)</f>
        <v>119136</v>
      </c>
      <c r="CH108" s="490">
        <f>VLOOKUP(C108,'[19]Pension and Pay Grants'!$Z$2:$AF$111,7,FALSE)</f>
        <v>336648</v>
      </c>
    </row>
    <row r="109" spans="1:86" ht="14.4">
      <c r="A109" s="486">
        <v>552</v>
      </c>
      <c r="B109" s="486">
        <f>VLOOKUP(D109,'[19]Adjusted Factors 21-22'!C:F,4,FALSE)</f>
        <v>0</v>
      </c>
      <c r="C109" s="491">
        <v>124856</v>
      </c>
      <c r="D109" s="491">
        <v>9354500</v>
      </c>
      <c r="E109" s="492" t="s">
        <v>1004</v>
      </c>
      <c r="F109" s="332">
        <v>1183</v>
      </c>
      <c r="G109" s="332">
        <v>0</v>
      </c>
      <c r="H109" s="332">
        <v>1183</v>
      </c>
      <c r="I109" s="125">
        <v>0</v>
      </c>
      <c r="J109" s="125">
        <v>3139955</v>
      </c>
      <c r="K109" s="125">
        <v>2270268</v>
      </c>
      <c r="L109" s="125">
        <v>0</v>
      </c>
      <c r="M109" s="125">
        <v>78199.999999999956</v>
      </c>
      <c r="N109" s="125">
        <v>0</v>
      </c>
      <c r="O109" s="125">
        <v>220155.16941789747</v>
      </c>
      <c r="P109" s="125">
        <v>0</v>
      </c>
      <c r="Q109" s="125">
        <v>0</v>
      </c>
      <c r="R109" s="125">
        <v>0</v>
      </c>
      <c r="S109" s="125">
        <v>0</v>
      </c>
      <c r="T109" s="125">
        <v>0</v>
      </c>
      <c r="U109" s="125">
        <v>0</v>
      </c>
      <c r="V109" s="125">
        <v>60759.999999999971</v>
      </c>
      <c r="W109" s="125">
        <v>48969.999999999985</v>
      </c>
      <c r="X109" s="125">
        <v>1160</v>
      </c>
      <c r="Y109" s="125">
        <v>1260</v>
      </c>
      <c r="Z109" s="125">
        <v>0</v>
      </c>
      <c r="AA109" s="125">
        <v>0</v>
      </c>
      <c r="AB109" s="125">
        <v>0</v>
      </c>
      <c r="AC109" s="125">
        <v>13376.307106598981</v>
      </c>
      <c r="AD109" s="125">
        <v>0</v>
      </c>
      <c r="AE109" s="125">
        <v>0</v>
      </c>
      <c r="AF109" s="125">
        <v>554822.3274002031</v>
      </c>
      <c r="AG109" s="125">
        <v>0</v>
      </c>
      <c r="AH109" s="125">
        <v>0</v>
      </c>
      <c r="AI109" s="125">
        <v>117800</v>
      </c>
      <c r="AJ109" s="125">
        <v>0</v>
      </c>
      <c r="AK109" s="125">
        <v>0</v>
      </c>
      <c r="AL109" s="125">
        <v>0</v>
      </c>
      <c r="AM109" s="125">
        <v>190720</v>
      </c>
      <c r="AN109" s="125">
        <v>0</v>
      </c>
      <c r="AO109" s="125">
        <v>0</v>
      </c>
      <c r="AP109" s="125">
        <v>0</v>
      </c>
      <c r="AQ109" s="125">
        <v>0</v>
      </c>
      <c r="AR109" s="125">
        <v>0</v>
      </c>
      <c r="AS109" s="125">
        <v>0</v>
      </c>
      <c r="AT109" s="125">
        <v>0</v>
      </c>
      <c r="AU109" s="125">
        <v>0</v>
      </c>
      <c r="AV109" s="125">
        <v>5410223</v>
      </c>
      <c r="AW109" s="125">
        <v>978703.80392469943</v>
      </c>
      <c r="AX109" s="125">
        <v>308520</v>
      </c>
      <c r="AY109" s="125">
        <v>687916.3331179989</v>
      </c>
      <c r="AZ109" s="493">
        <v>6697446.8039246993</v>
      </c>
      <c r="BA109" s="493">
        <v>6506726.8039246993</v>
      </c>
      <c r="BB109" s="493">
        <v>5415</v>
      </c>
      <c r="BC109" s="493">
        <v>6405945</v>
      </c>
      <c r="BD109" s="493">
        <v>0</v>
      </c>
      <c r="BE109" s="493">
        <v>0</v>
      </c>
      <c r="BF109" s="493">
        <v>6697446.8039246993</v>
      </c>
      <c r="BG109" s="125">
        <v>0</v>
      </c>
      <c r="BH109" s="125">
        <v>6697446.8039246993</v>
      </c>
      <c r="BI109" s="493">
        <v>6596665</v>
      </c>
      <c r="BJ109" s="493">
        <v>6288145</v>
      </c>
      <c r="BK109" s="125">
        <v>6388926.8039246993</v>
      </c>
      <c r="BL109" s="125">
        <v>5400.6143735627211</v>
      </c>
      <c r="BM109" s="125">
        <v>5266.4933965879263</v>
      </c>
      <c r="BN109" s="126">
        <v>2.5466846129853598E-2</v>
      </c>
      <c r="BO109" s="126">
        <v>0</v>
      </c>
      <c r="BP109" s="125">
        <v>0</v>
      </c>
      <c r="BQ109" s="493">
        <v>6697446.8039246993</v>
      </c>
      <c r="BR109" s="493">
        <v>5500.1917192939136</v>
      </c>
      <c r="BS109" s="493" t="s">
        <v>948</v>
      </c>
      <c r="BT109" s="493">
        <v>5661.408963588081</v>
      </c>
      <c r="BU109" s="126">
        <v>2.2542571808684242E-2</v>
      </c>
      <c r="BV109" s="125">
        <v>-29894.41</v>
      </c>
      <c r="BW109" s="125">
        <v>6667552.3939246992</v>
      </c>
      <c r="BX109" s="125">
        <v>0</v>
      </c>
      <c r="BY109" s="125">
        <v>6667552.3939246992</v>
      </c>
      <c r="BZ109" s="490">
        <f t="shared" si="8"/>
        <v>329273.10348535702</v>
      </c>
      <c r="CA109" s="490">
        <f t="shared" si="9"/>
        <v>94197.65</v>
      </c>
      <c r="CB109" s="490">
        <f t="shared" si="7"/>
        <v>0</v>
      </c>
      <c r="CC109" s="490">
        <f>IF(ISERROR(VLOOKUP(A109,'[19]19-20 Cfwds'!A:D,4,FALSE)),0,(VLOOKUP(A109,'[19]19-20 Cfwds'!A:D,4,FALSE)))</f>
        <v>329273.10348535702</v>
      </c>
      <c r="CD109" s="490">
        <f>IF(ISERROR(VLOOKUP(A109,'[19]19-20 Cfwds'!A:D,3,FALSE)),0,(VLOOKUP(A109,'[19]19-20 Cfwds'!A:D,3,FALSE)))</f>
        <v>94197.65</v>
      </c>
      <c r="CF109" s="490">
        <f t="shared" si="10"/>
        <v>410505.16941789736</v>
      </c>
      <c r="CG109" s="490">
        <f>VLOOKUP(C109,'[19]Pension and Pay Grants'!$I$3:$O$111,7,FALSE)</f>
        <v>84763</v>
      </c>
      <c r="CH109" s="490">
        <f>VLOOKUP(C109,'[19]Pension and Pay Grants'!$Z$2:$AF$111,7,FALSE)</f>
        <v>239516</v>
      </c>
    </row>
    <row r="110" spans="1:86" ht="14.4">
      <c r="A110" s="486">
        <v>553</v>
      </c>
      <c r="B110" s="486">
        <f>VLOOKUP(D110,'[19]Adjusted Factors 21-22'!C:F,4,FALSE)</f>
        <v>0</v>
      </c>
      <c r="C110" s="491">
        <v>124861</v>
      </c>
      <c r="D110" s="491">
        <v>9354600</v>
      </c>
      <c r="E110" s="492" t="s">
        <v>420</v>
      </c>
      <c r="F110" s="332">
        <v>776</v>
      </c>
      <c r="G110" s="332">
        <v>0</v>
      </c>
      <c r="H110" s="332">
        <v>776</v>
      </c>
      <c r="I110" s="125">
        <v>0</v>
      </c>
      <c r="J110" s="125">
        <v>2029430</v>
      </c>
      <c r="K110" s="125">
        <v>1523340</v>
      </c>
      <c r="L110" s="125">
        <v>0</v>
      </c>
      <c r="M110" s="125">
        <v>41400.000000000015</v>
      </c>
      <c r="N110" s="125">
        <v>0</v>
      </c>
      <c r="O110" s="125">
        <v>95411.813471502595</v>
      </c>
      <c r="P110" s="125">
        <v>0</v>
      </c>
      <c r="Q110" s="125">
        <v>0</v>
      </c>
      <c r="R110" s="125">
        <v>0</v>
      </c>
      <c r="S110" s="125">
        <v>0</v>
      </c>
      <c r="T110" s="125">
        <v>0</v>
      </c>
      <c r="U110" s="125">
        <v>0</v>
      </c>
      <c r="V110" s="125">
        <v>27074.670116429475</v>
      </c>
      <c r="W110" s="125">
        <v>22496.972833117732</v>
      </c>
      <c r="X110" s="125">
        <v>6987.0116429495301</v>
      </c>
      <c r="Y110" s="125">
        <v>6956.8952134540905</v>
      </c>
      <c r="Z110" s="125">
        <v>0</v>
      </c>
      <c r="AA110" s="125">
        <v>0</v>
      </c>
      <c r="AB110" s="125">
        <v>0</v>
      </c>
      <c r="AC110" s="125">
        <v>22834.081902245664</v>
      </c>
      <c r="AD110" s="125">
        <v>0</v>
      </c>
      <c r="AE110" s="125">
        <v>0</v>
      </c>
      <c r="AF110" s="125">
        <v>291366.95629037207</v>
      </c>
      <c r="AG110" s="125">
        <v>0</v>
      </c>
      <c r="AH110" s="125">
        <v>0</v>
      </c>
      <c r="AI110" s="125">
        <v>117800</v>
      </c>
      <c r="AJ110" s="125">
        <v>0</v>
      </c>
      <c r="AK110" s="125">
        <v>0</v>
      </c>
      <c r="AL110" s="125">
        <v>0</v>
      </c>
      <c r="AM110" s="125">
        <v>17920</v>
      </c>
      <c r="AN110" s="125">
        <v>0</v>
      </c>
      <c r="AO110" s="125">
        <v>0</v>
      </c>
      <c r="AP110" s="125">
        <v>0</v>
      </c>
      <c r="AQ110" s="125">
        <v>0</v>
      </c>
      <c r="AR110" s="125">
        <v>0</v>
      </c>
      <c r="AS110" s="125">
        <v>0</v>
      </c>
      <c r="AT110" s="125">
        <v>0</v>
      </c>
      <c r="AU110" s="125">
        <v>0</v>
      </c>
      <c r="AV110" s="125">
        <v>3552770</v>
      </c>
      <c r="AW110" s="125">
        <v>514528.40147007117</v>
      </c>
      <c r="AX110" s="125">
        <v>135720</v>
      </c>
      <c r="AY110" s="125">
        <v>346010.8414226395</v>
      </c>
      <c r="AZ110" s="493">
        <v>4203018.4014700707</v>
      </c>
      <c r="BA110" s="493">
        <v>4185098.4014700707</v>
      </c>
      <c r="BB110" s="493">
        <v>5415</v>
      </c>
      <c r="BC110" s="493">
        <v>4202040</v>
      </c>
      <c r="BD110" s="493">
        <v>0</v>
      </c>
      <c r="BE110" s="493">
        <v>16941.598529929295</v>
      </c>
      <c r="BF110" s="493">
        <v>4219960</v>
      </c>
      <c r="BG110" s="125">
        <v>0</v>
      </c>
      <c r="BH110" s="125">
        <v>4219960.0000000009</v>
      </c>
      <c r="BI110" s="493">
        <v>4219960</v>
      </c>
      <c r="BJ110" s="493">
        <v>4084240</v>
      </c>
      <c r="BK110" s="125">
        <v>4084240</v>
      </c>
      <c r="BL110" s="125">
        <v>5263.1958762886597</v>
      </c>
      <c r="BM110" s="125">
        <v>5112.2417319948181</v>
      </c>
      <c r="BN110" s="126">
        <v>2.9527974655247514E-2</v>
      </c>
      <c r="BO110" s="126">
        <v>0</v>
      </c>
      <c r="BP110" s="125">
        <v>0</v>
      </c>
      <c r="BQ110" s="493">
        <v>4219960</v>
      </c>
      <c r="BR110" s="493">
        <v>5415</v>
      </c>
      <c r="BS110" s="493" t="s">
        <v>948</v>
      </c>
      <c r="BT110" s="493">
        <v>5438.0927835051543</v>
      </c>
      <c r="BU110" s="126">
        <v>2.7359994611722671E-2</v>
      </c>
      <c r="BV110" s="125">
        <v>-19609.52</v>
      </c>
      <c r="BW110" s="125">
        <v>4200350.4800000004</v>
      </c>
      <c r="BX110" s="125">
        <v>0</v>
      </c>
      <c r="BY110" s="125">
        <v>4200350.4800000004</v>
      </c>
      <c r="BZ110" s="490">
        <f t="shared" si="8"/>
        <v>-390948.33929104079</v>
      </c>
      <c r="CA110" s="490">
        <f t="shared" si="9"/>
        <v>0</v>
      </c>
      <c r="CB110" s="490">
        <f t="shared" si="7"/>
        <v>16941.598529929295</v>
      </c>
      <c r="CC110" s="490">
        <f>IF(ISERROR(VLOOKUP(A110,'[19]19-20 Cfwds'!A:D,4,FALSE)),0,(VLOOKUP(A110,'[19]19-20 Cfwds'!A:D,4,FALSE)))</f>
        <v>-390948.33929104079</v>
      </c>
      <c r="CD110" s="490">
        <f>IF(ISERROR(VLOOKUP(A110,'[19]19-20 Cfwds'!A:D,3,FALSE)),0,(VLOOKUP(A110,'[19]19-20 Cfwds'!A:D,3,FALSE)))</f>
        <v>0</v>
      </c>
      <c r="CF110" s="490">
        <f t="shared" si="10"/>
        <v>200327.36327745346</v>
      </c>
      <c r="CG110" s="490">
        <f>VLOOKUP(C110,'[19]Pension and Pay Grants'!$I$3:$O$111,7,FALSE)</f>
        <v>60481</v>
      </c>
      <c r="CH110" s="490">
        <f>VLOOKUP(C110,'[19]Pension and Pay Grants'!$Z$2:$AF$111,7,FALSE)</f>
        <v>170929</v>
      </c>
    </row>
    <row r="111" spans="1:86" ht="14.4">
      <c r="A111" s="486">
        <v>233</v>
      </c>
      <c r="B111" s="486" t="str">
        <f>VLOOKUP(D111,'[19]Adjusted Factors 21-22'!C:F,4,FALSE)</f>
        <v>Recoupment Academy</v>
      </c>
      <c r="C111" s="491">
        <v>138117</v>
      </c>
      <c r="D111" s="491">
        <v>9352000</v>
      </c>
      <c r="E111" s="492" t="s">
        <v>547</v>
      </c>
      <c r="F111" s="332">
        <v>134</v>
      </c>
      <c r="G111" s="332">
        <v>134</v>
      </c>
      <c r="H111" s="332">
        <v>0</v>
      </c>
      <c r="I111" s="125">
        <v>411916</v>
      </c>
      <c r="J111" s="125">
        <v>0</v>
      </c>
      <c r="K111" s="125">
        <v>0</v>
      </c>
      <c r="L111" s="125">
        <v>23919.999999999982</v>
      </c>
      <c r="M111" s="125">
        <v>0</v>
      </c>
      <c r="N111" s="125">
        <v>29899.999999999975</v>
      </c>
      <c r="O111" s="125">
        <v>0</v>
      </c>
      <c r="P111" s="125">
        <v>4515.0000000000073</v>
      </c>
      <c r="Q111" s="125">
        <v>24440.000000000004</v>
      </c>
      <c r="R111" s="125">
        <v>0</v>
      </c>
      <c r="S111" s="125">
        <v>0</v>
      </c>
      <c r="T111" s="125">
        <v>0</v>
      </c>
      <c r="U111" s="125">
        <v>0</v>
      </c>
      <c r="V111" s="125">
        <v>0</v>
      </c>
      <c r="W111" s="125">
        <v>0</v>
      </c>
      <c r="X111" s="125">
        <v>0</v>
      </c>
      <c r="Y111" s="125">
        <v>0</v>
      </c>
      <c r="Z111" s="125">
        <v>0</v>
      </c>
      <c r="AA111" s="125">
        <v>0</v>
      </c>
      <c r="AB111" s="125">
        <v>7111.4035087719276</v>
      </c>
      <c r="AC111" s="125">
        <v>0</v>
      </c>
      <c r="AD111" s="125">
        <v>0</v>
      </c>
      <c r="AE111" s="125">
        <v>70596.509433962274</v>
      </c>
      <c r="AF111" s="125">
        <v>0</v>
      </c>
      <c r="AG111" s="125">
        <v>7164.0000000000164</v>
      </c>
      <c r="AH111" s="125">
        <v>0</v>
      </c>
      <c r="AI111" s="125">
        <v>117800</v>
      </c>
      <c r="AJ111" s="125">
        <v>0</v>
      </c>
      <c r="AK111" s="125">
        <v>0</v>
      </c>
      <c r="AL111" s="125">
        <v>0</v>
      </c>
      <c r="AM111" s="125">
        <v>4531.2</v>
      </c>
      <c r="AN111" s="125">
        <v>0</v>
      </c>
      <c r="AO111" s="125">
        <v>0</v>
      </c>
      <c r="AP111" s="125">
        <v>0</v>
      </c>
      <c r="AQ111" s="125">
        <v>0</v>
      </c>
      <c r="AR111" s="125">
        <v>0</v>
      </c>
      <c r="AS111" s="125">
        <v>0</v>
      </c>
      <c r="AT111" s="125">
        <v>0</v>
      </c>
      <c r="AU111" s="125">
        <v>0</v>
      </c>
      <c r="AV111" s="125">
        <v>411916</v>
      </c>
      <c r="AW111" s="125">
        <v>167646.9129427342</v>
      </c>
      <c r="AX111" s="125">
        <v>122331.2</v>
      </c>
      <c r="AY111" s="125">
        <v>128072.11871698112</v>
      </c>
      <c r="AZ111" s="493">
        <v>701894.11294273415</v>
      </c>
      <c r="BA111" s="493">
        <v>697362.9129427342</v>
      </c>
      <c r="BB111" s="493">
        <v>4180</v>
      </c>
      <c r="BC111" s="493">
        <v>560120</v>
      </c>
      <c r="BD111" s="493">
        <v>0</v>
      </c>
      <c r="BE111" s="493">
        <v>0</v>
      </c>
      <c r="BF111" s="493">
        <v>701894.11294273415</v>
      </c>
      <c r="BG111" s="125">
        <v>701894.11294273415</v>
      </c>
      <c r="BH111" s="125">
        <v>0</v>
      </c>
      <c r="BI111" s="493">
        <v>564651.19999999995</v>
      </c>
      <c r="BJ111" s="493">
        <v>442319.99999999994</v>
      </c>
      <c r="BK111" s="125">
        <v>579562.9129427342</v>
      </c>
      <c r="BL111" s="125">
        <v>4325.0963652442852</v>
      </c>
      <c r="BM111" s="125">
        <v>4235.3814526666665</v>
      </c>
      <c r="BN111" s="126">
        <v>2.1182250897645274E-2</v>
      </c>
      <c r="BO111" s="126">
        <v>0</v>
      </c>
      <c r="BP111" s="125">
        <v>0</v>
      </c>
      <c r="BQ111" s="493">
        <v>701894.11294273415</v>
      </c>
      <c r="BR111" s="493">
        <v>5204.2008428562258</v>
      </c>
      <c r="BS111" s="493" t="s">
        <v>948</v>
      </c>
      <c r="BT111" s="493">
        <v>5238.0157682293593</v>
      </c>
      <c r="BU111" s="126">
        <v>3.7138265508753321E-2</v>
      </c>
      <c r="BV111" s="125">
        <v>0</v>
      </c>
      <c r="BW111" s="125">
        <v>701894.11294273415</v>
      </c>
      <c r="BX111" s="125">
        <v>0</v>
      </c>
      <c r="BY111" s="125">
        <v>701894.11294273415</v>
      </c>
      <c r="BZ111" s="490">
        <f t="shared" si="8"/>
        <v>0</v>
      </c>
      <c r="CA111" s="490">
        <f t="shared" si="9"/>
        <v>0</v>
      </c>
      <c r="CB111" s="490">
        <f t="shared" si="7"/>
        <v>0</v>
      </c>
      <c r="CC111" s="490">
        <f>IF(ISERROR(VLOOKUP(A111,'[19]19-20 Cfwds'!A:D,4,FALSE)),0,(VLOOKUP(A111,'[19]19-20 Cfwds'!A:D,4,FALSE)))</f>
        <v>0</v>
      </c>
      <c r="CD111" s="490">
        <f>IF(ISERROR(VLOOKUP(A111,'[19]19-20 Cfwds'!A:D,3,FALSE)),0,(VLOOKUP(A111,'[19]19-20 Cfwds'!A:D,3,FALSE)))</f>
        <v>0</v>
      </c>
      <c r="CF111" s="490">
        <f t="shared" si="10"/>
        <v>82774.999999999971</v>
      </c>
      <c r="CG111" s="490"/>
      <c r="CH111" s="490"/>
    </row>
    <row r="112" spans="1:86" ht="14.4">
      <c r="A112" s="486">
        <v>262</v>
      </c>
      <c r="B112" s="486" t="str">
        <f>VLOOKUP(D112,'[19]Adjusted Factors 21-22'!C:F,4,FALSE)</f>
        <v>Recoupment Academy</v>
      </c>
      <c r="C112" s="491">
        <v>139803</v>
      </c>
      <c r="D112" s="491">
        <v>9352001</v>
      </c>
      <c r="E112" s="492" t="s">
        <v>1005</v>
      </c>
      <c r="F112" s="332">
        <v>576</v>
      </c>
      <c r="G112" s="332">
        <v>576</v>
      </c>
      <c r="H112" s="332">
        <v>0</v>
      </c>
      <c r="I112" s="125">
        <v>1770624</v>
      </c>
      <c r="J112" s="125">
        <v>0</v>
      </c>
      <c r="K112" s="125">
        <v>0</v>
      </c>
      <c r="L112" s="125">
        <v>64400.000000000116</v>
      </c>
      <c r="M112" s="125">
        <v>0</v>
      </c>
      <c r="N112" s="125">
        <v>83375</v>
      </c>
      <c r="O112" s="125">
        <v>0</v>
      </c>
      <c r="P112" s="125">
        <v>1505.000000000003</v>
      </c>
      <c r="Q112" s="125">
        <v>19759.999999999935</v>
      </c>
      <c r="R112" s="125">
        <v>40999.999999999971</v>
      </c>
      <c r="S112" s="125">
        <v>39160.000000000065</v>
      </c>
      <c r="T112" s="125">
        <v>40850.000000000124</v>
      </c>
      <c r="U112" s="125">
        <v>0</v>
      </c>
      <c r="V112" s="125">
        <v>0</v>
      </c>
      <c r="W112" s="125">
        <v>0</v>
      </c>
      <c r="X112" s="125">
        <v>0</v>
      </c>
      <c r="Y112" s="125">
        <v>0</v>
      </c>
      <c r="Z112" s="125">
        <v>0</v>
      </c>
      <c r="AA112" s="125">
        <v>0</v>
      </c>
      <c r="AB112" s="125">
        <v>10582.045929018781</v>
      </c>
      <c r="AC112" s="125">
        <v>0</v>
      </c>
      <c r="AD112" s="125">
        <v>0</v>
      </c>
      <c r="AE112" s="125">
        <v>207081.88841201717</v>
      </c>
      <c r="AF112" s="125">
        <v>0</v>
      </c>
      <c r="AG112" s="125">
        <v>0</v>
      </c>
      <c r="AH112" s="125">
        <v>0</v>
      </c>
      <c r="AI112" s="125">
        <v>117800</v>
      </c>
      <c r="AJ112" s="125">
        <v>0</v>
      </c>
      <c r="AK112" s="125">
        <v>0</v>
      </c>
      <c r="AL112" s="125">
        <v>0</v>
      </c>
      <c r="AM112" s="125">
        <v>9216</v>
      </c>
      <c r="AN112" s="125">
        <v>0</v>
      </c>
      <c r="AO112" s="125">
        <v>0</v>
      </c>
      <c r="AP112" s="125">
        <v>0</v>
      </c>
      <c r="AQ112" s="125">
        <v>0</v>
      </c>
      <c r="AR112" s="125">
        <v>0</v>
      </c>
      <c r="AS112" s="125">
        <v>0</v>
      </c>
      <c r="AT112" s="125">
        <v>0</v>
      </c>
      <c r="AU112" s="125">
        <v>0</v>
      </c>
      <c r="AV112" s="125">
        <v>1770624</v>
      </c>
      <c r="AW112" s="125">
        <v>507713.93434103613</v>
      </c>
      <c r="AX112" s="125">
        <v>127016</v>
      </c>
      <c r="AY112" s="125">
        <v>403589.80820600881</v>
      </c>
      <c r="AZ112" s="493">
        <v>2405353.9343410362</v>
      </c>
      <c r="BA112" s="493">
        <v>2396137.9343410362</v>
      </c>
      <c r="BB112" s="493">
        <v>4180</v>
      </c>
      <c r="BC112" s="493">
        <v>2407680</v>
      </c>
      <c r="BD112" s="493">
        <v>11542.065658963751</v>
      </c>
      <c r="BE112" s="493">
        <v>0</v>
      </c>
      <c r="BF112" s="493">
        <v>2416896</v>
      </c>
      <c r="BG112" s="125">
        <v>2416896</v>
      </c>
      <c r="BH112" s="125">
        <v>0</v>
      </c>
      <c r="BI112" s="493">
        <v>2416896</v>
      </c>
      <c r="BJ112" s="493">
        <v>2289880</v>
      </c>
      <c r="BK112" s="125">
        <v>2289880</v>
      </c>
      <c r="BL112" s="125">
        <v>3975.4861111111113</v>
      </c>
      <c r="BM112" s="125">
        <v>3900.4224150519035</v>
      </c>
      <c r="BN112" s="126">
        <v>1.9245017095977521E-2</v>
      </c>
      <c r="BO112" s="126">
        <v>0</v>
      </c>
      <c r="BP112" s="125">
        <v>0</v>
      </c>
      <c r="BQ112" s="493">
        <v>2416896</v>
      </c>
      <c r="BR112" s="493">
        <v>4180</v>
      </c>
      <c r="BS112" s="493" t="s">
        <v>948</v>
      </c>
      <c r="BT112" s="493">
        <v>4196</v>
      </c>
      <c r="BU112" s="126">
        <v>1.846535328417187E-2</v>
      </c>
      <c r="BV112" s="125">
        <v>0</v>
      </c>
      <c r="BW112" s="125">
        <v>2416896</v>
      </c>
      <c r="BX112" s="125">
        <v>0</v>
      </c>
      <c r="BY112" s="125">
        <v>2416896</v>
      </c>
      <c r="BZ112" s="490">
        <f t="shared" si="8"/>
        <v>0</v>
      </c>
      <c r="CA112" s="490">
        <f t="shared" si="9"/>
        <v>0</v>
      </c>
      <c r="CB112" s="490">
        <f t="shared" si="7"/>
        <v>11542.065658963751</v>
      </c>
      <c r="CC112" s="490">
        <f>IF(ISERROR(VLOOKUP(A112,'[19]19-20 Cfwds'!A:D,4,FALSE)),0,(VLOOKUP(A112,'[19]19-20 Cfwds'!A:D,4,FALSE)))</f>
        <v>0</v>
      </c>
      <c r="CD112" s="490">
        <f>IF(ISERROR(VLOOKUP(A112,'[19]19-20 Cfwds'!A:D,3,FALSE)),0,(VLOOKUP(A112,'[19]19-20 Cfwds'!A:D,3,FALSE)))</f>
        <v>0</v>
      </c>
      <c r="CF112" s="490">
        <f t="shared" si="10"/>
        <v>290050.00000000023</v>
      </c>
      <c r="CG112" s="490"/>
      <c r="CH112" s="490"/>
    </row>
    <row r="113" spans="1:86" ht="14.4">
      <c r="A113" s="486">
        <v>411</v>
      </c>
      <c r="B113" s="486" t="str">
        <f>VLOOKUP(D113,'[19]Adjusted Factors 21-22'!C:F,4,FALSE)</f>
        <v>Recoupment Academy</v>
      </c>
      <c r="C113" s="491">
        <v>136316</v>
      </c>
      <c r="D113" s="491">
        <v>9352003</v>
      </c>
      <c r="E113" s="492" t="s">
        <v>333</v>
      </c>
      <c r="F113" s="332">
        <v>374</v>
      </c>
      <c r="G113" s="332">
        <v>374</v>
      </c>
      <c r="H113" s="332">
        <v>0</v>
      </c>
      <c r="I113" s="125">
        <v>1149676</v>
      </c>
      <c r="J113" s="125">
        <v>0</v>
      </c>
      <c r="K113" s="125">
        <v>0</v>
      </c>
      <c r="L113" s="125">
        <v>33579.999999999985</v>
      </c>
      <c r="M113" s="125">
        <v>0</v>
      </c>
      <c r="N113" s="125">
        <v>49984.594594594593</v>
      </c>
      <c r="O113" s="125">
        <v>0</v>
      </c>
      <c r="P113" s="125">
        <v>0</v>
      </c>
      <c r="Q113" s="125">
        <v>0</v>
      </c>
      <c r="R113" s="125">
        <v>0</v>
      </c>
      <c r="S113" s="125">
        <v>0</v>
      </c>
      <c r="T113" s="125">
        <v>0</v>
      </c>
      <c r="U113" s="125">
        <v>0</v>
      </c>
      <c r="V113" s="125">
        <v>0</v>
      </c>
      <c r="W113" s="125">
        <v>0</v>
      </c>
      <c r="X113" s="125">
        <v>0</v>
      </c>
      <c r="Y113" s="125">
        <v>0</v>
      </c>
      <c r="Z113" s="125">
        <v>0</v>
      </c>
      <c r="AA113" s="125">
        <v>0</v>
      </c>
      <c r="AB113" s="125">
        <v>16535.369774919622</v>
      </c>
      <c r="AC113" s="125">
        <v>0</v>
      </c>
      <c r="AD113" s="125">
        <v>0</v>
      </c>
      <c r="AE113" s="125">
        <v>124519.25675675675</v>
      </c>
      <c r="AF113" s="125">
        <v>0</v>
      </c>
      <c r="AG113" s="125">
        <v>0</v>
      </c>
      <c r="AH113" s="125">
        <v>0</v>
      </c>
      <c r="AI113" s="125">
        <v>117800</v>
      </c>
      <c r="AJ113" s="125">
        <v>0</v>
      </c>
      <c r="AK113" s="125">
        <v>0</v>
      </c>
      <c r="AL113" s="125">
        <v>0</v>
      </c>
      <c r="AM113" s="125">
        <v>8140.8</v>
      </c>
      <c r="AN113" s="125">
        <v>0</v>
      </c>
      <c r="AO113" s="125">
        <v>0</v>
      </c>
      <c r="AP113" s="125">
        <v>0</v>
      </c>
      <c r="AQ113" s="125">
        <v>0</v>
      </c>
      <c r="AR113" s="125">
        <v>0</v>
      </c>
      <c r="AS113" s="125">
        <v>0</v>
      </c>
      <c r="AT113" s="125">
        <v>0</v>
      </c>
      <c r="AU113" s="125">
        <v>0</v>
      </c>
      <c r="AV113" s="125">
        <v>1149676</v>
      </c>
      <c r="AW113" s="125">
        <v>224619.22112627095</v>
      </c>
      <c r="AX113" s="125">
        <v>125940.8</v>
      </c>
      <c r="AY113" s="125">
        <v>155823.08697297296</v>
      </c>
      <c r="AZ113" s="493">
        <v>1500236.021126271</v>
      </c>
      <c r="BA113" s="493">
        <v>1492095.2211262709</v>
      </c>
      <c r="BB113" s="493">
        <v>4180</v>
      </c>
      <c r="BC113" s="493">
        <v>1563320</v>
      </c>
      <c r="BD113" s="493">
        <v>71224.778873729054</v>
      </c>
      <c r="BE113" s="493">
        <v>0</v>
      </c>
      <c r="BF113" s="493">
        <v>1571460.8</v>
      </c>
      <c r="BG113" s="125">
        <v>1571460.8</v>
      </c>
      <c r="BH113" s="125">
        <v>0</v>
      </c>
      <c r="BI113" s="493">
        <v>1571460.8</v>
      </c>
      <c r="BJ113" s="493">
        <v>1445520</v>
      </c>
      <c r="BK113" s="125">
        <v>1445520</v>
      </c>
      <c r="BL113" s="125">
        <v>3865.0267379679144</v>
      </c>
      <c r="BM113" s="125">
        <v>3628.0376231607625</v>
      </c>
      <c r="BN113" s="126">
        <v>6.5321570342670818E-2</v>
      </c>
      <c r="BO113" s="126">
        <v>0</v>
      </c>
      <c r="BP113" s="125">
        <v>0</v>
      </c>
      <c r="BQ113" s="493">
        <v>1571460.8</v>
      </c>
      <c r="BR113" s="493">
        <v>4180</v>
      </c>
      <c r="BS113" s="493" t="s">
        <v>948</v>
      </c>
      <c r="BT113" s="493">
        <v>4201.7668449197863</v>
      </c>
      <c r="BU113" s="126">
        <v>5.81519427854158E-2</v>
      </c>
      <c r="BV113" s="125">
        <v>0</v>
      </c>
      <c r="BW113" s="125">
        <v>1571460.8</v>
      </c>
      <c r="BX113" s="125">
        <v>0</v>
      </c>
      <c r="BY113" s="125">
        <v>1571460.8</v>
      </c>
      <c r="BZ113" s="490">
        <f t="shared" si="8"/>
        <v>0</v>
      </c>
      <c r="CA113" s="490">
        <f t="shared" si="9"/>
        <v>0</v>
      </c>
      <c r="CB113" s="490">
        <f t="shared" si="7"/>
        <v>71224.778873729054</v>
      </c>
      <c r="CC113" s="490">
        <f>IF(ISERROR(VLOOKUP(A113,'[19]19-20 Cfwds'!A:D,4,FALSE)),0,(VLOOKUP(A113,'[19]19-20 Cfwds'!A:D,4,FALSE)))</f>
        <v>0</v>
      </c>
      <c r="CD113" s="490">
        <f>IF(ISERROR(VLOOKUP(A113,'[19]19-20 Cfwds'!A:D,3,FALSE)),0,(VLOOKUP(A113,'[19]19-20 Cfwds'!A:D,3,FALSE)))</f>
        <v>0</v>
      </c>
      <c r="CF113" s="490">
        <f t="shared" si="10"/>
        <v>83564.594594594586</v>
      </c>
      <c r="CG113" s="490"/>
      <c r="CH113" s="490"/>
    </row>
    <row r="114" spans="1:86" ht="14.4">
      <c r="A114" s="486">
        <v>73</v>
      </c>
      <c r="B114" s="486" t="str">
        <f>VLOOKUP(D114,'[19]Adjusted Factors 21-22'!C:F,4,FALSE)</f>
        <v>Recoupment Academy</v>
      </c>
      <c r="C114" s="491">
        <v>139804</v>
      </c>
      <c r="D114" s="491">
        <v>9352006</v>
      </c>
      <c r="E114" s="492" t="s">
        <v>472</v>
      </c>
      <c r="F114" s="332">
        <v>199</v>
      </c>
      <c r="G114" s="332">
        <v>199</v>
      </c>
      <c r="H114" s="332">
        <v>0</v>
      </c>
      <c r="I114" s="125">
        <v>611726</v>
      </c>
      <c r="J114" s="125">
        <v>0</v>
      </c>
      <c r="K114" s="125">
        <v>0</v>
      </c>
      <c r="L114" s="125">
        <v>34500.000000000022</v>
      </c>
      <c r="M114" s="125">
        <v>0</v>
      </c>
      <c r="N114" s="125">
        <v>55258.902439024387</v>
      </c>
      <c r="O114" s="125">
        <v>0</v>
      </c>
      <c r="P114" s="125">
        <v>5160.0000000000055</v>
      </c>
      <c r="Q114" s="125">
        <v>12219.999999999996</v>
      </c>
      <c r="R114" s="125">
        <v>3279.9999999999977</v>
      </c>
      <c r="S114" s="125">
        <v>1334.9999999999991</v>
      </c>
      <c r="T114" s="125">
        <v>11400.000000000011</v>
      </c>
      <c r="U114" s="125">
        <v>34100.000000000036</v>
      </c>
      <c r="V114" s="125">
        <v>0</v>
      </c>
      <c r="W114" s="125">
        <v>0</v>
      </c>
      <c r="X114" s="125">
        <v>0</v>
      </c>
      <c r="Y114" s="125">
        <v>0</v>
      </c>
      <c r="Z114" s="125">
        <v>0</v>
      </c>
      <c r="AA114" s="125">
        <v>0</v>
      </c>
      <c r="AB114" s="125">
        <v>2530.6358381502896</v>
      </c>
      <c r="AC114" s="125">
        <v>0</v>
      </c>
      <c r="AD114" s="125">
        <v>0</v>
      </c>
      <c r="AE114" s="125">
        <v>68673.090909090912</v>
      </c>
      <c r="AF114" s="125">
        <v>0</v>
      </c>
      <c r="AG114" s="125">
        <v>0</v>
      </c>
      <c r="AH114" s="125">
        <v>0</v>
      </c>
      <c r="AI114" s="125">
        <v>117800</v>
      </c>
      <c r="AJ114" s="125">
        <v>0</v>
      </c>
      <c r="AK114" s="125">
        <v>0</v>
      </c>
      <c r="AL114" s="125">
        <v>0</v>
      </c>
      <c r="AM114" s="125">
        <v>4761.6000000000004</v>
      </c>
      <c r="AN114" s="125">
        <v>0</v>
      </c>
      <c r="AO114" s="125">
        <v>0</v>
      </c>
      <c r="AP114" s="125">
        <v>0</v>
      </c>
      <c r="AQ114" s="125">
        <v>0</v>
      </c>
      <c r="AR114" s="125">
        <v>0</v>
      </c>
      <c r="AS114" s="125">
        <v>0</v>
      </c>
      <c r="AT114" s="125">
        <v>0</v>
      </c>
      <c r="AU114" s="125">
        <v>0</v>
      </c>
      <c r="AV114" s="125">
        <v>611726</v>
      </c>
      <c r="AW114" s="125">
        <v>228457.62918626567</v>
      </c>
      <c r="AX114" s="125">
        <v>122561.60000000001</v>
      </c>
      <c r="AY114" s="125">
        <v>201589.31189356995</v>
      </c>
      <c r="AZ114" s="493">
        <v>962745.22918626561</v>
      </c>
      <c r="BA114" s="493">
        <v>957983.62918626564</v>
      </c>
      <c r="BB114" s="493">
        <v>4180</v>
      </c>
      <c r="BC114" s="493">
        <v>831820</v>
      </c>
      <c r="BD114" s="493">
        <v>0</v>
      </c>
      <c r="BE114" s="493">
        <v>0</v>
      </c>
      <c r="BF114" s="493">
        <v>962745.22918626561</v>
      </c>
      <c r="BG114" s="125">
        <v>962745.22918626561</v>
      </c>
      <c r="BH114" s="125">
        <v>0</v>
      </c>
      <c r="BI114" s="493">
        <v>836581.6</v>
      </c>
      <c r="BJ114" s="493">
        <v>714020</v>
      </c>
      <c r="BK114" s="125">
        <v>840183.62918626564</v>
      </c>
      <c r="BL114" s="125">
        <v>4222.028287368169</v>
      </c>
      <c r="BM114" s="125">
        <v>4140.2148801980202</v>
      </c>
      <c r="BN114" s="126">
        <v>1.9760666906794899E-2</v>
      </c>
      <c r="BO114" s="126">
        <v>0</v>
      </c>
      <c r="BP114" s="125">
        <v>0</v>
      </c>
      <c r="BQ114" s="493">
        <v>962745.22918626561</v>
      </c>
      <c r="BR114" s="493">
        <v>4813.9880863631442</v>
      </c>
      <c r="BS114" s="493" t="s">
        <v>948</v>
      </c>
      <c r="BT114" s="493">
        <v>4837.9157245540982</v>
      </c>
      <c r="BU114" s="126">
        <v>1.9885077455706224E-2</v>
      </c>
      <c r="BV114" s="125">
        <v>0</v>
      </c>
      <c r="BW114" s="125">
        <v>962745.22918626561</v>
      </c>
      <c r="BX114" s="125">
        <v>0</v>
      </c>
      <c r="BY114" s="125">
        <v>962745.22918626561</v>
      </c>
      <c r="BZ114" s="490">
        <f t="shared" si="8"/>
        <v>0</v>
      </c>
      <c r="CA114" s="490">
        <f t="shared" si="9"/>
        <v>0</v>
      </c>
      <c r="CB114" s="490">
        <f t="shared" si="7"/>
        <v>0</v>
      </c>
      <c r="CC114" s="490">
        <f>IF(ISERROR(VLOOKUP(A114,'[19]19-20 Cfwds'!A:D,4,FALSE)),0,(VLOOKUP(A114,'[19]19-20 Cfwds'!A:D,4,FALSE)))</f>
        <v>0</v>
      </c>
      <c r="CD114" s="490">
        <f>IF(ISERROR(VLOOKUP(A114,'[19]19-20 Cfwds'!A:D,3,FALSE)),0,(VLOOKUP(A114,'[19]19-20 Cfwds'!A:D,3,FALSE)))</f>
        <v>0</v>
      </c>
      <c r="CF114" s="490">
        <f t="shared" si="10"/>
        <v>157253.90243902447</v>
      </c>
      <c r="CG114" s="490"/>
      <c r="CH114" s="490"/>
    </row>
    <row r="115" spans="1:86" ht="14.4">
      <c r="A115" s="486">
        <v>453</v>
      </c>
      <c r="B115" s="486" t="str">
        <f>VLOOKUP(D115,'[19]Adjusted Factors 21-22'!C:F,4,FALSE)</f>
        <v>Recoupment Academy</v>
      </c>
      <c r="C115" s="491">
        <v>140044</v>
      </c>
      <c r="D115" s="491">
        <v>9352010</v>
      </c>
      <c r="E115" s="492" t="s">
        <v>1006</v>
      </c>
      <c r="F115" s="332">
        <v>377</v>
      </c>
      <c r="G115" s="332">
        <v>377</v>
      </c>
      <c r="H115" s="332">
        <v>0</v>
      </c>
      <c r="I115" s="125">
        <v>1158898</v>
      </c>
      <c r="J115" s="125">
        <v>0</v>
      </c>
      <c r="K115" s="125">
        <v>0</v>
      </c>
      <c r="L115" s="125">
        <v>39560.00000000008</v>
      </c>
      <c r="M115" s="125">
        <v>0</v>
      </c>
      <c r="N115" s="125">
        <v>49665.431266846354</v>
      </c>
      <c r="O115" s="125">
        <v>0</v>
      </c>
      <c r="P115" s="125">
        <v>859.99999999999864</v>
      </c>
      <c r="Q115" s="125">
        <v>2339.9999999999964</v>
      </c>
      <c r="R115" s="125">
        <v>0</v>
      </c>
      <c r="S115" s="125">
        <v>0</v>
      </c>
      <c r="T115" s="125">
        <v>0</v>
      </c>
      <c r="U115" s="125">
        <v>0</v>
      </c>
      <c r="V115" s="125">
        <v>0</v>
      </c>
      <c r="W115" s="125">
        <v>0</v>
      </c>
      <c r="X115" s="125">
        <v>0</v>
      </c>
      <c r="Y115" s="125">
        <v>0</v>
      </c>
      <c r="Z115" s="125">
        <v>0</v>
      </c>
      <c r="AA115" s="125">
        <v>0</v>
      </c>
      <c r="AB115" s="125">
        <v>19537.537993920982</v>
      </c>
      <c r="AC115" s="125">
        <v>0</v>
      </c>
      <c r="AD115" s="125">
        <v>0</v>
      </c>
      <c r="AE115" s="125">
        <v>121727.5</v>
      </c>
      <c r="AF115" s="125">
        <v>0</v>
      </c>
      <c r="AG115" s="125">
        <v>0</v>
      </c>
      <c r="AH115" s="125">
        <v>0</v>
      </c>
      <c r="AI115" s="125">
        <v>117800</v>
      </c>
      <c r="AJ115" s="125">
        <v>0</v>
      </c>
      <c r="AK115" s="125">
        <v>0</v>
      </c>
      <c r="AL115" s="125">
        <v>0</v>
      </c>
      <c r="AM115" s="125">
        <v>12083.2</v>
      </c>
      <c r="AN115" s="125">
        <v>0</v>
      </c>
      <c r="AO115" s="125">
        <v>0</v>
      </c>
      <c r="AP115" s="125">
        <v>0</v>
      </c>
      <c r="AQ115" s="125">
        <v>0</v>
      </c>
      <c r="AR115" s="125">
        <v>0</v>
      </c>
      <c r="AS115" s="125">
        <v>0</v>
      </c>
      <c r="AT115" s="125">
        <v>0</v>
      </c>
      <c r="AU115" s="125">
        <v>0</v>
      </c>
      <c r="AV115" s="125">
        <v>1158898</v>
      </c>
      <c r="AW115" s="125">
        <v>233690.46926076739</v>
      </c>
      <c r="AX115" s="125">
        <v>129883.2</v>
      </c>
      <c r="AY115" s="125">
        <v>163288.04526684643</v>
      </c>
      <c r="AZ115" s="493">
        <v>1522471.6692607673</v>
      </c>
      <c r="BA115" s="493">
        <v>1510388.4692607673</v>
      </c>
      <c r="BB115" s="493">
        <v>4180</v>
      </c>
      <c r="BC115" s="493">
        <v>1575860</v>
      </c>
      <c r="BD115" s="493">
        <v>65471.530739232665</v>
      </c>
      <c r="BE115" s="493">
        <v>0</v>
      </c>
      <c r="BF115" s="493">
        <v>1587943.2</v>
      </c>
      <c r="BG115" s="125">
        <v>1587943.2</v>
      </c>
      <c r="BH115" s="125">
        <v>0</v>
      </c>
      <c r="BI115" s="493">
        <v>1587943.2</v>
      </c>
      <c r="BJ115" s="493">
        <v>1458060</v>
      </c>
      <c r="BK115" s="125">
        <v>1458060</v>
      </c>
      <c r="BL115" s="125">
        <v>3867.5331564986736</v>
      </c>
      <c r="BM115" s="125">
        <v>3671.9563425196857</v>
      </c>
      <c r="BN115" s="126">
        <v>5.3262292831287784E-2</v>
      </c>
      <c r="BO115" s="126">
        <v>0</v>
      </c>
      <c r="BP115" s="125">
        <v>0</v>
      </c>
      <c r="BQ115" s="493">
        <v>1587943.2</v>
      </c>
      <c r="BR115" s="493">
        <v>4180</v>
      </c>
      <c r="BS115" s="493" t="s">
        <v>948</v>
      </c>
      <c r="BT115" s="493">
        <v>4212.0509283819629</v>
      </c>
      <c r="BU115" s="126">
        <v>4.976852956707245E-2</v>
      </c>
      <c r="BV115" s="125">
        <v>0</v>
      </c>
      <c r="BW115" s="125">
        <v>1587943.2</v>
      </c>
      <c r="BX115" s="125">
        <v>0</v>
      </c>
      <c r="BY115" s="125">
        <v>1587943.2</v>
      </c>
      <c r="BZ115" s="490">
        <f t="shared" si="8"/>
        <v>0</v>
      </c>
      <c r="CA115" s="490">
        <f t="shared" si="9"/>
        <v>0</v>
      </c>
      <c r="CB115" s="490">
        <f t="shared" si="7"/>
        <v>65471.530739232665</v>
      </c>
      <c r="CC115" s="490">
        <f>IF(ISERROR(VLOOKUP(A115,'[19]19-20 Cfwds'!A:D,4,FALSE)),0,(VLOOKUP(A115,'[19]19-20 Cfwds'!A:D,4,FALSE)))</f>
        <v>0</v>
      </c>
      <c r="CD115" s="490">
        <f>IF(ISERROR(VLOOKUP(A115,'[19]19-20 Cfwds'!A:D,3,FALSE)),0,(VLOOKUP(A115,'[19]19-20 Cfwds'!A:D,3,FALSE)))</f>
        <v>0</v>
      </c>
      <c r="CF115" s="490">
        <f t="shared" si="10"/>
        <v>92425.431266846426</v>
      </c>
      <c r="CG115" s="490"/>
      <c r="CH115" s="490"/>
    </row>
    <row r="116" spans="1:86" ht="14.4">
      <c r="A116" s="486">
        <v>61</v>
      </c>
      <c r="B116" s="486" t="str">
        <f>VLOOKUP(D116,'[19]Adjusted Factors 21-22'!C:F,4,FALSE)</f>
        <v>Recoupment Academy</v>
      </c>
      <c r="C116" s="491">
        <v>140573</v>
      </c>
      <c r="D116" s="491">
        <v>9352014</v>
      </c>
      <c r="E116" s="492" t="s">
        <v>545</v>
      </c>
      <c r="F116" s="332">
        <v>407</v>
      </c>
      <c r="G116" s="332">
        <v>407</v>
      </c>
      <c r="H116" s="332">
        <v>0</v>
      </c>
      <c r="I116" s="125">
        <v>1251118</v>
      </c>
      <c r="J116" s="125">
        <v>0</v>
      </c>
      <c r="K116" s="125">
        <v>0</v>
      </c>
      <c r="L116" s="125">
        <v>90619.999999999985</v>
      </c>
      <c r="M116" s="125">
        <v>0</v>
      </c>
      <c r="N116" s="125">
        <v>116725</v>
      </c>
      <c r="O116" s="125">
        <v>0</v>
      </c>
      <c r="P116" s="125">
        <v>19779.999999999996</v>
      </c>
      <c r="Q116" s="125">
        <v>16119.999999999967</v>
      </c>
      <c r="R116" s="125">
        <v>2870</v>
      </c>
      <c r="S116" s="125">
        <v>51619.999999999993</v>
      </c>
      <c r="T116" s="125">
        <v>29449.999999999938</v>
      </c>
      <c r="U116" s="125">
        <v>26660.000000000087</v>
      </c>
      <c r="V116" s="125">
        <v>0</v>
      </c>
      <c r="W116" s="125">
        <v>0</v>
      </c>
      <c r="X116" s="125">
        <v>0</v>
      </c>
      <c r="Y116" s="125">
        <v>0</v>
      </c>
      <c r="Z116" s="125">
        <v>0</v>
      </c>
      <c r="AA116" s="125">
        <v>0</v>
      </c>
      <c r="AB116" s="125">
        <v>8979.6561604584622</v>
      </c>
      <c r="AC116" s="125">
        <v>0</v>
      </c>
      <c r="AD116" s="125">
        <v>0</v>
      </c>
      <c r="AE116" s="125">
        <v>133964.77678571429</v>
      </c>
      <c r="AF116" s="125">
        <v>0</v>
      </c>
      <c r="AG116" s="125">
        <v>0</v>
      </c>
      <c r="AH116" s="125">
        <v>0</v>
      </c>
      <c r="AI116" s="125">
        <v>117800</v>
      </c>
      <c r="AJ116" s="125">
        <v>0</v>
      </c>
      <c r="AK116" s="125">
        <v>0</v>
      </c>
      <c r="AL116" s="125">
        <v>0</v>
      </c>
      <c r="AM116" s="125">
        <v>7372.8</v>
      </c>
      <c r="AN116" s="125">
        <v>0</v>
      </c>
      <c r="AO116" s="125">
        <v>0</v>
      </c>
      <c r="AP116" s="125">
        <v>0</v>
      </c>
      <c r="AQ116" s="125">
        <v>0</v>
      </c>
      <c r="AR116" s="125">
        <v>0</v>
      </c>
      <c r="AS116" s="125">
        <v>0</v>
      </c>
      <c r="AT116" s="125">
        <v>0</v>
      </c>
      <c r="AU116" s="125">
        <v>0</v>
      </c>
      <c r="AV116" s="125">
        <v>1251118</v>
      </c>
      <c r="AW116" s="125">
        <v>496789.43294617278</v>
      </c>
      <c r="AX116" s="125">
        <v>125172.8</v>
      </c>
      <c r="AY116" s="125">
        <v>430826.25239285716</v>
      </c>
      <c r="AZ116" s="493">
        <v>1873080.2329461728</v>
      </c>
      <c r="BA116" s="493">
        <v>1865707.4329461728</v>
      </c>
      <c r="BB116" s="493">
        <v>4180</v>
      </c>
      <c r="BC116" s="493">
        <v>1701260</v>
      </c>
      <c r="BD116" s="493">
        <v>0</v>
      </c>
      <c r="BE116" s="493">
        <v>0</v>
      </c>
      <c r="BF116" s="493">
        <v>1873080.2329461728</v>
      </c>
      <c r="BG116" s="125">
        <v>1873080.2329461728</v>
      </c>
      <c r="BH116" s="125">
        <v>0</v>
      </c>
      <c r="BI116" s="493">
        <v>1708632.8</v>
      </c>
      <c r="BJ116" s="493">
        <v>1583460</v>
      </c>
      <c r="BK116" s="125">
        <v>1747907.4329461728</v>
      </c>
      <c r="BL116" s="125">
        <v>4294.6128573616043</v>
      </c>
      <c r="BM116" s="125">
        <v>4230.5300697044331</v>
      </c>
      <c r="BN116" s="126">
        <v>1.5147697002812769E-2</v>
      </c>
      <c r="BO116" s="126">
        <v>3.3326586471872297E-3</v>
      </c>
      <c r="BP116" s="125">
        <v>5738.2574359273312</v>
      </c>
      <c r="BQ116" s="493">
        <v>1878818.4903821002</v>
      </c>
      <c r="BR116" s="493">
        <v>4598.1466594154799</v>
      </c>
      <c r="BS116" s="493" t="s">
        <v>948</v>
      </c>
      <c r="BT116" s="493">
        <v>4616.2616471304673</v>
      </c>
      <c r="BU116" s="126">
        <v>1.7121738991121571E-2</v>
      </c>
      <c r="BV116" s="125">
        <v>0</v>
      </c>
      <c r="BW116" s="125">
        <v>1878818.4903821002</v>
      </c>
      <c r="BX116" s="125">
        <v>0</v>
      </c>
      <c r="BY116" s="125">
        <v>1878818.4903821002</v>
      </c>
      <c r="BZ116" s="490">
        <f t="shared" si="8"/>
        <v>0</v>
      </c>
      <c r="CA116" s="490">
        <f t="shared" si="9"/>
        <v>0</v>
      </c>
      <c r="CB116" s="490">
        <f t="shared" si="7"/>
        <v>0</v>
      </c>
      <c r="CC116" s="490">
        <f>IF(ISERROR(VLOOKUP(A116,'[19]19-20 Cfwds'!A:D,4,FALSE)),0,(VLOOKUP(A116,'[19]19-20 Cfwds'!A:D,4,FALSE)))</f>
        <v>0</v>
      </c>
      <c r="CD116" s="490">
        <f>IF(ISERROR(VLOOKUP(A116,'[19]19-20 Cfwds'!A:D,3,FALSE)),0,(VLOOKUP(A116,'[19]19-20 Cfwds'!A:D,3,FALSE)))</f>
        <v>0</v>
      </c>
      <c r="CF116" s="490">
        <f t="shared" si="10"/>
        <v>353845</v>
      </c>
      <c r="CG116" s="490"/>
      <c r="CH116" s="490"/>
    </row>
    <row r="117" spans="1:86" ht="14.4">
      <c r="A117" s="486">
        <v>292</v>
      </c>
      <c r="B117" s="486" t="str">
        <f>VLOOKUP(D117,'[19]Adjusted Factors 21-22'!C:F,4,FALSE)</f>
        <v>Recoupment Academy</v>
      </c>
      <c r="C117" s="491">
        <v>140822</v>
      </c>
      <c r="D117" s="491">
        <v>9352017</v>
      </c>
      <c r="E117" s="492" t="s">
        <v>280</v>
      </c>
      <c r="F117" s="332">
        <v>654</v>
      </c>
      <c r="G117" s="332">
        <v>654</v>
      </c>
      <c r="H117" s="332">
        <v>0</v>
      </c>
      <c r="I117" s="125">
        <v>2010396</v>
      </c>
      <c r="J117" s="125">
        <v>0</v>
      </c>
      <c r="K117" s="125">
        <v>0</v>
      </c>
      <c r="L117" s="125">
        <v>34039.999999999935</v>
      </c>
      <c r="M117" s="125">
        <v>0</v>
      </c>
      <c r="N117" s="125">
        <v>49754.307692307695</v>
      </c>
      <c r="O117" s="125">
        <v>0</v>
      </c>
      <c r="P117" s="125">
        <v>7095.0000000000027</v>
      </c>
      <c r="Q117" s="125">
        <v>2859.9999999999959</v>
      </c>
      <c r="R117" s="125">
        <v>5330.0000000000018</v>
      </c>
      <c r="S117" s="125">
        <v>5339.9999999999973</v>
      </c>
      <c r="T117" s="125">
        <v>0</v>
      </c>
      <c r="U117" s="125">
        <v>0</v>
      </c>
      <c r="V117" s="125">
        <v>0</v>
      </c>
      <c r="W117" s="125">
        <v>0</v>
      </c>
      <c r="X117" s="125">
        <v>0</v>
      </c>
      <c r="Y117" s="125">
        <v>0</v>
      </c>
      <c r="Z117" s="125">
        <v>0</v>
      </c>
      <c r="AA117" s="125">
        <v>0</v>
      </c>
      <c r="AB117" s="125">
        <v>36612.321428571326</v>
      </c>
      <c r="AC117" s="125">
        <v>0</v>
      </c>
      <c r="AD117" s="125">
        <v>0</v>
      </c>
      <c r="AE117" s="125">
        <v>235225.18248175181</v>
      </c>
      <c r="AF117" s="125">
        <v>0</v>
      </c>
      <c r="AG117" s="125">
        <v>0</v>
      </c>
      <c r="AH117" s="125">
        <v>0</v>
      </c>
      <c r="AI117" s="125">
        <v>117800</v>
      </c>
      <c r="AJ117" s="125">
        <v>0</v>
      </c>
      <c r="AK117" s="125">
        <v>0</v>
      </c>
      <c r="AL117" s="125">
        <v>0</v>
      </c>
      <c r="AM117" s="125">
        <v>10086.4</v>
      </c>
      <c r="AN117" s="125">
        <v>0</v>
      </c>
      <c r="AO117" s="125">
        <v>0</v>
      </c>
      <c r="AP117" s="125">
        <v>0</v>
      </c>
      <c r="AQ117" s="125">
        <v>0</v>
      </c>
      <c r="AR117" s="125">
        <v>0</v>
      </c>
      <c r="AS117" s="125">
        <v>0</v>
      </c>
      <c r="AT117" s="125">
        <v>0</v>
      </c>
      <c r="AU117" s="125">
        <v>0</v>
      </c>
      <c r="AV117" s="125">
        <v>2010396</v>
      </c>
      <c r="AW117" s="125">
        <v>376256.81160263077</v>
      </c>
      <c r="AX117" s="125">
        <v>127886.39999999999</v>
      </c>
      <c r="AY117" s="125">
        <v>232030.76293318352</v>
      </c>
      <c r="AZ117" s="493">
        <v>2514539.2116026306</v>
      </c>
      <c r="BA117" s="493">
        <v>2504452.8116026307</v>
      </c>
      <c r="BB117" s="493">
        <v>4180</v>
      </c>
      <c r="BC117" s="493">
        <v>2733720</v>
      </c>
      <c r="BD117" s="493">
        <v>229267.18839736935</v>
      </c>
      <c r="BE117" s="493">
        <v>0</v>
      </c>
      <c r="BF117" s="493">
        <v>2743806.4</v>
      </c>
      <c r="BG117" s="125">
        <v>2743806.4000000004</v>
      </c>
      <c r="BH117" s="125">
        <v>0</v>
      </c>
      <c r="BI117" s="493">
        <v>2743806.4</v>
      </c>
      <c r="BJ117" s="493">
        <v>2615920</v>
      </c>
      <c r="BK117" s="125">
        <v>2615920</v>
      </c>
      <c r="BL117" s="125">
        <v>3999.8776758409786</v>
      </c>
      <c r="BM117" s="125">
        <v>3749.2051533742329</v>
      </c>
      <c r="BN117" s="126">
        <v>6.6860177614218821E-2</v>
      </c>
      <c r="BO117" s="126">
        <v>0</v>
      </c>
      <c r="BP117" s="125">
        <v>0</v>
      </c>
      <c r="BQ117" s="493">
        <v>2743806.4</v>
      </c>
      <c r="BR117" s="493">
        <v>4180</v>
      </c>
      <c r="BS117" s="493" t="s">
        <v>948</v>
      </c>
      <c r="BT117" s="493">
        <v>4195.4226299694192</v>
      </c>
      <c r="BU117" s="126">
        <v>6.3449313706286148E-2</v>
      </c>
      <c r="BV117" s="125">
        <v>0</v>
      </c>
      <c r="BW117" s="125">
        <v>2743806.4</v>
      </c>
      <c r="BX117" s="125">
        <v>0</v>
      </c>
      <c r="BY117" s="125">
        <v>2743806.4</v>
      </c>
      <c r="BZ117" s="490">
        <f t="shared" si="8"/>
        <v>0</v>
      </c>
      <c r="CA117" s="490">
        <f t="shared" si="9"/>
        <v>0</v>
      </c>
      <c r="CB117" s="490">
        <f t="shared" si="7"/>
        <v>229267.18839736935</v>
      </c>
      <c r="CC117" s="490">
        <f>IF(ISERROR(VLOOKUP(A117,'[19]19-20 Cfwds'!A:D,4,FALSE)),0,(VLOOKUP(A117,'[19]19-20 Cfwds'!A:D,4,FALSE)))</f>
        <v>0</v>
      </c>
      <c r="CD117" s="490">
        <f>IF(ISERROR(VLOOKUP(A117,'[19]19-20 Cfwds'!A:D,3,FALSE)),0,(VLOOKUP(A117,'[19]19-20 Cfwds'!A:D,3,FALSE)))</f>
        <v>0</v>
      </c>
      <c r="CF117" s="490">
        <f t="shared" si="10"/>
        <v>104419.30769230763</v>
      </c>
      <c r="CG117" s="490"/>
      <c r="CH117" s="490"/>
    </row>
    <row r="118" spans="1:86" ht="14.4">
      <c r="A118" s="486">
        <v>484</v>
      </c>
      <c r="B118" s="486" t="str">
        <f>VLOOKUP(D118,'[19]Adjusted Factors 21-22'!C:F,4,FALSE)</f>
        <v>Recoupment Academy</v>
      </c>
      <c r="C118" s="491">
        <v>142993</v>
      </c>
      <c r="D118" s="491">
        <v>9352022</v>
      </c>
      <c r="E118" s="492" t="s">
        <v>544</v>
      </c>
      <c r="F118" s="332">
        <v>223</v>
      </c>
      <c r="G118" s="332">
        <v>223</v>
      </c>
      <c r="H118" s="332">
        <v>0</v>
      </c>
      <c r="I118" s="125">
        <v>685502</v>
      </c>
      <c r="J118" s="125">
        <v>0</v>
      </c>
      <c r="K118" s="125">
        <v>0</v>
      </c>
      <c r="L118" s="125">
        <v>15179.999999999996</v>
      </c>
      <c r="M118" s="125">
        <v>0</v>
      </c>
      <c r="N118" s="125">
        <v>20307.12669683258</v>
      </c>
      <c r="O118" s="125">
        <v>0</v>
      </c>
      <c r="P118" s="125">
        <v>3225.0000000000009</v>
      </c>
      <c r="Q118" s="125">
        <v>519.99999999999989</v>
      </c>
      <c r="R118" s="125">
        <v>0</v>
      </c>
      <c r="S118" s="125">
        <v>0</v>
      </c>
      <c r="T118" s="125">
        <v>0</v>
      </c>
      <c r="U118" s="125">
        <v>0</v>
      </c>
      <c r="V118" s="125">
        <v>0</v>
      </c>
      <c r="W118" s="125">
        <v>0</v>
      </c>
      <c r="X118" s="125">
        <v>0</v>
      </c>
      <c r="Y118" s="125">
        <v>0</v>
      </c>
      <c r="Z118" s="125">
        <v>0</v>
      </c>
      <c r="AA118" s="125">
        <v>0</v>
      </c>
      <c r="AB118" s="125">
        <v>26328.010471204143</v>
      </c>
      <c r="AC118" s="125">
        <v>0</v>
      </c>
      <c r="AD118" s="125">
        <v>0</v>
      </c>
      <c r="AE118" s="125">
        <v>62751.452513966484</v>
      </c>
      <c r="AF118" s="125">
        <v>0</v>
      </c>
      <c r="AG118" s="125">
        <v>0</v>
      </c>
      <c r="AH118" s="125">
        <v>0</v>
      </c>
      <c r="AI118" s="125">
        <v>117800</v>
      </c>
      <c r="AJ118" s="125">
        <v>0</v>
      </c>
      <c r="AK118" s="125">
        <v>0</v>
      </c>
      <c r="AL118" s="125">
        <v>0</v>
      </c>
      <c r="AM118" s="125">
        <v>6041.6</v>
      </c>
      <c r="AN118" s="125">
        <v>0</v>
      </c>
      <c r="AO118" s="125">
        <v>0</v>
      </c>
      <c r="AP118" s="125">
        <v>0</v>
      </c>
      <c r="AQ118" s="125">
        <v>0</v>
      </c>
      <c r="AR118" s="125">
        <v>0</v>
      </c>
      <c r="AS118" s="125">
        <v>0</v>
      </c>
      <c r="AT118" s="125">
        <v>0</v>
      </c>
      <c r="AU118" s="125">
        <v>0</v>
      </c>
      <c r="AV118" s="125">
        <v>685502</v>
      </c>
      <c r="AW118" s="125">
        <v>128311.58968200319</v>
      </c>
      <c r="AX118" s="125">
        <v>123841.60000000001</v>
      </c>
      <c r="AY118" s="125">
        <v>80606.71695381582</v>
      </c>
      <c r="AZ118" s="493">
        <v>937655.18968200323</v>
      </c>
      <c r="BA118" s="493">
        <v>931613.58968200325</v>
      </c>
      <c r="BB118" s="493">
        <v>4180</v>
      </c>
      <c r="BC118" s="493">
        <v>932140</v>
      </c>
      <c r="BD118" s="493">
        <v>526.41031799674965</v>
      </c>
      <c r="BE118" s="493">
        <v>0</v>
      </c>
      <c r="BF118" s="493">
        <v>938181.6</v>
      </c>
      <c r="BG118" s="125">
        <v>938181.6</v>
      </c>
      <c r="BH118" s="125">
        <v>0</v>
      </c>
      <c r="BI118" s="493">
        <v>938181.6</v>
      </c>
      <c r="BJ118" s="493">
        <v>814340</v>
      </c>
      <c r="BK118" s="125">
        <v>814340</v>
      </c>
      <c r="BL118" s="125">
        <v>3651.7488789237668</v>
      </c>
      <c r="BM118" s="125">
        <v>3707.9127864253396</v>
      </c>
      <c r="BN118" s="126">
        <v>-1.5147041135160659E-2</v>
      </c>
      <c r="BO118" s="126">
        <v>3.3627396785160656E-2</v>
      </c>
      <c r="BP118" s="125">
        <v>27805.30235659871</v>
      </c>
      <c r="BQ118" s="493">
        <v>965986.90235659864</v>
      </c>
      <c r="BR118" s="493">
        <v>4304.6874545138953</v>
      </c>
      <c r="BS118" s="493" t="s">
        <v>948</v>
      </c>
      <c r="BT118" s="493">
        <v>4331.7798311955094</v>
      </c>
      <c r="BU118" s="126">
        <v>1.5477886908366045E-2</v>
      </c>
      <c r="BV118" s="125">
        <v>0</v>
      </c>
      <c r="BW118" s="125">
        <v>965986.90235659864</v>
      </c>
      <c r="BX118" s="125">
        <v>0</v>
      </c>
      <c r="BY118" s="125">
        <v>965986.90235659864</v>
      </c>
      <c r="BZ118" s="490">
        <f t="shared" si="8"/>
        <v>0</v>
      </c>
      <c r="CA118" s="490">
        <f t="shared" si="9"/>
        <v>0</v>
      </c>
      <c r="CB118" s="490">
        <f t="shared" si="7"/>
        <v>526.41031799674965</v>
      </c>
      <c r="CC118" s="490">
        <f>IF(ISERROR(VLOOKUP(A118,'[19]19-20 Cfwds'!A:D,4,FALSE)),0,(VLOOKUP(A118,'[19]19-20 Cfwds'!A:D,4,FALSE)))</f>
        <v>0</v>
      </c>
      <c r="CD118" s="490">
        <f>IF(ISERROR(VLOOKUP(A118,'[19]19-20 Cfwds'!A:D,3,FALSE)),0,(VLOOKUP(A118,'[19]19-20 Cfwds'!A:D,3,FALSE)))</f>
        <v>0</v>
      </c>
      <c r="CF118" s="490">
        <f t="shared" si="10"/>
        <v>39232.12669683258</v>
      </c>
      <c r="CG118" s="490"/>
      <c r="CH118" s="490"/>
    </row>
    <row r="119" spans="1:86" ht="14.4">
      <c r="A119" s="486">
        <v>77</v>
      </c>
      <c r="B119" s="486" t="str">
        <f>VLOOKUP(D119,'[19]Adjusted Factors 21-22'!C:F,4,FALSE)</f>
        <v>Recoupment Academy</v>
      </c>
      <c r="C119" s="491">
        <v>140823</v>
      </c>
      <c r="D119" s="491">
        <v>9352025</v>
      </c>
      <c r="E119" s="492" t="s">
        <v>184</v>
      </c>
      <c r="F119" s="332">
        <v>294</v>
      </c>
      <c r="G119" s="332">
        <v>294</v>
      </c>
      <c r="H119" s="332">
        <v>0</v>
      </c>
      <c r="I119" s="125">
        <v>903756</v>
      </c>
      <c r="J119" s="125">
        <v>0</v>
      </c>
      <c r="K119" s="125">
        <v>0</v>
      </c>
      <c r="L119" s="125">
        <v>34040.000000000022</v>
      </c>
      <c r="M119" s="125">
        <v>0</v>
      </c>
      <c r="N119" s="125">
        <v>42550.000000000022</v>
      </c>
      <c r="O119" s="125">
        <v>0</v>
      </c>
      <c r="P119" s="125">
        <v>434.43298969072191</v>
      </c>
      <c r="Q119" s="125">
        <v>1576.0824742268019</v>
      </c>
      <c r="R119" s="125">
        <v>39351.546391752534</v>
      </c>
      <c r="S119" s="125">
        <v>449.58762886597964</v>
      </c>
      <c r="T119" s="125">
        <v>1439.6907216494897</v>
      </c>
      <c r="U119" s="125">
        <v>1252.7835051546399</v>
      </c>
      <c r="V119" s="125">
        <v>0</v>
      </c>
      <c r="W119" s="125">
        <v>0</v>
      </c>
      <c r="X119" s="125">
        <v>0</v>
      </c>
      <c r="Y119" s="125">
        <v>0</v>
      </c>
      <c r="Z119" s="125">
        <v>0</v>
      </c>
      <c r="AA119" s="125">
        <v>0</v>
      </c>
      <c r="AB119" s="125">
        <v>646.79999999999995</v>
      </c>
      <c r="AC119" s="125">
        <v>0</v>
      </c>
      <c r="AD119" s="125">
        <v>0</v>
      </c>
      <c r="AE119" s="125">
        <v>88398.81147540985</v>
      </c>
      <c r="AF119" s="125">
        <v>0</v>
      </c>
      <c r="AG119" s="125">
        <v>0</v>
      </c>
      <c r="AH119" s="125">
        <v>0</v>
      </c>
      <c r="AI119" s="125">
        <v>117800</v>
      </c>
      <c r="AJ119" s="125">
        <v>0</v>
      </c>
      <c r="AK119" s="125">
        <v>0</v>
      </c>
      <c r="AL119" s="125">
        <v>0</v>
      </c>
      <c r="AM119" s="125">
        <v>8192</v>
      </c>
      <c r="AN119" s="125">
        <v>0</v>
      </c>
      <c r="AO119" s="125">
        <v>0</v>
      </c>
      <c r="AP119" s="125">
        <v>0</v>
      </c>
      <c r="AQ119" s="125">
        <v>0</v>
      </c>
      <c r="AR119" s="125">
        <v>0</v>
      </c>
      <c r="AS119" s="125">
        <v>0</v>
      </c>
      <c r="AT119" s="125">
        <v>0</v>
      </c>
      <c r="AU119" s="125">
        <v>0</v>
      </c>
      <c r="AV119" s="125">
        <v>903756</v>
      </c>
      <c r="AW119" s="125">
        <v>210139.73518675007</v>
      </c>
      <c r="AX119" s="125">
        <v>125992</v>
      </c>
      <c r="AY119" s="125">
        <v>175292.39344904514</v>
      </c>
      <c r="AZ119" s="493">
        <v>1239887.7351867501</v>
      </c>
      <c r="BA119" s="493">
        <v>1231695.7351867501</v>
      </c>
      <c r="BB119" s="493">
        <v>4180</v>
      </c>
      <c r="BC119" s="493">
        <v>1228920</v>
      </c>
      <c r="BD119" s="493">
        <v>0</v>
      </c>
      <c r="BE119" s="493">
        <v>0</v>
      </c>
      <c r="BF119" s="493">
        <v>1239887.7351867501</v>
      </c>
      <c r="BG119" s="125">
        <v>1239887.7351867501</v>
      </c>
      <c r="BH119" s="125">
        <v>0</v>
      </c>
      <c r="BI119" s="493">
        <v>1237112</v>
      </c>
      <c r="BJ119" s="493">
        <v>1111120</v>
      </c>
      <c r="BK119" s="125">
        <v>1113895.7351867501</v>
      </c>
      <c r="BL119" s="125">
        <v>3788.7610040365648</v>
      </c>
      <c r="BM119" s="125">
        <v>3838.8790543918922</v>
      </c>
      <c r="BN119" s="126">
        <v>-1.3055386649389095E-2</v>
      </c>
      <c r="BO119" s="126">
        <v>3.1535742299389095E-2</v>
      </c>
      <c r="BP119" s="125">
        <v>35592.198769880612</v>
      </c>
      <c r="BQ119" s="493">
        <v>1275479.9339566308</v>
      </c>
      <c r="BR119" s="493">
        <v>4310.503176723234</v>
      </c>
      <c r="BS119" s="493" t="s">
        <v>948</v>
      </c>
      <c r="BT119" s="493">
        <v>4338.3671223014653</v>
      </c>
      <c r="BU119" s="126">
        <v>1.7417962540683396E-2</v>
      </c>
      <c r="BV119" s="125">
        <v>0</v>
      </c>
      <c r="BW119" s="125">
        <v>1275479.9339566308</v>
      </c>
      <c r="BX119" s="125">
        <v>0</v>
      </c>
      <c r="BY119" s="125">
        <v>1275479.9339566308</v>
      </c>
      <c r="BZ119" s="490">
        <f t="shared" si="8"/>
        <v>0</v>
      </c>
      <c r="CA119" s="490">
        <f t="shared" si="9"/>
        <v>0</v>
      </c>
      <c r="CB119" s="490">
        <f t="shared" si="7"/>
        <v>0</v>
      </c>
      <c r="CC119" s="490">
        <f>IF(ISERROR(VLOOKUP(A119,'[19]19-20 Cfwds'!A:D,4,FALSE)),0,(VLOOKUP(A119,'[19]19-20 Cfwds'!A:D,4,FALSE)))</f>
        <v>0</v>
      </c>
      <c r="CD119" s="490">
        <f>IF(ISERROR(VLOOKUP(A119,'[19]19-20 Cfwds'!A:D,3,FALSE)),0,(VLOOKUP(A119,'[19]19-20 Cfwds'!A:D,3,FALSE)))</f>
        <v>0</v>
      </c>
      <c r="CF119" s="490">
        <f t="shared" si="10"/>
        <v>121094.1237113402</v>
      </c>
      <c r="CG119" s="490"/>
      <c r="CH119" s="490"/>
    </row>
    <row r="120" spans="1:86" ht="14.4">
      <c r="A120" s="486">
        <v>267</v>
      </c>
      <c r="B120" s="486" t="str">
        <f>VLOOKUP(D120,'[19]Adjusted Factors 21-22'!C:F,4,FALSE)</f>
        <v>Recoupment Academy</v>
      </c>
      <c r="C120" s="491">
        <v>140887</v>
      </c>
      <c r="D120" s="491">
        <v>9352027</v>
      </c>
      <c r="E120" s="492" t="s">
        <v>1007</v>
      </c>
      <c r="F120" s="332">
        <v>518</v>
      </c>
      <c r="G120" s="332">
        <v>518</v>
      </c>
      <c r="H120" s="332">
        <v>0</v>
      </c>
      <c r="I120" s="125">
        <v>1592332</v>
      </c>
      <c r="J120" s="125">
        <v>0</v>
      </c>
      <c r="K120" s="125">
        <v>0</v>
      </c>
      <c r="L120" s="125">
        <v>70839.999999999927</v>
      </c>
      <c r="M120" s="125">
        <v>0</v>
      </c>
      <c r="N120" s="125">
        <v>90438.090909090912</v>
      </c>
      <c r="O120" s="125">
        <v>0</v>
      </c>
      <c r="P120" s="125">
        <v>1504.9999999999984</v>
      </c>
      <c r="Q120" s="125">
        <v>27040.000000000033</v>
      </c>
      <c r="R120" s="125">
        <v>38949.99999999992</v>
      </c>
      <c r="S120" s="125">
        <v>96565.000000000029</v>
      </c>
      <c r="T120" s="125">
        <v>9025.0000000000055</v>
      </c>
      <c r="U120" s="125">
        <v>0</v>
      </c>
      <c r="V120" s="125">
        <v>0</v>
      </c>
      <c r="W120" s="125">
        <v>0</v>
      </c>
      <c r="X120" s="125">
        <v>0</v>
      </c>
      <c r="Y120" s="125">
        <v>0</v>
      </c>
      <c r="Z120" s="125">
        <v>0</v>
      </c>
      <c r="AA120" s="125">
        <v>0</v>
      </c>
      <c r="AB120" s="125">
        <v>98175.000000000131</v>
      </c>
      <c r="AC120" s="125">
        <v>0</v>
      </c>
      <c r="AD120" s="125">
        <v>0</v>
      </c>
      <c r="AE120" s="125">
        <v>266557.7049180328</v>
      </c>
      <c r="AF120" s="125">
        <v>0</v>
      </c>
      <c r="AG120" s="125">
        <v>24328.967117988508</v>
      </c>
      <c r="AH120" s="125">
        <v>0</v>
      </c>
      <c r="AI120" s="125">
        <v>117800</v>
      </c>
      <c r="AJ120" s="125">
        <v>0</v>
      </c>
      <c r="AK120" s="125">
        <v>0</v>
      </c>
      <c r="AL120" s="125">
        <v>0</v>
      </c>
      <c r="AM120" s="125">
        <v>10956.8</v>
      </c>
      <c r="AN120" s="125">
        <v>0</v>
      </c>
      <c r="AO120" s="125">
        <v>0</v>
      </c>
      <c r="AP120" s="125">
        <v>0</v>
      </c>
      <c r="AQ120" s="125">
        <v>0</v>
      </c>
      <c r="AR120" s="125">
        <v>0</v>
      </c>
      <c r="AS120" s="125">
        <v>0</v>
      </c>
      <c r="AT120" s="125">
        <v>0</v>
      </c>
      <c r="AU120" s="125">
        <v>0</v>
      </c>
      <c r="AV120" s="125">
        <v>1592332</v>
      </c>
      <c r="AW120" s="125">
        <v>723424.76294511231</v>
      </c>
      <c r="AX120" s="125">
        <v>128756.8</v>
      </c>
      <c r="AY120" s="125">
        <v>477640.8073681072</v>
      </c>
      <c r="AZ120" s="493">
        <v>2444513.5629451121</v>
      </c>
      <c r="BA120" s="493">
        <v>2433556.7629451123</v>
      </c>
      <c r="BB120" s="493">
        <v>4180</v>
      </c>
      <c r="BC120" s="493">
        <v>2165240</v>
      </c>
      <c r="BD120" s="493">
        <v>0</v>
      </c>
      <c r="BE120" s="493">
        <v>0</v>
      </c>
      <c r="BF120" s="493">
        <v>2444513.5629451121</v>
      </c>
      <c r="BG120" s="125">
        <v>2444513.5629451121</v>
      </c>
      <c r="BH120" s="125">
        <v>0</v>
      </c>
      <c r="BI120" s="493">
        <v>2176196.7999999998</v>
      </c>
      <c r="BJ120" s="493">
        <v>2047439.9999999998</v>
      </c>
      <c r="BK120" s="125">
        <v>2315756.7629451123</v>
      </c>
      <c r="BL120" s="125">
        <v>4470.5729014384406</v>
      </c>
      <c r="BM120" s="125">
        <v>4379.118827715356</v>
      </c>
      <c r="BN120" s="126">
        <v>2.0884126994744588E-2</v>
      </c>
      <c r="BO120" s="126">
        <v>0</v>
      </c>
      <c r="BP120" s="125">
        <v>0</v>
      </c>
      <c r="BQ120" s="493">
        <v>2444513.5629451121</v>
      </c>
      <c r="BR120" s="493">
        <v>4697.9860288515683</v>
      </c>
      <c r="BS120" s="493" t="s">
        <v>948</v>
      </c>
      <c r="BT120" s="493">
        <v>4719.1381524036915</v>
      </c>
      <c r="BU120" s="126">
        <v>2.1477084120739676E-2</v>
      </c>
      <c r="BV120" s="125">
        <v>0</v>
      </c>
      <c r="BW120" s="125">
        <v>2444513.5629451121</v>
      </c>
      <c r="BX120" s="125">
        <v>0</v>
      </c>
      <c r="BY120" s="125">
        <v>2444513.5629451121</v>
      </c>
      <c r="BZ120" s="490">
        <f t="shared" si="8"/>
        <v>0</v>
      </c>
      <c r="CA120" s="490">
        <f t="shared" si="9"/>
        <v>0</v>
      </c>
      <c r="CB120" s="490">
        <f t="shared" si="7"/>
        <v>0</v>
      </c>
      <c r="CC120" s="490">
        <f>IF(ISERROR(VLOOKUP(A120,'[19]19-20 Cfwds'!A:D,4,FALSE)),0,(VLOOKUP(A120,'[19]19-20 Cfwds'!A:D,4,FALSE)))</f>
        <v>0</v>
      </c>
      <c r="CD120" s="490">
        <f>IF(ISERROR(VLOOKUP(A120,'[19]19-20 Cfwds'!A:D,3,FALSE)),0,(VLOOKUP(A120,'[19]19-20 Cfwds'!A:D,3,FALSE)))</f>
        <v>0</v>
      </c>
      <c r="CF120" s="490">
        <f t="shared" si="10"/>
        <v>334363.09090909082</v>
      </c>
      <c r="CG120" s="490"/>
      <c r="CH120" s="490"/>
    </row>
    <row r="121" spans="1:86" ht="14.4">
      <c r="A121" s="486">
        <v>423</v>
      </c>
      <c r="B121" s="486" t="str">
        <f>VLOOKUP(D121,'[19]Adjusted Factors 21-22'!C:F,4,FALSE)</f>
        <v>Recoupment Academy</v>
      </c>
      <c r="C121" s="491">
        <v>140998</v>
      </c>
      <c r="D121" s="491">
        <v>9352029</v>
      </c>
      <c r="E121" s="492" t="s">
        <v>343</v>
      </c>
      <c r="F121" s="332">
        <v>272</v>
      </c>
      <c r="G121" s="332">
        <v>272</v>
      </c>
      <c r="H121" s="332">
        <v>0</v>
      </c>
      <c r="I121" s="125">
        <v>836128</v>
      </c>
      <c r="J121" s="125">
        <v>0</v>
      </c>
      <c r="K121" s="125">
        <v>0</v>
      </c>
      <c r="L121" s="125">
        <v>34499.999999999993</v>
      </c>
      <c r="M121" s="125">
        <v>0</v>
      </c>
      <c r="N121" s="125">
        <v>43124.999999999993</v>
      </c>
      <c r="O121" s="125">
        <v>0</v>
      </c>
      <c r="P121" s="125">
        <v>14834.999999999982</v>
      </c>
      <c r="Q121" s="125">
        <v>25739.999999999993</v>
      </c>
      <c r="R121" s="125">
        <v>0</v>
      </c>
      <c r="S121" s="125">
        <v>0</v>
      </c>
      <c r="T121" s="125">
        <v>0</v>
      </c>
      <c r="U121" s="125">
        <v>0</v>
      </c>
      <c r="V121" s="125">
        <v>0</v>
      </c>
      <c r="W121" s="125">
        <v>0</v>
      </c>
      <c r="X121" s="125">
        <v>0</v>
      </c>
      <c r="Y121" s="125">
        <v>0</v>
      </c>
      <c r="Z121" s="125">
        <v>0</v>
      </c>
      <c r="AA121" s="125">
        <v>0</v>
      </c>
      <c r="AB121" s="125">
        <v>12352.293577981645</v>
      </c>
      <c r="AC121" s="125">
        <v>0</v>
      </c>
      <c r="AD121" s="125">
        <v>0</v>
      </c>
      <c r="AE121" s="125">
        <v>83282.274881516583</v>
      </c>
      <c r="AF121" s="125">
        <v>0</v>
      </c>
      <c r="AG121" s="125">
        <v>5407.5223880597086</v>
      </c>
      <c r="AH121" s="125">
        <v>0</v>
      </c>
      <c r="AI121" s="125">
        <v>117800</v>
      </c>
      <c r="AJ121" s="125">
        <v>0</v>
      </c>
      <c r="AK121" s="125">
        <v>0</v>
      </c>
      <c r="AL121" s="125">
        <v>0</v>
      </c>
      <c r="AM121" s="125">
        <v>4352</v>
      </c>
      <c r="AN121" s="125">
        <v>0</v>
      </c>
      <c r="AO121" s="125">
        <v>0</v>
      </c>
      <c r="AP121" s="125">
        <v>0</v>
      </c>
      <c r="AQ121" s="125">
        <v>0</v>
      </c>
      <c r="AR121" s="125">
        <v>0</v>
      </c>
      <c r="AS121" s="125">
        <v>0</v>
      </c>
      <c r="AT121" s="125">
        <v>0</v>
      </c>
      <c r="AU121" s="125">
        <v>0</v>
      </c>
      <c r="AV121" s="125">
        <v>836128</v>
      </c>
      <c r="AW121" s="125">
        <v>219242.09084755791</v>
      </c>
      <c r="AX121" s="125">
        <v>122152</v>
      </c>
      <c r="AY121" s="125">
        <v>169840.00144075826</v>
      </c>
      <c r="AZ121" s="493">
        <v>1177522.0908475579</v>
      </c>
      <c r="BA121" s="493">
        <v>1173170.0908475579</v>
      </c>
      <c r="BB121" s="493">
        <v>4180</v>
      </c>
      <c r="BC121" s="493">
        <v>1136960</v>
      </c>
      <c r="BD121" s="493">
        <v>0</v>
      </c>
      <c r="BE121" s="493">
        <v>0</v>
      </c>
      <c r="BF121" s="493">
        <v>1177522.0908475579</v>
      </c>
      <c r="BG121" s="125">
        <v>1177522.0908475579</v>
      </c>
      <c r="BH121" s="125">
        <v>0</v>
      </c>
      <c r="BI121" s="493">
        <v>1141312</v>
      </c>
      <c r="BJ121" s="493">
        <v>1019160</v>
      </c>
      <c r="BK121" s="125">
        <v>1055370.0908475579</v>
      </c>
      <c r="BL121" s="125">
        <v>3880.037098704257</v>
      </c>
      <c r="BM121" s="125">
        <v>3865.4227209386286</v>
      </c>
      <c r="BN121" s="126">
        <v>3.7807967771451576E-3</v>
      </c>
      <c r="BO121" s="126">
        <v>1.4699558872854842E-2</v>
      </c>
      <c r="BP121" s="125">
        <v>15455.04240853501</v>
      </c>
      <c r="BQ121" s="493">
        <v>1192977.1332560929</v>
      </c>
      <c r="BR121" s="493">
        <v>4369.9453428532825</v>
      </c>
      <c r="BS121" s="493" t="s">
        <v>948</v>
      </c>
      <c r="BT121" s="493">
        <v>4385.9453428532825</v>
      </c>
      <c r="BU121" s="126">
        <v>1.9088894541008594E-2</v>
      </c>
      <c r="BV121" s="125">
        <v>0</v>
      </c>
      <c r="BW121" s="125">
        <v>1192977.1332560929</v>
      </c>
      <c r="BX121" s="125">
        <v>0</v>
      </c>
      <c r="BY121" s="125">
        <v>1192977.1332560929</v>
      </c>
      <c r="BZ121" s="490">
        <f t="shared" si="8"/>
        <v>0</v>
      </c>
      <c r="CA121" s="490">
        <f t="shared" si="9"/>
        <v>0</v>
      </c>
      <c r="CB121" s="490">
        <f t="shared" si="7"/>
        <v>0</v>
      </c>
      <c r="CC121" s="490">
        <f>IF(ISERROR(VLOOKUP(A121,'[19]19-20 Cfwds'!A:D,4,FALSE)),0,(VLOOKUP(A121,'[19]19-20 Cfwds'!A:D,4,FALSE)))</f>
        <v>0</v>
      </c>
      <c r="CD121" s="490">
        <f>IF(ISERROR(VLOOKUP(A121,'[19]19-20 Cfwds'!A:D,3,FALSE)),0,(VLOOKUP(A121,'[19]19-20 Cfwds'!A:D,3,FALSE)))</f>
        <v>0</v>
      </c>
      <c r="CF121" s="490">
        <f t="shared" si="10"/>
        <v>118199.99999999997</v>
      </c>
      <c r="CG121" s="490"/>
      <c r="CH121" s="490"/>
    </row>
    <row r="122" spans="1:86" ht="14.4">
      <c r="A122" s="486">
        <v>521</v>
      </c>
      <c r="B122" s="486" t="str">
        <f>VLOOKUP(D122,'[19]Adjusted Factors 21-22'!C:F,4,FALSE)</f>
        <v>Recoupment Academy</v>
      </c>
      <c r="C122" s="491">
        <v>142995</v>
      </c>
      <c r="D122" s="491">
        <v>9352030</v>
      </c>
      <c r="E122" s="492" t="s">
        <v>1125</v>
      </c>
      <c r="F122" s="332">
        <v>179</v>
      </c>
      <c r="G122" s="332">
        <v>179</v>
      </c>
      <c r="H122" s="332">
        <v>0</v>
      </c>
      <c r="I122" s="125">
        <v>550246</v>
      </c>
      <c r="J122" s="125">
        <v>0</v>
      </c>
      <c r="K122" s="125">
        <v>0</v>
      </c>
      <c r="L122" s="125">
        <v>8739.9999999999964</v>
      </c>
      <c r="M122" s="125">
        <v>0</v>
      </c>
      <c r="N122" s="125">
        <v>13319.705882352942</v>
      </c>
      <c r="O122" s="125">
        <v>0</v>
      </c>
      <c r="P122" s="125">
        <v>864.83146067415908</v>
      </c>
      <c r="Q122" s="125">
        <v>0</v>
      </c>
      <c r="R122" s="125">
        <v>0</v>
      </c>
      <c r="S122" s="125">
        <v>0</v>
      </c>
      <c r="T122" s="125">
        <v>0</v>
      </c>
      <c r="U122" s="125">
        <v>0</v>
      </c>
      <c r="V122" s="125">
        <v>0</v>
      </c>
      <c r="W122" s="125">
        <v>0</v>
      </c>
      <c r="X122" s="125">
        <v>0</v>
      </c>
      <c r="Y122" s="125">
        <v>0</v>
      </c>
      <c r="Z122" s="125">
        <v>0</v>
      </c>
      <c r="AA122" s="125">
        <v>0</v>
      </c>
      <c r="AB122" s="125">
        <v>639.28571428571388</v>
      </c>
      <c r="AC122" s="125">
        <v>0</v>
      </c>
      <c r="AD122" s="125">
        <v>0</v>
      </c>
      <c r="AE122" s="125">
        <v>47640.104166666664</v>
      </c>
      <c r="AF122" s="125">
        <v>0</v>
      </c>
      <c r="AG122" s="125">
        <v>0</v>
      </c>
      <c r="AH122" s="125">
        <v>0</v>
      </c>
      <c r="AI122" s="125">
        <v>117800</v>
      </c>
      <c r="AJ122" s="125">
        <v>0</v>
      </c>
      <c r="AK122" s="125">
        <v>0</v>
      </c>
      <c r="AL122" s="125">
        <v>0</v>
      </c>
      <c r="AM122" s="125">
        <v>3123.2</v>
      </c>
      <c r="AN122" s="125">
        <v>0</v>
      </c>
      <c r="AO122" s="125">
        <v>0</v>
      </c>
      <c r="AP122" s="125">
        <v>0</v>
      </c>
      <c r="AQ122" s="125">
        <v>0</v>
      </c>
      <c r="AR122" s="125">
        <v>0</v>
      </c>
      <c r="AS122" s="125">
        <v>0</v>
      </c>
      <c r="AT122" s="125">
        <v>0</v>
      </c>
      <c r="AU122" s="125">
        <v>0</v>
      </c>
      <c r="AV122" s="125">
        <v>550246</v>
      </c>
      <c r="AW122" s="125">
        <v>71203.927223979466</v>
      </c>
      <c r="AX122" s="125">
        <v>120923.2</v>
      </c>
      <c r="AY122" s="125">
        <v>56743.453426360429</v>
      </c>
      <c r="AZ122" s="493">
        <v>742373.12722397945</v>
      </c>
      <c r="BA122" s="493">
        <v>739249.9272239795</v>
      </c>
      <c r="BB122" s="493">
        <v>4180</v>
      </c>
      <c r="BC122" s="493">
        <v>748220</v>
      </c>
      <c r="BD122" s="493">
        <v>8970.0727760205045</v>
      </c>
      <c r="BE122" s="493">
        <v>0</v>
      </c>
      <c r="BF122" s="493">
        <v>751343.2</v>
      </c>
      <c r="BG122" s="125">
        <v>751343.19999999984</v>
      </c>
      <c r="BH122" s="125">
        <v>0</v>
      </c>
      <c r="BI122" s="493">
        <v>751343.2</v>
      </c>
      <c r="BJ122" s="493">
        <v>630420</v>
      </c>
      <c r="BK122" s="125">
        <v>630420</v>
      </c>
      <c r="BL122" s="125">
        <v>3521.8994413407822</v>
      </c>
      <c r="BM122" s="125">
        <v>3470.6746142857141</v>
      </c>
      <c r="BN122" s="126">
        <v>1.4759328588229084E-2</v>
      </c>
      <c r="BO122" s="126">
        <v>3.7210270617709148E-3</v>
      </c>
      <c r="BP122" s="125">
        <v>2311.6908750621669</v>
      </c>
      <c r="BQ122" s="493">
        <v>753654.89087506209</v>
      </c>
      <c r="BR122" s="493">
        <v>4192.9144741623586</v>
      </c>
      <c r="BS122" s="493" t="s">
        <v>948</v>
      </c>
      <c r="BT122" s="493">
        <v>4210.3625188550959</v>
      </c>
      <c r="BU122" s="126">
        <v>5.7588814482312234E-3</v>
      </c>
      <c r="BV122" s="125">
        <v>0</v>
      </c>
      <c r="BW122" s="125">
        <v>753654.89087506209</v>
      </c>
      <c r="BX122" s="125">
        <v>0</v>
      </c>
      <c r="BY122" s="125">
        <v>753654.89087506209</v>
      </c>
      <c r="BZ122" s="490">
        <f t="shared" si="8"/>
        <v>0</v>
      </c>
      <c r="CA122" s="490">
        <f t="shared" si="9"/>
        <v>0</v>
      </c>
      <c r="CB122" s="490">
        <f t="shared" si="7"/>
        <v>8970.0727760205045</v>
      </c>
      <c r="CC122" s="490">
        <f>IF(ISERROR(VLOOKUP(A122,'[19]19-20 Cfwds'!A:D,4,FALSE)),0,(VLOOKUP(A122,'[19]19-20 Cfwds'!A:D,4,FALSE)))</f>
        <v>0</v>
      </c>
      <c r="CD122" s="490">
        <f>IF(ISERROR(VLOOKUP(A122,'[19]19-20 Cfwds'!A:D,3,FALSE)),0,(VLOOKUP(A122,'[19]19-20 Cfwds'!A:D,3,FALSE)))</f>
        <v>0</v>
      </c>
      <c r="CF122" s="490">
        <f t="shared" si="10"/>
        <v>22924.537343027096</v>
      </c>
      <c r="CG122" s="490"/>
      <c r="CH122" s="490"/>
    </row>
    <row r="123" spans="1:86" ht="14.4">
      <c r="A123" s="486">
        <v>522</v>
      </c>
      <c r="B123" s="486" t="str">
        <f>VLOOKUP(D123,'[19]Adjusted Factors 21-22'!C:F,4,FALSE)</f>
        <v>Recoupment Academy</v>
      </c>
      <c r="C123" s="491">
        <v>142566</v>
      </c>
      <c r="D123" s="491">
        <v>9352031</v>
      </c>
      <c r="E123" s="492" t="s">
        <v>541</v>
      </c>
      <c r="F123" s="332">
        <v>116</v>
      </c>
      <c r="G123" s="332">
        <v>116</v>
      </c>
      <c r="H123" s="332">
        <v>0</v>
      </c>
      <c r="I123" s="125">
        <v>356584</v>
      </c>
      <c r="J123" s="125">
        <v>0</v>
      </c>
      <c r="K123" s="125">
        <v>0</v>
      </c>
      <c r="L123" s="125">
        <v>20239.999999999989</v>
      </c>
      <c r="M123" s="125">
        <v>0</v>
      </c>
      <c r="N123" s="125">
        <v>25299.999999999989</v>
      </c>
      <c r="O123" s="125">
        <v>0</v>
      </c>
      <c r="P123" s="125">
        <v>860.00000000000114</v>
      </c>
      <c r="Q123" s="125">
        <v>259.99999999999989</v>
      </c>
      <c r="R123" s="125">
        <v>0</v>
      </c>
      <c r="S123" s="125">
        <v>0</v>
      </c>
      <c r="T123" s="125">
        <v>0</v>
      </c>
      <c r="U123" s="125">
        <v>0</v>
      </c>
      <c r="V123" s="125">
        <v>0</v>
      </c>
      <c r="W123" s="125">
        <v>0</v>
      </c>
      <c r="X123" s="125">
        <v>0</v>
      </c>
      <c r="Y123" s="125">
        <v>0</v>
      </c>
      <c r="Z123" s="125">
        <v>0</v>
      </c>
      <c r="AA123" s="125">
        <v>0</v>
      </c>
      <c r="AB123" s="125">
        <v>2477.6699029126225</v>
      </c>
      <c r="AC123" s="125">
        <v>0</v>
      </c>
      <c r="AD123" s="125">
        <v>0</v>
      </c>
      <c r="AE123" s="125">
        <v>35762.912621359224</v>
      </c>
      <c r="AF123" s="125">
        <v>0</v>
      </c>
      <c r="AG123" s="125">
        <v>36.000000000000504</v>
      </c>
      <c r="AH123" s="125">
        <v>0</v>
      </c>
      <c r="AI123" s="125">
        <v>117800</v>
      </c>
      <c r="AJ123" s="125">
        <v>0</v>
      </c>
      <c r="AK123" s="125">
        <v>0</v>
      </c>
      <c r="AL123" s="125">
        <v>0</v>
      </c>
      <c r="AM123" s="125">
        <v>3532.8</v>
      </c>
      <c r="AN123" s="125">
        <v>0</v>
      </c>
      <c r="AO123" s="125">
        <v>0</v>
      </c>
      <c r="AP123" s="125">
        <v>0</v>
      </c>
      <c r="AQ123" s="125">
        <v>0</v>
      </c>
      <c r="AR123" s="125">
        <v>0</v>
      </c>
      <c r="AS123" s="125">
        <v>0</v>
      </c>
      <c r="AT123" s="125">
        <v>0</v>
      </c>
      <c r="AU123" s="125">
        <v>0</v>
      </c>
      <c r="AV123" s="125">
        <v>356584</v>
      </c>
      <c r="AW123" s="125">
        <v>84936.582524271827</v>
      </c>
      <c r="AX123" s="125">
        <v>121332.8</v>
      </c>
      <c r="AY123" s="125">
        <v>74540.320310679585</v>
      </c>
      <c r="AZ123" s="493">
        <v>562853.38252427184</v>
      </c>
      <c r="BA123" s="493">
        <v>559320.5825242718</v>
      </c>
      <c r="BB123" s="493">
        <v>4180</v>
      </c>
      <c r="BC123" s="493">
        <v>484880</v>
      </c>
      <c r="BD123" s="493">
        <v>0</v>
      </c>
      <c r="BE123" s="493">
        <v>0</v>
      </c>
      <c r="BF123" s="493">
        <v>562853.38252427184</v>
      </c>
      <c r="BG123" s="125">
        <v>562853.38252427184</v>
      </c>
      <c r="BH123" s="125">
        <v>0</v>
      </c>
      <c r="BI123" s="493">
        <v>488412.8</v>
      </c>
      <c r="BJ123" s="493">
        <v>367080</v>
      </c>
      <c r="BK123" s="125">
        <v>441520.58252427186</v>
      </c>
      <c r="BL123" s="125">
        <v>3806.2119183126883</v>
      </c>
      <c r="BM123" s="125">
        <v>3743.8878364285711</v>
      </c>
      <c r="BN123" s="126">
        <v>1.6646888103242552E-2</v>
      </c>
      <c r="BO123" s="126">
        <v>1.8334675467574467E-3</v>
      </c>
      <c r="BP123" s="125">
        <v>796.25843422784146</v>
      </c>
      <c r="BQ123" s="493">
        <v>563649.64095849963</v>
      </c>
      <c r="BR123" s="493">
        <v>4828.5934565387897</v>
      </c>
      <c r="BS123" s="493" t="s">
        <v>948</v>
      </c>
      <c r="BT123" s="493">
        <v>4859.0486289525834</v>
      </c>
      <c r="BU123" s="126">
        <v>5.3893032074167069E-2</v>
      </c>
      <c r="BV123" s="125">
        <v>0</v>
      </c>
      <c r="BW123" s="125">
        <v>563649.64095849963</v>
      </c>
      <c r="BX123" s="125">
        <v>0</v>
      </c>
      <c r="BY123" s="125">
        <v>563649.64095849963</v>
      </c>
      <c r="BZ123" s="490">
        <f t="shared" si="8"/>
        <v>0</v>
      </c>
      <c r="CA123" s="490">
        <f t="shared" si="9"/>
        <v>0</v>
      </c>
      <c r="CB123" s="490">
        <f t="shared" si="7"/>
        <v>0</v>
      </c>
      <c r="CC123" s="490">
        <f>IF(ISERROR(VLOOKUP(A123,'[19]19-20 Cfwds'!A:D,4,FALSE)),0,(VLOOKUP(A123,'[19]19-20 Cfwds'!A:D,4,FALSE)))</f>
        <v>0</v>
      </c>
      <c r="CD123" s="490">
        <f>IF(ISERROR(VLOOKUP(A123,'[19]19-20 Cfwds'!A:D,3,FALSE)),0,(VLOOKUP(A123,'[19]19-20 Cfwds'!A:D,3,FALSE)))</f>
        <v>0</v>
      </c>
      <c r="CF123" s="490">
        <f t="shared" si="10"/>
        <v>46659.999999999978</v>
      </c>
      <c r="CG123" s="490"/>
      <c r="CH123" s="490"/>
    </row>
    <row r="124" spans="1:86" ht="14.4">
      <c r="A124" s="486">
        <v>454</v>
      </c>
      <c r="B124" s="486" t="str">
        <f>VLOOKUP(D124,'[19]Adjusted Factors 21-22'!C:F,4,FALSE)</f>
        <v>Recoupment Academy</v>
      </c>
      <c r="C124" s="491">
        <v>138161</v>
      </c>
      <c r="D124" s="491">
        <v>9352036</v>
      </c>
      <c r="E124" s="492" t="s">
        <v>540</v>
      </c>
      <c r="F124" s="332">
        <v>385</v>
      </c>
      <c r="G124" s="332">
        <v>385</v>
      </c>
      <c r="H124" s="332">
        <v>0</v>
      </c>
      <c r="I124" s="125">
        <v>1183490</v>
      </c>
      <c r="J124" s="125">
        <v>0</v>
      </c>
      <c r="K124" s="125">
        <v>0</v>
      </c>
      <c r="L124" s="125">
        <v>43700.000000000044</v>
      </c>
      <c r="M124" s="125">
        <v>0</v>
      </c>
      <c r="N124" s="125">
        <v>54625.000000000058</v>
      </c>
      <c r="O124" s="125">
        <v>0</v>
      </c>
      <c r="P124" s="125">
        <v>26799.216710182736</v>
      </c>
      <c r="Q124" s="125">
        <v>4965.7963446475187</v>
      </c>
      <c r="R124" s="125">
        <v>0</v>
      </c>
      <c r="S124" s="125">
        <v>0</v>
      </c>
      <c r="T124" s="125">
        <v>0</v>
      </c>
      <c r="U124" s="125">
        <v>0</v>
      </c>
      <c r="V124" s="125">
        <v>0</v>
      </c>
      <c r="W124" s="125">
        <v>0</v>
      </c>
      <c r="X124" s="125">
        <v>0</v>
      </c>
      <c r="Y124" s="125">
        <v>0</v>
      </c>
      <c r="Z124" s="125">
        <v>0</v>
      </c>
      <c r="AA124" s="125">
        <v>0</v>
      </c>
      <c r="AB124" s="125">
        <v>15478.801169590652</v>
      </c>
      <c r="AC124" s="125">
        <v>0</v>
      </c>
      <c r="AD124" s="125">
        <v>0</v>
      </c>
      <c r="AE124" s="125">
        <v>125232.57352941178</v>
      </c>
      <c r="AF124" s="125">
        <v>0</v>
      </c>
      <c r="AG124" s="125">
        <v>0</v>
      </c>
      <c r="AH124" s="125">
        <v>0</v>
      </c>
      <c r="AI124" s="125">
        <v>117800</v>
      </c>
      <c r="AJ124" s="125">
        <v>0</v>
      </c>
      <c r="AK124" s="125">
        <v>0</v>
      </c>
      <c r="AL124" s="125">
        <v>0</v>
      </c>
      <c r="AM124" s="125">
        <v>8857.6</v>
      </c>
      <c r="AN124" s="125">
        <v>0</v>
      </c>
      <c r="AO124" s="125">
        <v>0</v>
      </c>
      <c r="AP124" s="125">
        <v>0</v>
      </c>
      <c r="AQ124" s="125">
        <v>0</v>
      </c>
      <c r="AR124" s="125">
        <v>0</v>
      </c>
      <c r="AS124" s="125">
        <v>0</v>
      </c>
      <c r="AT124" s="125">
        <v>0</v>
      </c>
      <c r="AU124" s="125">
        <v>0</v>
      </c>
      <c r="AV124" s="125">
        <v>1183490</v>
      </c>
      <c r="AW124" s="125">
        <v>270801.38775383279</v>
      </c>
      <c r="AX124" s="125">
        <v>126657.60000000001</v>
      </c>
      <c r="AY124" s="125">
        <v>202705.16381953625</v>
      </c>
      <c r="AZ124" s="493">
        <v>1580948.9877538329</v>
      </c>
      <c r="BA124" s="493">
        <v>1572091.3877538329</v>
      </c>
      <c r="BB124" s="493">
        <v>4180</v>
      </c>
      <c r="BC124" s="493">
        <v>1609300</v>
      </c>
      <c r="BD124" s="493">
        <v>37208.612246167148</v>
      </c>
      <c r="BE124" s="493">
        <v>0</v>
      </c>
      <c r="BF124" s="493">
        <v>1618157.6</v>
      </c>
      <c r="BG124" s="125">
        <v>1618157.5999999999</v>
      </c>
      <c r="BH124" s="125">
        <v>0</v>
      </c>
      <c r="BI124" s="493">
        <v>1618157.6</v>
      </c>
      <c r="BJ124" s="493">
        <v>1491500</v>
      </c>
      <c r="BK124" s="125">
        <v>1491500</v>
      </c>
      <c r="BL124" s="125">
        <v>3874.0259740259739</v>
      </c>
      <c r="BM124" s="125">
        <v>3739.8341353086421</v>
      </c>
      <c r="BN124" s="126">
        <v>3.5881762094846816E-2</v>
      </c>
      <c r="BO124" s="126">
        <v>0</v>
      </c>
      <c r="BP124" s="125">
        <v>0</v>
      </c>
      <c r="BQ124" s="493">
        <v>1618157.6</v>
      </c>
      <c r="BR124" s="493">
        <v>4180</v>
      </c>
      <c r="BS124" s="493" t="s">
        <v>948</v>
      </c>
      <c r="BT124" s="493">
        <v>4203.0067532467538</v>
      </c>
      <c r="BU124" s="126">
        <v>3.7209051533404924E-2</v>
      </c>
      <c r="BV124" s="125">
        <v>0</v>
      </c>
      <c r="BW124" s="125">
        <v>1618157.6</v>
      </c>
      <c r="BX124" s="125">
        <v>0</v>
      </c>
      <c r="BY124" s="125">
        <v>1618157.6</v>
      </c>
      <c r="BZ124" s="490">
        <f t="shared" si="8"/>
        <v>0</v>
      </c>
      <c r="CA124" s="490">
        <f t="shared" si="9"/>
        <v>0</v>
      </c>
      <c r="CB124" s="490">
        <f t="shared" si="7"/>
        <v>37208.612246167148</v>
      </c>
      <c r="CC124" s="490">
        <f>IF(ISERROR(VLOOKUP(A124,'[19]19-20 Cfwds'!A:D,4,FALSE)),0,(VLOOKUP(A124,'[19]19-20 Cfwds'!A:D,4,FALSE)))</f>
        <v>0</v>
      </c>
      <c r="CD124" s="490">
        <f>IF(ISERROR(VLOOKUP(A124,'[19]19-20 Cfwds'!A:D,3,FALSE)),0,(VLOOKUP(A124,'[19]19-20 Cfwds'!A:D,3,FALSE)))</f>
        <v>0</v>
      </c>
      <c r="CF124" s="490">
        <f t="shared" si="10"/>
        <v>130090.01305483036</v>
      </c>
      <c r="CG124" s="490"/>
      <c r="CH124" s="490"/>
    </row>
    <row r="125" spans="1:86" ht="14.4">
      <c r="A125" s="486">
        <v>450</v>
      </c>
      <c r="B125" s="486" t="str">
        <f>VLOOKUP(D125,'[19]Adjusted Factors 21-22'!C:F,4,FALSE)</f>
        <v>Recoupment Academy</v>
      </c>
      <c r="C125" s="491">
        <v>141546</v>
      </c>
      <c r="D125" s="491">
        <v>9352040</v>
      </c>
      <c r="E125" s="492" t="s">
        <v>539</v>
      </c>
      <c r="F125" s="332">
        <v>370</v>
      </c>
      <c r="G125" s="332">
        <v>370</v>
      </c>
      <c r="H125" s="332">
        <v>0</v>
      </c>
      <c r="I125" s="125">
        <v>1137380</v>
      </c>
      <c r="J125" s="125">
        <v>0</v>
      </c>
      <c r="K125" s="125">
        <v>0</v>
      </c>
      <c r="L125" s="125">
        <v>32660.000000000018</v>
      </c>
      <c r="M125" s="125">
        <v>0</v>
      </c>
      <c r="N125" s="125">
        <v>40825.000000000022</v>
      </c>
      <c r="O125" s="125">
        <v>0</v>
      </c>
      <c r="P125" s="125">
        <v>26875.000000000011</v>
      </c>
      <c r="Q125" s="125">
        <v>3119.9999999999968</v>
      </c>
      <c r="R125" s="125">
        <v>0</v>
      </c>
      <c r="S125" s="125">
        <v>0</v>
      </c>
      <c r="T125" s="125">
        <v>0</v>
      </c>
      <c r="U125" s="125">
        <v>0</v>
      </c>
      <c r="V125" s="125">
        <v>0</v>
      </c>
      <c r="W125" s="125">
        <v>0</v>
      </c>
      <c r="X125" s="125">
        <v>0</v>
      </c>
      <c r="Y125" s="125">
        <v>0</v>
      </c>
      <c r="Z125" s="125">
        <v>0</v>
      </c>
      <c r="AA125" s="125">
        <v>0</v>
      </c>
      <c r="AB125" s="125">
        <v>12523.076923076917</v>
      </c>
      <c r="AC125" s="125">
        <v>0</v>
      </c>
      <c r="AD125" s="125">
        <v>0</v>
      </c>
      <c r="AE125" s="125">
        <v>119996.65605095541</v>
      </c>
      <c r="AF125" s="125">
        <v>0</v>
      </c>
      <c r="AG125" s="125">
        <v>0</v>
      </c>
      <c r="AH125" s="125">
        <v>0</v>
      </c>
      <c r="AI125" s="125">
        <v>117800</v>
      </c>
      <c r="AJ125" s="125">
        <v>0</v>
      </c>
      <c r="AK125" s="125">
        <v>0</v>
      </c>
      <c r="AL125" s="125">
        <v>0</v>
      </c>
      <c r="AM125" s="125">
        <v>7065.6</v>
      </c>
      <c r="AN125" s="125">
        <v>0</v>
      </c>
      <c r="AO125" s="125">
        <v>0</v>
      </c>
      <c r="AP125" s="125">
        <v>0</v>
      </c>
      <c r="AQ125" s="125">
        <v>0</v>
      </c>
      <c r="AR125" s="125">
        <v>0</v>
      </c>
      <c r="AS125" s="125">
        <v>0</v>
      </c>
      <c r="AT125" s="125">
        <v>0</v>
      </c>
      <c r="AU125" s="125">
        <v>0</v>
      </c>
      <c r="AV125" s="125">
        <v>1137380</v>
      </c>
      <c r="AW125" s="125">
        <v>235999.73297403241</v>
      </c>
      <c r="AX125" s="125">
        <v>124865.60000000001</v>
      </c>
      <c r="AY125" s="125">
        <v>173477.19202547777</v>
      </c>
      <c r="AZ125" s="493">
        <v>1498245.3329740325</v>
      </c>
      <c r="BA125" s="493">
        <v>1491179.7329740324</v>
      </c>
      <c r="BB125" s="493">
        <v>4180</v>
      </c>
      <c r="BC125" s="493">
        <v>1546600</v>
      </c>
      <c r="BD125" s="493">
        <v>55420.267025967594</v>
      </c>
      <c r="BE125" s="493">
        <v>0</v>
      </c>
      <c r="BF125" s="493">
        <v>1553665.6</v>
      </c>
      <c r="BG125" s="125">
        <v>1553665.6</v>
      </c>
      <c r="BH125" s="125">
        <v>0</v>
      </c>
      <c r="BI125" s="493">
        <v>1553665.6</v>
      </c>
      <c r="BJ125" s="493">
        <v>1428800</v>
      </c>
      <c r="BK125" s="125">
        <v>1428800</v>
      </c>
      <c r="BL125" s="125">
        <v>3861.6216216216217</v>
      </c>
      <c r="BM125" s="125">
        <v>3625.2127940860223</v>
      </c>
      <c r="BN125" s="126">
        <v>6.5212400199310794E-2</v>
      </c>
      <c r="BO125" s="126">
        <v>0</v>
      </c>
      <c r="BP125" s="125">
        <v>0</v>
      </c>
      <c r="BQ125" s="493">
        <v>1553665.6</v>
      </c>
      <c r="BR125" s="493">
        <v>4180</v>
      </c>
      <c r="BS125" s="493" t="s">
        <v>948</v>
      </c>
      <c r="BT125" s="493">
        <v>4199.0962162162168</v>
      </c>
      <c r="BU125" s="126">
        <v>6.0223555139626628E-2</v>
      </c>
      <c r="BV125" s="125">
        <v>0</v>
      </c>
      <c r="BW125" s="125">
        <v>1553665.6</v>
      </c>
      <c r="BX125" s="125">
        <v>0</v>
      </c>
      <c r="BY125" s="125">
        <v>1553665.6</v>
      </c>
      <c r="BZ125" s="490">
        <f t="shared" si="8"/>
        <v>0</v>
      </c>
      <c r="CA125" s="490">
        <f t="shared" si="9"/>
        <v>0</v>
      </c>
      <c r="CB125" s="490">
        <f t="shared" si="7"/>
        <v>55420.267025967594</v>
      </c>
      <c r="CC125" s="490">
        <f>IF(ISERROR(VLOOKUP(A125,'[19]19-20 Cfwds'!A:D,4,FALSE)),0,(VLOOKUP(A125,'[19]19-20 Cfwds'!A:D,4,FALSE)))</f>
        <v>0</v>
      </c>
      <c r="CD125" s="490">
        <f>IF(ISERROR(VLOOKUP(A125,'[19]19-20 Cfwds'!A:D,3,FALSE)),0,(VLOOKUP(A125,'[19]19-20 Cfwds'!A:D,3,FALSE)))</f>
        <v>0</v>
      </c>
      <c r="CF125" s="490">
        <f t="shared" si="10"/>
        <v>103480.00000000006</v>
      </c>
      <c r="CG125" s="490"/>
      <c r="CH125" s="490"/>
    </row>
    <row r="126" spans="1:86" ht="14.4">
      <c r="A126" s="486">
        <v>52</v>
      </c>
      <c r="B126" s="486" t="str">
        <f>VLOOKUP(D126,'[19]Adjusted Factors 21-22'!C:F,4,FALSE)</f>
        <v>Recoupment Academy</v>
      </c>
      <c r="C126" s="491">
        <v>141172</v>
      </c>
      <c r="D126" s="491">
        <v>9352043</v>
      </c>
      <c r="E126" s="492" t="s">
        <v>1008</v>
      </c>
      <c r="F126" s="332">
        <v>214</v>
      </c>
      <c r="G126" s="332">
        <v>214</v>
      </c>
      <c r="H126" s="332">
        <v>0</v>
      </c>
      <c r="I126" s="125">
        <v>657836</v>
      </c>
      <c r="J126" s="125">
        <v>0</v>
      </c>
      <c r="K126" s="125">
        <v>0</v>
      </c>
      <c r="L126" s="125">
        <v>38639.999999999971</v>
      </c>
      <c r="M126" s="125">
        <v>0</v>
      </c>
      <c r="N126" s="125">
        <v>57245</v>
      </c>
      <c r="O126" s="125">
        <v>0</v>
      </c>
      <c r="P126" s="125">
        <v>17579.292452830181</v>
      </c>
      <c r="Q126" s="125">
        <v>1049.8113207547178</v>
      </c>
      <c r="R126" s="125">
        <v>23176.603773584873</v>
      </c>
      <c r="S126" s="125">
        <v>0</v>
      </c>
      <c r="T126" s="125">
        <v>479.48113207547152</v>
      </c>
      <c r="U126" s="125">
        <v>1877.5471698113188</v>
      </c>
      <c r="V126" s="125">
        <v>0</v>
      </c>
      <c r="W126" s="125">
        <v>0</v>
      </c>
      <c r="X126" s="125">
        <v>0</v>
      </c>
      <c r="Y126" s="125">
        <v>0</v>
      </c>
      <c r="Z126" s="125">
        <v>0</v>
      </c>
      <c r="AA126" s="125">
        <v>0</v>
      </c>
      <c r="AB126" s="125">
        <v>3181.0810810810781</v>
      </c>
      <c r="AC126" s="125">
        <v>0</v>
      </c>
      <c r="AD126" s="125">
        <v>0</v>
      </c>
      <c r="AE126" s="125">
        <v>86401.005586592175</v>
      </c>
      <c r="AF126" s="125">
        <v>0</v>
      </c>
      <c r="AG126" s="125">
        <v>1103.1549295774582</v>
      </c>
      <c r="AH126" s="125">
        <v>0</v>
      </c>
      <c r="AI126" s="125">
        <v>117800</v>
      </c>
      <c r="AJ126" s="125">
        <v>0</v>
      </c>
      <c r="AK126" s="125">
        <v>0</v>
      </c>
      <c r="AL126" s="125">
        <v>0</v>
      </c>
      <c r="AM126" s="125">
        <v>6041.6</v>
      </c>
      <c r="AN126" s="125">
        <v>0</v>
      </c>
      <c r="AO126" s="125">
        <v>0</v>
      </c>
      <c r="AP126" s="125">
        <v>0</v>
      </c>
      <c r="AQ126" s="125">
        <v>0</v>
      </c>
      <c r="AR126" s="125">
        <v>0</v>
      </c>
      <c r="AS126" s="125">
        <v>0</v>
      </c>
      <c r="AT126" s="125">
        <v>0</v>
      </c>
      <c r="AU126" s="125">
        <v>0</v>
      </c>
      <c r="AV126" s="125">
        <v>657836</v>
      </c>
      <c r="AW126" s="125">
        <v>230732.97744630722</v>
      </c>
      <c r="AX126" s="125">
        <v>123841.60000000001</v>
      </c>
      <c r="AY126" s="125">
        <v>193247.10264235263</v>
      </c>
      <c r="AZ126" s="493">
        <v>1012410.5774463072</v>
      </c>
      <c r="BA126" s="493">
        <v>1006368.9774463072</v>
      </c>
      <c r="BB126" s="493">
        <v>4180</v>
      </c>
      <c r="BC126" s="493">
        <v>894520</v>
      </c>
      <c r="BD126" s="493">
        <v>0</v>
      </c>
      <c r="BE126" s="493">
        <v>0</v>
      </c>
      <c r="BF126" s="493">
        <v>1012410.5774463072</v>
      </c>
      <c r="BG126" s="125">
        <v>1012410.5774463071</v>
      </c>
      <c r="BH126" s="125">
        <v>0</v>
      </c>
      <c r="BI126" s="493">
        <v>900561.6</v>
      </c>
      <c r="BJ126" s="493">
        <v>776720</v>
      </c>
      <c r="BK126" s="125">
        <v>888568.9774463072</v>
      </c>
      <c r="BL126" s="125">
        <v>4152.1914833939591</v>
      </c>
      <c r="BM126" s="125">
        <v>4187.3396337662343</v>
      </c>
      <c r="BN126" s="126">
        <v>-8.3939096052406525E-3</v>
      </c>
      <c r="BO126" s="126">
        <v>2.6874265255240649E-2</v>
      </c>
      <c r="BP126" s="125">
        <v>24081.778670765827</v>
      </c>
      <c r="BQ126" s="493">
        <v>1036492.356117073</v>
      </c>
      <c r="BR126" s="493">
        <v>4815.1904491452005</v>
      </c>
      <c r="BS126" s="493" t="s">
        <v>948</v>
      </c>
      <c r="BT126" s="493">
        <v>4843.4222248461356</v>
      </c>
      <c r="BU126" s="126">
        <v>2.5487902017270248E-2</v>
      </c>
      <c r="BV126" s="125">
        <v>0</v>
      </c>
      <c r="BW126" s="125">
        <v>1036492.356117073</v>
      </c>
      <c r="BX126" s="125">
        <v>0</v>
      </c>
      <c r="BY126" s="125">
        <v>1036492.356117073</v>
      </c>
      <c r="BZ126" s="490">
        <f t="shared" si="8"/>
        <v>0</v>
      </c>
      <c r="CA126" s="490">
        <f t="shared" si="9"/>
        <v>0</v>
      </c>
      <c r="CB126" s="490">
        <f t="shared" si="7"/>
        <v>0</v>
      </c>
      <c r="CC126" s="490">
        <f>IF(ISERROR(VLOOKUP(A126,'[19]19-20 Cfwds'!A:D,4,FALSE)),0,(VLOOKUP(A126,'[19]19-20 Cfwds'!A:D,4,FALSE)))</f>
        <v>0</v>
      </c>
      <c r="CD126" s="490">
        <f>IF(ISERROR(VLOOKUP(A126,'[19]19-20 Cfwds'!A:D,3,FALSE)),0,(VLOOKUP(A126,'[19]19-20 Cfwds'!A:D,3,FALSE)))</f>
        <v>0</v>
      </c>
      <c r="CF126" s="490">
        <f t="shared" si="10"/>
        <v>140047.73584905654</v>
      </c>
      <c r="CG126" s="490"/>
      <c r="CH126" s="490"/>
    </row>
    <row r="127" spans="1:86" ht="14.4">
      <c r="A127" s="486">
        <v>447</v>
      </c>
      <c r="B127" s="486" t="str">
        <f>VLOOKUP(D127,'[19]Adjusted Factors 21-22'!C:F,4,FALSE)</f>
        <v>Recoupment Academy</v>
      </c>
      <c r="C127" s="491">
        <v>141371</v>
      </c>
      <c r="D127" s="491">
        <v>9352047</v>
      </c>
      <c r="E127" s="492" t="s">
        <v>537</v>
      </c>
      <c r="F127" s="332">
        <v>319</v>
      </c>
      <c r="G127" s="332">
        <v>319</v>
      </c>
      <c r="H127" s="332">
        <v>0</v>
      </c>
      <c r="I127" s="125">
        <v>980606</v>
      </c>
      <c r="J127" s="125">
        <v>0</v>
      </c>
      <c r="K127" s="125">
        <v>0</v>
      </c>
      <c r="L127" s="125">
        <v>28520.000000000018</v>
      </c>
      <c r="M127" s="125">
        <v>0</v>
      </c>
      <c r="N127" s="125">
        <v>37907.833333333328</v>
      </c>
      <c r="O127" s="125">
        <v>0</v>
      </c>
      <c r="P127" s="125">
        <v>2596.2776025236617</v>
      </c>
      <c r="Q127" s="125">
        <v>2093.1230283911668</v>
      </c>
      <c r="R127" s="125">
        <v>0</v>
      </c>
      <c r="S127" s="125">
        <v>0</v>
      </c>
      <c r="T127" s="125">
        <v>0</v>
      </c>
      <c r="U127" s="125">
        <v>0</v>
      </c>
      <c r="V127" s="125">
        <v>0</v>
      </c>
      <c r="W127" s="125">
        <v>0</v>
      </c>
      <c r="X127" s="125">
        <v>0</v>
      </c>
      <c r="Y127" s="125">
        <v>0</v>
      </c>
      <c r="Z127" s="125">
        <v>0</v>
      </c>
      <c r="AA127" s="125">
        <v>0</v>
      </c>
      <c r="AB127" s="125">
        <v>9819.9626865671562</v>
      </c>
      <c r="AC127" s="125">
        <v>0</v>
      </c>
      <c r="AD127" s="125">
        <v>0</v>
      </c>
      <c r="AE127" s="125">
        <v>112373.31395348837</v>
      </c>
      <c r="AF127" s="125">
        <v>0</v>
      </c>
      <c r="AG127" s="125">
        <v>0</v>
      </c>
      <c r="AH127" s="125">
        <v>0</v>
      </c>
      <c r="AI127" s="125">
        <v>117800</v>
      </c>
      <c r="AJ127" s="125">
        <v>0</v>
      </c>
      <c r="AK127" s="125">
        <v>0</v>
      </c>
      <c r="AL127" s="125">
        <v>0</v>
      </c>
      <c r="AM127" s="125">
        <v>4940.8</v>
      </c>
      <c r="AN127" s="125">
        <v>0</v>
      </c>
      <c r="AO127" s="125">
        <v>0</v>
      </c>
      <c r="AP127" s="125">
        <v>0</v>
      </c>
      <c r="AQ127" s="125">
        <v>0</v>
      </c>
      <c r="AR127" s="125">
        <v>0</v>
      </c>
      <c r="AS127" s="125">
        <v>0</v>
      </c>
      <c r="AT127" s="125">
        <v>0</v>
      </c>
      <c r="AU127" s="125">
        <v>0</v>
      </c>
      <c r="AV127" s="125">
        <v>980606</v>
      </c>
      <c r="AW127" s="125">
        <v>193310.51060430371</v>
      </c>
      <c r="AX127" s="125">
        <v>122740.8</v>
      </c>
      <c r="AY127" s="125">
        <v>137302.75494099237</v>
      </c>
      <c r="AZ127" s="493">
        <v>1296657.3106043038</v>
      </c>
      <c r="BA127" s="493">
        <v>1291716.5106043038</v>
      </c>
      <c r="BB127" s="493">
        <v>4180</v>
      </c>
      <c r="BC127" s="493">
        <v>1333420</v>
      </c>
      <c r="BD127" s="493">
        <v>41703.489395696204</v>
      </c>
      <c r="BE127" s="493">
        <v>0</v>
      </c>
      <c r="BF127" s="493">
        <v>1338360.8</v>
      </c>
      <c r="BG127" s="125">
        <v>1338360.8</v>
      </c>
      <c r="BH127" s="125">
        <v>0</v>
      </c>
      <c r="BI127" s="493">
        <v>1338360.8</v>
      </c>
      <c r="BJ127" s="493">
        <v>1215620</v>
      </c>
      <c r="BK127" s="125">
        <v>1215620</v>
      </c>
      <c r="BL127" s="125">
        <v>3810.7210031347963</v>
      </c>
      <c r="BM127" s="125">
        <v>3628.8913510204079</v>
      </c>
      <c r="BN127" s="126">
        <v>5.0106116311049026E-2</v>
      </c>
      <c r="BO127" s="126">
        <v>0</v>
      </c>
      <c r="BP127" s="125">
        <v>0</v>
      </c>
      <c r="BQ127" s="493">
        <v>1338360.8</v>
      </c>
      <c r="BR127" s="493">
        <v>4180</v>
      </c>
      <c r="BS127" s="493" t="s">
        <v>948</v>
      </c>
      <c r="BT127" s="493">
        <v>4195.4884012539187</v>
      </c>
      <c r="BU127" s="126">
        <v>3.6917868169603629E-2</v>
      </c>
      <c r="BV127" s="125">
        <v>0</v>
      </c>
      <c r="BW127" s="125">
        <v>1338360.8</v>
      </c>
      <c r="BX127" s="125">
        <v>0</v>
      </c>
      <c r="BY127" s="125">
        <v>1338360.8</v>
      </c>
      <c r="BZ127" s="490">
        <f t="shared" si="8"/>
        <v>0</v>
      </c>
      <c r="CA127" s="490">
        <f t="shared" si="9"/>
        <v>0</v>
      </c>
      <c r="CB127" s="490">
        <f t="shared" si="7"/>
        <v>41703.489395696204</v>
      </c>
      <c r="CC127" s="490">
        <f>IF(ISERROR(VLOOKUP(A127,'[19]19-20 Cfwds'!A:D,4,FALSE)),0,(VLOOKUP(A127,'[19]19-20 Cfwds'!A:D,4,FALSE)))</f>
        <v>0</v>
      </c>
      <c r="CD127" s="490">
        <f>IF(ISERROR(VLOOKUP(A127,'[19]19-20 Cfwds'!A:D,3,FALSE)),0,(VLOOKUP(A127,'[19]19-20 Cfwds'!A:D,3,FALSE)))</f>
        <v>0</v>
      </c>
      <c r="CF127" s="490">
        <f t="shared" si="10"/>
        <v>71117.233964248182</v>
      </c>
      <c r="CG127" s="490"/>
      <c r="CH127" s="490"/>
    </row>
    <row r="128" spans="1:86" ht="14.4">
      <c r="A128" s="486">
        <v>251</v>
      </c>
      <c r="B128" s="486" t="str">
        <f>VLOOKUP(D128,'[19]Adjusted Factors 21-22'!C:F,4,FALSE)</f>
        <v>Recoupment Academy</v>
      </c>
      <c r="C128" s="491">
        <v>141372</v>
      </c>
      <c r="D128" s="491">
        <v>9352048</v>
      </c>
      <c r="E128" s="492" t="s">
        <v>257</v>
      </c>
      <c r="F128" s="332">
        <v>204</v>
      </c>
      <c r="G128" s="332">
        <v>204</v>
      </c>
      <c r="H128" s="332">
        <v>0</v>
      </c>
      <c r="I128" s="125">
        <v>627096</v>
      </c>
      <c r="J128" s="125">
        <v>0</v>
      </c>
      <c r="K128" s="125">
        <v>0</v>
      </c>
      <c r="L128" s="125">
        <v>21159.999999999964</v>
      </c>
      <c r="M128" s="125">
        <v>0</v>
      </c>
      <c r="N128" s="125">
        <v>26449.999999999956</v>
      </c>
      <c r="O128" s="125">
        <v>0</v>
      </c>
      <c r="P128" s="125">
        <v>1505.0000000000009</v>
      </c>
      <c r="Q128" s="125">
        <v>2080</v>
      </c>
      <c r="R128" s="125">
        <v>8199.9999999999982</v>
      </c>
      <c r="S128" s="125">
        <v>33374.999999999964</v>
      </c>
      <c r="T128" s="125">
        <v>950</v>
      </c>
      <c r="U128" s="125">
        <v>0</v>
      </c>
      <c r="V128" s="125">
        <v>0</v>
      </c>
      <c r="W128" s="125">
        <v>0</v>
      </c>
      <c r="X128" s="125">
        <v>0</v>
      </c>
      <c r="Y128" s="125">
        <v>0</v>
      </c>
      <c r="Z128" s="125">
        <v>0</v>
      </c>
      <c r="AA128" s="125">
        <v>0</v>
      </c>
      <c r="AB128" s="125">
        <v>17191.935483870977</v>
      </c>
      <c r="AC128" s="125">
        <v>0</v>
      </c>
      <c r="AD128" s="125">
        <v>0</v>
      </c>
      <c r="AE128" s="125">
        <v>71075.454545454544</v>
      </c>
      <c r="AF128" s="125">
        <v>0</v>
      </c>
      <c r="AG128" s="125">
        <v>0</v>
      </c>
      <c r="AH128" s="125">
        <v>0</v>
      </c>
      <c r="AI128" s="125">
        <v>117800</v>
      </c>
      <c r="AJ128" s="125">
        <v>0</v>
      </c>
      <c r="AK128" s="125">
        <v>0</v>
      </c>
      <c r="AL128" s="125">
        <v>0</v>
      </c>
      <c r="AM128" s="125">
        <v>4249.6000000000004</v>
      </c>
      <c r="AN128" s="125">
        <v>0</v>
      </c>
      <c r="AO128" s="125">
        <v>0</v>
      </c>
      <c r="AP128" s="125">
        <v>0</v>
      </c>
      <c r="AQ128" s="125">
        <v>0</v>
      </c>
      <c r="AR128" s="125">
        <v>0</v>
      </c>
      <c r="AS128" s="125">
        <v>0</v>
      </c>
      <c r="AT128" s="125">
        <v>0</v>
      </c>
      <c r="AU128" s="125">
        <v>0</v>
      </c>
      <c r="AV128" s="125">
        <v>627096</v>
      </c>
      <c r="AW128" s="125">
        <v>181987.39002932538</v>
      </c>
      <c r="AX128" s="125">
        <v>122049.60000000001</v>
      </c>
      <c r="AY128" s="125">
        <v>139256.59127272715</v>
      </c>
      <c r="AZ128" s="493">
        <v>931132.99002932536</v>
      </c>
      <c r="BA128" s="493">
        <v>926883.39002932538</v>
      </c>
      <c r="BB128" s="493">
        <v>4180</v>
      </c>
      <c r="BC128" s="493">
        <v>852720</v>
      </c>
      <c r="BD128" s="493">
        <v>0</v>
      </c>
      <c r="BE128" s="493">
        <v>0</v>
      </c>
      <c r="BF128" s="493">
        <v>931132.99002932536</v>
      </c>
      <c r="BG128" s="125">
        <v>931132.99002932559</v>
      </c>
      <c r="BH128" s="125">
        <v>0</v>
      </c>
      <c r="BI128" s="493">
        <v>856969.6</v>
      </c>
      <c r="BJ128" s="493">
        <v>734920</v>
      </c>
      <c r="BK128" s="125">
        <v>809083.39002932538</v>
      </c>
      <c r="BL128" s="125">
        <v>3966.0950491633598</v>
      </c>
      <c r="BM128" s="125">
        <v>3843.1964490476184</v>
      </c>
      <c r="BN128" s="126">
        <v>3.1978224830582588E-2</v>
      </c>
      <c r="BO128" s="126">
        <v>0</v>
      </c>
      <c r="BP128" s="125">
        <v>0</v>
      </c>
      <c r="BQ128" s="493">
        <v>931132.99002932536</v>
      </c>
      <c r="BR128" s="493">
        <v>4543.5460295555167</v>
      </c>
      <c r="BS128" s="493" t="s">
        <v>948</v>
      </c>
      <c r="BT128" s="493">
        <v>4564.3774021045365</v>
      </c>
      <c r="BU128" s="126">
        <v>3.262015492900372E-2</v>
      </c>
      <c r="BV128" s="125">
        <v>0</v>
      </c>
      <c r="BW128" s="125">
        <v>931132.99002932536</v>
      </c>
      <c r="BX128" s="125">
        <v>0</v>
      </c>
      <c r="BY128" s="125">
        <v>931132.99002932536</v>
      </c>
      <c r="BZ128" s="490">
        <f t="shared" si="8"/>
        <v>0</v>
      </c>
      <c r="CA128" s="490">
        <f t="shared" si="9"/>
        <v>0</v>
      </c>
      <c r="CB128" s="490">
        <f t="shared" si="7"/>
        <v>0</v>
      </c>
      <c r="CC128" s="490">
        <f>IF(ISERROR(VLOOKUP(A128,'[19]19-20 Cfwds'!A:D,4,FALSE)),0,(VLOOKUP(A128,'[19]19-20 Cfwds'!A:D,4,FALSE)))</f>
        <v>0</v>
      </c>
      <c r="CD128" s="490">
        <f>IF(ISERROR(VLOOKUP(A128,'[19]19-20 Cfwds'!A:D,3,FALSE)),0,(VLOOKUP(A128,'[19]19-20 Cfwds'!A:D,3,FALSE)))</f>
        <v>0</v>
      </c>
      <c r="CF128" s="490">
        <f t="shared" si="10"/>
        <v>93719.999999999884</v>
      </c>
      <c r="CG128" s="490"/>
      <c r="CH128" s="490"/>
    </row>
    <row r="129" spans="1:86" ht="14.4">
      <c r="A129" s="486">
        <v>252</v>
      </c>
      <c r="B129" s="486" t="str">
        <f>VLOOKUP(D129,'[19]Adjusted Factors 21-22'!C:F,4,FALSE)</f>
        <v>Recoupment Academy</v>
      </c>
      <c r="C129" s="491">
        <v>141373</v>
      </c>
      <c r="D129" s="491">
        <v>9352050</v>
      </c>
      <c r="E129" s="492" t="s">
        <v>258</v>
      </c>
      <c r="F129" s="332">
        <v>316</v>
      </c>
      <c r="G129" s="332">
        <v>316</v>
      </c>
      <c r="H129" s="332">
        <v>0</v>
      </c>
      <c r="I129" s="125">
        <v>971384</v>
      </c>
      <c r="J129" s="125">
        <v>0</v>
      </c>
      <c r="K129" s="125">
        <v>0</v>
      </c>
      <c r="L129" s="125">
        <v>37720.000000000007</v>
      </c>
      <c r="M129" s="125">
        <v>0</v>
      </c>
      <c r="N129" s="125">
        <v>51670.9375</v>
      </c>
      <c r="O129" s="125">
        <v>0</v>
      </c>
      <c r="P129" s="125">
        <v>1934.9999999999966</v>
      </c>
      <c r="Q129" s="125">
        <v>4420.0000000000018</v>
      </c>
      <c r="R129" s="125">
        <v>8609.9999999999945</v>
      </c>
      <c r="S129" s="125">
        <v>48059.999999999978</v>
      </c>
      <c r="T129" s="125">
        <v>949.99999999999955</v>
      </c>
      <c r="U129" s="125">
        <v>0</v>
      </c>
      <c r="V129" s="125">
        <v>0</v>
      </c>
      <c r="W129" s="125">
        <v>0</v>
      </c>
      <c r="X129" s="125">
        <v>0</v>
      </c>
      <c r="Y129" s="125">
        <v>0</v>
      </c>
      <c r="Z129" s="125">
        <v>0</v>
      </c>
      <c r="AA129" s="125">
        <v>0</v>
      </c>
      <c r="AB129" s="125">
        <v>11034.920634920636</v>
      </c>
      <c r="AC129" s="125">
        <v>0</v>
      </c>
      <c r="AD129" s="125">
        <v>0</v>
      </c>
      <c r="AE129" s="125">
        <v>100163.68421052632</v>
      </c>
      <c r="AF129" s="125">
        <v>0</v>
      </c>
      <c r="AG129" s="125">
        <v>0</v>
      </c>
      <c r="AH129" s="125">
        <v>0</v>
      </c>
      <c r="AI129" s="125">
        <v>117800</v>
      </c>
      <c r="AJ129" s="125">
        <v>0</v>
      </c>
      <c r="AK129" s="125">
        <v>0</v>
      </c>
      <c r="AL129" s="125">
        <v>0</v>
      </c>
      <c r="AM129" s="125">
        <v>5427.2</v>
      </c>
      <c r="AN129" s="125">
        <v>0</v>
      </c>
      <c r="AO129" s="125">
        <v>0</v>
      </c>
      <c r="AP129" s="125">
        <v>0</v>
      </c>
      <c r="AQ129" s="125">
        <v>0</v>
      </c>
      <c r="AR129" s="125">
        <v>0</v>
      </c>
      <c r="AS129" s="125">
        <v>0</v>
      </c>
      <c r="AT129" s="125">
        <v>0</v>
      </c>
      <c r="AU129" s="125">
        <v>0</v>
      </c>
      <c r="AV129" s="125">
        <v>971384</v>
      </c>
      <c r="AW129" s="125">
        <v>264564.54234544688</v>
      </c>
      <c r="AX129" s="125">
        <v>123227.2</v>
      </c>
      <c r="AY129" s="125">
        <v>213446.64360526315</v>
      </c>
      <c r="AZ129" s="493">
        <v>1359175.742345447</v>
      </c>
      <c r="BA129" s="493">
        <v>1353748.542345447</v>
      </c>
      <c r="BB129" s="493">
        <v>4180</v>
      </c>
      <c r="BC129" s="493">
        <v>1320880</v>
      </c>
      <c r="BD129" s="493">
        <v>0</v>
      </c>
      <c r="BE129" s="493">
        <v>0</v>
      </c>
      <c r="BF129" s="493">
        <v>1359175.742345447</v>
      </c>
      <c r="BG129" s="125">
        <v>1359175.742345447</v>
      </c>
      <c r="BH129" s="125">
        <v>0</v>
      </c>
      <c r="BI129" s="493">
        <v>1326307.2</v>
      </c>
      <c r="BJ129" s="493">
        <v>1203080</v>
      </c>
      <c r="BK129" s="125">
        <v>1235948.542345447</v>
      </c>
      <c r="BL129" s="125">
        <v>3911.2295643843258</v>
      </c>
      <c r="BM129" s="125">
        <v>3903.5225022151908</v>
      </c>
      <c r="BN129" s="126">
        <v>1.9743865098155321E-3</v>
      </c>
      <c r="BO129" s="126">
        <v>1.6505969140184467E-2</v>
      </c>
      <c r="BP129" s="125">
        <v>20360.329339227152</v>
      </c>
      <c r="BQ129" s="493">
        <v>1379536.0716846741</v>
      </c>
      <c r="BR129" s="493">
        <v>4348.4457964704879</v>
      </c>
      <c r="BS129" s="493" t="s">
        <v>948</v>
      </c>
      <c r="BT129" s="493">
        <v>4365.6204800147916</v>
      </c>
      <c r="BU129" s="126">
        <v>1.686541705260769E-2</v>
      </c>
      <c r="BV129" s="125">
        <v>0</v>
      </c>
      <c r="BW129" s="125">
        <v>1379536.0716846741</v>
      </c>
      <c r="BX129" s="125">
        <v>0</v>
      </c>
      <c r="BY129" s="125">
        <v>1379536.0716846741</v>
      </c>
      <c r="BZ129" s="490">
        <f t="shared" si="8"/>
        <v>0</v>
      </c>
      <c r="CA129" s="490">
        <f t="shared" si="9"/>
        <v>0</v>
      </c>
      <c r="CB129" s="490">
        <f t="shared" si="7"/>
        <v>0</v>
      </c>
      <c r="CC129" s="490">
        <f>IF(ISERROR(VLOOKUP(A129,'[19]19-20 Cfwds'!A:D,4,FALSE)),0,(VLOOKUP(A129,'[19]19-20 Cfwds'!A:D,4,FALSE)))</f>
        <v>0</v>
      </c>
      <c r="CD129" s="490">
        <f>IF(ISERROR(VLOOKUP(A129,'[19]19-20 Cfwds'!A:D,3,FALSE)),0,(VLOOKUP(A129,'[19]19-20 Cfwds'!A:D,3,FALSE)))</f>
        <v>0</v>
      </c>
      <c r="CF129" s="490">
        <f t="shared" si="10"/>
        <v>153365.93749999997</v>
      </c>
      <c r="CG129" s="490"/>
      <c r="CH129" s="490"/>
    </row>
    <row r="130" spans="1:86" ht="14.4">
      <c r="A130" s="486">
        <v>440</v>
      </c>
      <c r="B130" s="486" t="str">
        <f>VLOOKUP(D130,'[19]Adjusted Factors 21-22'!C:F,4,FALSE)</f>
        <v>Recoupment Academy</v>
      </c>
      <c r="C130" s="491">
        <v>141406</v>
      </c>
      <c r="D130" s="491">
        <v>9352051</v>
      </c>
      <c r="E130" s="492" t="s">
        <v>535</v>
      </c>
      <c r="F130" s="332">
        <v>206</v>
      </c>
      <c r="G130" s="332">
        <v>206</v>
      </c>
      <c r="H130" s="332">
        <v>0</v>
      </c>
      <c r="I130" s="125">
        <v>633244</v>
      </c>
      <c r="J130" s="125">
        <v>0</v>
      </c>
      <c r="K130" s="125">
        <v>0</v>
      </c>
      <c r="L130" s="125">
        <v>17480.000000000025</v>
      </c>
      <c r="M130" s="125">
        <v>0</v>
      </c>
      <c r="N130" s="125">
        <v>26001.219512195123</v>
      </c>
      <c r="O130" s="125">
        <v>0</v>
      </c>
      <c r="P130" s="125">
        <v>22901.170731707301</v>
      </c>
      <c r="Q130" s="125">
        <v>0</v>
      </c>
      <c r="R130" s="125">
        <v>0</v>
      </c>
      <c r="S130" s="125">
        <v>0</v>
      </c>
      <c r="T130" s="125">
        <v>0</v>
      </c>
      <c r="U130" s="125">
        <v>0</v>
      </c>
      <c r="V130" s="125">
        <v>0</v>
      </c>
      <c r="W130" s="125">
        <v>0</v>
      </c>
      <c r="X130" s="125">
        <v>0</v>
      </c>
      <c r="Y130" s="125">
        <v>0</v>
      </c>
      <c r="Z130" s="125">
        <v>0</v>
      </c>
      <c r="AA130" s="125">
        <v>0</v>
      </c>
      <c r="AB130" s="125">
        <v>1287.5000000000041</v>
      </c>
      <c r="AC130" s="125">
        <v>0</v>
      </c>
      <c r="AD130" s="125">
        <v>0</v>
      </c>
      <c r="AE130" s="125">
        <v>58041.403508771931</v>
      </c>
      <c r="AF130" s="125">
        <v>0</v>
      </c>
      <c r="AG130" s="125">
        <v>0</v>
      </c>
      <c r="AH130" s="125">
        <v>0</v>
      </c>
      <c r="AI130" s="125">
        <v>117800</v>
      </c>
      <c r="AJ130" s="125">
        <v>0</v>
      </c>
      <c r="AK130" s="125">
        <v>0</v>
      </c>
      <c r="AL130" s="125">
        <v>0</v>
      </c>
      <c r="AM130" s="125">
        <v>4285.4399999999996</v>
      </c>
      <c r="AN130" s="125">
        <v>0</v>
      </c>
      <c r="AO130" s="125">
        <v>0</v>
      </c>
      <c r="AP130" s="125">
        <v>0</v>
      </c>
      <c r="AQ130" s="125">
        <v>0</v>
      </c>
      <c r="AR130" s="125">
        <v>0</v>
      </c>
      <c r="AS130" s="125">
        <v>0</v>
      </c>
      <c r="AT130" s="125">
        <v>0</v>
      </c>
      <c r="AU130" s="125">
        <v>0</v>
      </c>
      <c r="AV130" s="125">
        <v>633244</v>
      </c>
      <c r="AW130" s="125">
        <v>125711.29375267439</v>
      </c>
      <c r="AX130" s="125">
        <v>122085.44</v>
      </c>
      <c r="AY130" s="125">
        <v>105401.95599828842</v>
      </c>
      <c r="AZ130" s="493">
        <v>881040.73375267442</v>
      </c>
      <c r="BA130" s="493">
        <v>876755.29375267448</v>
      </c>
      <c r="BB130" s="493">
        <v>4180</v>
      </c>
      <c r="BC130" s="493">
        <v>861080</v>
      </c>
      <c r="BD130" s="493">
        <v>0</v>
      </c>
      <c r="BE130" s="493">
        <v>0</v>
      </c>
      <c r="BF130" s="493">
        <v>881040.73375267442</v>
      </c>
      <c r="BG130" s="125">
        <v>881040.73375267419</v>
      </c>
      <c r="BH130" s="125">
        <v>0</v>
      </c>
      <c r="BI130" s="493">
        <v>865365.44</v>
      </c>
      <c r="BJ130" s="493">
        <v>743280</v>
      </c>
      <c r="BK130" s="125">
        <v>758955.29375267448</v>
      </c>
      <c r="BL130" s="125">
        <v>3684.2489987993908</v>
      </c>
      <c r="BM130" s="125">
        <v>3640.7325192118228</v>
      </c>
      <c r="BN130" s="126">
        <v>1.1952671435744159E-2</v>
      </c>
      <c r="BO130" s="126">
        <v>6.5276842142558394E-3</v>
      </c>
      <c r="BP130" s="125">
        <v>4895.7037519613032</v>
      </c>
      <c r="BQ130" s="493">
        <v>885936.43750463577</v>
      </c>
      <c r="BR130" s="493">
        <v>4279.8592111875523</v>
      </c>
      <c r="BS130" s="493" t="s">
        <v>948</v>
      </c>
      <c r="BT130" s="493">
        <v>4300.6623179836688</v>
      </c>
      <c r="BU130" s="126">
        <v>1.3874633612894316E-2</v>
      </c>
      <c r="BV130" s="125">
        <v>0</v>
      </c>
      <c r="BW130" s="125">
        <v>885936.43750463577</v>
      </c>
      <c r="BX130" s="125">
        <v>0</v>
      </c>
      <c r="BY130" s="125">
        <v>885936.43750463577</v>
      </c>
      <c r="BZ130" s="490">
        <f t="shared" si="8"/>
        <v>0</v>
      </c>
      <c r="CA130" s="490">
        <f t="shared" si="9"/>
        <v>0</v>
      </c>
      <c r="CB130" s="490">
        <f t="shared" si="7"/>
        <v>0</v>
      </c>
      <c r="CC130" s="490">
        <f>IF(ISERROR(VLOOKUP(A130,'[19]19-20 Cfwds'!A:D,4,FALSE)),0,(VLOOKUP(A130,'[19]19-20 Cfwds'!A:D,4,FALSE)))</f>
        <v>0</v>
      </c>
      <c r="CD130" s="490">
        <f>IF(ISERROR(VLOOKUP(A130,'[19]19-20 Cfwds'!A:D,3,FALSE)),0,(VLOOKUP(A130,'[19]19-20 Cfwds'!A:D,3,FALSE)))</f>
        <v>0</v>
      </c>
      <c r="CF130" s="490">
        <f t="shared" si="10"/>
        <v>66382.390243902453</v>
      </c>
      <c r="CG130" s="490"/>
      <c r="CH130" s="490"/>
    </row>
    <row r="131" spans="1:86" ht="14.4">
      <c r="A131" s="486">
        <v>92</v>
      </c>
      <c r="B131" s="486" t="str">
        <f>VLOOKUP(D131,'[19]Adjusted Factors 21-22'!C:F,4,FALSE)</f>
        <v>Recoupment Academy</v>
      </c>
      <c r="C131" s="491">
        <v>141702</v>
      </c>
      <c r="D131" s="491">
        <v>9352052</v>
      </c>
      <c r="E131" s="492" t="s">
        <v>196</v>
      </c>
      <c r="F131" s="332">
        <v>187</v>
      </c>
      <c r="G131" s="332">
        <v>187</v>
      </c>
      <c r="H131" s="332">
        <v>0</v>
      </c>
      <c r="I131" s="125">
        <v>574838</v>
      </c>
      <c r="J131" s="125">
        <v>0</v>
      </c>
      <c r="K131" s="125">
        <v>0</v>
      </c>
      <c r="L131" s="125">
        <v>17020.000000000007</v>
      </c>
      <c r="M131" s="125">
        <v>0</v>
      </c>
      <c r="N131" s="125">
        <v>23768.684210526317</v>
      </c>
      <c r="O131" s="125">
        <v>0</v>
      </c>
      <c r="P131" s="125">
        <v>4515.0000000000118</v>
      </c>
      <c r="Q131" s="125">
        <v>0</v>
      </c>
      <c r="R131" s="125">
        <v>4509.9999999999991</v>
      </c>
      <c r="S131" s="125">
        <v>0</v>
      </c>
      <c r="T131" s="125">
        <v>0</v>
      </c>
      <c r="U131" s="125">
        <v>619.99999999999989</v>
      </c>
      <c r="V131" s="125">
        <v>0</v>
      </c>
      <c r="W131" s="125">
        <v>0</v>
      </c>
      <c r="X131" s="125">
        <v>0</v>
      </c>
      <c r="Y131" s="125">
        <v>0</v>
      </c>
      <c r="Z131" s="125">
        <v>0</v>
      </c>
      <c r="AA131" s="125">
        <v>0</v>
      </c>
      <c r="AB131" s="125">
        <v>1246.6666666666645</v>
      </c>
      <c r="AC131" s="125">
        <v>0</v>
      </c>
      <c r="AD131" s="125">
        <v>0</v>
      </c>
      <c r="AE131" s="125">
        <v>53363</v>
      </c>
      <c r="AF131" s="125">
        <v>0</v>
      </c>
      <c r="AG131" s="125">
        <v>0</v>
      </c>
      <c r="AH131" s="125">
        <v>0</v>
      </c>
      <c r="AI131" s="125">
        <v>117800</v>
      </c>
      <c r="AJ131" s="125">
        <v>0</v>
      </c>
      <c r="AK131" s="125">
        <v>0</v>
      </c>
      <c r="AL131" s="125">
        <v>0</v>
      </c>
      <c r="AM131" s="125">
        <v>4428.8</v>
      </c>
      <c r="AN131" s="125">
        <v>0</v>
      </c>
      <c r="AO131" s="125">
        <v>0</v>
      </c>
      <c r="AP131" s="125">
        <v>0</v>
      </c>
      <c r="AQ131" s="125">
        <v>0</v>
      </c>
      <c r="AR131" s="125">
        <v>0</v>
      </c>
      <c r="AS131" s="125">
        <v>0</v>
      </c>
      <c r="AT131" s="125">
        <v>0</v>
      </c>
      <c r="AU131" s="125">
        <v>0</v>
      </c>
      <c r="AV131" s="125">
        <v>574838</v>
      </c>
      <c r="AW131" s="125">
        <v>105043.35087719301</v>
      </c>
      <c r="AX131" s="125">
        <v>122228.8</v>
      </c>
      <c r="AY131" s="125">
        <v>87114.048210526336</v>
      </c>
      <c r="AZ131" s="493">
        <v>802110.15087719308</v>
      </c>
      <c r="BA131" s="493">
        <v>797681.35087719304</v>
      </c>
      <c r="BB131" s="493">
        <v>4180</v>
      </c>
      <c r="BC131" s="493">
        <v>781660</v>
      </c>
      <c r="BD131" s="493">
        <v>0</v>
      </c>
      <c r="BE131" s="493">
        <v>0</v>
      </c>
      <c r="BF131" s="493">
        <v>802110.15087719308</v>
      </c>
      <c r="BG131" s="125">
        <v>802110.15087719297</v>
      </c>
      <c r="BH131" s="125">
        <v>0</v>
      </c>
      <c r="BI131" s="493">
        <v>786088.8</v>
      </c>
      <c r="BJ131" s="493">
        <v>663860</v>
      </c>
      <c r="BK131" s="125">
        <v>679881.35087719304</v>
      </c>
      <c r="BL131" s="125">
        <v>3635.7291490758985</v>
      </c>
      <c r="BM131" s="125">
        <v>3509.0239125654457</v>
      </c>
      <c r="BN131" s="126">
        <v>3.6108399277854634E-2</v>
      </c>
      <c r="BO131" s="126">
        <v>0</v>
      </c>
      <c r="BP131" s="125">
        <v>0</v>
      </c>
      <c r="BQ131" s="493">
        <v>802110.15087719308</v>
      </c>
      <c r="BR131" s="493">
        <v>4265.6756731400701</v>
      </c>
      <c r="BS131" s="493" t="s">
        <v>948</v>
      </c>
      <c r="BT131" s="493">
        <v>4289.3590955999634</v>
      </c>
      <c r="BU131" s="126">
        <v>3.3928560157581389E-2</v>
      </c>
      <c r="BV131" s="125">
        <v>0</v>
      </c>
      <c r="BW131" s="125">
        <v>802110.15087719308</v>
      </c>
      <c r="BX131" s="125">
        <v>0</v>
      </c>
      <c r="BY131" s="125">
        <v>802110.15087719308</v>
      </c>
      <c r="BZ131" s="490">
        <f t="shared" si="8"/>
        <v>0</v>
      </c>
      <c r="CA131" s="490">
        <f t="shared" si="9"/>
        <v>0</v>
      </c>
      <c r="CB131" s="490">
        <f t="shared" ref="CB131:CB194" si="11">BD131+BE131</f>
        <v>0</v>
      </c>
      <c r="CC131" s="490">
        <f>IF(ISERROR(VLOOKUP(A131,'[19]19-20 Cfwds'!A:D,4,FALSE)),0,(VLOOKUP(A131,'[19]19-20 Cfwds'!A:D,4,FALSE)))</f>
        <v>0</v>
      </c>
      <c r="CD131" s="490">
        <f>IF(ISERROR(VLOOKUP(A131,'[19]19-20 Cfwds'!A:D,3,FALSE)),0,(VLOOKUP(A131,'[19]19-20 Cfwds'!A:D,3,FALSE)))</f>
        <v>0</v>
      </c>
      <c r="CF131" s="490">
        <f t="shared" si="10"/>
        <v>50433.684210526335</v>
      </c>
      <c r="CG131" s="490"/>
      <c r="CH131" s="490"/>
    </row>
    <row r="132" spans="1:86" ht="14.4">
      <c r="A132" s="486">
        <v>59</v>
      </c>
      <c r="B132" s="486" t="str">
        <f>VLOOKUP(D132,'[19]Adjusted Factors 21-22'!C:F,4,FALSE)</f>
        <v>Recoupment Academy</v>
      </c>
      <c r="C132" s="491">
        <v>141736</v>
      </c>
      <c r="D132" s="491">
        <v>9352053</v>
      </c>
      <c r="E132" s="492" t="s">
        <v>158</v>
      </c>
      <c r="F132" s="332">
        <v>358</v>
      </c>
      <c r="G132" s="332">
        <v>358</v>
      </c>
      <c r="H132" s="332">
        <v>0</v>
      </c>
      <c r="I132" s="125">
        <v>1100492</v>
      </c>
      <c r="J132" s="125">
        <v>0</v>
      </c>
      <c r="K132" s="125">
        <v>0</v>
      </c>
      <c r="L132" s="125">
        <v>48759.999999999949</v>
      </c>
      <c r="M132" s="125">
        <v>0</v>
      </c>
      <c r="N132" s="125">
        <v>65696.808510638308</v>
      </c>
      <c r="O132" s="125">
        <v>0</v>
      </c>
      <c r="P132" s="125">
        <v>4605.0427350427326</v>
      </c>
      <c r="Q132" s="125">
        <v>27048.888888888927</v>
      </c>
      <c r="R132" s="125">
        <v>9199.8860398860434</v>
      </c>
      <c r="S132" s="125">
        <v>4084.8717948717881</v>
      </c>
      <c r="T132" s="125">
        <v>2422.3646723646648</v>
      </c>
      <c r="U132" s="125">
        <v>20868.034188034184</v>
      </c>
      <c r="V132" s="125">
        <v>0</v>
      </c>
      <c r="W132" s="125">
        <v>0</v>
      </c>
      <c r="X132" s="125">
        <v>0</v>
      </c>
      <c r="Y132" s="125">
        <v>0</v>
      </c>
      <c r="Z132" s="125">
        <v>0</v>
      </c>
      <c r="AA132" s="125">
        <v>0</v>
      </c>
      <c r="AB132" s="125">
        <v>4953.4591194968525</v>
      </c>
      <c r="AC132" s="125">
        <v>0</v>
      </c>
      <c r="AD132" s="125">
        <v>0</v>
      </c>
      <c r="AE132" s="125">
        <v>120990.74074074073</v>
      </c>
      <c r="AF132" s="125">
        <v>0</v>
      </c>
      <c r="AG132" s="125">
        <v>0</v>
      </c>
      <c r="AH132" s="125">
        <v>0</v>
      </c>
      <c r="AI132" s="125">
        <v>117800</v>
      </c>
      <c r="AJ132" s="125">
        <v>0</v>
      </c>
      <c r="AK132" s="125">
        <v>0</v>
      </c>
      <c r="AL132" s="125">
        <v>0</v>
      </c>
      <c r="AM132" s="125">
        <v>6195.2</v>
      </c>
      <c r="AN132" s="125">
        <v>0</v>
      </c>
      <c r="AO132" s="125">
        <v>0</v>
      </c>
      <c r="AP132" s="125">
        <v>0</v>
      </c>
      <c r="AQ132" s="125">
        <v>0</v>
      </c>
      <c r="AR132" s="125">
        <v>0</v>
      </c>
      <c r="AS132" s="125">
        <v>0</v>
      </c>
      <c r="AT132" s="125">
        <v>0</v>
      </c>
      <c r="AU132" s="125">
        <v>0</v>
      </c>
      <c r="AV132" s="125">
        <v>1100492</v>
      </c>
      <c r="AW132" s="125">
        <v>308630.09668996418</v>
      </c>
      <c r="AX132" s="125">
        <v>123995.2</v>
      </c>
      <c r="AY132" s="125">
        <v>253180.13120009695</v>
      </c>
      <c r="AZ132" s="493">
        <v>1533117.2966899641</v>
      </c>
      <c r="BA132" s="493">
        <v>1526922.0966899642</v>
      </c>
      <c r="BB132" s="493">
        <v>4180</v>
      </c>
      <c r="BC132" s="493">
        <v>1496440</v>
      </c>
      <c r="BD132" s="493">
        <v>0</v>
      </c>
      <c r="BE132" s="493">
        <v>0</v>
      </c>
      <c r="BF132" s="493">
        <v>1533117.2966899641</v>
      </c>
      <c r="BG132" s="125">
        <v>1533117.2966899644</v>
      </c>
      <c r="BH132" s="125">
        <v>0</v>
      </c>
      <c r="BI132" s="493">
        <v>1502635.2</v>
      </c>
      <c r="BJ132" s="493">
        <v>1378640</v>
      </c>
      <c r="BK132" s="125">
        <v>1409122.0966899642</v>
      </c>
      <c r="BL132" s="125">
        <v>3936.0952421507377</v>
      </c>
      <c r="BM132" s="125">
        <v>3875.113571774194</v>
      </c>
      <c r="BN132" s="126">
        <v>1.5736744032671956E-2</v>
      </c>
      <c r="BO132" s="126">
        <v>2.7436116173280428E-3</v>
      </c>
      <c r="BP132" s="125">
        <v>3806.1867678067179</v>
      </c>
      <c r="BQ132" s="493">
        <v>1536923.4834577709</v>
      </c>
      <c r="BR132" s="493">
        <v>4275.777328094332</v>
      </c>
      <c r="BS132" s="493" t="s">
        <v>948</v>
      </c>
      <c r="BT132" s="493">
        <v>4293.0823560272929</v>
      </c>
      <c r="BU132" s="126">
        <v>2.0688204491788875E-2</v>
      </c>
      <c r="BV132" s="125">
        <v>0</v>
      </c>
      <c r="BW132" s="125">
        <v>1536923.4834577709</v>
      </c>
      <c r="BX132" s="125">
        <v>0</v>
      </c>
      <c r="BY132" s="125">
        <v>1536923.4834577709</v>
      </c>
      <c r="BZ132" s="490">
        <f t="shared" ref="BZ132:BZ195" si="12">IF(B132=0,CC132,0)</f>
        <v>0</v>
      </c>
      <c r="CA132" s="490">
        <f t="shared" ref="CA132:CA195" si="13">IF(B132=0,CD132,0)</f>
        <v>0</v>
      </c>
      <c r="CB132" s="490">
        <f t="shared" si="11"/>
        <v>0</v>
      </c>
      <c r="CC132" s="490">
        <f>IF(ISERROR(VLOOKUP(A132,'[19]19-20 Cfwds'!A:D,4,FALSE)),0,(VLOOKUP(A132,'[19]19-20 Cfwds'!A:D,4,FALSE)))</f>
        <v>0</v>
      </c>
      <c r="CD132" s="490">
        <f>IF(ISERROR(VLOOKUP(A132,'[19]19-20 Cfwds'!A:D,3,FALSE)),0,(VLOOKUP(A132,'[19]19-20 Cfwds'!A:D,3,FALSE)))</f>
        <v>0</v>
      </c>
      <c r="CF132" s="490">
        <f t="shared" ref="CF132:CF195" si="14">L132+M132+N132+O132+P132+Q132+R132+S132+T132+U132+V132+W132+X132+Y132+Z132+AA132</f>
        <v>182685.89682972658</v>
      </c>
      <c r="CG132" s="490"/>
      <c r="CH132" s="490"/>
    </row>
    <row r="133" spans="1:86" ht="14.4">
      <c r="A133" s="486">
        <v>465</v>
      </c>
      <c r="B133" s="486" t="str">
        <f>VLOOKUP(D133,'[19]Adjusted Factors 21-22'!C:F,4,FALSE)</f>
        <v>Recoupment Academy</v>
      </c>
      <c r="C133" s="491">
        <v>139485</v>
      </c>
      <c r="D133" s="491">
        <v>9352054</v>
      </c>
      <c r="E133" s="492" t="s">
        <v>1009</v>
      </c>
      <c r="F133" s="332">
        <v>200</v>
      </c>
      <c r="G133" s="332">
        <v>200</v>
      </c>
      <c r="H133" s="332">
        <v>0</v>
      </c>
      <c r="I133" s="125">
        <v>614800</v>
      </c>
      <c r="J133" s="125">
        <v>0</v>
      </c>
      <c r="K133" s="125">
        <v>0</v>
      </c>
      <c r="L133" s="125">
        <v>3680</v>
      </c>
      <c r="M133" s="125">
        <v>0</v>
      </c>
      <c r="N133" s="125">
        <v>8801.0204081632655</v>
      </c>
      <c r="O133" s="125">
        <v>0</v>
      </c>
      <c r="P133" s="125">
        <v>430</v>
      </c>
      <c r="Q133" s="125">
        <v>0</v>
      </c>
      <c r="R133" s="125">
        <v>0</v>
      </c>
      <c r="S133" s="125">
        <v>0</v>
      </c>
      <c r="T133" s="125">
        <v>0</v>
      </c>
      <c r="U133" s="125">
        <v>0</v>
      </c>
      <c r="V133" s="125">
        <v>0</v>
      </c>
      <c r="W133" s="125">
        <v>0</v>
      </c>
      <c r="X133" s="125">
        <v>0</v>
      </c>
      <c r="Y133" s="125">
        <v>0</v>
      </c>
      <c r="Z133" s="125">
        <v>0</v>
      </c>
      <c r="AA133" s="125">
        <v>0</v>
      </c>
      <c r="AB133" s="125">
        <v>658.68263473053912</v>
      </c>
      <c r="AC133" s="125">
        <v>0</v>
      </c>
      <c r="AD133" s="125">
        <v>0</v>
      </c>
      <c r="AE133" s="125">
        <v>44563.953488372092</v>
      </c>
      <c r="AF133" s="125">
        <v>0</v>
      </c>
      <c r="AG133" s="125">
        <v>0</v>
      </c>
      <c r="AH133" s="125">
        <v>0</v>
      </c>
      <c r="AI133" s="125">
        <v>117800</v>
      </c>
      <c r="AJ133" s="125">
        <v>0</v>
      </c>
      <c r="AK133" s="125">
        <v>0</v>
      </c>
      <c r="AL133" s="125">
        <v>0</v>
      </c>
      <c r="AM133" s="125">
        <v>4454.3999999999996</v>
      </c>
      <c r="AN133" s="125">
        <v>0</v>
      </c>
      <c r="AO133" s="125">
        <v>0</v>
      </c>
      <c r="AP133" s="125">
        <v>0</v>
      </c>
      <c r="AQ133" s="125">
        <v>0</v>
      </c>
      <c r="AR133" s="125">
        <v>0</v>
      </c>
      <c r="AS133" s="125">
        <v>0</v>
      </c>
      <c r="AT133" s="125">
        <v>0</v>
      </c>
      <c r="AU133" s="125">
        <v>0</v>
      </c>
      <c r="AV133" s="125">
        <v>614800</v>
      </c>
      <c r="AW133" s="125">
        <v>58133.656531265893</v>
      </c>
      <c r="AX133" s="125">
        <v>122254.39999999999</v>
      </c>
      <c r="AY133" s="125">
        <v>45191.861152349316</v>
      </c>
      <c r="AZ133" s="493">
        <v>795188.05653126596</v>
      </c>
      <c r="BA133" s="493">
        <v>790733.65653126594</v>
      </c>
      <c r="BB133" s="493">
        <v>4180</v>
      </c>
      <c r="BC133" s="493">
        <v>836000</v>
      </c>
      <c r="BD133" s="493">
        <v>45266.343468734063</v>
      </c>
      <c r="BE133" s="493">
        <v>0</v>
      </c>
      <c r="BF133" s="493">
        <v>840454.4</v>
      </c>
      <c r="BG133" s="125">
        <v>840454.4</v>
      </c>
      <c r="BH133" s="125">
        <v>0</v>
      </c>
      <c r="BI133" s="493">
        <v>840454.4</v>
      </c>
      <c r="BJ133" s="493">
        <v>718200</v>
      </c>
      <c r="BK133" s="125">
        <v>718200</v>
      </c>
      <c r="BL133" s="125">
        <v>3591</v>
      </c>
      <c r="BM133" s="125">
        <v>3353.9856321608036</v>
      </c>
      <c r="BN133" s="126">
        <v>7.0666482756069543E-2</v>
      </c>
      <c r="BO133" s="126">
        <v>0</v>
      </c>
      <c r="BP133" s="125">
        <v>0</v>
      </c>
      <c r="BQ133" s="493">
        <v>840454.4</v>
      </c>
      <c r="BR133" s="493">
        <v>4180</v>
      </c>
      <c r="BS133" s="493" t="s">
        <v>948</v>
      </c>
      <c r="BT133" s="493">
        <v>4202.2719999999999</v>
      </c>
      <c r="BU133" s="126">
        <v>5.9045766735107419E-2</v>
      </c>
      <c r="BV133" s="125">
        <v>0</v>
      </c>
      <c r="BW133" s="125">
        <v>840454.4</v>
      </c>
      <c r="BX133" s="125">
        <v>0</v>
      </c>
      <c r="BY133" s="125">
        <v>840454.4</v>
      </c>
      <c r="BZ133" s="490">
        <f t="shared" si="12"/>
        <v>0</v>
      </c>
      <c r="CA133" s="490">
        <f t="shared" si="13"/>
        <v>0</v>
      </c>
      <c r="CB133" s="490">
        <f t="shared" si="11"/>
        <v>45266.343468734063</v>
      </c>
      <c r="CC133" s="490">
        <f>IF(ISERROR(VLOOKUP(A133,'[19]19-20 Cfwds'!A:D,4,FALSE)),0,(VLOOKUP(A133,'[19]19-20 Cfwds'!A:D,4,FALSE)))</f>
        <v>0</v>
      </c>
      <c r="CD133" s="490">
        <f>IF(ISERROR(VLOOKUP(A133,'[19]19-20 Cfwds'!A:D,3,FALSE)),0,(VLOOKUP(A133,'[19]19-20 Cfwds'!A:D,3,FALSE)))</f>
        <v>0</v>
      </c>
      <c r="CF133" s="490">
        <f t="shared" si="14"/>
        <v>12911.020408163266</v>
      </c>
      <c r="CG133" s="490"/>
      <c r="CH133" s="490"/>
    </row>
    <row r="134" spans="1:86" ht="14.4">
      <c r="A134" s="486">
        <v>63</v>
      </c>
      <c r="B134" s="486" t="str">
        <f>VLOOKUP(D134,'[19]Adjusted Factors 21-22'!C:F,4,FALSE)</f>
        <v>Recoupment Academy</v>
      </c>
      <c r="C134" s="491">
        <v>141983</v>
      </c>
      <c r="D134" s="491">
        <v>9352056</v>
      </c>
      <c r="E134" s="492" t="s">
        <v>1010</v>
      </c>
      <c r="F134" s="332">
        <v>163</v>
      </c>
      <c r="G134" s="332">
        <v>163</v>
      </c>
      <c r="H134" s="332">
        <v>0</v>
      </c>
      <c r="I134" s="125">
        <v>501062</v>
      </c>
      <c r="J134" s="125">
        <v>0</v>
      </c>
      <c r="K134" s="125">
        <v>0</v>
      </c>
      <c r="L134" s="125">
        <v>30819.999999999993</v>
      </c>
      <c r="M134" s="125">
        <v>0</v>
      </c>
      <c r="N134" s="125">
        <v>39871.961325966848</v>
      </c>
      <c r="O134" s="125">
        <v>0</v>
      </c>
      <c r="P134" s="125">
        <v>10750.000000000009</v>
      </c>
      <c r="Q134" s="125">
        <v>8579.9999999999854</v>
      </c>
      <c r="R134" s="125">
        <v>2050.0000000000018</v>
      </c>
      <c r="S134" s="125">
        <v>6674.9999999999982</v>
      </c>
      <c r="T134" s="125">
        <v>7124.9999999999982</v>
      </c>
      <c r="U134" s="125">
        <v>17359.999999999949</v>
      </c>
      <c r="V134" s="125">
        <v>0</v>
      </c>
      <c r="W134" s="125">
        <v>0</v>
      </c>
      <c r="X134" s="125">
        <v>0</v>
      </c>
      <c r="Y134" s="125">
        <v>0</v>
      </c>
      <c r="Z134" s="125">
        <v>0</v>
      </c>
      <c r="AA134" s="125">
        <v>0</v>
      </c>
      <c r="AB134" s="125">
        <v>1746.4285714285732</v>
      </c>
      <c r="AC134" s="125">
        <v>0</v>
      </c>
      <c r="AD134" s="125">
        <v>0</v>
      </c>
      <c r="AE134" s="125">
        <v>49644.834437086087</v>
      </c>
      <c r="AF134" s="125">
        <v>0</v>
      </c>
      <c r="AG134" s="125">
        <v>3797.999999999995</v>
      </c>
      <c r="AH134" s="125">
        <v>0</v>
      </c>
      <c r="AI134" s="125">
        <v>117800</v>
      </c>
      <c r="AJ134" s="125">
        <v>0</v>
      </c>
      <c r="AK134" s="125">
        <v>0</v>
      </c>
      <c r="AL134" s="125">
        <v>0</v>
      </c>
      <c r="AM134" s="125">
        <v>0</v>
      </c>
      <c r="AN134" s="125">
        <v>0</v>
      </c>
      <c r="AO134" s="125">
        <v>0</v>
      </c>
      <c r="AP134" s="125">
        <v>0</v>
      </c>
      <c r="AQ134" s="125">
        <v>0</v>
      </c>
      <c r="AR134" s="125">
        <v>0</v>
      </c>
      <c r="AS134" s="125">
        <v>0</v>
      </c>
      <c r="AT134" s="125">
        <v>0</v>
      </c>
      <c r="AU134" s="125">
        <v>0</v>
      </c>
      <c r="AV134" s="125">
        <v>501062</v>
      </c>
      <c r="AW134" s="125">
        <v>178421.22433448146</v>
      </c>
      <c r="AX134" s="125">
        <v>117800</v>
      </c>
      <c r="AY134" s="125">
        <v>158053.24254450982</v>
      </c>
      <c r="AZ134" s="493">
        <v>797283.22433448141</v>
      </c>
      <c r="BA134" s="493">
        <v>797283.22433448141</v>
      </c>
      <c r="BB134" s="493">
        <v>4180</v>
      </c>
      <c r="BC134" s="493">
        <v>681340</v>
      </c>
      <c r="BD134" s="493">
        <v>0</v>
      </c>
      <c r="BE134" s="493">
        <v>0</v>
      </c>
      <c r="BF134" s="493">
        <v>797283.22433448141</v>
      </c>
      <c r="BG134" s="125">
        <v>797283.22433448152</v>
      </c>
      <c r="BH134" s="125">
        <v>0</v>
      </c>
      <c r="BI134" s="493">
        <v>681340</v>
      </c>
      <c r="BJ134" s="493">
        <v>563540</v>
      </c>
      <c r="BK134" s="125">
        <v>679483.22433448141</v>
      </c>
      <c r="BL134" s="125">
        <v>4168.608738248352</v>
      </c>
      <c r="BM134" s="125">
        <v>4198.8762726256982</v>
      </c>
      <c r="BN134" s="126">
        <v>-7.2084844639680066E-3</v>
      </c>
      <c r="BO134" s="126">
        <v>2.5688840113968006E-2</v>
      </c>
      <c r="BP134" s="125">
        <v>17581.874579807925</v>
      </c>
      <c r="BQ134" s="493">
        <v>814865.09891428938</v>
      </c>
      <c r="BR134" s="493">
        <v>4999.1723859772355</v>
      </c>
      <c r="BS134" s="493" t="s">
        <v>948</v>
      </c>
      <c r="BT134" s="493">
        <v>4999.1723859772355</v>
      </c>
      <c r="BU134" s="126">
        <v>2.3956275324339638E-2</v>
      </c>
      <c r="BV134" s="125">
        <v>0</v>
      </c>
      <c r="BW134" s="125">
        <v>814865.09891428938</v>
      </c>
      <c r="BX134" s="125">
        <v>0</v>
      </c>
      <c r="BY134" s="125">
        <v>814865.09891428938</v>
      </c>
      <c r="BZ134" s="490">
        <f t="shared" si="12"/>
        <v>0</v>
      </c>
      <c r="CA134" s="490">
        <f t="shared" si="13"/>
        <v>0</v>
      </c>
      <c r="CB134" s="490">
        <f t="shared" si="11"/>
        <v>0</v>
      </c>
      <c r="CC134" s="490">
        <f>IF(ISERROR(VLOOKUP(A134,'[19]19-20 Cfwds'!A:D,4,FALSE)),0,(VLOOKUP(A134,'[19]19-20 Cfwds'!A:D,4,FALSE)))</f>
        <v>0</v>
      </c>
      <c r="CD134" s="490">
        <f>IF(ISERROR(VLOOKUP(A134,'[19]19-20 Cfwds'!A:D,3,FALSE)),0,(VLOOKUP(A134,'[19]19-20 Cfwds'!A:D,3,FALSE)))</f>
        <v>0</v>
      </c>
      <c r="CF134" s="490">
        <f t="shared" si="14"/>
        <v>123231.96132596678</v>
      </c>
      <c r="CG134" s="490"/>
      <c r="CH134" s="490"/>
    </row>
    <row r="135" spans="1:86" ht="14.4">
      <c r="A135" s="486">
        <v>70</v>
      </c>
      <c r="B135" s="486" t="str">
        <f>VLOOKUP(D135,'[19]Adjusted Factors 21-22'!C:F,4,FALSE)</f>
        <v>Recoupment Academy</v>
      </c>
      <c r="C135" s="491">
        <v>141984</v>
      </c>
      <c r="D135" s="491">
        <v>9352057</v>
      </c>
      <c r="E135" s="492" t="s">
        <v>1011</v>
      </c>
      <c r="F135" s="332">
        <v>403</v>
      </c>
      <c r="G135" s="332">
        <v>403</v>
      </c>
      <c r="H135" s="332">
        <v>0</v>
      </c>
      <c r="I135" s="125">
        <v>1238822</v>
      </c>
      <c r="J135" s="125">
        <v>0</v>
      </c>
      <c r="K135" s="125">
        <v>0</v>
      </c>
      <c r="L135" s="125">
        <v>92920.000000000015</v>
      </c>
      <c r="M135" s="125">
        <v>0</v>
      </c>
      <c r="N135" s="125">
        <v>116450.63451776648</v>
      </c>
      <c r="O135" s="125">
        <v>0</v>
      </c>
      <c r="P135" s="125">
        <v>1520.0877192982448</v>
      </c>
      <c r="Q135" s="125">
        <v>1575.6390977443602</v>
      </c>
      <c r="R135" s="125">
        <v>47622.681704260634</v>
      </c>
      <c r="S135" s="125">
        <v>31462.280701754375</v>
      </c>
      <c r="T135" s="125">
        <v>6716.6666666666633</v>
      </c>
      <c r="U135" s="125">
        <v>87670.17543859646</v>
      </c>
      <c r="V135" s="125">
        <v>0</v>
      </c>
      <c r="W135" s="125">
        <v>0</v>
      </c>
      <c r="X135" s="125">
        <v>0</v>
      </c>
      <c r="Y135" s="125">
        <v>0</v>
      </c>
      <c r="Z135" s="125">
        <v>0</v>
      </c>
      <c r="AA135" s="125">
        <v>0</v>
      </c>
      <c r="AB135" s="125">
        <v>5154.6511627907039</v>
      </c>
      <c r="AC135" s="125">
        <v>0</v>
      </c>
      <c r="AD135" s="125">
        <v>0</v>
      </c>
      <c r="AE135" s="125">
        <v>125159.7807017544</v>
      </c>
      <c r="AF135" s="125">
        <v>0</v>
      </c>
      <c r="AG135" s="125">
        <v>0</v>
      </c>
      <c r="AH135" s="125">
        <v>0</v>
      </c>
      <c r="AI135" s="125">
        <v>117800</v>
      </c>
      <c r="AJ135" s="125">
        <v>0</v>
      </c>
      <c r="AK135" s="125">
        <v>0</v>
      </c>
      <c r="AL135" s="125">
        <v>0</v>
      </c>
      <c r="AM135" s="125">
        <v>5120</v>
      </c>
      <c r="AN135" s="125">
        <v>0</v>
      </c>
      <c r="AO135" s="125">
        <v>0</v>
      </c>
      <c r="AP135" s="125">
        <v>0</v>
      </c>
      <c r="AQ135" s="125">
        <v>0</v>
      </c>
      <c r="AR135" s="125">
        <v>0</v>
      </c>
      <c r="AS135" s="125">
        <v>0</v>
      </c>
      <c r="AT135" s="125">
        <v>0</v>
      </c>
      <c r="AU135" s="125">
        <v>0</v>
      </c>
      <c r="AV135" s="125">
        <v>1238822</v>
      </c>
      <c r="AW135" s="125">
        <v>516252.59771063237</v>
      </c>
      <c r="AX135" s="125">
        <v>122920</v>
      </c>
      <c r="AY135" s="125">
        <v>458516.92019696446</v>
      </c>
      <c r="AZ135" s="493">
        <v>1877994.5977106323</v>
      </c>
      <c r="BA135" s="493">
        <v>1872874.5977106323</v>
      </c>
      <c r="BB135" s="493">
        <v>4180</v>
      </c>
      <c r="BC135" s="493">
        <v>1684540</v>
      </c>
      <c r="BD135" s="493">
        <v>0</v>
      </c>
      <c r="BE135" s="493">
        <v>0</v>
      </c>
      <c r="BF135" s="493">
        <v>1877994.5977106323</v>
      </c>
      <c r="BG135" s="125">
        <v>1877994.5977106323</v>
      </c>
      <c r="BH135" s="125">
        <v>0</v>
      </c>
      <c r="BI135" s="493">
        <v>1689660</v>
      </c>
      <c r="BJ135" s="493">
        <v>1566740</v>
      </c>
      <c r="BK135" s="125">
        <v>1755074.5977106323</v>
      </c>
      <c r="BL135" s="125">
        <v>4355.0238156591367</v>
      </c>
      <c r="BM135" s="125">
        <v>4206.3470705289674</v>
      </c>
      <c r="BN135" s="126">
        <v>3.5345810185718363E-2</v>
      </c>
      <c r="BO135" s="126">
        <v>0</v>
      </c>
      <c r="BP135" s="125">
        <v>0</v>
      </c>
      <c r="BQ135" s="493">
        <v>1877994.5977106323</v>
      </c>
      <c r="BR135" s="493">
        <v>4647.3315079668291</v>
      </c>
      <c r="BS135" s="493" t="s">
        <v>948</v>
      </c>
      <c r="BT135" s="493">
        <v>4660.0362226070283</v>
      </c>
      <c r="BU135" s="126">
        <v>3.2161725350158488E-2</v>
      </c>
      <c r="BV135" s="125">
        <v>0</v>
      </c>
      <c r="BW135" s="125">
        <v>1877994.5977106323</v>
      </c>
      <c r="BX135" s="125">
        <v>0</v>
      </c>
      <c r="BY135" s="125">
        <v>1877994.5977106323</v>
      </c>
      <c r="BZ135" s="490">
        <f t="shared" si="12"/>
        <v>0</v>
      </c>
      <c r="CA135" s="490">
        <f t="shared" si="13"/>
        <v>0</v>
      </c>
      <c r="CB135" s="490">
        <f t="shared" si="11"/>
        <v>0</v>
      </c>
      <c r="CC135" s="490">
        <f>IF(ISERROR(VLOOKUP(A135,'[19]19-20 Cfwds'!A:D,4,FALSE)),0,(VLOOKUP(A135,'[19]19-20 Cfwds'!A:D,4,FALSE)))</f>
        <v>0</v>
      </c>
      <c r="CD135" s="490">
        <f>IF(ISERROR(VLOOKUP(A135,'[19]19-20 Cfwds'!A:D,3,FALSE)),0,(VLOOKUP(A135,'[19]19-20 Cfwds'!A:D,3,FALSE)))</f>
        <v>0</v>
      </c>
      <c r="CF135" s="490">
        <f t="shared" si="14"/>
        <v>385938.16584608727</v>
      </c>
      <c r="CG135" s="490"/>
      <c r="CH135" s="490"/>
    </row>
    <row r="136" spans="1:86" ht="14.4">
      <c r="A136" s="486">
        <v>1</v>
      </c>
      <c r="B136" s="486" t="str">
        <f>VLOOKUP(D136,'[19]Adjusted Factors 21-22'!C:F,4,FALSE)</f>
        <v>Recoupment Academy</v>
      </c>
      <c r="C136" s="491">
        <v>144211</v>
      </c>
      <c r="D136" s="491">
        <v>9352058</v>
      </c>
      <c r="E136" s="492" t="s">
        <v>1012</v>
      </c>
      <c r="F136" s="332">
        <v>101</v>
      </c>
      <c r="G136" s="332">
        <v>101</v>
      </c>
      <c r="H136" s="332">
        <v>0</v>
      </c>
      <c r="I136" s="125">
        <v>310474</v>
      </c>
      <c r="J136" s="125">
        <v>0</v>
      </c>
      <c r="K136" s="125">
        <v>0</v>
      </c>
      <c r="L136" s="125">
        <v>11040.000000000018</v>
      </c>
      <c r="M136" s="125">
        <v>0</v>
      </c>
      <c r="N136" s="125">
        <v>13800.000000000022</v>
      </c>
      <c r="O136" s="125">
        <v>0</v>
      </c>
      <c r="P136" s="125">
        <v>0</v>
      </c>
      <c r="Q136" s="125">
        <v>259.99999999999994</v>
      </c>
      <c r="R136" s="125">
        <v>0</v>
      </c>
      <c r="S136" s="125">
        <v>0</v>
      </c>
      <c r="T136" s="125">
        <v>0</v>
      </c>
      <c r="U136" s="125">
        <v>0</v>
      </c>
      <c r="V136" s="125">
        <v>0</v>
      </c>
      <c r="W136" s="125">
        <v>0</v>
      </c>
      <c r="X136" s="125">
        <v>0</v>
      </c>
      <c r="Y136" s="125">
        <v>0</v>
      </c>
      <c r="Z136" s="125">
        <v>0</v>
      </c>
      <c r="AA136" s="125">
        <v>0</v>
      </c>
      <c r="AB136" s="125">
        <v>0</v>
      </c>
      <c r="AC136" s="125">
        <v>0</v>
      </c>
      <c r="AD136" s="125">
        <v>0</v>
      </c>
      <c r="AE136" s="125">
        <v>34644.216867469884</v>
      </c>
      <c r="AF136" s="125">
        <v>0</v>
      </c>
      <c r="AG136" s="125">
        <v>0</v>
      </c>
      <c r="AH136" s="125">
        <v>0</v>
      </c>
      <c r="AI136" s="125">
        <v>117800</v>
      </c>
      <c r="AJ136" s="125">
        <v>29319.092122830432</v>
      </c>
      <c r="AK136" s="125">
        <v>0</v>
      </c>
      <c r="AL136" s="125">
        <v>0</v>
      </c>
      <c r="AM136" s="125">
        <v>2058.2399999999998</v>
      </c>
      <c r="AN136" s="125">
        <v>0</v>
      </c>
      <c r="AO136" s="125">
        <v>0</v>
      </c>
      <c r="AP136" s="125">
        <v>0</v>
      </c>
      <c r="AQ136" s="125">
        <v>10750</v>
      </c>
      <c r="AR136" s="125">
        <v>0</v>
      </c>
      <c r="AS136" s="125">
        <v>0</v>
      </c>
      <c r="AT136" s="125">
        <v>0</v>
      </c>
      <c r="AU136" s="125">
        <v>0</v>
      </c>
      <c r="AV136" s="125">
        <v>310474</v>
      </c>
      <c r="AW136" s="125">
        <v>59744.216867469921</v>
      </c>
      <c r="AX136" s="125">
        <v>159927.33212283041</v>
      </c>
      <c r="AY136" s="125">
        <v>52420.972433734983</v>
      </c>
      <c r="AZ136" s="493">
        <v>530145.54899030039</v>
      </c>
      <c r="BA136" s="493">
        <v>517337.3089903004</v>
      </c>
      <c r="BB136" s="493">
        <v>4180</v>
      </c>
      <c r="BC136" s="493">
        <v>422180</v>
      </c>
      <c r="BD136" s="493">
        <v>0</v>
      </c>
      <c r="BE136" s="493">
        <v>0</v>
      </c>
      <c r="BF136" s="493">
        <v>530145.54899030039</v>
      </c>
      <c r="BG136" s="125">
        <v>530145.54899030027</v>
      </c>
      <c r="BH136" s="125">
        <v>0</v>
      </c>
      <c r="BI136" s="493">
        <v>434988.24</v>
      </c>
      <c r="BJ136" s="493">
        <v>285810.90787716955</v>
      </c>
      <c r="BK136" s="125">
        <v>380968.21686746995</v>
      </c>
      <c r="BL136" s="125">
        <v>3771.9625432422768</v>
      </c>
      <c r="BM136" s="125">
        <v>3499.9453559730437</v>
      </c>
      <c r="BN136" s="126">
        <v>7.7720409778685745E-2</v>
      </c>
      <c r="BO136" s="126">
        <v>0</v>
      </c>
      <c r="BP136" s="125">
        <v>0</v>
      </c>
      <c r="BQ136" s="493">
        <v>530145.54899030039</v>
      </c>
      <c r="BR136" s="493">
        <v>5122.1515741613903</v>
      </c>
      <c r="BS136" s="493" t="s">
        <v>948</v>
      </c>
      <c r="BT136" s="493">
        <v>5248.9658315871329</v>
      </c>
      <c r="BU136" s="126">
        <v>6.7259809234873513E-2</v>
      </c>
      <c r="BV136" s="125">
        <v>0</v>
      </c>
      <c r="BW136" s="125">
        <v>530145.54899030039</v>
      </c>
      <c r="BX136" s="125">
        <v>0</v>
      </c>
      <c r="BY136" s="125">
        <v>530145.54899030039</v>
      </c>
      <c r="BZ136" s="490">
        <f t="shared" si="12"/>
        <v>0</v>
      </c>
      <c r="CA136" s="490">
        <f t="shared" si="13"/>
        <v>0</v>
      </c>
      <c r="CB136" s="490">
        <f t="shared" si="11"/>
        <v>0</v>
      </c>
      <c r="CC136" s="490">
        <f>IF(ISERROR(VLOOKUP(A136,'[19]19-20 Cfwds'!A:D,4,FALSE)),0,(VLOOKUP(A136,'[19]19-20 Cfwds'!A:D,4,FALSE)))</f>
        <v>0</v>
      </c>
      <c r="CD136" s="490">
        <f>IF(ISERROR(VLOOKUP(A136,'[19]19-20 Cfwds'!A:D,3,FALSE)),0,(VLOOKUP(A136,'[19]19-20 Cfwds'!A:D,3,FALSE)))</f>
        <v>0</v>
      </c>
      <c r="CF136" s="490">
        <f t="shared" si="14"/>
        <v>25100.00000000004</v>
      </c>
      <c r="CG136" s="490"/>
      <c r="CH136" s="490"/>
    </row>
    <row r="137" spans="1:86" ht="14.4">
      <c r="A137" s="486">
        <v>295</v>
      </c>
      <c r="B137" s="486" t="str">
        <f>VLOOKUP(D137,'[19]Adjusted Factors 21-22'!C:F,4,FALSE)</f>
        <v>Recoupment Academy</v>
      </c>
      <c r="C137" s="491">
        <v>141985</v>
      </c>
      <c r="D137" s="491">
        <v>9352059</v>
      </c>
      <c r="E137" s="492" t="s">
        <v>530</v>
      </c>
      <c r="F137" s="332">
        <v>363</v>
      </c>
      <c r="G137" s="332">
        <v>363</v>
      </c>
      <c r="H137" s="332">
        <v>0</v>
      </c>
      <c r="I137" s="125">
        <v>1115862</v>
      </c>
      <c r="J137" s="125">
        <v>0</v>
      </c>
      <c r="K137" s="125">
        <v>0</v>
      </c>
      <c r="L137" s="125">
        <v>46000.000000000029</v>
      </c>
      <c r="M137" s="125">
        <v>0</v>
      </c>
      <c r="N137" s="125">
        <v>57500.000000000029</v>
      </c>
      <c r="O137" s="125">
        <v>0</v>
      </c>
      <c r="P137" s="125">
        <v>1504.9999999999975</v>
      </c>
      <c r="Q137" s="125">
        <v>13779.999999999975</v>
      </c>
      <c r="R137" s="125">
        <v>41819.999999999985</v>
      </c>
      <c r="S137" s="125">
        <v>31149.999999999949</v>
      </c>
      <c r="T137" s="125">
        <v>5224.9999999999991</v>
      </c>
      <c r="U137" s="125">
        <v>0</v>
      </c>
      <c r="V137" s="125">
        <v>0</v>
      </c>
      <c r="W137" s="125">
        <v>0</v>
      </c>
      <c r="X137" s="125">
        <v>0</v>
      </c>
      <c r="Y137" s="125">
        <v>0</v>
      </c>
      <c r="Z137" s="125">
        <v>0</v>
      </c>
      <c r="AA137" s="125">
        <v>0</v>
      </c>
      <c r="AB137" s="125">
        <v>8372.4193548387011</v>
      </c>
      <c r="AC137" s="125">
        <v>0</v>
      </c>
      <c r="AD137" s="125">
        <v>0</v>
      </c>
      <c r="AE137" s="125">
        <v>94339.794303797462</v>
      </c>
      <c r="AF137" s="125">
        <v>0</v>
      </c>
      <c r="AG137" s="125">
        <v>0</v>
      </c>
      <c r="AH137" s="125">
        <v>0</v>
      </c>
      <c r="AI137" s="125">
        <v>117800</v>
      </c>
      <c r="AJ137" s="125">
        <v>0</v>
      </c>
      <c r="AK137" s="125">
        <v>0</v>
      </c>
      <c r="AL137" s="125">
        <v>0</v>
      </c>
      <c r="AM137" s="125">
        <v>7065.6</v>
      </c>
      <c r="AN137" s="125">
        <v>0</v>
      </c>
      <c r="AO137" s="125">
        <v>0</v>
      </c>
      <c r="AP137" s="125">
        <v>0</v>
      </c>
      <c r="AQ137" s="125">
        <v>0</v>
      </c>
      <c r="AR137" s="125">
        <v>0</v>
      </c>
      <c r="AS137" s="125">
        <v>0</v>
      </c>
      <c r="AT137" s="125">
        <v>0</v>
      </c>
      <c r="AU137" s="125">
        <v>0</v>
      </c>
      <c r="AV137" s="125">
        <v>1115862</v>
      </c>
      <c r="AW137" s="125">
        <v>299692.21365863609</v>
      </c>
      <c r="AX137" s="125">
        <v>124865.60000000001</v>
      </c>
      <c r="AY137" s="125">
        <v>254148.76115189868</v>
      </c>
      <c r="AZ137" s="493">
        <v>1540419.8136586361</v>
      </c>
      <c r="BA137" s="493">
        <v>1533354.213658636</v>
      </c>
      <c r="BB137" s="493">
        <v>4180</v>
      </c>
      <c r="BC137" s="493">
        <v>1517340</v>
      </c>
      <c r="BD137" s="493">
        <v>0</v>
      </c>
      <c r="BE137" s="493">
        <v>0</v>
      </c>
      <c r="BF137" s="493">
        <v>1540419.8136586361</v>
      </c>
      <c r="BG137" s="125">
        <v>1540419.8136586363</v>
      </c>
      <c r="BH137" s="125">
        <v>0</v>
      </c>
      <c r="BI137" s="493">
        <v>1524405.6</v>
      </c>
      <c r="BJ137" s="493">
        <v>1399540</v>
      </c>
      <c r="BK137" s="125">
        <v>1415554.213658636</v>
      </c>
      <c r="BL137" s="125">
        <v>3899.5983847345342</v>
      </c>
      <c r="BM137" s="125">
        <v>3757.6881347222229</v>
      </c>
      <c r="BN137" s="126">
        <v>3.7765308062959198E-2</v>
      </c>
      <c r="BO137" s="126">
        <v>0</v>
      </c>
      <c r="BP137" s="125">
        <v>0</v>
      </c>
      <c r="BQ137" s="493">
        <v>1540419.8136586361</v>
      </c>
      <c r="BR137" s="493">
        <v>4224.1162910706225</v>
      </c>
      <c r="BS137" s="493" t="s">
        <v>948</v>
      </c>
      <c r="BT137" s="493">
        <v>4243.5807538805402</v>
      </c>
      <c r="BU137" s="126">
        <v>3.3952869312101841E-2</v>
      </c>
      <c r="BV137" s="125">
        <v>0</v>
      </c>
      <c r="BW137" s="125">
        <v>1540419.8136586361</v>
      </c>
      <c r="BX137" s="125">
        <v>0</v>
      </c>
      <c r="BY137" s="125">
        <v>1540419.8136586361</v>
      </c>
      <c r="BZ137" s="490">
        <f t="shared" si="12"/>
        <v>0</v>
      </c>
      <c r="CA137" s="490">
        <f t="shared" si="13"/>
        <v>0</v>
      </c>
      <c r="CB137" s="490">
        <f t="shared" si="11"/>
        <v>0</v>
      </c>
      <c r="CC137" s="490">
        <f>IF(ISERROR(VLOOKUP(A137,'[19]19-20 Cfwds'!A:D,4,FALSE)),0,(VLOOKUP(A137,'[19]19-20 Cfwds'!A:D,4,FALSE)))</f>
        <v>0</v>
      </c>
      <c r="CD137" s="490">
        <f>IF(ISERROR(VLOOKUP(A137,'[19]19-20 Cfwds'!A:D,3,FALSE)),0,(VLOOKUP(A137,'[19]19-20 Cfwds'!A:D,3,FALSE)))</f>
        <v>0</v>
      </c>
      <c r="CF137" s="490">
        <f t="shared" si="14"/>
        <v>196979.99999999994</v>
      </c>
      <c r="CG137" s="490"/>
      <c r="CH137" s="490"/>
    </row>
    <row r="138" spans="1:86" ht="14.4">
      <c r="A138" s="486">
        <v>402</v>
      </c>
      <c r="B138" s="486" t="str">
        <f>VLOOKUP(D138,'[19]Adjusted Factors 21-22'!C:F,4,FALSE)</f>
        <v>Recoupment Academy</v>
      </c>
      <c r="C138" s="491">
        <v>143359</v>
      </c>
      <c r="D138" s="491">
        <v>9352060</v>
      </c>
      <c r="E138" s="492" t="s">
        <v>1013</v>
      </c>
      <c r="F138" s="332">
        <v>152</v>
      </c>
      <c r="G138" s="332">
        <v>152</v>
      </c>
      <c r="H138" s="332">
        <v>0</v>
      </c>
      <c r="I138" s="125">
        <v>467248</v>
      </c>
      <c r="J138" s="125">
        <v>0</v>
      </c>
      <c r="K138" s="125">
        <v>0</v>
      </c>
      <c r="L138" s="125">
        <v>13340.000000000035</v>
      </c>
      <c r="M138" s="125">
        <v>0</v>
      </c>
      <c r="N138" s="125">
        <v>16675.000000000044</v>
      </c>
      <c r="O138" s="125">
        <v>0</v>
      </c>
      <c r="P138" s="125">
        <v>429.99999999999983</v>
      </c>
      <c r="Q138" s="125">
        <v>0</v>
      </c>
      <c r="R138" s="125">
        <v>0</v>
      </c>
      <c r="S138" s="125">
        <v>0</v>
      </c>
      <c r="T138" s="125">
        <v>0</v>
      </c>
      <c r="U138" s="125">
        <v>0</v>
      </c>
      <c r="V138" s="125">
        <v>0</v>
      </c>
      <c r="W138" s="125">
        <v>0</v>
      </c>
      <c r="X138" s="125">
        <v>0</v>
      </c>
      <c r="Y138" s="125">
        <v>0</v>
      </c>
      <c r="Z138" s="125">
        <v>0</v>
      </c>
      <c r="AA138" s="125">
        <v>0</v>
      </c>
      <c r="AB138" s="125">
        <v>0</v>
      </c>
      <c r="AC138" s="125">
        <v>0</v>
      </c>
      <c r="AD138" s="125">
        <v>0</v>
      </c>
      <c r="AE138" s="125">
        <v>49315.555555555555</v>
      </c>
      <c r="AF138" s="125">
        <v>0</v>
      </c>
      <c r="AG138" s="125">
        <v>0</v>
      </c>
      <c r="AH138" s="125">
        <v>0</v>
      </c>
      <c r="AI138" s="125">
        <v>117800</v>
      </c>
      <c r="AJ138" s="125">
        <v>0</v>
      </c>
      <c r="AK138" s="125">
        <v>0</v>
      </c>
      <c r="AL138" s="125">
        <v>0</v>
      </c>
      <c r="AM138" s="125">
        <v>3302.4</v>
      </c>
      <c r="AN138" s="125">
        <v>0</v>
      </c>
      <c r="AO138" s="125">
        <v>0</v>
      </c>
      <c r="AP138" s="125">
        <v>0</v>
      </c>
      <c r="AQ138" s="125">
        <v>0</v>
      </c>
      <c r="AR138" s="125">
        <v>0</v>
      </c>
      <c r="AS138" s="125">
        <v>0</v>
      </c>
      <c r="AT138" s="125">
        <v>0</v>
      </c>
      <c r="AU138" s="125">
        <v>0</v>
      </c>
      <c r="AV138" s="125">
        <v>467248</v>
      </c>
      <c r="AW138" s="125">
        <v>79760.555555555635</v>
      </c>
      <c r="AX138" s="125">
        <v>121102.39999999999</v>
      </c>
      <c r="AY138" s="125">
        <v>65101.641777777855</v>
      </c>
      <c r="AZ138" s="493">
        <v>668110.95555555564</v>
      </c>
      <c r="BA138" s="493">
        <v>664808.55555555562</v>
      </c>
      <c r="BB138" s="493">
        <v>4180</v>
      </c>
      <c r="BC138" s="493">
        <v>635360</v>
      </c>
      <c r="BD138" s="493">
        <v>0</v>
      </c>
      <c r="BE138" s="493">
        <v>0</v>
      </c>
      <c r="BF138" s="493">
        <v>668110.95555555564</v>
      </c>
      <c r="BG138" s="125">
        <v>668110.95555555564</v>
      </c>
      <c r="BH138" s="125">
        <v>0</v>
      </c>
      <c r="BI138" s="493">
        <v>638662.40000000002</v>
      </c>
      <c r="BJ138" s="493">
        <v>517560</v>
      </c>
      <c r="BK138" s="125">
        <v>547008.55555555562</v>
      </c>
      <c r="BL138" s="125">
        <v>3598.740497076024</v>
      </c>
      <c r="BM138" s="125">
        <v>3465.05705617284</v>
      </c>
      <c r="BN138" s="126">
        <v>3.8580444343631531E-2</v>
      </c>
      <c r="BO138" s="126">
        <v>0</v>
      </c>
      <c r="BP138" s="125">
        <v>0</v>
      </c>
      <c r="BQ138" s="493">
        <v>668110.95555555564</v>
      </c>
      <c r="BR138" s="493">
        <v>4373.7404970760235</v>
      </c>
      <c r="BS138" s="493" t="s">
        <v>948</v>
      </c>
      <c r="BT138" s="493">
        <v>4395.4668128654976</v>
      </c>
      <c r="BU138" s="126">
        <v>2.8842651305686529E-2</v>
      </c>
      <c r="BV138" s="125">
        <v>0</v>
      </c>
      <c r="BW138" s="125">
        <v>668110.95555555564</v>
      </c>
      <c r="BX138" s="125">
        <v>0</v>
      </c>
      <c r="BY138" s="125">
        <v>668110.95555555564</v>
      </c>
      <c r="BZ138" s="490">
        <f t="shared" si="12"/>
        <v>0</v>
      </c>
      <c r="CA138" s="490">
        <f t="shared" si="13"/>
        <v>0</v>
      </c>
      <c r="CB138" s="490">
        <f t="shared" si="11"/>
        <v>0</v>
      </c>
      <c r="CC138" s="490">
        <f>IF(ISERROR(VLOOKUP(A138,'[19]19-20 Cfwds'!A:D,4,FALSE)),0,(VLOOKUP(A138,'[19]19-20 Cfwds'!A:D,4,FALSE)))</f>
        <v>0</v>
      </c>
      <c r="CD138" s="490">
        <f>IF(ISERROR(VLOOKUP(A138,'[19]19-20 Cfwds'!A:D,3,FALSE)),0,(VLOOKUP(A138,'[19]19-20 Cfwds'!A:D,3,FALSE)))</f>
        <v>0</v>
      </c>
      <c r="CF138" s="490">
        <f t="shared" si="14"/>
        <v>30445.00000000008</v>
      </c>
      <c r="CG138" s="490"/>
      <c r="CH138" s="490"/>
    </row>
    <row r="139" spans="1:86" ht="14.4">
      <c r="A139" s="486">
        <v>6</v>
      </c>
      <c r="B139" s="486" t="str">
        <f>VLOOKUP(D139,'[19]Adjusted Factors 21-22'!C:F,4,FALSE)</f>
        <v>Recoupment Academy</v>
      </c>
      <c r="C139" s="491">
        <v>143492</v>
      </c>
      <c r="D139" s="491">
        <v>9352063</v>
      </c>
      <c r="E139" s="492" t="s">
        <v>94</v>
      </c>
      <c r="F139" s="332">
        <v>360</v>
      </c>
      <c r="G139" s="332">
        <v>360</v>
      </c>
      <c r="H139" s="332">
        <v>0</v>
      </c>
      <c r="I139" s="125">
        <v>1106640</v>
      </c>
      <c r="J139" s="125">
        <v>0</v>
      </c>
      <c r="K139" s="125">
        <v>0</v>
      </c>
      <c r="L139" s="125">
        <v>31740.000000000058</v>
      </c>
      <c r="M139" s="125">
        <v>0</v>
      </c>
      <c r="N139" s="125">
        <v>43487.394957983197</v>
      </c>
      <c r="O139" s="125">
        <v>0</v>
      </c>
      <c r="P139" s="125">
        <v>644.99999999999966</v>
      </c>
      <c r="Q139" s="125">
        <v>32759.999999999996</v>
      </c>
      <c r="R139" s="125">
        <v>0</v>
      </c>
      <c r="S139" s="125">
        <v>14240.000000000004</v>
      </c>
      <c r="T139" s="125">
        <v>0</v>
      </c>
      <c r="U139" s="125">
        <v>0</v>
      </c>
      <c r="V139" s="125">
        <v>0</v>
      </c>
      <c r="W139" s="125">
        <v>0</v>
      </c>
      <c r="X139" s="125">
        <v>0</v>
      </c>
      <c r="Y139" s="125">
        <v>0</v>
      </c>
      <c r="Z139" s="125">
        <v>0</v>
      </c>
      <c r="AA139" s="125">
        <v>0</v>
      </c>
      <c r="AB139" s="125">
        <v>1233.6448598130848</v>
      </c>
      <c r="AC139" s="125">
        <v>0</v>
      </c>
      <c r="AD139" s="125">
        <v>0</v>
      </c>
      <c r="AE139" s="125">
        <v>86231.25</v>
      </c>
      <c r="AF139" s="125">
        <v>0</v>
      </c>
      <c r="AG139" s="125">
        <v>0</v>
      </c>
      <c r="AH139" s="125">
        <v>0</v>
      </c>
      <c r="AI139" s="125">
        <v>117800</v>
      </c>
      <c r="AJ139" s="125">
        <v>0</v>
      </c>
      <c r="AK139" s="125">
        <v>0</v>
      </c>
      <c r="AL139" s="125">
        <v>0</v>
      </c>
      <c r="AM139" s="125">
        <v>7116.8</v>
      </c>
      <c r="AN139" s="125">
        <v>0</v>
      </c>
      <c r="AO139" s="125">
        <v>0</v>
      </c>
      <c r="AP139" s="125">
        <v>0</v>
      </c>
      <c r="AQ139" s="125">
        <v>0</v>
      </c>
      <c r="AR139" s="125">
        <v>0</v>
      </c>
      <c r="AS139" s="125">
        <v>0</v>
      </c>
      <c r="AT139" s="125">
        <v>0</v>
      </c>
      <c r="AU139" s="125">
        <v>0</v>
      </c>
      <c r="AV139" s="125">
        <v>1106640</v>
      </c>
      <c r="AW139" s="125">
        <v>210337.28981779632</v>
      </c>
      <c r="AX139" s="125">
        <v>124916.8</v>
      </c>
      <c r="AY139" s="125">
        <v>175986.88395798326</v>
      </c>
      <c r="AZ139" s="493">
        <v>1441894.0898177964</v>
      </c>
      <c r="BA139" s="493">
        <v>1434777.2898177963</v>
      </c>
      <c r="BB139" s="493">
        <v>4180</v>
      </c>
      <c r="BC139" s="493">
        <v>1504800</v>
      </c>
      <c r="BD139" s="493">
        <v>70022.710182203678</v>
      </c>
      <c r="BE139" s="493">
        <v>0</v>
      </c>
      <c r="BF139" s="493">
        <v>1511916.8</v>
      </c>
      <c r="BG139" s="125">
        <v>1511916.8</v>
      </c>
      <c r="BH139" s="125">
        <v>0</v>
      </c>
      <c r="BI139" s="493">
        <v>1511916.8</v>
      </c>
      <c r="BJ139" s="493">
        <v>1387000</v>
      </c>
      <c r="BK139" s="125">
        <v>1387000</v>
      </c>
      <c r="BL139" s="125">
        <v>3852.7777777777778</v>
      </c>
      <c r="BM139" s="125">
        <v>3600.829720670391</v>
      </c>
      <c r="BN139" s="126">
        <v>6.9969445003492128E-2</v>
      </c>
      <c r="BO139" s="126">
        <v>0</v>
      </c>
      <c r="BP139" s="125">
        <v>0</v>
      </c>
      <c r="BQ139" s="493">
        <v>1511916.8</v>
      </c>
      <c r="BR139" s="493">
        <v>4180</v>
      </c>
      <c r="BS139" s="493" t="s">
        <v>948</v>
      </c>
      <c r="BT139" s="493">
        <v>4199.7688888888888</v>
      </c>
      <c r="BU139" s="126">
        <v>6.3381041725915521E-2</v>
      </c>
      <c r="BV139" s="125">
        <v>0</v>
      </c>
      <c r="BW139" s="125">
        <v>1511916.8</v>
      </c>
      <c r="BX139" s="125">
        <v>0</v>
      </c>
      <c r="BY139" s="125">
        <v>1511916.8</v>
      </c>
      <c r="BZ139" s="490">
        <f t="shared" si="12"/>
        <v>0</v>
      </c>
      <c r="CA139" s="490">
        <f t="shared" si="13"/>
        <v>0</v>
      </c>
      <c r="CB139" s="490">
        <f t="shared" si="11"/>
        <v>70022.710182203678</v>
      </c>
      <c r="CC139" s="490">
        <f>IF(ISERROR(VLOOKUP(A139,'[19]19-20 Cfwds'!A:D,4,FALSE)),0,(VLOOKUP(A139,'[19]19-20 Cfwds'!A:D,4,FALSE)))</f>
        <v>0</v>
      </c>
      <c r="CD139" s="490">
        <f>IF(ISERROR(VLOOKUP(A139,'[19]19-20 Cfwds'!A:D,3,FALSE)),0,(VLOOKUP(A139,'[19]19-20 Cfwds'!A:D,3,FALSE)))</f>
        <v>0</v>
      </c>
      <c r="CF139" s="490">
        <f t="shared" si="14"/>
        <v>122872.39495798326</v>
      </c>
      <c r="CG139" s="490"/>
      <c r="CH139" s="490"/>
    </row>
    <row r="140" spans="1:86" ht="14.4">
      <c r="A140" s="486">
        <v>7</v>
      </c>
      <c r="B140" s="486" t="str">
        <f>VLOOKUP(D140,'[19]Adjusted Factors 21-22'!C:F,4,FALSE)</f>
        <v>Recoupment Academy</v>
      </c>
      <c r="C140" s="491">
        <v>143491</v>
      </c>
      <c r="D140" s="491">
        <v>9352064</v>
      </c>
      <c r="E140" s="492" t="s">
        <v>96</v>
      </c>
      <c r="F140" s="332">
        <v>53</v>
      </c>
      <c r="G140" s="332">
        <v>53</v>
      </c>
      <c r="H140" s="332">
        <v>0</v>
      </c>
      <c r="I140" s="125">
        <v>162922</v>
      </c>
      <c r="J140" s="125">
        <v>0</v>
      </c>
      <c r="K140" s="125">
        <v>0</v>
      </c>
      <c r="L140" s="125">
        <v>5520.0000000000091</v>
      </c>
      <c r="M140" s="125">
        <v>0</v>
      </c>
      <c r="N140" s="125">
        <v>7231.3559322033898</v>
      </c>
      <c r="O140" s="125">
        <v>0</v>
      </c>
      <c r="P140" s="125">
        <v>0</v>
      </c>
      <c r="Q140" s="125">
        <v>7020.0000000000018</v>
      </c>
      <c r="R140" s="125">
        <v>0</v>
      </c>
      <c r="S140" s="125">
        <v>1779.9999999999991</v>
      </c>
      <c r="T140" s="125">
        <v>0</v>
      </c>
      <c r="U140" s="125">
        <v>0</v>
      </c>
      <c r="V140" s="125">
        <v>0</v>
      </c>
      <c r="W140" s="125">
        <v>0</v>
      </c>
      <c r="X140" s="125">
        <v>0</v>
      </c>
      <c r="Y140" s="125">
        <v>0</v>
      </c>
      <c r="Z140" s="125">
        <v>0</v>
      </c>
      <c r="AA140" s="125">
        <v>0</v>
      </c>
      <c r="AB140" s="125">
        <v>767.10526315789446</v>
      </c>
      <c r="AC140" s="125">
        <v>0</v>
      </c>
      <c r="AD140" s="125">
        <v>0</v>
      </c>
      <c r="AE140" s="125">
        <v>6448.3333333333339</v>
      </c>
      <c r="AF140" s="125">
        <v>0</v>
      </c>
      <c r="AG140" s="125">
        <v>0</v>
      </c>
      <c r="AH140" s="125">
        <v>0</v>
      </c>
      <c r="AI140" s="125">
        <v>117800</v>
      </c>
      <c r="AJ140" s="125">
        <v>0</v>
      </c>
      <c r="AK140" s="125">
        <v>0</v>
      </c>
      <c r="AL140" s="125">
        <v>0</v>
      </c>
      <c r="AM140" s="125">
        <v>1152</v>
      </c>
      <c r="AN140" s="125">
        <v>0</v>
      </c>
      <c r="AO140" s="125">
        <v>0</v>
      </c>
      <c r="AP140" s="125">
        <v>0</v>
      </c>
      <c r="AQ140" s="125">
        <v>0</v>
      </c>
      <c r="AR140" s="125">
        <v>0</v>
      </c>
      <c r="AS140" s="125">
        <v>0</v>
      </c>
      <c r="AT140" s="125">
        <v>0</v>
      </c>
      <c r="AU140" s="125">
        <v>0</v>
      </c>
      <c r="AV140" s="125">
        <v>162922</v>
      </c>
      <c r="AW140" s="125">
        <v>28766.794528694627</v>
      </c>
      <c r="AX140" s="125">
        <v>118952</v>
      </c>
      <c r="AY140" s="125">
        <v>34774.386598870064</v>
      </c>
      <c r="AZ140" s="493">
        <v>310640.79452869459</v>
      </c>
      <c r="BA140" s="493">
        <v>309488.79452869459</v>
      </c>
      <c r="BB140" s="493">
        <v>4180</v>
      </c>
      <c r="BC140" s="493">
        <v>221540</v>
      </c>
      <c r="BD140" s="493">
        <v>0</v>
      </c>
      <c r="BE140" s="493">
        <v>0</v>
      </c>
      <c r="BF140" s="493">
        <v>310640.79452869459</v>
      </c>
      <c r="BG140" s="125">
        <v>310640.79452869459</v>
      </c>
      <c r="BH140" s="125">
        <v>0</v>
      </c>
      <c r="BI140" s="493">
        <v>222692</v>
      </c>
      <c r="BJ140" s="493">
        <v>103740</v>
      </c>
      <c r="BK140" s="125">
        <v>191688.79452869459</v>
      </c>
      <c r="BL140" s="125">
        <v>3616.7697080885773</v>
      </c>
      <c r="BM140" s="125">
        <v>3658.3241644067793</v>
      </c>
      <c r="BN140" s="126">
        <v>-1.1358877576378022E-2</v>
      </c>
      <c r="BO140" s="126">
        <v>2.983923322637802E-2</v>
      </c>
      <c r="BP140" s="125">
        <v>5785.5641618497039</v>
      </c>
      <c r="BQ140" s="493">
        <v>316426.35869054432</v>
      </c>
      <c r="BR140" s="493">
        <v>5948.5728054819683</v>
      </c>
      <c r="BS140" s="493" t="s">
        <v>948</v>
      </c>
      <c r="BT140" s="493">
        <v>5970.3086545385722</v>
      </c>
      <c r="BU140" s="126">
        <v>5.2620929258302862E-2</v>
      </c>
      <c r="BV140" s="125">
        <v>0</v>
      </c>
      <c r="BW140" s="125">
        <v>316426.35869054432</v>
      </c>
      <c r="BX140" s="125">
        <v>0</v>
      </c>
      <c r="BY140" s="125">
        <v>316426.35869054432</v>
      </c>
      <c r="BZ140" s="490">
        <f t="shared" si="12"/>
        <v>0</v>
      </c>
      <c r="CA140" s="490">
        <f t="shared" si="13"/>
        <v>0</v>
      </c>
      <c r="CB140" s="490">
        <f t="shared" si="11"/>
        <v>0</v>
      </c>
      <c r="CC140" s="490">
        <f>IF(ISERROR(VLOOKUP(A140,'[19]19-20 Cfwds'!A:D,4,FALSE)),0,(VLOOKUP(A140,'[19]19-20 Cfwds'!A:D,4,FALSE)))</f>
        <v>0</v>
      </c>
      <c r="CD140" s="490">
        <f>IF(ISERROR(VLOOKUP(A140,'[19]19-20 Cfwds'!A:D,3,FALSE)),0,(VLOOKUP(A140,'[19]19-20 Cfwds'!A:D,3,FALSE)))</f>
        <v>0</v>
      </c>
      <c r="CF140" s="490">
        <f t="shared" si="14"/>
        <v>21551.355932203398</v>
      </c>
      <c r="CG140" s="490"/>
      <c r="CH140" s="490"/>
    </row>
    <row r="141" spans="1:86" ht="14.4">
      <c r="A141" s="486">
        <v>64</v>
      </c>
      <c r="B141" s="486" t="str">
        <f>VLOOKUP(D141,'[19]Adjusted Factors 21-22'!C:F,4,FALSE)</f>
        <v>Recoupment Academy</v>
      </c>
      <c r="C141" s="491">
        <v>142016</v>
      </c>
      <c r="D141" s="491">
        <v>9352065</v>
      </c>
      <c r="E141" s="492" t="s">
        <v>526</v>
      </c>
      <c r="F141" s="332">
        <v>383</v>
      </c>
      <c r="G141" s="332">
        <v>383</v>
      </c>
      <c r="H141" s="332">
        <v>0</v>
      </c>
      <c r="I141" s="125">
        <v>1177342</v>
      </c>
      <c r="J141" s="125">
        <v>0</v>
      </c>
      <c r="K141" s="125">
        <v>0</v>
      </c>
      <c r="L141" s="125">
        <v>83719.999999999985</v>
      </c>
      <c r="M141" s="125">
        <v>0</v>
      </c>
      <c r="N141" s="125">
        <v>104649.99999999999</v>
      </c>
      <c r="O141" s="125">
        <v>0</v>
      </c>
      <c r="P141" s="125">
        <v>1729.028871391077</v>
      </c>
      <c r="Q141" s="125">
        <v>261.3648293963256</v>
      </c>
      <c r="R141" s="125">
        <v>39566.614173228365</v>
      </c>
      <c r="S141" s="125">
        <v>36681.548556430469</v>
      </c>
      <c r="T141" s="125">
        <v>10504.855643044624</v>
      </c>
      <c r="U141" s="125">
        <v>70427.769028871306</v>
      </c>
      <c r="V141" s="125">
        <v>0</v>
      </c>
      <c r="W141" s="125">
        <v>0</v>
      </c>
      <c r="X141" s="125">
        <v>0</v>
      </c>
      <c r="Y141" s="125">
        <v>0</v>
      </c>
      <c r="Z141" s="125">
        <v>0</v>
      </c>
      <c r="AA141" s="125">
        <v>0</v>
      </c>
      <c r="AB141" s="125">
        <v>8991.158536585368</v>
      </c>
      <c r="AC141" s="125">
        <v>0</v>
      </c>
      <c r="AD141" s="125">
        <v>0</v>
      </c>
      <c r="AE141" s="125">
        <v>129041.53846153847</v>
      </c>
      <c r="AF141" s="125">
        <v>0</v>
      </c>
      <c r="AG141" s="125">
        <v>0</v>
      </c>
      <c r="AH141" s="125">
        <v>0</v>
      </c>
      <c r="AI141" s="125">
        <v>117800</v>
      </c>
      <c r="AJ141" s="125">
        <v>0</v>
      </c>
      <c r="AK141" s="125">
        <v>0</v>
      </c>
      <c r="AL141" s="125">
        <v>0</v>
      </c>
      <c r="AM141" s="125">
        <v>0</v>
      </c>
      <c r="AN141" s="125">
        <v>0</v>
      </c>
      <c r="AO141" s="125">
        <v>0</v>
      </c>
      <c r="AP141" s="125">
        <v>0</v>
      </c>
      <c r="AQ141" s="125">
        <v>0</v>
      </c>
      <c r="AR141" s="125">
        <v>0</v>
      </c>
      <c r="AS141" s="125">
        <v>0</v>
      </c>
      <c r="AT141" s="125">
        <v>0</v>
      </c>
      <c r="AU141" s="125">
        <v>0</v>
      </c>
      <c r="AV141" s="125">
        <v>1177342</v>
      </c>
      <c r="AW141" s="125">
        <v>485573.87810048601</v>
      </c>
      <c r="AX141" s="125">
        <v>117800</v>
      </c>
      <c r="AY141" s="125">
        <v>422060.81433313142</v>
      </c>
      <c r="AZ141" s="493">
        <v>1780715.878100486</v>
      </c>
      <c r="BA141" s="493">
        <v>1780715.878100486</v>
      </c>
      <c r="BB141" s="493">
        <v>4180</v>
      </c>
      <c r="BC141" s="493">
        <v>1600940</v>
      </c>
      <c r="BD141" s="493">
        <v>0</v>
      </c>
      <c r="BE141" s="493">
        <v>0</v>
      </c>
      <c r="BF141" s="493">
        <v>1780715.878100486</v>
      </c>
      <c r="BG141" s="125">
        <v>1780715.878100486</v>
      </c>
      <c r="BH141" s="125">
        <v>0</v>
      </c>
      <c r="BI141" s="493">
        <v>1600940</v>
      </c>
      <c r="BJ141" s="493">
        <v>1483140</v>
      </c>
      <c r="BK141" s="125">
        <v>1662915.878100486</v>
      </c>
      <c r="BL141" s="125">
        <v>4341.8169141004855</v>
      </c>
      <c r="BM141" s="125">
        <v>4250.7392395522393</v>
      </c>
      <c r="BN141" s="126">
        <v>2.1426314204547658E-2</v>
      </c>
      <c r="BO141" s="126">
        <v>0</v>
      </c>
      <c r="BP141" s="125">
        <v>0</v>
      </c>
      <c r="BQ141" s="493">
        <v>1780715.878100486</v>
      </c>
      <c r="BR141" s="493">
        <v>4649.3887156670653</v>
      </c>
      <c r="BS141" s="493" t="s">
        <v>948</v>
      </c>
      <c r="BT141" s="493">
        <v>4649.3887156670653</v>
      </c>
      <c r="BU141" s="126">
        <v>1.8858245710517307E-2</v>
      </c>
      <c r="BV141" s="125">
        <v>0</v>
      </c>
      <c r="BW141" s="125">
        <v>1780715.878100486</v>
      </c>
      <c r="BX141" s="125">
        <v>0</v>
      </c>
      <c r="BY141" s="125">
        <v>1780715.878100486</v>
      </c>
      <c r="BZ141" s="490">
        <f t="shared" si="12"/>
        <v>0</v>
      </c>
      <c r="CA141" s="490">
        <f t="shared" si="13"/>
        <v>0</v>
      </c>
      <c r="CB141" s="490">
        <f t="shared" si="11"/>
        <v>0</v>
      </c>
      <c r="CC141" s="490">
        <f>IF(ISERROR(VLOOKUP(A141,'[19]19-20 Cfwds'!A:D,4,FALSE)),0,(VLOOKUP(A141,'[19]19-20 Cfwds'!A:D,4,FALSE)))</f>
        <v>0</v>
      </c>
      <c r="CD141" s="490">
        <f>IF(ISERROR(VLOOKUP(A141,'[19]19-20 Cfwds'!A:D,3,FALSE)),0,(VLOOKUP(A141,'[19]19-20 Cfwds'!A:D,3,FALSE)))</f>
        <v>0</v>
      </c>
      <c r="CF141" s="490">
        <f t="shared" si="14"/>
        <v>347541.18110236217</v>
      </c>
      <c r="CG141" s="490"/>
      <c r="CH141" s="490"/>
    </row>
    <row r="142" spans="1:86" ht="14.4">
      <c r="A142" s="486">
        <v>15</v>
      </c>
      <c r="B142" s="486" t="str">
        <f>VLOOKUP(D142,'[19]Adjusted Factors 21-22'!C:F,4,FALSE)</f>
        <v>Recoupment Academy</v>
      </c>
      <c r="C142" s="491">
        <v>144443</v>
      </c>
      <c r="D142" s="491">
        <v>9352067</v>
      </c>
      <c r="E142" s="492" t="s">
        <v>111</v>
      </c>
      <c r="F142" s="332">
        <v>176</v>
      </c>
      <c r="G142" s="332">
        <v>176</v>
      </c>
      <c r="H142" s="332">
        <v>0</v>
      </c>
      <c r="I142" s="125">
        <v>541024</v>
      </c>
      <c r="J142" s="125">
        <v>0</v>
      </c>
      <c r="K142" s="125">
        <v>0</v>
      </c>
      <c r="L142" s="125">
        <v>21159.999999999975</v>
      </c>
      <c r="M142" s="125">
        <v>0</v>
      </c>
      <c r="N142" s="125">
        <v>30360</v>
      </c>
      <c r="O142" s="125">
        <v>0</v>
      </c>
      <c r="P142" s="125">
        <v>11460.11428571429</v>
      </c>
      <c r="Q142" s="125">
        <v>18826.971428571407</v>
      </c>
      <c r="R142" s="125">
        <v>0</v>
      </c>
      <c r="S142" s="125">
        <v>895.08571428571213</v>
      </c>
      <c r="T142" s="125">
        <v>0</v>
      </c>
      <c r="U142" s="125">
        <v>1247.0857142857114</v>
      </c>
      <c r="V142" s="125">
        <v>0</v>
      </c>
      <c r="W142" s="125">
        <v>0</v>
      </c>
      <c r="X142" s="125">
        <v>0</v>
      </c>
      <c r="Y142" s="125">
        <v>0</v>
      </c>
      <c r="Z142" s="125">
        <v>0</v>
      </c>
      <c r="AA142" s="125">
        <v>0</v>
      </c>
      <c r="AB142" s="125">
        <v>7914.4654088050338</v>
      </c>
      <c r="AC142" s="125">
        <v>0</v>
      </c>
      <c r="AD142" s="125">
        <v>0</v>
      </c>
      <c r="AE142" s="125">
        <v>62603.312101910829</v>
      </c>
      <c r="AF142" s="125">
        <v>0</v>
      </c>
      <c r="AG142" s="125">
        <v>0</v>
      </c>
      <c r="AH142" s="125">
        <v>0</v>
      </c>
      <c r="AI142" s="125">
        <v>117800</v>
      </c>
      <c r="AJ142" s="125">
        <v>0</v>
      </c>
      <c r="AK142" s="125">
        <v>0</v>
      </c>
      <c r="AL142" s="125">
        <v>0</v>
      </c>
      <c r="AM142" s="125">
        <v>4454.3999999999996</v>
      </c>
      <c r="AN142" s="125">
        <v>0</v>
      </c>
      <c r="AO142" s="125">
        <v>0</v>
      </c>
      <c r="AP142" s="125">
        <v>0</v>
      </c>
      <c r="AQ142" s="125">
        <v>0</v>
      </c>
      <c r="AR142" s="125">
        <v>0</v>
      </c>
      <c r="AS142" s="125">
        <v>0</v>
      </c>
      <c r="AT142" s="125">
        <v>0</v>
      </c>
      <c r="AU142" s="125">
        <v>0</v>
      </c>
      <c r="AV142" s="125">
        <v>541024</v>
      </c>
      <c r="AW142" s="125">
        <v>154467.03465357295</v>
      </c>
      <c r="AX142" s="125">
        <v>122254.39999999999</v>
      </c>
      <c r="AY142" s="125">
        <v>125249.77719381251</v>
      </c>
      <c r="AZ142" s="493">
        <v>817745.43465357297</v>
      </c>
      <c r="BA142" s="493">
        <v>813291.03465357295</v>
      </c>
      <c r="BB142" s="493">
        <v>4180</v>
      </c>
      <c r="BC142" s="493">
        <v>735680</v>
      </c>
      <c r="BD142" s="493">
        <v>0</v>
      </c>
      <c r="BE142" s="493">
        <v>0</v>
      </c>
      <c r="BF142" s="493">
        <v>817745.43465357297</v>
      </c>
      <c r="BG142" s="125">
        <v>817745.43465357309</v>
      </c>
      <c r="BH142" s="125">
        <v>0</v>
      </c>
      <c r="BI142" s="493">
        <v>740134.40000000002</v>
      </c>
      <c r="BJ142" s="493">
        <v>617880</v>
      </c>
      <c r="BK142" s="125">
        <v>695491.03465357295</v>
      </c>
      <c r="BL142" s="125">
        <v>3951.6536059862101</v>
      </c>
      <c r="BM142" s="125">
        <v>3883.9764490196076</v>
      </c>
      <c r="BN142" s="126">
        <v>1.7424708376819736E-2</v>
      </c>
      <c r="BO142" s="126">
        <v>1.055647273180263E-3</v>
      </c>
      <c r="BP142" s="125">
        <v>721.61920996068807</v>
      </c>
      <c r="BQ142" s="493">
        <v>818467.05386353366</v>
      </c>
      <c r="BR142" s="493">
        <v>4625.0718969518957</v>
      </c>
      <c r="BS142" s="493" t="s">
        <v>948</v>
      </c>
      <c r="BT142" s="493">
        <v>4650.3809878609864</v>
      </c>
      <c r="BU142" s="126">
        <v>3.73549791233867E-2</v>
      </c>
      <c r="BV142" s="125">
        <v>0</v>
      </c>
      <c r="BW142" s="125">
        <v>818467.05386353366</v>
      </c>
      <c r="BX142" s="125">
        <v>0</v>
      </c>
      <c r="BY142" s="125">
        <v>818467.05386353366</v>
      </c>
      <c r="BZ142" s="490">
        <f t="shared" si="12"/>
        <v>0</v>
      </c>
      <c r="CA142" s="490">
        <f t="shared" si="13"/>
        <v>0</v>
      </c>
      <c r="CB142" s="490">
        <f t="shared" si="11"/>
        <v>0</v>
      </c>
      <c r="CC142" s="490">
        <f>IF(ISERROR(VLOOKUP(A142,'[19]19-20 Cfwds'!A:D,4,FALSE)),0,(VLOOKUP(A142,'[19]19-20 Cfwds'!A:D,4,FALSE)))</f>
        <v>0</v>
      </c>
      <c r="CD142" s="490">
        <f>IF(ISERROR(VLOOKUP(A142,'[19]19-20 Cfwds'!A:D,3,FALSE)),0,(VLOOKUP(A142,'[19]19-20 Cfwds'!A:D,3,FALSE)))</f>
        <v>0</v>
      </c>
      <c r="CF142" s="490">
        <f t="shared" si="14"/>
        <v>83949.257142857095</v>
      </c>
      <c r="CG142" s="490"/>
      <c r="CH142" s="490"/>
    </row>
    <row r="143" spans="1:86" ht="14.4">
      <c r="A143" s="486">
        <v>219</v>
      </c>
      <c r="B143" s="486" t="str">
        <f>VLOOKUP(D143,'[19]Adjusted Factors 21-22'!C:F,4,FALSE)</f>
        <v>Recoupment Academy</v>
      </c>
      <c r="C143" s="491">
        <v>146021</v>
      </c>
      <c r="D143" s="491">
        <v>9352069</v>
      </c>
      <c r="E143" s="492" t="s">
        <v>235</v>
      </c>
      <c r="F143" s="332">
        <v>437</v>
      </c>
      <c r="G143" s="332">
        <v>437</v>
      </c>
      <c r="H143" s="332">
        <v>0</v>
      </c>
      <c r="I143" s="125">
        <v>1343338</v>
      </c>
      <c r="J143" s="125">
        <v>0</v>
      </c>
      <c r="K143" s="125">
        <v>0</v>
      </c>
      <c r="L143" s="125">
        <v>31739.999999999949</v>
      </c>
      <c r="M143" s="125">
        <v>0</v>
      </c>
      <c r="N143" s="125">
        <v>43223.910550458713</v>
      </c>
      <c r="O143" s="125">
        <v>0</v>
      </c>
      <c r="P143" s="125">
        <v>431.97701149425308</v>
      </c>
      <c r="Q143" s="125">
        <v>2611.954022988501</v>
      </c>
      <c r="R143" s="125">
        <v>1235.655172413793</v>
      </c>
      <c r="S143" s="125">
        <v>4470.4597701149351</v>
      </c>
      <c r="T143" s="125">
        <v>2385.919540229881</v>
      </c>
      <c r="U143" s="125">
        <v>0</v>
      </c>
      <c r="V143" s="125">
        <v>0</v>
      </c>
      <c r="W143" s="125">
        <v>0</v>
      </c>
      <c r="X143" s="125">
        <v>0</v>
      </c>
      <c r="Y143" s="125">
        <v>0</v>
      </c>
      <c r="Z143" s="125">
        <v>0</v>
      </c>
      <c r="AA143" s="125">
        <v>0</v>
      </c>
      <c r="AB143" s="125">
        <v>1281.8666666666657</v>
      </c>
      <c r="AC143" s="125">
        <v>0</v>
      </c>
      <c r="AD143" s="125">
        <v>0</v>
      </c>
      <c r="AE143" s="125">
        <v>97032.208333333343</v>
      </c>
      <c r="AF143" s="125">
        <v>0</v>
      </c>
      <c r="AG143" s="125">
        <v>0</v>
      </c>
      <c r="AH143" s="125">
        <v>0</v>
      </c>
      <c r="AI143" s="125">
        <v>117800</v>
      </c>
      <c r="AJ143" s="125">
        <v>0</v>
      </c>
      <c r="AK143" s="125">
        <v>0</v>
      </c>
      <c r="AL143" s="125">
        <v>0</v>
      </c>
      <c r="AM143" s="125">
        <v>9472</v>
      </c>
      <c r="AN143" s="125">
        <v>0</v>
      </c>
      <c r="AO143" s="125">
        <v>0</v>
      </c>
      <c r="AP143" s="125">
        <v>0</v>
      </c>
      <c r="AQ143" s="125">
        <v>0</v>
      </c>
      <c r="AR143" s="125">
        <v>0</v>
      </c>
      <c r="AS143" s="125">
        <v>0</v>
      </c>
      <c r="AT143" s="125">
        <v>0</v>
      </c>
      <c r="AU143" s="125">
        <v>0</v>
      </c>
      <c r="AV143" s="125">
        <v>1343338</v>
      </c>
      <c r="AW143" s="125">
        <v>184413.95106770005</v>
      </c>
      <c r="AX143" s="125">
        <v>127272</v>
      </c>
      <c r="AY143" s="125">
        <v>144614.8442343667</v>
      </c>
      <c r="AZ143" s="493">
        <v>1655023.9510677001</v>
      </c>
      <c r="BA143" s="493">
        <v>1645551.9510677001</v>
      </c>
      <c r="BB143" s="493">
        <v>4180</v>
      </c>
      <c r="BC143" s="493">
        <v>1826660</v>
      </c>
      <c r="BD143" s="493">
        <v>181108.04893229995</v>
      </c>
      <c r="BE143" s="493">
        <v>0</v>
      </c>
      <c r="BF143" s="493">
        <v>1836132</v>
      </c>
      <c r="BG143" s="125">
        <v>1836132</v>
      </c>
      <c r="BH143" s="125">
        <v>0</v>
      </c>
      <c r="BI143" s="493">
        <v>1836132</v>
      </c>
      <c r="BJ143" s="493">
        <v>1708860</v>
      </c>
      <c r="BK143" s="125">
        <v>1708860</v>
      </c>
      <c r="BL143" s="125">
        <v>3910.4347826086955</v>
      </c>
      <c r="BM143" s="125">
        <v>3658.4514285714286</v>
      </c>
      <c r="BN143" s="126">
        <v>6.8877053298931665E-2</v>
      </c>
      <c r="BO143" s="126">
        <v>0</v>
      </c>
      <c r="BP143" s="125">
        <v>0</v>
      </c>
      <c r="BQ143" s="493">
        <v>1836132</v>
      </c>
      <c r="BR143" s="493">
        <v>4180</v>
      </c>
      <c r="BS143" s="493" t="s">
        <v>948</v>
      </c>
      <c r="BT143" s="493">
        <v>4201.6750572082383</v>
      </c>
      <c r="BU143" s="126">
        <v>6.5540153977521998E-2</v>
      </c>
      <c r="BV143" s="125">
        <v>0</v>
      </c>
      <c r="BW143" s="125">
        <v>1836132</v>
      </c>
      <c r="BX143" s="125">
        <v>0</v>
      </c>
      <c r="BY143" s="125">
        <v>1836132</v>
      </c>
      <c r="BZ143" s="490">
        <f t="shared" si="12"/>
        <v>0</v>
      </c>
      <c r="CA143" s="490">
        <f t="shared" si="13"/>
        <v>0</v>
      </c>
      <c r="CB143" s="490">
        <f t="shared" si="11"/>
        <v>181108.04893229995</v>
      </c>
      <c r="CC143" s="490">
        <f>IF(ISERROR(VLOOKUP(A143,'[19]19-20 Cfwds'!A:D,4,FALSE)),0,(VLOOKUP(A143,'[19]19-20 Cfwds'!A:D,4,FALSE)))</f>
        <v>0</v>
      </c>
      <c r="CD143" s="490">
        <f>IF(ISERROR(VLOOKUP(A143,'[19]19-20 Cfwds'!A:D,3,FALSE)),0,(VLOOKUP(A143,'[19]19-20 Cfwds'!A:D,3,FALSE)))</f>
        <v>0</v>
      </c>
      <c r="CF143" s="490">
        <f t="shared" si="14"/>
        <v>86099.876067700025</v>
      </c>
      <c r="CG143" s="490"/>
      <c r="CH143" s="490"/>
    </row>
    <row r="144" spans="1:86" ht="14.4">
      <c r="A144" s="486">
        <v>431</v>
      </c>
      <c r="B144" s="486" t="str">
        <f>VLOOKUP(D144,'[19]Adjusted Factors 21-22'!C:F,4,FALSE)</f>
        <v>Recoupment Academy</v>
      </c>
      <c r="C144" s="491">
        <v>147880</v>
      </c>
      <c r="D144" s="491">
        <v>9352070</v>
      </c>
      <c r="E144" s="492" t="s">
        <v>349</v>
      </c>
      <c r="F144" s="332">
        <v>391</v>
      </c>
      <c r="G144" s="332">
        <v>391</v>
      </c>
      <c r="H144" s="332">
        <v>0</v>
      </c>
      <c r="I144" s="125">
        <v>1201934</v>
      </c>
      <c r="J144" s="125">
        <v>0</v>
      </c>
      <c r="K144" s="125">
        <v>0</v>
      </c>
      <c r="L144" s="125">
        <v>40480.000000000029</v>
      </c>
      <c r="M144" s="125">
        <v>0</v>
      </c>
      <c r="N144" s="125">
        <v>60391.821808510642</v>
      </c>
      <c r="O144" s="125">
        <v>0</v>
      </c>
      <c r="P144" s="125">
        <v>1939.9615384615404</v>
      </c>
      <c r="Q144" s="125">
        <v>781.99999999999977</v>
      </c>
      <c r="R144" s="125">
        <v>0</v>
      </c>
      <c r="S144" s="125">
        <v>47290.948717948755</v>
      </c>
      <c r="T144" s="125">
        <v>0</v>
      </c>
      <c r="U144" s="125">
        <v>0</v>
      </c>
      <c r="V144" s="125">
        <v>0</v>
      </c>
      <c r="W144" s="125">
        <v>0</v>
      </c>
      <c r="X144" s="125">
        <v>0</v>
      </c>
      <c r="Y144" s="125">
        <v>0</v>
      </c>
      <c r="Z144" s="125">
        <v>0</v>
      </c>
      <c r="AA144" s="125">
        <v>0</v>
      </c>
      <c r="AB144" s="125">
        <v>1960.9422492401216</v>
      </c>
      <c r="AC144" s="125">
        <v>0</v>
      </c>
      <c r="AD144" s="125">
        <v>0</v>
      </c>
      <c r="AE144" s="125">
        <v>140143.55855855855</v>
      </c>
      <c r="AF144" s="125">
        <v>0</v>
      </c>
      <c r="AG144" s="125">
        <v>0</v>
      </c>
      <c r="AH144" s="125">
        <v>0</v>
      </c>
      <c r="AI144" s="125">
        <v>117800</v>
      </c>
      <c r="AJ144" s="125">
        <v>0</v>
      </c>
      <c r="AK144" s="125">
        <v>0</v>
      </c>
      <c r="AL144" s="125">
        <v>0</v>
      </c>
      <c r="AM144" s="125">
        <v>7065.6</v>
      </c>
      <c r="AN144" s="125">
        <v>0</v>
      </c>
      <c r="AO144" s="125">
        <v>0</v>
      </c>
      <c r="AP144" s="125">
        <v>0</v>
      </c>
      <c r="AQ144" s="125">
        <v>0</v>
      </c>
      <c r="AR144" s="125">
        <v>0</v>
      </c>
      <c r="AS144" s="125">
        <v>0</v>
      </c>
      <c r="AT144" s="125">
        <v>0</v>
      </c>
      <c r="AU144" s="125">
        <v>0</v>
      </c>
      <c r="AV144" s="125">
        <v>1201934</v>
      </c>
      <c r="AW144" s="125">
        <v>292989.23287271964</v>
      </c>
      <c r="AX144" s="125">
        <v>124865.60000000001</v>
      </c>
      <c r="AY144" s="125">
        <v>230955.37534420023</v>
      </c>
      <c r="AZ144" s="493">
        <v>1619788.8328727197</v>
      </c>
      <c r="BA144" s="493">
        <v>1612723.2328727196</v>
      </c>
      <c r="BB144" s="493">
        <v>4180</v>
      </c>
      <c r="BC144" s="493">
        <v>1634380</v>
      </c>
      <c r="BD144" s="493">
        <v>21656.767127280356</v>
      </c>
      <c r="BE144" s="493">
        <v>0</v>
      </c>
      <c r="BF144" s="493">
        <v>1641445.6</v>
      </c>
      <c r="BG144" s="125">
        <v>1641445.6</v>
      </c>
      <c r="BH144" s="125">
        <v>0</v>
      </c>
      <c r="BI144" s="493">
        <v>1641445.6</v>
      </c>
      <c r="BJ144" s="493">
        <v>1516580</v>
      </c>
      <c r="BK144" s="125">
        <v>1516580</v>
      </c>
      <c r="BL144" s="125">
        <v>3878.7212276214832</v>
      </c>
      <c r="BM144" s="125">
        <v>3783.3951243243241</v>
      </c>
      <c r="BN144" s="126">
        <v>2.519591535240014E-2</v>
      </c>
      <c r="BO144" s="126">
        <v>0</v>
      </c>
      <c r="BP144" s="125">
        <v>0</v>
      </c>
      <c r="BQ144" s="493">
        <v>1641445.6</v>
      </c>
      <c r="BR144" s="493">
        <v>4180</v>
      </c>
      <c r="BS144" s="493" t="s">
        <v>948</v>
      </c>
      <c r="BT144" s="493">
        <v>4198.0705882352941</v>
      </c>
      <c r="BU144" s="126">
        <v>8.2980869474558183E-4</v>
      </c>
      <c r="BV144" s="125">
        <v>0</v>
      </c>
      <c r="BW144" s="125">
        <v>1641445.6</v>
      </c>
      <c r="BX144" s="125">
        <v>0</v>
      </c>
      <c r="BY144" s="125">
        <v>1641445.6</v>
      </c>
      <c r="BZ144" s="490">
        <f t="shared" si="12"/>
        <v>0</v>
      </c>
      <c r="CA144" s="490">
        <f t="shared" si="13"/>
        <v>0</v>
      </c>
      <c r="CB144" s="490">
        <f t="shared" si="11"/>
        <v>21656.767127280356</v>
      </c>
      <c r="CC144" s="490">
        <f>IF(ISERROR(VLOOKUP(A144,'[19]19-20 Cfwds'!A:D,4,FALSE)),0,(VLOOKUP(A144,'[19]19-20 Cfwds'!A:D,4,FALSE)))</f>
        <v>357983.07732595596</v>
      </c>
      <c r="CD144" s="490">
        <f>IF(ISERROR(VLOOKUP(A144,'[19]19-20 Cfwds'!A:D,3,FALSE)),0,(VLOOKUP(A144,'[19]19-20 Cfwds'!A:D,3,FALSE)))</f>
        <v>26834.91</v>
      </c>
      <c r="CF144" s="490">
        <f t="shared" si="14"/>
        <v>150884.73206492097</v>
      </c>
      <c r="CG144" s="490"/>
      <c r="CH144" s="490"/>
    </row>
    <row r="145" spans="1:86" ht="14.4">
      <c r="A145" s="486">
        <v>30</v>
      </c>
      <c r="B145" s="486" t="str">
        <f>VLOOKUP(D145,'[19]Adjusted Factors 21-22'!C:F,4,FALSE)</f>
        <v>Recoupment Academy</v>
      </c>
      <c r="C145" s="491">
        <v>141550</v>
      </c>
      <c r="D145" s="491">
        <v>9352073</v>
      </c>
      <c r="E145" s="492" t="s">
        <v>525</v>
      </c>
      <c r="F145" s="332">
        <v>82</v>
      </c>
      <c r="G145" s="332">
        <v>82</v>
      </c>
      <c r="H145" s="332">
        <v>0</v>
      </c>
      <c r="I145" s="125">
        <v>252068</v>
      </c>
      <c r="J145" s="125">
        <v>0</v>
      </c>
      <c r="K145" s="125">
        <v>0</v>
      </c>
      <c r="L145" s="125">
        <v>3680</v>
      </c>
      <c r="M145" s="125">
        <v>0</v>
      </c>
      <c r="N145" s="125">
        <v>4600</v>
      </c>
      <c r="O145" s="125">
        <v>0</v>
      </c>
      <c r="P145" s="125">
        <v>2149.9999999999977</v>
      </c>
      <c r="Q145" s="125">
        <v>0</v>
      </c>
      <c r="R145" s="125">
        <v>0</v>
      </c>
      <c r="S145" s="125">
        <v>0</v>
      </c>
      <c r="T145" s="125">
        <v>0</v>
      </c>
      <c r="U145" s="125">
        <v>0</v>
      </c>
      <c r="V145" s="125">
        <v>0</v>
      </c>
      <c r="W145" s="125">
        <v>0</v>
      </c>
      <c r="X145" s="125">
        <v>0</v>
      </c>
      <c r="Y145" s="125">
        <v>0</v>
      </c>
      <c r="Z145" s="125">
        <v>0</v>
      </c>
      <c r="AA145" s="125">
        <v>0</v>
      </c>
      <c r="AB145" s="125">
        <v>0</v>
      </c>
      <c r="AC145" s="125">
        <v>0</v>
      </c>
      <c r="AD145" s="125">
        <v>0</v>
      </c>
      <c r="AE145" s="125">
        <v>25480.945945945947</v>
      </c>
      <c r="AF145" s="125">
        <v>0</v>
      </c>
      <c r="AG145" s="125">
        <v>0</v>
      </c>
      <c r="AH145" s="125">
        <v>0</v>
      </c>
      <c r="AI145" s="125">
        <v>117800</v>
      </c>
      <c r="AJ145" s="125">
        <v>40734.312416555404</v>
      </c>
      <c r="AK145" s="125">
        <v>0</v>
      </c>
      <c r="AL145" s="125">
        <v>0</v>
      </c>
      <c r="AM145" s="125">
        <v>1792</v>
      </c>
      <c r="AN145" s="125">
        <v>0</v>
      </c>
      <c r="AO145" s="125">
        <v>0</v>
      </c>
      <c r="AP145" s="125">
        <v>0</v>
      </c>
      <c r="AQ145" s="125">
        <v>0</v>
      </c>
      <c r="AR145" s="125">
        <v>0</v>
      </c>
      <c r="AS145" s="125">
        <v>0</v>
      </c>
      <c r="AT145" s="125">
        <v>0</v>
      </c>
      <c r="AU145" s="125">
        <v>0</v>
      </c>
      <c r="AV145" s="125">
        <v>252068</v>
      </c>
      <c r="AW145" s="125">
        <v>35910.945945945947</v>
      </c>
      <c r="AX145" s="125">
        <v>160326.31241655542</v>
      </c>
      <c r="AY145" s="125">
        <v>33169.336972972975</v>
      </c>
      <c r="AZ145" s="493">
        <v>448305.25836250134</v>
      </c>
      <c r="BA145" s="493">
        <v>446513.25836250134</v>
      </c>
      <c r="BB145" s="493">
        <v>4180</v>
      </c>
      <c r="BC145" s="493">
        <v>342760</v>
      </c>
      <c r="BD145" s="493">
        <v>0</v>
      </c>
      <c r="BE145" s="493">
        <v>0</v>
      </c>
      <c r="BF145" s="493">
        <v>448305.25836250134</v>
      </c>
      <c r="BG145" s="125">
        <v>448305.25836250134</v>
      </c>
      <c r="BH145" s="125">
        <v>0</v>
      </c>
      <c r="BI145" s="493">
        <v>344552</v>
      </c>
      <c r="BJ145" s="493">
        <v>184225.68758344458</v>
      </c>
      <c r="BK145" s="125">
        <v>287978.94594594592</v>
      </c>
      <c r="BL145" s="125">
        <v>3511.9383651944622</v>
      </c>
      <c r="BM145" s="125">
        <v>3248.8388207832663</v>
      </c>
      <c r="BN145" s="126">
        <v>8.0982639929107009E-2</v>
      </c>
      <c r="BO145" s="126">
        <v>0</v>
      </c>
      <c r="BP145" s="125">
        <v>0</v>
      </c>
      <c r="BQ145" s="493">
        <v>448305.25836250134</v>
      </c>
      <c r="BR145" s="493">
        <v>5445.2836385670898</v>
      </c>
      <c r="BS145" s="493" t="s">
        <v>948</v>
      </c>
      <c r="BT145" s="493">
        <v>5467.1372971036744</v>
      </c>
      <c r="BU145" s="126">
        <v>4.5775579887428641E-2</v>
      </c>
      <c r="BV145" s="125">
        <v>0</v>
      </c>
      <c r="BW145" s="125">
        <v>448305.25836250134</v>
      </c>
      <c r="BX145" s="125">
        <v>0</v>
      </c>
      <c r="BY145" s="125">
        <v>448305.25836250134</v>
      </c>
      <c r="BZ145" s="490">
        <f t="shared" si="12"/>
        <v>0</v>
      </c>
      <c r="CA145" s="490">
        <f t="shared" si="13"/>
        <v>0</v>
      </c>
      <c r="CB145" s="490">
        <f t="shared" si="11"/>
        <v>0</v>
      </c>
      <c r="CC145" s="490">
        <f>IF(ISERROR(VLOOKUP(A145,'[19]19-20 Cfwds'!A:D,4,FALSE)),0,(VLOOKUP(A145,'[19]19-20 Cfwds'!A:D,4,FALSE)))</f>
        <v>0</v>
      </c>
      <c r="CD145" s="490">
        <f>IF(ISERROR(VLOOKUP(A145,'[19]19-20 Cfwds'!A:D,3,FALSE)),0,(VLOOKUP(A145,'[19]19-20 Cfwds'!A:D,3,FALSE)))</f>
        <v>0</v>
      </c>
      <c r="CF145" s="490">
        <f t="shared" si="14"/>
        <v>10429.999999999998</v>
      </c>
      <c r="CG145" s="490"/>
      <c r="CH145" s="490"/>
    </row>
    <row r="146" spans="1:86" ht="14.4">
      <c r="A146" s="486">
        <v>228</v>
      </c>
      <c r="B146" s="486" t="str">
        <f>VLOOKUP(D146,'[19]Adjusted Factors 21-22'!C:F,4,FALSE)</f>
        <v>Recoupment Academy</v>
      </c>
      <c r="C146" s="491">
        <v>147261</v>
      </c>
      <c r="D146" s="491">
        <v>9352074</v>
      </c>
      <c r="E146" s="492" t="s">
        <v>1266</v>
      </c>
      <c r="F146" s="332">
        <v>205</v>
      </c>
      <c r="G146" s="332">
        <v>205</v>
      </c>
      <c r="H146" s="332">
        <v>0</v>
      </c>
      <c r="I146" s="125">
        <v>630170</v>
      </c>
      <c r="J146" s="125">
        <v>0</v>
      </c>
      <c r="K146" s="125">
        <v>0</v>
      </c>
      <c r="L146" s="125">
        <v>30820.000000000007</v>
      </c>
      <c r="M146" s="125">
        <v>0</v>
      </c>
      <c r="N146" s="125">
        <v>52513.033175355449</v>
      </c>
      <c r="O146" s="125">
        <v>0</v>
      </c>
      <c r="P146" s="125">
        <v>7129.779411764709</v>
      </c>
      <c r="Q146" s="125">
        <v>29001.470588235268</v>
      </c>
      <c r="R146" s="125">
        <v>2060.0490196078408</v>
      </c>
      <c r="S146" s="125">
        <v>447.18137254902001</v>
      </c>
      <c r="T146" s="125">
        <v>0</v>
      </c>
      <c r="U146" s="125">
        <v>0</v>
      </c>
      <c r="V146" s="125">
        <v>0</v>
      </c>
      <c r="W146" s="125">
        <v>0</v>
      </c>
      <c r="X146" s="125">
        <v>0</v>
      </c>
      <c r="Y146" s="125">
        <v>0</v>
      </c>
      <c r="Z146" s="125">
        <v>0</v>
      </c>
      <c r="AA146" s="125">
        <v>0</v>
      </c>
      <c r="AB146" s="125">
        <v>7700.0000000000036</v>
      </c>
      <c r="AC146" s="125">
        <v>0</v>
      </c>
      <c r="AD146" s="125">
        <v>0</v>
      </c>
      <c r="AE146" s="125">
        <v>95715.228426395945</v>
      </c>
      <c r="AF146" s="125">
        <v>0</v>
      </c>
      <c r="AG146" s="125">
        <v>745.27093596059751</v>
      </c>
      <c r="AH146" s="125">
        <v>0</v>
      </c>
      <c r="AI146" s="125">
        <v>117800</v>
      </c>
      <c r="AJ146" s="125">
        <v>0</v>
      </c>
      <c r="AK146" s="125">
        <v>0</v>
      </c>
      <c r="AL146" s="125">
        <v>0</v>
      </c>
      <c r="AM146" s="125">
        <v>3891.2</v>
      </c>
      <c r="AN146" s="125">
        <v>0</v>
      </c>
      <c r="AO146" s="125">
        <v>0</v>
      </c>
      <c r="AP146" s="125">
        <v>0</v>
      </c>
      <c r="AQ146" s="125">
        <v>0</v>
      </c>
      <c r="AR146" s="125">
        <v>0</v>
      </c>
      <c r="AS146" s="125">
        <v>0</v>
      </c>
      <c r="AT146" s="125">
        <v>0</v>
      </c>
      <c r="AU146" s="125">
        <v>0</v>
      </c>
      <c r="AV146" s="125">
        <v>630170</v>
      </c>
      <c r="AW146" s="125">
        <v>226132.01292986886</v>
      </c>
      <c r="AX146" s="125">
        <v>121691.2</v>
      </c>
      <c r="AY146" s="125">
        <v>179827.99178071029</v>
      </c>
      <c r="AZ146" s="493">
        <v>977993.21292986884</v>
      </c>
      <c r="BA146" s="493">
        <v>974102.01292986888</v>
      </c>
      <c r="BB146" s="493">
        <v>4180</v>
      </c>
      <c r="BC146" s="493">
        <v>856900</v>
      </c>
      <c r="BD146" s="493">
        <v>0</v>
      </c>
      <c r="BE146" s="493">
        <v>0</v>
      </c>
      <c r="BF146" s="493">
        <v>977993.21292986884</v>
      </c>
      <c r="BG146" s="125">
        <v>977993.21292986872</v>
      </c>
      <c r="BH146" s="125">
        <v>0</v>
      </c>
      <c r="BI146" s="493">
        <v>860791.2</v>
      </c>
      <c r="BJ146" s="493">
        <v>739100</v>
      </c>
      <c r="BK146" s="125">
        <v>856302.01292986888</v>
      </c>
      <c r="BL146" s="125">
        <v>4177.082989901799</v>
      </c>
      <c r="BM146" s="125">
        <v>4161.1156569444447</v>
      </c>
      <c r="BN146" s="126">
        <v>3.8372720860826298E-3</v>
      </c>
      <c r="BO146" s="126">
        <v>1.4643083563917369E-2</v>
      </c>
      <c r="BP146" s="125">
        <v>12490.970678171296</v>
      </c>
      <c r="BQ146" s="493">
        <v>990484.1836080401</v>
      </c>
      <c r="BR146" s="493">
        <v>4812.6487005270255</v>
      </c>
      <c r="BS146" s="493" t="s">
        <v>948</v>
      </c>
      <c r="BT146" s="493">
        <v>4831.6301639416588</v>
      </c>
      <c r="BU146" s="126">
        <v>7.779189720653612E-3</v>
      </c>
      <c r="BV146" s="125">
        <v>0</v>
      </c>
      <c r="BW146" s="125">
        <v>990484.1836080401</v>
      </c>
      <c r="BX146" s="125">
        <v>0</v>
      </c>
      <c r="BY146" s="125">
        <v>990484.1836080401</v>
      </c>
      <c r="BZ146" s="490">
        <f t="shared" si="12"/>
        <v>0</v>
      </c>
      <c r="CA146" s="490">
        <f t="shared" si="13"/>
        <v>0</v>
      </c>
      <c r="CB146" s="490">
        <f t="shared" si="11"/>
        <v>0</v>
      </c>
      <c r="CC146" s="490">
        <f>IF(ISERROR(VLOOKUP(A146,'[19]19-20 Cfwds'!A:D,4,FALSE)),0,(VLOOKUP(A146,'[19]19-20 Cfwds'!A:D,4,FALSE)))</f>
        <v>0</v>
      </c>
      <c r="CD146" s="490">
        <f>IF(ISERROR(VLOOKUP(A146,'[19]19-20 Cfwds'!A:D,3,FALSE)),0,(VLOOKUP(A146,'[19]19-20 Cfwds'!A:D,3,FALSE)))</f>
        <v>0</v>
      </c>
      <c r="CF146" s="490">
        <f t="shared" si="14"/>
        <v>121971.51356751232</v>
      </c>
      <c r="CG146" s="490"/>
      <c r="CH146" s="490"/>
    </row>
    <row r="147" spans="1:86" ht="14.4">
      <c r="A147" s="486">
        <v>234</v>
      </c>
      <c r="B147" s="486" t="str">
        <f>VLOOKUP(D147,'[19]Adjusted Factors 21-22'!C:F,4,FALSE)</f>
        <v>Recoupment Academy</v>
      </c>
      <c r="C147" s="491">
        <v>147239</v>
      </c>
      <c r="D147" s="491">
        <v>9352075</v>
      </c>
      <c r="E147" s="492" t="s">
        <v>1267</v>
      </c>
      <c r="F147" s="332">
        <v>112</v>
      </c>
      <c r="G147" s="332">
        <v>112</v>
      </c>
      <c r="H147" s="332">
        <v>0</v>
      </c>
      <c r="I147" s="125">
        <v>344288</v>
      </c>
      <c r="J147" s="125">
        <v>0</v>
      </c>
      <c r="K147" s="125">
        <v>0</v>
      </c>
      <c r="L147" s="125">
        <v>14720.000000000013</v>
      </c>
      <c r="M147" s="125">
        <v>0</v>
      </c>
      <c r="N147" s="125">
        <v>19469.767441860462</v>
      </c>
      <c r="O147" s="125">
        <v>0</v>
      </c>
      <c r="P147" s="125">
        <v>3010</v>
      </c>
      <c r="Q147" s="125">
        <v>18979.999999999993</v>
      </c>
      <c r="R147" s="125">
        <v>410.00000000000011</v>
      </c>
      <c r="S147" s="125">
        <v>445.00000000000011</v>
      </c>
      <c r="T147" s="125">
        <v>475.00000000000011</v>
      </c>
      <c r="U147" s="125">
        <v>0</v>
      </c>
      <c r="V147" s="125">
        <v>0</v>
      </c>
      <c r="W147" s="125">
        <v>0</v>
      </c>
      <c r="X147" s="125">
        <v>0</v>
      </c>
      <c r="Y147" s="125">
        <v>0</v>
      </c>
      <c r="Z147" s="125">
        <v>0</v>
      </c>
      <c r="AA147" s="125">
        <v>0</v>
      </c>
      <c r="AB147" s="125">
        <v>7333.3333333333303</v>
      </c>
      <c r="AC147" s="125">
        <v>0</v>
      </c>
      <c r="AD147" s="125">
        <v>0</v>
      </c>
      <c r="AE147" s="125">
        <v>43800</v>
      </c>
      <c r="AF147" s="125">
        <v>0</v>
      </c>
      <c r="AG147" s="125">
        <v>0</v>
      </c>
      <c r="AH147" s="125">
        <v>0</v>
      </c>
      <c r="AI147" s="125">
        <v>117800</v>
      </c>
      <c r="AJ147" s="125">
        <v>0</v>
      </c>
      <c r="AK147" s="125">
        <v>0</v>
      </c>
      <c r="AL147" s="125">
        <v>0</v>
      </c>
      <c r="AM147" s="125">
        <v>3148.8</v>
      </c>
      <c r="AN147" s="125">
        <v>0</v>
      </c>
      <c r="AO147" s="125">
        <v>0</v>
      </c>
      <c r="AP147" s="125">
        <v>0</v>
      </c>
      <c r="AQ147" s="125">
        <v>0</v>
      </c>
      <c r="AR147" s="125">
        <v>0</v>
      </c>
      <c r="AS147" s="125">
        <v>0</v>
      </c>
      <c r="AT147" s="125">
        <v>0</v>
      </c>
      <c r="AU147" s="125">
        <v>0</v>
      </c>
      <c r="AV147" s="125">
        <v>344288</v>
      </c>
      <c r="AW147" s="125">
        <v>108643.1007751938</v>
      </c>
      <c r="AX147" s="125">
        <v>120948.8</v>
      </c>
      <c r="AY147" s="125">
        <v>89408.63144186046</v>
      </c>
      <c r="AZ147" s="493">
        <v>573879.90077519382</v>
      </c>
      <c r="BA147" s="493">
        <v>570731.10077519377</v>
      </c>
      <c r="BB147" s="493">
        <v>4180</v>
      </c>
      <c r="BC147" s="493">
        <v>468160</v>
      </c>
      <c r="BD147" s="493">
        <v>0</v>
      </c>
      <c r="BE147" s="493">
        <v>0</v>
      </c>
      <c r="BF147" s="493">
        <v>573879.90077519382</v>
      </c>
      <c r="BG147" s="125">
        <v>573879.90077519382</v>
      </c>
      <c r="BH147" s="125">
        <v>0</v>
      </c>
      <c r="BI147" s="493">
        <v>471308.79999999999</v>
      </c>
      <c r="BJ147" s="493">
        <v>350360</v>
      </c>
      <c r="BK147" s="125">
        <v>452931.10077519383</v>
      </c>
      <c r="BL147" s="125">
        <v>4044.027685492802</v>
      </c>
      <c r="BM147" s="125">
        <v>4047.1468835937494</v>
      </c>
      <c r="BN147" s="126">
        <v>-7.7071531888105258E-4</v>
      </c>
      <c r="BO147" s="126">
        <v>1.925107096888105E-2</v>
      </c>
      <c r="BP147" s="125">
        <v>8726.1341302854926</v>
      </c>
      <c r="BQ147" s="493">
        <v>582606.03490547929</v>
      </c>
      <c r="BR147" s="493">
        <v>5173.7253116560651</v>
      </c>
      <c r="BS147" s="493" t="s">
        <v>948</v>
      </c>
      <c r="BT147" s="493">
        <v>5201.8395973703509</v>
      </c>
      <c r="BU147" s="126">
        <v>2.249075329178285E-2</v>
      </c>
      <c r="BV147" s="125">
        <v>0</v>
      </c>
      <c r="BW147" s="125">
        <v>582606.03490547929</v>
      </c>
      <c r="BX147" s="125">
        <v>0</v>
      </c>
      <c r="BY147" s="125">
        <v>582606.03490547929</v>
      </c>
      <c r="BZ147" s="490">
        <f t="shared" si="12"/>
        <v>0</v>
      </c>
      <c r="CA147" s="490">
        <f t="shared" si="13"/>
        <v>0</v>
      </c>
      <c r="CB147" s="490">
        <f t="shared" si="11"/>
        <v>0</v>
      </c>
      <c r="CC147" s="490">
        <f>IF(ISERROR(VLOOKUP(A147,'[19]19-20 Cfwds'!A:D,4,FALSE)),0,(VLOOKUP(A147,'[19]19-20 Cfwds'!A:D,4,FALSE)))</f>
        <v>0</v>
      </c>
      <c r="CD147" s="490">
        <f>IF(ISERROR(VLOOKUP(A147,'[19]19-20 Cfwds'!A:D,3,FALSE)),0,(VLOOKUP(A147,'[19]19-20 Cfwds'!A:D,3,FALSE)))</f>
        <v>0</v>
      </c>
      <c r="CF147" s="490">
        <f t="shared" si="14"/>
        <v>57509.767441860466</v>
      </c>
      <c r="CG147" s="490"/>
      <c r="CH147" s="490"/>
    </row>
    <row r="148" spans="1:86" ht="14.4">
      <c r="A148" s="486">
        <v>8</v>
      </c>
      <c r="B148" s="486" t="str">
        <f>VLOOKUP(D148,'[19]Adjusted Factors 21-22'!C:F,4,FALSE)</f>
        <v>Recoupment Academy</v>
      </c>
      <c r="C148" s="491">
        <v>142017</v>
      </c>
      <c r="D148" s="491">
        <v>9352078</v>
      </c>
      <c r="E148" s="492" t="s">
        <v>474</v>
      </c>
      <c r="F148" s="332">
        <v>187</v>
      </c>
      <c r="G148" s="332">
        <v>187</v>
      </c>
      <c r="H148" s="332">
        <v>0</v>
      </c>
      <c r="I148" s="125">
        <v>574838</v>
      </c>
      <c r="J148" s="125">
        <v>0</v>
      </c>
      <c r="K148" s="125">
        <v>0</v>
      </c>
      <c r="L148" s="125">
        <v>34959.999999999978</v>
      </c>
      <c r="M148" s="125">
        <v>0</v>
      </c>
      <c r="N148" s="125">
        <v>47511.046511627908</v>
      </c>
      <c r="O148" s="125">
        <v>0</v>
      </c>
      <c r="P148" s="125">
        <v>0</v>
      </c>
      <c r="Q148" s="125">
        <v>6534.9462365591571</v>
      </c>
      <c r="R148" s="125">
        <v>824.40860215053669</v>
      </c>
      <c r="S148" s="125">
        <v>28185.725806451625</v>
      </c>
      <c r="T148" s="125">
        <v>0</v>
      </c>
      <c r="U148" s="125">
        <v>623.33333333333383</v>
      </c>
      <c r="V148" s="125">
        <v>0</v>
      </c>
      <c r="W148" s="125">
        <v>0</v>
      </c>
      <c r="X148" s="125">
        <v>0</v>
      </c>
      <c r="Y148" s="125">
        <v>0</v>
      </c>
      <c r="Z148" s="125">
        <v>0</v>
      </c>
      <c r="AA148" s="125">
        <v>0</v>
      </c>
      <c r="AB148" s="125">
        <v>1189.0173410404627</v>
      </c>
      <c r="AC148" s="125">
        <v>0</v>
      </c>
      <c r="AD148" s="125">
        <v>0</v>
      </c>
      <c r="AE148" s="125">
        <v>60941.964285714283</v>
      </c>
      <c r="AF148" s="125">
        <v>0</v>
      </c>
      <c r="AG148" s="125">
        <v>2501.9999999999995</v>
      </c>
      <c r="AH148" s="125">
        <v>0</v>
      </c>
      <c r="AI148" s="125">
        <v>117800</v>
      </c>
      <c r="AJ148" s="125">
        <v>0</v>
      </c>
      <c r="AK148" s="125">
        <v>0</v>
      </c>
      <c r="AL148" s="125">
        <v>0</v>
      </c>
      <c r="AM148" s="125">
        <v>5324.8</v>
      </c>
      <c r="AN148" s="125">
        <v>0</v>
      </c>
      <c r="AO148" s="125">
        <v>0</v>
      </c>
      <c r="AP148" s="125">
        <v>0</v>
      </c>
      <c r="AQ148" s="125">
        <v>0</v>
      </c>
      <c r="AR148" s="125">
        <v>0</v>
      </c>
      <c r="AS148" s="125">
        <v>0</v>
      </c>
      <c r="AT148" s="125">
        <v>0</v>
      </c>
      <c r="AU148" s="125">
        <v>0</v>
      </c>
      <c r="AV148" s="125">
        <v>574838</v>
      </c>
      <c r="AW148" s="125">
        <v>183272.44211687727</v>
      </c>
      <c r="AX148" s="125">
        <v>123124.8</v>
      </c>
      <c r="AY148" s="125">
        <v>159109.30663297966</v>
      </c>
      <c r="AZ148" s="493">
        <v>881235.24211687734</v>
      </c>
      <c r="BA148" s="493">
        <v>875910.4421168773</v>
      </c>
      <c r="BB148" s="493">
        <v>4180</v>
      </c>
      <c r="BC148" s="493">
        <v>781660</v>
      </c>
      <c r="BD148" s="493">
        <v>0</v>
      </c>
      <c r="BE148" s="493">
        <v>0</v>
      </c>
      <c r="BF148" s="493">
        <v>881235.24211687734</v>
      </c>
      <c r="BG148" s="125">
        <v>881235.24211687746</v>
      </c>
      <c r="BH148" s="125">
        <v>0</v>
      </c>
      <c r="BI148" s="493">
        <v>786984.8</v>
      </c>
      <c r="BJ148" s="493">
        <v>663860</v>
      </c>
      <c r="BK148" s="125">
        <v>758110.4421168773</v>
      </c>
      <c r="BL148" s="125">
        <v>4054.0665353843706</v>
      </c>
      <c r="BM148" s="125">
        <v>4065.5303474178399</v>
      </c>
      <c r="BN148" s="126">
        <v>-2.819758076766155E-3</v>
      </c>
      <c r="BO148" s="126">
        <v>2.1300113726766153E-2</v>
      </c>
      <c r="BP148" s="125">
        <v>16193.500388048773</v>
      </c>
      <c r="BQ148" s="493">
        <v>897428.74250492617</v>
      </c>
      <c r="BR148" s="493">
        <v>4770.6093182081613</v>
      </c>
      <c r="BS148" s="493" t="s">
        <v>948</v>
      </c>
      <c r="BT148" s="493">
        <v>4799.0841845183213</v>
      </c>
      <c r="BU148" s="126">
        <v>3.4211920722762024E-2</v>
      </c>
      <c r="BV148" s="125">
        <v>0</v>
      </c>
      <c r="BW148" s="125">
        <v>897428.74250492617</v>
      </c>
      <c r="BX148" s="125">
        <v>0</v>
      </c>
      <c r="BY148" s="125">
        <v>897428.74250492617</v>
      </c>
      <c r="BZ148" s="490">
        <f t="shared" si="12"/>
        <v>0</v>
      </c>
      <c r="CA148" s="490">
        <f t="shared" si="13"/>
        <v>0</v>
      </c>
      <c r="CB148" s="490">
        <f t="shared" si="11"/>
        <v>0</v>
      </c>
      <c r="CC148" s="490">
        <f>IF(ISERROR(VLOOKUP(A148,'[19]19-20 Cfwds'!A:D,4,FALSE)),0,(VLOOKUP(A148,'[19]19-20 Cfwds'!A:D,4,FALSE)))</f>
        <v>0</v>
      </c>
      <c r="CD148" s="490">
        <f>IF(ISERROR(VLOOKUP(A148,'[19]19-20 Cfwds'!A:D,3,FALSE)),0,(VLOOKUP(A148,'[19]19-20 Cfwds'!A:D,3,FALSE)))</f>
        <v>0</v>
      </c>
      <c r="CF148" s="490">
        <f t="shared" si="14"/>
        <v>118639.46049012252</v>
      </c>
      <c r="CG148" s="490"/>
      <c r="CH148" s="490"/>
    </row>
    <row r="149" spans="1:86" ht="14.4">
      <c r="A149" s="486">
        <v>41</v>
      </c>
      <c r="B149" s="486" t="str">
        <f>VLOOKUP(D149,'[19]Adjusted Factors 21-22'!C:F,4,FALSE)</f>
        <v>Recoupment Academy</v>
      </c>
      <c r="C149" s="491">
        <v>144444</v>
      </c>
      <c r="D149" s="491">
        <v>9352080</v>
      </c>
      <c r="E149" s="492" t="s">
        <v>140</v>
      </c>
      <c r="F149" s="332">
        <v>287</v>
      </c>
      <c r="G149" s="332">
        <v>287</v>
      </c>
      <c r="H149" s="332">
        <v>0</v>
      </c>
      <c r="I149" s="125">
        <v>882238</v>
      </c>
      <c r="J149" s="125">
        <v>0</v>
      </c>
      <c r="K149" s="125">
        <v>0</v>
      </c>
      <c r="L149" s="125">
        <v>35880.000000000058</v>
      </c>
      <c r="M149" s="125">
        <v>0</v>
      </c>
      <c r="N149" s="125">
        <v>44850.000000000073</v>
      </c>
      <c r="O149" s="125">
        <v>0</v>
      </c>
      <c r="P149" s="125">
        <v>38456.989436619704</v>
      </c>
      <c r="Q149" s="125">
        <v>0</v>
      </c>
      <c r="R149" s="125">
        <v>0</v>
      </c>
      <c r="S149" s="125">
        <v>0</v>
      </c>
      <c r="T149" s="125">
        <v>0</v>
      </c>
      <c r="U149" s="125">
        <v>0</v>
      </c>
      <c r="V149" s="125">
        <v>0</v>
      </c>
      <c r="W149" s="125">
        <v>0</v>
      </c>
      <c r="X149" s="125">
        <v>0</v>
      </c>
      <c r="Y149" s="125">
        <v>0</v>
      </c>
      <c r="Z149" s="125">
        <v>0</v>
      </c>
      <c r="AA149" s="125">
        <v>0</v>
      </c>
      <c r="AB149" s="125">
        <v>2545.9677419354807</v>
      </c>
      <c r="AC149" s="125">
        <v>0</v>
      </c>
      <c r="AD149" s="125">
        <v>0</v>
      </c>
      <c r="AE149" s="125">
        <v>93396.024096385532</v>
      </c>
      <c r="AF149" s="125">
        <v>0</v>
      </c>
      <c r="AG149" s="125">
        <v>0</v>
      </c>
      <c r="AH149" s="125">
        <v>0</v>
      </c>
      <c r="AI149" s="125">
        <v>117800</v>
      </c>
      <c r="AJ149" s="125">
        <v>0</v>
      </c>
      <c r="AK149" s="125">
        <v>0</v>
      </c>
      <c r="AL149" s="125">
        <v>0</v>
      </c>
      <c r="AM149" s="125">
        <v>6144</v>
      </c>
      <c r="AN149" s="125">
        <v>0</v>
      </c>
      <c r="AO149" s="125">
        <v>0</v>
      </c>
      <c r="AP149" s="125">
        <v>0</v>
      </c>
      <c r="AQ149" s="125">
        <v>0</v>
      </c>
      <c r="AR149" s="125">
        <v>0</v>
      </c>
      <c r="AS149" s="125">
        <v>0</v>
      </c>
      <c r="AT149" s="125">
        <v>0</v>
      </c>
      <c r="AU149" s="125">
        <v>0</v>
      </c>
      <c r="AV149" s="125">
        <v>882238</v>
      </c>
      <c r="AW149" s="125">
        <v>215128.98127494083</v>
      </c>
      <c r="AX149" s="125">
        <v>123944</v>
      </c>
      <c r="AY149" s="125">
        <v>175883.86548481259</v>
      </c>
      <c r="AZ149" s="493">
        <v>1221310.9812749408</v>
      </c>
      <c r="BA149" s="493">
        <v>1215166.9812749408</v>
      </c>
      <c r="BB149" s="493">
        <v>4180</v>
      </c>
      <c r="BC149" s="493">
        <v>1199660</v>
      </c>
      <c r="BD149" s="493">
        <v>0</v>
      </c>
      <c r="BE149" s="493">
        <v>0</v>
      </c>
      <c r="BF149" s="493">
        <v>1221310.9812749408</v>
      </c>
      <c r="BG149" s="125">
        <v>1221310.9812749408</v>
      </c>
      <c r="BH149" s="125">
        <v>0</v>
      </c>
      <c r="BI149" s="493">
        <v>1205804</v>
      </c>
      <c r="BJ149" s="493">
        <v>1081860</v>
      </c>
      <c r="BK149" s="125">
        <v>1097366.9812749408</v>
      </c>
      <c r="BL149" s="125">
        <v>3823.5783319684347</v>
      </c>
      <c r="BM149" s="125">
        <v>3586.5185887681159</v>
      </c>
      <c r="BN149" s="126">
        <v>6.6097452817536664E-2</v>
      </c>
      <c r="BO149" s="126">
        <v>0</v>
      </c>
      <c r="BP149" s="125">
        <v>0</v>
      </c>
      <c r="BQ149" s="493">
        <v>1221310.9812749408</v>
      </c>
      <c r="BR149" s="493">
        <v>4234.0312936409082</v>
      </c>
      <c r="BS149" s="493" t="s">
        <v>948</v>
      </c>
      <c r="BT149" s="493">
        <v>4255.4389591461349</v>
      </c>
      <c r="BU149" s="126">
        <v>5.4568143811895009E-2</v>
      </c>
      <c r="BV149" s="125">
        <v>0</v>
      </c>
      <c r="BW149" s="125">
        <v>1221310.9812749408</v>
      </c>
      <c r="BX149" s="125">
        <v>0</v>
      </c>
      <c r="BY149" s="125">
        <v>1221310.9812749408</v>
      </c>
      <c r="BZ149" s="490">
        <f t="shared" si="12"/>
        <v>0</v>
      </c>
      <c r="CA149" s="490">
        <f t="shared" si="13"/>
        <v>0</v>
      </c>
      <c r="CB149" s="490">
        <f t="shared" si="11"/>
        <v>0</v>
      </c>
      <c r="CC149" s="490">
        <f>IF(ISERROR(VLOOKUP(A149,'[19]19-20 Cfwds'!A:D,4,FALSE)),0,(VLOOKUP(A149,'[19]19-20 Cfwds'!A:D,4,FALSE)))</f>
        <v>0</v>
      </c>
      <c r="CD149" s="490">
        <f>IF(ISERROR(VLOOKUP(A149,'[19]19-20 Cfwds'!A:D,3,FALSE)),0,(VLOOKUP(A149,'[19]19-20 Cfwds'!A:D,3,FALSE)))</f>
        <v>0</v>
      </c>
      <c r="CF149" s="490">
        <f t="shared" si="14"/>
        <v>119186.98943661983</v>
      </c>
      <c r="CG149" s="490"/>
      <c r="CH149" s="490"/>
    </row>
    <row r="150" spans="1:86" ht="14.4">
      <c r="A150" s="486">
        <v>242</v>
      </c>
      <c r="B150" s="486" t="str">
        <f>VLOOKUP(D150,'[19]Adjusted Factors 21-22'!C:F,4,FALSE)</f>
        <v>Recoupment Academy</v>
      </c>
      <c r="C150" s="491">
        <v>144850</v>
      </c>
      <c r="D150" s="491">
        <v>9352083</v>
      </c>
      <c r="E150" s="492" t="s">
        <v>251</v>
      </c>
      <c r="F150" s="332">
        <v>105</v>
      </c>
      <c r="G150" s="332">
        <v>105</v>
      </c>
      <c r="H150" s="332">
        <v>0</v>
      </c>
      <c r="I150" s="125">
        <v>322770</v>
      </c>
      <c r="J150" s="125">
        <v>0</v>
      </c>
      <c r="K150" s="125">
        <v>0</v>
      </c>
      <c r="L150" s="125">
        <v>1840</v>
      </c>
      <c r="M150" s="125">
        <v>0</v>
      </c>
      <c r="N150" s="125">
        <v>2322.1153846153848</v>
      </c>
      <c r="O150" s="125">
        <v>0</v>
      </c>
      <c r="P150" s="125">
        <v>0</v>
      </c>
      <c r="Q150" s="125">
        <v>0</v>
      </c>
      <c r="R150" s="125">
        <v>0</v>
      </c>
      <c r="S150" s="125">
        <v>449.27884615384636</v>
      </c>
      <c r="T150" s="125">
        <v>0</v>
      </c>
      <c r="U150" s="125">
        <v>0</v>
      </c>
      <c r="V150" s="125">
        <v>0</v>
      </c>
      <c r="W150" s="125">
        <v>0</v>
      </c>
      <c r="X150" s="125">
        <v>0</v>
      </c>
      <c r="Y150" s="125">
        <v>0</v>
      </c>
      <c r="Z150" s="125">
        <v>0</v>
      </c>
      <c r="AA150" s="125">
        <v>0</v>
      </c>
      <c r="AB150" s="125">
        <v>0</v>
      </c>
      <c r="AC150" s="125">
        <v>0</v>
      </c>
      <c r="AD150" s="125">
        <v>0</v>
      </c>
      <c r="AE150" s="125">
        <v>33215</v>
      </c>
      <c r="AF150" s="125">
        <v>0</v>
      </c>
      <c r="AG150" s="125">
        <v>0</v>
      </c>
      <c r="AH150" s="125">
        <v>0</v>
      </c>
      <c r="AI150" s="125">
        <v>117800</v>
      </c>
      <c r="AJ150" s="125">
        <v>0</v>
      </c>
      <c r="AK150" s="125">
        <v>0</v>
      </c>
      <c r="AL150" s="125">
        <v>0</v>
      </c>
      <c r="AM150" s="125">
        <v>2124.8000000000002</v>
      </c>
      <c r="AN150" s="125">
        <v>0</v>
      </c>
      <c r="AO150" s="125">
        <v>0</v>
      </c>
      <c r="AP150" s="125">
        <v>0</v>
      </c>
      <c r="AQ150" s="125">
        <v>0</v>
      </c>
      <c r="AR150" s="125">
        <v>0</v>
      </c>
      <c r="AS150" s="125">
        <v>0</v>
      </c>
      <c r="AT150" s="125">
        <v>0</v>
      </c>
      <c r="AU150" s="125">
        <v>0</v>
      </c>
      <c r="AV150" s="125">
        <v>322770</v>
      </c>
      <c r="AW150" s="125">
        <v>37826.394230769234</v>
      </c>
      <c r="AX150" s="125">
        <v>119924.8</v>
      </c>
      <c r="AY150" s="125">
        <v>31217.758230769228</v>
      </c>
      <c r="AZ150" s="493">
        <v>480521.19423076924</v>
      </c>
      <c r="BA150" s="493">
        <v>478396.39423076925</v>
      </c>
      <c r="BB150" s="493">
        <v>4180</v>
      </c>
      <c r="BC150" s="493">
        <v>438900</v>
      </c>
      <c r="BD150" s="493">
        <v>0</v>
      </c>
      <c r="BE150" s="493">
        <v>0</v>
      </c>
      <c r="BF150" s="493">
        <v>480521.19423076924</v>
      </c>
      <c r="BG150" s="125">
        <v>480521.19423076924</v>
      </c>
      <c r="BH150" s="125">
        <v>0</v>
      </c>
      <c r="BI150" s="493">
        <v>441024.8</v>
      </c>
      <c r="BJ150" s="493">
        <v>321100</v>
      </c>
      <c r="BK150" s="125">
        <v>360596.39423076925</v>
      </c>
      <c r="BL150" s="125">
        <v>3434.2513736263736</v>
      </c>
      <c r="BM150" s="125">
        <v>3352.6209205607474</v>
      </c>
      <c r="BN150" s="126">
        <v>2.4348250219703618E-2</v>
      </c>
      <c r="BO150" s="126">
        <v>0</v>
      </c>
      <c r="BP150" s="125">
        <v>0</v>
      </c>
      <c r="BQ150" s="493">
        <v>480521.19423076924</v>
      </c>
      <c r="BR150" s="493">
        <v>4556.156135531136</v>
      </c>
      <c r="BS150" s="493" t="s">
        <v>948</v>
      </c>
      <c r="BT150" s="493">
        <v>4576.3923260073261</v>
      </c>
      <c r="BU150" s="126">
        <v>2.3091164831065214E-2</v>
      </c>
      <c r="BV150" s="125">
        <v>0</v>
      </c>
      <c r="BW150" s="125">
        <v>480521.19423076924</v>
      </c>
      <c r="BX150" s="125">
        <v>0</v>
      </c>
      <c r="BY150" s="125">
        <v>480521.19423076924</v>
      </c>
      <c r="BZ150" s="490">
        <f t="shared" si="12"/>
        <v>0</v>
      </c>
      <c r="CA150" s="490">
        <f t="shared" si="13"/>
        <v>0</v>
      </c>
      <c r="CB150" s="490">
        <f t="shared" si="11"/>
        <v>0</v>
      </c>
      <c r="CC150" s="490">
        <f>IF(ISERROR(VLOOKUP(A150,'[19]19-20 Cfwds'!A:D,4,FALSE)),0,(VLOOKUP(A150,'[19]19-20 Cfwds'!A:D,4,FALSE)))</f>
        <v>0</v>
      </c>
      <c r="CD150" s="490">
        <f>IF(ISERROR(VLOOKUP(A150,'[19]19-20 Cfwds'!A:D,3,FALSE)),0,(VLOOKUP(A150,'[19]19-20 Cfwds'!A:D,3,FALSE)))</f>
        <v>0</v>
      </c>
      <c r="CF150" s="490">
        <f t="shared" si="14"/>
        <v>4611.3942307692314</v>
      </c>
      <c r="CG150" s="490"/>
      <c r="CH150" s="490"/>
    </row>
    <row r="151" spans="1:86" ht="14.4">
      <c r="A151" s="486">
        <v>44</v>
      </c>
      <c r="B151" s="486" t="str">
        <f>VLOOKUP(D151,'[19]Adjusted Factors 21-22'!C:F,4,FALSE)</f>
        <v>Recoupment Academy</v>
      </c>
      <c r="C151" s="491">
        <v>144442</v>
      </c>
      <c r="D151" s="491">
        <v>9352086</v>
      </c>
      <c r="E151" s="492" t="s">
        <v>144</v>
      </c>
      <c r="F151" s="332">
        <v>98</v>
      </c>
      <c r="G151" s="332">
        <v>98</v>
      </c>
      <c r="H151" s="332">
        <v>0</v>
      </c>
      <c r="I151" s="125">
        <v>301252</v>
      </c>
      <c r="J151" s="125">
        <v>0</v>
      </c>
      <c r="K151" s="125">
        <v>0</v>
      </c>
      <c r="L151" s="125">
        <v>10119.999999999985</v>
      </c>
      <c r="M151" s="125">
        <v>0</v>
      </c>
      <c r="N151" s="125">
        <v>12649.999999999982</v>
      </c>
      <c r="O151" s="125">
        <v>0</v>
      </c>
      <c r="P151" s="125">
        <v>16985.000000000004</v>
      </c>
      <c r="Q151" s="125">
        <v>0</v>
      </c>
      <c r="R151" s="125">
        <v>0</v>
      </c>
      <c r="S151" s="125">
        <v>0</v>
      </c>
      <c r="T151" s="125">
        <v>0</v>
      </c>
      <c r="U151" s="125">
        <v>0</v>
      </c>
      <c r="V151" s="125">
        <v>0</v>
      </c>
      <c r="W151" s="125">
        <v>0</v>
      </c>
      <c r="X151" s="125">
        <v>0</v>
      </c>
      <c r="Y151" s="125">
        <v>0</v>
      </c>
      <c r="Z151" s="125">
        <v>0</v>
      </c>
      <c r="AA151" s="125">
        <v>0</v>
      </c>
      <c r="AB151" s="125">
        <v>0</v>
      </c>
      <c r="AC151" s="125">
        <v>0</v>
      </c>
      <c r="AD151" s="125">
        <v>0</v>
      </c>
      <c r="AE151" s="125">
        <v>24668.965517241377</v>
      </c>
      <c r="AF151" s="125">
        <v>0</v>
      </c>
      <c r="AG151" s="125">
        <v>0</v>
      </c>
      <c r="AH151" s="125">
        <v>0</v>
      </c>
      <c r="AI151" s="125">
        <v>117800</v>
      </c>
      <c r="AJ151" s="125">
        <v>0</v>
      </c>
      <c r="AK151" s="125">
        <v>0</v>
      </c>
      <c r="AL151" s="125">
        <v>0</v>
      </c>
      <c r="AM151" s="125">
        <v>1894.4</v>
      </c>
      <c r="AN151" s="125">
        <v>0</v>
      </c>
      <c r="AO151" s="125">
        <v>0</v>
      </c>
      <c r="AP151" s="125">
        <v>0</v>
      </c>
      <c r="AQ151" s="125">
        <v>0</v>
      </c>
      <c r="AR151" s="125">
        <v>0</v>
      </c>
      <c r="AS151" s="125">
        <v>0</v>
      </c>
      <c r="AT151" s="125">
        <v>0</v>
      </c>
      <c r="AU151" s="125">
        <v>0</v>
      </c>
      <c r="AV151" s="125">
        <v>301252</v>
      </c>
      <c r="AW151" s="125">
        <v>64423.965517241348</v>
      </c>
      <c r="AX151" s="125">
        <v>119694.39999999999</v>
      </c>
      <c r="AY151" s="125">
        <v>62088.346758620661</v>
      </c>
      <c r="AZ151" s="493">
        <v>485370.3655172413</v>
      </c>
      <c r="BA151" s="493">
        <v>483475.96551724127</v>
      </c>
      <c r="BB151" s="493">
        <v>4180</v>
      </c>
      <c r="BC151" s="493">
        <v>409640</v>
      </c>
      <c r="BD151" s="493">
        <v>0</v>
      </c>
      <c r="BE151" s="493">
        <v>0</v>
      </c>
      <c r="BF151" s="493">
        <v>485370.3655172413</v>
      </c>
      <c r="BG151" s="125">
        <v>485370.36551724141</v>
      </c>
      <c r="BH151" s="125">
        <v>0</v>
      </c>
      <c r="BI151" s="493">
        <v>411534.4</v>
      </c>
      <c r="BJ151" s="493">
        <v>291840</v>
      </c>
      <c r="BK151" s="125">
        <v>365675.96551724127</v>
      </c>
      <c r="BL151" s="125">
        <v>3731.3874032371559</v>
      </c>
      <c r="BM151" s="125">
        <v>3519.1779377777775</v>
      </c>
      <c r="BN151" s="126">
        <v>6.0300862647877457E-2</v>
      </c>
      <c r="BO151" s="126">
        <v>0</v>
      </c>
      <c r="BP151" s="125">
        <v>0</v>
      </c>
      <c r="BQ151" s="493">
        <v>485370.3655172413</v>
      </c>
      <c r="BR151" s="493">
        <v>4933.4282195636861</v>
      </c>
      <c r="BS151" s="493" t="s">
        <v>948</v>
      </c>
      <c r="BT151" s="493">
        <v>4952.7588318085845</v>
      </c>
      <c r="BU151" s="126">
        <v>2.1764645466727961E-2</v>
      </c>
      <c r="BV151" s="125">
        <v>0</v>
      </c>
      <c r="BW151" s="125">
        <v>485370.3655172413</v>
      </c>
      <c r="BX151" s="125">
        <v>0</v>
      </c>
      <c r="BY151" s="125">
        <v>485370.3655172413</v>
      </c>
      <c r="BZ151" s="490">
        <f t="shared" si="12"/>
        <v>0</v>
      </c>
      <c r="CA151" s="490">
        <f t="shared" si="13"/>
        <v>0</v>
      </c>
      <c r="CB151" s="490">
        <f t="shared" si="11"/>
        <v>0</v>
      </c>
      <c r="CC151" s="490">
        <f>IF(ISERROR(VLOOKUP(A151,'[19]19-20 Cfwds'!A:D,4,FALSE)),0,(VLOOKUP(A151,'[19]19-20 Cfwds'!A:D,4,FALSE)))</f>
        <v>0</v>
      </c>
      <c r="CD151" s="490">
        <f>IF(ISERROR(VLOOKUP(A151,'[19]19-20 Cfwds'!A:D,3,FALSE)),0,(VLOOKUP(A151,'[19]19-20 Cfwds'!A:D,3,FALSE)))</f>
        <v>0</v>
      </c>
      <c r="CF151" s="490">
        <f t="shared" si="14"/>
        <v>39754.999999999971</v>
      </c>
      <c r="CG151" s="490"/>
      <c r="CH151" s="490"/>
    </row>
    <row r="152" spans="1:86" ht="14.4">
      <c r="A152" s="486">
        <v>45</v>
      </c>
      <c r="B152" s="486" t="str">
        <f>VLOOKUP(D152,'[19]Adjusted Factors 21-22'!C:F,4,FALSE)</f>
        <v>Recoupment Academy</v>
      </c>
      <c r="C152" s="491">
        <v>143074</v>
      </c>
      <c r="D152" s="491">
        <v>9352087</v>
      </c>
      <c r="E152" s="492" t="s">
        <v>524</v>
      </c>
      <c r="F152" s="332">
        <v>80</v>
      </c>
      <c r="G152" s="332">
        <v>80</v>
      </c>
      <c r="H152" s="332">
        <v>0</v>
      </c>
      <c r="I152" s="125">
        <v>245920</v>
      </c>
      <c r="J152" s="125">
        <v>0</v>
      </c>
      <c r="K152" s="125">
        <v>0</v>
      </c>
      <c r="L152" s="125">
        <v>5060</v>
      </c>
      <c r="M152" s="125">
        <v>0</v>
      </c>
      <c r="N152" s="125">
        <v>8961.0389610389611</v>
      </c>
      <c r="O152" s="125">
        <v>0</v>
      </c>
      <c r="P152" s="125">
        <v>0</v>
      </c>
      <c r="Q152" s="125">
        <v>0</v>
      </c>
      <c r="R152" s="125">
        <v>0</v>
      </c>
      <c r="S152" s="125">
        <v>0</v>
      </c>
      <c r="T152" s="125">
        <v>0</v>
      </c>
      <c r="U152" s="125">
        <v>0</v>
      </c>
      <c r="V152" s="125">
        <v>0</v>
      </c>
      <c r="W152" s="125">
        <v>0</v>
      </c>
      <c r="X152" s="125">
        <v>0</v>
      </c>
      <c r="Y152" s="125">
        <v>0</v>
      </c>
      <c r="Z152" s="125">
        <v>0</v>
      </c>
      <c r="AA152" s="125">
        <v>0</v>
      </c>
      <c r="AB152" s="125">
        <v>637.68115942028965</v>
      </c>
      <c r="AC152" s="125">
        <v>0</v>
      </c>
      <c r="AD152" s="125">
        <v>0</v>
      </c>
      <c r="AE152" s="125">
        <v>24258.461538461539</v>
      </c>
      <c r="AF152" s="125">
        <v>0</v>
      </c>
      <c r="AG152" s="125">
        <v>1979.9999999999998</v>
      </c>
      <c r="AH152" s="125">
        <v>0</v>
      </c>
      <c r="AI152" s="125">
        <v>117800</v>
      </c>
      <c r="AJ152" s="125">
        <v>41935.914552736976</v>
      </c>
      <c r="AK152" s="125">
        <v>0</v>
      </c>
      <c r="AL152" s="125">
        <v>1000</v>
      </c>
      <c r="AM152" s="125">
        <v>1356.8</v>
      </c>
      <c r="AN152" s="125">
        <v>0</v>
      </c>
      <c r="AO152" s="125">
        <v>0</v>
      </c>
      <c r="AP152" s="125">
        <v>0</v>
      </c>
      <c r="AQ152" s="125">
        <v>0</v>
      </c>
      <c r="AR152" s="125">
        <v>0</v>
      </c>
      <c r="AS152" s="125">
        <v>0</v>
      </c>
      <c r="AT152" s="125">
        <v>0</v>
      </c>
      <c r="AU152" s="125">
        <v>0</v>
      </c>
      <c r="AV152" s="125">
        <v>245920</v>
      </c>
      <c r="AW152" s="125">
        <v>40897.181658920788</v>
      </c>
      <c r="AX152" s="125">
        <v>162092.71455273696</v>
      </c>
      <c r="AY152" s="125">
        <v>36149.133730269728</v>
      </c>
      <c r="AZ152" s="493">
        <v>448909.89621165773</v>
      </c>
      <c r="BA152" s="493">
        <v>446553.09621165774</v>
      </c>
      <c r="BB152" s="493">
        <v>4180</v>
      </c>
      <c r="BC152" s="493">
        <v>334400</v>
      </c>
      <c r="BD152" s="493">
        <v>0</v>
      </c>
      <c r="BE152" s="493">
        <v>0</v>
      </c>
      <c r="BF152" s="493">
        <v>448909.89621165773</v>
      </c>
      <c r="BG152" s="125">
        <v>448909.89621165773</v>
      </c>
      <c r="BH152" s="125">
        <v>0</v>
      </c>
      <c r="BI152" s="493">
        <v>336756.8</v>
      </c>
      <c r="BJ152" s="493">
        <v>175664.08544726303</v>
      </c>
      <c r="BK152" s="125">
        <v>287817.18165892077</v>
      </c>
      <c r="BL152" s="125">
        <v>3597.7147707365098</v>
      </c>
      <c r="BM152" s="125">
        <v>3402.2882992873383</v>
      </c>
      <c r="BN152" s="126">
        <v>5.7439715349844558E-2</v>
      </c>
      <c r="BO152" s="126">
        <v>0</v>
      </c>
      <c r="BP152" s="125">
        <v>0</v>
      </c>
      <c r="BQ152" s="493">
        <v>448909.89621165773</v>
      </c>
      <c r="BR152" s="493">
        <v>5581.913702645722</v>
      </c>
      <c r="BS152" s="493" t="s">
        <v>948</v>
      </c>
      <c r="BT152" s="493">
        <v>5611.373702645722</v>
      </c>
      <c r="BU152" s="126">
        <v>5.8382308406328409E-3</v>
      </c>
      <c r="BV152" s="125">
        <v>0</v>
      </c>
      <c r="BW152" s="125">
        <v>448909.89621165773</v>
      </c>
      <c r="BX152" s="125">
        <v>0</v>
      </c>
      <c r="BY152" s="125">
        <v>448909.89621165773</v>
      </c>
      <c r="BZ152" s="490">
        <f t="shared" si="12"/>
        <v>0</v>
      </c>
      <c r="CA152" s="490">
        <f t="shared" si="13"/>
        <v>0</v>
      </c>
      <c r="CB152" s="490">
        <f t="shared" si="11"/>
        <v>0</v>
      </c>
      <c r="CC152" s="490">
        <f>IF(ISERROR(VLOOKUP(A152,'[19]19-20 Cfwds'!A:D,4,FALSE)),0,(VLOOKUP(A152,'[19]19-20 Cfwds'!A:D,4,FALSE)))</f>
        <v>0</v>
      </c>
      <c r="CD152" s="490">
        <f>IF(ISERROR(VLOOKUP(A152,'[19]19-20 Cfwds'!A:D,3,FALSE)),0,(VLOOKUP(A152,'[19]19-20 Cfwds'!A:D,3,FALSE)))</f>
        <v>0</v>
      </c>
      <c r="CF152" s="490">
        <f t="shared" si="14"/>
        <v>14021.038961038961</v>
      </c>
      <c r="CG152" s="490"/>
      <c r="CH152" s="490"/>
    </row>
    <row r="153" spans="1:86" ht="14.4">
      <c r="A153" s="486">
        <v>48</v>
      </c>
      <c r="B153" s="486" t="str">
        <f>VLOOKUP(D153,'[19]Adjusted Factors 21-22'!C:F,4,FALSE)</f>
        <v>Recoupment Academy</v>
      </c>
      <c r="C153" s="491">
        <v>144445</v>
      </c>
      <c r="D153" s="491">
        <v>9352088</v>
      </c>
      <c r="E153" s="492" t="s">
        <v>148</v>
      </c>
      <c r="F153" s="332">
        <v>96</v>
      </c>
      <c r="G153" s="332">
        <v>96</v>
      </c>
      <c r="H153" s="332">
        <v>0</v>
      </c>
      <c r="I153" s="125">
        <v>295104</v>
      </c>
      <c r="J153" s="125">
        <v>0</v>
      </c>
      <c r="K153" s="125">
        <v>0</v>
      </c>
      <c r="L153" s="125">
        <v>4600.0000000000146</v>
      </c>
      <c r="M153" s="125">
        <v>0</v>
      </c>
      <c r="N153" s="125">
        <v>6195.9183673469388</v>
      </c>
      <c r="O153" s="125">
        <v>0</v>
      </c>
      <c r="P153" s="125">
        <v>3440.0000000000068</v>
      </c>
      <c r="Q153" s="125">
        <v>2340</v>
      </c>
      <c r="R153" s="125">
        <v>0</v>
      </c>
      <c r="S153" s="125">
        <v>445.00000000000148</v>
      </c>
      <c r="T153" s="125">
        <v>0</v>
      </c>
      <c r="U153" s="125">
        <v>0</v>
      </c>
      <c r="V153" s="125">
        <v>0</v>
      </c>
      <c r="W153" s="125">
        <v>0</v>
      </c>
      <c r="X153" s="125">
        <v>0</v>
      </c>
      <c r="Y153" s="125">
        <v>0</v>
      </c>
      <c r="Z153" s="125">
        <v>0</v>
      </c>
      <c r="AA153" s="125">
        <v>0</v>
      </c>
      <c r="AB153" s="125">
        <v>0</v>
      </c>
      <c r="AC153" s="125">
        <v>0</v>
      </c>
      <c r="AD153" s="125">
        <v>0</v>
      </c>
      <c r="AE153" s="125">
        <v>23777.142857142855</v>
      </c>
      <c r="AF153" s="125">
        <v>0</v>
      </c>
      <c r="AG153" s="125">
        <v>0</v>
      </c>
      <c r="AH153" s="125">
        <v>0</v>
      </c>
      <c r="AI153" s="125">
        <v>117800</v>
      </c>
      <c r="AJ153" s="125">
        <v>32323.097463284375</v>
      </c>
      <c r="AK153" s="125">
        <v>0</v>
      </c>
      <c r="AL153" s="125">
        <v>0</v>
      </c>
      <c r="AM153" s="125">
        <v>3225.6</v>
      </c>
      <c r="AN153" s="125">
        <v>0</v>
      </c>
      <c r="AO153" s="125">
        <v>0</v>
      </c>
      <c r="AP153" s="125">
        <v>0</v>
      </c>
      <c r="AQ153" s="125">
        <v>0</v>
      </c>
      <c r="AR153" s="125">
        <v>0</v>
      </c>
      <c r="AS153" s="125">
        <v>0</v>
      </c>
      <c r="AT153" s="125">
        <v>0</v>
      </c>
      <c r="AU153" s="125">
        <v>0</v>
      </c>
      <c r="AV153" s="125">
        <v>295104</v>
      </c>
      <c r="AW153" s="125">
        <v>40798.061224489815</v>
      </c>
      <c r="AX153" s="125">
        <v>153348.69746328439</v>
      </c>
      <c r="AY153" s="125">
        <v>38908.353795918389</v>
      </c>
      <c r="AZ153" s="493">
        <v>489250.75868777419</v>
      </c>
      <c r="BA153" s="493">
        <v>486025.15868777421</v>
      </c>
      <c r="BB153" s="493">
        <v>4180</v>
      </c>
      <c r="BC153" s="493">
        <v>401280</v>
      </c>
      <c r="BD153" s="493">
        <v>0</v>
      </c>
      <c r="BE153" s="493">
        <v>0</v>
      </c>
      <c r="BF153" s="493">
        <v>489250.75868777419</v>
      </c>
      <c r="BG153" s="125">
        <v>489250.75868777419</v>
      </c>
      <c r="BH153" s="125">
        <v>0</v>
      </c>
      <c r="BI153" s="493">
        <v>404505.59999999998</v>
      </c>
      <c r="BJ153" s="493">
        <v>251156.90253671558</v>
      </c>
      <c r="BK153" s="125">
        <v>335902.06122448982</v>
      </c>
      <c r="BL153" s="125">
        <v>3498.9798044217691</v>
      </c>
      <c r="BM153" s="125">
        <v>3301.8746900692331</v>
      </c>
      <c r="BN153" s="126">
        <v>5.9694910574696329E-2</v>
      </c>
      <c r="BO153" s="126">
        <v>0</v>
      </c>
      <c r="BP153" s="125">
        <v>0</v>
      </c>
      <c r="BQ153" s="493">
        <v>489250.75868777419</v>
      </c>
      <c r="BR153" s="493">
        <v>5062.7620696643144</v>
      </c>
      <c r="BS153" s="493" t="s">
        <v>948</v>
      </c>
      <c r="BT153" s="493">
        <v>5096.3620696643147</v>
      </c>
      <c r="BU153" s="126">
        <v>4.385103279921343E-2</v>
      </c>
      <c r="BV153" s="125">
        <v>0</v>
      </c>
      <c r="BW153" s="125">
        <v>489250.75868777419</v>
      </c>
      <c r="BX153" s="125">
        <v>0</v>
      </c>
      <c r="BY153" s="125">
        <v>489250.75868777419</v>
      </c>
      <c r="BZ153" s="490">
        <f t="shared" si="12"/>
        <v>0</v>
      </c>
      <c r="CA153" s="490">
        <f t="shared" si="13"/>
        <v>0</v>
      </c>
      <c r="CB153" s="490">
        <f t="shared" si="11"/>
        <v>0</v>
      </c>
      <c r="CC153" s="490">
        <f>IF(ISERROR(VLOOKUP(A153,'[19]19-20 Cfwds'!A:D,4,FALSE)),0,(VLOOKUP(A153,'[19]19-20 Cfwds'!A:D,4,FALSE)))</f>
        <v>0</v>
      </c>
      <c r="CD153" s="490">
        <f>IF(ISERROR(VLOOKUP(A153,'[19]19-20 Cfwds'!A:D,3,FALSE)),0,(VLOOKUP(A153,'[19]19-20 Cfwds'!A:D,3,FALSE)))</f>
        <v>0</v>
      </c>
      <c r="CF153" s="490">
        <f t="shared" si="14"/>
        <v>17020.91836734696</v>
      </c>
      <c r="CG153" s="490"/>
      <c r="CH153" s="490"/>
    </row>
    <row r="154" spans="1:86" ht="14.4">
      <c r="A154" s="486">
        <v>312</v>
      </c>
      <c r="B154" s="486" t="str">
        <f>VLOOKUP(D154,'[19]Adjusted Factors 21-22'!C:F,4,FALSE)</f>
        <v>Recoupment Academy</v>
      </c>
      <c r="C154" s="491">
        <v>142018</v>
      </c>
      <c r="D154" s="491">
        <v>9352090</v>
      </c>
      <c r="E154" s="492" t="s">
        <v>523</v>
      </c>
      <c r="F154" s="332">
        <v>107</v>
      </c>
      <c r="G154" s="332">
        <v>107</v>
      </c>
      <c r="H154" s="332">
        <v>0</v>
      </c>
      <c r="I154" s="125">
        <v>328918</v>
      </c>
      <c r="J154" s="125">
        <v>0</v>
      </c>
      <c r="K154" s="125">
        <v>0</v>
      </c>
      <c r="L154" s="125">
        <v>10120</v>
      </c>
      <c r="M154" s="125">
        <v>0</v>
      </c>
      <c r="N154" s="125">
        <v>14439.540816326533</v>
      </c>
      <c r="O154" s="125">
        <v>0</v>
      </c>
      <c r="P154" s="125">
        <v>645.00000000000023</v>
      </c>
      <c r="Q154" s="125">
        <v>259.99999999999989</v>
      </c>
      <c r="R154" s="125">
        <v>0</v>
      </c>
      <c r="S154" s="125">
        <v>889.99999999999864</v>
      </c>
      <c r="T154" s="125">
        <v>0</v>
      </c>
      <c r="U154" s="125">
        <v>0</v>
      </c>
      <c r="V154" s="125">
        <v>0</v>
      </c>
      <c r="W154" s="125">
        <v>0</v>
      </c>
      <c r="X154" s="125">
        <v>0</v>
      </c>
      <c r="Y154" s="125">
        <v>0</v>
      </c>
      <c r="Z154" s="125">
        <v>0</v>
      </c>
      <c r="AA154" s="125">
        <v>0</v>
      </c>
      <c r="AB154" s="125">
        <v>2586.8131868131895</v>
      </c>
      <c r="AC154" s="125">
        <v>0</v>
      </c>
      <c r="AD154" s="125">
        <v>0</v>
      </c>
      <c r="AE154" s="125">
        <v>19259.999999999996</v>
      </c>
      <c r="AF154" s="125">
        <v>0</v>
      </c>
      <c r="AG154" s="125">
        <v>0</v>
      </c>
      <c r="AH154" s="125">
        <v>0</v>
      </c>
      <c r="AI154" s="125">
        <v>117800</v>
      </c>
      <c r="AJ154" s="125">
        <v>0</v>
      </c>
      <c r="AK154" s="125">
        <v>0</v>
      </c>
      <c r="AL154" s="125">
        <v>0</v>
      </c>
      <c r="AM154" s="125">
        <v>2380.8000000000002</v>
      </c>
      <c r="AN154" s="125">
        <v>0</v>
      </c>
      <c r="AO154" s="125">
        <v>0</v>
      </c>
      <c r="AP154" s="125">
        <v>0</v>
      </c>
      <c r="AQ154" s="125">
        <v>0</v>
      </c>
      <c r="AR154" s="125">
        <v>0</v>
      </c>
      <c r="AS154" s="125">
        <v>0</v>
      </c>
      <c r="AT154" s="125">
        <v>0</v>
      </c>
      <c r="AU154" s="125">
        <v>0</v>
      </c>
      <c r="AV154" s="125">
        <v>328918</v>
      </c>
      <c r="AW154" s="125">
        <v>48201.354003139713</v>
      </c>
      <c r="AX154" s="125">
        <v>120180.8</v>
      </c>
      <c r="AY154" s="125">
        <v>45983.404816326532</v>
      </c>
      <c r="AZ154" s="493">
        <v>497300.1540031397</v>
      </c>
      <c r="BA154" s="493">
        <v>494919.35400313971</v>
      </c>
      <c r="BB154" s="493">
        <v>4180</v>
      </c>
      <c r="BC154" s="493">
        <v>447260</v>
      </c>
      <c r="BD154" s="493">
        <v>0</v>
      </c>
      <c r="BE154" s="493">
        <v>0</v>
      </c>
      <c r="BF154" s="493">
        <v>497300.1540031397</v>
      </c>
      <c r="BG154" s="125">
        <v>497300.1540031397</v>
      </c>
      <c r="BH154" s="125">
        <v>0</v>
      </c>
      <c r="BI154" s="493">
        <v>449640.8</v>
      </c>
      <c r="BJ154" s="493">
        <v>329460</v>
      </c>
      <c r="BK154" s="125">
        <v>377119.35400313971</v>
      </c>
      <c r="BL154" s="125">
        <v>3524.4799439545768</v>
      </c>
      <c r="BM154" s="125">
        <v>3596.97217244898</v>
      </c>
      <c r="BN154" s="126">
        <v>-2.0153680656652743E-2</v>
      </c>
      <c r="BO154" s="126">
        <v>3.8634036306652741E-2</v>
      </c>
      <c r="BP154" s="125">
        <v>14869.314224972244</v>
      </c>
      <c r="BQ154" s="493">
        <v>512169.46822811197</v>
      </c>
      <c r="BR154" s="493">
        <v>4764.3800768982428</v>
      </c>
      <c r="BS154" s="493" t="s">
        <v>948</v>
      </c>
      <c r="BT154" s="493">
        <v>4786.6305441879622</v>
      </c>
      <c r="BU154" s="126">
        <v>-7.5258713714844161E-3</v>
      </c>
      <c r="BV154" s="125">
        <v>0</v>
      </c>
      <c r="BW154" s="125">
        <v>512169.46822811197</v>
      </c>
      <c r="BX154" s="125">
        <v>0</v>
      </c>
      <c r="BY154" s="125">
        <v>512169.46822811197</v>
      </c>
      <c r="BZ154" s="490">
        <f t="shared" si="12"/>
        <v>0</v>
      </c>
      <c r="CA154" s="490">
        <f t="shared" si="13"/>
        <v>0</v>
      </c>
      <c r="CB154" s="490">
        <f t="shared" si="11"/>
        <v>0</v>
      </c>
      <c r="CC154" s="490">
        <f>IF(ISERROR(VLOOKUP(A154,'[19]19-20 Cfwds'!A:D,4,FALSE)),0,(VLOOKUP(A154,'[19]19-20 Cfwds'!A:D,4,FALSE)))</f>
        <v>0</v>
      </c>
      <c r="CD154" s="490">
        <f>IF(ISERROR(VLOOKUP(A154,'[19]19-20 Cfwds'!A:D,3,FALSE)),0,(VLOOKUP(A154,'[19]19-20 Cfwds'!A:D,3,FALSE)))</f>
        <v>0</v>
      </c>
      <c r="CF154" s="490">
        <f t="shared" si="14"/>
        <v>26354.540816326531</v>
      </c>
      <c r="CG154" s="490"/>
      <c r="CH154" s="490"/>
    </row>
    <row r="155" spans="1:86" ht="14.4">
      <c r="A155" s="486">
        <v>57</v>
      </c>
      <c r="B155" s="486" t="str">
        <f>VLOOKUP(D155,'[19]Adjusted Factors 21-22'!C:F,4,FALSE)</f>
        <v>Recoupment Academy</v>
      </c>
      <c r="C155" s="491">
        <v>141554</v>
      </c>
      <c r="D155" s="491">
        <v>9352091</v>
      </c>
      <c r="E155" s="492" t="s">
        <v>156</v>
      </c>
      <c r="F155" s="332">
        <v>274</v>
      </c>
      <c r="G155" s="332">
        <v>274</v>
      </c>
      <c r="H155" s="332">
        <v>0</v>
      </c>
      <c r="I155" s="125">
        <v>842276</v>
      </c>
      <c r="J155" s="125">
        <v>0</v>
      </c>
      <c r="K155" s="125">
        <v>0</v>
      </c>
      <c r="L155" s="125">
        <v>32660.000000000015</v>
      </c>
      <c r="M155" s="125">
        <v>0</v>
      </c>
      <c r="N155" s="125">
        <v>43172.064056939496</v>
      </c>
      <c r="O155" s="125">
        <v>0</v>
      </c>
      <c r="P155" s="125">
        <v>2365.0000000000027</v>
      </c>
      <c r="Q155" s="125">
        <v>20800</v>
      </c>
      <c r="R155" s="125">
        <v>0</v>
      </c>
      <c r="S155" s="125">
        <v>0</v>
      </c>
      <c r="T155" s="125">
        <v>0</v>
      </c>
      <c r="U155" s="125">
        <v>0</v>
      </c>
      <c r="V155" s="125">
        <v>0</v>
      </c>
      <c r="W155" s="125">
        <v>0</v>
      </c>
      <c r="X155" s="125">
        <v>0</v>
      </c>
      <c r="Y155" s="125">
        <v>0</v>
      </c>
      <c r="Z155" s="125">
        <v>0</v>
      </c>
      <c r="AA155" s="125">
        <v>0</v>
      </c>
      <c r="AB155" s="125">
        <v>5974.889867841408</v>
      </c>
      <c r="AC155" s="125">
        <v>0</v>
      </c>
      <c r="AD155" s="125">
        <v>0</v>
      </c>
      <c r="AE155" s="125">
        <v>102314.37788018433</v>
      </c>
      <c r="AF155" s="125">
        <v>0</v>
      </c>
      <c r="AG155" s="125">
        <v>0</v>
      </c>
      <c r="AH155" s="125">
        <v>0</v>
      </c>
      <c r="AI155" s="125">
        <v>117800</v>
      </c>
      <c r="AJ155" s="125">
        <v>0</v>
      </c>
      <c r="AK155" s="125">
        <v>0</v>
      </c>
      <c r="AL155" s="125">
        <v>0</v>
      </c>
      <c r="AM155" s="125">
        <v>4710.3999999999996</v>
      </c>
      <c r="AN155" s="125">
        <v>0</v>
      </c>
      <c r="AO155" s="125">
        <v>0</v>
      </c>
      <c r="AP155" s="125">
        <v>0</v>
      </c>
      <c r="AQ155" s="125">
        <v>0</v>
      </c>
      <c r="AR155" s="125">
        <v>0</v>
      </c>
      <c r="AS155" s="125">
        <v>0</v>
      </c>
      <c r="AT155" s="125">
        <v>0</v>
      </c>
      <c r="AU155" s="125">
        <v>0</v>
      </c>
      <c r="AV155" s="125">
        <v>842276</v>
      </c>
      <c r="AW155" s="125">
        <v>207286.33180496524</v>
      </c>
      <c r="AX155" s="125">
        <v>122510.39999999999</v>
      </c>
      <c r="AY155" s="125">
        <v>160153.11699703167</v>
      </c>
      <c r="AZ155" s="493">
        <v>1172072.7318049651</v>
      </c>
      <c r="BA155" s="493">
        <v>1167362.3318049652</v>
      </c>
      <c r="BB155" s="493">
        <v>4180</v>
      </c>
      <c r="BC155" s="493">
        <v>1145320</v>
      </c>
      <c r="BD155" s="493">
        <v>0</v>
      </c>
      <c r="BE155" s="493">
        <v>0</v>
      </c>
      <c r="BF155" s="493">
        <v>1172072.7318049651</v>
      </c>
      <c r="BG155" s="125">
        <v>1172072.7318049651</v>
      </c>
      <c r="BH155" s="125">
        <v>0</v>
      </c>
      <c r="BI155" s="493">
        <v>1150030.3999999999</v>
      </c>
      <c r="BJ155" s="493">
        <v>1027519.9999999999</v>
      </c>
      <c r="BK155" s="125">
        <v>1049562.3318049652</v>
      </c>
      <c r="BL155" s="125">
        <v>3830.5194591422087</v>
      </c>
      <c r="BM155" s="125">
        <v>3756.8070428057545</v>
      </c>
      <c r="BN155" s="126">
        <v>1.9621028042313943E-2</v>
      </c>
      <c r="BO155" s="126">
        <v>0</v>
      </c>
      <c r="BP155" s="125">
        <v>0</v>
      </c>
      <c r="BQ155" s="493">
        <v>1172072.7318049651</v>
      </c>
      <c r="BR155" s="493">
        <v>4260.4464664414791</v>
      </c>
      <c r="BS155" s="493" t="s">
        <v>948</v>
      </c>
      <c r="BT155" s="493">
        <v>4277.6377073173908</v>
      </c>
      <c r="BU155" s="126">
        <v>1.9283740117915782E-2</v>
      </c>
      <c r="BV155" s="125">
        <v>0</v>
      </c>
      <c r="BW155" s="125">
        <v>1172072.7318049651</v>
      </c>
      <c r="BX155" s="125">
        <v>0</v>
      </c>
      <c r="BY155" s="125">
        <v>1172072.7318049651</v>
      </c>
      <c r="BZ155" s="490">
        <f t="shared" si="12"/>
        <v>0</v>
      </c>
      <c r="CA155" s="490">
        <f t="shared" si="13"/>
        <v>0</v>
      </c>
      <c r="CB155" s="490">
        <f t="shared" si="11"/>
        <v>0</v>
      </c>
      <c r="CC155" s="490">
        <f>IF(ISERROR(VLOOKUP(A155,'[19]19-20 Cfwds'!A:D,4,FALSE)),0,(VLOOKUP(A155,'[19]19-20 Cfwds'!A:D,4,FALSE)))</f>
        <v>0</v>
      </c>
      <c r="CD155" s="490">
        <f>IF(ISERROR(VLOOKUP(A155,'[19]19-20 Cfwds'!A:D,3,FALSE)),0,(VLOOKUP(A155,'[19]19-20 Cfwds'!A:D,3,FALSE)))</f>
        <v>0</v>
      </c>
      <c r="CF155" s="490">
        <f t="shared" si="14"/>
        <v>98997.064056939504</v>
      </c>
      <c r="CG155" s="490"/>
      <c r="CH155" s="490"/>
    </row>
    <row r="156" spans="1:86" ht="14.4">
      <c r="A156" s="486">
        <v>515</v>
      </c>
      <c r="B156" s="486" t="str">
        <f>VLOOKUP(D156,'[19]Adjusted Factors 21-22'!C:F,4,FALSE)</f>
        <v>Recoupment Academy</v>
      </c>
      <c r="C156" s="491">
        <v>142025</v>
      </c>
      <c r="D156" s="491">
        <v>9352093</v>
      </c>
      <c r="E156" s="492" t="s">
        <v>412</v>
      </c>
      <c r="F156" s="332">
        <v>343</v>
      </c>
      <c r="G156" s="332">
        <v>343</v>
      </c>
      <c r="H156" s="332">
        <v>0</v>
      </c>
      <c r="I156" s="125">
        <v>1054382</v>
      </c>
      <c r="J156" s="125">
        <v>0</v>
      </c>
      <c r="K156" s="125">
        <v>0</v>
      </c>
      <c r="L156" s="125">
        <v>26220.000000000047</v>
      </c>
      <c r="M156" s="125">
        <v>0</v>
      </c>
      <c r="N156" s="125">
        <v>38707.710280373831</v>
      </c>
      <c r="O156" s="125">
        <v>0</v>
      </c>
      <c r="P156" s="125">
        <v>0</v>
      </c>
      <c r="Q156" s="125">
        <v>519.99999999999966</v>
      </c>
      <c r="R156" s="125">
        <v>0</v>
      </c>
      <c r="S156" s="125">
        <v>0</v>
      </c>
      <c r="T156" s="125">
        <v>0</v>
      </c>
      <c r="U156" s="125">
        <v>0</v>
      </c>
      <c r="V156" s="125">
        <v>0</v>
      </c>
      <c r="W156" s="125">
        <v>0</v>
      </c>
      <c r="X156" s="125">
        <v>0</v>
      </c>
      <c r="Y156" s="125">
        <v>0</v>
      </c>
      <c r="Z156" s="125">
        <v>0</v>
      </c>
      <c r="AA156" s="125">
        <v>0</v>
      </c>
      <c r="AB156" s="125">
        <v>15224.385964912279</v>
      </c>
      <c r="AC156" s="125">
        <v>0</v>
      </c>
      <c r="AD156" s="125">
        <v>0</v>
      </c>
      <c r="AE156" s="125">
        <v>149108.65168539327</v>
      </c>
      <c r="AF156" s="125">
        <v>0</v>
      </c>
      <c r="AG156" s="125">
        <v>0</v>
      </c>
      <c r="AH156" s="125">
        <v>0</v>
      </c>
      <c r="AI156" s="125">
        <v>117800</v>
      </c>
      <c r="AJ156" s="125">
        <v>0</v>
      </c>
      <c r="AK156" s="125">
        <v>0</v>
      </c>
      <c r="AL156" s="125">
        <v>0</v>
      </c>
      <c r="AM156" s="125">
        <v>9472</v>
      </c>
      <c r="AN156" s="125">
        <v>0</v>
      </c>
      <c r="AO156" s="125">
        <v>0</v>
      </c>
      <c r="AP156" s="125">
        <v>0</v>
      </c>
      <c r="AQ156" s="125">
        <v>0</v>
      </c>
      <c r="AR156" s="125">
        <v>0</v>
      </c>
      <c r="AS156" s="125">
        <v>0</v>
      </c>
      <c r="AT156" s="125">
        <v>0</v>
      </c>
      <c r="AU156" s="125">
        <v>0</v>
      </c>
      <c r="AV156" s="125">
        <v>1054382</v>
      </c>
      <c r="AW156" s="125">
        <v>229780.74793067941</v>
      </c>
      <c r="AX156" s="125">
        <v>127272</v>
      </c>
      <c r="AY156" s="125">
        <v>150000.90012307052</v>
      </c>
      <c r="AZ156" s="493">
        <v>1411434.7479306795</v>
      </c>
      <c r="BA156" s="493">
        <v>1401962.7479306795</v>
      </c>
      <c r="BB156" s="493">
        <v>4180</v>
      </c>
      <c r="BC156" s="493">
        <v>1433740</v>
      </c>
      <c r="BD156" s="493">
        <v>31777.25206932053</v>
      </c>
      <c r="BE156" s="493">
        <v>0</v>
      </c>
      <c r="BF156" s="493">
        <v>1443212</v>
      </c>
      <c r="BG156" s="125">
        <v>1443212</v>
      </c>
      <c r="BH156" s="125">
        <v>0</v>
      </c>
      <c r="BI156" s="493">
        <v>1443212</v>
      </c>
      <c r="BJ156" s="493">
        <v>1315940</v>
      </c>
      <c r="BK156" s="125">
        <v>1315940</v>
      </c>
      <c r="BL156" s="125">
        <v>3836.5597667638485</v>
      </c>
      <c r="BM156" s="125">
        <v>3738.833229102167</v>
      </c>
      <c r="BN156" s="126">
        <v>2.6138244653706923E-2</v>
      </c>
      <c r="BO156" s="126">
        <v>0</v>
      </c>
      <c r="BP156" s="125">
        <v>0</v>
      </c>
      <c r="BQ156" s="493">
        <v>1443212</v>
      </c>
      <c r="BR156" s="493">
        <v>4180</v>
      </c>
      <c r="BS156" s="493" t="s">
        <v>948</v>
      </c>
      <c r="BT156" s="493">
        <v>4207.6151603498538</v>
      </c>
      <c r="BU156" s="126">
        <v>2.5362509304277081E-2</v>
      </c>
      <c r="BV156" s="125">
        <v>0</v>
      </c>
      <c r="BW156" s="125">
        <v>1443212</v>
      </c>
      <c r="BX156" s="125">
        <v>0</v>
      </c>
      <c r="BY156" s="125">
        <v>1443212</v>
      </c>
      <c r="BZ156" s="490">
        <f t="shared" si="12"/>
        <v>0</v>
      </c>
      <c r="CA156" s="490">
        <f t="shared" si="13"/>
        <v>0</v>
      </c>
      <c r="CB156" s="490">
        <f t="shared" si="11"/>
        <v>31777.25206932053</v>
      </c>
      <c r="CC156" s="490">
        <f>IF(ISERROR(VLOOKUP(A156,'[19]19-20 Cfwds'!A:D,4,FALSE)),0,(VLOOKUP(A156,'[19]19-20 Cfwds'!A:D,4,FALSE)))</f>
        <v>0</v>
      </c>
      <c r="CD156" s="490">
        <f>IF(ISERROR(VLOOKUP(A156,'[19]19-20 Cfwds'!A:D,3,FALSE)),0,(VLOOKUP(A156,'[19]19-20 Cfwds'!A:D,3,FALSE)))</f>
        <v>0</v>
      </c>
      <c r="CF156" s="490">
        <f t="shared" si="14"/>
        <v>65447.710280373882</v>
      </c>
      <c r="CG156" s="490"/>
      <c r="CH156" s="490"/>
    </row>
    <row r="157" spans="1:86" ht="14.4">
      <c r="A157" s="486">
        <v>81</v>
      </c>
      <c r="B157" s="486" t="str">
        <f>VLOOKUP(D157,'[19]Adjusted Factors 21-22'!C:F,4,FALSE)</f>
        <v>Recoupment Academy</v>
      </c>
      <c r="C157" s="491">
        <v>143069</v>
      </c>
      <c r="D157" s="491">
        <v>9352096</v>
      </c>
      <c r="E157" s="492" t="s">
        <v>188</v>
      </c>
      <c r="F157" s="332">
        <v>74</v>
      </c>
      <c r="G157" s="332">
        <v>74</v>
      </c>
      <c r="H157" s="332">
        <v>0</v>
      </c>
      <c r="I157" s="125">
        <v>227476</v>
      </c>
      <c r="J157" s="125">
        <v>0</v>
      </c>
      <c r="K157" s="125">
        <v>0</v>
      </c>
      <c r="L157" s="125">
        <v>6900.00000000001</v>
      </c>
      <c r="M157" s="125">
        <v>0</v>
      </c>
      <c r="N157" s="125">
        <v>8625.0000000000127</v>
      </c>
      <c r="O157" s="125">
        <v>0</v>
      </c>
      <c r="P157" s="125">
        <v>3051.2328767123249</v>
      </c>
      <c r="Q157" s="125">
        <v>0</v>
      </c>
      <c r="R157" s="125">
        <v>0</v>
      </c>
      <c r="S157" s="125">
        <v>0</v>
      </c>
      <c r="T157" s="125">
        <v>0</v>
      </c>
      <c r="U157" s="125">
        <v>0</v>
      </c>
      <c r="V157" s="125">
        <v>0</v>
      </c>
      <c r="W157" s="125">
        <v>0</v>
      </c>
      <c r="X157" s="125">
        <v>0</v>
      </c>
      <c r="Y157" s="125">
        <v>0</v>
      </c>
      <c r="Z157" s="125">
        <v>0</v>
      </c>
      <c r="AA157" s="125">
        <v>0</v>
      </c>
      <c r="AB157" s="125">
        <v>0</v>
      </c>
      <c r="AC157" s="125">
        <v>0</v>
      </c>
      <c r="AD157" s="125">
        <v>0</v>
      </c>
      <c r="AE157" s="125">
        <v>14469.642857142859</v>
      </c>
      <c r="AF157" s="125">
        <v>0</v>
      </c>
      <c r="AG157" s="125">
        <v>3302.630136986274</v>
      </c>
      <c r="AH157" s="125">
        <v>0</v>
      </c>
      <c r="AI157" s="125">
        <v>117800</v>
      </c>
      <c r="AJ157" s="125">
        <v>45000</v>
      </c>
      <c r="AK157" s="125">
        <v>0</v>
      </c>
      <c r="AL157" s="125">
        <v>0</v>
      </c>
      <c r="AM157" s="125">
        <v>819.2</v>
      </c>
      <c r="AN157" s="125">
        <v>0</v>
      </c>
      <c r="AO157" s="125">
        <v>0</v>
      </c>
      <c r="AP157" s="125">
        <v>0</v>
      </c>
      <c r="AQ157" s="125">
        <v>0</v>
      </c>
      <c r="AR157" s="125">
        <v>0</v>
      </c>
      <c r="AS157" s="125">
        <v>0</v>
      </c>
      <c r="AT157" s="125">
        <v>0</v>
      </c>
      <c r="AU157" s="125">
        <v>0</v>
      </c>
      <c r="AV157" s="125">
        <v>227476</v>
      </c>
      <c r="AW157" s="125">
        <v>36348.505870841487</v>
      </c>
      <c r="AX157" s="125">
        <v>163619.20000000001</v>
      </c>
      <c r="AY157" s="125">
        <v>35809.918305283776</v>
      </c>
      <c r="AZ157" s="493">
        <v>427443.70587084151</v>
      </c>
      <c r="BA157" s="493">
        <v>426624.5058708415</v>
      </c>
      <c r="BB157" s="493">
        <v>4180</v>
      </c>
      <c r="BC157" s="493">
        <v>309320</v>
      </c>
      <c r="BD157" s="493">
        <v>0</v>
      </c>
      <c r="BE157" s="493">
        <v>0</v>
      </c>
      <c r="BF157" s="493">
        <v>427443.70587084151</v>
      </c>
      <c r="BG157" s="125">
        <v>427443.70587084146</v>
      </c>
      <c r="BH157" s="125">
        <v>0</v>
      </c>
      <c r="BI157" s="493">
        <v>310139.2</v>
      </c>
      <c r="BJ157" s="493">
        <v>146520</v>
      </c>
      <c r="BK157" s="125">
        <v>263824.5058708415</v>
      </c>
      <c r="BL157" s="125">
        <v>3565.1960252816421</v>
      </c>
      <c r="BM157" s="125">
        <v>3322.2036613333335</v>
      </c>
      <c r="BN157" s="126">
        <v>7.3141922867782885E-2</v>
      </c>
      <c r="BO157" s="126">
        <v>0</v>
      </c>
      <c r="BP157" s="125">
        <v>0</v>
      </c>
      <c r="BQ157" s="493">
        <v>427443.70587084151</v>
      </c>
      <c r="BR157" s="493">
        <v>5765.1960252816416</v>
      </c>
      <c r="BS157" s="493" t="s">
        <v>948</v>
      </c>
      <c r="BT157" s="493">
        <v>5776.2662955519127</v>
      </c>
      <c r="BU157" s="126">
        <v>4.9539003823867001E-2</v>
      </c>
      <c r="BV157" s="125">
        <v>0</v>
      </c>
      <c r="BW157" s="125">
        <v>427443.70587084151</v>
      </c>
      <c r="BX157" s="125">
        <v>0</v>
      </c>
      <c r="BY157" s="125">
        <v>427443.70587084151</v>
      </c>
      <c r="BZ157" s="490">
        <f t="shared" si="12"/>
        <v>0</v>
      </c>
      <c r="CA157" s="490">
        <f t="shared" si="13"/>
        <v>0</v>
      </c>
      <c r="CB157" s="490">
        <f t="shared" si="11"/>
        <v>0</v>
      </c>
      <c r="CC157" s="490">
        <f>IF(ISERROR(VLOOKUP(A157,'[19]19-20 Cfwds'!A:D,4,FALSE)),0,(VLOOKUP(A157,'[19]19-20 Cfwds'!A:D,4,FALSE)))</f>
        <v>0</v>
      </c>
      <c r="CD157" s="490">
        <f>IF(ISERROR(VLOOKUP(A157,'[19]19-20 Cfwds'!A:D,3,FALSE)),0,(VLOOKUP(A157,'[19]19-20 Cfwds'!A:D,3,FALSE)))</f>
        <v>0</v>
      </c>
      <c r="CF157" s="490">
        <f t="shared" si="14"/>
        <v>18576.232876712347</v>
      </c>
      <c r="CG157" s="490"/>
      <c r="CH157" s="490"/>
    </row>
    <row r="158" spans="1:86" ht="14.4">
      <c r="A158" s="486">
        <v>471</v>
      </c>
      <c r="B158" s="486" t="str">
        <f>VLOOKUP(D158,'[19]Adjusted Factors 21-22'!C:F,4,FALSE)</f>
        <v>Recoupment Academy</v>
      </c>
      <c r="C158" s="491">
        <v>143361</v>
      </c>
      <c r="D158" s="491">
        <v>9352097</v>
      </c>
      <c r="E158" s="492" t="s">
        <v>1014</v>
      </c>
      <c r="F158" s="332">
        <v>106</v>
      </c>
      <c r="G158" s="332">
        <v>106</v>
      </c>
      <c r="H158" s="332">
        <v>0</v>
      </c>
      <c r="I158" s="125">
        <v>325844</v>
      </c>
      <c r="J158" s="125">
        <v>0</v>
      </c>
      <c r="K158" s="125">
        <v>0</v>
      </c>
      <c r="L158" s="125">
        <v>10120.000000000011</v>
      </c>
      <c r="M158" s="125">
        <v>0</v>
      </c>
      <c r="N158" s="125">
        <v>12650.000000000015</v>
      </c>
      <c r="O158" s="125">
        <v>0</v>
      </c>
      <c r="P158" s="125">
        <v>0</v>
      </c>
      <c r="Q158" s="125">
        <v>259.99999999999989</v>
      </c>
      <c r="R158" s="125">
        <v>0</v>
      </c>
      <c r="S158" s="125">
        <v>0</v>
      </c>
      <c r="T158" s="125">
        <v>0</v>
      </c>
      <c r="U158" s="125">
        <v>0</v>
      </c>
      <c r="V158" s="125">
        <v>0</v>
      </c>
      <c r="W158" s="125">
        <v>0</v>
      </c>
      <c r="X158" s="125">
        <v>0</v>
      </c>
      <c r="Y158" s="125">
        <v>0</v>
      </c>
      <c r="Z158" s="125">
        <v>0</v>
      </c>
      <c r="AA158" s="125">
        <v>0</v>
      </c>
      <c r="AB158" s="125">
        <v>0</v>
      </c>
      <c r="AC158" s="125">
        <v>0</v>
      </c>
      <c r="AD158" s="125">
        <v>0</v>
      </c>
      <c r="AE158" s="125">
        <v>34438.351648351643</v>
      </c>
      <c r="AF158" s="125">
        <v>0</v>
      </c>
      <c r="AG158" s="125">
        <v>0</v>
      </c>
      <c r="AH158" s="125">
        <v>0</v>
      </c>
      <c r="AI158" s="125">
        <v>117800</v>
      </c>
      <c r="AJ158" s="125">
        <v>0</v>
      </c>
      <c r="AK158" s="125">
        <v>0</v>
      </c>
      <c r="AL158" s="125">
        <v>0</v>
      </c>
      <c r="AM158" s="125">
        <v>2176</v>
      </c>
      <c r="AN158" s="125">
        <v>0</v>
      </c>
      <c r="AO158" s="125">
        <v>0</v>
      </c>
      <c r="AP158" s="125">
        <v>0</v>
      </c>
      <c r="AQ158" s="125">
        <v>0</v>
      </c>
      <c r="AR158" s="125">
        <v>0</v>
      </c>
      <c r="AS158" s="125">
        <v>0</v>
      </c>
      <c r="AT158" s="125">
        <v>0</v>
      </c>
      <c r="AU158" s="125">
        <v>0</v>
      </c>
      <c r="AV158" s="125">
        <v>325844</v>
      </c>
      <c r="AW158" s="125">
        <v>57468.351648351672</v>
      </c>
      <c r="AX158" s="125">
        <v>119976</v>
      </c>
      <c r="AY158" s="125">
        <v>50248.039824175852</v>
      </c>
      <c r="AZ158" s="493">
        <v>503288.35164835164</v>
      </c>
      <c r="BA158" s="493">
        <v>501112.35164835164</v>
      </c>
      <c r="BB158" s="493">
        <v>4180</v>
      </c>
      <c r="BC158" s="493">
        <v>443080</v>
      </c>
      <c r="BD158" s="493">
        <v>0</v>
      </c>
      <c r="BE158" s="493">
        <v>0</v>
      </c>
      <c r="BF158" s="493">
        <v>503288.35164835164</v>
      </c>
      <c r="BG158" s="125">
        <v>503288.35164835164</v>
      </c>
      <c r="BH158" s="125">
        <v>0</v>
      </c>
      <c r="BI158" s="493">
        <v>445256</v>
      </c>
      <c r="BJ158" s="493">
        <v>325280</v>
      </c>
      <c r="BK158" s="125">
        <v>383312.35164835164</v>
      </c>
      <c r="BL158" s="125">
        <v>3616.1542608335062</v>
      </c>
      <c r="BM158" s="125">
        <v>3523.5903396396398</v>
      </c>
      <c r="BN158" s="126">
        <v>2.6269773802176176E-2</v>
      </c>
      <c r="BO158" s="126">
        <v>0</v>
      </c>
      <c r="BP158" s="125">
        <v>0</v>
      </c>
      <c r="BQ158" s="493">
        <v>503288.35164835164</v>
      </c>
      <c r="BR158" s="493">
        <v>4727.4750155504871</v>
      </c>
      <c r="BS158" s="493" t="s">
        <v>948</v>
      </c>
      <c r="BT158" s="493">
        <v>4748.0033174372793</v>
      </c>
      <c r="BU158" s="126">
        <v>3.1172386164177279E-2</v>
      </c>
      <c r="BV158" s="125">
        <v>0</v>
      </c>
      <c r="BW158" s="125">
        <v>503288.35164835164</v>
      </c>
      <c r="BX158" s="125">
        <v>0</v>
      </c>
      <c r="BY158" s="125">
        <v>503288.35164835164</v>
      </c>
      <c r="BZ158" s="490">
        <f t="shared" si="12"/>
        <v>0</v>
      </c>
      <c r="CA158" s="490">
        <f t="shared" si="13"/>
        <v>0</v>
      </c>
      <c r="CB158" s="490">
        <f t="shared" si="11"/>
        <v>0</v>
      </c>
      <c r="CC158" s="490">
        <f>IF(ISERROR(VLOOKUP(A158,'[19]19-20 Cfwds'!A:D,4,FALSE)),0,(VLOOKUP(A158,'[19]19-20 Cfwds'!A:D,4,FALSE)))</f>
        <v>0</v>
      </c>
      <c r="CD158" s="490">
        <f>IF(ISERROR(VLOOKUP(A158,'[19]19-20 Cfwds'!A:D,3,FALSE)),0,(VLOOKUP(A158,'[19]19-20 Cfwds'!A:D,3,FALSE)))</f>
        <v>0</v>
      </c>
      <c r="CF158" s="490">
        <f t="shared" si="14"/>
        <v>23030.000000000025</v>
      </c>
      <c r="CG158" s="490"/>
      <c r="CH158" s="490"/>
    </row>
    <row r="159" spans="1:86" ht="14.4">
      <c r="A159" s="486">
        <v>82</v>
      </c>
      <c r="B159" s="486" t="str">
        <f>VLOOKUP(D159,'[19]Adjusted Factors 21-22'!C:F,4,FALSE)</f>
        <v>Recoupment Academy</v>
      </c>
      <c r="C159" s="491">
        <v>143806</v>
      </c>
      <c r="D159" s="491">
        <v>9352098</v>
      </c>
      <c r="E159" s="492" t="s">
        <v>190</v>
      </c>
      <c r="F159" s="332">
        <v>35</v>
      </c>
      <c r="G159" s="332">
        <v>35</v>
      </c>
      <c r="H159" s="332">
        <v>0</v>
      </c>
      <c r="I159" s="125">
        <v>107590</v>
      </c>
      <c r="J159" s="125">
        <v>0</v>
      </c>
      <c r="K159" s="125">
        <v>0</v>
      </c>
      <c r="L159" s="125">
        <v>1379.9999999999998</v>
      </c>
      <c r="M159" s="125">
        <v>0</v>
      </c>
      <c r="N159" s="125">
        <v>2719.5945945945946</v>
      </c>
      <c r="O159" s="125">
        <v>0</v>
      </c>
      <c r="P159" s="125">
        <v>1075.0000000000009</v>
      </c>
      <c r="Q159" s="125">
        <v>1300.0000000000011</v>
      </c>
      <c r="R159" s="125">
        <v>0</v>
      </c>
      <c r="S159" s="125">
        <v>0</v>
      </c>
      <c r="T159" s="125">
        <v>0</v>
      </c>
      <c r="U159" s="125">
        <v>0</v>
      </c>
      <c r="V159" s="125">
        <v>0</v>
      </c>
      <c r="W159" s="125">
        <v>0</v>
      </c>
      <c r="X159" s="125">
        <v>0</v>
      </c>
      <c r="Y159" s="125">
        <v>0</v>
      </c>
      <c r="Z159" s="125">
        <v>0</v>
      </c>
      <c r="AA159" s="125">
        <v>0</v>
      </c>
      <c r="AB159" s="125">
        <v>0</v>
      </c>
      <c r="AC159" s="125">
        <v>0</v>
      </c>
      <c r="AD159" s="125">
        <v>0</v>
      </c>
      <c r="AE159" s="125">
        <v>8844.2307692307695</v>
      </c>
      <c r="AF159" s="125">
        <v>0</v>
      </c>
      <c r="AG159" s="125">
        <v>1709.9999999999911</v>
      </c>
      <c r="AH159" s="125">
        <v>0</v>
      </c>
      <c r="AI159" s="125">
        <v>117800</v>
      </c>
      <c r="AJ159" s="125">
        <v>45000</v>
      </c>
      <c r="AK159" s="125">
        <v>0</v>
      </c>
      <c r="AL159" s="125">
        <v>1000</v>
      </c>
      <c r="AM159" s="125">
        <v>952.32</v>
      </c>
      <c r="AN159" s="125">
        <v>0</v>
      </c>
      <c r="AO159" s="125">
        <v>0</v>
      </c>
      <c r="AP159" s="125">
        <v>0</v>
      </c>
      <c r="AQ159" s="125">
        <v>0</v>
      </c>
      <c r="AR159" s="125">
        <v>0</v>
      </c>
      <c r="AS159" s="125">
        <v>0</v>
      </c>
      <c r="AT159" s="125">
        <v>0</v>
      </c>
      <c r="AU159" s="125">
        <v>0</v>
      </c>
      <c r="AV159" s="125">
        <v>107590</v>
      </c>
      <c r="AW159" s="125">
        <v>17028.825363825359</v>
      </c>
      <c r="AX159" s="125">
        <v>164752.32000000001</v>
      </c>
      <c r="AY159" s="125">
        <v>20895.573979209978</v>
      </c>
      <c r="AZ159" s="493">
        <v>289371.14536382537</v>
      </c>
      <c r="BA159" s="493">
        <v>287418.82536382537</v>
      </c>
      <c r="BB159" s="493">
        <v>4180</v>
      </c>
      <c r="BC159" s="493">
        <v>146300</v>
      </c>
      <c r="BD159" s="493">
        <v>0</v>
      </c>
      <c r="BE159" s="493">
        <v>0</v>
      </c>
      <c r="BF159" s="493">
        <v>289371.14536382537</v>
      </c>
      <c r="BG159" s="125">
        <v>289371.14536382537</v>
      </c>
      <c r="BH159" s="125">
        <v>0</v>
      </c>
      <c r="BI159" s="493">
        <v>148252.32</v>
      </c>
      <c r="BJ159" s="493">
        <v>-15499.999999999993</v>
      </c>
      <c r="BK159" s="125">
        <v>125618.82536382537</v>
      </c>
      <c r="BL159" s="125">
        <v>3589.1092961092963</v>
      </c>
      <c r="BM159" s="125">
        <v>3392.4386675675664</v>
      </c>
      <c r="BN159" s="126">
        <v>5.7973230414433974E-2</v>
      </c>
      <c r="BO159" s="126">
        <v>0</v>
      </c>
      <c r="BP159" s="125">
        <v>0</v>
      </c>
      <c r="BQ159" s="493">
        <v>289371.14536382537</v>
      </c>
      <c r="BR159" s="493">
        <v>8211.9664389664395</v>
      </c>
      <c r="BS159" s="493" t="s">
        <v>948</v>
      </c>
      <c r="BT159" s="493">
        <v>8267.7470103950109</v>
      </c>
      <c r="BU159" s="126">
        <v>5.773232451188326E-2</v>
      </c>
      <c r="BV159" s="125">
        <v>0</v>
      </c>
      <c r="BW159" s="125">
        <v>289371.14536382537</v>
      </c>
      <c r="BX159" s="125">
        <v>0</v>
      </c>
      <c r="BY159" s="125">
        <v>289371.14536382537</v>
      </c>
      <c r="BZ159" s="490">
        <f t="shared" si="12"/>
        <v>0</v>
      </c>
      <c r="CA159" s="490">
        <f t="shared" si="13"/>
        <v>0</v>
      </c>
      <c r="CB159" s="490">
        <f t="shared" si="11"/>
        <v>0</v>
      </c>
      <c r="CC159" s="490">
        <f>IF(ISERROR(VLOOKUP(A159,'[19]19-20 Cfwds'!A:D,4,FALSE)),0,(VLOOKUP(A159,'[19]19-20 Cfwds'!A:D,4,FALSE)))</f>
        <v>0</v>
      </c>
      <c r="CD159" s="490">
        <f>IF(ISERROR(VLOOKUP(A159,'[19]19-20 Cfwds'!A:D,3,FALSE)),0,(VLOOKUP(A159,'[19]19-20 Cfwds'!A:D,3,FALSE)))</f>
        <v>0</v>
      </c>
      <c r="CF159" s="490">
        <f t="shared" si="14"/>
        <v>6474.5945945945959</v>
      </c>
      <c r="CG159" s="490"/>
      <c r="CH159" s="490"/>
    </row>
    <row r="160" spans="1:86" ht="14.4">
      <c r="A160" s="486">
        <v>511</v>
      </c>
      <c r="B160" s="486" t="str">
        <f>VLOOKUP(D160,'[19]Adjusted Factors 21-22'!C:F,4,FALSE)</f>
        <v>Recoupment Academy</v>
      </c>
      <c r="C160" s="491">
        <v>142026</v>
      </c>
      <c r="D160" s="491">
        <v>9352099</v>
      </c>
      <c r="E160" s="492" t="s">
        <v>1015</v>
      </c>
      <c r="F160" s="332">
        <v>214</v>
      </c>
      <c r="G160" s="332">
        <v>214</v>
      </c>
      <c r="H160" s="332">
        <v>0</v>
      </c>
      <c r="I160" s="125">
        <v>657836</v>
      </c>
      <c r="J160" s="125">
        <v>0</v>
      </c>
      <c r="K160" s="125">
        <v>0</v>
      </c>
      <c r="L160" s="125">
        <v>26680.000000000044</v>
      </c>
      <c r="M160" s="125">
        <v>0</v>
      </c>
      <c r="N160" s="125">
        <v>37136.711711711716</v>
      </c>
      <c r="O160" s="125">
        <v>0</v>
      </c>
      <c r="P160" s="125">
        <v>16769.999999999989</v>
      </c>
      <c r="Q160" s="125">
        <v>10399.999999999984</v>
      </c>
      <c r="R160" s="125">
        <v>0</v>
      </c>
      <c r="S160" s="125">
        <v>0</v>
      </c>
      <c r="T160" s="125">
        <v>0</v>
      </c>
      <c r="U160" s="125">
        <v>0</v>
      </c>
      <c r="V160" s="125">
        <v>0</v>
      </c>
      <c r="W160" s="125">
        <v>0</v>
      </c>
      <c r="X160" s="125">
        <v>0</v>
      </c>
      <c r="Y160" s="125">
        <v>0</v>
      </c>
      <c r="Z160" s="125">
        <v>0</v>
      </c>
      <c r="AA160" s="125">
        <v>0</v>
      </c>
      <c r="AB160" s="125">
        <v>10290.710382513656</v>
      </c>
      <c r="AC160" s="125">
        <v>0</v>
      </c>
      <c r="AD160" s="125">
        <v>0</v>
      </c>
      <c r="AE160" s="125">
        <v>59288.313253012042</v>
      </c>
      <c r="AF160" s="125">
        <v>0</v>
      </c>
      <c r="AG160" s="125">
        <v>0</v>
      </c>
      <c r="AH160" s="125">
        <v>0</v>
      </c>
      <c r="AI160" s="125">
        <v>117800</v>
      </c>
      <c r="AJ160" s="125">
        <v>0</v>
      </c>
      <c r="AK160" s="125">
        <v>0</v>
      </c>
      <c r="AL160" s="125">
        <v>0</v>
      </c>
      <c r="AM160" s="125">
        <v>5324.8</v>
      </c>
      <c r="AN160" s="125">
        <v>0</v>
      </c>
      <c r="AO160" s="125">
        <v>0</v>
      </c>
      <c r="AP160" s="125">
        <v>0</v>
      </c>
      <c r="AQ160" s="125">
        <v>0</v>
      </c>
      <c r="AR160" s="125">
        <v>0</v>
      </c>
      <c r="AS160" s="125">
        <v>0</v>
      </c>
      <c r="AT160" s="125">
        <v>0</v>
      </c>
      <c r="AU160" s="125">
        <v>0</v>
      </c>
      <c r="AV160" s="125">
        <v>657836</v>
      </c>
      <c r="AW160" s="125">
        <v>160565.73534723744</v>
      </c>
      <c r="AX160" s="125">
        <v>123124.8</v>
      </c>
      <c r="AY160" s="125">
        <v>130629.73233821776</v>
      </c>
      <c r="AZ160" s="493">
        <v>941526.53534723748</v>
      </c>
      <c r="BA160" s="493">
        <v>936201.73534723744</v>
      </c>
      <c r="BB160" s="493">
        <v>4180</v>
      </c>
      <c r="BC160" s="493">
        <v>894520</v>
      </c>
      <c r="BD160" s="493">
        <v>0</v>
      </c>
      <c r="BE160" s="493">
        <v>0</v>
      </c>
      <c r="BF160" s="493">
        <v>941526.53534723748</v>
      </c>
      <c r="BG160" s="125">
        <v>941526.53534723748</v>
      </c>
      <c r="BH160" s="125">
        <v>0</v>
      </c>
      <c r="BI160" s="493">
        <v>899844.8</v>
      </c>
      <c r="BJ160" s="493">
        <v>776720</v>
      </c>
      <c r="BK160" s="125">
        <v>818401.73534723744</v>
      </c>
      <c r="BL160" s="125">
        <v>3824.3071745198013</v>
      </c>
      <c r="BM160" s="125">
        <v>3851.6703446009387</v>
      </c>
      <c r="BN160" s="126">
        <v>-7.1042346911888935E-3</v>
      </c>
      <c r="BO160" s="126">
        <v>2.5584590341188894E-2</v>
      </c>
      <c r="BP160" s="125">
        <v>21088.289289727069</v>
      </c>
      <c r="BQ160" s="493">
        <v>962614.82463696459</v>
      </c>
      <c r="BR160" s="493">
        <v>4473.3178721353479</v>
      </c>
      <c r="BS160" s="493" t="s">
        <v>948</v>
      </c>
      <c r="BT160" s="493">
        <v>4498.2001151260029</v>
      </c>
      <c r="BU160" s="126">
        <v>1.5548552447062214E-2</v>
      </c>
      <c r="BV160" s="125">
        <v>0</v>
      </c>
      <c r="BW160" s="125">
        <v>962614.82463696459</v>
      </c>
      <c r="BX160" s="125">
        <v>0</v>
      </c>
      <c r="BY160" s="125">
        <v>962614.82463696459</v>
      </c>
      <c r="BZ160" s="490">
        <f t="shared" si="12"/>
        <v>0</v>
      </c>
      <c r="CA160" s="490">
        <f t="shared" si="13"/>
        <v>0</v>
      </c>
      <c r="CB160" s="490">
        <f t="shared" si="11"/>
        <v>0</v>
      </c>
      <c r="CC160" s="490">
        <f>IF(ISERROR(VLOOKUP(A160,'[19]19-20 Cfwds'!A:D,4,FALSE)),0,(VLOOKUP(A160,'[19]19-20 Cfwds'!A:D,4,FALSE)))</f>
        <v>0</v>
      </c>
      <c r="CD160" s="490">
        <f>IF(ISERROR(VLOOKUP(A160,'[19]19-20 Cfwds'!A:D,3,FALSE)),0,(VLOOKUP(A160,'[19]19-20 Cfwds'!A:D,3,FALSE)))</f>
        <v>0</v>
      </c>
      <c r="CF160" s="490">
        <f t="shared" si="14"/>
        <v>90986.71171171173</v>
      </c>
      <c r="CG160" s="490"/>
      <c r="CH160" s="490"/>
    </row>
    <row r="161" spans="1:86" ht="14.4">
      <c r="A161" s="486">
        <v>84</v>
      </c>
      <c r="B161" s="486" t="str">
        <f>VLOOKUP(D161,'[19]Adjusted Factors 21-22'!C:F,4,FALSE)</f>
        <v>Recoupment Academy</v>
      </c>
      <c r="C161" s="491">
        <v>146173</v>
      </c>
      <c r="D161" s="491">
        <v>9352100</v>
      </c>
      <c r="E161" s="492" t="s">
        <v>192</v>
      </c>
      <c r="F161" s="332">
        <v>59</v>
      </c>
      <c r="G161" s="332">
        <v>59</v>
      </c>
      <c r="H161" s="332">
        <v>0</v>
      </c>
      <c r="I161" s="125">
        <v>181366</v>
      </c>
      <c r="J161" s="125">
        <v>0</v>
      </c>
      <c r="K161" s="125">
        <v>0</v>
      </c>
      <c r="L161" s="125">
        <v>4600.0000000000045</v>
      </c>
      <c r="M161" s="125">
        <v>0</v>
      </c>
      <c r="N161" s="125">
        <v>6076.119402985074</v>
      </c>
      <c r="O161" s="125">
        <v>0</v>
      </c>
      <c r="P161" s="125">
        <v>430.00000000000045</v>
      </c>
      <c r="Q161" s="125">
        <v>0</v>
      </c>
      <c r="R161" s="125">
        <v>0</v>
      </c>
      <c r="S161" s="125">
        <v>0</v>
      </c>
      <c r="T161" s="125">
        <v>0</v>
      </c>
      <c r="U161" s="125">
        <v>0</v>
      </c>
      <c r="V161" s="125">
        <v>0</v>
      </c>
      <c r="W161" s="125">
        <v>0</v>
      </c>
      <c r="X161" s="125">
        <v>0</v>
      </c>
      <c r="Y161" s="125">
        <v>0</v>
      </c>
      <c r="Z161" s="125">
        <v>0</v>
      </c>
      <c r="AA161" s="125">
        <v>0</v>
      </c>
      <c r="AB161" s="125">
        <v>636.27450980392155</v>
      </c>
      <c r="AC161" s="125">
        <v>0</v>
      </c>
      <c r="AD161" s="125">
        <v>0</v>
      </c>
      <c r="AE161" s="125">
        <v>19878.461538461539</v>
      </c>
      <c r="AF161" s="125">
        <v>0</v>
      </c>
      <c r="AG161" s="125">
        <v>2213.999999999985</v>
      </c>
      <c r="AH161" s="125">
        <v>0</v>
      </c>
      <c r="AI161" s="125">
        <v>117800</v>
      </c>
      <c r="AJ161" s="125">
        <v>0</v>
      </c>
      <c r="AK161" s="125">
        <v>0</v>
      </c>
      <c r="AL161" s="125">
        <v>1000</v>
      </c>
      <c r="AM161" s="125">
        <v>983.04</v>
      </c>
      <c r="AN161" s="125">
        <v>0</v>
      </c>
      <c r="AO161" s="125">
        <v>0</v>
      </c>
      <c r="AP161" s="125">
        <v>0</v>
      </c>
      <c r="AQ161" s="125">
        <v>4534</v>
      </c>
      <c r="AR161" s="125">
        <v>0</v>
      </c>
      <c r="AS161" s="125">
        <v>0</v>
      </c>
      <c r="AT161" s="125">
        <v>0</v>
      </c>
      <c r="AU161" s="125">
        <v>0</v>
      </c>
      <c r="AV161" s="125">
        <v>181366</v>
      </c>
      <c r="AW161" s="125">
        <v>33834.855451250522</v>
      </c>
      <c r="AX161" s="125">
        <v>124317.04</v>
      </c>
      <c r="AY161" s="125">
        <v>31044.214172215849</v>
      </c>
      <c r="AZ161" s="493">
        <v>339517.89545125049</v>
      </c>
      <c r="BA161" s="493">
        <v>333000.85545125051</v>
      </c>
      <c r="BB161" s="493">
        <v>4180</v>
      </c>
      <c r="BC161" s="493">
        <v>246620</v>
      </c>
      <c r="BD161" s="493">
        <v>0</v>
      </c>
      <c r="BE161" s="493">
        <v>0</v>
      </c>
      <c r="BF161" s="493">
        <v>339517.89545125049</v>
      </c>
      <c r="BG161" s="125">
        <v>339517.89545125049</v>
      </c>
      <c r="BH161" s="125">
        <v>0</v>
      </c>
      <c r="BI161" s="493">
        <v>253137.04</v>
      </c>
      <c r="BJ161" s="493">
        <v>134354</v>
      </c>
      <c r="BK161" s="125">
        <v>220734.85545125048</v>
      </c>
      <c r="BL161" s="125">
        <v>3741.2687364618723</v>
      </c>
      <c r="BM161" s="125">
        <v>3724.5930567164182</v>
      </c>
      <c r="BN161" s="126">
        <v>4.4771816656274614E-3</v>
      </c>
      <c r="BO161" s="126">
        <v>1.4003173984372537E-2</v>
      </c>
      <c r="BP161" s="125">
        <v>3077.2113510569702</v>
      </c>
      <c r="BQ161" s="493">
        <v>342595.10680230748</v>
      </c>
      <c r="BR161" s="493">
        <v>5696.238420378093</v>
      </c>
      <c r="BS161" s="493" t="s">
        <v>948</v>
      </c>
      <c r="BT161" s="493">
        <v>5806.6967254628389</v>
      </c>
      <c r="BU161" s="126">
        <v>5.6292147906078283E-2</v>
      </c>
      <c r="BV161" s="125">
        <v>0</v>
      </c>
      <c r="BW161" s="125">
        <v>342595.10680230748</v>
      </c>
      <c r="BX161" s="125">
        <v>0</v>
      </c>
      <c r="BY161" s="125">
        <v>342595.10680230748</v>
      </c>
      <c r="BZ161" s="490">
        <f t="shared" si="12"/>
        <v>0</v>
      </c>
      <c r="CA161" s="490">
        <f t="shared" si="13"/>
        <v>0</v>
      </c>
      <c r="CB161" s="490">
        <f t="shared" si="11"/>
        <v>0</v>
      </c>
      <c r="CC161" s="490">
        <f>IF(ISERROR(VLOOKUP(A161,'[19]19-20 Cfwds'!A:D,4,FALSE)),0,(VLOOKUP(A161,'[19]19-20 Cfwds'!A:D,4,FALSE)))</f>
        <v>0</v>
      </c>
      <c r="CD161" s="490">
        <f>IF(ISERROR(VLOOKUP(A161,'[19]19-20 Cfwds'!A:D,3,FALSE)),0,(VLOOKUP(A161,'[19]19-20 Cfwds'!A:D,3,FALSE)))</f>
        <v>0</v>
      </c>
      <c r="CF161" s="490">
        <f t="shared" si="14"/>
        <v>11106.119402985078</v>
      </c>
      <c r="CG161" s="490"/>
      <c r="CH161" s="490"/>
    </row>
    <row r="162" spans="1:86" ht="14.4">
      <c r="A162" s="486">
        <v>474</v>
      </c>
      <c r="B162" s="486" t="str">
        <f>VLOOKUP(D162,'[19]Adjusted Factors 21-22'!C:F,4,FALSE)</f>
        <v>Recoupment Academy</v>
      </c>
      <c r="C162" s="491">
        <v>142027</v>
      </c>
      <c r="D162" s="491">
        <v>9352103</v>
      </c>
      <c r="E162" s="492" t="s">
        <v>519</v>
      </c>
      <c r="F162" s="332">
        <v>497</v>
      </c>
      <c r="G162" s="332">
        <v>497</v>
      </c>
      <c r="H162" s="332">
        <v>0</v>
      </c>
      <c r="I162" s="125">
        <v>1527778</v>
      </c>
      <c r="J162" s="125">
        <v>0</v>
      </c>
      <c r="K162" s="125">
        <v>0</v>
      </c>
      <c r="L162" s="125">
        <v>34499.999999999905</v>
      </c>
      <c r="M162" s="125">
        <v>0</v>
      </c>
      <c r="N162" s="125">
        <v>58592.166344293997</v>
      </c>
      <c r="O162" s="125">
        <v>0</v>
      </c>
      <c r="P162" s="125">
        <v>0</v>
      </c>
      <c r="Q162" s="125">
        <v>35360.000000000022</v>
      </c>
      <c r="R162" s="125">
        <v>0</v>
      </c>
      <c r="S162" s="125">
        <v>0</v>
      </c>
      <c r="T162" s="125">
        <v>0</v>
      </c>
      <c r="U162" s="125">
        <v>0</v>
      </c>
      <c r="V162" s="125">
        <v>0</v>
      </c>
      <c r="W162" s="125">
        <v>0</v>
      </c>
      <c r="X162" s="125">
        <v>0</v>
      </c>
      <c r="Y162" s="125">
        <v>0</v>
      </c>
      <c r="Z162" s="125">
        <v>0</v>
      </c>
      <c r="AA162" s="125">
        <v>0</v>
      </c>
      <c r="AB162" s="125">
        <v>19432.464454976296</v>
      </c>
      <c r="AC162" s="125">
        <v>0</v>
      </c>
      <c r="AD162" s="125">
        <v>0</v>
      </c>
      <c r="AE162" s="125">
        <v>185758.72</v>
      </c>
      <c r="AF162" s="125">
        <v>0</v>
      </c>
      <c r="AG162" s="125">
        <v>162.00000000001023</v>
      </c>
      <c r="AH162" s="125">
        <v>0</v>
      </c>
      <c r="AI162" s="125">
        <v>117800</v>
      </c>
      <c r="AJ162" s="125">
        <v>0</v>
      </c>
      <c r="AK162" s="125">
        <v>0</v>
      </c>
      <c r="AL162" s="125">
        <v>0</v>
      </c>
      <c r="AM162" s="125">
        <v>8550.4</v>
      </c>
      <c r="AN162" s="125">
        <v>0</v>
      </c>
      <c r="AO162" s="125">
        <v>0</v>
      </c>
      <c r="AP162" s="125">
        <v>0</v>
      </c>
      <c r="AQ162" s="125">
        <v>0</v>
      </c>
      <c r="AR162" s="125">
        <v>0</v>
      </c>
      <c r="AS162" s="125">
        <v>0</v>
      </c>
      <c r="AT162" s="125">
        <v>0</v>
      </c>
      <c r="AU162" s="125">
        <v>0</v>
      </c>
      <c r="AV162" s="125">
        <v>1527778</v>
      </c>
      <c r="AW162" s="125">
        <v>333805.35079927021</v>
      </c>
      <c r="AX162" s="125">
        <v>126350.39999999999</v>
      </c>
      <c r="AY162" s="125">
        <v>231330.3903442939</v>
      </c>
      <c r="AZ162" s="493">
        <v>1987933.7507992701</v>
      </c>
      <c r="BA162" s="493">
        <v>1979383.3507992702</v>
      </c>
      <c r="BB162" s="493">
        <v>4180</v>
      </c>
      <c r="BC162" s="493">
        <v>2077460</v>
      </c>
      <c r="BD162" s="493">
        <v>98076.649200729793</v>
      </c>
      <c r="BE162" s="493">
        <v>0</v>
      </c>
      <c r="BF162" s="493">
        <v>2086010.4</v>
      </c>
      <c r="BG162" s="125">
        <v>2086010.4000000001</v>
      </c>
      <c r="BH162" s="125">
        <v>0</v>
      </c>
      <c r="BI162" s="493">
        <v>2086010.4</v>
      </c>
      <c r="BJ162" s="493">
        <v>1959660</v>
      </c>
      <c r="BK162" s="125">
        <v>1959660</v>
      </c>
      <c r="BL162" s="125">
        <v>3942.9778672032194</v>
      </c>
      <c r="BM162" s="125">
        <v>3746.3303337890625</v>
      </c>
      <c r="BN162" s="126">
        <v>5.2490708478252726E-2</v>
      </c>
      <c r="BO162" s="126">
        <v>0</v>
      </c>
      <c r="BP162" s="125">
        <v>0</v>
      </c>
      <c r="BQ162" s="493">
        <v>2086010.4</v>
      </c>
      <c r="BR162" s="493">
        <v>4180</v>
      </c>
      <c r="BS162" s="493" t="s">
        <v>948</v>
      </c>
      <c r="BT162" s="493">
        <v>4197.2040241448694</v>
      </c>
      <c r="BU162" s="126">
        <v>5.105108260815272E-2</v>
      </c>
      <c r="BV162" s="125">
        <v>0</v>
      </c>
      <c r="BW162" s="125">
        <v>2086010.4</v>
      </c>
      <c r="BX162" s="125">
        <v>0</v>
      </c>
      <c r="BY162" s="125">
        <v>2086010.4</v>
      </c>
      <c r="BZ162" s="490">
        <f t="shared" si="12"/>
        <v>0</v>
      </c>
      <c r="CA162" s="490">
        <f t="shared" si="13"/>
        <v>0</v>
      </c>
      <c r="CB162" s="490">
        <f t="shared" si="11"/>
        <v>98076.649200729793</v>
      </c>
      <c r="CC162" s="490">
        <f>IF(ISERROR(VLOOKUP(A162,'[19]19-20 Cfwds'!A:D,4,FALSE)),0,(VLOOKUP(A162,'[19]19-20 Cfwds'!A:D,4,FALSE)))</f>
        <v>0</v>
      </c>
      <c r="CD162" s="490">
        <f>IF(ISERROR(VLOOKUP(A162,'[19]19-20 Cfwds'!A:D,3,FALSE)),0,(VLOOKUP(A162,'[19]19-20 Cfwds'!A:D,3,FALSE)))</f>
        <v>0</v>
      </c>
      <c r="CF162" s="490">
        <f t="shared" si="14"/>
        <v>128452.16634429392</v>
      </c>
      <c r="CG162" s="490"/>
      <c r="CH162" s="490"/>
    </row>
    <row r="163" spans="1:86" ht="14.4">
      <c r="A163" s="486">
        <v>62</v>
      </c>
      <c r="B163" s="486" t="str">
        <f>VLOOKUP(D163,'[19]Adjusted Factors 21-22'!C:F,4,FALSE)</f>
        <v>Recoupment Academy</v>
      </c>
      <c r="C163" s="491">
        <v>142187</v>
      </c>
      <c r="D163" s="491">
        <v>9352104</v>
      </c>
      <c r="E163" s="492" t="s">
        <v>518</v>
      </c>
      <c r="F163" s="332">
        <v>306</v>
      </c>
      <c r="G163" s="332">
        <v>306</v>
      </c>
      <c r="H163" s="332">
        <v>0</v>
      </c>
      <c r="I163" s="125">
        <v>940644</v>
      </c>
      <c r="J163" s="125">
        <v>0</v>
      </c>
      <c r="K163" s="125">
        <v>0</v>
      </c>
      <c r="L163" s="125">
        <v>33580</v>
      </c>
      <c r="M163" s="125">
        <v>0</v>
      </c>
      <c r="N163" s="125">
        <v>43987.5</v>
      </c>
      <c r="O163" s="125">
        <v>0</v>
      </c>
      <c r="P163" s="125">
        <v>1294.2295081967225</v>
      </c>
      <c r="Q163" s="125">
        <v>0</v>
      </c>
      <c r="R163" s="125">
        <v>5347.4754098360618</v>
      </c>
      <c r="S163" s="125">
        <v>31252.13114754092</v>
      </c>
      <c r="T163" s="125">
        <v>953.11475409836078</v>
      </c>
      <c r="U163" s="125">
        <v>12440.655737704921</v>
      </c>
      <c r="V163" s="125">
        <v>0</v>
      </c>
      <c r="W163" s="125">
        <v>0</v>
      </c>
      <c r="X163" s="125">
        <v>0</v>
      </c>
      <c r="Y163" s="125">
        <v>0</v>
      </c>
      <c r="Z163" s="125">
        <v>0</v>
      </c>
      <c r="AA163" s="125">
        <v>0</v>
      </c>
      <c r="AB163" s="125">
        <v>2579.3103448275879</v>
      </c>
      <c r="AC163" s="125">
        <v>0</v>
      </c>
      <c r="AD163" s="125">
        <v>0</v>
      </c>
      <c r="AE163" s="125">
        <v>77223.1640625</v>
      </c>
      <c r="AF163" s="125">
        <v>0</v>
      </c>
      <c r="AG163" s="125">
        <v>0</v>
      </c>
      <c r="AH163" s="125">
        <v>0</v>
      </c>
      <c r="AI163" s="125">
        <v>117800</v>
      </c>
      <c r="AJ163" s="125">
        <v>0</v>
      </c>
      <c r="AK163" s="125">
        <v>0</v>
      </c>
      <c r="AL163" s="125">
        <v>0</v>
      </c>
      <c r="AM163" s="125">
        <v>7321.6</v>
      </c>
      <c r="AN163" s="125">
        <v>0</v>
      </c>
      <c r="AO163" s="125">
        <v>0</v>
      </c>
      <c r="AP163" s="125">
        <v>0</v>
      </c>
      <c r="AQ163" s="125">
        <v>0</v>
      </c>
      <c r="AR163" s="125">
        <v>0</v>
      </c>
      <c r="AS163" s="125">
        <v>0</v>
      </c>
      <c r="AT163" s="125">
        <v>0</v>
      </c>
      <c r="AU163" s="125">
        <v>0</v>
      </c>
      <c r="AV163" s="125">
        <v>940644</v>
      </c>
      <c r="AW163" s="125">
        <v>208657.58096470457</v>
      </c>
      <c r="AX163" s="125">
        <v>125121.60000000001</v>
      </c>
      <c r="AY163" s="125">
        <v>177465.55258862698</v>
      </c>
      <c r="AZ163" s="493">
        <v>1274423.1809647046</v>
      </c>
      <c r="BA163" s="493">
        <v>1267101.5809647045</v>
      </c>
      <c r="BB163" s="493">
        <v>4180</v>
      </c>
      <c r="BC163" s="493">
        <v>1279080</v>
      </c>
      <c r="BD163" s="493">
        <v>11978.41903529549</v>
      </c>
      <c r="BE163" s="493">
        <v>0</v>
      </c>
      <c r="BF163" s="493">
        <v>1286401.6000000001</v>
      </c>
      <c r="BG163" s="125">
        <v>1286401.6000000001</v>
      </c>
      <c r="BH163" s="125">
        <v>0</v>
      </c>
      <c r="BI163" s="493">
        <v>1286401.6000000001</v>
      </c>
      <c r="BJ163" s="493">
        <v>1161280</v>
      </c>
      <c r="BK163" s="125">
        <v>1161280</v>
      </c>
      <c r="BL163" s="125">
        <v>3795.0326797385619</v>
      </c>
      <c r="BM163" s="125">
        <v>3704.2590698051954</v>
      </c>
      <c r="BN163" s="126">
        <v>2.4505200155490268E-2</v>
      </c>
      <c r="BO163" s="126">
        <v>0</v>
      </c>
      <c r="BP163" s="125">
        <v>0</v>
      </c>
      <c r="BQ163" s="493">
        <v>1286401.6000000001</v>
      </c>
      <c r="BR163" s="493">
        <v>4180</v>
      </c>
      <c r="BS163" s="493" t="s">
        <v>948</v>
      </c>
      <c r="BT163" s="493">
        <v>4203.9267973856213</v>
      </c>
      <c r="BU163" s="126">
        <v>2.2821728912444161E-2</v>
      </c>
      <c r="BV163" s="125">
        <v>0</v>
      </c>
      <c r="BW163" s="125">
        <v>1286401.6000000001</v>
      </c>
      <c r="BX163" s="125">
        <v>0</v>
      </c>
      <c r="BY163" s="125">
        <v>1286401.6000000001</v>
      </c>
      <c r="BZ163" s="490">
        <f t="shared" si="12"/>
        <v>0</v>
      </c>
      <c r="CA163" s="490">
        <f t="shared" si="13"/>
        <v>0</v>
      </c>
      <c r="CB163" s="490">
        <f t="shared" si="11"/>
        <v>11978.41903529549</v>
      </c>
      <c r="CC163" s="490">
        <f>IF(ISERROR(VLOOKUP(A163,'[19]19-20 Cfwds'!A:D,4,FALSE)),0,(VLOOKUP(A163,'[19]19-20 Cfwds'!A:D,4,FALSE)))</f>
        <v>0</v>
      </c>
      <c r="CD163" s="490">
        <f>IF(ISERROR(VLOOKUP(A163,'[19]19-20 Cfwds'!A:D,3,FALSE)),0,(VLOOKUP(A163,'[19]19-20 Cfwds'!A:D,3,FALSE)))</f>
        <v>0</v>
      </c>
      <c r="CF163" s="490">
        <f t="shared" si="14"/>
        <v>128855.10655737697</v>
      </c>
      <c r="CG163" s="490"/>
      <c r="CH163" s="490"/>
    </row>
    <row r="164" spans="1:86" ht="14.4">
      <c r="A164" s="486">
        <v>494</v>
      </c>
      <c r="B164" s="486" t="str">
        <f>VLOOKUP(D164,'[19]Adjusted Factors 21-22'!C:F,4,FALSE)</f>
        <v>Recoupment Academy</v>
      </c>
      <c r="C164" s="491">
        <v>147509</v>
      </c>
      <c r="D164" s="491">
        <v>9352105</v>
      </c>
      <c r="E164" s="492" t="s">
        <v>395</v>
      </c>
      <c r="F164" s="332">
        <v>130</v>
      </c>
      <c r="G164" s="332">
        <v>130</v>
      </c>
      <c r="H164" s="332">
        <v>0</v>
      </c>
      <c r="I164" s="125">
        <v>399620</v>
      </c>
      <c r="J164" s="125">
        <v>0</v>
      </c>
      <c r="K164" s="125">
        <v>0</v>
      </c>
      <c r="L164" s="125">
        <v>3219.9999999999973</v>
      </c>
      <c r="M164" s="125">
        <v>0</v>
      </c>
      <c r="N164" s="125">
        <v>4254.0650406504064</v>
      </c>
      <c r="O164" s="125">
        <v>0</v>
      </c>
      <c r="P164" s="125">
        <v>214.99999999999991</v>
      </c>
      <c r="Q164" s="125">
        <v>0</v>
      </c>
      <c r="R164" s="125">
        <v>0</v>
      </c>
      <c r="S164" s="125">
        <v>0</v>
      </c>
      <c r="T164" s="125">
        <v>0</v>
      </c>
      <c r="U164" s="125">
        <v>0</v>
      </c>
      <c r="V164" s="125">
        <v>0</v>
      </c>
      <c r="W164" s="125">
        <v>0</v>
      </c>
      <c r="X164" s="125">
        <v>0</v>
      </c>
      <c r="Y164" s="125">
        <v>0</v>
      </c>
      <c r="Z164" s="125">
        <v>0</v>
      </c>
      <c r="AA164" s="125">
        <v>0</v>
      </c>
      <c r="AB164" s="125">
        <v>7944.4444444444362</v>
      </c>
      <c r="AC164" s="125">
        <v>0</v>
      </c>
      <c r="AD164" s="125">
        <v>0</v>
      </c>
      <c r="AE164" s="125">
        <v>33071.21212121212</v>
      </c>
      <c r="AF164" s="125">
        <v>0</v>
      </c>
      <c r="AG164" s="125">
        <v>2879.9999999999995</v>
      </c>
      <c r="AH164" s="125">
        <v>0</v>
      </c>
      <c r="AI164" s="125">
        <v>117800</v>
      </c>
      <c r="AJ164" s="125">
        <v>11895.861148197584</v>
      </c>
      <c r="AK164" s="125">
        <v>0</v>
      </c>
      <c r="AL164" s="125">
        <v>0</v>
      </c>
      <c r="AM164" s="125">
        <v>2585.6</v>
      </c>
      <c r="AN164" s="125">
        <v>0</v>
      </c>
      <c r="AO164" s="125">
        <v>0</v>
      </c>
      <c r="AP164" s="125">
        <v>0</v>
      </c>
      <c r="AQ164" s="125">
        <v>0</v>
      </c>
      <c r="AR164" s="125">
        <v>0</v>
      </c>
      <c r="AS164" s="125">
        <v>0</v>
      </c>
      <c r="AT164" s="125">
        <v>0</v>
      </c>
      <c r="AU164" s="125">
        <v>0</v>
      </c>
      <c r="AV164" s="125">
        <v>399620</v>
      </c>
      <c r="AW164" s="125">
        <v>51584.721606306965</v>
      </c>
      <c r="AX164" s="125">
        <v>132281.46114819759</v>
      </c>
      <c r="AY164" s="125">
        <v>34223.535101256464</v>
      </c>
      <c r="AZ164" s="493">
        <v>583486.18275450449</v>
      </c>
      <c r="BA164" s="493">
        <v>580900.58275450452</v>
      </c>
      <c r="BB164" s="493">
        <v>4180</v>
      </c>
      <c r="BC164" s="493">
        <v>543400</v>
      </c>
      <c r="BD164" s="493">
        <v>0</v>
      </c>
      <c r="BE164" s="493">
        <v>0</v>
      </c>
      <c r="BF164" s="493">
        <v>583486.18275450449</v>
      </c>
      <c r="BG164" s="125">
        <v>583486.18275450449</v>
      </c>
      <c r="BH164" s="125">
        <v>0</v>
      </c>
      <c r="BI164" s="493">
        <v>545985.6</v>
      </c>
      <c r="BJ164" s="493">
        <v>413704.13885180245</v>
      </c>
      <c r="BK164" s="125">
        <v>451204.72160630696</v>
      </c>
      <c r="BL164" s="125">
        <v>3470.8055508177458</v>
      </c>
      <c r="BM164" s="125">
        <v>3396.295432184515</v>
      </c>
      <c r="BN164" s="126">
        <v>2.1938644655923097E-2</v>
      </c>
      <c r="BO164" s="126">
        <v>0</v>
      </c>
      <c r="BP164" s="125">
        <v>0</v>
      </c>
      <c r="BQ164" s="493">
        <v>583486.18275450449</v>
      </c>
      <c r="BR164" s="493">
        <v>4468.4660211884966</v>
      </c>
      <c r="BS164" s="493" t="s">
        <v>948</v>
      </c>
      <c r="BT164" s="493">
        <v>4488.355251957727</v>
      </c>
      <c r="BU164" s="126">
        <v>1.7560140963684745E-2</v>
      </c>
      <c r="BV164" s="125">
        <v>0</v>
      </c>
      <c r="BW164" s="125">
        <v>583486.18275450449</v>
      </c>
      <c r="BX164" s="125">
        <v>0</v>
      </c>
      <c r="BY164" s="125">
        <v>583486.18275450449</v>
      </c>
      <c r="BZ164" s="490">
        <f t="shared" si="12"/>
        <v>0</v>
      </c>
      <c r="CA164" s="490">
        <f t="shared" si="13"/>
        <v>0</v>
      </c>
      <c r="CB164" s="490">
        <f t="shared" si="11"/>
        <v>0</v>
      </c>
      <c r="CC164" s="490">
        <f>IF(ISERROR(VLOOKUP(A164,'[19]19-20 Cfwds'!A:D,4,FALSE)),0,(VLOOKUP(A164,'[19]19-20 Cfwds'!A:D,4,FALSE)))</f>
        <v>-15884.860559682478</v>
      </c>
      <c r="CD164" s="490">
        <f>IF(ISERROR(VLOOKUP(A164,'[19]19-20 Cfwds'!A:D,3,FALSE)),0,(VLOOKUP(A164,'[19]19-20 Cfwds'!A:D,3,FALSE)))</f>
        <v>16048.960000000001</v>
      </c>
      <c r="CF164" s="490">
        <f t="shared" si="14"/>
        <v>7689.0650406504037</v>
      </c>
      <c r="CG164" s="490"/>
      <c r="CH164" s="490"/>
    </row>
    <row r="165" spans="1:86" ht="14.4">
      <c r="A165" s="486">
        <v>96</v>
      </c>
      <c r="B165" s="486" t="str">
        <f>VLOOKUP(D165,'[19]Adjusted Factors 21-22'!C:F,4,FALSE)</f>
        <v>Recoupment Academy</v>
      </c>
      <c r="C165" s="491">
        <v>146494</v>
      </c>
      <c r="D165" s="491">
        <v>9352106</v>
      </c>
      <c r="E165" s="492" t="s">
        <v>200</v>
      </c>
      <c r="F165" s="332">
        <v>260</v>
      </c>
      <c r="G165" s="332">
        <v>260</v>
      </c>
      <c r="H165" s="332">
        <v>0</v>
      </c>
      <c r="I165" s="125">
        <v>799240</v>
      </c>
      <c r="J165" s="125">
        <v>0</v>
      </c>
      <c r="K165" s="125">
        <v>0</v>
      </c>
      <c r="L165" s="125">
        <v>34959.999999999964</v>
      </c>
      <c r="M165" s="125">
        <v>0</v>
      </c>
      <c r="N165" s="125">
        <v>43699.999999999949</v>
      </c>
      <c r="O165" s="125">
        <v>0</v>
      </c>
      <c r="P165" s="125">
        <v>36043.629343629364</v>
      </c>
      <c r="Q165" s="125">
        <v>261.00386100386095</v>
      </c>
      <c r="R165" s="125">
        <v>0</v>
      </c>
      <c r="S165" s="125">
        <v>0</v>
      </c>
      <c r="T165" s="125">
        <v>0</v>
      </c>
      <c r="U165" s="125">
        <v>0</v>
      </c>
      <c r="V165" s="125">
        <v>0</v>
      </c>
      <c r="W165" s="125">
        <v>0</v>
      </c>
      <c r="X165" s="125">
        <v>0</v>
      </c>
      <c r="Y165" s="125">
        <v>0</v>
      </c>
      <c r="Z165" s="125">
        <v>0</v>
      </c>
      <c r="AA165" s="125">
        <v>0</v>
      </c>
      <c r="AB165" s="125">
        <v>3163.716814159287</v>
      </c>
      <c r="AC165" s="125">
        <v>0</v>
      </c>
      <c r="AD165" s="125">
        <v>0</v>
      </c>
      <c r="AE165" s="125">
        <v>108572.03389830509</v>
      </c>
      <c r="AF165" s="125">
        <v>0</v>
      </c>
      <c r="AG165" s="125">
        <v>6660.0000000000082</v>
      </c>
      <c r="AH165" s="125">
        <v>0</v>
      </c>
      <c r="AI165" s="125">
        <v>117800</v>
      </c>
      <c r="AJ165" s="125">
        <v>0</v>
      </c>
      <c r="AK165" s="125">
        <v>0</v>
      </c>
      <c r="AL165" s="125">
        <v>0</v>
      </c>
      <c r="AM165" s="125">
        <v>7526.4</v>
      </c>
      <c r="AN165" s="125">
        <v>0</v>
      </c>
      <c r="AO165" s="125">
        <v>0</v>
      </c>
      <c r="AP165" s="125">
        <v>0</v>
      </c>
      <c r="AQ165" s="125">
        <v>0</v>
      </c>
      <c r="AR165" s="125">
        <v>0</v>
      </c>
      <c r="AS165" s="125">
        <v>0</v>
      </c>
      <c r="AT165" s="125">
        <v>0</v>
      </c>
      <c r="AU165" s="125">
        <v>0</v>
      </c>
      <c r="AV165" s="125">
        <v>799240</v>
      </c>
      <c r="AW165" s="125">
        <v>233360.38391709753</v>
      </c>
      <c r="AX165" s="125">
        <v>125326.39999999999</v>
      </c>
      <c r="AY165" s="125">
        <v>179249.51415378568</v>
      </c>
      <c r="AZ165" s="493">
        <v>1157926.7839170974</v>
      </c>
      <c r="BA165" s="493">
        <v>1150400.3839170975</v>
      </c>
      <c r="BB165" s="493">
        <v>4180</v>
      </c>
      <c r="BC165" s="493">
        <v>1086800</v>
      </c>
      <c r="BD165" s="493">
        <v>0</v>
      </c>
      <c r="BE165" s="493">
        <v>0</v>
      </c>
      <c r="BF165" s="493">
        <v>1157926.7839170974</v>
      </c>
      <c r="BG165" s="125">
        <v>1157926.7839170976</v>
      </c>
      <c r="BH165" s="125">
        <v>0</v>
      </c>
      <c r="BI165" s="493">
        <v>1094326.3999999999</v>
      </c>
      <c r="BJ165" s="493">
        <v>968999.99999999988</v>
      </c>
      <c r="BK165" s="125">
        <v>1032600.3839170974</v>
      </c>
      <c r="BL165" s="125">
        <v>3971.5399381426823</v>
      </c>
      <c r="BM165" s="125">
        <v>3747.682007720588</v>
      </c>
      <c r="BN165" s="126">
        <v>5.9732370558901564E-2</v>
      </c>
      <c r="BO165" s="126">
        <v>0</v>
      </c>
      <c r="BP165" s="125">
        <v>0</v>
      </c>
      <c r="BQ165" s="493">
        <v>1157926.7839170974</v>
      </c>
      <c r="BR165" s="493">
        <v>4424.6168612196052</v>
      </c>
      <c r="BS165" s="493" t="s">
        <v>948</v>
      </c>
      <c r="BT165" s="493">
        <v>4453.5645535272979</v>
      </c>
      <c r="BU165" s="126">
        <v>5.8354463039761439E-2</v>
      </c>
      <c r="BV165" s="125">
        <v>0</v>
      </c>
      <c r="BW165" s="125">
        <v>1157926.7839170974</v>
      </c>
      <c r="BX165" s="125">
        <v>0</v>
      </c>
      <c r="BY165" s="125">
        <v>1157926.7839170974</v>
      </c>
      <c r="BZ165" s="490">
        <f t="shared" si="12"/>
        <v>0</v>
      </c>
      <c r="CA165" s="490">
        <f t="shared" si="13"/>
        <v>0</v>
      </c>
      <c r="CB165" s="490">
        <f t="shared" si="11"/>
        <v>0</v>
      </c>
      <c r="CC165" s="490">
        <f>IF(ISERROR(VLOOKUP(A165,'[19]19-20 Cfwds'!A:D,4,FALSE)),0,(VLOOKUP(A165,'[19]19-20 Cfwds'!A:D,4,FALSE)))</f>
        <v>0</v>
      </c>
      <c r="CD165" s="490">
        <f>IF(ISERROR(VLOOKUP(A165,'[19]19-20 Cfwds'!A:D,3,FALSE)),0,(VLOOKUP(A165,'[19]19-20 Cfwds'!A:D,3,FALSE)))</f>
        <v>0</v>
      </c>
      <c r="CF165" s="490">
        <f t="shared" si="14"/>
        <v>114964.63320463314</v>
      </c>
      <c r="CG165" s="490"/>
      <c r="CH165" s="490"/>
    </row>
    <row r="166" spans="1:86" ht="14.4">
      <c r="A166" s="486">
        <v>98</v>
      </c>
      <c r="B166" s="486" t="str">
        <f>VLOOKUP(D166,'[19]Adjusted Factors 21-22'!C:F,4,FALSE)</f>
        <v>Recoupment Academy</v>
      </c>
      <c r="C166" s="491">
        <v>145694</v>
      </c>
      <c r="D166" s="491">
        <v>9352109</v>
      </c>
      <c r="E166" s="492" t="s">
        <v>204</v>
      </c>
      <c r="F166" s="332">
        <v>53</v>
      </c>
      <c r="G166" s="332">
        <v>53</v>
      </c>
      <c r="H166" s="332">
        <v>0</v>
      </c>
      <c r="I166" s="125">
        <v>162922</v>
      </c>
      <c r="J166" s="125">
        <v>0</v>
      </c>
      <c r="K166" s="125">
        <v>0</v>
      </c>
      <c r="L166" s="125">
        <v>1839.9999999999991</v>
      </c>
      <c r="M166" s="125">
        <v>0</v>
      </c>
      <c r="N166" s="125">
        <v>3265.1785714285711</v>
      </c>
      <c r="O166" s="125">
        <v>0</v>
      </c>
      <c r="P166" s="125">
        <v>0</v>
      </c>
      <c r="Q166" s="125">
        <v>260.00000000000017</v>
      </c>
      <c r="R166" s="125">
        <v>0</v>
      </c>
      <c r="S166" s="125">
        <v>1335.0000000000009</v>
      </c>
      <c r="T166" s="125">
        <v>0</v>
      </c>
      <c r="U166" s="125">
        <v>0</v>
      </c>
      <c r="V166" s="125">
        <v>0</v>
      </c>
      <c r="W166" s="125">
        <v>0</v>
      </c>
      <c r="X166" s="125">
        <v>0</v>
      </c>
      <c r="Y166" s="125">
        <v>0</v>
      </c>
      <c r="Z166" s="125">
        <v>0</v>
      </c>
      <c r="AA166" s="125">
        <v>0</v>
      </c>
      <c r="AB166" s="125">
        <v>594.89795918367281</v>
      </c>
      <c r="AC166" s="125">
        <v>0</v>
      </c>
      <c r="AD166" s="125">
        <v>0</v>
      </c>
      <c r="AE166" s="125">
        <v>18521.808510638301</v>
      </c>
      <c r="AF166" s="125">
        <v>0</v>
      </c>
      <c r="AG166" s="125">
        <v>737.99999999999795</v>
      </c>
      <c r="AH166" s="125">
        <v>0</v>
      </c>
      <c r="AI166" s="125">
        <v>117800</v>
      </c>
      <c r="AJ166" s="125">
        <v>45000</v>
      </c>
      <c r="AK166" s="125">
        <v>0</v>
      </c>
      <c r="AL166" s="125">
        <v>0</v>
      </c>
      <c r="AM166" s="125">
        <v>650.01</v>
      </c>
      <c r="AN166" s="125">
        <v>0</v>
      </c>
      <c r="AO166" s="125">
        <v>0</v>
      </c>
      <c r="AP166" s="125">
        <v>0</v>
      </c>
      <c r="AQ166" s="125">
        <v>0</v>
      </c>
      <c r="AR166" s="125">
        <v>0</v>
      </c>
      <c r="AS166" s="125">
        <v>0</v>
      </c>
      <c r="AT166" s="125">
        <v>0</v>
      </c>
      <c r="AU166" s="125">
        <v>0</v>
      </c>
      <c r="AV166" s="125">
        <v>162922</v>
      </c>
      <c r="AW166" s="125">
        <v>26554.885041250542</v>
      </c>
      <c r="AX166" s="125">
        <v>163450.01</v>
      </c>
      <c r="AY166" s="125">
        <v>25959.94682674772</v>
      </c>
      <c r="AZ166" s="493">
        <v>352926.89504125057</v>
      </c>
      <c r="BA166" s="493">
        <v>352276.88504125056</v>
      </c>
      <c r="BB166" s="493">
        <v>4180</v>
      </c>
      <c r="BC166" s="493">
        <v>221540</v>
      </c>
      <c r="BD166" s="493">
        <v>0</v>
      </c>
      <c r="BE166" s="493">
        <v>0</v>
      </c>
      <c r="BF166" s="493">
        <v>352926.89504125057</v>
      </c>
      <c r="BG166" s="125">
        <v>352926.89504125057</v>
      </c>
      <c r="BH166" s="125">
        <v>0</v>
      </c>
      <c r="BI166" s="493">
        <v>222190.01</v>
      </c>
      <c r="BJ166" s="493">
        <v>58740.000000000007</v>
      </c>
      <c r="BK166" s="125">
        <v>189476.88504125056</v>
      </c>
      <c r="BL166" s="125">
        <v>3575.0355668160482</v>
      </c>
      <c r="BM166" s="125">
        <v>3186.8388696428569</v>
      </c>
      <c r="BN166" s="126">
        <v>0.1218124646561424</v>
      </c>
      <c r="BO166" s="126">
        <v>0</v>
      </c>
      <c r="BP166" s="125">
        <v>0</v>
      </c>
      <c r="BQ166" s="493">
        <v>352926.89504125057</v>
      </c>
      <c r="BR166" s="493">
        <v>6646.7336800235953</v>
      </c>
      <c r="BS166" s="493" t="s">
        <v>948</v>
      </c>
      <c r="BT166" s="493">
        <v>6658.9980196462375</v>
      </c>
      <c r="BU166" s="126">
        <v>9.0927755475852745E-2</v>
      </c>
      <c r="BV166" s="125">
        <v>0</v>
      </c>
      <c r="BW166" s="125">
        <v>352926.89504125057</v>
      </c>
      <c r="BX166" s="125">
        <v>0</v>
      </c>
      <c r="BY166" s="125">
        <v>352926.89504125057</v>
      </c>
      <c r="BZ166" s="490">
        <f t="shared" si="12"/>
        <v>0</v>
      </c>
      <c r="CA166" s="490">
        <f t="shared" si="13"/>
        <v>0</v>
      </c>
      <c r="CB166" s="490">
        <f t="shared" si="11"/>
        <v>0</v>
      </c>
      <c r="CC166" s="490">
        <f>IF(ISERROR(VLOOKUP(A166,'[19]19-20 Cfwds'!A:D,4,FALSE)),0,(VLOOKUP(A166,'[19]19-20 Cfwds'!A:D,4,FALSE)))</f>
        <v>0</v>
      </c>
      <c r="CD166" s="490">
        <f>IF(ISERROR(VLOOKUP(A166,'[19]19-20 Cfwds'!A:D,3,FALSE)),0,(VLOOKUP(A166,'[19]19-20 Cfwds'!A:D,3,FALSE)))</f>
        <v>0</v>
      </c>
      <c r="CF166" s="490">
        <f t="shared" si="14"/>
        <v>6700.1785714285716</v>
      </c>
      <c r="CG166" s="490"/>
      <c r="CH166" s="490"/>
    </row>
    <row r="167" spans="1:86" ht="14.4">
      <c r="A167" s="486">
        <v>60</v>
      </c>
      <c r="B167" s="486" t="str">
        <f>VLOOKUP(D167,'[19]Adjusted Factors 21-22'!C:F,4,FALSE)</f>
        <v>Recoupment Academy</v>
      </c>
      <c r="C167" s="491">
        <v>142580</v>
      </c>
      <c r="D167" s="491">
        <v>9352113</v>
      </c>
      <c r="E167" s="492" t="s">
        <v>1016</v>
      </c>
      <c r="F167" s="332">
        <v>322</v>
      </c>
      <c r="G167" s="332">
        <v>322</v>
      </c>
      <c r="H167" s="332">
        <v>0</v>
      </c>
      <c r="I167" s="125">
        <v>989828</v>
      </c>
      <c r="J167" s="125">
        <v>0</v>
      </c>
      <c r="K167" s="125">
        <v>0</v>
      </c>
      <c r="L167" s="125">
        <v>46460.000000000015</v>
      </c>
      <c r="M167" s="125">
        <v>0</v>
      </c>
      <c r="N167" s="125">
        <v>58911.363636363632</v>
      </c>
      <c r="O167" s="125">
        <v>0</v>
      </c>
      <c r="P167" s="125">
        <v>3255.3291536050147</v>
      </c>
      <c r="Q167" s="125">
        <v>10235.360501567393</v>
      </c>
      <c r="R167" s="125">
        <v>20278.934169278971</v>
      </c>
      <c r="S167" s="125">
        <v>5390.2194357366807</v>
      </c>
      <c r="T167" s="125">
        <v>9109.874608150476</v>
      </c>
      <c r="U167" s="125">
        <v>15019.937304075229</v>
      </c>
      <c r="V167" s="125">
        <v>0</v>
      </c>
      <c r="W167" s="125">
        <v>0</v>
      </c>
      <c r="X167" s="125">
        <v>0</v>
      </c>
      <c r="Y167" s="125">
        <v>0</v>
      </c>
      <c r="Z167" s="125">
        <v>0</v>
      </c>
      <c r="AA167" s="125">
        <v>0</v>
      </c>
      <c r="AB167" s="125">
        <v>2223.0125523012507</v>
      </c>
      <c r="AC167" s="125">
        <v>0</v>
      </c>
      <c r="AD167" s="125">
        <v>0</v>
      </c>
      <c r="AE167" s="125">
        <v>117927.06081081081</v>
      </c>
      <c r="AF167" s="125">
        <v>0</v>
      </c>
      <c r="AG167" s="125">
        <v>0</v>
      </c>
      <c r="AH167" s="125">
        <v>0</v>
      </c>
      <c r="AI167" s="125">
        <v>117800</v>
      </c>
      <c r="AJ167" s="125">
        <v>0</v>
      </c>
      <c r="AK167" s="125">
        <v>0</v>
      </c>
      <c r="AL167" s="125">
        <v>0</v>
      </c>
      <c r="AM167" s="125">
        <v>8089.6</v>
      </c>
      <c r="AN167" s="125">
        <v>0</v>
      </c>
      <c r="AO167" s="125">
        <v>0</v>
      </c>
      <c r="AP167" s="125">
        <v>0</v>
      </c>
      <c r="AQ167" s="125">
        <v>0</v>
      </c>
      <c r="AR167" s="125">
        <v>0</v>
      </c>
      <c r="AS167" s="125">
        <v>0</v>
      </c>
      <c r="AT167" s="125">
        <v>0</v>
      </c>
      <c r="AU167" s="125">
        <v>0</v>
      </c>
      <c r="AV167" s="125">
        <v>989828</v>
      </c>
      <c r="AW167" s="125">
        <v>288811.0921718895</v>
      </c>
      <c r="AX167" s="125">
        <v>125889.60000000001</v>
      </c>
      <c r="AY167" s="125">
        <v>237623.41321418283</v>
      </c>
      <c r="AZ167" s="493">
        <v>1404528.6921718896</v>
      </c>
      <c r="BA167" s="493">
        <v>1396439.0921718895</v>
      </c>
      <c r="BB167" s="493">
        <v>4180</v>
      </c>
      <c r="BC167" s="493">
        <v>1345960</v>
      </c>
      <c r="BD167" s="493">
        <v>0</v>
      </c>
      <c r="BE167" s="493">
        <v>0</v>
      </c>
      <c r="BF167" s="493">
        <v>1404528.6921718896</v>
      </c>
      <c r="BG167" s="125">
        <v>1404528.6921718896</v>
      </c>
      <c r="BH167" s="125">
        <v>0</v>
      </c>
      <c r="BI167" s="493">
        <v>1354049.6</v>
      </c>
      <c r="BJ167" s="493">
        <v>1228160</v>
      </c>
      <c r="BK167" s="125">
        <v>1278639.0921718895</v>
      </c>
      <c r="BL167" s="125">
        <v>3970.9288576766753</v>
      </c>
      <c r="BM167" s="125">
        <v>3963.6877055865921</v>
      </c>
      <c r="BN167" s="126">
        <v>1.8268725055904987E-3</v>
      </c>
      <c r="BO167" s="126">
        <v>1.6653483144409498E-2</v>
      </c>
      <c r="BP167" s="125">
        <v>21254.96445909001</v>
      </c>
      <c r="BQ167" s="493">
        <v>1425783.6566309796</v>
      </c>
      <c r="BR167" s="493">
        <v>4402.7765733881351</v>
      </c>
      <c r="BS167" s="493" t="s">
        <v>948</v>
      </c>
      <c r="BT167" s="493">
        <v>4427.8995547545946</v>
      </c>
      <c r="BU167" s="126">
        <v>2.6168824325318196E-2</v>
      </c>
      <c r="BV167" s="125">
        <v>0</v>
      </c>
      <c r="BW167" s="125">
        <v>1425783.6566309796</v>
      </c>
      <c r="BX167" s="125">
        <v>0</v>
      </c>
      <c r="BY167" s="125">
        <v>1425783.6566309796</v>
      </c>
      <c r="BZ167" s="490">
        <f t="shared" si="12"/>
        <v>0</v>
      </c>
      <c r="CA167" s="490">
        <f t="shared" si="13"/>
        <v>0</v>
      </c>
      <c r="CB167" s="490">
        <f t="shared" si="11"/>
        <v>0</v>
      </c>
      <c r="CC167" s="490">
        <f>IF(ISERROR(VLOOKUP(A167,'[19]19-20 Cfwds'!A:D,4,FALSE)),0,(VLOOKUP(A167,'[19]19-20 Cfwds'!A:D,4,FALSE)))</f>
        <v>0</v>
      </c>
      <c r="CD167" s="490">
        <f>IF(ISERROR(VLOOKUP(A167,'[19]19-20 Cfwds'!A:D,3,FALSE)),0,(VLOOKUP(A167,'[19]19-20 Cfwds'!A:D,3,FALSE)))</f>
        <v>0</v>
      </c>
      <c r="CF167" s="490">
        <f t="shared" si="14"/>
        <v>168661.01880877741</v>
      </c>
      <c r="CG167" s="490"/>
      <c r="CH167" s="490"/>
    </row>
    <row r="168" spans="1:86" ht="14.4">
      <c r="A168" s="486">
        <v>506</v>
      </c>
      <c r="B168" s="486" t="str">
        <f>VLOOKUP(D168,'[19]Adjusted Factors 21-22'!C:F,4,FALSE)</f>
        <v>Recoupment Academy</v>
      </c>
      <c r="C168" s="491">
        <v>147931</v>
      </c>
      <c r="D168" s="491">
        <v>9352114</v>
      </c>
      <c r="E168" s="492" t="s">
        <v>951</v>
      </c>
      <c r="F168" s="332">
        <v>209</v>
      </c>
      <c r="G168" s="332">
        <v>209</v>
      </c>
      <c r="H168" s="332">
        <v>0</v>
      </c>
      <c r="I168" s="125">
        <v>642466</v>
      </c>
      <c r="J168" s="125">
        <v>0</v>
      </c>
      <c r="K168" s="125">
        <v>0</v>
      </c>
      <c r="L168" s="125">
        <v>15179.999999999975</v>
      </c>
      <c r="M168" s="125">
        <v>0</v>
      </c>
      <c r="N168" s="125">
        <v>18974.999999999967</v>
      </c>
      <c r="O168" s="125">
        <v>0</v>
      </c>
      <c r="P168" s="125">
        <v>644.99999999999852</v>
      </c>
      <c r="Q168" s="125">
        <v>259.99999999999994</v>
      </c>
      <c r="R168" s="125">
        <v>0</v>
      </c>
      <c r="S168" s="125">
        <v>444.99999999999989</v>
      </c>
      <c r="T168" s="125">
        <v>0</v>
      </c>
      <c r="U168" s="125">
        <v>0</v>
      </c>
      <c r="V168" s="125">
        <v>0</v>
      </c>
      <c r="W168" s="125">
        <v>0</v>
      </c>
      <c r="X168" s="125">
        <v>0</v>
      </c>
      <c r="Y168" s="125">
        <v>0</v>
      </c>
      <c r="Z168" s="125">
        <v>0</v>
      </c>
      <c r="AA168" s="125">
        <v>0</v>
      </c>
      <c r="AB168" s="125">
        <v>638.61111111111165</v>
      </c>
      <c r="AC168" s="125">
        <v>0</v>
      </c>
      <c r="AD168" s="125">
        <v>0</v>
      </c>
      <c r="AE168" s="125">
        <v>40912.625698324016</v>
      </c>
      <c r="AF168" s="125">
        <v>0</v>
      </c>
      <c r="AG168" s="125">
        <v>0</v>
      </c>
      <c r="AH168" s="125">
        <v>0</v>
      </c>
      <c r="AI168" s="125">
        <v>117800</v>
      </c>
      <c r="AJ168" s="125">
        <v>0</v>
      </c>
      <c r="AK168" s="125">
        <v>0</v>
      </c>
      <c r="AL168" s="125">
        <v>0</v>
      </c>
      <c r="AM168" s="125">
        <v>3383.41</v>
      </c>
      <c r="AN168" s="125">
        <v>0</v>
      </c>
      <c r="AO168" s="125">
        <v>0</v>
      </c>
      <c r="AP168" s="125">
        <v>0</v>
      </c>
      <c r="AQ168" s="125">
        <v>0</v>
      </c>
      <c r="AR168" s="125">
        <v>0</v>
      </c>
      <c r="AS168" s="125">
        <v>0</v>
      </c>
      <c r="AT168" s="125">
        <v>0</v>
      </c>
      <c r="AU168" s="125">
        <v>0</v>
      </c>
      <c r="AV168" s="125">
        <v>642466</v>
      </c>
      <c r="AW168" s="125">
        <v>77056.236809435068</v>
      </c>
      <c r="AX168" s="125">
        <v>121183.41</v>
      </c>
      <c r="AY168" s="125">
        <v>65960.176849161944</v>
      </c>
      <c r="AZ168" s="493">
        <v>840705.6468094351</v>
      </c>
      <c r="BA168" s="493">
        <v>837322.23680943507</v>
      </c>
      <c r="BB168" s="493">
        <v>4180</v>
      </c>
      <c r="BC168" s="493">
        <v>873620</v>
      </c>
      <c r="BD168" s="493">
        <v>36297.763190564932</v>
      </c>
      <c r="BE168" s="493">
        <v>0</v>
      </c>
      <c r="BF168" s="493">
        <v>877003.41</v>
      </c>
      <c r="BG168" s="125">
        <v>877003.41000000015</v>
      </c>
      <c r="BH168" s="125">
        <v>0</v>
      </c>
      <c r="BI168" s="493">
        <v>877003.41</v>
      </c>
      <c r="BJ168" s="493">
        <v>755820</v>
      </c>
      <c r="BK168" s="125">
        <v>755820</v>
      </c>
      <c r="BL168" s="125">
        <v>3616.3636363636365</v>
      </c>
      <c r="BM168" s="125">
        <v>3404.8335623188409</v>
      </c>
      <c r="BN168" s="126">
        <v>6.2126406525649477E-2</v>
      </c>
      <c r="BO168" s="126">
        <v>0</v>
      </c>
      <c r="BP168" s="125">
        <v>0</v>
      </c>
      <c r="BQ168" s="493">
        <v>877003.41</v>
      </c>
      <c r="BR168" s="493">
        <v>4180</v>
      </c>
      <c r="BS168" s="493" t="s">
        <v>948</v>
      </c>
      <c r="BT168" s="493">
        <v>4196.1885645933016</v>
      </c>
      <c r="BU168" s="126">
        <v>3.3350893759274802E-2</v>
      </c>
      <c r="BV168" s="125">
        <v>0</v>
      </c>
      <c r="BW168" s="125">
        <v>877003.41</v>
      </c>
      <c r="BX168" s="125">
        <v>0</v>
      </c>
      <c r="BY168" s="125">
        <v>877003.41</v>
      </c>
      <c r="BZ168" s="490">
        <f t="shared" si="12"/>
        <v>0</v>
      </c>
      <c r="CA168" s="490">
        <f t="shared" si="13"/>
        <v>0</v>
      </c>
      <c r="CB168" s="490">
        <f t="shared" si="11"/>
        <v>36297.763190564932</v>
      </c>
      <c r="CC168" s="490">
        <f>IF(ISERROR(VLOOKUP(A168,'[19]19-20 Cfwds'!A:D,4,FALSE)),0,(VLOOKUP(A168,'[19]19-20 Cfwds'!A:D,4,FALSE)))</f>
        <v>84092.08593264292</v>
      </c>
      <c r="CD168" s="490">
        <f>IF(ISERROR(VLOOKUP(A168,'[19]19-20 Cfwds'!A:D,3,FALSE)),0,(VLOOKUP(A168,'[19]19-20 Cfwds'!A:D,3,FALSE)))</f>
        <v>6396.2899999999972</v>
      </c>
      <c r="CF168" s="490">
        <f t="shared" si="14"/>
        <v>35504.999999999942</v>
      </c>
      <c r="CG168" s="490"/>
      <c r="CH168" s="490"/>
    </row>
    <row r="169" spans="1:86" ht="14.4">
      <c r="A169" s="486">
        <v>16</v>
      </c>
      <c r="B169" s="486" t="str">
        <f>VLOOKUP(D169,'[19]Adjusted Factors 21-22'!C:F,4,FALSE)</f>
        <v>Recoupment Academy</v>
      </c>
      <c r="C169" s="491">
        <v>142770</v>
      </c>
      <c r="D169" s="491">
        <v>9352116</v>
      </c>
      <c r="E169" s="492" t="s">
        <v>516</v>
      </c>
      <c r="F169" s="332">
        <v>88</v>
      </c>
      <c r="G169" s="332">
        <v>88</v>
      </c>
      <c r="H169" s="332">
        <v>0</v>
      </c>
      <c r="I169" s="125">
        <v>270512</v>
      </c>
      <c r="J169" s="125">
        <v>0</v>
      </c>
      <c r="K169" s="125">
        <v>0</v>
      </c>
      <c r="L169" s="125">
        <v>10120</v>
      </c>
      <c r="M169" s="125">
        <v>0</v>
      </c>
      <c r="N169" s="125">
        <v>13532.558139534884</v>
      </c>
      <c r="O169" s="125">
        <v>0</v>
      </c>
      <c r="P169" s="125">
        <v>6019.9999999999973</v>
      </c>
      <c r="Q169" s="125">
        <v>5979.9999999999927</v>
      </c>
      <c r="R169" s="125">
        <v>0</v>
      </c>
      <c r="S169" s="125">
        <v>0</v>
      </c>
      <c r="T169" s="125">
        <v>0</v>
      </c>
      <c r="U169" s="125">
        <v>0</v>
      </c>
      <c r="V169" s="125">
        <v>0</v>
      </c>
      <c r="W169" s="125">
        <v>0</v>
      </c>
      <c r="X169" s="125">
        <v>0</v>
      </c>
      <c r="Y169" s="125">
        <v>0</v>
      </c>
      <c r="Z169" s="125">
        <v>0</v>
      </c>
      <c r="AA169" s="125">
        <v>0</v>
      </c>
      <c r="AB169" s="125">
        <v>0</v>
      </c>
      <c r="AC169" s="125">
        <v>0</v>
      </c>
      <c r="AD169" s="125">
        <v>0</v>
      </c>
      <c r="AE169" s="125">
        <v>38001.126760563377</v>
      </c>
      <c r="AF169" s="125">
        <v>0</v>
      </c>
      <c r="AG169" s="125">
        <v>648.00000000000193</v>
      </c>
      <c r="AH169" s="125">
        <v>0</v>
      </c>
      <c r="AI169" s="125">
        <v>117800</v>
      </c>
      <c r="AJ169" s="125">
        <v>0</v>
      </c>
      <c r="AK169" s="125">
        <v>0</v>
      </c>
      <c r="AL169" s="125">
        <v>0</v>
      </c>
      <c r="AM169" s="125">
        <v>2150.4</v>
      </c>
      <c r="AN169" s="125">
        <v>0</v>
      </c>
      <c r="AO169" s="125">
        <v>0</v>
      </c>
      <c r="AP169" s="125">
        <v>0</v>
      </c>
      <c r="AQ169" s="125">
        <v>0</v>
      </c>
      <c r="AR169" s="125">
        <v>0</v>
      </c>
      <c r="AS169" s="125">
        <v>0</v>
      </c>
      <c r="AT169" s="125">
        <v>0</v>
      </c>
      <c r="AU169" s="125">
        <v>0</v>
      </c>
      <c r="AV169" s="125">
        <v>270512</v>
      </c>
      <c r="AW169" s="125">
        <v>74301.684900098247</v>
      </c>
      <c r="AX169" s="125">
        <v>119950.39999999999</v>
      </c>
      <c r="AY169" s="125">
        <v>64651.985519816561</v>
      </c>
      <c r="AZ169" s="493">
        <v>464764.08490009827</v>
      </c>
      <c r="BA169" s="493">
        <v>462613.68490009825</v>
      </c>
      <c r="BB169" s="493">
        <v>4180</v>
      </c>
      <c r="BC169" s="493">
        <v>367840</v>
      </c>
      <c r="BD169" s="493">
        <v>0</v>
      </c>
      <c r="BE169" s="493">
        <v>0</v>
      </c>
      <c r="BF169" s="493">
        <v>464764.08490009827</v>
      </c>
      <c r="BG169" s="125">
        <v>464764.08490009827</v>
      </c>
      <c r="BH169" s="125">
        <v>0</v>
      </c>
      <c r="BI169" s="493">
        <v>369990.40000000002</v>
      </c>
      <c r="BJ169" s="493">
        <v>250040.00000000003</v>
      </c>
      <c r="BK169" s="125">
        <v>344813.68490009825</v>
      </c>
      <c r="BL169" s="125">
        <v>3918.3373284102072</v>
      </c>
      <c r="BM169" s="125">
        <v>3746.8111784090911</v>
      </c>
      <c r="BN169" s="126">
        <v>4.5779235150554529E-2</v>
      </c>
      <c r="BO169" s="126">
        <v>0</v>
      </c>
      <c r="BP169" s="125">
        <v>0</v>
      </c>
      <c r="BQ169" s="493">
        <v>464764.08490009827</v>
      </c>
      <c r="BR169" s="493">
        <v>5256.9736920465712</v>
      </c>
      <c r="BS169" s="493" t="s">
        <v>948</v>
      </c>
      <c r="BT169" s="493">
        <v>5281.4100556829353</v>
      </c>
      <c r="BU169" s="126">
        <v>3.3948158252055993E-2</v>
      </c>
      <c r="BV169" s="125">
        <v>0</v>
      </c>
      <c r="BW169" s="125">
        <v>464764.08490009827</v>
      </c>
      <c r="BX169" s="125">
        <v>0</v>
      </c>
      <c r="BY169" s="125">
        <v>464764.08490009827</v>
      </c>
      <c r="BZ169" s="490">
        <f t="shared" si="12"/>
        <v>0</v>
      </c>
      <c r="CA169" s="490">
        <f t="shared" si="13"/>
        <v>0</v>
      </c>
      <c r="CB169" s="490">
        <f t="shared" si="11"/>
        <v>0</v>
      </c>
      <c r="CC169" s="490">
        <f>IF(ISERROR(VLOOKUP(A169,'[19]19-20 Cfwds'!A:D,4,FALSE)),0,(VLOOKUP(A169,'[19]19-20 Cfwds'!A:D,4,FALSE)))</f>
        <v>0</v>
      </c>
      <c r="CD169" s="490">
        <f>IF(ISERROR(VLOOKUP(A169,'[19]19-20 Cfwds'!A:D,3,FALSE)),0,(VLOOKUP(A169,'[19]19-20 Cfwds'!A:D,3,FALSE)))</f>
        <v>0</v>
      </c>
      <c r="CF169" s="490">
        <f t="shared" si="14"/>
        <v>35652.558139534871</v>
      </c>
      <c r="CG169" s="490"/>
      <c r="CH169" s="490"/>
    </row>
    <row r="170" spans="1:86" ht="14.4">
      <c r="A170" s="486">
        <v>9</v>
      </c>
      <c r="B170" s="486" t="str">
        <f>VLOOKUP(D170,'[19]Adjusted Factors 21-22'!C:F,4,FALSE)</f>
        <v>Recoupment Academy</v>
      </c>
      <c r="C170" s="491">
        <v>142786</v>
      </c>
      <c r="D170" s="491">
        <v>9352120</v>
      </c>
      <c r="E170" s="492" t="s">
        <v>99</v>
      </c>
      <c r="F170" s="332">
        <v>80</v>
      </c>
      <c r="G170" s="332">
        <v>80</v>
      </c>
      <c r="H170" s="332">
        <v>0</v>
      </c>
      <c r="I170" s="125">
        <v>245920</v>
      </c>
      <c r="J170" s="125">
        <v>0</v>
      </c>
      <c r="K170" s="125">
        <v>0</v>
      </c>
      <c r="L170" s="125">
        <v>8280</v>
      </c>
      <c r="M170" s="125">
        <v>0</v>
      </c>
      <c r="N170" s="125">
        <v>12266.666666666666</v>
      </c>
      <c r="O170" s="125">
        <v>0</v>
      </c>
      <c r="P170" s="125">
        <v>435.44303797468302</v>
      </c>
      <c r="Q170" s="125">
        <v>5002.5316455696193</v>
      </c>
      <c r="R170" s="125">
        <v>0</v>
      </c>
      <c r="S170" s="125">
        <v>3154.4303797468369</v>
      </c>
      <c r="T170" s="125">
        <v>481.01265822784939</v>
      </c>
      <c r="U170" s="125">
        <v>1255.6962025316441</v>
      </c>
      <c r="V170" s="125">
        <v>0</v>
      </c>
      <c r="W170" s="125">
        <v>0</v>
      </c>
      <c r="X170" s="125">
        <v>0</v>
      </c>
      <c r="Y170" s="125">
        <v>0</v>
      </c>
      <c r="Z170" s="125">
        <v>0</v>
      </c>
      <c r="AA170" s="125">
        <v>0</v>
      </c>
      <c r="AB170" s="125">
        <v>1173.3333333333348</v>
      </c>
      <c r="AC170" s="125">
        <v>0</v>
      </c>
      <c r="AD170" s="125">
        <v>0</v>
      </c>
      <c r="AE170" s="125">
        <v>20974.647887323943</v>
      </c>
      <c r="AF170" s="125">
        <v>0</v>
      </c>
      <c r="AG170" s="125">
        <v>180.00000000000017</v>
      </c>
      <c r="AH170" s="125">
        <v>0</v>
      </c>
      <c r="AI170" s="125">
        <v>117800</v>
      </c>
      <c r="AJ170" s="125">
        <v>0</v>
      </c>
      <c r="AK170" s="125">
        <v>0</v>
      </c>
      <c r="AL170" s="125">
        <v>0</v>
      </c>
      <c r="AM170" s="125">
        <v>1472.82</v>
      </c>
      <c r="AN170" s="125">
        <v>0</v>
      </c>
      <c r="AO170" s="125">
        <v>0</v>
      </c>
      <c r="AP170" s="125">
        <v>0</v>
      </c>
      <c r="AQ170" s="125">
        <v>0</v>
      </c>
      <c r="AR170" s="125">
        <v>0</v>
      </c>
      <c r="AS170" s="125">
        <v>0</v>
      </c>
      <c r="AT170" s="125">
        <v>0</v>
      </c>
      <c r="AU170" s="125">
        <v>0</v>
      </c>
      <c r="AV170" s="125">
        <v>245920</v>
      </c>
      <c r="AW170" s="125">
        <v>53203.761811374578</v>
      </c>
      <c r="AX170" s="125">
        <v>119272.82</v>
      </c>
      <c r="AY170" s="125">
        <v>51361.968534379273</v>
      </c>
      <c r="AZ170" s="493">
        <v>418396.58181137458</v>
      </c>
      <c r="BA170" s="493">
        <v>416923.76181137457</v>
      </c>
      <c r="BB170" s="493">
        <v>4180</v>
      </c>
      <c r="BC170" s="493">
        <v>334400</v>
      </c>
      <c r="BD170" s="493">
        <v>0</v>
      </c>
      <c r="BE170" s="493">
        <v>0</v>
      </c>
      <c r="BF170" s="493">
        <v>418396.58181137458</v>
      </c>
      <c r="BG170" s="125">
        <v>418396.58181137458</v>
      </c>
      <c r="BH170" s="125">
        <v>0</v>
      </c>
      <c r="BI170" s="493">
        <v>335872.82</v>
      </c>
      <c r="BJ170" s="493">
        <v>216600</v>
      </c>
      <c r="BK170" s="125">
        <v>299123.76181137457</v>
      </c>
      <c r="BL170" s="125">
        <v>3739.0470226421821</v>
      </c>
      <c r="BM170" s="125">
        <v>3762.5975644444447</v>
      </c>
      <c r="BN170" s="126">
        <v>-6.2591179096082522E-3</v>
      </c>
      <c r="BO170" s="126">
        <v>2.473947355960825E-2</v>
      </c>
      <c r="BP170" s="125">
        <v>7446.7746368815788</v>
      </c>
      <c r="BQ170" s="493">
        <v>425843.35644825618</v>
      </c>
      <c r="BR170" s="493">
        <v>5304.6317056032021</v>
      </c>
      <c r="BS170" s="493" t="s">
        <v>948</v>
      </c>
      <c r="BT170" s="493">
        <v>5323.041955603202</v>
      </c>
      <c r="BU170" s="126">
        <v>4.6698356934303797E-2</v>
      </c>
      <c r="BV170" s="125">
        <v>0</v>
      </c>
      <c r="BW170" s="125">
        <v>425843.35644825618</v>
      </c>
      <c r="BX170" s="125">
        <v>0</v>
      </c>
      <c r="BY170" s="125">
        <v>425843.35644825618</v>
      </c>
      <c r="BZ170" s="490">
        <f t="shared" si="12"/>
        <v>0</v>
      </c>
      <c r="CA170" s="490">
        <f t="shared" si="13"/>
        <v>0</v>
      </c>
      <c r="CB170" s="490">
        <f t="shared" si="11"/>
        <v>0</v>
      </c>
      <c r="CC170" s="490">
        <f>IF(ISERROR(VLOOKUP(A170,'[19]19-20 Cfwds'!A:D,4,FALSE)),0,(VLOOKUP(A170,'[19]19-20 Cfwds'!A:D,4,FALSE)))</f>
        <v>0</v>
      </c>
      <c r="CD170" s="490">
        <f>IF(ISERROR(VLOOKUP(A170,'[19]19-20 Cfwds'!A:D,3,FALSE)),0,(VLOOKUP(A170,'[19]19-20 Cfwds'!A:D,3,FALSE)))</f>
        <v>0</v>
      </c>
      <c r="CF170" s="490">
        <f t="shared" si="14"/>
        <v>30875.780590717299</v>
      </c>
      <c r="CG170" s="490"/>
      <c r="CH170" s="490"/>
    </row>
    <row r="171" spans="1:86" ht="14.4">
      <c r="A171" s="486">
        <v>109</v>
      </c>
      <c r="B171" s="486" t="str">
        <f>VLOOKUP(D171,'[19]Adjusted Factors 21-22'!C:F,4,FALSE)</f>
        <v>Recoupment Academy</v>
      </c>
      <c r="C171" s="491">
        <v>144446</v>
      </c>
      <c r="D171" s="491">
        <v>9352122</v>
      </c>
      <c r="E171" s="492" t="s">
        <v>210</v>
      </c>
      <c r="F171" s="332">
        <v>85</v>
      </c>
      <c r="G171" s="332">
        <v>85</v>
      </c>
      <c r="H171" s="332">
        <v>0</v>
      </c>
      <c r="I171" s="125">
        <v>261290</v>
      </c>
      <c r="J171" s="125">
        <v>0</v>
      </c>
      <c r="K171" s="125">
        <v>0</v>
      </c>
      <c r="L171" s="125">
        <v>8280.0000000000018</v>
      </c>
      <c r="M171" s="125">
        <v>0</v>
      </c>
      <c r="N171" s="125">
        <v>10350.000000000002</v>
      </c>
      <c r="O171" s="125">
        <v>0</v>
      </c>
      <c r="P171" s="125">
        <v>5438.9880952381018</v>
      </c>
      <c r="Q171" s="125">
        <v>0</v>
      </c>
      <c r="R171" s="125">
        <v>829.76190476190459</v>
      </c>
      <c r="S171" s="125">
        <v>0</v>
      </c>
      <c r="T171" s="125">
        <v>0</v>
      </c>
      <c r="U171" s="125">
        <v>0</v>
      </c>
      <c r="V171" s="125">
        <v>0</v>
      </c>
      <c r="W171" s="125">
        <v>0</v>
      </c>
      <c r="X171" s="125">
        <v>0</v>
      </c>
      <c r="Y171" s="125">
        <v>0</v>
      </c>
      <c r="Z171" s="125">
        <v>0</v>
      </c>
      <c r="AA171" s="125">
        <v>0</v>
      </c>
      <c r="AB171" s="125">
        <v>0</v>
      </c>
      <c r="AC171" s="125">
        <v>0</v>
      </c>
      <c r="AD171" s="125">
        <v>0</v>
      </c>
      <c r="AE171" s="125">
        <v>27631.640625</v>
      </c>
      <c r="AF171" s="125">
        <v>0</v>
      </c>
      <c r="AG171" s="125">
        <v>0</v>
      </c>
      <c r="AH171" s="125">
        <v>0</v>
      </c>
      <c r="AI171" s="125">
        <v>117800</v>
      </c>
      <c r="AJ171" s="125">
        <v>38931.909212283041</v>
      </c>
      <c r="AK171" s="125">
        <v>0</v>
      </c>
      <c r="AL171" s="125">
        <v>0</v>
      </c>
      <c r="AM171" s="125">
        <v>1266.72</v>
      </c>
      <c r="AN171" s="125">
        <v>0</v>
      </c>
      <c r="AO171" s="125">
        <v>0</v>
      </c>
      <c r="AP171" s="125">
        <v>0</v>
      </c>
      <c r="AQ171" s="125">
        <v>0</v>
      </c>
      <c r="AR171" s="125">
        <v>0</v>
      </c>
      <c r="AS171" s="125">
        <v>0</v>
      </c>
      <c r="AT171" s="125">
        <v>0</v>
      </c>
      <c r="AU171" s="125">
        <v>0</v>
      </c>
      <c r="AV171" s="125">
        <v>261290</v>
      </c>
      <c r="AW171" s="125">
        <v>52530.390625000015</v>
      </c>
      <c r="AX171" s="125">
        <v>157998.62921228303</v>
      </c>
      <c r="AY171" s="125">
        <v>48713.434312500016</v>
      </c>
      <c r="AZ171" s="493">
        <v>471819.01983728306</v>
      </c>
      <c r="BA171" s="493">
        <v>470552.29983728309</v>
      </c>
      <c r="BB171" s="493">
        <v>4180</v>
      </c>
      <c r="BC171" s="493">
        <v>355300</v>
      </c>
      <c r="BD171" s="493">
        <v>0</v>
      </c>
      <c r="BE171" s="493">
        <v>0</v>
      </c>
      <c r="BF171" s="493">
        <v>471819.01983728306</v>
      </c>
      <c r="BG171" s="125">
        <v>471819.01983728306</v>
      </c>
      <c r="BH171" s="125">
        <v>0</v>
      </c>
      <c r="BI171" s="493">
        <v>356566.72</v>
      </c>
      <c r="BJ171" s="493">
        <v>198568.09078771694</v>
      </c>
      <c r="BK171" s="125">
        <v>313820.39062500006</v>
      </c>
      <c r="BL171" s="125">
        <v>3692.004595588236</v>
      </c>
      <c r="BM171" s="125">
        <v>3391.9178847408944</v>
      </c>
      <c r="BN171" s="126">
        <v>8.8471101319206921E-2</v>
      </c>
      <c r="BO171" s="126">
        <v>0</v>
      </c>
      <c r="BP171" s="125">
        <v>0</v>
      </c>
      <c r="BQ171" s="493">
        <v>471819.01983728306</v>
      </c>
      <c r="BR171" s="493">
        <v>5535.9094098503892</v>
      </c>
      <c r="BS171" s="493" t="s">
        <v>948</v>
      </c>
      <c r="BT171" s="493">
        <v>5550.8119980856827</v>
      </c>
      <c r="BU171" s="126">
        <v>6.193719573204004E-2</v>
      </c>
      <c r="BV171" s="125">
        <v>0</v>
      </c>
      <c r="BW171" s="125">
        <v>471819.01983728306</v>
      </c>
      <c r="BX171" s="125">
        <v>0</v>
      </c>
      <c r="BY171" s="125">
        <v>471819.01983728306</v>
      </c>
      <c r="BZ171" s="490">
        <f t="shared" si="12"/>
        <v>0</v>
      </c>
      <c r="CA171" s="490">
        <f t="shared" si="13"/>
        <v>0</v>
      </c>
      <c r="CB171" s="490">
        <f t="shared" si="11"/>
        <v>0</v>
      </c>
      <c r="CC171" s="490">
        <f>IF(ISERROR(VLOOKUP(A171,'[19]19-20 Cfwds'!A:D,4,FALSE)),0,(VLOOKUP(A171,'[19]19-20 Cfwds'!A:D,4,FALSE)))</f>
        <v>0</v>
      </c>
      <c r="CD171" s="490">
        <f>IF(ISERROR(VLOOKUP(A171,'[19]19-20 Cfwds'!A:D,3,FALSE)),0,(VLOOKUP(A171,'[19]19-20 Cfwds'!A:D,3,FALSE)))</f>
        <v>0</v>
      </c>
      <c r="CF171" s="490">
        <f t="shared" si="14"/>
        <v>24898.750000000011</v>
      </c>
      <c r="CG171" s="490"/>
      <c r="CH171" s="490"/>
    </row>
    <row r="172" spans="1:86" ht="14.4">
      <c r="A172" s="486">
        <v>111</v>
      </c>
      <c r="B172" s="486" t="str">
        <f>VLOOKUP(D172,'[19]Adjusted Factors 21-22'!C:F,4,FALSE)</f>
        <v>Recoupment Academy</v>
      </c>
      <c r="C172" s="491">
        <v>141551</v>
      </c>
      <c r="D172" s="491">
        <v>9352123</v>
      </c>
      <c r="E172" s="492" t="s">
        <v>515</v>
      </c>
      <c r="F172" s="332">
        <v>145</v>
      </c>
      <c r="G172" s="332">
        <v>145</v>
      </c>
      <c r="H172" s="332">
        <v>0</v>
      </c>
      <c r="I172" s="125">
        <v>445730</v>
      </c>
      <c r="J172" s="125">
        <v>0</v>
      </c>
      <c r="K172" s="125">
        <v>0</v>
      </c>
      <c r="L172" s="125">
        <v>18399.999999999985</v>
      </c>
      <c r="M172" s="125">
        <v>0</v>
      </c>
      <c r="N172" s="125">
        <v>22999.999999999978</v>
      </c>
      <c r="O172" s="125">
        <v>0</v>
      </c>
      <c r="P172" s="125">
        <v>23649.999999999989</v>
      </c>
      <c r="Q172" s="125">
        <v>0</v>
      </c>
      <c r="R172" s="125">
        <v>0</v>
      </c>
      <c r="S172" s="125">
        <v>0</v>
      </c>
      <c r="T172" s="125">
        <v>0</v>
      </c>
      <c r="U172" s="125">
        <v>0</v>
      </c>
      <c r="V172" s="125">
        <v>0</v>
      </c>
      <c r="W172" s="125">
        <v>0</v>
      </c>
      <c r="X172" s="125">
        <v>0</v>
      </c>
      <c r="Y172" s="125">
        <v>0</v>
      </c>
      <c r="Z172" s="125">
        <v>0</v>
      </c>
      <c r="AA172" s="125">
        <v>0</v>
      </c>
      <c r="AB172" s="125">
        <v>1255.9055118110241</v>
      </c>
      <c r="AC172" s="125">
        <v>0</v>
      </c>
      <c r="AD172" s="125">
        <v>0</v>
      </c>
      <c r="AE172" s="125">
        <v>44986.25</v>
      </c>
      <c r="AF172" s="125">
        <v>0</v>
      </c>
      <c r="AG172" s="125">
        <v>0</v>
      </c>
      <c r="AH172" s="125">
        <v>0</v>
      </c>
      <c r="AI172" s="125">
        <v>117800</v>
      </c>
      <c r="AJ172" s="125">
        <v>0</v>
      </c>
      <c r="AK172" s="125">
        <v>0</v>
      </c>
      <c r="AL172" s="125">
        <v>0</v>
      </c>
      <c r="AM172" s="125">
        <v>3456</v>
      </c>
      <c r="AN172" s="125">
        <v>0</v>
      </c>
      <c r="AO172" s="125">
        <v>0</v>
      </c>
      <c r="AP172" s="125">
        <v>0</v>
      </c>
      <c r="AQ172" s="125">
        <v>0</v>
      </c>
      <c r="AR172" s="125">
        <v>0</v>
      </c>
      <c r="AS172" s="125">
        <v>0</v>
      </c>
      <c r="AT172" s="125">
        <v>0</v>
      </c>
      <c r="AU172" s="125">
        <v>0</v>
      </c>
      <c r="AV172" s="125">
        <v>445730</v>
      </c>
      <c r="AW172" s="125">
        <v>111292.15551181098</v>
      </c>
      <c r="AX172" s="125">
        <v>121256</v>
      </c>
      <c r="AY172" s="125">
        <v>97541.988999999958</v>
      </c>
      <c r="AZ172" s="493">
        <v>678278.15551181103</v>
      </c>
      <c r="BA172" s="493">
        <v>674822.15551181103</v>
      </c>
      <c r="BB172" s="493">
        <v>4180</v>
      </c>
      <c r="BC172" s="493">
        <v>606100</v>
      </c>
      <c r="BD172" s="493">
        <v>0</v>
      </c>
      <c r="BE172" s="493">
        <v>0</v>
      </c>
      <c r="BF172" s="493">
        <v>678278.15551181103</v>
      </c>
      <c r="BG172" s="125">
        <v>678278.15551181103</v>
      </c>
      <c r="BH172" s="125">
        <v>0</v>
      </c>
      <c r="BI172" s="493">
        <v>609556</v>
      </c>
      <c r="BJ172" s="493">
        <v>488300</v>
      </c>
      <c r="BK172" s="125">
        <v>557022.15551181103</v>
      </c>
      <c r="BL172" s="125">
        <v>3841.5321069780071</v>
      </c>
      <c r="BM172" s="125">
        <v>3582.3764210884351</v>
      </c>
      <c r="BN172" s="126">
        <v>7.234183553799535E-2</v>
      </c>
      <c r="BO172" s="126">
        <v>0</v>
      </c>
      <c r="BP172" s="125">
        <v>0</v>
      </c>
      <c r="BQ172" s="493">
        <v>678278.15551181103</v>
      </c>
      <c r="BR172" s="493">
        <v>4653.945900081455</v>
      </c>
      <c r="BS172" s="493" t="s">
        <v>948</v>
      </c>
      <c r="BT172" s="493">
        <v>4677.7803828400756</v>
      </c>
      <c r="BU172" s="126">
        <v>6.1472191506359852E-2</v>
      </c>
      <c r="BV172" s="125">
        <v>0</v>
      </c>
      <c r="BW172" s="125">
        <v>678278.15551181103</v>
      </c>
      <c r="BX172" s="125">
        <v>0</v>
      </c>
      <c r="BY172" s="125">
        <v>678278.15551181103</v>
      </c>
      <c r="BZ172" s="490">
        <f t="shared" si="12"/>
        <v>0</v>
      </c>
      <c r="CA172" s="490">
        <f t="shared" si="13"/>
        <v>0</v>
      </c>
      <c r="CB172" s="490">
        <f t="shared" si="11"/>
        <v>0</v>
      </c>
      <c r="CC172" s="490">
        <f>IF(ISERROR(VLOOKUP(A172,'[19]19-20 Cfwds'!A:D,4,FALSE)),0,(VLOOKUP(A172,'[19]19-20 Cfwds'!A:D,4,FALSE)))</f>
        <v>0</v>
      </c>
      <c r="CD172" s="490">
        <f>IF(ISERROR(VLOOKUP(A172,'[19]19-20 Cfwds'!A:D,3,FALSE)),0,(VLOOKUP(A172,'[19]19-20 Cfwds'!A:D,3,FALSE)))</f>
        <v>0</v>
      </c>
      <c r="CF172" s="490">
        <f t="shared" si="14"/>
        <v>65049.999999999956</v>
      </c>
      <c r="CG172" s="490"/>
      <c r="CH172" s="490"/>
    </row>
    <row r="173" spans="1:86" ht="14.4">
      <c r="A173" s="486">
        <v>115</v>
      </c>
      <c r="B173" s="486" t="str">
        <f>VLOOKUP(D173,'[19]Adjusted Factors 21-22'!C:F,4,FALSE)</f>
        <v>Recoupment Academy</v>
      </c>
      <c r="C173" s="491">
        <v>145460</v>
      </c>
      <c r="D173" s="491">
        <v>9352126</v>
      </c>
      <c r="E173" s="492" t="s">
        <v>216</v>
      </c>
      <c r="F173" s="332">
        <v>102</v>
      </c>
      <c r="G173" s="332">
        <v>102</v>
      </c>
      <c r="H173" s="332">
        <v>0</v>
      </c>
      <c r="I173" s="125">
        <v>313548</v>
      </c>
      <c r="J173" s="125">
        <v>0</v>
      </c>
      <c r="K173" s="125">
        <v>0</v>
      </c>
      <c r="L173" s="125">
        <v>1380.0000000000023</v>
      </c>
      <c r="M173" s="125">
        <v>0</v>
      </c>
      <c r="N173" s="125">
        <v>2903.4653465346537</v>
      </c>
      <c r="O173" s="125">
        <v>0</v>
      </c>
      <c r="P173" s="125">
        <v>651.38613861386136</v>
      </c>
      <c r="Q173" s="125">
        <v>0</v>
      </c>
      <c r="R173" s="125">
        <v>0</v>
      </c>
      <c r="S173" s="125">
        <v>0</v>
      </c>
      <c r="T173" s="125">
        <v>0</v>
      </c>
      <c r="U173" s="125">
        <v>0</v>
      </c>
      <c r="V173" s="125">
        <v>0</v>
      </c>
      <c r="W173" s="125">
        <v>0</v>
      </c>
      <c r="X173" s="125">
        <v>0</v>
      </c>
      <c r="Y173" s="125">
        <v>0</v>
      </c>
      <c r="Z173" s="125">
        <v>0</v>
      </c>
      <c r="AA173" s="125">
        <v>0</v>
      </c>
      <c r="AB173" s="125">
        <v>0</v>
      </c>
      <c r="AC173" s="125">
        <v>0</v>
      </c>
      <c r="AD173" s="125">
        <v>0</v>
      </c>
      <c r="AE173" s="125">
        <v>12692.045454545454</v>
      </c>
      <c r="AF173" s="125">
        <v>0</v>
      </c>
      <c r="AG173" s="125">
        <v>0</v>
      </c>
      <c r="AH173" s="125">
        <v>0</v>
      </c>
      <c r="AI173" s="125">
        <v>117800</v>
      </c>
      <c r="AJ173" s="125">
        <v>0</v>
      </c>
      <c r="AK173" s="125">
        <v>0</v>
      </c>
      <c r="AL173" s="125">
        <v>0</v>
      </c>
      <c r="AM173" s="125">
        <v>1868.8</v>
      </c>
      <c r="AN173" s="125">
        <v>0</v>
      </c>
      <c r="AO173" s="125">
        <v>0</v>
      </c>
      <c r="AP173" s="125">
        <v>0</v>
      </c>
      <c r="AQ173" s="125">
        <v>0</v>
      </c>
      <c r="AR173" s="125">
        <v>0</v>
      </c>
      <c r="AS173" s="125">
        <v>0</v>
      </c>
      <c r="AT173" s="125">
        <v>0</v>
      </c>
      <c r="AU173" s="125">
        <v>0</v>
      </c>
      <c r="AV173" s="125">
        <v>313548</v>
      </c>
      <c r="AW173" s="125">
        <v>17626.896939693972</v>
      </c>
      <c r="AX173" s="125">
        <v>119668.8</v>
      </c>
      <c r="AY173" s="125">
        <v>21279.738212421245</v>
      </c>
      <c r="AZ173" s="493">
        <v>450843.69693969394</v>
      </c>
      <c r="BA173" s="493">
        <v>448974.89693969395</v>
      </c>
      <c r="BB173" s="493">
        <v>4180</v>
      </c>
      <c r="BC173" s="493">
        <v>426360</v>
      </c>
      <c r="BD173" s="493">
        <v>0</v>
      </c>
      <c r="BE173" s="493">
        <v>0</v>
      </c>
      <c r="BF173" s="493">
        <v>450843.69693969394</v>
      </c>
      <c r="BG173" s="125">
        <v>450843.696939694</v>
      </c>
      <c r="BH173" s="125">
        <v>0</v>
      </c>
      <c r="BI173" s="493">
        <v>428228.8</v>
      </c>
      <c r="BJ173" s="493">
        <v>308560</v>
      </c>
      <c r="BK173" s="125">
        <v>331174.89693969395</v>
      </c>
      <c r="BL173" s="125">
        <v>3246.8127150950386</v>
      </c>
      <c r="BM173" s="125">
        <v>3269.8407980198022</v>
      </c>
      <c r="BN173" s="126">
        <v>-7.042570066013382E-3</v>
      </c>
      <c r="BO173" s="126">
        <v>2.5522925716013382E-2</v>
      </c>
      <c r="BP173" s="125">
        <v>8512.5021866870302</v>
      </c>
      <c r="BQ173" s="493">
        <v>459356.19912638096</v>
      </c>
      <c r="BR173" s="493">
        <v>4485.1705796704018</v>
      </c>
      <c r="BS173" s="493" t="s">
        <v>948</v>
      </c>
      <c r="BT173" s="493">
        <v>4503.4921482978525</v>
      </c>
      <c r="BU173" s="126">
        <v>1.1023022450888709E-2</v>
      </c>
      <c r="BV173" s="125">
        <v>0</v>
      </c>
      <c r="BW173" s="125">
        <v>459356.19912638096</v>
      </c>
      <c r="BX173" s="125">
        <v>0</v>
      </c>
      <c r="BY173" s="125">
        <v>459356.19912638096</v>
      </c>
      <c r="BZ173" s="490">
        <f t="shared" si="12"/>
        <v>0</v>
      </c>
      <c r="CA173" s="490">
        <f t="shared" si="13"/>
        <v>0</v>
      </c>
      <c r="CB173" s="490">
        <f t="shared" si="11"/>
        <v>0</v>
      </c>
      <c r="CC173" s="490">
        <f>IF(ISERROR(VLOOKUP(A173,'[19]19-20 Cfwds'!A:D,4,FALSE)),0,(VLOOKUP(A173,'[19]19-20 Cfwds'!A:D,4,FALSE)))</f>
        <v>0</v>
      </c>
      <c r="CD173" s="490">
        <f>IF(ISERROR(VLOOKUP(A173,'[19]19-20 Cfwds'!A:D,3,FALSE)),0,(VLOOKUP(A173,'[19]19-20 Cfwds'!A:D,3,FALSE)))</f>
        <v>0</v>
      </c>
      <c r="CF173" s="490">
        <f t="shared" si="14"/>
        <v>4934.8514851485179</v>
      </c>
      <c r="CG173" s="490"/>
      <c r="CH173" s="490"/>
    </row>
    <row r="174" spans="1:86" ht="14.4">
      <c r="A174" s="486">
        <v>502</v>
      </c>
      <c r="B174" s="486" t="str">
        <f>VLOOKUP(D174,'[19]Adjusted Factors 21-22'!C:F,4,FALSE)</f>
        <v>Recoupment Academy</v>
      </c>
      <c r="C174" s="491">
        <v>147932</v>
      </c>
      <c r="D174" s="491">
        <v>9352129</v>
      </c>
      <c r="E174" s="492" t="s">
        <v>400</v>
      </c>
      <c r="F174" s="332">
        <v>138</v>
      </c>
      <c r="G174" s="332">
        <v>138</v>
      </c>
      <c r="H174" s="332">
        <v>0</v>
      </c>
      <c r="I174" s="125">
        <v>424212</v>
      </c>
      <c r="J174" s="125">
        <v>0</v>
      </c>
      <c r="K174" s="125">
        <v>0</v>
      </c>
      <c r="L174" s="125">
        <v>26220.000000000029</v>
      </c>
      <c r="M174" s="125">
        <v>0</v>
      </c>
      <c r="N174" s="125">
        <v>32775.000000000036</v>
      </c>
      <c r="O174" s="125">
        <v>0</v>
      </c>
      <c r="P174" s="125">
        <v>12039.999999999989</v>
      </c>
      <c r="Q174" s="125">
        <v>6759.99999999999</v>
      </c>
      <c r="R174" s="125">
        <v>0</v>
      </c>
      <c r="S174" s="125">
        <v>0</v>
      </c>
      <c r="T174" s="125">
        <v>0</v>
      </c>
      <c r="U174" s="125">
        <v>0</v>
      </c>
      <c r="V174" s="125">
        <v>0</v>
      </c>
      <c r="W174" s="125">
        <v>0</v>
      </c>
      <c r="X174" s="125">
        <v>0</v>
      </c>
      <c r="Y174" s="125">
        <v>0</v>
      </c>
      <c r="Z174" s="125">
        <v>0</v>
      </c>
      <c r="AA174" s="125">
        <v>0</v>
      </c>
      <c r="AB174" s="125">
        <v>4284.6774193548381</v>
      </c>
      <c r="AC174" s="125">
        <v>0</v>
      </c>
      <c r="AD174" s="125">
        <v>0</v>
      </c>
      <c r="AE174" s="125">
        <v>35789.210526315786</v>
      </c>
      <c r="AF174" s="125">
        <v>0</v>
      </c>
      <c r="AG174" s="125">
        <v>8748.0000000000455</v>
      </c>
      <c r="AH174" s="125">
        <v>0</v>
      </c>
      <c r="AI174" s="125">
        <v>117800</v>
      </c>
      <c r="AJ174" s="125">
        <v>0</v>
      </c>
      <c r="AK174" s="125">
        <v>0</v>
      </c>
      <c r="AL174" s="125">
        <v>0</v>
      </c>
      <c r="AM174" s="125">
        <v>2420.08</v>
      </c>
      <c r="AN174" s="125">
        <v>0</v>
      </c>
      <c r="AO174" s="125">
        <v>0</v>
      </c>
      <c r="AP174" s="125">
        <v>0</v>
      </c>
      <c r="AQ174" s="125">
        <v>0</v>
      </c>
      <c r="AR174" s="125">
        <v>0</v>
      </c>
      <c r="AS174" s="125">
        <v>0</v>
      </c>
      <c r="AT174" s="125">
        <v>0</v>
      </c>
      <c r="AU174" s="125">
        <v>0</v>
      </c>
      <c r="AV174" s="125">
        <v>424212</v>
      </c>
      <c r="AW174" s="125">
        <v>126616.88794567071</v>
      </c>
      <c r="AX174" s="125">
        <v>120220.08</v>
      </c>
      <c r="AY174" s="125">
        <v>105688.46926315794</v>
      </c>
      <c r="AZ174" s="493">
        <v>671048.96794567071</v>
      </c>
      <c r="BA174" s="493">
        <v>668628.88794567075</v>
      </c>
      <c r="BB174" s="493">
        <v>4180</v>
      </c>
      <c r="BC174" s="493">
        <v>576840</v>
      </c>
      <c r="BD174" s="493">
        <v>0</v>
      </c>
      <c r="BE174" s="493">
        <v>0</v>
      </c>
      <c r="BF174" s="493">
        <v>671048.96794567071</v>
      </c>
      <c r="BG174" s="125">
        <v>671048.96794567059</v>
      </c>
      <c r="BH174" s="125">
        <v>0</v>
      </c>
      <c r="BI174" s="493">
        <v>579260.07999999996</v>
      </c>
      <c r="BJ174" s="493">
        <v>459039.99999999994</v>
      </c>
      <c r="BK174" s="125">
        <v>550828.88794567075</v>
      </c>
      <c r="BL174" s="125">
        <v>3991.51368076573</v>
      </c>
      <c r="BM174" s="125">
        <v>3948.5967593333335</v>
      </c>
      <c r="BN174" s="126">
        <v>1.0868904587674953E-2</v>
      </c>
      <c r="BO174" s="126">
        <v>7.6114510623250461E-3</v>
      </c>
      <c r="BP174" s="125">
        <v>4147.5280377958888</v>
      </c>
      <c r="BQ174" s="493">
        <v>675196.49598346662</v>
      </c>
      <c r="BR174" s="493">
        <v>4875.1914201700483</v>
      </c>
      <c r="BS174" s="493" t="s">
        <v>948</v>
      </c>
      <c r="BT174" s="493">
        <v>4892.7282317642512</v>
      </c>
      <c r="BU174" s="126">
        <v>1.3849250829705673E-2</v>
      </c>
      <c r="BV174" s="125">
        <v>0</v>
      </c>
      <c r="BW174" s="125">
        <v>675196.49598346662</v>
      </c>
      <c r="BX174" s="125">
        <v>0</v>
      </c>
      <c r="BY174" s="125">
        <v>675196.49598346662</v>
      </c>
      <c r="BZ174" s="490">
        <f t="shared" si="12"/>
        <v>0</v>
      </c>
      <c r="CA174" s="490">
        <f t="shared" si="13"/>
        <v>0</v>
      </c>
      <c r="CB174" s="490">
        <f t="shared" si="11"/>
        <v>0</v>
      </c>
      <c r="CC174" s="490">
        <f>IF(ISERROR(VLOOKUP(A174,'[19]19-20 Cfwds'!A:D,4,FALSE)),0,(VLOOKUP(A174,'[19]19-20 Cfwds'!A:D,4,FALSE)))</f>
        <v>218232.94682957383</v>
      </c>
      <c r="CD174" s="490">
        <f>IF(ISERROR(VLOOKUP(A174,'[19]19-20 Cfwds'!A:D,3,FALSE)),0,(VLOOKUP(A174,'[19]19-20 Cfwds'!A:D,3,FALSE)))</f>
        <v>9493.2300000000014</v>
      </c>
      <c r="CF174" s="490">
        <f t="shared" si="14"/>
        <v>77795.000000000044</v>
      </c>
      <c r="CG174" s="490"/>
      <c r="CH174" s="490"/>
    </row>
    <row r="175" spans="1:86" ht="14.4">
      <c r="A175" s="486">
        <v>208</v>
      </c>
      <c r="B175" s="486" t="str">
        <f>VLOOKUP(D175,'[19]Adjusted Factors 21-22'!C:F,4,FALSE)</f>
        <v>Recoupment Academy</v>
      </c>
      <c r="C175" s="491">
        <v>145835</v>
      </c>
      <c r="D175" s="491">
        <v>9352133</v>
      </c>
      <c r="E175" s="492" t="s">
        <v>231</v>
      </c>
      <c r="F175" s="332">
        <v>203</v>
      </c>
      <c r="G175" s="332">
        <v>203</v>
      </c>
      <c r="H175" s="332">
        <v>0</v>
      </c>
      <c r="I175" s="125">
        <v>624022</v>
      </c>
      <c r="J175" s="125">
        <v>0</v>
      </c>
      <c r="K175" s="125">
        <v>0</v>
      </c>
      <c r="L175" s="125">
        <v>8740.0000000000018</v>
      </c>
      <c r="M175" s="125">
        <v>0</v>
      </c>
      <c r="N175" s="125">
        <v>13665.365853658537</v>
      </c>
      <c r="O175" s="125">
        <v>0</v>
      </c>
      <c r="P175" s="125">
        <v>215.00000000000014</v>
      </c>
      <c r="Q175" s="125">
        <v>779.99999999999955</v>
      </c>
      <c r="R175" s="125">
        <v>1229.9999999999993</v>
      </c>
      <c r="S175" s="125">
        <v>889.99999999999966</v>
      </c>
      <c r="T175" s="125">
        <v>0</v>
      </c>
      <c r="U175" s="125">
        <v>0</v>
      </c>
      <c r="V175" s="125">
        <v>0</v>
      </c>
      <c r="W175" s="125">
        <v>0</v>
      </c>
      <c r="X175" s="125">
        <v>0</v>
      </c>
      <c r="Y175" s="125">
        <v>0</v>
      </c>
      <c r="Z175" s="125">
        <v>0</v>
      </c>
      <c r="AA175" s="125">
        <v>0</v>
      </c>
      <c r="AB175" s="125">
        <v>0</v>
      </c>
      <c r="AC175" s="125">
        <v>0</v>
      </c>
      <c r="AD175" s="125">
        <v>0</v>
      </c>
      <c r="AE175" s="125">
        <v>47817.122093023252</v>
      </c>
      <c r="AF175" s="125">
        <v>0</v>
      </c>
      <c r="AG175" s="125">
        <v>0</v>
      </c>
      <c r="AH175" s="125">
        <v>0</v>
      </c>
      <c r="AI175" s="125">
        <v>117800</v>
      </c>
      <c r="AJ175" s="125">
        <v>0</v>
      </c>
      <c r="AK175" s="125">
        <v>0</v>
      </c>
      <c r="AL175" s="125">
        <v>0</v>
      </c>
      <c r="AM175" s="125">
        <v>4275.2</v>
      </c>
      <c r="AN175" s="125">
        <v>0</v>
      </c>
      <c r="AO175" s="125">
        <v>0</v>
      </c>
      <c r="AP175" s="125">
        <v>0</v>
      </c>
      <c r="AQ175" s="125">
        <v>0</v>
      </c>
      <c r="AR175" s="125">
        <v>0</v>
      </c>
      <c r="AS175" s="125">
        <v>0</v>
      </c>
      <c r="AT175" s="125">
        <v>0</v>
      </c>
      <c r="AU175" s="125">
        <v>0</v>
      </c>
      <c r="AV175" s="125">
        <v>624022</v>
      </c>
      <c r="AW175" s="125">
        <v>73337.487946681795</v>
      </c>
      <c r="AX175" s="125">
        <v>122075.2</v>
      </c>
      <c r="AY175" s="125">
        <v>59427.790900170163</v>
      </c>
      <c r="AZ175" s="493">
        <v>819434.68794668175</v>
      </c>
      <c r="BA175" s="493">
        <v>815159.48794668179</v>
      </c>
      <c r="BB175" s="493">
        <v>4180</v>
      </c>
      <c r="BC175" s="493">
        <v>848540</v>
      </c>
      <c r="BD175" s="493">
        <v>33380.512053318205</v>
      </c>
      <c r="BE175" s="493">
        <v>0</v>
      </c>
      <c r="BF175" s="493">
        <v>852815.2</v>
      </c>
      <c r="BG175" s="125">
        <v>852815.2</v>
      </c>
      <c r="BH175" s="125">
        <v>0</v>
      </c>
      <c r="BI175" s="493">
        <v>852815.2</v>
      </c>
      <c r="BJ175" s="493">
        <v>730740</v>
      </c>
      <c r="BK175" s="125">
        <v>730740</v>
      </c>
      <c r="BL175" s="125">
        <v>3599.7044334975371</v>
      </c>
      <c r="BM175" s="125">
        <v>3405.764330769231</v>
      </c>
      <c r="BN175" s="126">
        <v>5.6944663192389035E-2</v>
      </c>
      <c r="BO175" s="126">
        <v>0</v>
      </c>
      <c r="BP175" s="125">
        <v>0</v>
      </c>
      <c r="BQ175" s="493">
        <v>852815.2</v>
      </c>
      <c r="BR175" s="493">
        <v>4180</v>
      </c>
      <c r="BS175" s="493" t="s">
        <v>948</v>
      </c>
      <c r="BT175" s="493">
        <v>4201.0600985221672</v>
      </c>
      <c r="BU175" s="126">
        <v>5.2279303744611871E-2</v>
      </c>
      <c r="BV175" s="125">
        <v>0</v>
      </c>
      <c r="BW175" s="125">
        <v>852815.2</v>
      </c>
      <c r="BX175" s="125">
        <v>0</v>
      </c>
      <c r="BY175" s="125">
        <v>852815.2</v>
      </c>
      <c r="BZ175" s="490">
        <f t="shared" si="12"/>
        <v>0</v>
      </c>
      <c r="CA175" s="490">
        <f t="shared" si="13"/>
        <v>0</v>
      </c>
      <c r="CB175" s="490">
        <f t="shared" si="11"/>
        <v>33380.512053318205</v>
      </c>
      <c r="CC175" s="490">
        <f>IF(ISERROR(VLOOKUP(A175,'[19]19-20 Cfwds'!A:D,4,FALSE)),0,(VLOOKUP(A175,'[19]19-20 Cfwds'!A:D,4,FALSE)))</f>
        <v>0</v>
      </c>
      <c r="CD175" s="490">
        <f>IF(ISERROR(VLOOKUP(A175,'[19]19-20 Cfwds'!A:D,3,FALSE)),0,(VLOOKUP(A175,'[19]19-20 Cfwds'!A:D,3,FALSE)))</f>
        <v>0</v>
      </c>
      <c r="CF175" s="490">
        <f t="shared" si="14"/>
        <v>25520.365853658539</v>
      </c>
      <c r="CG175" s="490"/>
      <c r="CH175" s="490"/>
    </row>
    <row r="176" spans="1:86" ht="14.4">
      <c r="A176" s="486">
        <v>23</v>
      </c>
      <c r="B176" s="486" t="str">
        <f>VLOOKUP(D176,'[19]Adjusted Factors 21-22'!C:F,4,FALSE)</f>
        <v>Recoupment Academy</v>
      </c>
      <c r="C176" s="491">
        <v>146875</v>
      </c>
      <c r="D176" s="491">
        <v>9352136</v>
      </c>
      <c r="E176" s="492" t="s">
        <v>952</v>
      </c>
      <c r="F176" s="332">
        <v>142</v>
      </c>
      <c r="G176" s="332">
        <v>142</v>
      </c>
      <c r="H176" s="332">
        <v>0</v>
      </c>
      <c r="I176" s="125">
        <v>436508</v>
      </c>
      <c r="J176" s="125">
        <v>0</v>
      </c>
      <c r="K176" s="125">
        <v>0</v>
      </c>
      <c r="L176" s="125">
        <v>4599.9999999999991</v>
      </c>
      <c r="M176" s="125">
        <v>0</v>
      </c>
      <c r="N176" s="125">
        <v>9072.2222222222208</v>
      </c>
      <c r="O176" s="125">
        <v>0</v>
      </c>
      <c r="P176" s="125">
        <v>1934.9999999999989</v>
      </c>
      <c r="Q176" s="125">
        <v>4420.0000000000027</v>
      </c>
      <c r="R176" s="125">
        <v>0</v>
      </c>
      <c r="S176" s="125">
        <v>0</v>
      </c>
      <c r="T176" s="125">
        <v>0</v>
      </c>
      <c r="U176" s="125">
        <v>0</v>
      </c>
      <c r="V176" s="125">
        <v>0</v>
      </c>
      <c r="W176" s="125">
        <v>0</v>
      </c>
      <c r="X176" s="125">
        <v>0</v>
      </c>
      <c r="Y176" s="125">
        <v>0</v>
      </c>
      <c r="Z176" s="125">
        <v>0</v>
      </c>
      <c r="AA176" s="125">
        <v>0</v>
      </c>
      <c r="AB176" s="125">
        <v>1346.5517241379289</v>
      </c>
      <c r="AC176" s="125">
        <v>0</v>
      </c>
      <c r="AD176" s="125">
        <v>0</v>
      </c>
      <c r="AE176" s="125">
        <v>51829.999999999993</v>
      </c>
      <c r="AF176" s="125">
        <v>0</v>
      </c>
      <c r="AG176" s="125">
        <v>0</v>
      </c>
      <c r="AH176" s="125">
        <v>0</v>
      </c>
      <c r="AI176" s="125">
        <v>117800</v>
      </c>
      <c r="AJ176" s="125">
        <v>0</v>
      </c>
      <c r="AK176" s="125">
        <v>0</v>
      </c>
      <c r="AL176" s="125">
        <v>0</v>
      </c>
      <c r="AM176" s="125">
        <v>2560</v>
      </c>
      <c r="AN176" s="125">
        <v>0</v>
      </c>
      <c r="AO176" s="125">
        <v>0</v>
      </c>
      <c r="AP176" s="125">
        <v>0</v>
      </c>
      <c r="AQ176" s="125">
        <v>0</v>
      </c>
      <c r="AR176" s="125">
        <v>0</v>
      </c>
      <c r="AS176" s="125">
        <v>0</v>
      </c>
      <c r="AT176" s="125">
        <v>0</v>
      </c>
      <c r="AU176" s="125">
        <v>0</v>
      </c>
      <c r="AV176" s="125">
        <v>436508</v>
      </c>
      <c r="AW176" s="125">
        <v>73203.773946360132</v>
      </c>
      <c r="AX176" s="125">
        <v>120360</v>
      </c>
      <c r="AY176" s="125">
        <v>55941.08622222222</v>
      </c>
      <c r="AZ176" s="493">
        <v>630071.7739463601</v>
      </c>
      <c r="BA176" s="493">
        <v>627511.7739463601</v>
      </c>
      <c r="BB176" s="493">
        <v>4180</v>
      </c>
      <c r="BC176" s="493">
        <v>593560</v>
      </c>
      <c r="BD176" s="493">
        <v>0</v>
      </c>
      <c r="BE176" s="493">
        <v>0</v>
      </c>
      <c r="BF176" s="493">
        <v>630071.7739463601</v>
      </c>
      <c r="BG176" s="125">
        <v>630071.77394636022</v>
      </c>
      <c r="BH176" s="125">
        <v>0</v>
      </c>
      <c r="BI176" s="493">
        <v>596120</v>
      </c>
      <c r="BJ176" s="493">
        <v>475760</v>
      </c>
      <c r="BK176" s="125">
        <v>509711.7739463601</v>
      </c>
      <c r="BL176" s="125">
        <v>3589.5195348335219</v>
      </c>
      <c r="BM176" s="125">
        <v>3434.9486257575759</v>
      </c>
      <c r="BN176" s="126">
        <v>4.499948206411835E-2</v>
      </c>
      <c r="BO176" s="126">
        <v>0</v>
      </c>
      <c r="BP176" s="125">
        <v>0</v>
      </c>
      <c r="BQ176" s="493">
        <v>630071.7739463601</v>
      </c>
      <c r="BR176" s="493">
        <v>4419.0969996222539</v>
      </c>
      <c r="BS176" s="493" t="s">
        <v>948</v>
      </c>
      <c r="BT176" s="493">
        <v>4437.1251686363385</v>
      </c>
      <c r="BU176" s="126">
        <v>2.0858655681814664E-2</v>
      </c>
      <c r="BV176" s="125">
        <v>0</v>
      </c>
      <c r="BW176" s="125">
        <v>630071.7739463601</v>
      </c>
      <c r="BX176" s="125">
        <v>0</v>
      </c>
      <c r="BY176" s="125">
        <v>630071.7739463601</v>
      </c>
      <c r="BZ176" s="490">
        <f t="shared" si="12"/>
        <v>0</v>
      </c>
      <c r="CA176" s="490">
        <f t="shared" si="13"/>
        <v>0</v>
      </c>
      <c r="CB176" s="490">
        <f t="shared" si="11"/>
        <v>0</v>
      </c>
      <c r="CC176" s="490">
        <f>IF(ISERROR(VLOOKUP(A176,'[19]19-20 Cfwds'!A:D,4,FALSE)),0,(VLOOKUP(A176,'[19]19-20 Cfwds'!A:D,4,FALSE)))</f>
        <v>0</v>
      </c>
      <c r="CD176" s="490">
        <f>IF(ISERROR(VLOOKUP(A176,'[19]19-20 Cfwds'!A:D,3,FALSE)),0,(VLOOKUP(A176,'[19]19-20 Cfwds'!A:D,3,FALSE)))</f>
        <v>0</v>
      </c>
      <c r="CF176" s="490">
        <f t="shared" si="14"/>
        <v>20027.222222222219</v>
      </c>
      <c r="CG176" s="490"/>
      <c r="CH176" s="490"/>
    </row>
    <row r="177" spans="1:86" ht="14.4">
      <c r="A177" s="486">
        <v>503</v>
      </c>
      <c r="B177" s="486" t="str">
        <f>VLOOKUP(D177,'[19]Adjusted Factors 21-22'!C:F,4,FALSE)</f>
        <v>Recoupment Academy</v>
      </c>
      <c r="C177" s="491">
        <v>147933</v>
      </c>
      <c r="D177" s="491">
        <v>9352138</v>
      </c>
      <c r="E177" s="492" t="s">
        <v>953</v>
      </c>
      <c r="F177" s="332">
        <v>400</v>
      </c>
      <c r="G177" s="332">
        <v>400</v>
      </c>
      <c r="H177" s="332">
        <v>0</v>
      </c>
      <c r="I177" s="125">
        <v>1229600</v>
      </c>
      <c r="J177" s="125">
        <v>0</v>
      </c>
      <c r="K177" s="125">
        <v>0</v>
      </c>
      <c r="L177" s="125">
        <v>27600</v>
      </c>
      <c r="M177" s="125">
        <v>0</v>
      </c>
      <c r="N177" s="125">
        <v>46567.9012345679</v>
      </c>
      <c r="O177" s="125">
        <v>0</v>
      </c>
      <c r="P177" s="125">
        <v>18920</v>
      </c>
      <c r="Q177" s="125">
        <v>6240</v>
      </c>
      <c r="R177" s="125">
        <v>0</v>
      </c>
      <c r="S177" s="125">
        <v>6230.0000000000009</v>
      </c>
      <c r="T177" s="125">
        <v>0</v>
      </c>
      <c r="U177" s="125">
        <v>0</v>
      </c>
      <c r="V177" s="125">
        <v>0</v>
      </c>
      <c r="W177" s="125">
        <v>0</v>
      </c>
      <c r="X177" s="125">
        <v>0</v>
      </c>
      <c r="Y177" s="125">
        <v>0</v>
      </c>
      <c r="Z177" s="125">
        <v>0</v>
      </c>
      <c r="AA177" s="125">
        <v>0</v>
      </c>
      <c r="AB177" s="125">
        <v>3882.352941176468</v>
      </c>
      <c r="AC177" s="125">
        <v>0</v>
      </c>
      <c r="AD177" s="125">
        <v>0</v>
      </c>
      <c r="AE177" s="125">
        <v>135381.81818181818</v>
      </c>
      <c r="AF177" s="125">
        <v>0</v>
      </c>
      <c r="AG177" s="125">
        <v>0</v>
      </c>
      <c r="AH177" s="125">
        <v>0</v>
      </c>
      <c r="AI177" s="125">
        <v>117800</v>
      </c>
      <c r="AJ177" s="125">
        <v>0</v>
      </c>
      <c r="AK177" s="125">
        <v>0</v>
      </c>
      <c r="AL177" s="125">
        <v>0</v>
      </c>
      <c r="AM177" s="125">
        <v>5075.1099999999997</v>
      </c>
      <c r="AN177" s="125">
        <v>0</v>
      </c>
      <c r="AO177" s="125">
        <v>0</v>
      </c>
      <c r="AP177" s="125">
        <v>0</v>
      </c>
      <c r="AQ177" s="125">
        <v>0</v>
      </c>
      <c r="AR177" s="125">
        <v>0</v>
      </c>
      <c r="AS177" s="125">
        <v>0</v>
      </c>
      <c r="AT177" s="125">
        <v>0</v>
      </c>
      <c r="AU177" s="125">
        <v>0</v>
      </c>
      <c r="AV177" s="125">
        <v>1229600</v>
      </c>
      <c r="AW177" s="125">
        <v>244822.07235756255</v>
      </c>
      <c r="AX177" s="125">
        <v>122875.11</v>
      </c>
      <c r="AY177" s="125">
        <v>183247.67432547698</v>
      </c>
      <c r="AZ177" s="493">
        <v>1597297.1823575627</v>
      </c>
      <c r="BA177" s="493">
        <v>1592222.0723575626</v>
      </c>
      <c r="BB177" s="493">
        <v>4180</v>
      </c>
      <c r="BC177" s="493">
        <v>1672000</v>
      </c>
      <c r="BD177" s="493">
        <v>79777.927642437397</v>
      </c>
      <c r="BE177" s="493">
        <v>0</v>
      </c>
      <c r="BF177" s="493">
        <v>1677075.11</v>
      </c>
      <c r="BG177" s="125">
        <v>1677075.1099999999</v>
      </c>
      <c r="BH177" s="125">
        <v>0</v>
      </c>
      <c r="BI177" s="493">
        <v>1677075.11</v>
      </c>
      <c r="BJ177" s="493">
        <v>1554200</v>
      </c>
      <c r="BK177" s="125">
        <v>1554200</v>
      </c>
      <c r="BL177" s="125">
        <v>3885.5</v>
      </c>
      <c r="BM177" s="125">
        <v>3638.2958415841586</v>
      </c>
      <c r="BN177" s="126">
        <v>6.7945040529800826E-2</v>
      </c>
      <c r="BO177" s="126">
        <v>0</v>
      </c>
      <c r="BP177" s="125">
        <v>0</v>
      </c>
      <c r="BQ177" s="493">
        <v>1677075.11</v>
      </c>
      <c r="BR177" s="493">
        <v>4180</v>
      </c>
      <c r="BS177" s="493" t="s">
        <v>948</v>
      </c>
      <c r="BT177" s="493">
        <v>4192.6877750000003</v>
      </c>
      <c r="BU177" s="126">
        <v>4.859359387576534E-2</v>
      </c>
      <c r="BV177" s="125">
        <v>0</v>
      </c>
      <c r="BW177" s="125">
        <v>1677075.11</v>
      </c>
      <c r="BX177" s="125">
        <v>0</v>
      </c>
      <c r="BY177" s="125">
        <v>1677075.11</v>
      </c>
      <c r="BZ177" s="490">
        <f t="shared" si="12"/>
        <v>0</v>
      </c>
      <c r="CA177" s="490">
        <f t="shared" si="13"/>
        <v>0</v>
      </c>
      <c r="CB177" s="490">
        <f t="shared" si="11"/>
        <v>79777.927642437397</v>
      </c>
      <c r="CC177" s="490">
        <f>IF(ISERROR(VLOOKUP(A177,'[19]19-20 Cfwds'!A:D,4,FALSE)),0,(VLOOKUP(A177,'[19]19-20 Cfwds'!A:D,4,FALSE)))</f>
        <v>204396.6464163051</v>
      </c>
      <c r="CD177" s="490">
        <f>IF(ISERROR(VLOOKUP(A177,'[19]19-20 Cfwds'!A:D,3,FALSE)),0,(VLOOKUP(A177,'[19]19-20 Cfwds'!A:D,3,FALSE)))</f>
        <v>32058.69</v>
      </c>
      <c r="CF177" s="490">
        <f t="shared" si="14"/>
        <v>105557.90123456789</v>
      </c>
      <c r="CG177" s="490"/>
      <c r="CH177" s="490"/>
    </row>
    <row r="178" spans="1:86" ht="14.4">
      <c r="A178" s="486">
        <v>67</v>
      </c>
      <c r="B178" s="486" t="str">
        <f>VLOOKUP(D178,'[19]Adjusted Factors 21-22'!C:F,4,FALSE)</f>
        <v>Recoupment Academy</v>
      </c>
      <c r="C178" s="491">
        <v>141640</v>
      </c>
      <c r="D178" s="491">
        <v>9352145</v>
      </c>
      <c r="E178" s="492" t="s">
        <v>171</v>
      </c>
      <c r="F178" s="332">
        <v>374</v>
      </c>
      <c r="G178" s="332">
        <v>374</v>
      </c>
      <c r="H178" s="332">
        <v>0</v>
      </c>
      <c r="I178" s="125">
        <v>1149676</v>
      </c>
      <c r="J178" s="125">
        <v>0</v>
      </c>
      <c r="K178" s="125">
        <v>0</v>
      </c>
      <c r="L178" s="125">
        <v>32659.999999999935</v>
      </c>
      <c r="M178" s="125">
        <v>0</v>
      </c>
      <c r="N178" s="125">
        <v>42900</v>
      </c>
      <c r="O178" s="125">
        <v>0</v>
      </c>
      <c r="P178" s="125">
        <v>23650.000000000036</v>
      </c>
      <c r="Q178" s="125">
        <v>3380.0000000000045</v>
      </c>
      <c r="R178" s="125">
        <v>12299.999999999998</v>
      </c>
      <c r="S178" s="125">
        <v>3115.0000000000077</v>
      </c>
      <c r="T178" s="125">
        <v>10449.999999999998</v>
      </c>
      <c r="U178" s="125">
        <v>4959.9999999999991</v>
      </c>
      <c r="V178" s="125">
        <v>0</v>
      </c>
      <c r="W178" s="125">
        <v>0</v>
      </c>
      <c r="X178" s="125">
        <v>0</v>
      </c>
      <c r="Y178" s="125">
        <v>0</v>
      </c>
      <c r="Z178" s="125">
        <v>0</v>
      </c>
      <c r="AA178" s="125">
        <v>0</v>
      </c>
      <c r="AB178" s="125">
        <v>0</v>
      </c>
      <c r="AC178" s="125">
        <v>0</v>
      </c>
      <c r="AD178" s="125">
        <v>0</v>
      </c>
      <c r="AE178" s="125">
        <v>108892.36994219651</v>
      </c>
      <c r="AF178" s="125">
        <v>0</v>
      </c>
      <c r="AG178" s="125">
        <v>0</v>
      </c>
      <c r="AH178" s="125">
        <v>0</v>
      </c>
      <c r="AI178" s="125">
        <v>117800</v>
      </c>
      <c r="AJ178" s="125">
        <v>0</v>
      </c>
      <c r="AK178" s="125">
        <v>0</v>
      </c>
      <c r="AL178" s="125">
        <v>0</v>
      </c>
      <c r="AM178" s="125">
        <v>7782.4</v>
      </c>
      <c r="AN178" s="125">
        <v>0</v>
      </c>
      <c r="AO178" s="125">
        <v>0</v>
      </c>
      <c r="AP178" s="125">
        <v>0</v>
      </c>
      <c r="AQ178" s="125">
        <v>0</v>
      </c>
      <c r="AR178" s="125">
        <v>0</v>
      </c>
      <c r="AS178" s="125">
        <v>0</v>
      </c>
      <c r="AT178" s="125">
        <v>0</v>
      </c>
      <c r="AU178" s="125">
        <v>0</v>
      </c>
      <c r="AV178" s="125">
        <v>1149676</v>
      </c>
      <c r="AW178" s="125">
        <v>242307.36994219647</v>
      </c>
      <c r="AX178" s="125">
        <v>125582.39999999999</v>
      </c>
      <c r="AY178" s="125">
        <v>197860.04897109824</v>
      </c>
      <c r="AZ178" s="493">
        <v>1517565.7699421963</v>
      </c>
      <c r="BA178" s="493">
        <v>1509783.3699421964</v>
      </c>
      <c r="BB178" s="493">
        <v>4180</v>
      </c>
      <c r="BC178" s="493">
        <v>1563320</v>
      </c>
      <c r="BD178" s="493">
        <v>53536.630057803588</v>
      </c>
      <c r="BE178" s="493">
        <v>0</v>
      </c>
      <c r="BF178" s="493">
        <v>1571102.4</v>
      </c>
      <c r="BG178" s="125">
        <v>1571102.4</v>
      </c>
      <c r="BH178" s="125">
        <v>0</v>
      </c>
      <c r="BI178" s="493">
        <v>1571102.4</v>
      </c>
      <c r="BJ178" s="493">
        <v>1445520</v>
      </c>
      <c r="BK178" s="125">
        <v>1445520</v>
      </c>
      <c r="BL178" s="125">
        <v>3865.0267379679144</v>
      </c>
      <c r="BM178" s="125">
        <v>3688.535003617571</v>
      </c>
      <c r="BN178" s="126">
        <v>4.7848735114956818E-2</v>
      </c>
      <c r="BO178" s="126">
        <v>0</v>
      </c>
      <c r="BP178" s="125">
        <v>0</v>
      </c>
      <c r="BQ178" s="493">
        <v>1571102.4</v>
      </c>
      <c r="BR178" s="493">
        <v>4180</v>
      </c>
      <c r="BS178" s="493" t="s">
        <v>948</v>
      </c>
      <c r="BT178" s="493">
        <v>4200.8085561497328</v>
      </c>
      <c r="BU178" s="126">
        <v>4.6872269363811281E-2</v>
      </c>
      <c r="BV178" s="125">
        <v>0</v>
      </c>
      <c r="BW178" s="125">
        <v>1571102.4</v>
      </c>
      <c r="BX178" s="125">
        <v>0</v>
      </c>
      <c r="BY178" s="125">
        <v>1571102.4</v>
      </c>
      <c r="BZ178" s="490">
        <f t="shared" si="12"/>
        <v>0</v>
      </c>
      <c r="CA178" s="490">
        <f t="shared" si="13"/>
        <v>0</v>
      </c>
      <c r="CB178" s="490">
        <f t="shared" si="11"/>
        <v>53536.630057803588</v>
      </c>
      <c r="CC178" s="490">
        <f>IF(ISERROR(VLOOKUP(A178,'[19]19-20 Cfwds'!A:D,4,FALSE)),0,(VLOOKUP(A178,'[19]19-20 Cfwds'!A:D,4,FALSE)))</f>
        <v>0</v>
      </c>
      <c r="CD178" s="490">
        <f>IF(ISERROR(VLOOKUP(A178,'[19]19-20 Cfwds'!A:D,3,FALSE)),0,(VLOOKUP(A178,'[19]19-20 Cfwds'!A:D,3,FALSE)))</f>
        <v>0</v>
      </c>
      <c r="CF178" s="490">
        <f t="shared" si="14"/>
        <v>133414.99999999997</v>
      </c>
      <c r="CG178" s="490"/>
      <c r="CH178" s="490"/>
    </row>
    <row r="179" spans="1:86" ht="14.4">
      <c r="A179" s="486">
        <v>65</v>
      </c>
      <c r="B179" s="486" t="str">
        <f>VLOOKUP(D179,'[19]Adjusted Factors 21-22'!C:F,4,FALSE)</f>
        <v>Recoupment Academy</v>
      </c>
      <c r="C179" s="491">
        <v>145541</v>
      </c>
      <c r="D179" s="491">
        <v>9352147</v>
      </c>
      <c r="E179" s="492" t="s">
        <v>169</v>
      </c>
      <c r="F179" s="332">
        <v>411</v>
      </c>
      <c r="G179" s="332">
        <v>411</v>
      </c>
      <c r="H179" s="332">
        <v>0</v>
      </c>
      <c r="I179" s="125">
        <v>1263414</v>
      </c>
      <c r="J179" s="125">
        <v>0</v>
      </c>
      <c r="K179" s="125">
        <v>0</v>
      </c>
      <c r="L179" s="125">
        <v>103040.00000000006</v>
      </c>
      <c r="M179" s="125">
        <v>0</v>
      </c>
      <c r="N179" s="125">
        <v>128800.00000000009</v>
      </c>
      <c r="O179" s="125">
        <v>0</v>
      </c>
      <c r="P179" s="125">
        <v>2160.5134474327588</v>
      </c>
      <c r="Q179" s="125">
        <v>783.81418092909485</v>
      </c>
      <c r="R179" s="125">
        <v>42024.49877750616</v>
      </c>
      <c r="S179" s="125">
        <v>38457.139364303228</v>
      </c>
      <c r="T179" s="125">
        <v>4773.2273838630717</v>
      </c>
      <c r="U179" s="125">
        <v>77255.941320293292</v>
      </c>
      <c r="V179" s="125">
        <v>0</v>
      </c>
      <c r="W179" s="125">
        <v>0</v>
      </c>
      <c r="X179" s="125">
        <v>0</v>
      </c>
      <c r="Y179" s="125">
        <v>0</v>
      </c>
      <c r="Z179" s="125">
        <v>0</v>
      </c>
      <c r="AA179" s="125">
        <v>0</v>
      </c>
      <c r="AB179" s="125">
        <v>3695.6403269754874</v>
      </c>
      <c r="AC179" s="125">
        <v>0</v>
      </c>
      <c r="AD179" s="125">
        <v>0</v>
      </c>
      <c r="AE179" s="125">
        <v>153931.84073107049</v>
      </c>
      <c r="AF179" s="125">
        <v>0</v>
      </c>
      <c r="AG179" s="125">
        <v>0</v>
      </c>
      <c r="AH179" s="125">
        <v>0</v>
      </c>
      <c r="AI179" s="125">
        <v>117800</v>
      </c>
      <c r="AJ179" s="125">
        <v>0</v>
      </c>
      <c r="AK179" s="125">
        <v>0</v>
      </c>
      <c r="AL179" s="125">
        <v>0</v>
      </c>
      <c r="AM179" s="125">
        <v>9984</v>
      </c>
      <c r="AN179" s="125">
        <v>0</v>
      </c>
      <c r="AO179" s="125">
        <v>0</v>
      </c>
      <c r="AP179" s="125">
        <v>0</v>
      </c>
      <c r="AQ179" s="125">
        <v>0</v>
      </c>
      <c r="AR179" s="125">
        <v>0</v>
      </c>
      <c r="AS179" s="125">
        <v>0</v>
      </c>
      <c r="AT179" s="125">
        <v>0</v>
      </c>
      <c r="AU179" s="125">
        <v>0</v>
      </c>
      <c r="AV179" s="125">
        <v>1263414</v>
      </c>
      <c r="AW179" s="125">
        <v>554922.61553237378</v>
      </c>
      <c r="AX179" s="125">
        <v>127784</v>
      </c>
      <c r="AY179" s="125">
        <v>484259.91883986298</v>
      </c>
      <c r="AZ179" s="493">
        <v>1946120.6155323738</v>
      </c>
      <c r="BA179" s="493">
        <v>1936136.6155323738</v>
      </c>
      <c r="BB179" s="493">
        <v>4180</v>
      </c>
      <c r="BC179" s="493">
        <v>1717980</v>
      </c>
      <c r="BD179" s="493">
        <v>0</v>
      </c>
      <c r="BE179" s="493">
        <v>0</v>
      </c>
      <c r="BF179" s="493">
        <v>1946120.6155323738</v>
      </c>
      <c r="BG179" s="125">
        <v>1946120.6155323735</v>
      </c>
      <c r="BH179" s="125">
        <v>0</v>
      </c>
      <c r="BI179" s="493">
        <v>1727964</v>
      </c>
      <c r="BJ179" s="493">
        <v>1600180</v>
      </c>
      <c r="BK179" s="125">
        <v>1818336.6155323738</v>
      </c>
      <c r="BL179" s="125">
        <v>4424.1766801274298</v>
      </c>
      <c r="BM179" s="125">
        <v>4266.045417511521</v>
      </c>
      <c r="BN179" s="126">
        <v>3.7067411886146831E-2</v>
      </c>
      <c r="BO179" s="126">
        <v>0</v>
      </c>
      <c r="BP179" s="125">
        <v>0</v>
      </c>
      <c r="BQ179" s="493">
        <v>1946120.6155323738</v>
      </c>
      <c r="BR179" s="493">
        <v>4710.7946849936097</v>
      </c>
      <c r="BS179" s="493" t="s">
        <v>948</v>
      </c>
      <c r="BT179" s="493">
        <v>4735.0866557965301</v>
      </c>
      <c r="BU179" s="126">
        <v>3.8369064448080303E-2</v>
      </c>
      <c r="BV179" s="125">
        <v>0</v>
      </c>
      <c r="BW179" s="125">
        <v>1946120.6155323738</v>
      </c>
      <c r="BX179" s="125">
        <v>0</v>
      </c>
      <c r="BY179" s="125">
        <v>1946120.6155323738</v>
      </c>
      <c r="BZ179" s="490">
        <f t="shared" si="12"/>
        <v>0</v>
      </c>
      <c r="CA179" s="490">
        <f t="shared" si="13"/>
        <v>0</v>
      </c>
      <c r="CB179" s="490">
        <f t="shared" si="11"/>
        <v>0</v>
      </c>
      <c r="CC179" s="490">
        <f>IF(ISERROR(VLOOKUP(A179,'[19]19-20 Cfwds'!A:D,4,FALSE)),0,(VLOOKUP(A179,'[19]19-20 Cfwds'!A:D,4,FALSE)))</f>
        <v>0</v>
      </c>
      <c r="CD179" s="490">
        <f>IF(ISERROR(VLOOKUP(A179,'[19]19-20 Cfwds'!A:D,3,FALSE)),0,(VLOOKUP(A179,'[19]19-20 Cfwds'!A:D,3,FALSE)))</f>
        <v>0</v>
      </c>
      <c r="CF179" s="490">
        <f t="shared" si="14"/>
        <v>397295.13447432773</v>
      </c>
      <c r="CG179" s="490"/>
      <c r="CH179" s="490"/>
    </row>
    <row r="180" spans="1:86" ht="14.4">
      <c r="A180" s="486">
        <v>13</v>
      </c>
      <c r="B180" s="486" t="str">
        <f>VLOOKUP(D180,'[19]Adjusted Factors 21-22'!C:F,4,FALSE)</f>
        <v>Recoupment Academy</v>
      </c>
      <c r="C180" s="491">
        <v>143050</v>
      </c>
      <c r="D180" s="491">
        <v>9352150</v>
      </c>
      <c r="E180" s="492" t="s">
        <v>514</v>
      </c>
      <c r="F180" s="332">
        <v>89</v>
      </c>
      <c r="G180" s="332">
        <v>89</v>
      </c>
      <c r="H180" s="332">
        <v>0</v>
      </c>
      <c r="I180" s="125">
        <v>273586</v>
      </c>
      <c r="J180" s="125">
        <v>0</v>
      </c>
      <c r="K180" s="125">
        <v>0</v>
      </c>
      <c r="L180" s="125">
        <v>8740.0000000000109</v>
      </c>
      <c r="M180" s="125">
        <v>0</v>
      </c>
      <c r="N180" s="125">
        <v>11681.25</v>
      </c>
      <c r="O180" s="125">
        <v>0</v>
      </c>
      <c r="P180" s="125">
        <v>2365.0000000000086</v>
      </c>
      <c r="Q180" s="125">
        <v>0</v>
      </c>
      <c r="R180" s="125">
        <v>0</v>
      </c>
      <c r="S180" s="125">
        <v>0</v>
      </c>
      <c r="T180" s="125">
        <v>0</v>
      </c>
      <c r="U180" s="125">
        <v>0</v>
      </c>
      <c r="V180" s="125">
        <v>0</v>
      </c>
      <c r="W180" s="125">
        <v>0</v>
      </c>
      <c r="X180" s="125">
        <v>0</v>
      </c>
      <c r="Y180" s="125">
        <v>0</v>
      </c>
      <c r="Z180" s="125">
        <v>0</v>
      </c>
      <c r="AA180" s="125">
        <v>0</v>
      </c>
      <c r="AB180" s="125">
        <v>0</v>
      </c>
      <c r="AC180" s="125">
        <v>0</v>
      </c>
      <c r="AD180" s="125">
        <v>0</v>
      </c>
      <c r="AE180" s="125">
        <v>26578.63636363636</v>
      </c>
      <c r="AF180" s="125">
        <v>0</v>
      </c>
      <c r="AG180" s="125">
        <v>3294.0000000000023</v>
      </c>
      <c r="AH180" s="125">
        <v>0</v>
      </c>
      <c r="AI180" s="125">
        <v>117800</v>
      </c>
      <c r="AJ180" s="125">
        <v>36528.704939919895</v>
      </c>
      <c r="AK180" s="125">
        <v>0</v>
      </c>
      <c r="AL180" s="125">
        <v>0</v>
      </c>
      <c r="AM180" s="125">
        <v>2329.6</v>
      </c>
      <c r="AN180" s="125">
        <v>0</v>
      </c>
      <c r="AO180" s="125">
        <v>0</v>
      </c>
      <c r="AP180" s="125">
        <v>0</v>
      </c>
      <c r="AQ180" s="125">
        <v>0</v>
      </c>
      <c r="AR180" s="125">
        <v>0</v>
      </c>
      <c r="AS180" s="125">
        <v>0</v>
      </c>
      <c r="AT180" s="125">
        <v>0</v>
      </c>
      <c r="AU180" s="125">
        <v>0</v>
      </c>
      <c r="AV180" s="125">
        <v>273586</v>
      </c>
      <c r="AW180" s="125">
        <v>52658.886363636382</v>
      </c>
      <c r="AX180" s="125">
        <v>156658.30493991991</v>
      </c>
      <c r="AY180" s="125">
        <v>46074.4321818182</v>
      </c>
      <c r="AZ180" s="493">
        <v>482903.19130355626</v>
      </c>
      <c r="BA180" s="493">
        <v>480573.59130355628</v>
      </c>
      <c r="BB180" s="493">
        <v>4180</v>
      </c>
      <c r="BC180" s="493">
        <v>372020</v>
      </c>
      <c r="BD180" s="493">
        <v>0</v>
      </c>
      <c r="BE180" s="493">
        <v>0</v>
      </c>
      <c r="BF180" s="493">
        <v>482903.19130355626</v>
      </c>
      <c r="BG180" s="125">
        <v>482903.19130355626</v>
      </c>
      <c r="BH180" s="125">
        <v>0</v>
      </c>
      <c r="BI180" s="493">
        <v>374349.6</v>
      </c>
      <c r="BJ180" s="493">
        <v>217691.29506008007</v>
      </c>
      <c r="BK180" s="125">
        <v>326244.88636363635</v>
      </c>
      <c r="BL180" s="125">
        <v>3665.6728804902959</v>
      </c>
      <c r="BM180" s="125">
        <v>3426.628672889779</v>
      </c>
      <c r="BN180" s="126">
        <v>6.976075624760468E-2</v>
      </c>
      <c r="BO180" s="126">
        <v>0</v>
      </c>
      <c r="BP180" s="125">
        <v>0</v>
      </c>
      <c r="BQ180" s="493">
        <v>482903.19130355626</v>
      </c>
      <c r="BR180" s="493">
        <v>5399.7032730736664</v>
      </c>
      <c r="BS180" s="493" t="s">
        <v>948</v>
      </c>
      <c r="BT180" s="493">
        <v>5425.8785539725422</v>
      </c>
      <c r="BU180" s="126">
        <v>5.0128296152495144E-2</v>
      </c>
      <c r="BV180" s="125">
        <v>0</v>
      </c>
      <c r="BW180" s="125">
        <v>482903.19130355626</v>
      </c>
      <c r="BX180" s="125">
        <v>0</v>
      </c>
      <c r="BY180" s="125">
        <v>482903.19130355626</v>
      </c>
      <c r="BZ180" s="490">
        <f t="shared" si="12"/>
        <v>0</v>
      </c>
      <c r="CA180" s="490">
        <f t="shared" si="13"/>
        <v>0</v>
      </c>
      <c r="CB180" s="490">
        <f t="shared" si="11"/>
        <v>0</v>
      </c>
      <c r="CC180" s="490">
        <f>IF(ISERROR(VLOOKUP(A180,'[19]19-20 Cfwds'!A:D,4,FALSE)),0,(VLOOKUP(A180,'[19]19-20 Cfwds'!A:D,4,FALSE)))</f>
        <v>0</v>
      </c>
      <c r="CD180" s="490">
        <f>IF(ISERROR(VLOOKUP(A180,'[19]19-20 Cfwds'!A:D,3,FALSE)),0,(VLOOKUP(A180,'[19]19-20 Cfwds'!A:D,3,FALSE)))</f>
        <v>0</v>
      </c>
      <c r="CF180" s="490">
        <f t="shared" si="14"/>
        <v>22786.250000000018</v>
      </c>
      <c r="CG180" s="490"/>
      <c r="CH180" s="490"/>
    </row>
    <row r="181" spans="1:86" ht="14.4">
      <c r="A181" s="486">
        <v>74</v>
      </c>
      <c r="B181" s="486" t="str">
        <f>VLOOKUP(D181,'[19]Adjusted Factors 21-22'!C:F,4,FALSE)</f>
        <v>Recoupment Academy</v>
      </c>
      <c r="C181" s="491">
        <v>145695</v>
      </c>
      <c r="D181" s="491">
        <v>9352152</v>
      </c>
      <c r="E181" s="492" t="s">
        <v>620</v>
      </c>
      <c r="F181" s="332">
        <v>419</v>
      </c>
      <c r="G181" s="332">
        <v>419</v>
      </c>
      <c r="H181" s="332">
        <v>0</v>
      </c>
      <c r="I181" s="125">
        <v>1288006</v>
      </c>
      <c r="J181" s="125">
        <v>0</v>
      </c>
      <c r="K181" s="125">
        <v>0</v>
      </c>
      <c r="L181" s="125">
        <v>33120.000000000015</v>
      </c>
      <c r="M181" s="125">
        <v>0</v>
      </c>
      <c r="N181" s="125">
        <v>46926.009501187655</v>
      </c>
      <c r="O181" s="125">
        <v>0</v>
      </c>
      <c r="P181" s="125">
        <v>9245.0000000000346</v>
      </c>
      <c r="Q181" s="125">
        <v>1040</v>
      </c>
      <c r="R181" s="125">
        <v>8609.9999999999945</v>
      </c>
      <c r="S181" s="125">
        <v>12460.000000000004</v>
      </c>
      <c r="T181" s="125">
        <v>3800.0000000000032</v>
      </c>
      <c r="U181" s="125">
        <v>4960.0000000000045</v>
      </c>
      <c r="V181" s="125">
        <v>0</v>
      </c>
      <c r="W181" s="125">
        <v>0</v>
      </c>
      <c r="X181" s="125">
        <v>0</v>
      </c>
      <c r="Y181" s="125">
        <v>0</v>
      </c>
      <c r="Z181" s="125">
        <v>0</v>
      </c>
      <c r="AA181" s="125">
        <v>0</v>
      </c>
      <c r="AB181" s="125">
        <v>3209.6100278551512</v>
      </c>
      <c r="AC181" s="125">
        <v>0</v>
      </c>
      <c r="AD181" s="125">
        <v>0</v>
      </c>
      <c r="AE181" s="125">
        <v>113412.47191011235</v>
      </c>
      <c r="AF181" s="125">
        <v>0</v>
      </c>
      <c r="AG181" s="125">
        <v>0</v>
      </c>
      <c r="AH181" s="125">
        <v>0</v>
      </c>
      <c r="AI181" s="125">
        <v>117800</v>
      </c>
      <c r="AJ181" s="125">
        <v>0</v>
      </c>
      <c r="AK181" s="125">
        <v>0</v>
      </c>
      <c r="AL181" s="125">
        <v>0</v>
      </c>
      <c r="AM181" s="125">
        <v>9216</v>
      </c>
      <c r="AN181" s="125">
        <v>0</v>
      </c>
      <c r="AO181" s="125">
        <v>0</v>
      </c>
      <c r="AP181" s="125">
        <v>0</v>
      </c>
      <c r="AQ181" s="125">
        <v>0</v>
      </c>
      <c r="AR181" s="125">
        <v>0</v>
      </c>
      <c r="AS181" s="125">
        <v>0</v>
      </c>
      <c r="AT181" s="125">
        <v>0</v>
      </c>
      <c r="AU181" s="125">
        <v>0</v>
      </c>
      <c r="AV181" s="125">
        <v>1288006</v>
      </c>
      <c r="AW181" s="125">
        <v>236783.09143915519</v>
      </c>
      <c r="AX181" s="125">
        <v>127016</v>
      </c>
      <c r="AY181" s="125">
        <v>186866.10945624387</v>
      </c>
      <c r="AZ181" s="493">
        <v>1651805.0914391552</v>
      </c>
      <c r="BA181" s="493">
        <v>1642589.0914391552</v>
      </c>
      <c r="BB181" s="493">
        <v>4180</v>
      </c>
      <c r="BC181" s="493">
        <v>1751420</v>
      </c>
      <c r="BD181" s="493">
        <v>108830.90856084484</v>
      </c>
      <c r="BE181" s="493">
        <v>0</v>
      </c>
      <c r="BF181" s="493">
        <v>1760636</v>
      </c>
      <c r="BG181" s="125">
        <v>1760636</v>
      </c>
      <c r="BH181" s="125">
        <v>0</v>
      </c>
      <c r="BI181" s="493">
        <v>1760636</v>
      </c>
      <c r="BJ181" s="493">
        <v>1633620</v>
      </c>
      <c r="BK181" s="125">
        <v>1633620</v>
      </c>
      <c r="BL181" s="125">
        <v>3898.854415274463</v>
      </c>
      <c r="BM181" s="125">
        <v>3648.0618181818186</v>
      </c>
      <c r="BN181" s="126">
        <v>6.874680572645521E-2</v>
      </c>
      <c r="BO181" s="126">
        <v>0</v>
      </c>
      <c r="BP181" s="125">
        <v>0</v>
      </c>
      <c r="BQ181" s="493">
        <v>1760636</v>
      </c>
      <c r="BR181" s="493">
        <v>4180</v>
      </c>
      <c r="BS181" s="493" t="s">
        <v>948</v>
      </c>
      <c r="BT181" s="493">
        <v>4201.9952267303106</v>
      </c>
      <c r="BU181" s="126">
        <v>6.3370010275373589E-2</v>
      </c>
      <c r="BV181" s="125">
        <v>0</v>
      </c>
      <c r="BW181" s="125">
        <v>1760636</v>
      </c>
      <c r="BX181" s="125">
        <v>0</v>
      </c>
      <c r="BY181" s="125">
        <v>1760636</v>
      </c>
      <c r="BZ181" s="490">
        <f t="shared" si="12"/>
        <v>0</v>
      </c>
      <c r="CA181" s="490">
        <f t="shared" si="13"/>
        <v>0</v>
      </c>
      <c r="CB181" s="490">
        <f t="shared" si="11"/>
        <v>108830.90856084484</v>
      </c>
      <c r="CC181" s="490">
        <f>IF(ISERROR(VLOOKUP(A181,'[19]19-20 Cfwds'!A:D,4,FALSE)),0,(VLOOKUP(A181,'[19]19-20 Cfwds'!A:D,4,FALSE)))</f>
        <v>0</v>
      </c>
      <c r="CD181" s="490">
        <f>IF(ISERROR(VLOOKUP(A181,'[19]19-20 Cfwds'!A:D,3,FALSE)),0,(VLOOKUP(A181,'[19]19-20 Cfwds'!A:D,3,FALSE)))</f>
        <v>0</v>
      </c>
      <c r="CF181" s="490">
        <f t="shared" si="14"/>
        <v>120161.0095011877</v>
      </c>
      <c r="CG181" s="490"/>
      <c r="CH181" s="490"/>
    </row>
    <row r="182" spans="1:86" ht="14.4">
      <c r="A182" s="486">
        <v>264</v>
      </c>
      <c r="B182" s="486" t="str">
        <f>VLOOKUP(D182,'[19]Adjusted Factors 21-22'!C:F,4,FALSE)</f>
        <v>Recoupment Academy</v>
      </c>
      <c r="C182" s="491">
        <v>144212</v>
      </c>
      <c r="D182" s="491">
        <v>9352154</v>
      </c>
      <c r="E182" s="492" t="s">
        <v>265</v>
      </c>
      <c r="F182" s="332">
        <v>339</v>
      </c>
      <c r="G182" s="332">
        <v>339</v>
      </c>
      <c r="H182" s="332">
        <v>0</v>
      </c>
      <c r="I182" s="125">
        <v>1042086</v>
      </c>
      <c r="J182" s="125">
        <v>0</v>
      </c>
      <c r="K182" s="125">
        <v>0</v>
      </c>
      <c r="L182" s="125">
        <v>32660.000000000025</v>
      </c>
      <c r="M182" s="125">
        <v>0</v>
      </c>
      <c r="N182" s="125">
        <v>40825.000000000029</v>
      </c>
      <c r="O182" s="125">
        <v>0</v>
      </c>
      <c r="P182" s="125">
        <v>17844.999999999971</v>
      </c>
      <c r="Q182" s="125">
        <v>45759.999999999993</v>
      </c>
      <c r="R182" s="125">
        <v>819.99999999999966</v>
      </c>
      <c r="S182" s="125">
        <v>7564.9999999999955</v>
      </c>
      <c r="T182" s="125">
        <v>0</v>
      </c>
      <c r="U182" s="125">
        <v>0</v>
      </c>
      <c r="V182" s="125">
        <v>0</v>
      </c>
      <c r="W182" s="125">
        <v>0</v>
      </c>
      <c r="X182" s="125">
        <v>0</v>
      </c>
      <c r="Y182" s="125">
        <v>0</v>
      </c>
      <c r="Z182" s="125">
        <v>0</v>
      </c>
      <c r="AA182" s="125">
        <v>0</v>
      </c>
      <c r="AB182" s="125">
        <v>87741.176470588296</v>
      </c>
      <c r="AC182" s="125">
        <v>0</v>
      </c>
      <c r="AD182" s="125">
        <v>0</v>
      </c>
      <c r="AE182" s="125">
        <v>119255.90497737558</v>
      </c>
      <c r="AF182" s="125">
        <v>0</v>
      </c>
      <c r="AG182" s="125">
        <v>0</v>
      </c>
      <c r="AH182" s="125">
        <v>0</v>
      </c>
      <c r="AI182" s="125">
        <v>117800</v>
      </c>
      <c r="AJ182" s="125">
        <v>0</v>
      </c>
      <c r="AK182" s="125">
        <v>0</v>
      </c>
      <c r="AL182" s="125">
        <v>0</v>
      </c>
      <c r="AM182" s="125">
        <v>7270.4</v>
      </c>
      <c r="AN182" s="125">
        <v>0</v>
      </c>
      <c r="AO182" s="125">
        <v>0</v>
      </c>
      <c r="AP182" s="125">
        <v>0</v>
      </c>
      <c r="AQ182" s="125">
        <v>0</v>
      </c>
      <c r="AR182" s="125">
        <v>0</v>
      </c>
      <c r="AS182" s="125">
        <v>0</v>
      </c>
      <c r="AT182" s="125">
        <v>0</v>
      </c>
      <c r="AU182" s="125">
        <v>0</v>
      </c>
      <c r="AV182" s="125">
        <v>1042086</v>
      </c>
      <c r="AW182" s="125">
        <v>352472.08144796389</v>
      </c>
      <c r="AX182" s="125">
        <v>125070.39999999999</v>
      </c>
      <c r="AY182" s="125">
        <v>215101.81648868782</v>
      </c>
      <c r="AZ182" s="493">
        <v>1519628.4814479637</v>
      </c>
      <c r="BA182" s="493">
        <v>1512358.0814479638</v>
      </c>
      <c r="BB182" s="493">
        <v>4180</v>
      </c>
      <c r="BC182" s="493">
        <v>1417020</v>
      </c>
      <c r="BD182" s="493">
        <v>0</v>
      </c>
      <c r="BE182" s="493">
        <v>0</v>
      </c>
      <c r="BF182" s="493">
        <v>1519628.4814479637</v>
      </c>
      <c r="BG182" s="125">
        <v>1519628.4814479637</v>
      </c>
      <c r="BH182" s="125">
        <v>0</v>
      </c>
      <c r="BI182" s="493">
        <v>1424290.4</v>
      </c>
      <c r="BJ182" s="493">
        <v>1299220</v>
      </c>
      <c r="BK182" s="125">
        <v>1394558.0814479638</v>
      </c>
      <c r="BL182" s="125">
        <v>4113.7406532388313</v>
      </c>
      <c r="BM182" s="125">
        <v>3974.7798725373132</v>
      </c>
      <c r="BN182" s="126">
        <v>3.4960623017548924E-2</v>
      </c>
      <c r="BO182" s="126">
        <v>0</v>
      </c>
      <c r="BP182" s="125">
        <v>0</v>
      </c>
      <c r="BQ182" s="493">
        <v>1519628.4814479637</v>
      </c>
      <c r="BR182" s="493">
        <v>4461.2332786075631</v>
      </c>
      <c r="BS182" s="493" t="s">
        <v>948</v>
      </c>
      <c r="BT182" s="493">
        <v>4482.6798862771793</v>
      </c>
      <c r="BU182" s="126">
        <v>3.102605878241782E-2</v>
      </c>
      <c r="BV182" s="125">
        <v>0</v>
      </c>
      <c r="BW182" s="125">
        <v>1519628.4814479637</v>
      </c>
      <c r="BX182" s="125">
        <v>0</v>
      </c>
      <c r="BY182" s="125">
        <v>1519628.4814479637</v>
      </c>
      <c r="BZ182" s="490">
        <f t="shared" si="12"/>
        <v>0</v>
      </c>
      <c r="CA182" s="490">
        <f t="shared" si="13"/>
        <v>0</v>
      </c>
      <c r="CB182" s="490">
        <f t="shared" si="11"/>
        <v>0</v>
      </c>
      <c r="CC182" s="490">
        <f>IF(ISERROR(VLOOKUP(A182,'[19]19-20 Cfwds'!A:D,4,FALSE)),0,(VLOOKUP(A182,'[19]19-20 Cfwds'!A:D,4,FALSE)))</f>
        <v>0</v>
      </c>
      <c r="CD182" s="490">
        <f>IF(ISERROR(VLOOKUP(A182,'[19]19-20 Cfwds'!A:D,3,FALSE)),0,(VLOOKUP(A182,'[19]19-20 Cfwds'!A:D,3,FALSE)))</f>
        <v>0</v>
      </c>
      <c r="CF182" s="490">
        <f t="shared" si="14"/>
        <v>145475.00000000003</v>
      </c>
      <c r="CG182" s="490"/>
      <c r="CH182" s="490"/>
    </row>
    <row r="183" spans="1:86" ht="14.4">
      <c r="A183" s="486">
        <v>469</v>
      </c>
      <c r="B183" s="486" t="str">
        <f>VLOOKUP(D183,'[19]Adjusted Factors 21-22'!C:F,4,FALSE)</f>
        <v>Recoupment Academy</v>
      </c>
      <c r="C183" s="491">
        <v>143147</v>
      </c>
      <c r="D183" s="491">
        <v>9352155</v>
      </c>
      <c r="E183" s="492" t="s">
        <v>513</v>
      </c>
      <c r="F183" s="332">
        <v>199</v>
      </c>
      <c r="G183" s="332">
        <v>199</v>
      </c>
      <c r="H183" s="332">
        <v>0</v>
      </c>
      <c r="I183" s="125">
        <v>611726</v>
      </c>
      <c r="J183" s="125">
        <v>0</v>
      </c>
      <c r="K183" s="125">
        <v>0</v>
      </c>
      <c r="L183" s="125">
        <v>13799.999999999993</v>
      </c>
      <c r="M183" s="125">
        <v>0</v>
      </c>
      <c r="N183" s="125">
        <v>17603.846153846156</v>
      </c>
      <c r="O183" s="125">
        <v>0</v>
      </c>
      <c r="P183" s="125">
        <v>4343.6548223350292</v>
      </c>
      <c r="Q183" s="125">
        <v>1838.4771573604078</v>
      </c>
      <c r="R183" s="125">
        <v>0</v>
      </c>
      <c r="S183" s="125">
        <v>0</v>
      </c>
      <c r="T183" s="125">
        <v>0</v>
      </c>
      <c r="U183" s="125">
        <v>0</v>
      </c>
      <c r="V183" s="125">
        <v>0</v>
      </c>
      <c r="W183" s="125">
        <v>0</v>
      </c>
      <c r="X183" s="125">
        <v>0</v>
      </c>
      <c r="Y183" s="125">
        <v>0</v>
      </c>
      <c r="Z183" s="125">
        <v>0</v>
      </c>
      <c r="AA183" s="125">
        <v>0</v>
      </c>
      <c r="AB183" s="125">
        <v>1287.6470588235247</v>
      </c>
      <c r="AC183" s="125">
        <v>0</v>
      </c>
      <c r="AD183" s="125">
        <v>0</v>
      </c>
      <c r="AE183" s="125">
        <v>68673.090909090912</v>
      </c>
      <c r="AF183" s="125">
        <v>0</v>
      </c>
      <c r="AG183" s="125">
        <v>2753.9999999999918</v>
      </c>
      <c r="AH183" s="125">
        <v>0</v>
      </c>
      <c r="AI183" s="125">
        <v>117800</v>
      </c>
      <c r="AJ183" s="125">
        <v>0</v>
      </c>
      <c r="AK183" s="125">
        <v>0</v>
      </c>
      <c r="AL183" s="125">
        <v>0</v>
      </c>
      <c r="AM183" s="125">
        <v>3840</v>
      </c>
      <c r="AN183" s="125">
        <v>0</v>
      </c>
      <c r="AO183" s="125">
        <v>0</v>
      </c>
      <c r="AP183" s="125">
        <v>0</v>
      </c>
      <c r="AQ183" s="125">
        <v>0</v>
      </c>
      <c r="AR183" s="125">
        <v>0</v>
      </c>
      <c r="AS183" s="125">
        <v>0</v>
      </c>
      <c r="AT183" s="125">
        <v>0</v>
      </c>
      <c r="AU183" s="125">
        <v>0</v>
      </c>
      <c r="AV183" s="125">
        <v>611726</v>
      </c>
      <c r="AW183" s="125">
        <v>110300.71610145601</v>
      </c>
      <c r="AX183" s="125">
        <v>121640</v>
      </c>
      <c r="AY183" s="125">
        <v>81921.387588087047</v>
      </c>
      <c r="AZ183" s="493">
        <v>843666.71610145597</v>
      </c>
      <c r="BA183" s="493">
        <v>839826.71610145597</v>
      </c>
      <c r="BB183" s="493">
        <v>4180</v>
      </c>
      <c r="BC183" s="493">
        <v>831820</v>
      </c>
      <c r="BD183" s="493">
        <v>0</v>
      </c>
      <c r="BE183" s="493">
        <v>0</v>
      </c>
      <c r="BF183" s="493">
        <v>843666.71610145597</v>
      </c>
      <c r="BG183" s="125">
        <v>843666.71610145597</v>
      </c>
      <c r="BH183" s="125">
        <v>0</v>
      </c>
      <c r="BI183" s="493">
        <v>835660</v>
      </c>
      <c r="BJ183" s="493">
        <v>714020</v>
      </c>
      <c r="BK183" s="125">
        <v>722026.71610145597</v>
      </c>
      <c r="BL183" s="125">
        <v>3628.2749552836985</v>
      </c>
      <c r="BM183" s="125">
        <v>3628.1903364640889</v>
      </c>
      <c r="BN183" s="126">
        <v>2.3322596601182104E-5</v>
      </c>
      <c r="BO183" s="126">
        <v>1.8457033053398818E-2</v>
      </c>
      <c r="BP183" s="125">
        <v>13326.160163863833</v>
      </c>
      <c r="BQ183" s="493">
        <v>856992.87626531976</v>
      </c>
      <c r="BR183" s="493">
        <v>4287.2003832428127</v>
      </c>
      <c r="BS183" s="493" t="s">
        <v>948</v>
      </c>
      <c r="BT183" s="493">
        <v>4306.4968656548735</v>
      </c>
      <c r="BU183" s="126">
        <v>2.0251969512212753E-3</v>
      </c>
      <c r="BV183" s="125">
        <v>0</v>
      </c>
      <c r="BW183" s="125">
        <v>856992.87626531976</v>
      </c>
      <c r="BX183" s="125">
        <v>0</v>
      </c>
      <c r="BY183" s="125">
        <v>856992.87626531976</v>
      </c>
      <c r="BZ183" s="490">
        <f t="shared" si="12"/>
        <v>0</v>
      </c>
      <c r="CA183" s="490">
        <f t="shared" si="13"/>
        <v>0</v>
      </c>
      <c r="CB183" s="490">
        <f t="shared" si="11"/>
        <v>0</v>
      </c>
      <c r="CC183" s="490">
        <f>IF(ISERROR(VLOOKUP(A183,'[19]19-20 Cfwds'!A:D,4,FALSE)),0,(VLOOKUP(A183,'[19]19-20 Cfwds'!A:D,4,FALSE)))</f>
        <v>0</v>
      </c>
      <c r="CD183" s="490">
        <f>IF(ISERROR(VLOOKUP(A183,'[19]19-20 Cfwds'!A:D,3,FALSE)),0,(VLOOKUP(A183,'[19]19-20 Cfwds'!A:D,3,FALSE)))</f>
        <v>0</v>
      </c>
      <c r="CF183" s="490">
        <f t="shared" si="14"/>
        <v>37585.97813354159</v>
      </c>
      <c r="CG183" s="490"/>
      <c r="CH183" s="490"/>
    </row>
    <row r="184" spans="1:86" ht="14.4">
      <c r="A184" s="486">
        <v>283</v>
      </c>
      <c r="B184" s="486" t="str">
        <f>VLOOKUP(D184,'[19]Adjusted Factors 21-22'!C:F,4,FALSE)</f>
        <v>Recoupment Academy</v>
      </c>
      <c r="C184" s="491">
        <v>141819</v>
      </c>
      <c r="D184" s="491">
        <v>9352158</v>
      </c>
      <c r="E184" s="492" t="s">
        <v>273</v>
      </c>
      <c r="F184" s="332">
        <v>409</v>
      </c>
      <c r="G184" s="332">
        <v>409</v>
      </c>
      <c r="H184" s="332">
        <v>0</v>
      </c>
      <c r="I184" s="125">
        <v>1257266</v>
      </c>
      <c r="J184" s="125">
        <v>0</v>
      </c>
      <c r="K184" s="125">
        <v>0</v>
      </c>
      <c r="L184" s="125">
        <v>33120.000000000007</v>
      </c>
      <c r="M184" s="125">
        <v>0</v>
      </c>
      <c r="N184" s="125">
        <v>42861.630695443651</v>
      </c>
      <c r="O184" s="125">
        <v>0</v>
      </c>
      <c r="P184" s="125">
        <v>31389.999999999982</v>
      </c>
      <c r="Q184" s="125">
        <v>23399.999999999975</v>
      </c>
      <c r="R184" s="125">
        <v>7790.0000000000055</v>
      </c>
      <c r="S184" s="125">
        <v>7120.0000000000018</v>
      </c>
      <c r="T184" s="125">
        <v>1424.9999999999991</v>
      </c>
      <c r="U184" s="125">
        <v>0</v>
      </c>
      <c r="V184" s="125">
        <v>0</v>
      </c>
      <c r="W184" s="125">
        <v>0</v>
      </c>
      <c r="X184" s="125">
        <v>0</v>
      </c>
      <c r="Y184" s="125">
        <v>0</v>
      </c>
      <c r="Z184" s="125">
        <v>0</v>
      </c>
      <c r="AA184" s="125">
        <v>0</v>
      </c>
      <c r="AB184" s="125">
        <v>50980.169971671392</v>
      </c>
      <c r="AC184" s="125">
        <v>0</v>
      </c>
      <c r="AD184" s="125">
        <v>0</v>
      </c>
      <c r="AE184" s="125">
        <v>146468.30188679244</v>
      </c>
      <c r="AF184" s="125">
        <v>0</v>
      </c>
      <c r="AG184" s="125">
        <v>0</v>
      </c>
      <c r="AH184" s="125">
        <v>0</v>
      </c>
      <c r="AI184" s="125">
        <v>117800</v>
      </c>
      <c r="AJ184" s="125">
        <v>0</v>
      </c>
      <c r="AK184" s="125">
        <v>0</v>
      </c>
      <c r="AL184" s="125">
        <v>0</v>
      </c>
      <c r="AM184" s="125">
        <v>6656</v>
      </c>
      <c r="AN184" s="125">
        <v>0</v>
      </c>
      <c r="AO184" s="125">
        <v>0</v>
      </c>
      <c r="AP184" s="125">
        <v>0</v>
      </c>
      <c r="AQ184" s="125">
        <v>0</v>
      </c>
      <c r="AR184" s="125">
        <v>0</v>
      </c>
      <c r="AS184" s="125">
        <v>0</v>
      </c>
      <c r="AT184" s="125">
        <v>0</v>
      </c>
      <c r="AU184" s="125">
        <v>0</v>
      </c>
      <c r="AV184" s="125">
        <v>1257266</v>
      </c>
      <c r="AW184" s="125">
        <v>344555.10255390743</v>
      </c>
      <c r="AX184" s="125">
        <v>124456</v>
      </c>
      <c r="AY184" s="125">
        <v>230339.64563883987</v>
      </c>
      <c r="AZ184" s="493">
        <v>1726277.1025539073</v>
      </c>
      <c r="BA184" s="493">
        <v>1719621.1025539073</v>
      </c>
      <c r="BB184" s="493">
        <v>4180</v>
      </c>
      <c r="BC184" s="493">
        <v>1709620</v>
      </c>
      <c r="BD184" s="493">
        <v>0</v>
      </c>
      <c r="BE184" s="493">
        <v>0</v>
      </c>
      <c r="BF184" s="493">
        <v>1726277.1025539073</v>
      </c>
      <c r="BG184" s="125">
        <v>1726277.1025539075</v>
      </c>
      <c r="BH184" s="125">
        <v>0</v>
      </c>
      <c r="BI184" s="493">
        <v>1716276</v>
      </c>
      <c r="BJ184" s="493">
        <v>1591820</v>
      </c>
      <c r="BK184" s="125">
        <v>1601821.1025539073</v>
      </c>
      <c r="BL184" s="125">
        <v>3916.4330135792356</v>
      </c>
      <c r="BM184" s="125">
        <v>3850.6182442028985</v>
      </c>
      <c r="BN184" s="126">
        <v>1.7092000609362203E-2</v>
      </c>
      <c r="BO184" s="126">
        <v>1.3883550406377961E-3</v>
      </c>
      <c r="BP184" s="125">
        <v>2186.5243268045801</v>
      </c>
      <c r="BQ184" s="493">
        <v>1728463.6268807119</v>
      </c>
      <c r="BR184" s="493">
        <v>4209.7985987303473</v>
      </c>
      <c r="BS184" s="493" t="s">
        <v>948</v>
      </c>
      <c r="BT184" s="493">
        <v>4226.0724373611538</v>
      </c>
      <c r="BU184" s="126">
        <v>1.8088968346897438E-2</v>
      </c>
      <c r="BV184" s="125">
        <v>0</v>
      </c>
      <c r="BW184" s="125">
        <v>1728463.6268807119</v>
      </c>
      <c r="BX184" s="125">
        <v>0</v>
      </c>
      <c r="BY184" s="125">
        <v>1728463.6268807119</v>
      </c>
      <c r="BZ184" s="490">
        <f t="shared" si="12"/>
        <v>0</v>
      </c>
      <c r="CA184" s="490">
        <f t="shared" si="13"/>
        <v>0</v>
      </c>
      <c r="CB184" s="490">
        <f t="shared" si="11"/>
        <v>0</v>
      </c>
      <c r="CC184" s="490">
        <f>IF(ISERROR(VLOOKUP(A184,'[19]19-20 Cfwds'!A:D,4,FALSE)),0,(VLOOKUP(A184,'[19]19-20 Cfwds'!A:D,4,FALSE)))</f>
        <v>0</v>
      </c>
      <c r="CD184" s="490">
        <f>IF(ISERROR(VLOOKUP(A184,'[19]19-20 Cfwds'!A:D,3,FALSE)),0,(VLOOKUP(A184,'[19]19-20 Cfwds'!A:D,3,FALSE)))</f>
        <v>0</v>
      </c>
      <c r="CF184" s="490">
        <f t="shared" si="14"/>
        <v>147106.63069544363</v>
      </c>
      <c r="CG184" s="490"/>
      <c r="CH184" s="490"/>
    </row>
    <row r="185" spans="1:86" ht="14.4">
      <c r="A185" s="486">
        <v>256</v>
      </c>
      <c r="B185" s="486" t="str">
        <f>VLOOKUP(D185,'[19]Adjusted Factors 21-22'!C:F,4,FALSE)</f>
        <v>Recoupment Academy</v>
      </c>
      <c r="C185" s="491">
        <v>141591</v>
      </c>
      <c r="D185" s="491">
        <v>9352159</v>
      </c>
      <c r="E185" s="492" t="s">
        <v>260</v>
      </c>
      <c r="F185" s="332">
        <v>378</v>
      </c>
      <c r="G185" s="332">
        <v>378</v>
      </c>
      <c r="H185" s="332">
        <v>0</v>
      </c>
      <c r="I185" s="125">
        <v>1161972</v>
      </c>
      <c r="J185" s="125">
        <v>0</v>
      </c>
      <c r="K185" s="125">
        <v>0</v>
      </c>
      <c r="L185" s="125">
        <v>23460.000000000015</v>
      </c>
      <c r="M185" s="125">
        <v>0</v>
      </c>
      <c r="N185" s="125">
        <v>34318.42105263158</v>
      </c>
      <c r="O185" s="125">
        <v>0</v>
      </c>
      <c r="P185" s="125">
        <v>6234.9999999999982</v>
      </c>
      <c r="Q185" s="125">
        <v>1299.9999999999975</v>
      </c>
      <c r="R185" s="125">
        <v>15170.000000000004</v>
      </c>
      <c r="S185" s="125">
        <v>20024.999999999989</v>
      </c>
      <c r="T185" s="125">
        <v>0</v>
      </c>
      <c r="U185" s="125">
        <v>0</v>
      </c>
      <c r="V185" s="125">
        <v>0</v>
      </c>
      <c r="W185" s="125">
        <v>0</v>
      </c>
      <c r="X185" s="125">
        <v>0</v>
      </c>
      <c r="Y185" s="125">
        <v>0</v>
      </c>
      <c r="Z185" s="125">
        <v>0</v>
      </c>
      <c r="AA185" s="125">
        <v>0</v>
      </c>
      <c r="AB185" s="125">
        <v>31441.666666666755</v>
      </c>
      <c r="AC185" s="125">
        <v>0</v>
      </c>
      <c r="AD185" s="125">
        <v>0</v>
      </c>
      <c r="AE185" s="125">
        <v>158460.59405940596</v>
      </c>
      <c r="AF185" s="125">
        <v>0</v>
      </c>
      <c r="AG185" s="125">
        <v>2087.99999999999</v>
      </c>
      <c r="AH185" s="125">
        <v>0</v>
      </c>
      <c r="AI185" s="125">
        <v>117800</v>
      </c>
      <c r="AJ185" s="125">
        <v>0</v>
      </c>
      <c r="AK185" s="125">
        <v>0</v>
      </c>
      <c r="AL185" s="125">
        <v>0</v>
      </c>
      <c r="AM185" s="125">
        <v>7102.26</v>
      </c>
      <c r="AN185" s="125">
        <v>0</v>
      </c>
      <c r="AO185" s="125">
        <v>0</v>
      </c>
      <c r="AP185" s="125">
        <v>0</v>
      </c>
      <c r="AQ185" s="125">
        <v>0</v>
      </c>
      <c r="AR185" s="125">
        <v>0</v>
      </c>
      <c r="AS185" s="125">
        <v>0</v>
      </c>
      <c r="AT185" s="125">
        <v>0</v>
      </c>
      <c r="AU185" s="125">
        <v>0</v>
      </c>
      <c r="AV185" s="125">
        <v>1161972</v>
      </c>
      <c r="AW185" s="125">
        <v>292498.68177870428</v>
      </c>
      <c r="AX185" s="125">
        <v>124902.26</v>
      </c>
      <c r="AY185" s="125">
        <v>189737.58208233456</v>
      </c>
      <c r="AZ185" s="493">
        <v>1579372.9417787043</v>
      </c>
      <c r="BA185" s="493">
        <v>1572270.6817787043</v>
      </c>
      <c r="BB185" s="493">
        <v>4180</v>
      </c>
      <c r="BC185" s="493">
        <v>1580040</v>
      </c>
      <c r="BD185" s="493">
        <v>7769.3182212957181</v>
      </c>
      <c r="BE185" s="493">
        <v>0</v>
      </c>
      <c r="BF185" s="493">
        <v>1587142.26</v>
      </c>
      <c r="BG185" s="125">
        <v>1587142.26</v>
      </c>
      <c r="BH185" s="125">
        <v>0</v>
      </c>
      <c r="BI185" s="493">
        <v>1587142.26</v>
      </c>
      <c r="BJ185" s="493">
        <v>1462240</v>
      </c>
      <c r="BK185" s="125">
        <v>1462240</v>
      </c>
      <c r="BL185" s="125">
        <v>3868.3597883597886</v>
      </c>
      <c r="BM185" s="125">
        <v>3800.6600803191491</v>
      </c>
      <c r="BN185" s="126">
        <v>1.7812618495194294E-2</v>
      </c>
      <c r="BO185" s="126">
        <v>6.6773715480570456E-4</v>
      </c>
      <c r="BP185" s="125">
        <v>959.30425650122118</v>
      </c>
      <c r="BQ185" s="493">
        <v>1588101.5642565012</v>
      </c>
      <c r="BR185" s="493">
        <v>4182.5378419484159</v>
      </c>
      <c r="BS185" s="493" t="s">
        <v>948</v>
      </c>
      <c r="BT185" s="493">
        <v>4201.3268895674637</v>
      </c>
      <c r="BU185" s="126">
        <v>1.7532509000154128E-2</v>
      </c>
      <c r="BV185" s="125">
        <v>0</v>
      </c>
      <c r="BW185" s="125">
        <v>1588101.5642565012</v>
      </c>
      <c r="BX185" s="125">
        <v>0</v>
      </c>
      <c r="BY185" s="125">
        <v>1588101.5642565012</v>
      </c>
      <c r="BZ185" s="490">
        <f t="shared" si="12"/>
        <v>0</v>
      </c>
      <c r="CA185" s="490">
        <f t="shared" si="13"/>
        <v>0</v>
      </c>
      <c r="CB185" s="490">
        <f t="shared" si="11"/>
        <v>7769.3182212957181</v>
      </c>
      <c r="CC185" s="490">
        <f>IF(ISERROR(VLOOKUP(A185,'[19]19-20 Cfwds'!A:D,4,FALSE)),0,(VLOOKUP(A185,'[19]19-20 Cfwds'!A:D,4,FALSE)))</f>
        <v>0</v>
      </c>
      <c r="CD185" s="490">
        <f>IF(ISERROR(VLOOKUP(A185,'[19]19-20 Cfwds'!A:D,3,FALSE)),0,(VLOOKUP(A185,'[19]19-20 Cfwds'!A:D,3,FALSE)))</f>
        <v>0</v>
      </c>
      <c r="CF185" s="490">
        <f t="shared" si="14"/>
        <v>100508.42105263159</v>
      </c>
      <c r="CG185" s="490"/>
      <c r="CH185" s="490"/>
    </row>
    <row r="186" spans="1:86" ht="14.4">
      <c r="A186" s="486">
        <v>279</v>
      </c>
      <c r="B186" s="486" t="str">
        <f>VLOOKUP(D186,'[19]Adjusted Factors 21-22'!C:F,4,FALSE)</f>
        <v>Recoupment Academy</v>
      </c>
      <c r="C186" s="491">
        <v>145540</v>
      </c>
      <c r="D186" s="491">
        <v>9352167</v>
      </c>
      <c r="E186" s="492" t="s">
        <v>1126</v>
      </c>
      <c r="F186" s="332">
        <v>297</v>
      </c>
      <c r="G186" s="332">
        <v>297</v>
      </c>
      <c r="H186" s="332">
        <v>0</v>
      </c>
      <c r="I186" s="125">
        <v>912978</v>
      </c>
      <c r="J186" s="125">
        <v>0</v>
      </c>
      <c r="K186" s="125">
        <v>0</v>
      </c>
      <c r="L186" s="125">
        <v>28059.999999999949</v>
      </c>
      <c r="M186" s="125">
        <v>0</v>
      </c>
      <c r="N186" s="125">
        <v>37198.514851485153</v>
      </c>
      <c r="O186" s="125">
        <v>0</v>
      </c>
      <c r="P186" s="125">
        <v>5177.4324324324343</v>
      </c>
      <c r="Q186" s="125">
        <v>1043.5135135135124</v>
      </c>
      <c r="R186" s="125">
        <v>10284.628378378382</v>
      </c>
      <c r="S186" s="125">
        <v>5804.5439189189165</v>
      </c>
      <c r="T186" s="125">
        <v>476.60472972972991</v>
      </c>
      <c r="U186" s="125">
        <v>0</v>
      </c>
      <c r="V186" s="125">
        <v>0</v>
      </c>
      <c r="W186" s="125">
        <v>0</v>
      </c>
      <c r="X186" s="125">
        <v>0</v>
      </c>
      <c r="Y186" s="125">
        <v>0</v>
      </c>
      <c r="Z186" s="125">
        <v>0</v>
      </c>
      <c r="AA186" s="125">
        <v>0</v>
      </c>
      <c r="AB186" s="125">
        <v>24438.188976377882</v>
      </c>
      <c r="AC186" s="125">
        <v>0</v>
      </c>
      <c r="AD186" s="125">
        <v>0</v>
      </c>
      <c r="AE186" s="125">
        <v>87821.772151898724</v>
      </c>
      <c r="AF186" s="125">
        <v>0</v>
      </c>
      <c r="AG186" s="125">
        <v>0</v>
      </c>
      <c r="AH186" s="125">
        <v>0</v>
      </c>
      <c r="AI186" s="125">
        <v>117800</v>
      </c>
      <c r="AJ186" s="125">
        <v>0</v>
      </c>
      <c r="AK186" s="125">
        <v>0</v>
      </c>
      <c r="AL186" s="125">
        <v>0</v>
      </c>
      <c r="AM186" s="125">
        <v>4608</v>
      </c>
      <c r="AN186" s="125">
        <v>0</v>
      </c>
      <c r="AO186" s="125">
        <v>0</v>
      </c>
      <c r="AP186" s="125">
        <v>0</v>
      </c>
      <c r="AQ186" s="125">
        <v>0</v>
      </c>
      <c r="AR186" s="125">
        <v>0</v>
      </c>
      <c r="AS186" s="125">
        <v>0</v>
      </c>
      <c r="AT186" s="125">
        <v>0</v>
      </c>
      <c r="AU186" s="125">
        <v>0</v>
      </c>
      <c r="AV186" s="125">
        <v>912978</v>
      </c>
      <c r="AW186" s="125">
        <v>200305.1989527347</v>
      </c>
      <c r="AX186" s="125">
        <v>122408</v>
      </c>
      <c r="AY186" s="125">
        <v>141954.98790040746</v>
      </c>
      <c r="AZ186" s="493">
        <v>1235691.1989527347</v>
      </c>
      <c r="BA186" s="493">
        <v>1231083.1989527347</v>
      </c>
      <c r="BB186" s="493">
        <v>4180</v>
      </c>
      <c r="BC186" s="493">
        <v>1241460</v>
      </c>
      <c r="BD186" s="493">
        <v>10376.801047265297</v>
      </c>
      <c r="BE186" s="493">
        <v>0</v>
      </c>
      <c r="BF186" s="493">
        <v>1246068</v>
      </c>
      <c r="BG186" s="125">
        <v>1246068</v>
      </c>
      <c r="BH186" s="125">
        <v>0</v>
      </c>
      <c r="BI186" s="493">
        <v>1246068</v>
      </c>
      <c r="BJ186" s="493">
        <v>1123660</v>
      </c>
      <c r="BK186" s="125">
        <v>1123660</v>
      </c>
      <c r="BL186" s="125">
        <v>3783.3670033670032</v>
      </c>
      <c r="BM186" s="125">
        <v>3697.5647764119599</v>
      </c>
      <c r="BN186" s="126">
        <v>2.3205063911903676E-2</v>
      </c>
      <c r="BO186" s="126">
        <v>0</v>
      </c>
      <c r="BP186" s="125">
        <v>0</v>
      </c>
      <c r="BQ186" s="493">
        <v>1246068</v>
      </c>
      <c r="BR186" s="493">
        <v>4180</v>
      </c>
      <c r="BS186" s="493" t="s">
        <v>948</v>
      </c>
      <c r="BT186" s="493">
        <v>4195.515151515152</v>
      </c>
      <c r="BU186" s="126">
        <v>2.229984299993637E-2</v>
      </c>
      <c r="BV186" s="125">
        <v>0</v>
      </c>
      <c r="BW186" s="125">
        <v>1246068</v>
      </c>
      <c r="BX186" s="125">
        <v>0</v>
      </c>
      <c r="BY186" s="125">
        <v>1246068</v>
      </c>
      <c r="BZ186" s="490">
        <f t="shared" si="12"/>
        <v>0</v>
      </c>
      <c r="CA186" s="490">
        <f t="shared" si="13"/>
        <v>0</v>
      </c>
      <c r="CB186" s="490">
        <f t="shared" si="11"/>
        <v>10376.801047265297</v>
      </c>
      <c r="CC186" s="490">
        <f>IF(ISERROR(VLOOKUP(A186,'[19]19-20 Cfwds'!A:D,4,FALSE)),0,(VLOOKUP(A186,'[19]19-20 Cfwds'!A:D,4,FALSE)))</f>
        <v>0</v>
      </c>
      <c r="CD186" s="490">
        <f>IF(ISERROR(VLOOKUP(A186,'[19]19-20 Cfwds'!A:D,3,FALSE)),0,(VLOOKUP(A186,'[19]19-20 Cfwds'!A:D,3,FALSE)))</f>
        <v>0</v>
      </c>
      <c r="CF186" s="490">
        <f t="shared" si="14"/>
        <v>88045.23782445809</v>
      </c>
      <c r="CG186" s="490"/>
      <c r="CH186" s="490"/>
    </row>
    <row r="187" spans="1:86" ht="14.4">
      <c r="A187" s="486">
        <v>294</v>
      </c>
      <c r="B187" s="486" t="str">
        <f>VLOOKUP(D187,'[19]Adjusted Factors 21-22'!C:F,4,FALSE)</f>
        <v>Recoupment Academy</v>
      </c>
      <c r="C187" s="491">
        <v>144329</v>
      </c>
      <c r="D187" s="491">
        <v>9352171</v>
      </c>
      <c r="E187" s="492" t="s">
        <v>282</v>
      </c>
      <c r="F187" s="332">
        <v>343</v>
      </c>
      <c r="G187" s="332">
        <v>343</v>
      </c>
      <c r="H187" s="332">
        <v>0</v>
      </c>
      <c r="I187" s="125">
        <v>1054382</v>
      </c>
      <c r="J187" s="125">
        <v>0</v>
      </c>
      <c r="K187" s="125">
        <v>0</v>
      </c>
      <c r="L187" s="125">
        <v>35419.999999999949</v>
      </c>
      <c r="M187" s="125">
        <v>0</v>
      </c>
      <c r="N187" s="125">
        <v>59731.000000000007</v>
      </c>
      <c r="O187" s="125">
        <v>0</v>
      </c>
      <c r="P187" s="125">
        <v>8385.0000000000327</v>
      </c>
      <c r="Q187" s="125">
        <v>28340.000000000022</v>
      </c>
      <c r="R187" s="125">
        <v>3280.0000000000064</v>
      </c>
      <c r="S187" s="125">
        <v>11125</v>
      </c>
      <c r="T187" s="125">
        <v>1425.0000000000009</v>
      </c>
      <c r="U187" s="125">
        <v>0</v>
      </c>
      <c r="V187" s="125">
        <v>0</v>
      </c>
      <c r="W187" s="125">
        <v>0</v>
      </c>
      <c r="X187" s="125">
        <v>0</v>
      </c>
      <c r="Y187" s="125">
        <v>0</v>
      </c>
      <c r="Z187" s="125">
        <v>0</v>
      </c>
      <c r="AA187" s="125">
        <v>0</v>
      </c>
      <c r="AB187" s="125">
        <v>10999.999999999993</v>
      </c>
      <c r="AC187" s="125">
        <v>0</v>
      </c>
      <c r="AD187" s="125">
        <v>0</v>
      </c>
      <c r="AE187" s="125">
        <v>122854.90654205608</v>
      </c>
      <c r="AF187" s="125">
        <v>0</v>
      </c>
      <c r="AG187" s="125">
        <v>0</v>
      </c>
      <c r="AH187" s="125">
        <v>0</v>
      </c>
      <c r="AI187" s="125">
        <v>117800</v>
      </c>
      <c r="AJ187" s="125">
        <v>0</v>
      </c>
      <c r="AK187" s="125">
        <v>0</v>
      </c>
      <c r="AL187" s="125">
        <v>1000</v>
      </c>
      <c r="AM187" s="125">
        <v>4992</v>
      </c>
      <c r="AN187" s="125">
        <v>0</v>
      </c>
      <c r="AO187" s="125">
        <v>0</v>
      </c>
      <c r="AP187" s="125">
        <v>0</v>
      </c>
      <c r="AQ187" s="125">
        <v>0</v>
      </c>
      <c r="AR187" s="125">
        <v>0</v>
      </c>
      <c r="AS187" s="125">
        <v>0</v>
      </c>
      <c r="AT187" s="125">
        <v>0</v>
      </c>
      <c r="AU187" s="125">
        <v>0</v>
      </c>
      <c r="AV187" s="125">
        <v>1054382</v>
      </c>
      <c r="AW187" s="125">
        <v>281560.90654205607</v>
      </c>
      <c r="AX187" s="125">
        <v>123792</v>
      </c>
      <c r="AY187" s="125">
        <v>219132.31727102803</v>
      </c>
      <c r="AZ187" s="493">
        <v>1459734.906542056</v>
      </c>
      <c r="BA187" s="493">
        <v>1453742.906542056</v>
      </c>
      <c r="BB187" s="493">
        <v>4180</v>
      </c>
      <c r="BC187" s="493">
        <v>1433740</v>
      </c>
      <c r="BD187" s="493">
        <v>0</v>
      </c>
      <c r="BE187" s="493">
        <v>0</v>
      </c>
      <c r="BF187" s="493">
        <v>1459734.906542056</v>
      </c>
      <c r="BG187" s="125">
        <v>1459734.906542056</v>
      </c>
      <c r="BH187" s="125">
        <v>0</v>
      </c>
      <c r="BI187" s="493">
        <v>1439732</v>
      </c>
      <c r="BJ187" s="493">
        <v>1316940</v>
      </c>
      <c r="BK187" s="125">
        <v>1336942.906542056</v>
      </c>
      <c r="BL187" s="125">
        <v>3897.7927304433119</v>
      </c>
      <c r="BM187" s="125">
        <v>3869.5657879310343</v>
      </c>
      <c r="BN187" s="126">
        <v>7.2946020456134833E-3</v>
      </c>
      <c r="BO187" s="126">
        <v>1.1185753604386516E-2</v>
      </c>
      <c r="BP187" s="125">
        <v>14846.415244697788</v>
      </c>
      <c r="BQ187" s="493">
        <v>1474581.3217867538</v>
      </c>
      <c r="BR187" s="493">
        <v>4281.6015212441798</v>
      </c>
      <c r="BS187" s="493" t="s">
        <v>948</v>
      </c>
      <c r="BT187" s="493">
        <v>4299.0709089992824</v>
      </c>
      <c r="BU187" s="126">
        <v>5.6723886568672555E-3</v>
      </c>
      <c r="BV187" s="125">
        <v>0</v>
      </c>
      <c r="BW187" s="125">
        <v>1474581.3217867538</v>
      </c>
      <c r="BX187" s="125">
        <v>0</v>
      </c>
      <c r="BY187" s="125">
        <v>1474581.3217867538</v>
      </c>
      <c r="BZ187" s="490">
        <f t="shared" si="12"/>
        <v>0</v>
      </c>
      <c r="CA187" s="490">
        <f t="shared" si="13"/>
        <v>0</v>
      </c>
      <c r="CB187" s="490">
        <f t="shared" si="11"/>
        <v>0</v>
      </c>
      <c r="CC187" s="490">
        <f>IF(ISERROR(VLOOKUP(A187,'[19]19-20 Cfwds'!A:D,4,FALSE)),0,(VLOOKUP(A187,'[19]19-20 Cfwds'!A:D,4,FALSE)))</f>
        <v>0</v>
      </c>
      <c r="CD187" s="490">
        <f>IF(ISERROR(VLOOKUP(A187,'[19]19-20 Cfwds'!A:D,3,FALSE)),0,(VLOOKUP(A187,'[19]19-20 Cfwds'!A:D,3,FALSE)))</f>
        <v>0</v>
      </c>
      <c r="CF187" s="490">
        <f t="shared" si="14"/>
        <v>147706</v>
      </c>
      <c r="CG187" s="490"/>
      <c r="CH187" s="490"/>
    </row>
    <row r="188" spans="1:86" ht="14.4">
      <c r="A188" s="486">
        <v>293</v>
      </c>
      <c r="B188" s="486" t="str">
        <f>VLOOKUP(D188,'[19]Adjusted Factors 21-22'!C:F,4,FALSE)</f>
        <v>Recoupment Academy</v>
      </c>
      <c r="C188" s="491">
        <v>144213</v>
      </c>
      <c r="D188" s="491">
        <v>9352172</v>
      </c>
      <c r="E188" s="492" t="s">
        <v>1017</v>
      </c>
      <c r="F188" s="332">
        <v>263</v>
      </c>
      <c r="G188" s="332">
        <v>263</v>
      </c>
      <c r="H188" s="332">
        <v>0</v>
      </c>
      <c r="I188" s="125">
        <v>808462</v>
      </c>
      <c r="J188" s="125">
        <v>0</v>
      </c>
      <c r="K188" s="125">
        <v>0</v>
      </c>
      <c r="L188" s="125">
        <v>24380.000000000058</v>
      </c>
      <c r="M188" s="125">
        <v>0</v>
      </c>
      <c r="N188" s="125">
        <v>30475.000000000073</v>
      </c>
      <c r="O188" s="125">
        <v>0</v>
      </c>
      <c r="P188" s="125">
        <v>5159.9999999999982</v>
      </c>
      <c r="Q188" s="125">
        <v>23660.000000000022</v>
      </c>
      <c r="R188" s="125">
        <v>2460.0000000000045</v>
      </c>
      <c r="S188" s="125">
        <v>6675.0000000000009</v>
      </c>
      <c r="T188" s="125">
        <v>950.00000000000068</v>
      </c>
      <c r="U188" s="125">
        <v>0</v>
      </c>
      <c r="V188" s="125">
        <v>0</v>
      </c>
      <c r="W188" s="125">
        <v>0</v>
      </c>
      <c r="X188" s="125">
        <v>0</v>
      </c>
      <c r="Y188" s="125">
        <v>0</v>
      </c>
      <c r="Z188" s="125">
        <v>0</v>
      </c>
      <c r="AA188" s="125">
        <v>0</v>
      </c>
      <c r="AB188" s="125">
        <v>33252.873563218338</v>
      </c>
      <c r="AC188" s="125">
        <v>0</v>
      </c>
      <c r="AD188" s="125">
        <v>0</v>
      </c>
      <c r="AE188" s="125">
        <v>80198.354430379753</v>
      </c>
      <c r="AF188" s="125">
        <v>0</v>
      </c>
      <c r="AG188" s="125">
        <v>0</v>
      </c>
      <c r="AH188" s="125">
        <v>0</v>
      </c>
      <c r="AI188" s="125">
        <v>117800</v>
      </c>
      <c r="AJ188" s="125">
        <v>0</v>
      </c>
      <c r="AK188" s="125">
        <v>0</v>
      </c>
      <c r="AL188" s="125">
        <v>0</v>
      </c>
      <c r="AM188" s="125">
        <v>4377.6000000000004</v>
      </c>
      <c r="AN188" s="125">
        <v>0</v>
      </c>
      <c r="AO188" s="125">
        <v>0</v>
      </c>
      <c r="AP188" s="125">
        <v>0</v>
      </c>
      <c r="AQ188" s="125">
        <v>0</v>
      </c>
      <c r="AR188" s="125">
        <v>0</v>
      </c>
      <c r="AS188" s="125">
        <v>0</v>
      </c>
      <c r="AT188" s="125">
        <v>0</v>
      </c>
      <c r="AU188" s="125">
        <v>0</v>
      </c>
      <c r="AV188" s="125">
        <v>808462</v>
      </c>
      <c r="AW188" s="125">
        <v>207211.22799359824</v>
      </c>
      <c r="AX188" s="125">
        <v>122177.60000000001</v>
      </c>
      <c r="AY188" s="125">
        <v>143858.04121519002</v>
      </c>
      <c r="AZ188" s="493">
        <v>1137850.8279935983</v>
      </c>
      <c r="BA188" s="493">
        <v>1133473.2279935982</v>
      </c>
      <c r="BB188" s="493">
        <v>4180</v>
      </c>
      <c r="BC188" s="493">
        <v>1099340</v>
      </c>
      <c r="BD188" s="493">
        <v>0</v>
      </c>
      <c r="BE188" s="493">
        <v>0</v>
      </c>
      <c r="BF188" s="493">
        <v>1137850.8279935983</v>
      </c>
      <c r="BG188" s="125">
        <v>1137850.8279935983</v>
      </c>
      <c r="BH188" s="125">
        <v>0</v>
      </c>
      <c r="BI188" s="493">
        <v>1103717.6000000001</v>
      </c>
      <c r="BJ188" s="493">
        <v>981540.00000000012</v>
      </c>
      <c r="BK188" s="125">
        <v>1015673.2279935983</v>
      </c>
      <c r="BL188" s="125">
        <v>3861.8753916106402</v>
      </c>
      <c r="BM188" s="125">
        <v>3738.4974259541987</v>
      </c>
      <c r="BN188" s="126">
        <v>3.3002019688418295E-2</v>
      </c>
      <c r="BO188" s="126">
        <v>0</v>
      </c>
      <c r="BP188" s="125">
        <v>0</v>
      </c>
      <c r="BQ188" s="493">
        <v>1137850.8279935983</v>
      </c>
      <c r="BR188" s="493">
        <v>4309.7841368577874</v>
      </c>
      <c r="BS188" s="493" t="s">
        <v>948</v>
      </c>
      <c r="BT188" s="493">
        <v>4326.4290037779401</v>
      </c>
      <c r="BU188" s="126">
        <v>2.8984207586019162E-2</v>
      </c>
      <c r="BV188" s="125">
        <v>0</v>
      </c>
      <c r="BW188" s="125">
        <v>1137850.8279935983</v>
      </c>
      <c r="BX188" s="125">
        <v>0</v>
      </c>
      <c r="BY188" s="125">
        <v>1137850.8279935983</v>
      </c>
      <c r="BZ188" s="490">
        <f t="shared" si="12"/>
        <v>0</v>
      </c>
      <c r="CA188" s="490">
        <f t="shared" si="13"/>
        <v>0</v>
      </c>
      <c r="CB188" s="490">
        <f t="shared" si="11"/>
        <v>0</v>
      </c>
      <c r="CC188" s="490">
        <f>IF(ISERROR(VLOOKUP(A188,'[19]19-20 Cfwds'!A:D,4,FALSE)),0,(VLOOKUP(A188,'[19]19-20 Cfwds'!A:D,4,FALSE)))</f>
        <v>0</v>
      </c>
      <c r="CD188" s="490">
        <f>IF(ISERROR(VLOOKUP(A188,'[19]19-20 Cfwds'!A:D,3,FALSE)),0,(VLOOKUP(A188,'[19]19-20 Cfwds'!A:D,3,FALSE)))</f>
        <v>0</v>
      </c>
      <c r="CF188" s="490">
        <f t="shared" si="14"/>
        <v>93760.000000000146</v>
      </c>
      <c r="CG188" s="490"/>
      <c r="CH188" s="490"/>
    </row>
    <row r="189" spans="1:86" ht="14.4">
      <c r="A189" s="486">
        <v>260</v>
      </c>
      <c r="B189" s="486" t="str">
        <f>VLOOKUP(D189,'[19]Adjusted Factors 21-22'!C:F,4,FALSE)</f>
        <v>Recoupment Academy</v>
      </c>
      <c r="C189" s="491">
        <v>144216</v>
      </c>
      <c r="D189" s="491">
        <v>9352185</v>
      </c>
      <c r="E189" s="492" t="s">
        <v>263</v>
      </c>
      <c r="F189" s="332">
        <v>350</v>
      </c>
      <c r="G189" s="332">
        <v>350</v>
      </c>
      <c r="H189" s="332">
        <v>0</v>
      </c>
      <c r="I189" s="125">
        <v>1075900</v>
      </c>
      <c r="J189" s="125">
        <v>0</v>
      </c>
      <c r="K189" s="125">
        <v>0</v>
      </c>
      <c r="L189" s="125">
        <v>73599.999999999971</v>
      </c>
      <c r="M189" s="125">
        <v>0</v>
      </c>
      <c r="N189" s="125">
        <v>95508.474576271183</v>
      </c>
      <c r="O189" s="125">
        <v>0</v>
      </c>
      <c r="P189" s="125">
        <v>862.46418338108651</v>
      </c>
      <c r="Q189" s="125">
        <v>6257.8796561604595</v>
      </c>
      <c r="R189" s="125">
        <v>20558.739255014305</v>
      </c>
      <c r="S189" s="125">
        <v>21867.478510028624</v>
      </c>
      <c r="T189" s="125">
        <v>73835.959885386765</v>
      </c>
      <c r="U189" s="125">
        <v>0</v>
      </c>
      <c r="V189" s="125">
        <v>0</v>
      </c>
      <c r="W189" s="125">
        <v>0</v>
      </c>
      <c r="X189" s="125">
        <v>0</v>
      </c>
      <c r="Y189" s="125">
        <v>0</v>
      </c>
      <c r="Z189" s="125">
        <v>0</v>
      </c>
      <c r="AA189" s="125">
        <v>0</v>
      </c>
      <c r="AB189" s="125">
        <v>15876.28865979381</v>
      </c>
      <c r="AC189" s="125">
        <v>0</v>
      </c>
      <c r="AD189" s="125">
        <v>0</v>
      </c>
      <c r="AE189" s="125">
        <v>93408.602150537627</v>
      </c>
      <c r="AF189" s="125">
        <v>0</v>
      </c>
      <c r="AG189" s="125">
        <v>0</v>
      </c>
      <c r="AH189" s="125">
        <v>0</v>
      </c>
      <c r="AI189" s="125">
        <v>117800</v>
      </c>
      <c r="AJ189" s="125">
        <v>0</v>
      </c>
      <c r="AK189" s="125">
        <v>0</v>
      </c>
      <c r="AL189" s="125">
        <v>0</v>
      </c>
      <c r="AM189" s="125">
        <v>4004.75</v>
      </c>
      <c r="AN189" s="125">
        <v>0</v>
      </c>
      <c r="AO189" s="125">
        <v>0</v>
      </c>
      <c r="AP189" s="125">
        <v>0</v>
      </c>
      <c r="AQ189" s="125">
        <v>0</v>
      </c>
      <c r="AR189" s="125">
        <v>0</v>
      </c>
      <c r="AS189" s="125">
        <v>0</v>
      </c>
      <c r="AT189" s="125">
        <v>0</v>
      </c>
      <c r="AU189" s="125">
        <v>0</v>
      </c>
      <c r="AV189" s="125">
        <v>1075900</v>
      </c>
      <c r="AW189" s="125">
        <v>401775.88687657379</v>
      </c>
      <c r="AX189" s="125">
        <v>121804.75</v>
      </c>
      <c r="AY189" s="125">
        <v>349194.16114151123</v>
      </c>
      <c r="AZ189" s="493">
        <v>1599480.6368765738</v>
      </c>
      <c r="BA189" s="493">
        <v>1595475.8868765738</v>
      </c>
      <c r="BB189" s="493">
        <v>4180</v>
      </c>
      <c r="BC189" s="493">
        <v>1463000</v>
      </c>
      <c r="BD189" s="493">
        <v>0</v>
      </c>
      <c r="BE189" s="493">
        <v>0</v>
      </c>
      <c r="BF189" s="493">
        <v>1599480.6368765738</v>
      </c>
      <c r="BG189" s="125">
        <v>1599480.6368765738</v>
      </c>
      <c r="BH189" s="125">
        <v>0</v>
      </c>
      <c r="BI189" s="493">
        <v>1467004.75</v>
      </c>
      <c r="BJ189" s="493">
        <v>1345200</v>
      </c>
      <c r="BK189" s="125">
        <v>1477675.8868765738</v>
      </c>
      <c r="BL189" s="125">
        <v>4221.9311053616393</v>
      </c>
      <c r="BM189" s="125">
        <v>4207.0116652661063</v>
      </c>
      <c r="BN189" s="126">
        <v>3.5463272466560395E-3</v>
      </c>
      <c r="BO189" s="126">
        <v>1.4934028403343959E-2</v>
      </c>
      <c r="BP189" s="125">
        <v>21989.671095799189</v>
      </c>
      <c r="BQ189" s="493">
        <v>1621470.307972373</v>
      </c>
      <c r="BR189" s="493">
        <v>4621.3301656353515</v>
      </c>
      <c r="BS189" s="493" t="s">
        <v>948</v>
      </c>
      <c r="BT189" s="493">
        <v>4632.7723084924946</v>
      </c>
      <c r="BU189" s="126">
        <v>1.911173403744737E-2</v>
      </c>
      <c r="BV189" s="125">
        <v>0</v>
      </c>
      <c r="BW189" s="125">
        <v>1621470.307972373</v>
      </c>
      <c r="BX189" s="125">
        <v>0</v>
      </c>
      <c r="BY189" s="125">
        <v>1621470.307972373</v>
      </c>
      <c r="BZ189" s="490">
        <f t="shared" si="12"/>
        <v>0</v>
      </c>
      <c r="CA189" s="490">
        <f t="shared" si="13"/>
        <v>0</v>
      </c>
      <c r="CB189" s="490">
        <f t="shared" si="11"/>
        <v>0</v>
      </c>
      <c r="CC189" s="490">
        <f>IF(ISERROR(VLOOKUP(A189,'[19]19-20 Cfwds'!A:D,4,FALSE)),0,(VLOOKUP(A189,'[19]19-20 Cfwds'!A:D,4,FALSE)))</f>
        <v>0</v>
      </c>
      <c r="CD189" s="490">
        <f>IF(ISERROR(VLOOKUP(A189,'[19]19-20 Cfwds'!A:D,3,FALSE)),0,(VLOOKUP(A189,'[19]19-20 Cfwds'!A:D,3,FALSE)))</f>
        <v>0</v>
      </c>
      <c r="CF189" s="490">
        <f t="shared" si="14"/>
        <v>292490.9960662424</v>
      </c>
      <c r="CG189" s="490"/>
      <c r="CH189" s="490"/>
    </row>
    <row r="190" spans="1:86" ht="14.4">
      <c r="A190" s="486">
        <v>263</v>
      </c>
      <c r="B190" s="486" t="str">
        <f>VLOOKUP(D190,'[19]Adjusted Factors 21-22'!C:F,4,FALSE)</f>
        <v>Recoupment Academy</v>
      </c>
      <c r="C190" s="491">
        <v>144217</v>
      </c>
      <c r="D190" s="491">
        <v>9352186</v>
      </c>
      <c r="E190" s="492" t="s">
        <v>264</v>
      </c>
      <c r="F190" s="332">
        <v>413</v>
      </c>
      <c r="G190" s="332">
        <v>413</v>
      </c>
      <c r="H190" s="332">
        <v>0</v>
      </c>
      <c r="I190" s="125">
        <v>1269562</v>
      </c>
      <c r="J190" s="125">
        <v>0</v>
      </c>
      <c r="K190" s="125">
        <v>0</v>
      </c>
      <c r="L190" s="125">
        <v>39100.000000000029</v>
      </c>
      <c r="M190" s="125">
        <v>0</v>
      </c>
      <c r="N190" s="125">
        <v>50356.144578313251</v>
      </c>
      <c r="O190" s="125">
        <v>0</v>
      </c>
      <c r="P190" s="125">
        <v>215.00000000000014</v>
      </c>
      <c r="Q190" s="125">
        <v>12999.999999999953</v>
      </c>
      <c r="R190" s="125">
        <v>10249.999999999996</v>
      </c>
      <c r="S190" s="125">
        <v>55179.999999999942</v>
      </c>
      <c r="T190" s="125">
        <v>16149.999999999993</v>
      </c>
      <c r="U190" s="125">
        <v>0</v>
      </c>
      <c r="V190" s="125">
        <v>0</v>
      </c>
      <c r="W190" s="125">
        <v>0</v>
      </c>
      <c r="X190" s="125">
        <v>0</v>
      </c>
      <c r="Y190" s="125">
        <v>0</v>
      </c>
      <c r="Z190" s="125">
        <v>0</v>
      </c>
      <c r="AA190" s="125">
        <v>0</v>
      </c>
      <c r="AB190" s="125">
        <v>13475.000000000004</v>
      </c>
      <c r="AC190" s="125">
        <v>0</v>
      </c>
      <c r="AD190" s="125">
        <v>0</v>
      </c>
      <c r="AE190" s="125">
        <v>135540.1729106628</v>
      </c>
      <c r="AF190" s="125">
        <v>0</v>
      </c>
      <c r="AG190" s="125">
        <v>0</v>
      </c>
      <c r="AH190" s="125">
        <v>0</v>
      </c>
      <c r="AI190" s="125">
        <v>117800</v>
      </c>
      <c r="AJ190" s="125">
        <v>0</v>
      </c>
      <c r="AK190" s="125">
        <v>0</v>
      </c>
      <c r="AL190" s="125">
        <v>0</v>
      </c>
      <c r="AM190" s="125">
        <v>7219.2</v>
      </c>
      <c r="AN190" s="125">
        <v>0</v>
      </c>
      <c r="AO190" s="125">
        <v>0</v>
      </c>
      <c r="AP190" s="125">
        <v>0</v>
      </c>
      <c r="AQ190" s="125">
        <v>0</v>
      </c>
      <c r="AR190" s="125">
        <v>0</v>
      </c>
      <c r="AS190" s="125">
        <v>0</v>
      </c>
      <c r="AT190" s="125">
        <v>0</v>
      </c>
      <c r="AU190" s="125">
        <v>0</v>
      </c>
      <c r="AV190" s="125">
        <v>1269562</v>
      </c>
      <c r="AW190" s="125">
        <v>333266.31748897594</v>
      </c>
      <c r="AX190" s="125">
        <v>125019.2</v>
      </c>
      <c r="AY190" s="125">
        <v>262020.09503364458</v>
      </c>
      <c r="AZ190" s="493">
        <v>1727847.5174889758</v>
      </c>
      <c r="BA190" s="493">
        <v>1720628.3174889758</v>
      </c>
      <c r="BB190" s="493">
        <v>4180</v>
      </c>
      <c r="BC190" s="493">
        <v>1726340</v>
      </c>
      <c r="BD190" s="493">
        <v>5711.6825110241771</v>
      </c>
      <c r="BE190" s="493">
        <v>0</v>
      </c>
      <c r="BF190" s="493">
        <v>1733559.2</v>
      </c>
      <c r="BG190" s="125">
        <v>1733559.2000000002</v>
      </c>
      <c r="BH190" s="125">
        <v>0</v>
      </c>
      <c r="BI190" s="493">
        <v>1733559.2</v>
      </c>
      <c r="BJ190" s="493">
        <v>1608540</v>
      </c>
      <c r="BK190" s="125">
        <v>1608540</v>
      </c>
      <c r="BL190" s="125">
        <v>3894.769975786925</v>
      </c>
      <c r="BM190" s="125">
        <v>3780.9814458033579</v>
      </c>
      <c r="BN190" s="126">
        <v>3.0094971798887003E-2</v>
      </c>
      <c r="BO190" s="126">
        <v>0</v>
      </c>
      <c r="BP190" s="125">
        <v>0</v>
      </c>
      <c r="BQ190" s="493">
        <v>1733559.2</v>
      </c>
      <c r="BR190" s="493">
        <v>4180</v>
      </c>
      <c r="BS190" s="493" t="s">
        <v>948</v>
      </c>
      <c r="BT190" s="493">
        <v>4197.4799031476996</v>
      </c>
      <c r="BU190" s="126">
        <v>2.86637014010096E-2</v>
      </c>
      <c r="BV190" s="125">
        <v>0</v>
      </c>
      <c r="BW190" s="125">
        <v>1733559.2</v>
      </c>
      <c r="BX190" s="125">
        <v>0</v>
      </c>
      <c r="BY190" s="125">
        <v>1733559.2</v>
      </c>
      <c r="BZ190" s="490">
        <f t="shared" si="12"/>
        <v>0</v>
      </c>
      <c r="CA190" s="490">
        <f t="shared" si="13"/>
        <v>0</v>
      </c>
      <c r="CB190" s="490">
        <f t="shared" si="11"/>
        <v>5711.6825110241771</v>
      </c>
      <c r="CC190" s="490">
        <f>IF(ISERROR(VLOOKUP(A190,'[19]19-20 Cfwds'!A:D,4,FALSE)),0,(VLOOKUP(A190,'[19]19-20 Cfwds'!A:D,4,FALSE)))</f>
        <v>0</v>
      </c>
      <c r="CD190" s="490">
        <f>IF(ISERROR(VLOOKUP(A190,'[19]19-20 Cfwds'!A:D,3,FALSE)),0,(VLOOKUP(A190,'[19]19-20 Cfwds'!A:D,3,FALSE)))</f>
        <v>0</v>
      </c>
      <c r="CF190" s="490">
        <f t="shared" si="14"/>
        <v>184251.14457831316</v>
      </c>
      <c r="CG190" s="490"/>
      <c r="CH190" s="490"/>
    </row>
    <row r="191" spans="1:86" ht="14.4">
      <c r="A191" s="486">
        <v>225</v>
      </c>
      <c r="B191" s="486" t="str">
        <f>VLOOKUP(D191,'[19]Adjusted Factors 21-22'!C:F,4,FALSE)</f>
        <v>Recoupment Academy</v>
      </c>
      <c r="C191" s="491">
        <v>143549</v>
      </c>
      <c r="D191" s="491">
        <v>9352187</v>
      </c>
      <c r="E191" s="492" t="s">
        <v>1018</v>
      </c>
      <c r="F191" s="332">
        <v>116</v>
      </c>
      <c r="G191" s="332">
        <v>116</v>
      </c>
      <c r="H191" s="332">
        <v>0</v>
      </c>
      <c r="I191" s="125">
        <v>356584</v>
      </c>
      <c r="J191" s="125">
        <v>0</v>
      </c>
      <c r="K191" s="125">
        <v>0</v>
      </c>
      <c r="L191" s="125">
        <v>4599.9999999999982</v>
      </c>
      <c r="M191" s="125">
        <v>0</v>
      </c>
      <c r="N191" s="125">
        <v>6726.0504201680678</v>
      </c>
      <c r="O191" s="125">
        <v>0</v>
      </c>
      <c r="P191" s="125">
        <v>674.05405405405338</v>
      </c>
      <c r="Q191" s="125">
        <v>0</v>
      </c>
      <c r="R191" s="125">
        <v>0</v>
      </c>
      <c r="S191" s="125">
        <v>0</v>
      </c>
      <c r="T191" s="125">
        <v>0</v>
      </c>
      <c r="U191" s="125">
        <v>0</v>
      </c>
      <c r="V191" s="125">
        <v>0</v>
      </c>
      <c r="W191" s="125">
        <v>0</v>
      </c>
      <c r="X191" s="125">
        <v>0</v>
      </c>
      <c r="Y191" s="125">
        <v>0</v>
      </c>
      <c r="Z191" s="125">
        <v>0</v>
      </c>
      <c r="AA191" s="125">
        <v>0</v>
      </c>
      <c r="AB191" s="125">
        <v>2477.6699029126225</v>
      </c>
      <c r="AC191" s="125">
        <v>0</v>
      </c>
      <c r="AD191" s="125">
        <v>0</v>
      </c>
      <c r="AE191" s="125">
        <v>30533.653846153848</v>
      </c>
      <c r="AF191" s="125">
        <v>0</v>
      </c>
      <c r="AG191" s="125">
        <v>6336.0000000000227</v>
      </c>
      <c r="AH191" s="125">
        <v>0</v>
      </c>
      <c r="AI191" s="125">
        <v>117800</v>
      </c>
      <c r="AJ191" s="125">
        <v>0</v>
      </c>
      <c r="AK191" s="125">
        <v>0</v>
      </c>
      <c r="AL191" s="125">
        <v>0</v>
      </c>
      <c r="AM191" s="125">
        <v>3046.4</v>
      </c>
      <c r="AN191" s="125">
        <v>0</v>
      </c>
      <c r="AO191" s="125">
        <v>0</v>
      </c>
      <c r="AP191" s="125">
        <v>0</v>
      </c>
      <c r="AQ191" s="125">
        <v>0</v>
      </c>
      <c r="AR191" s="125">
        <v>0</v>
      </c>
      <c r="AS191" s="125">
        <v>0</v>
      </c>
      <c r="AT191" s="125">
        <v>0</v>
      </c>
      <c r="AU191" s="125">
        <v>0</v>
      </c>
      <c r="AV191" s="125">
        <v>356584</v>
      </c>
      <c r="AW191" s="125">
        <v>51347.428223288611</v>
      </c>
      <c r="AX191" s="125">
        <v>120846.39999999999</v>
      </c>
      <c r="AY191" s="125">
        <v>37265.795397299044</v>
      </c>
      <c r="AZ191" s="493">
        <v>528777.82822328864</v>
      </c>
      <c r="BA191" s="493">
        <v>525731.42822328862</v>
      </c>
      <c r="BB191" s="493">
        <v>4180</v>
      </c>
      <c r="BC191" s="493">
        <v>484880</v>
      </c>
      <c r="BD191" s="493">
        <v>0</v>
      </c>
      <c r="BE191" s="493">
        <v>0</v>
      </c>
      <c r="BF191" s="493">
        <v>528777.82822328864</v>
      </c>
      <c r="BG191" s="125">
        <v>528777.82822328864</v>
      </c>
      <c r="BH191" s="125">
        <v>0</v>
      </c>
      <c r="BI191" s="493">
        <v>487926.4</v>
      </c>
      <c r="BJ191" s="493">
        <v>367080</v>
      </c>
      <c r="BK191" s="125">
        <v>407931.42822328862</v>
      </c>
      <c r="BL191" s="125">
        <v>3516.6502433042124</v>
      </c>
      <c r="BM191" s="125">
        <v>3455.766597391304</v>
      </c>
      <c r="BN191" s="126">
        <v>1.7617985531450053E-2</v>
      </c>
      <c r="BO191" s="126">
        <v>8.6237011854994536E-4</v>
      </c>
      <c r="BP191" s="125">
        <v>345.69738263170052</v>
      </c>
      <c r="BQ191" s="493">
        <v>529123.52560592035</v>
      </c>
      <c r="BR191" s="493">
        <v>4535.147634533796</v>
      </c>
      <c r="BS191" s="493" t="s">
        <v>948</v>
      </c>
      <c r="BT191" s="493">
        <v>4561.4097034993138</v>
      </c>
      <c r="BU191" s="126">
        <v>1.2253976574279069E-2</v>
      </c>
      <c r="BV191" s="125">
        <v>0</v>
      </c>
      <c r="BW191" s="125">
        <v>529123.52560592035</v>
      </c>
      <c r="BX191" s="125">
        <v>0</v>
      </c>
      <c r="BY191" s="125">
        <v>529123.52560592035</v>
      </c>
      <c r="BZ191" s="490">
        <f t="shared" si="12"/>
        <v>0</v>
      </c>
      <c r="CA191" s="490">
        <f t="shared" si="13"/>
        <v>0</v>
      </c>
      <c r="CB191" s="490">
        <f t="shared" si="11"/>
        <v>0</v>
      </c>
      <c r="CC191" s="490">
        <f>IF(ISERROR(VLOOKUP(A191,'[19]19-20 Cfwds'!A:D,4,FALSE)),0,(VLOOKUP(A191,'[19]19-20 Cfwds'!A:D,4,FALSE)))</f>
        <v>0</v>
      </c>
      <c r="CD191" s="490">
        <f>IF(ISERROR(VLOOKUP(A191,'[19]19-20 Cfwds'!A:D,3,FALSE)),0,(VLOOKUP(A191,'[19]19-20 Cfwds'!A:D,3,FALSE)))</f>
        <v>0</v>
      </c>
      <c r="CF191" s="490">
        <f t="shared" si="14"/>
        <v>12000.10447422212</v>
      </c>
      <c r="CG191" s="490"/>
      <c r="CH191" s="490"/>
    </row>
    <row r="192" spans="1:86" ht="14.4">
      <c r="A192" s="486">
        <v>270</v>
      </c>
      <c r="B192" s="486" t="str">
        <f>VLOOKUP(D192,'[19]Adjusted Factors 21-22'!C:F,4,FALSE)</f>
        <v>Recoupment Academy</v>
      </c>
      <c r="C192" s="491">
        <v>143550</v>
      </c>
      <c r="D192" s="491">
        <v>9352188</v>
      </c>
      <c r="E192" s="492" t="s">
        <v>1127</v>
      </c>
      <c r="F192" s="332">
        <v>340</v>
      </c>
      <c r="G192" s="332">
        <v>340</v>
      </c>
      <c r="H192" s="332">
        <v>0</v>
      </c>
      <c r="I192" s="125">
        <v>1045160</v>
      </c>
      <c r="J192" s="125">
        <v>0</v>
      </c>
      <c r="K192" s="125">
        <v>0</v>
      </c>
      <c r="L192" s="125">
        <v>68999.999999999956</v>
      </c>
      <c r="M192" s="125">
        <v>0</v>
      </c>
      <c r="N192" s="125">
        <v>86249.999999999956</v>
      </c>
      <c r="O192" s="125">
        <v>0</v>
      </c>
      <c r="P192" s="125">
        <v>2579.9999999999986</v>
      </c>
      <c r="Q192" s="125">
        <v>1559.9999999999991</v>
      </c>
      <c r="R192" s="125">
        <v>45100.000000000015</v>
      </c>
      <c r="S192" s="125">
        <v>55179.999999999978</v>
      </c>
      <c r="T192" s="125">
        <v>475.00000000000074</v>
      </c>
      <c r="U192" s="125">
        <v>0</v>
      </c>
      <c r="V192" s="125">
        <v>0</v>
      </c>
      <c r="W192" s="125">
        <v>0</v>
      </c>
      <c r="X192" s="125">
        <v>0</v>
      </c>
      <c r="Y192" s="125">
        <v>0</v>
      </c>
      <c r="Z192" s="125">
        <v>0</v>
      </c>
      <c r="AA192" s="125">
        <v>0</v>
      </c>
      <c r="AB192" s="125">
        <v>41979.591836734631</v>
      </c>
      <c r="AC192" s="125">
        <v>0</v>
      </c>
      <c r="AD192" s="125">
        <v>0</v>
      </c>
      <c r="AE192" s="125">
        <v>115382.23140495869</v>
      </c>
      <c r="AF192" s="125">
        <v>0</v>
      </c>
      <c r="AG192" s="125">
        <v>9540.0000000000036</v>
      </c>
      <c r="AH192" s="125">
        <v>0</v>
      </c>
      <c r="AI192" s="125">
        <v>117800</v>
      </c>
      <c r="AJ192" s="125">
        <v>0</v>
      </c>
      <c r="AK192" s="125">
        <v>0</v>
      </c>
      <c r="AL192" s="125">
        <v>0</v>
      </c>
      <c r="AM192" s="125">
        <v>5836.8</v>
      </c>
      <c r="AN192" s="125">
        <v>0</v>
      </c>
      <c r="AO192" s="125">
        <v>0</v>
      </c>
      <c r="AP192" s="125">
        <v>0</v>
      </c>
      <c r="AQ192" s="125">
        <v>0</v>
      </c>
      <c r="AR192" s="125">
        <v>0</v>
      </c>
      <c r="AS192" s="125">
        <v>0</v>
      </c>
      <c r="AT192" s="125">
        <v>0</v>
      </c>
      <c r="AU192" s="125">
        <v>0</v>
      </c>
      <c r="AV192" s="125">
        <v>1045160</v>
      </c>
      <c r="AW192" s="125">
        <v>427046.82324169326</v>
      </c>
      <c r="AX192" s="125">
        <v>123636.8</v>
      </c>
      <c r="AY192" s="125">
        <v>327834.97970247926</v>
      </c>
      <c r="AZ192" s="493">
        <v>1595843.6232416932</v>
      </c>
      <c r="BA192" s="493">
        <v>1590006.8232416932</v>
      </c>
      <c r="BB192" s="493">
        <v>4180</v>
      </c>
      <c r="BC192" s="493">
        <v>1421200</v>
      </c>
      <c r="BD192" s="493">
        <v>0</v>
      </c>
      <c r="BE192" s="493">
        <v>0</v>
      </c>
      <c r="BF192" s="493">
        <v>1595843.6232416932</v>
      </c>
      <c r="BG192" s="125">
        <v>1595843.6232416935</v>
      </c>
      <c r="BH192" s="125">
        <v>0</v>
      </c>
      <c r="BI192" s="493">
        <v>1427036.8</v>
      </c>
      <c r="BJ192" s="493">
        <v>1303400</v>
      </c>
      <c r="BK192" s="125">
        <v>1472206.8232416932</v>
      </c>
      <c r="BL192" s="125">
        <v>4330.0200683579214</v>
      </c>
      <c r="BM192" s="125">
        <v>4272.2359656441713</v>
      </c>
      <c r="BN192" s="126">
        <v>1.3525494185815041E-2</v>
      </c>
      <c r="BO192" s="126">
        <v>4.9548614641849575E-3</v>
      </c>
      <c r="BP192" s="125">
        <v>7197.2346997056075</v>
      </c>
      <c r="BQ192" s="493">
        <v>1603040.8579413989</v>
      </c>
      <c r="BR192" s="493">
        <v>4697.6589939452906</v>
      </c>
      <c r="BS192" s="493" t="s">
        <v>948</v>
      </c>
      <c r="BT192" s="493">
        <v>4714.8260527688199</v>
      </c>
      <c r="BU192" s="126">
        <v>1.3677269200303099E-2</v>
      </c>
      <c r="BV192" s="125">
        <v>0</v>
      </c>
      <c r="BW192" s="125">
        <v>1603040.8579413989</v>
      </c>
      <c r="BX192" s="125">
        <v>0</v>
      </c>
      <c r="BY192" s="125">
        <v>1603040.8579413989</v>
      </c>
      <c r="BZ192" s="490">
        <f t="shared" si="12"/>
        <v>0</v>
      </c>
      <c r="CA192" s="490">
        <f t="shared" si="13"/>
        <v>0</v>
      </c>
      <c r="CB192" s="490">
        <f t="shared" si="11"/>
        <v>0</v>
      </c>
      <c r="CC192" s="490">
        <f>IF(ISERROR(VLOOKUP(A192,'[19]19-20 Cfwds'!A:D,4,FALSE)),0,(VLOOKUP(A192,'[19]19-20 Cfwds'!A:D,4,FALSE)))</f>
        <v>0</v>
      </c>
      <c r="CD192" s="490">
        <f>IF(ISERROR(VLOOKUP(A192,'[19]19-20 Cfwds'!A:D,3,FALSE)),0,(VLOOKUP(A192,'[19]19-20 Cfwds'!A:D,3,FALSE)))</f>
        <v>0</v>
      </c>
      <c r="CF192" s="490">
        <f t="shared" si="14"/>
        <v>260144.99999999991</v>
      </c>
      <c r="CG192" s="490"/>
      <c r="CH192" s="490"/>
    </row>
    <row r="193" spans="1:86" ht="14.4">
      <c r="A193" s="486">
        <v>121</v>
      </c>
      <c r="B193" s="486" t="str">
        <f>VLOOKUP(D193,'[19]Adjusted Factors 21-22'!C:F,4,FALSE)</f>
        <v>Recoupment Academy</v>
      </c>
      <c r="C193" s="491">
        <v>143671</v>
      </c>
      <c r="D193" s="491">
        <v>9352189</v>
      </c>
      <c r="E193" s="492" t="s">
        <v>1128</v>
      </c>
      <c r="F193" s="332">
        <v>119.5</v>
      </c>
      <c r="G193" s="332">
        <v>119.5</v>
      </c>
      <c r="H193" s="332">
        <v>0</v>
      </c>
      <c r="I193" s="125">
        <v>367343</v>
      </c>
      <c r="J193" s="125">
        <v>0</v>
      </c>
      <c r="K193" s="125">
        <v>0</v>
      </c>
      <c r="L193" s="125">
        <v>15089.803921568648</v>
      </c>
      <c r="M193" s="125">
        <v>0</v>
      </c>
      <c r="N193" s="125">
        <v>18862.254901960809</v>
      </c>
      <c r="O193" s="125">
        <v>0</v>
      </c>
      <c r="P193" s="125">
        <v>9083.2070707070816</v>
      </c>
      <c r="Q193" s="125">
        <v>0</v>
      </c>
      <c r="R193" s="125">
        <v>2969.3939393939395</v>
      </c>
      <c r="S193" s="125">
        <v>2685.7323232323229</v>
      </c>
      <c r="T193" s="125">
        <v>2866.7929292929289</v>
      </c>
      <c r="U193" s="125">
        <v>2245.151515151515</v>
      </c>
      <c r="V193" s="125">
        <v>0</v>
      </c>
      <c r="W193" s="125">
        <v>0</v>
      </c>
      <c r="X193" s="125">
        <v>0</v>
      </c>
      <c r="Y193" s="125">
        <v>0</v>
      </c>
      <c r="Z193" s="125">
        <v>0</v>
      </c>
      <c r="AA193" s="125">
        <v>0</v>
      </c>
      <c r="AB193" s="125">
        <v>2987.5000000000027</v>
      </c>
      <c r="AC193" s="125">
        <v>0</v>
      </c>
      <c r="AD193" s="125">
        <v>0</v>
      </c>
      <c r="AE193" s="125">
        <v>27547.894736842103</v>
      </c>
      <c r="AF193" s="125">
        <v>0</v>
      </c>
      <c r="AG193" s="125">
        <v>0</v>
      </c>
      <c r="AH193" s="125">
        <v>0</v>
      </c>
      <c r="AI193" s="125">
        <v>117800</v>
      </c>
      <c r="AJ193" s="125">
        <v>0</v>
      </c>
      <c r="AK193" s="125">
        <v>0</v>
      </c>
      <c r="AL193" s="125">
        <v>0</v>
      </c>
      <c r="AM193" s="125">
        <v>7577.6</v>
      </c>
      <c r="AN193" s="125">
        <v>0</v>
      </c>
      <c r="AO193" s="125">
        <v>0</v>
      </c>
      <c r="AP193" s="125">
        <v>0</v>
      </c>
      <c r="AQ193" s="125">
        <v>0</v>
      </c>
      <c r="AR193" s="125">
        <v>0</v>
      </c>
      <c r="AS193" s="125">
        <v>0</v>
      </c>
      <c r="AT193" s="125">
        <v>0</v>
      </c>
      <c r="AU193" s="125">
        <v>0</v>
      </c>
      <c r="AV193" s="125">
        <v>367343</v>
      </c>
      <c r="AW193" s="125">
        <v>84337.731338149344</v>
      </c>
      <c r="AX193" s="125">
        <v>125377.60000000001</v>
      </c>
      <c r="AY193" s="125">
        <v>77575.147969728292</v>
      </c>
      <c r="AZ193" s="493">
        <v>577058.33133814938</v>
      </c>
      <c r="BA193" s="493">
        <v>569480.7313381494</v>
      </c>
      <c r="BB193" s="493">
        <v>4180</v>
      </c>
      <c r="BC193" s="493">
        <v>499510</v>
      </c>
      <c r="BD193" s="493">
        <v>0</v>
      </c>
      <c r="BE193" s="493">
        <v>0</v>
      </c>
      <c r="BF193" s="493">
        <v>577058.33133814938</v>
      </c>
      <c r="BG193" s="125">
        <v>577058.33133814926</v>
      </c>
      <c r="BH193" s="125">
        <v>0</v>
      </c>
      <c r="BI193" s="493">
        <v>507087.6</v>
      </c>
      <c r="BJ193" s="493">
        <v>381710</v>
      </c>
      <c r="BK193" s="125">
        <v>451680.7313381494</v>
      </c>
      <c r="BL193" s="125">
        <v>3779.7550739594094</v>
      </c>
      <c r="BM193" s="125">
        <v>5344.5159520467832</v>
      </c>
      <c r="BN193" s="126">
        <v>-0.29277878335981372</v>
      </c>
      <c r="BO193" s="126">
        <v>0.31125913900981372</v>
      </c>
      <c r="BP193" s="125">
        <v>198791.76732216647</v>
      </c>
      <c r="BQ193" s="493">
        <v>775850.09866031585</v>
      </c>
      <c r="BR193" s="493">
        <v>6429.0585661951118</v>
      </c>
      <c r="BS193" s="493" t="s">
        <v>948</v>
      </c>
      <c r="BT193" s="493">
        <v>6492.4694448561995</v>
      </c>
      <c r="BU193" s="126">
        <v>-4.6562114938548449E-2</v>
      </c>
      <c r="BV193" s="125">
        <v>0</v>
      </c>
      <c r="BW193" s="125">
        <v>775850.09866031585</v>
      </c>
      <c r="BX193" s="125">
        <v>0</v>
      </c>
      <c r="BY193" s="125">
        <v>775850.09866031585</v>
      </c>
      <c r="BZ193" s="490">
        <f t="shared" si="12"/>
        <v>0</v>
      </c>
      <c r="CA193" s="490">
        <f t="shared" si="13"/>
        <v>0</v>
      </c>
      <c r="CB193" s="490">
        <f t="shared" si="11"/>
        <v>0</v>
      </c>
      <c r="CC193" s="490">
        <f>IF(ISERROR(VLOOKUP(A193,'[19]19-20 Cfwds'!A:D,4,FALSE)),0,(VLOOKUP(A193,'[19]19-20 Cfwds'!A:D,4,FALSE)))</f>
        <v>0</v>
      </c>
      <c r="CD193" s="490">
        <f>IF(ISERROR(VLOOKUP(A193,'[19]19-20 Cfwds'!A:D,3,FALSE)),0,(VLOOKUP(A193,'[19]19-20 Cfwds'!A:D,3,FALSE)))</f>
        <v>0</v>
      </c>
      <c r="CF193" s="490">
        <f t="shared" si="14"/>
        <v>53802.336601307237</v>
      </c>
      <c r="CG193" s="490"/>
      <c r="CH193" s="490"/>
    </row>
    <row r="194" spans="1:86" ht="14.4">
      <c r="A194" s="486">
        <v>249</v>
      </c>
      <c r="B194" s="486" t="str">
        <f>VLOOKUP(D194,'[19]Adjusted Factors 21-22'!C:F,4,FALSE)</f>
        <v>Recoupment Academy</v>
      </c>
      <c r="C194" s="491">
        <v>146460</v>
      </c>
      <c r="D194" s="491">
        <v>9352194</v>
      </c>
      <c r="E194" s="492" t="s">
        <v>255</v>
      </c>
      <c r="F194" s="332">
        <v>625</v>
      </c>
      <c r="G194" s="332">
        <v>625</v>
      </c>
      <c r="H194" s="332">
        <v>0</v>
      </c>
      <c r="I194" s="125">
        <v>1921250</v>
      </c>
      <c r="J194" s="125">
        <v>0</v>
      </c>
      <c r="K194" s="125">
        <v>0</v>
      </c>
      <c r="L194" s="125">
        <v>17940</v>
      </c>
      <c r="M194" s="125">
        <v>0</v>
      </c>
      <c r="N194" s="125">
        <v>22425</v>
      </c>
      <c r="O194" s="125">
        <v>0</v>
      </c>
      <c r="P194" s="125">
        <v>644.99999999999989</v>
      </c>
      <c r="Q194" s="125">
        <v>520</v>
      </c>
      <c r="R194" s="125">
        <v>6150</v>
      </c>
      <c r="S194" s="125">
        <v>15130</v>
      </c>
      <c r="T194" s="125">
        <v>0</v>
      </c>
      <c r="U194" s="125">
        <v>0</v>
      </c>
      <c r="V194" s="125">
        <v>0</v>
      </c>
      <c r="W194" s="125">
        <v>0</v>
      </c>
      <c r="X194" s="125">
        <v>0</v>
      </c>
      <c r="Y194" s="125">
        <v>0</v>
      </c>
      <c r="Z194" s="125">
        <v>0</v>
      </c>
      <c r="AA194" s="125">
        <v>0</v>
      </c>
      <c r="AB194" s="125">
        <v>12826.492537313436</v>
      </c>
      <c r="AC194" s="125">
        <v>0</v>
      </c>
      <c r="AD194" s="125">
        <v>0</v>
      </c>
      <c r="AE194" s="125">
        <v>166260.59322033895</v>
      </c>
      <c r="AF194" s="125">
        <v>0</v>
      </c>
      <c r="AG194" s="125">
        <v>0</v>
      </c>
      <c r="AH194" s="125">
        <v>0</v>
      </c>
      <c r="AI194" s="125">
        <v>117800</v>
      </c>
      <c r="AJ194" s="125">
        <v>0</v>
      </c>
      <c r="AK194" s="125">
        <v>0</v>
      </c>
      <c r="AL194" s="125">
        <v>0</v>
      </c>
      <c r="AM194" s="125">
        <v>10240</v>
      </c>
      <c r="AN194" s="125">
        <v>0</v>
      </c>
      <c r="AO194" s="125">
        <v>0</v>
      </c>
      <c r="AP194" s="125">
        <v>0</v>
      </c>
      <c r="AQ194" s="125">
        <v>0</v>
      </c>
      <c r="AR194" s="125">
        <v>0</v>
      </c>
      <c r="AS194" s="125">
        <v>0</v>
      </c>
      <c r="AT194" s="125">
        <v>0</v>
      </c>
      <c r="AU194" s="125">
        <v>0</v>
      </c>
      <c r="AV194" s="125">
        <v>1921250</v>
      </c>
      <c r="AW194" s="125">
        <v>241897.08575765238</v>
      </c>
      <c r="AX194" s="125">
        <v>128040</v>
      </c>
      <c r="AY194" s="125">
        <v>155939.16061016946</v>
      </c>
      <c r="AZ194" s="493">
        <v>2291187.0857576523</v>
      </c>
      <c r="BA194" s="493">
        <v>2280947.0857576523</v>
      </c>
      <c r="BB194" s="493">
        <v>4180</v>
      </c>
      <c r="BC194" s="493">
        <v>2612500</v>
      </c>
      <c r="BD194" s="493">
        <v>331552.9142423477</v>
      </c>
      <c r="BE194" s="493">
        <v>0</v>
      </c>
      <c r="BF194" s="493">
        <v>2622740</v>
      </c>
      <c r="BG194" s="125">
        <v>2622740</v>
      </c>
      <c r="BH194" s="125">
        <v>0</v>
      </c>
      <c r="BI194" s="493">
        <v>2622740</v>
      </c>
      <c r="BJ194" s="493">
        <v>2494700</v>
      </c>
      <c r="BK194" s="125">
        <v>2494700</v>
      </c>
      <c r="BL194" s="125">
        <v>3991.52</v>
      </c>
      <c r="BM194" s="125">
        <v>3742.8958730158729</v>
      </c>
      <c r="BN194" s="126">
        <v>6.642560611332099E-2</v>
      </c>
      <c r="BO194" s="126">
        <v>0</v>
      </c>
      <c r="BP194" s="125">
        <v>0</v>
      </c>
      <c r="BQ194" s="493">
        <v>2622740</v>
      </c>
      <c r="BR194" s="493">
        <v>4180</v>
      </c>
      <c r="BS194" s="493" t="s">
        <v>948</v>
      </c>
      <c r="BT194" s="493">
        <v>4196.384</v>
      </c>
      <c r="BU194" s="126">
        <v>4.6162783732154322E-2</v>
      </c>
      <c r="BV194" s="125">
        <v>0</v>
      </c>
      <c r="BW194" s="125">
        <v>2622740</v>
      </c>
      <c r="BX194" s="125">
        <v>0</v>
      </c>
      <c r="BY194" s="125">
        <v>2622740</v>
      </c>
      <c r="BZ194" s="490">
        <f t="shared" si="12"/>
        <v>0</v>
      </c>
      <c r="CA194" s="490">
        <f t="shared" si="13"/>
        <v>0</v>
      </c>
      <c r="CB194" s="490">
        <f t="shared" si="11"/>
        <v>331552.9142423477</v>
      </c>
      <c r="CC194" s="490">
        <f>IF(ISERROR(VLOOKUP(A194,'[19]19-20 Cfwds'!A:D,4,FALSE)),0,(VLOOKUP(A194,'[19]19-20 Cfwds'!A:D,4,FALSE)))</f>
        <v>0</v>
      </c>
      <c r="CD194" s="490">
        <f>IF(ISERROR(VLOOKUP(A194,'[19]19-20 Cfwds'!A:D,3,FALSE)),0,(VLOOKUP(A194,'[19]19-20 Cfwds'!A:D,3,FALSE)))</f>
        <v>0</v>
      </c>
      <c r="CF194" s="490">
        <f t="shared" si="14"/>
        <v>62810</v>
      </c>
      <c r="CG194" s="490"/>
      <c r="CH194" s="490"/>
    </row>
    <row r="195" spans="1:86" ht="14.4">
      <c r="A195" s="486">
        <v>119</v>
      </c>
      <c r="B195" s="486" t="str">
        <f>VLOOKUP(D195,'[19]Adjusted Factors 21-22'!C:F,4,FALSE)</f>
        <v>Recoupment Academy</v>
      </c>
      <c r="C195" s="491">
        <v>143830</v>
      </c>
      <c r="D195" s="491">
        <v>9352197</v>
      </c>
      <c r="E195" s="492" t="s">
        <v>1019</v>
      </c>
      <c r="F195" s="332">
        <v>69</v>
      </c>
      <c r="G195" s="332">
        <v>69</v>
      </c>
      <c r="H195" s="332">
        <v>0</v>
      </c>
      <c r="I195" s="125">
        <v>212106</v>
      </c>
      <c r="J195" s="125">
        <v>0</v>
      </c>
      <c r="K195" s="125">
        <v>0</v>
      </c>
      <c r="L195" s="125">
        <v>7359.9999999999845</v>
      </c>
      <c r="M195" s="125">
        <v>0</v>
      </c>
      <c r="N195" s="125">
        <v>11484.868421052632</v>
      </c>
      <c r="O195" s="125">
        <v>0</v>
      </c>
      <c r="P195" s="125">
        <v>1289.9999999999995</v>
      </c>
      <c r="Q195" s="125">
        <v>0</v>
      </c>
      <c r="R195" s="125">
        <v>0</v>
      </c>
      <c r="S195" s="125">
        <v>0</v>
      </c>
      <c r="T195" s="125">
        <v>0</v>
      </c>
      <c r="U195" s="125">
        <v>0</v>
      </c>
      <c r="V195" s="125">
        <v>0</v>
      </c>
      <c r="W195" s="125">
        <v>0</v>
      </c>
      <c r="X195" s="125">
        <v>0</v>
      </c>
      <c r="Y195" s="125">
        <v>0</v>
      </c>
      <c r="Z195" s="125">
        <v>0</v>
      </c>
      <c r="AA195" s="125">
        <v>0</v>
      </c>
      <c r="AB195" s="125">
        <v>592.96875</v>
      </c>
      <c r="AC195" s="125">
        <v>0</v>
      </c>
      <c r="AD195" s="125">
        <v>0</v>
      </c>
      <c r="AE195" s="125">
        <v>27085.75471698113</v>
      </c>
      <c r="AF195" s="125">
        <v>0</v>
      </c>
      <c r="AG195" s="125">
        <v>0</v>
      </c>
      <c r="AH195" s="125">
        <v>0</v>
      </c>
      <c r="AI195" s="125">
        <v>117800</v>
      </c>
      <c r="AJ195" s="125">
        <v>45000</v>
      </c>
      <c r="AK195" s="125">
        <v>0</v>
      </c>
      <c r="AL195" s="125">
        <v>0</v>
      </c>
      <c r="AM195" s="125">
        <v>2081.33</v>
      </c>
      <c r="AN195" s="125">
        <v>0</v>
      </c>
      <c r="AO195" s="125">
        <v>0</v>
      </c>
      <c r="AP195" s="125">
        <v>0</v>
      </c>
      <c r="AQ195" s="125">
        <v>0</v>
      </c>
      <c r="AR195" s="125">
        <v>0</v>
      </c>
      <c r="AS195" s="125">
        <v>0</v>
      </c>
      <c r="AT195" s="125">
        <v>0</v>
      </c>
      <c r="AU195" s="125">
        <v>0</v>
      </c>
      <c r="AV195" s="125">
        <v>212106</v>
      </c>
      <c r="AW195" s="125">
        <v>47813.591888033741</v>
      </c>
      <c r="AX195" s="125">
        <v>164881.32999999999</v>
      </c>
      <c r="AY195" s="125">
        <v>43676.609779543185</v>
      </c>
      <c r="AZ195" s="493">
        <v>424800.92188803374</v>
      </c>
      <c r="BA195" s="493">
        <v>422719.59188803373</v>
      </c>
      <c r="BB195" s="493">
        <v>4180</v>
      </c>
      <c r="BC195" s="493">
        <v>288420</v>
      </c>
      <c r="BD195" s="493">
        <v>0</v>
      </c>
      <c r="BE195" s="493">
        <v>0</v>
      </c>
      <c r="BF195" s="493">
        <v>424800.92188803374</v>
      </c>
      <c r="BG195" s="125">
        <v>424800.92188803374</v>
      </c>
      <c r="BH195" s="125">
        <v>0</v>
      </c>
      <c r="BI195" s="493">
        <v>290501.33</v>
      </c>
      <c r="BJ195" s="493">
        <v>125620.00000000001</v>
      </c>
      <c r="BK195" s="125">
        <v>259919.59188803376</v>
      </c>
      <c r="BL195" s="125">
        <v>3766.9506070729531</v>
      </c>
      <c r="BM195" s="125">
        <v>3450.6991189189193</v>
      </c>
      <c r="BN195" s="126">
        <v>9.1648526068280667E-2</v>
      </c>
      <c r="BO195" s="126">
        <v>0</v>
      </c>
      <c r="BP195" s="125">
        <v>0</v>
      </c>
      <c r="BQ195" s="493">
        <v>424800.92188803374</v>
      </c>
      <c r="BR195" s="493">
        <v>6126.3708969280251</v>
      </c>
      <c r="BS195" s="493" t="s">
        <v>948</v>
      </c>
      <c r="BT195" s="493">
        <v>6156.5350998265758</v>
      </c>
      <c r="BU195" s="126">
        <v>8.4634027658838207E-2</v>
      </c>
      <c r="BV195" s="125">
        <v>0</v>
      </c>
      <c r="BW195" s="125">
        <v>424800.92188803374</v>
      </c>
      <c r="BX195" s="125">
        <v>0</v>
      </c>
      <c r="BY195" s="125">
        <v>424800.92188803374</v>
      </c>
      <c r="BZ195" s="490">
        <f t="shared" si="12"/>
        <v>0</v>
      </c>
      <c r="CA195" s="490">
        <f t="shared" si="13"/>
        <v>0</v>
      </c>
      <c r="CB195" s="490">
        <f t="shared" ref="CB195:CB258" si="15">BD195+BE195</f>
        <v>0</v>
      </c>
      <c r="CC195" s="490">
        <f>IF(ISERROR(VLOOKUP(A195,'[19]19-20 Cfwds'!A:D,4,FALSE)),0,(VLOOKUP(A195,'[19]19-20 Cfwds'!A:D,4,FALSE)))</f>
        <v>0</v>
      </c>
      <c r="CD195" s="490">
        <f>IF(ISERROR(VLOOKUP(A195,'[19]19-20 Cfwds'!A:D,3,FALSE)),0,(VLOOKUP(A195,'[19]19-20 Cfwds'!A:D,3,FALSE)))</f>
        <v>0</v>
      </c>
      <c r="CF195" s="490">
        <f t="shared" si="14"/>
        <v>20134.868421052615</v>
      </c>
      <c r="CG195" s="490"/>
      <c r="CH195" s="490"/>
    </row>
    <row r="196" spans="1:86" ht="14.4">
      <c r="A196" s="486">
        <v>512</v>
      </c>
      <c r="B196" s="486" t="str">
        <f>VLOOKUP(D196,'[19]Adjusted Factors 21-22'!C:F,4,FALSE)</f>
        <v>Recoupment Academy</v>
      </c>
      <c r="C196" s="491">
        <v>143860</v>
      </c>
      <c r="D196" s="491">
        <v>9352198</v>
      </c>
      <c r="E196" s="492" t="s">
        <v>1020</v>
      </c>
      <c r="F196" s="332">
        <v>369</v>
      </c>
      <c r="G196" s="332">
        <v>369</v>
      </c>
      <c r="H196" s="332">
        <v>0</v>
      </c>
      <c r="I196" s="125">
        <v>1134306</v>
      </c>
      <c r="J196" s="125">
        <v>0</v>
      </c>
      <c r="K196" s="125">
        <v>0</v>
      </c>
      <c r="L196" s="125">
        <v>56119.999999999949</v>
      </c>
      <c r="M196" s="125">
        <v>0</v>
      </c>
      <c r="N196" s="125">
        <v>74233.550913838131</v>
      </c>
      <c r="O196" s="125">
        <v>0</v>
      </c>
      <c r="P196" s="125">
        <v>32514.344262295122</v>
      </c>
      <c r="Q196" s="125">
        <v>25164.590163934416</v>
      </c>
      <c r="R196" s="125">
        <v>0</v>
      </c>
      <c r="S196" s="125">
        <v>0</v>
      </c>
      <c r="T196" s="125">
        <v>0</v>
      </c>
      <c r="U196" s="125">
        <v>0</v>
      </c>
      <c r="V196" s="125">
        <v>0</v>
      </c>
      <c r="W196" s="125">
        <v>0</v>
      </c>
      <c r="X196" s="125">
        <v>0</v>
      </c>
      <c r="Y196" s="125">
        <v>0</v>
      </c>
      <c r="Z196" s="125">
        <v>0</v>
      </c>
      <c r="AA196" s="125">
        <v>0</v>
      </c>
      <c r="AB196" s="125">
        <v>8118</v>
      </c>
      <c r="AC196" s="125">
        <v>0</v>
      </c>
      <c r="AD196" s="125">
        <v>0</v>
      </c>
      <c r="AE196" s="125">
        <v>109758.22388059701</v>
      </c>
      <c r="AF196" s="125">
        <v>0</v>
      </c>
      <c r="AG196" s="125">
        <v>0</v>
      </c>
      <c r="AH196" s="125">
        <v>0</v>
      </c>
      <c r="AI196" s="125">
        <v>117800</v>
      </c>
      <c r="AJ196" s="125">
        <v>0</v>
      </c>
      <c r="AK196" s="125">
        <v>0</v>
      </c>
      <c r="AL196" s="125">
        <v>0</v>
      </c>
      <c r="AM196" s="125">
        <v>9113.6</v>
      </c>
      <c r="AN196" s="125">
        <v>0</v>
      </c>
      <c r="AO196" s="125">
        <v>0</v>
      </c>
      <c r="AP196" s="125">
        <v>0</v>
      </c>
      <c r="AQ196" s="125">
        <v>0</v>
      </c>
      <c r="AR196" s="125">
        <v>0</v>
      </c>
      <c r="AS196" s="125">
        <v>0</v>
      </c>
      <c r="AT196" s="125">
        <v>0</v>
      </c>
      <c r="AU196" s="125">
        <v>0</v>
      </c>
      <c r="AV196" s="125">
        <v>1134306</v>
      </c>
      <c r="AW196" s="125">
        <v>305908.70922066463</v>
      </c>
      <c r="AX196" s="125">
        <v>126913.60000000001</v>
      </c>
      <c r="AY196" s="125">
        <v>252910.46128036611</v>
      </c>
      <c r="AZ196" s="493">
        <v>1567128.3092206647</v>
      </c>
      <c r="BA196" s="493">
        <v>1558014.7092206646</v>
      </c>
      <c r="BB196" s="493">
        <v>4180</v>
      </c>
      <c r="BC196" s="493">
        <v>1542420</v>
      </c>
      <c r="BD196" s="493">
        <v>0</v>
      </c>
      <c r="BE196" s="493">
        <v>0</v>
      </c>
      <c r="BF196" s="493">
        <v>1567128.3092206647</v>
      </c>
      <c r="BG196" s="125">
        <v>1567128.3092206649</v>
      </c>
      <c r="BH196" s="125">
        <v>0</v>
      </c>
      <c r="BI196" s="493">
        <v>1551533.6</v>
      </c>
      <c r="BJ196" s="493">
        <v>1424620</v>
      </c>
      <c r="BK196" s="125">
        <v>1440214.7092206646</v>
      </c>
      <c r="BL196" s="125">
        <v>3903.0208921969229</v>
      </c>
      <c r="BM196" s="125">
        <v>3870.4498595744685</v>
      </c>
      <c r="BN196" s="126">
        <v>8.4153092803623993E-3</v>
      </c>
      <c r="BO196" s="126">
        <v>1.0065046369637599E-2</v>
      </c>
      <c r="BP196" s="125">
        <v>14374.85894664254</v>
      </c>
      <c r="BQ196" s="493">
        <v>1581503.1681673073</v>
      </c>
      <c r="BR196" s="493">
        <v>4261.2183419168214</v>
      </c>
      <c r="BS196" s="493" t="s">
        <v>948</v>
      </c>
      <c r="BT196" s="493">
        <v>4285.9164448978518</v>
      </c>
      <c r="BU196" s="126">
        <v>2.0816745038677809E-2</v>
      </c>
      <c r="BV196" s="125">
        <v>0</v>
      </c>
      <c r="BW196" s="125">
        <v>1581503.1681673073</v>
      </c>
      <c r="BX196" s="125">
        <v>0</v>
      </c>
      <c r="BY196" s="125">
        <v>1581503.1681673073</v>
      </c>
      <c r="BZ196" s="490">
        <f t="shared" ref="BZ196:BZ259" si="16">IF(B196=0,CC196,0)</f>
        <v>0</v>
      </c>
      <c r="CA196" s="490">
        <f t="shared" ref="CA196:CA259" si="17">IF(B196=0,CD196,0)</f>
        <v>0</v>
      </c>
      <c r="CB196" s="490">
        <f t="shared" si="15"/>
        <v>0</v>
      </c>
      <c r="CC196" s="490">
        <f>IF(ISERROR(VLOOKUP(A196,'[19]19-20 Cfwds'!A:D,4,FALSE)),0,(VLOOKUP(A196,'[19]19-20 Cfwds'!A:D,4,FALSE)))</f>
        <v>0</v>
      </c>
      <c r="CD196" s="490">
        <f>IF(ISERROR(VLOOKUP(A196,'[19]19-20 Cfwds'!A:D,3,FALSE)),0,(VLOOKUP(A196,'[19]19-20 Cfwds'!A:D,3,FALSE)))</f>
        <v>0</v>
      </c>
      <c r="CF196" s="490">
        <f t="shared" ref="CF196:CF259" si="18">L196+M196+N196+O196+P196+Q196+R196+S196+T196+U196+V196+W196+X196+Y196+Z196+AA196</f>
        <v>188032.48534006762</v>
      </c>
      <c r="CG196" s="490"/>
      <c r="CH196" s="490"/>
    </row>
    <row r="197" spans="1:86" ht="14.4">
      <c r="A197" s="486">
        <v>483</v>
      </c>
      <c r="B197" s="486" t="str">
        <f>VLOOKUP(D197,'[19]Adjusted Factors 21-22'!C:F,4,FALSE)</f>
        <v>Recoupment Academy</v>
      </c>
      <c r="C197" s="491">
        <v>143861</v>
      </c>
      <c r="D197" s="491">
        <v>9352199</v>
      </c>
      <c r="E197" s="492" t="s">
        <v>1021</v>
      </c>
      <c r="F197" s="332">
        <v>329</v>
      </c>
      <c r="G197" s="332">
        <v>329</v>
      </c>
      <c r="H197" s="332">
        <v>0</v>
      </c>
      <c r="I197" s="125">
        <v>1011346</v>
      </c>
      <c r="J197" s="125">
        <v>0</v>
      </c>
      <c r="K197" s="125">
        <v>0</v>
      </c>
      <c r="L197" s="125">
        <v>38180.000000000051</v>
      </c>
      <c r="M197" s="125">
        <v>0</v>
      </c>
      <c r="N197" s="125">
        <v>47758.934426229513</v>
      </c>
      <c r="O197" s="125">
        <v>0</v>
      </c>
      <c r="P197" s="125">
        <v>11645.396341463385</v>
      </c>
      <c r="Q197" s="125">
        <v>260.7926829268294</v>
      </c>
      <c r="R197" s="125">
        <v>0</v>
      </c>
      <c r="S197" s="125">
        <v>0</v>
      </c>
      <c r="T197" s="125">
        <v>0</v>
      </c>
      <c r="U197" s="125">
        <v>0</v>
      </c>
      <c r="V197" s="125">
        <v>0</v>
      </c>
      <c r="W197" s="125">
        <v>0</v>
      </c>
      <c r="X197" s="125">
        <v>0</v>
      </c>
      <c r="Y197" s="125">
        <v>0</v>
      </c>
      <c r="Z197" s="125">
        <v>0</v>
      </c>
      <c r="AA197" s="125">
        <v>0</v>
      </c>
      <c r="AB197" s="125">
        <v>25373.06273062728</v>
      </c>
      <c r="AC197" s="125">
        <v>0</v>
      </c>
      <c r="AD197" s="125">
        <v>0</v>
      </c>
      <c r="AE197" s="125">
        <v>120084.99999999999</v>
      </c>
      <c r="AF197" s="125">
        <v>0</v>
      </c>
      <c r="AG197" s="125">
        <v>8334.0000000000127</v>
      </c>
      <c r="AH197" s="125">
        <v>0</v>
      </c>
      <c r="AI197" s="125">
        <v>117800</v>
      </c>
      <c r="AJ197" s="125">
        <v>0</v>
      </c>
      <c r="AK197" s="125">
        <v>0</v>
      </c>
      <c r="AL197" s="125">
        <v>0</v>
      </c>
      <c r="AM197" s="125">
        <v>4586.29</v>
      </c>
      <c r="AN197" s="125">
        <v>0</v>
      </c>
      <c r="AO197" s="125">
        <v>0</v>
      </c>
      <c r="AP197" s="125">
        <v>0</v>
      </c>
      <c r="AQ197" s="125">
        <v>0</v>
      </c>
      <c r="AR197" s="125">
        <v>0</v>
      </c>
      <c r="AS197" s="125">
        <v>0</v>
      </c>
      <c r="AT197" s="125">
        <v>0</v>
      </c>
      <c r="AU197" s="125">
        <v>0</v>
      </c>
      <c r="AV197" s="125">
        <v>1011346</v>
      </c>
      <c r="AW197" s="125">
        <v>251637.18618124706</v>
      </c>
      <c r="AX197" s="125">
        <v>122386.29</v>
      </c>
      <c r="AY197" s="125">
        <v>167886.48745061978</v>
      </c>
      <c r="AZ197" s="493">
        <v>1385369.476181247</v>
      </c>
      <c r="BA197" s="493">
        <v>1380783.186181247</v>
      </c>
      <c r="BB197" s="493">
        <v>4180</v>
      </c>
      <c r="BC197" s="493">
        <v>1375220</v>
      </c>
      <c r="BD197" s="493">
        <v>0</v>
      </c>
      <c r="BE197" s="493">
        <v>0</v>
      </c>
      <c r="BF197" s="493">
        <v>1385369.476181247</v>
      </c>
      <c r="BG197" s="125">
        <v>1385369.476181247</v>
      </c>
      <c r="BH197" s="125">
        <v>0</v>
      </c>
      <c r="BI197" s="493">
        <v>1379806.29</v>
      </c>
      <c r="BJ197" s="493">
        <v>1257420</v>
      </c>
      <c r="BK197" s="125">
        <v>1262983.186181247</v>
      </c>
      <c r="BL197" s="125">
        <v>3838.8546692439118</v>
      </c>
      <c r="BM197" s="125">
        <v>3768.6819473684213</v>
      </c>
      <c r="BN197" s="126">
        <v>1.861996391722319E-2</v>
      </c>
      <c r="BO197" s="126">
        <v>0</v>
      </c>
      <c r="BP197" s="125">
        <v>0</v>
      </c>
      <c r="BQ197" s="493">
        <v>1385369.476181247</v>
      </c>
      <c r="BR197" s="493">
        <v>4196.9093804901122</v>
      </c>
      <c r="BS197" s="493" t="s">
        <v>948</v>
      </c>
      <c r="BT197" s="493">
        <v>4210.8494716755231</v>
      </c>
      <c r="BU197" s="126">
        <v>1.0079111585868494E-2</v>
      </c>
      <c r="BV197" s="125">
        <v>0</v>
      </c>
      <c r="BW197" s="125">
        <v>1385369.476181247</v>
      </c>
      <c r="BX197" s="125">
        <v>0</v>
      </c>
      <c r="BY197" s="125">
        <v>1385369.476181247</v>
      </c>
      <c r="BZ197" s="490">
        <f t="shared" si="16"/>
        <v>0</v>
      </c>
      <c r="CA197" s="490">
        <f t="shared" si="17"/>
        <v>0</v>
      </c>
      <c r="CB197" s="490">
        <f t="shared" si="15"/>
        <v>0</v>
      </c>
      <c r="CC197" s="490">
        <f>IF(ISERROR(VLOOKUP(A197,'[19]19-20 Cfwds'!A:D,4,FALSE)),0,(VLOOKUP(A197,'[19]19-20 Cfwds'!A:D,4,FALSE)))</f>
        <v>0</v>
      </c>
      <c r="CD197" s="490">
        <f>IF(ISERROR(VLOOKUP(A197,'[19]19-20 Cfwds'!A:D,3,FALSE)),0,(VLOOKUP(A197,'[19]19-20 Cfwds'!A:D,3,FALSE)))</f>
        <v>0</v>
      </c>
      <c r="CF197" s="490">
        <f t="shared" si="18"/>
        <v>97845.12345061978</v>
      </c>
      <c r="CG197" s="490"/>
      <c r="CH197" s="490"/>
    </row>
    <row r="198" spans="1:86" ht="14.4">
      <c r="A198" s="486">
        <v>473</v>
      </c>
      <c r="B198" s="486" t="str">
        <f>VLOOKUP(D198,'[19]Adjusted Factors 21-22'!C:F,4,FALSE)</f>
        <v>Recoupment Academy</v>
      </c>
      <c r="C198" s="491">
        <v>144275</v>
      </c>
      <c r="D198" s="491">
        <v>9352200</v>
      </c>
      <c r="E198" s="492" t="s">
        <v>1129</v>
      </c>
      <c r="F198" s="332">
        <v>227</v>
      </c>
      <c r="G198" s="332">
        <v>227</v>
      </c>
      <c r="H198" s="332">
        <v>0</v>
      </c>
      <c r="I198" s="125">
        <v>697798</v>
      </c>
      <c r="J198" s="125">
        <v>0</v>
      </c>
      <c r="K198" s="125">
        <v>0</v>
      </c>
      <c r="L198" s="125">
        <v>23459.999999999989</v>
      </c>
      <c r="M198" s="125">
        <v>0</v>
      </c>
      <c r="N198" s="125">
        <v>29324.999999999989</v>
      </c>
      <c r="O198" s="125">
        <v>0</v>
      </c>
      <c r="P198" s="125">
        <v>215.00000000000028</v>
      </c>
      <c r="Q198" s="125">
        <v>14560.000000000015</v>
      </c>
      <c r="R198" s="125">
        <v>0</v>
      </c>
      <c r="S198" s="125">
        <v>0</v>
      </c>
      <c r="T198" s="125">
        <v>0</v>
      </c>
      <c r="U198" s="125">
        <v>0</v>
      </c>
      <c r="V198" s="125">
        <v>0</v>
      </c>
      <c r="W198" s="125">
        <v>0</v>
      </c>
      <c r="X198" s="125">
        <v>0</v>
      </c>
      <c r="Y198" s="125">
        <v>0</v>
      </c>
      <c r="Z198" s="125">
        <v>0</v>
      </c>
      <c r="AA198" s="125">
        <v>0</v>
      </c>
      <c r="AB198" s="125">
        <v>2104.2134831460721</v>
      </c>
      <c r="AC198" s="125">
        <v>0</v>
      </c>
      <c r="AD198" s="125">
        <v>0</v>
      </c>
      <c r="AE198" s="125">
        <v>100609.64285714286</v>
      </c>
      <c r="AF198" s="125">
        <v>0</v>
      </c>
      <c r="AG198" s="125">
        <v>0</v>
      </c>
      <c r="AH198" s="125">
        <v>0</v>
      </c>
      <c r="AI198" s="125">
        <v>117800</v>
      </c>
      <c r="AJ198" s="125">
        <v>0</v>
      </c>
      <c r="AK198" s="125">
        <v>0</v>
      </c>
      <c r="AL198" s="125">
        <v>0</v>
      </c>
      <c r="AM198" s="125">
        <v>4144.6400000000003</v>
      </c>
      <c r="AN198" s="125">
        <v>0</v>
      </c>
      <c r="AO198" s="125">
        <v>0</v>
      </c>
      <c r="AP198" s="125">
        <v>0</v>
      </c>
      <c r="AQ198" s="125">
        <v>0</v>
      </c>
      <c r="AR198" s="125">
        <v>0</v>
      </c>
      <c r="AS198" s="125">
        <v>0</v>
      </c>
      <c r="AT198" s="125">
        <v>0</v>
      </c>
      <c r="AU198" s="125">
        <v>0</v>
      </c>
      <c r="AV198" s="125">
        <v>697798</v>
      </c>
      <c r="AW198" s="125">
        <v>170273.85634028894</v>
      </c>
      <c r="AX198" s="125">
        <v>121944.64</v>
      </c>
      <c r="AY198" s="125">
        <v>127863.68542857142</v>
      </c>
      <c r="AZ198" s="493">
        <v>990016.4963402889</v>
      </c>
      <c r="BA198" s="493">
        <v>985871.85634028888</v>
      </c>
      <c r="BB198" s="493">
        <v>4180</v>
      </c>
      <c r="BC198" s="493">
        <v>948860</v>
      </c>
      <c r="BD198" s="493">
        <v>0</v>
      </c>
      <c r="BE198" s="493">
        <v>0</v>
      </c>
      <c r="BF198" s="493">
        <v>990016.4963402889</v>
      </c>
      <c r="BG198" s="125">
        <v>990016.4963402889</v>
      </c>
      <c r="BH198" s="125">
        <v>0</v>
      </c>
      <c r="BI198" s="493">
        <v>953004.64</v>
      </c>
      <c r="BJ198" s="493">
        <v>831060</v>
      </c>
      <c r="BK198" s="125">
        <v>868071.85634028888</v>
      </c>
      <c r="BL198" s="125">
        <v>3824.1050940100831</v>
      </c>
      <c r="BM198" s="125">
        <v>3753.2409885000002</v>
      </c>
      <c r="BN198" s="126">
        <v>1.8880776834530974E-2</v>
      </c>
      <c r="BO198" s="126">
        <v>0</v>
      </c>
      <c r="BP198" s="125">
        <v>0</v>
      </c>
      <c r="BQ198" s="493">
        <v>990016.4963402889</v>
      </c>
      <c r="BR198" s="493">
        <v>4343.0478252876164</v>
      </c>
      <c r="BS198" s="493" t="s">
        <v>948</v>
      </c>
      <c r="BT198" s="493">
        <v>4361.3061512788054</v>
      </c>
      <c r="BU198" s="126">
        <v>-3.0583250104954107E-4</v>
      </c>
      <c r="BV198" s="125">
        <v>0</v>
      </c>
      <c r="BW198" s="125">
        <v>990016.4963402889</v>
      </c>
      <c r="BX198" s="125">
        <v>0</v>
      </c>
      <c r="BY198" s="125">
        <v>990016.4963402889</v>
      </c>
      <c r="BZ198" s="490">
        <f t="shared" si="16"/>
        <v>0</v>
      </c>
      <c r="CA198" s="490">
        <f t="shared" si="17"/>
        <v>0</v>
      </c>
      <c r="CB198" s="490">
        <f t="shared" si="15"/>
        <v>0</v>
      </c>
      <c r="CC198" s="490">
        <f>IF(ISERROR(VLOOKUP(A198,'[19]19-20 Cfwds'!A:D,4,FALSE)),0,(VLOOKUP(A198,'[19]19-20 Cfwds'!A:D,4,FALSE)))</f>
        <v>0</v>
      </c>
      <c r="CD198" s="490">
        <f>IF(ISERROR(VLOOKUP(A198,'[19]19-20 Cfwds'!A:D,3,FALSE)),0,(VLOOKUP(A198,'[19]19-20 Cfwds'!A:D,3,FALSE)))</f>
        <v>0</v>
      </c>
      <c r="CF198" s="490">
        <f t="shared" si="18"/>
        <v>67560</v>
      </c>
      <c r="CG198" s="490"/>
      <c r="CH198" s="490"/>
    </row>
    <row r="199" spans="1:86" ht="14.4">
      <c r="A199" s="486">
        <v>452</v>
      </c>
      <c r="B199" s="486" t="str">
        <f>VLOOKUP(D199,'[19]Adjusted Factors 21-22'!C:F,4,FALSE)</f>
        <v>Recoupment Academy</v>
      </c>
      <c r="C199" s="491">
        <v>144276</v>
      </c>
      <c r="D199" s="491">
        <v>9352201</v>
      </c>
      <c r="E199" s="492" t="s">
        <v>1022</v>
      </c>
      <c r="F199" s="332">
        <v>238</v>
      </c>
      <c r="G199" s="332">
        <v>238</v>
      </c>
      <c r="H199" s="332">
        <v>0</v>
      </c>
      <c r="I199" s="125">
        <v>731612</v>
      </c>
      <c r="J199" s="125">
        <v>0</v>
      </c>
      <c r="K199" s="125">
        <v>0</v>
      </c>
      <c r="L199" s="125">
        <v>34499.999999999993</v>
      </c>
      <c r="M199" s="125">
        <v>0</v>
      </c>
      <c r="N199" s="125">
        <v>43124.999999999993</v>
      </c>
      <c r="O199" s="125">
        <v>0</v>
      </c>
      <c r="P199" s="125">
        <v>12306.708860759491</v>
      </c>
      <c r="Q199" s="125">
        <v>24804.219409282698</v>
      </c>
      <c r="R199" s="125">
        <v>0</v>
      </c>
      <c r="S199" s="125">
        <v>0</v>
      </c>
      <c r="T199" s="125">
        <v>0</v>
      </c>
      <c r="U199" s="125">
        <v>0</v>
      </c>
      <c r="V199" s="125">
        <v>0</v>
      </c>
      <c r="W199" s="125">
        <v>0</v>
      </c>
      <c r="X199" s="125">
        <v>0</v>
      </c>
      <c r="Y199" s="125">
        <v>0</v>
      </c>
      <c r="Z199" s="125">
        <v>0</v>
      </c>
      <c r="AA199" s="125">
        <v>0</v>
      </c>
      <c r="AB199" s="125">
        <v>10117.874396135272</v>
      </c>
      <c r="AC199" s="125">
        <v>0</v>
      </c>
      <c r="AD199" s="125">
        <v>0</v>
      </c>
      <c r="AE199" s="125">
        <v>103725.37313432836</v>
      </c>
      <c r="AF199" s="125">
        <v>0</v>
      </c>
      <c r="AG199" s="125">
        <v>0</v>
      </c>
      <c r="AH199" s="125">
        <v>0</v>
      </c>
      <c r="AI199" s="125">
        <v>117800</v>
      </c>
      <c r="AJ199" s="125">
        <v>0</v>
      </c>
      <c r="AK199" s="125">
        <v>0</v>
      </c>
      <c r="AL199" s="125">
        <v>0</v>
      </c>
      <c r="AM199" s="125">
        <v>9216</v>
      </c>
      <c r="AN199" s="125">
        <v>0</v>
      </c>
      <c r="AO199" s="125">
        <v>0</v>
      </c>
      <c r="AP199" s="125">
        <v>0</v>
      </c>
      <c r="AQ199" s="125">
        <v>0</v>
      </c>
      <c r="AR199" s="125">
        <v>0</v>
      </c>
      <c r="AS199" s="125">
        <v>0</v>
      </c>
      <c r="AT199" s="125">
        <v>0</v>
      </c>
      <c r="AU199" s="125">
        <v>0</v>
      </c>
      <c r="AV199" s="125">
        <v>731612</v>
      </c>
      <c r="AW199" s="125">
        <v>228579.17580050579</v>
      </c>
      <c r="AX199" s="125">
        <v>127016</v>
      </c>
      <c r="AY199" s="125">
        <v>176597.47883720635</v>
      </c>
      <c r="AZ199" s="493">
        <v>1087207.1758005058</v>
      </c>
      <c r="BA199" s="493">
        <v>1077991.1758005058</v>
      </c>
      <c r="BB199" s="493">
        <v>4180</v>
      </c>
      <c r="BC199" s="493">
        <v>994840</v>
      </c>
      <c r="BD199" s="493">
        <v>0</v>
      </c>
      <c r="BE199" s="493">
        <v>0</v>
      </c>
      <c r="BF199" s="493">
        <v>1087207.1758005058</v>
      </c>
      <c r="BG199" s="125">
        <v>1087207.1758005058</v>
      </c>
      <c r="BH199" s="125">
        <v>0</v>
      </c>
      <c r="BI199" s="493">
        <v>1004056</v>
      </c>
      <c r="BJ199" s="493">
        <v>877040</v>
      </c>
      <c r="BK199" s="125">
        <v>960191.17580050579</v>
      </c>
      <c r="BL199" s="125">
        <v>4034.416705044142</v>
      </c>
      <c r="BM199" s="125">
        <v>3893.6666262711865</v>
      </c>
      <c r="BN199" s="126">
        <v>3.6148466800750831E-2</v>
      </c>
      <c r="BO199" s="126">
        <v>0</v>
      </c>
      <c r="BP199" s="125">
        <v>0</v>
      </c>
      <c r="BQ199" s="493">
        <v>1087207.1758005058</v>
      </c>
      <c r="BR199" s="493">
        <v>4529.3746882374189</v>
      </c>
      <c r="BS199" s="493" t="s">
        <v>948</v>
      </c>
      <c r="BT199" s="493">
        <v>4568.0973773130499</v>
      </c>
      <c r="BU199" s="126">
        <v>3.0880051145625753E-2</v>
      </c>
      <c r="BV199" s="125">
        <v>0</v>
      </c>
      <c r="BW199" s="125">
        <v>1087207.1758005058</v>
      </c>
      <c r="BX199" s="125">
        <v>0</v>
      </c>
      <c r="BY199" s="125">
        <v>1087207.1758005058</v>
      </c>
      <c r="BZ199" s="490">
        <f t="shared" si="16"/>
        <v>0</v>
      </c>
      <c r="CA199" s="490">
        <f t="shared" si="17"/>
        <v>0</v>
      </c>
      <c r="CB199" s="490">
        <f t="shared" si="15"/>
        <v>0</v>
      </c>
      <c r="CC199" s="490">
        <f>IF(ISERROR(VLOOKUP(A199,'[19]19-20 Cfwds'!A:D,4,FALSE)),0,(VLOOKUP(A199,'[19]19-20 Cfwds'!A:D,4,FALSE)))</f>
        <v>0</v>
      </c>
      <c r="CD199" s="490">
        <f>IF(ISERROR(VLOOKUP(A199,'[19]19-20 Cfwds'!A:D,3,FALSE)),0,(VLOOKUP(A199,'[19]19-20 Cfwds'!A:D,3,FALSE)))</f>
        <v>0</v>
      </c>
      <c r="CF199" s="490">
        <f t="shared" si="18"/>
        <v>114735.92827004218</v>
      </c>
      <c r="CG199" s="490"/>
      <c r="CH199" s="490"/>
    </row>
    <row r="200" spans="1:86" ht="14.4">
      <c r="A200" s="486">
        <v>429</v>
      </c>
      <c r="B200" s="486" t="str">
        <f>VLOOKUP(D200,'[19]Adjusted Factors 21-22'!C:F,4,FALSE)</f>
        <v>Recoupment Academy</v>
      </c>
      <c r="C200" s="491">
        <v>144399</v>
      </c>
      <c r="D200" s="491">
        <v>9352202</v>
      </c>
      <c r="E200" s="492" t="s">
        <v>347</v>
      </c>
      <c r="F200" s="332">
        <v>199</v>
      </c>
      <c r="G200" s="332">
        <v>199</v>
      </c>
      <c r="H200" s="332">
        <v>0</v>
      </c>
      <c r="I200" s="125">
        <v>611726</v>
      </c>
      <c r="J200" s="125">
        <v>0</v>
      </c>
      <c r="K200" s="125">
        <v>0</v>
      </c>
      <c r="L200" s="125">
        <v>17480.000000000025</v>
      </c>
      <c r="M200" s="125">
        <v>0</v>
      </c>
      <c r="N200" s="125">
        <v>21850.000000000033</v>
      </c>
      <c r="O200" s="125">
        <v>0</v>
      </c>
      <c r="P200" s="125">
        <v>214.99999999999986</v>
      </c>
      <c r="Q200" s="125">
        <v>259.99999999999983</v>
      </c>
      <c r="R200" s="125">
        <v>0</v>
      </c>
      <c r="S200" s="125">
        <v>0</v>
      </c>
      <c r="T200" s="125">
        <v>0</v>
      </c>
      <c r="U200" s="125">
        <v>0</v>
      </c>
      <c r="V200" s="125">
        <v>0</v>
      </c>
      <c r="W200" s="125">
        <v>0</v>
      </c>
      <c r="X200" s="125">
        <v>0</v>
      </c>
      <c r="Y200" s="125">
        <v>0</v>
      </c>
      <c r="Z200" s="125">
        <v>0</v>
      </c>
      <c r="AA200" s="125">
        <v>0</v>
      </c>
      <c r="AB200" s="125">
        <v>636.33720930232528</v>
      </c>
      <c r="AC200" s="125">
        <v>0</v>
      </c>
      <c r="AD200" s="125">
        <v>0</v>
      </c>
      <c r="AE200" s="125">
        <v>40352.777777777774</v>
      </c>
      <c r="AF200" s="125">
        <v>0</v>
      </c>
      <c r="AG200" s="125">
        <v>3654.0000000000086</v>
      </c>
      <c r="AH200" s="125">
        <v>0</v>
      </c>
      <c r="AI200" s="125">
        <v>117800</v>
      </c>
      <c r="AJ200" s="125">
        <v>0</v>
      </c>
      <c r="AK200" s="125">
        <v>0</v>
      </c>
      <c r="AL200" s="125">
        <v>0</v>
      </c>
      <c r="AM200" s="125">
        <v>4610.05</v>
      </c>
      <c r="AN200" s="125">
        <v>0</v>
      </c>
      <c r="AO200" s="125">
        <v>0</v>
      </c>
      <c r="AP200" s="125">
        <v>0</v>
      </c>
      <c r="AQ200" s="125">
        <v>0</v>
      </c>
      <c r="AR200" s="125">
        <v>0</v>
      </c>
      <c r="AS200" s="125">
        <v>0</v>
      </c>
      <c r="AT200" s="125">
        <v>0</v>
      </c>
      <c r="AU200" s="125">
        <v>0</v>
      </c>
      <c r="AV200" s="125">
        <v>611726</v>
      </c>
      <c r="AW200" s="125">
        <v>84448.114987080175</v>
      </c>
      <c r="AX200" s="125">
        <v>122410.05</v>
      </c>
      <c r="AY200" s="125">
        <v>69980.25288888895</v>
      </c>
      <c r="AZ200" s="493">
        <v>818584.16498708026</v>
      </c>
      <c r="BA200" s="493">
        <v>813974.11498708022</v>
      </c>
      <c r="BB200" s="493">
        <v>4180</v>
      </c>
      <c r="BC200" s="493">
        <v>831820</v>
      </c>
      <c r="BD200" s="493">
        <v>17845.885012919782</v>
      </c>
      <c r="BE200" s="493">
        <v>0</v>
      </c>
      <c r="BF200" s="493">
        <v>836430.05</v>
      </c>
      <c r="BG200" s="125">
        <v>836430.04999999993</v>
      </c>
      <c r="BH200" s="125">
        <v>0</v>
      </c>
      <c r="BI200" s="493">
        <v>836430.05</v>
      </c>
      <c r="BJ200" s="493">
        <v>714020</v>
      </c>
      <c r="BK200" s="125">
        <v>714020</v>
      </c>
      <c r="BL200" s="125">
        <v>3588.0402010050252</v>
      </c>
      <c r="BM200" s="125">
        <v>3443.4946369999998</v>
      </c>
      <c r="BN200" s="126">
        <v>4.1976416182530979E-2</v>
      </c>
      <c r="BO200" s="126">
        <v>0</v>
      </c>
      <c r="BP200" s="125">
        <v>0</v>
      </c>
      <c r="BQ200" s="493">
        <v>836430.05</v>
      </c>
      <c r="BR200" s="493">
        <v>4180</v>
      </c>
      <c r="BS200" s="493" t="s">
        <v>948</v>
      </c>
      <c r="BT200" s="493">
        <v>4203.1660804020103</v>
      </c>
      <c r="BU200" s="126">
        <v>3.6491887053088146E-2</v>
      </c>
      <c r="BV200" s="125">
        <v>0</v>
      </c>
      <c r="BW200" s="125">
        <v>836430.05</v>
      </c>
      <c r="BX200" s="125">
        <v>0</v>
      </c>
      <c r="BY200" s="125">
        <v>836430.05</v>
      </c>
      <c r="BZ200" s="490">
        <f t="shared" si="16"/>
        <v>0</v>
      </c>
      <c r="CA200" s="490">
        <f t="shared" si="17"/>
        <v>0</v>
      </c>
      <c r="CB200" s="490">
        <f t="shared" si="15"/>
        <v>17845.885012919782</v>
      </c>
      <c r="CC200" s="490">
        <f>IF(ISERROR(VLOOKUP(A200,'[19]19-20 Cfwds'!A:D,4,FALSE)),0,(VLOOKUP(A200,'[19]19-20 Cfwds'!A:D,4,FALSE)))</f>
        <v>0</v>
      </c>
      <c r="CD200" s="490">
        <f>IF(ISERROR(VLOOKUP(A200,'[19]19-20 Cfwds'!A:D,3,FALSE)),0,(VLOOKUP(A200,'[19]19-20 Cfwds'!A:D,3,FALSE)))</f>
        <v>0</v>
      </c>
      <c r="CF200" s="490">
        <f t="shared" si="18"/>
        <v>39805.000000000058</v>
      </c>
      <c r="CG200" s="490"/>
      <c r="CH200" s="490"/>
    </row>
    <row r="201" spans="1:86" ht="14.4">
      <c r="A201" s="486">
        <v>217</v>
      </c>
      <c r="B201" s="486" t="str">
        <f>VLOOKUP(D201,'[19]Adjusted Factors 21-22'!C:F,4,FALSE)</f>
        <v>Recoupment Academy</v>
      </c>
      <c r="C201" s="491">
        <v>144625</v>
      </c>
      <c r="D201" s="491">
        <v>9352203</v>
      </c>
      <c r="E201" s="492" t="s">
        <v>1023</v>
      </c>
      <c r="F201" s="332">
        <v>110</v>
      </c>
      <c r="G201" s="332">
        <v>110</v>
      </c>
      <c r="H201" s="332">
        <v>0</v>
      </c>
      <c r="I201" s="125">
        <v>338140</v>
      </c>
      <c r="J201" s="125">
        <v>0</v>
      </c>
      <c r="K201" s="125">
        <v>0</v>
      </c>
      <c r="L201" s="125">
        <v>9660.0000000000055</v>
      </c>
      <c r="M201" s="125">
        <v>0</v>
      </c>
      <c r="N201" s="125">
        <v>12075.000000000005</v>
      </c>
      <c r="O201" s="125">
        <v>0</v>
      </c>
      <c r="P201" s="125">
        <v>645.00000000000068</v>
      </c>
      <c r="Q201" s="125">
        <v>1559.9999999999989</v>
      </c>
      <c r="R201" s="125">
        <v>820.00000000000068</v>
      </c>
      <c r="S201" s="125">
        <v>2225.0000000000018</v>
      </c>
      <c r="T201" s="125">
        <v>0</v>
      </c>
      <c r="U201" s="125">
        <v>0</v>
      </c>
      <c r="V201" s="125">
        <v>0</v>
      </c>
      <c r="W201" s="125">
        <v>0</v>
      </c>
      <c r="X201" s="125">
        <v>0</v>
      </c>
      <c r="Y201" s="125">
        <v>0</v>
      </c>
      <c r="Z201" s="125">
        <v>0</v>
      </c>
      <c r="AA201" s="125">
        <v>0</v>
      </c>
      <c r="AB201" s="125">
        <v>611.11111111111097</v>
      </c>
      <c r="AC201" s="125">
        <v>0</v>
      </c>
      <c r="AD201" s="125">
        <v>0</v>
      </c>
      <c r="AE201" s="125">
        <v>32953.301886792455</v>
      </c>
      <c r="AF201" s="125">
        <v>0</v>
      </c>
      <c r="AG201" s="125">
        <v>2159.9999999999986</v>
      </c>
      <c r="AH201" s="125">
        <v>0</v>
      </c>
      <c r="AI201" s="125">
        <v>117800</v>
      </c>
      <c r="AJ201" s="125">
        <v>0</v>
      </c>
      <c r="AK201" s="125">
        <v>0</v>
      </c>
      <c r="AL201" s="125">
        <v>0</v>
      </c>
      <c r="AM201" s="125">
        <v>2329.6</v>
      </c>
      <c r="AN201" s="125">
        <v>0</v>
      </c>
      <c r="AO201" s="125">
        <v>0</v>
      </c>
      <c r="AP201" s="125">
        <v>0</v>
      </c>
      <c r="AQ201" s="125">
        <v>0</v>
      </c>
      <c r="AR201" s="125">
        <v>0</v>
      </c>
      <c r="AS201" s="125">
        <v>0</v>
      </c>
      <c r="AT201" s="125">
        <v>0</v>
      </c>
      <c r="AU201" s="125">
        <v>0</v>
      </c>
      <c r="AV201" s="125">
        <v>338140</v>
      </c>
      <c r="AW201" s="125">
        <v>62709.412997903579</v>
      </c>
      <c r="AX201" s="125">
        <v>120129.60000000001</v>
      </c>
      <c r="AY201" s="125">
        <v>53460.514943396243</v>
      </c>
      <c r="AZ201" s="493">
        <v>520979.01299790363</v>
      </c>
      <c r="BA201" s="493">
        <v>518649.41299790365</v>
      </c>
      <c r="BB201" s="493">
        <v>4180</v>
      </c>
      <c r="BC201" s="493">
        <v>459800</v>
      </c>
      <c r="BD201" s="493">
        <v>0</v>
      </c>
      <c r="BE201" s="493">
        <v>0</v>
      </c>
      <c r="BF201" s="493">
        <v>520979.01299790363</v>
      </c>
      <c r="BG201" s="125">
        <v>520979.01299790363</v>
      </c>
      <c r="BH201" s="125">
        <v>0</v>
      </c>
      <c r="BI201" s="493">
        <v>462129.6</v>
      </c>
      <c r="BJ201" s="493">
        <v>342000</v>
      </c>
      <c r="BK201" s="125">
        <v>400849.41299790365</v>
      </c>
      <c r="BL201" s="125">
        <v>3644.0855727082148</v>
      </c>
      <c r="BM201" s="125">
        <v>3576.9739574999994</v>
      </c>
      <c r="BN201" s="126">
        <v>1.8762120162351067E-2</v>
      </c>
      <c r="BO201" s="126">
        <v>0</v>
      </c>
      <c r="BP201" s="125">
        <v>0</v>
      </c>
      <c r="BQ201" s="493">
        <v>520979.01299790363</v>
      </c>
      <c r="BR201" s="493">
        <v>4714.9946636173063</v>
      </c>
      <c r="BS201" s="493" t="s">
        <v>948</v>
      </c>
      <c r="BT201" s="493">
        <v>4736.1728454354879</v>
      </c>
      <c r="BU201" s="126">
        <v>3.469631961294728E-2</v>
      </c>
      <c r="BV201" s="125">
        <v>0</v>
      </c>
      <c r="BW201" s="125">
        <v>520979.01299790363</v>
      </c>
      <c r="BX201" s="125">
        <v>0</v>
      </c>
      <c r="BY201" s="125">
        <v>520979.01299790363</v>
      </c>
      <c r="BZ201" s="490">
        <f t="shared" si="16"/>
        <v>0</v>
      </c>
      <c r="CA201" s="490">
        <f t="shared" si="17"/>
        <v>0</v>
      </c>
      <c r="CB201" s="490">
        <f t="shared" si="15"/>
        <v>0</v>
      </c>
      <c r="CC201" s="490">
        <f>IF(ISERROR(VLOOKUP(A201,'[19]19-20 Cfwds'!A:D,4,FALSE)),0,(VLOOKUP(A201,'[19]19-20 Cfwds'!A:D,4,FALSE)))</f>
        <v>0</v>
      </c>
      <c r="CD201" s="490">
        <f>IF(ISERROR(VLOOKUP(A201,'[19]19-20 Cfwds'!A:D,3,FALSE)),0,(VLOOKUP(A201,'[19]19-20 Cfwds'!A:D,3,FALSE)))</f>
        <v>0</v>
      </c>
      <c r="CF201" s="490">
        <f t="shared" si="18"/>
        <v>26985.000000000015</v>
      </c>
      <c r="CG201" s="490"/>
      <c r="CH201" s="490"/>
    </row>
    <row r="202" spans="1:86" ht="14.4">
      <c r="A202" s="486">
        <v>448</v>
      </c>
      <c r="B202" s="486" t="str">
        <f>VLOOKUP(D202,'[19]Adjusted Factors 21-22'!C:F,4,FALSE)</f>
        <v>Recoupment Academy</v>
      </c>
      <c r="C202" s="491">
        <v>144215</v>
      </c>
      <c r="D202" s="491">
        <v>9352204</v>
      </c>
      <c r="E202" s="492" t="s">
        <v>1024</v>
      </c>
      <c r="F202" s="332">
        <v>68</v>
      </c>
      <c r="G202" s="332">
        <v>68</v>
      </c>
      <c r="H202" s="332">
        <v>0</v>
      </c>
      <c r="I202" s="125">
        <v>209032</v>
      </c>
      <c r="J202" s="125">
        <v>0</v>
      </c>
      <c r="K202" s="125">
        <v>0</v>
      </c>
      <c r="L202" s="125">
        <v>3219.9999999999927</v>
      </c>
      <c r="M202" s="125">
        <v>0</v>
      </c>
      <c r="N202" s="125">
        <v>4227.0270270270275</v>
      </c>
      <c r="O202" s="125">
        <v>0</v>
      </c>
      <c r="P202" s="125">
        <v>1719.9999999999939</v>
      </c>
      <c r="Q202" s="125">
        <v>260.0000000000004</v>
      </c>
      <c r="R202" s="125">
        <v>0</v>
      </c>
      <c r="S202" s="125">
        <v>0</v>
      </c>
      <c r="T202" s="125">
        <v>0</v>
      </c>
      <c r="U202" s="125">
        <v>0</v>
      </c>
      <c r="V202" s="125">
        <v>0</v>
      </c>
      <c r="W202" s="125">
        <v>0</v>
      </c>
      <c r="X202" s="125">
        <v>0</v>
      </c>
      <c r="Y202" s="125">
        <v>0</v>
      </c>
      <c r="Z202" s="125">
        <v>0</v>
      </c>
      <c r="AA202" s="125">
        <v>0</v>
      </c>
      <c r="AB202" s="125">
        <v>0</v>
      </c>
      <c r="AC202" s="125">
        <v>0</v>
      </c>
      <c r="AD202" s="125">
        <v>0</v>
      </c>
      <c r="AE202" s="125">
        <v>19359.599999999999</v>
      </c>
      <c r="AF202" s="125">
        <v>0</v>
      </c>
      <c r="AG202" s="125">
        <v>0</v>
      </c>
      <c r="AH202" s="125">
        <v>0</v>
      </c>
      <c r="AI202" s="125">
        <v>117800</v>
      </c>
      <c r="AJ202" s="125">
        <v>45000</v>
      </c>
      <c r="AK202" s="125">
        <v>0</v>
      </c>
      <c r="AL202" s="125">
        <v>0</v>
      </c>
      <c r="AM202" s="125">
        <v>2048</v>
      </c>
      <c r="AN202" s="125">
        <v>0</v>
      </c>
      <c r="AO202" s="125">
        <v>0</v>
      </c>
      <c r="AP202" s="125">
        <v>0</v>
      </c>
      <c r="AQ202" s="125">
        <v>0</v>
      </c>
      <c r="AR202" s="125">
        <v>0</v>
      </c>
      <c r="AS202" s="125">
        <v>0</v>
      </c>
      <c r="AT202" s="125">
        <v>0</v>
      </c>
      <c r="AU202" s="125">
        <v>0</v>
      </c>
      <c r="AV202" s="125">
        <v>209032</v>
      </c>
      <c r="AW202" s="125">
        <v>28786.627027027011</v>
      </c>
      <c r="AX202" s="125">
        <v>164848</v>
      </c>
      <c r="AY202" s="125">
        <v>29105.691027027016</v>
      </c>
      <c r="AZ202" s="493">
        <v>402666.62702702702</v>
      </c>
      <c r="BA202" s="493">
        <v>400618.62702702702</v>
      </c>
      <c r="BB202" s="493">
        <v>4180</v>
      </c>
      <c r="BC202" s="493">
        <v>284240</v>
      </c>
      <c r="BD202" s="493">
        <v>0</v>
      </c>
      <c r="BE202" s="493">
        <v>0</v>
      </c>
      <c r="BF202" s="493">
        <v>402666.62702702702</v>
      </c>
      <c r="BG202" s="125">
        <v>402666.62702702708</v>
      </c>
      <c r="BH202" s="125">
        <v>0</v>
      </c>
      <c r="BI202" s="493">
        <v>286288</v>
      </c>
      <c r="BJ202" s="493">
        <v>121440</v>
      </c>
      <c r="BK202" s="125">
        <v>237818.62702702702</v>
      </c>
      <c r="BL202" s="125">
        <v>3497.332750397456</v>
      </c>
      <c r="BM202" s="125">
        <v>3320.5338710526321</v>
      </c>
      <c r="BN202" s="126">
        <v>5.3244112606741001E-2</v>
      </c>
      <c r="BO202" s="126">
        <v>0</v>
      </c>
      <c r="BP202" s="125">
        <v>0</v>
      </c>
      <c r="BQ202" s="493">
        <v>402666.62702702702</v>
      </c>
      <c r="BR202" s="493">
        <v>5891.4503974562795</v>
      </c>
      <c r="BS202" s="493" t="s">
        <v>948</v>
      </c>
      <c r="BT202" s="493">
        <v>5921.5680445151029</v>
      </c>
      <c r="BU202" s="126">
        <v>7.8773831551224749E-2</v>
      </c>
      <c r="BV202" s="125">
        <v>0</v>
      </c>
      <c r="BW202" s="125">
        <v>402666.62702702702</v>
      </c>
      <c r="BX202" s="125">
        <v>0</v>
      </c>
      <c r="BY202" s="125">
        <v>402666.62702702702</v>
      </c>
      <c r="BZ202" s="490">
        <f t="shared" si="16"/>
        <v>0</v>
      </c>
      <c r="CA202" s="490">
        <f t="shared" si="17"/>
        <v>0</v>
      </c>
      <c r="CB202" s="490">
        <f t="shared" si="15"/>
        <v>0</v>
      </c>
      <c r="CC202" s="490">
        <f>IF(ISERROR(VLOOKUP(A202,'[19]19-20 Cfwds'!A:D,4,FALSE)),0,(VLOOKUP(A202,'[19]19-20 Cfwds'!A:D,4,FALSE)))</f>
        <v>0</v>
      </c>
      <c r="CD202" s="490">
        <f>IF(ISERROR(VLOOKUP(A202,'[19]19-20 Cfwds'!A:D,3,FALSE)),0,(VLOOKUP(A202,'[19]19-20 Cfwds'!A:D,3,FALSE)))</f>
        <v>0</v>
      </c>
      <c r="CF202" s="490">
        <f t="shared" si="18"/>
        <v>9427.0270270270139</v>
      </c>
      <c r="CG202" s="490"/>
      <c r="CH202" s="490"/>
    </row>
    <row r="203" spans="1:86" ht="14.4">
      <c r="A203" s="486">
        <v>501</v>
      </c>
      <c r="B203" s="486" t="str">
        <f>VLOOKUP(D203,'[19]Adjusted Factors 21-22'!C:F,4,FALSE)</f>
        <v>Recoupment Academy</v>
      </c>
      <c r="C203" s="491">
        <v>144553</v>
      </c>
      <c r="D203" s="491">
        <v>9352205</v>
      </c>
      <c r="E203" s="492" t="s">
        <v>1025</v>
      </c>
      <c r="F203" s="332">
        <v>41</v>
      </c>
      <c r="G203" s="332">
        <v>41</v>
      </c>
      <c r="H203" s="332">
        <v>0</v>
      </c>
      <c r="I203" s="125">
        <v>126034</v>
      </c>
      <c r="J203" s="125">
        <v>0</v>
      </c>
      <c r="K203" s="125">
        <v>0</v>
      </c>
      <c r="L203" s="125">
        <v>3679.9999999999964</v>
      </c>
      <c r="M203" s="125">
        <v>0</v>
      </c>
      <c r="N203" s="125">
        <v>4599.9999999999955</v>
      </c>
      <c r="O203" s="125">
        <v>0</v>
      </c>
      <c r="P203" s="125">
        <v>0</v>
      </c>
      <c r="Q203" s="125">
        <v>0</v>
      </c>
      <c r="R203" s="125">
        <v>0</v>
      </c>
      <c r="S203" s="125">
        <v>0</v>
      </c>
      <c r="T203" s="125">
        <v>950.00000000000102</v>
      </c>
      <c r="U203" s="125">
        <v>0</v>
      </c>
      <c r="V203" s="125">
        <v>0</v>
      </c>
      <c r="W203" s="125">
        <v>0</v>
      </c>
      <c r="X203" s="125">
        <v>0</v>
      </c>
      <c r="Y203" s="125">
        <v>0</v>
      </c>
      <c r="Z203" s="125">
        <v>0</v>
      </c>
      <c r="AA203" s="125">
        <v>0</v>
      </c>
      <c r="AB203" s="125">
        <v>644.2857142857149</v>
      </c>
      <c r="AC203" s="125">
        <v>0</v>
      </c>
      <c r="AD203" s="125">
        <v>0</v>
      </c>
      <c r="AE203" s="125">
        <v>22447.5</v>
      </c>
      <c r="AF203" s="125">
        <v>0</v>
      </c>
      <c r="AG203" s="125">
        <v>3185.9999999999945</v>
      </c>
      <c r="AH203" s="125">
        <v>0</v>
      </c>
      <c r="AI203" s="125">
        <v>117800</v>
      </c>
      <c r="AJ203" s="125">
        <v>0</v>
      </c>
      <c r="AK203" s="125">
        <v>0</v>
      </c>
      <c r="AL203" s="125">
        <v>0</v>
      </c>
      <c r="AM203" s="125">
        <v>2176</v>
      </c>
      <c r="AN203" s="125">
        <v>0</v>
      </c>
      <c r="AO203" s="125">
        <v>0</v>
      </c>
      <c r="AP203" s="125">
        <v>0</v>
      </c>
      <c r="AQ203" s="125">
        <v>0</v>
      </c>
      <c r="AR203" s="125">
        <v>0</v>
      </c>
      <c r="AS203" s="125">
        <v>0</v>
      </c>
      <c r="AT203" s="125">
        <v>0</v>
      </c>
      <c r="AU203" s="125">
        <v>0</v>
      </c>
      <c r="AV203" s="125">
        <v>126034</v>
      </c>
      <c r="AW203" s="125">
        <v>35507.785714285703</v>
      </c>
      <c r="AX203" s="125">
        <v>119976</v>
      </c>
      <c r="AY203" s="125">
        <v>30452.613999999994</v>
      </c>
      <c r="AZ203" s="493">
        <v>281517.78571428568</v>
      </c>
      <c r="BA203" s="493">
        <v>279341.78571428568</v>
      </c>
      <c r="BB203" s="493">
        <v>4180</v>
      </c>
      <c r="BC203" s="493">
        <v>171380</v>
      </c>
      <c r="BD203" s="493">
        <v>0</v>
      </c>
      <c r="BE203" s="493">
        <v>0</v>
      </c>
      <c r="BF203" s="493">
        <v>281517.78571428568</v>
      </c>
      <c r="BG203" s="125">
        <v>281517.78571428568</v>
      </c>
      <c r="BH203" s="125">
        <v>0</v>
      </c>
      <c r="BI203" s="493">
        <v>173556</v>
      </c>
      <c r="BJ203" s="493">
        <v>53580</v>
      </c>
      <c r="BK203" s="125">
        <v>161541.78571428568</v>
      </c>
      <c r="BL203" s="125">
        <v>3940.043554006968</v>
      </c>
      <c r="BM203" s="125">
        <v>3790.6107999999995</v>
      </c>
      <c r="BN203" s="126">
        <v>3.9421814027166414E-2</v>
      </c>
      <c r="BO203" s="126">
        <v>0</v>
      </c>
      <c r="BP203" s="125">
        <v>0</v>
      </c>
      <c r="BQ203" s="493">
        <v>281517.78571428568</v>
      </c>
      <c r="BR203" s="493">
        <v>6813.2142857142853</v>
      </c>
      <c r="BS203" s="493" t="s">
        <v>948</v>
      </c>
      <c r="BT203" s="493">
        <v>6866.2874564459926</v>
      </c>
      <c r="BU203" s="126">
        <v>0.14986717540816752</v>
      </c>
      <c r="BV203" s="125">
        <v>0</v>
      </c>
      <c r="BW203" s="125">
        <v>281517.78571428568</v>
      </c>
      <c r="BX203" s="125">
        <v>0</v>
      </c>
      <c r="BY203" s="125">
        <v>281517.78571428568</v>
      </c>
      <c r="BZ203" s="490">
        <f t="shared" si="16"/>
        <v>0</v>
      </c>
      <c r="CA203" s="490">
        <f t="shared" si="17"/>
        <v>0</v>
      </c>
      <c r="CB203" s="490">
        <f t="shared" si="15"/>
        <v>0</v>
      </c>
      <c r="CC203" s="490">
        <f>IF(ISERROR(VLOOKUP(A203,'[19]19-20 Cfwds'!A:D,4,FALSE)),0,(VLOOKUP(A203,'[19]19-20 Cfwds'!A:D,4,FALSE)))</f>
        <v>0</v>
      </c>
      <c r="CD203" s="490">
        <f>IF(ISERROR(VLOOKUP(A203,'[19]19-20 Cfwds'!A:D,3,FALSE)),0,(VLOOKUP(A203,'[19]19-20 Cfwds'!A:D,3,FALSE)))</f>
        <v>0</v>
      </c>
      <c r="CF203" s="490">
        <f t="shared" si="18"/>
        <v>9229.9999999999945</v>
      </c>
      <c r="CG203" s="490"/>
      <c r="CH203" s="490"/>
    </row>
    <row r="204" spans="1:86" ht="14.4">
      <c r="A204" s="486">
        <v>99</v>
      </c>
      <c r="B204" s="486" t="str">
        <f>VLOOKUP(D204,'[19]Adjusted Factors 21-22'!C:F,4,FALSE)</f>
        <v>Recoupment Academy</v>
      </c>
      <c r="C204" s="491">
        <v>144826</v>
      </c>
      <c r="D204" s="491">
        <v>9352206</v>
      </c>
      <c r="E204" s="492" t="s">
        <v>206</v>
      </c>
      <c r="F204" s="332">
        <v>50</v>
      </c>
      <c r="G204" s="332">
        <v>50</v>
      </c>
      <c r="H204" s="332">
        <v>0</v>
      </c>
      <c r="I204" s="125">
        <v>153700</v>
      </c>
      <c r="J204" s="125">
        <v>0</v>
      </c>
      <c r="K204" s="125">
        <v>0</v>
      </c>
      <c r="L204" s="125">
        <v>8740</v>
      </c>
      <c r="M204" s="125">
        <v>0</v>
      </c>
      <c r="N204" s="125">
        <v>11694.91525423729</v>
      </c>
      <c r="O204" s="125">
        <v>0</v>
      </c>
      <c r="P204" s="125">
        <v>1505.0000000000002</v>
      </c>
      <c r="Q204" s="125">
        <v>0</v>
      </c>
      <c r="R204" s="125">
        <v>8200</v>
      </c>
      <c r="S204" s="125">
        <v>0</v>
      </c>
      <c r="T204" s="125">
        <v>0</v>
      </c>
      <c r="U204" s="125">
        <v>0</v>
      </c>
      <c r="V204" s="125">
        <v>0</v>
      </c>
      <c r="W204" s="125">
        <v>0</v>
      </c>
      <c r="X204" s="125">
        <v>0</v>
      </c>
      <c r="Y204" s="125">
        <v>0</v>
      </c>
      <c r="Z204" s="125">
        <v>0</v>
      </c>
      <c r="AA204" s="125">
        <v>0</v>
      </c>
      <c r="AB204" s="125">
        <v>0</v>
      </c>
      <c r="AC204" s="125">
        <v>0</v>
      </c>
      <c r="AD204" s="125">
        <v>0</v>
      </c>
      <c r="AE204" s="125">
        <v>16176.136363636364</v>
      </c>
      <c r="AF204" s="125">
        <v>0</v>
      </c>
      <c r="AG204" s="125">
        <v>3600.0000000000009</v>
      </c>
      <c r="AH204" s="125">
        <v>0</v>
      </c>
      <c r="AI204" s="125">
        <v>117800</v>
      </c>
      <c r="AJ204" s="125">
        <v>0</v>
      </c>
      <c r="AK204" s="125">
        <v>0</v>
      </c>
      <c r="AL204" s="125">
        <v>0</v>
      </c>
      <c r="AM204" s="125">
        <v>890.15</v>
      </c>
      <c r="AN204" s="125">
        <v>0</v>
      </c>
      <c r="AO204" s="125">
        <v>0</v>
      </c>
      <c r="AP204" s="125">
        <v>0</v>
      </c>
      <c r="AQ204" s="125">
        <v>0</v>
      </c>
      <c r="AR204" s="125">
        <v>0</v>
      </c>
      <c r="AS204" s="125">
        <v>0</v>
      </c>
      <c r="AT204" s="125">
        <v>0</v>
      </c>
      <c r="AU204" s="125">
        <v>0</v>
      </c>
      <c r="AV204" s="125">
        <v>153700</v>
      </c>
      <c r="AW204" s="125">
        <v>49916.051617873658</v>
      </c>
      <c r="AX204" s="125">
        <v>118690.15</v>
      </c>
      <c r="AY204" s="125">
        <v>48226.847436055476</v>
      </c>
      <c r="AZ204" s="493">
        <v>322306.20161787362</v>
      </c>
      <c r="BA204" s="493">
        <v>321416.0516178736</v>
      </c>
      <c r="BB204" s="493">
        <v>4180</v>
      </c>
      <c r="BC204" s="493">
        <v>209000</v>
      </c>
      <c r="BD204" s="493">
        <v>0</v>
      </c>
      <c r="BE204" s="493">
        <v>0</v>
      </c>
      <c r="BF204" s="493">
        <v>322306.20161787362</v>
      </c>
      <c r="BG204" s="125">
        <v>322306.20161787362</v>
      </c>
      <c r="BH204" s="125">
        <v>0</v>
      </c>
      <c r="BI204" s="493">
        <v>209890.15</v>
      </c>
      <c r="BJ204" s="493">
        <v>91200</v>
      </c>
      <c r="BK204" s="125">
        <v>203616.05161787363</v>
      </c>
      <c r="BL204" s="125">
        <v>4072.3210323574726</v>
      </c>
      <c r="BM204" s="125">
        <v>3804.9607592592592</v>
      </c>
      <c r="BN204" s="126">
        <v>7.0266236635318793E-2</v>
      </c>
      <c r="BO204" s="126">
        <v>0</v>
      </c>
      <c r="BP204" s="125">
        <v>0</v>
      </c>
      <c r="BQ204" s="493">
        <v>322306.20161787362</v>
      </c>
      <c r="BR204" s="493">
        <v>6428.3210323574722</v>
      </c>
      <c r="BS204" s="493" t="s">
        <v>948</v>
      </c>
      <c r="BT204" s="493">
        <v>6446.1240323574721</v>
      </c>
      <c r="BU204" s="126">
        <v>7.4228045523537123E-2</v>
      </c>
      <c r="BV204" s="125">
        <v>0</v>
      </c>
      <c r="BW204" s="125">
        <v>322306.20161787362</v>
      </c>
      <c r="BX204" s="125">
        <v>0</v>
      </c>
      <c r="BY204" s="125">
        <v>322306.20161787362</v>
      </c>
      <c r="BZ204" s="490">
        <f t="shared" si="16"/>
        <v>0</v>
      </c>
      <c r="CA204" s="490">
        <f t="shared" si="17"/>
        <v>0</v>
      </c>
      <c r="CB204" s="490">
        <f t="shared" si="15"/>
        <v>0</v>
      </c>
      <c r="CC204" s="490">
        <f>IF(ISERROR(VLOOKUP(A204,'[19]19-20 Cfwds'!A:D,4,FALSE)),0,(VLOOKUP(A204,'[19]19-20 Cfwds'!A:D,4,FALSE)))</f>
        <v>0</v>
      </c>
      <c r="CD204" s="490">
        <f>IF(ISERROR(VLOOKUP(A204,'[19]19-20 Cfwds'!A:D,3,FALSE)),0,(VLOOKUP(A204,'[19]19-20 Cfwds'!A:D,3,FALSE)))</f>
        <v>0</v>
      </c>
      <c r="CF204" s="490">
        <f t="shared" si="18"/>
        <v>30139.91525423729</v>
      </c>
      <c r="CG204" s="490"/>
      <c r="CH204" s="490"/>
    </row>
    <row r="205" spans="1:86" ht="14.4">
      <c r="A205" s="486">
        <v>14</v>
      </c>
      <c r="B205" s="486" t="str">
        <f>VLOOKUP(D205,'[19]Adjusted Factors 21-22'!C:F,4,FALSE)</f>
        <v>Recoupment Academy</v>
      </c>
      <c r="C205" s="491">
        <v>144827</v>
      </c>
      <c r="D205" s="491">
        <v>9352207</v>
      </c>
      <c r="E205" s="492" t="s">
        <v>1026</v>
      </c>
      <c r="F205" s="332">
        <v>79</v>
      </c>
      <c r="G205" s="332">
        <v>79</v>
      </c>
      <c r="H205" s="332">
        <v>0</v>
      </c>
      <c r="I205" s="125">
        <v>242846</v>
      </c>
      <c r="J205" s="125">
        <v>0</v>
      </c>
      <c r="K205" s="125">
        <v>0</v>
      </c>
      <c r="L205" s="125">
        <v>9660.0000000000146</v>
      </c>
      <c r="M205" s="125">
        <v>0</v>
      </c>
      <c r="N205" s="125">
        <v>15871.385542168675</v>
      </c>
      <c r="O205" s="125">
        <v>0</v>
      </c>
      <c r="P205" s="125">
        <v>2794.9999999999923</v>
      </c>
      <c r="Q205" s="125">
        <v>260.00000000000068</v>
      </c>
      <c r="R205" s="125">
        <v>1230</v>
      </c>
      <c r="S205" s="125">
        <v>445.00000000000119</v>
      </c>
      <c r="T205" s="125">
        <v>0</v>
      </c>
      <c r="U205" s="125">
        <v>0</v>
      </c>
      <c r="V205" s="125">
        <v>0</v>
      </c>
      <c r="W205" s="125">
        <v>0</v>
      </c>
      <c r="X205" s="125">
        <v>0</v>
      </c>
      <c r="Y205" s="125">
        <v>0</v>
      </c>
      <c r="Z205" s="125">
        <v>0</v>
      </c>
      <c r="AA205" s="125">
        <v>0</v>
      </c>
      <c r="AB205" s="125">
        <v>0</v>
      </c>
      <c r="AC205" s="125">
        <v>0</v>
      </c>
      <c r="AD205" s="125">
        <v>0</v>
      </c>
      <c r="AE205" s="125">
        <v>30531.176470588234</v>
      </c>
      <c r="AF205" s="125">
        <v>0</v>
      </c>
      <c r="AG205" s="125">
        <v>233.99999999999852</v>
      </c>
      <c r="AH205" s="125">
        <v>0</v>
      </c>
      <c r="AI205" s="125">
        <v>117800</v>
      </c>
      <c r="AJ205" s="125">
        <v>42536.715620827767</v>
      </c>
      <c r="AK205" s="125">
        <v>0</v>
      </c>
      <c r="AL205" s="125">
        <v>0</v>
      </c>
      <c r="AM205" s="125">
        <v>1638.4</v>
      </c>
      <c r="AN205" s="125">
        <v>0</v>
      </c>
      <c r="AO205" s="125">
        <v>0</v>
      </c>
      <c r="AP205" s="125">
        <v>0</v>
      </c>
      <c r="AQ205" s="125">
        <v>0</v>
      </c>
      <c r="AR205" s="125">
        <v>0</v>
      </c>
      <c r="AS205" s="125">
        <v>0</v>
      </c>
      <c r="AT205" s="125">
        <v>0</v>
      </c>
      <c r="AU205" s="125">
        <v>0</v>
      </c>
      <c r="AV205" s="125">
        <v>242846</v>
      </c>
      <c r="AW205" s="125">
        <v>61026.562012756913</v>
      </c>
      <c r="AX205" s="125">
        <v>161975.11562082777</v>
      </c>
      <c r="AY205" s="125">
        <v>55525.837777462802</v>
      </c>
      <c r="AZ205" s="493">
        <v>465847.67763358471</v>
      </c>
      <c r="BA205" s="493">
        <v>464209.27763358469</v>
      </c>
      <c r="BB205" s="493">
        <v>4180</v>
      </c>
      <c r="BC205" s="493">
        <v>330220</v>
      </c>
      <c r="BD205" s="493">
        <v>0</v>
      </c>
      <c r="BE205" s="493">
        <v>0</v>
      </c>
      <c r="BF205" s="493">
        <v>465847.67763358471</v>
      </c>
      <c r="BG205" s="125">
        <v>465847.67763358471</v>
      </c>
      <c r="BH205" s="125">
        <v>0</v>
      </c>
      <c r="BI205" s="493">
        <v>331858.40000000002</v>
      </c>
      <c r="BJ205" s="493">
        <v>169883.28437917226</v>
      </c>
      <c r="BK205" s="125">
        <v>303872.56201275694</v>
      </c>
      <c r="BL205" s="125">
        <v>3846.4881267437586</v>
      </c>
      <c r="BM205" s="125">
        <v>3484.0765521330022</v>
      </c>
      <c r="BN205" s="126">
        <v>0.10401940634423855</v>
      </c>
      <c r="BO205" s="126">
        <v>0</v>
      </c>
      <c r="BP205" s="125">
        <v>0</v>
      </c>
      <c r="BQ205" s="493">
        <v>465847.67763358471</v>
      </c>
      <c r="BR205" s="493">
        <v>5876.0668054884136</v>
      </c>
      <c r="BS205" s="493" t="s">
        <v>948</v>
      </c>
      <c r="BT205" s="493">
        <v>5896.8060459947428</v>
      </c>
      <c r="BU205" s="126">
        <v>8.9570373638088174E-2</v>
      </c>
      <c r="BV205" s="125">
        <v>0</v>
      </c>
      <c r="BW205" s="125">
        <v>465847.67763358471</v>
      </c>
      <c r="BX205" s="125">
        <v>0</v>
      </c>
      <c r="BY205" s="125">
        <v>465847.67763358471</v>
      </c>
      <c r="BZ205" s="490">
        <f t="shared" si="16"/>
        <v>0</v>
      </c>
      <c r="CA205" s="490">
        <f t="shared" si="17"/>
        <v>0</v>
      </c>
      <c r="CB205" s="490">
        <f t="shared" si="15"/>
        <v>0</v>
      </c>
      <c r="CC205" s="490">
        <f>IF(ISERROR(VLOOKUP(A205,'[19]19-20 Cfwds'!A:D,4,FALSE)),0,(VLOOKUP(A205,'[19]19-20 Cfwds'!A:D,4,FALSE)))</f>
        <v>0</v>
      </c>
      <c r="CD205" s="490">
        <f>IF(ISERROR(VLOOKUP(A205,'[19]19-20 Cfwds'!A:D,3,FALSE)),0,(VLOOKUP(A205,'[19]19-20 Cfwds'!A:D,3,FALSE)))</f>
        <v>0</v>
      </c>
      <c r="CF205" s="490">
        <f t="shared" si="18"/>
        <v>30261.385542168682</v>
      </c>
      <c r="CG205" s="490"/>
      <c r="CH205" s="490"/>
    </row>
    <row r="206" spans="1:86" ht="14.4">
      <c r="A206" s="486">
        <v>5</v>
      </c>
      <c r="B206" s="486" t="str">
        <f>VLOOKUP(D206,'[19]Adjusted Factors 21-22'!C:F,4,FALSE)</f>
        <v>Recoupment Academy</v>
      </c>
      <c r="C206" s="491">
        <v>144828</v>
      </c>
      <c r="D206" s="491">
        <v>9352208</v>
      </c>
      <c r="E206" s="492" t="s">
        <v>1027</v>
      </c>
      <c r="F206" s="332">
        <v>87</v>
      </c>
      <c r="G206" s="332">
        <v>87</v>
      </c>
      <c r="H206" s="332">
        <v>0</v>
      </c>
      <c r="I206" s="125">
        <v>267438</v>
      </c>
      <c r="J206" s="125">
        <v>0</v>
      </c>
      <c r="K206" s="125">
        <v>0</v>
      </c>
      <c r="L206" s="125">
        <v>6439.9999999999973</v>
      </c>
      <c r="M206" s="125">
        <v>0</v>
      </c>
      <c r="N206" s="125">
        <v>10117.415730337078</v>
      </c>
      <c r="O206" s="125">
        <v>0</v>
      </c>
      <c r="P206" s="125">
        <v>1304.9999999999995</v>
      </c>
      <c r="Q206" s="125">
        <v>3419.302325581386</v>
      </c>
      <c r="R206" s="125">
        <v>414.76744186046557</v>
      </c>
      <c r="S206" s="125">
        <v>0</v>
      </c>
      <c r="T206" s="125">
        <v>961.0465116279081</v>
      </c>
      <c r="U206" s="125">
        <v>0</v>
      </c>
      <c r="V206" s="125">
        <v>0</v>
      </c>
      <c r="W206" s="125">
        <v>0</v>
      </c>
      <c r="X206" s="125">
        <v>0</v>
      </c>
      <c r="Y206" s="125">
        <v>0</v>
      </c>
      <c r="Z206" s="125">
        <v>0</v>
      </c>
      <c r="AA206" s="125">
        <v>0</v>
      </c>
      <c r="AB206" s="125">
        <v>0</v>
      </c>
      <c r="AC206" s="125">
        <v>0</v>
      </c>
      <c r="AD206" s="125">
        <v>0</v>
      </c>
      <c r="AE206" s="125">
        <v>21774.857142857145</v>
      </c>
      <c r="AF206" s="125">
        <v>0</v>
      </c>
      <c r="AG206" s="125">
        <v>5201.9999999999682</v>
      </c>
      <c r="AH206" s="125">
        <v>0</v>
      </c>
      <c r="AI206" s="125">
        <v>117800</v>
      </c>
      <c r="AJ206" s="125">
        <v>0</v>
      </c>
      <c r="AK206" s="125">
        <v>0</v>
      </c>
      <c r="AL206" s="125">
        <v>0</v>
      </c>
      <c r="AM206" s="125">
        <v>1002.34</v>
      </c>
      <c r="AN206" s="125">
        <v>0</v>
      </c>
      <c r="AO206" s="125">
        <v>0</v>
      </c>
      <c r="AP206" s="125">
        <v>0</v>
      </c>
      <c r="AQ206" s="125">
        <v>0</v>
      </c>
      <c r="AR206" s="125">
        <v>0</v>
      </c>
      <c r="AS206" s="125">
        <v>0</v>
      </c>
      <c r="AT206" s="125">
        <v>0</v>
      </c>
      <c r="AU206" s="125">
        <v>0</v>
      </c>
      <c r="AV206" s="125">
        <v>267438</v>
      </c>
      <c r="AW206" s="125">
        <v>49634.389152263946</v>
      </c>
      <c r="AX206" s="125">
        <v>118802.34</v>
      </c>
      <c r="AY206" s="125">
        <v>43543.824580835411</v>
      </c>
      <c r="AZ206" s="493">
        <v>435874.72915226396</v>
      </c>
      <c r="BA206" s="493">
        <v>434872.38915226393</v>
      </c>
      <c r="BB206" s="493">
        <v>4180</v>
      </c>
      <c r="BC206" s="493">
        <v>363660</v>
      </c>
      <c r="BD206" s="493">
        <v>0</v>
      </c>
      <c r="BE206" s="493">
        <v>0</v>
      </c>
      <c r="BF206" s="493">
        <v>435874.72915226396</v>
      </c>
      <c r="BG206" s="125">
        <v>435874.72915226396</v>
      </c>
      <c r="BH206" s="125">
        <v>0</v>
      </c>
      <c r="BI206" s="493">
        <v>364662.34</v>
      </c>
      <c r="BJ206" s="493">
        <v>245860.00000000003</v>
      </c>
      <c r="BK206" s="125">
        <v>317072.38915226393</v>
      </c>
      <c r="BL206" s="125">
        <v>3644.5102201409645</v>
      </c>
      <c r="BM206" s="125">
        <v>3746.6470574468085</v>
      </c>
      <c r="BN206" s="126">
        <v>-2.7260864378147801E-2</v>
      </c>
      <c r="BO206" s="126">
        <v>4.5741220028147803E-2</v>
      </c>
      <c r="BP206" s="125">
        <v>14909.730045756369</v>
      </c>
      <c r="BQ206" s="493">
        <v>450784.45919802034</v>
      </c>
      <c r="BR206" s="493">
        <v>5169.9094160691993</v>
      </c>
      <c r="BS206" s="493" t="s">
        <v>948</v>
      </c>
      <c r="BT206" s="493">
        <v>5181.4305654944865</v>
      </c>
      <c r="BU206" s="126">
        <v>3.4419880098560229E-2</v>
      </c>
      <c r="BV206" s="125">
        <v>0</v>
      </c>
      <c r="BW206" s="125">
        <v>450784.45919802034</v>
      </c>
      <c r="BX206" s="125">
        <v>0</v>
      </c>
      <c r="BY206" s="125">
        <v>450784.45919802034</v>
      </c>
      <c r="BZ206" s="490">
        <f t="shared" si="16"/>
        <v>0</v>
      </c>
      <c r="CA206" s="490">
        <f t="shared" si="17"/>
        <v>0</v>
      </c>
      <c r="CB206" s="490">
        <f t="shared" si="15"/>
        <v>0</v>
      </c>
      <c r="CC206" s="490">
        <f>IF(ISERROR(VLOOKUP(A206,'[19]19-20 Cfwds'!A:D,4,FALSE)),0,(VLOOKUP(A206,'[19]19-20 Cfwds'!A:D,4,FALSE)))</f>
        <v>0</v>
      </c>
      <c r="CD206" s="490">
        <f>IF(ISERROR(VLOOKUP(A206,'[19]19-20 Cfwds'!A:D,3,FALSE)),0,(VLOOKUP(A206,'[19]19-20 Cfwds'!A:D,3,FALSE)))</f>
        <v>0</v>
      </c>
      <c r="CF206" s="490">
        <f t="shared" si="18"/>
        <v>22657.532009406834</v>
      </c>
      <c r="CG206" s="490"/>
      <c r="CH206" s="490"/>
    </row>
    <row r="207" spans="1:86" ht="14.4">
      <c r="A207" s="486">
        <v>442</v>
      </c>
      <c r="B207" s="486" t="str">
        <f>VLOOKUP(D207,'[19]Adjusted Factors 21-22'!C:F,4,FALSE)</f>
        <v>Recoupment Academy</v>
      </c>
      <c r="C207" s="491">
        <v>144218</v>
      </c>
      <c r="D207" s="491">
        <v>9352209</v>
      </c>
      <c r="E207" s="492" t="s">
        <v>1028</v>
      </c>
      <c r="F207" s="332">
        <v>421</v>
      </c>
      <c r="G207" s="332">
        <v>421</v>
      </c>
      <c r="H207" s="332">
        <v>0</v>
      </c>
      <c r="I207" s="125">
        <v>1294154</v>
      </c>
      <c r="J207" s="125">
        <v>0</v>
      </c>
      <c r="K207" s="125">
        <v>0</v>
      </c>
      <c r="L207" s="125">
        <v>40019.999999999956</v>
      </c>
      <c r="M207" s="125">
        <v>0</v>
      </c>
      <c r="N207" s="125">
        <v>55998.072289156626</v>
      </c>
      <c r="O207" s="125">
        <v>0</v>
      </c>
      <c r="P207" s="125">
        <v>6449.9999999999973</v>
      </c>
      <c r="Q207" s="125">
        <v>17160.000000000004</v>
      </c>
      <c r="R207" s="125">
        <v>0</v>
      </c>
      <c r="S207" s="125">
        <v>0</v>
      </c>
      <c r="T207" s="125">
        <v>0</v>
      </c>
      <c r="U207" s="125">
        <v>0</v>
      </c>
      <c r="V207" s="125">
        <v>0</v>
      </c>
      <c r="W207" s="125">
        <v>0</v>
      </c>
      <c r="X207" s="125">
        <v>0</v>
      </c>
      <c r="Y207" s="125">
        <v>0</v>
      </c>
      <c r="Z207" s="125">
        <v>0</v>
      </c>
      <c r="AA207" s="125">
        <v>0</v>
      </c>
      <c r="AB207" s="125">
        <v>3224.9303621169893</v>
      </c>
      <c r="AC207" s="125">
        <v>0</v>
      </c>
      <c r="AD207" s="125">
        <v>0</v>
      </c>
      <c r="AE207" s="125">
        <v>159324.05099150143</v>
      </c>
      <c r="AF207" s="125">
        <v>0</v>
      </c>
      <c r="AG207" s="125">
        <v>0</v>
      </c>
      <c r="AH207" s="125">
        <v>0</v>
      </c>
      <c r="AI207" s="125">
        <v>117800</v>
      </c>
      <c r="AJ207" s="125">
        <v>0</v>
      </c>
      <c r="AK207" s="125">
        <v>0</v>
      </c>
      <c r="AL207" s="125">
        <v>0</v>
      </c>
      <c r="AM207" s="125">
        <v>7731.2</v>
      </c>
      <c r="AN207" s="125">
        <v>0</v>
      </c>
      <c r="AO207" s="125">
        <v>0</v>
      </c>
      <c r="AP207" s="125">
        <v>0</v>
      </c>
      <c r="AQ207" s="125">
        <v>0</v>
      </c>
      <c r="AR207" s="125">
        <v>0</v>
      </c>
      <c r="AS207" s="125">
        <v>0</v>
      </c>
      <c r="AT207" s="125">
        <v>0</v>
      </c>
      <c r="AU207" s="125">
        <v>0</v>
      </c>
      <c r="AV207" s="125">
        <v>1294154</v>
      </c>
      <c r="AW207" s="125">
        <v>282177.05364277499</v>
      </c>
      <c r="AX207" s="125">
        <v>125531.2</v>
      </c>
      <c r="AY207" s="125">
        <v>209288.9617849073</v>
      </c>
      <c r="AZ207" s="493">
        <v>1701862.2536427749</v>
      </c>
      <c r="BA207" s="493">
        <v>1694131.0536427749</v>
      </c>
      <c r="BB207" s="493">
        <v>4180</v>
      </c>
      <c r="BC207" s="493">
        <v>1759780</v>
      </c>
      <c r="BD207" s="493">
        <v>65648.946357225068</v>
      </c>
      <c r="BE207" s="493">
        <v>0</v>
      </c>
      <c r="BF207" s="493">
        <v>1767511.2</v>
      </c>
      <c r="BG207" s="125">
        <v>1767511.2000000002</v>
      </c>
      <c r="BH207" s="125">
        <v>0</v>
      </c>
      <c r="BI207" s="493">
        <v>1767511.2</v>
      </c>
      <c r="BJ207" s="493">
        <v>1641980</v>
      </c>
      <c r="BK207" s="125">
        <v>1641980</v>
      </c>
      <c r="BL207" s="125">
        <v>3900.190023752969</v>
      </c>
      <c r="BM207" s="125">
        <v>3690.846099757282</v>
      </c>
      <c r="BN207" s="126">
        <v>5.6719765153430232E-2</v>
      </c>
      <c r="BO207" s="126">
        <v>0</v>
      </c>
      <c r="BP207" s="125">
        <v>0</v>
      </c>
      <c r="BQ207" s="493">
        <v>1767511.2</v>
      </c>
      <c r="BR207" s="493">
        <v>4180</v>
      </c>
      <c r="BS207" s="493" t="s">
        <v>948</v>
      </c>
      <c r="BT207" s="493">
        <v>4198.3638954869357</v>
      </c>
      <c r="BU207" s="126">
        <v>5.1597986212839286E-2</v>
      </c>
      <c r="BV207" s="125">
        <v>0</v>
      </c>
      <c r="BW207" s="125">
        <v>1767511.2</v>
      </c>
      <c r="BX207" s="125">
        <v>0</v>
      </c>
      <c r="BY207" s="125">
        <v>1767511.2</v>
      </c>
      <c r="BZ207" s="490">
        <f t="shared" si="16"/>
        <v>0</v>
      </c>
      <c r="CA207" s="490">
        <f t="shared" si="17"/>
        <v>0</v>
      </c>
      <c r="CB207" s="490">
        <f t="shared" si="15"/>
        <v>65648.946357225068</v>
      </c>
      <c r="CC207" s="490">
        <f>IF(ISERROR(VLOOKUP(A207,'[19]19-20 Cfwds'!A:D,4,FALSE)),0,(VLOOKUP(A207,'[19]19-20 Cfwds'!A:D,4,FALSE)))</f>
        <v>0</v>
      </c>
      <c r="CD207" s="490">
        <f>IF(ISERROR(VLOOKUP(A207,'[19]19-20 Cfwds'!A:D,3,FALSE)),0,(VLOOKUP(A207,'[19]19-20 Cfwds'!A:D,3,FALSE)))</f>
        <v>0</v>
      </c>
      <c r="CF207" s="490">
        <f t="shared" si="18"/>
        <v>119628.07228915658</v>
      </c>
      <c r="CG207" s="490"/>
      <c r="CH207" s="490"/>
    </row>
    <row r="208" spans="1:86" ht="14.4">
      <c r="A208" s="486">
        <v>521</v>
      </c>
      <c r="B208" s="486" t="str">
        <f>VLOOKUP(D208,'[19]Adjusted Factors 21-22'!C:F,4,FALSE)</f>
        <v>Recoupment Academy</v>
      </c>
      <c r="C208" s="491">
        <v>145031</v>
      </c>
      <c r="D208" s="491">
        <v>9352210</v>
      </c>
      <c r="E208" s="492" t="s">
        <v>1130</v>
      </c>
      <c r="F208" s="332">
        <v>134.5</v>
      </c>
      <c r="G208" s="332">
        <v>134.5</v>
      </c>
      <c r="H208" s="332">
        <v>0</v>
      </c>
      <c r="I208" s="125">
        <v>413453</v>
      </c>
      <c r="J208" s="125">
        <v>0</v>
      </c>
      <c r="K208" s="125">
        <v>0</v>
      </c>
      <c r="L208" s="125">
        <v>5288.0341880341894</v>
      </c>
      <c r="M208" s="125">
        <v>0</v>
      </c>
      <c r="N208" s="125">
        <v>8188.6764705882351</v>
      </c>
      <c r="O208" s="125">
        <v>0</v>
      </c>
      <c r="P208" s="125">
        <v>0</v>
      </c>
      <c r="Q208" s="125">
        <v>0</v>
      </c>
      <c r="R208" s="125">
        <v>0</v>
      </c>
      <c r="S208" s="125">
        <v>0</v>
      </c>
      <c r="T208" s="125">
        <v>0</v>
      </c>
      <c r="U208" s="125">
        <v>0</v>
      </c>
      <c r="V208" s="125">
        <v>0</v>
      </c>
      <c r="W208" s="125">
        <v>0</v>
      </c>
      <c r="X208" s="125">
        <v>0</v>
      </c>
      <c r="Y208" s="125">
        <v>0</v>
      </c>
      <c r="Z208" s="125">
        <v>0</v>
      </c>
      <c r="AA208" s="125">
        <v>0</v>
      </c>
      <c r="AB208" s="125">
        <v>7652.5862068965544</v>
      </c>
      <c r="AC208" s="125">
        <v>0</v>
      </c>
      <c r="AD208" s="125">
        <v>0</v>
      </c>
      <c r="AE208" s="125">
        <v>54472.499999999993</v>
      </c>
      <c r="AF208" s="125">
        <v>0</v>
      </c>
      <c r="AG208" s="125">
        <v>8256.230769230744</v>
      </c>
      <c r="AH208" s="125">
        <v>0</v>
      </c>
      <c r="AI208" s="125">
        <v>117800</v>
      </c>
      <c r="AJ208" s="125">
        <v>0</v>
      </c>
      <c r="AK208" s="125">
        <v>0</v>
      </c>
      <c r="AL208" s="125">
        <v>0</v>
      </c>
      <c r="AM208" s="125">
        <v>12697.6</v>
      </c>
      <c r="AN208" s="125">
        <v>0</v>
      </c>
      <c r="AO208" s="125">
        <v>0</v>
      </c>
      <c r="AP208" s="125">
        <v>0</v>
      </c>
      <c r="AQ208" s="125">
        <v>0</v>
      </c>
      <c r="AR208" s="125">
        <v>0</v>
      </c>
      <c r="AS208" s="125">
        <v>0</v>
      </c>
      <c r="AT208" s="125">
        <v>0</v>
      </c>
      <c r="AU208" s="125">
        <v>0</v>
      </c>
      <c r="AV208" s="125">
        <v>413453</v>
      </c>
      <c r="AW208" s="125">
        <v>83858.027634749713</v>
      </c>
      <c r="AX208" s="125">
        <v>130497.60000000001</v>
      </c>
      <c r="AY208" s="125">
        <v>50711.824658622427</v>
      </c>
      <c r="AZ208" s="493">
        <v>627808.62763474975</v>
      </c>
      <c r="BA208" s="493">
        <v>615111.02763474977</v>
      </c>
      <c r="BB208" s="493">
        <v>4180</v>
      </c>
      <c r="BC208" s="493">
        <v>562210</v>
      </c>
      <c r="BD208" s="493">
        <v>0</v>
      </c>
      <c r="BE208" s="493">
        <v>0</v>
      </c>
      <c r="BF208" s="493">
        <v>627808.62763474975</v>
      </c>
      <c r="BG208" s="125">
        <v>627808.62763474975</v>
      </c>
      <c r="BH208" s="125">
        <v>0</v>
      </c>
      <c r="BI208" s="493">
        <v>574907.6</v>
      </c>
      <c r="BJ208" s="493">
        <v>444410</v>
      </c>
      <c r="BK208" s="125">
        <v>497311.02763474977</v>
      </c>
      <c r="BL208" s="125">
        <v>3697.4797593661692</v>
      </c>
      <c r="BM208" s="125">
        <v>5325.8781748792271</v>
      </c>
      <c r="BN208" s="126">
        <v>-0.30575209609445947</v>
      </c>
      <c r="BO208" s="126">
        <v>0.32423245174445947</v>
      </c>
      <c r="BP208" s="125">
        <v>232257.63140584214</v>
      </c>
      <c r="BQ208" s="493">
        <v>860066.25904059189</v>
      </c>
      <c r="BR208" s="493">
        <v>6300.1387289263339</v>
      </c>
      <c r="BS208" s="493" t="s">
        <v>948</v>
      </c>
      <c r="BT208" s="493">
        <v>6394.5446768817237</v>
      </c>
      <c r="BU208" s="126">
        <v>-2.8894233043387008E-2</v>
      </c>
      <c r="BV208" s="125">
        <v>0</v>
      </c>
      <c r="BW208" s="125">
        <v>860066.25904059189</v>
      </c>
      <c r="BX208" s="125">
        <v>0</v>
      </c>
      <c r="BY208" s="125">
        <v>860066.25904059189</v>
      </c>
      <c r="BZ208" s="490">
        <f t="shared" si="16"/>
        <v>0</v>
      </c>
      <c r="CA208" s="490">
        <f t="shared" si="17"/>
        <v>0</v>
      </c>
      <c r="CB208" s="490">
        <f t="shared" si="15"/>
        <v>0</v>
      </c>
      <c r="CC208" s="490">
        <f>IF(ISERROR(VLOOKUP(A208,'[19]19-20 Cfwds'!A:D,4,FALSE)),0,(VLOOKUP(A208,'[19]19-20 Cfwds'!A:D,4,FALSE)))</f>
        <v>0</v>
      </c>
      <c r="CD208" s="490">
        <f>IF(ISERROR(VLOOKUP(A208,'[19]19-20 Cfwds'!A:D,3,FALSE)),0,(VLOOKUP(A208,'[19]19-20 Cfwds'!A:D,3,FALSE)))</f>
        <v>0</v>
      </c>
      <c r="CF208" s="490">
        <f t="shared" si="18"/>
        <v>13476.710658622425</v>
      </c>
      <c r="CG208" s="490"/>
      <c r="CH208" s="490"/>
    </row>
    <row r="209" spans="1:86" ht="14.4">
      <c r="A209" s="486">
        <v>274</v>
      </c>
      <c r="B209" s="486" t="str">
        <f>VLOOKUP(D209,'[19]Adjusted Factors 21-22'!C:F,4,FALSE)</f>
        <v>Recoupment Academy</v>
      </c>
      <c r="C209" s="491">
        <v>145118</v>
      </c>
      <c r="D209" s="491">
        <v>9352211</v>
      </c>
      <c r="E209" s="492" t="s">
        <v>1029</v>
      </c>
      <c r="F209" s="332">
        <v>295</v>
      </c>
      <c r="G209" s="332">
        <v>295</v>
      </c>
      <c r="H209" s="332">
        <v>0</v>
      </c>
      <c r="I209" s="125">
        <v>906830</v>
      </c>
      <c r="J209" s="125">
        <v>0</v>
      </c>
      <c r="K209" s="125">
        <v>0</v>
      </c>
      <c r="L209" s="125">
        <v>56580.000000000022</v>
      </c>
      <c r="M209" s="125">
        <v>0</v>
      </c>
      <c r="N209" s="125">
        <v>74963.306451612909</v>
      </c>
      <c r="O209" s="125">
        <v>0</v>
      </c>
      <c r="P209" s="125">
        <v>429.99999999999983</v>
      </c>
      <c r="Q209" s="125">
        <v>1300.0000000000014</v>
      </c>
      <c r="R209" s="125">
        <v>50019.999999999964</v>
      </c>
      <c r="S209" s="125">
        <v>58739.999999999985</v>
      </c>
      <c r="T209" s="125">
        <v>0</v>
      </c>
      <c r="U209" s="125">
        <v>0</v>
      </c>
      <c r="V209" s="125">
        <v>0</v>
      </c>
      <c r="W209" s="125">
        <v>0</v>
      </c>
      <c r="X209" s="125">
        <v>0</v>
      </c>
      <c r="Y209" s="125">
        <v>0</v>
      </c>
      <c r="Z209" s="125">
        <v>0</v>
      </c>
      <c r="AA209" s="125">
        <v>0</v>
      </c>
      <c r="AB209" s="125">
        <v>22905.882352941127</v>
      </c>
      <c r="AC209" s="125">
        <v>0</v>
      </c>
      <c r="AD209" s="125">
        <v>0</v>
      </c>
      <c r="AE209" s="125">
        <v>113126.89873417722</v>
      </c>
      <c r="AF209" s="125">
        <v>0</v>
      </c>
      <c r="AG209" s="125">
        <v>0</v>
      </c>
      <c r="AH209" s="125">
        <v>0</v>
      </c>
      <c r="AI209" s="125">
        <v>117800</v>
      </c>
      <c r="AJ209" s="125">
        <v>0</v>
      </c>
      <c r="AK209" s="125">
        <v>0</v>
      </c>
      <c r="AL209" s="125">
        <v>0</v>
      </c>
      <c r="AM209" s="125">
        <v>9779.2000000000007</v>
      </c>
      <c r="AN209" s="125">
        <v>0</v>
      </c>
      <c r="AO209" s="125">
        <v>0</v>
      </c>
      <c r="AP209" s="125">
        <v>0</v>
      </c>
      <c r="AQ209" s="125">
        <v>0</v>
      </c>
      <c r="AR209" s="125">
        <v>0</v>
      </c>
      <c r="AS209" s="125">
        <v>0</v>
      </c>
      <c r="AT209" s="125">
        <v>0</v>
      </c>
      <c r="AU209" s="125">
        <v>0</v>
      </c>
      <c r="AV209" s="125">
        <v>906830</v>
      </c>
      <c r="AW209" s="125">
        <v>378066.08753873128</v>
      </c>
      <c r="AX209" s="125">
        <v>127579.2</v>
      </c>
      <c r="AY209" s="125">
        <v>308595.61981870153</v>
      </c>
      <c r="AZ209" s="493">
        <v>1412475.2875387312</v>
      </c>
      <c r="BA209" s="493">
        <v>1402696.0875387313</v>
      </c>
      <c r="BB209" s="493">
        <v>4180</v>
      </c>
      <c r="BC209" s="493">
        <v>1233100</v>
      </c>
      <c r="BD209" s="493">
        <v>0</v>
      </c>
      <c r="BE209" s="493">
        <v>0</v>
      </c>
      <c r="BF209" s="493">
        <v>1412475.2875387312</v>
      </c>
      <c r="BG209" s="125">
        <v>1412475.2875387312</v>
      </c>
      <c r="BH209" s="125">
        <v>0</v>
      </c>
      <c r="BI209" s="493">
        <v>1242879.2</v>
      </c>
      <c r="BJ209" s="493">
        <v>1115300</v>
      </c>
      <c r="BK209" s="125">
        <v>1284896.0875387313</v>
      </c>
      <c r="BL209" s="125">
        <v>4355.5799577584112</v>
      </c>
      <c r="BM209" s="125">
        <v>4377.8392304207118</v>
      </c>
      <c r="BN209" s="126">
        <v>-5.0845340568071804E-3</v>
      </c>
      <c r="BO209" s="126">
        <v>2.3564889706807181E-2</v>
      </c>
      <c r="BP209" s="125">
        <v>30433.17309260432</v>
      </c>
      <c r="BQ209" s="493">
        <v>1442908.4606313356</v>
      </c>
      <c r="BR209" s="493">
        <v>4858.0652902757138</v>
      </c>
      <c r="BS209" s="493" t="s">
        <v>948</v>
      </c>
      <c r="BT209" s="493">
        <v>4891.2151207841889</v>
      </c>
      <c r="BU209" s="126">
        <v>2.1083096016899727E-2</v>
      </c>
      <c r="BV209" s="125">
        <v>0</v>
      </c>
      <c r="BW209" s="125">
        <v>1442908.4606313356</v>
      </c>
      <c r="BX209" s="125">
        <v>0</v>
      </c>
      <c r="BY209" s="125">
        <v>1442908.4606313356</v>
      </c>
      <c r="BZ209" s="490">
        <f t="shared" si="16"/>
        <v>0</v>
      </c>
      <c r="CA209" s="490">
        <f t="shared" si="17"/>
        <v>0</v>
      </c>
      <c r="CB209" s="490">
        <f t="shared" si="15"/>
        <v>0</v>
      </c>
      <c r="CC209" s="490">
        <f>IF(ISERROR(VLOOKUP(A209,'[19]19-20 Cfwds'!A:D,4,FALSE)),0,(VLOOKUP(A209,'[19]19-20 Cfwds'!A:D,4,FALSE)))</f>
        <v>0</v>
      </c>
      <c r="CD209" s="490">
        <f>IF(ISERROR(VLOOKUP(A209,'[19]19-20 Cfwds'!A:D,3,FALSE)),0,(VLOOKUP(A209,'[19]19-20 Cfwds'!A:D,3,FALSE)))</f>
        <v>0</v>
      </c>
      <c r="CF209" s="490">
        <f t="shared" si="18"/>
        <v>242033.30645161291</v>
      </c>
      <c r="CG209" s="490"/>
      <c r="CH209" s="490"/>
    </row>
    <row r="210" spans="1:86" ht="14.4">
      <c r="A210" s="486">
        <v>464</v>
      </c>
      <c r="B210" s="486" t="str">
        <f>VLOOKUP(D210,'[19]Adjusted Factors 21-22'!C:F,4,FALSE)</f>
        <v>Recoupment Academy</v>
      </c>
      <c r="C210" s="491">
        <v>145234</v>
      </c>
      <c r="D210" s="491">
        <v>9352212</v>
      </c>
      <c r="E210" s="492" t="s">
        <v>1131</v>
      </c>
      <c r="F210" s="332">
        <v>130</v>
      </c>
      <c r="G210" s="332">
        <v>130</v>
      </c>
      <c r="H210" s="332">
        <v>0</v>
      </c>
      <c r="I210" s="125">
        <v>399620</v>
      </c>
      <c r="J210" s="125">
        <v>0</v>
      </c>
      <c r="K210" s="125">
        <v>0</v>
      </c>
      <c r="L210" s="125">
        <v>5980</v>
      </c>
      <c r="M210" s="125">
        <v>0</v>
      </c>
      <c r="N210" s="125">
        <v>10270.992366412216</v>
      </c>
      <c r="O210" s="125">
        <v>0</v>
      </c>
      <c r="P210" s="125">
        <v>0</v>
      </c>
      <c r="Q210" s="125">
        <v>259.99999999999989</v>
      </c>
      <c r="R210" s="125">
        <v>0</v>
      </c>
      <c r="S210" s="125">
        <v>0</v>
      </c>
      <c r="T210" s="125">
        <v>0</v>
      </c>
      <c r="U210" s="125">
        <v>0</v>
      </c>
      <c r="V210" s="125">
        <v>0</v>
      </c>
      <c r="W210" s="125">
        <v>0</v>
      </c>
      <c r="X210" s="125">
        <v>0</v>
      </c>
      <c r="Y210" s="125">
        <v>0</v>
      </c>
      <c r="Z210" s="125">
        <v>0</v>
      </c>
      <c r="AA210" s="125">
        <v>0</v>
      </c>
      <c r="AB210" s="125">
        <v>649.99999999999989</v>
      </c>
      <c r="AC210" s="125">
        <v>0</v>
      </c>
      <c r="AD210" s="125">
        <v>0</v>
      </c>
      <c r="AE210" s="125">
        <v>54228.57142857142</v>
      </c>
      <c r="AF210" s="125">
        <v>0</v>
      </c>
      <c r="AG210" s="125">
        <v>0</v>
      </c>
      <c r="AH210" s="125">
        <v>0</v>
      </c>
      <c r="AI210" s="125">
        <v>117800</v>
      </c>
      <c r="AJ210" s="125">
        <v>11895.861148197584</v>
      </c>
      <c r="AK210" s="125">
        <v>0</v>
      </c>
      <c r="AL210" s="125">
        <v>0</v>
      </c>
      <c r="AM210" s="125">
        <v>3737.6</v>
      </c>
      <c r="AN210" s="125">
        <v>0</v>
      </c>
      <c r="AO210" s="125">
        <v>0</v>
      </c>
      <c r="AP210" s="125">
        <v>0</v>
      </c>
      <c r="AQ210" s="125">
        <v>0</v>
      </c>
      <c r="AR210" s="125">
        <v>0</v>
      </c>
      <c r="AS210" s="125">
        <v>0</v>
      </c>
      <c r="AT210" s="125">
        <v>0</v>
      </c>
      <c r="AU210" s="125">
        <v>0</v>
      </c>
      <c r="AV210" s="125">
        <v>399620</v>
      </c>
      <c r="AW210" s="125">
        <v>71389.563794983638</v>
      </c>
      <c r="AX210" s="125">
        <v>133433.46114819759</v>
      </c>
      <c r="AY210" s="125">
        <v>53624.142080697929</v>
      </c>
      <c r="AZ210" s="493">
        <v>604443.02494318131</v>
      </c>
      <c r="BA210" s="493">
        <v>600705.42494318134</v>
      </c>
      <c r="BB210" s="493">
        <v>4180</v>
      </c>
      <c r="BC210" s="493">
        <v>543400</v>
      </c>
      <c r="BD210" s="493">
        <v>0</v>
      </c>
      <c r="BE210" s="493">
        <v>0</v>
      </c>
      <c r="BF210" s="493">
        <v>604443.02494318131</v>
      </c>
      <c r="BG210" s="125">
        <v>604443.0249431812</v>
      </c>
      <c r="BH210" s="125">
        <v>0</v>
      </c>
      <c r="BI210" s="493">
        <v>547137.6</v>
      </c>
      <c r="BJ210" s="493">
        <v>413704.13885180245</v>
      </c>
      <c r="BK210" s="125">
        <v>471009.56379498378</v>
      </c>
      <c r="BL210" s="125">
        <v>3623.1504907306444</v>
      </c>
      <c r="BM210" s="125">
        <v>3440.6051119695826</v>
      </c>
      <c r="BN210" s="126">
        <v>5.3056184252590163E-2</v>
      </c>
      <c r="BO210" s="126">
        <v>0</v>
      </c>
      <c r="BP210" s="125">
        <v>0</v>
      </c>
      <c r="BQ210" s="493">
        <v>604443.02494318131</v>
      </c>
      <c r="BR210" s="493">
        <v>4620.8109611013952</v>
      </c>
      <c r="BS210" s="493" t="s">
        <v>948</v>
      </c>
      <c r="BT210" s="493">
        <v>4649.5617303321642</v>
      </c>
      <c r="BU210" s="126">
        <v>5.5018302228079019E-2</v>
      </c>
      <c r="BV210" s="125">
        <v>0</v>
      </c>
      <c r="BW210" s="125">
        <v>604443.02494318131</v>
      </c>
      <c r="BX210" s="125">
        <v>0</v>
      </c>
      <c r="BY210" s="125">
        <v>604443.02494318131</v>
      </c>
      <c r="BZ210" s="490">
        <f t="shared" si="16"/>
        <v>0</v>
      </c>
      <c r="CA210" s="490">
        <f t="shared" si="17"/>
        <v>0</v>
      </c>
      <c r="CB210" s="490">
        <f t="shared" si="15"/>
        <v>0</v>
      </c>
      <c r="CC210" s="490">
        <f>IF(ISERROR(VLOOKUP(A210,'[19]19-20 Cfwds'!A:D,4,FALSE)),0,(VLOOKUP(A210,'[19]19-20 Cfwds'!A:D,4,FALSE)))</f>
        <v>0</v>
      </c>
      <c r="CD210" s="490">
        <f>IF(ISERROR(VLOOKUP(A210,'[19]19-20 Cfwds'!A:D,3,FALSE)),0,(VLOOKUP(A210,'[19]19-20 Cfwds'!A:D,3,FALSE)))</f>
        <v>0</v>
      </c>
      <c r="CF210" s="490">
        <f t="shared" si="18"/>
        <v>16510.992366412214</v>
      </c>
      <c r="CG210" s="490"/>
      <c r="CH210" s="490"/>
    </row>
    <row r="211" spans="1:86" ht="14.4">
      <c r="A211" s="486">
        <v>496</v>
      </c>
      <c r="B211" s="486" t="str">
        <f>VLOOKUP(D211,'[19]Adjusted Factors 21-22'!C:F,4,FALSE)</f>
        <v>Recoupment Academy</v>
      </c>
      <c r="C211" s="491">
        <v>145237</v>
      </c>
      <c r="D211" s="491">
        <v>9352213</v>
      </c>
      <c r="E211" s="492" t="s">
        <v>1132</v>
      </c>
      <c r="F211" s="332">
        <v>182</v>
      </c>
      <c r="G211" s="332">
        <v>182</v>
      </c>
      <c r="H211" s="332">
        <v>0</v>
      </c>
      <c r="I211" s="125">
        <v>559468</v>
      </c>
      <c r="J211" s="125">
        <v>0</v>
      </c>
      <c r="K211" s="125">
        <v>0</v>
      </c>
      <c r="L211" s="125">
        <v>3680.0000000000041</v>
      </c>
      <c r="M211" s="125">
        <v>0</v>
      </c>
      <c r="N211" s="125">
        <v>7876.8817204301076</v>
      </c>
      <c r="O211" s="125">
        <v>0</v>
      </c>
      <c r="P211" s="125">
        <v>0</v>
      </c>
      <c r="Q211" s="125">
        <v>259.99999999999977</v>
      </c>
      <c r="R211" s="125">
        <v>0</v>
      </c>
      <c r="S211" s="125">
        <v>0</v>
      </c>
      <c r="T211" s="125">
        <v>0</v>
      </c>
      <c r="U211" s="125">
        <v>0</v>
      </c>
      <c r="V211" s="125">
        <v>0</v>
      </c>
      <c r="W211" s="125">
        <v>0</v>
      </c>
      <c r="X211" s="125">
        <v>0</v>
      </c>
      <c r="Y211" s="125">
        <v>0</v>
      </c>
      <c r="Z211" s="125">
        <v>0</v>
      </c>
      <c r="AA211" s="125">
        <v>0</v>
      </c>
      <c r="AB211" s="125">
        <v>1267.08860759494</v>
      </c>
      <c r="AC211" s="125">
        <v>0</v>
      </c>
      <c r="AD211" s="125">
        <v>0</v>
      </c>
      <c r="AE211" s="125">
        <v>44738.571428571428</v>
      </c>
      <c r="AF211" s="125">
        <v>0</v>
      </c>
      <c r="AG211" s="125">
        <v>0</v>
      </c>
      <c r="AH211" s="125">
        <v>0</v>
      </c>
      <c r="AI211" s="125">
        <v>117800</v>
      </c>
      <c r="AJ211" s="125">
        <v>0</v>
      </c>
      <c r="AK211" s="125">
        <v>0</v>
      </c>
      <c r="AL211" s="125">
        <v>0</v>
      </c>
      <c r="AM211" s="125">
        <v>2124.8000000000002</v>
      </c>
      <c r="AN211" s="125">
        <v>0</v>
      </c>
      <c r="AO211" s="125">
        <v>0</v>
      </c>
      <c r="AP211" s="125">
        <v>0</v>
      </c>
      <c r="AQ211" s="125">
        <v>0</v>
      </c>
      <c r="AR211" s="125">
        <v>0</v>
      </c>
      <c r="AS211" s="125">
        <v>0</v>
      </c>
      <c r="AT211" s="125">
        <v>0</v>
      </c>
      <c r="AU211" s="125">
        <v>0</v>
      </c>
      <c r="AV211" s="125">
        <v>559468</v>
      </c>
      <c r="AW211" s="125">
        <v>57822.541756596482</v>
      </c>
      <c r="AX211" s="125">
        <v>119924.8</v>
      </c>
      <c r="AY211" s="125">
        <v>44185.031434715827</v>
      </c>
      <c r="AZ211" s="493">
        <v>737215.34175659658</v>
      </c>
      <c r="BA211" s="493">
        <v>735090.54175659653</v>
      </c>
      <c r="BB211" s="493">
        <v>4180</v>
      </c>
      <c r="BC211" s="493">
        <v>760760</v>
      </c>
      <c r="BD211" s="493">
        <v>25669.458243403467</v>
      </c>
      <c r="BE211" s="493">
        <v>0</v>
      </c>
      <c r="BF211" s="493">
        <v>762884.8</v>
      </c>
      <c r="BG211" s="125">
        <v>762884.8</v>
      </c>
      <c r="BH211" s="125">
        <v>0</v>
      </c>
      <c r="BI211" s="493">
        <v>762884.8</v>
      </c>
      <c r="BJ211" s="493">
        <v>642960</v>
      </c>
      <c r="BK211" s="125">
        <v>642960</v>
      </c>
      <c r="BL211" s="125">
        <v>3532.7472527472528</v>
      </c>
      <c r="BM211" s="125">
        <v>3386.9897629032262</v>
      </c>
      <c r="BN211" s="126">
        <v>4.3034523292768287E-2</v>
      </c>
      <c r="BO211" s="126">
        <v>0</v>
      </c>
      <c r="BP211" s="125">
        <v>0</v>
      </c>
      <c r="BQ211" s="493">
        <v>762884.8</v>
      </c>
      <c r="BR211" s="493">
        <v>4180</v>
      </c>
      <c r="BS211" s="493" t="s">
        <v>948</v>
      </c>
      <c r="BT211" s="493">
        <v>4191.6747252747255</v>
      </c>
      <c r="BU211" s="126">
        <v>3.971319782293814E-2</v>
      </c>
      <c r="BV211" s="125">
        <v>0</v>
      </c>
      <c r="BW211" s="125">
        <v>762884.8</v>
      </c>
      <c r="BX211" s="125">
        <v>0</v>
      </c>
      <c r="BY211" s="125">
        <v>762884.8</v>
      </c>
      <c r="BZ211" s="490">
        <f t="shared" si="16"/>
        <v>0</v>
      </c>
      <c r="CA211" s="490">
        <f t="shared" si="17"/>
        <v>0</v>
      </c>
      <c r="CB211" s="490">
        <f t="shared" si="15"/>
        <v>25669.458243403467</v>
      </c>
      <c r="CC211" s="490">
        <f>IF(ISERROR(VLOOKUP(A211,'[19]19-20 Cfwds'!A:D,4,FALSE)),0,(VLOOKUP(A211,'[19]19-20 Cfwds'!A:D,4,FALSE)))</f>
        <v>0</v>
      </c>
      <c r="CD211" s="490">
        <f>IF(ISERROR(VLOOKUP(A211,'[19]19-20 Cfwds'!A:D,3,FALSE)),0,(VLOOKUP(A211,'[19]19-20 Cfwds'!A:D,3,FALSE)))</f>
        <v>0</v>
      </c>
      <c r="CF211" s="490">
        <f t="shared" si="18"/>
        <v>11816.881720430112</v>
      </c>
      <c r="CG211" s="490"/>
      <c r="CH211" s="490"/>
    </row>
    <row r="212" spans="1:86" ht="14.4">
      <c r="A212" s="486">
        <v>413</v>
      </c>
      <c r="B212" s="486" t="str">
        <f>VLOOKUP(D212,'[19]Adjusted Factors 21-22'!C:F,4,FALSE)</f>
        <v>Recoupment Academy</v>
      </c>
      <c r="C212" s="491">
        <v>145476</v>
      </c>
      <c r="D212" s="491">
        <v>9352214</v>
      </c>
      <c r="E212" s="492" t="s">
        <v>1133</v>
      </c>
      <c r="F212" s="332">
        <v>276</v>
      </c>
      <c r="G212" s="332">
        <v>276</v>
      </c>
      <c r="H212" s="332">
        <v>0</v>
      </c>
      <c r="I212" s="125">
        <v>848424</v>
      </c>
      <c r="J212" s="125">
        <v>0</v>
      </c>
      <c r="K212" s="125">
        <v>0</v>
      </c>
      <c r="L212" s="125">
        <v>22999.999999999989</v>
      </c>
      <c r="M212" s="125">
        <v>0</v>
      </c>
      <c r="N212" s="125">
        <v>38818.705035971223</v>
      </c>
      <c r="O212" s="125">
        <v>0</v>
      </c>
      <c r="P212" s="125">
        <v>0</v>
      </c>
      <c r="Q212" s="125">
        <v>261.89781021897807</v>
      </c>
      <c r="R212" s="125">
        <v>0</v>
      </c>
      <c r="S212" s="125">
        <v>0</v>
      </c>
      <c r="T212" s="125">
        <v>0</v>
      </c>
      <c r="U212" s="125">
        <v>0</v>
      </c>
      <c r="V212" s="125">
        <v>0</v>
      </c>
      <c r="W212" s="125">
        <v>0</v>
      </c>
      <c r="X212" s="125">
        <v>0</v>
      </c>
      <c r="Y212" s="125">
        <v>0</v>
      </c>
      <c r="Z212" s="125">
        <v>0</v>
      </c>
      <c r="AA212" s="125">
        <v>0</v>
      </c>
      <c r="AB212" s="125">
        <v>16241.975308642042</v>
      </c>
      <c r="AC212" s="125">
        <v>0</v>
      </c>
      <c r="AD212" s="125">
        <v>0</v>
      </c>
      <c r="AE212" s="125">
        <v>106219.58158995815</v>
      </c>
      <c r="AF212" s="125">
        <v>0</v>
      </c>
      <c r="AG212" s="125">
        <v>0</v>
      </c>
      <c r="AH212" s="125">
        <v>0</v>
      </c>
      <c r="AI212" s="125">
        <v>117800</v>
      </c>
      <c r="AJ212" s="125">
        <v>0</v>
      </c>
      <c r="AK212" s="125">
        <v>0</v>
      </c>
      <c r="AL212" s="125">
        <v>0</v>
      </c>
      <c r="AM212" s="125">
        <v>0</v>
      </c>
      <c r="AN212" s="125">
        <v>0</v>
      </c>
      <c r="AO212" s="125">
        <v>0</v>
      </c>
      <c r="AP212" s="125">
        <v>0</v>
      </c>
      <c r="AQ212" s="125">
        <v>0</v>
      </c>
      <c r="AR212" s="125">
        <v>0</v>
      </c>
      <c r="AS212" s="125">
        <v>0</v>
      </c>
      <c r="AT212" s="125">
        <v>0</v>
      </c>
      <c r="AU212" s="125">
        <v>0</v>
      </c>
      <c r="AV212" s="125">
        <v>848424</v>
      </c>
      <c r="AW212" s="125">
        <v>184542.15974479041</v>
      </c>
      <c r="AX212" s="125">
        <v>117800</v>
      </c>
      <c r="AY212" s="125">
        <v>125189.25764116927</v>
      </c>
      <c r="AZ212" s="493">
        <v>1150766.1597447903</v>
      </c>
      <c r="BA212" s="493">
        <v>1150766.1597447903</v>
      </c>
      <c r="BB212" s="493">
        <v>4180</v>
      </c>
      <c r="BC212" s="493">
        <v>1153680</v>
      </c>
      <c r="BD212" s="493">
        <v>2913.8402552097104</v>
      </c>
      <c r="BE212" s="493">
        <v>0</v>
      </c>
      <c r="BF212" s="493">
        <v>1153680</v>
      </c>
      <c r="BG212" s="125">
        <v>1153680</v>
      </c>
      <c r="BH212" s="125">
        <v>0</v>
      </c>
      <c r="BI212" s="493">
        <v>1153680</v>
      </c>
      <c r="BJ212" s="493">
        <v>1035880</v>
      </c>
      <c r="BK212" s="125">
        <v>1035880</v>
      </c>
      <c r="BL212" s="125">
        <v>3753.1884057971015</v>
      </c>
      <c r="BM212" s="125">
        <v>3732.1421809523808</v>
      </c>
      <c r="BN212" s="126">
        <v>5.6391808844083232E-3</v>
      </c>
      <c r="BO212" s="126">
        <v>1.2841174765591675E-2</v>
      </c>
      <c r="BP212" s="125">
        <v>13227.324838798293</v>
      </c>
      <c r="BQ212" s="493">
        <v>1166907.3248387983</v>
      </c>
      <c r="BR212" s="493">
        <v>4227.925089995646</v>
      </c>
      <c r="BS212" s="493" t="s">
        <v>948</v>
      </c>
      <c r="BT212" s="493">
        <v>4227.925089995646</v>
      </c>
      <c r="BU212" s="126">
        <v>1.0064325323535073E-2</v>
      </c>
      <c r="BV212" s="125">
        <v>0</v>
      </c>
      <c r="BW212" s="125">
        <v>1166907.3248387983</v>
      </c>
      <c r="BX212" s="125">
        <v>0</v>
      </c>
      <c r="BY212" s="125">
        <v>1166907.3248387983</v>
      </c>
      <c r="BZ212" s="490">
        <f t="shared" si="16"/>
        <v>0</v>
      </c>
      <c r="CA212" s="490">
        <f t="shared" si="17"/>
        <v>0</v>
      </c>
      <c r="CB212" s="490">
        <f t="shared" si="15"/>
        <v>2913.8402552097104</v>
      </c>
      <c r="CC212" s="490">
        <f>IF(ISERROR(VLOOKUP(A212,'[19]19-20 Cfwds'!A:D,4,FALSE)),0,(VLOOKUP(A212,'[19]19-20 Cfwds'!A:D,4,FALSE)))</f>
        <v>0</v>
      </c>
      <c r="CD212" s="490">
        <f>IF(ISERROR(VLOOKUP(A212,'[19]19-20 Cfwds'!A:D,3,FALSE)),0,(VLOOKUP(A212,'[19]19-20 Cfwds'!A:D,3,FALSE)))</f>
        <v>0</v>
      </c>
      <c r="CF212" s="490">
        <f t="shared" si="18"/>
        <v>62080.602846190195</v>
      </c>
      <c r="CG212" s="490"/>
      <c r="CH212" s="490"/>
    </row>
    <row r="213" spans="1:86" ht="14.4">
      <c r="A213" s="486">
        <v>68</v>
      </c>
      <c r="B213" s="486" t="str">
        <f>VLOOKUP(D213,'[19]Adjusted Factors 21-22'!C:F,4,FALSE)</f>
        <v>Recoupment Academy</v>
      </c>
      <c r="C213" s="491">
        <v>145559</v>
      </c>
      <c r="D213" s="491">
        <v>9352215</v>
      </c>
      <c r="E213" s="492" t="s">
        <v>173</v>
      </c>
      <c r="F213" s="332">
        <v>500</v>
      </c>
      <c r="G213" s="332">
        <v>500</v>
      </c>
      <c r="H213" s="332">
        <v>0</v>
      </c>
      <c r="I213" s="125">
        <v>1537000</v>
      </c>
      <c r="J213" s="125">
        <v>0</v>
      </c>
      <c r="K213" s="125">
        <v>0</v>
      </c>
      <c r="L213" s="125">
        <v>109940</v>
      </c>
      <c r="M213" s="125">
        <v>0</v>
      </c>
      <c r="N213" s="125">
        <v>138711.34020618556</v>
      </c>
      <c r="O213" s="125">
        <v>0</v>
      </c>
      <c r="P213" s="125">
        <v>1292.5851703406831</v>
      </c>
      <c r="Q213" s="125">
        <v>781.56312625250462</v>
      </c>
      <c r="R213" s="125">
        <v>10270.541082164327</v>
      </c>
      <c r="S213" s="125">
        <v>65991.983967935987</v>
      </c>
      <c r="T213" s="125">
        <v>46167.334669338627</v>
      </c>
      <c r="U213" s="125">
        <v>114929.85971943891</v>
      </c>
      <c r="V213" s="125">
        <v>0</v>
      </c>
      <c r="W213" s="125">
        <v>0</v>
      </c>
      <c r="X213" s="125">
        <v>0</v>
      </c>
      <c r="Y213" s="125">
        <v>0</v>
      </c>
      <c r="Z213" s="125">
        <v>0</v>
      </c>
      <c r="AA213" s="125">
        <v>0</v>
      </c>
      <c r="AB213" s="125">
        <v>8431.603773584915</v>
      </c>
      <c r="AC213" s="125">
        <v>0</v>
      </c>
      <c r="AD213" s="125">
        <v>0</v>
      </c>
      <c r="AE213" s="125">
        <v>158108.59188544151</v>
      </c>
      <c r="AF213" s="125">
        <v>0</v>
      </c>
      <c r="AG213" s="125">
        <v>0</v>
      </c>
      <c r="AH213" s="125">
        <v>0</v>
      </c>
      <c r="AI213" s="125">
        <v>117800</v>
      </c>
      <c r="AJ213" s="125">
        <v>0</v>
      </c>
      <c r="AK213" s="125">
        <v>0</v>
      </c>
      <c r="AL213" s="125">
        <v>1000</v>
      </c>
      <c r="AM213" s="125">
        <v>0</v>
      </c>
      <c r="AN213" s="125">
        <v>0</v>
      </c>
      <c r="AO213" s="125">
        <v>0</v>
      </c>
      <c r="AP213" s="125">
        <v>0</v>
      </c>
      <c r="AQ213" s="125">
        <v>0</v>
      </c>
      <c r="AR213" s="125">
        <v>0</v>
      </c>
      <c r="AS213" s="125">
        <v>0</v>
      </c>
      <c r="AT213" s="125">
        <v>0</v>
      </c>
      <c r="AU213" s="125">
        <v>0</v>
      </c>
      <c r="AV213" s="125">
        <v>1537000</v>
      </c>
      <c r="AW213" s="125">
        <v>654625.4036006832</v>
      </c>
      <c r="AX213" s="125">
        <v>118800</v>
      </c>
      <c r="AY213" s="125">
        <v>577138.36788437737</v>
      </c>
      <c r="AZ213" s="493">
        <v>2310425.4036006834</v>
      </c>
      <c r="BA213" s="493">
        <v>2309425.4036006834</v>
      </c>
      <c r="BB213" s="493">
        <v>4180</v>
      </c>
      <c r="BC213" s="493">
        <v>2090000</v>
      </c>
      <c r="BD213" s="493">
        <v>0</v>
      </c>
      <c r="BE213" s="493">
        <v>0</v>
      </c>
      <c r="BF213" s="493">
        <v>2310425.4036006834</v>
      </c>
      <c r="BG213" s="125">
        <v>2310425.403600683</v>
      </c>
      <c r="BH213" s="125">
        <v>0</v>
      </c>
      <c r="BI213" s="493">
        <v>2091000</v>
      </c>
      <c r="BJ213" s="493">
        <v>1973200</v>
      </c>
      <c r="BK213" s="125">
        <v>2192625.4036006834</v>
      </c>
      <c r="BL213" s="125">
        <v>4385.250807201367</v>
      </c>
      <c r="BM213" s="125">
        <v>4456.0300064182184</v>
      </c>
      <c r="BN213" s="126">
        <v>-1.5883914406973228E-2</v>
      </c>
      <c r="BO213" s="126">
        <v>3.4364270056973227E-2</v>
      </c>
      <c r="BP213" s="125">
        <v>76564.109261265898</v>
      </c>
      <c r="BQ213" s="493">
        <v>2386989.5128619494</v>
      </c>
      <c r="BR213" s="493">
        <v>4771.9790257238992</v>
      </c>
      <c r="BS213" s="493" t="s">
        <v>948</v>
      </c>
      <c r="BT213" s="493">
        <v>4773.9790257238992</v>
      </c>
      <c r="BU213" s="126">
        <v>1.4909040556967401E-3</v>
      </c>
      <c r="BV213" s="125">
        <v>0</v>
      </c>
      <c r="BW213" s="125">
        <v>2386989.5128619494</v>
      </c>
      <c r="BX213" s="125">
        <v>0</v>
      </c>
      <c r="BY213" s="125">
        <v>2386989.5128619494</v>
      </c>
      <c r="BZ213" s="490">
        <f t="shared" si="16"/>
        <v>0</v>
      </c>
      <c r="CA213" s="490">
        <f t="shared" si="17"/>
        <v>0</v>
      </c>
      <c r="CB213" s="490">
        <f t="shared" si="15"/>
        <v>0</v>
      </c>
      <c r="CC213" s="490">
        <f>IF(ISERROR(VLOOKUP(A213,'[19]19-20 Cfwds'!A:D,4,FALSE)),0,(VLOOKUP(A213,'[19]19-20 Cfwds'!A:D,4,FALSE)))</f>
        <v>0</v>
      </c>
      <c r="CD213" s="490">
        <f>IF(ISERROR(VLOOKUP(A213,'[19]19-20 Cfwds'!A:D,3,FALSE)),0,(VLOOKUP(A213,'[19]19-20 Cfwds'!A:D,3,FALSE)))</f>
        <v>0</v>
      </c>
      <c r="CF213" s="490">
        <f t="shared" si="18"/>
        <v>488085.2079416567</v>
      </c>
      <c r="CG213" s="490"/>
      <c r="CH213" s="490"/>
    </row>
    <row r="214" spans="1:86" ht="14.4">
      <c r="A214" s="486">
        <v>476</v>
      </c>
      <c r="B214" s="486" t="str">
        <f>VLOOKUP(D214,'[19]Adjusted Factors 21-22'!C:F,4,FALSE)</f>
        <v>Recoupment Academy</v>
      </c>
      <c r="C214" s="491">
        <v>145277</v>
      </c>
      <c r="D214" s="491">
        <v>9352216</v>
      </c>
      <c r="E214" s="492" t="s">
        <v>1134</v>
      </c>
      <c r="F214" s="332">
        <v>223</v>
      </c>
      <c r="G214" s="332">
        <v>223</v>
      </c>
      <c r="H214" s="332">
        <v>0</v>
      </c>
      <c r="I214" s="125">
        <v>685502</v>
      </c>
      <c r="J214" s="125">
        <v>0</v>
      </c>
      <c r="K214" s="125">
        <v>0</v>
      </c>
      <c r="L214" s="125">
        <v>9199.9999999999982</v>
      </c>
      <c r="M214" s="125">
        <v>0</v>
      </c>
      <c r="N214" s="125">
        <v>15455.691964285714</v>
      </c>
      <c r="O214" s="125">
        <v>0</v>
      </c>
      <c r="P214" s="125">
        <v>0</v>
      </c>
      <c r="Q214" s="125">
        <v>5223.4234234234245</v>
      </c>
      <c r="R214" s="125">
        <v>0</v>
      </c>
      <c r="S214" s="125">
        <v>0</v>
      </c>
      <c r="T214" s="125">
        <v>0</v>
      </c>
      <c r="U214" s="125">
        <v>0</v>
      </c>
      <c r="V214" s="125">
        <v>0</v>
      </c>
      <c r="W214" s="125">
        <v>0</v>
      </c>
      <c r="X214" s="125">
        <v>0</v>
      </c>
      <c r="Y214" s="125">
        <v>0</v>
      </c>
      <c r="Z214" s="125">
        <v>0</v>
      </c>
      <c r="AA214" s="125">
        <v>0</v>
      </c>
      <c r="AB214" s="125">
        <v>1284.2931937172807</v>
      </c>
      <c r="AC214" s="125">
        <v>0</v>
      </c>
      <c r="AD214" s="125">
        <v>0</v>
      </c>
      <c r="AE214" s="125">
        <v>82848.48214285713</v>
      </c>
      <c r="AF214" s="125">
        <v>0</v>
      </c>
      <c r="AG214" s="125">
        <v>0</v>
      </c>
      <c r="AH214" s="125">
        <v>0</v>
      </c>
      <c r="AI214" s="125">
        <v>117800</v>
      </c>
      <c r="AJ214" s="125">
        <v>0</v>
      </c>
      <c r="AK214" s="125">
        <v>0</v>
      </c>
      <c r="AL214" s="125">
        <v>0</v>
      </c>
      <c r="AM214" s="125">
        <v>0</v>
      </c>
      <c r="AN214" s="125">
        <v>0</v>
      </c>
      <c r="AO214" s="125">
        <v>0</v>
      </c>
      <c r="AP214" s="125">
        <v>0</v>
      </c>
      <c r="AQ214" s="125">
        <v>0</v>
      </c>
      <c r="AR214" s="125">
        <v>0</v>
      </c>
      <c r="AS214" s="125">
        <v>0</v>
      </c>
      <c r="AT214" s="125">
        <v>0</v>
      </c>
      <c r="AU214" s="125">
        <v>0</v>
      </c>
      <c r="AV214" s="125">
        <v>685502</v>
      </c>
      <c r="AW214" s="125">
        <v>114011.89072428354</v>
      </c>
      <c r="AX214" s="125">
        <v>117800</v>
      </c>
      <c r="AY214" s="125">
        <v>81302.220459137694</v>
      </c>
      <c r="AZ214" s="493">
        <v>917313.89072428353</v>
      </c>
      <c r="BA214" s="493">
        <v>917313.89072428353</v>
      </c>
      <c r="BB214" s="493">
        <v>4180</v>
      </c>
      <c r="BC214" s="493">
        <v>932140</v>
      </c>
      <c r="BD214" s="493">
        <v>14826.109275716473</v>
      </c>
      <c r="BE214" s="493">
        <v>0</v>
      </c>
      <c r="BF214" s="493">
        <v>932140</v>
      </c>
      <c r="BG214" s="125">
        <v>932140</v>
      </c>
      <c r="BH214" s="125">
        <v>0</v>
      </c>
      <c r="BI214" s="493">
        <v>932140</v>
      </c>
      <c r="BJ214" s="493">
        <v>814340</v>
      </c>
      <c r="BK214" s="125">
        <v>814340</v>
      </c>
      <c r="BL214" s="125">
        <v>3651.7488789237668</v>
      </c>
      <c r="BM214" s="125">
        <v>3565.195511659193</v>
      </c>
      <c r="BN214" s="126">
        <v>2.4277312978073694E-2</v>
      </c>
      <c r="BO214" s="126">
        <v>0</v>
      </c>
      <c r="BP214" s="125">
        <v>0</v>
      </c>
      <c r="BQ214" s="493">
        <v>932140</v>
      </c>
      <c r="BR214" s="493">
        <v>4180</v>
      </c>
      <c r="BS214" s="493" t="s">
        <v>948</v>
      </c>
      <c r="BT214" s="493">
        <v>4180</v>
      </c>
      <c r="BU214" s="126">
        <v>1.652166786900966E-2</v>
      </c>
      <c r="BV214" s="125">
        <v>0</v>
      </c>
      <c r="BW214" s="125">
        <v>932140</v>
      </c>
      <c r="BX214" s="125">
        <v>0</v>
      </c>
      <c r="BY214" s="125">
        <v>932140</v>
      </c>
      <c r="BZ214" s="490">
        <f t="shared" si="16"/>
        <v>0</v>
      </c>
      <c r="CA214" s="490">
        <f t="shared" si="17"/>
        <v>0</v>
      </c>
      <c r="CB214" s="490">
        <f t="shared" si="15"/>
        <v>14826.109275716473</v>
      </c>
      <c r="CC214" s="490">
        <f>IF(ISERROR(VLOOKUP(A214,'[19]19-20 Cfwds'!A:D,4,FALSE)),0,(VLOOKUP(A214,'[19]19-20 Cfwds'!A:D,4,FALSE)))</f>
        <v>0</v>
      </c>
      <c r="CD214" s="490">
        <f>IF(ISERROR(VLOOKUP(A214,'[19]19-20 Cfwds'!A:D,3,FALSE)),0,(VLOOKUP(A214,'[19]19-20 Cfwds'!A:D,3,FALSE)))</f>
        <v>0</v>
      </c>
      <c r="CF214" s="490">
        <f t="shared" si="18"/>
        <v>29879.115387709135</v>
      </c>
      <c r="CG214" s="490"/>
      <c r="CH214" s="490"/>
    </row>
    <row r="215" spans="1:86" ht="14.4">
      <c r="A215" s="486">
        <v>269</v>
      </c>
      <c r="B215" s="486" t="str">
        <f>VLOOKUP(D215,'[19]Adjusted Factors 21-22'!C:F,4,FALSE)</f>
        <v>Recoupment Academy</v>
      </c>
      <c r="C215" s="491">
        <v>145851</v>
      </c>
      <c r="D215" s="491">
        <v>9352217</v>
      </c>
      <c r="E215" s="492" t="s">
        <v>1135</v>
      </c>
      <c r="F215" s="332">
        <v>373</v>
      </c>
      <c r="G215" s="332">
        <v>373</v>
      </c>
      <c r="H215" s="332">
        <v>0</v>
      </c>
      <c r="I215" s="125">
        <v>1146602</v>
      </c>
      <c r="J215" s="125">
        <v>0</v>
      </c>
      <c r="K215" s="125">
        <v>0</v>
      </c>
      <c r="L215" s="125">
        <v>57039.999999999956</v>
      </c>
      <c r="M215" s="125">
        <v>0</v>
      </c>
      <c r="N215" s="125">
        <v>75152.964959568722</v>
      </c>
      <c r="O215" s="125">
        <v>0</v>
      </c>
      <c r="P215" s="125">
        <v>645</v>
      </c>
      <c r="Q215" s="125">
        <v>3380.0000000000014</v>
      </c>
      <c r="R215" s="125">
        <v>88560.000000000015</v>
      </c>
      <c r="S215" s="125">
        <v>25365.000000000044</v>
      </c>
      <c r="T215" s="125">
        <v>950.00000000000068</v>
      </c>
      <c r="U215" s="125">
        <v>0</v>
      </c>
      <c r="V215" s="125">
        <v>0</v>
      </c>
      <c r="W215" s="125">
        <v>0</v>
      </c>
      <c r="X215" s="125">
        <v>0</v>
      </c>
      <c r="Y215" s="125">
        <v>0</v>
      </c>
      <c r="Z215" s="125">
        <v>0</v>
      </c>
      <c r="AA215" s="125">
        <v>0</v>
      </c>
      <c r="AB215" s="125">
        <v>10387.341772151905</v>
      </c>
      <c r="AC215" s="125">
        <v>0</v>
      </c>
      <c r="AD215" s="125">
        <v>0</v>
      </c>
      <c r="AE215" s="125">
        <v>191240.46822742478</v>
      </c>
      <c r="AF215" s="125">
        <v>0</v>
      </c>
      <c r="AG215" s="125">
        <v>0</v>
      </c>
      <c r="AH215" s="125">
        <v>0</v>
      </c>
      <c r="AI215" s="125">
        <v>117800</v>
      </c>
      <c r="AJ215" s="125">
        <v>0</v>
      </c>
      <c r="AK215" s="125">
        <v>0</v>
      </c>
      <c r="AL215" s="125">
        <v>0</v>
      </c>
      <c r="AM215" s="125">
        <v>6707.2</v>
      </c>
      <c r="AN215" s="125">
        <v>0</v>
      </c>
      <c r="AO215" s="125">
        <v>0</v>
      </c>
      <c r="AP215" s="125">
        <v>0</v>
      </c>
      <c r="AQ215" s="125">
        <v>0</v>
      </c>
      <c r="AR215" s="125">
        <v>0</v>
      </c>
      <c r="AS215" s="125">
        <v>0</v>
      </c>
      <c r="AT215" s="125">
        <v>0</v>
      </c>
      <c r="AU215" s="125">
        <v>0</v>
      </c>
      <c r="AV215" s="125">
        <v>1146602</v>
      </c>
      <c r="AW215" s="125">
        <v>452720.77495914546</v>
      </c>
      <c r="AX215" s="125">
        <v>124507.2</v>
      </c>
      <c r="AY215" s="125">
        <v>356712.06307328114</v>
      </c>
      <c r="AZ215" s="493">
        <v>1723829.9749591455</v>
      </c>
      <c r="BA215" s="493">
        <v>1717122.7749591456</v>
      </c>
      <c r="BB215" s="493">
        <v>4180</v>
      </c>
      <c r="BC215" s="493">
        <v>1559140</v>
      </c>
      <c r="BD215" s="493">
        <v>0</v>
      </c>
      <c r="BE215" s="493">
        <v>0</v>
      </c>
      <c r="BF215" s="493">
        <v>1723829.9749591455</v>
      </c>
      <c r="BG215" s="125">
        <v>1723829.9749591455</v>
      </c>
      <c r="BH215" s="125">
        <v>0</v>
      </c>
      <c r="BI215" s="493">
        <v>1565847.2</v>
      </c>
      <c r="BJ215" s="493">
        <v>1441340</v>
      </c>
      <c r="BK215" s="125">
        <v>1599322.7749591456</v>
      </c>
      <c r="BL215" s="125">
        <v>4287.7286191934199</v>
      </c>
      <c r="BM215" s="125">
        <v>4233.1168193370168</v>
      </c>
      <c r="BN215" s="126">
        <v>1.2901084989418363E-2</v>
      </c>
      <c r="BO215" s="126">
        <v>5.5792706605816353E-3</v>
      </c>
      <c r="BP215" s="125">
        <v>8809.4037684072428</v>
      </c>
      <c r="BQ215" s="493">
        <v>1732639.3787275527</v>
      </c>
      <c r="BR215" s="493">
        <v>4627.1640180363347</v>
      </c>
      <c r="BS215" s="493" t="s">
        <v>948</v>
      </c>
      <c r="BT215" s="493">
        <v>4645.1457874733314</v>
      </c>
      <c r="BU215" s="126">
        <v>1.5038881692353678E-2</v>
      </c>
      <c r="BV215" s="125">
        <v>0</v>
      </c>
      <c r="BW215" s="125">
        <v>1732639.3787275527</v>
      </c>
      <c r="BX215" s="125">
        <v>0</v>
      </c>
      <c r="BY215" s="125">
        <v>1732639.3787275527</v>
      </c>
      <c r="BZ215" s="490">
        <f t="shared" si="16"/>
        <v>0</v>
      </c>
      <c r="CA215" s="490">
        <f t="shared" si="17"/>
        <v>0</v>
      </c>
      <c r="CB215" s="490">
        <f t="shared" si="15"/>
        <v>0</v>
      </c>
      <c r="CC215" s="490">
        <f>IF(ISERROR(VLOOKUP(A215,'[19]19-20 Cfwds'!A:D,4,FALSE)),0,(VLOOKUP(A215,'[19]19-20 Cfwds'!A:D,4,FALSE)))</f>
        <v>0</v>
      </c>
      <c r="CD215" s="490">
        <f>IF(ISERROR(VLOOKUP(A215,'[19]19-20 Cfwds'!A:D,3,FALSE)),0,(VLOOKUP(A215,'[19]19-20 Cfwds'!A:D,3,FALSE)))</f>
        <v>0</v>
      </c>
      <c r="CF215" s="490">
        <f t="shared" si="18"/>
        <v>251092.96495956875</v>
      </c>
      <c r="CG215" s="490"/>
      <c r="CH215" s="490"/>
    </row>
    <row r="216" spans="1:86" ht="14.4">
      <c r="A216" s="486">
        <v>425</v>
      </c>
      <c r="B216" s="486" t="str">
        <f>VLOOKUP(D216,'[19]Adjusted Factors 21-22'!C:F,4,FALSE)</f>
        <v>Recoupment Academy</v>
      </c>
      <c r="C216" s="491">
        <v>145698</v>
      </c>
      <c r="D216" s="491">
        <v>9352220</v>
      </c>
      <c r="E216" s="492" t="s">
        <v>1136</v>
      </c>
      <c r="F216" s="332">
        <v>421</v>
      </c>
      <c r="G216" s="332">
        <v>421</v>
      </c>
      <c r="H216" s="332">
        <v>0</v>
      </c>
      <c r="I216" s="125">
        <v>1294154</v>
      </c>
      <c r="J216" s="125">
        <v>0</v>
      </c>
      <c r="K216" s="125">
        <v>0</v>
      </c>
      <c r="L216" s="125">
        <v>22080.000000000058</v>
      </c>
      <c r="M216" s="125">
        <v>0</v>
      </c>
      <c r="N216" s="125">
        <v>31805.474452554747</v>
      </c>
      <c r="O216" s="125">
        <v>0</v>
      </c>
      <c r="P216" s="125">
        <v>1293.0714285714298</v>
      </c>
      <c r="Q216" s="125">
        <v>1824.3333333333371</v>
      </c>
      <c r="R216" s="125">
        <v>0</v>
      </c>
      <c r="S216" s="125">
        <v>0</v>
      </c>
      <c r="T216" s="125">
        <v>0</v>
      </c>
      <c r="U216" s="125">
        <v>0</v>
      </c>
      <c r="V216" s="125">
        <v>0</v>
      </c>
      <c r="W216" s="125">
        <v>0</v>
      </c>
      <c r="X216" s="125">
        <v>0</v>
      </c>
      <c r="Y216" s="125">
        <v>0</v>
      </c>
      <c r="Z216" s="125">
        <v>0</v>
      </c>
      <c r="AA216" s="125">
        <v>0</v>
      </c>
      <c r="AB216" s="125">
        <v>10406.741573033709</v>
      </c>
      <c r="AC216" s="125">
        <v>0</v>
      </c>
      <c r="AD216" s="125">
        <v>0</v>
      </c>
      <c r="AE216" s="125">
        <v>136234.34328358207</v>
      </c>
      <c r="AF216" s="125">
        <v>0</v>
      </c>
      <c r="AG216" s="125">
        <v>0</v>
      </c>
      <c r="AH216" s="125">
        <v>0</v>
      </c>
      <c r="AI216" s="125">
        <v>117800</v>
      </c>
      <c r="AJ216" s="125">
        <v>0</v>
      </c>
      <c r="AK216" s="125">
        <v>0</v>
      </c>
      <c r="AL216" s="125">
        <v>0</v>
      </c>
      <c r="AM216" s="125">
        <v>7731.2</v>
      </c>
      <c r="AN216" s="125">
        <v>0</v>
      </c>
      <c r="AO216" s="125">
        <v>0</v>
      </c>
      <c r="AP216" s="125">
        <v>0</v>
      </c>
      <c r="AQ216" s="125">
        <v>0</v>
      </c>
      <c r="AR216" s="125">
        <v>0</v>
      </c>
      <c r="AS216" s="125">
        <v>0</v>
      </c>
      <c r="AT216" s="125">
        <v>0</v>
      </c>
      <c r="AU216" s="125">
        <v>0</v>
      </c>
      <c r="AV216" s="125">
        <v>1294154</v>
      </c>
      <c r="AW216" s="125">
        <v>203643.96407107534</v>
      </c>
      <c r="AX216" s="125">
        <v>125531.2</v>
      </c>
      <c r="AY216" s="125">
        <v>135118.9148562506</v>
      </c>
      <c r="AZ216" s="493">
        <v>1623329.1640710754</v>
      </c>
      <c r="BA216" s="493">
        <v>1615597.9640710754</v>
      </c>
      <c r="BB216" s="493">
        <v>4180</v>
      </c>
      <c r="BC216" s="493">
        <v>1759780</v>
      </c>
      <c r="BD216" s="493">
        <v>144182.03592892457</v>
      </c>
      <c r="BE216" s="493">
        <v>0</v>
      </c>
      <c r="BF216" s="493">
        <v>1767511.2</v>
      </c>
      <c r="BG216" s="125">
        <v>1767511.1999999995</v>
      </c>
      <c r="BH216" s="125">
        <v>0</v>
      </c>
      <c r="BI216" s="493">
        <v>1767511.2</v>
      </c>
      <c r="BJ216" s="493">
        <v>1641980</v>
      </c>
      <c r="BK216" s="125">
        <v>1641980</v>
      </c>
      <c r="BL216" s="125">
        <v>3900.190023752969</v>
      </c>
      <c r="BM216" s="125">
        <v>3638.2958415841586</v>
      </c>
      <c r="BN216" s="126">
        <v>7.19826516512133E-2</v>
      </c>
      <c r="BO216" s="126">
        <v>0</v>
      </c>
      <c r="BP216" s="125">
        <v>0</v>
      </c>
      <c r="BQ216" s="493">
        <v>1767511.2</v>
      </c>
      <c r="BR216" s="493">
        <v>4180</v>
      </c>
      <c r="BS216" s="493" t="s">
        <v>948</v>
      </c>
      <c r="BT216" s="493">
        <v>4198.3638954869357</v>
      </c>
      <c r="BU216" s="126">
        <v>6.3222112977198375E-2</v>
      </c>
      <c r="BV216" s="125">
        <v>0</v>
      </c>
      <c r="BW216" s="125">
        <v>1767511.2</v>
      </c>
      <c r="BX216" s="125">
        <v>0</v>
      </c>
      <c r="BY216" s="125">
        <v>1767511.2</v>
      </c>
      <c r="BZ216" s="490">
        <f t="shared" si="16"/>
        <v>0</v>
      </c>
      <c r="CA216" s="490">
        <f t="shared" si="17"/>
        <v>0</v>
      </c>
      <c r="CB216" s="490">
        <f t="shared" si="15"/>
        <v>144182.03592892457</v>
      </c>
      <c r="CC216" s="490">
        <f>IF(ISERROR(VLOOKUP(A216,'[19]19-20 Cfwds'!A:D,4,FALSE)),0,(VLOOKUP(A216,'[19]19-20 Cfwds'!A:D,4,FALSE)))</f>
        <v>0</v>
      </c>
      <c r="CD216" s="490">
        <f>IF(ISERROR(VLOOKUP(A216,'[19]19-20 Cfwds'!A:D,3,FALSE)),0,(VLOOKUP(A216,'[19]19-20 Cfwds'!A:D,3,FALSE)))</f>
        <v>0</v>
      </c>
      <c r="CF216" s="490">
        <f t="shared" si="18"/>
        <v>57002.879214459565</v>
      </c>
      <c r="CG216" s="490"/>
      <c r="CH216" s="490"/>
    </row>
    <row r="217" spans="1:86" ht="14.4">
      <c r="A217" s="486">
        <v>328</v>
      </c>
      <c r="B217" s="486" t="str">
        <f>VLOOKUP(D217,'[19]Adjusted Factors 21-22'!C:F,4,FALSE)</f>
        <v>Recoupment Academy</v>
      </c>
      <c r="C217" s="491">
        <v>145979</v>
      </c>
      <c r="D217" s="491">
        <v>9352221</v>
      </c>
      <c r="E217" s="492" t="s">
        <v>1137</v>
      </c>
      <c r="F217" s="332">
        <v>64</v>
      </c>
      <c r="G217" s="332">
        <v>64</v>
      </c>
      <c r="H217" s="332">
        <v>0</v>
      </c>
      <c r="I217" s="125">
        <v>196736</v>
      </c>
      <c r="J217" s="125">
        <v>0</v>
      </c>
      <c r="K217" s="125">
        <v>0</v>
      </c>
      <c r="L217" s="125">
        <v>5520</v>
      </c>
      <c r="M217" s="125">
        <v>0</v>
      </c>
      <c r="N217" s="125">
        <v>6900</v>
      </c>
      <c r="O217" s="125">
        <v>0</v>
      </c>
      <c r="P217" s="125">
        <v>0</v>
      </c>
      <c r="Q217" s="125">
        <v>780</v>
      </c>
      <c r="R217" s="125">
        <v>0</v>
      </c>
      <c r="S217" s="125">
        <v>1780</v>
      </c>
      <c r="T217" s="125">
        <v>475</v>
      </c>
      <c r="U217" s="125">
        <v>0</v>
      </c>
      <c r="V217" s="125">
        <v>0</v>
      </c>
      <c r="W217" s="125">
        <v>0</v>
      </c>
      <c r="X217" s="125">
        <v>0</v>
      </c>
      <c r="Y217" s="125">
        <v>0</v>
      </c>
      <c r="Z217" s="125">
        <v>0</v>
      </c>
      <c r="AA217" s="125">
        <v>0</v>
      </c>
      <c r="AB217" s="125">
        <v>676.92307692307588</v>
      </c>
      <c r="AC217" s="125">
        <v>0</v>
      </c>
      <c r="AD217" s="125">
        <v>0</v>
      </c>
      <c r="AE217" s="125">
        <v>18688</v>
      </c>
      <c r="AF217" s="125">
        <v>0</v>
      </c>
      <c r="AG217" s="125">
        <v>1044.0000000000002</v>
      </c>
      <c r="AH217" s="125">
        <v>0</v>
      </c>
      <c r="AI217" s="125">
        <v>117800</v>
      </c>
      <c r="AJ217" s="125">
        <v>0</v>
      </c>
      <c r="AK217" s="125">
        <v>0</v>
      </c>
      <c r="AL217" s="125">
        <v>0</v>
      </c>
      <c r="AM217" s="125">
        <v>1378.36</v>
      </c>
      <c r="AN217" s="125">
        <v>0</v>
      </c>
      <c r="AO217" s="125">
        <v>0</v>
      </c>
      <c r="AP217" s="125">
        <v>0</v>
      </c>
      <c r="AQ217" s="125">
        <v>0</v>
      </c>
      <c r="AR217" s="125">
        <v>0</v>
      </c>
      <c r="AS217" s="125">
        <v>0</v>
      </c>
      <c r="AT217" s="125">
        <v>0</v>
      </c>
      <c r="AU217" s="125">
        <v>0</v>
      </c>
      <c r="AV217" s="125">
        <v>196736</v>
      </c>
      <c r="AW217" s="125">
        <v>35863.923076923078</v>
      </c>
      <c r="AX217" s="125">
        <v>119178.36</v>
      </c>
      <c r="AY217" s="125">
        <v>34797.864000000001</v>
      </c>
      <c r="AZ217" s="493">
        <v>351778.28307692305</v>
      </c>
      <c r="BA217" s="493">
        <v>350399.92307692306</v>
      </c>
      <c r="BB217" s="493">
        <v>4180</v>
      </c>
      <c r="BC217" s="493">
        <v>267520</v>
      </c>
      <c r="BD217" s="493">
        <v>0</v>
      </c>
      <c r="BE217" s="493">
        <v>0</v>
      </c>
      <c r="BF217" s="493">
        <v>351778.28307692305</v>
      </c>
      <c r="BG217" s="125">
        <v>351778.28307692305</v>
      </c>
      <c r="BH217" s="125">
        <v>0</v>
      </c>
      <c r="BI217" s="493">
        <v>268898.36</v>
      </c>
      <c r="BJ217" s="493">
        <v>149720</v>
      </c>
      <c r="BK217" s="125">
        <v>232599.92307692306</v>
      </c>
      <c r="BL217" s="125">
        <v>3634.3737980769229</v>
      </c>
      <c r="BM217" s="125">
        <v>3757.0082318181812</v>
      </c>
      <c r="BN217" s="126">
        <v>-3.2641513186653356E-2</v>
      </c>
      <c r="BO217" s="126">
        <v>5.1121868836653359E-2</v>
      </c>
      <c r="BP217" s="125">
        <v>12292.178050895105</v>
      </c>
      <c r="BQ217" s="493">
        <v>364070.46112781815</v>
      </c>
      <c r="BR217" s="493">
        <v>5667.0640801221589</v>
      </c>
      <c r="BS217" s="493" t="s">
        <v>948</v>
      </c>
      <c r="BT217" s="493">
        <v>5688.6009551221587</v>
      </c>
      <c r="BU217" s="126">
        <v>-0.11957616108176461</v>
      </c>
      <c r="BV217" s="125">
        <v>0</v>
      </c>
      <c r="BW217" s="125">
        <v>364070.46112781815</v>
      </c>
      <c r="BX217" s="125">
        <v>0</v>
      </c>
      <c r="BY217" s="125">
        <v>364070.46112781815</v>
      </c>
      <c r="BZ217" s="490">
        <f t="shared" si="16"/>
        <v>0</v>
      </c>
      <c r="CA217" s="490">
        <f t="shared" si="17"/>
        <v>0</v>
      </c>
      <c r="CB217" s="490">
        <f t="shared" si="15"/>
        <v>0</v>
      </c>
      <c r="CC217" s="490">
        <f>IF(ISERROR(VLOOKUP(A217,'[19]19-20 Cfwds'!A:D,4,FALSE)),0,(VLOOKUP(A217,'[19]19-20 Cfwds'!A:D,4,FALSE)))</f>
        <v>0</v>
      </c>
      <c r="CD217" s="490">
        <f>IF(ISERROR(VLOOKUP(A217,'[19]19-20 Cfwds'!A:D,3,FALSE)),0,(VLOOKUP(A217,'[19]19-20 Cfwds'!A:D,3,FALSE)))</f>
        <v>0</v>
      </c>
      <c r="CF217" s="490">
        <f t="shared" si="18"/>
        <v>15455</v>
      </c>
      <c r="CG217" s="490"/>
      <c r="CH217" s="490"/>
    </row>
    <row r="218" spans="1:86" ht="14.4">
      <c r="A218" s="486">
        <v>481</v>
      </c>
      <c r="B218" s="486" t="str">
        <f>VLOOKUP(D218,'[19]Adjusted Factors 21-22'!C:F,4,FALSE)</f>
        <v>Recoupment Academy</v>
      </c>
      <c r="C218" s="491">
        <v>146086</v>
      </c>
      <c r="D218" s="491">
        <v>9352222</v>
      </c>
      <c r="E218" s="492" t="s">
        <v>1138</v>
      </c>
      <c r="F218" s="332">
        <v>189</v>
      </c>
      <c r="G218" s="332">
        <v>189</v>
      </c>
      <c r="H218" s="332">
        <v>0</v>
      </c>
      <c r="I218" s="125">
        <v>580986</v>
      </c>
      <c r="J218" s="125">
        <v>0</v>
      </c>
      <c r="K218" s="125">
        <v>0</v>
      </c>
      <c r="L218" s="125">
        <v>16099.999999999984</v>
      </c>
      <c r="M218" s="125">
        <v>0</v>
      </c>
      <c r="N218" s="125">
        <v>20962.690355329949</v>
      </c>
      <c r="O218" s="125">
        <v>0</v>
      </c>
      <c r="P218" s="125">
        <v>4300.0000000000073</v>
      </c>
      <c r="Q218" s="125">
        <v>0</v>
      </c>
      <c r="R218" s="125">
        <v>0</v>
      </c>
      <c r="S218" s="125">
        <v>0</v>
      </c>
      <c r="T218" s="125">
        <v>0</v>
      </c>
      <c r="U218" s="125">
        <v>0</v>
      </c>
      <c r="V218" s="125">
        <v>0</v>
      </c>
      <c r="W218" s="125">
        <v>0</v>
      </c>
      <c r="X218" s="125">
        <v>0</v>
      </c>
      <c r="Y218" s="125">
        <v>0</v>
      </c>
      <c r="Z218" s="125">
        <v>0</v>
      </c>
      <c r="AA218" s="125">
        <v>0</v>
      </c>
      <c r="AB218" s="125">
        <v>27458.490566037693</v>
      </c>
      <c r="AC218" s="125">
        <v>0</v>
      </c>
      <c r="AD218" s="125">
        <v>0</v>
      </c>
      <c r="AE218" s="125">
        <v>68985</v>
      </c>
      <c r="AF218" s="125">
        <v>0</v>
      </c>
      <c r="AG218" s="125">
        <v>6894.00000000008</v>
      </c>
      <c r="AH218" s="125">
        <v>0</v>
      </c>
      <c r="AI218" s="125">
        <v>117800</v>
      </c>
      <c r="AJ218" s="125">
        <v>0</v>
      </c>
      <c r="AK218" s="125">
        <v>0</v>
      </c>
      <c r="AL218" s="125">
        <v>0</v>
      </c>
      <c r="AM218" s="125">
        <v>4761.6000000000004</v>
      </c>
      <c r="AN218" s="125">
        <v>0</v>
      </c>
      <c r="AO218" s="125">
        <v>0</v>
      </c>
      <c r="AP218" s="125">
        <v>0</v>
      </c>
      <c r="AQ218" s="125">
        <v>0</v>
      </c>
      <c r="AR218" s="125">
        <v>0</v>
      </c>
      <c r="AS218" s="125">
        <v>0</v>
      </c>
      <c r="AT218" s="125">
        <v>0</v>
      </c>
      <c r="AU218" s="125">
        <v>0</v>
      </c>
      <c r="AV218" s="125">
        <v>580986</v>
      </c>
      <c r="AW218" s="125">
        <v>144700.18092136772</v>
      </c>
      <c r="AX218" s="125">
        <v>122561.60000000001</v>
      </c>
      <c r="AY218" s="125">
        <v>85854.05435532995</v>
      </c>
      <c r="AZ218" s="493">
        <v>848247.7809213677</v>
      </c>
      <c r="BA218" s="493">
        <v>843486.18092136772</v>
      </c>
      <c r="BB218" s="493">
        <v>4180</v>
      </c>
      <c r="BC218" s="493">
        <v>790020</v>
      </c>
      <c r="BD218" s="493">
        <v>0</v>
      </c>
      <c r="BE218" s="493">
        <v>0</v>
      </c>
      <c r="BF218" s="493">
        <v>848247.7809213677</v>
      </c>
      <c r="BG218" s="125">
        <v>848247.78092136781</v>
      </c>
      <c r="BH218" s="125">
        <v>0</v>
      </c>
      <c r="BI218" s="493">
        <v>794781.6</v>
      </c>
      <c r="BJ218" s="493">
        <v>672220</v>
      </c>
      <c r="BK218" s="125">
        <v>725686.18092136772</v>
      </c>
      <c r="BL218" s="125">
        <v>3839.6094228643797</v>
      </c>
      <c r="BM218" s="125">
        <v>3791.7027137055838</v>
      </c>
      <c r="BN218" s="126">
        <v>1.2634616365262769E-2</v>
      </c>
      <c r="BO218" s="126">
        <v>5.8457392847372294E-3</v>
      </c>
      <c r="BP218" s="125">
        <v>4189.2427413056103</v>
      </c>
      <c r="BQ218" s="493">
        <v>852437.02366267331</v>
      </c>
      <c r="BR218" s="493">
        <v>4485.0551516543565</v>
      </c>
      <c r="BS218" s="493" t="s">
        <v>948</v>
      </c>
      <c r="BT218" s="493">
        <v>4510.2488024480072</v>
      </c>
      <c r="BU218" s="126">
        <v>2.2690053732934645E-2</v>
      </c>
      <c r="BV218" s="125">
        <v>0</v>
      </c>
      <c r="BW218" s="125">
        <v>852437.02366267331</v>
      </c>
      <c r="BX218" s="125">
        <v>0</v>
      </c>
      <c r="BY218" s="125">
        <v>852437.02366267331</v>
      </c>
      <c r="BZ218" s="490">
        <f t="shared" si="16"/>
        <v>0</v>
      </c>
      <c r="CA218" s="490">
        <f t="shared" si="17"/>
        <v>0</v>
      </c>
      <c r="CB218" s="490">
        <f t="shared" si="15"/>
        <v>0</v>
      </c>
      <c r="CC218" s="490">
        <f>IF(ISERROR(VLOOKUP(A218,'[19]19-20 Cfwds'!A:D,4,FALSE)),0,(VLOOKUP(A218,'[19]19-20 Cfwds'!A:D,4,FALSE)))</f>
        <v>0</v>
      </c>
      <c r="CD218" s="490">
        <f>IF(ISERROR(VLOOKUP(A218,'[19]19-20 Cfwds'!A:D,3,FALSE)),0,(VLOOKUP(A218,'[19]19-20 Cfwds'!A:D,3,FALSE)))</f>
        <v>0</v>
      </c>
      <c r="CF218" s="490">
        <f t="shared" si="18"/>
        <v>41362.690355329942</v>
      </c>
      <c r="CG218" s="490"/>
      <c r="CH218" s="490"/>
    </row>
    <row r="219" spans="1:86" ht="14.4">
      <c r="A219" s="486">
        <v>322</v>
      </c>
      <c r="B219" s="486" t="str">
        <f>VLOOKUP(D219,'[19]Adjusted Factors 21-22'!C:F,4,FALSE)</f>
        <v>Recoupment Academy</v>
      </c>
      <c r="C219" s="491">
        <v>146271</v>
      </c>
      <c r="D219" s="491">
        <v>9352223</v>
      </c>
      <c r="E219" s="492" t="s">
        <v>297</v>
      </c>
      <c r="F219" s="332">
        <v>148</v>
      </c>
      <c r="G219" s="332">
        <v>148</v>
      </c>
      <c r="H219" s="332">
        <v>0</v>
      </c>
      <c r="I219" s="125">
        <v>454952</v>
      </c>
      <c r="J219" s="125">
        <v>0</v>
      </c>
      <c r="K219" s="125">
        <v>0</v>
      </c>
      <c r="L219" s="125">
        <v>12419.999999999971</v>
      </c>
      <c r="M219" s="125">
        <v>0</v>
      </c>
      <c r="N219" s="125">
        <v>16563.087248322146</v>
      </c>
      <c r="O219" s="125">
        <v>0</v>
      </c>
      <c r="P219" s="125">
        <v>0</v>
      </c>
      <c r="Q219" s="125">
        <v>0</v>
      </c>
      <c r="R219" s="125">
        <v>412.78911564625821</v>
      </c>
      <c r="S219" s="125">
        <v>0</v>
      </c>
      <c r="T219" s="125">
        <v>0</v>
      </c>
      <c r="U219" s="125">
        <v>0</v>
      </c>
      <c r="V219" s="125">
        <v>0</v>
      </c>
      <c r="W219" s="125">
        <v>0</v>
      </c>
      <c r="X219" s="125">
        <v>0</v>
      </c>
      <c r="Y219" s="125">
        <v>0</v>
      </c>
      <c r="Z219" s="125">
        <v>0</v>
      </c>
      <c r="AA219" s="125">
        <v>0</v>
      </c>
      <c r="AB219" s="125">
        <v>640.94488188976413</v>
      </c>
      <c r="AC219" s="125">
        <v>0</v>
      </c>
      <c r="AD219" s="125">
        <v>0</v>
      </c>
      <c r="AE219" s="125">
        <v>39587.175572519081</v>
      </c>
      <c r="AF219" s="125">
        <v>0</v>
      </c>
      <c r="AG219" s="125">
        <v>0</v>
      </c>
      <c r="AH219" s="125">
        <v>0</v>
      </c>
      <c r="AI219" s="125">
        <v>117800</v>
      </c>
      <c r="AJ219" s="125">
        <v>0</v>
      </c>
      <c r="AK219" s="125">
        <v>0</v>
      </c>
      <c r="AL219" s="125">
        <v>0</v>
      </c>
      <c r="AM219" s="125">
        <v>2739.2</v>
      </c>
      <c r="AN219" s="125">
        <v>0</v>
      </c>
      <c r="AO219" s="125">
        <v>0</v>
      </c>
      <c r="AP219" s="125">
        <v>0</v>
      </c>
      <c r="AQ219" s="125">
        <v>0</v>
      </c>
      <c r="AR219" s="125">
        <v>0</v>
      </c>
      <c r="AS219" s="125">
        <v>0</v>
      </c>
      <c r="AT219" s="125">
        <v>0</v>
      </c>
      <c r="AU219" s="125">
        <v>0</v>
      </c>
      <c r="AV219" s="125">
        <v>454952</v>
      </c>
      <c r="AW219" s="125">
        <v>69623.996818377229</v>
      </c>
      <c r="AX219" s="125">
        <v>120539.2</v>
      </c>
      <c r="AY219" s="125">
        <v>59188.328150227913</v>
      </c>
      <c r="AZ219" s="493">
        <v>645115.19681837712</v>
      </c>
      <c r="BA219" s="493">
        <v>642375.99681837717</v>
      </c>
      <c r="BB219" s="493">
        <v>4180</v>
      </c>
      <c r="BC219" s="493">
        <v>618640</v>
      </c>
      <c r="BD219" s="493">
        <v>0</v>
      </c>
      <c r="BE219" s="493">
        <v>0</v>
      </c>
      <c r="BF219" s="493">
        <v>645115.19681837712</v>
      </c>
      <c r="BG219" s="125">
        <v>645115.19681837724</v>
      </c>
      <c r="BH219" s="125">
        <v>0</v>
      </c>
      <c r="BI219" s="493">
        <v>621379.19999999995</v>
      </c>
      <c r="BJ219" s="493">
        <v>500839.99999999994</v>
      </c>
      <c r="BK219" s="125">
        <v>524575.99681837717</v>
      </c>
      <c r="BL219" s="125">
        <v>3544.4324109349809</v>
      </c>
      <c r="BM219" s="125">
        <v>3526.3141714285712</v>
      </c>
      <c r="BN219" s="126">
        <v>5.138010575804629E-3</v>
      </c>
      <c r="BO219" s="126">
        <v>1.3342345074195371E-2</v>
      </c>
      <c r="BP219" s="125">
        <v>6963.2964762533484</v>
      </c>
      <c r="BQ219" s="493">
        <v>652078.49329463043</v>
      </c>
      <c r="BR219" s="493">
        <v>4387.4276573961515</v>
      </c>
      <c r="BS219" s="493" t="s">
        <v>948</v>
      </c>
      <c r="BT219" s="493">
        <v>4405.9357655042595</v>
      </c>
      <c r="BU219" s="126">
        <v>1.3786919107345197E-2</v>
      </c>
      <c r="BV219" s="125">
        <v>0</v>
      </c>
      <c r="BW219" s="125">
        <v>652078.49329463043</v>
      </c>
      <c r="BX219" s="125">
        <v>0</v>
      </c>
      <c r="BY219" s="125">
        <v>652078.49329463043</v>
      </c>
      <c r="BZ219" s="490">
        <f t="shared" si="16"/>
        <v>0</v>
      </c>
      <c r="CA219" s="490">
        <f t="shared" si="17"/>
        <v>0</v>
      </c>
      <c r="CB219" s="490">
        <f t="shared" si="15"/>
        <v>0</v>
      </c>
      <c r="CC219" s="490">
        <f>IF(ISERROR(VLOOKUP(A219,'[19]19-20 Cfwds'!A:D,4,FALSE)),0,(VLOOKUP(A219,'[19]19-20 Cfwds'!A:D,4,FALSE)))</f>
        <v>0</v>
      </c>
      <c r="CD219" s="490">
        <f>IF(ISERROR(VLOOKUP(A219,'[19]19-20 Cfwds'!A:D,3,FALSE)),0,(VLOOKUP(A219,'[19]19-20 Cfwds'!A:D,3,FALSE)))</f>
        <v>0</v>
      </c>
      <c r="CF219" s="490">
        <f t="shared" si="18"/>
        <v>29395.876363968375</v>
      </c>
      <c r="CG219" s="490"/>
      <c r="CH219" s="490"/>
    </row>
    <row r="220" spans="1:86" ht="14.4">
      <c r="A220" s="486">
        <v>417</v>
      </c>
      <c r="B220" s="486" t="str">
        <f>VLOOKUP(D220,'[19]Adjusted Factors 21-22'!C:F,4,FALSE)</f>
        <v>Recoupment Academy</v>
      </c>
      <c r="C220" s="491">
        <v>146280</v>
      </c>
      <c r="D220" s="491">
        <v>9352224</v>
      </c>
      <c r="E220" s="492" t="s">
        <v>644</v>
      </c>
      <c r="F220" s="332">
        <v>133</v>
      </c>
      <c r="G220" s="332">
        <v>133</v>
      </c>
      <c r="H220" s="332">
        <v>0</v>
      </c>
      <c r="I220" s="125">
        <v>408842</v>
      </c>
      <c r="J220" s="125">
        <v>0</v>
      </c>
      <c r="K220" s="125">
        <v>0</v>
      </c>
      <c r="L220" s="125">
        <v>18859.999999999978</v>
      </c>
      <c r="M220" s="125">
        <v>0</v>
      </c>
      <c r="N220" s="125">
        <v>27386.317567567567</v>
      </c>
      <c r="O220" s="125">
        <v>0</v>
      </c>
      <c r="P220" s="125">
        <v>9531.666666666657</v>
      </c>
      <c r="Q220" s="125">
        <v>12312.575757575756</v>
      </c>
      <c r="R220" s="125">
        <v>0</v>
      </c>
      <c r="S220" s="125">
        <v>0</v>
      </c>
      <c r="T220" s="125">
        <v>0</v>
      </c>
      <c r="U220" s="125">
        <v>0</v>
      </c>
      <c r="V220" s="125">
        <v>0</v>
      </c>
      <c r="W220" s="125">
        <v>0</v>
      </c>
      <c r="X220" s="125">
        <v>0</v>
      </c>
      <c r="Y220" s="125">
        <v>0</v>
      </c>
      <c r="Z220" s="125">
        <v>0</v>
      </c>
      <c r="AA220" s="125">
        <v>0</v>
      </c>
      <c r="AB220" s="125">
        <v>5440.909090909091</v>
      </c>
      <c r="AC220" s="125">
        <v>0</v>
      </c>
      <c r="AD220" s="125">
        <v>0</v>
      </c>
      <c r="AE220" s="125">
        <v>59520.391304347824</v>
      </c>
      <c r="AF220" s="125">
        <v>0</v>
      </c>
      <c r="AG220" s="125">
        <v>0</v>
      </c>
      <c r="AH220" s="125">
        <v>0</v>
      </c>
      <c r="AI220" s="125">
        <v>117800</v>
      </c>
      <c r="AJ220" s="125">
        <v>0</v>
      </c>
      <c r="AK220" s="125">
        <v>0</v>
      </c>
      <c r="AL220" s="125">
        <v>0</v>
      </c>
      <c r="AM220" s="125">
        <v>9932.7999999999993</v>
      </c>
      <c r="AN220" s="125">
        <v>0</v>
      </c>
      <c r="AO220" s="125">
        <v>0</v>
      </c>
      <c r="AP220" s="125">
        <v>0</v>
      </c>
      <c r="AQ220" s="125">
        <v>0</v>
      </c>
      <c r="AR220" s="125">
        <v>0</v>
      </c>
      <c r="AS220" s="125">
        <v>0</v>
      </c>
      <c r="AT220" s="125">
        <v>0</v>
      </c>
      <c r="AU220" s="125">
        <v>0</v>
      </c>
      <c r="AV220" s="125">
        <v>408842</v>
      </c>
      <c r="AW220" s="125">
        <v>133051.86038706687</v>
      </c>
      <c r="AX220" s="125">
        <v>127732.8</v>
      </c>
      <c r="AY220" s="125">
        <v>107849.61964398387</v>
      </c>
      <c r="AZ220" s="493">
        <v>669626.66038706689</v>
      </c>
      <c r="BA220" s="493">
        <v>659693.86038706684</v>
      </c>
      <c r="BB220" s="493">
        <v>4180</v>
      </c>
      <c r="BC220" s="493">
        <v>555940</v>
      </c>
      <c r="BD220" s="493">
        <v>0</v>
      </c>
      <c r="BE220" s="493">
        <v>0</v>
      </c>
      <c r="BF220" s="493">
        <v>669626.66038706689</v>
      </c>
      <c r="BG220" s="125">
        <v>669626.66038706689</v>
      </c>
      <c r="BH220" s="125">
        <v>0</v>
      </c>
      <c r="BI220" s="493">
        <v>565872.80000000005</v>
      </c>
      <c r="BJ220" s="493">
        <v>438140.00000000006</v>
      </c>
      <c r="BK220" s="125">
        <v>541893.86038706684</v>
      </c>
      <c r="BL220" s="125">
        <v>4074.3899277223072</v>
      </c>
      <c r="BM220" s="125">
        <v>4006.711655405406</v>
      </c>
      <c r="BN220" s="126">
        <v>1.6891226057057868E-2</v>
      </c>
      <c r="BO220" s="126">
        <v>1.589129592942131E-3</v>
      </c>
      <c r="BP220" s="125">
        <v>846.83548024478762</v>
      </c>
      <c r="BQ220" s="493">
        <v>670473.49586731172</v>
      </c>
      <c r="BR220" s="493">
        <v>4966.4713974985843</v>
      </c>
      <c r="BS220" s="493" t="s">
        <v>948</v>
      </c>
      <c r="BT220" s="493">
        <v>5041.1541042655017</v>
      </c>
      <c r="BU220" s="126">
        <v>3.5416197831315888E-2</v>
      </c>
      <c r="BV220" s="125">
        <v>0</v>
      </c>
      <c r="BW220" s="125">
        <v>670473.49586731172</v>
      </c>
      <c r="BX220" s="125">
        <v>0</v>
      </c>
      <c r="BY220" s="125">
        <v>670473.49586731172</v>
      </c>
      <c r="BZ220" s="490">
        <f t="shared" si="16"/>
        <v>0</v>
      </c>
      <c r="CA220" s="490">
        <f t="shared" si="17"/>
        <v>0</v>
      </c>
      <c r="CB220" s="490">
        <f t="shared" si="15"/>
        <v>0</v>
      </c>
      <c r="CC220" s="490">
        <f>IF(ISERROR(VLOOKUP(A220,'[19]19-20 Cfwds'!A:D,4,FALSE)),0,(VLOOKUP(A220,'[19]19-20 Cfwds'!A:D,4,FALSE)))</f>
        <v>0</v>
      </c>
      <c r="CD220" s="490">
        <f>IF(ISERROR(VLOOKUP(A220,'[19]19-20 Cfwds'!A:D,3,FALSE)),0,(VLOOKUP(A220,'[19]19-20 Cfwds'!A:D,3,FALSE)))</f>
        <v>0</v>
      </c>
      <c r="CF220" s="490">
        <f t="shared" si="18"/>
        <v>68090.559991809962</v>
      </c>
      <c r="CG220" s="490"/>
      <c r="CH220" s="490"/>
    </row>
    <row r="221" spans="1:86" ht="14.4">
      <c r="A221" s="486">
        <v>250</v>
      </c>
      <c r="B221" s="486" t="str">
        <f>VLOOKUP(D221,'[19]Adjusted Factors 21-22'!C:F,4,FALSE)</f>
        <v>Recoupment Academy</v>
      </c>
      <c r="C221" s="491">
        <v>146323</v>
      </c>
      <c r="D221" s="491">
        <v>9352225</v>
      </c>
      <c r="E221" s="492" t="s">
        <v>256</v>
      </c>
      <c r="F221" s="332">
        <v>622</v>
      </c>
      <c r="G221" s="332">
        <v>622</v>
      </c>
      <c r="H221" s="332">
        <v>0</v>
      </c>
      <c r="I221" s="125">
        <v>1912028</v>
      </c>
      <c r="J221" s="125">
        <v>0</v>
      </c>
      <c r="K221" s="125">
        <v>0</v>
      </c>
      <c r="L221" s="125">
        <v>28059.999999999993</v>
      </c>
      <c r="M221" s="125">
        <v>0</v>
      </c>
      <c r="N221" s="125">
        <v>41069.856459330142</v>
      </c>
      <c r="O221" s="125">
        <v>0</v>
      </c>
      <c r="P221" s="125">
        <v>3230.1932367149793</v>
      </c>
      <c r="Q221" s="125">
        <v>2083.3494363929212</v>
      </c>
      <c r="R221" s="125">
        <v>4106.6022544283542</v>
      </c>
      <c r="S221" s="125">
        <v>3120.0161030595768</v>
      </c>
      <c r="T221" s="125">
        <v>0</v>
      </c>
      <c r="U221" s="125">
        <v>0</v>
      </c>
      <c r="V221" s="125">
        <v>0</v>
      </c>
      <c r="W221" s="125">
        <v>0</v>
      </c>
      <c r="X221" s="125">
        <v>0</v>
      </c>
      <c r="Y221" s="125">
        <v>0</v>
      </c>
      <c r="Z221" s="125">
        <v>0</v>
      </c>
      <c r="AA221" s="125">
        <v>0</v>
      </c>
      <c r="AB221" s="125">
        <v>27007.894736842096</v>
      </c>
      <c r="AC221" s="125">
        <v>0</v>
      </c>
      <c r="AD221" s="125">
        <v>0</v>
      </c>
      <c r="AE221" s="125">
        <v>153245.25000000003</v>
      </c>
      <c r="AF221" s="125">
        <v>0</v>
      </c>
      <c r="AG221" s="125">
        <v>0</v>
      </c>
      <c r="AH221" s="125">
        <v>0</v>
      </c>
      <c r="AI221" s="125">
        <v>117800</v>
      </c>
      <c r="AJ221" s="125">
        <v>0</v>
      </c>
      <c r="AK221" s="125">
        <v>0</v>
      </c>
      <c r="AL221" s="125">
        <v>0</v>
      </c>
      <c r="AM221" s="125">
        <v>9164.7999999999993</v>
      </c>
      <c r="AN221" s="125">
        <v>0</v>
      </c>
      <c r="AO221" s="125">
        <v>0</v>
      </c>
      <c r="AP221" s="125">
        <v>0</v>
      </c>
      <c r="AQ221" s="125">
        <v>0</v>
      </c>
      <c r="AR221" s="125">
        <v>0</v>
      </c>
      <c r="AS221" s="125">
        <v>0</v>
      </c>
      <c r="AT221" s="125">
        <v>0</v>
      </c>
      <c r="AU221" s="125">
        <v>0</v>
      </c>
      <c r="AV221" s="125">
        <v>1912028</v>
      </c>
      <c r="AW221" s="125">
        <v>261923.16222676809</v>
      </c>
      <c r="AX221" s="125">
        <v>126964.8</v>
      </c>
      <c r="AY221" s="125">
        <v>168291.50648992596</v>
      </c>
      <c r="AZ221" s="493">
        <v>2300915.962226768</v>
      </c>
      <c r="BA221" s="493">
        <v>2291751.1622267682</v>
      </c>
      <c r="BB221" s="493">
        <v>4180</v>
      </c>
      <c r="BC221" s="493">
        <v>2599960</v>
      </c>
      <c r="BD221" s="493">
        <v>308208.83777323179</v>
      </c>
      <c r="BE221" s="493">
        <v>0</v>
      </c>
      <c r="BF221" s="493">
        <v>2609124.7999999998</v>
      </c>
      <c r="BG221" s="125">
        <v>2609124.7999999998</v>
      </c>
      <c r="BH221" s="125">
        <v>0</v>
      </c>
      <c r="BI221" s="493">
        <v>2609124.7999999998</v>
      </c>
      <c r="BJ221" s="493">
        <v>2482160</v>
      </c>
      <c r="BK221" s="125">
        <v>2482160</v>
      </c>
      <c r="BL221" s="125">
        <v>3990.6109324758841</v>
      </c>
      <c r="BM221" s="125">
        <v>3740.7949277688608</v>
      </c>
      <c r="BN221" s="126">
        <v>6.6781528934552456E-2</v>
      </c>
      <c r="BO221" s="126">
        <v>0</v>
      </c>
      <c r="BP221" s="125">
        <v>0</v>
      </c>
      <c r="BQ221" s="493">
        <v>2609124.7999999998</v>
      </c>
      <c r="BR221" s="493">
        <v>4180</v>
      </c>
      <c r="BS221" s="493" t="s">
        <v>948</v>
      </c>
      <c r="BT221" s="493">
        <v>4194.7344051446944</v>
      </c>
      <c r="BU221" s="126">
        <v>6.3476317884504807E-2</v>
      </c>
      <c r="BV221" s="125">
        <v>0</v>
      </c>
      <c r="BW221" s="125">
        <v>2609124.7999999998</v>
      </c>
      <c r="BX221" s="125">
        <v>0</v>
      </c>
      <c r="BY221" s="125">
        <v>2609124.7999999998</v>
      </c>
      <c r="BZ221" s="490">
        <f t="shared" si="16"/>
        <v>0</v>
      </c>
      <c r="CA221" s="490">
        <f t="shared" si="17"/>
        <v>0</v>
      </c>
      <c r="CB221" s="490">
        <f t="shared" si="15"/>
        <v>308208.83777323179</v>
      </c>
      <c r="CC221" s="490">
        <f>IF(ISERROR(VLOOKUP(A221,'[19]19-20 Cfwds'!A:D,4,FALSE)),0,(VLOOKUP(A221,'[19]19-20 Cfwds'!A:D,4,FALSE)))</f>
        <v>0</v>
      </c>
      <c r="CD221" s="490">
        <f>IF(ISERROR(VLOOKUP(A221,'[19]19-20 Cfwds'!A:D,3,FALSE)),0,(VLOOKUP(A221,'[19]19-20 Cfwds'!A:D,3,FALSE)))</f>
        <v>0</v>
      </c>
      <c r="CF221" s="490">
        <f t="shared" si="18"/>
        <v>81670.017489925958</v>
      </c>
      <c r="CG221" s="490"/>
      <c r="CH221" s="490"/>
    </row>
    <row r="222" spans="1:86" ht="14.4">
      <c r="A222" s="486">
        <v>231</v>
      </c>
      <c r="B222" s="486" t="str">
        <f>VLOOKUP(D222,'[19]Adjusted Factors 21-22'!C:F,4,FALSE)</f>
        <v>Recoupment Academy</v>
      </c>
      <c r="C222" s="491">
        <v>146532</v>
      </c>
      <c r="D222" s="491">
        <v>9352226</v>
      </c>
      <c r="E222" s="492" t="s">
        <v>243</v>
      </c>
      <c r="F222" s="332">
        <v>181</v>
      </c>
      <c r="G222" s="332">
        <v>181</v>
      </c>
      <c r="H222" s="332">
        <v>0</v>
      </c>
      <c r="I222" s="125">
        <v>556394</v>
      </c>
      <c r="J222" s="125">
        <v>0</v>
      </c>
      <c r="K222" s="125">
        <v>0</v>
      </c>
      <c r="L222" s="125">
        <v>24839.999999999993</v>
      </c>
      <c r="M222" s="125">
        <v>0</v>
      </c>
      <c r="N222" s="125">
        <v>34691.666666666664</v>
      </c>
      <c r="O222" s="125">
        <v>0</v>
      </c>
      <c r="P222" s="125">
        <v>7094.9999999999891</v>
      </c>
      <c r="Q222" s="125">
        <v>21839.999999999989</v>
      </c>
      <c r="R222" s="125">
        <v>0</v>
      </c>
      <c r="S222" s="125">
        <v>0</v>
      </c>
      <c r="T222" s="125">
        <v>0</v>
      </c>
      <c r="U222" s="125">
        <v>0</v>
      </c>
      <c r="V222" s="125">
        <v>0</v>
      </c>
      <c r="W222" s="125">
        <v>0</v>
      </c>
      <c r="X222" s="125">
        <v>0</v>
      </c>
      <c r="Y222" s="125">
        <v>0</v>
      </c>
      <c r="Z222" s="125">
        <v>0</v>
      </c>
      <c r="AA222" s="125">
        <v>0</v>
      </c>
      <c r="AB222" s="125">
        <v>6930.6962025316498</v>
      </c>
      <c r="AC222" s="125">
        <v>0</v>
      </c>
      <c r="AD222" s="125">
        <v>0</v>
      </c>
      <c r="AE222" s="125">
        <v>71956.146496815287</v>
      </c>
      <c r="AF222" s="125">
        <v>0</v>
      </c>
      <c r="AG222" s="125">
        <v>0</v>
      </c>
      <c r="AH222" s="125">
        <v>0</v>
      </c>
      <c r="AI222" s="125">
        <v>117800</v>
      </c>
      <c r="AJ222" s="125">
        <v>0</v>
      </c>
      <c r="AK222" s="125">
        <v>0</v>
      </c>
      <c r="AL222" s="125">
        <v>0</v>
      </c>
      <c r="AM222" s="125">
        <v>4992</v>
      </c>
      <c r="AN222" s="125">
        <v>0</v>
      </c>
      <c r="AO222" s="125">
        <v>0</v>
      </c>
      <c r="AP222" s="125">
        <v>0</v>
      </c>
      <c r="AQ222" s="125">
        <v>0</v>
      </c>
      <c r="AR222" s="125">
        <v>0</v>
      </c>
      <c r="AS222" s="125">
        <v>0</v>
      </c>
      <c r="AT222" s="125">
        <v>0</v>
      </c>
      <c r="AU222" s="125">
        <v>0</v>
      </c>
      <c r="AV222" s="125">
        <v>556394</v>
      </c>
      <c r="AW222" s="125">
        <v>167353.50936601358</v>
      </c>
      <c r="AX222" s="125">
        <v>122792</v>
      </c>
      <c r="AY222" s="125">
        <v>134443.60391507426</v>
      </c>
      <c r="AZ222" s="493">
        <v>846539.50936601358</v>
      </c>
      <c r="BA222" s="493">
        <v>841547.50936601358</v>
      </c>
      <c r="BB222" s="493">
        <v>4180</v>
      </c>
      <c r="BC222" s="493">
        <v>756580</v>
      </c>
      <c r="BD222" s="493">
        <v>0</v>
      </c>
      <c r="BE222" s="493">
        <v>0</v>
      </c>
      <c r="BF222" s="493">
        <v>846539.50936601358</v>
      </c>
      <c r="BG222" s="125">
        <v>846539.50936601358</v>
      </c>
      <c r="BH222" s="125">
        <v>0</v>
      </c>
      <c r="BI222" s="493">
        <v>761572</v>
      </c>
      <c r="BJ222" s="493">
        <v>638780</v>
      </c>
      <c r="BK222" s="125">
        <v>723747.50936601358</v>
      </c>
      <c r="BL222" s="125">
        <v>3998.6050241216221</v>
      </c>
      <c r="BM222" s="125">
        <v>3987.7752862857142</v>
      </c>
      <c r="BN222" s="126">
        <v>2.7157342273403215E-3</v>
      </c>
      <c r="BO222" s="126">
        <v>1.5764621422659678E-2</v>
      </c>
      <c r="BP222" s="125">
        <v>11378.703954954801</v>
      </c>
      <c r="BQ222" s="493">
        <v>857918.21332096832</v>
      </c>
      <c r="BR222" s="493">
        <v>4712.2995211103225</v>
      </c>
      <c r="BS222" s="493" t="s">
        <v>948</v>
      </c>
      <c r="BT222" s="493">
        <v>4739.8796316075595</v>
      </c>
      <c r="BU222" s="126">
        <v>1.0851249376222727E-2</v>
      </c>
      <c r="BV222" s="125">
        <v>0</v>
      </c>
      <c r="BW222" s="125">
        <v>857918.21332096832</v>
      </c>
      <c r="BX222" s="125">
        <v>0</v>
      </c>
      <c r="BY222" s="125">
        <v>857918.21332096832</v>
      </c>
      <c r="BZ222" s="490">
        <f t="shared" si="16"/>
        <v>0</v>
      </c>
      <c r="CA222" s="490">
        <f t="shared" si="17"/>
        <v>0</v>
      </c>
      <c r="CB222" s="490">
        <f t="shared" si="15"/>
        <v>0</v>
      </c>
      <c r="CC222" s="490">
        <f>IF(ISERROR(VLOOKUP(A222,'[19]19-20 Cfwds'!A:D,4,FALSE)),0,(VLOOKUP(A222,'[19]19-20 Cfwds'!A:D,4,FALSE)))</f>
        <v>0</v>
      </c>
      <c r="CD222" s="490">
        <f>IF(ISERROR(VLOOKUP(A222,'[19]19-20 Cfwds'!A:D,3,FALSE)),0,(VLOOKUP(A222,'[19]19-20 Cfwds'!A:D,3,FALSE)))</f>
        <v>0</v>
      </c>
      <c r="CF222" s="490">
        <f t="shared" si="18"/>
        <v>88466.666666666628</v>
      </c>
      <c r="CG222" s="490"/>
      <c r="CH222" s="490"/>
    </row>
    <row r="223" spans="1:86" ht="14.4">
      <c r="A223" s="486">
        <v>42</v>
      </c>
      <c r="B223" s="486" t="str">
        <f>VLOOKUP(D223,'[19]Adjusted Factors 21-22'!C:F,4,FALSE)</f>
        <v>Recoupment Academy</v>
      </c>
      <c r="C223" s="491">
        <v>146961</v>
      </c>
      <c r="D223" s="491">
        <v>9352228</v>
      </c>
      <c r="E223" s="492" t="s">
        <v>1268</v>
      </c>
      <c r="F223" s="332">
        <v>40</v>
      </c>
      <c r="G223" s="332">
        <v>40</v>
      </c>
      <c r="H223" s="332">
        <v>0</v>
      </c>
      <c r="I223" s="125">
        <v>122960</v>
      </c>
      <c r="J223" s="125">
        <v>0</v>
      </c>
      <c r="K223" s="125">
        <v>0</v>
      </c>
      <c r="L223" s="125">
        <v>2760</v>
      </c>
      <c r="M223" s="125">
        <v>0</v>
      </c>
      <c r="N223" s="125">
        <v>4865.3846153846152</v>
      </c>
      <c r="O223" s="125">
        <v>0</v>
      </c>
      <c r="P223" s="125">
        <v>215</v>
      </c>
      <c r="Q223" s="125">
        <v>0</v>
      </c>
      <c r="R223" s="125">
        <v>0</v>
      </c>
      <c r="S223" s="125">
        <v>445</v>
      </c>
      <c r="T223" s="125">
        <v>0</v>
      </c>
      <c r="U223" s="125">
        <v>0</v>
      </c>
      <c r="V223" s="125">
        <v>0</v>
      </c>
      <c r="W223" s="125">
        <v>0</v>
      </c>
      <c r="X223" s="125">
        <v>0</v>
      </c>
      <c r="Y223" s="125">
        <v>0</v>
      </c>
      <c r="Z223" s="125">
        <v>0</v>
      </c>
      <c r="AA223" s="125">
        <v>0</v>
      </c>
      <c r="AB223" s="125">
        <v>0</v>
      </c>
      <c r="AC223" s="125">
        <v>0</v>
      </c>
      <c r="AD223" s="125">
        <v>0</v>
      </c>
      <c r="AE223" s="125">
        <v>12353.846153846152</v>
      </c>
      <c r="AF223" s="125">
        <v>0</v>
      </c>
      <c r="AG223" s="125">
        <v>0</v>
      </c>
      <c r="AH223" s="125">
        <v>0</v>
      </c>
      <c r="AI223" s="125">
        <v>117800</v>
      </c>
      <c r="AJ223" s="125">
        <v>45000</v>
      </c>
      <c r="AK223" s="125">
        <v>0</v>
      </c>
      <c r="AL223" s="125">
        <v>0</v>
      </c>
      <c r="AM223" s="125">
        <v>1228.8</v>
      </c>
      <c r="AN223" s="125">
        <v>0</v>
      </c>
      <c r="AO223" s="125">
        <v>0</v>
      </c>
      <c r="AP223" s="125">
        <v>0</v>
      </c>
      <c r="AQ223" s="125">
        <v>26500</v>
      </c>
      <c r="AR223" s="125">
        <v>0</v>
      </c>
      <c r="AS223" s="125">
        <v>0</v>
      </c>
      <c r="AT223" s="125">
        <v>0</v>
      </c>
      <c r="AU223" s="125">
        <v>0</v>
      </c>
      <c r="AV223" s="125">
        <v>122960</v>
      </c>
      <c r="AW223" s="125">
        <v>20639.230769230766</v>
      </c>
      <c r="AX223" s="125">
        <v>190528.8</v>
      </c>
      <c r="AY223" s="125">
        <v>24461.171692307689</v>
      </c>
      <c r="AZ223" s="493">
        <v>334128.03076923074</v>
      </c>
      <c r="BA223" s="493">
        <v>306399.23076923075</v>
      </c>
      <c r="BB223" s="493">
        <v>4180</v>
      </c>
      <c r="BC223" s="493">
        <v>167200</v>
      </c>
      <c r="BD223" s="493">
        <v>0</v>
      </c>
      <c r="BE223" s="493">
        <v>0</v>
      </c>
      <c r="BF223" s="493">
        <v>334128.03076923074</v>
      </c>
      <c r="BG223" s="125">
        <v>334128.0307692308</v>
      </c>
      <c r="BH223" s="125">
        <v>0</v>
      </c>
      <c r="BI223" s="493">
        <v>194928.8</v>
      </c>
      <c r="BJ223" s="493">
        <v>30899.999999999989</v>
      </c>
      <c r="BK223" s="125">
        <v>170099.23076923075</v>
      </c>
      <c r="BL223" s="125">
        <v>4252.4807692307686</v>
      </c>
      <c r="BM223" s="125">
        <v>3795.0994941176477</v>
      </c>
      <c r="BN223" s="126">
        <v>0.1205189154650769</v>
      </c>
      <c r="BO223" s="126">
        <v>0</v>
      </c>
      <c r="BP223" s="125">
        <v>0</v>
      </c>
      <c r="BQ223" s="493">
        <v>334128.03076923074</v>
      </c>
      <c r="BR223" s="493">
        <v>7659.9807692307686</v>
      </c>
      <c r="BS223" s="493" t="s">
        <v>948</v>
      </c>
      <c r="BT223" s="493">
        <v>8353.2007692307689</v>
      </c>
      <c r="BU223" s="126">
        <v>0.19180069454981385</v>
      </c>
      <c r="BV223" s="125">
        <v>0</v>
      </c>
      <c r="BW223" s="125">
        <v>334128.03076923074</v>
      </c>
      <c r="BX223" s="125">
        <v>0</v>
      </c>
      <c r="BY223" s="125">
        <v>334128.03076923074</v>
      </c>
      <c r="BZ223" s="490">
        <f t="shared" si="16"/>
        <v>0</v>
      </c>
      <c r="CA223" s="490">
        <f t="shared" si="17"/>
        <v>0</v>
      </c>
      <c r="CB223" s="490">
        <f t="shared" si="15"/>
        <v>0</v>
      </c>
      <c r="CC223" s="490">
        <f>IF(ISERROR(VLOOKUP(A223,'[19]19-20 Cfwds'!A:D,4,FALSE)),0,(VLOOKUP(A223,'[19]19-20 Cfwds'!A:D,4,FALSE)))</f>
        <v>0</v>
      </c>
      <c r="CD223" s="490">
        <f>IF(ISERROR(VLOOKUP(A223,'[19]19-20 Cfwds'!A:D,3,FALSE)),0,(VLOOKUP(A223,'[19]19-20 Cfwds'!A:D,3,FALSE)))</f>
        <v>0</v>
      </c>
      <c r="CF223" s="490">
        <f t="shared" si="18"/>
        <v>8285.3846153846152</v>
      </c>
      <c r="CG223" s="490"/>
      <c r="CH223" s="490"/>
    </row>
    <row r="224" spans="1:86" ht="14.4">
      <c r="A224" s="486">
        <v>446</v>
      </c>
      <c r="B224" s="486" t="str">
        <f>VLOOKUP(D224,'[19]Adjusted Factors 21-22'!C:F,4,FALSE)</f>
        <v>Recoupment Academy</v>
      </c>
      <c r="C224" s="491">
        <v>147450</v>
      </c>
      <c r="D224" s="491">
        <v>9352229</v>
      </c>
      <c r="E224" s="492" t="s">
        <v>1274</v>
      </c>
      <c r="F224" s="332">
        <v>85</v>
      </c>
      <c r="G224" s="332">
        <v>85</v>
      </c>
      <c r="H224" s="332">
        <v>0</v>
      </c>
      <c r="I224" s="125">
        <v>261290</v>
      </c>
      <c r="J224" s="125">
        <v>0</v>
      </c>
      <c r="K224" s="125">
        <v>0</v>
      </c>
      <c r="L224" s="125">
        <v>5519.9999999999882</v>
      </c>
      <c r="M224" s="125">
        <v>0</v>
      </c>
      <c r="N224" s="125">
        <v>9286.25</v>
      </c>
      <c r="O224" s="125">
        <v>0</v>
      </c>
      <c r="P224" s="125">
        <v>214.99999999999923</v>
      </c>
      <c r="Q224" s="125">
        <v>0</v>
      </c>
      <c r="R224" s="125">
        <v>0</v>
      </c>
      <c r="S224" s="125">
        <v>0</v>
      </c>
      <c r="T224" s="125">
        <v>0</v>
      </c>
      <c r="U224" s="125">
        <v>0</v>
      </c>
      <c r="V224" s="125">
        <v>0</v>
      </c>
      <c r="W224" s="125">
        <v>0</v>
      </c>
      <c r="X224" s="125">
        <v>0</v>
      </c>
      <c r="Y224" s="125">
        <v>0</v>
      </c>
      <c r="Z224" s="125">
        <v>0</v>
      </c>
      <c r="AA224" s="125">
        <v>0</v>
      </c>
      <c r="AB224" s="125">
        <v>591.77215189873573</v>
      </c>
      <c r="AC224" s="125">
        <v>0</v>
      </c>
      <c r="AD224" s="125">
        <v>0</v>
      </c>
      <c r="AE224" s="125">
        <v>24971.341463414636</v>
      </c>
      <c r="AF224" s="125">
        <v>0</v>
      </c>
      <c r="AG224" s="125">
        <v>809.99999999999693</v>
      </c>
      <c r="AH224" s="125">
        <v>0</v>
      </c>
      <c r="AI224" s="125">
        <v>117800</v>
      </c>
      <c r="AJ224" s="125">
        <v>38931.909212283041</v>
      </c>
      <c r="AK224" s="125">
        <v>0</v>
      </c>
      <c r="AL224" s="125">
        <v>0</v>
      </c>
      <c r="AM224" s="125">
        <v>2355.1999999999998</v>
      </c>
      <c r="AN224" s="125">
        <v>0</v>
      </c>
      <c r="AO224" s="125">
        <v>0</v>
      </c>
      <c r="AP224" s="125">
        <v>0</v>
      </c>
      <c r="AQ224" s="125">
        <v>0</v>
      </c>
      <c r="AR224" s="125">
        <v>0</v>
      </c>
      <c r="AS224" s="125">
        <v>0</v>
      </c>
      <c r="AT224" s="125">
        <v>0</v>
      </c>
      <c r="AU224" s="125">
        <v>0</v>
      </c>
      <c r="AV224" s="125">
        <v>261290</v>
      </c>
      <c r="AW224" s="125">
        <v>41394.363615313363</v>
      </c>
      <c r="AX224" s="125">
        <v>159087.10921228305</v>
      </c>
      <c r="AY224" s="125">
        <v>37505.78473170731</v>
      </c>
      <c r="AZ224" s="493">
        <v>461771.47282759642</v>
      </c>
      <c r="BA224" s="493">
        <v>459416.2728275964</v>
      </c>
      <c r="BB224" s="493">
        <v>4180</v>
      </c>
      <c r="BC224" s="493">
        <v>355300</v>
      </c>
      <c r="BD224" s="493">
        <v>0</v>
      </c>
      <c r="BE224" s="493">
        <v>0</v>
      </c>
      <c r="BF224" s="493">
        <v>461771.47282759642</v>
      </c>
      <c r="BG224" s="125">
        <v>461771.47282759642</v>
      </c>
      <c r="BH224" s="125">
        <v>0</v>
      </c>
      <c r="BI224" s="493">
        <v>357655.2</v>
      </c>
      <c r="BJ224" s="493">
        <v>198568.09078771697</v>
      </c>
      <c r="BK224" s="125">
        <v>302684.36361531337</v>
      </c>
      <c r="BL224" s="125">
        <v>3560.9925131213336</v>
      </c>
      <c r="BM224" s="125">
        <v>3226.2519090583369</v>
      </c>
      <c r="BN224" s="126">
        <v>0.10375525950814522</v>
      </c>
      <c r="BO224" s="126">
        <v>0</v>
      </c>
      <c r="BP224" s="125">
        <v>0</v>
      </c>
      <c r="BQ224" s="493">
        <v>461771.47282759642</v>
      </c>
      <c r="BR224" s="493">
        <v>5404.8973273834872</v>
      </c>
      <c r="BS224" s="493" t="s">
        <v>948</v>
      </c>
      <c r="BT224" s="493">
        <v>5432.6055626776051</v>
      </c>
      <c r="BU224" s="126">
        <v>0.10179027007017138</v>
      </c>
      <c r="BV224" s="125">
        <v>0</v>
      </c>
      <c r="BW224" s="125">
        <v>461771.47282759642</v>
      </c>
      <c r="BX224" s="125">
        <v>0</v>
      </c>
      <c r="BY224" s="125">
        <v>461771.47282759642</v>
      </c>
      <c r="BZ224" s="490">
        <f t="shared" si="16"/>
        <v>0</v>
      </c>
      <c r="CA224" s="490">
        <f t="shared" si="17"/>
        <v>0</v>
      </c>
      <c r="CB224" s="490">
        <f t="shared" si="15"/>
        <v>0</v>
      </c>
      <c r="CC224" s="490">
        <f>IF(ISERROR(VLOOKUP(A224,'[19]19-20 Cfwds'!A:D,4,FALSE)),0,(VLOOKUP(A224,'[19]19-20 Cfwds'!A:D,4,FALSE)))</f>
        <v>0</v>
      </c>
      <c r="CD224" s="490">
        <f>IF(ISERROR(VLOOKUP(A224,'[19]19-20 Cfwds'!A:D,3,FALSE)),0,(VLOOKUP(A224,'[19]19-20 Cfwds'!A:D,3,FALSE)))</f>
        <v>0</v>
      </c>
      <c r="CF224" s="490">
        <f t="shared" si="18"/>
        <v>15021.249999999989</v>
      </c>
      <c r="CG224" s="490"/>
      <c r="CH224" s="490"/>
    </row>
    <row r="225" spans="1:86" ht="14.4">
      <c r="A225" s="486">
        <v>480</v>
      </c>
      <c r="B225" s="486" t="str">
        <f>VLOOKUP(D225,'[19]Adjusted Factors 21-22'!C:F,4,FALSE)</f>
        <v>Recoupment Academy</v>
      </c>
      <c r="C225" s="491">
        <v>147934</v>
      </c>
      <c r="D225" s="491">
        <v>9352916</v>
      </c>
      <c r="E225" s="492" t="s">
        <v>385</v>
      </c>
      <c r="F225" s="332">
        <v>228</v>
      </c>
      <c r="G225" s="332">
        <v>228</v>
      </c>
      <c r="H225" s="332">
        <v>0</v>
      </c>
      <c r="I225" s="125">
        <v>700872</v>
      </c>
      <c r="J225" s="125">
        <v>0</v>
      </c>
      <c r="K225" s="125">
        <v>0</v>
      </c>
      <c r="L225" s="125">
        <v>14719.999999999953</v>
      </c>
      <c r="M225" s="125">
        <v>0</v>
      </c>
      <c r="N225" s="125">
        <v>25532.584269662919</v>
      </c>
      <c r="O225" s="125">
        <v>0</v>
      </c>
      <c r="P225" s="125">
        <v>15265.000000000009</v>
      </c>
      <c r="Q225" s="125">
        <v>0</v>
      </c>
      <c r="R225" s="125">
        <v>0</v>
      </c>
      <c r="S225" s="125">
        <v>889.99999999999966</v>
      </c>
      <c r="T225" s="125">
        <v>0</v>
      </c>
      <c r="U225" s="125">
        <v>0</v>
      </c>
      <c r="V225" s="125">
        <v>0</v>
      </c>
      <c r="W225" s="125">
        <v>0</v>
      </c>
      <c r="X225" s="125">
        <v>0</v>
      </c>
      <c r="Y225" s="125">
        <v>0</v>
      </c>
      <c r="Z225" s="125">
        <v>0</v>
      </c>
      <c r="AA225" s="125">
        <v>0</v>
      </c>
      <c r="AB225" s="125">
        <v>0</v>
      </c>
      <c r="AC225" s="125">
        <v>0</v>
      </c>
      <c r="AD225" s="125">
        <v>0</v>
      </c>
      <c r="AE225" s="125">
        <v>68985.000000000015</v>
      </c>
      <c r="AF225" s="125">
        <v>0</v>
      </c>
      <c r="AG225" s="125">
        <v>0</v>
      </c>
      <c r="AH225" s="125">
        <v>0</v>
      </c>
      <c r="AI225" s="125">
        <v>117800</v>
      </c>
      <c r="AJ225" s="125">
        <v>0</v>
      </c>
      <c r="AK225" s="125">
        <v>0</v>
      </c>
      <c r="AL225" s="125">
        <v>0</v>
      </c>
      <c r="AM225" s="125">
        <v>6343.89</v>
      </c>
      <c r="AN225" s="125">
        <v>0</v>
      </c>
      <c r="AO225" s="125">
        <v>0</v>
      </c>
      <c r="AP225" s="125">
        <v>0</v>
      </c>
      <c r="AQ225" s="125">
        <v>0</v>
      </c>
      <c r="AR225" s="125">
        <v>0</v>
      </c>
      <c r="AS225" s="125">
        <v>0</v>
      </c>
      <c r="AT225" s="125">
        <v>0</v>
      </c>
      <c r="AU225" s="125">
        <v>0</v>
      </c>
      <c r="AV225" s="125">
        <v>700872</v>
      </c>
      <c r="AW225" s="125">
        <v>125392.58426966288</v>
      </c>
      <c r="AX225" s="125">
        <v>124143.89</v>
      </c>
      <c r="AY225" s="125">
        <v>100898.94826966288</v>
      </c>
      <c r="AZ225" s="493">
        <v>950408.47426966287</v>
      </c>
      <c r="BA225" s="493">
        <v>944064.58426966285</v>
      </c>
      <c r="BB225" s="493">
        <v>4180</v>
      </c>
      <c r="BC225" s="493">
        <v>953040</v>
      </c>
      <c r="BD225" s="493">
        <v>8975.4157303371467</v>
      </c>
      <c r="BE225" s="493">
        <v>0</v>
      </c>
      <c r="BF225" s="493">
        <v>959383.89</v>
      </c>
      <c r="BG225" s="125">
        <v>959383.89000000013</v>
      </c>
      <c r="BH225" s="125">
        <v>0</v>
      </c>
      <c r="BI225" s="493">
        <v>959383.89</v>
      </c>
      <c r="BJ225" s="493">
        <v>835240</v>
      </c>
      <c r="BK225" s="125">
        <v>835240</v>
      </c>
      <c r="BL225" s="125">
        <v>3663.3333333333335</v>
      </c>
      <c r="BM225" s="125">
        <v>3517.8483007407403</v>
      </c>
      <c r="BN225" s="126">
        <v>4.135625534562104E-2</v>
      </c>
      <c r="BO225" s="126">
        <v>0</v>
      </c>
      <c r="BP225" s="125">
        <v>0</v>
      </c>
      <c r="BQ225" s="493">
        <v>959383.89</v>
      </c>
      <c r="BR225" s="493">
        <v>4180</v>
      </c>
      <c r="BS225" s="493" t="s">
        <v>948</v>
      </c>
      <c r="BT225" s="493">
        <v>4207.8240789473684</v>
      </c>
      <c r="BU225" s="126">
        <v>3.605154337793004E-2</v>
      </c>
      <c r="BV225" s="125">
        <v>0</v>
      </c>
      <c r="BW225" s="125">
        <v>959383.89</v>
      </c>
      <c r="BX225" s="125">
        <v>0</v>
      </c>
      <c r="BY225" s="125">
        <v>959383.89</v>
      </c>
      <c r="BZ225" s="490">
        <f t="shared" si="16"/>
        <v>0</v>
      </c>
      <c r="CA225" s="490">
        <f t="shared" si="17"/>
        <v>0</v>
      </c>
      <c r="CB225" s="490">
        <f t="shared" si="15"/>
        <v>8975.4157303371467</v>
      </c>
      <c r="CC225" s="490">
        <f>IF(ISERROR(VLOOKUP(A225,'[19]19-20 Cfwds'!A:D,4,FALSE)),0,(VLOOKUP(A225,'[19]19-20 Cfwds'!A:D,4,FALSE)))</f>
        <v>154149.24617327587</v>
      </c>
      <c r="CD225" s="490">
        <f>IF(ISERROR(VLOOKUP(A225,'[19]19-20 Cfwds'!A:D,3,FALSE)),0,(VLOOKUP(A225,'[19]19-20 Cfwds'!A:D,3,FALSE)))</f>
        <v>10442.370000000006</v>
      </c>
      <c r="CF225" s="490">
        <f t="shared" si="18"/>
        <v>56407.584269662875</v>
      </c>
      <c r="CG225" s="490"/>
      <c r="CH225" s="490"/>
    </row>
    <row r="226" spans="1:86" ht="14.4">
      <c r="A226" s="486">
        <v>303</v>
      </c>
      <c r="B226" s="486" t="str">
        <f>VLOOKUP(D226,'[19]Adjusted Factors 21-22'!C:F,4,FALSE)</f>
        <v>Recoupment Academy</v>
      </c>
      <c r="C226" s="491">
        <v>141849</v>
      </c>
      <c r="D226" s="491">
        <v>9352927</v>
      </c>
      <c r="E226" s="492" t="s">
        <v>1352</v>
      </c>
      <c r="F226" s="332">
        <v>285</v>
      </c>
      <c r="G226" s="332">
        <v>285</v>
      </c>
      <c r="H226" s="332">
        <v>0</v>
      </c>
      <c r="I226" s="125">
        <v>876090</v>
      </c>
      <c r="J226" s="125">
        <v>0</v>
      </c>
      <c r="K226" s="125">
        <v>0</v>
      </c>
      <c r="L226" s="125">
        <v>47839.999999999956</v>
      </c>
      <c r="M226" s="125">
        <v>0</v>
      </c>
      <c r="N226" s="125">
        <v>66115.086206896551</v>
      </c>
      <c r="O226" s="125">
        <v>0</v>
      </c>
      <c r="P226" s="125">
        <v>859.99999999999727</v>
      </c>
      <c r="Q226" s="125">
        <v>3119.9999999999973</v>
      </c>
      <c r="R226" s="125">
        <v>40999.999999999985</v>
      </c>
      <c r="S226" s="125">
        <v>55180.000000000051</v>
      </c>
      <c r="T226" s="125">
        <v>5225.0000000000036</v>
      </c>
      <c r="U226" s="125">
        <v>0</v>
      </c>
      <c r="V226" s="125">
        <v>0</v>
      </c>
      <c r="W226" s="125">
        <v>0</v>
      </c>
      <c r="X226" s="125">
        <v>0</v>
      </c>
      <c r="Y226" s="125">
        <v>0</v>
      </c>
      <c r="Z226" s="125">
        <v>0</v>
      </c>
      <c r="AA226" s="125">
        <v>0</v>
      </c>
      <c r="AB226" s="125">
        <v>18706.790123456758</v>
      </c>
      <c r="AC226" s="125">
        <v>0</v>
      </c>
      <c r="AD226" s="125">
        <v>0</v>
      </c>
      <c r="AE226" s="125">
        <v>118190.1063829787</v>
      </c>
      <c r="AF226" s="125">
        <v>0</v>
      </c>
      <c r="AG226" s="125">
        <v>2609.9999999999923</v>
      </c>
      <c r="AH226" s="125">
        <v>0</v>
      </c>
      <c r="AI226" s="125">
        <v>117800</v>
      </c>
      <c r="AJ226" s="125">
        <v>0</v>
      </c>
      <c r="AK226" s="125">
        <v>0</v>
      </c>
      <c r="AL226" s="125">
        <v>0</v>
      </c>
      <c r="AM226" s="125">
        <v>5632</v>
      </c>
      <c r="AN226" s="125">
        <v>0</v>
      </c>
      <c r="AO226" s="125">
        <v>0</v>
      </c>
      <c r="AP226" s="125">
        <v>0</v>
      </c>
      <c r="AQ226" s="125">
        <v>0</v>
      </c>
      <c r="AR226" s="125">
        <v>0</v>
      </c>
      <c r="AS226" s="125">
        <v>0</v>
      </c>
      <c r="AT226" s="125">
        <v>0</v>
      </c>
      <c r="AU226" s="125">
        <v>0</v>
      </c>
      <c r="AV226" s="125">
        <v>876090</v>
      </c>
      <c r="AW226" s="125">
        <v>358846.98271333205</v>
      </c>
      <c r="AX226" s="125">
        <v>123432</v>
      </c>
      <c r="AY226" s="125">
        <v>288434.00339838589</v>
      </c>
      <c r="AZ226" s="493">
        <v>1358368.9827133319</v>
      </c>
      <c r="BA226" s="493">
        <v>1352736.9827133319</v>
      </c>
      <c r="BB226" s="493">
        <v>4180</v>
      </c>
      <c r="BC226" s="493">
        <v>1191300</v>
      </c>
      <c r="BD226" s="493">
        <v>0</v>
      </c>
      <c r="BE226" s="493">
        <v>0</v>
      </c>
      <c r="BF226" s="493">
        <v>1358368.9827133319</v>
      </c>
      <c r="BG226" s="125">
        <v>1358368.9827133322</v>
      </c>
      <c r="BH226" s="125">
        <v>0</v>
      </c>
      <c r="BI226" s="493">
        <v>1196932</v>
      </c>
      <c r="BJ226" s="493">
        <v>1073500</v>
      </c>
      <c r="BK226" s="125">
        <v>1234936.9827133319</v>
      </c>
      <c r="BL226" s="125">
        <v>4333.1122200467789</v>
      </c>
      <c r="BM226" s="125">
        <v>4326.3727020618562</v>
      </c>
      <c r="BN226" s="126">
        <v>1.5577756353979406E-3</v>
      </c>
      <c r="BO226" s="126">
        <v>1.6922580014602059E-2</v>
      </c>
      <c r="BP226" s="125">
        <v>20865.815643735084</v>
      </c>
      <c r="BQ226" s="493">
        <v>1379234.7983570669</v>
      </c>
      <c r="BR226" s="493">
        <v>4819.6589416037432</v>
      </c>
      <c r="BS226" s="493" t="s">
        <v>948</v>
      </c>
      <c r="BT226" s="493">
        <v>4839.4203451125159</v>
      </c>
      <c r="BU226" s="126">
        <v>1.9682661314698091E-2</v>
      </c>
      <c r="BV226" s="125">
        <v>0</v>
      </c>
      <c r="BW226" s="125">
        <v>1379234.7983570669</v>
      </c>
      <c r="BX226" s="125">
        <v>0</v>
      </c>
      <c r="BY226" s="125">
        <v>1379234.7983570669</v>
      </c>
      <c r="BZ226" s="490">
        <f t="shared" si="16"/>
        <v>0</v>
      </c>
      <c r="CA226" s="490">
        <f t="shared" si="17"/>
        <v>0</v>
      </c>
      <c r="CB226" s="490">
        <f t="shared" si="15"/>
        <v>0</v>
      </c>
      <c r="CC226" s="490">
        <f>IF(ISERROR(VLOOKUP(A226,'[19]19-20 Cfwds'!A:D,4,FALSE)),0,(VLOOKUP(A226,'[19]19-20 Cfwds'!A:D,4,FALSE)))</f>
        <v>0</v>
      </c>
      <c r="CD226" s="490">
        <f>IF(ISERROR(VLOOKUP(A226,'[19]19-20 Cfwds'!A:D,3,FALSE)),0,(VLOOKUP(A226,'[19]19-20 Cfwds'!A:D,3,FALSE)))</f>
        <v>0</v>
      </c>
      <c r="CF226" s="490">
        <f t="shared" si="18"/>
        <v>219340.08620689655</v>
      </c>
      <c r="CG226" s="490"/>
      <c r="CH226" s="490"/>
    </row>
    <row r="227" spans="1:86" ht="14.4">
      <c r="A227" s="486">
        <v>404</v>
      </c>
      <c r="B227" s="486" t="str">
        <f>VLOOKUP(D227,'[19]Adjusted Factors 21-22'!C:F,4,FALSE)</f>
        <v>Recoupment Academy</v>
      </c>
      <c r="C227" s="491">
        <v>143056</v>
      </c>
      <c r="D227" s="491">
        <v>9353002</v>
      </c>
      <c r="E227" s="492" t="s">
        <v>1139</v>
      </c>
      <c r="F227" s="332">
        <v>51</v>
      </c>
      <c r="G227" s="332">
        <v>51</v>
      </c>
      <c r="H227" s="332">
        <v>0</v>
      </c>
      <c r="I227" s="125">
        <v>156774</v>
      </c>
      <c r="J227" s="125">
        <v>0</v>
      </c>
      <c r="K227" s="125">
        <v>0</v>
      </c>
      <c r="L227" s="125">
        <v>3219.9999999999927</v>
      </c>
      <c r="M227" s="125">
        <v>0</v>
      </c>
      <c r="N227" s="125">
        <v>4024.9999999999909</v>
      </c>
      <c r="O227" s="125">
        <v>0</v>
      </c>
      <c r="P227" s="125">
        <v>0</v>
      </c>
      <c r="Q227" s="125">
        <v>0</v>
      </c>
      <c r="R227" s="125">
        <v>0</v>
      </c>
      <c r="S227" s="125">
        <v>0</v>
      </c>
      <c r="T227" s="125">
        <v>0</v>
      </c>
      <c r="U227" s="125">
        <v>0</v>
      </c>
      <c r="V227" s="125">
        <v>0</v>
      </c>
      <c r="W227" s="125">
        <v>0</v>
      </c>
      <c r="X227" s="125">
        <v>0</v>
      </c>
      <c r="Y227" s="125">
        <v>0</v>
      </c>
      <c r="Z227" s="125">
        <v>0</v>
      </c>
      <c r="AA227" s="125">
        <v>0</v>
      </c>
      <c r="AB227" s="125">
        <v>1683</v>
      </c>
      <c r="AC227" s="125">
        <v>0</v>
      </c>
      <c r="AD227" s="125">
        <v>0</v>
      </c>
      <c r="AE227" s="125">
        <v>15782.282608695652</v>
      </c>
      <c r="AF227" s="125">
        <v>0</v>
      </c>
      <c r="AG227" s="125">
        <v>1745.9999999999993</v>
      </c>
      <c r="AH227" s="125">
        <v>0</v>
      </c>
      <c r="AI227" s="125">
        <v>117800</v>
      </c>
      <c r="AJ227" s="125">
        <v>0</v>
      </c>
      <c r="AK227" s="125">
        <v>0</v>
      </c>
      <c r="AL227" s="125">
        <v>0</v>
      </c>
      <c r="AM227" s="125">
        <v>2016.74</v>
      </c>
      <c r="AN227" s="125">
        <v>0</v>
      </c>
      <c r="AO227" s="125">
        <v>0</v>
      </c>
      <c r="AP227" s="125">
        <v>0</v>
      </c>
      <c r="AQ227" s="125">
        <v>0</v>
      </c>
      <c r="AR227" s="125">
        <v>0</v>
      </c>
      <c r="AS227" s="125">
        <v>0</v>
      </c>
      <c r="AT227" s="125">
        <v>0</v>
      </c>
      <c r="AU227" s="125">
        <v>0</v>
      </c>
      <c r="AV227" s="125">
        <v>156774</v>
      </c>
      <c r="AW227" s="125">
        <v>26456.282608695634</v>
      </c>
      <c r="AX227" s="125">
        <v>119816.74</v>
      </c>
      <c r="AY227" s="125">
        <v>25135.005304347811</v>
      </c>
      <c r="AZ227" s="493">
        <v>303047.02260869561</v>
      </c>
      <c r="BA227" s="493">
        <v>301030.28260869562</v>
      </c>
      <c r="BB227" s="493">
        <v>4180</v>
      </c>
      <c r="BC227" s="493">
        <v>213180</v>
      </c>
      <c r="BD227" s="493">
        <v>0</v>
      </c>
      <c r="BE227" s="493">
        <v>0</v>
      </c>
      <c r="BF227" s="493">
        <v>303047.02260869561</v>
      </c>
      <c r="BG227" s="125">
        <v>303047.02260869567</v>
      </c>
      <c r="BH227" s="125">
        <v>0</v>
      </c>
      <c r="BI227" s="493">
        <v>215196.74</v>
      </c>
      <c r="BJ227" s="493">
        <v>95379.999999999985</v>
      </c>
      <c r="BK227" s="125">
        <v>183230.28260869562</v>
      </c>
      <c r="BL227" s="125">
        <v>3592.7506393861886</v>
      </c>
      <c r="BM227" s="125">
        <v>3703.0232551724143</v>
      </c>
      <c r="BN227" s="126">
        <v>-2.9779077307223501E-2</v>
      </c>
      <c r="BO227" s="126">
        <v>4.82594329572235E-2</v>
      </c>
      <c r="BP227" s="125">
        <v>9113.9959286236663</v>
      </c>
      <c r="BQ227" s="493">
        <v>312161.01853731927</v>
      </c>
      <c r="BR227" s="493">
        <v>6081.2603634768484</v>
      </c>
      <c r="BS227" s="493" t="s">
        <v>948</v>
      </c>
      <c r="BT227" s="493">
        <v>6120.8042850454758</v>
      </c>
      <c r="BU227" s="126">
        <v>6.1849320442195932E-2</v>
      </c>
      <c r="BV227" s="125">
        <v>0</v>
      </c>
      <c r="BW227" s="125">
        <v>312161.01853731927</v>
      </c>
      <c r="BX227" s="125">
        <v>0</v>
      </c>
      <c r="BY227" s="125">
        <v>312161.01853731927</v>
      </c>
      <c r="BZ227" s="490">
        <f t="shared" si="16"/>
        <v>0</v>
      </c>
      <c r="CA227" s="490">
        <f t="shared" si="17"/>
        <v>0</v>
      </c>
      <c r="CB227" s="490">
        <f t="shared" si="15"/>
        <v>0</v>
      </c>
      <c r="CC227" s="490">
        <f>IF(ISERROR(VLOOKUP(A227,'[19]19-20 Cfwds'!A:D,4,FALSE)),0,(VLOOKUP(A227,'[19]19-20 Cfwds'!A:D,4,FALSE)))</f>
        <v>0</v>
      </c>
      <c r="CD227" s="490">
        <f>IF(ISERROR(VLOOKUP(A227,'[19]19-20 Cfwds'!A:D,3,FALSE)),0,(VLOOKUP(A227,'[19]19-20 Cfwds'!A:D,3,FALSE)))</f>
        <v>0</v>
      </c>
      <c r="CF227" s="490">
        <f t="shared" si="18"/>
        <v>7244.9999999999836</v>
      </c>
      <c r="CG227" s="490"/>
      <c r="CH227" s="490"/>
    </row>
    <row r="228" spans="1:86" ht="14.4">
      <c r="A228" s="486">
        <v>441</v>
      </c>
      <c r="B228" s="486" t="str">
        <f>VLOOKUP(D228,'[19]Adjusted Factors 21-22'!C:F,4,FALSE)</f>
        <v>Recoupment Academy</v>
      </c>
      <c r="C228" s="491">
        <v>142547</v>
      </c>
      <c r="D228" s="491">
        <v>9353025</v>
      </c>
      <c r="E228" s="492" t="s">
        <v>510</v>
      </c>
      <c r="F228" s="332">
        <v>209</v>
      </c>
      <c r="G228" s="332">
        <v>209</v>
      </c>
      <c r="H228" s="332">
        <v>0</v>
      </c>
      <c r="I228" s="125">
        <v>642466</v>
      </c>
      <c r="J228" s="125">
        <v>0</v>
      </c>
      <c r="K228" s="125">
        <v>0</v>
      </c>
      <c r="L228" s="125">
        <v>4140</v>
      </c>
      <c r="M228" s="125">
        <v>0</v>
      </c>
      <c r="N228" s="125">
        <v>8708.3333333333339</v>
      </c>
      <c r="O228" s="125">
        <v>0</v>
      </c>
      <c r="P228" s="125">
        <v>648.10096153846052</v>
      </c>
      <c r="Q228" s="125">
        <v>783.74999999999875</v>
      </c>
      <c r="R228" s="125">
        <v>0</v>
      </c>
      <c r="S228" s="125">
        <v>0</v>
      </c>
      <c r="T228" s="125">
        <v>0</v>
      </c>
      <c r="U228" s="125">
        <v>0</v>
      </c>
      <c r="V228" s="125">
        <v>0</v>
      </c>
      <c r="W228" s="125">
        <v>0</v>
      </c>
      <c r="X228" s="125">
        <v>0</v>
      </c>
      <c r="Y228" s="125">
        <v>0</v>
      </c>
      <c r="Z228" s="125">
        <v>0</v>
      </c>
      <c r="AA228" s="125">
        <v>0</v>
      </c>
      <c r="AB228" s="125">
        <v>0</v>
      </c>
      <c r="AC228" s="125">
        <v>0</v>
      </c>
      <c r="AD228" s="125">
        <v>0</v>
      </c>
      <c r="AE228" s="125">
        <v>36616.799999999996</v>
      </c>
      <c r="AF228" s="125">
        <v>0</v>
      </c>
      <c r="AG228" s="125">
        <v>0</v>
      </c>
      <c r="AH228" s="125">
        <v>0</v>
      </c>
      <c r="AI228" s="125">
        <v>117800</v>
      </c>
      <c r="AJ228" s="125">
        <v>0</v>
      </c>
      <c r="AK228" s="125">
        <v>0</v>
      </c>
      <c r="AL228" s="125">
        <v>0</v>
      </c>
      <c r="AM228" s="125">
        <v>2892.8</v>
      </c>
      <c r="AN228" s="125">
        <v>0</v>
      </c>
      <c r="AO228" s="125">
        <v>0</v>
      </c>
      <c r="AP228" s="125">
        <v>0</v>
      </c>
      <c r="AQ228" s="125">
        <v>0</v>
      </c>
      <c r="AR228" s="125">
        <v>0</v>
      </c>
      <c r="AS228" s="125">
        <v>0</v>
      </c>
      <c r="AT228" s="125">
        <v>0</v>
      </c>
      <c r="AU228" s="125">
        <v>0</v>
      </c>
      <c r="AV228" s="125">
        <v>642466</v>
      </c>
      <c r="AW228" s="125">
        <v>50896.984294871785</v>
      </c>
      <c r="AX228" s="125">
        <v>120692.8</v>
      </c>
      <c r="AY228" s="125">
        <v>42587.448294871792</v>
      </c>
      <c r="AZ228" s="493">
        <v>814055.78429487185</v>
      </c>
      <c r="BA228" s="493">
        <v>811162.9842948718</v>
      </c>
      <c r="BB228" s="493">
        <v>4180</v>
      </c>
      <c r="BC228" s="493">
        <v>873620</v>
      </c>
      <c r="BD228" s="493">
        <v>62457.0157051282</v>
      </c>
      <c r="BE228" s="493">
        <v>0</v>
      </c>
      <c r="BF228" s="493">
        <v>876512.8</v>
      </c>
      <c r="BG228" s="125">
        <v>876512.80000000016</v>
      </c>
      <c r="BH228" s="125">
        <v>0</v>
      </c>
      <c r="BI228" s="493">
        <v>876512.8</v>
      </c>
      <c r="BJ228" s="493">
        <v>755820</v>
      </c>
      <c r="BK228" s="125">
        <v>755820</v>
      </c>
      <c r="BL228" s="125">
        <v>3616.3636363636365</v>
      </c>
      <c r="BM228" s="125">
        <v>3352.4290196078432</v>
      </c>
      <c r="BN228" s="126">
        <v>7.8729367635251984E-2</v>
      </c>
      <c r="BO228" s="126">
        <v>0</v>
      </c>
      <c r="BP228" s="125">
        <v>0</v>
      </c>
      <c r="BQ228" s="493">
        <v>876512.8</v>
      </c>
      <c r="BR228" s="493">
        <v>4180</v>
      </c>
      <c r="BS228" s="493" t="s">
        <v>948</v>
      </c>
      <c r="BT228" s="493">
        <v>4193.8411483253594</v>
      </c>
      <c r="BU228" s="126">
        <v>6.3922205916261632E-2</v>
      </c>
      <c r="BV228" s="125">
        <v>0</v>
      </c>
      <c r="BW228" s="125">
        <v>876512.8</v>
      </c>
      <c r="BX228" s="125">
        <v>0</v>
      </c>
      <c r="BY228" s="125">
        <v>876512.8</v>
      </c>
      <c r="BZ228" s="490">
        <f t="shared" si="16"/>
        <v>0</v>
      </c>
      <c r="CA228" s="490">
        <f t="shared" si="17"/>
        <v>0</v>
      </c>
      <c r="CB228" s="490">
        <f t="shared" si="15"/>
        <v>62457.0157051282</v>
      </c>
      <c r="CC228" s="490">
        <f>IF(ISERROR(VLOOKUP(A228,'[19]19-20 Cfwds'!A:D,4,FALSE)),0,(VLOOKUP(A228,'[19]19-20 Cfwds'!A:D,4,FALSE)))</f>
        <v>0</v>
      </c>
      <c r="CD228" s="490">
        <f>IF(ISERROR(VLOOKUP(A228,'[19]19-20 Cfwds'!A:D,3,FALSE)),0,(VLOOKUP(A228,'[19]19-20 Cfwds'!A:D,3,FALSE)))</f>
        <v>0</v>
      </c>
      <c r="CF228" s="490">
        <f t="shared" si="18"/>
        <v>14280.184294871793</v>
      </c>
      <c r="CG228" s="490"/>
      <c r="CH228" s="490"/>
    </row>
    <row r="229" spans="1:86" ht="14.4">
      <c r="A229" s="486">
        <v>492</v>
      </c>
      <c r="B229" s="486" t="str">
        <f>VLOOKUP(D229,'[19]Adjusted Factors 21-22'!C:F,4,FALSE)</f>
        <v>Recoupment Academy</v>
      </c>
      <c r="C229" s="491">
        <v>142554</v>
      </c>
      <c r="D229" s="491">
        <v>9353054</v>
      </c>
      <c r="E229" s="492" t="s">
        <v>1030</v>
      </c>
      <c r="F229" s="332">
        <v>123</v>
      </c>
      <c r="G229" s="332">
        <v>123</v>
      </c>
      <c r="H229" s="332">
        <v>0</v>
      </c>
      <c r="I229" s="125">
        <v>378102</v>
      </c>
      <c r="J229" s="125">
        <v>0</v>
      </c>
      <c r="K229" s="125">
        <v>0</v>
      </c>
      <c r="L229" s="125">
        <v>7359.9999999999927</v>
      </c>
      <c r="M229" s="125">
        <v>0</v>
      </c>
      <c r="N229" s="125">
        <v>11292.226890756301</v>
      </c>
      <c r="O229" s="125">
        <v>0</v>
      </c>
      <c r="P229" s="125">
        <v>215.00000000000006</v>
      </c>
      <c r="Q229" s="125">
        <v>0</v>
      </c>
      <c r="R229" s="125">
        <v>0</v>
      </c>
      <c r="S229" s="125">
        <v>0</v>
      </c>
      <c r="T229" s="125">
        <v>0</v>
      </c>
      <c r="U229" s="125">
        <v>0</v>
      </c>
      <c r="V229" s="125">
        <v>0</v>
      </c>
      <c r="W229" s="125">
        <v>0</v>
      </c>
      <c r="X229" s="125">
        <v>0</v>
      </c>
      <c r="Y229" s="125">
        <v>0</v>
      </c>
      <c r="Z229" s="125">
        <v>0</v>
      </c>
      <c r="AA229" s="125">
        <v>0</v>
      </c>
      <c r="AB229" s="125">
        <v>0</v>
      </c>
      <c r="AC229" s="125">
        <v>0</v>
      </c>
      <c r="AD229" s="125">
        <v>0</v>
      </c>
      <c r="AE229" s="125">
        <v>37711.800000000003</v>
      </c>
      <c r="AF229" s="125">
        <v>0</v>
      </c>
      <c r="AG229" s="125">
        <v>0</v>
      </c>
      <c r="AH229" s="125">
        <v>0</v>
      </c>
      <c r="AI229" s="125">
        <v>117800</v>
      </c>
      <c r="AJ229" s="125">
        <v>16101.468624833098</v>
      </c>
      <c r="AK229" s="125">
        <v>0</v>
      </c>
      <c r="AL229" s="125">
        <v>0</v>
      </c>
      <c r="AM229" s="125">
        <v>2739.2</v>
      </c>
      <c r="AN229" s="125">
        <v>0</v>
      </c>
      <c r="AO229" s="125">
        <v>0</v>
      </c>
      <c r="AP229" s="125">
        <v>0</v>
      </c>
      <c r="AQ229" s="125">
        <v>0</v>
      </c>
      <c r="AR229" s="125">
        <v>0</v>
      </c>
      <c r="AS229" s="125">
        <v>0</v>
      </c>
      <c r="AT229" s="125">
        <v>0</v>
      </c>
      <c r="AU229" s="125">
        <v>0</v>
      </c>
      <c r="AV229" s="125">
        <v>378102</v>
      </c>
      <c r="AW229" s="125">
        <v>56579.0268907563</v>
      </c>
      <c r="AX229" s="125">
        <v>136640.66862483311</v>
      </c>
      <c r="AY229" s="125">
        <v>47721.990890756293</v>
      </c>
      <c r="AZ229" s="493">
        <v>571321.69551558944</v>
      </c>
      <c r="BA229" s="493">
        <v>568582.49551558949</v>
      </c>
      <c r="BB229" s="493">
        <v>4180</v>
      </c>
      <c r="BC229" s="493">
        <v>514140</v>
      </c>
      <c r="BD229" s="493">
        <v>0</v>
      </c>
      <c r="BE229" s="493">
        <v>0</v>
      </c>
      <c r="BF229" s="493">
        <v>571321.69551558944</v>
      </c>
      <c r="BG229" s="125">
        <v>571321.69551558932</v>
      </c>
      <c r="BH229" s="125">
        <v>0</v>
      </c>
      <c r="BI229" s="493">
        <v>516879.2</v>
      </c>
      <c r="BJ229" s="493">
        <v>380238.5313751669</v>
      </c>
      <c r="BK229" s="125">
        <v>434681.02689075633</v>
      </c>
      <c r="BL229" s="125">
        <v>3533.9920885427346</v>
      </c>
      <c r="BM229" s="125">
        <v>3497.8349237193747</v>
      </c>
      <c r="BN229" s="126">
        <v>1.0337012927103092E-2</v>
      </c>
      <c r="BO229" s="126">
        <v>8.1433427228969069E-3</v>
      </c>
      <c r="BP229" s="125">
        <v>3503.5404343516739</v>
      </c>
      <c r="BQ229" s="493">
        <v>574825.2359499411</v>
      </c>
      <c r="BR229" s="493">
        <v>4651.1059833328545</v>
      </c>
      <c r="BS229" s="493" t="s">
        <v>948</v>
      </c>
      <c r="BT229" s="493">
        <v>4673.3759020320413</v>
      </c>
      <c r="BU229" s="126">
        <v>1.7228821459356336E-3</v>
      </c>
      <c r="BV229" s="125">
        <v>0</v>
      </c>
      <c r="BW229" s="125">
        <v>574825.2359499411</v>
      </c>
      <c r="BX229" s="125">
        <v>0</v>
      </c>
      <c r="BY229" s="125">
        <v>574825.2359499411</v>
      </c>
      <c r="BZ229" s="490">
        <f t="shared" si="16"/>
        <v>0</v>
      </c>
      <c r="CA229" s="490">
        <f t="shared" si="17"/>
        <v>0</v>
      </c>
      <c r="CB229" s="490">
        <f t="shared" si="15"/>
        <v>0</v>
      </c>
      <c r="CC229" s="490">
        <f>IF(ISERROR(VLOOKUP(A229,'[19]19-20 Cfwds'!A:D,4,FALSE)),0,(VLOOKUP(A229,'[19]19-20 Cfwds'!A:D,4,FALSE)))</f>
        <v>0</v>
      </c>
      <c r="CD229" s="490">
        <f>IF(ISERROR(VLOOKUP(A229,'[19]19-20 Cfwds'!A:D,3,FALSE)),0,(VLOOKUP(A229,'[19]19-20 Cfwds'!A:D,3,FALSE)))</f>
        <v>0</v>
      </c>
      <c r="CF229" s="490">
        <f t="shared" si="18"/>
        <v>18867.226890756294</v>
      </c>
      <c r="CG229" s="490"/>
      <c r="CH229" s="490"/>
    </row>
    <row r="230" spans="1:86" ht="14.4">
      <c r="A230" s="486">
        <v>514</v>
      </c>
      <c r="B230" s="486" t="str">
        <f>VLOOKUP(D230,'[19]Adjusted Factors 21-22'!C:F,4,FALSE)</f>
        <v>Recoupment Academy</v>
      </c>
      <c r="C230" s="491">
        <v>142562</v>
      </c>
      <c r="D230" s="491">
        <v>9353062</v>
      </c>
      <c r="E230" s="492" t="s">
        <v>1031</v>
      </c>
      <c r="F230" s="332">
        <v>199</v>
      </c>
      <c r="G230" s="332">
        <v>199</v>
      </c>
      <c r="H230" s="332">
        <v>0</v>
      </c>
      <c r="I230" s="125">
        <v>611726</v>
      </c>
      <c r="J230" s="125">
        <v>0</v>
      </c>
      <c r="K230" s="125">
        <v>0</v>
      </c>
      <c r="L230" s="125">
        <v>10579.999999999984</v>
      </c>
      <c r="M230" s="125">
        <v>0</v>
      </c>
      <c r="N230" s="125">
        <v>13622.023809523809</v>
      </c>
      <c r="O230" s="125">
        <v>0</v>
      </c>
      <c r="P230" s="125">
        <v>0</v>
      </c>
      <c r="Q230" s="125">
        <v>0</v>
      </c>
      <c r="R230" s="125">
        <v>0</v>
      </c>
      <c r="S230" s="125">
        <v>0</v>
      </c>
      <c r="T230" s="125">
        <v>0</v>
      </c>
      <c r="U230" s="125">
        <v>0</v>
      </c>
      <c r="V230" s="125">
        <v>0</v>
      </c>
      <c r="W230" s="125">
        <v>0</v>
      </c>
      <c r="X230" s="125">
        <v>0</v>
      </c>
      <c r="Y230" s="125">
        <v>0</v>
      </c>
      <c r="Z230" s="125">
        <v>0</v>
      </c>
      <c r="AA230" s="125">
        <v>0</v>
      </c>
      <c r="AB230" s="125">
        <v>614.88764044943844</v>
      </c>
      <c r="AC230" s="125">
        <v>0</v>
      </c>
      <c r="AD230" s="125">
        <v>0</v>
      </c>
      <c r="AE230" s="125">
        <v>39173.932584269663</v>
      </c>
      <c r="AF230" s="125">
        <v>0</v>
      </c>
      <c r="AG230" s="125">
        <v>0</v>
      </c>
      <c r="AH230" s="125">
        <v>0</v>
      </c>
      <c r="AI230" s="125">
        <v>117800</v>
      </c>
      <c r="AJ230" s="125">
        <v>0</v>
      </c>
      <c r="AK230" s="125">
        <v>0</v>
      </c>
      <c r="AL230" s="125">
        <v>0</v>
      </c>
      <c r="AM230" s="125">
        <v>3276.8</v>
      </c>
      <c r="AN230" s="125">
        <v>0</v>
      </c>
      <c r="AO230" s="125">
        <v>0</v>
      </c>
      <c r="AP230" s="125">
        <v>0</v>
      </c>
      <c r="AQ230" s="125">
        <v>0</v>
      </c>
      <c r="AR230" s="125">
        <v>0</v>
      </c>
      <c r="AS230" s="125">
        <v>0</v>
      </c>
      <c r="AT230" s="125">
        <v>0</v>
      </c>
      <c r="AU230" s="125">
        <v>0</v>
      </c>
      <c r="AV230" s="125">
        <v>611726</v>
      </c>
      <c r="AW230" s="125">
        <v>63990.844034242895</v>
      </c>
      <c r="AX230" s="125">
        <v>121076.8</v>
      </c>
      <c r="AY230" s="125">
        <v>53787.854101658624</v>
      </c>
      <c r="AZ230" s="493">
        <v>796793.64403424296</v>
      </c>
      <c r="BA230" s="493">
        <v>793516.84403424291</v>
      </c>
      <c r="BB230" s="493">
        <v>4180</v>
      </c>
      <c r="BC230" s="493">
        <v>831820</v>
      </c>
      <c r="BD230" s="493">
        <v>38303.155965757091</v>
      </c>
      <c r="BE230" s="493">
        <v>0</v>
      </c>
      <c r="BF230" s="493">
        <v>835096.8</v>
      </c>
      <c r="BG230" s="125">
        <v>835096.8</v>
      </c>
      <c r="BH230" s="125">
        <v>0</v>
      </c>
      <c r="BI230" s="493">
        <v>835096.8</v>
      </c>
      <c r="BJ230" s="493">
        <v>714020</v>
      </c>
      <c r="BK230" s="125">
        <v>714020</v>
      </c>
      <c r="BL230" s="125">
        <v>3588.0402010050252</v>
      </c>
      <c r="BM230" s="125">
        <v>3430.3543526315793</v>
      </c>
      <c r="BN230" s="126">
        <v>4.5967801621566579E-2</v>
      </c>
      <c r="BO230" s="126">
        <v>0</v>
      </c>
      <c r="BP230" s="125">
        <v>0</v>
      </c>
      <c r="BQ230" s="493">
        <v>835096.8</v>
      </c>
      <c r="BR230" s="493">
        <v>4180</v>
      </c>
      <c r="BS230" s="493" t="s">
        <v>948</v>
      </c>
      <c r="BT230" s="493">
        <v>4196.4663316582919</v>
      </c>
      <c r="BU230" s="126">
        <v>4.6650619344115851E-2</v>
      </c>
      <c r="BV230" s="125">
        <v>0</v>
      </c>
      <c r="BW230" s="125">
        <v>835096.8</v>
      </c>
      <c r="BX230" s="125">
        <v>0</v>
      </c>
      <c r="BY230" s="125">
        <v>835096.8</v>
      </c>
      <c r="BZ230" s="490">
        <f t="shared" si="16"/>
        <v>0</v>
      </c>
      <c r="CA230" s="490">
        <f t="shared" si="17"/>
        <v>0</v>
      </c>
      <c r="CB230" s="490">
        <f t="shared" si="15"/>
        <v>38303.155965757091</v>
      </c>
      <c r="CC230" s="490">
        <f>IF(ISERROR(VLOOKUP(A230,'[19]19-20 Cfwds'!A:D,4,FALSE)),0,(VLOOKUP(A230,'[19]19-20 Cfwds'!A:D,4,FALSE)))</f>
        <v>0</v>
      </c>
      <c r="CD230" s="490">
        <f>IF(ISERROR(VLOOKUP(A230,'[19]19-20 Cfwds'!A:D,3,FALSE)),0,(VLOOKUP(A230,'[19]19-20 Cfwds'!A:D,3,FALSE)))</f>
        <v>0</v>
      </c>
      <c r="CF230" s="490">
        <f t="shared" si="18"/>
        <v>24202.023809523795</v>
      </c>
      <c r="CG230" s="490"/>
      <c r="CH230" s="490"/>
    </row>
    <row r="231" spans="1:86" ht="14.4">
      <c r="A231" s="486">
        <v>20</v>
      </c>
      <c r="B231" s="486" t="str">
        <f>VLOOKUP(D231,'[19]Adjusted Factors 21-22'!C:F,4,FALSE)</f>
        <v>Recoupment Academy</v>
      </c>
      <c r="C231" s="491">
        <v>146148</v>
      </c>
      <c r="D231" s="491">
        <v>9353081</v>
      </c>
      <c r="E231" s="492" t="s">
        <v>1140</v>
      </c>
      <c r="F231" s="332">
        <v>36</v>
      </c>
      <c r="G231" s="332">
        <v>36</v>
      </c>
      <c r="H231" s="332">
        <v>0</v>
      </c>
      <c r="I231" s="125">
        <v>110664</v>
      </c>
      <c r="J231" s="125">
        <v>0</v>
      </c>
      <c r="K231" s="125">
        <v>0</v>
      </c>
      <c r="L231" s="125">
        <v>2760.0000000000055</v>
      </c>
      <c r="M231" s="125">
        <v>0</v>
      </c>
      <c r="N231" s="125">
        <v>4140</v>
      </c>
      <c r="O231" s="125">
        <v>0</v>
      </c>
      <c r="P231" s="125">
        <v>1075.0000000000009</v>
      </c>
      <c r="Q231" s="125">
        <v>0</v>
      </c>
      <c r="R231" s="125">
        <v>0</v>
      </c>
      <c r="S231" s="125">
        <v>445.0000000000004</v>
      </c>
      <c r="T231" s="125">
        <v>0</v>
      </c>
      <c r="U231" s="125">
        <v>0</v>
      </c>
      <c r="V231" s="125">
        <v>0</v>
      </c>
      <c r="W231" s="125">
        <v>0</v>
      </c>
      <c r="X231" s="125">
        <v>0</v>
      </c>
      <c r="Y231" s="125">
        <v>0</v>
      </c>
      <c r="Z231" s="125">
        <v>0</v>
      </c>
      <c r="AA231" s="125">
        <v>0</v>
      </c>
      <c r="AB231" s="125">
        <v>0</v>
      </c>
      <c r="AC231" s="125">
        <v>0</v>
      </c>
      <c r="AD231" s="125">
        <v>0</v>
      </c>
      <c r="AE231" s="125">
        <v>14078.571428571429</v>
      </c>
      <c r="AF231" s="125">
        <v>0</v>
      </c>
      <c r="AG231" s="125">
        <v>755.99999999999909</v>
      </c>
      <c r="AH231" s="125">
        <v>0</v>
      </c>
      <c r="AI231" s="125">
        <v>117800</v>
      </c>
      <c r="AJ231" s="125">
        <v>45000</v>
      </c>
      <c r="AK231" s="125">
        <v>0</v>
      </c>
      <c r="AL231" s="125">
        <v>0</v>
      </c>
      <c r="AM231" s="125">
        <v>1013.76</v>
      </c>
      <c r="AN231" s="125">
        <v>0</v>
      </c>
      <c r="AO231" s="125">
        <v>0</v>
      </c>
      <c r="AP231" s="125">
        <v>0</v>
      </c>
      <c r="AQ231" s="125">
        <v>0</v>
      </c>
      <c r="AR231" s="125">
        <v>0</v>
      </c>
      <c r="AS231" s="125">
        <v>0</v>
      </c>
      <c r="AT231" s="125">
        <v>0</v>
      </c>
      <c r="AU231" s="125">
        <v>0</v>
      </c>
      <c r="AV231" s="125">
        <v>110664</v>
      </c>
      <c r="AW231" s="125">
        <v>23254.571428571435</v>
      </c>
      <c r="AX231" s="125">
        <v>163813.76000000001</v>
      </c>
      <c r="AY231" s="125">
        <v>25458.149714285719</v>
      </c>
      <c r="AZ231" s="493">
        <v>297732.33142857143</v>
      </c>
      <c r="BA231" s="493">
        <v>296718.57142857142</v>
      </c>
      <c r="BB231" s="493">
        <v>4180</v>
      </c>
      <c r="BC231" s="493">
        <v>150480</v>
      </c>
      <c r="BD231" s="493">
        <v>0</v>
      </c>
      <c r="BE231" s="493">
        <v>0</v>
      </c>
      <c r="BF231" s="493">
        <v>297732.33142857143</v>
      </c>
      <c r="BG231" s="125">
        <v>297732.33142857143</v>
      </c>
      <c r="BH231" s="125">
        <v>0</v>
      </c>
      <c r="BI231" s="493">
        <v>151493.76000000001</v>
      </c>
      <c r="BJ231" s="493">
        <v>-12319.999999999991</v>
      </c>
      <c r="BK231" s="125">
        <v>133918.57142857142</v>
      </c>
      <c r="BL231" s="125">
        <v>3719.9603174603171</v>
      </c>
      <c r="BM231" s="125">
        <v>3447.1379341463426</v>
      </c>
      <c r="BN231" s="126">
        <v>7.9144608810536893E-2</v>
      </c>
      <c r="BO231" s="126">
        <v>0</v>
      </c>
      <c r="BP231" s="125">
        <v>0</v>
      </c>
      <c r="BQ231" s="493">
        <v>297732.33142857143</v>
      </c>
      <c r="BR231" s="493">
        <v>8242.1825396825388</v>
      </c>
      <c r="BS231" s="493" t="s">
        <v>948</v>
      </c>
      <c r="BT231" s="493">
        <v>8270.3425396825405</v>
      </c>
      <c r="BU231" s="126">
        <v>0.11127520994446893</v>
      </c>
      <c r="BV231" s="125">
        <v>0</v>
      </c>
      <c r="BW231" s="125">
        <v>297732.33142857143</v>
      </c>
      <c r="BX231" s="125">
        <v>0</v>
      </c>
      <c r="BY231" s="125">
        <v>297732.33142857143</v>
      </c>
      <c r="BZ231" s="490">
        <f t="shared" si="16"/>
        <v>0</v>
      </c>
      <c r="CA231" s="490">
        <f t="shared" si="17"/>
        <v>0</v>
      </c>
      <c r="CB231" s="490">
        <f t="shared" si="15"/>
        <v>0</v>
      </c>
      <c r="CC231" s="490">
        <f>IF(ISERROR(VLOOKUP(A231,'[19]19-20 Cfwds'!A:D,4,FALSE)),0,(VLOOKUP(A231,'[19]19-20 Cfwds'!A:D,4,FALSE)))</f>
        <v>0</v>
      </c>
      <c r="CD231" s="490">
        <f>IF(ISERROR(VLOOKUP(A231,'[19]19-20 Cfwds'!A:D,3,FALSE)),0,(VLOOKUP(A231,'[19]19-20 Cfwds'!A:D,3,FALSE)))</f>
        <v>0</v>
      </c>
      <c r="CF231" s="490">
        <f t="shared" si="18"/>
        <v>8420.0000000000073</v>
      </c>
      <c r="CG231" s="490"/>
      <c r="CH231" s="490"/>
    </row>
    <row r="232" spans="1:86" ht="14.4">
      <c r="A232" s="486">
        <v>26</v>
      </c>
      <c r="B232" s="486" t="str">
        <f>VLOOKUP(D232,'[19]Adjusted Factors 21-22'!C:F,4,FALSE)</f>
        <v>Recoupment Academy</v>
      </c>
      <c r="C232" s="491">
        <v>146234</v>
      </c>
      <c r="D232" s="491">
        <v>9353084</v>
      </c>
      <c r="E232" s="492" t="s">
        <v>1141</v>
      </c>
      <c r="F232" s="332">
        <v>71</v>
      </c>
      <c r="G232" s="332">
        <v>71</v>
      </c>
      <c r="H232" s="332">
        <v>0</v>
      </c>
      <c r="I232" s="125">
        <v>218254</v>
      </c>
      <c r="J232" s="125">
        <v>0</v>
      </c>
      <c r="K232" s="125">
        <v>0</v>
      </c>
      <c r="L232" s="125">
        <v>7820.0000000000045</v>
      </c>
      <c r="M232" s="125">
        <v>0</v>
      </c>
      <c r="N232" s="125">
        <v>13405.223880597016</v>
      </c>
      <c r="O232" s="125">
        <v>0</v>
      </c>
      <c r="P232" s="125">
        <v>645.00000000000045</v>
      </c>
      <c r="Q232" s="125">
        <v>0</v>
      </c>
      <c r="R232" s="125">
        <v>0</v>
      </c>
      <c r="S232" s="125">
        <v>0</v>
      </c>
      <c r="T232" s="125">
        <v>0</v>
      </c>
      <c r="U232" s="125">
        <v>0</v>
      </c>
      <c r="V232" s="125">
        <v>0</v>
      </c>
      <c r="W232" s="125">
        <v>0</v>
      </c>
      <c r="X232" s="125">
        <v>0</v>
      </c>
      <c r="Y232" s="125">
        <v>0</v>
      </c>
      <c r="Z232" s="125">
        <v>0</v>
      </c>
      <c r="AA232" s="125">
        <v>0</v>
      </c>
      <c r="AB232" s="125">
        <v>640.16393442622871</v>
      </c>
      <c r="AC232" s="125">
        <v>0</v>
      </c>
      <c r="AD232" s="125">
        <v>0</v>
      </c>
      <c r="AE232" s="125">
        <v>23718.813559322036</v>
      </c>
      <c r="AF232" s="125">
        <v>0</v>
      </c>
      <c r="AG232" s="125">
        <v>0</v>
      </c>
      <c r="AH232" s="125">
        <v>0</v>
      </c>
      <c r="AI232" s="125">
        <v>117800</v>
      </c>
      <c r="AJ232" s="125">
        <v>45000</v>
      </c>
      <c r="AK232" s="125">
        <v>0</v>
      </c>
      <c r="AL232" s="125">
        <v>0</v>
      </c>
      <c r="AM232" s="125">
        <v>839.68</v>
      </c>
      <c r="AN232" s="125">
        <v>0</v>
      </c>
      <c r="AO232" s="125">
        <v>0</v>
      </c>
      <c r="AP232" s="125">
        <v>0</v>
      </c>
      <c r="AQ232" s="125">
        <v>0</v>
      </c>
      <c r="AR232" s="125">
        <v>0</v>
      </c>
      <c r="AS232" s="125">
        <v>0</v>
      </c>
      <c r="AT232" s="125">
        <v>0</v>
      </c>
      <c r="AU232" s="125">
        <v>0</v>
      </c>
      <c r="AV232" s="125">
        <v>218254</v>
      </c>
      <c r="AW232" s="125">
        <v>46229.201374345284</v>
      </c>
      <c r="AX232" s="125">
        <v>163639.67999999999</v>
      </c>
      <c r="AY232" s="125">
        <v>43728.494660258038</v>
      </c>
      <c r="AZ232" s="493">
        <v>428122.88137434528</v>
      </c>
      <c r="BA232" s="493">
        <v>427283.20137434528</v>
      </c>
      <c r="BB232" s="493">
        <v>4180</v>
      </c>
      <c r="BC232" s="493">
        <v>296780</v>
      </c>
      <c r="BD232" s="493">
        <v>0</v>
      </c>
      <c r="BE232" s="493">
        <v>0</v>
      </c>
      <c r="BF232" s="493">
        <v>428122.88137434528</v>
      </c>
      <c r="BG232" s="125">
        <v>428122.88137434528</v>
      </c>
      <c r="BH232" s="125">
        <v>0</v>
      </c>
      <c r="BI232" s="493">
        <v>297619.68</v>
      </c>
      <c r="BJ232" s="493">
        <v>133980</v>
      </c>
      <c r="BK232" s="125">
        <v>264483.20137434528</v>
      </c>
      <c r="BL232" s="125">
        <v>3725.1155123147223</v>
      </c>
      <c r="BM232" s="125">
        <v>3470.1955681818185</v>
      </c>
      <c r="BN232" s="126">
        <v>7.3459820671279069E-2</v>
      </c>
      <c r="BO232" s="126">
        <v>0</v>
      </c>
      <c r="BP232" s="125">
        <v>0</v>
      </c>
      <c r="BQ232" s="493">
        <v>428122.88137434528</v>
      </c>
      <c r="BR232" s="493">
        <v>6018.0732587935954</v>
      </c>
      <c r="BS232" s="493" t="s">
        <v>948</v>
      </c>
      <c r="BT232" s="493">
        <v>6029.8997376668349</v>
      </c>
      <c r="BU232" s="126">
        <v>1.3533139083195644E-2</v>
      </c>
      <c r="BV232" s="125">
        <v>0</v>
      </c>
      <c r="BW232" s="125">
        <v>428122.88137434528</v>
      </c>
      <c r="BX232" s="125">
        <v>0</v>
      </c>
      <c r="BY232" s="125">
        <v>428122.88137434528</v>
      </c>
      <c r="BZ232" s="490">
        <f t="shared" si="16"/>
        <v>0</v>
      </c>
      <c r="CA232" s="490">
        <f t="shared" si="17"/>
        <v>0</v>
      </c>
      <c r="CB232" s="490">
        <f t="shared" si="15"/>
        <v>0</v>
      </c>
      <c r="CC232" s="490">
        <f>IF(ISERROR(VLOOKUP(A232,'[19]19-20 Cfwds'!A:D,4,FALSE)),0,(VLOOKUP(A232,'[19]19-20 Cfwds'!A:D,4,FALSE)))</f>
        <v>0</v>
      </c>
      <c r="CD232" s="490">
        <f>IF(ISERROR(VLOOKUP(A232,'[19]19-20 Cfwds'!A:D,3,FALSE)),0,(VLOOKUP(A232,'[19]19-20 Cfwds'!A:D,3,FALSE)))</f>
        <v>0</v>
      </c>
      <c r="CF232" s="490">
        <f t="shared" si="18"/>
        <v>21870.223880597019</v>
      </c>
      <c r="CG232" s="490"/>
      <c r="CH232" s="490"/>
    </row>
    <row r="233" spans="1:86" ht="14.4">
      <c r="A233" s="486">
        <v>36</v>
      </c>
      <c r="B233" s="486" t="str">
        <f>VLOOKUP(D233,'[19]Adjusted Factors 21-22'!C:F,4,FALSE)</f>
        <v>Recoupment Academy</v>
      </c>
      <c r="C233" s="491">
        <v>145696</v>
      </c>
      <c r="D233" s="491">
        <v>9353089</v>
      </c>
      <c r="E233" s="492" t="s">
        <v>1142</v>
      </c>
      <c r="F233" s="332">
        <v>123</v>
      </c>
      <c r="G233" s="332">
        <v>123</v>
      </c>
      <c r="H233" s="332">
        <v>0</v>
      </c>
      <c r="I233" s="125">
        <v>378102</v>
      </c>
      <c r="J233" s="125">
        <v>0</v>
      </c>
      <c r="K233" s="125">
        <v>0</v>
      </c>
      <c r="L233" s="125">
        <v>8739.9999999999909</v>
      </c>
      <c r="M233" s="125">
        <v>0</v>
      </c>
      <c r="N233" s="125">
        <v>13260.9375</v>
      </c>
      <c r="O233" s="125">
        <v>0</v>
      </c>
      <c r="P233" s="125">
        <v>2365.0000000000005</v>
      </c>
      <c r="Q233" s="125">
        <v>0</v>
      </c>
      <c r="R233" s="125">
        <v>0</v>
      </c>
      <c r="S233" s="125">
        <v>0</v>
      </c>
      <c r="T233" s="125">
        <v>0</v>
      </c>
      <c r="U233" s="125">
        <v>0</v>
      </c>
      <c r="V233" s="125">
        <v>0</v>
      </c>
      <c r="W233" s="125">
        <v>0</v>
      </c>
      <c r="X233" s="125">
        <v>0</v>
      </c>
      <c r="Y233" s="125">
        <v>0</v>
      </c>
      <c r="Z233" s="125">
        <v>0</v>
      </c>
      <c r="AA233" s="125">
        <v>0</v>
      </c>
      <c r="AB233" s="125">
        <v>626.38888888888903</v>
      </c>
      <c r="AC233" s="125">
        <v>0</v>
      </c>
      <c r="AD233" s="125">
        <v>0</v>
      </c>
      <c r="AE233" s="125">
        <v>41798.793103448283</v>
      </c>
      <c r="AF233" s="125">
        <v>0</v>
      </c>
      <c r="AG233" s="125">
        <v>0</v>
      </c>
      <c r="AH233" s="125">
        <v>0</v>
      </c>
      <c r="AI233" s="125">
        <v>117800</v>
      </c>
      <c r="AJ233" s="125">
        <v>16101.468624833098</v>
      </c>
      <c r="AK233" s="125">
        <v>0</v>
      </c>
      <c r="AL233" s="125">
        <v>0</v>
      </c>
      <c r="AM233" s="125">
        <v>4505.6000000000004</v>
      </c>
      <c r="AN233" s="125">
        <v>0</v>
      </c>
      <c r="AO233" s="125">
        <v>0</v>
      </c>
      <c r="AP233" s="125">
        <v>0</v>
      </c>
      <c r="AQ233" s="125">
        <v>0</v>
      </c>
      <c r="AR233" s="125">
        <v>0</v>
      </c>
      <c r="AS233" s="125">
        <v>0</v>
      </c>
      <c r="AT233" s="125">
        <v>0</v>
      </c>
      <c r="AU233" s="125">
        <v>0</v>
      </c>
      <c r="AV233" s="125">
        <v>378102</v>
      </c>
      <c r="AW233" s="125">
        <v>66791.119492337166</v>
      </c>
      <c r="AX233" s="125">
        <v>138407.0686248331</v>
      </c>
      <c r="AY233" s="125">
        <v>55264.198051724132</v>
      </c>
      <c r="AZ233" s="493">
        <v>583300.18811717024</v>
      </c>
      <c r="BA233" s="493">
        <v>578794.58811717026</v>
      </c>
      <c r="BB233" s="493">
        <v>4180</v>
      </c>
      <c r="BC233" s="493">
        <v>514140</v>
      </c>
      <c r="BD233" s="493">
        <v>0</v>
      </c>
      <c r="BE233" s="493">
        <v>0</v>
      </c>
      <c r="BF233" s="493">
        <v>583300.18811717024</v>
      </c>
      <c r="BG233" s="125">
        <v>583300.18811717024</v>
      </c>
      <c r="BH233" s="125">
        <v>0</v>
      </c>
      <c r="BI233" s="493">
        <v>518645.6</v>
      </c>
      <c r="BJ233" s="493">
        <v>380238.5313751669</v>
      </c>
      <c r="BK233" s="125">
        <v>444893.11949233717</v>
      </c>
      <c r="BL233" s="125">
        <v>3617.0172316450175</v>
      </c>
      <c r="BM233" s="125">
        <v>3433.1822005826893</v>
      </c>
      <c r="BN233" s="126">
        <v>5.3546540883011452E-2</v>
      </c>
      <c r="BO233" s="126">
        <v>0</v>
      </c>
      <c r="BP233" s="125">
        <v>0</v>
      </c>
      <c r="BQ233" s="493">
        <v>583300.18811717024</v>
      </c>
      <c r="BR233" s="493">
        <v>4705.6470578631724</v>
      </c>
      <c r="BS233" s="493" t="s">
        <v>948</v>
      </c>
      <c r="BT233" s="493">
        <v>4742.2779521721159</v>
      </c>
      <c r="BU233" s="126">
        <v>5.253919666353779E-2</v>
      </c>
      <c r="BV233" s="125">
        <v>0</v>
      </c>
      <c r="BW233" s="125">
        <v>583300.18811717024</v>
      </c>
      <c r="BX233" s="125">
        <v>0</v>
      </c>
      <c r="BY233" s="125">
        <v>583300.18811717024</v>
      </c>
      <c r="BZ233" s="490">
        <f t="shared" si="16"/>
        <v>0</v>
      </c>
      <c r="CA233" s="490">
        <f t="shared" si="17"/>
        <v>0</v>
      </c>
      <c r="CB233" s="490">
        <f t="shared" si="15"/>
        <v>0</v>
      </c>
      <c r="CC233" s="490">
        <f>IF(ISERROR(VLOOKUP(A233,'[19]19-20 Cfwds'!A:D,4,FALSE)),0,(VLOOKUP(A233,'[19]19-20 Cfwds'!A:D,4,FALSE)))</f>
        <v>0</v>
      </c>
      <c r="CD233" s="490">
        <f>IF(ISERROR(VLOOKUP(A233,'[19]19-20 Cfwds'!A:D,3,FALSE)),0,(VLOOKUP(A233,'[19]19-20 Cfwds'!A:D,3,FALSE)))</f>
        <v>0</v>
      </c>
      <c r="CF233" s="490">
        <f t="shared" si="18"/>
        <v>24365.937499999993</v>
      </c>
      <c r="CG233" s="490"/>
      <c r="CH233" s="490"/>
    </row>
    <row r="234" spans="1:86" ht="14.4">
      <c r="A234" s="486">
        <v>449</v>
      </c>
      <c r="B234" s="486" t="str">
        <f>VLOOKUP(D234,'[19]Adjusted Factors 21-22'!C:F,4,FALSE)</f>
        <v>Recoupment Academy</v>
      </c>
      <c r="C234" s="491">
        <v>146175</v>
      </c>
      <c r="D234" s="491">
        <v>9353091</v>
      </c>
      <c r="E234" s="492" t="s">
        <v>1269</v>
      </c>
      <c r="F234" s="332">
        <v>63</v>
      </c>
      <c r="G234" s="332">
        <v>63</v>
      </c>
      <c r="H234" s="332">
        <v>0</v>
      </c>
      <c r="I234" s="125">
        <v>193662</v>
      </c>
      <c r="J234" s="125">
        <v>0</v>
      </c>
      <c r="K234" s="125">
        <v>0</v>
      </c>
      <c r="L234" s="125">
        <v>11500.000000000007</v>
      </c>
      <c r="M234" s="125">
        <v>0</v>
      </c>
      <c r="N234" s="125">
        <v>17014.772727272728</v>
      </c>
      <c r="O234" s="125">
        <v>0</v>
      </c>
      <c r="P234" s="125">
        <v>215.00000000000037</v>
      </c>
      <c r="Q234" s="125">
        <v>779.99999999999977</v>
      </c>
      <c r="R234" s="125">
        <v>0</v>
      </c>
      <c r="S234" s="125">
        <v>0</v>
      </c>
      <c r="T234" s="125">
        <v>0</v>
      </c>
      <c r="U234" s="125">
        <v>0</v>
      </c>
      <c r="V234" s="125">
        <v>0</v>
      </c>
      <c r="W234" s="125">
        <v>0</v>
      </c>
      <c r="X234" s="125">
        <v>0</v>
      </c>
      <c r="Y234" s="125">
        <v>0</v>
      </c>
      <c r="Z234" s="125">
        <v>0</v>
      </c>
      <c r="AA234" s="125">
        <v>0</v>
      </c>
      <c r="AB234" s="125">
        <v>1332.692307692309</v>
      </c>
      <c r="AC234" s="125">
        <v>0</v>
      </c>
      <c r="AD234" s="125">
        <v>0</v>
      </c>
      <c r="AE234" s="125">
        <v>30481.744186046511</v>
      </c>
      <c r="AF234" s="125">
        <v>0</v>
      </c>
      <c r="AG234" s="125">
        <v>4698.0000000000082</v>
      </c>
      <c r="AH234" s="125">
        <v>0</v>
      </c>
      <c r="AI234" s="125">
        <v>117800</v>
      </c>
      <c r="AJ234" s="125">
        <v>0</v>
      </c>
      <c r="AK234" s="125">
        <v>0</v>
      </c>
      <c r="AL234" s="125">
        <v>1000</v>
      </c>
      <c r="AM234" s="125">
        <v>1510.4</v>
      </c>
      <c r="AN234" s="125">
        <v>0</v>
      </c>
      <c r="AO234" s="125">
        <v>0</v>
      </c>
      <c r="AP234" s="125">
        <v>0</v>
      </c>
      <c r="AQ234" s="125">
        <v>0</v>
      </c>
      <c r="AR234" s="125">
        <v>0</v>
      </c>
      <c r="AS234" s="125">
        <v>0</v>
      </c>
      <c r="AT234" s="125">
        <v>0</v>
      </c>
      <c r="AU234" s="125">
        <v>0</v>
      </c>
      <c r="AV234" s="125">
        <v>193662</v>
      </c>
      <c r="AW234" s="125">
        <v>66022.209221011566</v>
      </c>
      <c r="AX234" s="125">
        <v>120310.39999999999</v>
      </c>
      <c r="AY234" s="125">
        <v>54749.508820295989</v>
      </c>
      <c r="AZ234" s="493">
        <v>379994.60922101152</v>
      </c>
      <c r="BA234" s="493">
        <v>377484.20922101149</v>
      </c>
      <c r="BB234" s="493">
        <v>4180</v>
      </c>
      <c r="BC234" s="493">
        <v>263340</v>
      </c>
      <c r="BD234" s="493">
        <v>0</v>
      </c>
      <c r="BE234" s="493">
        <v>0</v>
      </c>
      <c r="BF234" s="493">
        <v>379994.60922101152</v>
      </c>
      <c r="BG234" s="125">
        <v>379994.60922101152</v>
      </c>
      <c r="BH234" s="125">
        <v>0</v>
      </c>
      <c r="BI234" s="493">
        <v>265850.40000000002</v>
      </c>
      <c r="BJ234" s="493">
        <v>146540.00000000003</v>
      </c>
      <c r="BK234" s="125">
        <v>260684.20922101152</v>
      </c>
      <c r="BL234" s="125">
        <v>4137.8445908097065</v>
      </c>
      <c r="BM234" s="125">
        <v>4037.2592930232559</v>
      </c>
      <c r="BN234" s="126">
        <v>2.4914252587212065E-2</v>
      </c>
      <c r="BO234" s="126">
        <v>0</v>
      </c>
      <c r="BP234" s="125">
        <v>0</v>
      </c>
      <c r="BQ234" s="493">
        <v>379994.60922101152</v>
      </c>
      <c r="BR234" s="493">
        <v>5991.81284477796</v>
      </c>
      <c r="BS234" s="493" t="s">
        <v>948</v>
      </c>
      <c r="BT234" s="493">
        <v>6031.6604638255794</v>
      </c>
      <c r="BU234" s="126">
        <v>0.11196719675589417</v>
      </c>
      <c r="BV234" s="125">
        <v>0</v>
      </c>
      <c r="BW234" s="125">
        <v>379994.60922101152</v>
      </c>
      <c r="BX234" s="125">
        <v>0</v>
      </c>
      <c r="BY234" s="125">
        <v>379994.60922101152</v>
      </c>
      <c r="BZ234" s="490">
        <f t="shared" si="16"/>
        <v>0</v>
      </c>
      <c r="CA234" s="490">
        <f t="shared" si="17"/>
        <v>0</v>
      </c>
      <c r="CB234" s="490">
        <f t="shared" si="15"/>
        <v>0</v>
      </c>
      <c r="CC234" s="490">
        <f>IF(ISERROR(VLOOKUP(A234,'[19]19-20 Cfwds'!A:D,4,FALSE)),0,(VLOOKUP(A234,'[19]19-20 Cfwds'!A:D,4,FALSE)))</f>
        <v>0</v>
      </c>
      <c r="CD234" s="490">
        <f>IF(ISERROR(VLOOKUP(A234,'[19]19-20 Cfwds'!A:D,3,FALSE)),0,(VLOOKUP(A234,'[19]19-20 Cfwds'!A:D,3,FALSE)))</f>
        <v>0</v>
      </c>
      <c r="CF234" s="490">
        <f t="shared" si="18"/>
        <v>29509.772727272735</v>
      </c>
      <c r="CG234" s="490"/>
      <c r="CH234" s="490"/>
    </row>
    <row r="235" spans="1:86" ht="14.4">
      <c r="A235" s="486">
        <v>243</v>
      </c>
      <c r="B235" s="486" t="str">
        <f>VLOOKUP(D235,'[19]Adjusted Factors 21-22'!C:F,4,FALSE)</f>
        <v>Recoupment Academy</v>
      </c>
      <c r="C235" s="491">
        <v>145539</v>
      </c>
      <c r="D235" s="491">
        <v>9353092</v>
      </c>
      <c r="E235" s="492" t="s">
        <v>1143</v>
      </c>
      <c r="F235" s="332">
        <v>82</v>
      </c>
      <c r="G235" s="332">
        <v>82</v>
      </c>
      <c r="H235" s="332">
        <v>0</v>
      </c>
      <c r="I235" s="125">
        <v>252068</v>
      </c>
      <c r="J235" s="125">
        <v>0</v>
      </c>
      <c r="K235" s="125">
        <v>0</v>
      </c>
      <c r="L235" s="125">
        <v>2760.0000000000009</v>
      </c>
      <c r="M235" s="125">
        <v>0</v>
      </c>
      <c r="N235" s="125">
        <v>3626.9230769230771</v>
      </c>
      <c r="O235" s="125">
        <v>0</v>
      </c>
      <c r="P235" s="125">
        <v>870.61728395061698</v>
      </c>
      <c r="Q235" s="125">
        <v>0</v>
      </c>
      <c r="R235" s="125">
        <v>830.12345679012481</v>
      </c>
      <c r="S235" s="125">
        <v>0</v>
      </c>
      <c r="T235" s="125">
        <v>480.86419753086494</v>
      </c>
      <c r="U235" s="125">
        <v>0</v>
      </c>
      <c r="V235" s="125">
        <v>0</v>
      </c>
      <c r="W235" s="125">
        <v>0</v>
      </c>
      <c r="X235" s="125">
        <v>0</v>
      </c>
      <c r="Y235" s="125">
        <v>0</v>
      </c>
      <c r="Z235" s="125">
        <v>0</v>
      </c>
      <c r="AA235" s="125">
        <v>0</v>
      </c>
      <c r="AB235" s="125">
        <v>617.80821917808225</v>
      </c>
      <c r="AC235" s="125">
        <v>0</v>
      </c>
      <c r="AD235" s="125">
        <v>0</v>
      </c>
      <c r="AE235" s="125">
        <v>14109.857142857143</v>
      </c>
      <c r="AF235" s="125">
        <v>0</v>
      </c>
      <c r="AG235" s="125">
        <v>0</v>
      </c>
      <c r="AH235" s="125">
        <v>0</v>
      </c>
      <c r="AI235" s="125">
        <v>117800</v>
      </c>
      <c r="AJ235" s="125">
        <v>40734.312416555404</v>
      </c>
      <c r="AK235" s="125">
        <v>0</v>
      </c>
      <c r="AL235" s="125">
        <v>0</v>
      </c>
      <c r="AM235" s="125">
        <v>1587.2</v>
      </c>
      <c r="AN235" s="125">
        <v>0</v>
      </c>
      <c r="AO235" s="125">
        <v>0</v>
      </c>
      <c r="AP235" s="125">
        <v>0</v>
      </c>
      <c r="AQ235" s="125">
        <v>0</v>
      </c>
      <c r="AR235" s="125">
        <v>0</v>
      </c>
      <c r="AS235" s="125">
        <v>0</v>
      </c>
      <c r="AT235" s="125">
        <v>0</v>
      </c>
      <c r="AU235" s="125">
        <v>0</v>
      </c>
      <c r="AV235" s="125">
        <v>252068</v>
      </c>
      <c r="AW235" s="125">
        <v>23296.193377229909</v>
      </c>
      <c r="AX235" s="125">
        <v>160121.51241655543</v>
      </c>
      <c r="AY235" s="125">
        <v>25622.320586623253</v>
      </c>
      <c r="AZ235" s="493">
        <v>435485.70579378534</v>
      </c>
      <c r="BA235" s="493">
        <v>433898.50579378533</v>
      </c>
      <c r="BB235" s="493">
        <v>4180</v>
      </c>
      <c r="BC235" s="493">
        <v>342760</v>
      </c>
      <c r="BD235" s="493">
        <v>0</v>
      </c>
      <c r="BE235" s="493">
        <v>0</v>
      </c>
      <c r="BF235" s="493">
        <v>435485.70579378534</v>
      </c>
      <c r="BG235" s="125">
        <v>435485.70579378534</v>
      </c>
      <c r="BH235" s="125">
        <v>0</v>
      </c>
      <c r="BI235" s="493">
        <v>344347.2</v>
      </c>
      <c r="BJ235" s="493">
        <v>184225.68758344458</v>
      </c>
      <c r="BK235" s="125">
        <v>275364.19337722991</v>
      </c>
      <c r="BL235" s="125">
        <v>3358.0999192345112</v>
      </c>
      <c r="BM235" s="125">
        <v>3089.1203787049394</v>
      </c>
      <c r="BN235" s="126">
        <v>8.7073181862319271E-2</v>
      </c>
      <c r="BO235" s="126">
        <v>0</v>
      </c>
      <c r="BP235" s="125">
        <v>0</v>
      </c>
      <c r="BQ235" s="493">
        <v>435485.70579378534</v>
      </c>
      <c r="BR235" s="493">
        <v>5291.4451926071379</v>
      </c>
      <c r="BS235" s="493" t="s">
        <v>948</v>
      </c>
      <c r="BT235" s="493">
        <v>5310.8012901681141</v>
      </c>
      <c r="BU235" s="126">
        <v>9.1058876272176459E-2</v>
      </c>
      <c r="BV235" s="125">
        <v>0</v>
      </c>
      <c r="BW235" s="125">
        <v>435485.70579378534</v>
      </c>
      <c r="BX235" s="125">
        <v>0</v>
      </c>
      <c r="BY235" s="125">
        <v>435485.70579378534</v>
      </c>
      <c r="BZ235" s="490">
        <f t="shared" si="16"/>
        <v>0</v>
      </c>
      <c r="CA235" s="490">
        <f t="shared" si="17"/>
        <v>0</v>
      </c>
      <c r="CB235" s="490">
        <f t="shared" si="15"/>
        <v>0</v>
      </c>
      <c r="CC235" s="490">
        <f>IF(ISERROR(VLOOKUP(A235,'[19]19-20 Cfwds'!A:D,4,FALSE)),0,(VLOOKUP(A235,'[19]19-20 Cfwds'!A:D,4,FALSE)))</f>
        <v>0</v>
      </c>
      <c r="CD235" s="490">
        <f>IF(ISERROR(VLOOKUP(A235,'[19]19-20 Cfwds'!A:D,3,FALSE)),0,(VLOOKUP(A235,'[19]19-20 Cfwds'!A:D,3,FALSE)))</f>
        <v>0</v>
      </c>
      <c r="CF235" s="490">
        <f t="shared" si="18"/>
        <v>8568.5280151946845</v>
      </c>
      <c r="CG235" s="490"/>
      <c r="CH235" s="490"/>
    </row>
    <row r="236" spans="1:86" ht="14.4">
      <c r="A236" s="486">
        <v>80</v>
      </c>
      <c r="B236" s="486" t="str">
        <f>VLOOKUP(D236,'[19]Adjusted Factors 21-22'!C:F,4,FALSE)</f>
        <v>Recoupment Academy</v>
      </c>
      <c r="C236" s="491">
        <v>143807</v>
      </c>
      <c r="D236" s="491">
        <v>9353096</v>
      </c>
      <c r="E236" s="492" t="s">
        <v>1144</v>
      </c>
      <c r="F236" s="332">
        <v>167</v>
      </c>
      <c r="G236" s="332">
        <v>167</v>
      </c>
      <c r="H236" s="332">
        <v>0</v>
      </c>
      <c r="I236" s="125">
        <v>513358</v>
      </c>
      <c r="J236" s="125">
        <v>0</v>
      </c>
      <c r="K236" s="125">
        <v>0</v>
      </c>
      <c r="L236" s="125">
        <v>3220.0000000000027</v>
      </c>
      <c r="M236" s="125">
        <v>0</v>
      </c>
      <c r="N236" s="125">
        <v>4492.3976608187131</v>
      </c>
      <c r="O236" s="125">
        <v>0</v>
      </c>
      <c r="P236" s="125">
        <v>859.99999999999886</v>
      </c>
      <c r="Q236" s="125">
        <v>0</v>
      </c>
      <c r="R236" s="125">
        <v>0</v>
      </c>
      <c r="S236" s="125">
        <v>0</v>
      </c>
      <c r="T236" s="125">
        <v>0</v>
      </c>
      <c r="U236" s="125">
        <v>0</v>
      </c>
      <c r="V236" s="125">
        <v>0</v>
      </c>
      <c r="W236" s="125">
        <v>0</v>
      </c>
      <c r="X236" s="125">
        <v>0</v>
      </c>
      <c r="Y236" s="125">
        <v>0</v>
      </c>
      <c r="Z236" s="125">
        <v>0</v>
      </c>
      <c r="AA236" s="125">
        <v>0</v>
      </c>
      <c r="AB236" s="125">
        <v>0</v>
      </c>
      <c r="AC236" s="125">
        <v>0</v>
      </c>
      <c r="AD236" s="125">
        <v>0</v>
      </c>
      <c r="AE236" s="125">
        <v>29006.172413793105</v>
      </c>
      <c r="AF236" s="125">
        <v>0</v>
      </c>
      <c r="AG236" s="125">
        <v>0</v>
      </c>
      <c r="AH236" s="125">
        <v>0</v>
      </c>
      <c r="AI236" s="125">
        <v>117800</v>
      </c>
      <c r="AJ236" s="125">
        <v>0</v>
      </c>
      <c r="AK236" s="125">
        <v>0</v>
      </c>
      <c r="AL236" s="125">
        <v>0</v>
      </c>
      <c r="AM236" s="125">
        <v>3046.4</v>
      </c>
      <c r="AN236" s="125">
        <v>0</v>
      </c>
      <c r="AO236" s="125">
        <v>0</v>
      </c>
      <c r="AP236" s="125">
        <v>0</v>
      </c>
      <c r="AQ236" s="125">
        <v>0</v>
      </c>
      <c r="AR236" s="125">
        <v>0</v>
      </c>
      <c r="AS236" s="125">
        <v>0</v>
      </c>
      <c r="AT236" s="125">
        <v>0</v>
      </c>
      <c r="AU236" s="125">
        <v>0</v>
      </c>
      <c r="AV236" s="125">
        <v>513358</v>
      </c>
      <c r="AW236" s="125">
        <v>37578.570074611824</v>
      </c>
      <c r="AX236" s="125">
        <v>120846.39999999999</v>
      </c>
      <c r="AY236" s="125">
        <v>33074.347867715267</v>
      </c>
      <c r="AZ236" s="493">
        <v>671782.97007461183</v>
      </c>
      <c r="BA236" s="493">
        <v>668736.57007461181</v>
      </c>
      <c r="BB236" s="493">
        <v>4180</v>
      </c>
      <c r="BC236" s="493">
        <v>698060</v>
      </c>
      <c r="BD236" s="493">
        <v>29323.429925388191</v>
      </c>
      <c r="BE236" s="493">
        <v>0</v>
      </c>
      <c r="BF236" s="493">
        <v>701106.4</v>
      </c>
      <c r="BG236" s="125">
        <v>701106.4</v>
      </c>
      <c r="BH236" s="125">
        <v>0</v>
      </c>
      <c r="BI236" s="493">
        <v>701106.4</v>
      </c>
      <c r="BJ236" s="493">
        <v>580260</v>
      </c>
      <c r="BK236" s="125">
        <v>580260</v>
      </c>
      <c r="BL236" s="125">
        <v>3474.6107784431138</v>
      </c>
      <c r="BM236" s="125">
        <v>3329.9295192982454</v>
      </c>
      <c r="BN236" s="126">
        <v>4.3448745178053715E-2</v>
      </c>
      <c r="BO236" s="126">
        <v>0</v>
      </c>
      <c r="BP236" s="125">
        <v>0</v>
      </c>
      <c r="BQ236" s="493">
        <v>701106.4</v>
      </c>
      <c r="BR236" s="493">
        <v>4180</v>
      </c>
      <c r="BS236" s="493" t="s">
        <v>948</v>
      </c>
      <c r="BT236" s="493">
        <v>4198.2419161676644</v>
      </c>
      <c r="BU236" s="126">
        <v>4.0107140188797796E-2</v>
      </c>
      <c r="BV236" s="125">
        <v>0</v>
      </c>
      <c r="BW236" s="125">
        <v>701106.4</v>
      </c>
      <c r="BX236" s="125">
        <v>0</v>
      </c>
      <c r="BY236" s="125">
        <v>701106.4</v>
      </c>
      <c r="BZ236" s="490">
        <f t="shared" si="16"/>
        <v>0</v>
      </c>
      <c r="CA236" s="490">
        <f t="shared" si="17"/>
        <v>0</v>
      </c>
      <c r="CB236" s="490">
        <f t="shared" si="15"/>
        <v>29323.429925388191</v>
      </c>
      <c r="CC236" s="490">
        <f>IF(ISERROR(VLOOKUP(A236,'[19]19-20 Cfwds'!A:D,4,FALSE)),0,(VLOOKUP(A236,'[19]19-20 Cfwds'!A:D,4,FALSE)))</f>
        <v>0</v>
      </c>
      <c r="CD236" s="490">
        <f>IF(ISERROR(VLOOKUP(A236,'[19]19-20 Cfwds'!A:D,3,FALSE)),0,(VLOOKUP(A236,'[19]19-20 Cfwds'!A:D,3,FALSE)))</f>
        <v>0</v>
      </c>
      <c r="CF236" s="490">
        <f t="shared" si="18"/>
        <v>8572.3976608187149</v>
      </c>
      <c r="CG236" s="490"/>
      <c r="CH236" s="490"/>
    </row>
    <row r="237" spans="1:86" ht="14.4">
      <c r="A237" s="486">
        <v>316</v>
      </c>
      <c r="B237" s="486" t="str">
        <f>VLOOKUP(D237,'[19]Adjusted Factors 21-22'!C:F,4,FALSE)</f>
        <v>Recoupment Academy</v>
      </c>
      <c r="C237" s="491">
        <v>142994</v>
      </c>
      <c r="D237" s="491">
        <v>9353097</v>
      </c>
      <c r="E237" s="492" t="s">
        <v>507</v>
      </c>
      <c r="F237" s="332">
        <v>99</v>
      </c>
      <c r="G237" s="332">
        <v>99</v>
      </c>
      <c r="H237" s="332">
        <v>0</v>
      </c>
      <c r="I237" s="125">
        <v>304326</v>
      </c>
      <c r="J237" s="125">
        <v>0</v>
      </c>
      <c r="K237" s="125">
        <v>0</v>
      </c>
      <c r="L237" s="125">
        <v>4599.9999999999991</v>
      </c>
      <c r="M237" s="125">
        <v>0</v>
      </c>
      <c r="N237" s="125">
        <v>5749.9999999999991</v>
      </c>
      <c r="O237" s="125">
        <v>0</v>
      </c>
      <c r="P237" s="125">
        <v>2364.9999999999973</v>
      </c>
      <c r="Q237" s="125">
        <v>1820</v>
      </c>
      <c r="R237" s="125">
        <v>1229.9999999999998</v>
      </c>
      <c r="S237" s="125">
        <v>444.99999999999994</v>
      </c>
      <c r="T237" s="125">
        <v>0</v>
      </c>
      <c r="U237" s="125">
        <v>0</v>
      </c>
      <c r="V237" s="125">
        <v>0</v>
      </c>
      <c r="W237" s="125">
        <v>0</v>
      </c>
      <c r="X237" s="125">
        <v>0</v>
      </c>
      <c r="Y237" s="125">
        <v>0</v>
      </c>
      <c r="Z237" s="125">
        <v>0</v>
      </c>
      <c r="AA237" s="125">
        <v>0</v>
      </c>
      <c r="AB237" s="125">
        <v>648.21428571428544</v>
      </c>
      <c r="AC237" s="125">
        <v>0</v>
      </c>
      <c r="AD237" s="125">
        <v>0</v>
      </c>
      <c r="AE237" s="125">
        <v>22474.207317073171</v>
      </c>
      <c r="AF237" s="125">
        <v>0</v>
      </c>
      <c r="AG237" s="125">
        <v>0</v>
      </c>
      <c r="AH237" s="125">
        <v>0</v>
      </c>
      <c r="AI237" s="125">
        <v>117800</v>
      </c>
      <c r="AJ237" s="125">
        <v>0</v>
      </c>
      <c r="AK237" s="125">
        <v>0</v>
      </c>
      <c r="AL237" s="125">
        <v>0</v>
      </c>
      <c r="AM237" s="125">
        <v>1638.4</v>
      </c>
      <c r="AN237" s="125">
        <v>0</v>
      </c>
      <c r="AO237" s="125">
        <v>0</v>
      </c>
      <c r="AP237" s="125">
        <v>0</v>
      </c>
      <c r="AQ237" s="125">
        <v>0</v>
      </c>
      <c r="AR237" s="125">
        <v>0</v>
      </c>
      <c r="AS237" s="125">
        <v>0</v>
      </c>
      <c r="AT237" s="125">
        <v>0</v>
      </c>
      <c r="AU237" s="125">
        <v>0</v>
      </c>
      <c r="AV237" s="125">
        <v>304326</v>
      </c>
      <c r="AW237" s="125">
        <v>39332.42160278745</v>
      </c>
      <c r="AX237" s="125">
        <v>119438.39999999999</v>
      </c>
      <c r="AY237" s="125">
        <v>37445.967658536581</v>
      </c>
      <c r="AZ237" s="493">
        <v>463096.82160278747</v>
      </c>
      <c r="BA237" s="493">
        <v>461458.42160278745</v>
      </c>
      <c r="BB237" s="493">
        <v>4180</v>
      </c>
      <c r="BC237" s="493">
        <v>413820</v>
      </c>
      <c r="BD237" s="493">
        <v>0</v>
      </c>
      <c r="BE237" s="493">
        <v>0</v>
      </c>
      <c r="BF237" s="493">
        <v>463096.82160278747</v>
      </c>
      <c r="BG237" s="125">
        <v>463096.82160278747</v>
      </c>
      <c r="BH237" s="125">
        <v>0</v>
      </c>
      <c r="BI237" s="493">
        <v>415458.4</v>
      </c>
      <c r="BJ237" s="493">
        <v>296020</v>
      </c>
      <c r="BK237" s="125">
        <v>343658.42160278745</v>
      </c>
      <c r="BL237" s="125">
        <v>3471.2971879069441</v>
      </c>
      <c r="BM237" s="125">
        <v>3348.5607927835049</v>
      </c>
      <c r="BN237" s="126">
        <v>3.6653476737811927E-2</v>
      </c>
      <c r="BO237" s="126">
        <v>0</v>
      </c>
      <c r="BP237" s="125">
        <v>0</v>
      </c>
      <c r="BQ237" s="493">
        <v>463096.82160278747</v>
      </c>
      <c r="BR237" s="493">
        <v>4661.196177805934</v>
      </c>
      <c r="BS237" s="493" t="s">
        <v>948</v>
      </c>
      <c r="BT237" s="493">
        <v>4677.745672755429</v>
      </c>
      <c r="BU237" s="126">
        <v>2.1426466298245295E-2</v>
      </c>
      <c r="BV237" s="125">
        <v>0</v>
      </c>
      <c r="BW237" s="125">
        <v>463096.82160278747</v>
      </c>
      <c r="BX237" s="125">
        <v>0</v>
      </c>
      <c r="BY237" s="125">
        <v>463096.82160278747</v>
      </c>
      <c r="BZ237" s="490">
        <f t="shared" si="16"/>
        <v>0</v>
      </c>
      <c r="CA237" s="490">
        <f t="shared" si="17"/>
        <v>0</v>
      </c>
      <c r="CB237" s="490">
        <f t="shared" si="15"/>
        <v>0</v>
      </c>
      <c r="CC237" s="490">
        <f>IF(ISERROR(VLOOKUP(A237,'[19]19-20 Cfwds'!A:D,4,FALSE)),0,(VLOOKUP(A237,'[19]19-20 Cfwds'!A:D,4,FALSE)))</f>
        <v>0</v>
      </c>
      <c r="CD237" s="490">
        <f>IF(ISERROR(VLOOKUP(A237,'[19]19-20 Cfwds'!A:D,3,FALSE)),0,(VLOOKUP(A237,'[19]19-20 Cfwds'!A:D,3,FALSE)))</f>
        <v>0</v>
      </c>
      <c r="CF237" s="490">
        <f t="shared" si="18"/>
        <v>16209.999999999996</v>
      </c>
      <c r="CG237" s="490"/>
      <c r="CH237" s="490"/>
    </row>
    <row r="238" spans="1:86" ht="14.4">
      <c r="A238" s="486">
        <v>489</v>
      </c>
      <c r="B238" s="486" t="str">
        <f>VLOOKUP(D238,'[19]Adjusted Factors 21-22'!C:F,4,FALSE)</f>
        <v>Recoupment Academy</v>
      </c>
      <c r="C238" s="491">
        <v>143070</v>
      </c>
      <c r="D238" s="491">
        <v>9353098</v>
      </c>
      <c r="E238" s="492" t="s">
        <v>1145</v>
      </c>
      <c r="F238" s="332">
        <v>89</v>
      </c>
      <c r="G238" s="332">
        <v>89</v>
      </c>
      <c r="H238" s="332">
        <v>0</v>
      </c>
      <c r="I238" s="125">
        <v>273586</v>
      </c>
      <c r="J238" s="125">
        <v>0</v>
      </c>
      <c r="K238" s="125">
        <v>0</v>
      </c>
      <c r="L238" s="125">
        <v>4600.00000000001</v>
      </c>
      <c r="M238" s="125">
        <v>0</v>
      </c>
      <c r="N238" s="125">
        <v>6185.9890109890111</v>
      </c>
      <c r="O238" s="125">
        <v>0</v>
      </c>
      <c r="P238" s="125">
        <v>430.00000000000097</v>
      </c>
      <c r="Q238" s="125">
        <v>520.00000000000114</v>
      </c>
      <c r="R238" s="125">
        <v>0</v>
      </c>
      <c r="S238" s="125">
        <v>890.00000000000193</v>
      </c>
      <c r="T238" s="125">
        <v>0</v>
      </c>
      <c r="U238" s="125">
        <v>0</v>
      </c>
      <c r="V238" s="125">
        <v>0</v>
      </c>
      <c r="W238" s="125">
        <v>0</v>
      </c>
      <c r="X238" s="125">
        <v>0</v>
      </c>
      <c r="Y238" s="125">
        <v>0</v>
      </c>
      <c r="Z238" s="125">
        <v>0</v>
      </c>
      <c r="AA238" s="125">
        <v>0</v>
      </c>
      <c r="AB238" s="125">
        <v>1271.4285714285727</v>
      </c>
      <c r="AC238" s="125">
        <v>0</v>
      </c>
      <c r="AD238" s="125">
        <v>0</v>
      </c>
      <c r="AE238" s="125">
        <v>39751.381578947367</v>
      </c>
      <c r="AF238" s="125">
        <v>0</v>
      </c>
      <c r="AG238" s="125">
        <v>594.00000000000455</v>
      </c>
      <c r="AH238" s="125">
        <v>0</v>
      </c>
      <c r="AI238" s="125">
        <v>117800</v>
      </c>
      <c r="AJ238" s="125">
        <v>0</v>
      </c>
      <c r="AK238" s="125">
        <v>0</v>
      </c>
      <c r="AL238" s="125">
        <v>0</v>
      </c>
      <c r="AM238" s="125">
        <v>1843.2</v>
      </c>
      <c r="AN238" s="125">
        <v>0</v>
      </c>
      <c r="AO238" s="125">
        <v>0</v>
      </c>
      <c r="AP238" s="125">
        <v>0</v>
      </c>
      <c r="AQ238" s="125">
        <v>0</v>
      </c>
      <c r="AR238" s="125">
        <v>0</v>
      </c>
      <c r="AS238" s="125">
        <v>0</v>
      </c>
      <c r="AT238" s="125">
        <v>0</v>
      </c>
      <c r="AU238" s="125">
        <v>0</v>
      </c>
      <c r="AV238" s="125">
        <v>273586</v>
      </c>
      <c r="AW238" s="125">
        <v>54242.799161364972</v>
      </c>
      <c r="AX238" s="125">
        <v>119643.2</v>
      </c>
      <c r="AY238" s="125">
        <v>42500.543800462714</v>
      </c>
      <c r="AZ238" s="493">
        <v>447471.99916136498</v>
      </c>
      <c r="BA238" s="493">
        <v>445628.79916136496</v>
      </c>
      <c r="BB238" s="493">
        <v>4180</v>
      </c>
      <c r="BC238" s="493">
        <v>372020</v>
      </c>
      <c r="BD238" s="493">
        <v>0</v>
      </c>
      <c r="BE238" s="493">
        <v>0</v>
      </c>
      <c r="BF238" s="493">
        <v>447471.99916136498</v>
      </c>
      <c r="BG238" s="125">
        <v>447471.99916136498</v>
      </c>
      <c r="BH238" s="125">
        <v>0</v>
      </c>
      <c r="BI238" s="493">
        <v>373863.2</v>
      </c>
      <c r="BJ238" s="493">
        <v>254220</v>
      </c>
      <c r="BK238" s="125">
        <v>327828.79916136496</v>
      </c>
      <c r="BL238" s="125">
        <v>3683.4696534984828</v>
      </c>
      <c r="BM238" s="125">
        <v>3630.2012417582414</v>
      </c>
      <c r="BN238" s="126">
        <v>1.4673680105525368E-2</v>
      </c>
      <c r="BO238" s="126">
        <v>3.806675544474631E-3</v>
      </c>
      <c r="BP238" s="125">
        <v>1229.8908476785055</v>
      </c>
      <c r="BQ238" s="493">
        <v>448701.89000904351</v>
      </c>
      <c r="BR238" s="493">
        <v>5020.8841574049829</v>
      </c>
      <c r="BS238" s="493" t="s">
        <v>948</v>
      </c>
      <c r="BT238" s="493">
        <v>5041.5942697645341</v>
      </c>
      <c r="BU238" s="126">
        <v>1.9606881400798581E-2</v>
      </c>
      <c r="BV238" s="125">
        <v>0</v>
      </c>
      <c r="BW238" s="125">
        <v>448701.89000904351</v>
      </c>
      <c r="BX238" s="125">
        <v>0</v>
      </c>
      <c r="BY238" s="125">
        <v>448701.89000904351</v>
      </c>
      <c r="BZ238" s="490">
        <f t="shared" si="16"/>
        <v>0</v>
      </c>
      <c r="CA238" s="490">
        <f t="shared" si="17"/>
        <v>0</v>
      </c>
      <c r="CB238" s="490">
        <f t="shared" si="15"/>
        <v>0</v>
      </c>
      <c r="CC238" s="490">
        <f>IF(ISERROR(VLOOKUP(A238,'[19]19-20 Cfwds'!A:D,4,FALSE)),0,(VLOOKUP(A238,'[19]19-20 Cfwds'!A:D,4,FALSE)))</f>
        <v>0</v>
      </c>
      <c r="CD238" s="490">
        <f>IF(ISERROR(VLOOKUP(A238,'[19]19-20 Cfwds'!A:D,3,FALSE)),0,(VLOOKUP(A238,'[19]19-20 Cfwds'!A:D,3,FALSE)))</f>
        <v>0</v>
      </c>
      <c r="CF238" s="490">
        <f t="shared" si="18"/>
        <v>12625.989010989028</v>
      </c>
      <c r="CG238" s="490"/>
      <c r="CH238" s="490"/>
    </row>
    <row r="239" spans="1:86" ht="14.4">
      <c r="A239" s="486">
        <v>86</v>
      </c>
      <c r="B239" s="486" t="str">
        <f>VLOOKUP(D239,'[19]Adjusted Factors 21-22'!C:F,4,FALSE)</f>
        <v>Recoupment Academy</v>
      </c>
      <c r="C239" s="491">
        <v>143071</v>
      </c>
      <c r="D239" s="491">
        <v>9353099</v>
      </c>
      <c r="E239" s="492" t="s">
        <v>1146</v>
      </c>
      <c r="F239" s="332">
        <v>83</v>
      </c>
      <c r="G239" s="332">
        <v>83</v>
      </c>
      <c r="H239" s="332">
        <v>0</v>
      </c>
      <c r="I239" s="125">
        <v>255142</v>
      </c>
      <c r="J239" s="125">
        <v>0</v>
      </c>
      <c r="K239" s="125">
        <v>0</v>
      </c>
      <c r="L239" s="125">
        <v>1379.9999999999993</v>
      </c>
      <c r="M239" s="125">
        <v>0</v>
      </c>
      <c r="N239" s="125">
        <v>2386.25</v>
      </c>
      <c r="O239" s="125">
        <v>0</v>
      </c>
      <c r="P239" s="125">
        <v>1075.0000000000002</v>
      </c>
      <c r="Q239" s="125">
        <v>0</v>
      </c>
      <c r="R239" s="125">
        <v>0</v>
      </c>
      <c r="S239" s="125">
        <v>0</v>
      </c>
      <c r="T239" s="125">
        <v>0</v>
      </c>
      <c r="U239" s="125">
        <v>0</v>
      </c>
      <c r="V239" s="125">
        <v>0</v>
      </c>
      <c r="W239" s="125">
        <v>0</v>
      </c>
      <c r="X239" s="125">
        <v>0</v>
      </c>
      <c r="Y239" s="125">
        <v>0</v>
      </c>
      <c r="Z239" s="125">
        <v>0</v>
      </c>
      <c r="AA239" s="125">
        <v>0</v>
      </c>
      <c r="AB239" s="125">
        <v>0</v>
      </c>
      <c r="AC239" s="125">
        <v>0</v>
      </c>
      <c r="AD239" s="125">
        <v>0</v>
      </c>
      <c r="AE239" s="125">
        <v>16277.910447761193</v>
      </c>
      <c r="AF239" s="125">
        <v>0</v>
      </c>
      <c r="AG239" s="125">
        <v>0</v>
      </c>
      <c r="AH239" s="125">
        <v>0</v>
      </c>
      <c r="AI239" s="125">
        <v>117800</v>
      </c>
      <c r="AJ239" s="125">
        <v>0</v>
      </c>
      <c r="AK239" s="125">
        <v>0</v>
      </c>
      <c r="AL239" s="125">
        <v>0</v>
      </c>
      <c r="AM239" s="125">
        <v>993.28</v>
      </c>
      <c r="AN239" s="125">
        <v>0</v>
      </c>
      <c r="AO239" s="125">
        <v>0</v>
      </c>
      <c r="AP239" s="125">
        <v>0</v>
      </c>
      <c r="AQ239" s="125">
        <v>0</v>
      </c>
      <c r="AR239" s="125">
        <v>0</v>
      </c>
      <c r="AS239" s="125">
        <v>0</v>
      </c>
      <c r="AT239" s="125">
        <v>0</v>
      </c>
      <c r="AU239" s="125">
        <v>0</v>
      </c>
      <c r="AV239" s="125">
        <v>255142</v>
      </c>
      <c r="AW239" s="125">
        <v>21119.160447761191</v>
      </c>
      <c r="AX239" s="125">
        <v>118793.28</v>
      </c>
      <c r="AY239" s="125">
        <v>22979.069223880593</v>
      </c>
      <c r="AZ239" s="493">
        <v>395054.44044776121</v>
      </c>
      <c r="BA239" s="493">
        <v>394061.16044776118</v>
      </c>
      <c r="BB239" s="493">
        <v>4180</v>
      </c>
      <c r="BC239" s="493">
        <v>346940</v>
      </c>
      <c r="BD239" s="493">
        <v>0</v>
      </c>
      <c r="BE239" s="493">
        <v>0</v>
      </c>
      <c r="BF239" s="493">
        <v>395054.44044776121</v>
      </c>
      <c r="BG239" s="125">
        <v>395054.44044776121</v>
      </c>
      <c r="BH239" s="125">
        <v>0</v>
      </c>
      <c r="BI239" s="493">
        <v>347933.28</v>
      </c>
      <c r="BJ239" s="493">
        <v>229140.00000000003</v>
      </c>
      <c r="BK239" s="125">
        <v>276261.16044776118</v>
      </c>
      <c r="BL239" s="125">
        <v>3328.4477162380867</v>
      </c>
      <c r="BM239" s="125">
        <v>3359.6381062499995</v>
      </c>
      <c r="BN239" s="126">
        <v>-9.2838541013952319E-3</v>
      </c>
      <c r="BO239" s="126">
        <v>2.7764209751395229E-2</v>
      </c>
      <c r="BP239" s="125">
        <v>7742.0488568685341</v>
      </c>
      <c r="BQ239" s="493">
        <v>402796.48930462974</v>
      </c>
      <c r="BR239" s="493">
        <v>4841.0025217425264</v>
      </c>
      <c r="BS239" s="493" t="s">
        <v>948</v>
      </c>
      <c r="BT239" s="493">
        <v>4852.9697506581897</v>
      </c>
      <c r="BU239" s="126">
        <v>1.8353631749570276E-3</v>
      </c>
      <c r="BV239" s="125">
        <v>0</v>
      </c>
      <c r="BW239" s="125">
        <v>402796.48930462974</v>
      </c>
      <c r="BX239" s="125">
        <v>0</v>
      </c>
      <c r="BY239" s="125">
        <v>402796.48930462974</v>
      </c>
      <c r="BZ239" s="490">
        <f t="shared" si="16"/>
        <v>0</v>
      </c>
      <c r="CA239" s="490">
        <f t="shared" si="17"/>
        <v>0</v>
      </c>
      <c r="CB239" s="490">
        <f t="shared" si="15"/>
        <v>0</v>
      </c>
      <c r="CC239" s="490">
        <f>IF(ISERROR(VLOOKUP(A239,'[19]19-20 Cfwds'!A:D,4,FALSE)),0,(VLOOKUP(A239,'[19]19-20 Cfwds'!A:D,4,FALSE)))</f>
        <v>0</v>
      </c>
      <c r="CD239" s="490">
        <f>IF(ISERROR(VLOOKUP(A239,'[19]19-20 Cfwds'!A:D,3,FALSE)),0,(VLOOKUP(A239,'[19]19-20 Cfwds'!A:D,3,FALSE)))</f>
        <v>0</v>
      </c>
      <c r="CF239" s="490">
        <f t="shared" si="18"/>
        <v>4841.2499999999991</v>
      </c>
      <c r="CG239" s="490"/>
      <c r="CH239" s="490"/>
    </row>
    <row r="240" spans="1:86" ht="14.4">
      <c r="A240" s="486">
        <v>93</v>
      </c>
      <c r="B240" s="486" t="str">
        <f>VLOOKUP(D240,'[19]Adjusted Factors 21-22'!C:F,4,FALSE)</f>
        <v>Recoupment Academy</v>
      </c>
      <c r="C240" s="491">
        <v>144849</v>
      </c>
      <c r="D240" s="491">
        <v>9353101</v>
      </c>
      <c r="E240" s="492" t="s">
        <v>1032</v>
      </c>
      <c r="F240" s="332">
        <v>93</v>
      </c>
      <c r="G240" s="332">
        <v>93</v>
      </c>
      <c r="H240" s="332">
        <v>0</v>
      </c>
      <c r="I240" s="125">
        <v>285882</v>
      </c>
      <c r="J240" s="125">
        <v>0</v>
      </c>
      <c r="K240" s="125">
        <v>0</v>
      </c>
      <c r="L240" s="125">
        <v>4599.9999999999955</v>
      </c>
      <c r="M240" s="125">
        <v>0</v>
      </c>
      <c r="N240" s="125">
        <v>8814.5604395604405</v>
      </c>
      <c r="O240" s="125">
        <v>0</v>
      </c>
      <c r="P240" s="125">
        <v>1935</v>
      </c>
      <c r="Q240" s="125">
        <v>1039.9999999999989</v>
      </c>
      <c r="R240" s="125">
        <v>0</v>
      </c>
      <c r="S240" s="125">
        <v>444.99999999999955</v>
      </c>
      <c r="T240" s="125">
        <v>0</v>
      </c>
      <c r="U240" s="125">
        <v>0</v>
      </c>
      <c r="V240" s="125">
        <v>0</v>
      </c>
      <c r="W240" s="125">
        <v>0</v>
      </c>
      <c r="X240" s="125">
        <v>0</v>
      </c>
      <c r="Y240" s="125">
        <v>0</v>
      </c>
      <c r="Z240" s="125">
        <v>0</v>
      </c>
      <c r="AA240" s="125">
        <v>0</v>
      </c>
      <c r="AB240" s="125">
        <v>0</v>
      </c>
      <c r="AC240" s="125">
        <v>0</v>
      </c>
      <c r="AD240" s="125">
        <v>0</v>
      </c>
      <c r="AE240" s="125">
        <v>33063.311688311689</v>
      </c>
      <c r="AF240" s="125">
        <v>0</v>
      </c>
      <c r="AG240" s="125">
        <v>0</v>
      </c>
      <c r="AH240" s="125">
        <v>0</v>
      </c>
      <c r="AI240" s="125">
        <v>117800</v>
      </c>
      <c r="AJ240" s="125">
        <v>0</v>
      </c>
      <c r="AK240" s="125">
        <v>0</v>
      </c>
      <c r="AL240" s="125">
        <v>1000</v>
      </c>
      <c r="AM240" s="125">
        <v>920.23</v>
      </c>
      <c r="AN240" s="125">
        <v>0</v>
      </c>
      <c r="AO240" s="125">
        <v>0</v>
      </c>
      <c r="AP240" s="125">
        <v>0</v>
      </c>
      <c r="AQ240" s="125">
        <v>0</v>
      </c>
      <c r="AR240" s="125">
        <v>0</v>
      </c>
      <c r="AS240" s="125">
        <v>0</v>
      </c>
      <c r="AT240" s="125">
        <v>0</v>
      </c>
      <c r="AU240" s="125">
        <v>0</v>
      </c>
      <c r="AV240" s="125">
        <v>285882</v>
      </c>
      <c r="AW240" s="125">
        <v>49897.87212787212</v>
      </c>
      <c r="AX240" s="125">
        <v>119720.23</v>
      </c>
      <c r="AY240" s="125">
        <v>43365.080283716277</v>
      </c>
      <c r="AZ240" s="493">
        <v>455500.10212787212</v>
      </c>
      <c r="BA240" s="493">
        <v>453579.87212787214</v>
      </c>
      <c r="BB240" s="493">
        <v>4180</v>
      </c>
      <c r="BC240" s="493">
        <v>388740</v>
      </c>
      <c r="BD240" s="493">
        <v>0</v>
      </c>
      <c r="BE240" s="493">
        <v>0</v>
      </c>
      <c r="BF240" s="493">
        <v>455500.10212787212</v>
      </c>
      <c r="BG240" s="125">
        <v>455500.10212787212</v>
      </c>
      <c r="BH240" s="125">
        <v>0</v>
      </c>
      <c r="BI240" s="493">
        <v>390660.23</v>
      </c>
      <c r="BJ240" s="493">
        <v>271940</v>
      </c>
      <c r="BK240" s="125">
        <v>336779.87212787214</v>
      </c>
      <c r="BL240" s="125">
        <v>3621.2889476115283</v>
      </c>
      <c r="BM240" s="125">
        <v>3584.4145582417577</v>
      </c>
      <c r="BN240" s="126">
        <v>1.0287423167887806E-2</v>
      </c>
      <c r="BO240" s="126">
        <v>8.1929324821121922E-3</v>
      </c>
      <c r="BP240" s="125">
        <v>2731.1185811124487</v>
      </c>
      <c r="BQ240" s="493">
        <v>458231.22070898459</v>
      </c>
      <c r="BR240" s="493">
        <v>4906.5697925697268</v>
      </c>
      <c r="BS240" s="493" t="s">
        <v>948</v>
      </c>
      <c r="BT240" s="493">
        <v>4927.2174269783291</v>
      </c>
      <c r="BU240" s="126">
        <v>8.0961938512127407E-3</v>
      </c>
      <c r="BV240" s="125">
        <v>0</v>
      </c>
      <c r="BW240" s="125">
        <v>458231.22070898459</v>
      </c>
      <c r="BX240" s="125">
        <v>0</v>
      </c>
      <c r="BY240" s="125">
        <v>458231.22070898459</v>
      </c>
      <c r="BZ240" s="490">
        <f t="shared" si="16"/>
        <v>0</v>
      </c>
      <c r="CA240" s="490">
        <f t="shared" si="17"/>
        <v>0</v>
      </c>
      <c r="CB240" s="490">
        <f t="shared" si="15"/>
        <v>0</v>
      </c>
      <c r="CC240" s="490">
        <f>IF(ISERROR(VLOOKUP(A240,'[19]19-20 Cfwds'!A:D,4,FALSE)),0,(VLOOKUP(A240,'[19]19-20 Cfwds'!A:D,4,FALSE)))</f>
        <v>0</v>
      </c>
      <c r="CD240" s="490">
        <f>IF(ISERROR(VLOOKUP(A240,'[19]19-20 Cfwds'!A:D,3,FALSE)),0,(VLOOKUP(A240,'[19]19-20 Cfwds'!A:D,3,FALSE)))</f>
        <v>0</v>
      </c>
      <c r="CF240" s="490">
        <f t="shared" si="18"/>
        <v>16834.560439560435</v>
      </c>
      <c r="CG240" s="490"/>
      <c r="CH240" s="490"/>
    </row>
    <row r="241" spans="1:86" ht="14.4">
      <c r="A241" s="486">
        <v>102</v>
      </c>
      <c r="B241" s="486" t="str">
        <f>VLOOKUP(D241,'[19]Adjusted Factors 21-22'!C:F,4,FALSE)</f>
        <v>Recoupment Academy</v>
      </c>
      <c r="C241" s="491">
        <v>145697</v>
      </c>
      <c r="D241" s="491">
        <v>9353102</v>
      </c>
      <c r="E241" s="492" t="s">
        <v>1147</v>
      </c>
      <c r="F241" s="332">
        <v>108</v>
      </c>
      <c r="G241" s="332">
        <v>108</v>
      </c>
      <c r="H241" s="332">
        <v>0</v>
      </c>
      <c r="I241" s="125">
        <v>331992</v>
      </c>
      <c r="J241" s="125">
        <v>0</v>
      </c>
      <c r="K241" s="125">
        <v>0</v>
      </c>
      <c r="L241" s="125">
        <v>5519.9999999999945</v>
      </c>
      <c r="M241" s="125">
        <v>0</v>
      </c>
      <c r="N241" s="125">
        <v>9222.772277227723</v>
      </c>
      <c r="O241" s="125">
        <v>0</v>
      </c>
      <c r="P241" s="125">
        <v>429.99999999999955</v>
      </c>
      <c r="Q241" s="125">
        <v>0</v>
      </c>
      <c r="R241" s="125">
        <v>0</v>
      </c>
      <c r="S241" s="125">
        <v>0</v>
      </c>
      <c r="T241" s="125">
        <v>0</v>
      </c>
      <c r="U241" s="125">
        <v>0</v>
      </c>
      <c r="V241" s="125">
        <v>0</v>
      </c>
      <c r="W241" s="125">
        <v>0</v>
      </c>
      <c r="X241" s="125">
        <v>0</v>
      </c>
      <c r="Y241" s="125">
        <v>0</v>
      </c>
      <c r="Z241" s="125">
        <v>0</v>
      </c>
      <c r="AA241" s="125">
        <v>0</v>
      </c>
      <c r="AB241" s="125">
        <v>0</v>
      </c>
      <c r="AC241" s="125">
        <v>0</v>
      </c>
      <c r="AD241" s="125">
        <v>0</v>
      </c>
      <c r="AE241" s="125">
        <v>42324.631578947374</v>
      </c>
      <c r="AF241" s="125">
        <v>0</v>
      </c>
      <c r="AG241" s="125">
        <v>3252.1121495327061</v>
      </c>
      <c r="AH241" s="125">
        <v>0</v>
      </c>
      <c r="AI241" s="125">
        <v>117800</v>
      </c>
      <c r="AJ241" s="125">
        <v>0</v>
      </c>
      <c r="AK241" s="125">
        <v>0</v>
      </c>
      <c r="AL241" s="125">
        <v>0</v>
      </c>
      <c r="AM241" s="125">
        <v>2457.6</v>
      </c>
      <c r="AN241" s="125">
        <v>0</v>
      </c>
      <c r="AO241" s="125">
        <v>0</v>
      </c>
      <c r="AP241" s="125">
        <v>0</v>
      </c>
      <c r="AQ241" s="125">
        <v>4800</v>
      </c>
      <c r="AR241" s="125">
        <v>0</v>
      </c>
      <c r="AS241" s="125">
        <v>0</v>
      </c>
      <c r="AT241" s="125">
        <v>0</v>
      </c>
      <c r="AU241" s="125">
        <v>0</v>
      </c>
      <c r="AV241" s="125">
        <v>331992</v>
      </c>
      <c r="AW241" s="125">
        <v>60749.516005707803</v>
      </c>
      <c r="AX241" s="125">
        <v>125057.60000000001</v>
      </c>
      <c r="AY241" s="125">
        <v>46333.952066701408</v>
      </c>
      <c r="AZ241" s="493">
        <v>517799.11600570776</v>
      </c>
      <c r="BA241" s="493">
        <v>510541.51600570779</v>
      </c>
      <c r="BB241" s="493">
        <v>4180</v>
      </c>
      <c r="BC241" s="493">
        <v>451440</v>
      </c>
      <c r="BD241" s="493">
        <v>0</v>
      </c>
      <c r="BE241" s="493">
        <v>0</v>
      </c>
      <c r="BF241" s="493">
        <v>517799.11600570776</v>
      </c>
      <c r="BG241" s="125">
        <v>517799.11600570776</v>
      </c>
      <c r="BH241" s="125">
        <v>0</v>
      </c>
      <c r="BI241" s="493">
        <v>458697.6</v>
      </c>
      <c r="BJ241" s="493">
        <v>338440</v>
      </c>
      <c r="BK241" s="125">
        <v>397541.51600570779</v>
      </c>
      <c r="BL241" s="125">
        <v>3680.9399630158127</v>
      </c>
      <c r="BM241" s="125">
        <v>3665.7740727272726</v>
      </c>
      <c r="BN241" s="126">
        <v>4.1371590249851325E-3</v>
      </c>
      <c r="BO241" s="126">
        <v>1.4343196625014865E-2</v>
      </c>
      <c r="BP241" s="125">
        <v>5678.5231772649522</v>
      </c>
      <c r="BQ241" s="493">
        <v>523477.63918297272</v>
      </c>
      <c r="BR241" s="493">
        <v>4779.8151776201184</v>
      </c>
      <c r="BS241" s="493" t="s">
        <v>948</v>
      </c>
      <c r="BT241" s="493">
        <v>4847.0151776201174</v>
      </c>
      <c r="BU241" s="126">
        <v>-7.0921954058861258E-3</v>
      </c>
      <c r="BV241" s="125">
        <v>0</v>
      </c>
      <c r="BW241" s="125">
        <v>523477.63918297272</v>
      </c>
      <c r="BX241" s="125">
        <v>0</v>
      </c>
      <c r="BY241" s="125">
        <v>523477.63918297272</v>
      </c>
      <c r="BZ241" s="490">
        <f t="shared" si="16"/>
        <v>0</v>
      </c>
      <c r="CA241" s="490">
        <f t="shared" si="17"/>
        <v>0</v>
      </c>
      <c r="CB241" s="490">
        <f t="shared" si="15"/>
        <v>0</v>
      </c>
      <c r="CC241" s="490">
        <f>IF(ISERROR(VLOOKUP(A241,'[19]19-20 Cfwds'!A:D,4,FALSE)),0,(VLOOKUP(A241,'[19]19-20 Cfwds'!A:D,4,FALSE)))</f>
        <v>0</v>
      </c>
      <c r="CD241" s="490">
        <f>IF(ISERROR(VLOOKUP(A241,'[19]19-20 Cfwds'!A:D,3,FALSE)),0,(VLOOKUP(A241,'[19]19-20 Cfwds'!A:D,3,FALSE)))</f>
        <v>0</v>
      </c>
      <c r="CF241" s="490">
        <f t="shared" si="18"/>
        <v>15172.772277227717</v>
      </c>
      <c r="CG241" s="490"/>
      <c r="CH241" s="490"/>
    </row>
    <row r="242" spans="1:86" ht="14.4">
      <c r="A242" s="486">
        <v>110</v>
      </c>
      <c r="B242" s="486" t="str">
        <f>VLOOKUP(D242,'[19]Adjusted Factors 21-22'!C:F,4,FALSE)</f>
        <v>Recoupment Academy</v>
      </c>
      <c r="C242" s="491">
        <v>147575</v>
      </c>
      <c r="D242" s="491">
        <v>9353108</v>
      </c>
      <c r="E242" s="492" t="s">
        <v>1353</v>
      </c>
      <c r="F242" s="332">
        <v>28</v>
      </c>
      <c r="G242" s="332">
        <v>28</v>
      </c>
      <c r="H242" s="332">
        <v>0</v>
      </c>
      <c r="I242" s="125">
        <v>86072</v>
      </c>
      <c r="J242" s="125">
        <v>0</v>
      </c>
      <c r="K242" s="125">
        <v>0</v>
      </c>
      <c r="L242" s="125">
        <v>1379.9999999999982</v>
      </c>
      <c r="M242" s="125">
        <v>0</v>
      </c>
      <c r="N242" s="125">
        <v>1725</v>
      </c>
      <c r="O242" s="125">
        <v>0</v>
      </c>
      <c r="P242" s="125">
        <v>0</v>
      </c>
      <c r="Q242" s="125">
        <v>0</v>
      </c>
      <c r="R242" s="125">
        <v>0</v>
      </c>
      <c r="S242" s="125">
        <v>444.99999999999983</v>
      </c>
      <c r="T242" s="125">
        <v>0</v>
      </c>
      <c r="U242" s="125">
        <v>0</v>
      </c>
      <c r="V242" s="125">
        <v>0</v>
      </c>
      <c r="W242" s="125">
        <v>0</v>
      </c>
      <c r="X242" s="125">
        <v>0</v>
      </c>
      <c r="Y242" s="125">
        <v>0</v>
      </c>
      <c r="Z242" s="125">
        <v>0</v>
      </c>
      <c r="AA242" s="125">
        <v>0</v>
      </c>
      <c r="AB242" s="125">
        <v>0</v>
      </c>
      <c r="AC242" s="125">
        <v>0</v>
      </c>
      <c r="AD242" s="125">
        <v>0</v>
      </c>
      <c r="AE242" s="125">
        <v>4905.6000000000004</v>
      </c>
      <c r="AF242" s="125">
        <v>0</v>
      </c>
      <c r="AG242" s="125">
        <v>0</v>
      </c>
      <c r="AH242" s="125">
        <v>0</v>
      </c>
      <c r="AI242" s="125">
        <v>117800</v>
      </c>
      <c r="AJ242" s="125">
        <v>0</v>
      </c>
      <c r="AK242" s="125">
        <v>0</v>
      </c>
      <c r="AL242" s="125">
        <v>0</v>
      </c>
      <c r="AM242" s="125">
        <v>1408</v>
      </c>
      <c r="AN242" s="125">
        <v>0</v>
      </c>
      <c r="AO242" s="125">
        <v>0</v>
      </c>
      <c r="AP242" s="125">
        <v>0</v>
      </c>
      <c r="AQ242" s="125">
        <v>3850</v>
      </c>
      <c r="AR242" s="125">
        <v>0</v>
      </c>
      <c r="AS242" s="125">
        <v>0</v>
      </c>
      <c r="AT242" s="125">
        <v>0</v>
      </c>
      <c r="AU242" s="125">
        <v>0</v>
      </c>
      <c r="AV242" s="125">
        <v>86072</v>
      </c>
      <c r="AW242" s="125">
        <v>8455.5999999999985</v>
      </c>
      <c r="AX242" s="125">
        <v>123058</v>
      </c>
      <c r="AY242" s="125">
        <v>16001.663999999997</v>
      </c>
      <c r="AZ242" s="493">
        <v>217585.6</v>
      </c>
      <c r="BA242" s="493">
        <v>212327.6</v>
      </c>
      <c r="BB242" s="493">
        <v>4180</v>
      </c>
      <c r="BC242" s="493">
        <v>117040</v>
      </c>
      <c r="BD242" s="493">
        <v>0</v>
      </c>
      <c r="BE242" s="493">
        <v>0</v>
      </c>
      <c r="BF242" s="493">
        <v>217585.6</v>
      </c>
      <c r="BG242" s="125">
        <v>217585.6</v>
      </c>
      <c r="BH242" s="125">
        <v>0</v>
      </c>
      <c r="BI242" s="493">
        <v>122298</v>
      </c>
      <c r="BJ242" s="493">
        <v>3090</v>
      </c>
      <c r="BK242" s="125">
        <v>98377.600000000006</v>
      </c>
      <c r="BL242" s="125">
        <v>3513.4857142857145</v>
      </c>
      <c r="BM242" s="125">
        <v>3913.6620692307692</v>
      </c>
      <c r="BN242" s="126">
        <v>-0.10225112640440862</v>
      </c>
      <c r="BO242" s="126">
        <v>0.12073148205440862</v>
      </c>
      <c r="BP242" s="125">
        <v>13230.062212593921</v>
      </c>
      <c r="BQ242" s="493">
        <v>230815.66221259392</v>
      </c>
      <c r="BR242" s="493">
        <v>8055.6307933069256</v>
      </c>
      <c r="BS242" s="493" t="s">
        <v>948</v>
      </c>
      <c r="BT242" s="493">
        <v>8243.4165075926394</v>
      </c>
      <c r="BU242" s="126">
        <v>-5.8995110235596893E-2</v>
      </c>
      <c r="BV242" s="125">
        <v>0</v>
      </c>
      <c r="BW242" s="125">
        <v>230815.66221259392</v>
      </c>
      <c r="BX242" s="125">
        <v>0</v>
      </c>
      <c r="BY242" s="125">
        <v>230815.66221259392</v>
      </c>
      <c r="BZ242" s="490">
        <f t="shared" si="16"/>
        <v>0</v>
      </c>
      <c r="CA242" s="490">
        <f t="shared" si="17"/>
        <v>0</v>
      </c>
      <c r="CB242" s="490">
        <f t="shared" si="15"/>
        <v>0</v>
      </c>
      <c r="CC242" s="490">
        <f>IF(ISERROR(VLOOKUP(A242,'[19]19-20 Cfwds'!A:D,4,FALSE)),0,(VLOOKUP(A242,'[19]19-20 Cfwds'!A:D,4,FALSE)))</f>
        <v>0</v>
      </c>
      <c r="CD242" s="490">
        <f>IF(ISERROR(VLOOKUP(A242,'[19]19-20 Cfwds'!A:D,3,FALSE)),0,(VLOOKUP(A242,'[19]19-20 Cfwds'!A:D,3,FALSE)))</f>
        <v>0</v>
      </c>
      <c r="CF242" s="490">
        <f t="shared" si="18"/>
        <v>3549.9999999999982</v>
      </c>
      <c r="CG242" s="490"/>
      <c r="CH242" s="490"/>
    </row>
    <row r="243" spans="1:86" ht="14.4">
      <c r="A243" s="486">
        <v>325</v>
      </c>
      <c r="B243" s="486" t="str">
        <f>VLOOKUP(D243,'[19]Adjusted Factors 21-22'!C:F,4,FALSE)</f>
        <v>Recoupment Academy</v>
      </c>
      <c r="C243" s="491">
        <v>142595</v>
      </c>
      <c r="D243" s="491">
        <v>9353115</v>
      </c>
      <c r="E243" s="492" t="s">
        <v>506</v>
      </c>
      <c r="F243" s="332">
        <v>103</v>
      </c>
      <c r="G243" s="332">
        <v>103</v>
      </c>
      <c r="H243" s="332">
        <v>0</v>
      </c>
      <c r="I243" s="125">
        <v>316622</v>
      </c>
      <c r="J243" s="125">
        <v>0</v>
      </c>
      <c r="K243" s="125">
        <v>0</v>
      </c>
      <c r="L243" s="125">
        <v>3680.0000000000018</v>
      </c>
      <c r="M243" s="125">
        <v>0</v>
      </c>
      <c r="N243" s="125">
        <v>5640.4761904761899</v>
      </c>
      <c r="O243" s="125">
        <v>0</v>
      </c>
      <c r="P243" s="125">
        <v>1934.9999999999995</v>
      </c>
      <c r="Q243" s="125">
        <v>519.99999999999898</v>
      </c>
      <c r="R243" s="125">
        <v>1229.9999999999995</v>
      </c>
      <c r="S243" s="125">
        <v>445</v>
      </c>
      <c r="T243" s="125">
        <v>1900.0000000000009</v>
      </c>
      <c r="U243" s="125">
        <v>0</v>
      </c>
      <c r="V243" s="125">
        <v>0</v>
      </c>
      <c r="W243" s="125">
        <v>0</v>
      </c>
      <c r="X243" s="125">
        <v>0</v>
      </c>
      <c r="Y243" s="125">
        <v>0</v>
      </c>
      <c r="Z243" s="125">
        <v>0</v>
      </c>
      <c r="AA243" s="125">
        <v>0</v>
      </c>
      <c r="AB243" s="125">
        <v>1931.2500000000007</v>
      </c>
      <c r="AC243" s="125">
        <v>0</v>
      </c>
      <c r="AD243" s="125">
        <v>0</v>
      </c>
      <c r="AE243" s="125">
        <v>25210.764705882353</v>
      </c>
      <c r="AF243" s="125">
        <v>0</v>
      </c>
      <c r="AG243" s="125">
        <v>0</v>
      </c>
      <c r="AH243" s="125">
        <v>0</v>
      </c>
      <c r="AI243" s="125">
        <v>117800</v>
      </c>
      <c r="AJ243" s="125">
        <v>0</v>
      </c>
      <c r="AK243" s="125">
        <v>0</v>
      </c>
      <c r="AL243" s="125">
        <v>0</v>
      </c>
      <c r="AM243" s="125">
        <v>1822.16</v>
      </c>
      <c r="AN243" s="125">
        <v>0</v>
      </c>
      <c r="AO243" s="125">
        <v>0</v>
      </c>
      <c r="AP243" s="125">
        <v>0</v>
      </c>
      <c r="AQ243" s="125">
        <v>0</v>
      </c>
      <c r="AR243" s="125">
        <v>0</v>
      </c>
      <c r="AS243" s="125">
        <v>0</v>
      </c>
      <c r="AT243" s="125">
        <v>0</v>
      </c>
      <c r="AU243" s="125">
        <v>0</v>
      </c>
      <c r="AV243" s="125">
        <v>316622</v>
      </c>
      <c r="AW243" s="125">
        <v>42492.490896358548</v>
      </c>
      <c r="AX243" s="125">
        <v>119622.16</v>
      </c>
      <c r="AY243" s="125">
        <v>37954.722543417367</v>
      </c>
      <c r="AZ243" s="493">
        <v>478736.65089635854</v>
      </c>
      <c r="BA243" s="493">
        <v>476914.49089635856</v>
      </c>
      <c r="BB243" s="493">
        <v>4180</v>
      </c>
      <c r="BC243" s="493">
        <v>430540</v>
      </c>
      <c r="BD243" s="493">
        <v>0</v>
      </c>
      <c r="BE243" s="493">
        <v>0</v>
      </c>
      <c r="BF243" s="493">
        <v>478736.65089635854</v>
      </c>
      <c r="BG243" s="125">
        <v>478736.65089635854</v>
      </c>
      <c r="BH243" s="125">
        <v>0</v>
      </c>
      <c r="BI243" s="493">
        <v>432362.16</v>
      </c>
      <c r="BJ243" s="493">
        <v>312740</v>
      </c>
      <c r="BK243" s="125">
        <v>359114.49089635856</v>
      </c>
      <c r="BL243" s="125">
        <v>3486.5484553044521</v>
      </c>
      <c r="BM243" s="125">
        <v>3449.3099153846151</v>
      </c>
      <c r="BN243" s="126">
        <v>1.0795939139520516E-2</v>
      </c>
      <c r="BO243" s="126">
        <v>7.6844165104794828E-3</v>
      </c>
      <c r="BP243" s="125">
        <v>2730.111208544839</v>
      </c>
      <c r="BQ243" s="493">
        <v>481466.76210490335</v>
      </c>
      <c r="BR243" s="493">
        <v>4656.7437097563434</v>
      </c>
      <c r="BS243" s="493" t="s">
        <v>948</v>
      </c>
      <c r="BT243" s="493">
        <v>4674.4345835427512</v>
      </c>
      <c r="BU243" s="126">
        <v>1.683014673355876E-2</v>
      </c>
      <c r="BV243" s="125">
        <v>0</v>
      </c>
      <c r="BW243" s="125">
        <v>481466.76210490335</v>
      </c>
      <c r="BX243" s="125">
        <v>0</v>
      </c>
      <c r="BY243" s="125">
        <v>481466.76210490335</v>
      </c>
      <c r="BZ243" s="490">
        <f t="shared" si="16"/>
        <v>0</v>
      </c>
      <c r="CA243" s="490">
        <f t="shared" si="17"/>
        <v>0</v>
      </c>
      <c r="CB243" s="490">
        <f t="shared" si="15"/>
        <v>0</v>
      </c>
      <c r="CC243" s="490">
        <f>IF(ISERROR(VLOOKUP(A243,'[19]19-20 Cfwds'!A:D,4,FALSE)),0,(VLOOKUP(A243,'[19]19-20 Cfwds'!A:D,4,FALSE)))</f>
        <v>0</v>
      </c>
      <c r="CD243" s="490">
        <f>IF(ISERROR(VLOOKUP(A243,'[19]19-20 Cfwds'!A:D,3,FALSE)),0,(VLOOKUP(A243,'[19]19-20 Cfwds'!A:D,3,FALSE)))</f>
        <v>0</v>
      </c>
      <c r="CF243" s="490">
        <f t="shared" si="18"/>
        <v>15350.476190476191</v>
      </c>
      <c r="CG243" s="490"/>
      <c r="CH243" s="490"/>
    </row>
    <row r="244" spans="1:86" ht="14.4">
      <c r="A244" s="486">
        <v>38</v>
      </c>
      <c r="B244" s="486" t="str">
        <f>VLOOKUP(D244,'[19]Adjusted Factors 21-22'!C:F,4,FALSE)</f>
        <v>Recoupment Academy</v>
      </c>
      <c r="C244" s="491">
        <v>143065</v>
      </c>
      <c r="D244" s="491">
        <v>9353116</v>
      </c>
      <c r="E244" s="492" t="s">
        <v>1148</v>
      </c>
      <c r="F244" s="332">
        <v>139</v>
      </c>
      <c r="G244" s="332">
        <v>139</v>
      </c>
      <c r="H244" s="332">
        <v>0</v>
      </c>
      <c r="I244" s="125">
        <v>427286</v>
      </c>
      <c r="J244" s="125">
        <v>0</v>
      </c>
      <c r="K244" s="125">
        <v>0</v>
      </c>
      <c r="L244" s="125">
        <v>2299.9999999999977</v>
      </c>
      <c r="M244" s="125">
        <v>0</v>
      </c>
      <c r="N244" s="125">
        <v>6660.4166666666661</v>
      </c>
      <c r="O244" s="125">
        <v>0</v>
      </c>
      <c r="P244" s="125">
        <v>0</v>
      </c>
      <c r="Q244" s="125">
        <v>0</v>
      </c>
      <c r="R244" s="125">
        <v>825.94202898550691</v>
      </c>
      <c r="S244" s="125">
        <v>0</v>
      </c>
      <c r="T244" s="125">
        <v>0</v>
      </c>
      <c r="U244" s="125">
        <v>0</v>
      </c>
      <c r="V244" s="125">
        <v>0</v>
      </c>
      <c r="W244" s="125">
        <v>0</v>
      </c>
      <c r="X244" s="125">
        <v>0</v>
      </c>
      <c r="Y244" s="125">
        <v>0</v>
      </c>
      <c r="Z244" s="125">
        <v>0</v>
      </c>
      <c r="AA244" s="125">
        <v>0</v>
      </c>
      <c r="AB244" s="125">
        <v>637.08333333333303</v>
      </c>
      <c r="AC244" s="125">
        <v>0</v>
      </c>
      <c r="AD244" s="125">
        <v>0</v>
      </c>
      <c r="AE244" s="125">
        <v>32522.435897435895</v>
      </c>
      <c r="AF244" s="125">
        <v>0</v>
      </c>
      <c r="AG244" s="125">
        <v>1494.0000000000052</v>
      </c>
      <c r="AH244" s="125">
        <v>0</v>
      </c>
      <c r="AI244" s="125">
        <v>117800</v>
      </c>
      <c r="AJ244" s="125">
        <v>6488.6515353804998</v>
      </c>
      <c r="AK244" s="125">
        <v>0</v>
      </c>
      <c r="AL244" s="125">
        <v>0</v>
      </c>
      <c r="AM244" s="125">
        <v>3840</v>
      </c>
      <c r="AN244" s="125">
        <v>0</v>
      </c>
      <c r="AO244" s="125">
        <v>0</v>
      </c>
      <c r="AP244" s="125">
        <v>0</v>
      </c>
      <c r="AQ244" s="125">
        <v>0</v>
      </c>
      <c r="AR244" s="125">
        <v>0</v>
      </c>
      <c r="AS244" s="125">
        <v>0</v>
      </c>
      <c r="AT244" s="125">
        <v>0</v>
      </c>
      <c r="AU244" s="125">
        <v>0</v>
      </c>
      <c r="AV244" s="125">
        <v>427286</v>
      </c>
      <c r="AW244" s="125">
        <v>44439.877926421403</v>
      </c>
      <c r="AX244" s="125">
        <v>128128.6515353805</v>
      </c>
      <c r="AY244" s="125">
        <v>36046.440644370115</v>
      </c>
      <c r="AZ244" s="493">
        <v>599854.52946180187</v>
      </c>
      <c r="BA244" s="493">
        <v>596014.52946180187</v>
      </c>
      <c r="BB244" s="493">
        <v>4180</v>
      </c>
      <c r="BC244" s="493">
        <v>581020</v>
      </c>
      <c r="BD244" s="493">
        <v>0</v>
      </c>
      <c r="BE244" s="493">
        <v>0</v>
      </c>
      <c r="BF244" s="493">
        <v>599854.52946180187</v>
      </c>
      <c r="BG244" s="125">
        <v>599854.52946180187</v>
      </c>
      <c r="BH244" s="125">
        <v>0</v>
      </c>
      <c r="BI244" s="493">
        <v>584860</v>
      </c>
      <c r="BJ244" s="493">
        <v>456731.34846461948</v>
      </c>
      <c r="BK244" s="125">
        <v>471725.87792642135</v>
      </c>
      <c r="BL244" s="125">
        <v>3393.7113519886429</v>
      </c>
      <c r="BM244" s="125">
        <v>3415.3214353380263</v>
      </c>
      <c r="BN244" s="126">
        <v>-6.3273937046702915E-3</v>
      </c>
      <c r="BO244" s="126">
        <v>2.480774935467029E-2</v>
      </c>
      <c r="BP244" s="125">
        <v>11776.974900556295</v>
      </c>
      <c r="BQ244" s="493">
        <v>611631.50436235813</v>
      </c>
      <c r="BR244" s="493">
        <v>4372.6007508083321</v>
      </c>
      <c r="BS244" s="493" t="s">
        <v>948</v>
      </c>
      <c r="BT244" s="493">
        <v>4400.2266500889073</v>
      </c>
      <c r="BU244" s="126">
        <v>3.8299060643096627E-3</v>
      </c>
      <c r="BV244" s="125">
        <v>0</v>
      </c>
      <c r="BW244" s="125">
        <v>611631.50436235813</v>
      </c>
      <c r="BX244" s="125">
        <v>0</v>
      </c>
      <c r="BY244" s="125">
        <v>611631.50436235813</v>
      </c>
      <c r="BZ244" s="490">
        <f t="shared" si="16"/>
        <v>0</v>
      </c>
      <c r="CA244" s="490">
        <f t="shared" si="17"/>
        <v>0</v>
      </c>
      <c r="CB244" s="490">
        <f t="shared" si="15"/>
        <v>0</v>
      </c>
      <c r="CC244" s="490">
        <f>IF(ISERROR(VLOOKUP(A244,'[19]19-20 Cfwds'!A:D,4,FALSE)),0,(VLOOKUP(A244,'[19]19-20 Cfwds'!A:D,4,FALSE)))</f>
        <v>0</v>
      </c>
      <c r="CD244" s="490">
        <f>IF(ISERROR(VLOOKUP(A244,'[19]19-20 Cfwds'!A:D,3,FALSE)),0,(VLOOKUP(A244,'[19]19-20 Cfwds'!A:D,3,FALSE)))</f>
        <v>0</v>
      </c>
      <c r="CF244" s="490">
        <f t="shared" si="18"/>
        <v>9786.3586956521704</v>
      </c>
      <c r="CG244" s="490"/>
      <c r="CH244" s="490"/>
    </row>
    <row r="245" spans="1:86" ht="14.4">
      <c r="A245" s="486">
        <v>240</v>
      </c>
      <c r="B245" s="486" t="str">
        <f>VLOOKUP(D245,'[19]Adjusted Factors 21-22'!C:F,4,FALSE)</f>
        <v>Recoupment Academy</v>
      </c>
      <c r="C245" s="491">
        <v>142597</v>
      </c>
      <c r="D245" s="491">
        <v>9353302</v>
      </c>
      <c r="E245" s="492" t="s">
        <v>1033</v>
      </c>
      <c r="F245" s="332">
        <v>182</v>
      </c>
      <c r="G245" s="332">
        <v>182</v>
      </c>
      <c r="H245" s="332">
        <v>0</v>
      </c>
      <c r="I245" s="125">
        <v>559468</v>
      </c>
      <c r="J245" s="125">
        <v>0</v>
      </c>
      <c r="K245" s="125">
        <v>0</v>
      </c>
      <c r="L245" s="125">
        <v>20699.999999999982</v>
      </c>
      <c r="M245" s="125">
        <v>0</v>
      </c>
      <c r="N245" s="125">
        <v>25874.999999999975</v>
      </c>
      <c r="O245" s="125">
        <v>0</v>
      </c>
      <c r="P245" s="125">
        <v>13114.999999999993</v>
      </c>
      <c r="Q245" s="125">
        <v>0</v>
      </c>
      <c r="R245" s="125">
        <v>0</v>
      </c>
      <c r="S245" s="125">
        <v>1335.0000000000014</v>
      </c>
      <c r="T245" s="125">
        <v>0</v>
      </c>
      <c r="U245" s="125">
        <v>0</v>
      </c>
      <c r="V245" s="125">
        <v>0</v>
      </c>
      <c r="W245" s="125">
        <v>0</v>
      </c>
      <c r="X245" s="125">
        <v>0</v>
      </c>
      <c r="Y245" s="125">
        <v>0</v>
      </c>
      <c r="Z245" s="125">
        <v>0</v>
      </c>
      <c r="AA245" s="125">
        <v>0</v>
      </c>
      <c r="AB245" s="125">
        <v>1950.0000000000018</v>
      </c>
      <c r="AC245" s="125">
        <v>0</v>
      </c>
      <c r="AD245" s="125">
        <v>0</v>
      </c>
      <c r="AE245" s="125">
        <v>60594.932432432433</v>
      </c>
      <c r="AF245" s="125">
        <v>0</v>
      </c>
      <c r="AG245" s="125">
        <v>0</v>
      </c>
      <c r="AH245" s="125">
        <v>0</v>
      </c>
      <c r="AI245" s="125">
        <v>117800</v>
      </c>
      <c r="AJ245" s="125">
        <v>0</v>
      </c>
      <c r="AK245" s="125">
        <v>0</v>
      </c>
      <c r="AL245" s="125">
        <v>0</v>
      </c>
      <c r="AM245" s="125">
        <v>3507.2</v>
      </c>
      <c r="AN245" s="125">
        <v>0</v>
      </c>
      <c r="AO245" s="125">
        <v>0</v>
      </c>
      <c r="AP245" s="125">
        <v>0</v>
      </c>
      <c r="AQ245" s="125">
        <v>0</v>
      </c>
      <c r="AR245" s="125">
        <v>0</v>
      </c>
      <c r="AS245" s="125">
        <v>0</v>
      </c>
      <c r="AT245" s="125">
        <v>0</v>
      </c>
      <c r="AU245" s="125">
        <v>0</v>
      </c>
      <c r="AV245" s="125">
        <v>559468</v>
      </c>
      <c r="AW245" s="125">
        <v>123569.93243243238</v>
      </c>
      <c r="AX245" s="125">
        <v>121307.2</v>
      </c>
      <c r="AY245" s="125">
        <v>101321.33021621617</v>
      </c>
      <c r="AZ245" s="493">
        <v>804345.13243243238</v>
      </c>
      <c r="BA245" s="493">
        <v>800837.93243243243</v>
      </c>
      <c r="BB245" s="493">
        <v>4180</v>
      </c>
      <c r="BC245" s="493">
        <v>760760</v>
      </c>
      <c r="BD245" s="493">
        <v>0</v>
      </c>
      <c r="BE245" s="493">
        <v>0</v>
      </c>
      <c r="BF245" s="493">
        <v>804345.13243243238</v>
      </c>
      <c r="BG245" s="125">
        <v>804345.13243243238</v>
      </c>
      <c r="BH245" s="125">
        <v>0</v>
      </c>
      <c r="BI245" s="493">
        <v>764267.2</v>
      </c>
      <c r="BJ245" s="493">
        <v>642960</v>
      </c>
      <c r="BK245" s="125">
        <v>683037.93243243243</v>
      </c>
      <c r="BL245" s="125">
        <v>3752.9556727056729</v>
      </c>
      <c r="BM245" s="125">
        <v>3604.0634652173917</v>
      </c>
      <c r="BN245" s="126">
        <v>4.1312315647388367E-2</v>
      </c>
      <c r="BO245" s="126">
        <v>0</v>
      </c>
      <c r="BP245" s="125">
        <v>0</v>
      </c>
      <c r="BQ245" s="493">
        <v>804345.13243243238</v>
      </c>
      <c r="BR245" s="493">
        <v>4400.2084199584197</v>
      </c>
      <c r="BS245" s="493" t="s">
        <v>948</v>
      </c>
      <c r="BT245" s="493">
        <v>4419.478749628749</v>
      </c>
      <c r="BU245" s="126">
        <v>3.6695575578930439E-2</v>
      </c>
      <c r="BV245" s="125">
        <v>0</v>
      </c>
      <c r="BW245" s="125">
        <v>804345.13243243238</v>
      </c>
      <c r="BX245" s="125">
        <v>0</v>
      </c>
      <c r="BY245" s="125">
        <v>804345.13243243238</v>
      </c>
      <c r="BZ245" s="490">
        <f t="shared" si="16"/>
        <v>0</v>
      </c>
      <c r="CA245" s="490">
        <f t="shared" si="17"/>
        <v>0</v>
      </c>
      <c r="CB245" s="490">
        <f t="shared" si="15"/>
        <v>0</v>
      </c>
      <c r="CC245" s="490">
        <f>IF(ISERROR(VLOOKUP(A245,'[19]19-20 Cfwds'!A:D,4,FALSE)),0,(VLOOKUP(A245,'[19]19-20 Cfwds'!A:D,4,FALSE)))</f>
        <v>0</v>
      </c>
      <c r="CD245" s="490">
        <f>IF(ISERROR(VLOOKUP(A245,'[19]19-20 Cfwds'!A:D,3,FALSE)),0,(VLOOKUP(A245,'[19]19-20 Cfwds'!A:D,3,FALSE)))</f>
        <v>0</v>
      </c>
      <c r="CF245" s="490">
        <f t="shared" si="18"/>
        <v>61024.999999999949</v>
      </c>
      <c r="CG245" s="490"/>
      <c r="CH245" s="490"/>
    </row>
    <row r="246" spans="1:86" ht="14.4">
      <c r="A246" s="486">
        <v>437</v>
      </c>
      <c r="B246" s="486" t="str">
        <f>VLOOKUP(D246,'[19]Adjusted Factors 21-22'!C:F,4,FALSE)</f>
        <v>Recoupment Academy</v>
      </c>
      <c r="C246" s="491">
        <v>139149</v>
      </c>
      <c r="D246" s="491">
        <v>9353312</v>
      </c>
      <c r="E246" s="492" t="s">
        <v>1034</v>
      </c>
      <c r="F246" s="332">
        <v>88</v>
      </c>
      <c r="G246" s="332">
        <v>88</v>
      </c>
      <c r="H246" s="332">
        <v>0</v>
      </c>
      <c r="I246" s="125">
        <v>270512</v>
      </c>
      <c r="J246" s="125">
        <v>0</v>
      </c>
      <c r="K246" s="125">
        <v>0</v>
      </c>
      <c r="L246" s="125">
        <v>5980.0000000000118</v>
      </c>
      <c r="M246" s="125">
        <v>0</v>
      </c>
      <c r="N246" s="125">
        <v>8237.209302325582</v>
      </c>
      <c r="O246" s="125">
        <v>0</v>
      </c>
      <c r="P246" s="125">
        <v>0</v>
      </c>
      <c r="Q246" s="125">
        <v>2339.9999999999941</v>
      </c>
      <c r="R246" s="125">
        <v>819.99999999999898</v>
      </c>
      <c r="S246" s="125">
        <v>1780.0000000000016</v>
      </c>
      <c r="T246" s="125">
        <v>0</v>
      </c>
      <c r="U246" s="125">
        <v>0</v>
      </c>
      <c r="V246" s="125">
        <v>0</v>
      </c>
      <c r="W246" s="125">
        <v>0</v>
      </c>
      <c r="X246" s="125">
        <v>0</v>
      </c>
      <c r="Y246" s="125">
        <v>0</v>
      </c>
      <c r="Z246" s="125">
        <v>0</v>
      </c>
      <c r="AA246" s="125">
        <v>0</v>
      </c>
      <c r="AB246" s="125">
        <v>1989.0410958904108</v>
      </c>
      <c r="AC246" s="125">
        <v>0</v>
      </c>
      <c r="AD246" s="125">
        <v>0</v>
      </c>
      <c r="AE246" s="125">
        <v>23011.343283582089</v>
      </c>
      <c r="AF246" s="125">
        <v>0</v>
      </c>
      <c r="AG246" s="125">
        <v>0</v>
      </c>
      <c r="AH246" s="125">
        <v>0</v>
      </c>
      <c r="AI246" s="125">
        <v>117800</v>
      </c>
      <c r="AJ246" s="125">
        <v>37129.506008010678</v>
      </c>
      <c r="AK246" s="125">
        <v>0</v>
      </c>
      <c r="AL246" s="125">
        <v>0</v>
      </c>
      <c r="AM246" s="125">
        <v>1394.75</v>
      </c>
      <c r="AN246" s="125">
        <v>0</v>
      </c>
      <c r="AO246" s="125">
        <v>0</v>
      </c>
      <c r="AP246" s="125">
        <v>0</v>
      </c>
      <c r="AQ246" s="125">
        <v>0</v>
      </c>
      <c r="AR246" s="125">
        <v>0</v>
      </c>
      <c r="AS246" s="125">
        <v>0</v>
      </c>
      <c r="AT246" s="125">
        <v>0</v>
      </c>
      <c r="AU246" s="125">
        <v>0</v>
      </c>
      <c r="AV246" s="125">
        <v>270512</v>
      </c>
      <c r="AW246" s="125">
        <v>44157.593681798084</v>
      </c>
      <c r="AX246" s="125">
        <v>156324.25600801068</v>
      </c>
      <c r="AY246" s="125">
        <v>40661.744944116632</v>
      </c>
      <c r="AZ246" s="493">
        <v>470993.84968980879</v>
      </c>
      <c r="BA246" s="493">
        <v>469599.09968980879</v>
      </c>
      <c r="BB246" s="493">
        <v>4180</v>
      </c>
      <c r="BC246" s="493">
        <v>367840</v>
      </c>
      <c r="BD246" s="493">
        <v>0</v>
      </c>
      <c r="BE246" s="493">
        <v>0</v>
      </c>
      <c r="BF246" s="493">
        <v>470993.84968980879</v>
      </c>
      <c r="BG246" s="125">
        <v>470993.84968980867</v>
      </c>
      <c r="BH246" s="125">
        <v>0</v>
      </c>
      <c r="BI246" s="493">
        <v>369234.75</v>
      </c>
      <c r="BJ246" s="493">
        <v>212910.49399198932</v>
      </c>
      <c r="BK246" s="125">
        <v>314669.59368179808</v>
      </c>
      <c r="BL246" s="125">
        <v>3575.7908372931602</v>
      </c>
      <c r="BM246" s="125">
        <v>3391.9119657881092</v>
      </c>
      <c r="BN246" s="126">
        <v>5.4210979930997931E-2</v>
      </c>
      <c r="BO246" s="126">
        <v>0</v>
      </c>
      <c r="BP246" s="125">
        <v>0</v>
      </c>
      <c r="BQ246" s="493">
        <v>470993.84968980879</v>
      </c>
      <c r="BR246" s="493">
        <v>5336.3534055660093</v>
      </c>
      <c r="BS246" s="493" t="s">
        <v>948</v>
      </c>
      <c r="BT246" s="493">
        <v>5352.2028373841904</v>
      </c>
      <c r="BU246" s="126">
        <v>2.3393913725427984E-2</v>
      </c>
      <c r="BV246" s="125">
        <v>0</v>
      </c>
      <c r="BW246" s="125">
        <v>470993.84968980879</v>
      </c>
      <c r="BX246" s="125">
        <v>0</v>
      </c>
      <c r="BY246" s="125">
        <v>470993.84968980879</v>
      </c>
      <c r="BZ246" s="490">
        <f t="shared" si="16"/>
        <v>0</v>
      </c>
      <c r="CA246" s="490">
        <f t="shared" si="17"/>
        <v>0</v>
      </c>
      <c r="CB246" s="490">
        <f t="shared" si="15"/>
        <v>0</v>
      </c>
      <c r="CC246" s="490">
        <f>IF(ISERROR(VLOOKUP(A246,'[19]19-20 Cfwds'!A:D,4,FALSE)),0,(VLOOKUP(A246,'[19]19-20 Cfwds'!A:D,4,FALSE)))</f>
        <v>0</v>
      </c>
      <c r="CD246" s="490">
        <f>IF(ISERROR(VLOOKUP(A246,'[19]19-20 Cfwds'!A:D,3,FALSE)),0,(VLOOKUP(A246,'[19]19-20 Cfwds'!A:D,3,FALSE)))</f>
        <v>0</v>
      </c>
      <c r="CF246" s="490">
        <f t="shared" si="18"/>
        <v>19157.209302325587</v>
      </c>
      <c r="CG246" s="490"/>
      <c r="CH246" s="490"/>
    </row>
    <row r="247" spans="1:86" ht="14.4">
      <c r="A247" s="486">
        <v>472</v>
      </c>
      <c r="B247" s="486" t="str">
        <f>VLOOKUP(D247,'[19]Adjusted Factors 21-22'!C:F,4,FALSE)</f>
        <v>Recoupment Academy</v>
      </c>
      <c r="C247" s="491">
        <v>137419</v>
      </c>
      <c r="D247" s="491">
        <v>9353314</v>
      </c>
      <c r="E247" s="492" t="s">
        <v>1035</v>
      </c>
      <c r="F247" s="332">
        <v>408</v>
      </c>
      <c r="G247" s="332">
        <v>408</v>
      </c>
      <c r="H247" s="332">
        <v>0</v>
      </c>
      <c r="I247" s="125">
        <v>1254192</v>
      </c>
      <c r="J247" s="125">
        <v>0</v>
      </c>
      <c r="K247" s="125">
        <v>0</v>
      </c>
      <c r="L247" s="125">
        <v>33580.000000000007</v>
      </c>
      <c r="M247" s="125">
        <v>0</v>
      </c>
      <c r="N247" s="125">
        <v>44307.021791767555</v>
      </c>
      <c r="O247" s="125">
        <v>0</v>
      </c>
      <c r="P247" s="125">
        <v>0</v>
      </c>
      <c r="Q247" s="125">
        <v>14559.999999999967</v>
      </c>
      <c r="R247" s="125">
        <v>0</v>
      </c>
      <c r="S247" s="125">
        <v>0</v>
      </c>
      <c r="T247" s="125">
        <v>0</v>
      </c>
      <c r="U247" s="125">
        <v>0</v>
      </c>
      <c r="V247" s="125">
        <v>0</v>
      </c>
      <c r="W247" s="125">
        <v>0</v>
      </c>
      <c r="X247" s="125">
        <v>0</v>
      </c>
      <c r="Y247" s="125">
        <v>0</v>
      </c>
      <c r="Z247" s="125">
        <v>0</v>
      </c>
      <c r="AA247" s="125">
        <v>0</v>
      </c>
      <c r="AB247" s="125">
        <v>11507.692307692312</v>
      </c>
      <c r="AC247" s="125">
        <v>0</v>
      </c>
      <c r="AD247" s="125">
        <v>0</v>
      </c>
      <c r="AE247" s="125">
        <v>176114.08695652176</v>
      </c>
      <c r="AF247" s="125">
        <v>0</v>
      </c>
      <c r="AG247" s="125">
        <v>0</v>
      </c>
      <c r="AH247" s="125">
        <v>0</v>
      </c>
      <c r="AI247" s="125">
        <v>117800</v>
      </c>
      <c r="AJ247" s="125">
        <v>0</v>
      </c>
      <c r="AK247" s="125">
        <v>0</v>
      </c>
      <c r="AL247" s="125">
        <v>0</v>
      </c>
      <c r="AM247" s="125">
        <v>0</v>
      </c>
      <c r="AN247" s="125">
        <v>0</v>
      </c>
      <c r="AO247" s="125">
        <v>0</v>
      </c>
      <c r="AP247" s="125">
        <v>0</v>
      </c>
      <c r="AQ247" s="125">
        <v>0</v>
      </c>
      <c r="AR247" s="125">
        <v>0</v>
      </c>
      <c r="AS247" s="125">
        <v>0</v>
      </c>
      <c r="AT247" s="125">
        <v>0</v>
      </c>
      <c r="AU247" s="125">
        <v>0</v>
      </c>
      <c r="AV247" s="125">
        <v>1254192</v>
      </c>
      <c r="AW247" s="125">
        <v>280068.8010559816</v>
      </c>
      <c r="AX247" s="125">
        <v>117800</v>
      </c>
      <c r="AY247" s="125">
        <v>190502.92927002843</v>
      </c>
      <c r="AZ247" s="493">
        <v>1652060.8010559815</v>
      </c>
      <c r="BA247" s="493">
        <v>1652060.8010559815</v>
      </c>
      <c r="BB247" s="493">
        <v>4180</v>
      </c>
      <c r="BC247" s="493">
        <v>1705440</v>
      </c>
      <c r="BD247" s="493">
        <v>53379.198944018455</v>
      </c>
      <c r="BE247" s="493">
        <v>0</v>
      </c>
      <c r="BF247" s="493">
        <v>1705440</v>
      </c>
      <c r="BG247" s="125">
        <v>1705440</v>
      </c>
      <c r="BH247" s="125">
        <v>0</v>
      </c>
      <c r="BI247" s="493">
        <v>1705440</v>
      </c>
      <c r="BJ247" s="493">
        <v>1587640</v>
      </c>
      <c r="BK247" s="125">
        <v>1587640</v>
      </c>
      <c r="BL247" s="125">
        <v>3891.2745098039218</v>
      </c>
      <c r="BM247" s="125">
        <v>3688.5232958128076</v>
      </c>
      <c r="BN247" s="126">
        <v>5.4968126193286143E-2</v>
      </c>
      <c r="BO247" s="126">
        <v>0</v>
      </c>
      <c r="BP247" s="125">
        <v>0</v>
      </c>
      <c r="BQ247" s="493">
        <v>1705440</v>
      </c>
      <c r="BR247" s="493">
        <v>4180</v>
      </c>
      <c r="BS247" s="493" t="s">
        <v>948</v>
      </c>
      <c r="BT247" s="493">
        <v>4180</v>
      </c>
      <c r="BU247" s="126">
        <v>4.645546354802943E-2</v>
      </c>
      <c r="BV247" s="125">
        <v>0</v>
      </c>
      <c r="BW247" s="125">
        <v>1705440</v>
      </c>
      <c r="BX247" s="125">
        <v>0</v>
      </c>
      <c r="BY247" s="125">
        <v>1705440</v>
      </c>
      <c r="BZ247" s="490">
        <f t="shared" si="16"/>
        <v>0</v>
      </c>
      <c r="CA247" s="490">
        <f t="shared" si="17"/>
        <v>0</v>
      </c>
      <c r="CB247" s="490">
        <f t="shared" si="15"/>
        <v>53379.198944018455</v>
      </c>
      <c r="CC247" s="490">
        <f>IF(ISERROR(VLOOKUP(A247,'[19]19-20 Cfwds'!A:D,4,FALSE)),0,(VLOOKUP(A247,'[19]19-20 Cfwds'!A:D,4,FALSE)))</f>
        <v>0</v>
      </c>
      <c r="CD247" s="490">
        <f>IF(ISERROR(VLOOKUP(A247,'[19]19-20 Cfwds'!A:D,3,FALSE)),0,(VLOOKUP(A247,'[19]19-20 Cfwds'!A:D,3,FALSE)))</f>
        <v>0</v>
      </c>
      <c r="CF247" s="490">
        <f t="shared" si="18"/>
        <v>92447.021791767533</v>
      </c>
      <c r="CG247" s="490"/>
      <c r="CH247" s="490"/>
    </row>
    <row r="248" spans="1:86" ht="14.4">
      <c r="A248" s="486">
        <v>487</v>
      </c>
      <c r="B248" s="486" t="str">
        <f>VLOOKUP(D248,'[19]Adjusted Factors 21-22'!C:F,4,FALSE)</f>
        <v>Recoupment Academy</v>
      </c>
      <c r="C248" s="491">
        <v>139448</v>
      </c>
      <c r="D248" s="491">
        <v>9353318</v>
      </c>
      <c r="E248" s="492" t="s">
        <v>1149</v>
      </c>
      <c r="F248" s="332">
        <v>305</v>
      </c>
      <c r="G248" s="332">
        <v>305</v>
      </c>
      <c r="H248" s="332">
        <v>0</v>
      </c>
      <c r="I248" s="125">
        <v>937570</v>
      </c>
      <c r="J248" s="125">
        <v>0</v>
      </c>
      <c r="K248" s="125">
        <v>0</v>
      </c>
      <c r="L248" s="125">
        <v>15179.999999999942</v>
      </c>
      <c r="M248" s="125">
        <v>0</v>
      </c>
      <c r="N248" s="125">
        <v>18974.999999999927</v>
      </c>
      <c r="O248" s="125">
        <v>0</v>
      </c>
      <c r="P248" s="125">
        <v>11824.999999999998</v>
      </c>
      <c r="Q248" s="125">
        <v>779.99999999999977</v>
      </c>
      <c r="R248" s="125">
        <v>0</v>
      </c>
      <c r="S248" s="125">
        <v>0</v>
      </c>
      <c r="T248" s="125">
        <v>0</v>
      </c>
      <c r="U248" s="125">
        <v>0</v>
      </c>
      <c r="V248" s="125">
        <v>0</v>
      </c>
      <c r="W248" s="125">
        <v>0</v>
      </c>
      <c r="X248" s="125">
        <v>0</v>
      </c>
      <c r="Y248" s="125">
        <v>0</v>
      </c>
      <c r="Z248" s="125">
        <v>0</v>
      </c>
      <c r="AA248" s="125">
        <v>0</v>
      </c>
      <c r="AB248" s="125">
        <v>21291.346153846167</v>
      </c>
      <c r="AC248" s="125">
        <v>0</v>
      </c>
      <c r="AD248" s="125">
        <v>0</v>
      </c>
      <c r="AE248" s="125">
        <v>82147.076612903227</v>
      </c>
      <c r="AF248" s="125">
        <v>0</v>
      </c>
      <c r="AG248" s="125">
        <v>0</v>
      </c>
      <c r="AH248" s="125">
        <v>0</v>
      </c>
      <c r="AI248" s="125">
        <v>117800</v>
      </c>
      <c r="AJ248" s="125">
        <v>0</v>
      </c>
      <c r="AK248" s="125">
        <v>0</v>
      </c>
      <c r="AL248" s="125">
        <v>0</v>
      </c>
      <c r="AM248" s="125">
        <v>6553.6</v>
      </c>
      <c r="AN248" s="125">
        <v>0</v>
      </c>
      <c r="AO248" s="125">
        <v>0</v>
      </c>
      <c r="AP248" s="125">
        <v>0</v>
      </c>
      <c r="AQ248" s="125">
        <v>0</v>
      </c>
      <c r="AR248" s="125">
        <v>0</v>
      </c>
      <c r="AS248" s="125">
        <v>0</v>
      </c>
      <c r="AT248" s="125">
        <v>0</v>
      </c>
      <c r="AU248" s="125">
        <v>0</v>
      </c>
      <c r="AV248" s="125">
        <v>937570</v>
      </c>
      <c r="AW248" s="125">
        <v>150198.42276674928</v>
      </c>
      <c r="AX248" s="125">
        <v>124353.60000000001</v>
      </c>
      <c r="AY248" s="125">
        <v>97832.402306451491</v>
      </c>
      <c r="AZ248" s="493">
        <v>1212122.0227667494</v>
      </c>
      <c r="BA248" s="493">
        <v>1205568.4227667493</v>
      </c>
      <c r="BB248" s="493">
        <v>4180</v>
      </c>
      <c r="BC248" s="493">
        <v>1274900</v>
      </c>
      <c r="BD248" s="493">
        <v>69331.577233250719</v>
      </c>
      <c r="BE248" s="493">
        <v>0</v>
      </c>
      <c r="BF248" s="493">
        <v>1281453.6000000001</v>
      </c>
      <c r="BG248" s="125">
        <v>1281453.6000000001</v>
      </c>
      <c r="BH248" s="125">
        <v>0</v>
      </c>
      <c r="BI248" s="493">
        <v>1281453.6000000001</v>
      </c>
      <c r="BJ248" s="493">
        <v>1157100</v>
      </c>
      <c r="BK248" s="125">
        <v>1157100</v>
      </c>
      <c r="BL248" s="125">
        <v>3793.7704918032787</v>
      </c>
      <c r="BM248" s="125">
        <v>3547.4124675324679</v>
      </c>
      <c r="BN248" s="126">
        <v>6.9447245429053284E-2</v>
      </c>
      <c r="BO248" s="126">
        <v>0</v>
      </c>
      <c r="BP248" s="125">
        <v>0</v>
      </c>
      <c r="BQ248" s="493">
        <v>1281453.6000000001</v>
      </c>
      <c r="BR248" s="493">
        <v>4180</v>
      </c>
      <c r="BS248" s="493" t="s">
        <v>948</v>
      </c>
      <c r="BT248" s="493">
        <v>4201.487213114754</v>
      </c>
      <c r="BU248" s="126">
        <v>6.3445414497092179E-2</v>
      </c>
      <c r="BV248" s="125">
        <v>0</v>
      </c>
      <c r="BW248" s="125">
        <v>1281453.6000000001</v>
      </c>
      <c r="BX248" s="125">
        <v>0</v>
      </c>
      <c r="BY248" s="125">
        <v>1281453.6000000001</v>
      </c>
      <c r="BZ248" s="490">
        <f t="shared" si="16"/>
        <v>0</v>
      </c>
      <c r="CA248" s="490">
        <f t="shared" si="17"/>
        <v>0</v>
      </c>
      <c r="CB248" s="490">
        <f t="shared" si="15"/>
        <v>69331.577233250719</v>
      </c>
      <c r="CC248" s="490">
        <f>IF(ISERROR(VLOOKUP(A248,'[19]19-20 Cfwds'!A:D,4,FALSE)),0,(VLOOKUP(A248,'[19]19-20 Cfwds'!A:D,4,FALSE)))</f>
        <v>0</v>
      </c>
      <c r="CD248" s="490">
        <f>IF(ISERROR(VLOOKUP(A248,'[19]19-20 Cfwds'!A:D,3,FALSE)),0,(VLOOKUP(A248,'[19]19-20 Cfwds'!A:D,3,FALSE)))</f>
        <v>0</v>
      </c>
      <c r="CF248" s="490">
        <f t="shared" si="18"/>
        <v>46759.999999999869</v>
      </c>
      <c r="CG248" s="490"/>
      <c r="CH248" s="490"/>
    </row>
    <row r="249" spans="1:86" ht="14.4">
      <c r="A249" s="486">
        <v>455</v>
      </c>
      <c r="B249" s="486" t="str">
        <f>VLOOKUP(D249,'[19]Adjusted Factors 21-22'!C:F,4,FALSE)</f>
        <v>Recoupment Academy</v>
      </c>
      <c r="C249" s="491">
        <v>143624</v>
      </c>
      <c r="D249" s="491">
        <v>9353320</v>
      </c>
      <c r="E249" s="492" t="s">
        <v>1036</v>
      </c>
      <c r="F249" s="332">
        <v>253</v>
      </c>
      <c r="G249" s="332">
        <v>253</v>
      </c>
      <c r="H249" s="332">
        <v>0</v>
      </c>
      <c r="I249" s="125">
        <v>777722</v>
      </c>
      <c r="J249" s="125">
        <v>0</v>
      </c>
      <c r="K249" s="125">
        <v>0</v>
      </c>
      <c r="L249" s="125">
        <v>11040.000000000004</v>
      </c>
      <c r="M249" s="125">
        <v>0</v>
      </c>
      <c r="N249" s="125">
        <v>15510.202205882351</v>
      </c>
      <c r="O249" s="125">
        <v>0</v>
      </c>
      <c r="P249" s="125">
        <v>12899.999999999976</v>
      </c>
      <c r="Q249" s="125">
        <v>3380.0000000000023</v>
      </c>
      <c r="R249" s="125">
        <v>0</v>
      </c>
      <c r="S249" s="125">
        <v>0</v>
      </c>
      <c r="T249" s="125">
        <v>0</v>
      </c>
      <c r="U249" s="125">
        <v>0</v>
      </c>
      <c r="V249" s="125">
        <v>0</v>
      </c>
      <c r="W249" s="125">
        <v>0</v>
      </c>
      <c r="X249" s="125">
        <v>0</v>
      </c>
      <c r="Y249" s="125">
        <v>0</v>
      </c>
      <c r="Z249" s="125">
        <v>0</v>
      </c>
      <c r="AA249" s="125">
        <v>0</v>
      </c>
      <c r="AB249" s="125">
        <v>31134.01826484019</v>
      </c>
      <c r="AC249" s="125">
        <v>0</v>
      </c>
      <c r="AD249" s="125">
        <v>0</v>
      </c>
      <c r="AE249" s="125">
        <v>72144.53125</v>
      </c>
      <c r="AF249" s="125">
        <v>0</v>
      </c>
      <c r="AG249" s="125">
        <v>0</v>
      </c>
      <c r="AH249" s="125">
        <v>0</v>
      </c>
      <c r="AI249" s="125">
        <v>117800</v>
      </c>
      <c r="AJ249" s="125">
        <v>0</v>
      </c>
      <c r="AK249" s="125">
        <v>0</v>
      </c>
      <c r="AL249" s="125">
        <v>0</v>
      </c>
      <c r="AM249" s="125">
        <v>6758.4</v>
      </c>
      <c r="AN249" s="125">
        <v>0</v>
      </c>
      <c r="AO249" s="125">
        <v>0</v>
      </c>
      <c r="AP249" s="125">
        <v>0</v>
      </c>
      <c r="AQ249" s="125">
        <v>0</v>
      </c>
      <c r="AR249" s="125">
        <v>0</v>
      </c>
      <c r="AS249" s="125">
        <v>0</v>
      </c>
      <c r="AT249" s="125">
        <v>0</v>
      </c>
      <c r="AU249" s="125">
        <v>0</v>
      </c>
      <c r="AV249" s="125">
        <v>777722</v>
      </c>
      <c r="AW249" s="125">
        <v>146108.75172072253</v>
      </c>
      <c r="AX249" s="125">
        <v>124558.39999999999</v>
      </c>
      <c r="AY249" s="125">
        <v>88901.331830882336</v>
      </c>
      <c r="AZ249" s="493">
        <v>1048389.1517207226</v>
      </c>
      <c r="BA249" s="493">
        <v>1041630.7517207225</v>
      </c>
      <c r="BB249" s="493">
        <v>4180</v>
      </c>
      <c r="BC249" s="493">
        <v>1057540</v>
      </c>
      <c r="BD249" s="493">
        <v>15909.248279277468</v>
      </c>
      <c r="BE249" s="493">
        <v>0</v>
      </c>
      <c r="BF249" s="493">
        <v>1064298.3999999999</v>
      </c>
      <c r="BG249" s="125">
        <v>1064298.4000000001</v>
      </c>
      <c r="BH249" s="125">
        <v>0</v>
      </c>
      <c r="BI249" s="493">
        <v>1064298.3999999999</v>
      </c>
      <c r="BJ249" s="493">
        <v>939739.99999999988</v>
      </c>
      <c r="BK249" s="125">
        <v>939739.99999999988</v>
      </c>
      <c r="BL249" s="125">
        <v>3714.3873517786556</v>
      </c>
      <c r="BM249" s="125">
        <v>3614.573932014388</v>
      </c>
      <c r="BN249" s="126">
        <v>2.7614159135110547E-2</v>
      </c>
      <c r="BO249" s="126">
        <v>0</v>
      </c>
      <c r="BP249" s="125">
        <v>0</v>
      </c>
      <c r="BQ249" s="493">
        <v>1064298.3999999999</v>
      </c>
      <c r="BR249" s="493">
        <v>4180</v>
      </c>
      <c r="BS249" s="493" t="s">
        <v>948</v>
      </c>
      <c r="BT249" s="493">
        <v>4206.7130434782603</v>
      </c>
      <c r="BU249" s="126">
        <v>3.5563373927241182E-2</v>
      </c>
      <c r="BV249" s="125">
        <v>0</v>
      </c>
      <c r="BW249" s="125">
        <v>1064298.3999999999</v>
      </c>
      <c r="BX249" s="125">
        <v>0</v>
      </c>
      <c r="BY249" s="125">
        <v>1064298.3999999999</v>
      </c>
      <c r="BZ249" s="490">
        <f t="shared" si="16"/>
        <v>0</v>
      </c>
      <c r="CA249" s="490">
        <f t="shared" si="17"/>
        <v>0</v>
      </c>
      <c r="CB249" s="490">
        <f t="shared" si="15"/>
        <v>15909.248279277468</v>
      </c>
      <c r="CC249" s="490">
        <f>IF(ISERROR(VLOOKUP(A249,'[19]19-20 Cfwds'!A:D,4,FALSE)),0,(VLOOKUP(A249,'[19]19-20 Cfwds'!A:D,4,FALSE)))</f>
        <v>0</v>
      </c>
      <c r="CD249" s="490">
        <f>IF(ISERROR(VLOOKUP(A249,'[19]19-20 Cfwds'!A:D,3,FALSE)),0,(VLOOKUP(A249,'[19]19-20 Cfwds'!A:D,3,FALSE)))</f>
        <v>0</v>
      </c>
      <c r="CF249" s="490">
        <f t="shared" si="18"/>
        <v>42830.202205882335</v>
      </c>
      <c r="CG249" s="490"/>
      <c r="CH249" s="490"/>
    </row>
    <row r="250" spans="1:86" ht="14.4">
      <c r="A250" s="486">
        <v>31</v>
      </c>
      <c r="B250" s="486" t="str">
        <f>VLOOKUP(D250,'[19]Adjusted Factors 21-22'!C:F,4,FALSE)</f>
        <v>Recoupment Academy</v>
      </c>
      <c r="C250" s="491">
        <v>145692</v>
      </c>
      <c r="D250" s="491">
        <v>9353323</v>
      </c>
      <c r="E250" s="492" t="s">
        <v>1150</v>
      </c>
      <c r="F250" s="332">
        <v>179</v>
      </c>
      <c r="G250" s="332">
        <v>179</v>
      </c>
      <c r="H250" s="332">
        <v>0</v>
      </c>
      <c r="I250" s="125">
        <v>550246</v>
      </c>
      <c r="J250" s="125">
        <v>0</v>
      </c>
      <c r="K250" s="125">
        <v>0</v>
      </c>
      <c r="L250" s="125">
        <v>16099.99999999998</v>
      </c>
      <c r="M250" s="125">
        <v>0</v>
      </c>
      <c r="N250" s="125">
        <v>20124.999999999975</v>
      </c>
      <c r="O250" s="125">
        <v>0</v>
      </c>
      <c r="P250" s="125">
        <v>1074.9999999999982</v>
      </c>
      <c r="Q250" s="125">
        <v>0</v>
      </c>
      <c r="R250" s="125">
        <v>0</v>
      </c>
      <c r="S250" s="125">
        <v>0</v>
      </c>
      <c r="T250" s="125">
        <v>0</v>
      </c>
      <c r="U250" s="125">
        <v>0</v>
      </c>
      <c r="V250" s="125">
        <v>0</v>
      </c>
      <c r="W250" s="125">
        <v>0</v>
      </c>
      <c r="X250" s="125">
        <v>0</v>
      </c>
      <c r="Y250" s="125">
        <v>0</v>
      </c>
      <c r="Z250" s="125">
        <v>0</v>
      </c>
      <c r="AA250" s="125">
        <v>0</v>
      </c>
      <c r="AB250" s="125">
        <v>0</v>
      </c>
      <c r="AC250" s="125">
        <v>0</v>
      </c>
      <c r="AD250" s="125">
        <v>0</v>
      </c>
      <c r="AE250" s="125">
        <v>50910.389610389604</v>
      </c>
      <c r="AF250" s="125">
        <v>0</v>
      </c>
      <c r="AG250" s="125">
        <v>3833.9999999999927</v>
      </c>
      <c r="AH250" s="125">
        <v>0</v>
      </c>
      <c r="AI250" s="125">
        <v>117800</v>
      </c>
      <c r="AJ250" s="125">
        <v>0</v>
      </c>
      <c r="AK250" s="125">
        <v>0</v>
      </c>
      <c r="AL250" s="125">
        <v>0</v>
      </c>
      <c r="AM250" s="125">
        <v>4224</v>
      </c>
      <c r="AN250" s="125">
        <v>0</v>
      </c>
      <c r="AO250" s="125">
        <v>0</v>
      </c>
      <c r="AP250" s="125">
        <v>0</v>
      </c>
      <c r="AQ250" s="125">
        <v>0</v>
      </c>
      <c r="AR250" s="125">
        <v>0</v>
      </c>
      <c r="AS250" s="125">
        <v>0</v>
      </c>
      <c r="AT250" s="125">
        <v>0</v>
      </c>
      <c r="AU250" s="125">
        <v>0</v>
      </c>
      <c r="AV250" s="125">
        <v>550246</v>
      </c>
      <c r="AW250" s="125">
        <v>92044.389610389568</v>
      </c>
      <c r="AX250" s="125">
        <v>122024</v>
      </c>
      <c r="AY250" s="125">
        <v>72754.058805194756</v>
      </c>
      <c r="AZ250" s="493">
        <v>764314.3896103896</v>
      </c>
      <c r="BA250" s="493">
        <v>760090.3896103896</v>
      </c>
      <c r="BB250" s="493">
        <v>4180</v>
      </c>
      <c r="BC250" s="493">
        <v>748220</v>
      </c>
      <c r="BD250" s="493">
        <v>0</v>
      </c>
      <c r="BE250" s="493">
        <v>0</v>
      </c>
      <c r="BF250" s="493">
        <v>764314.3896103896</v>
      </c>
      <c r="BG250" s="125">
        <v>764314.3896103896</v>
      </c>
      <c r="BH250" s="125">
        <v>0</v>
      </c>
      <c r="BI250" s="493">
        <v>752444</v>
      </c>
      <c r="BJ250" s="493">
        <v>630420</v>
      </c>
      <c r="BK250" s="125">
        <v>642290.3896103896</v>
      </c>
      <c r="BL250" s="125">
        <v>3588.2144670971484</v>
      </c>
      <c r="BM250" s="125">
        <v>3524.5353211640208</v>
      </c>
      <c r="BN250" s="126">
        <v>1.8067387649869461E-2</v>
      </c>
      <c r="BO250" s="126">
        <v>4.1296800013053761E-4</v>
      </c>
      <c r="BP250" s="125">
        <v>260.53813423172801</v>
      </c>
      <c r="BQ250" s="493">
        <v>764574.92774462129</v>
      </c>
      <c r="BR250" s="493">
        <v>4247.770546059337</v>
      </c>
      <c r="BS250" s="493" t="s">
        <v>948</v>
      </c>
      <c r="BT250" s="493">
        <v>4271.368311422465</v>
      </c>
      <c r="BU250" s="126">
        <v>2.4846883032317635E-2</v>
      </c>
      <c r="BV250" s="125">
        <v>0</v>
      </c>
      <c r="BW250" s="125">
        <v>764574.92774462129</v>
      </c>
      <c r="BX250" s="125">
        <v>0</v>
      </c>
      <c r="BY250" s="125">
        <v>764574.92774462129</v>
      </c>
      <c r="BZ250" s="490">
        <f t="shared" si="16"/>
        <v>0</v>
      </c>
      <c r="CA250" s="490">
        <f t="shared" si="17"/>
        <v>0</v>
      </c>
      <c r="CB250" s="490">
        <f t="shared" si="15"/>
        <v>0</v>
      </c>
      <c r="CC250" s="490">
        <f>IF(ISERROR(VLOOKUP(A250,'[19]19-20 Cfwds'!A:D,4,FALSE)),0,(VLOOKUP(A250,'[19]19-20 Cfwds'!A:D,4,FALSE)))</f>
        <v>0</v>
      </c>
      <c r="CD250" s="490">
        <f>IF(ISERROR(VLOOKUP(A250,'[19]19-20 Cfwds'!A:D,3,FALSE)),0,(VLOOKUP(A250,'[19]19-20 Cfwds'!A:D,3,FALSE)))</f>
        <v>0</v>
      </c>
      <c r="CF250" s="490">
        <f t="shared" si="18"/>
        <v>37299.999999999956</v>
      </c>
      <c r="CG250" s="490"/>
      <c r="CH250" s="490"/>
    </row>
    <row r="251" spans="1:86" ht="14.4">
      <c r="A251" s="486">
        <v>344</v>
      </c>
      <c r="B251" s="486" t="str">
        <f>VLOOKUP(D251,'[19]Adjusted Factors 21-22'!C:F,4,FALSE)</f>
        <v>Recoupment Academy</v>
      </c>
      <c r="C251" s="491">
        <v>142598</v>
      </c>
      <c r="D251" s="491">
        <v>9353328</v>
      </c>
      <c r="E251" s="492" t="s">
        <v>1037</v>
      </c>
      <c r="F251" s="332">
        <v>196</v>
      </c>
      <c r="G251" s="332">
        <v>196</v>
      </c>
      <c r="H251" s="332">
        <v>0</v>
      </c>
      <c r="I251" s="125">
        <v>602504</v>
      </c>
      <c r="J251" s="125">
        <v>0</v>
      </c>
      <c r="K251" s="125">
        <v>0</v>
      </c>
      <c r="L251" s="125">
        <v>5520.0000000000036</v>
      </c>
      <c r="M251" s="125">
        <v>0</v>
      </c>
      <c r="N251" s="125">
        <v>7928.6432160804025</v>
      </c>
      <c r="O251" s="125">
        <v>0</v>
      </c>
      <c r="P251" s="125">
        <v>7347.4871794871642</v>
      </c>
      <c r="Q251" s="125">
        <v>522.6666666666689</v>
      </c>
      <c r="R251" s="125">
        <v>0</v>
      </c>
      <c r="S251" s="125">
        <v>0</v>
      </c>
      <c r="T251" s="125">
        <v>0</v>
      </c>
      <c r="U251" s="125">
        <v>0</v>
      </c>
      <c r="V251" s="125">
        <v>0</v>
      </c>
      <c r="W251" s="125">
        <v>0</v>
      </c>
      <c r="X251" s="125">
        <v>0</v>
      </c>
      <c r="Y251" s="125">
        <v>0</v>
      </c>
      <c r="Z251" s="125">
        <v>0</v>
      </c>
      <c r="AA251" s="125">
        <v>0</v>
      </c>
      <c r="AB251" s="125">
        <v>0</v>
      </c>
      <c r="AC251" s="125">
        <v>0</v>
      </c>
      <c r="AD251" s="125">
        <v>0</v>
      </c>
      <c r="AE251" s="125">
        <v>36954.437086092716</v>
      </c>
      <c r="AF251" s="125">
        <v>0</v>
      </c>
      <c r="AG251" s="125">
        <v>0</v>
      </c>
      <c r="AH251" s="125">
        <v>0</v>
      </c>
      <c r="AI251" s="125">
        <v>117800</v>
      </c>
      <c r="AJ251" s="125">
        <v>0</v>
      </c>
      <c r="AK251" s="125">
        <v>0</v>
      </c>
      <c r="AL251" s="125">
        <v>0</v>
      </c>
      <c r="AM251" s="125">
        <v>3404.8</v>
      </c>
      <c r="AN251" s="125">
        <v>0</v>
      </c>
      <c r="AO251" s="125">
        <v>0</v>
      </c>
      <c r="AP251" s="125">
        <v>0</v>
      </c>
      <c r="AQ251" s="125">
        <v>0</v>
      </c>
      <c r="AR251" s="125">
        <v>0</v>
      </c>
      <c r="AS251" s="125">
        <v>0</v>
      </c>
      <c r="AT251" s="125">
        <v>0</v>
      </c>
      <c r="AU251" s="125">
        <v>0</v>
      </c>
      <c r="AV251" s="125">
        <v>602504</v>
      </c>
      <c r="AW251" s="125">
        <v>58273.234148326956</v>
      </c>
      <c r="AX251" s="125">
        <v>121204.8</v>
      </c>
      <c r="AY251" s="125">
        <v>49794.879605280599</v>
      </c>
      <c r="AZ251" s="493">
        <v>781982.03414832696</v>
      </c>
      <c r="BA251" s="493">
        <v>778577.23414832691</v>
      </c>
      <c r="BB251" s="493">
        <v>4180</v>
      </c>
      <c r="BC251" s="493">
        <v>819280</v>
      </c>
      <c r="BD251" s="493">
        <v>40702.765851673088</v>
      </c>
      <c r="BE251" s="493">
        <v>0</v>
      </c>
      <c r="BF251" s="493">
        <v>822684.8</v>
      </c>
      <c r="BG251" s="125">
        <v>822684.79999999993</v>
      </c>
      <c r="BH251" s="125">
        <v>0</v>
      </c>
      <c r="BI251" s="493">
        <v>822684.8</v>
      </c>
      <c r="BJ251" s="493">
        <v>701480</v>
      </c>
      <c r="BK251" s="125">
        <v>701480</v>
      </c>
      <c r="BL251" s="125">
        <v>3578.9795918367345</v>
      </c>
      <c r="BM251" s="125">
        <v>3328.8595918367346</v>
      </c>
      <c r="BN251" s="126">
        <v>7.5136842843525717E-2</v>
      </c>
      <c r="BO251" s="126">
        <v>0</v>
      </c>
      <c r="BP251" s="125">
        <v>0</v>
      </c>
      <c r="BQ251" s="493">
        <v>822684.8</v>
      </c>
      <c r="BR251" s="493">
        <v>4180</v>
      </c>
      <c r="BS251" s="493" t="s">
        <v>948</v>
      </c>
      <c r="BT251" s="493">
        <v>4197.3714285714286</v>
      </c>
      <c r="BU251" s="126">
        <v>6.3438737609876172E-2</v>
      </c>
      <c r="BV251" s="125">
        <v>0</v>
      </c>
      <c r="BW251" s="125">
        <v>822684.8</v>
      </c>
      <c r="BX251" s="125">
        <v>0</v>
      </c>
      <c r="BY251" s="125">
        <v>822684.8</v>
      </c>
      <c r="BZ251" s="490">
        <f t="shared" si="16"/>
        <v>0</v>
      </c>
      <c r="CA251" s="490">
        <f t="shared" si="17"/>
        <v>0</v>
      </c>
      <c r="CB251" s="490">
        <f t="shared" si="15"/>
        <v>40702.765851673088</v>
      </c>
      <c r="CC251" s="490">
        <f>IF(ISERROR(VLOOKUP(A251,'[19]19-20 Cfwds'!A:D,4,FALSE)),0,(VLOOKUP(A251,'[19]19-20 Cfwds'!A:D,4,FALSE)))</f>
        <v>0</v>
      </c>
      <c r="CD251" s="490">
        <f>IF(ISERROR(VLOOKUP(A251,'[19]19-20 Cfwds'!A:D,3,FALSE)),0,(VLOOKUP(A251,'[19]19-20 Cfwds'!A:D,3,FALSE)))</f>
        <v>0</v>
      </c>
      <c r="CF251" s="490">
        <f t="shared" si="18"/>
        <v>21318.79706223424</v>
      </c>
      <c r="CG251" s="490"/>
      <c r="CH251" s="490"/>
    </row>
    <row r="252" spans="1:86" ht="14.4">
      <c r="A252" s="486">
        <v>56</v>
      </c>
      <c r="B252" s="486" t="str">
        <f>VLOOKUP(D252,'[19]Adjusted Factors 21-22'!C:F,4,FALSE)</f>
        <v>Recoupment Academy</v>
      </c>
      <c r="C252" s="491">
        <v>145693</v>
      </c>
      <c r="D252" s="491">
        <v>9353331</v>
      </c>
      <c r="E252" s="492" t="s">
        <v>1151</v>
      </c>
      <c r="F252" s="332">
        <v>114</v>
      </c>
      <c r="G252" s="332">
        <v>114</v>
      </c>
      <c r="H252" s="332">
        <v>0</v>
      </c>
      <c r="I252" s="125">
        <v>350436</v>
      </c>
      <c r="J252" s="125">
        <v>0</v>
      </c>
      <c r="K252" s="125">
        <v>0</v>
      </c>
      <c r="L252" s="125">
        <v>7359.9999999999764</v>
      </c>
      <c r="M252" s="125">
        <v>0</v>
      </c>
      <c r="N252" s="125">
        <v>9199.9999999999709</v>
      </c>
      <c r="O252" s="125">
        <v>0</v>
      </c>
      <c r="P252" s="125">
        <v>216.90265486725656</v>
      </c>
      <c r="Q252" s="125">
        <v>0</v>
      </c>
      <c r="R252" s="125">
        <v>0</v>
      </c>
      <c r="S252" s="125">
        <v>0</v>
      </c>
      <c r="T252" s="125">
        <v>0</v>
      </c>
      <c r="U252" s="125">
        <v>0</v>
      </c>
      <c r="V252" s="125">
        <v>0</v>
      </c>
      <c r="W252" s="125">
        <v>0</v>
      </c>
      <c r="X252" s="125">
        <v>0</v>
      </c>
      <c r="Y252" s="125">
        <v>0</v>
      </c>
      <c r="Z252" s="125">
        <v>0</v>
      </c>
      <c r="AA252" s="125">
        <v>0</v>
      </c>
      <c r="AB252" s="125">
        <v>0</v>
      </c>
      <c r="AC252" s="125">
        <v>0</v>
      </c>
      <c r="AD252" s="125">
        <v>0</v>
      </c>
      <c r="AE252" s="125">
        <v>34675</v>
      </c>
      <c r="AF252" s="125">
        <v>0</v>
      </c>
      <c r="AG252" s="125">
        <v>0</v>
      </c>
      <c r="AH252" s="125">
        <v>0</v>
      </c>
      <c r="AI252" s="125">
        <v>117800</v>
      </c>
      <c r="AJ252" s="125">
        <v>21508.678237650198</v>
      </c>
      <c r="AK252" s="125">
        <v>0</v>
      </c>
      <c r="AL252" s="125">
        <v>0</v>
      </c>
      <c r="AM252" s="125">
        <v>2048</v>
      </c>
      <c r="AN252" s="125">
        <v>0</v>
      </c>
      <c r="AO252" s="125">
        <v>0</v>
      </c>
      <c r="AP252" s="125">
        <v>0</v>
      </c>
      <c r="AQ252" s="125">
        <v>0</v>
      </c>
      <c r="AR252" s="125">
        <v>0</v>
      </c>
      <c r="AS252" s="125">
        <v>0</v>
      </c>
      <c r="AT252" s="125">
        <v>0</v>
      </c>
      <c r="AU252" s="125">
        <v>0</v>
      </c>
      <c r="AV252" s="125">
        <v>350436</v>
      </c>
      <c r="AW252" s="125">
        <v>51451.902654867205</v>
      </c>
      <c r="AX252" s="125">
        <v>141356.67823765019</v>
      </c>
      <c r="AY252" s="125">
        <v>44113.266654867206</v>
      </c>
      <c r="AZ252" s="493">
        <v>543244.58089251746</v>
      </c>
      <c r="BA252" s="493">
        <v>541196.58089251746</v>
      </c>
      <c r="BB252" s="493">
        <v>4180</v>
      </c>
      <c r="BC252" s="493">
        <v>476520</v>
      </c>
      <c r="BD252" s="493">
        <v>0</v>
      </c>
      <c r="BE252" s="493">
        <v>0</v>
      </c>
      <c r="BF252" s="493">
        <v>543244.58089251746</v>
      </c>
      <c r="BG252" s="125">
        <v>543244.58089251746</v>
      </c>
      <c r="BH252" s="125">
        <v>0</v>
      </c>
      <c r="BI252" s="493">
        <v>478568</v>
      </c>
      <c r="BJ252" s="493">
        <v>337211.32176234981</v>
      </c>
      <c r="BK252" s="125">
        <v>401887.90265486727</v>
      </c>
      <c r="BL252" s="125">
        <v>3525.3324794286605</v>
      </c>
      <c r="BM252" s="125">
        <v>3331.542124464529</v>
      </c>
      <c r="BN252" s="126">
        <v>5.8168363996081517E-2</v>
      </c>
      <c r="BO252" s="126">
        <v>0</v>
      </c>
      <c r="BP252" s="125">
        <v>0</v>
      </c>
      <c r="BQ252" s="493">
        <v>543244.58089251746</v>
      </c>
      <c r="BR252" s="493">
        <v>4747.3384288817324</v>
      </c>
      <c r="BS252" s="493" t="s">
        <v>948</v>
      </c>
      <c r="BT252" s="493">
        <v>4765.3033411624338</v>
      </c>
      <c r="BU252" s="126">
        <v>4.9754533014922497E-2</v>
      </c>
      <c r="BV252" s="125">
        <v>0</v>
      </c>
      <c r="BW252" s="125">
        <v>543244.58089251746</v>
      </c>
      <c r="BX252" s="125">
        <v>0</v>
      </c>
      <c r="BY252" s="125">
        <v>543244.58089251746</v>
      </c>
      <c r="BZ252" s="490">
        <f t="shared" si="16"/>
        <v>0</v>
      </c>
      <c r="CA252" s="490">
        <f t="shared" si="17"/>
        <v>0</v>
      </c>
      <c r="CB252" s="490">
        <f t="shared" si="15"/>
        <v>0</v>
      </c>
      <c r="CC252" s="490">
        <f>IF(ISERROR(VLOOKUP(A252,'[19]19-20 Cfwds'!A:D,4,FALSE)),0,(VLOOKUP(A252,'[19]19-20 Cfwds'!A:D,4,FALSE)))</f>
        <v>0</v>
      </c>
      <c r="CD252" s="490">
        <f>IF(ISERROR(VLOOKUP(A252,'[19]19-20 Cfwds'!A:D,3,FALSE)),0,(VLOOKUP(A252,'[19]19-20 Cfwds'!A:D,3,FALSE)))</f>
        <v>0</v>
      </c>
      <c r="CF252" s="490">
        <f t="shared" si="18"/>
        <v>16776.902654867205</v>
      </c>
      <c r="CG252" s="490"/>
      <c r="CH252" s="490"/>
    </row>
    <row r="253" spans="1:86" ht="14.4">
      <c r="A253" s="486">
        <v>72</v>
      </c>
      <c r="B253" s="486" t="str">
        <f>VLOOKUP(D253,'[19]Adjusted Factors 21-22'!C:F,4,FALSE)</f>
        <v>Recoupment Academy</v>
      </c>
      <c r="C253" s="491">
        <v>142806</v>
      </c>
      <c r="D253" s="491">
        <v>9353335</v>
      </c>
      <c r="E253" s="492" t="s">
        <v>1038</v>
      </c>
      <c r="F253" s="332">
        <v>194</v>
      </c>
      <c r="G253" s="332">
        <v>194</v>
      </c>
      <c r="H253" s="332">
        <v>0</v>
      </c>
      <c r="I253" s="125">
        <v>596356</v>
      </c>
      <c r="J253" s="125">
        <v>0</v>
      </c>
      <c r="K253" s="125">
        <v>0</v>
      </c>
      <c r="L253" s="125">
        <v>12420.00000000002</v>
      </c>
      <c r="M253" s="125">
        <v>0</v>
      </c>
      <c r="N253" s="125">
        <v>17671.287128712869</v>
      </c>
      <c r="O253" s="125">
        <v>0</v>
      </c>
      <c r="P253" s="125">
        <v>13329.999999999985</v>
      </c>
      <c r="Q253" s="125">
        <v>2599.9999999999991</v>
      </c>
      <c r="R253" s="125">
        <v>6559.9999999999982</v>
      </c>
      <c r="S253" s="125">
        <v>6675.0000000000018</v>
      </c>
      <c r="T253" s="125">
        <v>4275.0000000000018</v>
      </c>
      <c r="U253" s="125">
        <v>10539.999999999993</v>
      </c>
      <c r="V253" s="125">
        <v>0</v>
      </c>
      <c r="W253" s="125">
        <v>0</v>
      </c>
      <c r="X253" s="125">
        <v>0</v>
      </c>
      <c r="Y253" s="125">
        <v>0</v>
      </c>
      <c r="Z253" s="125">
        <v>0</v>
      </c>
      <c r="AA253" s="125">
        <v>0</v>
      </c>
      <c r="AB253" s="125">
        <v>7759.9999999999964</v>
      </c>
      <c r="AC253" s="125">
        <v>0</v>
      </c>
      <c r="AD253" s="125">
        <v>0</v>
      </c>
      <c r="AE253" s="125">
        <v>64223.023255813947</v>
      </c>
      <c r="AF253" s="125">
        <v>0</v>
      </c>
      <c r="AG253" s="125">
        <v>0</v>
      </c>
      <c r="AH253" s="125">
        <v>0</v>
      </c>
      <c r="AI253" s="125">
        <v>117800</v>
      </c>
      <c r="AJ253" s="125">
        <v>0</v>
      </c>
      <c r="AK253" s="125">
        <v>0</v>
      </c>
      <c r="AL253" s="125">
        <v>0</v>
      </c>
      <c r="AM253" s="125">
        <v>3558.4</v>
      </c>
      <c r="AN253" s="125">
        <v>0</v>
      </c>
      <c r="AO253" s="125">
        <v>0</v>
      </c>
      <c r="AP253" s="125">
        <v>0</v>
      </c>
      <c r="AQ253" s="125">
        <v>0</v>
      </c>
      <c r="AR253" s="125">
        <v>0</v>
      </c>
      <c r="AS253" s="125">
        <v>0</v>
      </c>
      <c r="AT253" s="125">
        <v>0</v>
      </c>
      <c r="AU253" s="125">
        <v>0</v>
      </c>
      <c r="AV253" s="125">
        <v>596356</v>
      </c>
      <c r="AW253" s="125">
        <v>146054.31038452682</v>
      </c>
      <c r="AX253" s="125">
        <v>121358.39999999999</v>
      </c>
      <c r="AY253" s="125">
        <v>116181.66275661984</v>
      </c>
      <c r="AZ253" s="493">
        <v>863768.71038452687</v>
      </c>
      <c r="BA253" s="493">
        <v>860210.31038452685</v>
      </c>
      <c r="BB253" s="493">
        <v>4180</v>
      </c>
      <c r="BC253" s="493">
        <v>810920</v>
      </c>
      <c r="BD253" s="493">
        <v>0</v>
      </c>
      <c r="BE253" s="493">
        <v>0</v>
      </c>
      <c r="BF253" s="493">
        <v>863768.71038452687</v>
      </c>
      <c r="BG253" s="125">
        <v>863768.71038452687</v>
      </c>
      <c r="BH253" s="125">
        <v>0</v>
      </c>
      <c r="BI253" s="493">
        <v>814478.4</v>
      </c>
      <c r="BJ253" s="493">
        <v>693120</v>
      </c>
      <c r="BK253" s="125">
        <v>742410.31038452685</v>
      </c>
      <c r="BL253" s="125">
        <v>3826.8572700233344</v>
      </c>
      <c r="BM253" s="125">
        <v>3731.8863785365852</v>
      </c>
      <c r="BN253" s="126">
        <v>2.5448494904068041E-2</v>
      </c>
      <c r="BO253" s="126">
        <v>0</v>
      </c>
      <c r="BP253" s="125">
        <v>0</v>
      </c>
      <c r="BQ253" s="493">
        <v>863768.71038452687</v>
      </c>
      <c r="BR253" s="493">
        <v>4434.0737648686954</v>
      </c>
      <c r="BS253" s="493" t="s">
        <v>948</v>
      </c>
      <c r="BT253" s="493">
        <v>4452.4160329099323</v>
      </c>
      <c r="BU253" s="126">
        <v>2.979194644954597E-2</v>
      </c>
      <c r="BV253" s="125">
        <v>0</v>
      </c>
      <c r="BW253" s="125">
        <v>863768.71038452687</v>
      </c>
      <c r="BX253" s="125">
        <v>0</v>
      </c>
      <c r="BY253" s="125">
        <v>863768.71038452687</v>
      </c>
      <c r="BZ253" s="490">
        <f t="shared" si="16"/>
        <v>0</v>
      </c>
      <c r="CA253" s="490">
        <f t="shared" si="17"/>
        <v>0</v>
      </c>
      <c r="CB253" s="490">
        <f t="shared" si="15"/>
        <v>0</v>
      </c>
      <c r="CC253" s="490">
        <f>IF(ISERROR(VLOOKUP(A253,'[19]19-20 Cfwds'!A:D,4,FALSE)),0,(VLOOKUP(A253,'[19]19-20 Cfwds'!A:D,4,FALSE)))</f>
        <v>0</v>
      </c>
      <c r="CD253" s="490">
        <f>IF(ISERROR(VLOOKUP(A253,'[19]19-20 Cfwds'!A:D,3,FALSE)),0,(VLOOKUP(A253,'[19]19-20 Cfwds'!A:D,3,FALSE)))</f>
        <v>0</v>
      </c>
      <c r="CF253" s="490">
        <f t="shared" si="18"/>
        <v>74071.287128712866</v>
      </c>
      <c r="CG253" s="490"/>
      <c r="CH253" s="490"/>
    </row>
    <row r="254" spans="1:86" ht="14.4">
      <c r="A254" s="486">
        <v>288</v>
      </c>
      <c r="B254" s="486" t="str">
        <f>VLOOKUP(D254,'[19]Adjusted Factors 21-22'!C:F,4,FALSE)</f>
        <v>Recoupment Academy</v>
      </c>
      <c r="C254" s="491">
        <v>146229</v>
      </c>
      <c r="D254" s="491">
        <v>9353339</v>
      </c>
      <c r="E254" s="492" t="s">
        <v>1270</v>
      </c>
      <c r="F254" s="332">
        <v>410</v>
      </c>
      <c r="G254" s="332">
        <v>410</v>
      </c>
      <c r="H254" s="332">
        <v>0</v>
      </c>
      <c r="I254" s="125">
        <v>1260340</v>
      </c>
      <c r="J254" s="125">
        <v>0</v>
      </c>
      <c r="K254" s="125">
        <v>0</v>
      </c>
      <c r="L254" s="125">
        <v>40939.999999999942</v>
      </c>
      <c r="M254" s="125">
        <v>0</v>
      </c>
      <c r="N254" s="125">
        <v>51174.999999999927</v>
      </c>
      <c r="O254" s="125">
        <v>0</v>
      </c>
      <c r="P254" s="125">
        <v>22790.000000000029</v>
      </c>
      <c r="Q254" s="125">
        <v>39779.999999999993</v>
      </c>
      <c r="R254" s="125">
        <v>12300.000000000004</v>
      </c>
      <c r="S254" s="125">
        <v>18690.000000000015</v>
      </c>
      <c r="T254" s="125">
        <v>3324.9999999999973</v>
      </c>
      <c r="U254" s="125">
        <v>0</v>
      </c>
      <c r="V254" s="125">
        <v>0</v>
      </c>
      <c r="W254" s="125">
        <v>0</v>
      </c>
      <c r="X254" s="125">
        <v>0</v>
      </c>
      <c r="Y254" s="125">
        <v>0</v>
      </c>
      <c r="Z254" s="125">
        <v>0</v>
      </c>
      <c r="AA254" s="125">
        <v>0</v>
      </c>
      <c r="AB254" s="125">
        <v>75166.666666666584</v>
      </c>
      <c r="AC254" s="125">
        <v>0</v>
      </c>
      <c r="AD254" s="125">
        <v>0</v>
      </c>
      <c r="AE254" s="125">
        <v>213857.9391891892</v>
      </c>
      <c r="AF254" s="125">
        <v>0</v>
      </c>
      <c r="AG254" s="125">
        <v>0</v>
      </c>
      <c r="AH254" s="125">
        <v>0</v>
      </c>
      <c r="AI254" s="125">
        <v>117800</v>
      </c>
      <c r="AJ254" s="125">
        <v>0</v>
      </c>
      <c r="AK254" s="125">
        <v>0</v>
      </c>
      <c r="AL254" s="125">
        <v>0</v>
      </c>
      <c r="AM254" s="125">
        <v>5478.4</v>
      </c>
      <c r="AN254" s="125">
        <v>0</v>
      </c>
      <c r="AO254" s="125">
        <v>0</v>
      </c>
      <c r="AP254" s="125">
        <v>0</v>
      </c>
      <c r="AQ254" s="125">
        <v>0</v>
      </c>
      <c r="AR254" s="125">
        <v>0</v>
      </c>
      <c r="AS254" s="125">
        <v>0</v>
      </c>
      <c r="AT254" s="125">
        <v>0</v>
      </c>
      <c r="AU254" s="125">
        <v>0</v>
      </c>
      <c r="AV254" s="125">
        <v>1260340</v>
      </c>
      <c r="AW254" s="125">
        <v>478024.60585585563</v>
      </c>
      <c r="AX254" s="125">
        <v>123278.39999999999</v>
      </c>
      <c r="AY254" s="125">
        <v>305927.8335945945</v>
      </c>
      <c r="AZ254" s="493">
        <v>1861643.0058558555</v>
      </c>
      <c r="BA254" s="493">
        <v>1856164.6058558556</v>
      </c>
      <c r="BB254" s="493">
        <v>4180</v>
      </c>
      <c r="BC254" s="493">
        <v>1713800</v>
      </c>
      <c r="BD254" s="493">
        <v>0</v>
      </c>
      <c r="BE254" s="493">
        <v>0</v>
      </c>
      <c r="BF254" s="493">
        <v>1861643.0058558555</v>
      </c>
      <c r="BG254" s="125">
        <v>1861643.0058558555</v>
      </c>
      <c r="BH254" s="125">
        <v>0</v>
      </c>
      <c r="BI254" s="493">
        <v>1719278.4</v>
      </c>
      <c r="BJ254" s="493">
        <v>1596000</v>
      </c>
      <c r="BK254" s="125">
        <v>1738364.6058558556</v>
      </c>
      <c r="BL254" s="125">
        <v>4239.9136728191597</v>
      </c>
      <c r="BM254" s="125">
        <v>4125.5138748201434</v>
      </c>
      <c r="BN254" s="126">
        <v>2.772982990003971E-2</v>
      </c>
      <c r="BO254" s="126">
        <v>0</v>
      </c>
      <c r="BP254" s="125">
        <v>0</v>
      </c>
      <c r="BQ254" s="493">
        <v>1861643.0058558555</v>
      </c>
      <c r="BR254" s="493">
        <v>4527.2307459898921</v>
      </c>
      <c r="BS254" s="493" t="s">
        <v>948</v>
      </c>
      <c r="BT254" s="493">
        <v>4540.5926972094039</v>
      </c>
      <c r="BU254" s="126">
        <v>2.7064931129023195E-2</v>
      </c>
      <c r="BV254" s="125">
        <v>0</v>
      </c>
      <c r="BW254" s="125">
        <v>1861643.0058558555</v>
      </c>
      <c r="BX254" s="125">
        <v>0</v>
      </c>
      <c r="BY254" s="125">
        <v>1861643.0058558555</v>
      </c>
      <c r="BZ254" s="490">
        <f t="shared" si="16"/>
        <v>0</v>
      </c>
      <c r="CA254" s="490">
        <f t="shared" si="17"/>
        <v>0</v>
      </c>
      <c r="CB254" s="490">
        <f t="shared" si="15"/>
        <v>0</v>
      </c>
      <c r="CC254" s="490">
        <f>IF(ISERROR(VLOOKUP(A254,'[19]19-20 Cfwds'!A:D,4,FALSE)),0,(VLOOKUP(A254,'[19]19-20 Cfwds'!A:D,4,FALSE)))</f>
        <v>0</v>
      </c>
      <c r="CD254" s="490">
        <f>IF(ISERROR(VLOOKUP(A254,'[19]19-20 Cfwds'!A:D,3,FALSE)),0,(VLOOKUP(A254,'[19]19-20 Cfwds'!A:D,3,FALSE)))</f>
        <v>0</v>
      </c>
      <c r="CF254" s="490">
        <f t="shared" si="18"/>
        <v>188999.99999999988</v>
      </c>
      <c r="CG254" s="490"/>
      <c r="CH254" s="490"/>
    </row>
    <row r="255" spans="1:86" ht="14.4">
      <c r="A255" s="486">
        <v>289</v>
      </c>
      <c r="B255" s="486" t="str">
        <f>VLOOKUP(D255,'[19]Adjusted Factors 21-22'!C:F,4,FALSE)</f>
        <v>Recoupment Academy</v>
      </c>
      <c r="C255" s="491">
        <v>145382</v>
      </c>
      <c r="D255" s="491">
        <v>9353340</v>
      </c>
      <c r="E255" s="492" t="s">
        <v>278</v>
      </c>
      <c r="F255" s="332">
        <v>213</v>
      </c>
      <c r="G255" s="332">
        <v>213</v>
      </c>
      <c r="H255" s="332">
        <v>0</v>
      </c>
      <c r="I255" s="125">
        <v>654762</v>
      </c>
      <c r="J255" s="125">
        <v>0</v>
      </c>
      <c r="K255" s="125">
        <v>0</v>
      </c>
      <c r="L255" s="125">
        <v>6899.9999999999991</v>
      </c>
      <c r="M255" s="125">
        <v>0</v>
      </c>
      <c r="N255" s="125">
        <v>8624.9999999999982</v>
      </c>
      <c r="O255" s="125">
        <v>0</v>
      </c>
      <c r="P255" s="125">
        <v>3224.9999999999995</v>
      </c>
      <c r="Q255" s="125">
        <v>3639.9999999999982</v>
      </c>
      <c r="R255" s="125">
        <v>1640.0000000000005</v>
      </c>
      <c r="S255" s="125">
        <v>4449.9999999999973</v>
      </c>
      <c r="T255" s="125">
        <v>0</v>
      </c>
      <c r="U255" s="125">
        <v>0</v>
      </c>
      <c r="V255" s="125">
        <v>0</v>
      </c>
      <c r="W255" s="125">
        <v>0</v>
      </c>
      <c r="X255" s="125">
        <v>0</v>
      </c>
      <c r="Y255" s="125">
        <v>0</v>
      </c>
      <c r="Z255" s="125">
        <v>0</v>
      </c>
      <c r="AA255" s="125">
        <v>0</v>
      </c>
      <c r="AB255" s="125">
        <v>18564.754098360627</v>
      </c>
      <c r="AC255" s="125">
        <v>0</v>
      </c>
      <c r="AD255" s="125">
        <v>0</v>
      </c>
      <c r="AE255" s="125">
        <v>42648.685714285719</v>
      </c>
      <c r="AF255" s="125">
        <v>0</v>
      </c>
      <c r="AG255" s="125">
        <v>0</v>
      </c>
      <c r="AH255" s="125">
        <v>0</v>
      </c>
      <c r="AI255" s="125">
        <v>117800</v>
      </c>
      <c r="AJ255" s="125">
        <v>0</v>
      </c>
      <c r="AK255" s="125">
        <v>0</v>
      </c>
      <c r="AL255" s="125">
        <v>0</v>
      </c>
      <c r="AM255" s="125">
        <v>4300.8</v>
      </c>
      <c r="AN255" s="125">
        <v>0</v>
      </c>
      <c r="AO255" s="125">
        <v>0</v>
      </c>
      <c r="AP255" s="125">
        <v>0</v>
      </c>
      <c r="AQ255" s="125">
        <v>0</v>
      </c>
      <c r="AR255" s="125">
        <v>0</v>
      </c>
      <c r="AS255" s="125">
        <v>0</v>
      </c>
      <c r="AT255" s="125">
        <v>0</v>
      </c>
      <c r="AU255" s="125">
        <v>0</v>
      </c>
      <c r="AV255" s="125">
        <v>654762</v>
      </c>
      <c r="AW255" s="125">
        <v>89693.439812646335</v>
      </c>
      <c r="AX255" s="125">
        <v>122100.8</v>
      </c>
      <c r="AY255" s="125">
        <v>59803.206857142854</v>
      </c>
      <c r="AZ255" s="493">
        <v>866556.23981264641</v>
      </c>
      <c r="BA255" s="493">
        <v>862255.43981264636</v>
      </c>
      <c r="BB255" s="493">
        <v>4180</v>
      </c>
      <c r="BC255" s="493">
        <v>890340</v>
      </c>
      <c r="BD255" s="493">
        <v>28084.560187353636</v>
      </c>
      <c r="BE255" s="493">
        <v>0</v>
      </c>
      <c r="BF255" s="493">
        <v>894640.8</v>
      </c>
      <c r="BG255" s="125">
        <v>894640.8</v>
      </c>
      <c r="BH255" s="125">
        <v>0</v>
      </c>
      <c r="BI255" s="493">
        <v>894640.8</v>
      </c>
      <c r="BJ255" s="493">
        <v>772540</v>
      </c>
      <c r="BK255" s="125">
        <v>772540</v>
      </c>
      <c r="BL255" s="125">
        <v>3626.9483568075116</v>
      </c>
      <c r="BM255" s="125">
        <v>3452.9722404761906</v>
      </c>
      <c r="BN255" s="126">
        <v>5.0384452644000523E-2</v>
      </c>
      <c r="BO255" s="126">
        <v>0</v>
      </c>
      <c r="BP255" s="125">
        <v>0</v>
      </c>
      <c r="BQ255" s="493">
        <v>894640.8</v>
      </c>
      <c r="BR255" s="493">
        <v>4180</v>
      </c>
      <c r="BS255" s="493" t="s">
        <v>948</v>
      </c>
      <c r="BT255" s="493">
        <v>4200.1915492957751</v>
      </c>
      <c r="BU255" s="126">
        <v>4.1175866015517926E-2</v>
      </c>
      <c r="BV255" s="125">
        <v>0</v>
      </c>
      <c r="BW255" s="125">
        <v>894640.8</v>
      </c>
      <c r="BX255" s="125">
        <v>0</v>
      </c>
      <c r="BY255" s="125">
        <v>894640.8</v>
      </c>
      <c r="BZ255" s="490">
        <f t="shared" si="16"/>
        <v>0</v>
      </c>
      <c r="CA255" s="490">
        <f t="shared" si="17"/>
        <v>0</v>
      </c>
      <c r="CB255" s="490">
        <f t="shared" si="15"/>
        <v>28084.560187353636</v>
      </c>
      <c r="CC255" s="490">
        <f>IF(ISERROR(VLOOKUP(A255,'[19]19-20 Cfwds'!A:D,4,FALSE)),0,(VLOOKUP(A255,'[19]19-20 Cfwds'!A:D,4,FALSE)))</f>
        <v>0</v>
      </c>
      <c r="CD255" s="490">
        <f>IF(ISERROR(VLOOKUP(A255,'[19]19-20 Cfwds'!A:D,3,FALSE)),0,(VLOOKUP(A255,'[19]19-20 Cfwds'!A:D,3,FALSE)))</f>
        <v>0</v>
      </c>
      <c r="CF255" s="490">
        <f t="shared" si="18"/>
        <v>28479.999999999989</v>
      </c>
      <c r="CG255" s="490"/>
      <c r="CH255" s="490"/>
    </row>
    <row r="256" spans="1:86" ht="14.4">
      <c r="A256" s="486">
        <v>291</v>
      </c>
      <c r="B256" s="486" t="str">
        <f>VLOOKUP(D256,'[19]Adjusted Factors 21-22'!C:F,4,FALSE)</f>
        <v>Recoupment Academy</v>
      </c>
      <c r="C256" s="491">
        <v>146977</v>
      </c>
      <c r="D256" s="491">
        <v>9353341</v>
      </c>
      <c r="E256" s="492" t="s">
        <v>279</v>
      </c>
      <c r="F256" s="332">
        <v>202</v>
      </c>
      <c r="G256" s="332">
        <v>202</v>
      </c>
      <c r="H256" s="332">
        <v>0</v>
      </c>
      <c r="I256" s="125">
        <v>620948</v>
      </c>
      <c r="J256" s="125">
        <v>0</v>
      </c>
      <c r="K256" s="125">
        <v>0</v>
      </c>
      <c r="L256" s="125">
        <v>16099.999999999976</v>
      </c>
      <c r="M256" s="125">
        <v>0</v>
      </c>
      <c r="N256" s="125">
        <v>25687.01923076923</v>
      </c>
      <c r="O256" s="125">
        <v>0</v>
      </c>
      <c r="P256" s="125">
        <v>859.99999999999989</v>
      </c>
      <c r="Q256" s="125">
        <v>4159.9999999999991</v>
      </c>
      <c r="R256" s="125">
        <v>13529.999999999971</v>
      </c>
      <c r="S256" s="125">
        <v>33819.999999999978</v>
      </c>
      <c r="T256" s="125">
        <v>2850</v>
      </c>
      <c r="U256" s="125">
        <v>0</v>
      </c>
      <c r="V256" s="125">
        <v>0</v>
      </c>
      <c r="W256" s="125">
        <v>0</v>
      </c>
      <c r="X256" s="125">
        <v>0</v>
      </c>
      <c r="Y256" s="125">
        <v>0</v>
      </c>
      <c r="Z256" s="125">
        <v>0</v>
      </c>
      <c r="AA256" s="125">
        <v>0</v>
      </c>
      <c r="AB256" s="125">
        <v>6348.5714285714239</v>
      </c>
      <c r="AC256" s="125">
        <v>0</v>
      </c>
      <c r="AD256" s="125">
        <v>0</v>
      </c>
      <c r="AE256" s="125">
        <v>73308.685714285719</v>
      </c>
      <c r="AF256" s="125">
        <v>0</v>
      </c>
      <c r="AG256" s="125">
        <v>0</v>
      </c>
      <c r="AH256" s="125">
        <v>0</v>
      </c>
      <c r="AI256" s="125">
        <v>117800</v>
      </c>
      <c r="AJ256" s="125">
        <v>0</v>
      </c>
      <c r="AK256" s="125">
        <v>0</v>
      </c>
      <c r="AL256" s="125">
        <v>0</v>
      </c>
      <c r="AM256" s="125">
        <v>3379.2</v>
      </c>
      <c r="AN256" s="125">
        <v>0</v>
      </c>
      <c r="AO256" s="125">
        <v>0</v>
      </c>
      <c r="AP256" s="125">
        <v>0</v>
      </c>
      <c r="AQ256" s="125">
        <v>0</v>
      </c>
      <c r="AR256" s="125">
        <v>0</v>
      </c>
      <c r="AS256" s="125">
        <v>0</v>
      </c>
      <c r="AT256" s="125">
        <v>0</v>
      </c>
      <c r="AU256" s="125">
        <v>0</v>
      </c>
      <c r="AV256" s="125">
        <v>620948</v>
      </c>
      <c r="AW256" s="125">
        <v>176664.27637362632</v>
      </c>
      <c r="AX256" s="125">
        <v>121179.2</v>
      </c>
      <c r="AY256" s="125">
        <v>143660.22608791201</v>
      </c>
      <c r="AZ256" s="493">
        <v>918791.47637362627</v>
      </c>
      <c r="BA256" s="493">
        <v>915412.27637362632</v>
      </c>
      <c r="BB256" s="493">
        <v>4180</v>
      </c>
      <c r="BC256" s="493">
        <v>844360</v>
      </c>
      <c r="BD256" s="493">
        <v>0</v>
      </c>
      <c r="BE256" s="493">
        <v>0</v>
      </c>
      <c r="BF256" s="493">
        <v>918791.47637362627</v>
      </c>
      <c r="BG256" s="125">
        <v>918791.47637362638</v>
      </c>
      <c r="BH256" s="125">
        <v>0</v>
      </c>
      <c r="BI256" s="493">
        <v>847739.2</v>
      </c>
      <c r="BJ256" s="493">
        <v>726560</v>
      </c>
      <c r="BK256" s="125">
        <v>797612.27637362632</v>
      </c>
      <c r="BL256" s="125">
        <v>3948.5756256120117</v>
      </c>
      <c r="BM256" s="125">
        <v>3905.8827579710141</v>
      </c>
      <c r="BN256" s="126">
        <v>1.0930401726439724E-2</v>
      </c>
      <c r="BO256" s="126">
        <v>7.549953923560275E-3</v>
      </c>
      <c r="BP256" s="125">
        <v>5956.8254404089566</v>
      </c>
      <c r="BQ256" s="493">
        <v>924748.30181403528</v>
      </c>
      <c r="BR256" s="493">
        <v>4561.2331772972047</v>
      </c>
      <c r="BS256" s="493" t="s">
        <v>948</v>
      </c>
      <c r="BT256" s="493">
        <v>4577.9618901684917</v>
      </c>
      <c r="BU256" s="126">
        <v>1.9355772565850193E-2</v>
      </c>
      <c r="BV256" s="125">
        <v>0</v>
      </c>
      <c r="BW256" s="125">
        <v>924748.30181403528</v>
      </c>
      <c r="BX256" s="125">
        <v>0</v>
      </c>
      <c r="BY256" s="125">
        <v>924748.30181403528</v>
      </c>
      <c r="BZ256" s="490">
        <f t="shared" si="16"/>
        <v>0</v>
      </c>
      <c r="CA256" s="490">
        <f t="shared" si="17"/>
        <v>0</v>
      </c>
      <c r="CB256" s="490">
        <f t="shared" si="15"/>
        <v>0</v>
      </c>
      <c r="CC256" s="490">
        <f>IF(ISERROR(VLOOKUP(A256,'[19]19-20 Cfwds'!A:D,4,FALSE)),0,(VLOOKUP(A256,'[19]19-20 Cfwds'!A:D,4,FALSE)))</f>
        <v>0</v>
      </c>
      <c r="CD256" s="490">
        <f>IF(ISERROR(VLOOKUP(A256,'[19]19-20 Cfwds'!A:D,3,FALSE)),0,(VLOOKUP(A256,'[19]19-20 Cfwds'!A:D,3,FALSE)))</f>
        <v>0</v>
      </c>
      <c r="CF256" s="490">
        <f t="shared" si="18"/>
        <v>97007.019230769161</v>
      </c>
      <c r="CG256" s="490"/>
      <c r="CH256" s="490"/>
    </row>
    <row r="257" spans="1:86" ht="14.4">
      <c r="A257" s="486">
        <v>253</v>
      </c>
      <c r="B257" s="486" t="str">
        <f>VLOOKUP(D257,'[19]Adjusted Factors 21-22'!C:F,4,FALSE)</f>
        <v>Recoupment Academy</v>
      </c>
      <c r="C257" s="491">
        <v>141842</v>
      </c>
      <c r="D257" s="491">
        <v>9353344</v>
      </c>
      <c r="E257" s="492" t="s">
        <v>498</v>
      </c>
      <c r="F257" s="332">
        <v>396</v>
      </c>
      <c r="G257" s="332">
        <v>396</v>
      </c>
      <c r="H257" s="332">
        <v>0</v>
      </c>
      <c r="I257" s="125">
        <v>1217304</v>
      </c>
      <c r="J257" s="125">
        <v>0</v>
      </c>
      <c r="K257" s="125">
        <v>0</v>
      </c>
      <c r="L257" s="125">
        <v>57959.999999999971</v>
      </c>
      <c r="M257" s="125">
        <v>0</v>
      </c>
      <c r="N257" s="125">
        <v>77429.471032745583</v>
      </c>
      <c r="O257" s="125">
        <v>0</v>
      </c>
      <c r="P257" s="125">
        <v>7094.9999999999973</v>
      </c>
      <c r="Q257" s="125">
        <v>19760.000000000007</v>
      </c>
      <c r="R257" s="125">
        <v>11889.999999999996</v>
      </c>
      <c r="S257" s="125">
        <v>85884.999999999942</v>
      </c>
      <c r="T257" s="125">
        <v>11874.999999999993</v>
      </c>
      <c r="U257" s="125">
        <v>0</v>
      </c>
      <c r="V257" s="125">
        <v>0</v>
      </c>
      <c r="W257" s="125">
        <v>0</v>
      </c>
      <c r="X257" s="125">
        <v>0</v>
      </c>
      <c r="Y257" s="125">
        <v>0</v>
      </c>
      <c r="Z257" s="125">
        <v>0</v>
      </c>
      <c r="AA257" s="125">
        <v>0</v>
      </c>
      <c r="AB257" s="125">
        <v>21201.76991150442</v>
      </c>
      <c r="AC257" s="125">
        <v>0</v>
      </c>
      <c r="AD257" s="125">
        <v>0</v>
      </c>
      <c r="AE257" s="125">
        <v>142363.19277108432</v>
      </c>
      <c r="AF257" s="125">
        <v>0</v>
      </c>
      <c r="AG257" s="125">
        <v>0</v>
      </c>
      <c r="AH257" s="125">
        <v>0</v>
      </c>
      <c r="AI257" s="125">
        <v>117800</v>
      </c>
      <c r="AJ257" s="125">
        <v>0</v>
      </c>
      <c r="AK257" s="125">
        <v>0</v>
      </c>
      <c r="AL257" s="125">
        <v>0</v>
      </c>
      <c r="AM257" s="125">
        <v>10342.4</v>
      </c>
      <c r="AN257" s="125">
        <v>0</v>
      </c>
      <c r="AO257" s="125">
        <v>0</v>
      </c>
      <c r="AP257" s="125">
        <v>0</v>
      </c>
      <c r="AQ257" s="125">
        <v>0</v>
      </c>
      <c r="AR257" s="125">
        <v>0</v>
      </c>
      <c r="AS257" s="125">
        <v>0</v>
      </c>
      <c r="AT257" s="125">
        <v>0</v>
      </c>
      <c r="AU257" s="125">
        <v>0</v>
      </c>
      <c r="AV257" s="125">
        <v>1217304</v>
      </c>
      <c r="AW257" s="125">
        <v>435459.43371533422</v>
      </c>
      <c r="AX257" s="125">
        <v>128142.39999999999</v>
      </c>
      <c r="AY257" s="125">
        <v>353074.93141828763</v>
      </c>
      <c r="AZ257" s="493">
        <v>1780905.8337153341</v>
      </c>
      <c r="BA257" s="493">
        <v>1770563.4337153342</v>
      </c>
      <c r="BB257" s="493">
        <v>4180</v>
      </c>
      <c r="BC257" s="493">
        <v>1655280</v>
      </c>
      <c r="BD257" s="493">
        <v>0</v>
      </c>
      <c r="BE257" s="493">
        <v>0</v>
      </c>
      <c r="BF257" s="493">
        <v>1780905.8337153341</v>
      </c>
      <c r="BG257" s="125">
        <v>1780905.8337153343</v>
      </c>
      <c r="BH257" s="125">
        <v>0</v>
      </c>
      <c r="BI257" s="493">
        <v>1665622.4</v>
      </c>
      <c r="BJ257" s="493">
        <v>1537480</v>
      </c>
      <c r="BK257" s="125">
        <v>1652763.4337153342</v>
      </c>
      <c r="BL257" s="125">
        <v>4173.6450346346819</v>
      </c>
      <c r="BM257" s="125">
        <v>4245.4540713567831</v>
      </c>
      <c r="BN257" s="126">
        <v>-1.6914336020399361E-2</v>
      </c>
      <c r="BO257" s="126">
        <v>3.539469167039936E-2</v>
      </c>
      <c r="BP257" s="125">
        <v>59505.548991179938</v>
      </c>
      <c r="BQ257" s="493">
        <v>1840411.3827065141</v>
      </c>
      <c r="BR257" s="493">
        <v>4621.3863199659445</v>
      </c>
      <c r="BS257" s="493" t="s">
        <v>948</v>
      </c>
      <c r="BT257" s="493">
        <v>4647.5034916831164</v>
      </c>
      <c r="BU257" s="126">
        <v>1.7624124562853227E-2</v>
      </c>
      <c r="BV257" s="125">
        <v>0</v>
      </c>
      <c r="BW257" s="125">
        <v>1840411.3827065141</v>
      </c>
      <c r="BX257" s="125">
        <v>0</v>
      </c>
      <c r="BY257" s="125">
        <v>1840411.3827065141</v>
      </c>
      <c r="BZ257" s="490">
        <f t="shared" si="16"/>
        <v>0</v>
      </c>
      <c r="CA257" s="490">
        <f t="shared" si="17"/>
        <v>0</v>
      </c>
      <c r="CB257" s="490">
        <f t="shared" si="15"/>
        <v>0</v>
      </c>
      <c r="CC257" s="490">
        <f>IF(ISERROR(VLOOKUP(A257,'[19]19-20 Cfwds'!A:D,4,FALSE)),0,(VLOOKUP(A257,'[19]19-20 Cfwds'!A:D,4,FALSE)))</f>
        <v>0</v>
      </c>
      <c r="CD257" s="490">
        <f>IF(ISERROR(VLOOKUP(A257,'[19]19-20 Cfwds'!A:D,3,FALSE)),0,(VLOOKUP(A257,'[19]19-20 Cfwds'!A:D,3,FALSE)))</f>
        <v>0</v>
      </c>
      <c r="CF257" s="490">
        <f t="shared" si="18"/>
        <v>271894.4710327455</v>
      </c>
      <c r="CG257" s="490"/>
      <c r="CH257" s="490"/>
    </row>
    <row r="258" spans="1:86" ht="14.4">
      <c r="A258" s="486">
        <v>505</v>
      </c>
      <c r="B258" s="486" t="str">
        <f>VLOOKUP(D258,'[19]Adjusted Factors 21-22'!C:F,4,FALSE)</f>
        <v>Recoupment Academy</v>
      </c>
      <c r="C258" s="491">
        <v>143360</v>
      </c>
      <c r="D258" s="491">
        <v>9353345</v>
      </c>
      <c r="E258" s="492" t="s">
        <v>1039</v>
      </c>
      <c r="F258" s="332">
        <v>385</v>
      </c>
      <c r="G258" s="332">
        <v>385</v>
      </c>
      <c r="H258" s="332">
        <v>0</v>
      </c>
      <c r="I258" s="125">
        <v>1183490</v>
      </c>
      <c r="J258" s="125">
        <v>0</v>
      </c>
      <c r="K258" s="125">
        <v>0</v>
      </c>
      <c r="L258" s="125">
        <v>22539.999999999953</v>
      </c>
      <c r="M258" s="125">
        <v>0</v>
      </c>
      <c r="N258" s="125">
        <v>33698.770491803276</v>
      </c>
      <c r="O258" s="125">
        <v>0</v>
      </c>
      <c r="P258" s="125">
        <v>648.36814621409928</v>
      </c>
      <c r="Q258" s="125">
        <v>1829.503916449089</v>
      </c>
      <c r="R258" s="125">
        <v>0</v>
      </c>
      <c r="S258" s="125">
        <v>894.64751958224599</v>
      </c>
      <c r="T258" s="125">
        <v>0</v>
      </c>
      <c r="U258" s="125">
        <v>0</v>
      </c>
      <c r="V258" s="125">
        <v>0</v>
      </c>
      <c r="W258" s="125">
        <v>0</v>
      </c>
      <c r="X258" s="125">
        <v>0</v>
      </c>
      <c r="Y258" s="125">
        <v>0</v>
      </c>
      <c r="Z258" s="125">
        <v>0</v>
      </c>
      <c r="AA258" s="125">
        <v>0</v>
      </c>
      <c r="AB258" s="125">
        <v>4938.775510204091</v>
      </c>
      <c r="AC258" s="125">
        <v>0</v>
      </c>
      <c r="AD258" s="125">
        <v>0</v>
      </c>
      <c r="AE258" s="125">
        <v>92297.485207100588</v>
      </c>
      <c r="AF258" s="125">
        <v>0</v>
      </c>
      <c r="AG258" s="125">
        <v>0</v>
      </c>
      <c r="AH258" s="125">
        <v>0</v>
      </c>
      <c r="AI258" s="125">
        <v>117800</v>
      </c>
      <c r="AJ258" s="125">
        <v>0</v>
      </c>
      <c r="AK258" s="125">
        <v>0</v>
      </c>
      <c r="AL258" s="125">
        <v>0</v>
      </c>
      <c r="AM258" s="125">
        <v>6707.2</v>
      </c>
      <c r="AN258" s="125">
        <v>0</v>
      </c>
      <c r="AO258" s="125">
        <v>0</v>
      </c>
      <c r="AP258" s="125">
        <v>0</v>
      </c>
      <c r="AQ258" s="125">
        <v>0</v>
      </c>
      <c r="AR258" s="125">
        <v>0</v>
      </c>
      <c r="AS258" s="125">
        <v>0</v>
      </c>
      <c r="AT258" s="125">
        <v>0</v>
      </c>
      <c r="AU258" s="125">
        <v>0</v>
      </c>
      <c r="AV258" s="125">
        <v>1183490</v>
      </c>
      <c r="AW258" s="125">
        <v>156847.55079135334</v>
      </c>
      <c r="AX258" s="125">
        <v>124507.2</v>
      </c>
      <c r="AY258" s="125">
        <v>115758.89667759895</v>
      </c>
      <c r="AZ258" s="493">
        <v>1464844.7507913534</v>
      </c>
      <c r="BA258" s="493">
        <v>1458137.5507913535</v>
      </c>
      <c r="BB258" s="493">
        <v>4180</v>
      </c>
      <c r="BC258" s="493">
        <v>1609300</v>
      </c>
      <c r="BD258" s="493">
        <v>151162.44920864655</v>
      </c>
      <c r="BE258" s="493">
        <v>0</v>
      </c>
      <c r="BF258" s="493">
        <v>1616007.2</v>
      </c>
      <c r="BG258" s="125">
        <v>1616007.2</v>
      </c>
      <c r="BH258" s="125">
        <v>0</v>
      </c>
      <c r="BI258" s="493">
        <v>1616007.2</v>
      </c>
      <c r="BJ258" s="493">
        <v>1491500</v>
      </c>
      <c r="BK258" s="125">
        <v>1491500</v>
      </c>
      <c r="BL258" s="125">
        <v>3874.0259740259739</v>
      </c>
      <c r="BM258" s="125">
        <v>3654.0017798594849</v>
      </c>
      <c r="BN258" s="126">
        <v>6.0214583194579084E-2</v>
      </c>
      <c r="BO258" s="126">
        <v>0</v>
      </c>
      <c r="BP258" s="125">
        <v>0</v>
      </c>
      <c r="BQ258" s="493">
        <v>1616007.2</v>
      </c>
      <c r="BR258" s="493">
        <v>4180</v>
      </c>
      <c r="BS258" s="493" t="s">
        <v>948</v>
      </c>
      <c r="BT258" s="493">
        <v>4197.4212987012988</v>
      </c>
      <c r="BU258" s="126">
        <v>6.3823227137293381E-2</v>
      </c>
      <c r="BV258" s="125">
        <v>0</v>
      </c>
      <c r="BW258" s="125">
        <v>1616007.2</v>
      </c>
      <c r="BX258" s="125">
        <v>0</v>
      </c>
      <c r="BY258" s="125">
        <v>1616007.2</v>
      </c>
      <c r="BZ258" s="490">
        <f t="shared" si="16"/>
        <v>0</v>
      </c>
      <c r="CA258" s="490">
        <f t="shared" si="17"/>
        <v>0</v>
      </c>
      <c r="CB258" s="490">
        <f t="shared" si="15"/>
        <v>151162.44920864655</v>
      </c>
      <c r="CC258" s="490">
        <f>IF(ISERROR(VLOOKUP(A258,'[19]19-20 Cfwds'!A:D,4,FALSE)),0,(VLOOKUP(A258,'[19]19-20 Cfwds'!A:D,4,FALSE)))</f>
        <v>0</v>
      </c>
      <c r="CD258" s="490">
        <f>IF(ISERROR(VLOOKUP(A258,'[19]19-20 Cfwds'!A:D,3,FALSE)),0,(VLOOKUP(A258,'[19]19-20 Cfwds'!A:D,3,FALSE)))</f>
        <v>0</v>
      </c>
      <c r="CF258" s="490">
        <f t="shared" si="18"/>
        <v>59611.290074048658</v>
      </c>
      <c r="CG258" s="490"/>
      <c r="CH258" s="490"/>
    </row>
    <row r="259" spans="1:86" ht="14.4">
      <c r="A259" s="486">
        <v>320</v>
      </c>
      <c r="B259" s="486" t="str">
        <f>VLOOKUP(D259,'[19]Adjusted Factors 21-22'!C:F,4,FALSE)</f>
        <v>Recoupment Academy</v>
      </c>
      <c r="C259" s="491">
        <v>145795</v>
      </c>
      <c r="D259" s="491">
        <v>9353346</v>
      </c>
      <c r="E259" s="492" t="s">
        <v>1152</v>
      </c>
      <c r="F259" s="332">
        <v>286</v>
      </c>
      <c r="G259" s="332">
        <v>286</v>
      </c>
      <c r="H259" s="332">
        <v>0</v>
      </c>
      <c r="I259" s="125">
        <v>879164</v>
      </c>
      <c r="J259" s="125">
        <v>0</v>
      </c>
      <c r="K259" s="125">
        <v>0</v>
      </c>
      <c r="L259" s="125">
        <v>6440.0000000000064</v>
      </c>
      <c r="M259" s="125">
        <v>0</v>
      </c>
      <c r="N259" s="125">
        <v>10137.328767123288</v>
      </c>
      <c r="O259" s="125">
        <v>0</v>
      </c>
      <c r="P259" s="125">
        <v>654.14893617021107</v>
      </c>
      <c r="Q259" s="125">
        <v>0</v>
      </c>
      <c r="R259" s="125">
        <v>0</v>
      </c>
      <c r="S259" s="125">
        <v>0</v>
      </c>
      <c r="T259" s="125">
        <v>0</v>
      </c>
      <c r="U259" s="125">
        <v>0</v>
      </c>
      <c r="V259" s="125">
        <v>0</v>
      </c>
      <c r="W259" s="125">
        <v>0</v>
      </c>
      <c r="X259" s="125">
        <v>0</v>
      </c>
      <c r="Y259" s="125">
        <v>0</v>
      </c>
      <c r="Z259" s="125">
        <v>0</v>
      </c>
      <c r="AA259" s="125">
        <v>0</v>
      </c>
      <c r="AB259" s="125">
        <v>5309.7046413502148</v>
      </c>
      <c r="AC259" s="125">
        <v>0</v>
      </c>
      <c r="AD259" s="125">
        <v>0</v>
      </c>
      <c r="AE259" s="125">
        <v>97709.04</v>
      </c>
      <c r="AF259" s="125">
        <v>0</v>
      </c>
      <c r="AG259" s="125">
        <v>0</v>
      </c>
      <c r="AH259" s="125">
        <v>0</v>
      </c>
      <c r="AI259" s="125">
        <v>117800</v>
      </c>
      <c r="AJ259" s="125">
        <v>0</v>
      </c>
      <c r="AK259" s="125">
        <v>0</v>
      </c>
      <c r="AL259" s="125">
        <v>0</v>
      </c>
      <c r="AM259" s="125">
        <v>8448</v>
      </c>
      <c r="AN259" s="125">
        <v>0</v>
      </c>
      <c r="AO259" s="125">
        <v>0</v>
      </c>
      <c r="AP259" s="125">
        <v>0</v>
      </c>
      <c r="AQ259" s="125">
        <v>0</v>
      </c>
      <c r="AR259" s="125">
        <v>0</v>
      </c>
      <c r="AS259" s="125">
        <v>0</v>
      </c>
      <c r="AT259" s="125">
        <v>0</v>
      </c>
      <c r="AU259" s="125">
        <v>0</v>
      </c>
      <c r="AV259" s="125">
        <v>879164</v>
      </c>
      <c r="AW259" s="125">
        <v>120250.22234464371</v>
      </c>
      <c r="AX259" s="125">
        <v>126248</v>
      </c>
      <c r="AY259" s="125">
        <v>76084.8617032935</v>
      </c>
      <c r="AZ259" s="493">
        <v>1125662.2223446437</v>
      </c>
      <c r="BA259" s="493">
        <v>1117214.2223446437</v>
      </c>
      <c r="BB259" s="493">
        <v>4180</v>
      </c>
      <c r="BC259" s="493">
        <v>1195480</v>
      </c>
      <c r="BD259" s="493">
        <v>78265.777655356331</v>
      </c>
      <c r="BE259" s="493">
        <v>0</v>
      </c>
      <c r="BF259" s="493">
        <v>1203928</v>
      </c>
      <c r="BG259" s="125">
        <v>1203928</v>
      </c>
      <c r="BH259" s="125">
        <v>0</v>
      </c>
      <c r="BI259" s="493">
        <v>1203928</v>
      </c>
      <c r="BJ259" s="493">
        <v>1077680</v>
      </c>
      <c r="BK259" s="125">
        <v>1077680</v>
      </c>
      <c r="BL259" s="125">
        <v>3768.1118881118882</v>
      </c>
      <c r="BM259" s="125">
        <v>3523.6731034482759</v>
      </c>
      <c r="BN259" s="126">
        <v>6.9370448815017444E-2</v>
      </c>
      <c r="BO259" s="126">
        <v>0</v>
      </c>
      <c r="BP259" s="125">
        <v>0</v>
      </c>
      <c r="BQ259" s="493">
        <v>1203928</v>
      </c>
      <c r="BR259" s="493">
        <v>4180</v>
      </c>
      <c r="BS259" s="493" t="s">
        <v>948</v>
      </c>
      <c r="BT259" s="493">
        <v>4209.5384615384619</v>
      </c>
      <c r="BU259" s="126">
        <v>6.3402566040414277E-2</v>
      </c>
      <c r="BV259" s="125">
        <v>0</v>
      </c>
      <c r="BW259" s="125">
        <v>1203928</v>
      </c>
      <c r="BX259" s="125">
        <v>0</v>
      </c>
      <c r="BY259" s="125">
        <v>1203928</v>
      </c>
      <c r="BZ259" s="490">
        <f t="shared" si="16"/>
        <v>0</v>
      </c>
      <c r="CA259" s="490">
        <f t="shared" si="17"/>
        <v>0</v>
      </c>
      <c r="CB259" s="490">
        <f t="shared" ref="CB259:CB301" si="19">BD259+BE259</f>
        <v>78265.777655356331</v>
      </c>
      <c r="CC259" s="490">
        <f>IF(ISERROR(VLOOKUP(A259,'[19]19-20 Cfwds'!A:D,4,FALSE)),0,(VLOOKUP(A259,'[19]19-20 Cfwds'!A:D,4,FALSE)))</f>
        <v>0</v>
      </c>
      <c r="CD259" s="490">
        <f>IF(ISERROR(VLOOKUP(A259,'[19]19-20 Cfwds'!A:D,3,FALSE)),0,(VLOOKUP(A259,'[19]19-20 Cfwds'!A:D,3,FALSE)))</f>
        <v>0</v>
      </c>
      <c r="CF259" s="490">
        <f t="shared" si="18"/>
        <v>17231.477703293505</v>
      </c>
      <c r="CG259" s="490"/>
      <c r="CH259" s="490"/>
    </row>
    <row r="260" spans="1:86" ht="14.4">
      <c r="A260" s="486">
        <v>527</v>
      </c>
      <c r="B260" s="486" t="str">
        <f>VLOOKUP(D260,'[19]Adjusted Factors 21-22'!C:F,4,FALSE)</f>
        <v>Recoupment Academy</v>
      </c>
      <c r="C260" s="491">
        <v>137179</v>
      </c>
      <c r="D260" s="491">
        <v>9354029</v>
      </c>
      <c r="E260" s="492" t="s">
        <v>416</v>
      </c>
      <c r="F260" s="332">
        <v>326</v>
      </c>
      <c r="G260" s="332">
        <v>152</v>
      </c>
      <c r="H260" s="332">
        <v>174</v>
      </c>
      <c r="I260" s="125">
        <v>467248</v>
      </c>
      <c r="J260" s="125">
        <v>757770</v>
      </c>
      <c r="K260" s="125">
        <v>0</v>
      </c>
      <c r="L260" s="125">
        <v>11039.999999999982</v>
      </c>
      <c r="M260" s="125">
        <v>14260.000000000009</v>
      </c>
      <c r="N260" s="125">
        <v>15423.529411764706</v>
      </c>
      <c r="O260" s="125">
        <v>27918.202247191013</v>
      </c>
      <c r="P260" s="125">
        <v>3009.9999999999986</v>
      </c>
      <c r="Q260" s="125">
        <v>1559.9999999999993</v>
      </c>
      <c r="R260" s="125">
        <v>0</v>
      </c>
      <c r="S260" s="125">
        <v>0</v>
      </c>
      <c r="T260" s="125">
        <v>0</v>
      </c>
      <c r="U260" s="125">
        <v>0</v>
      </c>
      <c r="V260" s="125">
        <v>4053.294797687859</v>
      </c>
      <c r="W260" s="125">
        <v>5843.5838150289028</v>
      </c>
      <c r="X260" s="125">
        <v>0</v>
      </c>
      <c r="Y260" s="125">
        <v>0</v>
      </c>
      <c r="Z260" s="125">
        <v>0</v>
      </c>
      <c r="AA260" s="125">
        <v>0</v>
      </c>
      <c r="AB260" s="125">
        <v>549.99999999999977</v>
      </c>
      <c r="AC260" s="125">
        <v>2969.999999999995</v>
      </c>
      <c r="AD260" s="125">
        <v>0</v>
      </c>
      <c r="AE260" s="125">
        <v>30691.063829787232</v>
      </c>
      <c r="AF260" s="125">
        <v>76155.339850890246</v>
      </c>
      <c r="AG260" s="125">
        <v>0</v>
      </c>
      <c r="AH260" s="125">
        <v>16202.399999999996</v>
      </c>
      <c r="AI260" s="125">
        <v>117800</v>
      </c>
      <c r="AJ260" s="125">
        <v>0</v>
      </c>
      <c r="AK260" s="125">
        <v>0</v>
      </c>
      <c r="AL260" s="125">
        <v>0</v>
      </c>
      <c r="AM260" s="125">
        <v>11468.8</v>
      </c>
      <c r="AN260" s="125">
        <v>0</v>
      </c>
      <c r="AO260" s="125">
        <v>0</v>
      </c>
      <c r="AP260" s="125">
        <v>0</v>
      </c>
      <c r="AQ260" s="125">
        <v>0</v>
      </c>
      <c r="AR260" s="125">
        <v>0</v>
      </c>
      <c r="AS260" s="125">
        <v>0</v>
      </c>
      <c r="AT260" s="125">
        <v>0</v>
      </c>
      <c r="AU260" s="125">
        <v>0</v>
      </c>
      <c r="AV260" s="125">
        <v>1225018</v>
      </c>
      <c r="AW260" s="125">
        <v>209677.41395234995</v>
      </c>
      <c r="AX260" s="125">
        <v>129268.8</v>
      </c>
      <c r="AY260" s="125">
        <v>136531.81211201122</v>
      </c>
      <c r="AZ260" s="493">
        <v>1563964.21395235</v>
      </c>
      <c r="BA260" s="493">
        <v>1552495.4139523499</v>
      </c>
      <c r="BB260" s="493">
        <v>4697.5</v>
      </c>
      <c r="BC260" s="493">
        <v>1531385</v>
      </c>
      <c r="BD260" s="493">
        <v>0</v>
      </c>
      <c r="BE260" s="493">
        <v>0</v>
      </c>
      <c r="BF260" s="493">
        <v>1563964.21395235</v>
      </c>
      <c r="BG260" s="125">
        <v>589795.16256670526</v>
      </c>
      <c r="BH260" s="125">
        <v>974169.05138564471</v>
      </c>
      <c r="BI260" s="493">
        <v>1542853.8</v>
      </c>
      <c r="BJ260" s="493">
        <v>1413585</v>
      </c>
      <c r="BK260" s="125">
        <v>1434695.4139523499</v>
      </c>
      <c r="BL260" s="125">
        <v>4400.9061777679444</v>
      </c>
      <c r="BM260" s="125">
        <v>4214.9665567415732</v>
      </c>
      <c r="BN260" s="126">
        <v>4.411413910959093E-2</v>
      </c>
      <c r="BO260" s="126">
        <v>0</v>
      </c>
      <c r="BP260" s="125">
        <v>0</v>
      </c>
      <c r="BQ260" s="493">
        <v>1563964.21395235</v>
      </c>
      <c r="BR260" s="493">
        <v>4762.255871019478</v>
      </c>
      <c r="BS260" s="493" t="s">
        <v>948</v>
      </c>
      <c r="BT260" s="493">
        <v>4797.4362391176383</v>
      </c>
      <c r="BU260" s="126">
        <v>4.8029428745435032E-2</v>
      </c>
      <c r="BV260" s="125">
        <v>0</v>
      </c>
      <c r="BW260" s="125">
        <v>1563964.21395235</v>
      </c>
      <c r="BX260" s="125">
        <v>0</v>
      </c>
      <c r="BY260" s="125">
        <v>1563964.21395235</v>
      </c>
      <c r="BZ260" s="490">
        <f t="shared" ref="BZ260:BZ301" si="20">IF(B260=0,CC260,0)</f>
        <v>0</v>
      </c>
      <c r="CA260" s="490">
        <f t="shared" ref="CA260:CA301" si="21">IF(B260=0,CD260,0)</f>
        <v>0</v>
      </c>
      <c r="CB260" s="490">
        <f t="shared" si="19"/>
        <v>0</v>
      </c>
      <c r="CC260" s="490">
        <f>IF(ISERROR(VLOOKUP(A260,'[19]19-20 Cfwds'!A:D,4,FALSE)),0,(VLOOKUP(A260,'[19]19-20 Cfwds'!A:D,4,FALSE)))</f>
        <v>0</v>
      </c>
      <c r="CD260" s="490">
        <f>IF(ISERROR(VLOOKUP(A260,'[19]19-20 Cfwds'!A:D,3,FALSE)),0,(VLOOKUP(A260,'[19]19-20 Cfwds'!A:D,3,FALSE)))</f>
        <v>0</v>
      </c>
      <c r="CF260" s="490">
        <f t="shared" ref="CF260:CF301" si="22">L260+M260+N260+O260+P260+Q260+R260+S260+T260+U260+V260+W260+X260+Y260+Z260+AA260</f>
        <v>83108.610271672485</v>
      </c>
      <c r="CG260" s="490"/>
      <c r="CH260" s="490"/>
    </row>
    <row r="261" spans="1:86" ht="14.4">
      <c r="A261" s="486">
        <v>531</v>
      </c>
      <c r="B261" s="486" t="str">
        <f>VLOOKUP(D261,'[19]Adjusted Factors 21-22'!C:F,4,FALSE)</f>
        <v>Recoupment Academy</v>
      </c>
      <c r="C261" s="491">
        <v>137180</v>
      </c>
      <c r="D261" s="491">
        <v>9354030</v>
      </c>
      <c r="E261" s="492" t="s">
        <v>417</v>
      </c>
      <c r="F261" s="332">
        <v>469</v>
      </c>
      <c r="G261" s="332">
        <v>244</v>
      </c>
      <c r="H261" s="332">
        <v>225</v>
      </c>
      <c r="I261" s="125">
        <v>750056</v>
      </c>
      <c r="J261" s="125">
        <v>979875</v>
      </c>
      <c r="K261" s="125">
        <v>0</v>
      </c>
      <c r="L261" s="125">
        <v>20239.999999999996</v>
      </c>
      <c r="M261" s="125">
        <v>13340.000000000011</v>
      </c>
      <c r="N261" s="125">
        <v>25408.661417322834</v>
      </c>
      <c r="O261" s="125">
        <v>38999.999999999993</v>
      </c>
      <c r="P261" s="125">
        <v>8599.9999999999891</v>
      </c>
      <c r="Q261" s="125">
        <v>9880.0000000000127</v>
      </c>
      <c r="R261" s="125">
        <v>0</v>
      </c>
      <c r="S261" s="125">
        <v>0</v>
      </c>
      <c r="T261" s="125">
        <v>0</v>
      </c>
      <c r="U261" s="125">
        <v>0</v>
      </c>
      <c r="V261" s="125">
        <v>7749.9999999999927</v>
      </c>
      <c r="W261" s="125">
        <v>8300.0000000000018</v>
      </c>
      <c r="X261" s="125">
        <v>0</v>
      </c>
      <c r="Y261" s="125">
        <v>0</v>
      </c>
      <c r="Z261" s="125">
        <v>0</v>
      </c>
      <c r="AA261" s="125">
        <v>0</v>
      </c>
      <c r="AB261" s="125">
        <v>1100</v>
      </c>
      <c r="AC261" s="125">
        <v>1484.9999999999984</v>
      </c>
      <c r="AD261" s="125">
        <v>0</v>
      </c>
      <c r="AE261" s="125">
        <v>72867.272727272735</v>
      </c>
      <c r="AF261" s="125">
        <v>87445.687301681493</v>
      </c>
      <c r="AG261" s="125">
        <v>0</v>
      </c>
      <c r="AH261" s="125">
        <v>0</v>
      </c>
      <c r="AI261" s="125">
        <v>117800</v>
      </c>
      <c r="AJ261" s="125">
        <v>0</v>
      </c>
      <c r="AK261" s="125">
        <v>0</v>
      </c>
      <c r="AL261" s="125">
        <v>0</v>
      </c>
      <c r="AM261" s="125">
        <v>10649.6</v>
      </c>
      <c r="AN261" s="125">
        <v>0</v>
      </c>
      <c r="AO261" s="125">
        <v>0</v>
      </c>
      <c r="AP261" s="125">
        <v>0</v>
      </c>
      <c r="AQ261" s="125">
        <v>0</v>
      </c>
      <c r="AR261" s="125">
        <v>0</v>
      </c>
      <c r="AS261" s="125">
        <v>0</v>
      </c>
      <c r="AT261" s="125">
        <v>0</v>
      </c>
      <c r="AU261" s="125">
        <v>0</v>
      </c>
      <c r="AV261" s="125">
        <v>1729931</v>
      </c>
      <c r="AW261" s="125">
        <v>295416.62144627707</v>
      </c>
      <c r="AX261" s="125">
        <v>128449.60000000001</v>
      </c>
      <c r="AY261" s="125">
        <v>212675.14143179997</v>
      </c>
      <c r="AZ261" s="493">
        <v>2153797.2214462771</v>
      </c>
      <c r="BA261" s="493">
        <v>2143147.621446277</v>
      </c>
      <c r="BB261" s="493">
        <v>4697.5</v>
      </c>
      <c r="BC261" s="493">
        <v>2203127.5</v>
      </c>
      <c r="BD261" s="493">
        <v>29989.939276861493</v>
      </c>
      <c r="BE261" s="493">
        <v>29989.939276861493</v>
      </c>
      <c r="BF261" s="493">
        <v>2213777.1</v>
      </c>
      <c r="BG261" s="125">
        <v>984968.53099075344</v>
      </c>
      <c r="BH261" s="125">
        <v>1228808.5690092465</v>
      </c>
      <c r="BI261" s="493">
        <v>2213777.1</v>
      </c>
      <c r="BJ261" s="493">
        <v>2085327.5</v>
      </c>
      <c r="BK261" s="125">
        <v>2085327.5</v>
      </c>
      <c r="BL261" s="125">
        <v>4446.3272921108746</v>
      </c>
      <c r="BM261" s="125">
        <v>4265.2731102362213</v>
      </c>
      <c r="BN261" s="126">
        <v>4.244843816452027E-2</v>
      </c>
      <c r="BO261" s="126">
        <v>0</v>
      </c>
      <c r="BP261" s="125">
        <v>0</v>
      </c>
      <c r="BQ261" s="493">
        <v>2213777.1</v>
      </c>
      <c r="BR261" s="493">
        <v>4697.5</v>
      </c>
      <c r="BS261" s="493" t="s">
        <v>948</v>
      </c>
      <c r="BT261" s="493">
        <v>4720.2070362473351</v>
      </c>
      <c r="BU261" s="126">
        <v>4.4802333509271763E-2</v>
      </c>
      <c r="BV261" s="125">
        <v>0</v>
      </c>
      <c r="BW261" s="125">
        <v>2213777.1</v>
      </c>
      <c r="BX261" s="125">
        <v>0</v>
      </c>
      <c r="BY261" s="125">
        <v>2213777.1</v>
      </c>
      <c r="BZ261" s="490">
        <f t="shared" si="20"/>
        <v>0</v>
      </c>
      <c r="CA261" s="490">
        <f t="shared" si="21"/>
        <v>0</v>
      </c>
      <c r="CB261" s="490">
        <f t="shared" si="19"/>
        <v>59979.878553722985</v>
      </c>
      <c r="CC261" s="490">
        <f>IF(ISERROR(VLOOKUP(A261,'[19]19-20 Cfwds'!A:D,4,FALSE)),0,(VLOOKUP(A261,'[19]19-20 Cfwds'!A:D,4,FALSE)))</f>
        <v>0</v>
      </c>
      <c r="CD261" s="490">
        <f>IF(ISERROR(VLOOKUP(A261,'[19]19-20 Cfwds'!A:D,3,FALSE)),0,(VLOOKUP(A261,'[19]19-20 Cfwds'!A:D,3,FALSE)))</f>
        <v>0</v>
      </c>
      <c r="CF261" s="490">
        <f t="shared" si="22"/>
        <v>132518.66141732284</v>
      </c>
      <c r="CG261" s="490"/>
      <c r="CH261" s="490"/>
    </row>
    <row r="262" spans="1:86" ht="14.4">
      <c r="A262" s="486">
        <v>551</v>
      </c>
      <c r="B262" s="486" t="str">
        <f>VLOOKUP(D262,'[19]Adjusted Factors 21-22'!C:F,4,FALSE)</f>
        <v>Recoupment Academy</v>
      </c>
      <c r="C262" s="491">
        <v>136990</v>
      </c>
      <c r="D262" s="491">
        <v>9354000</v>
      </c>
      <c r="E262" s="492" t="s">
        <v>1040</v>
      </c>
      <c r="F262" s="332">
        <v>670</v>
      </c>
      <c r="G262" s="332">
        <v>0</v>
      </c>
      <c r="H262" s="332">
        <v>670</v>
      </c>
      <c r="I262" s="125">
        <v>0</v>
      </c>
      <c r="J262" s="125">
        <v>936325</v>
      </c>
      <c r="K262" s="125">
        <v>2235870</v>
      </c>
      <c r="L262" s="125">
        <v>0</v>
      </c>
      <c r="M262" s="125">
        <v>32659.999999999894</v>
      </c>
      <c r="N262" s="125">
        <v>0</v>
      </c>
      <c r="O262" s="125">
        <v>76138.912133891208</v>
      </c>
      <c r="P262" s="125">
        <v>0</v>
      </c>
      <c r="Q262" s="125">
        <v>0</v>
      </c>
      <c r="R262" s="125">
        <v>0</v>
      </c>
      <c r="S262" s="125">
        <v>0</v>
      </c>
      <c r="T262" s="125">
        <v>0</v>
      </c>
      <c r="U262" s="125">
        <v>0</v>
      </c>
      <c r="V262" s="125">
        <v>20149.999999999996</v>
      </c>
      <c r="W262" s="125">
        <v>20750.000000000004</v>
      </c>
      <c r="X262" s="125">
        <v>0</v>
      </c>
      <c r="Y262" s="125">
        <v>0</v>
      </c>
      <c r="Z262" s="125">
        <v>0</v>
      </c>
      <c r="AA262" s="125">
        <v>0</v>
      </c>
      <c r="AB262" s="125">
        <v>0</v>
      </c>
      <c r="AC262" s="125">
        <v>8910.0000000000055</v>
      </c>
      <c r="AD262" s="125">
        <v>0</v>
      </c>
      <c r="AE262" s="125">
        <v>0</v>
      </c>
      <c r="AF262" s="125">
        <v>228626.11957973128</v>
      </c>
      <c r="AG262" s="125">
        <v>0</v>
      </c>
      <c r="AH262" s="125">
        <v>0</v>
      </c>
      <c r="AI262" s="125">
        <v>117800</v>
      </c>
      <c r="AJ262" s="125">
        <v>0</v>
      </c>
      <c r="AK262" s="125">
        <v>0</v>
      </c>
      <c r="AL262" s="125">
        <v>0</v>
      </c>
      <c r="AM262" s="125">
        <v>28160</v>
      </c>
      <c r="AN262" s="125">
        <v>0</v>
      </c>
      <c r="AO262" s="125">
        <v>0</v>
      </c>
      <c r="AP262" s="125">
        <v>0</v>
      </c>
      <c r="AQ262" s="125">
        <v>0</v>
      </c>
      <c r="AR262" s="125">
        <v>0</v>
      </c>
      <c r="AS262" s="125">
        <v>0</v>
      </c>
      <c r="AT262" s="125">
        <v>0</v>
      </c>
      <c r="AU262" s="125">
        <v>0</v>
      </c>
      <c r="AV262" s="125">
        <v>3172195</v>
      </c>
      <c r="AW262" s="125">
        <v>387235.03171362239</v>
      </c>
      <c r="AX262" s="125">
        <v>145960</v>
      </c>
      <c r="AY262" s="125">
        <v>264011.97192375676</v>
      </c>
      <c r="AZ262" s="493">
        <v>3705390.0317136226</v>
      </c>
      <c r="BA262" s="493">
        <v>3677230.0317136226</v>
      </c>
      <c r="BB262" s="493">
        <v>5548.333333333333</v>
      </c>
      <c r="BC262" s="493">
        <v>3717383.333333333</v>
      </c>
      <c r="BD262" s="493">
        <v>0</v>
      </c>
      <c r="BE262" s="493">
        <v>40153.301619710401</v>
      </c>
      <c r="BF262" s="493">
        <v>3745543.333333333</v>
      </c>
      <c r="BG262" s="125">
        <v>0</v>
      </c>
      <c r="BH262" s="125">
        <v>3745543.333333333</v>
      </c>
      <c r="BI262" s="493">
        <v>3745543.333333333</v>
      </c>
      <c r="BJ262" s="493">
        <v>3599583.333333333</v>
      </c>
      <c r="BK262" s="125">
        <v>3599583.333333333</v>
      </c>
      <c r="BL262" s="125">
        <v>5372.5124378109449</v>
      </c>
      <c r="BM262" s="125">
        <v>5233.3580885314686</v>
      </c>
      <c r="BN262" s="126">
        <v>2.6589877269133009E-2</v>
      </c>
      <c r="BO262" s="126">
        <v>0</v>
      </c>
      <c r="BP262" s="125">
        <v>0</v>
      </c>
      <c r="BQ262" s="493">
        <v>3745543.333333333</v>
      </c>
      <c r="BR262" s="493">
        <v>5548.333333333333</v>
      </c>
      <c r="BS262" s="493" t="s">
        <v>948</v>
      </c>
      <c r="BT262" s="493">
        <v>5590.3631840796015</v>
      </c>
      <c r="BU262" s="126">
        <v>2.8229526427210549E-2</v>
      </c>
      <c r="BV262" s="125">
        <v>0</v>
      </c>
      <c r="BW262" s="125">
        <v>3745543.333333333</v>
      </c>
      <c r="BX262" s="125">
        <v>0</v>
      </c>
      <c r="BY262" s="125">
        <v>3745543.333333333</v>
      </c>
      <c r="BZ262" s="490">
        <f t="shared" si="20"/>
        <v>0</v>
      </c>
      <c r="CA262" s="490">
        <f t="shared" si="21"/>
        <v>0</v>
      </c>
      <c r="CB262" s="490">
        <f t="shared" si="19"/>
        <v>40153.301619710401</v>
      </c>
      <c r="CC262" s="490">
        <f>IF(ISERROR(VLOOKUP(A262,'[19]19-20 Cfwds'!A:D,4,FALSE)),0,(VLOOKUP(A262,'[19]19-20 Cfwds'!A:D,4,FALSE)))</f>
        <v>0</v>
      </c>
      <c r="CD262" s="490">
        <f>IF(ISERROR(VLOOKUP(A262,'[19]19-20 Cfwds'!A:D,3,FALSE)),0,(VLOOKUP(A262,'[19]19-20 Cfwds'!A:D,3,FALSE)))</f>
        <v>0</v>
      </c>
      <c r="CF262" s="490">
        <f t="shared" si="22"/>
        <v>149698.91213389111</v>
      </c>
      <c r="CG262" s="490"/>
      <c r="CH262" s="490"/>
    </row>
    <row r="263" spans="1:86" ht="14.4">
      <c r="A263" s="486">
        <v>990</v>
      </c>
      <c r="B263" s="486" t="str">
        <f>VLOOKUP(D263,'[19]Adjusted Factors 21-22'!C:F,4,FALSE)</f>
        <v>Recoupment Academy</v>
      </c>
      <c r="C263" s="491">
        <v>136757</v>
      </c>
      <c r="D263" s="491">
        <v>9354001</v>
      </c>
      <c r="E263" s="492" t="s">
        <v>429</v>
      </c>
      <c r="F263" s="332">
        <v>593</v>
      </c>
      <c r="G263" s="332">
        <v>0</v>
      </c>
      <c r="H263" s="332">
        <v>593</v>
      </c>
      <c r="I263" s="125">
        <v>0</v>
      </c>
      <c r="J263" s="125">
        <v>1572155</v>
      </c>
      <c r="K263" s="125">
        <v>1140048</v>
      </c>
      <c r="L263" s="125">
        <v>0</v>
      </c>
      <c r="M263" s="125">
        <v>28980.000000000015</v>
      </c>
      <c r="N263" s="125">
        <v>0</v>
      </c>
      <c r="O263" s="125">
        <v>84840</v>
      </c>
      <c r="P263" s="125">
        <v>0</v>
      </c>
      <c r="Q263" s="125">
        <v>0</v>
      </c>
      <c r="R263" s="125">
        <v>0</v>
      </c>
      <c r="S263" s="125">
        <v>0</v>
      </c>
      <c r="T263" s="125">
        <v>0</v>
      </c>
      <c r="U263" s="125">
        <v>0</v>
      </c>
      <c r="V263" s="125">
        <v>18600.000000000073</v>
      </c>
      <c r="W263" s="125">
        <v>1245</v>
      </c>
      <c r="X263" s="125">
        <v>579.99999999999875</v>
      </c>
      <c r="Y263" s="125">
        <v>0</v>
      </c>
      <c r="Z263" s="125">
        <v>0</v>
      </c>
      <c r="AA263" s="125">
        <v>0</v>
      </c>
      <c r="AB263" s="125">
        <v>0</v>
      </c>
      <c r="AC263" s="125">
        <v>0</v>
      </c>
      <c r="AD263" s="125">
        <v>0</v>
      </c>
      <c r="AE263" s="125">
        <v>0</v>
      </c>
      <c r="AF263" s="125">
        <v>202033.40053733185</v>
      </c>
      <c r="AG263" s="125">
        <v>0</v>
      </c>
      <c r="AH263" s="125">
        <v>0</v>
      </c>
      <c r="AI263" s="125">
        <v>117800</v>
      </c>
      <c r="AJ263" s="125">
        <v>1633.3333333333399</v>
      </c>
      <c r="AK263" s="125">
        <v>0</v>
      </c>
      <c r="AL263" s="125">
        <v>0</v>
      </c>
      <c r="AM263" s="125">
        <v>10649.6</v>
      </c>
      <c r="AN263" s="125">
        <v>0</v>
      </c>
      <c r="AO263" s="125">
        <v>0</v>
      </c>
      <c r="AP263" s="125">
        <v>0</v>
      </c>
      <c r="AQ263" s="125">
        <v>0</v>
      </c>
      <c r="AR263" s="125">
        <v>0</v>
      </c>
      <c r="AS263" s="125">
        <v>0</v>
      </c>
      <c r="AT263" s="125">
        <v>0</v>
      </c>
      <c r="AU263" s="125">
        <v>0</v>
      </c>
      <c r="AV263" s="125">
        <v>2712203</v>
      </c>
      <c r="AW263" s="125">
        <v>336278.40053733194</v>
      </c>
      <c r="AX263" s="125">
        <v>130082.93333333335</v>
      </c>
      <c r="AY263" s="125">
        <v>235400.33760199937</v>
      </c>
      <c r="AZ263" s="493">
        <v>3178564.3338706652</v>
      </c>
      <c r="BA263" s="493">
        <v>3167914.7338706651</v>
      </c>
      <c r="BB263" s="493">
        <v>5415</v>
      </c>
      <c r="BC263" s="493">
        <v>3211095</v>
      </c>
      <c r="BD263" s="493">
        <v>0</v>
      </c>
      <c r="BE263" s="493">
        <v>43180.266129334923</v>
      </c>
      <c r="BF263" s="493">
        <v>3221744.6</v>
      </c>
      <c r="BG263" s="125">
        <v>0</v>
      </c>
      <c r="BH263" s="125">
        <v>3221744.6000000006</v>
      </c>
      <c r="BI263" s="493">
        <v>3221744.6</v>
      </c>
      <c r="BJ263" s="493">
        <v>3091661.6666666665</v>
      </c>
      <c r="BK263" s="125">
        <v>3091661.6666666665</v>
      </c>
      <c r="BL263" s="125">
        <v>5213.5947161326585</v>
      </c>
      <c r="BM263" s="125">
        <v>5065.0587068004452</v>
      </c>
      <c r="BN263" s="126">
        <v>2.9325624426186022E-2</v>
      </c>
      <c r="BO263" s="126">
        <v>0</v>
      </c>
      <c r="BP263" s="125">
        <v>0</v>
      </c>
      <c r="BQ263" s="493">
        <v>3221744.6</v>
      </c>
      <c r="BR263" s="493">
        <v>5415</v>
      </c>
      <c r="BS263" s="493" t="s">
        <v>948</v>
      </c>
      <c r="BT263" s="493">
        <v>5432.9588532883645</v>
      </c>
      <c r="BU263" s="126">
        <v>2.8519417850525253E-2</v>
      </c>
      <c r="BV263" s="125">
        <v>0</v>
      </c>
      <c r="BW263" s="125">
        <v>3221744.6</v>
      </c>
      <c r="BX263" s="125">
        <v>0</v>
      </c>
      <c r="BY263" s="125">
        <v>3221744.6</v>
      </c>
      <c r="BZ263" s="490">
        <f t="shared" si="20"/>
        <v>0</v>
      </c>
      <c r="CA263" s="490">
        <f t="shared" si="21"/>
        <v>0</v>
      </c>
      <c r="CB263" s="490">
        <f t="shared" si="19"/>
        <v>43180.266129334923</v>
      </c>
      <c r="CC263" s="490">
        <f>IF(ISERROR(VLOOKUP(A263,'[19]19-20 Cfwds'!A:D,4,FALSE)),0,(VLOOKUP(A263,'[19]19-20 Cfwds'!A:D,4,FALSE)))</f>
        <v>0</v>
      </c>
      <c r="CD263" s="490">
        <f>IF(ISERROR(VLOOKUP(A263,'[19]19-20 Cfwds'!A:D,3,FALSE)),0,(VLOOKUP(A263,'[19]19-20 Cfwds'!A:D,3,FALSE)))</f>
        <v>0</v>
      </c>
      <c r="CF263" s="490">
        <f t="shared" si="22"/>
        <v>134245.00000000009</v>
      </c>
      <c r="CG263" s="490"/>
      <c r="CH263" s="490"/>
    </row>
    <row r="264" spans="1:86" ht="14.4">
      <c r="A264" s="486">
        <v>170</v>
      </c>
      <c r="B264" s="486" t="str">
        <f>VLOOKUP(D264,'[19]Adjusted Factors 21-22'!C:F,4,FALSE)</f>
        <v>Recoupment Academy</v>
      </c>
      <c r="C264" s="491">
        <v>137134</v>
      </c>
      <c r="D264" s="491">
        <v>9354002</v>
      </c>
      <c r="E264" s="492" t="s">
        <v>225</v>
      </c>
      <c r="F264" s="332">
        <v>795</v>
      </c>
      <c r="G264" s="332">
        <v>0</v>
      </c>
      <c r="H264" s="332">
        <v>795</v>
      </c>
      <c r="I264" s="125">
        <v>0</v>
      </c>
      <c r="J264" s="125">
        <v>2321215</v>
      </c>
      <c r="K264" s="125">
        <v>1287468</v>
      </c>
      <c r="L264" s="125">
        <v>0</v>
      </c>
      <c r="M264" s="125">
        <v>135699.99999999997</v>
      </c>
      <c r="N264" s="125">
        <v>0</v>
      </c>
      <c r="O264" s="125">
        <v>304230.46544428775</v>
      </c>
      <c r="P264" s="125">
        <v>0</v>
      </c>
      <c r="Q264" s="125">
        <v>0</v>
      </c>
      <c r="R264" s="125">
        <v>0</v>
      </c>
      <c r="S264" s="125">
        <v>0</v>
      </c>
      <c r="T264" s="125">
        <v>0</v>
      </c>
      <c r="U264" s="125">
        <v>0</v>
      </c>
      <c r="V264" s="125">
        <v>35960.000000000102</v>
      </c>
      <c r="W264" s="125">
        <v>63079.999999999956</v>
      </c>
      <c r="X264" s="125">
        <v>33060.000000000015</v>
      </c>
      <c r="Y264" s="125">
        <v>40950.000000000007</v>
      </c>
      <c r="Z264" s="125">
        <v>40119.999999999993</v>
      </c>
      <c r="AA264" s="125">
        <v>91689.999999999767</v>
      </c>
      <c r="AB264" s="125">
        <v>0</v>
      </c>
      <c r="AC264" s="125">
        <v>10395</v>
      </c>
      <c r="AD264" s="125">
        <v>0</v>
      </c>
      <c r="AE264" s="125">
        <v>0</v>
      </c>
      <c r="AF264" s="125">
        <v>341831.22055756045</v>
      </c>
      <c r="AG264" s="125">
        <v>0</v>
      </c>
      <c r="AH264" s="125">
        <v>0</v>
      </c>
      <c r="AI264" s="125">
        <v>117800</v>
      </c>
      <c r="AJ264" s="125">
        <v>0</v>
      </c>
      <c r="AK264" s="125">
        <v>0</v>
      </c>
      <c r="AL264" s="125">
        <v>0</v>
      </c>
      <c r="AM264" s="125">
        <v>42341.94</v>
      </c>
      <c r="AN264" s="125">
        <v>0</v>
      </c>
      <c r="AO264" s="125">
        <v>0</v>
      </c>
      <c r="AP264" s="125">
        <v>0</v>
      </c>
      <c r="AQ264" s="125">
        <v>0</v>
      </c>
      <c r="AR264" s="125">
        <v>0</v>
      </c>
      <c r="AS264" s="125">
        <v>0</v>
      </c>
      <c r="AT264" s="125">
        <v>0</v>
      </c>
      <c r="AU264" s="125">
        <v>0</v>
      </c>
      <c r="AV264" s="125">
        <v>3608683</v>
      </c>
      <c r="AW264" s="125">
        <v>1097016.686001848</v>
      </c>
      <c r="AX264" s="125">
        <v>160141.94</v>
      </c>
      <c r="AY264" s="125">
        <v>915706.07572306786</v>
      </c>
      <c r="AZ264" s="493">
        <v>4865841.6260018488</v>
      </c>
      <c r="BA264" s="493">
        <v>4823499.6860018484</v>
      </c>
      <c r="BB264" s="493">
        <v>5415</v>
      </c>
      <c r="BC264" s="493">
        <v>4304925</v>
      </c>
      <c r="BD264" s="493">
        <v>0</v>
      </c>
      <c r="BE264" s="493">
        <v>0</v>
      </c>
      <c r="BF264" s="493">
        <v>4865841.6260018488</v>
      </c>
      <c r="BG264" s="125">
        <v>0</v>
      </c>
      <c r="BH264" s="125">
        <v>4865841.6260018488</v>
      </c>
      <c r="BI264" s="493">
        <v>4347266.9400000004</v>
      </c>
      <c r="BJ264" s="493">
        <v>4187125.0000000005</v>
      </c>
      <c r="BK264" s="125">
        <v>4705699.6860018484</v>
      </c>
      <c r="BL264" s="125">
        <v>5919.1191018891177</v>
      </c>
      <c r="BM264" s="125">
        <v>5877.3823538243632</v>
      </c>
      <c r="BN264" s="126">
        <v>7.1012477242690724E-3</v>
      </c>
      <c r="BO264" s="126">
        <v>1.1379107925730925E-2</v>
      </c>
      <c r="BP264" s="125">
        <v>53169.097659338353</v>
      </c>
      <c r="BQ264" s="493">
        <v>4919010.7236611871</v>
      </c>
      <c r="BR264" s="493">
        <v>6134.174570643002</v>
      </c>
      <c r="BS264" s="493" t="s">
        <v>948</v>
      </c>
      <c r="BT264" s="493">
        <v>6187.434872529795</v>
      </c>
      <c r="BU264" s="126">
        <v>1.3418818620011708E-2</v>
      </c>
      <c r="BV264" s="125">
        <v>0</v>
      </c>
      <c r="BW264" s="125">
        <v>4919010.7236611871</v>
      </c>
      <c r="BX264" s="125">
        <v>0</v>
      </c>
      <c r="BY264" s="125">
        <v>4919010.7236611871</v>
      </c>
      <c r="BZ264" s="490">
        <f t="shared" si="20"/>
        <v>0</v>
      </c>
      <c r="CA264" s="490">
        <f t="shared" si="21"/>
        <v>0</v>
      </c>
      <c r="CB264" s="490">
        <f t="shared" si="19"/>
        <v>0</v>
      </c>
      <c r="CC264" s="490">
        <f>IF(ISERROR(VLOOKUP(A264,'[19]19-20 Cfwds'!A:D,4,FALSE)),0,(VLOOKUP(A264,'[19]19-20 Cfwds'!A:D,4,FALSE)))</f>
        <v>0</v>
      </c>
      <c r="CD264" s="490">
        <f>IF(ISERROR(VLOOKUP(A264,'[19]19-20 Cfwds'!A:D,3,FALSE)),0,(VLOOKUP(A264,'[19]19-20 Cfwds'!A:D,3,FALSE)))</f>
        <v>0</v>
      </c>
      <c r="CF264" s="490">
        <f t="shared" si="22"/>
        <v>744790.46544428763</v>
      </c>
      <c r="CG264" s="490"/>
      <c r="CH264" s="490"/>
    </row>
    <row r="265" spans="1:86" ht="14.4">
      <c r="A265" s="486">
        <v>350</v>
      </c>
      <c r="B265" s="486" t="str">
        <f>VLOOKUP(D265,'[19]Adjusted Factors 21-22'!C:F,4,FALSE)</f>
        <v>Recoupment Academy</v>
      </c>
      <c r="C265" s="491">
        <v>137321</v>
      </c>
      <c r="D265" s="491">
        <v>9354003</v>
      </c>
      <c r="E265" s="492" t="s">
        <v>1354</v>
      </c>
      <c r="F265" s="332">
        <v>1055</v>
      </c>
      <c r="G265" s="332">
        <v>0</v>
      </c>
      <c r="H265" s="332">
        <v>1055</v>
      </c>
      <c r="I265" s="125">
        <v>0</v>
      </c>
      <c r="J265" s="125">
        <v>2804620</v>
      </c>
      <c r="K265" s="125">
        <v>2019654</v>
      </c>
      <c r="L265" s="125">
        <v>0</v>
      </c>
      <c r="M265" s="125">
        <v>97060</v>
      </c>
      <c r="N265" s="125">
        <v>0</v>
      </c>
      <c r="O265" s="125">
        <v>267679.17888563051</v>
      </c>
      <c r="P265" s="125">
        <v>0</v>
      </c>
      <c r="Q265" s="125">
        <v>0</v>
      </c>
      <c r="R265" s="125">
        <v>0</v>
      </c>
      <c r="S265" s="125">
        <v>0</v>
      </c>
      <c r="T265" s="125">
        <v>0</v>
      </c>
      <c r="U265" s="125">
        <v>0</v>
      </c>
      <c r="V265" s="125">
        <v>23559.999999999993</v>
      </c>
      <c r="W265" s="125">
        <v>167659.99999999983</v>
      </c>
      <c r="X265" s="125">
        <v>0</v>
      </c>
      <c r="Y265" s="125">
        <v>629.99999999999989</v>
      </c>
      <c r="Z265" s="125">
        <v>0</v>
      </c>
      <c r="AA265" s="125">
        <v>0</v>
      </c>
      <c r="AB265" s="125">
        <v>0</v>
      </c>
      <c r="AC265" s="125">
        <v>27141.626564003902</v>
      </c>
      <c r="AD265" s="125">
        <v>0</v>
      </c>
      <c r="AE265" s="125">
        <v>0</v>
      </c>
      <c r="AF265" s="125">
        <v>543372.8362275121</v>
      </c>
      <c r="AG265" s="125">
        <v>0</v>
      </c>
      <c r="AH265" s="125">
        <v>0</v>
      </c>
      <c r="AI265" s="125">
        <v>117800</v>
      </c>
      <c r="AJ265" s="125">
        <v>0</v>
      </c>
      <c r="AK265" s="125">
        <v>0</v>
      </c>
      <c r="AL265" s="125">
        <v>0</v>
      </c>
      <c r="AM265" s="125">
        <v>53835.4</v>
      </c>
      <c r="AN265" s="125">
        <v>0</v>
      </c>
      <c r="AO265" s="125">
        <v>0</v>
      </c>
      <c r="AP265" s="125">
        <v>0</v>
      </c>
      <c r="AQ265" s="125">
        <v>0</v>
      </c>
      <c r="AR265" s="125">
        <v>0</v>
      </c>
      <c r="AS265" s="125">
        <v>0</v>
      </c>
      <c r="AT265" s="125">
        <v>0</v>
      </c>
      <c r="AU265" s="125">
        <v>0</v>
      </c>
      <c r="AV265" s="125">
        <v>4824274</v>
      </c>
      <c r="AW265" s="125">
        <v>1127103.6416771463</v>
      </c>
      <c r="AX265" s="125">
        <v>171635.4</v>
      </c>
      <c r="AY265" s="125">
        <v>828275.59699938633</v>
      </c>
      <c r="AZ265" s="493">
        <v>6123013.0416771472</v>
      </c>
      <c r="BA265" s="493">
        <v>6069177.6416771468</v>
      </c>
      <c r="BB265" s="493">
        <v>5415</v>
      </c>
      <c r="BC265" s="493">
        <v>5712825</v>
      </c>
      <c r="BD265" s="493">
        <v>0</v>
      </c>
      <c r="BE265" s="493">
        <v>0</v>
      </c>
      <c r="BF265" s="493">
        <v>6123013.0416771472</v>
      </c>
      <c r="BG265" s="125">
        <v>0</v>
      </c>
      <c r="BH265" s="125">
        <v>6123013.0416771462</v>
      </c>
      <c r="BI265" s="493">
        <v>5766660.4000000004</v>
      </c>
      <c r="BJ265" s="493">
        <v>5595025</v>
      </c>
      <c r="BK265" s="125">
        <v>5951377.6416771468</v>
      </c>
      <c r="BL265" s="125">
        <v>5641.1162480352104</v>
      </c>
      <c r="BM265" s="125">
        <v>5499.7283533849131</v>
      </c>
      <c r="BN265" s="126">
        <v>2.5708159669973051E-2</v>
      </c>
      <c r="BO265" s="126">
        <v>0</v>
      </c>
      <c r="BP265" s="125">
        <v>0</v>
      </c>
      <c r="BQ265" s="493">
        <v>6123013.0416771472</v>
      </c>
      <c r="BR265" s="493">
        <v>5752.7750158077224</v>
      </c>
      <c r="BS265" s="493" t="s">
        <v>948</v>
      </c>
      <c r="BT265" s="493">
        <v>5803.8038309735994</v>
      </c>
      <c r="BU265" s="126">
        <v>2.467179469470504E-2</v>
      </c>
      <c r="BV265" s="125">
        <v>0</v>
      </c>
      <c r="BW265" s="125">
        <v>6123013.0416771472</v>
      </c>
      <c r="BX265" s="125">
        <v>0</v>
      </c>
      <c r="BY265" s="125">
        <v>6123013.0416771472</v>
      </c>
      <c r="BZ265" s="490">
        <f t="shared" si="20"/>
        <v>0</v>
      </c>
      <c r="CA265" s="490">
        <f t="shared" si="21"/>
        <v>0</v>
      </c>
      <c r="CB265" s="490">
        <f t="shared" si="19"/>
        <v>0</v>
      </c>
      <c r="CC265" s="490">
        <f>IF(ISERROR(VLOOKUP(A265,'[19]19-20 Cfwds'!A:D,4,FALSE)),0,(VLOOKUP(A265,'[19]19-20 Cfwds'!A:D,4,FALSE)))</f>
        <v>0</v>
      </c>
      <c r="CD265" s="490">
        <f>IF(ISERROR(VLOOKUP(A265,'[19]19-20 Cfwds'!A:D,3,FALSE)),0,(VLOOKUP(A265,'[19]19-20 Cfwds'!A:D,3,FALSE)))</f>
        <v>0</v>
      </c>
      <c r="CF265" s="490">
        <f t="shared" si="22"/>
        <v>556589.17888563033</v>
      </c>
      <c r="CG265" s="490"/>
      <c r="CH265" s="490"/>
    </row>
    <row r="266" spans="1:86" ht="14.4">
      <c r="A266" s="486">
        <v>556</v>
      </c>
      <c r="B266" s="486" t="str">
        <f>VLOOKUP(D266,'[19]Adjusted Factors 21-22'!C:F,4,FALSE)</f>
        <v>Recoupment Academy</v>
      </c>
      <c r="C266" s="491">
        <v>138162</v>
      </c>
      <c r="D266" s="491">
        <v>9354004</v>
      </c>
      <c r="E266" s="492" t="s">
        <v>423</v>
      </c>
      <c r="F266" s="332">
        <v>675</v>
      </c>
      <c r="G266" s="332">
        <v>0</v>
      </c>
      <c r="H266" s="332">
        <v>675</v>
      </c>
      <c r="I266" s="125">
        <v>0</v>
      </c>
      <c r="J266" s="125">
        <v>1877005</v>
      </c>
      <c r="K266" s="125">
        <v>1199016</v>
      </c>
      <c r="L266" s="125">
        <v>0</v>
      </c>
      <c r="M266" s="125">
        <v>73599.999999999985</v>
      </c>
      <c r="N266" s="125">
        <v>0</v>
      </c>
      <c r="O266" s="125">
        <v>171684.78260869565</v>
      </c>
      <c r="P266" s="125">
        <v>0</v>
      </c>
      <c r="Q266" s="125">
        <v>0</v>
      </c>
      <c r="R266" s="125">
        <v>0</v>
      </c>
      <c r="S266" s="125">
        <v>0</v>
      </c>
      <c r="T266" s="125">
        <v>0</v>
      </c>
      <c r="U266" s="125">
        <v>0</v>
      </c>
      <c r="V266" s="125">
        <v>65719.999999999985</v>
      </c>
      <c r="W266" s="125">
        <v>34029.999999999862</v>
      </c>
      <c r="X266" s="125">
        <v>0</v>
      </c>
      <c r="Y266" s="125">
        <v>0</v>
      </c>
      <c r="Z266" s="125">
        <v>0</v>
      </c>
      <c r="AA266" s="125">
        <v>0</v>
      </c>
      <c r="AB266" s="125">
        <v>0</v>
      </c>
      <c r="AC266" s="125">
        <v>26769.658753709162</v>
      </c>
      <c r="AD266" s="125">
        <v>0</v>
      </c>
      <c r="AE266" s="125">
        <v>0</v>
      </c>
      <c r="AF266" s="125">
        <v>349017.502086477</v>
      </c>
      <c r="AG266" s="125">
        <v>0</v>
      </c>
      <c r="AH266" s="125">
        <v>0</v>
      </c>
      <c r="AI266" s="125">
        <v>117800</v>
      </c>
      <c r="AJ266" s="125">
        <v>0</v>
      </c>
      <c r="AK266" s="125">
        <v>0</v>
      </c>
      <c r="AL266" s="125">
        <v>0</v>
      </c>
      <c r="AM266" s="125">
        <v>30924.799999999999</v>
      </c>
      <c r="AN266" s="125">
        <v>0</v>
      </c>
      <c r="AO266" s="125">
        <v>0</v>
      </c>
      <c r="AP266" s="125">
        <v>0</v>
      </c>
      <c r="AQ266" s="125">
        <v>0</v>
      </c>
      <c r="AR266" s="125">
        <v>0</v>
      </c>
      <c r="AS266" s="125">
        <v>0</v>
      </c>
      <c r="AT266" s="125">
        <v>0</v>
      </c>
      <c r="AU266" s="125">
        <v>0</v>
      </c>
      <c r="AV266" s="125">
        <v>3076021</v>
      </c>
      <c r="AW266" s="125">
        <v>720821.94344888162</v>
      </c>
      <c r="AX266" s="125">
        <v>148724.79999999999</v>
      </c>
      <c r="AY266" s="125">
        <v>519543.53365193401</v>
      </c>
      <c r="AZ266" s="493">
        <v>3945567.7434488814</v>
      </c>
      <c r="BA266" s="493">
        <v>3914642.9434488816</v>
      </c>
      <c r="BB266" s="493">
        <v>5415</v>
      </c>
      <c r="BC266" s="493">
        <v>3655125</v>
      </c>
      <c r="BD266" s="493">
        <v>0</v>
      </c>
      <c r="BE266" s="493">
        <v>0</v>
      </c>
      <c r="BF266" s="493">
        <v>3945567.7434488814</v>
      </c>
      <c r="BG266" s="125">
        <v>0</v>
      </c>
      <c r="BH266" s="125">
        <v>3945567.7434488814</v>
      </c>
      <c r="BI266" s="493">
        <v>3686049.8</v>
      </c>
      <c r="BJ266" s="493">
        <v>3537325</v>
      </c>
      <c r="BK266" s="125">
        <v>3796842.9434488816</v>
      </c>
      <c r="BL266" s="125">
        <v>5624.9525088131577</v>
      </c>
      <c r="BM266" s="125">
        <v>5519.1244526315786</v>
      </c>
      <c r="BN266" s="126">
        <v>1.917479069186764E-2</v>
      </c>
      <c r="BO266" s="126">
        <v>0</v>
      </c>
      <c r="BP266" s="125">
        <v>0</v>
      </c>
      <c r="BQ266" s="493">
        <v>3945567.7434488814</v>
      </c>
      <c r="BR266" s="493">
        <v>5799.4710273316769</v>
      </c>
      <c r="BS266" s="493" t="s">
        <v>948</v>
      </c>
      <c r="BT266" s="493">
        <v>5845.2855458501945</v>
      </c>
      <c r="BU266" s="126">
        <v>1.6818864055156535E-2</v>
      </c>
      <c r="BV266" s="125">
        <v>0</v>
      </c>
      <c r="BW266" s="125">
        <v>3945567.7434488814</v>
      </c>
      <c r="BX266" s="125">
        <v>0</v>
      </c>
      <c r="BY266" s="125">
        <v>3945567.7434488814</v>
      </c>
      <c r="BZ266" s="490">
        <f t="shared" si="20"/>
        <v>0</v>
      </c>
      <c r="CA266" s="490">
        <f t="shared" si="21"/>
        <v>0</v>
      </c>
      <c r="CB266" s="490">
        <f t="shared" si="19"/>
        <v>0</v>
      </c>
      <c r="CC266" s="490">
        <f>IF(ISERROR(VLOOKUP(A266,'[19]19-20 Cfwds'!A:D,4,FALSE)),0,(VLOOKUP(A266,'[19]19-20 Cfwds'!A:D,4,FALSE)))</f>
        <v>0</v>
      </c>
      <c r="CD266" s="490">
        <f>IF(ISERROR(VLOOKUP(A266,'[19]19-20 Cfwds'!A:D,3,FALSE)),0,(VLOOKUP(A266,'[19]19-20 Cfwds'!A:D,3,FALSE)))</f>
        <v>0</v>
      </c>
      <c r="CF266" s="490">
        <f t="shared" si="22"/>
        <v>345034.7826086955</v>
      </c>
      <c r="CG266" s="490"/>
      <c r="CH266" s="490"/>
    </row>
    <row r="267" spans="1:86" ht="14.4">
      <c r="A267" s="486">
        <v>373</v>
      </c>
      <c r="B267" s="486" t="str">
        <f>VLOOKUP(D267,'[19]Adjusted Factors 21-22'!C:F,4,FALSE)</f>
        <v>Recoupment Academy</v>
      </c>
      <c r="C267" s="491">
        <v>137674</v>
      </c>
      <c r="D267" s="491">
        <v>9354006</v>
      </c>
      <c r="E267" s="492" t="s">
        <v>322</v>
      </c>
      <c r="F267" s="332">
        <v>508</v>
      </c>
      <c r="G267" s="332">
        <v>0</v>
      </c>
      <c r="H267" s="332">
        <v>508</v>
      </c>
      <c r="I267" s="125">
        <v>0</v>
      </c>
      <c r="J267" s="125">
        <v>1367470</v>
      </c>
      <c r="K267" s="125">
        <v>953316</v>
      </c>
      <c r="L267" s="125">
        <v>0</v>
      </c>
      <c r="M267" s="125">
        <v>66700.000000000058</v>
      </c>
      <c r="N267" s="125">
        <v>0</v>
      </c>
      <c r="O267" s="125">
        <v>177293.03462321791</v>
      </c>
      <c r="P267" s="125">
        <v>0</v>
      </c>
      <c r="Q267" s="125">
        <v>0</v>
      </c>
      <c r="R267" s="125">
        <v>0</v>
      </c>
      <c r="S267" s="125">
        <v>0</v>
      </c>
      <c r="T267" s="125">
        <v>0</v>
      </c>
      <c r="U267" s="125">
        <v>0</v>
      </c>
      <c r="V267" s="125">
        <v>3720.0000000000018</v>
      </c>
      <c r="W267" s="125">
        <v>8715.0000000000091</v>
      </c>
      <c r="X267" s="125">
        <v>48140.000000000131</v>
      </c>
      <c r="Y267" s="125">
        <v>114659.99999999999</v>
      </c>
      <c r="Z267" s="125">
        <v>9519.9999999999873</v>
      </c>
      <c r="AA267" s="125">
        <v>0</v>
      </c>
      <c r="AB267" s="125">
        <v>0</v>
      </c>
      <c r="AC267" s="125">
        <v>13391.360946745543</v>
      </c>
      <c r="AD267" s="125">
        <v>0</v>
      </c>
      <c r="AE267" s="125">
        <v>0</v>
      </c>
      <c r="AF267" s="125">
        <v>260225.73335718046</v>
      </c>
      <c r="AG267" s="125">
        <v>0</v>
      </c>
      <c r="AH267" s="125">
        <v>0</v>
      </c>
      <c r="AI267" s="125">
        <v>117800</v>
      </c>
      <c r="AJ267" s="125">
        <v>0</v>
      </c>
      <c r="AK267" s="125">
        <v>0</v>
      </c>
      <c r="AL267" s="125">
        <v>0</v>
      </c>
      <c r="AM267" s="125">
        <v>18160.34</v>
      </c>
      <c r="AN267" s="125">
        <v>0</v>
      </c>
      <c r="AO267" s="125">
        <v>0</v>
      </c>
      <c r="AP267" s="125">
        <v>0</v>
      </c>
      <c r="AQ267" s="125">
        <v>0</v>
      </c>
      <c r="AR267" s="125">
        <v>0</v>
      </c>
      <c r="AS267" s="125">
        <v>0</v>
      </c>
      <c r="AT267" s="125">
        <v>0</v>
      </c>
      <c r="AU267" s="125">
        <v>0</v>
      </c>
      <c r="AV267" s="125">
        <v>2320786</v>
      </c>
      <c r="AW267" s="125">
        <v>702365.12892714411</v>
      </c>
      <c r="AX267" s="125">
        <v>135960.34</v>
      </c>
      <c r="AY267" s="125">
        <v>558860.90130180831</v>
      </c>
      <c r="AZ267" s="493">
        <v>3159111.4689271441</v>
      </c>
      <c r="BA267" s="493">
        <v>3140951.1289271442</v>
      </c>
      <c r="BB267" s="493">
        <v>5415</v>
      </c>
      <c r="BC267" s="493">
        <v>2750820</v>
      </c>
      <c r="BD267" s="493">
        <v>0</v>
      </c>
      <c r="BE267" s="493">
        <v>0</v>
      </c>
      <c r="BF267" s="493">
        <v>3159111.4689271441</v>
      </c>
      <c r="BG267" s="125">
        <v>0</v>
      </c>
      <c r="BH267" s="125">
        <v>3159111.4689271436</v>
      </c>
      <c r="BI267" s="493">
        <v>2768980.34</v>
      </c>
      <c r="BJ267" s="493">
        <v>2633020</v>
      </c>
      <c r="BK267" s="125">
        <v>3023151.1289271442</v>
      </c>
      <c r="BL267" s="125">
        <v>5951.0848994628823</v>
      </c>
      <c r="BM267" s="125">
        <v>5829.3478618762465</v>
      </c>
      <c r="BN267" s="126">
        <v>2.0883474527706988E-2</v>
      </c>
      <c r="BO267" s="126">
        <v>0</v>
      </c>
      <c r="BP267" s="125">
        <v>0</v>
      </c>
      <c r="BQ267" s="493">
        <v>3159111.4689271441</v>
      </c>
      <c r="BR267" s="493">
        <v>6182.9746632424103</v>
      </c>
      <c r="BS267" s="493" t="s">
        <v>948</v>
      </c>
      <c r="BT267" s="493">
        <v>6218.7233640298109</v>
      </c>
      <c r="BU267" s="126">
        <v>1.9076197562000408E-2</v>
      </c>
      <c r="BV267" s="125">
        <v>0</v>
      </c>
      <c r="BW267" s="125">
        <v>3159111.4689271441</v>
      </c>
      <c r="BX267" s="125">
        <v>0</v>
      </c>
      <c r="BY267" s="125">
        <v>3159111.4689271441</v>
      </c>
      <c r="BZ267" s="490">
        <f t="shared" si="20"/>
        <v>0</v>
      </c>
      <c r="CA267" s="490">
        <f t="shared" si="21"/>
        <v>0</v>
      </c>
      <c r="CB267" s="490">
        <f t="shared" si="19"/>
        <v>0</v>
      </c>
      <c r="CC267" s="490">
        <f>IF(ISERROR(VLOOKUP(A267,'[19]19-20 Cfwds'!A:D,4,FALSE)),0,(VLOOKUP(A267,'[19]19-20 Cfwds'!A:D,4,FALSE)))</f>
        <v>0</v>
      </c>
      <c r="CD267" s="490">
        <f>IF(ISERROR(VLOOKUP(A267,'[19]19-20 Cfwds'!A:D,3,FALSE)),0,(VLOOKUP(A267,'[19]19-20 Cfwds'!A:D,3,FALSE)))</f>
        <v>0</v>
      </c>
      <c r="CF267" s="490">
        <f t="shared" si="22"/>
        <v>428748.03462321812</v>
      </c>
      <c r="CG267" s="490"/>
      <c r="CH267" s="490"/>
    </row>
    <row r="268" spans="1:86" ht="14.4">
      <c r="A268" s="486">
        <v>365</v>
      </c>
      <c r="B268" s="486" t="str">
        <f>VLOOKUP(D268,'[19]Adjusted Factors 21-22'!C:F,4,FALSE)</f>
        <v>Recoupment Academy</v>
      </c>
      <c r="C268" s="491">
        <v>138373</v>
      </c>
      <c r="D268" s="491">
        <v>9354007</v>
      </c>
      <c r="E268" s="492" t="s">
        <v>496</v>
      </c>
      <c r="F268" s="332">
        <v>888</v>
      </c>
      <c r="G268" s="332">
        <v>0</v>
      </c>
      <c r="H268" s="332">
        <v>888</v>
      </c>
      <c r="I268" s="125">
        <v>0</v>
      </c>
      <c r="J268" s="125">
        <v>2316860</v>
      </c>
      <c r="K268" s="125">
        <v>1749384</v>
      </c>
      <c r="L268" s="125">
        <v>0</v>
      </c>
      <c r="M268" s="125">
        <v>120519.99999999997</v>
      </c>
      <c r="N268" s="125">
        <v>0</v>
      </c>
      <c r="O268" s="125">
        <v>304457.14285714284</v>
      </c>
      <c r="P268" s="125">
        <v>0</v>
      </c>
      <c r="Q268" s="125">
        <v>0</v>
      </c>
      <c r="R268" s="125">
        <v>0</v>
      </c>
      <c r="S268" s="125">
        <v>0</v>
      </c>
      <c r="T268" s="125">
        <v>0</v>
      </c>
      <c r="U268" s="125">
        <v>0</v>
      </c>
      <c r="V268" s="125">
        <v>15809.999999999991</v>
      </c>
      <c r="W268" s="125">
        <v>53534.999999999905</v>
      </c>
      <c r="X268" s="125">
        <v>70759.999999999796</v>
      </c>
      <c r="Y268" s="125">
        <v>161279.99999999983</v>
      </c>
      <c r="Z268" s="125">
        <v>67319.999999999709</v>
      </c>
      <c r="AA268" s="125">
        <v>0</v>
      </c>
      <c r="AB268" s="125">
        <v>0</v>
      </c>
      <c r="AC268" s="125">
        <v>34155</v>
      </c>
      <c r="AD268" s="125">
        <v>0</v>
      </c>
      <c r="AE268" s="125">
        <v>0</v>
      </c>
      <c r="AF268" s="125">
        <v>444755.31761390564</v>
      </c>
      <c r="AG268" s="125">
        <v>0</v>
      </c>
      <c r="AH268" s="125">
        <v>0</v>
      </c>
      <c r="AI268" s="125">
        <v>117800</v>
      </c>
      <c r="AJ268" s="125">
        <v>0</v>
      </c>
      <c r="AK268" s="125">
        <v>0</v>
      </c>
      <c r="AL268" s="125">
        <v>0</v>
      </c>
      <c r="AM268" s="125">
        <v>35072</v>
      </c>
      <c r="AN268" s="125">
        <v>0</v>
      </c>
      <c r="AO268" s="125">
        <v>0</v>
      </c>
      <c r="AP268" s="125">
        <v>0</v>
      </c>
      <c r="AQ268" s="125">
        <v>0</v>
      </c>
      <c r="AR268" s="125">
        <v>0</v>
      </c>
      <c r="AS268" s="125">
        <v>0</v>
      </c>
      <c r="AT268" s="125">
        <v>0</v>
      </c>
      <c r="AU268" s="125">
        <v>0</v>
      </c>
      <c r="AV268" s="125">
        <v>4066244</v>
      </c>
      <c r="AW268" s="125">
        <v>1272592.4604710476</v>
      </c>
      <c r="AX268" s="125">
        <v>152872</v>
      </c>
      <c r="AY268" s="125">
        <v>1016059.8016640949</v>
      </c>
      <c r="AZ268" s="493">
        <v>5491708.4604710471</v>
      </c>
      <c r="BA268" s="493">
        <v>5456636.4604710471</v>
      </c>
      <c r="BB268" s="493">
        <v>5415</v>
      </c>
      <c r="BC268" s="493">
        <v>4808520</v>
      </c>
      <c r="BD268" s="493">
        <v>0</v>
      </c>
      <c r="BE268" s="493">
        <v>0</v>
      </c>
      <c r="BF268" s="493">
        <v>5491708.4604710471</v>
      </c>
      <c r="BG268" s="125">
        <v>0</v>
      </c>
      <c r="BH268" s="125">
        <v>5491708.460471048</v>
      </c>
      <c r="BI268" s="493">
        <v>4843592</v>
      </c>
      <c r="BJ268" s="493">
        <v>4690720</v>
      </c>
      <c r="BK268" s="125">
        <v>5338836.4604710471</v>
      </c>
      <c r="BL268" s="125">
        <v>6012.2032212511795</v>
      </c>
      <c r="BM268" s="125">
        <v>5878.9823076923067</v>
      </c>
      <c r="BN268" s="126">
        <v>2.2660539968722301E-2</v>
      </c>
      <c r="BO268" s="126">
        <v>0</v>
      </c>
      <c r="BP268" s="125">
        <v>0</v>
      </c>
      <c r="BQ268" s="493">
        <v>5491708.4604710471</v>
      </c>
      <c r="BR268" s="493">
        <v>6144.8608789088366</v>
      </c>
      <c r="BS268" s="493" t="s">
        <v>948</v>
      </c>
      <c r="BT268" s="493">
        <v>6184.3563744043322</v>
      </c>
      <c r="BU268" s="126">
        <v>2.1988989127899483E-2</v>
      </c>
      <c r="BV268" s="125">
        <v>0</v>
      </c>
      <c r="BW268" s="125">
        <v>5491708.4604710471</v>
      </c>
      <c r="BX268" s="125">
        <v>0</v>
      </c>
      <c r="BY268" s="125">
        <v>5491708.4604710471</v>
      </c>
      <c r="BZ268" s="490">
        <f t="shared" si="20"/>
        <v>0</v>
      </c>
      <c r="CA268" s="490">
        <f t="shared" si="21"/>
        <v>0</v>
      </c>
      <c r="CB268" s="490">
        <f t="shared" si="19"/>
        <v>0</v>
      </c>
      <c r="CC268" s="490">
        <f>IF(ISERROR(VLOOKUP(A268,'[19]19-20 Cfwds'!A:D,4,FALSE)),0,(VLOOKUP(A268,'[19]19-20 Cfwds'!A:D,4,FALSE)))</f>
        <v>0</v>
      </c>
      <c r="CD268" s="490">
        <f>IF(ISERROR(VLOOKUP(A268,'[19]19-20 Cfwds'!A:D,3,FALSE)),0,(VLOOKUP(A268,'[19]19-20 Cfwds'!A:D,3,FALSE)))</f>
        <v>0</v>
      </c>
      <c r="CF268" s="490">
        <f t="shared" si="22"/>
        <v>793682.14285714203</v>
      </c>
      <c r="CG268" s="490"/>
      <c r="CH268" s="490"/>
    </row>
    <row r="269" spans="1:86" ht="14.4">
      <c r="A269" s="486">
        <v>559</v>
      </c>
      <c r="B269" s="486" t="str">
        <f>VLOOKUP(D269,'[19]Adjusted Factors 21-22'!C:F,4,FALSE)</f>
        <v>Recoupment Academy</v>
      </c>
      <c r="C269" s="491">
        <v>138506</v>
      </c>
      <c r="D269" s="491">
        <v>9354008</v>
      </c>
      <c r="E269" s="492" t="s">
        <v>495</v>
      </c>
      <c r="F269" s="332">
        <v>650</v>
      </c>
      <c r="G269" s="332">
        <v>0</v>
      </c>
      <c r="H269" s="332">
        <v>650</v>
      </c>
      <c r="I269" s="125">
        <v>0</v>
      </c>
      <c r="J269" s="125">
        <v>1798615</v>
      </c>
      <c r="K269" s="125">
        <v>1164618</v>
      </c>
      <c r="L269" s="125">
        <v>0</v>
      </c>
      <c r="M269" s="125">
        <v>81880.000000000058</v>
      </c>
      <c r="N269" s="125">
        <v>0</v>
      </c>
      <c r="O269" s="125">
        <v>172774.19354838709</v>
      </c>
      <c r="P269" s="125">
        <v>0</v>
      </c>
      <c r="Q269" s="125">
        <v>0</v>
      </c>
      <c r="R269" s="125">
        <v>0</v>
      </c>
      <c r="S269" s="125">
        <v>0</v>
      </c>
      <c r="T269" s="125">
        <v>0</v>
      </c>
      <c r="U269" s="125">
        <v>0</v>
      </c>
      <c r="V269" s="125">
        <v>65410.00000000008</v>
      </c>
      <c r="W269" s="125">
        <v>38180.000000000124</v>
      </c>
      <c r="X269" s="125">
        <v>0</v>
      </c>
      <c r="Y269" s="125">
        <v>630.00000000000057</v>
      </c>
      <c r="Z269" s="125">
        <v>0</v>
      </c>
      <c r="AA269" s="125">
        <v>0</v>
      </c>
      <c r="AB269" s="125">
        <v>0</v>
      </c>
      <c r="AC269" s="125">
        <v>13364.999999999955</v>
      </c>
      <c r="AD269" s="125">
        <v>0</v>
      </c>
      <c r="AE269" s="125">
        <v>0</v>
      </c>
      <c r="AF269" s="125">
        <v>305869.6513838353</v>
      </c>
      <c r="AG269" s="125">
        <v>0</v>
      </c>
      <c r="AH269" s="125">
        <v>0</v>
      </c>
      <c r="AI269" s="125">
        <v>117800</v>
      </c>
      <c r="AJ269" s="125">
        <v>0</v>
      </c>
      <c r="AK269" s="125">
        <v>0</v>
      </c>
      <c r="AL269" s="125">
        <v>0</v>
      </c>
      <c r="AM269" s="125">
        <v>23347.200000000001</v>
      </c>
      <c r="AN269" s="125">
        <v>0</v>
      </c>
      <c r="AO269" s="125">
        <v>0</v>
      </c>
      <c r="AP269" s="125">
        <v>0</v>
      </c>
      <c r="AQ269" s="125">
        <v>0</v>
      </c>
      <c r="AR269" s="125">
        <v>0</v>
      </c>
      <c r="AS269" s="125">
        <v>0</v>
      </c>
      <c r="AT269" s="125">
        <v>0</v>
      </c>
      <c r="AU269" s="125">
        <v>0</v>
      </c>
      <c r="AV269" s="125">
        <v>2963233</v>
      </c>
      <c r="AW269" s="125">
        <v>678108.84493222251</v>
      </c>
      <c r="AX269" s="125">
        <v>141147.20000000001</v>
      </c>
      <c r="AY269" s="125">
        <v>511809.01924030494</v>
      </c>
      <c r="AZ269" s="493">
        <v>3782489.0449322229</v>
      </c>
      <c r="BA269" s="493">
        <v>3759141.8449322227</v>
      </c>
      <c r="BB269" s="493">
        <v>5415</v>
      </c>
      <c r="BC269" s="493">
        <v>3519750</v>
      </c>
      <c r="BD269" s="493">
        <v>0</v>
      </c>
      <c r="BE269" s="493">
        <v>0</v>
      </c>
      <c r="BF269" s="493">
        <v>3782489.0449322229</v>
      </c>
      <c r="BG269" s="125">
        <v>0</v>
      </c>
      <c r="BH269" s="125">
        <v>3782489.0449322225</v>
      </c>
      <c r="BI269" s="493">
        <v>3543097.2</v>
      </c>
      <c r="BJ269" s="493">
        <v>3401950</v>
      </c>
      <c r="BK269" s="125">
        <v>3641341.8449322227</v>
      </c>
      <c r="BL269" s="125">
        <v>5602.0643768188038</v>
      </c>
      <c r="BM269" s="125">
        <v>5559.2289262269942</v>
      </c>
      <c r="BN269" s="126">
        <v>7.705286319425182E-3</v>
      </c>
      <c r="BO269" s="126">
        <v>1.0775069330574816E-2</v>
      </c>
      <c r="BP269" s="125">
        <v>38935.700118011351</v>
      </c>
      <c r="BQ269" s="493">
        <v>3821424.7450502343</v>
      </c>
      <c r="BR269" s="493">
        <v>5843.1962231542066</v>
      </c>
      <c r="BS269" s="493" t="s">
        <v>948</v>
      </c>
      <c r="BT269" s="493">
        <v>5879.1149923849762</v>
      </c>
      <c r="BU269" s="126">
        <v>1.787030323986305E-2</v>
      </c>
      <c r="BV269" s="125">
        <v>0</v>
      </c>
      <c r="BW269" s="125">
        <v>3821424.7450502343</v>
      </c>
      <c r="BX269" s="125">
        <v>0</v>
      </c>
      <c r="BY269" s="125">
        <v>3821424.7450502343</v>
      </c>
      <c r="BZ269" s="490">
        <f t="shared" si="20"/>
        <v>0</v>
      </c>
      <c r="CA269" s="490">
        <f t="shared" si="21"/>
        <v>0</v>
      </c>
      <c r="CB269" s="490">
        <f t="shared" si="19"/>
        <v>0</v>
      </c>
      <c r="CC269" s="490">
        <f>IF(ISERROR(VLOOKUP(A269,'[19]19-20 Cfwds'!A:D,4,FALSE)),0,(VLOOKUP(A269,'[19]19-20 Cfwds'!A:D,4,FALSE)))</f>
        <v>0</v>
      </c>
      <c r="CD269" s="490">
        <f>IF(ISERROR(VLOOKUP(A269,'[19]19-20 Cfwds'!A:D,3,FALSE)),0,(VLOOKUP(A269,'[19]19-20 Cfwds'!A:D,3,FALSE)))</f>
        <v>0</v>
      </c>
      <c r="CF269" s="490">
        <f t="shared" si="22"/>
        <v>358874.19354838732</v>
      </c>
      <c r="CG269" s="490"/>
      <c r="CH269" s="490"/>
    </row>
    <row r="270" spans="1:86" ht="14.4">
      <c r="A270" s="486">
        <v>991</v>
      </c>
      <c r="B270" s="486" t="str">
        <f>VLOOKUP(D270,'[19]Adjusted Factors 21-22'!C:F,4,FALSE)</f>
        <v>Recoupment Academy</v>
      </c>
      <c r="C270" s="491">
        <v>138250</v>
      </c>
      <c r="D270" s="491">
        <v>9354009</v>
      </c>
      <c r="E270" s="492" t="s">
        <v>430</v>
      </c>
      <c r="F270" s="332">
        <v>516</v>
      </c>
      <c r="G270" s="332">
        <v>0</v>
      </c>
      <c r="H270" s="332">
        <v>516</v>
      </c>
      <c r="I270" s="125">
        <v>0</v>
      </c>
      <c r="J270" s="125">
        <v>1402310</v>
      </c>
      <c r="K270" s="125">
        <v>953316</v>
      </c>
      <c r="L270" s="125">
        <v>0</v>
      </c>
      <c r="M270" s="125">
        <v>31739.999999999967</v>
      </c>
      <c r="N270" s="125">
        <v>0</v>
      </c>
      <c r="O270" s="125">
        <v>106839.91983967935</v>
      </c>
      <c r="P270" s="125">
        <v>0</v>
      </c>
      <c r="Q270" s="125">
        <v>0</v>
      </c>
      <c r="R270" s="125">
        <v>0</v>
      </c>
      <c r="S270" s="125">
        <v>0</v>
      </c>
      <c r="T270" s="125">
        <v>0</v>
      </c>
      <c r="U270" s="125">
        <v>0</v>
      </c>
      <c r="V270" s="125">
        <v>309.99999999999983</v>
      </c>
      <c r="W270" s="125">
        <v>4564.9999999999909</v>
      </c>
      <c r="X270" s="125">
        <v>3480.0000000000041</v>
      </c>
      <c r="Y270" s="125">
        <v>1889.9999999999991</v>
      </c>
      <c r="Z270" s="125">
        <v>0</v>
      </c>
      <c r="AA270" s="125">
        <v>0</v>
      </c>
      <c r="AB270" s="125">
        <v>0</v>
      </c>
      <c r="AC270" s="125">
        <v>2981.5564202334649</v>
      </c>
      <c r="AD270" s="125">
        <v>0</v>
      </c>
      <c r="AE270" s="125">
        <v>0</v>
      </c>
      <c r="AF270" s="125">
        <v>244398.02961394179</v>
      </c>
      <c r="AG270" s="125">
        <v>0</v>
      </c>
      <c r="AH270" s="125">
        <v>0</v>
      </c>
      <c r="AI270" s="125">
        <v>117800</v>
      </c>
      <c r="AJ270" s="125">
        <v>19599.999999999993</v>
      </c>
      <c r="AK270" s="125">
        <v>0</v>
      </c>
      <c r="AL270" s="125">
        <v>0</v>
      </c>
      <c r="AM270" s="125">
        <v>0</v>
      </c>
      <c r="AN270" s="125">
        <v>0</v>
      </c>
      <c r="AO270" s="125">
        <v>0</v>
      </c>
      <c r="AP270" s="125">
        <v>0</v>
      </c>
      <c r="AQ270" s="125">
        <v>0</v>
      </c>
      <c r="AR270" s="125">
        <v>0</v>
      </c>
      <c r="AS270" s="125">
        <v>0</v>
      </c>
      <c r="AT270" s="125">
        <v>0</v>
      </c>
      <c r="AU270" s="125">
        <v>0</v>
      </c>
      <c r="AV270" s="125">
        <v>2355626</v>
      </c>
      <c r="AW270" s="125">
        <v>396204.50587385462</v>
      </c>
      <c r="AX270" s="125">
        <v>137400</v>
      </c>
      <c r="AY270" s="125">
        <v>272687.5826466502</v>
      </c>
      <c r="AZ270" s="493">
        <v>2889230.5058738547</v>
      </c>
      <c r="BA270" s="493">
        <v>2889230.5058738547</v>
      </c>
      <c r="BB270" s="493">
        <v>5415</v>
      </c>
      <c r="BC270" s="493">
        <v>2794140</v>
      </c>
      <c r="BD270" s="493">
        <v>0</v>
      </c>
      <c r="BE270" s="493">
        <v>0</v>
      </c>
      <c r="BF270" s="493">
        <v>2889230.5058738547</v>
      </c>
      <c r="BG270" s="125">
        <v>0</v>
      </c>
      <c r="BH270" s="125">
        <v>2889230.5058738547</v>
      </c>
      <c r="BI270" s="493">
        <v>2794140</v>
      </c>
      <c r="BJ270" s="493">
        <v>2656740</v>
      </c>
      <c r="BK270" s="125">
        <v>2751830.5058738547</v>
      </c>
      <c r="BL270" s="125">
        <v>5333.0048563446799</v>
      </c>
      <c r="BM270" s="125">
        <v>5218.4615584493031</v>
      </c>
      <c r="BN270" s="126">
        <v>2.1949629524417539E-2</v>
      </c>
      <c r="BO270" s="126">
        <v>0</v>
      </c>
      <c r="BP270" s="125">
        <v>0</v>
      </c>
      <c r="BQ270" s="493">
        <v>2889230.5058738547</v>
      </c>
      <c r="BR270" s="493">
        <v>5599.2839261121217</v>
      </c>
      <c r="BS270" s="493" t="s">
        <v>948</v>
      </c>
      <c r="BT270" s="493">
        <v>5599.2839261121217</v>
      </c>
      <c r="BU270" s="126">
        <v>1.7370430118968327E-2</v>
      </c>
      <c r="BV270" s="125">
        <v>0</v>
      </c>
      <c r="BW270" s="125">
        <v>2889230.5058738547</v>
      </c>
      <c r="BX270" s="125">
        <v>0</v>
      </c>
      <c r="BY270" s="125">
        <v>2889230.5058738547</v>
      </c>
      <c r="BZ270" s="490">
        <f t="shared" si="20"/>
        <v>0</v>
      </c>
      <c r="CA270" s="490">
        <f t="shared" si="21"/>
        <v>0</v>
      </c>
      <c r="CB270" s="490">
        <f t="shared" si="19"/>
        <v>0</v>
      </c>
      <c r="CC270" s="490">
        <f>IF(ISERROR(VLOOKUP(A270,'[19]19-20 Cfwds'!A:D,4,FALSE)),0,(VLOOKUP(A270,'[19]19-20 Cfwds'!A:D,4,FALSE)))</f>
        <v>0</v>
      </c>
      <c r="CD270" s="490">
        <f>IF(ISERROR(VLOOKUP(A270,'[19]19-20 Cfwds'!A:D,3,FALSE)),0,(VLOOKUP(A270,'[19]19-20 Cfwds'!A:D,3,FALSE)))</f>
        <v>0</v>
      </c>
      <c r="CF270" s="490">
        <f t="shared" si="22"/>
        <v>148824.91983967932</v>
      </c>
      <c r="CG270" s="490"/>
      <c r="CH270" s="490"/>
    </row>
    <row r="271" spans="1:86" ht="14.4">
      <c r="A271" s="486">
        <v>992</v>
      </c>
      <c r="B271" s="486" t="str">
        <f>VLOOKUP(D271,'[19]Adjusted Factors 21-22'!C:F,4,FALSE)</f>
        <v>Recoupment Academy</v>
      </c>
      <c r="C271" s="491">
        <v>138273</v>
      </c>
      <c r="D271" s="491">
        <v>9354010</v>
      </c>
      <c r="E271" s="492" t="s">
        <v>1271</v>
      </c>
      <c r="F271" s="332">
        <v>396</v>
      </c>
      <c r="G271" s="332">
        <v>0</v>
      </c>
      <c r="H271" s="332">
        <v>396</v>
      </c>
      <c r="I271" s="125">
        <v>0</v>
      </c>
      <c r="J271" s="125">
        <v>931970</v>
      </c>
      <c r="K271" s="125">
        <v>894348</v>
      </c>
      <c r="L271" s="125">
        <v>0</v>
      </c>
      <c r="M271" s="125">
        <v>30819.999999999967</v>
      </c>
      <c r="N271" s="125">
        <v>0</v>
      </c>
      <c r="O271" s="125">
        <v>81713.739130434784</v>
      </c>
      <c r="P271" s="125">
        <v>0</v>
      </c>
      <c r="Q271" s="125">
        <v>0</v>
      </c>
      <c r="R271" s="125">
        <v>0</v>
      </c>
      <c r="S271" s="125">
        <v>0</v>
      </c>
      <c r="T271" s="125">
        <v>0</v>
      </c>
      <c r="U271" s="125">
        <v>0</v>
      </c>
      <c r="V271" s="125">
        <v>36890.000000000058</v>
      </c>
      <c r="W271" s="125">
        <v>16599.999999999996</v>
      </c>
      <c r="X271" s="125">
        <v>0</v>
      </c>
      <c r="Y271" s="125">
        <v>0</v>
      </c>
      <c r="Z271" s="125">
        <v>0</v>
      </c>
      <c r="AA271" s="125">
        <v>0</v>
      </c>
      <c r="AB271" s="125">
        <v>0</v>
      </c>
      <c r="AC271" s="125">
        <v>2969.9999999999995</v>
      </c>
      <c r="AD271" s="125">
        <v>0</v>
      </c>
      <c r="AE271" s="125">
        <v>0</v>
      </c>
      <c r="AF271" s="125">
        <v>173633.31274694385</v>
      </c>
      <c r="AG271" s="125">
        <v>0</v>
      </c>
      <c r="AH271" s="125">
        <v>8147.574683544306</v>
      </c>
      <c r="AI271" s="125">
        <v>117800</v>
      </c>
      <c r="AJ271" s="125">
        <v>47599.999999999993</v>
      </c>
      <c r="AK271" s="125">
        <v>0</v>
      </c>
      <c r="AL271" s="125">
        <v>0</v>
      </c>
      <c r="AM271" s="125">
        <v>15974.4</v>
      </c>
      <c r="AN271" s="125">
        <v>0</v>
      </c>
      <c r="AO271" s="125">
        <v>0</v>
      </c>
      <c r="AP271" s="125">
        <v>0</v>
      </c>
      <c r="AQ271" s="125">
        <v>0</v>
      </c>
      <c r="AR271" s="125">
        <v>0</v>
      </c>
      <c r="AS271" s="125">
        <v>0</v>
      </c>
      <c r="AT271" s="125">
        <v>0</v>
      </c>
      <c r="AU271" s="125">
        <v>0</v>
      </c>
      <c r="AV271" s="125">
        <v>1826318</v>
      </c>
      <c r="AW271" s="125">
        <v>350774.62656092294</v>
      </c>
      <c r="AX271" s="125">
        <v>181374.4</v>
      </c>
      <c r="AY271" s="125">
        <v>256880.68350390674</v>
      </c>
      <c r="AZ271" s="493">
        <v>2358467.0265609226</v>
      </c>
      <c r="BA271" s="493">
        <v>2342492.6265609227</v>
      </c>
      <c r="BB271" s="493">
        <v>5415</v>
      </c>
      <c r="BC271" s="493">
        <v>2144340</v>
      </c>
      <c r="BD271" s="493">
        <v>0</v>
      </c>
      <c r="BE271" s="493">
        <v>0</v>
      </c>
      <c r="BF271" s="493">
        <v>2358467.0265609226</v>
      </c>
      <c r="BG271" s="125">
        <v>0</v>
      </c>
      <c r="BH271" s="125">
        <v>2358467.0265609226</v>
      </c>
      <c r="BI271" s="493">
        <v>2160314.4</v>
      </c>
      <c r="BJ271" s="493">
        <v>1978940</v>
      </c>
      <c r="BK271" s="125">
        <v>2177092.6265609227</v>
      </c>
      <c r="BL271" s="125">
        <v>5497.708652931623</v>
      </c>
      <c r="BM271" s="125">
        <v>5302.3881349892017</v>
      </c>
      <c r="BN271" s="126">
        <v>3.6836329776303522E-2</v>
      </c>
      <c r="BO271" s="126">
        <v>0</v>
      </c>
      <c r="BP271" s="125">
        <v>0</v>
      </c>
      <c r="BQ271" s="493">
        <v>2358467.0265609226</v>
      </c>
      <c r="BR271" s="493">
        <v>5915.3854206083906</v>
      </c>
      <c r="BS271" s="493" t="s">
        <v>948</v>
      </c>
      <c r="BT271" s="493">
        <v>5955.7248145477843</v>
      </c>
      <c r="BU271" s="126">
        <v>4.60409992359474E-2</v>
      </c>
      <c r="BV271" s="125">
        <v>0</v>
      </c>
      <c r="BW271" s="125">
        <v>2358467.0265609226</v>
      </c>
      <c r="BX271" s="125">
        <v>0</v>
      </c>
      <c r="BY271" s="125">
        <v>2358467.0265609226</v>
      </c>
      <c r="BZ271" s="490">
        <f t="shared" si="20"/>
        <v>0</v>
      </c>
      <c r="CA271" s="490">
        <f t="shared" si="21"/>
        <v>0</v>
      </c>
      <c r="CB271" s="490">
        <f t="shared" si="19"/>
        <v>0</v>
      </c>
      <c r="CC271" s="490">
        <f>IF(ISERROR(VLOOKUP(A271,'[19]19-20 Cfwds'!A:D,4,FALSE)),0,(VLOOKUP(A271,'[19]19-20 Cfwds'!A:D,4,FALSE)))</f>
        <v>0</v>
      </c>
      <c r="CD271" s="490">
        <f>IF(ISERROR(VLOOKUP(A271,'[19]19-20 Cfwds'!A:D,3,FALSE)),0,(VLOOKUP(A271,'[19]19-20 Cfwds'!A:D,3,FALSE)))</f>
        <v>0</v>
      </c>
      <c r="CF271" s="490">
        <f t="shared" si="22"/>
        <v>166023.73913043481</v>
      </c>
      <c r="CG271" s="490"/>
      <c r="CH271" s="490"/>
    </row>
    <row r="272" spans="1:86" ht="14.4">
      <c r="A272" s="486">
        <v>993</v>
      </c>
      <c r="B272" s="486" t="str">
        <f>VLOOKUP(D272,'[19]Adjusted Factors 21-22'!C:F,4,FALSE)</f>
        <v>Recoupment Academy</v>
      </c>
      <c r="C272" s="491">
        <v>138274</v>
      </c>
      <c r="D272" s="491">
        <v>9354016</v>
      </c>
      <c r="E272" s="492" t="s">
        <v>1272</v>
      </c>
      <c r="F272" s="332">
        <v>290</v>
      </c>
      <c r="G272" s="332">
        <v>0</v>
      </c>
      <c r="H272" s="332">
        <v>290</v>
      </c>
      <c r="I272" s="125">
        <v>0</v>
      </c>
      <c r="J272" s="125">
        <v>770835</v>
      </c>
      <c r="K272" s="125">
        <v>555282</v>
      </c>
      <c r="L272" s="125">
        <v>0</v>
      </c>
      <c r="M272" s="125">
        <v>43240.000000000029</v>
      </c>
      <c r="N272" s="125">
        <v>0</v>
      </c>
      <c r="O272" s="125">
        <v>106474.17218543046</v>
      </c>
      <c r="P272" s="125">
        <v>0</v>
      </c>
      <c r="Q272" s="125">
        <v>0</v>
      </c>
      <c r="R272" s="125">
        <v>0</v>
      </c>
      <c r="S272" s="125">
        <v>0</v>
      </c>
      <c r="T272" s="125">
        <v>0</v>
      </c>
      <c r="U272" s="125">
        <v>0</v>
      </c>
      <c r="V272" s="125">
        <v>8679.9999999999982</v>
      </c>
      <c r="W272" s="125">
        <v>11619.999999999996</v>
      </c>
      <c r="X272" s="125">
        <v>27839.999999999942</v>
      </c>
      <c r="Y272" s="125">
        <v>28979.999999999924</v>
      </c>
      <c r="Z272" s="125">
        <v>2720.0000000000073</v>
      </c>
      <c r="AA272" s="125">
        <v>6055.00000000001</v>
      </c>
      <c r="AB272" s="125">
        <v>0</v>
      </c>
      <c r="AC272" s="125">
        <v>4455.0000000000009</v>
      </c>
      <c r="AD272" s="125">
        <v>0</v>
      </c>
      <c r="AE272" s="125">
        <v>0</v>
      </c>
      <c r="AF272" s="125">
        <v>153211.25387826181</v>
      </c>
      <c r="AG272" s="125">
        <v>0</v>
      </c>
      <c r="AH272" s="125">
        <v>24154.692041522525</v>
      </c>
      <c r="AI272" s="125">
        <v>117800</v>
      </c>
      <c r="AJ272" s="125">
        <v>0</v>
      </c>
      <c r="AK272" s="125">
        <v>0</v>
      </c>
      <c r="AL272" s="125">
        <v>0</v>
      </c>
      <c r="AM272" s="125">
        <v>9164.7999999999993</v>
      </c>
      <c r="AN272" s="125">
        <v>0</v>
      </c>
      <c r="AO272" s="125">
        <v>0</v>
      </c>
      <c r="AP272" s="125">
        <v>0</v>
      </c>
      <c r="AQ272" s="125">
        <v>0</v>
      </c>
      <c r="AR272" s="125">
        <v>0</v>
      </c>
      <c r="AS272" s="125">
        <v>0</v>
      </c>
      <c r="AT272" s="125">
        <v>0</v>
      </c>
      <c r="AU272" s="125">
        <v>0</v>
      </c>
      <c r="AV272" s="125">
        <v>1326117</v>
      </c>
      <c r="AW272" s="125">
        <v>417430.11810521467</v>
      </c>
      <c r="AX272" s="125">
        <v>126964.8</v>
      </c>
      <c r="AY272" s="125">
        <v>312214.79912456125</v>
      </c>
      <c r="AZ272" s="493">
        <v>1870511.9181052146</v>
      </c>
      <c r="BA272" s="493">
        <v>1861347.1181052146</v>
      </c>
      <c r="BB272" s="493">
        <v>5415</v>
      </c>
      <c r="BC272" s="493">
        <v>1570350</v>
      </c>
      <c r="BD272" s="493">
        <v>0</v>
      </c>
      <c r="BE272" s="493">
        <v>0</v>
      </c>
      <c r="BF272" s="493">
        <v>1870511.9181052146</v>
      </c>
      <c r="BG272" s="125">
        <v>0</v>
      </c>
      <c r="BH272" s="125">
        <v>1870511.9181052151</v>
      </c>
      <c r="BI272" s="493">
        <v>1579514.8</v>
      </c>
      <c r="BJ272" s="493">
        <v>1452550</v>
      </c>
      <c r="BK272" s="125">
        <v>1743547.1181052146</v>
      </c>
      <c r="BL272" s="125">
        <v>6012.2314417421194</v>
      </c>
      <c r="BM272" s="125">
        <v>5909.9245046052629</v>
      </c>
      <c r="BN272" s="126">
        <v>1.7311039600782483E-2</v>
      </c>
      <c r="BO272" s="126">
        <v>1.1693160492175156E-3</v>
      </c>
      <c r="BP272" s="125">
        <v>2004.0651761406546</v>
      </c>
      <c r="BQ272" s="493">
        <v>1872515.9832813554</v>
      </c>
      <c r="BR272" s="493">
        <v>6425.3489078667426</v>
      </c>
      <c r="BS272" s="493" t="s">
        <v>948</v>
      </c>
      <c r="BT272" s="493">
        <v>6456.9516664874318</v>
      </c>
      <c r="BU272" s="126">
        <v>2.0522961428737663E-2</v>
      </c>
      <c r="BV272" s="125">
        <v>0</v>
      </c>
      <c r="BW272" s="125">
        <v>1872515.9832813554</v>
      </c>
      <c r="BX272" s="125">
        <v>0</v>
      </c>
      <c r="BY272" s="125">
        <v>1872515.9832813554</v>
      </c>
      <c r="BZ272" s="490">
        <f t="shared" si="20"/>
        <v>0</v>
      </c>
      <c r="CA272" s="490">
        <f t="shared" si="21"/>
        <v>0</v>
      </c>
      <c r="CB272" s="490">
        <f t="shared" si="19"/>
        <v>0</v>
      </c>
      <c r="CC272" s="490">
        <f>IF(ISERROR(VLOOKUP(A272,'[19]19-20 Cfwds'!A:D,4,FALSE)),0,(VLOOKUP(A272,'[19]19-20 Cfwds'!A:D,4,FALSE)))</f>
        <v>0</v>
      </c>
      <c r="CD272" s="490">
        <f>IF(ISERROR(VLOOKUP(A272,'[19]19-20 Cfwds'!A:D,3,FALSE)),0,(VLOOKUP(A272,'[19]19-20 Cfwds'!A:D,3,FALSE)))</f>
        <v>0</v>
      </c>
      <c r="CF272" s="490">
        <f t="shared" si="22"/>
        <v>235609.17218543033</v>
      </c>
      <c r="CG272" s="490"/>
      <c r="CH272" s="490"/>
    </row>
    <row r="273" spans="1:86" ht="14.4">
      <c r="A273" s="486">
        <v>361</v>
      </c>
      <c r="B273" s="486" t="str">
        <f>VLOOKUP(D273,'[19]Adjusted Factors 21-22'!C:F,4,FALSE)</f>
        <v>Recoupment Academy</v>
      </c>
      <c r="C273" s="491">
        <v>136918</v>
      </c>
      <c r="D273" s="491">
        <v>9354017</v>
      </c>
      <c r="E273" s="492" t="s">
        <v>315</v>
      </c>
      <c r="F273" s="332">
        <v>746</v>
      </c>
      <c r="G273" s="332">
        <v>0</v>
      </c>
      <c r="H273" s="332">
        <v>746</v>
      </c>
      <c r="I273" s="125">
        <v>0</v>
      </c>
      <c r="J273" s="125">
        <v>2016365</v>
      </c>
      <c r="K273" s="125">
        <v>1390662</v>
      </c>
      <c r="L273" s="125">
        <v>0</v>
      </c>
      <c r="M273" s="125">
        <v>38180.000000000015</v>
      </c>
      <c r="N273" s="125">
        <v>0</v>
      </c>
      <c r="O273" s="125">
        <v>111272.52336448598</v>
      </c>
      <c r="P273" s="125">
        <v>0</v>
      </c>
      <c r="Q273" s="125">
        <v>0</v>
      </c>
      <c r="R273" s="125">
        <v>0</v>
      </c>
      <c r="S273" s="125">
        <v>0</v>
      </c>
      <c r="T273" s="125">
        <v>0</v>
      </c>
      <c r="U273" s="125">
        <v>0</v>
      </c>
      <c r="V273" s="125">
        <v>34100.000000000102</v>
      </c>
      <c r="W273" s="125">
        <v>0</v>
      </c>
      <c r="X273" s="125">
        <v>1159.9999999999986</v>
      </c>
      <c r="Y273" s="125">
        <v>2520.0000000000018</v>
      </c>
      <c r="Z273" s="125">
        <v>0</v>
      </c>
      <c r="AA273" s="125">
        <v>0</v>
      </c>
      <c r="AB273" s="125">
        <v>0</v>
      </c>
      <c r="AC273" s="125">
        <v>5940.0000000000036</v>
      </c>
      <c r="AD273" s="125">
        <v>0</v>
      </c>
      <c r="AE273" s="125">
        <v>0</v>
      </c>
      <c r="AF273" s="125">
        <v>271462.9335250429</v>
      </c>
      <c r="AG273" s="125">
        <v>0</v>
      </c>
      <c r="AH273" s="125">
        <v>0</v>
      </c>
      <c r="AI273" s="125">
        <v>117800</v>
      </c>
      <c r="AJ273" s="125">
        <v>0</v>
      </c>
      <c r="AK273" s="125">
        <v>0</v>
      </c>
      <c r="AL273" s="125">
        <v>0</v>
      </c>
      <c r="AM273" s="125">
        <v>21606.400000000001</v>
      </c>
      <c r="AN273" s="125">
        <v>0</v>
      </c>
      <c r="AO273" s="125">
        <v>0</v>
      </c>
      <c r="AP273" s="125">
        <v>0</v>
      </c>
      <c r="AQ273" s="125">
        <v>0</v>
      </c>
      <c r="AR273" s="125">
        <v>0</v>
      </c>
      <c r="AS273" s="125">
        <v>0</v>
      </c>
      <c r="AT273" s="125">
        <v>0</v>
      </c>
      <c r="AU273" s="125">
        <v>0</v>
      </c>
      <c r="AV273" s="125">
        <v>3407027</v>
      </c>
      <c r="AW273" s="125">
        <v>464635.45688952901</v>
      </c>
      <c r="AX273" s="125">
        <v>139406.39999999999</v>
      </c>
      <c r="AY273" s="125">
        <v>322963.99012700759</v>
      </c>
      <c r="AZ273" s="493">
        <v>4011068.8568895287</v>
      </c>
      <c r="BA273" s="493">
        <v>3989462.4568895288</v>
      </c>
      <c r="BB273" s="493">
        <v>5415</v>
      </c>
      <c r="BC273" s="493">
        <v>4039590</v>
      </c>
      <c r="BD273" s="493">
        <v>0</v>
      </c>
      <c r="BE273" s="493">
        <v>50127.543110471219</v>
      </c>
      <c r="BF273" s="493">
        <v>4061196.4</v>
      </c>
      <c r="BG273" s="125">
        <v>0</v>
      </c>
      <c r="BH273" s="125">
        <v>4061196.4000000004</v>
      </c>
      <c r="BI273" s="493">
        <v>4061196.4</v>
      </c>
      <c r="BJ273" s="493">
        <v>3921790</v>
      </c>
      <c r="BK273" s="125">
        <v>3921790</v>
      </c>
      <c r="BL273" s="125">
        <v>5257.0911528150136</v>
      </c>
      <c r="BM273" s="125">
        <v>5107.9224766977359</v>
      </c>
      <c r="BN273" s="126">
        <v>2.9203394686936415E-2</v>
      </c>
      <c r="BO273" s="126">
        <v>0</v>
      </c>
      <c r="BP273" s="125">
        <v>0</v>
      </c>
      <c r="BQ273" s="493">
        <v>4061196.4</v>
      </c>
      <c r="BR273" s="493">
        <v>5415</v>
      </c>
      <c r="BS273" s="493" t="s">
        <v>948</v>
      </c>
      <c r="BT273" s="493">
        <v>5443.9630026809655</v>
      </c>
      <c r="BU273" s="126">
        <v>2.8501699441983774E-2</v>
      </c>
      <c r="BV273" s="125">
        <v>0</v>
      </c>
      <c r="BW273" s="125">
        <v>4061196.4</v>
      </c>
      <c r="BX273" s="125">
        <v>0</v>
      </c>
      <c r="BY273" s="125">
        <v>4061196.4</v>
      </c>
      <c r="BZ273" s="490">
        <f t="shared" si="20"/>
        <v>0</v>
      </c>
      <c r="CA273" s="490">
        <f t="shared" si="21"/>
        <v>0</v>
      </c>
      <c r="CB273" s="490">
        <f t="shared" si="19"/>
        <v>50127.543110471219</v>
      </c>
      <c r="CC273" s="490">
        <f>IF(ISERROR(VLOOKUP(A273,'[19]19-20 Cfwds'!A:D,4,FALSE)),0,(VLOOKUP(A273,'[19]19-20 Cfwds'!A:D,4,FALSE)))</f>
        <v>0</v>
      </c>
      <c r="CD273" s="490">
        <f>IF(ISERROR(VLOOKUP(A273,'[19]19-20 Cfwds'!A:D,3,FALSE)),0,(VLOOKUP(A273,'[19]19-20 Cfwds'!A:D,3,FALSE)))</f>
        <v>0</v>
      </c>
      <c r="CF273" s="490">
        <f t="shared" si="22"/>
        <v>187232.52336448611</v>
      </c>
      <c r="CG273" s="490"/>
      <c r="CH273" s="490"/>
    </row>
    <row r="274" spans="1:86" ht="14.4">
      <c r="A274" s="486">
        <v>555</v>
      </c>
      <c r="B274" s="486" t="str">
        <f>VLOOKUP(D274,'[19]Adjusted Factors 21-22'!C:F,4,FALSE)</f>
        <v>Recoupment Academy</v>
      </c>
      <c r="C274" s="491">
        <v>141639</v>
      </c>
      <c r="D274" s="491">
        <v>9354019</v>
      </c>
      <c r="E274" s="492" t="s">
        <v>422</v>
      </c>
      <c r="F274" s="332">
        <v>1398</v>
      </c>
      <c r="G274" s="332">
        <v>0</v>
      </c>
      <c r="H274" s="332">
        <v>1398</v>
      </c>
      <c r="I274" s="125">
        <v>0</v>
      </c>
      <c r="J274" s="125">
        <v>3679975</v>
      </c>
      <c r="K274" s="125">
        <v>2717442</v>
      </c>
      <c r="L274" s="125">
        <v>0</v>
      </c>
      <c r="M274" s="125">
        <v>81879.999999999869</v>
      </c>
      <c r="N274" s="125">
        <v>0</v>
      </c>
      <c r="O274" s="125">
        <v>241920</v>
      </c>
      <c r="P274" s="125">
        <v>0</v>
      </c>
      <c r="Q274" s="125">
        <v>0</v>
      </c>
      <c r="R274" s="125">
        <v>0</v>
      </c>
      <c r="S274" s="125">
        <v>0</v>
      </c>
      <c r="T274" s="125">
        <v>0</v>
      </c>
      <c r="U274" s="125">
        <v>0</v>
      </c>
      <c r="V274" s="125">
        <v>57039.999999999818</v>
      </c>
      <c r="W274" s="125">
        <v>48140.000000000029</v>
      </c>
      <c r="X274" s="125">
        <v>0</v>
      </c>
      <c r="Y274" s="125">
        <v>0</v>
      </c>
      <c r="Z274" s="125">
        <v>0</v>
      </c>
      <c r="AA274" s="125">
        <v>0</v>
      </c>
      <c r="AB274" s="125">
        <v>0</v>
      </c>
      <c r="AC274" s="125">
        <v>5948.5100286532888</v>
      </c>
      <c r="AD274" s="125">
        <v>0</v>
      </c>
      <c r="AE274" s="125">
        <v>0</v>
      </c>
      <c r="AF274" s="125">
        <v>507393.21013386763</v>
      </c>
      <c r="AG274" s="125">
        <v>0</v>
      </c>
      <c r="AH274" s="125">
        <v>0</v>
      </c>
      <c r="AI274" s="125">
        <v>117800</v>
      </c>
      <c r="AJ274" s="125">
        <v>0</v>
      </c>
      <c r="AK274" s="125">
        <v>0</v>
      </c>
      <c r="AL274" s="125">
        <v>50000</v>
      </c>
      <c r="AM274" s="125">
        <v>61952</v>
      </c>
      <c r="AN274" s="125">
        <v>0</v>
      </c>
      <c r="AO274" s="125">
        <v>0</v>
      </c>
      <c r="AP274" s="125">
        <v>0</v>
      </c>
      <c r="AQ274" s="125">
        <v>0</v>
      </c>
      <c r="AR274" s="125">
        <v>0</v>
      </c>
      <c r="AS274" s="125">
        <v>0</v>
      </c>
      <c r="AT274" s="125">
        <v>0</v>
      </c>
      <c r="AU274" s="125">
        <v>0</v>
      </c>
      <c r="AV274" s="125">
        <v>6397417</v>
      </c>
      <c r="AW274" s="125">
        <v>942321.72016252065</v>
      </c>
      <c r="AX274" s="125">
        <v>229752</v>
      </c>
      <c r="AY274" s="125">
        <v>682676.60506693355</v>
      </c>
      <c r="AZ274" s="493">
        <v>7569490.7201625202</v>
      </c>
      <c r="BA274" s="493">
        <v>7457538.7201625202</v>
      </c>
      <c r="BB274" s="493">
        <v>5415</v>
      </c>
      <c r="BC274" s="493">
        <v>7570170</v>
      </c>
      <c r="BD274" s="493">
        <v>0</v>
      </c>
      <c r="BE274" s="493">
        <v>112631.27983747981</v>
      </c>
      <c r="BF274" s="493">
        <v>7682122</v>
      </c>
      <c r="BG274" s="125">
        <v>0</v>
      </c>
      <c r="BH274" s="125">
        <v>7682122</v>
      </c>
      <c r="BI274" s="493">
        <v>7682122</v>
      </c>
      <c r="BJ274" s="493">
        <v>7502370</v>
      </c>
      <c r="BK274" s="125">
        <v>7502370</v>
      </c>
      <c r="BL274" s="125">
        <v>5366.5021459227464</v>
      </c>
      <c r="BM274" s="125">
        <v>5227.8316800000002</v>
      </c>
      <c r="BN274" s="126">
        <v>2.6525426679909134E-2</v>
      </c>
      <c r="BO274" s="126">
        <v>0</v>
      </c>
      <c r="BP274" s="125">
        <v>0</v>
      </c>
      <c r="BQ274" s="493">
        <v>7682122</v>
      </c>
      <c r="BR274" s="493">
        <v>5415</v>
      </c>
      <c r="BS274" s="493" t="s">
        <v>948</v>
      </c>
      <c r="BT274" s="493">
        <v>5495.0801144492134</v>
      </c>
      <c r="BU274" s="126">
        <v>2.5968644910236094E-2</v>
      </c>
      <c r="BV274" s="125">
        <v>0</v>
      </c>
      <c r="BW274" s="125">
        <v>7682122</v>
      </c>
      <c r="BX274" s="125">
        <v>0</v>
      </c>
      <c r="BY274" s="125">
        <v>7682122</v>
      </c>
      <c r="BZ274" s="490">
        <f t="shared" si="20"/>
        <v>0</v>
      </c>
      <c r="CA274" s="490">
        <f t="shared" si="21"/>
        <v>0</v>
      </c>
      <c r="CB274" s="490">
        <f t="shared" si="19"/>
        <v>112631.27983747981</v>
      </c>
      <c r="CC274" s="490">
        <f>IF(ISERROR(VLOOKUP(A274,'[19]19-20 Cfwds'!A:D,4,FALSE)),0,(VLOOKUP(A274,'[19]19-20 Cfwds'!A:D,4,FALSE)))</f>
        <v>0</v>
      </c>
      <c r="CD274" s="490">
        <f>IF(ISERROR(VLOOKUP(A274,'[19]19-20 Cfwds'!A:D,3,FALSE)),0,(VLOOKUP(A274,'[19]19-20 Cfwds'!A:D,3,FALSE)))</f>
        <v>0</v>
      </c>
      <c r="CF274" s="490">
        <f t="shared" si="22"/>
        <v>428979.99999999977</v>
      </c>
      <c r="CG274" s="490"/>
      <c r="CH274" s="490"/>
    </row>
    <row r="275" spans="1:86" ht="14.4">
      <c r="A275" s="486">
        <v>169</v>
      </c>
      <c r="B275" s="486" t="str">
        <f>VLOOKUP(D275,'[19]Adjusted Factors 21-22'!C:F,4,FALSE)</f>
        <v>Recoupment Academy</v>
      </c>
      <c r="C275" s="491">
        <v>139403</v>
      </c>
      <c r="D275" s="491">
        <v>9354032</v>
      </c>
      <c r="E275" s="492" t="s">
        <v>471</v>
      </c>
      <c r="F275" s="332">
        <v>803</v>
      </c>
      <c r="G275" s="332">
        <v>0</v>
      </c>
      <c r="H275" s="332">
        <v>803</v>
      </c>
      <c r="I275" s="125">
        <v>0</v>
      </c>
      <c r="J275" s="125">
        <v>2059915</v>
      </c>
      <c r="K275" s="125">
        <v>1621620</v>
      </c>
      <c r="L275" s="125">
        <v>0</v>
      </c>
      <c r="M275" s="125">
        <v>173879.99999999985</v>
      </c>
      <c r="N275" s="125">
        <v>0</v>
      </c>
      <c r="O275" s="125">
        <v>377007.09451575257</v>
      </c>
      <c r="P275" s="125">
        <v>0</v>
      </c>
      <c r="Q275" s="125">
        <v>0</v>
      </c>
      <c r="R275" s="125">
        <v>0</v>
      </c>
      <c r="S275" s="125">
        <v>0</v>
      </c>
      <c r="T275" s="125">
        <v>0</v>
      </c>
      <c r="U275" s="125">
        <v>0</v>
      </c>
      <c r="V275" s="125">
        <v>3100</v>
      </c>
      <c r="W275" s="125">
        <v>5394.9999999999991</v>
      </c>
      <c r="X275" s="125">
        <v>100919.9999999999</v>
      </c>
      <c r="Y275" s="125">
        <v>123480.00000000009</v>
      </c>
      <c r="Z275" s="125">
        <v>37400</v>
      </c>
      <c r="AA275" s="125">
        <v>194625.00000000032</v>
      </c>
      <c r="AB275" s="125">
        <v>0</v>
      </c>
      <c r="AC275" s="125">
        <v>8910</v>
      </c>
      <c r="AD275" s="125">
        <v>0</v>
      </c>
      <c r="AE275" s="125">
        <v>0</v>
      </c>
      <c r="AF275" s="125">
        <v>431637.50356844923</v>
      </c>
      <c r="AG275" s="125">
        <v>0</v>
      </c>
      <c r="AH275" s="125">
        <v>0</v>
      </c>
      <c r="AI275" s="125">
        <v>117800</v>
      </c>
      <c r="AJ275" s="125">
        <v>0</v>
      </c>
      <c r="AK275" s="125">
        <v>0</v>
      </c>
      <c r="AL275" s="125">
        <v>0</v>
      </c>
      <c r="AM275" s="125">
        <v>27392</v>
      </c>
      <c r="AN275" s="125">
        <v>0</v>
      </c>
      <c r="AO275" s="125">
        <v>0</v>
      </c>
      <c r="AP275" s="125">
        <v>0</v>
      </c>
      <c r="AQ275" s="125">
        <v>0</v>
      </c>
      <c r="AR275" s="125">
        <v>0</v>
      </c>
      <c r="AS275" s="125">
        <v>0</v>
      </c>
      <c r="AT275" s="125">
        <v>0</v>
      </c>
      <c r="AU275" s="125">
        <v>0</v>
      </c>
      <c r="AV275" s="125">
        <v>3681535</v>
      </c>
      <c r="AW275" s="125">
        <v>1456354.598084202</v>
      </c>
      <c r="AX275" s="125">
        <v>145192</v>
      </c>
      <c r="AY275" s="125">
        <v>1231625.8462999773</v>
      </c>
      <c r="AZ275" s="493">
        <v>5283081.598084202</v>
      </c>
      <c r="BA275" s="493">
        <v>5255689.598084202</v>
      </c>
      <c r="BB275" s="493">
        <v>5415</v>
      </c>
      <c r="BC275" s="493">
        <v>4348245</v>
      </c>
      <c r="BD275" s="493">
        <v>0</v>
      </c>
      <c r="BE275" s="493">
        <v>0</v>
      </c>
      <c r="BF275" s="493">
        <v>5283081.598084202</v>
      </c>
      <c r="BG275" s="125">
        <v>0</v>
      </c>
      <c r="BH275" s="125">
        <v>5283081.598084202</v>
      </c>
      <c r="BI275" s="493">
        <v>4375637</v>
      </c>
      <c r="BJ275" s="493">
        <v>4230445</v>
      </c>
      <c r="BK275" s="125">
        <v>5137889.598084202</v>
      </c>
      <c r="BL275" s="125">
        <v>6398.3681171658809</v>
      </c>
      <c r="BM275" s="125">
        <v>6183.0888541860459</v>
      </c>
      <c r="BN275" s="126">
        <v>3.4817429937803283E-2</v>
      </c>
      <c r="BO275" s="126">
        <v>0</v>
      </c>
      <c r="BP275" s="125">
        <v>0</v>
      </c>
      <c r="BQ275" s="493">
        <v>5283081.598084202</v>
      </c>
      <c r="BR275" s="493">
        <v>6545.0679926328794</v>
      </c>
      <c r="BS275" s="493" t="s">
        <v>948</v>
      </c>
      <c r="BT275" s="493">
        <v>6579.1800723340002</v>
      </c>
      <c r="BU275" s="126">
        <v>3.5859857848959509E-2</v>
      </c>
      <c r="BV275" s="125">
        <v>0</v>
      </c>
      <c r="BW275" s="125">
        <v>5283081.598084202</v>
      </c>
      <c r="BX275" s="125">
        <v>0</v>
      </c>
      <c r="BY275" s="125">
        <v>5283081.598084202</v>
      </c>
      <c r="BZ275" s="490">
        <f t="shared" si="20"/>
        <v>0</v>
      </c>
      <c r="CA275" s="490">
        <f t="shared" si="21"/>
        <v>0</v>
      </c>
      <c r="CB275" s="490">
        <f t="shared" si="19"/>
        <v>0</v>
      </c>
      <c r="CC275" s="490">
        <f>IF(ISERROR(VLOOKUP(A275,'[19]19-20 Cfwds'!A:D,4,FALSE)),0,(VLOOKUP(A275,'[19]19-20 Cfwds'!A:D,4,FALSE)))</f>
        <v>0</v>
      </c>
      <c r="CD275" s="490">
        <f>IF(ISERROR(VLOOKUP(A275,'[19]19-20 Cfwds'!A:D,3,FALSE)),0,(VLOOKUP(A275,'[19]19-20 Cfwds'!A:D,3,FALSE)))</f>
        <v>0</v>
      </c>
      <c r="CF275" s="490">
        <f t="shared" si="22"/>
        <v>1015807.0945157527</v>
      </c>
      <c r="CG275" s="490"/>
      <c r="CH275" s="490"/>
    </row>
    <row r="276" spans="1:86" ht="14.4">
      <c r="A276" s="486">
        <v>561</v>
      </c>
      <c r="B276" s="486" t="str">
        <f>VLOOKUP(D276,'[19]Adjusted Factors 21-22'!C:F,4,FALSE)</f>
        <v>Recoupment Academy</v>
      </c>
      <c r="C276" s="491">
        <v>139867</v>
      </c>
      <c r="D276" s="491">
        <v>9354033</v>
      </c>
      <c r="E276" s="492" t="s">
        <v>465</v>
      </c>
      <c r="F276" s="332">
        <v>1037</v>
      </c>
      <c r="G276" s="332">
        <v>0</v>
      </c>
      <c r="H276" s="332">
        <v>1037</v>
      </c>
      <c r="I276" s="125">
        <v>0</v>
      </c>
      <c r="J276" s="125">
        <v>2778490</v>
      </c>
      <c r="K276" s="125">
        <v>1960686</v>
      </c>
      <c r="L276" s="125">
        <v>0</v>
      </c>
      <c r="M276" s="125">
        <v>85100.000000000204</v>
      </c>
      <c r="N276" s="125">
        <v>0</v>
      </c>
      <c r="O276" s="125">
        <v>218192.85436893205</v>
      </c>
      <c r="P276" s="125">
        <v>0</v>
      </c>
      <c r="Q276" s="125">
        <v>0</v>
      </c>
      <c r="R276" s="125">
        <v>0</v>
      </c>
      <c r="S276" s="125">
        <v>0</v>
      </c>
      <c r="T276" s="125">
        <v>0</v>
      </c>
      <c r="U276" s="125">
        <v>0</v>
      </c>
      <c r="V276" s="125">
        <v>0</v>
      </c>
      <c r="W276" s="125">
        <v>59759.999999999847</v>
      </c>
      <c r="X276" s="125">
        <v>0</v>
      </c>
      <c r="Y276" s="125">
        <v>0</v>
      </c>
      <c r="Z276" s="125">
        <v>0</v>
      </c>
      <c r="AA276" s="125">
        <v>0</v>
      </c>
      <c r="AB276" s="125">
        <v>0</v>
      </c>
      <c r="AC276" s="125">
        <v>8944.5014520813183</v>
      </c>
      <c r="AD276" s="125">
        <v>0</v>
      </c>
      <c r="AE276" s="125">
        <v>0</v>
      </c>
      <c r="AF276" s="125">
        <v>514962.83521353395</v>
      </c>
      <c r="AG276" s="125">
        <v>0</v>
      </c>
      <c r="AH276" s="125">
        <v>0</v>
      </c>
      <c r="AI276" s="125">
        <v>117800</v>
      </c>
      <c r="AJ276" s="125">
        <v>0</v>
      </c>
      <c r="AK276" s="125">
        <v>0</v>
      </c>
      <c r="AL276" s="125">
        <v>50000</v>
      </c>
      <c r="AM276" s="125">
        <v>39372.800000000003</v>
      </c>
      <c r="AN276" s="125">
        <v>0</v>
      </c>
      <c r="AO276" s="125">
        <v>0</v>
      </c>
      <c r="AP276" s="125">
        <v>0</v>
      </c>
      <c r="AQ276" s="125">
        <v>0</v>
      </c>
      <c r="AR276" s="125">
        <v>0</v>
      </c>
      <c r="AS276" s="125">
        <v>0</v>
      </c>
      <c r="AT276" s="125">
        <v>0</v>
      </c>
      <c r="AU276" s="125">
        <v>0</v>
      </c>
      <c r="AV276" s="125">
        <v>4739176</v>
      </c>
      <c r="AW276" s="125">
        <v>886960.19103454729</v>
      </c>
      <c r="AX276" s="125">
        <v>207172.8</v>
      </c>
      <c r="AY276" s="125">
        <v>620534.27197569911</v>
      </c>
      <c r="AZ276" s="493">
        <v>5833308.9910345469</v>
      </c>
      <c r="BA276" s="493">
        <v>5743936.1910345471</v>
      </c>
      <c r="BB276" s="493">
        <v>5415</v>
      </c>
      <c r="BC276" s="493">
        <v>5615355</v>
      </c>
      <c r="BD276" s="493">
        <v>0</v>
      </c>
      <c r="BE276" s="493">
        <v>0</v>
      </c>
      <c r="BF276" s="493">
        <v>5833308.9910345469</v>
      </c>
      <c r="BG276" s="125">
        <v>0</v>
      </c>
      <c r="BH276" s="125">
        <v>5833308.9910345459</v>
      </c>
      <c r="BI276" s="493">
        <v>5704727.7999999998</v>
      </c>
      <c r="BJ276" s="493">
        <v>5547555</v>
      </c>
      <c r="BK276" s="125">
        <v>5676136.1910345471</v>
      </c>
      <c r="BL276" s="125">
        <v>5473.6125275164386</v>
      </c>
      <c r="BM276" s="125">
        <v>5369.6824043010756</v>
      </c>
      <c r="BN276" s="126">
        <v>1.9354985153705873E-2</v>
      </c>
      <c r="BO276" s="126">
        <v>0</v>
      </c>
      <c r="BP276" s="125">
        <v>0</v>
      </c>
      <c r="BQ276" s="493">
        <v>5833308.9910345469</v>
      </c>
      <c r="BR276" s="493">
        <v>5538.9934339773836</v>
      </c>
      <c r="BS276" s="493" t="s">
        <v>948</v>
      </c>
      <c r="BT276" s="493">
        <v>5625.1774262628223</v>
      </c>
      <c r="BU276" s="126">
        <v>1.6846604806223464E-2</v>
      </c>
      <c r="BV276" s="125">
        <v>0</v>
      </c>
      <c r="BW276" s="125">
        <v>5833308.9910345469</v>
      </c>
      <c r="BX276" s="125">
        <v>0</v>
      </c>
      <c r="BY276" s="125">
        <v>5833308.9910345469</v>
      </c>
      <c r="BZ276" s="490">
        <f t="shared" si="20"/>
        <v>0</v>
      </c>
      <c r="CA276" s="490">
        <f t="shared" si="21"/>
        <v>0</v>
      </c>
      <c r="CB276" s="490">
        <f t="shared" si="19"/>
        <v>0</v>
      </c>
      <c r="CC276" s="490">
        <f>IF(ISERROR(VLOOKUP(A276,'[19]19-20 Cfwds'!A:D,4,FALSE)),0,(VLOOKUP(A276,'[19]19-20 Cfwds'!A:D,4,FALSE)))</f>
        <v>0</v>
      </c>
      <c r="CD276" s="490">
        <f>IF(ISERROR(VLOOKUP(A276,'[19]19-20 Cfwds'!A:D,3,FALSE)),0,(VLOOKUP(A276,'[19]19-20 Cfwds'!A:D,3,FALSE)))</f>
        <v>0</v>
      </c>
      <c r="CF276" s="490">
        <f t="shared" si="22"/>
        <v>363052.85436893208</v>
      </c>
      <c r="CG276" s="490"/>
      <c r="CH276" s="490"/>
    </row>
    <row r="277" spans="1:86" ht="14.4">
      <c r="A277" s="486">
        <v>371</v>
      </c>
      <c r="B277" s="486" t="str">
        <f>VLOOKUP(D277,'[19]Adjusted Factors 21-22'!C:F,4,FALSE)</f>
        <v>Recoupment Academy</v>
      </c>
      <c r="C277" s="491">
        <v>140032</v>
      </c>
      <c r="D277" s="491">
        <v>9354034</v>
      </c>
      <c r="E277" s="492" t="s">
        <v>494</v>
      </c>
      <c r="F277" s="332">
        <v>684</v>
      </c>
      <c r="G277" s="332">
        <v>0</v>
      </c>
      <c r="H277" s="332">
        <v>684</v>
      </c>
      <c r="I277" s="125">
        <v>0</v>
      </c>
      <c r="J277" s="125">
        <v>1855230</v>
      </c>
      <c r="K277" s="125">
        <v>1267812</v>
      </c>
      <c r="L277" s="125">
        <v>0</v>
      </c>
      <c r="M277" s="125">
        <v>79579.999999999956</v>
      </c>
      <c r="N277" s="125">
        <v>0</v>
      </c>
      <c r="O277" s="125">
        <v>206273.72093023258</v>
      </c>
      <c r="P277" s="125">
        <v>0</v>
      </c>
      <c r="Q277" s="125">
        <v>0</v>
      </c>
      <c r="R277" s="125">
        <v>0</v>
      </c>
      <c r="S277" s="125">
        <v>0</v>
      </c>
      <c r="T277" s="125">
        <v>0</v>
      </c>
      <c r="U277" s="125">
        <v>0</v>
      </c>
      <c r="V277" s="125">
        <v>15500.000000000009</v>
      </c>
      <c r="W277" s="125">
        <v>54780.000000000036</v>
      </c>
      <c r="X277" s="125">
        <v>48139.999999999964</v>
      </c>
      <c r="Y277" s="125">
        <v>117809.99999999999</v>
      </c>
      <c r="Z277" s="125">
        <v>38759.999999999985</v>
      </c>
      <c r="AA277" s="125">
        <v>0</v>
      </c>
      <c r="AB277" s="125">
        <v>0</v>
      </c>
      <c r="AC277" s="125">
        <v>91657.011834319492</v>
      </c>
      <c r="AD277" s="125">
        <v>0</v>
      </c>
      <c r="AE277" s="125">
        <v>0</v>
      </c>
      <c r="AF277" s="125">
        <v>391238.06710008311</v>
      </c>
      <c r="AG277" s="125">
        <v>0</v>
      </c>
      <c r="AH277" s="125">
        <v>8978.3999999999742</v>
      </c>
      <c r="AI277" s="125">
        <v>117800</v>
      </c>
      <c r="AJ277" s="125">
        <v>0</v>
      </c>
      <c r="AK277" s="125">
        <v>0</v>
      </c>
      <c r="AL277" s="125">
        <v>0</v>
      </c>
      <c r="AM277" s="125">
        <v>26112</v>
      </c>
      <c r="AN277" s="125">
        <v>0</v>
      </c>
      <c r="AO277" s="125">
        <v>0</v>
      </c>
      <c r="AP277" s="125">
        <v>0</v>
      </c>
      <c r="AQ277" s="125">
        <v>0</v>
      </c>
      <c r="AR277" s="125">
        <v>0</v>
      </c>
      <c r="AS277" s="125">
        <v>0</v>
      </c>
      <c r="AT277" s="125">
        <v>0</v>
      </c>
      <c r="AU277" s="125">
        <v>0</v>
      </c>
      <c r="AV277" s="125">
        <v>3123042</v>
      </c>
      <c r="AW277" s="125">
        <v>1052717.199864635</v>
      </c>
      <c r="AX277" s="125">
        <v>143912</v>
      </c>
      <c r="AY277" s="125">
        <v>756462.75448027416</v>
      </c>
      <c r="AZ277" s="493">
        <v>4319671.1998646352</v>
      </c>
      <c r="BA277" s="493">
        <v>4293559.1998646352</v>
      </c>
      <c r="BB277" s="493">
        <v>5415</v>
      </c>
      <c r="BC277" s="493">
        <v>3703860</v>
      </c>
      <c r="BD277" s="493">
        <v>0</v>
      </c>
      <c r="BE277" s="493">
        <v>0</v>
      </c>
      <c r="BF277" s="493">
        <v>4319671.1998646352</v>
      </c>
      <c r="BG277" s="125">
        <v>0</v>
      </c>
      <c r="BH277" s="125">
        <v>4319671.1998646352</v>
      </c>
      <c r="BI277" s="493">
        <v>3729972</v>
      </c>
      <c r="BJ277" s="493">
        <v>3586060</v>
      </c>
      <c r="BK277" s="125">
        <v>4175759.1998646352</v>
      </c>
      <c r="BL277" s="125">
        <v>6104.9111109132091</v>
      </c>
      <c r="BM277" s="125">
        <v>6011.9486642857146</v>
      </c>
      <c r="BN277" s="126">
        <v>1.5462947509805368E-2</v>
      </c>
      <c r="BO277" s="126">
        <v>3.0174081401946311E-3</v>
      </c>
      <c r="BP277" s="125">
        <v>12408.103941224801</v>
      </c>
      <c r="BQ277" s="493">
        <v>4332079.3038058598</v>
      </c>
      <c r="BR277" s="493">
        <v>6295.2738359734794</v>
      </c>
      <c r="BS277" s="493" t="s">
        <v>948</v>
      </c>
      <c r="BT277" s="493">
        <v>6333.4492745699708</v>
      </c>
      <c r="BU277" s="126">
        <v>1.6214147278611479E-2</v>
      </c>
      <c r="BV277" s="125">
        <v>0</v>
      </c>
      <c r="BW277" s="125">
        <v>4332079.3038058598</v>
      </c>
      <c r="BX277" s="125">
        <v>0</v>
      </c>
      <c r="BY277" s="125">
        <v>4332079.3038058598</v>
      </c>
      <c r="BZ277" s="490">
        <f t="shared" si="20"/>
        <v>0</v>
      </c>
      <c r="CA277" s="490">
        <f t="shared" si="21"/>
        <v>0</v>
      </c>
      <c r="CB277" s="490">
        <f t="shared" si="19"/>
        <v>0</v>
      </c>
      <c r="CC277" s="490">
        <f>IF(ISERROR(VLOOKUP(A277,'[19]19-20 Cfwds'!A:D,4,FALSE)),0,(VLOOKUP(A277,'[19]19-20 Cfwds'!A:D,4,FALSE)))</f>
        <v>0</v>
      </c>
      <c r="CD277" s="490">
        <f>IF(ISERROR(VLOOKUP(A277,'[19]19-20 Cfwds'!A:D,3,FALSE)),0,(VLOOKUP(A277,'[19]19-20 Cfwds'!A:D,3,FALSE)))</f>
        <v>0</v>
      </c>
      <c r="CF277" s="490">
        <f t="shared" si="22"/>
        <v>560843.72093023255</v>
      </c>
      <c r="CG277" s="490"/>
      <c r="CH277" s="490"/>
    </row>
    <row r="278" spans="1:86" ht="14.4">
      <c r="A278" s="486">
        <v>994</v>
      </c>
      <c r="B278" s="486" t="str">
        <f>VLOOKUP(D278,'[19]Adjusted Factors 21-22'!C:F,4,FALSE)</f>
        <v>Recoupment Academy</v>
      </c>
      <c r="C278" s="491">
        <v>140047</v>
      </c>
      <c r="D278" s="491">
        <v>9354035</v>
      </c>
      <c r="E278" s="492" t="s">
        <v>1273</v>
      </c>
      <c r="F278" s="332">
        <v>391</v>
      </c>
      <c r="G278" s="332">
        <v>0</v>
      </c>
      <c r="H278" s="332">
        <v>391</v>
      </c>
      <c r="I278" s="125">
        <v>0</v>
      </c>
      <c r="J278" s="125">
        <v>1210690</v>
      </c>
      <c r="K278" s="125">
        <v>555282</v>
      </c>
      <c r="L278" s="125">
        <v>0</v>
      </c>
      <c r="M278" s="125">
        <v>28519.999999999931</v>
      </c>
      <c r="N278" s="125">
        <v>0</v>
      </c>
      <c r="O278" s="125">
        <v>80478.675496688753</v>
      </c>
      <c r="P278" s="125">
        <v>0</v>
      </c>
      <c r="Q278" s="125">
        <v>0</v>
      </c>
      <c r="R278" s="125">
        <v>0</v>
      </c>
      <c r="S278" s="125">
        <v>0</v>
      </c>
      <c r="T278" s="125">
        <v>0</v>
      </c>
      <c r="U278" s="125">
        <v>0</v>
      </c>
      <c r="V278" s="125">
        <v>1240.0000000000009</v>
      </c>
      <c r="W278" s="125">
        <v>3734.9999999999941</v>
      </c>
      <c r="X278" s="125">
        <v>1739.9999999999989</v>
      </c>
      <c r="Y278" s="125">
        <v>6929.9999999999936</v>
      </c>
      <c r="Z278" s="125">
        <v>0</v>
      </c>
      <c r="AA278" s="125">
        <v>0</v>
      </c>
      <c r="AB278" s="125">
        <v>0</v>
      </c>
      <c r="AC278" s="125">
        <v>2970.0000000000018</v>
      </c>
      <c r="AD278" s="125">
        <v>0</v>
      </c>
      <c r="AE278" s="125">
        <v>0</v>
      </c>
      <c r="AF278" s="125">
        <v>198240.05823060998</v>
      </c>
      <c r="AG278" s="125">
        <v>0</v>
      </c>
      <c r="AH278" s="125">
        <v>0</v>
      </c>
      <c r="AI278" s="125">
        <v>117800</v>
      </c>
      <c r="AJ278" s="125">
        <v>48766.666666666657</v>
      </c>
      <c r="AK278" s="125">
        <v>0</v>
      </c>
      <c r="AL278" s="125">
        <v>0</v>
      </c>
      <c r="AM278" s="125">
        <v>15974.4</v>
      </c>
      <c r="AN278" s="125">
        <v>0</v>
      </c>
      <c r="AO278" s="125">
        <v>0</v>
      </c>
      <c r="AP278" s="125">
        <v>0</v>
      </c>
      <c r="AQ278" s="125">
        <v>0</v>
      </c>
      <c r="AR278" s="125">
        <v>0</v>
      </c>
      <c r="AS278" s="125">
        <v>0</v>
      </c>
      <c r="AT278" s="125">
        <v>0</v>
      </c>
      <c r="AU278" s="125">
        <v>0</v>
      </c>
      <c r="AV278" s="125">
        <v>1765972</v>
      </c>
      <c r="AW278" s="125">
        <v>323853.73372729868</v>
      </c>
      <c r="AX278" s="125">
        <v>182541.06666666665</v>
      </c>
      <c r="AY278" s="125">
        <v>225903.01927866036</v>
      </c>
      <c r="AZ278" s="493">
        <v>2272366.8003939651</v>
      </c>
      <c r="BA278" s="493">
        <v>2256392.4003939652</v>
      </c>
      <c r="BB278" s="493">
        <v>5415</v>
      </c>
      <c r="BC278" s="493">
        <v>2117265</v>
      </c>
      <c r="BD278" s="493">
        <v>0</v>
      </c>
      <c r="BE278" s="493">
        <v>0</v>
      </c>
      <c r="BF278" s="493">
        <v>2272366.8003939651</v>
      </c>
      <c r="BG278" s="125">
        <v>0</v>
      </c>
      <c r="BH278" s="125">
        <v>2272366.8003939651</v>
      </c>
      <c r="BI278" s="493">
        <v>2133239.4</v>
      </c>
      <c r="BJ278" s="493">
        <v>1950698.3333333333</v>
      </c>
      <c r="BK278" s="125">
        <v>2089825.7337272987</v>
      </c>
      <c r="BL278" s="125">
        <v>5344.8228484074134</v>
      </c>
      <c r="BM278" s="125">
        <v>5340.1123835540839</v>
      </c>
      <c r="BN278" s="126">
        <v>8.8209095895366071E-4</v>
      </c>
      <c r="BO278" s="126">
        <v>1.7598264691046337E-2</v>
      </c>
      <c r="BP278" s="125">
        <v>36744.894081436178</v>
      </c>
      <c r="BQ278" s="493">
        <v>2309111.6944754012</v>
      </c>
      <c r="BR278" s="493">
        <v>5864.8012646429697</v>
      </c>
      <c r="BS278" s="493" t="s">
        <v>948</v>
      </c>
      <c r="BT278" s="493">
        <v>5905.6565076097213</v>
      </c>
      <c r="BU278" s="126">
        <v>-6.4050732996298043E-3</v>
      </c>
      <c r="BV278" s="125">
        <v>0</v>
      </c>
      <c r="BW278" s="125">
        <v>2309111.6944754012</v>
      </c>
      <c r="BX278" s="125">
        <v>0</v>
      </c>
      <c r="BY278" s="125">
        <v>2309111.6944754012</v>
      </c>
      <c r="BZ278" s="490">
        <f t="shared" si="20"/>
        <v>0</v>
      </c>
      <c r="CA278" s="490">
        <f t="shared" si="21"/>
        <v>0</v>
      </c>
      <c r="CB278" s="490">
        <f t="shared" si="19"/>
        <v>0</v>
      </c>
      <c r="CC278" s="490">
        <f>IF(ISERROR(VLOOKUP(A278,'[19]19-20 Cfwds'!A:D,4,FALSE)),0,(VLOOKUP(A278,'[19]19-20 Cfwds'!A:D,4,FALSE)))</f>
        <v>0</v>
      </c>
      <c r="CD278" s="490">
        <f>IF(ISERROR(VLOOKUP(A278,'[19]19-20 Cfwds'!A:D,3,FALSE)),0,(VLOOKUP(A278,'[19]19-20 Cfwds'!A:D,3,FALSE)))</f>
        <v>0</v>
      </c>
      <c r="CF278" s="490">
        <f t="shared" si="22"/>
        <v>122643.67549668868</v>
      </c>
      <c r="CG278" s="490"/>
      <c r="CH278" s="490"/>
    </row>
    <row r="279" spans="1:86" ht="14.4">
      <c r="A279" s="486">
        <v>166</v>
      </c>
      <c r="B279" s="486" t="str">
        <f>VLOOKUP(D279,'[19]Adjusted Factors 21-22'!C:F,4,FALSE)</f>
        <v>Recoupment Academy</v>
      </c>
      <c r="C279" s="491">
        <v>136271</v>
      </c>
      <c r="D279" s="491">
        <v>9354036</v>
      </c>
      <c r="E279" s="492" t="s">
        <v>493</v>
      </c>
      <c r="F279" s="332">
        <v>818</v>
      </c>
      <c r="G279" s="332">
        <v>0</v>
      </c>
      <c r="H279" s="332">
        <v>818</v>
      </c>
      <c r="I279" s="125">
        <v>0</v>
      </c>
      <c r="J279" s="125">
        <v>2181855</v>
      </c>
      <c r="K279" s="125">
        <v>1557738</v>
      </c>
      <c r="L279" s="125">
        <v>0</v>
      </c>
      <c r="M279" s="125">
        <v>32200.000000000015</v>
      </c>
      <c r="N279" s="125">
        <v>0</v>
      </c>
      <c r="O279" s="125">
        <v>94775.172413793101</v>
      </c>
      <c r="P279" s="125">
        <v>0</v>
      </c>
      <c r="Q279" s="125">
        <v>0</v>
      </c>
      <c r="R279" s="125">
        <v>0</v>
      </c>
      <c r="S279" s="125">
        <v>0</v>
      </c>
      <c r="T279" s="125">
        <v>0</v>
      </c>
      <c r="U279" s="125">
        <v>0</v>
      </c>
      <c r="V279" s="125">
        <v>5270.00000000001</v>
      </c>
      <c r="W279" s="125">
        <v>1245.0000000000011</v>
      </c>
      <c r="X279" s="125">
        <v>0</v>
      </c>
      <c r="Y279" s="125">
        <v>0</v>
      </c>
      <c r="Z279" s="125">
        <v>0</v>
      </c>
      <c r="AA279" s="125">
        <v>0</v>
      </c>
      <c r="AB279" s="125">
        <v>0</v>
      </c>
      <c r="AC279" s="125">
        <v>0</v>
      </c>
      <c r="AD279" s="125">
        <v>0</v>
      </c>
      <c r="AE279" s="125">
        <v>0</v>
      </c>
      <c r="AF279" s="125">
        <v>278303.72894778242</v>
      </c>
      <c r="AG279" s="125">
        <v>0</v>
      </c>
      <c r="AH279" s="125">
        <v>0</v>
      </c>
      <c r="AI279" s="125">
        <v>117800</v>
      </c>
      <c r="AJ279" s="125">
        <v>0</v>
      </c>
      <c r="AK279" s="125">
        <v>0</v>
      </c>
      <c r="AL279" s="125">
        <v>0</v>
      </c>
      <c r="AM279" s="125">
        <v>25292.799999999999</v>
      </c>
      <c r="AN279" s="125">
        <v>0</v>
      </c>
      <c r="AO279" s="125">
        <v>0</v>
      </c>
      <c r="AP279" s="125">
        <v>0</v>
      </c>
      <c r="AQ279" s="125">
        <v>0</v>
      </c>
      <c r="AR279" s="125">
        <v>0</v>
      </c>
      <c r="AS279" s="125">
        <v>0</v>
      </c>
      <c r="AT279" s="125">
        <v>0</v>
      </c>
      <c r="AU279" s="125">
        <v>0</v>
      </c>
      <c r="AV279" s="125">
        <v>3739593</v>
      </c>
      <c r="AW279" s="125">
        <v>411793.90136157558</v>
      </c>
      <c r="AX279" s="125">
        <v>143092.79999999999</v>
      </c>
      <c r="AY279" s="125">
        <v>272642.03688768437</v>
      </c>
      <c r="AZ279" s="493">
        <v>4294479.7013615752</v>
      </c>
      <c r="BA279" s="493">
        <v>4269186.9013615754</v>
      </c>
      <c r="BB279" s="493">
        <v>5415</v>
      </c>
      <c r="BC279" s="493">
        <v>4429470</v>
      </c>
      <c r="BD279" s="493">
        <v>0</v>
      </c>
      <c r="BE279" s="493">
        <v>160283.09863842465</v>
      </c>
      <c r="BF279" s="493">
        <v>4454762.8</v>
      </c>
      <c r="BG279" s="125">
        <v>0</v>
      </c>
      <c r="BH279" s="125">
        <v>4454762.8</v>
      </c>
      <c r="BI279" s="493">
        <v>4454762.8</v>
      </c>
      <c r="BJ279" s="493">
        <v>4311670</v>
      </c>
      <c r="BK279" s="125">
        <v>4311670</v>
      </c>
      <c r="BL279" s="125">
        <v>5270.9902200488996</v>
      </c>
      <c r="BM279" s="125">
        <v>5119.7061083743847</v>
      </c>
      <c r="BN279" s="126">
        <v>2.9549374216433447E-2</v>
      </c>
      <c r="BO279" s="126">
        <v>0</v>
      </c>
      <c r="BP279" s="125">
        <v>0</v>
      </c>
      <c r="BQ279" s="493">
        <v>4454762.8</v>
      </c>
      <c r="BR279" s="493">
        <v>5415</v>
      </c>
      <c r="BS279" s="493" t="s">
        <v>948</v>
      </c>
      <c r="BT279" s="493">
        <v>5445.9202933985325</v>
      </c>
      <c r="BU279" s="126">
        <v>2.841655568567325E-2</v>
      </c>
      <c r="BV279" s="125">
        <v>0</v>
      </c>
      <c r="BW279" s="125">
        <v>4454762.8</v>
      </c>
      <c r="BX279" s="125">
        <v>0</v>
      </c>
      <c r="BY279" s="125">
        <v>4454762.8</v>
      </c>
      <c r="BZ279" s="490">
        <f t="shared" si="20"/>
        <v>0</v>
      </c>
      <c r="CA279" s="490">
        <f t="shared" si="21"/>
        <v>0</v>
      </c>
      <c r="CB279" s="490">
        <f t="shared" si="19"/>
        <v>160283.09863842465</v>
      </c>
      <c r="CC279" s="490">
        <f>IF(ISERROR(VLOOKUP(A279,'[19]19-20 Cfwds'!A:D,4,FALSE)),0,(VLOOKUP(A279,'[19]19-20 Cfwds'!A:D,4,FALSE)))</f>
        <v>0</v>
      </c>
      <c r="CD279" s="490">
        <f>IF(ISERROR(VLOOKUP(A279,'[19]19-20 Cfwds'!A:D,3,FALSE)),0,(VLOOKUP(A279,'[19]19-20 Cfwds'!A:D,3,FALSE)))</f>
        <v>0</v>
      </c>
      <c r="CF279" s="490">
        <f t="shared" si="22"/>
        <v>133490.17241379313</v>
      </c>
      <c r="CG279" s="490"/>
      <c r="CH279" s="490"/>
    </row>
    <row r="280" spans="1:86" ht="14.4">
      <c r="A280" s="486">
        <v>165</v>
      </c>
      <c r="B280" s="486" t="str">
        <f>VLOOKUP(D280,'[19]Adjusted Factors 21-22'!C:F,4,FALSE)</f>
        <v>Recoupment Academy</v>
      </c>
      <c r="C280" s="491">
        <v>136782</v>
      </c>
      <c r="D280" s="491">
        <v>9354040</v>
      </c>
      <c r="E280" s="492" t="s">
        <v>222</v>
      </c>
      <c r="F280" s="332">
        <v>891</v>
      </c>
      <c r="G280" s="332">
        <v>0</v>
      </c>
      <c r="H280" s="332">
        <v>891</v>
      </c>
      <c r="I280" s="125">
        <v>0</v>
      </c>
      <c r="J280" s="125">
        <v>2382185</v>
      </c>
      <c r="K280" s="125">
        <v>1690416</v>
      </c>
      <c r="L280" s="125">
        <v>0</v>
      </c>
      <c r="M280" s="125">
        <v>46000.000000000036</v>
      </c>
      <c r="N280" s="125">
        <v>0</v>
      </c>
      <c r="O280" s="125">
        <v>124878.75417130145</v>
      </c>
      <c r="P280" s="125">
        <v>0</v>
      </c>
      <c r="Q280" s="125">
        <v>0</v>
      </c>
      <c r="R280" s="125">
        <v>0</v>
      </c>
      <c r="S280" s="125">
        <v>0</v>
      </c>
      <c r="T280" s="125">
        <v>0</v>
      </c>
      <c r="U280" s="125">
        <v>0</v>
      </c>
      <c r="V280" s="125">
        <v>50220.000000000044</v>
      </c>
      <c r="W280" s="125">
        <v>2489.9999999999986</v>
      </c>
      <c r="X280" s="125">
        <v>1160.0000000000011</v>
      </c>
      <c r="Y280" s="125">
        <v>1260.0000000000011</v>
      </c>
      <c r="Z280" s="125">
        <v>0</v>
      </c>
      <c r="AA280" s="125">
        <v>0</v>
      </c>
      <c r="AB280" s="125">
        <v>0</v>
      </c>
      <c r="AC280" s="125">
        <v>1488.3408323959534</v>
      </c>
      <c r="AD280" s="125">
        <v>0</v>
      </c>
      <c r="AE280" s="125">
        <v>0</v>
      </c>
      <c r="AF280" s="125">
        <v>271939.22583388764</v>
      </c>
      <c r="AG280" s="125">
        <v>0</v>
      </c>
      <c r="AH280" s="125">
        <v>0</v>
      </c>
      <c r="AI280" s="125">
        <v>117800</v>
      </c>
      <c r="AJ280" s="125">
        <v>0</v>
      </c>
      <c r="AK280" s="125">
        <v>0</v>
      </c>
      <c r="AL280" s="125">
        <v>0</v>
      </c>
      <c r="AM280" s="125">
        <v>28672</v>
      </c>
      <c r="AN280" s="125">
        <v>0</v>
      </c>
      <c r="AO280" s="125">
        <v>0</v>
      </c>
      <c r="AP280" s="125">
        <v>0</v>
      </c>
      <c r="AQ280" s="125">
        <v>0</v>
      </c>
      <c r="AR280" s="125">
        <v>0</v>
      </c>
      <c r="AS280" s="125">
        <v>0</v>
      </c>
      <c r="AT280" s="125">
        <v>0</v>
      </c>
      <c r="AU280" s="125">
        <v>0</v>
      </c>
      <c r="AV280" s="125">
        <v>4072601</v>
      </c>
      <c r="AW280" s="125">
        <v>499436.32083758514</v>
      </c>
      <c r="AX280" s="125">
        <v>146472</v>
      </c>
      <c r="AY280" s="125">
        <v>361978.36708824534</v>
      </c>
      <c r="AZ280" s="493">
        <v>4718509.3208375853</v>
      </c>
      <c r="BA280" s="493">
        <v>4689837.3208375853</v>
      </c>
      <c r="BB280" s="493">
        <v>5415</v>
      </c>
      <c r="BC280" s="493">
        <v>4824765</v>
      </c>
      <c r="BD280" s="493">
        <v>0</v>
      </c>
      <c r="BE280" s="493">
        <v>134927.67916241474</v>
      </c>
      <c r="BF280" s="493">
        <v>4853437</v>
      </c>
      <c r="BG280" s="125">
        <v>0</v>
      </c>
      <c r="BH280" s="125">
        <v>4853437</v>
      </c>
      <c r="BI280" s="493">
        <v>4853437</v>
      </c>
      <c r="BJ280" s="493">
        <v>4706965</v>
      </c>
      <c r="BK280" s="125">
        <v>4706965</v>
      </c>
      <c r="BL280" s="125">
        <v>5282.7890011223344</v>
      </c>
      <c r="BM280" s="125">
        <v>5133.306785714286</v>
      </c>
      <c r="BN280" s="126">
        <v>2.9120062690203771E-2</v>
      </c>
      <c r="BO280" s="126">
        <v>0</v>
      </c>
      <c r="BP280" s="125">
        <v>0</v>
      </c>
      <c r="BQ280" s="493">
        <v>4853437</v>
      </c>
      <c r="BR280" s="493">
        <v>5415</v>
      </c>
      <c r="BS280" s="493" t="s">
        <v>948</v>
      </c>
      <c r="BT280" s="493">
        <v>5447.1795735129072</v>
      </c>
      <c r="BU280" s="126">
        <v>2.8491615532582726E-2</v>
      </c>
      <c r="BV280" s="125">
        <v>0</v>
      </c>
      <c r="BW280" s="125">
        <v>4853437</v>
      </c>
      <c r="BX280" s="125">
        <v>0</v>
      </c>
      <c r="BY280" s="125">
        <v>4853437</v>
      </c>
      <c r="BZ280" s="490">
        <f t="shared" si="20"/>
        <v>0</v>
      </c>
      <c r="CA280" s="490">
        <f t="shared" si="21"/>
        <v>0</v>
      </c>
      <c r="CB280" s="490">
        <f t="shared" si="19"/>
        <v>134927.67916241474</v>
      </c>
      <c r="CC280" s="490">
        <f>IF(ISERROR(VLOOKUP(A280,'[19]19-20 Cfwds'!A:D,4,FALSE)),0,(VLOOKUP(A280,'[19]19-20 Cfwds'!A:D,4,FALSE)))</f>
        <v>0</v>
      </c>
      <c r="CD280" s="490">
        <f>IF(ISERROR(VLOOKUP(A280,'[19]19-20 Cfwds'!A:D,3,FALSE)),0,(VLOOKUP(A280,'[19]19-20 Cfwds'!A:D,3,FALSE)))</f>
        <v>0</v>
      </c>
      <c r="CF280" s="490">
        <f t="shared" si="22"/>
        <v>226008.75417130155</v>
      </c>
      <c r="CG280" s="490"/>
      <c r="CH280" s="490"/>
    </row>
    <row r="281" spans="1:86" ht="14.4">
      <c r="A281" s="486">
        <v>557</v>
      </c>
      <c r="B281" s="486" t="str">
        <f>VLOOKUP(D281,'[19]Adjusted Factors 21-22'!C:F,4,FALSE)</f>
        <v>Recoupment Academy</v>
      </c>
      <c r="C281" s="491">
        <v>140669</v>
      </c>
      <c r="D281" s="491">
        <v>9354041</v>
      </c>
      <c r="E281" s="492" t="s">
        <v>492</v>
      </c>
      <c r="F281" s="332">
        <v>772</v>
      </c>
      <c r="G281" s="332">
        <v>0</v>
      </c>
      <c r="H281" s="332">
        <v>772</v>
      </c>
      <c r="I281" s="125">
        <v>0</v>
      </c>
      <c r="J281" s="125">
        <v>2199275</v>
      </c>
      <c r="K281" s="125">
        <v>1312038</v>
      </c>
      <c r="L281" s="125">
        <v>0</v>
      </c>
      <c r="M281" s="125">
        <v>49219.999999999978</v>
      </c>
      <c r="N281" s="125">
        <v>0</v>
      </c>
      <c r="O281" s="125">
        <v>136569.7071129707</v>
      </c>
      <c r="P281" s="125">
        <v>0</v>
      </c>
      <c r="Q281" s="125">
        <v>0</v>
      </c>
      <c r="R281" s="125">
        <v>0</v>
      </c>
      <c r="S281" s="125">
        <v>0</v>
      </c>
      <c r="T281" s="125">
        <v>0</v>
      </c>
      <c r="U281" s="125">
        <v>0</v>
      </c>
      <c r="V281" s="125">
        <v>25730.000000000084</v>
      </c>
      <c r="W281" s="125">
        <v>1244.9999999999998</v>
      </c>
      <c r="X281" s="125">
        <v>0</v>
      </c>
      <c r="Y281" s="125">
        <v>0</v>
      </c>
      <c r="Z281" s="125">
        <v>0</v>
      </c>
      <c r="AA281" s="125">
        <v>0</v>
      </c>
      <c r="AB281" s="125">
        <v>0</v>
      </c>
      <c r="AC281" s="125">
        <v>46214.590377113105</v>
      </c>
      <c r="AD281" s="125">
        <v>0</v>
      </c>
      <c r="AE281" s="125">
        <v>0</v>
      </c>
      <c r="AF281" s="125">
        <v>313262.83182285505</v>
      </c>
      <c r="AG281" s="125">
        <v>0</v>
      </c>
      <c r="AH281" s="125">
        <v>0</v>
      </c>
      <c r="AI281" s="125">
        <v>117800</v>
      </c>
      <c r="AJ281" s="125">
        <v>0</v>
      </c>
      <c r="AK281" s="125">
        <v>0</v>
      </c>
      <c r="AL281" s="125">
        <v>0</v>
      </c>
      <c r="AM281" s="125">
        <v>21196.799999999999</v>
      </c>
      <c r="AN281" s="125">
        <v>0</v>
      </c>
      <c r="AO281" s="125">
        <v>0</v>
      </c>
      <c r="AP281" s="125">
        <v>0</v>
      </c>
      <c r="AQ281" s="125">
        <v>0</v>
      </c>
      <c r="AR281" s="125">
        <v>0</v>
      </c>
      <c r="AS281" s="125">
        <v>0</v>
      </c>
      <c r="AT281" s="125">
        <v>0</v>
      </c>
      <c r="AU281" s="125">
        <v>0</v>
      </c>
      <c r="AV281" s="125">
        <v>3511313</v>
      </c>
      <c r="AW281" s="125">
        <v>572242.12931293889</v>
      </c>
      <c r="AX281" s="125">
        <v>138996.79999999999</v>
      </c>
      <c r="AY281" s="125">
        <v>369396.12302439829</v>
      </c>
      <c r="AZ281" s="493">
        <v>4222551.9293129388</v>
      </c>
      <c r="BA281" s="493">
        <v>4201355.129312939</v>
      </c>
      <c r="BB281" s="493">
        <v>5415</v>
      </c>
      <c r="BC281" s="493">
        <v>4180380</v>
      </c>
      <c r="BD281" s="493">
        <v>0</v>
      </c>
      <c r="BE281" s="493">
        <v>0</v>
      </c>
      <c r="BF281" s="493">
        <v>4222551.9293129388</v>
      </c>
      <c r="BG281" s="125">
        <v>0</v>
      </c>
      <c r="BH281" s="125">
        <v>4222551.9293129388</v>
      </c>
      <c r="BI281" s="493">
        <v>4201576.8</v>
      </c>
      <c r="BJ281" s="493">
        <v>4062580</v>
      </c>
      <c r="BK281" s="125">
        <v>4083555.129312939</v>
      </c>
      <c r="BL281" s="125">
        <v>5289.5791830478483</v>
      </c>
      <c r="BM281" s="125">
        <v>5198.9182248956886</v>
      </c>
      <c r="BN281" s="126">
        <v>1.7438427424770427E-2</v>
      </c>
      <c r="BO281" s="126">
        <v>1.0419282252295721E-3</v>
      </c>
      <c r="BP281" s="125">
        <v>4181.8465214463749</v>
      </c>
      <c r="BQ281" s="493">
        <v>4226733.7758343853</v>
      </c>
      <c r="BR281" s="493">
        <v>5447.586756262157</v>
      </c>
      <c r="BS281" s="493" t="s">
        <v>948</v>
      </c>
      <c r="BT281" s="493">
        <v>5475.0437510808097</v>
      </c>
      <c r="BU281" s="126">
        <v>1.5443248556141764E-2</v>
      </c>
      <c r="BV281" s="125">
        <v>0</v>
      </c>
      <c r="BW281" s="125">
        <v>4226733.7758343853</v>
      </c>
      <c r="BX281" s="125">
        <v>0</v>
      </c>
      <c r="BY281" s="125">
        <v>4226733.7758343853</v>
      </c>
      <c r="BZ281" s="490">
        <f t="shared" si="20"/>
        <v>0</v>
      </c>
      <c r="CA281" s="490">
        <f t="shared" si="21"/>
        <v>0</v>
      </c>
      <c r="CB281" s="490">
        <f t="shared" si="19"/>
        <v>0</v>
      </c>
      <c r="CC281" s="490">
        <f>IF(ISERROR(VLOOKUP(A281,'[19]19-20 Cfwds'!A:D,4,FALSE)),0,(VLOOKUP(A281,'[19]19-20 Cfwds'!A:D,4,FALSE)))</f>
        <v>0</v>
      </c>
      <c r="CD281" s="490">
        <f>IF(ISERROR(VLOOKUP(A281,'[19]19-20 Cfwds'!A:D,3,FALSE)),0,(VLOOKUP(A281,'[19]19-20 Cfwds'!A:D,3,FALSE)))</f>
        <v>0</v>
      </c>
      <c r="CF281" s="490">
        <f t="shared" si="22"/>
        <v>212764.70711297076</v>
      </c>
      <c r="CG281" s="490"/>
      <c r="CH281" s="490"/>
    </row>
    <row r="282" spans="1:86" ht="14.4">
      <c r="A282" s="486">
        <v>599</v>
      </c>
      <c r="B282" s="486" t="str">
        <f>VLOOKUP(D282,'[19]Adjusted Factors 21-22'!C:F,4,FALSE)</f>
        <v>Recoupment Academy</v>
      </c>
      <c r="C282" s="491">
        <v>140969</v>
      </c>
      <c r="D282" s="491">
        <v>9354042</v>
      </c>
      <c r="E282" s="492" t="s">
        <v>461</v>
      </c>
      <c r="F282" s="332">
        <v>656</v>
      </c>
      <c r="G282" s="332">
        <v>0</v>
      </c>
      <c r="H282" s="332">
        <v>656</v>
      </c>
      <c r="I282" s="125">
        <v>0</v>
      </c>
      <c r="J282" s="125">
        <v>1898780</v>
      </c>
      <c r="K282" s="125">
        <v>1081080</v>
      </c>
      <c r="L282" s="125">
        <v>0</v>
      </c>
      <c r="M282" s="125">
        <v>27599.999999999985</v>
      </c>
      <c r="N282" s="125">
        <v>0</v>
      </c>
      <c r="O282" s="125">
        <v>79594.666666666657</v>
      </c>
      <c r="P282" s="125">
        <v>0</v>
      </c>
      <c r="Q282" s="125">
        <v>0</v>
      </c>
      <c r="R282" s="125">
        <v>0</v>
      </c>
      <c r="S282" s="125">
        <v>0</v>
      </c>
      <c r="T282" s="125">
        <v>0</v>
      </c>
      <c r="U282" s="125">
        <v>0</v>
      </c>
      <c r="V282" s="125">
        <v>4959.9999999999955</v>
      </c>
      <c r="W282" s="125">
        <v>7055.00000000001</v>
      </c>
      <c r="X282" s="125">
        <v>0</v>
      </c>
      <c r="Y282" s="125">
        <v>0</v>
      </c>
      <c r="Z282" s="125">
        <v>0</v>
      </c>
      <c r="AA282" s="125">
        <v>0</v>
      </c>
      <c r="AB282" s="125">
        <v>0</v>
      </c>
      <c r="AC282" s="125">
        <v>7447.7064220183483</v>
      </c>
      <c r="AD282" s="125">
        <v>0</v>
      </c>
      <c r="AE282" s="125">
        <v>0</v>
      </c>
      <c r="AF282" s="125">
        <v>256597.25836591783</v>
      </c>
      <c r="AG282" s="125">
        <v>0</v>
      </c>
      <c r="AH282" s="125">
        <v>0</v>
      </c>
      <c r="AI282" s="125">
        <v>117800</v>
      </c>
      <c r="AJ282" s="125">
        <v>0</v>
      </c>
      <c r="AK282" s="125">
        <v>0</v>
      </c>
      <c r="AL282" s="125">
        <v>0</v>
      </c>
      <c r="AM282" s="125">
        <v>27904</v>
      </c>
      <c r="AN282" s="125">
        <v>0</v>
      </c>
      <c r="AO282" s="125">
        <v>0</v>
      </c>
      <c r="AP282" s="125">
        <v>0</v>
      </c>
      <c r="AQ282" s="125">
        <v>0</v>
      </c>
      <c r="AR282" s="125">
        <v>0</v>
      </c>
      <c r="AS282" s="125">
        <v>0</v>
      </c>
      <c r="AT282" s="125">
        <v>0</v>
      </c>
      <c r="AU282" s="125">
        <v>0</v>
      </c>
      <c r="AV282" s="125">
        <v>2979860</v>
      </c>
      <c r="AW282" s="125">
        <v>383254.63145460282</v>
      </c>
      <c r="AX282" s="125">
        <v>145704</v>
      </c>
      <c r="AY282" s="125">
        <v>247508.29584962557</v>
      </c>
      <c r="AZ282" s="493">
        <v>3508818.6314546028</v>
      </c>
      <c r="BA282" s="493">
        <v>3480914.6314546028</v>
      </c>
      <c r="BB282" s="493">
        <v>5415</v>
      </c>
      <c r="BC282" s="493">
        <v>3552240</v>
      </c>
      <c r="BD282" s="493">
        <v>0</v>
      </c>
      <c r="BE282" s="493">
        <v>71325.368545397185</v>
      </c>
      <c r="BF282" s="493">
        <v>3580144</v>
      </c>
      <c r="BG282" s="125">
        <v>0</v>
      </c>
      <c r="BH282" s="125">
        <v>3580144</v>
      </c>
      <c r="BI282" s="493">
        <v>3580144</v>
      </c>
      <c r="BJ282" s="493">
        <v>3434440</v>
      </c>
      <c r="BK282" s="125">
        <v>3434440</v>
      </c>
      <c r="BL282" s="125">
        <v>5235.4268292682927</v>
      </c>
      <c r="BM282" s="125">
        <v>5080.4294522691707</v>
      </c>
      <c r="BN282" s="126">
        <v>3.0508715543701239E-2</v>
      </c>
      <c r="BO282" s="126">
        <v>0</v>
      </c>
      <c r="BP282" s="125">
        <v>0</v>
      </c>
      <c r="BQ282" s="493">
        <v>3580144</v>
      </c>
      <c r="BR282" s="493">
        <v>5415</v>
      </c>
      <c r="BS282" s="493" t="s">
        <v>948</v>
      </c>
      <c r="BT282" s="493">
        <v>5457.5365853658541</v>
      </c>
      <c r="BU282" s="126">
        <v>2.8217271118857523E-2</v>
      </c>
      <c r="BV282" s="125">
        <v>0</v>
      </c>
      <c r="BW282" s="125">
        <v>3580144</v>
      </c>
      <c r="BX282" s="125">
        <v>0</v>
      </c>
      <c r="BY282" s="125">
        <v>3580144</v>
      </c>
      <c r="BZ282" s="490">
        <f t="shared" si="20"/>
        <v>0</v>
      </c>
      <c r="CA282" s="490">
        <f t="shared" si="21"/>
        <v>0</v>
      </c>
      <c r="CB282" s="490">
        <f t="shared" si="19"/>
        <v>71325.368545397185</v>
      </c>
      <c r="CC282" s="490">
        <f>IF(ISERROR(VLOOKUP(A282,'[19]19-20 Cfwds'!A:D,4,FALSE)),0,(VLOOKUP(A282,'[19]19-20 Cfwds'!A:D,4,FALSE)))</f>
        <v>0</v>
      </c>
      <c r="CD282" s="490">
        <f>IF(ISERROR(VLOOKUP(A282,'[19]19-20 Cfwds'!A:D,3,FALSE)),0,(VLOOKUP(A282,'[19]19-20 Cfwds'!A:D,3,FALSE)))</f>
        <v>0</v>
      </c>
      <c r="CF282" s="490">
        <f t="shared" si="22"/>
        <v>119209.66666666666</v>
      </c>
      <c r="CG282" s="490"/>
      <c r="CH282" s="490"/>
    </row>
    <row r="283" spans="1:86" ht="14.4">
      <c r="A283" s="486">
        <v>167</v>
      </c>
      <c r="B283" s="486" t="str">
        <f>VLOOKUP(D283,'[19]Adjusted Factors 21-22'!C:F,4,FALSE)</f>
        <v>Recoupment Academy</v>
      </c>
      <c r="C283" s="491">
        <v>141236</v>
      </c>
      <c r="D283" s="491">
        <v>9354043</v>
      </c>
      <c r="E283" s="492" t="s">
        <v>491</v>
      </c>
      <c r="F283" s="332">
        <v>494</v>
      </c>
      <c r="G283" s="332">
        <v>0</v>
      </c>
      <c r="H283" s="332">
        <v>494</v>
      </c>
      <c r="I283" s="125">
        <v>0</v>
      </c>
      <c r="J283" s="125">
        <v>1297790</v>
      </c>
      <c r="K283" s="125">
        <v>963144</v>
      </c>
      <c r="L283" s="125">
        <v>0</v>
      </c>
      <c r="M283" s="125">
        <v>49680.000000000109</v>
      </c>
      <c r="N283" s="125">
        <v>0</v>
      </c>
      <c r="O283" s="125">
        <v>124199.16473317864</v>
      </c>
      <c r="P283" s="125">
        <v>0</v>
      </c>
      <c r="Q283" s="125">
        <v>0</v>
      </c>
      <c r="R283" s="125">
        <v>0</v>
      </c>
      <c r="S283" s="125">
        <v>0</v>
      </c>
      <c r="T283" s="125">
        <v>0</v>
      </c>
      <c r="U283" s="125">
        <v>0</v>
      </c>
      <c r="V283" s="125">
        <v>23607.78904665315</v>
      </c>
      <c r="W283" s="125">
        <v>36594.077079107497</v>
      </c>
      <c r="X283" s="125">
        <v>0</v>
      </c>
      <c r="Y283" s="125">
        <v>0</v>
      </c>
      <c r="Z283" s="125">
        <v>0</v>
      </c>
      <c r="AA283" s="125">
        <v>0</v>
      </c>
      <c r="AB283" s="125">
        <v>0</v>
      </c>
      <c r="AC283" s="125">
        <v>2970.0000000000018</v>
      </c>
      <c r="AD283" s="125">
        <v>0</v>
      </c>
      <c r="AE283" s="125">
        <v>0</v>
      </c>
      <c r="AF283" s="125">
        <v>229426.96932151407</v>
      </c>
      <c r="AG283" s="125">
        <v>0</v>
      </c>
      <c r="AH283" s="125">
        <v>1754.4000000000251</v>
      </c>
      <c r="AI283" s="125">
        <v>117800</v>
      </c>
      <c r="AJ283" s="125">
        <v>24733.333333333336</v>
      </c>
      <c r="AK283" s="125">
        <v>0</v>
      </c>
      <c r="AL283" s="125">
        <v>0</v>
      </c>
      <c r="AM283" s="125">
        <v>0</v>
      </c>
      <c r="AN283" s="125">
        <v>0</v>
      </c>
      <c r="AO283" s="125">
        <v>0</v>
      </c>
      <c r="AP283" s="125">
        <v>0</v>
      </c>
      <c r="AQ283" s="125">
        <v>0</v>
      </c>
      <c r="AR283" s="125">
        <v>0</v>
      </c>
      <c r="AS283" s="125">
        <v>0</v>
      </c>
      <c r="AT283" s="125">
        <v>0</v>
      </c>
      <c r="AU283" s="125">
        <v>0</v>
      </c>
      <c r="AV283" s="125">
        <v>2260934</v>
      </c>
      <c r="AW283" s="125">
        <v>468232.40018045343</v>
      </c>
      <c r="AX283" s="125">
        <v>142533.33333333334</v>
      </c>
      <c r="AY283" s="125">
        <v>350893.88085302972</v>
      </c>
      <c r="AZ283" s="493">
        <v>2871699.7335137869</v>
      </c>
      <c r="BA283" s="493">
        <v>2871699.7335137869</v>
      </c>
      <c r="BB283" s="493">
        <v>5415</v>
      </c>
      <c r="BC283" s="493">
        <v>2675010</v>
      </c>
      <c r="BD283" s="493">
        <v>0</v>
      </c>
      <c r="BE283" s="493">
        <v>0</v>
      </c>
      <c r="BF283" s="493">
        <v>2871699.7335137869</v>
      </c>
      <c r="BG283" s="125">
        <v>0</v>
      </c>
      <c r="BH283" s="125">
        <v>2871699.7335137865</v>
      </c>
      <c r="BI283" s="493">
        <v>2675010</v>
      </c>
      <c r="BJ283" s="493">
        <v>2532476.6666666665</v>
      </c>
      <c r="BK283" s="125">
        <v>2729166.4001804534</v>
      </c>
      <c r="BL283" s="125">
        <v>5524.628340446262</v>
      </c>
      <c r="BM283" s="125">
        <v>5426.8754388500383</v>
      </c>
      <c r="BN283" s="126">
        <v>1.8012740977327021E-2</v>
      </c>
      <c r="BO283" s="126">
        <v>4.6761467267297796E-4</v>
      </c>
      <c r="BP283" s="125">
        <v>1253.6171714955929</v>
      </c>
      <c r="BQ283" s="493">
        <v>2872953.3506852826</v>
      </c>
      <c r="BR283" s="493">
        <v>5815.6950418730421</v>
      </c>
      <c r="BS283" s="493" t="s">
        <v>948</v>
      </c>
      <c r="BT283" s="493">
        <v>5815.6950418730421</v>
      </c>
      <c r="BU283" s="126">
        <v>2.711132792524662E-3</v>
      </c>
      <c r="BV283" s="125">
        <v>0</v>
      </c>
      <c r="BW283" s="125">
        <v>2872953.3506852826</v>
      </c>
      <c r="BX283" s="125">
        <v>0</v>
      </c>
      <c r="BY283" s="125">
        <v>2872953.3506852826</v>
      </c>
      <c r="BZ283" s="490">
        <f t="shared" si="20"/>
        <v>0</v>
      </c>
      <c r="CA283" s="490">
        <f t="shared" si="21"/>
        <v>0</v>
      </c>
      <c r="CB283" s="490">
        <f t="shared" si="19"/>
        <v>0</v>
      </c>
      <c r="CC283" s="490">
        <f>IF(ISERROR(VLOOKUP(A283,'[19]19-20 Cfwds'!A:D,4,FALSE)),0,(VLOOKUP(A283,'[19]19-20 Cfwds'!A:D,4,FALSE)))</f>
        <v>0</v>
      </c>
      <c r="CD283" s="490">
        <f>IF(ISERROR(VLOOKUP(A283,'[19]19-20 Cfwds'!A:D,3,FALSE)),0,(VLOOKUP(A283,'[19]19-20 Cfwds'!A:D,3,FALSE)))</f>
        <v>0</v>
      </c>
      <c r="CF283" s="490">
        <f t="shared" si="22"/>
        <v>234081.03085893937</v>
      </c>
      <c r="CG283" s="490"/>
      <c r="CH283" s="490"/>
    </row>
    <row r="284" spans="1:86" ht="14.4">
      <c r="A284" s="486">
        <v>171</v>
      </c>
      <c r="B284" s="486" t="str">
        <f>VLOOKUP(D284,'[19]Adjusted Factors 21-22'!C:F,4,FALSE)</f>
        <v>Recoupment Academy</v>
      </c>
      <c r="C284" s="491">
        <v>142759</v>
      </c>
      <c r="D284" s="491">
        <v>9354045</v>
      </c>
      <c r="E284" s="492" t="s">
        <v>490</v>
      </c>
      <c r="F284" s="332">
        <v>1125</v>
      </c>
      <c r="G284" s="332">
        <v>0</v>
      </c>
      <c r="H284" s="332">
        <v>1125</v>
      </c>
      <c r="I284" s="125">
        <v>0</v>
      </c>
      <c r="J284" s="125">
        <v>3292380</v>
      </c>
      <c r="K284" s="125">
        <v>1813266</v>
      </c>
      <c r="L284" s="125">
        <v>0</v>
      </c>
      <c r="M284" s="125">
        <v>135699.99999999988</v>
      </c>
      <c r="N284" s="125">
        <v>0</v>
      </c>
      <c r="O284" s="125">
        <v>320526.31578947365</v>
      </c>
      <c r="P284" s="125">
        <v>0</v>
      </c>
      <c r="Q284" s="125">
        <v>0</v>
      </c>
      <c r="R284" s="125">
        <v>0</v>
      </c>
      <c r="S284" s="125">
        <v>0</v>
      </c>
      <c r="T284" s="125">
        <v>0</v>
      </c>
      <c r="U284" s="125">
        <v>0</v>
      </c>
      <c r="V284" s="125">
        <v>25752.891459074748</v>
      </c>
      <c r="W284" s="125">
        <v>4569.0613879003549</v>
      </c>
      <c r="X284" s="125">
        <v>52246.441281138788</v>
      </c>
      <c r="Y284" s="125">
        <v>104042.48220640568</v>
      </c>
      <c r="Z284" s="125">
        <v>29946.619217081843</v>
      </c>
      <c r="AA284" s="125">
        <v>97831.961743771768</v>
      </c>
      <c r="AB284" s="125">
        <v>0</v>
      </c>
      <c r="AC284" s="125">
        <v>1485.0000000000002</v>
      </c>
      <c r="AD284" s="125">
        <v>0</v>
      </c>
      <c r="AE284" s="125">
        <v>0</v>
      </c>
      <c r="AF284" s="125">
        <v>406327.03077464126</v>
      </c>
      <c r="AG284" s="125">
        <v>0</v>
      </c>
      <c r="AH284" s="125">
        <v>0</v>
      </c>
      <c r="AI284" s="125">
        <v>117800</v>
      </c>
      <c r="AJ284" s="125">
        <v>0</v>
      </c>
      <c r="AK284" s="125">
        <v>0</v>
      </c>
      <c r="AL284" s="125">
        <v>50000</v>
      </c>
      <c r="AM284" s="125">
        <v>41011.199999999997</v>
      </c>
      <c r="AN284" s="125">
        <v>0</v>
      </c>
      <c r="AO284" s="125">
        <v>0</v>
      </c>
      <c r="AP284" s="125">
        <v>0</v>
      </c>
      <c r="AQ284" s="125">
        <v>0</v>
      </c>
      <c r="AR284" s="125">
        <v>0</v>
      </c>
      <c r="AS284" s="125">
        <v>0</v>
      </c>
      <c r="AT284" s="125">
        <v>0</v>
      </c>
      <c r="AU284" s="125">
        <v>0</v>
      </c>
      <c r="AV284" s="125">
        <v>5105646</v>
      </c>
      <c r="AW284" s="125">
        <v>1178427.8038594881</v>
      </c>
      <c r="AX284" s="125">
        <v>208811.2</v>
      </c>
      <c r="AY284" s="125">
        <v>973779.28847216745</v>
      </c>
      <c r="AZ284" s="493">
        <v>6492885.0038594883</v>
      </c>
      <c r="BA284" s="493">
        <v>6401873.8038594881</v>
      </c>
      <c r="BB284" s="493">
        <v>5415</v>
      </c>
      <c r="BC284" s="493">
        <v>6091875</v>
      </c>
      <c r="BD284" s="493">
        <v>0</v>
      </c>
      <c r="BE284" s="493">
        <v>0</v>
      </c>
      <c r="BF284" s="493">
        <v>6492885.0038594883</v>
      </c>
      <c r="BG284" s="125">
        <v>0</v>
      </c>
      <c r="BH284" s="125">
        <v>6492885.0038594883</v>
      </c>
      <c r="BI284" s="493">
        <v>6182886.2000000002</v>
      </c>
      <c r="BJ284" s="493">
        <v>6024075</v>
      </c>
      <c r="BK284" s="125">
        <v>6334073.8038594881</v>
      </c>
      <c r="BL284" s="125">
        <v>5630.2878256528784</v>
      </c>
      <c r="BM284" s="125">
        <v>5470.5552501941747</v>
      </c>
      <c r="BN284" s="126">
        <v>2.9198603826007245E-2</v>
      </c>
      <c r="BO284" s="126">
        <v>0</v>
      </c>
      <c r="BP284" s="125">
        <v>0</v>
      </c>
      <c r="BQ284" s="493">
        <v>6492885.0038594883</v>
      </c>
      <c r="BR284" s="493">
        <v>5690.5544923195448</v>
      </c>
      <c r="BS284" s="493" t="s">
        <v>948</v>
      </c>
      <c r="BT284" s="493">
        <v>5771.4533367639897</v>
      </c>
      <c r="BU284" s="126">
        <v>2.6196920459097051E-2</v>
      </c>
      <c r="BV284" s="125">
        <v>0</v>
      </c>
      <c r="BW284" s="125">
        <v>6492885.0038594883</v>
      </c>
      <c r="BX284" s="125">
        <v>0</v>
      </c>
      <c r="BY284" s="125">
        <v>6492885.0038594883</v>
      </c>
      <c r="BZ284" s="490">
        <f t="shared" si="20"/>
        <v>0</v>
      </c>
      <c r="CA284" s="490">
        <f t="shared" si="21"/>
        <v>0</v>
      </c>
      <c r="CB284" s="490">
        <f t="shared" si="19"/>
        <v>0</v>
      </c>
      <c r="CC284" s="490">
        <f>IF(ISERROR(VLOOKUP(A284,'[19]19-20 Cfwds'!A:D,4,FALSE)),0,(VLOOKUP(A284,'[19]19-20 Cfwds'!A:D,4,FALSE)))</f>
        <v>0</v>
      </c>
      <c r="CD284" s="490">
        <f>IF(ISERROR(VLOOKUP(A284,'[19]19-20 Cfwds'!A:D,3,FALSE)),0,(VLOOKUP(A284,'[19]19-20 Cfwds'!A:D,3,FALSE)))</f>
        <v>0</v>
      </c>
      <c r="CF284" s="490">
        <f t="shared" si="22"/>
        <v>770615.77308484679</v>
      </c>
      <c r="CG284" s="490"/>
      <c r="CH284" s="490"/>
    </row>
    <row r="285" spans="1:86" ht="14.4">
      <c r="A285" s="486">
        <v>558</v>
      </c>
      <c r="B285" s="486" t="str">
        <f>VLOOKUP(D285,'[19]Adjusted Factors 21-22'!C:F,4,FALSE)</f>
        <v>Recoupment Academy</v>
      </c>
      <c r="C285" s="491">
        <v>145055</v>
      </c>
      <c r="D285" s="491">
        <v>9354048</v>
      </c>
      <c r="E285" s="492" t="s">
        <v>425</v>
      </c>
      <c r="F285" s="332">
        <v>795</v>
      </c>
      <c r="G285" s="332">
        <v>0</v>
      </c>
      <c r="H285" s="332">
        <v>795</v>
      </c>
      <c r="I285" s="125">
        <v>0</v>
      </c>
      <c r="J285" s="125">
        <v>2190565</v>
      </c>
      <c r="K285" s="125">
        <v>1434888</v>
      </c>
      <c r="L285" s="125">
        <v>0</v>
      </c>
      <c r="M285" s="125">
        <v>51519.999999999971</v>
      </c>
      <c r="N285" s="125">
        <v>0</v>
      </c>
      <c r="O285" s="125">
        <v>168698.16753926699</v>
      </c>
      <c r="P285" s="125">
        <v>0</v>
      </c>
      <c r="Q285" s="125">
        <v>0</v>
      </c>
      <c r="R285" s="125">
        <v>0</v>
      </c>
      <c r="S285" s="125">
        <v>0</v>
      </c>
      <c r="T285" s="125">
        <v>0</v>
      </c>
      <c r="U285" s="125">
        <v>0</v>
      </c>
      <c r="V285" s="125">
        <v>41850</v>
      </c>
      <c r="W285" s="125">
        <v>24070</v>
      </c>
      <c r="X285" s="125">
        <v>0</v>
      </c>
      <c r="Y285" s="125">
        <v>38430.000000000015</v>
      </c>
      <c r="Z285" s="125">
        <v>0</v>
      </c>
      <c r="AA285" s="125">
        <v>0</v>
      </c>
      <c r="AB285" s="125">
        <v>0</v>
      </c>
      <c r="AC285" s="125">
        <v>8943.7500000000055</v>
      </c>
      <c r="AD285" s="125">
        <v>0</v>
      </c>
      <c r="AE285" s="125">
        <v>0</v>
      </c>
      <c r="AF285" s="125">
        <v>337054.60858452244</v>
      </c>
      <c r="AG285" s="125">
        <v>0</v>
      </c>
      <c r="AH285" s="125">
        <v>0</v>
      </c>
      <c r="AI285" s="125">
        <v>117800</v>
      </c>
      <c r="AJ285" s="125">
        <v>0</v>
      </c>
      <c r="AK285" s="125">
        <v>0</v>
      </c>
      <c r="AL285" s="125">
        <v>0</v>
      </c>
      <c r="AM285" s="125">
        <v>0</v>
      </c>
      <c r="AN285" s="125">
        <v>0</v>
      </c>
      <c r="AO285" s="125">
        <v>0</v>
      </c>
      <c r="AP285" s="125">
        <v>0</v>
      </c>
      <c r="AQ285" s="125">
        <v>0</v>
      </c>
      <c r="AR285" s="125">
        <v>0</v>
      </c>
      <c r="AS285" s="125">
        <v>0</v>
      </c>
      <c r="AT285" s="125">
        <v>0</v>
      </c>
      <c r="AU285" s="125">
        <v>0</v>
      </c>
      <c r="AV285" s="125">
        <v>3625453</v>
      </c>
      <c r="AW285" s="125">
        <v>670566.52612378937</v>
      </c>
      <c r="AX285" s="125">
        <v>117800</v>
      </c>
      <c r="AY285" s="125">
        <v>493095.47183152824</v>
      </c>
      <c r="AZ285" s="493">
        <v>4413819.5261237891</v>
      </c>
      <c r="BA285" s="493">
        <v>4413819.5261237891</v>
      </c>
      <c r="BB285" s="493">
        <v>5415</v>
      </c>
      <c r="BC285" s="493">
        <v>4304925</v>
      </c>
      <c r="BD285" s="493">
        <v>0</v>
      </c>
      <c r="BE285" s="493">
        <v>0</v>
      </c>
      <c r="BF285" s="493">
        <v>4413819.5261237891</v>
      </c>
      <c r="BG285" s="125">
        <v>0</v>
      </c>
      <c r="BH285" s="125">
        <v>4413819.5261237891</v>
      </c>
      <c r="BI285" s="493">
        <v>4304925</v>
      </c>
      <c r="BJ285" s="493">
        <v>4187125</v>
      </c>
      <c r="BK285" s="125">
        <v>4296019.5261237891</v>
      </c>
      <c r="BL285" s="125">
        <v>5403.7981460676592</v>
      </c>
      <c r="BM285" s="125">
        <v>5389.7891515312913</v>
      </c>
      <c r="BN285" s="126">
        <v>2.5991730181852929E-3</v>
      </c>
      <c r="BO285" s="126">
        <v>1.5881182631814705E-2</v>
      </c>
      <c r="BP285" s="125">
        <v>68048.99956064143</v>
      </c>
      <c r="BQ285" s="493">
        <v>4481868.5256844303</v>
      </c>
      <c r="BR285" s="493">
        <v>5637.5704725590322</v>
      </c>
      <c r="BS285" s="493" t="s">
        <v>948</v>
      </c>
      <c r="BT285" s="493">
        <v>5637.5704725590322</v>
      </c>
      <c r="BU285" s="126">
        <v>1.0534506613018024E-3</v>
      </c>
      <c r="BV285" s="125">
        <v>0</v>
      </c>
      <c r="BW285" s="125">
        <v>4481868.5256844303</v>
      </c>
      <c r="BX285" s="125">
        <v>0</v>
      </c>
      <c r="BY285" s="125">
        <v>4481868.5256844303</v>
      </c>
      <c r="BZ285" s="490">
        <f t="shared" si="20"/>
        <v>0</v>
      </c>
      <c r="CA285" s="490">
        <f t="shared" si="21"/>
        <v>0</v>
      </c>
      <c r="CB285" s="490">
        <f t="shared" si="19"/>
        <v>0</v>
      </c>
      <c r="CC285" s="490">
        <f>IF(ISERROR(VLOOKUP(A285,'[19]19-20 Cfwds'!A:D,4,FALSE)),0,(VLOOKUP(A285,'[19]19-20 Cfwds'!A:D,4,FALSE)))</f>
        <v>0</v>
      </c>
      <c r="CD285" s="490">
        <f>IF(ISERROR(VLOOKUP(A285,'[19]19-20 Cfwds'!A:D,3,FALSE)),0,(VLOOKUP(A285,'[19]19-20 Cfwds'!A:D,3,FALSE)))</f>
        <v>0</v>
      </c>
      <c r="CF285" s="490">
        <f t="shared" si="22"/>
        <v>324568.16753926699</v>
      </c>
      <c r="CG285" s="490"/>
      <c r="CH285" s="490"/>
    </row>
    <row r="286" spans="1:86" ht="14.4">
      <c r="A286" s="486">
        <v>175</v>
      </c>
      <c r="B286" s="486" t="str">
        <f>VLOOKUP(D286,'[19]Adjusted Factors 21-22'!C:F,4,FALSE)</f>
        <v>Recoupment Academy</v>
      </c>
      <c r="C286" s="491">
        <v>137901</v>
      </c>
      <c r="D286" s="491">
        <v>9354051</v>
      </c>
      <c r="E286" s="492" t="s">
        <v>489</v>
      </c>
      <c r="F286" s="332">
        <v>316</v>
      </c>
      <c r="G286" s="332">
        <v>0</v>
      </c>
      <c r="H286" s="332">
        <v>316</v>
      </c>
      <c r="I286" s="125">
        <v>0</v>
      </c>
      <c r="J286" s="125">
        <v>857935</v>
      </c>
      <c r="K286" s="125">
        <v>584766</v>
      </c>
      <c r="L286" s="125">
        <v>0</v>
      </c>
      <c r="M286" s="125">
        <v>17020.000000000044</v>
      </c>
      <c r="N286" s="125">
        <v>0</v>
      </c>
      <c r="O286" s="125">
        <v>46597.617554858938</v>
      </c>
      <c r="P286" s="125">
        <v>0</v>
      </c>
      <c r="Q286" s="125">
        <v>0</v>
      </c>
      <c r="R286" s="125">
        <v>0</v>
      </c>
      <c r="S286" s="125">
        <v>0</v>
      </c>
      <c r="T286" s="125">
        <v>0</v>
      </c>
      <c r="U286" s="125">
        <v>0</v>
      </c>
      <c r="V286" s="125">
        <v>3100.0000000000036</v>
      </c>
      <c r="W286" s="125">
        <v>0</v>
      </c>
      <c r="X286" s="125">
        <v>0</v>
      </c>
      <c r="Y286" s="125">
        <v>0</v>
      </c>
      <c r="Z286" s="125">
        <v>0</v>
      </c>
      <c r="AA286" s="125">
        <v>0</v>
      </c>
      <c r="AB286" s="125">
        <v>0</v>
      </c>
      <c r="AC286" s="125">
        <v>2979.428571428572</v>
      </c>
      <c r="AD286" s="125">
        <v>0</v>
      </c>
      <c r="AE286" s="125">
        <v>0</v>
      </c>
      <c r="AF286" s="125">
        <v>122889.21201994656</v>
      </c>
      <c r="AG286" s="125">
        <v>0</v>
      </c>
      <c r="AH286" s="125">
        <v>0</v>
      </c>
      <c r="AI286" s="125">
        <v>117800</v>
      </c>
      <c r="AJ286" s="125">
        <v>66266.666666666672</v>
      </c>
      <c r="AK286" s="125">
        <v>0</v>
      </c>
      <c r="AL286" s="125">
        <v>0</v>
      </c>
      <c r="AM286" s="125">
        <v>9779.2000000000007</v>
      </c>
      <c r="AN286" s="125">
        <v>0</v>
      </c>
      <c r="AO286" s="125">
        <v>0</v>
      </c>
      <c r="AP286" s="125">
        <v>0</v>
      </c>
      <c r="AQ286" s="125">
        <v>0</v>
      </c>
      <c r="AR286" s="125">
        <v>0</v>
      </c>
      <c r="AS286" s="125">
        <v>0</v>
      </c>
      <c r="AT286" s="125">
        <v>0</v>
      </c>
      <c r="AU286" s="125">
        <v>0</v>
      </c>
      <c r="AV286" s="125">
        <v>1442701</v>
      </c>
      <c r="AW286" s="125">
        <v>192586.25814623409</v>
      </c>
      <c r="AX286" s="125">
        <v>193845.8666666667</v>
      </c>
      <c r="AY286" s="125">
        <v>133786.93823149893</v>
      </c>
      <c r="AZ286" s="493">
        <v>1829133.1248129008</v>
      </c>
      <c r="BA286" s="493">
        <v>1819353.9248129008</v>
      </c>
      <c r="BB286" s="493">
        <v>5415</v>
      </c>
      <c r="BC286" s="493">
        <v>1711140</v>
      </c>
      <c r="BD286" s="493">
        <v>0</v>
      </c>
      <c r="BE286" s="493">
        <v>0</v>
      </c>
      <c r="BF286" s="493">
        <v>1829133.1248129008</v>
      </c>
      <c r="BG286" s="125">
        <v>0</v>
      </c>
      <c r="BH286" s="125">
        <v>1829133.124812901</v>
      </c>
      <c r="BI286" s="493">
        <v>1720919.2</v>
      </c>
      <c r="BJ286" s="493">
        <v>1527073.3333333333</v>
      </c>
      <c r="BK286" s="125">
        <v>1635287.2581462341</v>
      </c>
      <c r="BL286" s="125">
        <v>5174.9596776779563</v>
      </c>
      <c r="BM286" s="125">
        <v>5419.0952365828098</v>
      </c>
      <c r="BN286" s="126">
        <v>-4.5050981436303615E-2</v>
      </c>
      <c r="BO286" s="126">
        <v>6.353133708630361E-2</v>
      </c>
      <c r="BP286" s="125">
        <v>108793.22771228739</v>
      </c>
      <c r="BQ286" s="493">
        <v>1937926.3525251881</v>
      </c>
      <c r="BR286" s="493">
        <v>6101.7314953328741</v>
      </c>
      <c r="BS286" s="493" t="s">
        <v>948</v>
      </c>
      <c r="BT286" s="493">
        <v>6132.6783307759115</v>
      </c>
      <c r="BU286" s="126">
        <v>1.7332789689603612E-2</v>
      </c>
      <c r="BV286" s="125">
        <v>0</v>
      </c>
      <c r="BW286" s="125">
        <v>1937926.3525251881</v>
      </c>
      <c r="BX286" s="125">
        <v>0</v>
      </c>
      <c r="BY286" s="125">
        <v>1937926.3525251881</v>
      </c>
      <c r="BZ286" s="490">
        <f t="shared" si="20"/>
        <v>0</v>
      </c>
      <c r="CA286" s="490">
        <f t="shared" si="21"/>
        <v>0</v>
      </c>
      <c r="CB286" s="490">
        <f t="shared" si="19"/>
        <v>0</v>
      </c>
      <c r="CC286" s="490">
        <f>IF(ISERROR(VLOOKUP(A286,'[19]19-20 Cfwds'!A:D,4,FALSE)),0,(VLOOKUP(A286,'[19]19-20 Cfwds'!A:D,4,FALSE)))</f>
        <v>0</v>
      </c>
      <c r="CD286" s="490">
        <f>IF(ISERROR(VLOOKUP(A286,'[19]19-20 Cfwds'!A:D,3,FALSE)),0,(VLOOKUP(A286,'[19]19-20 Cfwds'!A:D,3,FALSE)))</f>
        <v>0</v>
      </c>
      <c r="CF286" s="490">
        <f t="shared" si="22"/>
        <v>66717.617554858982</v>
      </c>
      <c r="CG286" s="490"/>
      <c r="CH286" s="490"/>
    </row>
    <row r="287" spans="1:86" ht="14.4">
      <c r="A287" s="486">
        <v>155</v>
      </c>
      <c r="B287" s="486" t="str">
        <f>VLOOKUP(D287,'[19]Adjusted Factors 21-22'!C:F,4,FALSE)</f>
        <v>Recoupment Academy</v>
      </c>
      <c r="C287" s="491">
        <v>137055</v>
      </c>
      <c r="D287" s="491">
        <v>9354056</v>
      </c>
      <c r="E287" s="492" t="s">
        <v>218</v>
      </c>
      <c r="F287" s="332">
        <v>1229</v>
      </c>
      <c r="G287" s="332">
        <v>0</v>
      </c>
      <c r="H287" s="332">
        <v>1229</v>
      </c>
      <c r="I287" s="125">
        <v>0</v>
      </c>
      <c r="J287" s="125">
        <v>3248830</v>
      </c>
      <c r="K287" s="125">
        <v>2373462</v>
      </c>
      <c r="L287" s="125">
        <v>0</v>
      </c>
      <c r="M287" s="125">
        <v>81420.000000000044</v>
      </c>
      <c r="N287" s="125">
        <v>0</v>
      </c>
      <c r="O287" s="125">
        <v>219722.43704305444</v>
      </c>
      <c r="P287" s="125">
        <v>0</v>
      </c>
      <c r="Q287" s="125">
        <v>0</v>
      </c>
      <c r="R287" s="125">
        <v>0</v>
      </c>
      <c r="S287" s="125">
        <v>0</v>
      </c>
      <c r="T287" s="125">
        <v>0</v>
      </c>
      <c r="U287" s="125">
        <v>0</v>
      </c>
      <c r="V287" s="125">
        <v>18023.996737357269</v>
      </c>
      <c r="W287" s="125">
        <v>60738.262642740403</v>
      </c>
      <c r="X287" s="125">
        <v>20931.092985318093</v>
      </c>
      <c r="Y287" s="125">
        <v>48628.703099510589</v>
      </c>
      <c r="Z287" s="125">
        <v>3408.3197389885827</v>
      </c>
      <c r="AA287" s="125">
        <v>4335.5831973898885</v>
      </c>
      <c r="AB287" s="125">
        <v>0</v>
      </c>
      <c r="AC287" s="125">
        <v>0</v>
      </c>
      <c r="AD287" s="125">
        <v>0</v>
      </c>
      <c r="AE287" s="125">
        <v>0</v>
      </c>
      <c r="AF287" s="125">
        <v>428892.40138869698</v>
      </c>
      <c r="AG287" s="125">
        <v>0</v>
      </c>
      <c r="AH287" s="125">
        <v>0</v>
      </c>
      <c r="AI287" s="125">
        <v>117800</v>
      </c>
      <c r="AJ287" s="125">
        <v>0</v>
      </c>
      <c r="AK287" s="125">
        <v>0</v>
      </c>
      <c r="AL287" s="125">
        <v>5000</v>
      </c>
      <c r="AM287" s="125">
        <v>0</v>
      </c>
      <c r="AN287" s="125">
        <v>0</v>
      </c>
      <c r="AO287" s="125">
        <v>0</v>
      </c>
      <c r="AP287" s="125">
        <v>0</v>
      </c>
      <c r="AQ287" s="125">
        <v>0</v>
      </c>
      <c r="AR287" s="125">
        <v>0</v>
      </c>
      <c r="AS287" s="125">
        <v>0</v>
      </c>
      <c r="AT287" s="125">
        <v>0</v>
      </c>
      <c r="AU287" s="125">
        <v>0</v>
      </c>
      <c r="AV287" s="125">
        <v>5622292</v>
      </c>
      <c r="AW287" s="125">
        <v>886100.79683305626</v>
      </c>
      <c r="AX287" s="125">
        <v>122800</v>
      </c>
      <c r="AY287" s="125">
        <v>671654.59613870783</v>
      </c>
      <c r="AZ287" s="493">
        <v>6631192.796833056</v>
      </c>
      <c r="BA287" s="493">
        <v>6626192.796833056</v>
      </c>
      <c r="BB287" s="493">
        <v>5415</v>
      </c>
      <c r="BC287" s="493">
        <v>6655035</v>
      </c>
      <c r="BD287" s="493">
        <v>0</v>
      </c>
      <c r="BE287" s="493">
        <v>28842.203166943975</v>
      </c>
      <c r="BF287" s="493">
        <v>6660035</v>
      </c>
      <c r="BG287" s="125">
        <v>0</v>
      </c>
      <c r="BH287" s="125">
        <v>6660035</v>
      </c>
      <c r="BI287" s="493">
        <v>6660035</v>
      </c>
      <c r="BJ287" s="493">
        <v>6542235</v>
      </c>
      <c r="BK287" s="125">
        <v>6542235</v>
      </c>
      <c r="BL287" s="125">
        <v>5323.2180634662327</v>
      </c>
      <c r="BM287" s="125">
        <v>5173.1471811535339</v>
      </c>
      <c r="BN287" s="126">
        <v>2.9009590691605892E-2</v>
      </c>
      <c r="BO287" s="126">
        <v>0</v>
      </c>
      <c r="BP287" s="125">
        <v>0</v>
      </c>
      <c r="BQ287" s="493">
        <v>6660035</v>
      </c>
      <c r="BR287" s="493">
        <v>5415</v>
      </c>
      <c r="BS287" s="493" t="s">
        <v>948</v>
      </c>
      <c r="BT287" s="493">
        <v>5419.0683482506101</v>
      </c>
      <c r="BU287" s="126">
        <v>2.3378269615996539E-2</v>
      </c>
      <c r="BV287" s="125">
        <v>0</v>
      </c>
      <c r="BW287" s="125">
        <v>6660035</v>
      </c>
      <c r="BX287" s="125">
        <v>0</v>
      </c>
      <c r="BY287" s="125">
        <v>6660035</v>
      </c>
      <c r="BZ287" s="490">
        <f t="shared" si="20"/>
        <v>0</v>
      </c>
      <c r="CA287" s="490">
        <f t="shared" si="21"/>
        <v>0</v>
      </c>
      <c r="CB287" s="490">
        <f t="shared" si="19"/>
        <v>28842.203166943975</v>
      </c>
      <c r="CC287" s="490">
        <f>IF(ISERROR(VLOOKUP(A287,'[19]19-20 Cfwds'!A:D,4,FALSE)),0,(VLOOKUP(A287,'[19]19-20 Cfwds'!A:D,4,FALSE)))</f>
        <v>0</v>
      </c>
      <c r="CD287" s="490">
        <f>IF(ISERROR(VLOOKUP(A287,'[19]19-20 Cfwds'!A:D,3,FALSE)),0,(VLOOKUP(A287,'[19]19-20 Cfwds'!A:D,3,FALSE)))</f>
        <v>0</v>
      </c>
      <c r="CF287" s="490">
        <f t="shared" si="22"/>
        <v>457208.39544435934</v>
      </c>
      <c r="CG287" s="490"/>
      <c r="CH287" s="490"/>
    </row>
    <row r="288" spans="1:86" ht="14.4">
      <c r="A288" s="486">
        <v>156</v>
      </c>
      <c r="B288" s="486" t="str">
        <f>VLOOKUP(D288,'[19]Adjusted Factors 21-22'!C:F,4,FALSE)</f>
        <v>Recoupment Academy</v>
      </c>
      <c r="C288" s="491">
        <v>136998</v>
      </c>
      <c r="D288" s="491">
        <v>9354075</v>
      </c>
      <c r="E288" s="492" t="s">
        <v>219</v>
      </c>
      <c r="F288" s="332">
        <v>796</v>
      </c>
      <c r="G288" s="332">
        <v>0</v>
      </c>
      <c r="H288" s="332">
        <v>796</v>
      </c>
      <c r="I288" s="125">
        <v>0</v>
      </c>
      <c r="J288" s="125">
        <v>2282020</v>
      </c>
      <c r="K288" s="125">
        <v>1336608</v>
      </c>
      <c r="L288" s="125">
        <v>0</v>
      </c>
      <c r="M288" s="125">
        <v>61179.999999999854</v>
      </c>
      <c r="N288" s="125">
        <v>0</v>
      </c>
      <c r="O288" s="125">
        <v>165203.64109232769</v>
      </c>
      <c r="P288" s="125">
        <v>0</v>
      </c>
      <c r="Q288" s="125">
        <v>0</v>
      </c>
      <c r="R288" s="125">
        <v>0</v>
      </c>
      <c r="S288" s="125">
        <v>0</v>
      </c>
      <c r="T288" s="125">
        <v>0</v>
      </c>
      <c r="U288" s="125">
        <v>0</v>
      </c>
      <c r="V288" s="125">
        <v>79669.999999999942</v>
      </c>
      <c r="W288" s="125">
        <v>30709.999999999993</v>
      </c>
      <c r="X288" s="125">
        <v>5800.0000000000182</v>
      </c>
      <c r="Y288" s="125">
        <v>5039.9999999999964</v>
      </c>
      <c r="Z288" s="125">
        <v>2719.9999999999982</v>
      </c>
      <c r="AA288" s="125">
        <v>2595.0000000000014</v>
      </c>
      <c r="AB288" s="125">
        <v>0</v>
      </c>
      <c r="AC288" s="125">
        <v>5939.9999999999964</v>
      </c>
      <c r="AD288" s="125">
        <v>0</v>
      </c>
      <c r="AE288" s="125">
        <v>0</v>
      </c>
      <c r="AF288" s="125">
        <v>336453.84908648848</v>
      </c>
      <c r="AG288" s="125">
        <v>0</v>
      </c>
      <c r="AH288" s="125">
        <v>0</v>
      </c>
      <c r="AI288" s="125">
        <v>117800</v>
      </c>
      <c r="AJ288" s="125">
        <v>0</v>
      </c>
      <c r="AK288" s="125">
        <v>0</v>
      </c>
      <c r="AL288" s="125">
        <v>0</v>
      </c>
      <c r="AM288" s="125">
        <v>24166.400000000001</v>
      </c>
      <c r="AN288" s="125">
        <v>0</v>
      </c>
      <c r="AO288" s="125">
        <v>0</v>
      </c>
      <c r="AP288" s="125">
        <v>0</v>
      </c>
      <c r="AQ288" s="125">
        <v>0</v>
      </c>
      <c r="AR288" s="125">
        <v>0</v>
      </c>
      <c r="AS288" s="125">
        <v>0</v>
      </c>
      <c r="AT288" s="125">
        <v>0</v>
      </c>
      <c r="AU288" s="125">
        <v>0</v>
      </c>
      <c r="AV288" s="125">
        <v>3618628</v>
      </c>
      <c r="AW288" s="125">
        <v>695312.49017881602</v>
      </c>
      <c r="AX288" s="125">
        <v>141966.39999999999</v>
      </c>
      <c r="AY288" s="125">
        <v>521145.56563557172</v>
      </c>
      <c r="AZ288" s="493">
        <v>4455906.8901788164</v>
      </c>
      <c r="BA288" s="493">
        <v>4431740.490178816</v>
      </c>
      <c r="BB288" s="493">
        <v>5415</v>
      </c>
      <c r="BC288" s="493">
        <v>4310340</v>
      </c>
      <c r="BD288" s="493">
        <v>0</v>
      </c>
      <c r="BE288" s="493">
        <v>0</v>
      </c>
      <c r="BF288" s="493">
        <v>4455906.8901788164</v>
      </c>
      <c r="BG288" s="125">
        <v>0</v>
      </c>
      <c r="BH288" s="125">
        <v>4455906.8901788164</v>
      </c>
      <c r="BI288" s="493">
        <v>4334506.4000000004</v>
      </c>
      <c r="BJ288" s="493">
        <v>4192540.0000000005</v>
      </c>
      <c r="BK288" s="125">
        <v>4313940.490178816</v>
      </c>
      <c r="BL288" s="125">
        <v>5419.523228867859</v>
      </c>
      <c r="BM288" s="125">
        <v>5204.0636172099084</v>
      </c>
      <c r="BN288" s="126">
        <v>4.1402186350186554E-2</v>
      </c>
      <c r="BO288" s="126">
        <v>0</v>
      </c>
      <c r="BP288" s="125">
        <v>0</v>
      </c>
      <c r="BQ288" s="493">
        <v>4455906.8901788164</v>
      </c>
      <c r="BR288" s="493">
        <v>5567.513178616603</v>
      </c>
      <c r="BS288" s="493" t="s">
        <v>948</v>
      </c>
      <c r="BT288" s="493">
        <v>5597.8729776115788</v>
      </c>
      <c r="BU288" s="126">
        <v>3.882382769157755E-2</v>
      </c>
      <c r="BV288" s="125">
        <v>0</v>
      </c>
      <c r="BW288" s="125">
        <v>4455906.8901788164</v>
      </c>
      <c r="BX288" s="125">
        <v>0</v>
      </c>
      <c r="BY288" s="125">
        <v>4455906.8901788164</v>
      </c>
      <c r="BZ288" s="490">
        <f t="shared" si="20"/>
        <v>0</v>
      </c>
      <c r="CA288" s="490">
        <f t="shared" si="21"/>
        <v>0</v>
      </c>
      <c r="CB288" s="490">
        <f t="shared" si="19"/>
        <v>0</v>
      </c>
      <c r="CC288" s="490">
        <f>IF(ISERROR(VLOOKUP(A288,'[19]19-20 Cfwds'!A:D,4,FALSE)),0,(VLOOKUP(A288,'[19]19-20 Cfwds'!A:D,4,FALSE)))</f>
        <v>0</v>
      </c>
      <c r="CD288" s="490">
        <f>IF(ISERROR(VLOOKUP(A288,'[19]19-20 Cfwds'!A:D,3,FALSE)),0,(VLOOKUP(A288,'[19]19-20 Cfwds'!A:D,3,FALSE)))</f>
        <v>0</v>
      </c>
      <c r="CF288" s="490">
        <f t="shared" si="22"/>
        <v>352918.64109232748</v>
      </c>
      <c r="CG288" s="490"/>
      <c r="CH288" s="490"/>
    </row>
    <row r="289" spans="1:86" ht="14.4">
      <c r="A289" s="486">
        <v>378</v>
      </c>
      <c r="B289" s="486" t="str">
        <f>VLOOKUP(D289,'[19]Adjusted Factors 21-22'!C:F,4,FALSE)</f>
        <v>Recoupment Academy</v>
      </c>
      <c r="C289" s="491">
        <v>136834</v>
      </c>
      <c r="D289" s="491">
        <v>9354076</v>
      </c>
      <c r="E289" s="492" t="s">
        <v>325</v>
      </c>
      <c r="F289" s="332">
        <v>1515</v>
      </c>
      <c r="G289" s="332">
        <v>0</v>
      </c>
      <c r="H289" s="332">
        <v>1515</v>
      </c>
      <c r="I289" s="125">
        <v>0</v>
      </c>
      <c r="J289" s="125">
        <v>3993535</v>
      </c>
      <c r="K289" s="125">
        <v>2938572</v>
      </c>
      <c r="L289" s="125">
        <v>0</v>
      </c>
      <c r="M289" s="125">
        <v>81879.999999999665</v>
      </c>
      <c r="N289" s="125">
        <v>0</v>
      </c>
      <c r="O289" s="125">
        <v>238453.95348837206</v>
      </c>
      <c r="P289" s="125">
        <v>0</v>
      </c>
      <c r="Q289" s="125">
        <v>0</v>
      </c>
      <c r="R289" s="125">
        <v>0</v>
      </c>
      <c r="S289" s="125">
        <v>0</v>
      </c>
      <c r="T289" s="125">
        <v>0</v>
      </c>
      <c r="U289" s="125">
        <v>0</v>
      </c>
      <c r="V289" s="125">
        <v>47492.696629213497</v>
      </c>
      <c r="W289" s="125">
        <v>6233.2286847323194</v>
      </c>
      <c r="X289" s="125">
        <v>1161.533377395898</v>
      </c>
      <c r="Y289" s="125">
        <v>0</v>
      </c>
      <c r="Z289" s="125">
        <v>680.89887640449399</v>
      </c>
      <c r="AA289" s="125">
        <v>0</v>
      </c>
      <c r="AB289" s="125">
        <v>0</v>
      </c>
      <c r="AC289" s="125">
        <v>5963.6182902584387</v>
      </c>
      <c r="AD289" s="125">
        <v>0</v>
      </c>
      <c r="AE289" s="125">
        <v>0</v>
      </c>
      <c r="AF289" s="125">
        <v>507750.20022253011</v>
      </c>
      <c r="AG289" s="125">
        <v>0</v>
      </c>
      <c r="AH289" s="125">
        <v>0</v>
      </c>
      <c r="AI289" s="125">
        <v>117800</v>
      </c>
      <c r="AJ289" s="125">
        <v>0</v>
      </c>
      <c r="AK289" s="125">
        <v>0</v>
      </c>
      <c r="AL289" s="125">
        <v>0</v>
      </c>
      <c r="AM289" s="125">
        <v>40448</v>
      </c>
      <c r="AN289" s="125">
        <v>0</v>
      </c>
      <c r="AO289" s="125">
        <v>0</v>
      </c>
      <c r="AP289" s="125">
        <v>0</v>
      </c>
      <c r="AQ289" s="125">
        <v>0</v>
      </c>
      <c r="AR289" s="125">
        <v>0</v>
      </c>
      <c r="AS289" s="125">
        <v>0</v>
      </c>
      <c r="AT289" s="125">
        <v>0</v>
      </c>
      <c r="AU289" s="125">
        <v>0</v>
      </c>
      <c r="AV289" s="125">
        <v>6932107</v>
      </c>
      <c r="AW289" s="125">
        <v>889616.1295689065</v>
      </c>
      <c r="AX289" s="125">
        <v>158248</v>
      </c>
      <c r="AY289" s="125">
        <v>629777.41116738308</v>
      </c>
      <c r="AZ289" s="493">
        <v>7979971.1295689065</v>
      </c>
      <c r="BA289" s="493">
        <v>7939523.1295689065</v>
      </c>
      <c r="BB289" s="493">
        <v>5415</v>
      </c>
      <c r="BC289" s="493">
        <v>8203725</v>
      </c>
      <c r="BD289" s="493">
        <v>0</v>
      </c>
      <c r="BE289" s="493">
        <v>264201.8704310935</v>
      </c>
      <c r="BF289" s="493">
        <v>8244173</v>
      </c>
      <c r="BG289" s="125">
        <v>0</v>
      </c>
      <c r="BH289" s="125">
        <v>8244173.0000000009</v>
      </c>
      <c r="BI289" s="493">
        <v>8244173</v>
      </c>
      <c r="BJ289" s="493">
        <v>8085925</v>
      </c>
      <c r="BK289" s="125">
        <v>8085925</v>
      </c>
      <c r="BL289" s="125">
        <v>5337.2442244224421</v>
      </c>
      <c r="BM289" s="125">
        <v>5186.8183851753802</v>
      </c>
      <c r="BN289" s="126">
        <v>2.900156282259643E-2</v>
      </c>
      <c r="BO289" s="126">
        <v>0</v>
      </c>
      <c r="BP289" s="125">
        <v>0</v>
      </c>
      <c r="BQ289" s="493">
        <v>8244173</v>
      </c>
      <c r="BR289" s="493">
        <v>5415</v>
      </c>
      <c r="BS289" s="493" t="s">
        <v>948</v>
      </c>
      <c r="BT289" s="493">
        <v>5441.6983498349837</v>
      </c>
      <c r="BU289" s="126">
        <v>2.8456599458283716E-2</v>
      </c>
      <c r="BV289" s="125">
        <v>0</v>
      </c>
      <c r="BW289" s="125">
        <v>8244173</v>
      </c>
      <c r="BX289" s="125">
        <v>0</v>
      </c>
      <c r="BY289" s="125">
        <v>8244173</v>
      </c>
      <c r="BZ289" s="490">
        <f t="shared" si="20"/>
        <v>0</v>
      </c>
      <c r="CA289" s="490">
        <f t="shared" si="21"/>
        <v>0</v>
      </c>
      <c r="CB289" s="490">
        <f t="shared" si="19"/>
        <v>264201.8704310935</v>
      </c>
      <c r="CC289" s="490">
        <f>IF(ISERROR(VLOOKUP(A289,'[19]19-20 Cfwds'!A:D,4,FALSE)),0,(VLOOKUP(A289,'[19]19-20 Cfwds'!A:D,4,FALSE)))</f>
        <v>0</v>
      </c>
      <c r="CD289" s="490">
        <f>IF(ISERROR(VLOOKUP(A289,'[19]19-20 Cfwds'!A:D,3,FALSE)),0,(VLOOKUP(A289,'[19]19-20 Cfwds'!A:D,3,FALSE)))</f>
        <v>0</v>
      </c>
      <c r="CF289" s="490">
        <f t="shared" si="22"/>
        <v>375902.31105611799</v>
      </c>
      <c r="CG289" s="490"/>
      <c r="CH289" s="490"/>
    </row>
    <row r="290" spans="1:86" ht="14.4">
      <c r="A290" s="486">
        <v>366</v>
      </c>
      <c r="B290" s="486" t="str">
        <f>VLOOKUP(D290,'[19]Adjusted Factors 21-22'!C:F,4,FALSE)</f>
        <v>Recoupment Academy</v>
      </c>
      <c r="C290" s="491">
        <v>136827</v>
      </c>
      <c r="D290" s="491">
        <v>9354092</v>
      </c>
      <c r="E290" s="492" t="s">
        <v>317</v>
      </c>
      <c r="F290" s="332">
        <v>1490</v>
      </c>
      <c r="G290" s="332">
        <v>0</v>
      </c>
      <c r="H290" s="332">
        <v>1490</v>
      </c>
      <c r="I290" s="125">
        <v>0</v>
      </c>
      <c r="J290" s="125">
        <v>3963050</v>
      </c>
      <c r="K290" s="125">
        <v>2850120</v>
      </c>
      <c r="L290" s="125">
        <v>0</v>
      </c>
      <c r="M290" s="125">
        <v>78660.000000000044</v>
      </c>
      <c r="N290" s="125">
        <v>0</v>
      </c>
      <c r="O290" s="125">
        <v>221663.83838383839</v>
      </c>
      <c r="P290" s="125">
        <v>0</v>
      </c>
      <c r="Q290" s="125">
        <v>0</v>
      </c>
      <c r="R290" s="125">
        <v>0</v>
      </c>
      <c r="S290" s="125">
        <v>0</v>
      </c>
      <c r="T290" s="125">
        <v>0</v>
      </c>
      <c r="U290" s="125">
        <v>0</v>
      </c>
      <c r="V290" s="125">
        <v>26969.999999999978</v>
      </c>
      <c r="W290" s="125">
        <v>9129.9999999999745</v>
      </c>
      <c r="X290" s="125">
        <v>35960.000000000036</v>
      </c>
      <c r="Y290" s="125">
        <v>33389.999999999985</v>
      </c>
      <c r="Z290" s="125">
        <v>2040.0000000000036</v>
      </c>
      <c r="AA290" s="125">
        <v>0</v>
      </c>
      <c r="AB290" s="125">
        <v>0</v>
      </c>
      <c r="AC290" s="125">
        <v>34409.026369168445</v>
      </c>
      <c r="AD290" s="125">
        <v>0</v>
      </c>
      <c r="AE290" s="125">
        <v>0</v>
      </c>
      <c r="AF290" s="125">
        <v>568903.00651530211</v>
      </c>
      <c r="AG290" s="125">
        <v>0</v>
      </c>
      <c r="AH290" s="125">
        <v>0</v>
      </c>
      <c r="AI290" s="125">
        <v>117800</v>
      </c>
      <c r="AJ290" s="125">
        <v>0</v>
      </c>
      <c r="AK290" s="125">
        <v>0</v>
      </c>
      <c r="AL290" s="125">
        <v>0</v>
      </c>
      <c r="AM290" s="125">
        <v>44032</v>
      </c>
      <c r="AN290" s="125">
        <v>0</v>
      </c>
      <c r="AO290" s="125">
        <v>0</v>
      </c>
      <c r="AP290" s="125">
        <v>0</v>
      </c>
      <c r="AQ290" s="125">
        <v>0</v>
      </c>
      <c r="AR290" s="125">
        <v>0</v>
      </c>
      <c r="AS290" s="125">
        <v>0</v>
      </c>
      <c r="AT290" s="125">
        <v>0</v>
      </c>
      <c r="AU290" s="125">
        <v>0</v>
      </c>
      <c r="AV290" s="125">
        <v>6813170</v>
      </c>
      <c r="AW290" s="125">
        <v>1011125.871268309</v>
      </c>
      <c r="AX290" s="125">
        <v>161832</v>
      </c>
      <c r="AY290" s="125">
        <v>692265.34164148953</v>
      </c>
      <c r="AZ290" s="493">
        <v>7986127.8712683087</v>
      </c>
      <c r="BA290" s="493">
        <v>7942095.8712683087</v>
      </c>
      <c r="BB290" s="493">
        <v>5415</v>
      </c>
      <c r="BC290" s="493">
        <v>8068350</v>
      </c>
      <c r="BD290" s="493">
        <v>0</v>
      </c>
      <c r="BE290" s="493">
        <v>126254.12873169128</v>
      </c>
      <c r="BF290" s="493">
        <v>8112382</v>
      </c>
      <c r="BG290" s="125">
        <v>0</v>
      </c>
      <c r="BH290" s="125">
        <v>8112382</v>
      </c>
      <c r="BI290" s="493">
        <v>8112382</v>
      </c>
      <c r="BJ290" s="493">
        <v>7950550</v>
      </c>
      <c r="BK290" s="125">
        <v>7950550</v>
      </c>
      <c r="BL290" s="125">
        <v>5335.939597315436</v>
      </c>
      <c r="BM290" s="125">
        <v>5185.5600941492939</v>
      </c>
      <c r="BN290" s="126">
        <v>2.8999664536876271E-2</v>
      </c>
      <c r="BO290" s="126">
        <v>0</v>
      </c>
      <c r="BP290" s="125">
        <v>0</v>
      </c>
      <c r="BQ290" s="493">
        <v>8112382</v>
      </c>
      <c r="BR290" s="493">
        <v>5415</v>
      </c>
      <c r="BS290" s="493" t="s">
        <v>948</v>
      </c>
      <c r="BT290" s="493">
        <v>5444.5516778523488</v>
      </c>
      <c r="BU290" s="126">
        <v>2.8452037652822115E-2</v>
      </c>
      <c r="BV290" s="125">
        <v>0</v>
      </c>
      <c r="BW290" s="125">
        <v>8112382</v>
      </c>
      <c r="BX290" s="125">
        <v>0</v>
      </c>
      <c r="BY290" s="125">
        <v>8112382</v>
      </c>
      <c r="BZ290" s="490">
        <f t="shared" si="20"/>
        <v>0</v>
      </c>
      <c r="CA290" s="490">
        <f t="shared" si="21"/>
        <v>0</v>
      </c>
      <c r="CB290" s="490">
        <f t="shared" si="19"/>
        <v>126254.12873169128</v>
      </c>
      <c r="CC290" s="490">
        <f>IF(ISERROR(VLOOKUP(A290,'[19]19-20 Cfwds'!A:D,4,FALSE)),0,(VLOOKUP(A290,'[19]19-20 Cfwds'!A:D,4,FALSE)))</f>
        <v>0</v>
      </c>
      <c r="CD290" s="490">
        <f>IF(ISERROR(VLOOKUP(A290,'[19]19-20 Cfwds'!A:D,3,FALSE)),0,(VLOOKUP(A290,'[19]19-20 Cfwds'!A:D,3,FALSE)))</f>
        <v>0</v>
      </c>
      <c r="CF290" s="490">
        <f t="shared" si="22"/>
        <v>407813.83838383848</v>
      </c>
      <c r="CG290" s="490"/>
      <c r="CH290" s="490"/>
    </row>
    <row r="291" spans="1:86" ht="14.4">
      <c r="A291" s="486">
        <v>375</v>
      </c>
      <c r="B291" s="486" t="str">
        <f>VLOOKUP(D291,'[19]Adjusted Factors 21-22'!C:F,4,FALSE)</f>
        <v>Recoupment Academy</v>
      </c>
      <c r="C291" s="491">
        <v>139288</v>
      </c>
      <c r="D291" s="491">
        <v>9354095</v>
      </c>
      <c r="E291" s="492" t="s">
        <v>488</v>
      </c>
      <c r="F291" s="332">
        <v>1009</v>
      </c>
      <c r="G291" s="332">
        <v>0</v>
      </c>
      <c r="H291" s="332">
        <v>1009</v>
      </c>
      <c r="I291" s="125">
        <v>0</v>
      </c>
      <c r="J291" s="125">
        <v>2687035</v>
      </c>
      <c r="K291" s="125">
        <v>1926288</v>
      </c>
      <c r="L291" s="125">
        <v>0</v>
      </c>
      <c r="M291" s="125">
        <v>109019.99999999991</v>
      </c>
      <c r="N291" s="125">
        <v>0</v>
      </c>
      <c r="O291" s="125">
        <v>267156.3746223565</v>
      </c>
      <c r="P291" s="125">
        <v>0</v>
      </c>
      <c r="Q291" s="125">
        <v>0</v>
      </c>
      <c r="R291" s="125">
        <v>0</v>
      </c>
      <c r="S291" s="125">
        <v>0</v>
      </c>
      <c r="T291" s="125">
        <v>0</v>
      </c>
      <c r="U291" s="125">
        <v>0</v>
      </c>
      <c r="V291" s="125">
        <v>43089.999999999869</v>
      </c>
      <c r="W291" s="125">
        <v>114954.99999999985</v>
      </c>
      <c r="X291" s="125">
        <v>26680.000000000018</v>
      </c>
      <c r="Y291" s="125">
        <v>97020.000000000262</v>
      </c>
      <c r="Z291" s="125">
        <v>51680</v>
      </c>
      <c r="AA291" s="125">
        <v>0</v>
      </c>
      <c r="AB291" s="125">
        <v>0</v>
      </c>
      <c r="AC291" s="125">
        <v>67157.793824701192</v>
      </c>
      <c r="AD291" s="125">
        <v>0</v>
      </c>
      <c r="AE291" s="125">
        <v>0</v>
      </c>
      <c r="AF291" s="125">
        <v>343956.86841066275</v>
      </c>
      <c r="AG291" s="125">
        <v>0</v>
      </c>
      <c r="AH291" s="125">
        <v>0</v>
      </c>
      <c r="AI291" s="125">
        <v>117800</v>
      </c>
      <c r="AJ291" s="125">
        <v>0</v>
      </c>
      <c r="AK291" s="125">
        <v>0</v>
      </c>
      <c r="AL291" s="125">
        <v>0</v>
      </c>
      <c r="AM291" s="125">
        <v>25600</v>
      </c>
      <c r="AN291" s="125">
        <v>0</v>
      </c>
      <c r="AO291" s="125">
        <v>0</v>
      </c>
      <c r="AP291" s="125">
        <v>0</v>
      </c>
      <c r="AQ291" s="125">
        <v>0</v>
      </c>
      <c r="AR291" s="125">
        <v>0</v>
      </c>
      <c r="AS291" s="125">
        <v>0</v>
      </c>
      <c r="AT291" s="125">
        <v>0</v>
      </c>
      <c r="AU291" s="125">
        <v>0</v>
      </c>
      <c r="AV291" s="125">
        <v>4613323</v>
      </c>
      <c r="AW291" s="125">
        <v>1120716.0368577205</v>
      </c>
      <c r="AX291" s="125">
        <v>143400</v>
      </c>
      <c r="AY291" s="125">
        <v>881579.80882768775</v>
      </c>
      <c r="AZ291" s="493">
        <v>5877439.0368577205</v>
      </c>
      <c r="BA291" s="493">
        <v>5851839.0368577205</v>
      </c>
      <c r="BB291" s="493">
        <v>5415</v>
      </c>
      <c r="BC291" s="493">
        <v>5463735</v>
      </c>
      <c r="BD291" s="493">
        <v>0</v>
      </c>
      <c r="BE291" s="493">
        <v>0</v>
      </c>
      <c r="BF291" s="493">
        <v>5877439.0368577205</v>
      </c>
      <c r="BG291" s="125">
        <v>0</v>
      </c>
      <c r="BH291" s="125">
        <v>5877439.0368577205</v>
      </c>
      <c r="BI291" s="493">
        <v>5489335</v>
      </c>
      <c r="BJ291" s="493">
        <v>5345935</v>
      </c>
      <c r="BK291" s="125">
        <v>5734039.0368577205</v>
      </c>
      <c r="BL291" s="125">
        <v>5682.8929998589892</v>
      </c>
      <c r="BM291" s="125">
        <v>5619.3915110778435</v>
      </c>
      <c r="BN291" s="126">
        <v>1.1300420811748299E-2</v>
      </c>
      <c r="BO291" s="126">
        <v>7.1799348382516996E-3</v>
      </c>
      <c r="BP291" s="125">
        <v>40709.986664085147</v>
      </c>
      <c r="BQ291" s="493">
        <v>5918149.0235218052</v>
      </c>
      <c r="BR291" s="493">
        <v>5839.9891214289446</v>
      </c>
      <c r="BS291" s="493" t="s">
        <v>948</v>
      </c>
      <c r="BT291" s="493">
        <v>5865.360776533008</v>
      </c>
      <c r="BU291" s="126">
        <v>1.791961014403709E-2</v>
      </c>
      <c r="BV291" s="125">
        <v>0</v>
      </c>
      <c r="BW291" s="125">
        <v>5918149.0235218052</v>
      </c>
      <c r="BX291" s="125">
        <v>0</v>
      </c>
      <c r="BY291" s="125">
        <v>5918149.0235218052</v>
      </c>
      <c r="BZ291" s="490">
        <f t="shared" si="20"/>
        <v>0</v>
      </c>
      <c r="CA291" s="490">
        <f t="shared" si="21"/>
        <v>0</v>
      </c>
      <c r="CB291" s="490">
        <f t="shared" si="19"/>
        <v>0</v>
      </c>
      <c r="CC291" s="490">
        <f>IF(ISERROR(VLOOKUP(A291,'[19]19-20 Cfwds'!A:D,4,FALSE)),0,(VLOOKUP(A291,'[19]19-20 Cfwds'!A:D,4,FALSE)))</f>
        <v>0</v>
      </c>
      <c r="CD291" s="490">
        <f>IF(ISERROR(VLOOKUP(A291,'[19]19-20 Cfwds'!A:D,3,FALSE)),0,(VLOOKUP(A291,'[19]19-20 Cfwds'!A:D,3,FALSE)))</f>
        <v>0</v>
      </c>
      <c r="CF291" s="490">
        <f t="shared" si="22"/>
        <v>709601.37462235638</v>
      </c>
      <c r="CG291" s="490"/>
      <c r="CH291" s="490"/>
    </row>
    <row r="292" spans="1:86" ht="14.4">
      <c r="A292" s="486">
        <v>356</v>
      </c>
      <c r="B292" s="486" t="str">
        <f>VLOOKUP(D292,'[19]Adjusted Factors 21-22'!C:F,4,FALSE)</f>
        <v>Recoupment Academy</v>
      </c>
      <c r="C292" s="491">
        <v>144214</v>
      </c>
      <c r="D292" s="491">
        <v>9354096</v>
      </c>
      <c r="E292" s="492" t="s">
        <v>313</v>
      </c>
      <c r="F292" s="332">
        <v>763</v>
      </c>
      <c r="G292" s="332">
        <v>0</v>
      </c>
      <c r="H292" s="332">
        <v>763</v>
      </c>
      <c r="I292" s="125">
        <v>0</v>
      </c>
      <c r="J292" s="125">
        <v>2033785</v>
      </c>
      <c r="K292" s="125">
        <v>1454544</v>
      </c>
      <c r="L292" s="125">
        <v>0</v>
      </c>
      <c r="M292" s="125">
        <v>43700.000000000051</v>
      </c>
      <c r="N292" s="125">
        <v>0</v>
      </c>
      <c r="O292" s="125">
        <v>111092.8</v>
      </c>
      <c r="P292" s="125">
        <v>0</v>
      </c>
      <c r="Q292" s="125">
        <v>0</v>
      </c>
      <c r="R292" s="125">
        <v>0</v>
      </c>
      <c r="S292" s="125">
        <v>0</v>
      </c>
      <c r="T292" s="125">
        <v>0</v>
      </c>
      <c r="U292" s="125">
        <v>0</v>
      </c>
      <c r="V292" s="125">
        <v>6199.99999999999</v>
      </c>
      <c r="W292" s="125">
        <v>13279.999999999998</v>
      </c>
      <c r="X292" s="125">
        <v>11020.000000000013</v>
      </c>
      <c r="Y292" s="125">
        <v>31500</v>
      </c>
      <c r="Z292" s="125">
        <v>2720.0000000000014</v>
      </c>
      <c r="AA292" s="125">
        <v>0</v>
      </c>
      <c r="AB292" s="125">
        <v>0</v>
      </c>
      <c r="AC292" s="125">
        <v>2977.8055190538721</v>
      </c>
      <c r="AD292" s="125">
        <v>0</v>
      </c>
      <c r="AE292" s="125">
        <v>0</v>
      </c>
      <c r="AF292" s="125">
        <v>282390.72327895503</v>
      </c>
      <c r="AG292" s="125">
        <v>0</v>
      </c>
      <c r="AH292" s="125">
        <v>0</v>
      </c>
      <c r="AI292" s="125">
        <v>117800</v>
      </c>
      <c r="AJ292" s="125">
        <v>0</v>
      </c>
      <c r="AK292" s="125">
        <v>0</v>
      </c>
      <c r="AL292" s="125">
        <v>0</v>
      </c>
      <c r="AM292" s="125">
        <v>20889.599999999999</v>
      </c>
      <c r="AN292" s="125">
        <v>0</v>
      </c>
      <c r="AO292" s="125">
        <v>0</v>
      </c>
      <c r="AP292" s="125">
        <v>0</v>
      </c>
      <c r="AQ292" s="125">
        <v>0</v>
      </c>
      <c r="AR292" s="125">
        <v>0</v>
      </c>
      <c r="AS292" s="125">
        <v>0</v>
      </c>
      <c r="AT292" s="125">
        <v>0</v>
      </c>
      <c r="AU292" s="125">
        <v>0</v>
      </c>
      <c r="AV292" s="125">
        <v>3488329</v>
      </c>
      <c r="AW292" s="125">
        <v>504881.32879800897</v>
      </c>
      <c r="AX292" s="125">
        <v>138689.60000000001</v>
      </c>
      <c r="AY292" s="125">
        <v>360708.16163947759</v>
      </c>
      <c r="AZ292" s="493">
        <v>4131899.9287980092</v>
      </c>
      <c r="BA292" s="493">
        <v>4111010.3287980091</v>
      </c>
      <c r="BB292" s="493">
        <v>5415</v>
      </c>
      <c r="BC292" s="493">
        <v>4131645</v>
      </c>
      <c r="BD292" s="493">
        <v>0</v>
      </c>
      <c r="BE292" s="493">
        <v>20634.671201990917</v>
      </c>
      <c r="BF292" s="493">
        <v>4152534.6</v>
      </c>
      <c r="BG292" s="125">
        <v>0</v>
      </c>
      <c r="BH292" s="125">
        <v>4152534.5999999996</v>
      </c>
      <c r="BI292" s="493">
        <v>4152534.6</v>
      </c>
      <c r="BJ292" s="493">
        <v>4013845</v>
      </c>
      <c r="BK292" s="125">
        <v>4013845</v>
      </c>
      <c r="BL292" s="125">
        <v>5260.6094364351247</v>
      </c>
      <c r="BM292" s="125">
        <v>5121.5411408244681</v>
      </c>
      <c r="BN292" s="126">
        <v>2.7153603141469508E-2</v>
      </c>
      <c r="BO292" s="126">
        <v>0</v>
      </c>
      <c r="BP292" s="125">
        <v>0</v>
      </c>
      <c r="BQ292" s="493">
        <v>4152534.6</v>
      </c>
      <c r="BR292" s="493">
        <v>5415</v>
      </c>
      <c r="BS292" s="493" t="s">
        <v>948</v>
      </c>
      <c r="BT292" s="493">
        <v>5442.378243774574</v>
      </c>
      <c r="BU292" s="126">
        <v>2.5870345409929607E-2</v>
      </c>
      <c r="BV292" s="125">
        <v>0</v>
      </c>
      <c r="BW292" s="125">
        <v>4152534.6</v>
      </c>
      <c r="BX292" s="125">
        <v>0</v>
      </c>
      <c r="BY292" s="125">
        <v>4152534.6</v>
      </c>
      <c r="BZ292" s="490">
        <f t="shared" si="20"/>
        <v>0</v>
      </c>
      <c r="CA292" s="490">
        <f t="shared" si="21"/>
        <v>0</v>
      </c>
      <c r="CB292" s="490">
        <f t="shared" si="19"/>
        <v>20634.671201990917</v>
      </c>
      <c r="CC292" s="490">
        <f>IF(ISERROR(VLOOKUP(A292,'[19]19-20 Cfwds'!A:D,4,FALSE)),0,(VLOOKUP(A292,'[19]19-20 Cfwds'!A:D,4,FALSE)))</f>
        <v>0</v>
      </c>
      <c r="CD292" s="490">
        <f>IF(ISERROR(VLOOKUP(A292,'[19]19-20 Cfwds'!A:D,3,FALSE)),0,(VLOOKUP(A292,'[19]19-20 Cfwds'!A:D,3,FALSE)))</f>
        <v>0</v>
      </c>
      <c r="CF292" s="490">
        <f t="shared" si="22"/>
        <v>219512.80000000005</v>
      </c>
      <c r="CG292" s="490"/>
      <c r="CH292" s="490"/>
    </row>
    <row r="293" spans="1:86" ht="14.4">
      <c r="A293" s="486">
        <v>357</v>
      </c>
      <c r="B293" s="486" t="str">
        <f>VLOOKUP(D293,'[19]Adjusted Factors 21-22'!C:F,4,FALSE)</f>
        <v>Recoupment Academy</v>
      </c>
      <c r="C293" s="491">
        <v>137218</v>
      </c>
      <c r="D293" s="491">
        <v>9354097</v>
      </c>
      <c r="E293" s="492" t="s">
        <v>314</v>
      </c>
      <c r="F293" s="332">
        <v>927</v>
      </c>
      <c r="G293" s="332">
        <v>0</v>
      </c>
      <c r="H293" s="332">
        <v>927</v>
      </c>
      <c r="I293" s="125">
        <v>0</v>
      </c>
      <c r="J293" s="125">
        <v>2460575</v>
      </c>
      <c r="K293" s="125">
        <v>1778868</v>
      </c>
      <c r="L293" s="125">
        <v>0</v>
      </c>
      <c r="M293" s="125">
        <v>42320.000000000015</v>
      </c>
      <c r="N293" s="125">
        <v>0</v>
      </c>
      <c r="O293" s="125">
        <v>127527.852494577</v>
      </c>
      <c r="P293" s="125">
        <v>0</v>
      </c>
      <c r="Q293" s="125">
        <v>0</v>
      </c>
      <c r="R293" s="125">
        <v>0</v>
      </c>
      <c r="S293" s="125">
        <v>0</v>
      </c>
      <c r="T293" s="125">
        <v>0</v>
      </c>
      <c r="U293" s="125">
        <v>0</v>
      </c>
      <c r="V293" s="125">
        <v>5270.0000000000136</v>
      </c>
      <c r="W293" s="125">
        <v>8299.9999999999964</v>
      </c>
      <c r="X293" s="125">
        <v>13920.000000000025</v>
      </c>
      <c r="Y293" s="125">
        <v>9450.0000000000091</v>
      </c>
      <c r="Z293" s="125">
        <v>7479.9999999999745</v>
      </c>
      <c r="AA293" s="125">
        <v>0</v>
      </c>
      <c r="AB293" s="125">
        <v>0</v>
      </c>
      <c r="AC293" s="125">
        <v>1485.0000000000064</v>
      </c>
      <c r="AD293" s="125">
        <v>0</v>
      </c>
      <c r="AE293" s="125">
        <v>0</v>
      </c>
      <c r="AF293" s="125">
        <v>298830.06249412865</v>
      </c>
      <c r="AG293" s="125">
        <v>0</v>
      </c>
      <c r="AH293" s="125">
        <v>0</v>
      </c>
      <c r="AI293" s="125">
        <v>117800</v>
      </c>
      <c r="AJ293" s="125">
        <v>0</v>
      </c>
      <c r="AK293" s="125">
        <v>0</v>
      </c>
      <c r="AL293" s="125">
        <v>0</v>
      </c>
      <c r="AM293" s="125">
        <v>23552</v>
      </c>
      <c r="AN293" s="125">
        <v>0</v>
      </c>
      <c r="AO293" s="125">
        <v>0</v>
      </c>
      <c r="AP293" s="125">
        <v>0</v>
      </c>
      <c r="AQ293" s="125">
        <v>0</v>
      </c>
      <c r="AR293" s="125">
        <v>0</v>
      </c>
      <c r="AS293" s="125">
        <v>0</v>
      </c>
      <c r="AT293" s="125">
        <v>0</v>
      </c>
      <c r="AU293" s="125">
        <v>0</v>
      </c>
      <c r="AV293" s="125">
        <v>4239443</v>
      </c>
      <c r="AW293" s="125">
        <v>514582.91498870566</v>
      </c>
      <c r="AX293" s="125">
        <v>141352</v>
      </c>
      <c r="AY293" s="125">
        <v>363682.8837416413</v>
      </c>
      <c r="AZ293" s="493">
        <v>4895377.9149887059</v>
      </c>
      <c r="BA293" s="493">
        <v>4871825.9149887059</v>
      </c>
      <c r="BB293" s="493">
        <v>5415</v>
      </c>
      <c r="BC293" s="493">
        <v>5019705</v>
      </c>
      <c r="BD293" s="493">
        <v>0</v>
      </c>
      <c r="BE293" s="493">
        <v>147879.08501129411</v>
      </c>
      <c r="BF293" s="493">
        <v>5043257</v>
      </c>
      <c r="BG293" s="125">
        <v>0</v>
      </c>
      <c r="BH293" s="125">
        <v>5043257</v>
      </c>
      <c r="BI293" s="493">
        <v>5043257</v>
      </c>
      <c r="BJ293" s="493">
        <v>4901905</v>
      </c>
      <c r="BK293" s="125">
        <v>4901905</v>
      </c>
      <c r="BL293" s="125">
        <v>5287.9234088457388</v>
      </c>
      <c r="BM293" s="125">
        <v>5136.3176226826608</v>
      </c>
      <c r="BN293" s="126">
        <v>2.9516435177911634E-2</v>
      </c>
      <c r="BO293" s="126">
        <v>0</v>
      </c>
      <c r="BP293" s="125">
        <v>0</v>
      </c>
      <c r="BQ293" s="493">
        <v>5043257</v>
      </c>
      <c r="BR293" s="493">
        <v>5415</v>
      </c>
      <c r="BS293" s="493" t="s">
        <v>948</v>
      </c>
      <c r="BT293" s="493">
        <v>5440.40668824164</v>
      </c>
      <c r="BU293" s="126">
        <v>2.8420126817151115E-2</v>
      </c>
      <c r="BV293" s="125">
        <v>0</v>
      </c>
      <c r="BW293" s="125">
        <v>5043257</v>
      </c>
      <c r="BX293" s="125">
        <v>0</v>
      </c>
      <c r="BY293" s="125">
        <v>5043257</v>
      </c>
      <c r="BZ293" s="490">
        <f t="shared" si="20"/>
        <v>0</v>
      </c>
      <c r="CA293" s="490">
        <f t="shared" si="21"/>
        <v>0</v>
      </c>
      <c r="CB293" s="490">
        <f t="shared" si="19"/>
        <v>147879.08501129411</v>
      </c>
      <c r="CC293" s="490">
        <f>IF(ISERROR(VLOOKUP(A293,'[19]19-20 Cfwds'!A:D,4,FALSE)),0,(VLOOKUP(A293,'[19]19-20 Cfwds'!A:D,4,FALSE)))</f>
        <v>0</v>
      </c>
      <c r="CD293" s="490">
        <f>IF(ISERROR(VLOOKUP(A293,'[19]19-20 Cfwds'!A:D,3,FALSE)),0,(VLOOKUP(A293,'[19]19-20 Cfwds'!A:D,3,FALSE)))</f>
        <v>0</v>
      </c>
      <c r="CF293" s="490">
        <f t="shared" si="22"/>
        <v>214267.852494577</v>
      </c>
      <c r="CG293" s="490"/>
      <c r="CH293" s="490"/>
    </row>
    <row r="294" spans="1:86" ht="14.4">
      <c r="A294" s="486">
        <v>362</v>
      </c>
      <c r="B294" s="486" t="str">
        <f>VLOOKUP(D294,'[19]Adjusted Factors 21-22'!C:F,4,FALSE)</f>
        <v>Recoupment Academy</v>
      </c>
      <c r="C294" s="491">
        <v>137208</v>
      </c>
      <c r="D294" s="491">
        <v>9354098</v>
      </c>
      <c r="E294" s="492" t="s">
        <v>487</v>
      </c>
      <c r="F294" s="332">
        <v>584</v>
      </c>
      <c r="G294" s="332">
        <v>0</v>
      </c>
      <c r="H294" s="332">
        <v>584</v>
      </c>
      <c r="I294" s="125">
        <v>0</v>
      </c>
      <c r="J294" s="125">
        <v>1524250</v>
      </c>
      <c r="K294" s="125">
        <v>1149876</v>
      </c>
      <c r="L294" s="125">
        <v>0</v>
      </c>
      <c r="M294" s="125">
        <v>38180.000000000029</v>
      </c>
      <c r="N294" s="125">
        <v>0</v>
      </c>
      <c r="O294" s="125">
        <v>98112.000000000015</v>
      </c>
      <c r="P294" s="125">
        <v>0</v>
      </c>
      <c r="Q294" s="125">
        <v>0</v>
      </c>
      <c r="R294" s="125">
        <v>0</v>
      </c>
      <c r="S294" s="125">
        <v>0</v>
      </c>
      <c r="T294" s="125">
        <v>0</v>
      </c>
      <c r="U294" s="125">
        <v>0</v>
      </c>
      <c r="V294" s="125">
        <v>7129.9999999999964</v>
      </c>
      <c r="W294" s="125">
        <v>21994.999999999993</v>
      </c>
      <c r="X294" s="125">
        <v>13339.999999999995</v>
      </c>
      <c r="Y294" s="125">
        <v>44729.99999999984</v>
      </c>
      <c r="Z294" s="125">
        <v>6800.00000000001</v>
      </c>
      <c r="AA294" s="125">
        <v>0</v>
      </c>
      <c r="AB294" s="125">
        <v>0</v>
      </c>
      <c r="AC294" s="125">
        <v>2970.0000000000041</v>
      </c>
      <c r="AD294" s="125">
        <v>0</v>
      </c>
      <c r="AE294" s="125">
        <v>0</v>
      </c>
      <c r="AF294" s="125">
        <v>241902.92830410725</v>
      </c>
      <c r="AG294" s="125">
        <v>0</v>
      </c>
      <c r="AH294" s="125">
        <v>0</v>
      </c>
      <c r="AI294" s="125">
        <v>117800</v>
      </c>
      <c r="AJ294" s="125">
        <v>3733.3333333333339</v>
      </c>
      <c r="AK294" s="125">
        <v>0</v>
      </c>
      <c r="AL294" s="125">
        <v>0</v>
      </c>
      <c r="AM294" s="125">
        <v>12800</v>
      </c>
      <c r="AN294" s="125">
        <v>0</v>
      </c>
      <c r="AO294" s="125">
        <v>0</v>
      </c>
      <c r="AP294" s="125">
        <v>0</v>
      </c>
      <c r="AQ294" s="125">
        <v>0</v>
      </c>
      <c r="AR294" s="125">
        <v>0</v>
      </c>
      <c r="AS294" s="125">
        <v>0</v>
      </c>
      <c r="AT294" s="125">
        <v>0</v>
      </c>
      <c r="AU294" s="125">
        <v>0</v>
      </c>
      <c r="AV294" s="125">
        <v>2674126</v>
      </c>
      <c r="AW294" s="125">
        <v>475159.92830410716</v>
      </c>
      <c r="AX294" s="125">
        <v>134333.33333333331</v>
      </c>
      <c r="AY294" s="125">
        <v>351555.34948538686</v>
      </c>
      <c r="AZ294" s="493">
        <v>3283619.2616374404</v>
      </c>
      <c r="BA294" s="493">
        <v>3270819.2616374404</v>
      </c>
      <c r="BB294" s="493">
        <v>5415</v>
      </c>
      <c r="BC294" s="493">
        <v>3162360</v>
      </c>
      <c r="BD294" s="493">
        <v>0</v>
      </c>
      <c r="BE294" s="493">
        <v>0</v>
      </c>
      <c r="BF294" s="493">
        <v>3283619.2616374404</v>
      </c>
      <c r="BG294" s="125">
        <v>0</v>
      </c>
      <c r="BH294" s="125">
        <v>3283619.2616374409</v>
      </c>
      <c r="BI294" s="493">
        <v>3175160</v>
      </c>
      <c r="BJ294" s="493">
        <v>3040826.6666666665</v>
      </c>
      <c r="BK294" s="125">
        <v>3149285.9283041069</v>
      </c>
      <c r="BL294" s="125">
        <v>5392.6128909316903</v>
      </c>
      <c r="BM294" s="125">
        <v>5267.7812373125716</v>
      </c>
      <c r="BN294" s="126">
        <v>2.3697197737619646E-2</v>
      </c>
      <c r="BO294" s="126">
        <v>0</v>
      </c>
      <c r="BP294" s="125">
        <v>0</v>
      </c>
      <c r="BQ294" s="493">
        <v>3283619.2616374404</v>
      </c>
      <c r="BR294" s="493">
        <v>5600.7179137627409</v>
      </c>
      <c r="BS294" s="493" t="s">
        <v>948</v>
      </c>
      <c r="BT294" s="493">
        <v>5622.6357219819183</v>
      </c>
      <c r="BU294" s="126">
        <v>2.2326061124361418E-2</v>
      </c>
      <c r="BV294" s="125">
        <v>0</v>
      </c>
      <c r="BW294" s="125">
        <v>3283619.2616374404</v>
      </c>
      <c r="BX294" s="125">
        <v>0</v>
      </c>
      <c r="BY294" s="125">
        <v>3283619.2616374404</v>
      </c>
      <c r="BZ294" s="490">
        <f t="shared" si="20"/>
        <v>0</v>
      </c>
      <c r="CA294" s="490">
        <f t="shared" si="21"/>
        <v>0</v>
      </c>
      <c r="CB294" s="490">
        <f t="shared" si="19"/>
        <v>0</v>
      </c>
      <c r="CC294" s="490">
        <f>IF(ISERROR(VLOOKUP(A294,'[19]19-20 Cfwds'!A:D,4,FALSE)),0,(VLOOKUP(A294,'[19]19-20 Cfwds'!A:D,4,FALSE)))</f>
        <v>0</v>
      </c>
      <c r="CD294" s="490">
        <f>IF(ISERROR(VLOOKUP(A294,'[19]19-20 Cfwds'!A:D,3,FALSE)),0,(VLOOKUP(A294,'[19]19-20 Cfwds'!A:D,3,FALSE)))</f>
        <v>0</v>
      </c>
      <c r="CF294" s="490">
        <f t="shared" si="22"/>
        <v>230286.99999999988</v>
      </c>
      <c r="CG294" s="490"/>
      <c r="CH294" s="490"/>
    </row>
    <row r="295" spans="1:86" ht="14.4">
      <c r="A295" s="486">
        <v>376</v>
      </c>
      <c r="B295" s="486" t="str">
        <f>VLOOKUP(D295,'[19]Adjusted Factors 21-22'!C:F,4,FALSE)</f>
        <v>Recoupment Academy</v>
      </c>
      <c r="C295" s="491">
        <v>136969</v>
      </c>
      <c r="D295" s="491">
        <v>9354099</v>
      </c>
      <c r="E295" s="492" t="s">
        <v>324</v>
      </c>
      <c r="F295" s="332">
        <v>1537</v>
      </c>
      <c r="G295" s="332">
        <v>0</v>
      </c>
      <c r="H295" s="332">
        <v>1537</v>
      </c>
      <c r="I295" s="125">
        <v>0</v>
      </c>
      <c r="J295" s="125">
        <v>4002245</v>
      </c>
      <c r="K295" s="125">
        <v>3036852</v>
      </c>
      <c r="L295" s="125">
        <v>0</v>
      </c>
      <c r="M295" s="125">
        <v>61179.999999999971</v>
      </c>
      <c r="N295" s="125">
        <v>0</v>
      </c>
      <c r="O295" s="125">
        <v>166671.21387283236</v>
      </c>
      <c r="P295" s="125">
        <v>0</v>
      </c>
      <c r="Q295" s="125">
        <v>0</v>
      </c>
      <c r="R295" s="125">
        <v>0</v>
      </c>
      <c r="S295" s="125">
        <v>0</v>
      </c>
      <c r="T295" s="125">
        <v>0</v>
      </c>
      <c r="U295" s="125">
        <v>0</v>
      </c>
      <c r="V295" s="125">
        <v>6819.99999999999</v>
      </c>
      <c r="W295" s="125">
        <v>15770</v>
      </c>
      <c r="X295" s="125">
        <v>10439.999999999975</v>
      </c>
      <c r="Y295" s="125">
        <v>13859.99999999998</v>
      </c>
      <c r="Z295" s="125">
        <v>1360.0000000000027</v>
      </c>
      <c r="AA295" s="125">
        <v>0</v>
      </c>
      <c r="AB295" s="125">
        <v>0</v>
      </c>
      <c r="AC295" s="125">
        <v>16345.634765624991</v>
      </c>
      <c r="AD295" s="125">
        <v>0</v>
      </c>
      <c r="AE295" s="125">
        <v>0</v>
      </c>
      <c r="AF295" s="125">
        <v>508627.90104817669</v>
      </c>
      <c r="AG295" s="125">
        <v>0</v>
      </c>
      <c r="AH295" s="125">
        <v>0</v>
      </c>
      <c r="AI295" s="125">
        <v>117800</v>
      </c>
      <c r="AJ295" s="125">
        <v>0</v>
      </c>
      <c r="AK295" s="125">
        <v>0</v>
      </c>
      <c r="AL295" s="125">
        <v>0</v>
      </c>
      <c r="AM295" s="125">
        <v>59904</v>
      </c>
      <c r="AN295" s="125">
        <v>0</v>
      </c>
      <c r="AO295" s="125">
        <v>0</v>
      </c>
      <c r="AP295" s="125">
        <v>0</v>
      </c>
      <c r="AQ295" s="125">
        <v>0</v>
      </c>
      <c r="AR295" s="125">
        <v>0</v>
      </c>
      <c r="AS295" s="125">
        <v>0</v>
      </c>
      <c r="AT295" s="125">
        <v>0</v>
      </c>
      <c r="AU295" s="125">
        <v>0</v>
      </c>
      <c r="AV295" s="125">
        <v>7039097</v>
      </c>
      <c r="AW295" s="125">
        <v>801074.74968663394</v>
      </c>
      <c r="AX295" s="125">
        <v>177704</v>
      </c>
      <c r="AY295" s="125">
        <v>530415.16439692071</v>
      </c>
      <c r="AZ295" s="493">
        <v>8017875.7496866342</v>
      </c>
      <c r="BA295" s="493">
        <v>7957971.7496866342</v>
      </c>
      <c r="BB295" s="493">
        <v>5415</v>
      </c>
      <c r="BC295" s="493">
        <v>8322855</v>
      </c>
      <c r="BD295" s="493">
        <v>0</v>
      </c>
      <c r="BE295" s="493">
        <v>364883.25031336583</v>
      </c>
      <c r="BF295" s="493">
        <v>8382759</v>
      </c>
      <c r="BG295" s="125">
        <v>0</v>
      </c>
      <c r="BH295" s="125">
        <v>8382759</v>
      </c>
      <c r="BI295" s="493">
        <v>8382759</v>
      </c>
      <c r="BJ295" s="493">
        <v>8205055</v>
      </c>
      <c r="BK295" s="125">
        <v>8205055</v>
      </c>
      <c r="BL295" s="125">
        <v>5338.3571893298631</v>
      </c>
      <c r="BM295" s="125">
        <v>5188.4846632124354</v>
      </c>
      <c r="BN295" s="126">
        <v>2.8885606462337416E-2</v>
      </c>
      <c r="BO295" s="126">
        <v>0</v>
      </c>
      <c r="BP295" s="125">
        <v>0</v>
      </c>
      <c r="BQ295" s="493">
        <v>8382759</v>
      </c>
      <c r="BR295" s="493">
        <v>5415</v>
      </c>
      <c r="BS295" s="493" t="s">
        <v>948</v>
      </c>
      <c r="BT295" s="493">
        <v>5453.9746258945997</v>
      </c>
      <c r="BU295" s="126">
        <v>2.8475150219963385E-2</v>
      </c>
      <c r="BV295" s="125">
        <v>0</v>
      </c>
      <c r="BW295" s="125">
        <v>8382759</v>
      </c>
      <c r="BX295" s="125">
        <v>0</v>
      </c>
      <c r="BY295" s="125">
        <v>8382759</v>
      </c>
      <c r="BZ295" s="490">
        <f t="shared" si="20"/>
        <v>0</v>
      </c>
      <c r="CA295" s="490">
        <f t="shared" si="21"/>
        <v>0</v>
      </c>
      <c r="CB295" s="490">
        <f t="shared" si="19"/>
        <v>364883.25031336583</v>
      </c>
      <c r="CC295" s="490">
        <f>IF(ISERROR(VLOOKUP(A295,'[19]19-20 Cfwds'!A:D,4,FALSE)),0,(VLOOKUP(A295,'[19]19-20 Cfwds'!A:D,4,FALSE)))</f>
        <v>0</v>
      </c>
      <c r="CD295" s="490">
        <f>IF(ISERROR(VLOOKUP(A295,'[19]19-20 Cfwds'!A:D,3,FALSE)),0,(VLOOKUP(A295,'[19]19-20 Cfwds'!A:D,3,FALSE)))</f>
        <v>0</v>
      </c>
      <c r="CF295" s="490">
        <f t="shared" si="22"/>
        <v>276101.2138728323</v>
      </c>
      <c r="CG295" s="490"/>
      <c r="CH295" s="490"/>
    </row>
    <row r="296" spans="1:86" ht="14.4">
      <c r="A296" s="486">
        <v>554</v>
      </c>
      <c r="B296" s="486" t="str">
        <f>VLOOKUP(D296,'[19]Adjusted Factors 21-22'!C:F,4,FALSE)</f>
        <v>Recoupment Academy</v>
      </c>
      <c r="C296" s="491">
        <v>136322</v>
      </c>
      <c r="D296" s="491">
        <v>9354102</v>
      </c>
      <c r="E296" s="492" t="s">
        <v>421</v>
      </c>
      <c r="F296" s="332">
        <v>1116</v>
      </c>
      <c r="G296" s="332">
        <v>0</v>
      </c>
      <c r="H296" s="332">
        <v>1116</v>
      </c>
      <c r="I296" s="125">
        <v>0</v>
      </c>
      <c r="J296" s="125">
        <v>2878655</v>
      </c>
      <c r="K296" s="125">
        <v>2235870</v>
      </c>
      <c r="L296" s="125">
        <v>0</v>
      </c>
      <c r="M296" s="125">
        <v>58420.000000000065</v>
      </c>
      <c r="N296" s="125">
        <v>0</v>
      </c>
      <c r="O296" s="125">
        <v>161767.04055220017</v>
      </c>
      <c r="P296" s="125">
        <v>0</v>
      </c>
      <c r="Q296" s="125">
        <v>0</v>
      </c>
      <c r="R296" s="125">
        <v>0</v>
      </c>
      <c r="S296" s="125">
        <v>0</v>
      </c>
      <c r="T296" s="125">
        <v>0</v>
      </c>
      <c r="U296" s="125">
        <v>0</v>
      </c>
      <c r="V296" s="125">
        <v>22629.999999999993</v>
      </c>
      <c r="W296" s="125">
        <v>10375.000000000013</v>
      </c>
      <c r="X296" s="125">
        <v>0</v>
      </c>
      <c r="Y296" s="125">
        <v>0</v>
      </c>
      <c r="Z296" s="125">
        <v>0</v>
      </c>
      <c r="AA296" s="125">
        <v>0</v>
      </c>
      <c r="AB296" s="125">
        <v>0</v>
      </c>
      <c r="AC296" s="125">
        <v>23824.043126684694</v>
      </c>
      <c r="AD296" s="125">
        <v>0</v>
      </c>
      <c r="AE296" s="125">
        <v>0</v>
      </c>
      <c r="AF296" s="125">
        <v>430024.05187838781</v>
      </c>
      <c r="AG296" s="125">
        <v>0</v>
      </c>
      <c r="AH296" s="125">
        <v>0</v>
      </c>
      <c r="AI296" s="125">
        <v>117800</v>
      </c>
      <c r="AJ296" s="125">
        <v>0</v>
      </c>
      <c r="AK296" s="125">
        <v>0</v>
      </c>
      <c r="AL296" s="125">
        <v>0</v>
      </c>
      <c r="AM296" s="125">
        <v>26112</v>
      </c>
      <c r="AN296" s="125">
        <v>0</v>
      </c>
      <c r="AO296" s="125">
        <v>0</v>
      </c>
      <c r="AP296" s="125">
        <v>0</v>
      </c>
      <c r="AQ296" s="125">
        <v>0</v>
      </c>
      <c r="AR296" s="125">
        <v>0</v>
      </c>
      <c r="AS296" s="125">
        <v>0</v>
      </c>
      <c r="AT296" s="125">
        <v>0</v>
      </c>
      <c r="AU296" s="125">
        <v>0</v>
      </c>
      <c r="AV296" s="125">
        <v>5114525</v>
      </c>
      <c r="AW296" s="125">
        <v>707040.1355572727</v>
      </c>
      <c r="AX296" s="125">
        <v>143912</v>
      </c>
      <c r="AY296" s="125">
        <v>468204.06649139413</v>
      </c>
      <c r="AZ296" s="493">
        <v>5965477.1355572725</v>
      </c>
      <c r="BA296" s="493">
        <v>5939365.1355572725</v>
      </c>
      <c r="BB296" s="493">
        <v>5415</v>
      </c>
      <c r="BC296" s="493">
        <v>6043140</v>
      </c>
      <c r="BD296" s="493">
        <v>0</v>
      </c>
      <c r="BE296" s="493">
        <v>103774.86444272753</v>
      </c>
      <c r="BF296" s="493">
        <v>6069252</v>
      </c>
      <c r="BG296" s="125">
        <v>0</v>
      </c>
      <c r="BH296" s="125">
        <v>6069252</v>
      </c>
      <c r="BI296" s="493">
        <v>6069252</v>
      </c>
      <c r="BJ296" s="493">
        <v>5925340</v>
      </c>
      <c r="BK296" s="125">
        <v>5925340</v>
      </c>
      <c r="BL296" s="125">
        <v>5309.4444444444443</v>
      </c>
      <c r="BM296" s="125">
        <v>5162.9649611063096</v>
      </c>
      <c r="BN296" s="126">
        <v>2.8371194544529198E-2</v>
      </c>
      <c r="BO296" s="126">
        <v>0</v>
      </c>
      <c r="BP296" s="125">
        <v>0</v>
      </c>
      <c r="BQ296" s="493">
        <v>6069252</v>
      </c>
      <c r="BR296" s="493">
        <v>5415</v>
      </c>
      <c r="BS296" s="493" t="s">
        <v>948</v>
      </c>
      <c r="BT296" s="493">
        <v>5438.3978494623652</v>
      </c>
      <c r="BU296" s="126">
        <v>2.8636634343117473E-2</v>
      </c>
      <c r="BV296" s="125">
        <v>0</v>
      </c>
      <c r="BW296" s="125">
        <v>6069252</v>
      </c>
      <c r="BX296" s="125">
        <v>0</v>
      </c>
      <c r="BY296" s="125">
        <v>6069252</v>
      </c>
      <c r="BZ296" s="490">
        <f t="shared" si="20"/>
        <v>0</v>
      </c>
      <c r="CA296" s="490">
        <f t="shared" si="21"/>
        <v>0</v>
      </c>
      <c r="CB296" s="490">
        <f t="shared" si="19"/>
        <v>103774.86444272753</v>
      </c>
      <c r="CC296" s="490">
        <f>IF(ISERROR(VLOOKUP(A296,'[19]19-20 Cfwds'!A:D,4,FALSE)),0,(VLOOKUP(A296,'[19]19-20 Cfwds'!A:D,4,FALSE)))</f>
        <v>0</v>
      </c>
      <c r="CD296" s="490">
        <f>IF(ISERROR(VLOOKUP(A296,'[19]19-20 Cfwds'!A:D,3,FALSE)),0,(VLOOKUP(A296,'[19]19-20 Cfwds'!A:D,3,FALSE)))</f>
        <v>0</v>
      </c>
      <c r="CF296" s="490">
        <f t="shared" si="22"/>
        <v>253192.04055220023</v>
      </c>
      <c r="CG296" s="490"/>
      <c r="CH296" s="490"/>
    </row>
    <row r="297" spans="1:86" ht="14.4">
      <c r="A297" s="486">
        <v>562</v>
      </c>
      <c r="B297" s="486" t="str">
        <f>VLOOKUP(D297,'[19]Adjusted Factors 21-22'!C:F,4,FALSE)</f>
        <v>Recoupment Academy</v>
      </c>
      <c r="C297" s="491">
        <v>143362</v>
      </c>
      <c r="D297" s="491">
        <v>9354103</v>
      </c>
      <c r="E297" s="492" t="s">
        <v>428</v>
      </c>
      <c r="F297" s="332">
        <v>922</v>
      </c>
      <c r="G297" s="332">
        <v>0</v>
      </c>
      <c r="H297" s="332">
        <v>922</v>
      </c>
      <c r="I297" s="125">
        <v>0</v>
      </c>
      <c r="J297" s="125">
        <v>2369120</v>
      </c>
      <c r="K297" s="125">
        <v>1857492</v>
      </c>
      <c r="L297" s="125">
        <v>0</v>
      </c>
      <c r="M297" s="125">
        <v>67159.999999999985</v>
      </c>
      <c r="N297" s="125">
        <v>0</v>
      </c>
      <c r="O297" s="125">
        <v>172565.37313432837</v>
      </c>
      <c r="P297" s="125">
        <v>0</v>
      </c>
      <c r="Q297" s="125">
        <v>0</v>
      </c>
      <c r="R297" s="125">
        <v>0</v>
      </c>
      <c r="S297" s="125">
        <v>0</v>
      </c>
      <c r="T297" s="125">
        <v>0</v>
      </c>
      <c r="U297" s="125">
        <v>0</v>
      </c>
      <c r="V297" s="125">
        <v>18289.999999999985</v>
      </c>
      <c r="W297" s="125">
        <v>5394.9999999999982</v>
      </c>
      <c r="X297" s="125">
        <v>0</v>
      </c>
      <c r="Y297" s="125">
        <v>20160.000000000015</v>
      </c>
      <c r="Z297" s="125">
        <v>0</v>
      </c>
      <c r="AA297" s="125">
        <v>0</v>
      </c>
      <c r="AB297" s="125">
        <v>0</v>
      </c>
      <c r="AC297" s="125">
        <v>1486.6123778501569</v>
      </c>
      <c r="AD297" s="125">
        <v>0</v>
      </c>
      <c r="AE297" s="125">
        <v>0</v>
      </c>
      <c r="AF297" s="125">
        <v>377665.79059052118</v>
      </c>
      <c r="AG297" s="125">
        <v>0</v>
      </c>
      <c r="AH297" s="125">
        <v>0</v>
      </c>
      <c r="AI297" s="125">
        <v>117800</v>
      </c>
      <c r="AJ297" s="125">
        <v>0</v>
      </c>
      <c r="AK297" s="125">
        <v>0</v>
      </c>
      <c r="AL297" s="125">
        <v>0</v>
      </c>
      <c r="AM297" s="125">
        <v>32256</v>
      </c>
      <c r="AN297" s="125">
        <v>0</v>
      </c>
      <c r="AO297" s="125">
        <v>0</v>
      </c>
      <c r="AP297" s="125">
        <v>0</v>
      </c>
      <c r="AQ297" s="125">
        <v>0</v>
      </c>
      <c r="AR297" s="125">
        <v>0</v>
      </c>
      <c r="AS297" s="125">
        <v>0</v>
      </c>
      <c r="AT297" s="125">
        <v>0</v>
      </c>
      <c r="AU297" s="125">
        <v>0</v>
      </c>
      <c r="AV297" s="125">
        <v>4226612</v>
      </c>
      <c r="AW297" s="125">
        <v>662722.77610269969</v>
      </c>
      <c r="AX297" s="125">
        <v>150056</v>
      </c>
      <c r="AY297" s="125">
        <v>472403.26842958893</v>
      </c>
      <c r="AZ297" s="493">
        <v>5039390.7761026993</v>
      </c>
      <c r="BA297" s="493">
        <v>5007134.7761026993</v>
      </c>
      <c r="BB297" s="493">
        <v>5415</v>
      </c>
      <c r="BC297" s="493">
        <v>4992630</v>
      </c>
      <c r="BD297" s="493">
        <v>0</v>
      </c>
      <c r="BE297" s="493">
        <v>0</v>
      </c>
      <c r="BF297" s="493">
        <v>5039390.7761026993</v>
      </c>
      <c r="BG297" s="125">
        <v>0</v>
      </c>
      <c r="BH297" s="125">
        <v>5039390.7761026993</v>
      </c>
      <c r="BI297" s="493">
        <v>5024886</v>
      </c>
      <c r="BJ297" s="493">
        <v>4874830</v>
      </c>
      <c r="BK297" s="125">
        <v>4889334.7761026993</v>
      </c>
      <c r="BL297" s="125">
        <v>5302.9661346016264</v>
      </c>
      <c r="BM297" s="125">
        <v>5188.0147130712012</v>
      </c>
      <c r="BN297" s="126">
        <v>2.2157111706103141E-2</v>
      </c>
      <c r="BO297" s="126">
        <v>0</v>
      </c>
      <c r="BP297" s="125">
        <v>0</v>
      </c>
      <c r="BQ297" s="493">
        <v>5039390.7761026993</v>
      </c>
      <c r="BR297" s="493">
        <v>5430.7318612827539</v>
      </c>
      <c r="BS297" s="493" t="s">
        <v>948</v>
      </c>
      <c r="BT297" s="493">
        <v>5465.7166769009755</v>
      </c>
      <c r="BU297" s="126">
        <v>2.309547092465869E-2</v>
      </c>
      <c r="BV297" s="125">
        <v>0</v>
      </c>
      <c r="BW297" s="125">
        <v>5039390.7761026993</v>
      </c>
      <c r="BX297" s="125">
        <v>0</v>
      </c>
      <c r="BY297" s="125">
        <v>5039390.7761026993</v>
      </c>
      <c r="BZ297" s="490">
        <f t="shared" si="20"/>
        <v>0</v>
      </c>
      <c r="CA297" s="490">
        <f t="shared" si="21"/>
        <v>0</v>
      </c>
      <c r="CB297" s="490">
        <f t="shared" si="19"/>
        <v>0</v>
      </c>
      <c r="CC297" s="490">
        <f>IF(ISERROR(VLOOKUP(A297,'[19]19-20 Cfwds'!A:D,4,FALSE)),0,(VLOOKUP(A297,'[19]19-20 Cfwds'!A:D,4,FALSE)))</f>
        <v>0</v>
      </c>
      <c r="CD297" s="490">
        <f>IF(ISERROR(VLOOKUP(A297,'[19]19-20 Cfwds'!A:D,3,FALSE)),0,(VLOOKUP(A297,'[19]19-20 Cfwds'!A:D,3,FALSE)))</f>
        <v>0</v>
      </c>
      <c r="CF297" s="490">
        <f t="shared" si="22"/>
        <v>283570.37313432834</v>
      </c>
      <c r="CG297" s="490"/>
      <c r="CH297" s="490"/>
    </row>
    <row r="298" spans="1:86" ht="14.4">
      <c r="A298" s="486">
        <v>159</v>
      </c>
      <c r="B298" s="486" t="str">
        <f>VLOOKUP(D298,'[19]Adjusted Factors 21-22'!C:F,4,FALSE)</f>
        <v>Recoupment Academy</v>
      </c>
      <c r="C298" s="491">
        <v>136416</v>
      </c>
      <c r="D298" s="491">
        <v>9354504</v>
      </c>
      <c r="E298" s="492" t="s">
        <v>221</v>
      </c>
      <c r="F298" s="332">
        <v>668</v>
      </c>
      <c r="G298" s="332">
        <v>0</v>
      </c>
      <c r="H298" s="332">
        <v>668</v>
      </c>
      <c r="I298" s="125">
        <v>0</v>
      </c>
      <c r="J298" s="125">
        <v>1776840</v>
      </c>
      <c r="K298" s="125">
        <v>1277640</v>
      </c>
      <c r="L298" s="125">
        <v>0</v>
      </c>
      <c r="M298" s="125">
        <v>20699.999999999985</v>
      </c>
      <c r="N298" s="125">
        <v>0</v>
      </c>
      <c r="O298" s="125">
        <v>60120</v>
      </c>
      <c r="P298" s="125">
        <v>0</v>
      </c>
      <c r="Q298" s="125">
        <v>0</v>
      </c>
      <c r="R298" s="125">
        <v>0</v>
      </c>
      <c r="S298" s="125">
        <v>0</v>
      </c>
      <c r="T298" s="125">
        <v>0</v>
      </c>
      <c r="U298" s="125">
        <v>0</v>
      </c>
      <c r="V298" s="125">
        <v>2170.0000000000073</v>
      </c>
      <c r="W298" s="125">
        <v>829.99999999999886</v>
      </c>
      <c r="X298" s="125">
        <v>579.9999999999992</v>
      </c>
      <c r="Y298" s="125">
        <v>1259.9999999999984</v>
      </c>
      <c r="Z298" s="125">
        <v>0</v>
      </c>
      <c r="AA298" s="125">
        <v>0</v>
      </c>
      <c r="AB298" s="125">
        <v>0</v>
      </c>
      <c r="AC298" s="125">
        <v>2969.9999999999959</v>
      </c>
      <c r="AD298" s="125">
        <v>0</v>
      </c>
      <c r="AE298" s="125">
        <v>0</v>
      </c>
      <c r="AF298" s="125">
        <v>235389.53642076356</v>
      </c>
      <c r="AG298" s="125">
        <v>0</v>
      </c>
      <c r="AH298" s="125">
        <v>0</v>
      </c>
      <c r="AI298" s="125">
        <v>117800</v>
      </c>
      <c r="AJ298" s="125">
        <v>0</v>
      </c>
      <c r="AK298" s="125">
        <v>0</v>
      </c>
      <c r="AL298" s="125">
        <v>0</v>
      </c>
      <c r="AM298" s="125">
        <v>16486.400000000001</v>
      </c>
      <c r="AN298" s="125">
        <v>0</v>
      </c>
      <c r="AO298" s="125">
        <v>0</v>
      </c>
      <c r="AP298" s="125">
        <v>0</v>
      </c>
      <c r="AQ298" s="125">
        <v>26300</v>
      </c>
      <c r="AR298" s="125">
        <v>0</v>
      </c>
      <c r="AS298" s="125">
        <v>0</v>
      </c>
      <c r="AT298" s="125">
        <v>0</v>
      </c>
      <c r="AU298" s="125">
        <v>0</v>
      </c>
      <c r="AV298" s="125">
        <v>3054480</v>
      </c>
      <c r="AW298" s="125">
        <v>324019.53642076359</v>
      </c>
      <c r="AX298" s="125">
        <v>160586.4</v>
      </c>
      <c r="AY298" s="125">
        <v>203354.76821038179</v>
      </c>
      <c r="AZ298" s="493">
        <v>3539085.9364207634</v>
      </c>
      <c r="BA298" s="493">
        <v>3496299.5364207635</v>
      </c>
      <c r="BB298" s="493">
        <v>5415</v>
      </c>
      <c r="BC298" s="493">
        <v>3617220</v>
      </c>
      <c r="BD298" s="493">
        <v>0</v>
      </c>
      <c r="BE298" s="493">
        <v>120920.46357923653</v>
      </c>
      <c r="BF298" s="493">
        <v>3660006.4</v>
      </c>
      <c r="BG298" s="125">
        <v>0</v>
      </c>
      <c r="BH298" s="125">
        <v>3660006.4</v>
      </c>
      <c r="BI298" s="493">
        <v>3660006.4</v>
      </c>
      <c r="BJ298" s="493">
        <v>3525720</v>
      </c>
      <c r="BK298" s="125">
        <v>3525720</v>
      </c>
      <c r="BL298" s="125">
        <v>5278.0239520958085</v>
      </c>
      <c r="BM298" s="125">
        <v>5128.8216047548294</v>
      </c>
      <c r="BN298" s="126">
        <v>2.9090960621959726E-2</v>
      </c>
      <c r="BO298" s="126">
        <v>0</v>
      </c>
      <c r="BP298" s="125">
        <v>0</v>
      </c>
      <c r="BQ298" s="493">
        <v>3660006.4</v>
      </c>
      <c r="BR298" s="493">
        <v>5415</v>
      </c>
      <c r="BS298" s="493" t="s">
        <v>948</v>
      </c>
      <c r="BT298" s="493">
        <v>5479.0514970059876</v>
      </c>
      <c r="BU298" s="126">
        <v>2.8355742981344134E-2</v>
      </c>
      <c r="BV298" s="125">
        <v>0</v>
      </c>
      <c r="BW298" s="125">
        <v>3660006.4</v>
      </c>
      <c r="BX298" s="125">
        <v>0</v>
      </c>
      <c r="BY298" s="125">
        <v>3660006.4</v>
      </c>
      <c r="BZ298" s="490">
        <f t="shared" si="20"/>
        <v>0</v>
      </c>
      <c r="CA298" s="490">
        <f t="shared" si="21"/>
        <v>0</v>
      </c>
      <c r="CB298" s="490">
        <f t="shared" si="19"/>
        <v>120920.46357923653</v>
      </c>
      <c r="CC298" s="490">
        <f>IF(ISERROR(VLOOKUP(A298,'[19]19-20 Cfwds'!A:D,4,FALSE)),0,(VLOOKUP(A298,'[19]19-20 Cfwds'!A:D,4,FALSE)))</f>
        <v>0</v>
      </c>
      <c r="CD298" s="490">
        <f>IF(ISERROR(VLOOKUP(A298,'[19]19-20 Cfwds'!A:D,3,FALSE)),0,(VLOOKUP(A298,'[19]19-20 Cfwds'!A:D,3,FALSE)))</f>
        <v>0</v>
      </c>
      <c r="CF298" s="490">
        <f t="shared" si="22"/>
        <v>85660</v>
      </c>
      <c r="CG298" s="490"/>
      <c r="CH298" s="490"/>
    </row>
    <row r="299" spans="1:86" ht="14.4">
      <c r="A299" s="486">
        <v>372</v>
      </c>
      <c r="B299" s="486" t="str">
        <f>VLOOKUP(D299,'[19]Adjusted Factors 21-22'!C:F,4,FALSE)</f>
        <v>Recoupment Academy</v>
      </c>
      <c r="C299" s="491">
        <v>137849</v>
      </c>
      <c r="D299" s="491">
        <v>9354603</v>
      </c>
      <c r="E299" s="492" t="s">
        <v>321</v>
      </c>
      <c r="F299" s="332">
        <v>801</v>
      </c>
      <c r="G299" s="332">
        <v>0</v>
      </c>
      <c r="H299" s="332">
        <v>801</v>
      </c>
      <c r="I299" s="125">
        <v>0</v>
      </c>
      <c r="J299" s="125">
        <v>2068625</v>
      </c>
      <c r="K299" s="125">
        <v>1601964</v>
      </c>
      <c r="L299" s="125">
        <v>0</v>
      </c>
      <c r="M299" s="125">
        <v>51059.99999999992</v>
      </c>
      <c r="N299" s="125">
        <v>0</v>
      </c>
      <c r="O299" s="125">
        <v>123750.10962241171</v>
      </c>
      <c r="P299" s="125">
        <v>0</v>
      </c>
      <c r="Q299" s="125">
        <v>0</v>
      </c>
      <c r="R299" s="125">
        <v>0</v>
      </c>
      <c r="S299" s="125">
        <v>0</v>
      </c>
      <c r="T299" s="125">
        <v>0</v>
      </c>
      <c r="U299" s="125">
        <v>0</v>
      </c>
      <c r="V299" s="125">
        <v>23279.0625</v>
      </c>
      <c r="W299" s="125">
        <v>45707.0625</v>
      </c>
      <c r="X299" s="125">
        <v>32520.600000000006</v>
      </c>
      <c r="Y299" s="125">
        <v>44785.912499999991</v>
      </c>
      <c r="Z299" s="125">
        <v>10893.6</v>
      </c>
      <c r="AA299" s="125">
        <v>0</v>
      </c>
      <c r="AB299" s="125">
        <v>0</v>
      </c>
      <c r="AC299" s="125">
        <v>41580.000000000036</v>
      </c>
      <c r="AD299" s="125">
        <v>0</v>
      </c>
      <c r="AE299" s="125">
        <v>0</v>
      </c>
      <c r="AF299" s="125">
        <v>263013.75568164664</v>
      </c>
      <c r="AG299" s="125">
        <v>0</v>
      </c>
      <c r="AH299" s="125">
        <v>0</v>
      </c>
      <c r="AI299" s="125">
        <v>117800</v>
      </c>
      <c r="AJ299" s="125">
        <v>0</v>
      </c>
      <c r="AK299" s="125">
        <v>0</v>
      </c>
      <c r="AL299" s="125">
        <v>0</v>
      </c>
      <c r="AM299" s="125">
        <v>27648</v>
      </c>
      <c r="AN299" s="125">
        <v>0</v>
      </c>
      <c r="AO299" s="125">
        <v>0</v>
      </c>
      <c r="AP299" s="125">
        <v>0</v>
      </c>
      <c r="AQ299" s="125">
        <v>0</v>
      </c>
      <c r="AR299" s="125">
        <v>0</v>
      </c>
      <c r="AS299" s="125">
        <v>0</v>
      </c>
      <c r="AT299" s="125">
        <v>0</v>
      </c>
      <c r="AU299" s="125">
        <v>0</v>
      </c>
      <c r="AV299" s="125">
        <v>3670589</v>
      </c>
      <c r="AW299" s="125">
        <v>636590.10280405823</v>
      </c>
      <c r="AX299" s="125">
        <v>145448</v>
      </c>
      <c r="AY299" s="125">
        <v>463503.22496323491</v>
      </c>
      <c r="AZ299" s="493">
        <v>4452627.1028040582</v>
      </c>
      <c r="BA299" s="493">
        <v>4424979.1028040582</v>
      </c>
      <c r="BB299" s="493">
        <v>5415</v>
      </c>
      <c r="BC299" s="493">
        <v>4337415</v>
      </c>
      <c r="BD299" s="493">
        <v>0</v>
      </c>
      <c r="BE299" s="493">
        <v>0</v>
      </c>
      <c r="BF299" s="493">
        <v>4452627.1028040582</v>
      </c>
      <c r="BG299" s="125">
        <v>0</v>
      </c>
      <c r="BH299" s="125">
        <v>4452627.1028040592</v>
      </c>
      <c r="BI299" s="493">
        <v>4365063</v>
      </c>
      <c r="BJ299" s="493">
        <v>4219615</v>
      </c>
      <c r="BK299" s="125">
        <v>4307179.1028040582</v>
      </c>
      <c r="BL299" s="125">
        <v>5377.2523131136804</v>
      </c>
      <c r="BM299" s="125">
        <v>5193.9371564259482</v>
      </c>
      <c r="BN299" s="126">
        <v>3.5294065208496879E-2</v>
      </c>
      <c r="BO299" s="126">
        <v>0</v>
      </c>
      <c r="BP299" s="125">
        <v>0</v>
      </c>
      <c r="BQ299" s="493">
        <v>4452627.1028040582</v>
      </c>
      <c r="BR299" s="493">
        <v>5524.3184804045668</v>
      </c>
      <c r="BS299" s="493" t="s">
        <v>948</v>
      </c>
      <c r="BT299" s="493">
        <v>5558.8353343371509</v>
      </c>
      <c r="BU299" s="126">
        <v>3.4888256623583747E-2</v>
      </c>
      <c r="BV299" s="125">
        <v>0</v>
      </c>
      <c r="BW299" s="125">
        <v>4452627.1028040582</v>
      </c>
      <c r="BX299" s="125">
        <v>0</v>
      </c>
      <c r="BY299" s="125">
        <v>4452627.1028040582</v>
      </c>
      <c r="BZ299" s="490">
        <f t="shared" si="20"/>
        <v>0</v>
      </c>
      <c r="CA299" s="490">
        <f t="shared" si="21"/>
        <v>0</v>
      </c>
      <c r="CB299" s="490">
        <f t="shared" si="19"/>
        <v>0</v>
      </c>
      <c r="CC299" s="490">
        <f>IF(ISERROR(VLOOKUP(A299,'[19]19-20 Cfwds'!A:D,4,FALSE)),0,(VLOOKUP(A299,'[19]19-20 Cfwds'!A:D,4,FALSE)))</f>
        <v>0</v>
      </c>
      <c r="CD299" s="490">
        <f>IF(ISERROR(VLOOKUP(A299,'[19]19-20 Cfwds'!A:D,3,FALSE)),0,(VLOOKUP(A299,'[19]19-20 Cfwds'!A:D,3,FALSE)))</f>
        <v>0</v>
      </c>
      <c r="CF299" s="490">
        <f t="shared" si="22"/>
        <v>331996.34712241159</v>
      </c>
      <c r="CG299" s="490"/>
      <c r="CH299" s="490"/>
    </row>
    <row r="300" spans="1:86" ht="14.4">
      <c r="A300" s="486">
        <v>157</v>
      </c>
      <c r="B300" s="486" t="str">
        <f>VLOOKUP(D300,'[19]Adjusted Factors 21-22'!C:F,4,FALSE)</f>
        <v>Recoupment Academy</v>
      </c>
      <c r="C300" s="491">
        <v>146909</v>
      </c>
      <c r="D300" s="491">
        <v>9354605</v>
      </c>
      <c r="E300" s="492" t="s">
        <v>220</v>
      </c>
      <c r="F300" s="332">
        <v>734</v>
      </c>
      <c r="G300" s="332">
        <v>0</v>
      </c>
      <c r="H300" s="332">
        <v>734</v>
      </c>
      <c r="I300" s="125">
        <v>0</v>
      </c>
      <c r="J300" s="125">
        <v>1755065</v>
      </c>
      <c r="K300" s="125">
        <v>1626534</v>
      </c>
      <c r="L300" s="125">
        <v>0</v>
      </c>
      <c r="M300" s="125">
        <v>93839.999999999825</v>
      </c>
      <c r="N300" s="125">
        <v>0</v>
      </c>
      <c r="O300" s="125">
        <v>208220.6570302234</v>
      </c>
      <c r="P300" s="125">
        <v>0</v>
      </c>
      <c r="Q300" s="125">
        <v>0</v>
      </c>
      <c r="R300" s="125">
        <v>0</v>
      </c>
      <c r="S300" s="125">
        <v>0</v>
      </c>
      <c r="T300" s="125">
        <v>0</v>
      </c>
      <c r="U300" s="125">
        <v>0</v>
      </c>
      <c r="V300" s="125">
        <v>38439.999999999891</v>
      </c>
      <c r="W300" s="125">
        <v>19919.999999999996</v>
      </c>
      <c r="X300" s="125">
        <v>61480.000000000131</v>
      </c>
      <c r="Y300" s="125">
        <v>18269.999999999982</v>
      </c>
      <c r="Z300" s="125">
        <v>28560.000000000004</v>
      </c>
      <c r="AA300" s="125">
        <v>22490.000000000011</v>
      </c>
      <c r="AB300" s="125">
        <v>0</v>
      </c>
      <c r="AC300" s="125">
        <v>13365.000000000013</v>
      </c>
      <c r="AD300" s="125">
        <v>0</v>
      </c>
      <c r="AE300" s="125">
        <v>0</v>
      </c>
      <c r="AF300" s="125">
        <v>313365.82706952328</v>
      </c>
      <c r="AG300" s="125">
        <v>0</v>
      </c>
      <c r="AH300" s="125">
        <v>0</v>
      </c>
      <c r="AI300" s="125">
        <v>117800</v>
      </c>
      <c r="AJ300" s="125">
        <v>0</v>
      </c>
      <c r="AK300" s="125">
        <v>0</v>
      </c>
      <c r="AL300" s="125">
        <v>0</v>
      </c>
      <c r="AM300" s="125">
        <v>28928</v>
      </c>
      <c r="AN300" s="125">
        <v>0</v>
      </c>
      <c r="AO300" s="125">
        <v>0</v>
      </c>
      <c r="AP300" s="125">
        <v>0</v>
      </c>
      <c r="AQ300" s="125">
        <v>0</v>
      </c>
      <c r="AR300" s="125">
        <v>0</v>
      </c>
      <c r="AS300" s="125">
        <v>0</v>
      </c>
      <c r="AT300" s="125">
        <v>0</v>
      </c>
      <c r="AU300" s="125">
        <v>0</v>
      </c>
      <c r="AV300" s="125">
        <v>3381599</v>
      </c>
      <c r="AW300" s="125">
        <v>817951.48409974645</v>
      </c>
      <c r="AX300" s="125">
        <v>146728</v>
      </c>
      <c r="AY300" s="125">
        <v>647903.57056498481</v>
      </c>
      <c r="AZ300" s="493">
        <v>4346278.4840997467</v>
      </c>
      <c r="BA300" s="493">
        <v>4317350.4840997467</v>
      </c>
      <c r="BB300" s="493">
        <v>5415</v>
      </c>
      <c r="BC300" s="493">
        <v>3974610</v>
      </c>
      <c r="BD300" s="493">
        <v>0</v>
      </c>
      <c r="BE300" s="493">
        <v>0</v>
      </c>
      <c r="BF300" s="493">
        <v>4346278.4840997467</v>
      </c>
      <c r="BG300" s="125">
        <v>0</v>
      </c>
      <c r="BH300" s="125">
        <v>4346278.4840997467</v>
      </c>
      <c r="BI300" s="493">
        <v>4003538</v>
      </c>
      <c r="BJ300" s="493">
        <v>3856810</v>
      </c>
      <c r="BK300" s="125">
        <v>4199550.4840997467</v>
      </c>
      <c r="BL300" s="125">
        <v>5721.4584252040149</v>
      </c>
      <c r="BM300" s="125">
        <v>5539.6333321333332</v>
      </c>
      <c r="BN300" s="126">
        <v>3.282258629212563E-2</v>
      </c>
      <c r="BO300" s="126">
        <v>0</v>
      </c>
      <c r="BP300" s="125">
        <v>0</v>
      </c>
      <c r="BQ300" s="493">
        <v>4346278.4840997467</v>
      </c>
      <c r="BR300" s="493">
        <v>5881.9488884192733</v>
      </c>
      <c r="BS300" s="493" t="s">
        <v>948</v>
      </c>
      <c r="BT300" s="493">
        <v>5921.3603325609629</v>
      </c>
      <c r="BU300" s="126">
        <v>3.2555037850496182E-2</v>
      </c>
      <c r="BV300" s="125">
        <v>0</v>
      </c>
      <c r="BW300" s="125">
        <v>4346278.4840997467</v>
      </c>
      <c r="BX300" s="125">
        <v>0</v>
      </c>
      <c r="BY300" s="125">
        <v>4346278.4840997467</v>
      </c>
      <c r="BZ300" s="490">
        <f t="shared" si="20"/>
        <v>0</v>
      </c>
      <c r="CA300" s="490">
        <f t="shared" si="21"/>
        <v>0</v>
      </c>
      <c r="CB300" s="490">
        <f t="shared" si="19"/>
        <v>0</v>
      </c>
      <c r="CC300" s="490">
        <f>IF(ISERROR(VLOOKUP(A300,'[19]19-20 Cfwds'!A:D,4,FALSE)),0,(VLOOKUP(A300,'[19]19-20 Cfwds'!A:D,4,FALSE)))</f>
        <v>0</v>
      </c>
      <c r="CD300" s="490">
        <f>IF(ISERROR(VLOOKUP(A300,'[19]19-20 Cfwds'!A:D,3,FALSE)),0,(VLOOKUP(A300,'[19]19-20 Cfwds'!A:D,3,FALSE)))</f>
        <v>0</v>
      </c>
      <c r="CF300" s="490">
        <f t="shared" si="22"/>
        <v>491220.65703022323</v>
      </c>
      <c r="CG300" s="490"/>
      <c r="CH300" s="490"/>
    </row>
    <row r="301" spans="1:86" ht="14.4">
      <c r="A301" s="486">
        <v>368</v>
      </c>
      <c r="B301" s="486" t="str">
        <f>VLOOKUP(D301,'[19]Adjusted Factors 21-22'!C:F,4,FALSE)</f>
        <v>Recoupment Academy</v>
      </c>
      <c r="C301" s="491">
        <v>136453</v>
      </c>
      <c r="D301" s="491">
        <v>9354606</v>
      </c>
      <c r="E301" s="492" t="s">
        <v>318</v>
      </c>
      <c r="F301" s="332">
        <v>916</v>
      </c>
      <c r="G301" s="332">
        <v>0</v>
      </c>
      <c r="H301" s="332">
        <v>916</v>
      </c>
      <c r="I301" s="125">
        <v>0</v>
      </c>
      <c r="J301" s="125">
        <v>2599935</v>
      </c>
      <c r="K301" s="125">
        <v>1567566</v>
      </c>
      <c r="L301" s="125">
        <v>0</v>
      </c>
      <c r="M301" s="125">
        <v>155019.99999999985</v>
      </c>
      <c r="N301" s="125">
        <v>0</v>
      </c>
      <c r="O301" s="125">
        <v>328760.72727272729</v>
      </c>
      <c r="P301" s="125">
        <v>0</v>
      </c>
      <c r="Q301" s="125">
        <v>0</v>
      </c>
      <c r="R301" s="125">
        <v>0</v>
      </c>
      <c r="S301" s="125">
        <v>0</v>
      </c>
      <c r="T301" s="125">
        <v>0</v>
      </c>
      <c r="U301" s="125">
        <v>0</v>
      </c>
      <c r="V301" s="125">
        <v>9609.9999999999927</v>
      </c>
      <c r="W301" s="125">
        <v>27390.000000000007</v>
      </c>
      <c r="X301" s="125">
        <v>183859.99999999991</v>
      </c>
      <c r="Y301" s="125">
        <v>171360</v>
      </c>
      <c r="Z301" s="125">
        <v>0</v>
      </c>
      <c r="AA301" s="125">
        <v>0</v>
      </c>
      <c r="AB301" s="125">
        <v>0</v>
      </c>
      <c r="AC301" s="125">
        <v>49004.999999999935</v>
      </c>
      <c r="AD301" s="125">
        <v>0</v>
      </c>
      <c r="AE301" s="125">
        <v>0</v>
      </c>
      <c r="AF301" s="125">
        <v>474564.41014132794</v>
      </c>
      <c r="AG301" s="125">
        <v>0</v>
      </c>
      <c r="AH301" s="125">
        <v>0</v>
      </c>
      <c r="AI301" s="125">
        <v>117800</v>
      </c>
      <c r="AJ301" s="125">
        <v>0</v>
      </c>
      <c r="AK301" s="125">
        <v>0</v>
      </c>
      <c r="AL301" s="125">
        <v>0</v>
      </c>
      <c r="AM301" s="125">
        <v>47872</v>
      </c>
      <c r="AN301" s="125">
        <v>0</v>
      </c>
      <c r="AO301" s="125">
        <v>0</v>
      </c>
      <c r="AP301" s="125">
        <v>0</v>
      </c>
      <c r="AQ301" s="125">
        <v>0</v>
      </c>
      <c r="AR301" s="125">
        <v>0</v>
      </c>
      <c r="AS301" s="125">
        <v>0</v>
      </c>
      <c r="AT301" s="125">
        <v>0</v>
      </c>
      <c r="AU301" s="125">
        <v>0</v>
      </c>
      <c r="AV301" s="125">
        <v>4167501</v>
      </c>
      <c r="AW301" s="125">
        <v>1399570.1374140549</v>
      </c>
      <c r="AX301" s="125">
        <v>165672</v>
      </c>
      <c r="AY301" s="125">
        <v>1113282.932343391</v>
      </c>
      <c r="AZ301" s="493">
        <v>5732743.1374140549</v>
      </c>
      <c r="BA301" s="493">
        <v>5684871.1374140549</v>
      </c>
      <c r="BB301" s="493">
        <v>5415</v>
      </c>
      <c r="BC301" s="493">
        <v>4960140</v>
      </c>
      <c r="BD301" s="493">
        <v>0</v>
      </c>
      <c r="BE301" s="493">
        <v>0</v>
      </c>
      <c r="BF301" s="493">
        <v>5732743.1374140549</v>
      </c>
      <c r="BG301" s="125">
        <v>0</v>
      </c>
      <c r="BH301" s="125">
        <v>5732743.1374140559</v>
      </c>
      <c r="BI301" s="493">
        <v>5008012</v>
      </c>
      <c r="BJ301" s="493">
        <v>4842340</v>
      </c>
      <c r="BK301" s="125">
        <v>5567071.1374140549</v>
      </c>
      <c r="BL301" s="125">
        <v>6077.5885779629425</v>
      </c>
      <c r="BM301" s="125">
        <v>5932.3048900807389</v>
      </c>
      <c r="BN301" s="126">
        <v>2.4490259785050643E-2</v>
      </c>
      <c r="BO301" s="126">
        <v>0</v>
      </c>
      <c r="BP301" s="125">
        <v>0</v>
      </c>
      <c r="BQ301" s="493">
        <v>5732743.1374140549</v>
      </c>
      <c r="BR301" s="493">
        <v>6206.1911980502782</v>
      </c>
      <c r="BS301" s="493" t="s">
        <v>948</v>
      </c>
      <c r="BT301" s="493">
        <v>6258.4532067839027</v>
      </c>
      <c r="BU301" s="126">
        <v>2.2200722018189456E-2</v>
      </c>
      <c r="BV301" s="125">
        <v>0</v>
      </c>
      <c r="BW301" s="125">
        <v>5732743.1374140549</v>
      </c>
      <c r="BX301" s="125">
        <v>0</v>
      </c>
      <c r="BY301" s="125">
        <v>5732743.1374140549</v>
      </c>
      <c r="BZ301" s="490">
        <f t="shared" si="20"/>
        <v>0</v>
      </c>
      <c r="CA301" s="490">
        <f t="shared" si="21"/>
        <v>0</v>
      </c>
      <c r="CB301" s="490">
        <f t="shared" si="19"/>
        <v>0</v>
      </c>
      <c r="CC301" s="490">
        <f>IF(ISERROR(VLOOKUP(A301,'[19]19-20 Cfwds'!A:D,4,FALSE)),0,(VLOOKUP(A301,'[19]19-20 Cfwds'!A:D,4,FALSE)))</f>
        <v>0</v>
      </c>
      <c r="CD301" s="490">
        <f>IF(ISERROR(VLOOKUP(A301,'[19]19-20 Cfwds'!A:D,3,FALSE)),0,(VLOOKUP(A301,'[19]19-20 Cfwds'!A:D,3,FALSE)))</f>
        <v>0</v>
      </c>
      <c r="CF301" s="490">
        <f t="shared" si="22"/>
        <v>876000.72727272706</v>
      </c>
      <c r="CG301" s="490"/>
      <c r="CH301" s="490"/>
    </row>
  </sheetData>
  <autoFilter ref="A1:CF301" xr:uid="{E0D12304-89C8-41D5-AC26-EE25D8606351}"/>
  <mergeCells count="1">
    <mergeCell ref="C2:E2"/>
  </mergeCells>
  <pageMargins left="0.7" right="0.7" top="0.75" bottom="0.75" header="0.3" footer="0.3"/>
  <pageSetup paperSize="9"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C9612-31B7-4B6D-9E00-7537BB932440}">
  <sheetPr codeName="Sheet20" filterMode="1">
    <tabColor rgb="FF00B050"/>
  </sheetPr>
  <dimension ref="A1:BS325"/>
  <sheetViews>
    <sheetView workbookViewId="0">
      <pane xSplit="6" ySplit="2" topLeftCell="AS3" activePane="bottomRight" state="frozenSplit"/>
      <selection activeCell="A3" sqref="A3"/>
      <selection pane="topRight" activeCell="A3" sqref="A3"/>
      <selection pane="bottomLeft" activeCell="A3" sqref="A3"/>
      <selection pane="bottomRight" activeCell="A3" sqref="A3"/>
    </sheetView>
  </sheetViews>
  <sheetFormatPr defaultColWidth="9.28515625" defaultRowHeight="13.2"/>
  <cols>
    <col min="1" max="68" width="9.28515625" style="486"/>
    <col min="69" max="71" width="9.28515625" style="556"/>
    <col min="72" max="16384" width="9.28515625" style="486"/>
  </cols>
  <sheetData>
    <row r="1" spans="1:71" ht="216">
      <c r="A1" s="494" t="s">
        <v>49</v>
      </c>
      <c r="B1" s="494" t="s">
        <v>695</v>
      </c>
      <c r="C1" s="482" t="s">
        <v>694</v>
      </c>
      <c r="D1" s="481" t="s">
        <v>693</v>
      </c>
      <c r="E1" s="481" t="s">
        <v>746</v>
      </c>
      <c r="F1" s="481" t="s">
        <v>745</v>
      </c>
      <c r="G1" s="481" t="s">
        <v>60</v>
      </c>
      <c r="H1" s="495" t="s">
        <v>744</v>
      </c>
      <c r="I1" s="495" t="s">
        <v>743</v>
      </c>
      <c r="J1" s="495" t="s">
        <v>742</v>
      </c>
      <c r="K1" s="495" t="s">
        <v>741</v>
      </c>
      <c r="L1" s="495" t="s">
        <v>1153</v>
      </c>
      <c r="M1" s="495" t="s">
        <v>1154</v>
      </c>
      <c r="N1" s="482" t="s">
        <v>740</v>
      </c>
      <c r="O1" s="482" t="s">
        <v>739</v>
      </c>
      <c r="P1" s="482" t="s">
        <v>738</v>
      </c>
      <c r="Q1" s="482" t="s">
        <v>1155</v>
      </c>
      <c r="R1" s="482" t="s">
        <v>737</v>
      </c>
      <c r="S1" s="482" t="s">
        <v>736</v>
      </c>
      <c r="T1" s="482" t="s">
        <v>735</v>
      </c>
      <c r="U1" s="482" t="s">
        <v>734</v>
      </c>
      <c r="V1" s="482" t="s">
        <v>1043</v>
      </c>
      <c r="W1" s="482" t="s">
        <v>1156</v>
      </c>
      <c r="X1" s="482" t="s">
        <v>1275</v>
      </c>
      <c r="Y1" s="482" t="s">
        <v>1276</v>
      </c>
      <c r="Z1" s="482" t="s">
        <v>733</v>
      </c>
      <c r="AA1" s="482" t="s">
        <v>1355</v>
      </c>
      <c r="AB1" s="496" t="s">
        <v>732</v>
      </c>
      <c r="AC1" s="495" t="s">
        <v>731</v>
      </c>
      <c r="AD1" s="495" t="s">
        <v>1356</v>
      </c>
      <c r="AE1" s="495" t="s">
        <v>730</v>
      </c>
      <c r="AF1" s="495" t="s">
        <v>1357</v>
      </c>
      <c r="AG1" s="495" t="s">
        <v>729</v>
      </c>
      <c r="AH1" s="495" t="s">
        <v>728</v>
      </c>
      <c r="AI1" s="495" t="s">
        <v>727</v>
      </c>
      <c r="AJ1" s="495" t="s">
        <v>726</v>
      </c>
      <c r="AK1" s="495" t="s">
        <v>725</v>
      </c>
      <c r="AL1" s="495" t="s">
        <v>724</v>
      </c>
      <c r="AM1" s="495" t="s">
        <v>723</v>
      </c>
      <c r="AN1" s="495" t="s">
        <v>722</v>
      </c>
      <c r="AO1" s="495" t="s">
        <v>721</v>
      </c>
      <c r="AP1" s="495" t="s">
        <v>720</v>
      </c>
      <c r="AQ1" s="495" t="s">
        <v>719</v>
      </c>
      <c r="AR1" s="495" t="s">
        <v>718</v>
      </c>
      <c r="AS1" s="495" t="s">
        <v>717</v>
      </c>
      <c r="AT1" s="495" t="s">
        <v>716</v>
      </c>
      <c r="AU1" s="495" t="s">
        <v>715</v>
      </c>
      <c r="AV1" s="495" t="s">
        <v>714</v>
      </c>
      <c r="AW1" s="495" t="s">
        <v>713</v>
      </c>
      <c r="AX1" s="495" t="s">
        <v>712</v>
      </c>
      <c r="AY1" s="495" t="s">
        <v>711</v>
      </c>
      <c r="AZ1" s="495" t="s">
        <v>710</v>
      </c>
      <c r="BA1" s="495" t="s">
        <v>1358</v>
      </c>
      <c r="BB1" s="495" t="s">
        <v>1359</v>
      </c>
      <c r="BC1" s="495" t="s">
        <v>1360</v>
      </c>
      <c r="BD1" s="495" t="s">
        <v>1361</v>
      </c>
      <c r="BE1" s="495" t="s">
        <v>1362</v>
      </c>
      <c r="BF1" s="495" t="s">
        <v>1363</v>
      </c>
      <c r="BG1" s="495" t="s">
        <v>1364</v>
      </c>
      <c r="BH1" s="495" t="s">
        <v>1365</v>
      </c>
      <c r="BI1" s="497" t="s">
        <v>1366</v>
      </c>
      <c r="BJ1" s="495" t="s">
        <v>709</v>
      </c>
      <c r="BK1" s="495" t="s">
        <v>708</v>
      </c>
      <c r="BL1" s="495" t="s">
        <v>707</v>
      </c>
      <c r="BM1" s="495" t="s">
        <v>706</v>
      </c>
      <c r="BN1" s="495" t="s">
        <v>705</v>
      </c>
      <c r="BO1" s="495" t="s">
        <v>704</v>
      </c>
      <c r="BP1" s="495" t="s">
        <v>703</v>
      </c>
      <c r="BQ1" s="553" t="s">
        <v>702</v>
      </c>
      <c r="BR1" s="553" t="s">
        <v>701</v>
      </c>
      <c r="BS1" s="553" t="s">
        <v>8</v>
      </c>
    </row>
    <row r="2" spans="1:71" ht="14.4" hidden="1">
      <c r="B2" s="928" t="s">
        <v>44</v>
      </c>
      <c r="C2" s="928"/>
      <c r="D2" s="498"/>
      <c r="E2" s="498"/>
      <c r="F2" s="498"/>
      <c r="G2" s="499"/>
      <c r="H2" s="499"/>
      <c r="I2" s="499"/>
      <c r="J2" s="499"/>
      <c r="K2" s="499"/>
      <c r="L2" s="499"/>
      <c r="M2" s="499"/>
      <c r="N2" s="134">
        <v>93133</v>
      </c>
      <c r="O2" s="134">
        <v>55179</v>
      </c>
      <c r="P2" s="134">
        <v>7654</v>
      </c>
      <c r="Q2" s="134">
        <v>47525</v>
      </c>
      <c r="R2" s="134">
        <v>37954</v>
      </c>
      <c r="S2" s="134">
        <v>23264</v>
      </c>
      <c r="T2" s="134">
        <v>14690</v>
      </c>
      <c r="U2" s="134">
        <v>7839</v>
      </c>
      <c r="V2" s="134">
        <v>7853</v>
      </c>
      <c r="W2" s="134">
        <v>7572</v>
      </c>
      <c r="X2" s="134">
        <v>7336</v>
      </c>
      <c r="Y2" s="134">
        <v>7354</v>
      </c>
      <c r="Z2" s="134">
        <v>0</v>
      </c>
      <c r="AA2" s="134">
        <v>93133</v>
      </c>
      <c r="AB2" s="333">
        <v>53.433476668259296</v>
      </c>
      <c r="AC2" s="134">
        <v>10432.53774330245</v>
      </c>
      <c r="AD2" s="134">
        <v>11391.361522664014</v>
      </c>
      <c r="AE2" s="134">
        <v>6389.9999999999991</v>
      </c>
      <c r="AF2" s="134">
        <v>9005.3357650966318</v>
      </c>
      <c r="AG2" s="134">
        <v>38054.637676051963</v>
      </c>
      <c r="AH2" s="134">
        <v>5623.6867597406426</v>
      </c>
      <c r="AI2" s="134">
        <v>4468.718144356596</v>
      </c>
      <c r="AJ2" s="134">
        <v>2155.3769619870741</v>
      </c>
      <c r="AK2" s="134">
        <v>3186.543294436955</v>
      </c>
      <c r="AL2" s="134">
        <v>855.37854884900526</v>
      </c>
      <c r="AM2" s="134">
        <v>834.65861457775759</v>
      </c>
      <c r="AN2" s="134">
        <v>26948.988410146841</v>
      </c>
      <c r="AO2" s="134">
        <v>3559.0787138271489</v>
      </c>
      <c r="AP2" s="134">
        <v>2949.9933709460875</v>
      </c>
      <c r="AQ2" s="134">
        <v>1434.2873780806933</v>
      </c>
      <c r="AR2" s="134">
        <v>2068.4666555863023</v>
      </c>
      <c r="AS2" s="134">
        <v>508.07270269481552</v>
      </c>
      <c r="AT2" s="134">
        <v>485.11276871810605</v>
      </c>
      <c r="AU2" s="134">
        <v>1126.558894913956</v>
      </c>
      <c r="AV2" s="134">
        <v>2208.447960610988</v>
      </c>
      <c r="AW2" s="134">
        <v>3163.3486430769153</v>
      </c>
      <c r="AX2" s="134">
        <v>119.56748248419352</v>
      </c>
      <c r="AY2" s="134">
        <v>281.29044401425648</v>
      </c>
      <c r="AZ2" s="134">
        <v>461.18933321215991</v>
      </c>
      <c r="BA2" s="134">
        <v>500.418971763684</v>
      </c>
      <c r="BB2" s="134">
        <v>13568.899061226775</v>
      </c>
      <c r="BC2" s="134">
        <v>15758.104051441096</v>
      </c>
      <c r="BD2" s="134">
        <v>2951.4091379501879</v>
      </c>
      <c r="BE2" s="134">
        <v>2948.0944170330886</v>
      </c>
      <c r="BF2" s="134">
        <v>2944.1994637923653</v>
      </c>
      <c r="BG2" s="134">
        <v>3102.5669054595214</v>
      </c>
      <c r="BH2" s="134">
        <v>3693.9858099192329</v>
      </c>
      <c r="BI2" s="134">
        <v>9253.5865179558259</v>
      </c>
      <c r="BJ2" s="134">
        <v>255.59098714148448</v>
      </c>
      <c r="BK2" s="134">
        <v>45.920516841137079</v>
      </c>
      <c r="BL2" s="500"/>
      <c r="BM2" s="500"/>
      <c r="BN2" s="501"/>
      <c r="BO2" s="501">
        <v>253.98651353225108</v>
      </c>
      <c r="BP2" s="501">
        <v>45.013486467748898</v>
      </c>
      <c r="BQ2" s="554"/>
      <c r="BR2" s="554"/>
      <c r="BS2" s="554"/>
    </row>
    <row r="3" spans="1:71" ht="14.4" hidden="1">
      <c r="A3" s="486">
        <f>VLOOKUP(C3,'[19]DfE No.'!C:E,3,FALSE)</f>
        <v>205</v>
      </c>
      <c r="B3" s="502">
        <v>124531</v>
      </c>
      <c r="C3" s="502">
        <v>9352002</v>
      </c>
      <c r="D3" s="503" t="s">
        <v>229</v>
      </c>
      <c r="E3" s="492" t="s">
        <v>40</v>
      </c>
      <c r="F3" s="504">
        <v>0</v>
      </c>
      <c r="G3" s="505">
        <v>1</v>
      </c>
      <c r="H3" s="505">
        <v>0</v>
      </c>
      <c r="I3" s="505">
        <v>0</v>
      </c>
      <c r="J3" s="505">
        <v>7</v>
      </c>
      <c r="K3" s="505">
        <v>0</v>
      </c>
      <c r="L3" s="505">
        <v>0</v>
      </c>
      <c r="M3" s="505">
        <v>0</v>
      </c>
      <c r="N3" s="505">
        <v>104</v>
      </c>
      <c r="O3" s="505">
        <v>104</v>
      </c>
      <c r="P3" s="505">
        <v>20</v>
      </c>
      <c r="Q3" s="505">
        <v>84</v>
      </c>
      <c r="R3" s="505">
        <v>0</v>
      </c>
      <c r="S3" s="505">
        <v>0</v>
      </c>
      <c r="T3" s="505">
        <v>0</v>
      </c>
      <c r="U3" s="505">
        <v>0</v>
      </c>
      <c r="V3" s="505">
        <v>0</v>
      </c>
      <c r="W3" s="505">
        <v>0</v>
      </c>
      <c r="X3" s="505">
        <v>0</v>
      </c>
      <c r="Y3" s="505">
        <v>0</v>
      </c>
      <c r="Z3" s="505">
        <v>0</v>
      </c>
      <c r="AA3" s="505">
        <v>104</v>
      </c>
      <c r="AB3" s="505">
        <v>14.857142857142858</v>
      </c>
      <c r="AC3" s="505">
        <v>24.000000000000025</v>
      </c>
      <c r="AD3" s="505">
        <v>28.948453608247423</v>
      </c>
      <c r="AE3" s="505">
        <v>0</v>
      </c>
      <c r="AF3" s="505">
        <v>0</v>
      </c>
      <c r="AG3" s="505">
        <v>102.00000000000001</v>
      </c>
      <c r="AH3" s="505">
        <v>1.0000000000000004</v>
      </c>
      <c r="AI3" s="505">
        <v>0</v>
      </c>
      <c r="AJ3" s="505">
        <v>0</v>
      </c>
      <c r="AK3" s="505">
        <v>0</v>
      </c>
      <c r="AL3" s="505">
        <v>1.0000000000000004</v>
      </c>
      <c r="AM3" s="505">
        <v>0</v>
      </c>
      <c r="AN3" s="505">
        <v>0</v>
      </c>
      <c r="AO3" s="505">
        <v>0</v>
      </c>
      <c r="AP3" s="505">
        <v>0</v>
      </c>
      <c r="AQ3" s="505">
        <v>0</v>
      </c>
      <c r="AR3" s="505">
        <v>0</v>
      </c>
      <c r="AS3" s="505">
        <v>0</v>
      </c>
      <c r="AT3" s="505">
        <v>0</v>
      </c>
      <c r="AU3" s="505">
        <v>0</v>
      </c>
      <c r="AV3" s="505">
        <v>0</v>
      </c>
      <c r="AW3" s="505">
        <v>0</v>
      </c>
      <c r="AX3" s="505">
        <v>0</v>
      </c>
      <c r="AY3" s="505">
        <v>0</v>
      </c>
      <c r="AZ3" s="505">
        <v>0</v>
      </c>
      <c r="BA3" s="505">
        <v>0</v>
      </c>
      <c r="BB3" s="505">
        <v>23.39240506329114</v>
      </c>
      <c r="BC3" s="505">
        <v>28.962025316455694</v>
      </c>
      <c r="BD3" s="505">
        <v>0</v>
      </c>
      <c r="BE3" s="505">
        <v>0</v>
      </c>
      <c r="BF3" s="505">
        <v>0</v>
      </c>
      <c r="BG3" s="505">
        <v>0</v>
      </c>
      <c r="BH3" s="505">
        <v>0</v>
      </c>
      <c r="BI3" s="505">
        <v>0</v>
      </c>
      <c r="BJ3" s="505">
        <v>0</v>
      </c>
      <c r="BK3" s="505">
        <v>0</v>
      </c>
      <c r="BL3" s="505">
        <v>2.7633553886524802</v>
      </c>
      <c r="BM3" s="505">
        <v>0</v>
      </c>
      <c r="BN3" s="505">
        <v>1</v>
      </c>
      <c r="BO3" s="505">
        <v>1</v>
      </c>
      <c r="BP3" s="505">
        <v>0</v>
      </c>
      <c r="BQ3" s="555"/>
      <c r="BR3" s="555"/>
      <c r="BS3" s="555"/>
    </row>
    <row r="4" spans="1:71" ht="14.4" hidden="1">
      <c r="A4" s="486">
        <f>VLOOKUP(C4,'[19]DfE No.'!C:E,3,FALSE)</f>
        <v>436</v>
      </c>
      <c r="B4" s="502">
        <v>124534</v>
      </c>
      <c r="C4" s="502">
        <v>9352007</v>
      </c>
      <c r="D4" s="503" t="s">
        <v>351</v>
      </c>
      <c r="E4" s="492" t="s">
        <v>40</v>
      </c>
      <c r="F4" s="504">
        <v>0</v>
      </c>
      <c r="G4" s="505">
        <v>1</v>
      </c>
      <c r="H4" s="505">
        <v>0</v>
      </c>
      <c r="I4" s="505">
        <v>0</v>
      </c>
      <c r="J4" s="505">
        <v>7</v>
      </c>
      <c r="K4" s="505">
        <v>0</v>
      </c>
      <c r="L4" s="505">
        <v>0</v>
      </c>
      <c r="M4" s="505">
        <v>0</v>
      </c>
      <c r="N4" s="505">
        <v>293</v>
      </c>
      <c r="O4" s="505">
        <v>293</v>
      </c>
      <c r="P4" s="505">
        <v>36</v>
      </c>
      <c r="Q4" s="505">
        <v>257</v>
      </c>
      <c r="R4" s="505">
        <v>0</v>
      </c>
      <c r="S4" s="505">
        <v>0</v>
      </c>
      <c r="T4" s="505">
        <v>0</v>
      </c>
      <c r="U4" s="505">
        <v>0</v>
      </c>
      <c r="V4" s="505">
        <v>0</v>
      </c>
      <c r="W4" s="505">
        <v>0</v>
      </c>
      <c r="X4" s="505">
        <v>0</v>
      </c>
      <c r="Y4" s="505">
        <v>0</v>
      </c>
      <c r="Z4" s="505">
        <v>0</v>
      </c>
      <c r="AA4" s="505">
        <v>293</v>
      </c>
      <c r="AB4" s="505">
        <v>41.857142857142854</v>
      </c>
      <c r="AC4" s="505">
        <v>37.000000000000092</v>
      </c>
      <c r="AD4" s="505">
        <v>37.000000000000092</v>
      </c>
      <c r="AE4" s="505">
        <v>0</v>
      </c>
      <c r="AF4" s="505">
        <v>0</v>
      </c>
      <c r="AG4" s="505">
        <v>288.9863013698631</v>
      </c>
      <c r="AH4" s="505">
        <v>3.0102739726027319</v>
      </c>
      <c r="AI4" s="505">
        <v>1.0034246575342478</v>
      </c>
      <c r="AJ4" s="505">
        <v>0</v>
      </c>
      <c r="AK4" s="505">
        <v>0</v>
      </c>
      <c r="AL4" s="505">
        <v>0</v>
      </c>
      <c r="AM4" s="505">
        <v>0</v>
      </c>
      <c r="AN4" s="505">
        <v>0</v>
      </c>
      <c r="AO4" s="505">
        <v>0</v>
      </c>
      <c r="AP4" s="505">
        <v>0</v>
      </c>
      <c r="AQ4" s="505">
        <v>0</v>
      </c>
      <c r="AR4" s="505">
        <v>0</v>
      </c>
      <c r="AS4" s="505">
        <v>0</v>
      </c>
      <c r="AT4" s="505">
        <v>0</v>
      </c>
      <c r="AU4" s="505">
        <v>0</v>
      </c>
      <c r="AV4" s="505">
        <v>2.280155642023348</v>
      </c>
      <c r="AW4" s="505">
        <v>4.5603112840467075</v>
      </c>
      <c r="AX4" s="505">
        <v>0</v>
      </c>
      <c r="AY4" s="505">
        <v>0</v>
      </c>
      <c r="AZ4" s="505">
        <v>0</v>
      </c>
      <c r="BA4" s="505">
        <v>0</v>
      </c>
      <c r="BB4" s="505">
        <v>64</v>
      </c>
      <c r="BC4" s="505">
        <v>72.964980544747078</v>
      </c>
      <c r="BD4" s="505">
        <v>0</v>
      </c>
      <c r="BE4" s="505">
        <v>0</v>
      </c>
      <c r="BF4" s="505">
        <v>0</v>
      </c>
      <c r="BG4" s="505">
        <v>0</v>
      </c>
      <c r="BH4" s="505">
        <v>0</v>
      </c>
      <c r="BI4" s="505">
        <v>0</v>
      </c>
      <c r="BJ4" s="505">
        <v>0</v>
      </c>
      <c r="BK4" s="505">
        <v>0</v>
      </c>
      <c r="BL4" s="505">
        <v>1.37964430773639</v>
      </c>
      <c r="BM4" s="505">
        <v>0</v>
      </c>
      <c r="BN4" s="505">
        <v>0</v>
      </c>
      <c r="BO4" s="505">
        <v>1</v>
      </c>
      <c r="BP4" s="505">
        <v>0</v>
      </c>
      <c r="BQ4" s="555"/>
      <c r="BR4" s="555"/>
      <c r="BS4" s="555"/>
    </row>
    <row r="5" spans="1:71" ht="14.4" hidden="1">
      <c r="A5" s="486">
        <f>VLOOKUP(C5,'[19]DfE No.'!C:E,3,FALSE)</f>
        <v>443</v>
      </c>
      <c r="B5" s="502">
        <v>124536</v>
      </c>
      <c r="C5" s="502">
        <v>9352009</v>
      </c>
      <c r="D5" s="503" t="s">
        <v>356</v>
      </c>
      <c r="E5" s="492" t="s">
        <v>40</v>
      </c>
      <c r="F5" s="504">
        <v>0</v>
      </c>
      <c r="G5" s="505">
        <v>1</v>
      </c>
      <c r="H5" s="505">
        <v>0</v>
      </c>
      <c r="I5" s="505">
        <v>0</v>
      </c>
      <c r="J5" s="505">
        <v>7</v>
      </c>
      <c r="K5" s="505">
        <v>0</v>
      </c>
      <c r="L5" s="505">
        <v>0</v>
      </c>
      <c r="M5" s="505">
        <v>0</v>
      </c>
      <c r="N5" s="505">
        <v>291</v>
      </c>
      <c r="O5" s="505">
        <v>291</v>
      </c>
      <c r="P5" s="505">
        <v>44</v>
      </c>
      <c r="Q5" s="505">
        <v>247</v>
      </c>
      <c r="R5" s="505">
        <v>0</v>
      </c>
      <c r="S5" s="505">
        <v>0</v>
      </c>
      <c r="T5" s="505">
        <v>0</v>
      </c>
      <c r="U5" s="505">
        <v>0</v>
      </c>
      <c r="V5" s="505">
        <v>0</v>
      </c>
      <c r="W5" s="505">
        <v>0</v>
      </c>
      <c r="X5" s="505">
        <v>0</v>
      </c>
      <c r="Y5" s="505">
        <v>0</v>
      </c>
      <c r="Z5" s="505">
        <v>0</v>
      </c>
      <c r="AA5" s="505">
        <v>291</v>
      </c>
      <c r="AB5" s="505">
        <v>41.571428571428569</v>
      </c>
      <c r="AC5" s="505">
        <v>86.000000000000014</v>
      </c>
      <c r="AD5" s="505">
        <v>101.44014084507042</v>
      </c>
      <c r="AE5" s="505">
        <v>0</v>
      </c>
      <c r="AF5" s="505">
        <v>0</v>
      </c>
      <c r="AG5" s="505">
        <v>163.00000000000014</v>
      </c>
      <c r="AH5" s="505">
        <v>75.000000000000128</v>
      </c>
      <c r="AI5" s="505">
        <v>53.000000000000036</v>
      </c>
      <c r="AJ5" s="505">
        <v>0</v>
      </c>
      <c r="AK5" s="505">
        <v>0</v>
      </c>
      <c r="AL5" s="505">
        <v>0</v>
      </c>
      <c r="AM5" s="505">
        <v>0</v>
      </c>
      <c r="AN5" s="505">
        <v>0</v>
      </c>
      <c r="AO5" s="505">
        <v>0</v>
      </c>
      <c r="AP5" s="505">
        <v>0</v>
      </c>
      <c r="AQ5" s="505">
        <v>0</v>
      </c>
      <c r="AR5" s="505">
        <v>0</v>
      </c>
      <c r="AS5" s="505">
        <v>0</v>
      </c>
      <c r="AT5" s="505">
        <v>0</v>
      </c>
      <c r="AU5" s="505">
        <v>5.8906882591093161</v>
      </c>
      <c r="AV5" s="505">
        <v>10.603238866396774</v>
      </c>
      <c r="AW5" s="505">
        <v>14.137651821862347</v>
      </c>
      <c r="AX5" s="505">
        <v>0</v>
      </c>
      <c r="AY5" s="505">
        <v>0</v>
      </c>
      <c r="AZ5" s="505">
        <v>0</v>
      </c>
      <c r="BA5" s="505">
        <v>0</v>
      </c>
      <c r="BB5" s="505">
        <v>71.3984375</v>
      </c>
      <c r="BC5" s="505">
        <v>84.1171875</v>
      </c>
      <c r="BD5" s="505">
        <v>0</v>
      </c>
      <c r="BE5" s="505">
        <v>0</v>
      </c>
      <c r="BF5" s="505">
        <v>0</v>
      </c>
      <c r="BG5" s="505">
        <v>0</v>
      </c>
      <c r="BH5" s="505">
        <v>0</v>
      </c>
      <c r="BI5" s="505">
        <v>0</v>
      </c>
      <c r="BJ5" s="505">
        <v>4.5399999999999912</v>
      </c>
      <c r="BK5" s="505">
        <v>0</v>
      </c>
      <c r="BL5" s="505">
        <v>0.60933069087048897</v>
      </c>
      <c r="BM5" s="505">
        <v>0</v>
      </c>
      <c r="BN5" s="505">
        <v>0</v>
      </c>
      <c r="BO5" s="505">
        <v>1</v>
      </c>
      <c r="BP5" s="505">
        <v>0</v>
      </c>
      <c r="BQ5" s="555"/>
      <c r="BR5" s="555"/>
      <c r="BS5" s="555"/>
    </row>
    <row r="6" spans="1:71" ht="14.4" hidden="1">
      <c r="A6" s="486">
        <f>VLOOKUP(C6,'[19]DfE No.'!C:E,3,FALSE)</f>
        <v>451</v>
      </c>
      <c r="B6" s="502">
        <v>124537</v>
      </c>
      <c r="C6" s="502">
        <v>9352011</v>
      </c>
      <c r="D6" s="503" t="s">
        <v>364</v>
      </c>
      <c r="E6" s="492" t="s">
        <v>40</v>
      </c>
      <c r="F6" s="504">
        <v>0</v>
      </c>
      <c r="G6" s="505">
        <v>1</v>
      </c>
      <c r="H6" s="505">
        <v>0</v>
      </c>
      <c r="I6" s="505">
        <v>0</v>
      </c>
      <c r="J6" s="505">
        <v>7</v>
      </c>
      <c r="K6" s="505">
        <v>0</v>
      </c>
      <c r="L6" s="505">
        <v>0</v>
      </c>
      <c r="M6" s="505">
        <v>0</v>
      </c>
      <c r="N6" s="505">
        <v>199</v>
      </c>
      <c r="O6" s="505">
        <v>199</v>
      </c>
      <c r="P6" s="505">
        <v>30</v>
      </c>
      <c r="Q6" s="505">
        <v>169</v>
      </c>
      <c r="R6" s="505">
        <v>0</v>
      </c>
      <c r="S6" s="505">
        <v>0</v>
      </c>
      <c r="T6" s="505">
        <v>0</v>
      </c>
      <c r="U6" s="505">
        <v>0</v>
      </c>
      <c r="V6" s="505">
        <v>0</v>
      </c>
      <c r="W6" s="505">
        <v>0</v>
      </c>
      <c r="X6" s="505">
        <v>0</v>
      </c>
      <c r="Y6" s="505">
        <v>0</v>
      </c>
      <c r="Z6" s="505">
        <v>0</v>
      </c>
      <c r="AA6" s="505">
        <v>199</v>
      </c>
      <c r="AB6" s="505">
        <v>28.428571428571427</v>
      </c>
      <c r="AC6" s="505">
        <v>27</v>
      </c>
      <c r="AD6" s="505">
        <v>33.330049261083744</v>
      </c>
      <c r="AE6" s="505">
        <v>0</v>
      </c>
      <c r="AF6" s="505">
        <v>0</v>
      </c>
      <c r="AG6" s="505">
        <v>187.99999999999994</v>
      </c>
      <c r="AH6" s="505">
        <v>9.9999999999999929</v>
      </c>
      <c r="AI6" s="505">
        <v>0.99999999999999933</v>
      </c>
      <c r="AJ6" s="505">
        <v>0</v>
      </c>
      <c r="AK6" s="505">
        <v>0</v>
      </c>
      <c r="AL6" s="505">
        <v>0</v>
      </c>
      <c r="AM6" s="505">
        <v>0</v>
      </c>
      <c r="AN6" s="505">
        <v>0</v>
      </c>
      <c r="AO6" s="505">
        <v>0</v>
      </c>
      <c r="AP6" s="505">
        <v>0</v>
      </c>
      <c r="AQ6" s="505">
        <v>0</v>
      </c>
      <c r="AR6" s="505">
        <v>0</v>
      </c>
      <c r="AS6" s="505">
        <v>0</v>
      </c>
      <c r="AT6" s="505">
        <v>0</v>
      </c>
      <c r="AU6" s="505">
        <v>2.3550295857988126</v>
      </c>
      <c r="AV6" s="505">
        <v>7.0650887573964578</v>
      </c>
      <c r="AW6" s="505">
        <v>8.2426035502958648</v>
      </c>
      <c r="AX6" s="505">
        <v>0</v>
      </c>
      <c r="AY6" s="505">
        <v>0</v>
      </c>
      <c r="AZ6" s="505">
        <v>0</v>
      </c>
      <c r="BA6" s="505">
        <v>0.98029556650246308</v>
      </c>
      <c r="BB6" s="505">
        <v>44.042424242424246</v>
      </c>
      <c r="BC6" s="505">
        <v>51.860606060606067</v>
      </c>
      <c r="BD6" s="505">
        <v>0</v>
      </c>
      <c r="BE6" s="505">
        <v>0</v>
      </c>
      <c r="BF6" s="505">
        <v>0</v>
      </c>
      <c r="BG6" s="505">
        <v>0</v>
      </c>
      <c r="BH6" s="505">
        <v>0</v>
      </c>
      <c r="BI6" s="505">
        <v>0</v>
      </c>
      <c r="BJ6" s="505">
        <v>0</v>
      </c>
      <c r="BK6" s="505">
        <v>0</v>
      </c>
      <c r="BL6" s="505">
        <v>0.63072182060737503</v>
      </c>
      <c r="BM6" s="505">
        <v>0</v>
      </c>
      <c r="BN6" s="505">
        <v>0</v>
      </c>
      <c r="BO6" s="505">
        <v>1</v>
      </c>
      <c r="BP6" s="505">
        <v>0</v>
      </c>
      <c r="BQ6" s="555"/>
      <c r="BR6" s="555"/>
      <c r="BS6" s="555"/>
    </row>
    <row r="7" spans="1:71" ht="14.4" hidden="1">
      <c r="A7" s="486">
        <f>VLOOKUP(C7,'[19]DfE No.'!C:E,3,FALSE)</f>
        <v>460</v>
      </c>
      <c r="B7" s="502">
        <v>124538</v>
      </c>
      <c r="C7" s="502">
        <v>9352012</v>
      </c>
      <c r="D7" s="503" t="s">
        <v>370</v>
      </c>
      <c r="E7" s="492" t="s">
        <v>40</v>
      </c>
      <c r="F7" s="504">
        <v>0</v>
      </c>
      <c r="G7" s="505">
        <v>1</v>
      </c>
      <c r="H7" s="505">
        <v>0</v>
      </c>
      <c r="I7" s="505">
        <v>0</v>
      </c>
      <c r="J7" s="505">
        <v>7</v>
      </c>
      <c r="K7" s="505">
        <v>0</v>
      </c>
      <c r="L7" s="505">
        <v>0</v>
      </c>
      <c r="M7" s="505">
        <v>0</v>
      </c>
      <c r="N7" s="505">
        <v>71</v>
      </c>
      <c r="O7" s="505">
        <v>71</v>
      </c>
      <c r="P7" s="505">
        <v>6</v>
      </c>
      <c r="Q7" s="505">
        <v>65</v>
      </c>
      <c r="R7" s="505">
        <v>0</v>
      </c>
      <c r="S7" s="505">
        <v>0</v>
      </c>
      <c r="T7" s="505">
        <v>0</v>
      </c>
      <c r="U7" s="505">
        <v>0</v>
      </c>
      <c r="V7" s="505">
        <v>0</v>
      </c>
      <c r="W7" s="505">
        <v>0</v>
      </c>
      <c r="X7" s="505">
        <v>0</v>
      </c>
      <c r="Y7" s="505">
        <v>0</v>
      </c>
      <c r="Z7" s="505">
        <v>0</v>
      </c>
      <c r="AA7" s="505">
        <v>71</v>
      </c>
      <c r="AB7" s="505">
        <v>10.142857142857142</v>
      </c>
      <c r="AC7" s="505">
        <v>11.999999999999982</v>
      </c>
      <c r="AD7" s="505">
        <v>11.999999999999982</v>
      </c>
      <c r="AE7" s="505">
        <v>0</v>
      </c>
      <c r="AF7" s="505">
        <v>0</v>
      </c>
      <c r="AG7" s="505">
        <v>69</v>
      </c>
      <c r="AH7" s="505">
        <v>1.9999999999999971</v>
      </c>
      <c r="AI7" s="505">
        <v>0</v>
      </c>
      <c r="AJ7" s="505">
        <v>0</v>
      </c>
      <c r="AK7" s="505">
        <v>0</v>
      </c>
      <c r="AL7" s="505">
        <v>0</v>
      </c>
      <c r="AM7" s="505">
        <v>0</v>
      </c>
      <c r="AN7" s="505">
        <v>0</v>
      </c>
      <c r="AO7" s="505">
        <v>0</v>
      </c>
      <c r="AP7" s="505">
        <v>0</v>
      </c>
      <c r="AQ7" s="505">
        <v>0</v>
      </c>
      <c r="AR7" s="505">
        <v>0</v>
      </c>
      <c r="AS7" s="505">
        <v>0</v>
      </c>
      <c r="AT7" s="505">
        <v>0</v>
      </c>
      <c r="AU7" s="505">
        <v>0</v>
      </c>
      <c r="AV7" s="505">
        <v>0</v>
      </c>
      <c r="AW7" s="505">
        <v>0</v>
      </c>
      <c r="AX7" s="505">
        <v>0</v>
      </c>
      <c r="AY7" s="505">
        <v>0</v>
      </c>
      <c r="AZ7" s="505">
        <v>0</v>
      </c>
      <c r="BA7" s="505">
        <v>0</v>
      </c>
      <c r="BB7" s="505">
        <v>18.114754098360653</v>
      </c>
      <c r="BC7" s="505">
        <v>19.786885245901637</v>
      </c>
      <c r="BD7" s="505">
        <v>0</v>
      </c>
      <c r="BE7" s="505">
        <v>0</v>
      </c>
      <c r="BF7" s="505">
        <v>0</v>
      </c>
      <c r="BG7" s="505">
        <v>0</v>
      </c>
      <c r="BH7" s="505">
        <v>0</v>
      </c>
      <c r="BI7" s="505">
        <v>0</v>
      </c>
      <c r="BJ7" s="505">
        <v>3.7399999999999887</v>
      </c>
      <c r="BK7" s="505">
        <v>0</v>
      </c>
      <c r="BL7" s="505">
        <v>2.3199931740259698</v>
      </c>
      <c r="BM7" s="505">
        <v>0</v>
      </c>
      <c r="BN7" s="505">
        <v>1</v>
      </c>
      <c r="BO7" s="505">
        <v>1</v>
      </c>
      <c r="BP7" s="505">
        <v>0</v>
      </c>
      <c r="BQ7" s="555"/>
      <c r="BR7" s="555"/>
      <c r="BS7" s="555"/>
    </row>
    <row r="8" spans="1:71" ht="14.4" hidden="1">
      <c r="A8" s="486">
        <f>VLOOKUP(C8,'[19]DfE No.'!C:E,3,FALSE)</f>
        <v>466</v>
      </c>
      <c r="B8" s="502">
        <v>124539</v>
      </c>
      <c r="C8" s="502">
        <v>9352013</v>
      </c>
      <c r="D8" s="503" t="s">
        <v>374</v>
      </c>
      <c r="E8" s="492" t="s">
        <v>40</v>
      </c>
      <c r="F8" s="504">
        <v>0</v>
      </c>
      <c r="G8" s="505">
        <v>1</v>
      </c>
      <c r="H8" s="505">
        <v>0</v>
      </c>
      <c r="I8" s="505">
        <v>0</v>
      </c>
      <c r="J8" s="505">
        <v>7</v>
      </c>
      <c r="K8" s="505">
        <v>0</v>
      </c>
      <c r="L8" s="505">
        <v>0</v>
      </c>
      <c r="M8" s="505">
        <v>0</v>
      </c>
      <c r="N8" s="505">
        <v>275</v>
      </c>
      <c r="O8" s="505">
        <v>275</v>
      </c>
      <c r="P8" s="505">
        <v>35</v>
      </c>
      <c r="Q8" s="505">
        <v>240</v>
      </c>
      <c r="R8" s="505">
        <v>0</v>
      </c>
      <c r="S8" s="505">
        <v>0</v>
      </c>
      <c r="T8" s="505">
        <v>0</v>
      </c>
      <c r="U8" s="505">
        <v>0</v>
      </c>
      <c r="V8" s="505">
        <v>0</v>
      </c>
      <c r="W8" s="505">
        <v>0</v>
      </c>
      <c r="X8" s="505">
        <v>0</v>
      </c>
      <c r="Y8" s="505">
        <v>0</v>
      </c>
      <c r="Z8" s="505">
        <v>0</v>
      </c>
      <c r="AA8" s="505">
        <v>275</v>
      </c>
      <c r="AB8" s="505">
        <v>39.285714285714285</v>
      </c>
      <c r="AC8" s="505">
        <v>42.000000000000071</v>
      </c>
      <c r="AD8" s="505">
        <v>52.10526315789474</v>
      </c>
      <c r="AE8" s="505">
        <v>0</v>
      </c>
      <c r="AF8" s="505">
        <v>0</v>
      </c>
      <c r="AG8" s="505">
        <v>270.00000000000006</v>
      </c>
      <c r="AH8" s="505">
        <v>0</v>
      </c>
      <c r="AI8" s="505">
        <v>5.0000000000000044</v>
      </c>
      <c r="AJ8" s="505">
        <v>0</v>
      </c>
      <c r="AK8" s="505">
        <v>0</v>
      </c>
      <c r="AL8" s="505">
        <v>0</v>
      </c>
      <c r="AM8" s="505">
        <v>0</v>
      </c>
      <c r="AN8" s="505">
        <v>0</v>
      </c>
      <c r="AO8" s="505">
        <v>0</v>
      </c>
      <c r="AP8" s="505">
        <v>0</v>
      </c>
      <c r="AQ8" s="505">
        <v>0</v>
      </c>
      <c r="AR8" s="505">
        <v>0</v>
      </c>
      <c r="AS8" s="505">
        <v>0</v>
      </c>
      <c r="AT8" s="505">
        <v>0</v>
      </c>
      <c r="AU8" s="505">
        <v>0</v>
      </c>
      <c r="AV8" s="505">
        <v>1.1458333333333344</v>
      </c>
      <c r="AW8" s="505">
        <v>3.4375</v>
      </c>
      <c r="AX8" s="505">
        <v>0</v>
      </c>
      <c r="AY8" s="505">
        <v>0</v>
      </c>
      <c r="AZ8" s="505">
        <v>0</v>
      </c>
      <c r="BA8" s="505">
        <v>0.96491228070175439</v>
      </c>
      <c r="BB8" s="505">
        <v>81.025641025641036</v>
      </c>
      <c r="BC8" s="505">
        <v>92.841880341880355</v>
      </c>
      <c r="BD8" s="505">
        <v>0</v>
      </c>
      <c r="BE8" s="505">
        <v>0</v>
      </c>
      <c r="BF8" s="505">
        <v>0</v>
      </c>
      <c r="BG8" s="505">
        <v>0</v>
      </c>
      <c r="BH8" s="505">
        <v>0</v>
      </c>
      <c r="BI8" s="505">
        <v>0</v>
      </c>
      <c r="BJ8" s="505">
        <v>0</v>
      </c>
      <c r="BK8" s="505">
        <v>0</v>
      </c>
      <c r="BL8" s="505">
        <v>3.1788736059952001</v>
      </c>
      <c r="BM8" s="505">
        <v>0</v>
      </c>
      <c r="BN8" s="505">
        <v>0</v>
      </c>
      <c r="BO8" s="505">
        <v>1</v>
      </c>
      <c r="BP8" s="505">
        <v>0</v>
      </c>
      <c r="BQ8" s="555"/>
      <c r="BR8" s="555"/>
      <c r="BS8" s="555"/>
    </row>
    <row r="9" spans="1:71" ht="14.4" hidden="1">
      <c r="A9" s="486">
        <f>VLOOKUP(C9,'[19]DfE No.'!C:E,3,FALSE)</f>
        <v>467</v>
      </c>
      <c r="B9" s="502">
        <v>124540</v>
      </c>
      <c r="C9" s="502">
        <v>9352015</v>
      </c>
      <c r="D9" s="503" t="s">
        <v>375</v>
      </c>
      <c r="E9" s="492" t="s">
        <v>40</v>
      </c>
      <c r="F9" s="504">
        <v>0</v>
      </c>
      <c r="G9" s="505">
        <v>1</v>
      </c>
      <c r="H9" s="505">
        <v>0</v>
      </c>
      <c r="I9" s="505">
        <v>0</v>
      </c>
      <c r="J9" s="505">
        <v>7</v>
      </c>
      <c r="K9" s="505">
        <v>0</v>
      </c>
      <c r="L9" s="505">
        <v>0</v>
      </c>
      <c r="M9" s="505">
        <v>0</v>
      </c>
      <c r="N9" s="505">
        <v>116</v>
      </c>
      <c r="O9" s="505">
        <v>116</v>
      </c>
      <c r="P9" s="505">
        <v>14</v>
      </c>
      <c r="Q9" s="505">
        <v>102</v>
      </c>
      <c r="R9" s="505">
        <v>0</v>
      </c>
      <c r="S9" s="505">
        <v>0</v>
      </c>
      <c r="T9" s="505">
        <v>0</v>
      </c>
      <c r="U9" s="505">
        <v>0</v>
      </c>
      <c r="V9" s="505">
        <v>0</v>
      </c>
      <c r="W9" s="505">
        <v>0</v>
      </c>
      <c r="X9" s="505">
        <v>0</v>
      </c>
      <c r="Y9" s="505">
        <v>0</v>
      </c>
      <c r="Z9" s="505">
        <v>0</v>
      </c>
      <c r="AA9" s="505">
        <v>116</v>
      </c>
      <c r="AB9" s="505">
        <v>16.571428571428573</v>
      </c>
      <c r="AC9" s="505">
        <v>16.999999999999996</v>
      </c>
      <c r="AD9" s="505">
        <v>16.999999999999996</v>
      </c>
      <c r="AE9" s="505">
        <v>0</v>
      </c>
      <c r="AF9" s="505">
        <v>0</v>
      </c>
      <c r="AG9" s="505">
        <v>50.000000000000036</v>
      </c>
      <c r="AH9" s="505">
        <v>65.999999999999972</v>
      </c>
      <c r="AI9" s="505">
        <v>0</v>
      </c>
      <c r="AJ9" s="505">
        <v>0</v>
      </c>
      <c r="AK9" s="505">
        <v>0</v>
      </c>
      <c r="AL9" s="505">
        <v>0</v>
      </c>
      <c r="AM9" s="505">
        <v>0</v>
      </c>
      <c r="AN9" s="505">
        <v>0</v>
      </c>
      <c r="AO9" s="505">
        <v>0</v>
      </c>
      <c r="AP9" s="505">
        <v>0</v>
      </c>
      <c r="AQ9" s="505">
        <v>0</v>
      </c>
      <c r="AR9" s="505">
        <v>0</v>
      </c>
      <c r="AS9" s="505">
        <v>0</v>
      </c>
      <c r="AT9" s="505">
        <v>0</v>
      </c>
      <c r="AU9" s="505">
        <v>0</v>
      </c>
      <c r="AV9" s="505">
        <v>1.1372549019607843</v>
      </c>
      <c r="AW9" s="505">
        <v>2.2745098039215685</v>
      </c>
      <c r="AX9" s="505">
        <v>0</v>
      </c>
      <c r="AY9" s="505">
        <v>0</v>
      </c>
      <c r="AZ9" s="505">
        <v>0</v>
      </c>
      <c r="BA9" s="505">
        <v>0</v>
      </c>
      <c r="BB9" s="505">
        <v>21.857142857142858</v>
      </c>
      <c r="BC9" s="505">
        <v>24.857142857142858</v>
      </c>
      <c r="BD9" s="505">
        <v>0</v>
      </c>
      <c r="BE9" s="505">
        <v>0</v>
      </c>
      <c r="BF9" s="505">
        <v>0</v>
      </c>
      <c r="BG9" s="505">
        <v>0</v>
      </c>
      <c r="BH9" s="505">
        <v>0</v>
      </c>
      <c r="BI9" s="505">
        <v>0</v>
      </c>
      <c r="BJ9" s="505">
        <v>0</v>
      </c>
      <c r="BK9" s="505">
        <v>0</v>
      </c>
      <c r="BL9" s="505">
        <v>2.8723750770000001</v>
      </c>
      <c r="BM9" s="505">
        <v>0</v>
      </c>
      <c r="BN9" s="505">
        <v>1</v>
      </c>
      <c r="BO9" s="505">
        <v>1</v>
      </c>
      <c r="BP9" s="505">
        <v>0</v>
      </c>
      <c r="BQ9" s="555"/>
      <c r="BR9" s="555"/>
      <c r="BS9" s="555"/>
    </row>
    <row r="10" spans="1:71" ht="14.4" hidden="1">
      <c r="A10" s="486">
        <f>VLOOKUP(C10,'[19]DfE No.'!C:E,3,FALSE)</f>
        <v>508</v>
      </c>
      <c r="B10" s="502">
        <v>140623</v>
      </c>
      <c r="C10" s="502">
        <v>9352016</v>
      </c>
      <c r="D10" s="503" t="s">
        <v>652</v>
      </c>
      <c r="E10" s="492" t="s">
        <v>40</v>
      </c>
      <c r="F10" s="504">
        <v>0</v>
      </c>
      <c r="G10" s="505">
        <v>1</v>
      </c>
      <c r="H10" s="505">
        <v>0</v>
      </c>
      <c r="I10" s="505">
        <v>0</v>
      </c>
      <c r="J10" s="505">
        <v>7</v>
      </c>
      <c r="K10" s="505">
        <v>0</v>
      </c>
      <c r="L10" s="505">
        <v>0</v>
      </c>
      <c r="M10" s="505">
        <v>0</v>
      </c>
      <c r="N10" s="505">
        <v>167</v>
      </c>
      <c r="O10" s="505">
        <v>167</v>
      </c>
      <c r="P10" s="505">
        <v>29</v>
      </c>
      <c r="Q10" s="505">
        <v>138</v>
      </c>
      <c r="R10" s="505">
        <v>0</v>
      </c>
      <c r="S10" s="505">
        <v>0</v>
      </c>
      <c r="T10" s="505">
        <v>0</v>
      </c>
      <c r="U10" s="505">
        <v>0</v>
      </c>
      <c r="V10" s="505">
        <v>0</v>
      </c>
      <c r="W10" s="505">
        <v>0</v>
      </c>
      <c r="X10" s="505">
        <v>0</v>
      </c>
      <c r="Y10" s="505">
        <v>0</v>
      </c>
      <c r="Z10" s="505">
        <v>0</v>
      </c>
      <c r="AA10" s="505">
        <v>167</v>
      </c>
      <c r="AB10" s="505">
        <v>23.857142857142858</v>
      </c>
      <c r="AC10" s="505">
        <v>17.000000000000043</v>
      </c>
      <c r="AD10" s="505">
        <v>19.792592592592595</v>
      </c>
      <c r="AE10" s="505">
        <v>0</v>
      </c>
      <c r="AF10" s="505">
        <v>0</v>
      </c>
      <c r="AG10" s="505">
        <v>122.00000000000007</v>
      </c>
      <c r="AH10" s="505">
        <v>13.999999999999996</v>
      </c>
      <c r="AI10" s="505">
        <v>3.9999999999999947</v>
      </c>
      <c r="AJ10" s="505">
        <v>0</v>
      </c>
      <c r="AK10" s="505">
        <v>27.000000000000028</v>
      </c>
      <c r="AL10" s="505">
        <v>0</v>
      </c>
      <c r="AM10" s="505">
        <v>0</v>
      </c>
      <c r="AN10" s="505">
        <v>0</v>
      </c>
      <c r="AO10" s="505">
        <v>0</v>
      </c>
      <c r="AP10" s="505">
        <v>0</v>
      </c>
      <c r="AQ10" s="505">
        <v>0</v>
      </c>
      <c r="AR10" s="505">
        <v>0</v>
      </c>
      <c r="AS10" s="505">
        <v>0</v>
      </c>
      <c r="AT10" s="505">
        <v>0</v>
      </c>
      <c r="AU10" s="505">
        <v>2.420289855072463</v>
      </c>
      <c r="AV10" s="505">
        <v>4.8405797101449259</v>
      </c>
      <c r="AW10" s="505">
        <v>4.8405797101449259</v>
      </c>
      <c r="AX10" s="505">
        <v>0</v>
      </c>
      <c r="AY10" s="505">
        <v>0</v>
      </c>
      <c r="AZ10" s="505">
        <v>0</v>
      </c>
      <c r="BA10" s="505">
        <v>0</v>
      </c>
      <c r="BB10" s="505">
        <v>26.577777777777779</v>
      </c>
      <c r="BC10" s="505">
        <v>32.162962962962965</v>
      </c>
      <c r="BD10" s="505">
        <v>0</v>
      </c>
      <c r="BE10" s="505">
        <v>0</v>
      </c>
      <c r="BF10" s="505">
        <v>0</v>
      </c>
      <c r="BG10" s="505">
        <v>0</v>
      </c>
      <c r="BH10" s="505">
        <v>0</v>
      </c>
      <c r="BI10" s="505">
        <v>0</v>
      </c>
      <c r="BJ10" s="505">
        <v>0</v>
      </c>
      <c r="BK10" s="505">
        <v>0</v>
      </c>
      <c r="BL10" s="505">
        <v>0.47726181864406803</v>
      </c>
      <c r="BM10" s="505">
        <v>0</v>
      </c>
      <c r="BN10" s="505">
        <v>0</v>
      </c>
      <c r="BO10" s="505">
        <v>1</v>
      </c>
      <c r="BP10" s="505">
        <v>0</v>
      </c>
      <c r="BQ10" s="555"/>
      <c r="BR10" s="555"/>
      <c r="BS10" s="555"/>
    </row>
    <row r="11" spans="1:71" ht="14.4" hidden="1">
      <c r="A11" s="486">
        <f>VLOOKUP(C11,'[19]DfE No.'!C:E,3,FALSE)</f>
        <v>479</v>
      </c>
      <c r="B11" s="502">
        <v>124543</v>
      </c>
      <c r="C11" s="502">
        <v>9352020</v>
      </c>
      <c r="D11" s="503" t="s">
        <v>384</v>
      </c>
      <c r="E11" s="492" t="s">
        <v>40</v>
      </c>
      <c r="F11" s="504">
        <v>0</v>
      </c>
      <c r="G11" s="505">
        <v>1</v>
      </c>
      <c r="H11" s="505">
        <v>0</v>
      </c>
      <c r="I11" s="505">
        <v>0</v>
      </c>
      <c r="J11" s="505">
        <v>7</v>
      </c>
      <c r="K11" s="505">
        <v>0</v>
      </c>
      <c r="L11" s="505">
        <v>0</v>
      </c>
      <c r="M11" s="505">
        <v>0</v>
      </c>
      <c r="N11" s="505">
        <v>202</v>
      </c>
      <c r="O11" s="505">
        <v>202</v>
      </c>
      <c r="P11" s="505">
        <v>30</v>
      </c>
      <c r="Q11" s="505">
        <v>172</v>
      </c>
      <c r="R11" s="505">
        <v>0</v>
      </c>
      <c r="S11" s="505">
        <v>0</v>
      </c>
      <c r="T11" s="505">
        <v>0</v>
      </c>
      <c r="U11" s="505">
        <v>0</v>
      </c>
      <c r="V11" s="505">
        <v>0</v>
      </c>
      <c r="W11" s="505">
        <v>0</v>
      </c>
      <c r="X11" s="505">
        <v>0</v>
      </c>
      <c r="Y11" s="505">
        <v>0</v>
      </c>
      <c r="Z11" s="505">
        <v>0</v>
      </c>
      <c r="AA11" s="505">
        <v>202</v>
      </c>
      <c r="AB11" s="505">
        <v>28.857142857142858</v>
      </c>
      <c r="AC11" s="505">
        <v>9.0000000000000089</v>
      </c>
      <c r="AD11" s="505">
        <v>10.734299516908212</v>
      </c>
      <c r="AE11" s="505">
        <v>0</v>
      </c>
      <c r="AF11" s="505">
        <v>0</v>
      </c>
      <c r="AG11" s="505">
        <v>196.99999999999994</v>
      </c>
      <c r="AH11" s="505">
        <v>3.0000000000000098</v>
      </c>
      <c r="AI11" s="505">
        <v>0</v>
      </c>
      <c r="AJ11" s="505">
        <v>1.9999999999999998</v>
      </c>
      <c r="AK11" s="505">
        <v>0</v>
      </c>
      <c r="AL11" s="505">
        <v>0</v>
      </c>
      <c r="AM11" s="505">
        <v>0</v>
      </c>
      <c r="AN11" s="505">
        <v>0</v>
      </c>
      <c r="AO11" s="505">
        <v>0</v>
      </c>
      <c r="AP11" s="505">
        <v>0</v>
      </c>
      <c r="AQ11" s="505">
        <v>0</v>
      </c>
      <c r="AR11" s="505">
        <v>0</v>
      </c>
      <c r="AS11" s="505">
        <v>0</v>
      </c>
      <c r="AT11" s="505">
        <v>0</v>
      </c>
      <c r="AU11" s="505">
        <v>1.1744186046511622</v>
      </c>
      <c r="AV11" s="505">
        <v>1.1744186046511622</v>
      </c>
      <c r="AW11" s="505">
        <v>1.1744186046511622</v>
      </c>
      <c r="AX11" s="505">
        <v>0</v>
      </c>
      <c r="AY11" s="505">
        <v>0</v>
      </c>
      <c r="AZ11" s="505">
        <v>0</v>
      </c>
      <c r="BA11" s="505">
        <v>0</v>
      </c>
      <c r="BB11" s="505">
        <v>39.76878612716763</v>
      </c>
      <c r="BC11" s="505">
        <v>46.705202312138731</v>
      </c>
      <c r="BD11" s="505">
        <v>0</v>
      </c>
      <c r="BE11" s="505">
        <v>0</v>
      </c>
      <c r="BF11" s="505">
        <v>0</v>
      </c>
      <c r="BG11" s="505">
        <v>0</v>
      </c>
      <c r="BH11" s="505">
        <v>0</v>
      </c>
      <c r="BI11" s="505">
        <v>0</v>
      </c>
      <c r="BJ11" s="505">
        <v>0</v>
      </c>
      <c r="BK11" s="505">
        <v>0</v>
      </c>
      <c r="BL11" s="505">
        <v>1.7874021154545501</v>
      </c>
      <c r="BM11" s="505">
        <v>0</v>
      </c>
      <c r="BN11" s="505">
        <v>0</v>
      </c>
      <c r="BO11" s="505">
        <v>1</v>
      </c>
      <c r="BP11" s="505">
        <v>0</v>
      </c>
      <c r="BQ11" s="555"/>
      <c r="BR11" s="555"/>
      <c r="BS11" s="555"/>
    </row>
    <row r="12" spans="1:71" ht="14.4">
      <c r="A12" s="486">
        <f>VLOOKUP(C12,'[19]DfE No.'!C:E,3,FALSE)</f>
        <v>482</v>
      </c>
      <c r="B12" s="502">
        <v>124544</v>
      </c>
      <c r="C12" s="502">
        <v>9352021</v>
      </c>
      <c r="D12" s="503" t="s">
        <v>387</v>
      </c>
      <c r="E12" s="492" t="s">
        <v>40</v>
      </c>
      <c r="F12" s="504">
        <v>0</v>
      </c>
      <c r="G12" s="505">
        <v>1</v>
      </c>
      <c r="H12" s="505">
        <v>0</v>
      </c>
      <c r="I12" s="505">
        <v>0</v>
      </c>
      <c r="J12" s="505">
        <v>7</v>
      </c>
      <c r="K12" s="505">
        <v>0</v>
      </c>
      <c r="L12" s="505">
        <v>0</v>
      </c>
      <c r="M12" s="505">
        <v>0</v>
      </c>
      <c r="N12" s="505">
        <v>204</v>
      </c>
      <c r="O12" s="505">
        <v>204</v>
      </c>
      <c r="P12" s="505">
        <v>30</v>
      </c>
      <c r="Q12" s="505">
        <v>174</v>
      </c>
      <c r="R12" s="505">
        <v>0</v>
      </c>
      <c r="S12" s="505">
        <v>0</v>
      </c>
      <c r="T12" s="505">
        <v>0</v>
      </c>
      <c r="U12" s="505">
        <v>0</v>
      </c>
      <c r="V12" s="505">
        <v>0</v>
      </c>
      <c r="W12" s="505">
        <v>0</v>
      </c>
      <c r="X12" s="505">
        <v>0</v>
      </c>
      <c r="Y12" s="505">
        <v>0</v>
      </c>
      <c r="Z12" s="505">
        <v>0</v>
      </c>
      <c r="AA12" s="505">
        <v>204</v>
      </c>
      <c r="AB12" s="505">
        <v>29.142857142857142</v>
      </c>
      <c r="AC12" s="505">
        <v>24.999999999999972</v>
      </c>
      <c r="AD12" s="505">
        <v>28.442307692307693</v>
      </c>
      <c r="AE12" s="505">
        <v>0</v>
      </c>
      <c r="AF12" s="505">
        <v>0</v>
      </c>
      <c r="AG12" s="505">
        <v>198.00000000000006</v>
      </c>
      <c r="AH12" s="505">
        <v>4</v>
      </c>
      <c r="AI12" s="505">
        <v>2</v>
      </c>
      <c r="AJ12" s="505">
        <v>0</v>
      </c>
      <c r="AK12" s="505">
        <v>0</v>
      </c>
      <c r="AL12" s="505">
        <v>0</v>
      </c>
      <c r="AM12" s="505">
        <v>0</v>
      </c>
      <c r="AN12" s="505">
        <v>0</v>
      </c>
      <c r="AO12" s="505">
        <v>0</v>
      </c>
      <c r="AP12" s="505">
        <v>0</v>
      </c>
      <c r="AQ12" s="505">
        <v>0</v>
      </c>
      <c r="AR12" s="505">
        <v>0</v>
      </c>
      <c r="AS12" s="505">
        <v>0</v>
      </c>
      <c r="AT12" s="505">
        <v>0</v>
      </c>
      <c r="AU12" s="505">
        <v>2.3448275862068928</v>
      </c>
      <c r="AV12" s="505">
        <v>4.6896551724137856</v>
      </c>
      <c r="AW12" s="505">
        <v>5.8620689655172322</v>
      </c>
      <c r="AX12" s="505">
        <v>0</v>
      </c>
      <c r="AY12" s="505">
        <v>0</v>
      </c>
      <c r="AZ12" s="505">
        <v>0</v>
      </c>
      <c r="BA12" s="505">
        <v>0</v>
      </c>
      <c r="BB12" s="505">
        <v>42.488372093023251</v>
      </c>
      <c r="BC12" s="505">
        <v>49.813953488372086</v>
      </c>
      <c r="BD12" s="505">
        <v>0</v>
      </c>
      <c r="BE12" s="505">
        <v>0</v>
      </c>
      <c r="BF12" s="505">
        <v>0</v>
      </c>
      <c r="BG12" s="505">
        <v>0</v>
      </c>
      <c r="BH12" s="505">
        <v>0</v>
      </c>
      <c r="BI12" s="505">
        <v>0</v>
      </c>
      <c r="BJ12" s="505">
        <v>0</v>
      </c>
      <c r="BK12" s="505">
        <v>0</v>
      </c>
      <c r="BL12" s="505">
        <v>1.13762960154639</v>
      </c>
      <c r="BM12" s="505">
        <v>0</v>
      </c>
      <c r="BN12" s="505">
        <v>0</v>
      </c>
      <c r="BO12" s="505">
        <v>1</v>
      </c>
      <c r="BP12" s="505">
        <v>0</v>
      </c>
      <c r="BQ12" s="555">
        <v>12</v>
      </c>
      <c r="BR12" s="555"/>
      <c r="BS12" s="555"/>
    </row>
    <row r="13" spans="1:71" ht="14.4" hidden="1">
      <c r="A13" s="486">
        <f>VLOOKUP(C13,'[19]DfE No.'!C:E,3,FALSE)</f>
        <v>499</v>
      </c>
      <c r="B13" s="502">
        <v>124547</v>
      </c>
      <c r="C13" s="502">
        <v>9352026</v>
      </c>
      <c r="D13" s="503" t="s">
        <v>398</v>
      </c>
      <c r="E13" s="492" t="s">
        <v>40</v>
      </c>
      <c r="F13" s="504">
        <v>0</v>
      </c>
      <c r="G13" s="505">
        <v>1</v>
      </c>
      <c r="H13" s="505">
        <v>0</v>
      </c>
      <c r="I13" s="505">
        <v>0</v>
      </c>
      <c r="J13" s="505">
        <v>7</v>
      </c>
      <c r="K13" s="505">
        <v>0</v>
      </c>
      <c r="L13" s="505">
        <v>0</v>
      </c>
      <c r="M13" s="505">
        <v>0</v>
      </c>
      <c r="N13" s="505">
        <v>206</v>
      </c>
      <c r="O13" s="505">
        <v>206</v>
      </c>
      <c r="P13" s="505">
        <v>29</v>
      </c>
      <c r="Q13" s="505">
        <v>177</v>
      </c>
      <c r="R13" s="505">
        <v>0</v>
      </c>
      <c r="S13" s="505">
        <v>0</v>
      </c>
      <c r="T13" s="505">
        <v>0</v>
      </c>
      <c r="U13" s="505">
        <v>0</v>
      </c>
      <c r="V13" s="505">
        <v>0</v>
      </c>
      <c r="W13" s="505">
        <v>0</v>
      </c>
      <c r="X13" s="505">
        <v>0</v>
      </c>
      <c r="Y13" s="505">
        <v>0</v>
      </c>
      <c r="Z13" s="505">
        <v>0</v>
      </c>
      <c r="AA13" s="505">
        <v>206</v>
      </c>
      <c r="AB13" s="505">
        <v>29.428571428571427</v>
      </c>
      <c r="AC13" s="505">
        <v>28.999999999999957</v>
      </c>
      <c r="AD13" s="505">
        <v>28.999999999999957</v>
      </c>
      <c r="AE13" s="505">
        <v>0</v>
      </c>
      <c r="AF13" s="505">
        <v>0</v>
      </c>
      <c r="AG13" s="505">
        <v>206</v>
      </c>
      <c r="AH13" s="505">
        <v>0</v>
      </c>
      <c r="AI13" s="505">
        <v>0</v>
      </c>
      <c r="AJ13" s="505">
        <v>0</v>
      </c>
      <c r="AK13" s="505">
        <v>0</v>
      </c>
      <c r="AL13" s="505">
        <v>0</v>
      </c>
      <c r="AM13" s="505">
        <v>0</v>
      </c>
      <c r="AN13" s="505">
        <v>0</v>
      </c>
      <c r="AO13" s="505">
        <v>0</v>
      </c>
      <c r="AP13" s="505">
        <v>0</v>
      </c>
      <c r="AQ13" s="505">
        <v>0</v>
      </c>
      <c r="AR13" s="505">
        <v>0</v>
      </c>
      <c r="AS13" s="505">
        <v>0</v>
      </c>
      <c r="AT13" s="505">
        <v>0</v>
      </c>
      <c r="AU13" s="505">
        <v>0</v>
      </c>
      <c r="AV13" s="505">
        <v>0</v>
      </c>
      <c r="AW13" s="505">
        <v>0</v>
      </c>
      <c r="AX13" s="505">
        <v>0</v>
      </c>
      <c r="AY13" s="505">
        <v>0</v>
      </c>
      <c r="AZ13" s="505">
        <v>0</v>
      </c>
      <c r="BA13" s="505">
        <v>1.9999999999999998</v>
      </c>
      <c r="BB13" s="505">
        <v>39.333333333333329</v>
      </c>
      <c r="BC13" s="505">
        <v>45.777777777777771</v>
      </c>
      <c r="BD13" s="505">
        <v>0</v>
      </c>
      <c r="BE13" s="505">
        <v>0</v>
      </c>
      <c r="BF13" s="505">
        <v>0</v>
      </c>
      <c r="BG13" s="505">
        <v>0</v>
      </c>
      <c r="BH13" s="505">
        <v>0</v>
      </c>
      <c r="BI13" s="505">
        <v>0</v>
      </c>
      <c r="BJ13" s="505">
        <v>0</v>
      </c>
      <c r="BK13" s="505">
        <v>0</v>
      </c>
      <c r="BL13" s="505">
        <v>1.63300093333333</v>
      </c>
      <c r="BM13" s="505">
        <v>0</v>
      </c>
      <c r="BN13" s="505">
        <v>0</v>
      </c>
      <c r="BO13" s="505">
        <v>1</v>
      </c>
      <c r="BP13" s="505">
        <v>0</v>
      </c>
      <c r="BQ13" s="555"/>
      <c r="BR13" s="555"/>
      <c r="BS13" s="555"/>
    </row>
    <row r="14" spans="1:71" ht="14.4" hidden="1">
      <c r="A14" s="486">
        <f>VLOOKUP(C14,'[19]DfE No.'!C:E,3,FALSE)</f>
        <v>415</v>
      </c>
      <c r="B14" s="502">
        <v>124550</v>
      </c>
      <c r="C14" s="502">
        <v>9352032</v>
      </c>
      <c r="D14" s="503" t="s">
        <v>336</v>
      </c>
      <c r="E14" s="492" t="s">
        <v>40</v>
      </c>
      <c r="F14" s="504">
        <v>0</v>
      </c>
      <c r="G14" s="505">
        <v>1</v>
      </c>
      <c r="H14" s="505">
        <v>0</v>
      </c>
      <c r="I14" s="505">
        <v>0</v>
      </c>
      <c r="J14" s="505">
        <v>7</v>
      </c>
      <c r="K14" s="505">
        <v>0</v>
      </c>
      <c r="L14" s="505">
        <v>0</v>
      </c>
      <c r="M14" s="505">
        <v>0</v>
      </c>
      <c r="N14" s="505">
        <v>349</v>
      </c>
      <c r="O14" s="505">
        <v>349</v>
      </c>
      <c r="P14" s="505">
        <v>45</v>
      </c>
      <c r="Q14" s="505">
        <v>304</v>
      </c>
      <c r="R14" s="505">
        <v>0</v>
      </c>
      <c r="S14" s="505">
        <v>0</v>
      </c>
      <c r="T14" s="505">
        <v>0</v>
      </c>
      <c r="U14" s="505">
        <v>0</v>
      </c>
      <c r="V14" s="505">
        <v>0</v>
      </c>
      <c r="W14" s="505">
        <v>0</v>
      </c>
      <c r="X14" s="505">
        <v>0</v>
      </c>
      <c r="Y14" s="505">
        <v>0</v>
      </c>
      <c r="Z14" s="505">
        <v>0</v>
      </c>
      <c r="AA14" s="505">
        <v>349</v>
      </c>
      <c r="AB14" s="505">
        <v>49.857142857142854</v>
      </c>
      <c r="AC14" s="505">
        <v>46.999999999999936</v>
      </c>
      <c r="AD14" s="505">
        <v>55.306010928961754</v>
      </c>
      <c r="AE14" s="505">
        <v>0</v>
      </c>
      <c r="AF14" s="505">
        <v>0</v>
      </c>
      <c r="AG14" s="505">
        <v>241.00000000000006</v>
      </c>
      <c r="AH14" s="505">
        <v>36.999999999999872</v>
      </c>
      <c r="AI14" s="505">
        <v>71.000000000000085</v>
      </c>
      <c r="AJ14" s="505">
        <v>0</v>
      </c>
      <c r="AK14" s="505">
        <v>0</v>
      </c>
      <c r="AL14" s="505">
        <v>0</v>
      </c>
      <c r="AM14" s="505">
        <v>0</v>
      </c>
      <c r="AN14" s="505">
        <v>0</v>
      </c>
      <c r="AO14" s="505">
        <v>0</v>
      </c>
      <c r="AP14" s="505">
        <v>0</v>
      </c>
      <c r="AQ14" s="505">
        <v>0</v>
      </c>
      <c r="AR14" s="505">
        <v>0</v>
      </c>
      <c r="AS14" s="505">
        <v>0</v>
      </c>
      <c r="AT14" s="505">
        <v>0</v>
      </c>
      <c r="AU14" s="505">
        <v>8.0894039735099454</v>
      </c>
      <c r="AV14" s="505">
        <v>13.867549668874156</v>
      </c>
      <c r="AW14" s="505">
        <v>20.801324503311253</v>
      </c>
      <c r="AX14" s="505">
        <v>0</v>
      </c>
      <c r="AY14" s="505">
        <v>0</v>
      </c>
      <c r="AZ14" s="505">
        <v>0</v>
      </c>
      <c r="BA14" s="505">
        <v>0</v>
      </c>
      <c r="BB14" s="505">
        <v>86.531835205992508</v>
      </c>
      <c r="BC14" s="505">
        <v>99.340823970037448</v>
      </c>
      <c r="BD14" s="505">
        <v>0</v>
      </c>
      <c r="BE14" s="505">
        <v>0</v>
      </c>
      <c r="BF14" s="505">
        <v>0</v>
      </c>
      <c r="BG14" s="505">
        <v>0</v>
      </c>
      <c r="BH14" s="505">
        <v>0</v>
      </c>
      <c r="BI14" s="505">
        <v>0</v>
      </c>
      <c r="BJ14" s="505">
        <v>0</v>
      </c>
      <c r="BK14" s="505">
        <v>0</v>
      </c>
      <c r="BL14" s="505">
        <v>0.51367200344827602</v>
      </c>
      <c r="BM14" s="505">
        <v>0</v>
      </c>
      <c r="BN14" s="505">
        <v>0</v>
      </c>
      <c r="BO14" s="505">
        <v>1</v>
      </c>
      <c r="BP14" s="505">
        <v>0</v>
      </c>
      <c r="BQ14" s="555"/>
      <c r="BR14" s="555"/>
      <c r="BS14" s="555"/>
    </row>
    <row r="15" spans="1:71" ht="14.4">
      <c r="A15" s="486">
        <f>VLOOKUP(C15,'[19]DfE No.'!C:E,3,FALSE)</f>
        <v>424</v>
      </c>
      <c r="B15" s="502">
        <v>124552</v>
      </c>
      <c r="C15" s="502">
        <v>9352034</v>
      </c>
      <c r="D15" s="503" t="s">
        <v>1264</v>
      </c>
      <c r="E15" s="492" t="s">
        <v>40</v>
      </c>
      <c r="F15" s="504">
        <v>0</v>
      </c>
      <c r="G15" s="505">
        <v>1</v>
      </c>
      <c r="H15" s="505">
        <v>0</v>
      </c>
      <c r="I15" s="505">
        <v>0</v>
      </c>
      <c r="J15" s="505">
        <v>7</v>
      </c>
      <c r="K15" s="505">
        <v>0</v>
      </c>
      <c r="L15" s="505">
        <v>0</v>
      </c>
      <c r="M15" s="505">
        <v>0</v>
      </c>
      <c r="N15" s="505">
        <v>306</v>
      </c>
      <c r="O15" s="505">
        <v>306</v>
      </c>
      <c r="P15" s="505">
        <v>42</v>
      </c>
      <c r="Q15" s="505">
        <v>264</v>
      </c>
      <c r="R15" s="505">
        <v>0</v>
      </c>
      <c r="S15" s="505">
        <v>0</v>
      </c>
      <c r="T15" s="505">
        <v>0</v>
      </c>
      <c r="U15" s="505">
        <v>0</v>
      </c>
      <c r="V15" s="505">
        <v>0</v>
      </c>
      <c r="W15" s="505">
        <v>0</v>
      </c>
      <c r="X15" s="505">
        <v>0</v>
      </c>
      <c r="Y15" s="505">
        <v>0</v>
      </c>
      <c r="Z15" s="505">
        <v>0</v>
      </c>
      <c r="AA15" s="505">
        <v>306</v>
      </c>
      <c r="AB15" s="505">
        <v>43.714285714285715</v>
      </c>
      <c r="AC15" s="505">
        <v>85.000000000000071</v>
      </c>
      <c r="AD15" s="505">
        <v>85.000000000000071</v>
      </c>
      <c r="AE15" s="505">
        <v>0</v>
      </c>
      <c r="AF15" s="505">
        <v>0</v>
      </c>
      <c r="AG15" s="505">
        <v>206.99999999999997</v>
      </c>
      <c r="AH15" s="505">
        <v>82.999999999999858</v>
      </c>
      <c r="AI15" s="505">
        <v>15.999999999999998</v>
      </c>
      <c r="AJ15" s="505">
        <v>0</v>
      </c>
      <c r="AK15" s="505">
        <v>0</v>
      </c>
      <c r="AL15" s="505">
        <v>0</v>
      </c>
      <c r="AM15" s="505">
        <v>0</v>
      </c>
      <c r="AN15" s="505">
        <v>0</v>
      </c>
      <c r="AO15" s="505">
        <v>0</v>
      </c>
      <c r="AP15" s="505">
        <v>0</v>
      </c>
      <c r="AQ15" s="505">
        <v>0</v>
      </c>
      <c r="AR15" s="505">
        <v>0</v>
      </c>
      <c r="AS15" s="505">
        <v>0</v>
      </c>
      <c r="AT15" s="505">
        <v>0</v>
      </c>
      <c r="AU15" s="505">
        <v>5.7954545454545325</v>
      </c>
      <c r="AV15" s="505">
        <v>12.750000000000011</v>
      </c>
      <c r="AW15" s="505">
        <v>13.909090909090922</v>
      </c>
      <c r="AX15" s="505">
        <v>0</v>
      </c>
      <c r="AY15" s="505">
        <v>0</v>
      </c>
      <c r="AZ15" s="505">
        <v>0</v>
      </c>
      <c r="BA15" s="505">
        <v>1.9367088607594936</v>
      </c>
      <c r="BB15" s="505">
        <v>89.402390438247011</v>
      </c>
      <c r="BC15" s="505">
        <v>103.62549800796812</v>
      </c>
      <c r="BD15" s="505">
        <v>0</v>
      </c>
      <c r="BE15" s="505">
        <v>0</v>
      </c>
      <c r="BF15" s="505">
        <v>0</v>
      </c>
      <c r="BG15" s="505">
        <v>0</v>
      </c>
      <c r="BH15" s="505">
        <v>0</v>
      </c>
      <c r="BI15" s="505">
        <v>0</v>
      </c>
      <c r="BJ15" s="505">
        <v>0</v>
      </c>
      <c r="BK15" s="505">
        <v>0</v>
      </c>
      <c r="BL15" s="505">
        <v>0.64548167522727296</v>
      </c>
      <c r="BM15" s="505">
        <v>0</v>
      </c>
      <c r="BN15" s="505">
        <v>0</v>
      </c>
      <c r="BO15" s="505">
        <v>1</v>
      </c>
      <c r="BP15" s="505">
        <v>0</v>
      </c>
      <c r="BQ15" s="555">
        <v>15</v>
      </c>
      <c r="BR15" s="555"/>
      <c r="BS15" s="555"/>
    </row>
    <row r="16" spans="1:71" ht="14.4" hidden="1">
      <c r="A16" s="486">
        <f>VLOOKUP(C16,'[19]DfE No.'!C:E,3,FALSE)</f>
        <v>422</v>
      </c>
      <c r="B16" s="502">
        <v>124553</v>
      </c>
      <c r="C16" s="502">
        <v>9352035</v>
      </c>
      <c r="D16" s="503" t="s">
        <v>949</v>
      </c>
      <c r="E16" s="492" t="s">
        <v>40</v>
      </c>
      <c r="F16" s="504">
        <v>0</v>
      </c>
      <c r="G16" s="505">
        <v>1</v>
      </c>
      <c r="H16" s="505">
        <v>0</v>
      </c>
      <c r="I16" s="505">
        <v>0</v>
      </c>
      <c r="J16" s="505">
        <v>7</v>
      </c>
      <c r="K16" s="505">
        <v>0</v>
      </c>
      <c r="L16" s="505">
        <v>0</v>
      </c>
      <c r="M16" s="505">
        <v>0</v>
      </c>
      <c r="N16" s="505">
        <v>174</v>
      </c>
      <c r="O16" s="505">
        <v>174</v>
      </c>
      <c r="P16" s="505">
        <v>24</v>
      </c>
      <c r="Q16" s="505">
        <v>150</v>
      </c>
      <c r="R16" s="505">
        <v>0</v>
      </c>
      <c r="S16" s="505">
        <v>0</v>
      </c>
      <c r="T16" s="505">
        <v>0</v>
      </c>
      <c r="U16" s="505">
        <v>0</v>
      </c>
      <c r="V16" s="505">
        <v>0</v>
      </c>
      <c r="W16" s="505">
        <v>0</v>
      </c>
      <c r="X16" s="505">
        <v>0</v>
      </c>
      <c r="Y16" s="505">
        <v>0</v>
      </c>
      <c r="Z16" s="505">
        <v>0</v>
      </c>
      <c r="AA16" s="505">
        <v>174</v>
      </c>
      <c r="AB16" s="505">
        <v>24.857142857142858</v>
      </c>
      <c r="AC16" s="505">
        <v>26.999999999999922</v>
      </c>
      <c r="AD16" s="505">
        <v>31.817142857142859</v>
      </c>
      <c r="AE16" s="505">
        <v>0</v>
      </c>
      <c r="AF16" s="505">
        <v>0</v>
      </c>
      <c r="AG16" s="505">
        <v>127.73410404624286</v>
      </c>
      <c r="AH16" s="505">
        <v>28.161849710982665</v>
      </c>
      <c r="AI16" s="505">
        <v>18.104046242774483</v>
      </c>
      <c r="AJ16" s="505">
        <v>0</v>
      </c>
      <c r="AK16" s="505">
        <v>0</v>
      </c>
      <c r="AL16" s="505">
        <v>0</v>
      </c>
      <c r="AM16" s="505">
        <v>0</v>
      </c>
      <c r="AN16" s="505">
        <v>0</v>
      </c>
      <c r="AO16" s="505">
        <v>0</v>
      </c>
      <c r="AP16" s="505">
        <v>0</v>
      </c>
      <c r="AQ16" s="505">
        <v>0</v>
      </c>
      <c r="AR16" s="505">
        <v>0</v>
      </c>
      <c r="AS16" s="505">
        <v>0</v>
      </c>
      <c r="AT16" s="505">
        <v>0</v>
      </c>
      <c r="AU16" s="505">
        <v>1.1600000000000006</v>
      </c>
      <c r="AV16" s="505">
        <v>5.7999999999999936</v>
      </c>
      <c r="AW16" s="505">
        <v>8.1200000000000045</v>
      </c>
      <c r="AX16" s="505">
        <v>0</v>
      </c>
      <c r="AY16" s="505">
        <v>0</v>
      </c>
      <c r="AZ16" s="505">
        <v>0</v>
      </c>
      <c r="BA16" s="505">
        <v>0</v>
      </c>
      <c r="BB16" s="505">
        <v>49.315068493150683</v>
      </c>
      <c r="BC16" s="505">
        <v>57.205479452054789</v>
      </c>
      <c r="BD16" s="505">
        <v>0</v>
      </c>
      <c r="BE16" s="505">
        <v>0</v>
      </c>
      <c r="BF16" s="505">
        <v>0</v>
      </c>
      <c r="BG16" s="505">
        <v>0</v>
      </c>
      <c r="BH16" s="505">
        <v>0</v>
      </c>
      <c r="BI16" s="505">
        <v>0</v>
      </c>
      <c r="BJ16" s="505">
        <v>0</v>
      </c>
      <c r="BK16" s="505">
        <v>0</v>
      </c>
      <c r="BL16" s="505">
        <v>0.71656132352941204</v>
      </c>
      <c r="BM16" s="505">
        <v>0</v>
      </c>
      <c r="BN16" s="505">
        <v>0</v>
      </c>
      <c r="BO16" s="505">
        <v>1</v>
      </c>
      <c r="BP16" s="505">
        <v>0</v>
      </c>
      <c r="BQ16" s="555"/>
      <c r="BR16" s="555"/>
      <c r="BS16" s="555"/>
    </row>
    <row r="17" spans="1:71" ht="14.4" hidden="1">
      <c r="A17" s="486">
        <f>VLOOKUP(C17,'[19]DfE No.'!C:E,3,FALSE)</f>
        <v>239</v>
      </c>
      <c r="B17" s="502">
        <v>124559</v>
      </c>
      <c r="C17" s="502">
        <v>9352042</v>
      </c>
      <c r="D17" s="503" t="s">
        <v>249</v>
      </c>
      <c r="E17" s="492" t="s">
        <v>40</v>
      </c>
      <c r="F17" s="504">
        <v>0</v>
      </c>
      <c r="G17" s="505">
        <v>1</v>
      </c>
      <c r="H17" s="505">
        <v>0</v>
      </c>
      <c r="I17" s="505">
        <v>0</v>
      </c>
      <c r="J17" s="505">
        <v>7</v>
      </c>
      <c r="K17" s="505">
        <v>0</v>
      </c>
      <c r="L17" s="505">
        <v>0</v>
      </c>
      <c r="M17" s="505">
        <v>0</v>
      </c>
      <c r="N17" s="505">
        <v>467</v>
      </c>
      <c r="O17" s="505">
        <v>467</v>
      </c>
      <c r="P17" s="505">
        <v>58</v>
      </c>
      <c r="Q17" s="505">
        <v>409</v>
      </c>
      <c r="R17" s="505">
        <v>0</v>
      </c>
      <c r="S17" s="505">
        <v>0</v>
      </c>
      <c r="T17" s="505">
        <v>0</v>
      </c>
      <c r="U17" s="505">
        <v>0</v>
      </c>
      <c r="V17" s="505">
        <v>0</v>
      </c>
      <c r="W17" s="505">
        <v>0</v>
      </c>
      <c r="X17" s="505">
        <v>0</v>
      </c>
      <c r="Y17" s="505">
        <v>0</v>
      </c>
      <c r="Z17" s="505">
        <v>0</v>
      </c>
      <c r="AA17" s="505">
        <v>467</v>
      </c>
      <c r="AB17" s="505">
        <v>66.714285714285708</v>
      </c>
      <c r="AC17" s="505">
        <v>70.000000000000156</v>
      </c>
      <c r="AD17" s="505">
        <v>78.613226452905806</v>
      </c>
      <c r="AE17" s="505">
        <v>0</v>
      </c>
      <c r="AF17" s="505">
        <v>0</v>
      </c>
      <c r="AG17" s="505">
        <v>363.00000000000011</v>
      </c>
      <c r="AH17" s="505">
        <v>103.00000000000007</v>
      </c>
      <c r="AI17" s="505">
        <v>1.0000000000000009</v>
      </c>
      <c r="AJ17" s="505">
        <v>0</v>
      </c>
      <c r="AK17" s="505">
        <v>0</v>
      </c>
      <c r="AL17" s="505">
        <v>0</v>
      </c>
      <c r="AM17" s="505">
        <v>0</v>
      </c>
      <c r="AN17" s="505">
        <v>0</v>
      </c>
      <c r="AO17" s="505">
        <v>0</v>
      </c>
      <c r="AP17" s="505">
        <v>0</v>
      </c>
      <c r="AQ17" s="505">
        <v>0</v>
      </c>
      <c r="AR17" s="505">
        <v>0</v>
      </c>
      <c r="AS17" s="505">
        <v>0</v>
      </c>
      <c r="AT17" s="505">
        <v>0</v>
      </c>
      <c r="AU17" s="505">
        <v>3.4254278728606335</v>
      </c>
      <c r="AV17" s="505">
        <v>6.8508557457212484</v>
      </c>
      <c r="AW17" s="505">
        <v>11.41809290953543</v>
      </c>
      <c r="AX17" s="505">
        <v>0</v>
      </c>
      <c r="AY17" s="505">
        <v>0</v>
      </c>
      <c r="AZ17" s="505">
        <v>0</v>
      </c>
      <c r="BA17" s="505">
        <v>0</v>
      </c>
      <c r="BB17" s="505">
        <v>88.782926829268291</v>
      </c>
      <c r="BC17" s="505">
        <v>101.37317073170732</v>
      </c>
      <c r="BD17" s="505">
        <v>0</v>
      </c>
      <c r="BE17" s="505">
        <v>0</v>
      </c>
      <c r="BF17" s="505">
        <v>0</v>
      </c>
      <c r="BG17" s="505">
        <v>0</v>
      </c>
      <c r="BH17" s="505">
        <v>0</v>
      </c>
      <c r="BI17" s="505">
        <v>0</v>
      </c>
      <c r="BJ17" s="505">
        <v>0</v>
      </c>
      <c r="BK17" s="505">
        <v>0</v>
      </c>
      <c r="BL17" s="505">
        <v>0.64031184685714304</v>
      </c>
      <c r="BM17" s="505">
        <v>0</v>
      </c>
      <c r="BN17" s="505">
        <v>0</v>
      </c>
      <c r="BO17" s="505">
        <v>1</v>
      </c>
      <c r="BP17" s="505">
        <v>0</v>
      </c>
      <c r="BQ17" s="555"/>
      <c r="BR17" s="555"/>
      <c r="BS17" s="555"/>
    </row>
    <row r="18" spans="1:71" ht="14.4" hidden="1">
      <c r="A18" s="486">
        <f>VLOOKUP(C18,'[19]DfE No.'!C:E,3,FALSE)</f>
        <v>416</v>
      </c>
      <c r="B18" s="502">
        <v>124561</v>
      </c>
      <c r="C18" s="502">
        <v>9352045</v>
      </c>
      <c r="D18" s="503" t="s">
        <v>337</v>
      </c>
      <c r="E18" s="492" t="s">
        <v>40</v>
      </c>
      <c r="F18" s="504">
        <v>0</v>
      </c>
      <c r="G18" s="505">
        <v>1</v>
      </c>
      <c r="H18" s="505">
        <v>0</v>
      </c>
      <c r="I18" s="505">
        <v>0</v>
      </c>
      <c r="J18" s="505">
        <v>7</v>
      </c>
      <c r="K18" s="505">
        <v>0</v>
      </c>
      <c r="L18" s="505">
        <v>0</v>
      </c>
      <c r="M18" s="505">
        <v>0</v>
      </c>
      <c r="N18" s="505">
        <v>258</v>
      </c>
      <c r="O18" s="505">
        <v>258</v>
      </c>
      <c r="P18" s="505">
        <v>39</v>
      </c>
      <c r="Q18" s="505">
        <v>219</v>
      </c>
      <c r="R18" s="505">
        <v>0</v>
      </c>
      <c r="S18" s="505">
        <v>0</v>
      </c>
      <c r="T18" s="505">
        <v>0</v>
      </c>
      <c r="U18" s="505">
        <v>0</v>
      </c>
      <c r="V18" s="505">
        <v>0</v>
      </c>
      <c r="W18" s="505">
        <v>0</v>
      </c>
      <c r="X18" s="505">
        <v>0</v>
      </c>
      <c r="Y18" s="505">
        <v>0</v>
      </c>
      <c r="Z18" s="505">
        <v>0</v>
      </c>
      <c r="AA18" s="505">
        <v>258</v>
      </c>
      <c r="AB18" s="505">
        <v>36.857142857142854</v>
      </c>
      <c r="AC18" s="505">
        <v>33.999999999999972</v>
      </c>
      <c r="AD18" s="505">
        <v>36.177121771217706</v>
      </c>
      <c r="AE18" s="505">
        <v>0</v>
      </c>
      <c r="AF18" s="505">
        <v>0</v>
      </c>
      <c r="AG18" s="505">
        <v>245.99999999999991</v>
      </c>
      <c r="AH18" s="505">
        <v>8</v>
      </c>
      <c r="AI18" s="505">
        <v>3.9999999999999876</v>
      </c>
      <c r="AJ18" s="505">
        <v>0</v>
      </c>
      <c r="AK18" s="505">
        <v>0</v>
      </c>
      <c r="AL18" s="505">
        <v>0</v>
      </c>
      <c r="AM18" s="505">
        <v>0</v>
      </c>
      <c r="AN18" s="505">
        <v>0</v>
      </c>
      <c r="AO18" s="505">
        <v>0</v>
      </c>
      <c r="AP18" s="505">
        <v>0</v>
      </c>
      <c r="AQ18" s="505">
        <v>0</v>
      </c>
      <c r="AR18" s="505">
        <v>0</v>
      </c>
      <c r="AS18" s="505">
        <v>0</v>
      </c>
      <c r="AT18" s="505">
        <v>0</v>
      </c>
      <c r="AU18" s="505">
        <v>3.5342465753424657</v>
      </c>
      <c r="AV18" s="505">
        <v>5.8904109589041092</v>
      </c>
      <c r="AW18" s="505">
        <v>8.2465753424657535</v>
      </c>
      <c r="AX18" s="505">
        <v>0</v>
      </c>
      <c r="AY18" s="505">
        <v>0</v>
      </c>
      <c r="AZ18" s="505">
        <v>0</v>
      </c>
      <c r="BA18" s="505">
        <v>1.9040590405904059</v>
      </c>
      <c r="BB18" s="505">
        <v>49.64</v>
      </c>
      <c r="BC18" s="505">
        <v>58.480000000000004</v>
      </c>
      <c r="BD18" s="505">
        <v>0</v>
      </c>
      <c r="BE18" s="505">
        <v>0</v>
      </c>
      <c r="BF18" s="505">
        <v>0</v>
      </c>
      <c r="BG18" s="505">
        <v>0</v>
      </c>
      <c r="BH18" s="505">
        <v>0</v>
      </c>
      <c r="BI18" s="505">
        <v>0</v>
      </c>
      <c r="BJ18" s="505">
        <v>0.52000000000000213</v>
      </c>
      <c r="BK18" s="505">
        <v>0</v>
      </c>
      <c r="BL18" s="505">
        <v>0.796289699658703</v>
      </c>
      <c r="BM18" s="505">
        <v>0</v>
      </c>
      <c r="BN18" s="505">
        <v>0</v>
      </c>
      <c r="BO18" s="505">
        <v>1</v>
      </c>
      <c r="BP18" s="505">
        <v>0</v>
      </c>
      <c r="BQ18" s="555"/>
      <c r="BR18" s="555"/>
      <c r="BS18" s="555"/>
    </row>
    <row r="19" spans="1:71" ht="14.4" hidden="1">
      <c r="A19" s="486">
        <f>VLOOKUP(C19,'[19]DfE No.'!C:E,3,FALSE)</f>
        <v>486</v>
      </c>
      <c r="B19" s="502">
        <v>124565</v>
      </c>
      <c r="C19" s="502">
        <v>9352055</v>
      </c>
      <c r="D19" s="503" t="s">
        <v>390</v>
      </c>
      <c r="E19" s="492" t="s">
        <v>40</v>
      </c>
      <c r="F19" s="504">
        <v>0</v>
      </c>
      <c r="G19" s="505">
        <v>1</v>
      </c>
      <c r="H19" s="505">
        <v>0</v>
      </c>
      <c r="I19" s="505">
        <v>0</v>
      </c>
      <c r="J19" s="505">
        <v>7</v>
      </c>
      <c r="K19" s="505">
        <v>0</v>
      </c>
      <c r="L19" s="505">
        <v>0</v>
      </c>
      <c r="M19" s="505">
        <v>0</v>
      </c>
      <c r="N19" s="505">
        <v>196</v>
      </c>
      <c r="O19" s="505">
        <v>196</v>
      </c>
      <c r="P19" s="505">
        <v>29</v>
      </c>
      <c r="Q19" s="505">
        <v>167</v>
      </c>
      <c r="R19" s="505">
        <v>0</v>
      </c>
      <c r="S19" s="505">
        <v>0</v>
      </c>
      <c r="T19" s="505">
        <v>0</v>
      </c>
      <c r="U19" s="505">
        <v>0</v>
      </c>
      <c r="V19" s="505">
        <v>0</v>
      </c>
      <c r="W19" s="505">
        <v>0</v>
      </c>
      <c r="X19" s="505">
        <v>0</v>
      </c>
      <c r="Y19" s="505">
        <v>0</v>
      </c>
      <c r="Z19" s="505">
        <v>0</v>
      </c>
      <c r="AA19" s="505">
        <v>196</v>
      </c>
      <c r="AB19" s="505">
        <v>28</v>
      </c>
      <c r="AC19" s="505">
        <v>16.999999999999996</v>
      </c>
      <c r="AD19" s="505">
        <v>29.547738693467334</v>
      </c>
      <c r="AE19" s="505">
        <v>0</v>
      </c>
      <c r="AF19" s="505">
        <v>0</v>
      </c>
      <c r="AG19" s="505">
        <v>177</v>
      </c>
      <c r="AH19" s="505">
        <v>18.000000000000011</v>
      </c>
      <c r="AI19" s="505">
        <v>0.99999999999999989</v>
      </c>
      <c r="AJ19" s="505">
        <v>0</v>
      </c>
      <c r="AK19" s="505">
        <v>0</v>
      </c>
      <c r="AL19" s="505">
        <v>0</v>
      </c>
      <c r="AM19" s="505">
        <v>0</v>
      </c>
      <c r="AN19" s="505">
        <v>0</v>
      </c>
      <c r="AO19" s="505">
        <v>0</v>
      </c>
      <c r="AP19" s="505">
        <v>0</v>
      </c>
      <c r="AQ19" s="505">
        <v>0</v>
      </c>
      <c r="AR19" s="505">
        <v>0</v>
      </c>
      <c r="AS19" s="505">
        <v>0</v>
      </c>
      <c r="AT19" s="505">
        <v>0</v>
      </c>
      <c r="AU19" s="505">
        <v>2.3473053892215536</v>
      </c>
      <c r="AV19" s="505">
        <v>8.2155688622754575</v>
      </c>
      <c r="AW19" s="505">
        <v>10.562874251497011</v>
      </c>
      <c r="AX19" s="505">
        <v>0</v>
      </c>
      <c r="AY19" s="505">
        <v>0</v>
      </c>
      <c r="AZ19" s="505">
        <v>0</v>
      </c>
      <c r="BA19" s="505">
        <v>0.98492462311557794</v>
      </c>
      <c r="BB19" s="505">
        <v>41.234567901234563</v>
      </c>
      <c r="BC19" s="505">
        <v>48.395061728395056</v>
      </c>
      <c r="BD19" s="505">
        <v>0</v>
      </c>
      <c r="BE19" s="505">
        <v>0</v>
      </c>
      <c r="BF19" s="505">
        <v>0</v>
      </c>
      <c r="BG19" s="505">
        <v>0</v>
      </c>
      <c r="BH19" s="505">
        <v>0</v>
      </c>
      <c r="BI19" s="505">
        <v>0</v>
      </c>
      <c r="BJ19" s="505">
        <v>0</v>
      </c>
      <c r="BK19" s="505">
        <v>0</v>
      </c>
      <c r="BL19" s="505">
        <v>0.39564672661290301</v>
      </c>
      <c r="BM19" s="505">
        <v>0</v>
      </c>
      <c r="BN19" s="505">
        <v>0</v>
      </c>
      <c r="BO19" s="505">
        <v>1</v>
      </c>
      <c r="BP19" s="505">
        <v>0</v>
      </c>
      <c r="BQ19" s="555"/>
      <c r="BR19" s="555"/>
      <c r="BS19" s="555"/>
    </row>
    <row r="20" spans="1:71" ht="14.4" hidden="1">
      <c r="A20" s="486">
        <f>VLOOKUP(C20,'[19]DfE No.'!C:E,3,FALSE)</f>
        <v>211</v>
      </c>
      <c r="B20" s="502">
        <v>124572</v>
      </c>
      <c r="C20" s="502">
        <v>9352066</v>
      </c>
      <c r="D20" s="503" t="s">
        <v>232</v>
      </c>
      <c r="E20" s="492" t="s">
        <v>40</v>
      </c>
      <c r="F20" s="504">
        <v>0</v>
      </c>
      <c r="G20" s="505">
        <v>1</v>
      </c>
      <c r="H20" s="505">
        <v>0</v>
      </c>
      <c r="I20" s="505">
        <v>0</v>
      </c>
      <c r="J20" s="505">
        <v>7</v>
      </c>
      <c r="K20" s="505">
        <v>0</v>
      </c>
      <c r="L20" s="505">
        <v>0</v>
      </c>
      <c r="M20" s="505">
        <v>0</v>
      </c>
      <c r="N20" s="505">
        <v>94</v>
      </c>
      <c r="O20" s="505">
        <v>94</v>
      </c>
      <c r="P20" s="505">
        <v>15</v>
      </c>
      <c r="Q20" s="505">
        <v>79</v>
      </c>
      <c r="R20" s="505">
        <v>0</v>
      </c>
      <c r="S20" s="505">
        <v>0</v>
      </c>
      <c r="T20" s="505">
        <v>0</v>
      </c>
      <c r="U20" s="505">
        <v>0</v>
      </c>
      <c r="V20" s="505">
        <v>0</v>
      </c>
      <c r="W20" s="505">
        <v>0</v>
      </c>
      <c r="X20" s="505">
        <v>0</v>
      </c>
      <c r="Y20" s="505">
        <v>0</v>
      </c>
      <c r="Z20" s="505">
        <v>0</v>
      </c>
      <c r="AA20" s="505">
        <v>94</v>
      </c>
      <c r="AB20" s="505">
        <v>13.428571428571429</v>
      </c>
      <c r="AC20" s="505">
        <v>14.000000000000005</v>
      </c>
      <c r="AD20" s="505">
        <v>14.000000000000005</v>
      </c>
      <c r="AE20" s="505">
        <v>0</v>
      </c>
      <c r="AF20" s="505">
        <v>0</v>
      </c>
      <c r="AG20" s="505">
        <v>79.000000000000043</v>
      </c>
      <c r="AH20" s="505">
        <v>4</v>
      </c>
      <c r="AI20" s="505">
        <v>4.9999999999999973</v>
      </c>
      <c r="AJ20" s="505">
        <v>0.99999999999999756</v>
      </c>
      <c r="AK20" s="505">
        <v>3.0000000000000022</v>
      </c>
      <c r="AL20" s="505">
        <v>2.0000000000000044</v>
      </c>
      <c r="AM20" s="505">
        <v>0</v>
      </c>
      <c r="AN20" s="505">
        <v>0</v>
      </c>
      <c r="AO20" s="505">
        <v>0</v>
      </c>
      <c r="AP20" s="505">
        <v>0</v>
      </c>
      <c r="AQ20" s="505">
        <v>0</v>
      </c>
      <c r="AR20" s="505">
        <v>0</v>
      </c>
      <c r="AS20" s="505">
        <v>0</v>
      </c>
      <c r="AT20" s="505">
        <v>0</v>
      </c>
      <c r="AU20" s="505">
        <v>0</v>
      </c>
      <c r="AV20" s="505">
        <v>0</v>
      </c>
      <c r="AW20" s="505">
        <v>0</v>
      </c>
      <c r="AX20" s="505">
        <v>0</v>
      </c>
      <c r="AY20" s="505">
        <v>0</v>
      </c>
      <c r="AZ20" s="505">
        <v>0</v>
      </c>
      <c r="BA20" s="505">
        <v>0</v>
      </c>
      <c r="BB20" s="505">
        <v>17.686567164179106</v>
      </c>
      <c r="BC20" s="505">
        <v>21.044776119402986</v>
      </c>
      <c r="BD20" s="505">
        <v>0</v>
      </c>
      <c r="BE20" s="505">
        <v>0</v>
      </c>
      <c r="BF20" s="505">
        <v>0</v>
      </c>
      <c r="BG20" s="505">
        <v>0</v>
      </c>
      <c r="BH20" s="505">
        <v>0</v>
      </c>
      <c r="BI20" s="505">
        <v>0</v>
      </c>
      <c r="BJ20" s="505">
        <v>1.3600000000000025</v>
      </c>
      <c r="BK20" s="505">
        <v>0</v>
      </c>
      <c r="BL20" s="505">
        <v>1.7207800472222201</v>
      </c>
      <c r="BM20" s="505">
        <v>0</v>
      </c>
      <c r="BN20" s="505">
        <v>0</v>
      </c>
      <c r="BO20" s="505">
        <v>1</v>
      </c>
      <c r="BP20" s="505">
        <v>0</v>
      </c>
      <c r="BQ20" s="555"/>
      <c r="BR20" s="555"/>
      <c r="BS20" s="555"/>
    </row>
    <row r="21" spans="1:71" ht="14.4" hidden="1">
      <c r="A21" s="486">
        <f>VLOOKUP(C21,'[19]DfE No.'!C:E,3,FALSE)</f>
        <v>19</v>
      </c>
      <c r="B21" s="502">
        <v>124574</v>
      </c>
      <c r="C21" s="502">
        <v>9352068</v>
      </c>
      <c r="D21" s="503" t="s">
        <v>117</v>
      </c>
      <c r="E21" s="492" t="s">
        <v>40</v>
      </c>
      <c r="F21" s="504">
        <v>0</v>
      </c>
      <c r="G21" s="505">
        <v>1</v>
      </c>
      <c r="H21" s="505">
        <v>0</v>
      </c>
      <c r="I21" s="505">
        <v>0</v>
      </c>
      <c r="J21" s="505">
        <v>7</v>
      </c>
      <c r="K21" s="505">
        <v>0</v>
      </c>
      <c r="L21" s="505">
        <v>0</v>
      </c>
      <c r="M21" s="505">
        <v>0</v>
      </c>
      <c r="N21" s="505">
        <v>408</v>
      </c>
      <c r="O21" s="505">
        <v>408</v>
      </c>
      <c r="P21" s="505">
        <v>57</v>
      </c>
      <c r="Q21" s="505">
        <v>351</v>
      </c>
      <c r="R21" s="505">
        <v>0</v>
      </c>
      <c r="S21" s="505">
        <v>0</v>
      </c>
      <c r="T21" s="505">
        <v>0</v>
      </c>
      <c r="U21" s="505">
        <v>0</v>
      </c>
      <c r="V21" s="505">
        <v>0</v>
      </c>
      <c r="W21" s="505">
        <v>0</v>
      </c>
      <c r="X21" s="505">
        <v>0</v>
      </c>
      <c r="Y21" s="505">
        <v>0</v>
      </c>
      <c r="Z21" s="505">
        <v>0</v>
      </c>
      <c r="AA21" s="505">
        <v>408</v>
      </c>
      <c r="AB21" s="505">
        <v>58.285714285714285</v>
      </c>
      <c r="AC21" s="505">
        <v>60.000000000000092</v>
      </c>
      <c r="AD21" s="505">
        <v>67.188544152744626</v>
      </c>
      <c r="AE21" s="505">
        <v>0</v>
      </c>
      <c r="AF21" s="505">
        <v>0</v>
      </c>
      <c r="AG21" s="505">
        <v>345.00000000000011</v>
      </c>
      <c r="AH21" s="505">
        <v>14.000000000000009</v>
      </c>
      <c r="AI21" s="505">
        <v>6.999999999999984</v>
      </c>
      <c r="AJ21" s="505">
        <v>35</v>
      </c>
      <c r="AK21" s="505">
        <v>4</v>
      </c>
      <c r="AL21" s="505">
        <v>3.0000000000000009</v>
      </c>
      <c r="AM21" s="505">
        <v>0</v>
      </c>
      <c r="AN21" s="505">
        <v>0</v>
      </c>
      <c r="AO21" s="505">
        <v>0</v>
      </c>
      <c r="AP21" s="505">
        <v>0</v>
      </c>
      <c r="AQ21" s="505">
        <v>0</v>
      </c>
      <c r="AR21" s="505">
        <v>0</v>
      </c>
      <c r="AS21" s="505">
        <v>0</v>
      </c>
      <c r="AT21" s="505">
        <v>0</v>
      </c>
      <c r="AU21" s="505">
        <v>1.1623931623931627</v>
      </c>
      <c r="AV21" s="505">
        <v>3.4871794871794881</v>
      </c>
      <c r="AW21" s="505">
        <v>4.6495726495726508</v>
      </c>
      <c r="AX21" s="505">
        <v>0</v>
      </c>
      <c r="AY21" s="505">
        <v>0</v>
      </c>
      <c r="AZ21" s="505">
        <v>0</v>
      </c>
      <c r="BA21" s="505">
        <v>3.8949880668257757</v>
      </c>
      <c r="BB21" s="505">
        <v>86.492836676217763</v>
      </c>
      <c r="BC21" s="505">
        <v>100.53868194842407</v>
      </c>
      <c r="BD21" s="505">
        <v>0</v>
      </c>
      <c r="BE21" s="505">
        <v>0</v>
      </c>
      <c r="BF21" s="505">
        <v>0</v>
      </c>
      <c r="BG21" s="505">
        <v>0</v>
      </c>
      <c r="BH21" s="505">
        <v>0</v>
      </c>
      <c r="BI21" s="505">
        <v>0</v>
      </c>
      <c r="BJ21" s="505">
        <v>0</v>
      </c>
      <c r="BK21" s="505">
        <v>0</v>
      </c>
      <c r="BL21" s="505">
        <v>0.92976580983606605</v>
      </c>
      <c r="BM21" s="505">
        <v>0</v>
      </c>
      <c r="BN21" s="505">
        <v>0</v>
      </c>
      <c r="BO21" s="505">
        <v>1</v>
      </c>
      <c r="BP21" s="505">
        <v>0</v>
      </c>
      <c r="BQ21" s="555"/>
      <c r="BR21" s="555"/>
      <c r="BS21" s="555"/>
    </row>
    <row r="22" spans="1:71" ht="14.4" hidden="1">
      <c r="A22" s="486">
        <f>VLOOKUP(C22,'[19]DfE No.'!C:E,3,FALSE)</f>
        <v>220</v>
      </c>
      <c r="B22" s="502">
        <v>124577</v>
      </c>
      <c r="C22" s="502">
        <v>9352071</v>
      </c>
      <c r="D22" s="503" t="s">
        <v>236</v>
      </c>
      <c r="E22" s="492" t="s">
        <v>40</v>
      </c>
      <c r="F22" s="504">
        <v>0</v>
      </c>
      <c r="G22" s="505">
        <v>1</v>
      </c>
      <c r="H22" s="505">
        <v>0</v>
      </c>
      <c r="I22" s="505">
        <v>0</v>
      </c>
      <c r="J22" s="505">
        <v>7</v>
      </c>
      <c r="K22" s="505">
        <v>0</v>
      </c>
      <c r="L22" s="505">
        <v>0</v>
      </c>
      <c r="M22" s="505">
        <v>0</v>
      </c>
      <c r="N22" s="505">
        <v>84</v>
      </c>
      <c r="O22" s="505">
        <v>84</v>
      </c>
      <c r="P22" s="505">
        <v>12</v>
      </c>
      <c r="Q22" s="505">
        <v>72</v>
      </c>
      <c r="R22" s="505">
        <v>0</v>
      </c>
      <c r="S22" s="505">
        <v>0</v>
      </c>
      <c r="T22" s="505">
        <v>0</v>
      </c>
      <c r="U22" s="505">
        <v>0</v>
      </c>
      <c r="V22" s="505">
        <v>0</v>
      </c>
      <c r="W22" s="505">
        <v>0</v>
      </c>
      <c r="X22" s="505">
        <v>0</v>
      </c>
      <c r="Y22" s="505">
        <v>0</v>
      </c>
      <c r="Z22" s="505">
        <v>0</v>
      </c>
      <c r="AA22" s="505">
        <v>84</v>
      </c>
      <c r="AB22" s="505">
        <v>12</v>
      </c>
      <c r="AC22" s="505">
        <v>4.9999999999999982</v>
      </c>
      <c r="AD22" s="505">
        <v>7.2592592592592586</v>
      </c>
      <c r="AE22" s="505">
        <v>0</v>
      </c>
      <c r="AF22" s="505">
        <v>0</v>
      </c>
      <c r="AG22" s="505">
        <v>76.000000000000014</v>
      </c>
      <c r="AH22" s="505">
        <v>0</v>
      </c>
      <c r="AI22" s="505">
        <v>0</v>
      </c>
      <c r="AJ22" s="505">
        <v>3.9999999999999987</v>
      </c>
      <c r="AK22" s="505">
        <v>3.9999999999999987</v>
      </c>
      <c r="AL22" s="505">
        <v>0</v>
      </c>
      <c r="AM22" s="505">
        <v>0</v>
      </c>
      <c r="AN22" s="505">
        <v>0</v>
      </c>
      <c r="AO22" s="505">
        <v>0</v>
      </c>
      <c r="AP22" s="505">
        <v>0</v>
      </c>
      <c r="AQ22" s="505">
        <v>0</v>
      </c>
      <c r="AR22" s="505">
        <v>0</v>
      </c>
      <c r="AS22" s="505">
        <v>0</v>
      </c>
      <c r="AT22" s="505">
        <v>0</v>
      </c>
      <c r="AU22" s="505">
        <v>0</v>
      </c>
      <c r="AV22" s="505">
        <v>0</v>
      </c>
      <c r="AW22" s="505">
        <v>0</v>
      </c>
      <c r="AX22" s="505">
        <v>0</v>
      </c>
      <c r="AY22" s="505">
        <v>0</v>
      </c>
      <c r="AZ22" s="505">
        <v>0</v>
      </c>
      <c r="BA22" s="505">
        <v>0</v>
      </c>
      <c r="BB22" s="505">
        <v>20.281690140845072</v>
      </c>
      <c r="BC22" s="505">
        <v>23.661971830985916</v>
      </c>
      <c r="BD22" s="505">
        <v>0</v>
      </c>
      <c r="BE22" s="505">
        <v>0</v>
      </c>
      <c r="BF22" s="505">
        <v>0</v>
      </c>
      <c r="BG22" s="505">
        <v>0</v>
      </c>
      <c r="BH22" s="505">
        <v>0</v>
      </c>
      <c r="BI22" s="505">
        <v>0</v>
      </c>
      <c r="BJ22" s="505">
        <v>0</v>
      </c>
      <c r="BK22" s="505">
        <v>0</v>
      </c>
      <c r="BL22" s="505">
        <v>1.32086141527778</v>
      </c>
      <c r="BM22" s="505">
        <v>0</v>
      </c>
      <c r="BN22" s="505">
        <v>0</v>
      </c>
      <c r="BO22" s="505">
        <v>1</v>
      </c>
      <c r="BP22" s="505">
        <v>0</v>
      </c>
      <c r="BQ22" s="555"/>
      <c r="BR22" s="555"/>
      <c r="BS22" s="555"/>
    </row>
    <row r="23" spans="1:71" ht="14.4" hidden="1">
      <c r="A23" s="486">
        <f>VLOOKUP(C23,'[19]DfE No.'!C:E,3,FALSE)</f>
        <v>29</v>
      </c>
      <c r="B23" s="502">
        <v>124578</v>
      </c>
      <c r="C23" s="502">
        <v>9352072</v>
      </c>
      <c r="D23" s="503" t="s">
        <v>128</v>
      </c>
      <c r="E23" s="492" t="s">
        <v>40</v>
      </c>
      <c r="F23" s="504">
        <v>0</v>
      </c>
      <c r="G23" s="505">
        <v>1</v>
      </c>
      <c r="H23" s="505">
        <v>0</v>
      </c>
      <c r="I23" s="505">
        <v>0</v>
      </c>
      <c r="J23" s="505">
        <v>7</v>
      </c>
      <c r="K23" s="505">
        <v>0</v>
      </c>
      <c r="L23" s="505">
        <v>0</v>
      </c>
      <c r="M23" s="505">
        <v>0</v>
      </c>
      <c r="N23" s="505">
        <v>53</v>
      </c>
      <c r="O23" s="505">
        <v>53</v>
      </c>
      <c r="P23" s="505">
        <v>3</v>
      </c>
      <c r="Q23" s="505">
        <v>50</v>
      </c>
      <c r="R23" s="505">
        <v>0</v>
      </c>
      <c r="S23" s="505">
        <v>0</v>
      </c>
      <c r="T23" s="505">
        <v>0</v>
      </c>
      <c r="U23" s="505">
        <v>0</v>
      </c>
      <c r="V23" s="505">
        <v>0</v>
      </c>
      <c r="W23" s="505">
        <v>0</v>
      </c>
      <c r="X23" s="505">
        <v>0</v>
      </c>
      <c r="Y23" s="505">
        <v>0</v>
      </c>
      <c r="Z23" s="505">
        <v>0</v>
      </c>
      <c r="AA23" s="505">
        <v>53</v>
      </c>
      <c r="AB23" s="505">
        <v>7.5714285714285712</v>
      </c>
      <c r="AC23" s="505">
        <v>9.0000000000000018</v>
      </c>
      <c r="AD23" s="505">
        <v>9.0000000000000018</v>
      </c>
      <c r="AE23" s="505">
        <v>0</v>
      </c>
      <c r="AF23" s="505">
        <v>0</v>
      </c>
      <c r="AG23" s="505">
        <v>50.999999999999986</v>
      </c>
      <c r="AH23" s="505">
        <v>2.0000000000000013</v>
      </c>
      <c r="AI23" s="505">
        <v>0</v>
      </c>
      <c r="AJ23" s="505">
        <v>0</v>
      </c>
      <c r="AK23" s="505">
        <v>0</v>
      </c>
      <c r="AL23" s="505">
        <v>0</v>
      </c>
      <c r="AM23" s="505">
        <v>0</v>
      </c>
      <c r="AN23" s="505">
        <v>0</v>
      </c>
      <c r="AO23" s="505">
        <v>0</v>
      </c>
      <c r="AP23" s="505">
        <v>0</v>
      </c>
      <c r="AQ23" s="505">
        <v>0</v>
      </c>
      <c r="AR23" s="505">
        <v>0</v>
      </c>
      <c r="AS23" s="505">
        <v>0</v>
      </c>
      <c r="AT23" s="505">
        <v>0</v>
      </c>
      <c r="AU23" s="505">
        <v>0</v>
      </c>
      <c r="AV23" s="505">
        <v>0</v>
      </c>
      <c r="AW23" s="505">
        <v>0</v>
      </c>
      <c r="AX23" s="505">
        <v>0</v>
      </c>
      <c r="AY23" s="505">
        <v>0</v>
      </c>
      <c r="AZ23" s="505">
        <v>0</v>
      </c>
      <c r="BA23" s="505">
        <v>0</v>
      </c>
      <c r="BB23" s="505">
        <v>13.888888888888889</v>
      </c>
      <c r="BC23" s="505">
        <v>14.722222222222223</v>
      </c>
      <c r="BD23" s="505">
        <v>0</v>
      </c>
      <c r="BE23" s="505">
        <v>0</v>
      </c>
      <c r="BF23" s="505">
        <v>0</v>
      </c>
      <c r="BG23" s="505">
        <v>0</v>
      </c>
      <c r="BH23" s="505">
        <v>0</v>
      </c>
      <c r="BI23" s="505">
        <v>0</v>
      </c>
      <c r="BJ23" s="505">
        <v>0.81999999999999773</v>
      </c>
      <c r="BK23" s="505">
        <v>0</v>
      </c>
      <c r="BL23" s="505">
        <v>2.2101161169811299</v>
      </c>
      <c r="BM23" s="505">
        <v>0</v>
      </c>
      <c r="BN23" s="505">
        <v>1</v>
      </c>
      <c r="BO23" s="505">
        <v>1</v>
      </c>
      <c r="BP23" s="505">
        <v>0</v>
      </c>
      <c r="BQ23" s="555"/>
      <c r="BR23" s="555"/>
      <c r="BS23" s="555"/>
    </row>
    <row r="24" spans="1:71" ht="14.4" hidden="1">
      <c r="A24" s="486">
        <f>VLOOKUP(C24,'[19]DfE No.'!C:E,3,FALSE)</f>
        <v>230</v>
      </c>
      <c r="B24" s="502">
        <v>124582</v>
      </c>
      <c r="C24" s="502">
        <v>9352076</v>
      </c>
      <c r="D24" s="503" t="s">
        <v>242</v>
      </c>
      <c r="E24" s="492" t="s">
        <v>40</v>
      </c>
      <c r="F24" s="504">
        <v>0</v>
      </c>
      <c r="G24" s="505">
        <v>1</v>
      </c>
      <c r="H24" s="505">
        <v>0</v>
      </c>
      <c r="I24" s="505">
        <v>0</v>
      </c>
      <c r="J24" s="505">
        <v>3</v>
      </c>
      <c r="K24" s="505">
        <v>0</v>
      </c>
      <c r="L24" s="505">
        <v>0</v>
      </c>
      <c r="M24" s="505">
        <v>0</v>
      </c>
      <c r="N24" s="505">
        <v>259</v>
      </c>
      <c r="O24" s="505">
        <v>259</v>
      </c>
      <c r="P24" s="505">
        <v>89</v>
      </c>
      <c r="Q24" s="505">
        <v>170</v>
      </c>
      <c r="R24" s="505">
        <v>0</v>
      </c>
      <c r="S24" s="505">
        <v>0</v>
      </c>
      <c r="T24" s="505">
        <v>0</v>
      </c>
      <c r="U24" s="505">
        <v>0</v>
      </c>
      <c r="V24" s="505">
        <v>0</v>
      </c>
      <c r="W24" s="505">
        <v>0</v>
      </c>
      <c r="X24" s="505">
        <v>0</v>
      </c>
      <c r="Y24" s="505">
        <v>0</v>
      </c>
      <c r="Z24" s="505">
        <v>0</v>
      </c>
      <c r="AA24" s="505">
        <v>259</v>
      </c>
      <c r="AB24" s="505">
        <v>86.333333333333329</v>
      </c>
      <c r="AC24" s="505">
        <v>33.999999999999929</v>
      </c>
      <c r="AD24" s="505">
        <v>33.999999999999929</v>
      </c>
      <c r="AE24" s="505">
        <v>0</v>
      </c>
      <c r="AF24" s="505">
        <v>0</v>
      </c>
      <c r="AG24" s="505">
        <v>152.00000000000003</v>
      </c>
      <c r="AH24" s="505">
        <v>33.999999999999929</v>
      </c>
      <c r="AI24" s="505">
        <v>73.000000000000043</v>
      </c>
      <c r="AJ24" s="505">
        <v>0</v>
      </c>
      <c r="AK24" s="505">
        <v>0</v>
      </c>
      <c r="AL24" s="505">
        <v>0</v>
      </c>
      <c r="AM24" s="505">
        <v>0</v>
      </c>
      <c r="AN24" s="505">
        <v>0</v>
      </c>
      <c r="AO24" s="505">
        <v>0</v>
      </c>
      <c r="AP24" s="505">
        <v>0</v>
      </c>
      <c r="AQ24" s="505">
        <v>0</v>
      </c>
      <c r="AR24" s="505">
        <v>0</v>
      </c>
      <c r="AS24" s="505">
        <v>0</v>
      </c>
      <c r="AT24" s="505">
        <v>0</v>
      </c>
      <c r="AU24" s="505">
        <v>13.711764705882343</v>
      </c>
      <c r="AV24" s="505">
        <v>27.423529411764584</v>
      </c>
      <c r="AW24" s="505">
        <v>27.423529411764584</v>
      </c>
      <c r="AX24" s="505">
        <v>0</v>
      </c>
      <c r="AY24" s="505">
        <v>0</v>
      </c>
      <c r="AZ24" s="505">
        <v>0</v>
      </c>
      <c r="BA24" s="505">
        <v>1.0156862745098039</v>
      </c>
      <c r="BB24" s="505">
        <v>69.888888888888886</v>
      </c>
      <c r="BC24" s="505">
        <v>106.47777777777777</v>
      </c>
      <c r="BD24" s="505">
        <v>0</v>
      </c>
      <c r="BE24" s="505">
        <v>0</v>
      </c>
      <c r="BF24" s="505">
        <v>0</v>
      </c>
      <c r="BG24" s="505">
        <v>0</v>
      </c>
      <c r="BH24" s="505">
        <v>0</v>
      </c>
      <c r="BI24" s="505">
        <v>0</v>
      </c>
      <c r="BJ24" s="505">
        <v>0</v>
      </c>
      <c r="BK24" s="505">
        <v>0</v>
      </c>
      <c r="BL24" s="505">
        <v>0.67824661230769201</v>
      </c>
      <c r="BM24" s="505">
        <v>0</v>
      </c>
      <c r="BN24" s="505">
        <v>0</v>
      </c>
      <c r="BO24" s="505">
        <v>1</v>
      </c>
      <c r="BP24" s="505">
        <v>0</v>
      </c>
      <c r="BQ24" s="555"/>
      <c r="BR24" s="555"/>
      <c r="BS24" s="555"/>
    </row>
    <row r="25" spans="1:71" ht="14.4" hidden="1">
      <c r="A25" s="486">
        <f>VLOOKUP(C25,'[19]DfE No.'!C:E,3,FALSE)</f>
        <v>237</v>
      </c>
      <c r="B25" s="502">
        <v>124584</v>
      </c>
      <c r="C25" s="502">
        <v>9352079</v>
      </c>
      <c r="D25" s="503" t="s">
        <v>247</v>
      </c>
      <c r="E25" s="492" t="s">
        <v>40</v>
      </c>
      <c r="F25" s="504">
        <v>0</v>
      </c>
      <c r="G25" s="505">
        <v>1</v>
      </c>
      <c r="H25" s="505">
        <v>0</v>
      </c>
      <c r="I25" s="505">
        <v>0</v>
      </c>
      <c r="J25" s="505">
        <v>7</v>
      </c>
      <c r="K25" s="505">
        <v>0</v>
      </c>
      <c r="L25" s="505">
        <v>0</v>
      </c>
      <c r="M25" s="505">
        <v>0</v>
      </c>
      <c r="N25" s="505">
        <v>173</v>
      </c>
      <c r="O25" s="505">
        <v>173</v>
      </c>
      <c r="P25" s="505">
        <v>25</v>
      </c>
      <c r="Q25" s="505">
        <v>148</v>
      </c>
      <c r="R25" s="505">
        <v>0</v>
      </c>
      <c r="S25" s="505">
        <v>0</v>
      </c>
      <c r="T25" s="505">
        <v>0</v>
      </c>
      <c r="U25" s="505">
        <v>0</v>
      </c>
      <c r="V25" s="505">
        <v>0</v>
      </c>
      <c r="W25" s="505">
        <v>0</v>
      </c>
      <c r="X25" s="505">
        <v>0</v>
      </c>
      <c r="Y25" s="505">
        <v>0</v>
      </c>
      <c r="Z25" s="505">
        <v>0</v>
      </c>
      <c r="AA25" s="505">
        <v>173</v>
      </c>
      <c r="AB25" s="505">
        <v>24.714285714285715</v>
      </c>
      <c r="AC25" s="505">
        <v>24.999999999999964</v>
      </c>
      <c r="AD25" s="505">
        <v>24.999999999999964</v>
      </c>
      <c r="AE25" s="505">
        <v>0</v>
      </c>
      <c r="AF25" s="505">
        <v>0</v>
      </c>
      <c r="AG25" s="505">
        <v>168.00000000000006</v>
      </c>
      <c r="AH25" s="505">
        <v>4.9999999999999929</v>
      </c>
      <c r="AI25" s="505">
        <v>0</v>
      </c>
      <c r="AJ25" s="505">
        <v>0</v>
      </c>
      <c r="AK25" s="505">
        <v>0</v>
      </c>
      <c r="AL25" s="505">
        <v>0</v>
      </c>
      <c r="AM25" s="505">
        <v>0</v>
      </c>
      <c r="AN25" s="505">
        <v>0</v>
      </c>
      <c r="AO25" s="505">
        <v>0</v>
      </c>
      <c r="AP25" s="505">
        <v>0</v>
      </c>
      <c r="AQ25" s="505">
        <v>0</v>
      </c>
      <c r="AR25" s="505">
        <v>0</v>
      </c>
      <c r="AS25" s="505">
        <v>0</v>
      </c>
      <c r="AT25" s="505">
        <v>0</v>
      </c>
      <c r="AU25" s="505">
        <v>0</v>
      </c>
      <c r="AV25" s="505">
        <v>0</v>
      </c>
      <c r="AW25" s="505">
        <v>0</v>
      </c>
      <c r="AX25" s="505">
        <v>0</v>
      </c>
      <c r="AY25" s="505">
        <v>0</v>
      </c>
      <c r="AZ25" s="505">
        <v>0</v>
      </c>
      <c r="BA25" s="505">
        <v>2.0473372781065087</v>
      </c>
      <c r="BB25" s="505">
        <v>29.374045801526716</v>
      </c>
      <c r="BC25" s="505">
        <v>34.335877862595417</v>
      </c>
      <c r="BD25" s="505">
        <v>0</v>
      </c>
      <c r="BE25" s="505">
        <v>0</v>
      </c>
      <c r="BF25" s="505">
        <v>0</v>
      </c>
      <c r="BG25" s="505">
        <v>0</v>
      </c>
      <c r="BH25" s="505">
        <v>0</v>
      </c>
      <c r="BI25" s="505">
        <v>0</v>
      </c>
      <c r="BJ25" s="505">
        <v>0</v>
      </c>
      <c r="BK25" s="505">
        <v>0</v>
      </c>
      <c r="BL25" s="505">
        <v>1.7969666361702099</v>
      </c>
      <c r="BM25" s="505">
        <v>0</v>
      </c>
      <c r="BN25" s="505">
        <v>0</v>
      </c>
      <c r="BO25" s="505">
        <v>1</v>
      </c>
      <c r="BP25" s="505">
        <v>0</v>
      </c>
      <c r="BQ25" s="555"/>
      <c r="BR25" s="555"/>
      <c r="BS25" s="555"/>
    </row>
    <row r="26" spans="1:71" ht="14.4" hidden="1">
      <c r="A26" s="486">
        <f>VLOOKUP(C26,'[19]DfE No.'!C:E,3,FALSE)</f>
        <v>245</v>
      </c>
      <c r="B26" s="502">
        <v>124588</v>
      </c>
      <c r="C26" s="502">
        <v>9352084</v>
      </c>
      <c r="D26" s="503" t="s">
        <v>253</v>
      </c>
      <c r="E26" s="492" t="s">
        <v>40</v>
      </c>
      <c r="F26" s="504">
        <v>0</v>
      </c>
      <c r="G26" s="505">
        <v>1</v>
      </c>
      <c r="H26" s="505">
        <v>0</v>
      </c>
      <c r="I26" s="505">
        <v>0</v>
      </c>
      <c r="J26" s="505">
        <v>7</v>
      </c>
      <c r="K26" s="505">
        <v>0</v>
      </c>
      <c r="L26" s="505">
        <v>0</v>
      </c>
      <c r="M26" s="505">
        <v>0</v>
      </c>
      <c r="N26" s="505">
        <v>178</v>
      </c>
      <c r="O26" s="505">
        <v>178</v>
      </c>
      <c r="P26" s="505">
        <v>30</v>
      </c>
      <c r="Q26" s="505">
        <v>148</v>
      </c>
      <c r="R26" s="505">
        <v>0</v>
      </c>
      <c r="S26" s="505">
        <v>0</v>
      </c>
      <c r="T26" s="505">
        <v>0</v>
      </c>
      <c r="U26" s="505">
        <v>0</v>
      </c>
      <c r="V26" s="505">
        <v>0</v>
      </c>
      <c r="W26" s="505">
        <v>0</v>
      </c>
      <c r="X26" s="505">
        <v>0</v>
      </c>
      <c r="Y26" s="505">
        <v>0</v>
      </c>
      <c r="Z26" s="505">
        <v>0</v>
      </c>
      <c r="AA26" s="505">
        <v>178</v>
      </c>
      <c r="AB26" s="505">
        <v>25.428571428571427</v>
      </c>
      <c r="AC26" s="505">
        <v>18.000000000000004</v>
      </c>
      <c r="AD26" s="505">
        <v>18.000000000000004</v>
      </c>
      <c r="AE26" s="505">
        <v>0</v>
      </c>
      <c r="AF26" s="505">
        <v>0</v>
      </c>
      <c r="AG26" s="505">
        <v>154.00000000000006</v>
      </c>
      <c r="AH26" s="505">
        <v>4.0000000000000089</v>
      </c>
      <c r="AI26" s="505">
        <v>8</v>
      </c>
      <c r="AJ26" s="505">
        <v>4.0000000000000089</v>
      </c>
      <c r="AK26" s="505">
        <v>8</v>
      </c>
      <c r="AL26" s="505">
        <v>0</v>
      </c>
      <c r="AM26" s="505">
        <v>0</v>
      </c>
      <c r="AN26" s="505">
        <v>0</v>
      </c>
      <c r="AO26" s="505">
        <v>0</v>
      </c>
      <c r="AP26" s="505">
        <v>0</v>
      </c>
      <c r="AQ26" s="505">
        <v>0</v>
      </c>
      <c r="AR26" s="505">
        <v>0</v>
      </c>
      <c r="AS26" s="505">
        <v>0</v>
      </c>
      <c r="AT26" s="505">
        <v>0</v>
      </c>
      <c r="AU26" s="505">
        <v>0</v>
      </c>
      <c r="AV26" s="505">
        <v>0</v>
      </c>
      <c r="AW26" s="505">
        <v>0</v>
      </c>
      <c r="AX26" s="505">
        <v>0</v>
      </c>
      <c r="AY26" s="505">
        <v>0</v>
      </c>
      <c r="AZ26" s="505">
        <v>0</v>
      </c>
      <c r="BA26" s="505">
        <v>0</v>
      </c>
      <c r="BB26" s="505">
        <v>35.136690647482013</v>
      </c>
      <c r="BC26" s="505">
        <v>42.258992805755398</v>
      </c>
      <c r="BD26" s="505">
        <v>0</v>
      </c>
      <c r="BE26" s="505">
        <v>0</v>
      </c>
      <c r="BF26" s="505">
        <v>0</v>
      </c>
      <c r="BG26" s="505">
        <v>0</v>
      </c>
      <c r="BH26" s="505">
        <v>0</v>
      </c>
      <c r="BI26" s="505">
        <v>0</v>
      </c>
      <c r="BJ26" s="505">
        <v>0</v>
      </c>
      <c r="BK26" s="505">
        <v>0</v>
      </c>
      <c r="BL26" s="505">
        <v>1.52497501363636</v>
      </c>
      <c r="BM26" s="505">
        <v>0</v>
      </c>
      <c r="BN26" s="505">
        <v>0</v>
      </c>
      <c r="BO26" s="505">
        <v>1</v>
      </c>
      <c r="BP26" s="505">
        <v>0</v>
      </c>
      <c r="BQ26" s="555"/>
      <c r="BR26" s="555"/>
      <c r="BS26" s="555"/>
    </row>
    <row r="27" spans="1:71" ht="14.4" hidden="1">
      <c r="A27" s="486">
        <f>VLOOKUP(C27,'[19]DfE No.'!C:E,3,FALSE)</f>
        <v>246</v>
      </c>
      <c r="B27" s="502">
        <v>124589</v>
      </c>
      <c r="C27" s="502">
        <v>9352085</v>
      </c>
      <c r="D27" s="503" t="s">
        <v>254</v>
      </c>
      <c r="E27" s="492" t="s">
        <v>40</v>
      </c>
      <c r="F27" s="504">
        <v>0</v>
      </c>
      <c r="G27" s="505">
        <v>1</v>
      </c>
      <c r="H27" s="505">
        <v>0</v>
      </c>
      <c r="I27" s="505">
        <v>0</v>
      </c>
      <c r="J27" s="505">
        <v>7</v>
      </c>
      <c r="K27" s="505">
        <v>0</v>
      </c>
      <c r="L27" s="505">
        <v>0</v>
      </c>
      <c r="M27" s="505">
        <v>0</v>
      </c>
      <c r="N27" s="505">
        <v>105</v>
      </c>
      <c r="O27" s="505">
        <v>105</v>
      </c>
      <c r="P27" s="505">
        <v>16</v>
      </c>
      <c r="Q27" s="505">
        <v>89</v>
      </c>
      <c r="R27" s="505">
        <v>0</v>
      </c>
      <c r="S27" s="505">
        <v>0</v>
      </c>
      <c r="T27" s="505">
        <v>0</v>
      </c>
      <c r="U27" s="505">
        <v>0</v>
      </c>
      <c r="V27" s="505">
        <v>0</v>
      </c>
      <c r="W27" s="505">
        <v>0</v>
      </c>
      <c r="X27" s="505">
        <v>0</v>
      </c>
      <c r="Y27" s="505">
        <v>0</v>
      </c>
      <c r="Z27" s="505">
        <v>0</v>
      </c>
      <c r="AA27" s="505">
        <v>105</v>
      </c>
      <c r="AB27" s="505">
        <v>15</v>
      </c>
      <c r="AC27" s="505">
        <v>15.000000000000014</v>
      </c>
      <c r="AD27" s="505">
        <v>15.000000000000014</v>
      </c>
      <c r="AE27" s="505">
        <v>0</v>
      </c>
      <c r="AF27" s="505">
        <v>0</v>
      </c>
      <c r="AG27" s="505">
        <v>105</v>
      </c>
      <c r="AH27" s="505">
        <v>0</v>
      </c>
      <c r="AI27" s="505">
        <v>0</v>
      </c>
      <c r="AJ27" s="505">
        <v>0</v>
      </c>
      <c r="AK27" s="505">
        <v>0</v>
      </c>
      <c r="AL27" s="505">
        <v>0</v>
      </c>
      <c r="AM27" s="505">
        <v>0</v>
      </c>
      <c r="AN27" s="505">
        <v>0</v>
      </c>
      <c r="AO27" s="505">
        <v>0</v>
      </c>
      <c r="AP27" s="505">
        <v>0</v>
      </c>
      <c r="AQ27" s="505">
        <v>0</v>
      </c>
      <c r="AR27" s="505">
        <v>0</v>
      </c>
      <c r="AS27" s="505">
        <v>0</v>
      </c>
      <c r="AT27" s="505">
        <v>0</v>
      </c>
      <c r="AU27" s="505">
        <v>0</v>
      </c>
      <c r="AV27" s="505">
        <v>2.3595505617977577</v>
      </c>
      <c r="AW27" s="505">
        <v>4.7191011235955056</v>
      </c>
      <c r="AX27" s="505">
        <v>0</v>
      </c>
      <c r="AY27" s="505">
        <v>0</v>
      </c>
      <c r="AZ27" s="505">
        <v>0</v>
      </c>
      <c r="BA27" s="505">
        <v>0</v>
      </c>
      <c r="BB27" s="505">
        <v>20.766666666666666</v>
      </c>
      <c r="BC27" s="505">
        <v>24.499999999999996</v>
      </c>
      <c r="BD27" s="505">
        <v>0</v>
      </c>
      <c r="BE27" s="505">
        <v>0</v>
      </c>
      <c r="BF27" s="505">
        <v>0</v>
      </c>
      <c r="BG27" s="505">
        <v>0</v>
      </c>
      <c r="BH27" s="505">
        <v>0</v>
      </c>
      <c r="BI27" s="505">
        <v>0</v>
      </c>
      <c r="BJ27" s="505">
        <v>1.7000000000000011</v>
      </c>
      <c r="BK27" s="505">
        <v>0</v>
      </c>
      <c r="BL27" s="505">
        <v>2.9649698693877502</v>
      </c>
      <c r="BM27" s="505">
        <v>0</v>
      </c>
      <c r="BN27" s="505">
        <v>1</v>
      </c>
      <c r="BO27" s="505">
        <v>1</v>
      </c>
      <c r="BP27" s="505">
        <v>0</v>
      </c>
      <c r="BQ27" s="555"/>
      <c r="BR27" s="555"/>
      <c r="BS27" s="555"/>
    </row>
    <row r="28" spans="1:71" ht="14.4" hidden="1">
      <c r="A28" s="486">
        <f>VLOOKUP(C28,'[19]DfE No.'!C:E,3,FALSE)</f>
        <v>309</v>
      </c>
      <c r="B28" s="502">
        <v>124593</v>
      </c>
      <c r="C28" s="502">
        <v>9352089</v>
      </c>
      <c r="D28" s="503" t="s">
        <v>950</v>
      </c>
      <c r="E28" s="492" t="s">
        <v>40</v>
      </c>
      <c r="F28" s="504">
        <v>0</v>
      </c>
      <c r="G28" s="505">
        <v>1</v>
      </c>
      <c r="H28" s="505">
        <v>0</v>
      </c>
      <c r="I28" s="505">
        <v>0</v>
      </c>
      <c r="J28" s="505">
        <v>7</v>
      </c>
      <c r="K28" s="505">
        <v>0</v>
      </c>
      <c r="L28" s="505">
        <v>0</v>
      </c>
      <c r="M28" s="505">
        <v>0</v>
      </c>
      <c r="N28" s="505">
        <v>574</v>
      </c>
      <c r="O28" s="505">
        <v>574</v>
      </c>
      <c r="P28" s="505">
        <v>61</v>
      </c>
      <c r="Q28" s="505">
        <v>513</v>
      </c>
      <c r="R28" s="505">
        <v>0</v>
      </c>
      <c r="S28" s="505">
        <v>0</v>
      </c>
      <c r="T28" s="505">
        <v>0</v>
      </c>
      <c r="U28" s="505">
        <v>0</v>
      </c>
      <c r="V28" s="505">
        <v>0</v>
      </c>
      <c r="W28" s="505">
        <v>0</v>
      </c>
      <c r="X28" s="505">
        <v>0</v>
      </c>
      <c r="Y28" s="505">
        <v>0</v>
      </c>
      <c r="Z28" s="505">
        <v>0</v>
      </c>
      <c r="AA28" s="505">
        <v>574</v>
      </c>
      <c r="AB28" s="505">
        <v>82</v>
      </c>
      <c r="AC28" s="505">
        <v>55.000000000000028</v>
      </c>
      <c r="AD28" s="505">
        <v>55.000000000000028</v>
      </c>
      <c r="AE28" s="505">
        <v>0</v>
      </c>
      <c r="AF28" s="505">
        <v>0</v>
      </c>
      <c r="AG28" s="505">
        <v>563</v>
      </c>
      <c r="AH28" s="505">
        <v>4.0000000000000009</v>
      </c>
      <c r="AI28" s="505">
        <v>2.9999999999999978</v>
      </c>
      <c r="AJ28" s="505">
        <v>2.9999999999999978</v>
      </c>
      <c r="AK28" s="505">
        <v>0.99999999999999734</v>
      </c>
      <c r="AL28" s="505">
        <v>0</v>
      </c>
      <c r="AM28" s="505">
        <v>0</v>
      </c>
      <c r="AN28" s="505">
        <v>0</v>
      </c>
      <c r="AO28" s="505">
        <v>0</v>
      </c>
      <c r="AP28" s="505">
        <v>0</v>
      </c>
      <c r="AQ28" s="505">
        <v>0</v>
      </c>
      <c r="AR28" s="505">
        <v>0</v>
      </c>
      <c r="AS28" s="505">
        <v>0</v>
      </c>
      <c r="AT28" s="505">
        <v>0</v>
      </c>
      <c r="AU28" s="505">
        <v>5.5945419103313805</v>
      </c>
      <c r="AV28" s="505">
        <v>14.5458089668616</v>
      </c>
      <c r="AW28" s="505">
        <v>19.021442495126713</v>
      </c>
      <c r="AX28" s="505">
        <v>0</v>
      </c>
      <c r="AY28" s="505">
        <v>0</v>
      </c>
      <c r="AZ28" s="505">
        <v>0</v>
      </c>
      <c r="BA28" s="505">
        <v>2.855721393034826</v>
      </c>
      <c r="BB28" s="505">
        <v>130.65970772442589</v>
      </c>
      <c r="BC28" s="505">
        <v>146.19624217118999</v>
      </c>
      <c r="BD28" s="505">
        <v>0</v>
      </c>
      <c r="BE28" s="505">
        <v>0</v>
      </c>
      <c r="BF28" s="505">
        <v>0</v>
      </c>
      <c r="BG28" s="505">
        <v>0</v>
      </c>
      <c r="BH28" s="505">
        <v>0</v>
      </c>
      <c r="BI28" s="505">
        <v>0</v>
      </c>
      <c r="BJ28" s="505">
        <v>0</v>
      </c>
      <c r="BK28" s="505">
        <v>0</v>
      </c>
      <c r="BL28" s="505">
        <v>0.67492593315068505</v>
      </c>
      <c r="BM28" s="505">
        <v>0</v>
      </c>
      <c r="BN28" s="505">
        <v>0</v>
      </c>
      <c r="BO28" s="505">
        <v>1</v>
      </c>
      <c r="BP28" s="505">
        <v>0</v>
      </c>
      <c r="BQ28" s="555"/>
      <c r="BR28" s="555"/>
      <c r="BS28" s="555"/>
    </row>
    <row r="29" spans="1:71" ht="14.4" hidden="1">
      <c r="A29" s="486">
        <f>VLOOKUP(C29,'[19]DfE No.'!C:E,3,FALSE)</f>
        <v>310</v>
      </c>
      <c r="B29" s="502">
        <v>124595</v>
      </c>
      <c r="C29" s="502">
        <v>9352092</v>
      </c>
      <c r="D29" s="503" t="s">
        <v>289</v>
      </c>
      <c r="E29" s="492" t="s">
        <v>40</v>
      </c>
      <c r="F29" s="504">
        <v>0</v>
      </c>
      <c r="G29" s="505">
        <v>1</v>
      </c>
      <c r="H29" s="505">
        <v>0</v>
      </c>
      <c r="I29" s="505">
        <v>0</v>
      </c>
      <c r="J29" s="505">
        <v>7</v>
      </c>
      <c r="K29" s="505">
        <v>0</v>
      </c>
      <c r="L29" s="505">
        <v>0</v>
      </c>
      <c r="M29" s="505">
        <v>0</v>
      </c>
      <c r="N29" s="505">
        <v>110</v>
      </c>
      <c r="O29" s="505">
        <v>110</v>
      </c>
      <c r="P29" s="505">
        <v>21</v>
      </c>
      <c r="Q29" s="505">
        <v>89</v>
      </c>
      <c r="R29" s="505">
        <v>0</v>
      </c>
      <c r="S29" s="505">
        <v>0</v>
      </c>
      <c r="T29" s="505">
        <v>0</v>
      </c>
      <c r="U29" s="505">
        <v>0</v>
      </c>
      <c r="V29" s="505">
        <v>0</v>
      </c>
      <c r="W29" s="505">
        <v>0</v>
      </c>
      <c r="X29" s="505">
        <v>0</v>
      </c>
      <c r="Y29" s="505">
        <v>0</v>
      </c>
      <c r="Z29" s="505">
        <v>0</v>
      </c>
      <c r="AA29" s="505">
        <v>110</v>
      </c>
      <c r="AB29" s="505">
        <v>15.714285714285714</v>
      </c>
      <c r="AC29" s="505">
        <v>5.0000000000000044</v>
      </c>
      <c r="AD29" s="505">
        <v>5.0925925925925926</v>
      </c>
      <c r="AE29" s="505">
        <v>0</v>
      </c>
      <c r="AF29" s="505">
        <v>0</v>
      </c>
      <c r="AG29" s="505">
        <v>106.00000000000003</v>
      </c>
      <c r="AH29" s="505">
        <v>3.0000000000000031</v>
      </c>
      <c r="AI29" s="505">
        <v>1</v>
      </c>
      <c r="AJ29" s="505">
        <v>0</v>
      </c>
      <c r="AK29" s="505">
        <v>0</v>
      </c>
      <c r="AL29" s="505">
        <v>0</v>
      </c>
      <c r="AM29" s="505">
        <v>0</v>
      </c>
      <c r="AN29" s="505">
        <v>0</v>
      </c>
      <c r="AO29" s="505">
        <v>0</v>
      </c>
      <c r="AP29" s="505">
        <v>0</v>
      </c>
      <c r="AQ29" s="505">
        <v>0</v>
      </c>
      <c r="AR29" s="505">
        <v>0</v>
      </c>
      <c r="AS29" s="505">
        <v>0</v>
      </c>
      <c r="AT29" s="505">
        <v>0</v>
      </c>
      <c r="AU29" s="505">
        <v>0</v>
      </c>
      <c r="AV29" s="505">
        <v>1.2359550561797779</v>
      </c>
      <c r="AW29" s="505">
        <v>2.4719101123595557</v>
      </c>
      <c r="AX29" s="505">
        <v>0</v>
      </c>
      <c r="AY29" s="505">
        <v>0</v>
      </c>
      <c r="AZ29" s="505">
        <v>0</v>
      </c>
      <c r="BA29" s="505">
        <v>0</v>
      </c>
      <c r="BB29" s="505">
        <v>21.238636363636363</v>
      </c>
      <c r="BC29" s="505">
        <v>26.25</v>
      </c>
      <c r="BD29" s="505">
        <v>0</v>
      </c>
      <c r="BE29" s="505">
        <v>0</v>
      </c>
      <c r="BF29" s="505">
        <v>0</v>
      </c>
      <c r="BG29" s="505">
        <v>0</v>
      </c>
      <c r="BH29" s="505">
        <v>0</v>
      </c>
      <c r="BI29" s="505">
        <v>0</v>
      </c>
      <c r="BJ29" s="505">
        <v>0</v>
      </c>
      <c r="BK29" s="505">
        <v>0</v>
      </c>
      <c r="BL29" s="505">
        <v>1.2484646367346901</v>
      </c>
      <c r="BM29" s="505">
        <v>0</v>
      </c>
      <c r="BN29" s="505">
        <v>0</v>
      </c>
      <c r="BO29" s="505">
        <v>1</v>
      </c>
      <c r="BP29" s="505">
        <v>0</v>
      </c>
      <c r="BQ29" s="555"/>
      <c r="BR29" s="555"/>
      <c r="BS29" s="555"/>
    </row>
    <row r="30" spans="1:71" ht="14.4" hidden="1">
      <c r="A30" s="486">
        <f>VLOOKUP(C30,'[19]DfE No.'!C:E,3,FALSE)</f>
        <v>314</v>
      </c>
      <c r="B30" s="502">
        <v>124597</v>
      </c>
      <c r="C30" s="502">
        <v>9352095</v>
      </c>
      <c r="D30" s="503" t="s">
        <v>292</v>
      </c>
      <c r="E30" s="492" t="s">
        <v>40</v>
      </c>
      <c r="F30" s="504">
        <v>0</v>
      </c>
      <c r="G30" s="505">
        <v>1</v>
      </c>
      <c r="H30" s="505">
        <v>0</v>
      </c>
      <c r="I30" s="505">
        <v>0</v>
      </c>
      <c r="J30" s="505">
        <v>7</v>
      </c>
      <c r="K30" s="505">
        <v>0</v>
      </c>
      <c r="L30" s="505">
        <v>0</v>
      </c>
      <c r="M30" s="505">
        <v>0</v>
      </c>
      <c r="N30" s="505">
        <v>160</v>
      </c>
      <c r="O30" s="505">
        <v>160</v>
      </c>
      <c r="P30" s="505">
        <v>29</v>
      </c>
      <c r="Q30" s="505">
        <v>131</v>
      </c>
      <c r="R30" s="505">
        <v>0</v>
      </c>
      <c r="S30" s="505">
        <v>0</v>
      </c>
      <c r="T30" s="505">
        <v>0</v>
      </c>
      <c r="U30" s="505">
        <v>0</v>
      </c>
      <c r="V30" s="505">
        <v>0</v>
      </c>
      <c r="W30" s="505">
        <v>0</v>
      </c>
      <c r="X30" s="505">
        <v>0</v>
      </c>
      <c r="Y30" s="505">
        <v>0</v>
      </c>
      <c r="Z30" s="505">
        <v>0</v>
      </c>
      <c r="AA30" s="505">
        <v>160</v>
      </c>
      <c r="AB30" s="505">
        <v>22.857142857142858</v>
      </c>
      <c r="AC30" s="505">
        <v>37</v>
      </c>
      <c r="AD30" s="505">
        <v>37</v>
      </c>
      <c r="AE30" s="505">
        <v>0</v>
      </c>
      <c r="AF30" s="505">
        <v>0</v>
      </c>
      <c r="AG30" s="505">
        <v>151</v>
      </c>
      <c r="AH30" s="505">
        <v>8</v>
      </c>
      <c r="AI30" s="505">
        <v>0</v>
      </c>
      <c r="AJ30" s="505">
        <v>0</v>
      </c>
      <c r="AK30" s="505">
        <v>1</v>
      </c>
      <c r="AL30" s="505">
        <v>0</v>
      </c>
      <c r="AM30" s="505">
        <v>0</v>
      </c>
      <c r="AN30" s="505">
        <v>0</v>
      </c>
      <c r="AO30" s="505">
        <v>0</v>
      </c>
      <c r="AP30" s="505">
        <v>0</v>
      </c>
      <c r="AQ30" s="505">
        <v>0</v>
      </c>
      <c r="AR30" s="505">
        <v>0</v>
      </c>
      <c r="AS30" s="505">
        <v>0</v>
      </c>
      <c r="AT30" s="505">
        <v>0</v>
      </c>
      <c r="AU30" s="505">
        <v>1.2213740458015263</v>
      </c>
      <c r="AV30" s="505">
        <v>2.4427480916030562</v>
      </c>
      <c r="AW30" s="505">
        <v>2.4427480916030562</v>
      </c>
      <c r="AX30" s="505">
        <v>0</v>
      </c>
      <c r="AY30" s="505">
        <v>0</v>
      </c>
      <c r="AZ30" s="505">
        <v>0</v>
      </c>
      <c r="BA30" s="505">
        <v>0</v>
      </c>
      <c r="BB30" s="505">
        <v>43.314516129032256</v>
      </c>
      <c r="BC30" s="505">
        <v>52.903225806451609</v>
      </c>
      <c r="BD30" s="505">
        <v>0</v>
      </c>
      <c r="BE30" s="505">
        <v>0</v>
      </c>
      <c r="BF30" s="505">
        <v>0</v>
      </c>
      <c r="BG30" s="505">
        <v>0</v>
      </c>
      <c r="BH30" s="505">
        <v>0</v>
      </c>
      <c r="BI30" s="505">
        <v>0</v>
      </c>
      <c r="BJ30" s="505">
        <v>8.4</v>
      </c>
      <c r="BK30" s="505">
        <v>0</v>
      </c>
      <c r="BL30" s="505">
        <v>1.04781462010582</v>
      </c>
      <c r="BM30" s="505">
        <v>0</v>
      </c>
      <c r="BN30" s="505">
        <v>0</v>
      </c>
      <c r="BO30" s="505">
        <v>1</v>
      </c>
      <c r="BP30" s="505">
        <v>0</v>
      </c>
      <c r="BQ30" s="555"/>
      <c r="BR30" s="555"/>
      <c r="BS30" s="555"/>
    </row>
    <row r="31" spans="1:71" ht="14.4" hidden="1">
      <c r="A31" s="486">
        <f>VLOOKUP(C31,'[19]DfE No.'!C:E,3,FALSE)</f>
        <v>318</v>
      </c>
      <c r="B31" s="502">
        <v>124602</v>
      </c>
      <c r="C31" s="502">
        <v>9352101</v>
      </c>
      <c r="D31" s="503" t="s">
        <v>295</v>
      </c>
      <c r="E31" s="492" t="s">
        <v>40</v>
      </c>
      <c r="F31" s="504">
        <v>0</v>
      </c>
      <c r="G31" s="505">
        <v>1</v>
      </c>
      <c r="H31" s="505">
        <v>0</v>
      </c>
      <c r="I31" s="505">
        <v>0</v>
      </c>
      <c r="J31" s="505">
        <v>7</v>
      </c>
      <c r="K31" s="505">
        <v>0</v>
      </c>
      <c r="L31" s="505">
        <v>0</v>
      </c>
      <c r="M31" s="505">
        <v>0</v>
      </c>
      <c r="N31" s="505">
        <v>54</v>
      </c>
      <c r="O31" s="505">
        <v>54</v>
      </c>
      <c r="P31" s="505">
        <v>11</v>
      </c>
      <c r="Q31" s="505">
        <v>43</v>
      </c>
      <c r="R31" s="505">
        <v>0</v>
      </c>
      <c r="S31" s="505">
        <v>0</v>
      </c>
      <c r="T31" s="505">
        <v>0</v>
      </c>
      <c r="U31" s="505">
        <v>0</v>
      </c>
      <c r="V31" s="505">
        <v>0</v>
      </c>
      <c r="W31" s="505">
        <v>0</v>
      </c>
      <c r="X31" s="505">
        <v>0</v>
      </c>
      <c r="Y31" s="505">
        <v>0</v>
      </c>
      <c r="Z31" s="505">
        <v>0</v>
      </c>
      <c r="AA31" s="505">
        <v>54</v>
      </c>
      <c r="AB31" s="505">
        <v>7.7142857142857144</v>
      </c>
      <c r="AC31" s="505">
        <v>4.0000000000000009</v>
      </c>
      <c r="AD31" s="505">
        <v>5.6842105263157894</v>
      </c>
      <c r="AE31" s="505">
        <v>0</v>
      </c>
      <c r="AF31" s="505">
        <v>0</v>
      </c>
      <c r="AG31" s="505">
        <v>52</v>
      </c>
      <c r="AH31" s="505">
        <v>0.999999999999999</v>
      </c>
      <c r="AI31" s="505">
        <v>0</v>
      </c>
      <c r="AJ31" s="505">
        <v>0.999999999999999</v>
      </c>
      <c r="AK31" s="505">
        <v>0</v>
      </c>
      <c r="AL31" s="505">
        <v>0</v>
      </c>
      <c r="AM31" s="505">
        <v>0</v>
      </c>
      <c r="AN31" s="505">
        <v>0</v>
      </c>
      <c r="AO31" s="505">
        <v>0</v>
      </c>
      <c r="AP31" s="505">
        <v>0</v>
      </c>
      <c r="AQ31" s="505">
        <v>0</v>
      </c>
      <c r="AR31" s="505">
        <v>0</v>
      </c>
      <c r="AS31" s="505">
        <v>0</v>
      </c>
      <c r="AT31" s="505">
        <v>0</v>
      </c>
      <c r="AU31" s="505">
        <v>0</v>
      </c>
      <c r="AV31" s="505">
        <v>0</v>
      </c>
      <c r="AW31" s="505">
        <v>0</v>
      </c>
      <c r="AX31" s="505">
        <v>0</v>
      </c>
      <c r="AY31" s="505">
        <v>0</v>
      </c>
      <c r="AZ31" s="505">
        <v>0</v>
      </c>
      <c r="BA31" s="505">
        <v>0</v>
      </c>
      <c r="BB31" s="505">
        <v>21.5</v>
      </c>
      <c r="BC31" s="505">
        <v>27</v>
      </c>
      <c r="BD31" s="505">
        <v>0</v>
      </c>
      <c r="BE31" s="505">
        <v>0</v>
      </c>
      <c r="BF31" s="505">
        <v>0</v>
      </c>
      <c r="BG31" s="505">
        <v>0</v>
      </c>
      <c r="BH31" s="505">
        <v>0</v>
      </c>
      <c r="BI31" s="505">
        <v>0</v>
      </c>
      <c r="BJ31" s="505">
        <v>0</v>
      </c>
      <c r="BK31" s="505">
        <v>0</v>
      </c>
      <c r="BL31" s="505">
        <v>2.0064110749999999</v>
      </c>
      <c r="BM31" s="505">
        <v>0</v>
      </c>
      <c r="BN31" s="505">
        <v>1</v>
      </c>
      <c r="BO31" s="505">
        <v>1</v>
      </c>
      <c r="BP31" s="505">
        <v>0</v>
      </c>
      <c r="BQ31" s="555"/>
      <c r="BR31" s="555"/>
      <c r="BS31" s="555"/>
    </row>
    <row r="32" spans="1:71" ht="14.4" hidden="1">
      <c r="A32" s="486">
        <f>VLOOKUP(C32,'[19]DfE No.'!C:E,3,FALSE)</f>
        <v>97</v>
      </c>
      <c r="B32" s="502">
        <v>124607</v>
      </c>
      <c r="C32" s="502">
        <v>9352108</v>
      </c>
      <c r="D32" s="503" t="s">
        <v>202</v>
      </c>
      <c r="E32" s="492" t="s">
        <v>40</v>
      </c>
      <c r="F32" s="504">
        <v>0</v>
      </c>
      <c r="G32" s="505">
        <v>1</v>
      </c>
      <c r="H32" s="505">
        <v>0</v>
      </c>
      <c r="I32" s="505">
        <v>0</v>
      </c>
      <c r="J32" s="505">
        <v>7</v>
      </c>
      <c r="K32" s="505">
        <v>0</v>
      </c>
      <c r="L32" s="505">
        <v>0</v>
      </c>
      <c r="M32" s="505">
        <v>0</v>
      </c>
      <c r="N32" s="505">
        <v>61</v>
      </c>
      <c r="O32" s="505">
        <v>61</v>
      </c>
      <c r="P32" s="505">
        <v>11</v>
      </c>
      <c r="Q32" s="505">
        <v>50</v>
      </c>
      <c r="R32" s="505">
        <v>0</v>
      </c>
      <c r="S32" s="505">
        <v>0</v>
      </c>
      <c r="T32" s="505">
        <v>0</v>
      </c>
      <c r="U32" s="505">
        <v>0</v>
      </c>
      <c r="V32" s="505">
        <v>0</v>
      </c>
      <c r="W32" s="505">
        <v>0</v>
      </c>
      <c r="X32" s="505">
        <v>0</v>
      </c>
      <c r="Y32" s="505">
        <v>0</v>
      </c>
      <c r="Z32" s="505">
        <v>0</v>
      </c>
      <c r="AA32" s="505">
        <v>61</v>
      </c>
      <c r="AB32" s="505">
        <v>8.7142857142857135</v>
      </c>
      <c r="AC32" s="505">
        <v>14.999999999999982</v>
      </c>
      <c r="AD32" s="505">
        <v>14.999999999999982</v>
      </c>
      <c r="AE32" s="505">
        <v>0</v>
      </c>
      <c r="AF32" s="505">
        <v>0</v>
      </c>
      <c r="AG32" s="505">
        <v>53.999999999999986</v>
      </c>
      <c r="AH32" s="505">
        <v>5.9999999999999991</v>
      </c>
      <c r="AI32" s="505">
        <v>0.99999999999999878</v>
      </c>
      <c r="AJ32" s="505">
        <v>0</v>
      </c>
      <c r="AK32" s="505">
        <v>0</v>
      </c>
      <c r="AL32" s="505">
        <v>0</v>
      </c>
      <c r="AM32" s="505">
        <v>0</v>
      </c>
      <c r="AN32" s="505">
        <v>0</v>
      </c>
      <c r="AO32" s="505">
        <v>0</v>
      </c>
      <c r="AP32" s="505">
        <v>0</v>
      </c>
      <c r="AQ32" s="505">
        <v>0</v>
      </c>
      <c r="AR32" s="505">
        <v>0</v>
      </c>
      <c r="AS32" s="505">
        <v>0</v>
      </c>
      <c r="AT32" s="505">
        <v>0</v>
      </c>
      <c r="AU32" s="505">
        <v>0</v>
      </c>
      <c r="AV32" s="505">
        <v>0</v>
      </c>
      <c r="AW32" s="505">
        <v>0</v>
      </c>
      <c r="AX32" s="505">
        <v>0</v>
      </c>
      <c r="AY32" s="505">
        <v>0</v>
      </c>
      <c r="AZ32" s="505">
        <v>0</v>
      </c>
      <c r="BA32" s="505">
        <v>0</v>
      </c>
      <c r="BB32" s="505">
        <v>20.930232558139537</v>
      </c>
      <c r="BC32" s="505">
        <v>25.534883720930235</v>
      </c>
      <c r="BD32" s="505">
        <v>0</v>
      </c>
      <c r="BE32" s="505">
        <v>0</v>
      </c>
      <c r="BF32" s="505">
        <v>0</v>
      </c>
      <c r="BG32" s="505">
        <v>0</v>
      </c>
      <c r="BH32" s="505">
        <v>0</v>
      </c>
      <c r="BI32" s="505">
        <v>0</v>
      </c>
      <c r="BJ32" s="505">
        <v>3.3400000000000163</v>
      </c>
      <c r="BK32" s="505">
        <v>0</v>
      </c>
      <c r="BL32" s="505">
        <v>2.1470715285714301</v>
      </c>
      <c r="BM32" s="505">
        <v>0</v>
      </c>
      <c r="BN32" s="505">
        <v>1</v>
      </c>
      <c r="BO32" s="505">
        <v>1</v>
      </c>
      <c r="BP32" s="505">
        <v>0</v>
      </c>
      <c r="BQ32" s="555"/>
      <c r="BR32" s="555"/>
      <c r="BS32" s="555"/>
    </row>
    <row r="33" spans="1:71" ht="14.4" hidden="1">
      <c r="A33" s="486">
        <f>VLOOKUP(C33,'[19]DfE No.'!C:E,3,FALSE)</f>
        <v>324</v>
      </c>
      <c r="B33" s="502">
        <v>124609</v>
      </c>
      <c r="C33" s="502">
        <v>9352110</v>
      </c>
      <c r="D33" s="503" t="s">
        <v>298</v>
      </c>
      <c r="E33" s="492" t="s">
        <v>40</v>
      </c>
      <c r="F33" s="504">
        <v>0</v>
      </c>
      <c r="G33" s="505">
        <v>1</v>
      </c>
      <c r="H33" s="505">
        <v>0</v>
      </c>
      <c r="I33" s="505">
        <v>0</v>
      </c>
      <c r="J33" s="505">
        <v>7</v>
      </c>
      <c r="K33" s="505">
        <v>0</v>
      </c>
      <c r="L33" s="505">
        <v>0</v>
      </c>
      <c r="M33" s="505">
        <v>0</v>
      </c>
      <c r="N33" s="505">
        <v>88</v>
      </c>
      <c r="O33" s="505">
        <v>88</v>
      </c>
      <c r="P33" s="505">
        <v>6</v>
      </c>
      <c r="Q33" s="505">
        <v>82</v>
      </c>
      <c r="R33" s="505">
        <v>0</v>
      </c>
      <c r="S33" s="505">
        <v>0</v>
      </c>
      <c r="T33" s="505">
        <v>0</v>
      </c>
      <c r="U33" s="505">
        <v>0</v>
      </c>
      <c r="V33" s="505">
        <v>0</v>
      </c>
      <c r="W33" s="505">
        <v>0</v>
      </c>
      <c r="X33" s="505">
        <v>0</v>
      </c>
      <c r="Y33" s="505">
        <v>0</v>
      </c>
      <c r="Z33" s="505">
        <v>0</v>
      </c>
      <c r="AA33" s="505">
        <v>88</v>
      </c>
      <c r="AB33" s="505">
        <v>12.571428571428571</v>
      </c>
      <c r="AC33" s="505">
        <v>10.000000000000032</v>
      </c>
      <c r="AD33" s="505">
        <v>15.914893617021278</v>
      </c>
      <c r="AE33" s="505">
        <v>0</v>
      </c>
      <c r="AF33" s="505">
        <v>0</v>
      </c>
      <c r="AG33" s="505">
        <v>87.000000000000028</v>
      </c>
      <c r="AH33" s="505">
        <v>0</v>
      </c>
      <c r="AI33" s="505">
        <v>0</v>
      </c>
      <c r="AJ33" s="505">
        <v>0</v>
      </c>
      <c r="AK33" s="505">
        <v>0</v>
      </c>
      <c r="AL33" s="505">
        <v>1.0000000000000033</v>
      </c>
      <c r="AM33" s="505">
        <v>0</v>
      </c>
      <c r="AN33" s="505">
        <v>0</v>
      </c>
      <c r="AO33" s="505">
        <v>0</v>
      </c>
      <c r="AP33" s="505">
        <v>0</v>
      </c>
      <c r="AQ33" s="505">
        <v>0</v>
      </c>
      <c r="AR33" s="505">
        <v>0</v>
      </c>
      <c r="AS33" s="505">
        <v>0</v>
      </c>
      <c r="AT33" s="505">
        <v>0</v>
      </c>
      <c r="AU33" s="505">
        <v>0</v>
      </c>
      <c r="AV33" s="505">
        <v>0</v>
      </c>
      <c r="AW33" s="505">
        <v>0</v>
      </c>
      <c r="AX33" s="505">
        <v>0</v>
      </c>
      <c r="AY33" s="505">
        <v>0</v>
      </c>
      <c r="AZ33" s="505">
        <v>0</v>
      </c>
      <c r="BA33" s="505">
        <v>0</v>
      </c>
      <c r="BB33" s="505">
        <v>24.404761904761905</v>
      </c>
      <c r="BC33" s="505">
        <v>26.19047619047619</v>
      </c>
      <c r="BD33" s="505">
        <v>0</v>
      </c>
      <c r="BE33" s="505">
        <v>0</v>
      </c>
      <c r="BF33" s="505">
        <v>0</v>
      </c>
      <c r="BG33" s="505">
        <v>0</v>
      </c>
      <c r="BH33" s="505">
        <v>0</v>
      </c>
      <c r="BI33" s="505">
        <v>0</v>
      </c>
      <c r="BJ33" s="505">
        <v>0</v>
      </c>
      <c r="BK33" s="505">
        <v>0</v>
      </c>
      <c r="BL33" s="505">
        <v>2.1071623622950799</v>
      </c>
      <c r="BM33" s="505">
        <v>0</v>
      </c>
      <c r="BN33" s="505">
        <v>1</v>
      </c>
      <c r="BO33" s="505">
        <v>1</v>
      </c>
      <c r="BP33" s="505">
        <v>0</v>
      </c>
      <c r="BQ33" s="555"/>
      <c r="BR33" s="555"/>
      <c r="BS33" s="555"/>
    </row>
    <row r="34" spans="1:71" ht="14.4" hidden="1">
      <c r="A34" s="486">
        <f>VLOOKUP(C34,'[19]DfE No.'!C:E,3,FALSE)</f>
        <v>333</v>
      </c>
      <c r="B34" s="502">
        <v>124613</v>
      </c>
      <c r="C34" s="502">
        <v>9352117</v>
      </c>
      <c r="D34" s="503" t="s">
        <v>304</v>
      </c>
      <c r="E34" s="492" t="s">
        <v>40</v>
      </c>
      <c r="F34" s="504">
        <v>0</v>
      </c>
      <c r="G34" s="505">
        <v>1</v>
      </c>
      <c r="H34" s="505">
        <v>0</v>
      </c>
      <c r="I34" s="505">
        <v>0</v>
      </c>
      <c r="J34" s="505">
        <v>7</v>
      </c>
      <c r="K34" s="505">
        <v>0</v>
      </c>
      <c r="L34" s="505">
        <v>0</v>
      </c>
      <c r="M34" s="505">
        <v>0</v>
      </c>
      <c r="N34" s="505">
        <v>374</v>
      </c>
      <c r="O34" s="505">
        <v>374</v>
      </c>
      <c r="P34" s="505">
        <v>46</v>
      </c>
      <c r="Q34" s="505">
        <v>328</v>
      </c>
      <c r="R34" s="505">
        <v>0</v>
      </c>
      <c r="S34" s="505">
        <v>0</v>
      </c>
      <c r="T34" s="505">
        <v>0</v>
      </c>
      <c r="U34" s="505">
        <v>0</v>
      </c>
      <c r="V34" s="505">
        <v>0</v>
      </c>
      <c r="W34" s="505">
        <v>0</v>
      </c>
      <c r="X34" s="505">
        <v>0</v>
      </c>
      <c r="Y34" s="505">
        <v>0</v>
      </c>
      <c r="Z34" s="505">
        <v>0</v>
      </c>
      <c r="AA34" s="505">
        <v>374</v>
      </c>
      <c r="AB34" s="505">
        <v>53.428571428571431</v>
      </c>
      <c r="AC34" s="505">
        <v>42.000000000000107</v>
      </c>
      <c r="AD34" s="505">
        <v>58.647814910025708</v>
      </c>
      <c r="AE34" s="505">
        <v>0</v>
      </c>
      <c r="AF34" s="505">
        <v>0</v>
      </c>
      <c r="AG34" s="505">
        <v>307</v>
      </c>
      <c r="AH34" s="505">
        <v>7.9999999999999991</v>
      </c>
      <c r="AI34" s="505">
        <v>57.999999999999879</v>
      </c>
      <c r="AJ34" s="505">
        <v>0</v>
      </c>
      <c r="AK34" s="505">
        <v>0.99999999999999989</v>
      </c>
      <c r="AL34" s="505">
        <v>0</v>
      </c>
      <c r="AM34" s="505">
        <v>0</v>
      </c>
      <c r="AN34" s="505">
        <v>0</v>
      </c>
      <c r="AO34" s="505">
        <v>0</v>
      </c>
      <c r="AP34" s="505">
        <v>0</v>
      </c>
      <c r="AQ34" s="505">
        <v>0</v>
      </c>
      <c r="AR34" s="505">
        <v>0</v>
      </c>
      <c r="AS34" s="505">
        <v>0</v>
      </c>
      <c r="AT34" s="505">
        <v>0</v>
      </c>
      <c r="AU34" s="505">
        <v>0</v>
      </c>
      <c r="AV34" s="505">
        <v>0</v>
      </c>
      <c r="AW34" s="505">
        <v>1.1402439024390252</v>
      </c>
      <c r="AX34" s="505">
        <v>0</v>
      </c>
      <c r="AY34" s="505">
        <v>0</v>
      </c>
      <c r="AZ34" s="505">
        <v>0</v>
      </c>
      <c r="BA34" s="505">
        <v>6.7300771208226227</v>
      </c>
      <c r="BB34" s="505">
        <v>124.95238095238095</v>
      </c>
      <c r="BC34" s="505">
        <v>142.47619047619048</v>
      </c>
      <c r="BD34" s="505">
        <v>0</v>
      </c>
      <c r="BE34" s="505">
        <v>0</v>
      </c>
      <c r="BF34" s="505">
        <v>0</v>
      </c>
      <c r="BG34" s="505">
        <v>0</v>
      </c>
      <c r="BH34" s="505">
        <v>0</v>
      </c>
      <c r="BI34" s="505">
        <v>0</v>
      </c>
      <c r="BJ34" s="505">
        <v>0</v>
      </c>
      <c r="BK34" s="505">
        <v>0</v>
      </c>
      <c r="BL34" s="505">
        <v>0.87738007584905697</v>
      </c>
      <c r="BM34" s="505">
        <v>0</v>
      </c>
      <c r="BN34" s="505">
        <v>0</v>
      </c>
      <c r="BO34" s="505">
        <v>1</v>
      </c>
      <c r="BP34" s="505">
        <v>0</v>
      </c>
      <c r="BQ34" s="555"/>
      <c r="BR34" s="555"/>
      <c r="BS34" s="555"/>
    </row>
    <row r="35" spans="1:71" ht="14.4" hidden="1">
      <c r="A35" s="486">
        <f>VLOOKUP(C35,'[19]DfE No.'!C:E,3,FALSE)</f>
        <v>332</v>
      </c>
      <c r="B35" s="502">
        <v>124614</v>
      </c>
      <c r="C35" s="502">
        <v>9352118</v>
      </c>
      <c r="D35" s="503" t="s">
        <v>303</v>
      </c>
      <c r="E35" s="492" t="s">
        <v>40</v>
      </c>
      <c r="F35" s="504">
        <v>0</v>
      </c>
      <c r="G35" s="505">
        <v>1</v>
      </c>
      <c r="H35" s="505">
        <v>0</v>
      </c>
      <c r="I35" s="505">
        <v>0</v>
      </c>
      <c r="J35" s="505">
        <v>7</v>
      </c>
      <c r="K35" s="505">
        <v>0</v>
      </c>
      <c r="L35" s="505">
        <v>0</v>
      </c>
      <c r="M35" s="505">
        <v>0</v>
      </c>
      <c r="N35" s="505">
        <v>199</v>
      </c>
      <c r="O35" s="505">
        <v>199</v>
      </c>
      <c r="P35" s="505">
        <v>27</v>
      </c>
      <c r="Q35" s="505">
        <v>172</v>
      </c>
      <c r="R35" s="505">
        <v>0</v>
      </c>
      <c r="S35" s="505">
        <v>0</v>
      </c>
      <c r="T35" s="505">
        <v>0</v>
      </c>
      <c r="U35" s="505">
        <v>0</v>
      </c>
      <c r="V35" s="505">
        <v>0</v>
      </c>
      <c r="W35" s="505">
        <v>0</v>
      </c>
      <c r="X35" s="505">
        <v>0</v>
      </c>
      <c r="Y35" s="505">
        <v>0</v>
      </c>
      <c r="Z35" s="505">
        <v>0</v>
      </c>
      <c r="AA35" s="505">
        <v>199</v>
      </c>
      <c r="AB35" s="505">
        <v>28.428571428571427</v>
      </c>
      <c r="AC35" s="505">
        <v>19.000000000000007</v>
      </c>
      <c r="AD35" s="505">
        <v>22.436274509803923</v>
      </c>
      <c r="AE35" s="505">
        <v>0</v>
      </c>
      <c r="AF35" s="505">
        <v>0</v>
      </c>
      <c r="AG35" s="505">
        <v>168.84848484848493</v>
      </c>
      <c r="AH35" s="505">
        <v>4.0202020202020199</v>
      </c>
      <c r="AI35" s="505">
        <v>25.126262626262573</v>
      </c>
      <c r="AJ35" s="505">
        <v>0</v>
      </c>
      <c r="AK35" s="505">
        <v>1.005050505050505</v>
      </c>
      <c r="AL35" s="505">
        <v>0</v>
      </c>
      <c r="AM35" s="505">
        <v>0</v>
      </c>
      <c r="AN35" s="505">
        <v>0</v>
      </c>
      <c r="AO35" s="505">
        <v>0</v>
      </c>
      <c r="AP35" s="505">
        <v>0</v>
      </c>
      <c r="AQ35" s="505">
        <v>0</v>
      </c>
      <c r="AR35" s="505">
        <v>0</v>
      </c>
      <c r="AS35" s="505">
        <v>0</v>
      </c>
      <c r="AT35" s="505">
        <v>0</v>
      </c>
      <c r="AU35" s="505">
        <v>0</v>
      </c>
      <c r="AV35" s="505">
        <v>0</v>
      </c>
      <c r="AW35" s="505">
        <v>0</v>
      </c>
      <c r="AX35" s="505">
        <v>0</v>
      </c>
      <c r="AY35" s="505">
        <v>0</v>
      </c>
      <c r="AZ35" s="505">
        <v>0</v>
      </c>
      <c r="BA35" s="505">
        <v>0</v>
      </c>
      <c r="BB35" s="505">
        <v>52.843373493975903</v>
      </c>
      <c r="BC35" s="505">
        <v>61.138554216867469</v>
      </c>
      <c r="BD35" s="505">
        <v>0</v>
      </c>
      <c r="BE35" s="505">
        <v>0</v>
      </c>
      <c r="BF35" s="505">
        <v>0</v>
      </c>
      <c r="BG35" s="505">
        <v>0</v>
      </c>
      <c r="BH35" s="505">
        <v>0</v>
      </c>
      <c r="BI35" s="505">
        <v>0</v>
      </c>
      <c r="BJ35" s="505">
        <v>0</v>
      </c>
      <c r="BK35" s="505">
        <v>0</v>
      </c>
      <c r="BL35" s="505">
        <v>1.2740234460526301</v>
      </c>
      <c r="BM35" s="505">
        <v>0</v>
      </c>
      <c r="BN35" s="505">
        <v>0</v>
      </c>
      <c r="BO35" s="505">
        <v>1</v>
      </c>
      <c r="BP35" s="505">
        <v>0</v>
      </c>
      <c r="BQ35" s="555"/>
      <c r="BR35" s="555"/>
      <c r="BS35" s="555"/>
    </row>
    <row r="36" spans="1:71" ht="14.4" hidden="1">
      <c r="A36" s="486">
        <f>VLOOKUP(C36,'[19]DfE No.'!C:E,3,FALSE)</f>
        <v>337</v>
      </c>
      <c r="B36" s="502">
        <v>124615</v>
      </c>
      <c r="C36" s="502">
        <v>9352121</v>
      </c>
      <c r="D36" s="503" t="s">
        <v>305</v>
      </c>
      <c r="E36" s="492" t="s">
        <v>40</v>
      </c>
      <c r="F36" s="504">
        <v>0</v>
      </c>
      <c r="G36" s="505">
        <v>1</v>
      </c>
      <c r="H36" s="505">
        <v>0</v>
      </c>
      <c r="I36" s="505">
        <v>0</v>
      </c>
      <c r="J36" s="505">
        <v>7</v>
      </c>
      <c r="K36" s="505">
        <v>0</v>
      </c>
      <c r="L36" s="505">
        <v>0</v>
      </c>
      <c r="M36" s="505">
        <v>0</v>
      </c>
      <c r="N36" s="505">
        <v>103</v>
      </c>
      <c r="O36" s="505">
        <v>103</v>
      </c>
      <c r="P36" s="505">
        <v>14</v>
      </c>
      <c r="Q36" s="505">
        <v>89</v>
      </c>
      <c r="R36" s="505">
        <v>0</v>
      </c>
      <c r="S36" s="505">
        <v>0</v>
      </c>
      <c r="T36" s="505">
        <v>0</v>
      </c>
      <c r="U36" s="505">
        <v>0</v>
      </c>
      <c r="V36" s="505">
        <v>0</v>
      </c>
      <c r="W36" s="505">
        <v>0</v>
      </c>
      <c r="X36" s="505">
        <v>0</v>
      </c>
      <c r="Y36" s="505">
        <v>0</v>
      </c>
      <c r="Z36" s="505">
        <v>0</v>
      </c>
      <c r="AA36" s="505">
        <v>103</v>
      </c>
      <c r="AB36" s="505">
        <v>14.714285714285714</v>
      </c>
      <c r="AC36" s="505">
        <v>4.9999999999999947</v>
      </c>
      <c r="AD36" s="505">
        <v>13.804123711340205</v>
      </c>
      <c r="AE36" s="505">
        <v>0</v>
      </c>
      <c r="AF36" s="505">
        <v>0</v>
      </c>
      <c r="AG36" s="505">
        <v>89.999999999999972</v>
      </c>
      <c r="AH36" s="505">
        <v>1</v>
      </c>
      <c r="AI36" s="505">
        <v>5.9999999999999982</v>
      </c>
      <c r="AJ36" s="505">
        <v>2.9999999999999991</v>
      </c>
      <c r="AK36" s="505">
        <v>2.9999999999999991</v>
      </c>
      <c r="AL36" s="505">
        <v>0</v>
      </c>
      <c r="AM36" s="505">
        <v>0</v>
      </c>
      <c r="AN36" s="505">
        <v>0</v>
      </c>
      <c r="AO36" s="505">
        <v>0</v>
      </c>
      <c r="AP36" s="505">
        <v>0</v>
      </c>
      <c r="AQ36" s="505">
        <v>0</v>
      </c>
      <c r="AR36" s="505">
        <v>0</v>
      </c>
      <c r="AS36" s="505">
        <v>0</v>
      </c>
      <c r="AT36" s="505">
        <v>0</v>
      </c>
      <c r="AU36" s="505">
        <v>0</v>
      </c>
      <c r="AV36" s="505">
        <v>0</v>
      </c>
      <c r="AW36" s="505">
        <v>0</v>
      </c>
      <c r="AX36" s="505">
        <v>0</v>
      </c>
      <c r="AY36" s="505">
        <v>0</v>
      </c>
      <c r="AZ36" s="505">
        <v>0</v>
      </c>
      <c r="BA36" s="505">
        <v>0</v>
      </c>
      <c r="BB36" s="505">
        <v>16.558139534883722</v>
      </c>
      <c r="BC36" s="505">
        <v>19.162790697674417</v>
      </c>
      <c r="BD36" s="505">
        <v>0</v>
      </c>
      <c r="BE36" s="505">
        <v>0</v>
      </c>
      <c r="BF36" s="505">
        <v>0</v>
      </c>
      <c r="BG36" s="505">
        <v>0</v>
      </c>
      <c r="BH36" s="505">
        <v>0</v>
      </c>
      <c r="BI36" s="505">
        <v>0</v>
      </c>
      <c r="BJ36" s="505">
        <v>0</v>
      </c>
      <c r="BK36" s="505">
        <v>0</v>
      </c>
      <c r="BL36" s="505">
        <v>2.0515038045454599</v>
      </c>
      <c r="BM36" s="505">
        <v>0</v>
      </c>
      <c r="BN36" s="505">
        <v>1</v>
      </c>
      <c r="BO36" s="505">
        <v>1</v>
      </c>
      <c r="BP36" s="505">
        <v>0</v>
      </c>
      <c r="BQ36" s="555"/>
      <c r="BR36" s="555"/>
      <c r="BS36" s="555"/>
    </row>
    <row r="37" spans="1:71" ht="14.4" hidden="1">
      <c r="A37" s="486">
        <f>VLOOKUP(C37,'[19]DfE No.'!C:E,3,FALSE)</f>
        <v>339</v>
      </c>
      <c r="B37" s="502">
        <v>124618</v>
      </c>
      <c r="C37" s="502">
        <v>9352124</v>
      </c>
      <c r="D37" s="503" t="s">
        <v>307</v>
      </c>
      <c r="E37" s="492" t="s">
        <v>40</v>
      </c>
      <c r="F37" s="504">
        <v>0</v>
      </c>
      <c r="G37" s="505">
        <v>1</v>
      </c>
      <c r="H37" s="505">
        <v>0</v>
      </c>
      <c r="I37" s="505">
        <v>0</v>
      </c>
      <c r="J37" s="505">
        <v>7</v>
      </c>
      <c r="K37" s="505">
        <v>0</v>
      </c>
      <c r="L37" s="505">
        <v>0</v>
      </c>
      <c r="M37" s="505">
        <v>0</v>
      </c>
      <c r="N37" s="505">
        <v>101</v>
      </c>
      <c r="O37" s="505">
        <v>101</v>
      </c>
      <c r="P37" s="505">
        <v>19</v>
      </c>
      <c r="Q37" s="505">
        <v>82</v>
      </c>
      <c r="R37" s="505">
        <v>0</v>
      </c>
      <c r="S37" s="505">
        <v>0</v>
      </c>
      <c r="T37" s="505">
        <v>0</v>
      </c>
      <c r="U37" s="505">
        <v>0</v>
      </c>
      <c r="V37" s="505">
        <v>0</v>
      </c>
      <c r="W37" s="505">
        <v>0</v>
      </c>
      <c r="X37" s="505">
        <v>0</v>
      </c>
      <c r="Y37" s="505">
        <v>0</v>
      </c>
      <c r="Z37" s="505">
        <v>0</v>
      </c>
      <c r="AA37" s="505">
        <v>101</v>
      </c>
      <c r="AB37" s="505">
        <v>14.428571428571429</v>
      </c>
      <c r="AC37" s="505">
        <v>4.9999999999999991</v>
      </c>
      <c r="AD37" s="505">
        <v>6.1212121212121211</v>
      </c>
      <c r="AE37" s="505">
        <v>0</v>
      </c>
      <c r="AF37" s="505">
        <v>0</v>
      </c>
      <c r="AG37" s="505">
        <v>96.999999999999957</v>
      </c>
      <c r="AH37" s="505">
        <v>3</v>
      </c>
      <c r="AI37" s="505">
        <v>0</v>
      </c>
      <c r="AJ37" s="505">
        <v>0</v>
      </c>
      <c r="AK37" s="505">
        <v>0.99999999999999989</v>
      </c>
      <c r="AL37" s="505">
        <v>0</v>
      </c>
      <c r="AM37" s="505">
        <v>0</v>
      </c>
      <c r="AN37" s="505">
        <v>0</v>
      </c>
      <c r="AO37" s="505">
        <v>0</v>
      </c>
      <c r="AP37" s="505">
        <v>0</v>
      </c>
      <c r="AQ37" s="505">
        <v>0</v>
      </c>
      <c r="AR37" s="505">
        <v>0</v>
      </c>
      <c r="AS37" s="505">
        <v>0</v>
      </c>
      <c r="AT37" s="505">
        <v>0</v>
      </c>
      <c r="AU37" s="505">
        <v>0</v>
      </c>
      <c r="AV37" s="505">
        <v>0</v>
      </c>
      <c r="AW37" s="505">
        <v>0</v>
      </c>
      <c r="AX37" s="505">
        <v>0</v>
      </c>
      <c r="AY37" s="505">
        <v>0</v>
      </c>
      <c r="AZ37" s="505">
        <v>0</v>
      </c>
      <c r="BA37" s="505">
        <v>0</v>
      </c>
      <c r="BB37" s="505">
        <v>21</v>
      </c>
      <c r="BC37" s="505">
        <v>25.865853658536587</v>
      </c>
      <c r="BD37" s="505">
        <v>0</v>
      </c>
      <c r="BE37" s="505">
        <v>0</v>
      </c>
      <c r="BF37" s="505">
        <v>0</v>
      </c>
      <c r="BG37" s="505">
        <v>0</v>
      </c>
      <c r="BH37" s="505">
        <v>0</v>
      </c>
      <c r="BI37" s="505">
        <v>0</v>
      </c>
      <c r="BJ37" s="505">
        <v>0</v>
      </c>
      <c r="BK37" s="505">
        <v>0</v>
      </c>
      <c r="BL37" s="505">
        <v>1.45754492125</v>
      </c>
      <c r="BM37" s="505">
        <v>0</v>
      </c>
      <c r="BN37" s="505">
        <v>0</v>
      </c>
      <c r="BO37" s="505">
        <v>1</v>
      </c>
      <c r="BP37" s="505">
        <v>0</v>
      </c>
      <c r="BQ37" s="555"/>
      <c r="BR37" s="555"/>
      <c r="BS37" s="555"/>
    </row>
    <row r="38" spans="1:71" ht="14.4" hidden="1">
      <c r="A38" s="486">
        <f>VLOOKUP(C38,'[19]DfE No.'!C:E,3,FALSE)</f>
        <v>342</v>
      </c>
      <c r="B38" s="502">
        <v>124619</v>
      </c>
      <c r="C38" s="502">
        <v>9352125</v>
      </c>
      <c r="D38" s="503" t="s">
        <v>309</v>
      </c>
      <c r="E38" s="492" t="s">
        <v>40</v>
      </c>
      <c r="F38" s="504">
        <v>0</v>
      </c>
      <c r="G38" s="505">
        <v>1</v>
      </c>
      <c r="H38" s="505">
        <v>0</v>
      </c>
      <c r="I38" s="505">
        <v>0</v>
      </c>
      <c r="J38" s="505">
        <v>7</v>
      </c>
      <c r="K38" s="505">
        <v>0</v>
      </c>
      <c r="L38" s="505">
        <v>0</v>
      </c>
      <c r="M38" s="505">
        <v>0</v>
      </c>
      <c r="N38" s="505">
        <v>210</v>
      </c>
      <c r="O38" s="505">
        <v>210</v>
      </c>
      <c r="P38" s="505">
        <v>30</v>
      </c>
      <c r="Q38" s="505">
        <v>180</v>
      </c>
      <c r="R38" s="505">
        <v>0</v>
      </c>
      <c r="S38" s="505">
        <v>0</v>
      </c>
      <c r="T38" s="505">
        <v>0</v>
      </c>
      <c r="U38" s="505">
        <v>0</v>
      </c>
      <c r="V38" s="505">
        <v>0</v>
      </c>
      <c r="W38" s="505">
        <v>0</v>
      </c>
      <c r="X38" s="505">
        <v>0</v>
      </c>
      <c r="Y38" s="505">
        <v>0</v>
      </c>
      <c r="Z38" s="505">
        <v>0</v>
      </c>
      <c r="AA38" s="505">
        <v>210</v>
      </c>
      <c r="AB38" s="505">
        <v>30</v>
      </c>
      <c r="AC38" s="505">
        <v>26.000000000000039</v>
      </c>
      <c r="AD38" s="505">
        <v>30.853080568720376</v>
      </c>
      <c r="AE38" s="505">
        <v>0</v>
      </c>
      <c r="AF38" s="505">
        <v>0</v>
      </c>
      <c r="AG38" s="505">
        <v>191.99999999999994</v>
      </c>
      <c r="AH38" s="505">
        <v>17.999999999999996</v>
      </c>
      <c r="AI38" s="505">
        <v>0</v>
      </c>
      <c r="AJ38" s="505">
        <v>0</v>
      </c>
      <c r="AK38" s="505">
        <v>0</v>
      </c>
      <c r="AL38" s="505">
        <v>0</v>
      </c>
      <c r="AM38" s="505">
        <v>0</v>
      </c>
      <c r="AN38" s="505">
        <v>0</v>
      </c>
      <c r="AO38" s="505">
        <v>0</v>
      </c>
      <c r="AP38" s="505">
        <v>0</v>
      </c>
      <c r="AQ38" s="505">
        <v>0</v>
      </c>
      <c r="AR38" s="505">
        <v>0</v>
      </c>
      <c r="AS38" s="505">
        <v>0</v>
      </c>
      <c r="AT38" s="505">
        <v>0</v>
      </c>
      <c r="AU38" s="505">
        <v>0</v>
      </c>
      <c r="AV38" s="505">
        <v>0</v>
      </c>
      <c r="AW38" s="505">
        <v>0</v>
      </c>
      <c r="AX38" s="505">
        <v>0</v>
      </c>
      <c r="AY38" s="505">
        <v>0</v>
      </c>
      <c r="AZ38" s="505">
        <v>0</v>
      </c>
      <c r="BA38" s="505">
        <v>2.985781990521327</v>
      </c>
      <c r="BB38" s="505">
        <v>43.240223463687151</v>
      </c>
      <c r="BC38" s="505">
        <v>50.446927374301673</v>
      </c>
      <c r="BD38" s="505">
        <v>0</v>
      </c>
      <c r="BE38" s="505">
        <v>0</v>
      </c>
      <c r="BF38" s="505">
        <v>0</v>
      </c>
      <c r="BG38" s="505">
        <v>0</v>
      </c>
      <c r="BH38" s="505">
        <v>0</v>
      </c>
      <c r="BI38" s="505">
        <v>0</v>
      </c>
      <c r="BJ38" s="505">
        <v>0</v>
      </c>
      <c r="BK38" s="505">
        <v>0</v>
      </c>
      <c r="BL38" s="505">
        <v>0.56221408235294101</v>
      </c>
      <c r="BM38" s="505">
        <v>0</v>
      </c>
      <c r="BN38" s="505">
        <v>0</v>
      </c>
      <c r="BO38" s="505">
        <v>1</v>
      </c>
      <c r="BP38" s="505">
        <v>0</v>
      </c>
      <c r="BQ38" s="555"/>
      <c r="BR38" s="555"/>
      <c r="BS38" s="555"/>
    </row>
    <row r="39" spans="1:71" ht="14.4" hidden="1">
      <c r="A39" s="486">
        <f>VLOOKUP(C39,'[19]DfE No.'!C:E,3,FALSE)</f>
        <v>229</v>
      </c>
      <c r="B39" s="502">
        <v>124624</v>
      </c>
      <c r="C39" s="502">
        <v>9352131</v>
      </c>
      <c r="D39" s="503" t="s">
        <v>241</v>
      </c>
      <c r="E39" s="492" t="s">
        <v>40</v>
      </c>
      <c r="F39" s="504">
        <v>0</v>
      </c>
      <c r="G39" s="505">
        <v>1</v>
      </c>
      <c r="H39" s="505">
        <v>0</v>
      </c>
      <c r="I39" s="505">
        <v>0</v>
      </c>
      <c r="J39" s="505">
        <v>4</v>
      </c>
      <c r="K39" s="505">
        <v>0</v>
      </c>
      <c r="L39" s="505">
        <v>0</v>
      </c>
      <c r="M39" s="505">
        <v>0</v>
      </c>
      <c r="N39" s="505">
        <v>353</v>
      </c>
      <c r="O39" s="505">
        <v>353</v>
      </c>
      <c r="P39" s="505">
        <v>0</v>
      </c>
      <c r="Q39" s="505">
        <v>353</v>
      </c>
      <c r="R39" s="505">
        <v>0</v>
      </c>
      <c r="S39" s="505">
        <v>0</v>
      </c>
      <c r="T39" s="505">
        <v>0</v>
      </c>
      <c r="U39" s="505">
        <v>0</v>
      </c>
      <c r="V39" s="505">
        <v>0</v>
      </c>
      <c r="W39" s="505">
        <v>0</v>
      </c>
      <c r="X39" s="505">
        <v>0</v>
      </c>
      <c r="Y39" s="505">
        <v>0</v>
      </c>
      <c r="Z39" s="505">
        <v>0</v>
      </c>
      <c r="AA39" s="505">
        <v>353</v>
      </c>
      <c r="AB39" s="505">
        <v>88.25</v>
      </c>
      <c r="AC39" s="505">
        <v>35.999999999999936</v>
      </c>
      <c r="AD39" s="505">
        <v>46.735211267605628</v>
      </c>
      <c r="AE39" s="505">
        <v>0</v>
      </c>
      <c r="AF39" s="505">
        <v>0</v>
      </c>
      <c r="AG39" s="505">
        <v>245.99999999999994</v>
      </c>
      <c r="AH39" s="505">
        <v>30.000000000000007</v>
      </c>
      <c r="AI39" s="505">
        <v>77.000000000000043</v>
      </c>
      <c r="AJ39" s="505">
        <v>0</v>
      </c>
      <c r="AK39" s="505">
        <v>0</v>
      </c>
      <c r="AL39" s="505">
        <v>0</v>
      </c>
      <c r="AM39" s="505">
        <v>0</v>
      </c>
      <c r="AN39" s="505">
        <v>0</v>
      </c>
      <c r="AO39" s="505">
        <v>0</v>
      </c>
      <c r="AP39" s="505">
        <v>0</v>
      </c>
      <c r="AQ39" s="505">
        <v>0</v>
      </c>
      <c r="AR39" s="505">
        <v>0</v>
      </c>
      <c r="AS39" s="505">
        <v>0</v>
      </c>
      <c r="AT39" s="505">
        <v>0</v>
      </c>
      <c r="AU39" s="505">
        <v>0</v>
      </c>
      <c r="AV39" s="505">
        <v>2</v>
      </c>
      <c r="AW39" s="505">
        <v>8</v>
      </c>
      <c r="AX39" s="505">
        <v>0</v>
      </c>
      <c r="AY39" s="505">
        <v>0</v>
      </c>
      <c r="AZ39" s="505">
        <v>0</v>
      </c>
      <c r="BA39" s="505">
        <v>0.9943661971830986</v>
      </c>
      <c r="BB39" s="505">
        <v>128.17867435158502</v>
      </c>
      <c r="BC39" s="505">
        <v>128.17867435158502</v>
      </c>
      <c r="BD39" s="505">
        <v>0</v>
      </c>
      <c r="BE39" s="505">
        <v>0</v>
      </c>
      <c r="BF39" s="505">
        <v>0</v>
      </c>
      <c r="BG39" s="505">
        <v>0</v>
      </c>
      <c r="BH39" s="505">
        <v>0</v>
      </c>
      <c r="BI39" s="505">
        <v>0</v>
      </c>
      <c r="BJ39" s="505">
        <v>0</v>
      </c>
      <c r="BK39" s="505">
        <v>0</v>
      </c>
      <c r="BL39" s="505">
        <v>0.66007049939758999</v>
      </c>
      <c r="BM39" s="505">
        <v>0</v>
      </c>
      <c r="BN39" s="505">
        <v>0</v>
      </c>
      <c r="BO39" s="505">
        <v>1</v>
      </c>
      <c r="BP39" s="505">
        <v>0</v>
      </c>
      <c r="BQ39" s="555"/>
      <c r="BR39" s="555"/>
      <c r="BS39" s="555"/>
    </row>
    <row r="40" spans="1:71" ht="14.4">
      <c r="A40" s="486">
        <f>VLOOKUP(C40,'[19]DfE No.'!C:E,3,FALSE)</f>
        <v>313</v>
      </c>
      <c r="B40" s="502">
        <v>124625</v>
      </c>
      <c r="C40" s="502">
        <v>9352132</v>
      </c>
      <c r="D40" s="503" t="s">
        <v>291</v>
      </c>
      <c r="E40" s="492" t="s">
        <v>40</v>
      </c>
      <c r="F40" s="504">
        <v>0</v>
      </c>
      <c r="G40" s="505">
        <v>1</v>
      </c>
      <c r="H40" s="505">
        <v>0</v>
      </c>
      <c r="I40" s="505">
        <v>0</v>
      </c>
      <c r="J40" s="505">
        <v>7</v>
      </c>
      <c r="K40" s="505">
        <v>0</v>
      </c>
      <c r="L40" s="505">
        <v>0</v>
      </c>
      <c r="M40" s="505">
        <v>0</v>
      </c>
      <c r="N40" s="505">
        <v>454</v>
      </c>
      <c r="O40" s="505">
        <v>454</v>
      </c>
      <c r="P40" s="505">
        <v>58</v>
      </c>
      <c r="Q40" s="505">
        <v>396</v>
      </c>
      <c r="R40" s="505">
        <v>0</v>
      </c>
      <c r="S40" s="505">
        <v>0</v>
      </c>
      <c r="T40" s="505">
        <v>0</v>
      </c>
      <c r="U40" s="505">
        <v>0</v>
      </c>
      <c r="V40" s="505">
        <v>0</v>
      </c>
      <c r="W40" s="505">
        <v>0</v>
      </c>
      <c r="X40" s="505">
        <v>0</v>
      </c>
      <c r="Y40" s="505">
        <v>0</v>
      </c>
      <c r="Z40" s="505">
        <v>0</v>
      </c>
      <c r="AA40" s="505">
        <v>454</v>
      </c>
      <c r="AB40" s="505">
        <v>64.857142857142861</v>
      </c>
      <c r="AC40" s="505">
        <v>43.238095238095227</v>
      </c>
      <c r="AD40" s="505">
        <v>44.889887640449437</v>
      </c>
      <c r="AE40" s="505">
        <v>0</v>
      </c>
      <c r="AF40" s="505">
        <v>0</v>
      </c>
      <c r="AG40" s="505">
        <v>444.73469387755108</v>
      </c>
      <c r="AH40" s="505">
        <v>4.1179138321995472</v>
      </c>
      <c r="AI40" s="505">
        <v>1.0294784580498846</v>
      </c>
      <c r="AJ40" s="505">
        <v>2.0589569160997736</v>
      </c>
      <c r="AK40" s="505">
        <v>2.0589569160997736</v>
      </c>
      <c r="AL40" s="505">
        <v>0</v>
      </c>
      <c r="AM40" s="505">
        <v>0</v>
      </c>
      <c r="AN40" s="505">
        <v>0</v>
      </c>
      <c r="AO40" s="505">
        <v>0</v>
      </c>
      <c r="AP40" s="505">
        <v>0</v>
      </c>
      <c r="AQ40" s="505">
        <v>0</v>
      </c>
      <c r="AR40" s="505">
        <v>0</v>
      </c>
      <c r="AS40" s="505">
        <v>0</v>
      </c>
      <c r="AT40" s="505">
        <v>0</v>
      </c>
      <c r="AU40" s="505">
        <v>5.9268929503916601</v>
      </c>
      <c r="AV40" s="505">
        <v>11.853785900783276</v>
      </c>
      <c r="AW40" s="505">
        <v>15.409921671018282</v>
      </c>
      <c r="AX40" s="505">
        <v>0</v>
      </c>
      <c r="AY40" s="505">
        <v>0</v>
      </c>
      <c r="AZ40" s="505">
        <v>0</v>
      </c>
      <c r="BA40" s="505">
        <v>1.986870897155361</v>
      </c>
      <c r="BB40" s="505">
        <v>103.76470588235294</v>
      </c>
      <c r="BC40" s="505">
        <v>118.96256684491978</v>
      </c>
      <c r="BD40" s="505">
        <v>0</v>
      </c>
      <c r="BE40" s="505">
        <v>0</v>
      </c>
      <c r="BF40" s="505">
        <v>0</v>
      </c>
      <c r="BG40" s="505">
        <v>0</v>
      </c>
      <c r="BH40" s="505">
        <v>0</v>
      </c>
      <c r="BI40" s="505">
        <v>0</v>
      </c>
      <c r="BJ40" s="505">
        <v>0</v>
      </c>
      <c r="BK40" s="505">
        <v>0</v>
      </c>
      <c r="BL40" s="505">
        <v>0.74518691502347401</v>
      </c>
      <c r="BM40" s="505">
        <v>0</v>
      </c>
      <c r="BN40" s="505">
        <v>0</v>
      </c>
      <c r="BO40" s="505">
        <v>1</v>
      </c>
      <c r="BP40" s="505">
        <v>0</v>
      </c>
      <c r="BQ40" s="555">
        <v>30</v>
      </c>
      <c r="BR40" s="555"/>
      <c r="BS40" s="555"/>
    </row>
    <row r="41" spans="1:71" ht="14.4" hidden="1">
      <c r="A41" s="486">
        <f>VLOOKUP(C41,'[19]DfE No.'!C:E,3,FALSE)</f>
        <v>232</v>
      </c>
      <c r="B41" s="502">
        <v>124627</v>
      </c>
      <c r="C41" s="502">
        <v>9352134</v>
      </c>
      <c r="D41" s="503" t="s">
        <v>244</v>
      </c>
      <c r="E41" s="492" t="s">
        <v>40</v>
      </c>
      <c r="F41" s="504">
        <v>0</v>
      </c>
      <c r="G41" s="505">
        <v>1</v>
      </c>
      <c r="H41" s="505">
        <v>0</v>
      </c>
      <c r="I41" s="505">
        <v>0</v>
      </c>
      <c r="J41" s="505">
        <v>7</v>
      </c>
      <c r="K41" s="505">
        <v>0</v>
      </c>
      <c r="L41" s="505">
        <v>0</v>
      </c>
      <c r="M41" s="505">
        <v>0</v>
      </c>
      <c r="N41" s="505">
        <v>199</v>
      </c>
      <c r="O41" s="505">
        <v>199</v>
      </c>
      <c r="P41" s="505">
        <v>30</v>
      </c>
      <c r="Q41" s="505">
        <v>169</v>
      </c>
      <c r="R41" s="505">
        <v>0</v>
      </c>
      <c r="S41" s="505">
        <v>0</v>
      </c>
      <c r="T41" s="505">
        <v>0</v>
      </c>
      <c r="U41" s="505">
        <v>0</v>
      </c>
      <c r="V41" s="505">
        <v>0</v>
      </c>
      <c r="W41" s="505">
        <v>0</v>
      </c>
      <c r="X41" s="505">
        <v>0</v>
      </c>
      <c r="Y41" s="505">
        <v>0</v>
      </c>
      <c r="Z41" s="505">
        <v>0</v>
      </c>
      <c r="AA41" s="505">
        <v>199</v>
      </c>
      <c r="AB41" s="505">
        <v>28.428571428571427</v>
      </c>
      <c r="AC41" s="505">
        <v>19.999999999999986</v>
      </c>
      <c r="AD41" s="505">
        <v>25.487684729064043</v>
      </c>
      <c r="AE41" s="505">
        <v>0</v>
      </c>
      <c r="AF41" s="505">
        <v>0</v>
      </c>
      <c r="AG41" s="505">
        <v>136.00000000000006</v>
      </c>
      <c r="AH41" s="505">
        <v>8.9999999999999929</v>
      </c>
      <c r="AI41" s="505">
        <v>52.000000000000078</v>
      </c>
      <c r="AJ41" s="505">
        <v>0</v>
      </c>
      <c r="AK41" s="505">
        <v>0</v>
      </c>
      <c r="AL41" s="505">
        <v>1.9999999999999987</v>
      </c>
      <c r="AM41" s="505">
        <v>0</v>
      </c>
      <c r="AN41" s="505">
        <v>0</v>
      </c>
      <c r="AO41" s="505">
        <v>0</v>
      </c>
      <c r="AP41" s="505">
        <v>0</v>
      </c>
      <c r="AQ41" s="505">
        <v>0</v>
      </c>
      <c r="AR41" s="505">
        <v>0</v>
      </c>
      <c r="AS41" s="505">
        <v>0</v>
      </c>
      <c r="AT41" s="505">
        <v>0</v>
      </c>
      <c r="AU41" s="505">
        <v>1.1845238095238091</v>
      </c>
      <c r="AV41" s="505">
        <v>4.7380952380952364</v>
      </c>
      <c r="AW41" s="505">
        <v>5.9226190476190546</v>
      </c>
      <c r="AX41" s="505">
        <v>0</v>
      </c>
      <c r="AY41" s="505">
        <v>0</v>
      </c>
      <c r="AZ41" s="505">
        <v>0</v>
      </c>
      <c r="BA41" s="505">
        <v>0</v>
      </c>
      <c r="BB41" s="505">
        <v>48</v>
      </c>
      <c r="BC41" s="505">
        <v>56.520710059171599</v>
      </c>
      <c r="BD41" s="505">
        <v>0</v>
      </c>
      <c r="BE41" s="505">
        <v>0</v>
      </c>
      <c r="BF41" s="505">
        <v>0</v>
      </c>
      <c r="BG41" s="505">
        <v>0</v>
      </c>
      <c r="BH41" s="505">
        <v>0</v>
      </c>
      <c r="BI41" s="505">
        <v>0</v>
      </c>
      <c r="BJ41" s="505">
        <v>0</v>
      </c>
      <c r="BK41" s="505">
        <v>0</v>
      </c>
      <c r="BL41" s="505">
        <v>0.57311044921874998</v>
      </c>
      <c r="BM41" s="505">
        <v>0</v>
      </c>
      <c r="BN41" s="505">
        <v>0</v>
      </c>
      <c r="BO41" s="505">
        <v>1</v>
      </c>
      <c r="BP41" s="505">
        <v>0</v>
      </c>
      <c r="BQ41" s="555"/>
      <c r="BR41" s="555"/>
      <c r="BS41" s="555"/>
    </row>
    <row r="42" spans="1:71" ht="14.4" hidden="1">
      <c r="A42" s="486">
        <f>VLOOKUP(C42,'[19]DfE No.'!C:E,3,FALSE)</f>
        <v>343</v>
      </c>
      <c r="B42" s="502">
        <v>124628</v>
      </c>
      <c r="C42" s="502">
        <v>9352135</v>
      </c>
      <c r="D42" s="503" t="s">
        <v>310</v>
      </c>
      <c r="E42" s="492" t="s">
        <v>40</v>
      </c>
      <c r="F42" s="504">
        <v>0</v>
      </c>
      <c r="G42" s="505">
        <v>1</v>
      </c>
      <c r="H42" s="505">
        <v>0</v>
      </c>
      <c r="I42" s="505">
        <v>0</v>
      </c>
      <c r="J42" s="505">
        <v>7</v>
      </c>
      <c r="K42" s="505">
        <v>0</v>
      </c>
      <c r="L42" s="505">
        <v>0</v>
      </c>
      <c r="M42" s="505">
        <v>0</v>
      </c>
      <c r="N42" s="505">
        <v>395</v>
      </c>
      <c r="O42" s="505">
        <v>395</v>
      </c>
      <c r="P42" s="505">
        <v>57</v>
      </c>
      <c r="Q42" s="505">
        <v>338</v>
      </c>
      <c r="R42" s="505">
        <v>0</v>
      </c>
      <c r="S42" s="505">
        <v>0</v>
      </c>
      <c r="T42" s="505">
        <v>0</v>
      </c>
      <c r="U42" s="505">
        <v>0</v>
      </c>
      <c r="V42" s="505">
        <v>0</v>
      </c>
      <c r="W42" s="505">
        <v>0</v>
      </c>
      <c r="X42" s="505">
        <v>0</v>
      </c>
      <c r="Y42" s="505">
        <v>0</v>
      </c>
      <c r="Z42" s="505">
        <v>0</v>
      </c>
      <c r="AA42" s="505">
        <v>395</v>
      </c>
      <c r="AB42" s="505">
        <v>56.428571428571431</v>
      </c>
      <c r="AC42" s="505">
        <v>70.000000000000114</v>
      </c>
      <c r="AD42" s="505">
        <v>83.519900497512438</v>
      </c>
      <c r="AE42" s="505">
        <v>0</v>
      </c>
      <c r="AF42" s="505">
        <v>0</v>
      </c>
      <c r="AG42" s="505">
        <v>245</v>
      </c>
      <c r="AH42" s="505">
        <v>146.99999999999991</v>
      </c>
      <c r="AI42" s="505">
        <v>0.99999999999999878</v>
      </c>
      <c r="AJ42" s="505">
        <v>0</v>
      </c>
      <c r="AK42" s="505">
        <v>2.0000000000000013</v>
      </c>
      <c r="AL42" s="505">
        <v>0</v>
      </c>
      <c r="AM42" s="505">
        <v>0</v>
      </c>
      <c r="AN42" s="505">
        <v>0</v>
      </c>
      <c r="AO42" s="505">
        <v>0</v>
      </c>
      <c r="AP42" s="505">
        <v>0</v>
      </c>
      <c r="AQ42" s="505">
        <v>0</v>
      </c>
      <c r="AR42" s="505">
        <v>0</v>
      </c>
      <c r="AS42" s="505">
        <v>0</v>
      </c>
      <c r="AT42" s="505">
        <v>0</v>
      </c>
      <c r="AU42" s="505">
        <v>3.5059171597633116</v>
      </c>
      <c r="AV42" s="505">
        <v>5.84319526627218</v>
      </c>
      <c r="AW42" s="505">
        <v>8.1804733727810515</v>
      </c>
      <c r="AX42" s="505">
        <v>0</v>
      </c>
      <c r="AY42" s="505">
        <v>0</v>
      </c>
      <c r="AZ42" s="505">
        <v>0</v>
      </c>
      <c r="BA42" s="505">
        <v>2.9477611940298507</v>
      </c>
      <c r="BB42" s="505">
        <v>93.166666666666671</v>
      </c>
      <c r="BC42" s="505">
        <v>108.87820512820514</v>
      </c>
      <c r="BD42" s="505">
        <v>0</v>
      </c>
      <c r="BE42" s="505">
        <v>0</v>
      </c>
      <c r="BF42" s="505">
        <v>0</v>
      </c>
      <c r="BG42" s="505">
        <v>0</v>
      </c>
      <c r="BH42" s="505">
        <v>0</v>
      </c>
      <c r="BI42" s="505">
        <v>0</v>
      </c>
      <c r="BJ42" s="505">
        <v>0</v>
      </c>
      <c r="BK42" s="505">
        <v>0</v>
      </c>
      <c r="BL42" s="505">
        <v>0.55769509699999997</v>
      </c>
      <c r="BM42" s="505">
        <v>0</v>
      </c>
      <c r="BN42" s="505">
        <v>0</v>
      </c>
      <c r="BO42" s="505">
        <v>1</v>
      </c>
      <c r="BP42" s="505">
        <v>0</v>
      </c>
      <c r="BQ42" s="555"/>
      <c r="BR42" s="555"/>
      <c r="BS42" s="555"/>
    </row>
    <row r="43" spans="1:71" ht="14.4" hidden="1">
      <c r="A43" s="486">
        <f>VLOOKUP(C43,'[19]DfE No.'!C:E,3,FALSE)</f>
        <v>275</v>
      </c>
      <c r="B43" s="502">
        <v>124645</v>
      </c>
      <c r="C43" s="502">
        <v>9352157</v>
      </c>
      <c r="D43" s="503" t="s">
        <v>270</v>
      </c>
      <c r="E43" s="492" t="s">
        <v>40</v>
      </c>
      <c r="F43" s="504">
        <v>0</v>
      </c>
      <c r="G43" s="505">
        <v>1</v>
      </c>
      <c r="H43" s="505">
        <v>0</v>
      </c>
      <c r="I43" s="505">
        <v>0</v>
      </c>
      <c r="J43" s="505">
        <v>7</v>
      </c>
      <c r="K43" s="505">
        <v>0</v>
      </c>
      <c r="L43" s="505">
        <v>0</v>
      </c>
      <c r="M43" s="505">
        <v>0</v>
      </c>
      <c r="N43" s="505">
        <v>294</v>
      </c>
      <c r="O43" s="505">
        <v>294</v>
      </c>
      <c r="P43" s="505">
        <v>39</v>
      </c>
      <c r="Q43" s="505">
        <v>255</v>
      </c>
      <c r="R43" s="505">
        <v>0</v>
      </c>
      <c r="S43" s="505">
        <v>0</v>
      </c>
      <c r="T43" s="505">
        <v>0</v>
      </c>
      <c r="U43" s="505">
        <v>0</v>
      </c>
      <c r="V43" s="505">
        <v>0</v>
      </c>
      <c r="W43" s="505">
        <v>0</v>
      </c>
      <c r="X43" s="505">
        <v>0</v>
      </c>
      <c r="Y43" s="505">
        <v>0</v>
      </c>
      <c r="Z43" s="505">
        <v>0</v>
      </c>
      <c r="AA43" s="505">
        <v>294</v>
      </c>
      <c r="AB43" s="505">
        <v>42</v>
      </c>
      <c r="AC43" s="505">
        <v>84.999999999999886</v>
      </c>
      <c r="AD43" s="505">
        <v>84.999999999999886</v>
      </c>
      <c r="AE43" s="505">
        <v>0</v>
      </c>
      <c r="AF43" s="505">
        <v>0</v>
      </c>
      <c r="AG43" s="505">
        <v>113.00000000000011</v>
      </c>
      <c r="AH43" s="505">
        <v>65.999999999999901</v>
      </c>
      <c r="AI43" s="505">
        <v>56.99999999999995</v>
      </c>
      <c r="AJ43" s="505">
        <v>3.9999999999999858</v>
      </c>
      <c r="AK43" s="505">
        <v>48.000000000000007</v>
      </c>
      <c r="AL43" s="505">
        <v>5.9999999999999938</v>
      </c>
      <c r="AM43" s="505">
        <v>0</v>
      </c>
      <c r="AN43" s="505">
        <v>0</v>
      </c>
      <c r="AO43" s="505">
        <v>0</v>
      </c>
      <c r="AP43" s="505">
        <v>0</v>
      </c>
      <c r="AQ43" s="505">
        <v>0</v>
      </c>
      <c r="AR43" s="505">
        <v>0</v>
      </c>
      <c r="AS43" s="505">
        <v>0</v>
      </c>
      <c r="AT43" s="505">
        <v>0</v>
      </c>
      <c r="AU43" s="505">
        <v>27.047999999999998</v>
      </c>
      <c r="AV43" s="505">
        <v>55.271999999999998</v>
      </c>
      <c r="AW43" s="505">
        <v>81.144000000000005</v>
      </c>
      <c r="AX43" s="505">
        <v>0</v>
      </c>
      <c r="AY43" s="505">
        <v>0</v>
      </c>
      <c r="AZ43" s="505">
        <v>0</v>
      </c>
      <c r="BA43" s="505">
        <v>1.0352112676056338</v>
      </c>
      <c r="BB43" s="505">
        <v>111.86320754716982</v>
      </c>
      <c r="BC43" s="505">
        <v>128.97169811320754</v>
      </c>
      <c r="BD43" s="505">
        <v>0</v>
      </c>
      <c r="BE43" s="505">
        <v>0</v>
      </c>
      <c r="BF43" s="505">
        <v>0</v>
      </c>
      <c r="BG43" s="505">
        <v>0</v>
      </c>
      <c r="BH43" s="505">
        <v>0</v>
      </c>
      <c r="BI43" s="505">
        <v>0</v>
      </c>
      <c r="BJ43" s="505">
        <v>2.3599999999999901</v>
      </c>
      <c r="BK43" s="505">
        <v>0</v>
      </c>
      <c r="BL43" s="505">
        <v>0.494806856887755</v>
      </c>
      <c r="BM43" s="505">
        <v>0</v>
      </c>
      <c r="BN43" s="505">
        <v>0</v>
      </c>
      <c r="BO43" s="505">
        <v>1</v>
      </c>
      <c r="BP43" s="505">
        <v>0</v>
      </c>
      <c r="BQ43" s="555"/>
      <c r="BR43" s="555"/>
      <c r="BS43" s="555"/>
    </row>
    <row r="44" spans="1:71" ht="14.4" hidden="1">
      <c r="A44" s="486">
        <f>VLOOKUP(C44,'[19]DfE No.'!C:E,3,FALSE)</f>
        <v>273</v>
      </c>
      <c r="B44" s="502">
        <v>124650</v>
      </c>
      <c r="C44" s="502">
        <v>9352162</v>
      </c>
      <c r="D44" s="503" t="s">
        <v>954</v>
      </c>
      <c r="E44" s="492" t="s">
        <v>40</v>
      </c>
      <c r="F44" s="504">
        <v>0</v>
      </c>
      <c r="G44" s="505">
        <v>1</v>
      </c>
      <c r="H44" s="505">
        <v>0</v>
      </c>
      <c r="I44" s="505">
        <v>0</v>
      </c>
      <c r="J44" s="505">
        <v>7</v>
      </c>
      <c r="K44" s="505">
        <v>0</v>
      </c>
      <c r="L44" s="505">
        <v>0</v>
      </c>
      <c r="M44" s="505">
        <v>0</v>
      </c>
      <c r="N44" s="505">
        <v>407</v>
      </c>
      <c r="O44" s="505">
        <v>407</v>
      </c>
      <c r="P44" s="505">
        <v>58</v>
      </c>
      <c r="Q44" s="505">
        <v>349</v>
      </c>
      <c r="R44" s="505">
        <v>0</v>
      </c>
      <c r="S44" s="505">
        <v>0</v>
      </c>
      <c r="T44" s="505">
        <v>0</v>
      </c>
      <c r="U44" s="505">
        <v>0</v>
      </c>
      <c r="V44" s="505">
        <v>0</v>
      </c>
      <c r="W44" s="505">
        <v>0</v>
      </c>
      <c r="X44" s="505">
        <v>0</v>
      </c>
      <c r="Y44" s="505">
        <v>0</v>
      </c>
      <c r="Z44" s="505">
        <v>0</v>
      </c>
      <c r="AA44" s="505">
        <v>407</v>
      </c>
      <c r="AB44" s="505">
        <v>58.142857142857146</v>
      </c>
      <c r="AC44" s="505">
        <v>91.999999999999986</v>
      </c>
      <c r="AD44" s="505">
        <v>123.21091811414394</v>
      </c>
      <c r="AE44" s="505">
        <v>0</v>
      </c>
      <c r="AF44" s="505">
        <v>0</v>
      </c>
      <c r="AG44" s="505">
        <v>50.000000000000064</v>
      </c>
      <c r="AH44" s="505">
        <v>78.000000000000142</v>
      </c>
      <c r="AI44" s="505">
        <v>91.999999999999986</v>
      </c>
      <c r="AJ44" s="505">
        <v>56.000000000000171</v>
      </c>
      <c r="AK44" s="505">
        <v>131.00000000000006</v>
      </c>
      <c r="AL44" s="505">
        <v>0</v>
      </c>
      <c r="AM44" s="505">
        <v>0</v>
      </c>
      <c r="AN44" s="505">
        <v>0</v>
      </c>
      <c r="AO44" s="505">
        <v>0</v>
      </c>
      <c r="AP44" s="505">
        <v>0</v>
      </c>
      <c r="AQ44" s="505">
        <v>0</v>
      </c>
      <c r="AR44" s="505">
        <v>0</v>
      </c>
      <c r="AS44" s="505">
        <v>0</v>
      </c>
      <c r="AT44" s="505">
        <v>0</v>
      </c>
      <c r="AU44" s="505">
        <v>12.828080229226359</v>
      </c>
      <c r="AV44" s="505">
        <v>31.487106017191966</v>
      </c>
      <c r="AW44" s="505">
        <v>48.979942693409626</v>
      </c>
      <c r="AX44" s="505">
        <v>0</v>
      </c>
      <c r="AY44" s="505">
        <v>0</v>
      </c>
      <c r="AZ44" s="505">
        <v>0</v>
      </c>
      <c r="BA44" s="505">
        <v>2.0198511166253104</v>
      </c>
      <c r="BB44" s="505">
        <v>107.77941176470588</v>
      </c>
      <c r="BC44" s="505">
        <v>125.69117647058825</v>
      </c>
      <c r="BD44" s="505">
        <v>0</v>
      </c>
      <c r="BE44" s="505">
        <v>0</v>
      </c>
      <c r="BF44" s="505">
        <v>0</v>
      </c>
      <c r="BG44" s="505">
        <v>0</v>
      </c>
      <c r="BH44" s="505">
        <v>0</v>
      </c>
      <c r="BI44" s="505">
        <v>0</v>
      </c>
      <c r="BJ44" s="505">
        <v>0</v>
      </c>
      <c r="BK44" s="505">
        <v>0</v>
      </c>
      <c r="BL44" s="505">
        <v>0.78634726655629095</v>
      </c>
      <c r="BM44" s="505">
        <v>0</v>
      </c>
      <c r="BN44" s="505">
        <v>0</v>
      </c>
      <c r="BO44" s="505">
        <v>1</v>
      </c>
      <c r="BP44" s="505">
        <v>0</v>
      </c>
      <c r="BQ44" s="555"/>
      <c r="BR44" s="555"/>
      <c r="BS44" s="555"/>
    </row>
    <row r="45" spans="1:71" ht="14.4" hidden="1">
      <c r="A45" s="486">
        <f>VLOOKUP(C45,'[19]DfE No.'!C:E,3,FALSE)</f>
        <v>258</v>
      </c>
      <c r="B45" s="502">
        <v>124654</v>
      </c>
      <c r="C45" s="502">
        <v>9352166</v>
      </c>
      <c r="D45" s="503" t="s">
        <v>1351</v>
      </c>
      <c r="E45" s="492" t="s">
        <v>40</v>
      </c>
      <c r="F45" s="504">
        <v>0</v>
      </c>
      <c r="G45" s="505">
        <v>1</v>
      </c>
      <c r="H45" s="505">
        <v>0</v>
      </c>
      <c r="I45" s="505">
        <v>0</v>
      </c>
      <c r="J45" s="505">
        <v>7</v>
      </c>
      <c r="K45" s="505">
        <v>0</v>
      </c>
      <c r="L45" s="505">
        <v>0</v>
      </c>
      <c r="M45" s="505">
        <v>0</v>
      </c>
      <c r="N45" s="505">
        <v>413</v>
      </c>
      <c r="O45" s="505">
        <v>413</v>
      </c>
      <c r="P45" s="505">
        <v>60</v>
      </c>
      <c r="Q45" s="505">
        <v>353</v>
      </c>
      <c r="R45" s="505">
        <v>0</v>
      </c>
      <c r="S45" s="505">
        <v>0</v>
      </c>
      <c r="T45" s="505">
        <v>0</v>
      </c>
      <c r="U45" s="505">
        <v>0</v>
      </c>
      <c r="V45" s="505">
        <v>0</v>
      </c>
      <c r="W45" s="505">
        <v>0</v>
      </c>
      <c r="X45" s="505">
        <v>0</v>
      </c>
      <c r="Y45" s="505">
        <v>0</v>
      </c>
      <c r="Z45" s="505">
        <v>0</v>
      </c>
      <c r="AA45" s="505">
        <v>413</v>
      </c>
      <c r="AB45" s="505">
        <v>59</v>
      </c>
      <c r="AC45" s="505">
        <v>74.000000000000057</v>
      </c>
      <c r="AD45" s="505">
        <v>84.184652278177467</v>
      </c>
      <c r="AE45" s="505">
        <v>0</v>
      </c>
      <c r="AF45" s="505">
        <v>0</v>
      </c>
      <c r="AG45" s="505">
        <v>289.00000000000011</v>
      </c>
      <c r="AH45" s="505">
        <v>104.9999999999999</v>
      </c>
      <c r="AI45" s="505">
        <v>14.000000000000014</v>
      </c>
      <c r="AJ45" s="505">
        <v>2.0000000000000013</v>
      </c>
      <c r="AK45" s="505">
        <v>3.0000000000000018</v>
      </c>
      <c r="AL45" s="505">
        <v>0</v>
      </c>
      <c r="AM45" s="505">
        <v>0</v>
      </c>
      <c r="AN45" s="505">
        <v>0</v>
      </c>
      <c r="AO45" s="505">
        <v>0</v>
      </c>
      <c r="AP45" s="505">
        <v>0</v>
      </c>
      <c r="AQ45" s="505">
        <v>0</v>
      </c>
      <c r="AR45" s="505">
        <v>0</v>
      </c>
      <c r="AS45" s="505">
        <v>0</v>
      </c>
      <c r="AT45" s="505">
        <v>0</v>
      </c>
      <c r="AU45" s="505">
        <v>30.419263456090654</v>
      </c>
      <c r="AV45" s="505">
        <v>45.628895184135857</v>
      </c>
      <c r="AW45" s="505">
        <v>64.348441926345401</v>
      </c>
      <c r="AX45" s="505">
        <v>0</v>
      </c>
      <c r="AY45" s="505">
        <v>0</v>
      </c>
      <c r="AZ45" s="505">
        <v>0</v>
      </c>
      <c r="BA45" s="505">
        <v>0.99040767386091122</v>
      </c>
      <c r="BB45" s="505">
        <v>82.476635514018696</v>
      </c>
      <c r="BC45" s="505">
        <v>96.495327102803742</v>
      </c>
      <c r="BD45" s="505">
        <v>0</v>
      </c>
      <c r="BE45" s="505">
        <v>0</v>
      </c>
      <c r="BF45" s="505">
        <v>0</v>
      </c>
      <c r="BG45" s="505">
        <v>0</v>
      </c>
      <c r="BH45" s="505">
        <v>0</v>
      </c>
      <c r="BI45" s="505">
        <v>0</v>
      </c>
      <c r="BJ45" s="505">
        <v>0</v>
      </c>
      <c r="BK45" s="505">
        <v>0</v>
      </c>
      <c r="BL45" s="505">
        <v>0.38359058733333301</v>
      </c>
      <c r="BM45" s="505">
        <v>0</v>
      </c>
      <c r="BN45" s="505">
        <v>0</v>
      </c>
      <c r="BO45" s="505">
        <v>1</v>
      </c>
      <c r="BP45" s="505">
        <v>0</v>
      </c>
      <c r="BQ45" s="555"/>
      <c r="BR45" s="555"/>
      <c r="BS45" s="555"/>
    </row>
    <row r="46" spans="1:71" ht="14.4" hidden="1">
      <c r="A46" s="486">
        <f>VLOOKUP(C46,'[19]DfE No.'!C:E,3,FALSE)</f>
        <v>300</v>
      </c>
      <c r="B46" s="502">
        <v>124660</v>
      </c>
      <c r="C46" s="502">
        <v>9352176</v>
      </c>
      <c r="D46" s="503" t="s">
        <v>284</v>
      </c>
      <c r="E46" s="492" t="s">
        <v>40</v>
      </c>
      <c r="F46" s="504">
        <v>0</v>
      </c>
      <c r="G46" s="505">
        <v>1</v>
      </c>
      <c r="H46" s="505">
        <v>0</v>
      </c>
      <c r="I46" s="505">
        <v>0</v>
      </c>
      <c r="J46" s="505">
        <v>7</v>
      </c>
      <c r="K46" s="505">
        <v>0</v>
      </c>
      <c r="L46" s="505">
        <v>0</v>
      </c>
      <c r="M46" s="505">
        <v>0</v>
      </c>
      <c r="N46" s="505">
        <v>544</v>
      </c>
      <c r="O46" s="505">
        <v>544</v>
      </c>
      <c r="P46" s="505">
        <v>70</v>
      </c>
      <c r="Q46" s="505">
        <v>474</v>
      </c>
      <c r="R46" s="505">
        <v>0</v>
      </c>
      <c r="S46" s="505">
        <v>0</v>
      </c>
      <c r="T46" s="505">
        <v>0</v>
      </c>
      <c r="U46" s="505">
        <v>0</v>
      </c>
      <c r="V46" s="505">
        <v>0</v>
      </c>
      <c r="W46" s="505">
        <v>0</v>
      </c>
      <c r="X46" s="505">
        <v>0</v>
      </c>
      <c r="Y46" s="505">
        <v>0</v>
      </c>
      <c r="Z46" s="505">
        <v>0</v>
      </c>
      <c r="AA46" s="505">
        <v>544</v>
      </c>
      <c r="AB46" s="505">
        <v>77.714285714285708</v>
      </c>
      <c r="AC46" s="505">
        <v>173.00000000000003</v>
      </c>
      <c r="AD46" s="505">
        <v>193.93939393939394</v>
      </c>
      <c r="AE46" s="505">
        <v>0</v>
      </c>
      <c r="AF46" s="505">
        <v>0</v>
      </c>
      <c r="AG46" s="505">
        <v>86.000000000000199</v>
      </c>
      <c r="AH46" s="505">
        <v>103.0000000000002</v>
      </c>
      <c r="AI46" s="505">
        <v>122.00000000000003</v>
      </c>
      <c r="AJ46" s="505">
        <v>10.999999999999991</v>
      </c>
      <c r="AK46" s="505">
        <v>111.00000000000009</v>
      </c>
      <c r="AL46" s="505">
        <v>111.00000000000009</v>
      </c>
      <c r="AM46" s="505">
        <v>0</v>
      </c>
      <c r="AN46" s="505">
        <v>0</v>
      </c>
      <c r="AO46" s="505">
        <v>0</v>
      </c>
      <c r="AP46" s="505">
        <v>0</v>
      </c>
      <c r="AQ46" s="505">
        <v>0</v>
      </c>
      <c r="AR46" s="505">
        <v>0</v>
      </c>
      <c r="AS46" s="505">
        <v>0</v>
      </c>
      <c r="AT46" s="505">
        <v>0</v>
      </c>
      <c r="AU46" s="505">
        <v>32.135021097046412</v>
      </c>
      <c r="AV46" s="505">
        <v>63.122362869198533</v>
      </c>
      <c r="AW46" s="505">
        <v>84.928270042194313</v>
      </c>
      <c r="AX46" s="505">
        <v>0</v>
      </c>
      <c r="AY46" s="505">
        <v>0</v>
      </c>
      <c r="AZ46" s="505">
        <v>0</v>
      </c>
      <c r="BA46" s="505">
        <v>3.8787878787878785</v>
      </c>
      <c r="BB46" s="505">
        <v>148.26027397260273</v>
      </c>
      <c r="BC46" s="505">
        <v>170.15525114155253</v>
      </c>
      <c r="BD46" s="505">
        <v>0</v>
      </c>
      <c r="BE46" s="505">
        <v>0</v>
      </c>
      <c r="BF46" s="505">
        <v>0</v>
      </c>
      <c r="BG46" s="505">
        <v>0</v>
      </c>
      <c r="BH46" s="505">
        <v>0</v>
      </c>
      <c r="BI46" s="505">
        <v>0</v>
      </c>
      <c r="BJ46" s="505">
        <v>2.359999999999975</v>
      </c>
      <c r="BK46" s="505">
        <v>0</v>
      </c>
      <c r="BL46" s="505">
        <v>0.59930477657393899</v>
      </c>
      <c r="BM46" s="505">
        <v>0</v>
      </c>
      <c r="BN46" s="505">
        <v>0</v>
      </c>
      <c r="BO46" s="505">
        <v>1</v>
      </c>
      <c r="BP46" s="505">
        <v>0</v>
      </c>
      <c r="BQ46" s="555"/>
      <c r="BR46" s="555"/>
      <c r="BS46" s="555"/>
    </row>
    <row r="47" spans="1:71" ht="14.4" hidden="1">
      <c r="A47" s="486">
        <f>VLOOKUP(C47,'[19]DfE No.'!C:E,3,FALSE)</f>
        <v>259</v>
      </c>
      <c r="B47" s="502">
        <v>124668</v>
      </c>
      <c r="C47" s="502">
        <v>9352184</v>
      </c>
      <c r="D47" s="503" t="s">
        <v>262</v>
      </c>
      <c r="E47" s="492" t="s">
        <v>40</v>
      </c>
      <c r="F47" s="504">
        <v>0</v>
      </c>
      <c r="G47" s="505">
        <v>1</v>
      </c>
      <c r="H47" s="505">
        <v>0</v>
      </c>
      <c r="I47" s="505">
        <v>0</v>
      </c>
      <c r="J47" s="505">
        <v>7</v>
      </c>
      <c r="K47" s="505">
        <v>0</v>
      </c>
      <c r="L47" s="505">
        <v>0</v>
      </c>
      <c r="M47" s="505">
        <v>0</v>
      </c>
      <c r="N47" s="505">
        <v>419</v>
      </c>
      <c r="O47" s="505">
        <v>419</v>
      </c>
      <c r="P47" s="505">
        <v>60</v>
      </c>
      <c r="Q47" s="505">
        <v>359</v>
      </c>
      <c r="R47" s="505">
        <v>0</v>
      </c>
      <c r="S47" s="505">
        <v>0</v>
      </c>
      <c r="T47" s="505">
        <v>0</v>
      </c>
      <c r="U47" s="505">
        <v>0</v>
      </c>
      <c r="V47" s="505">
        <v>0</v>
      </c>
      <c r="W47" s="505">
        <v>0</v>
      </c>
      <c r="X47" s="505">
        <v>0</v>
      </c>
      <c r="Y47" s="505">
        <v>0</v>
      </c>
      <c r="Z47" s="505">
        <v>0</v>
      </c>
      <c r="AA47" s="505">
        <v>419</v>
      </c>
      <c r="AB47" s="505">
        <v>59.857142857142854</v>
      </c>
      <c r="AC47" s="505">
        <v>30.000000000000018</v>
      </c>
      <c r="AD47" s="505">
        <v>30.000000000000018</v>
      </c>
      <c r="AE47" s="505">
        <v>0</v>
      </c>
      <c r="AF47" s="505">
        <v>0</v>
      </c>
      <c r="AG47" s="505">
        <v>356.99999999999983</v>
      </c>
      <c r="AH47" s="505">
        <v>8.0000000000000071</v>
      </c>
      <c r="AI47" s="505">
        <v>11.999999999999991</v>
      </c>
      <c r="AJ47" s="505">
        <v>4</v>
      </c>
      <c r="AK47" s="505">
        <v>37.999999999999986</v>
      </c>
      <c r="AL47" s="505">
        <v>0</v>
      </c>
      <c r="AM47" s="505">
        <v>0</v>
      </c>
      <c r="AN47" s="505">
        <v>0</v>
      </c>
      <c r="AO47" s="505">
        <v>0</v>
      </c>
      <c r="AP47" s="505">
        <v>0</v>
      </c>
      <c r="AQ47" s="505">
        <v>0</v>
      </c>
      <c r="AR47" s="505">
        <v>0</v>
      </c>
      <c r="AS47" s="505">
        <v>0</v>
      </c>
      <c r="AT47" s="505">
        <v>0</v>
      </c>
      <c r="AU47" s="505">
        <v>1.167130919220055</v>
      </c>
      <c r="AV47" s="505">
        <v>3.5013927576601689</v>
      </c>
      <c r="AW47" s="505">
        <v>3.5013927576601689</v>
      </c>
      <c r="AX47" s="505">
        <v>0</v>
      </c>
      <c r="AY47" s="505">
        <v>0</v>
      </c>
      <c r="AZ47" s="505">
        <v>0</v>
      </c>
      <c r="BA47" s="505">
        <v>1.0047961630695443</v>
      </c>
      <c r="BB47" s="505">
        <v>69.777464788732388</v>
      </c>
      <c r="BC47" s="505">
        <v>81.439436619718307</v>
      </c>
      <c r="BD47" s="505">
        <v>0</v>
      </c>
      <c r="BE47" s="505">
        <v>0</v>
      </c>
      <c r="BF47" s="505">
        <v>0</v>
      </c>
      <c r="BG47" s="505">
        <v>0</v>
      </c>
      <c r="BH47" s="505">
        <v>0</v>
      </c>
      <c r="BI47" s="505">
        <v>0</v>
      </c>
      <c r="BJ47" s="505">
        <v>0</v>
      </c>
      <c r="BK47" s="505">
        <v>0</v>
      </c>
      <c r="BL47" s="505">
        <v>0.51283640163265298</v>
      </c>
      <c r="BM47" s="505">
        <v>0</v>
      </c>
      <c r="BN47" s="505">
        <v>0</v>
      </c>
      <c r="BO47" s="505">
        <v>1</v>
      </c>
      <c r="BP47" s="505">
        <v>0</v>
      </c>
      <c r="BQ47" s="555"/>
      <c r="BR47" s="555"/>
      <c r="BS47" s="555"/>
    </row>
    <row r="48" spans="1:71" ht="14.4" hidden="1">
      <c r="A48" s="486">
        <f>VLOOKUP(C48,'[19]DfE No.'!C:E,3,FALSE)</f>
        <v>327</v>
      </c>
      <c r="B48" s="502">
        <v>124675</v>
      </c>
      <c r="C48" s="502">
        <v>9352918</v>
      </c>
      <c r="D48" s="503" t="s">
        <v>300</v>
      </c>
      <c r="E48" s="492" t="s">
        <v>40</v>
      </c>
      <c r="F48" s="504">
        <v>0</v>
      </c>
      <c r="G48" s="505">
        <v>1</v>
      </c>
      <c r="H48" s="505">
        <v>0</v>
      </c>
      <c r="I48" s="505">
        <v>0</v>
      </c>
      <c r="J48" s="505">
        <v>7</v>
      </c>
      <c r="K48" s="505">
        <v>0</v>
      </c>
      <c r="L48" s="505">
        <v>0</v>
      </c>
      <c r="M48" s="505">
        <v>0</v>
      </c>
      <c r="N48" s="505">
        <v>97</v>
      </c>
      <c r="O48" s="505">
        <v>97</v>
      </c>
      <c r="P48" s="505">
        <v>13</v>
      </c>
      <c r="Q48" s="505">
        <v>84</v>
      </c>
      <c r="R48" s="505">
        <v>0</v>
      </c>
      <c r="S48" s="505">
        <v>0</v>
      </c>
      <c r="T48" s="505">
        <v>0</v>
      </c>
      <c r="U48" s="505">
        <v>0</v>
      </c>
      <c r="V48" s="505">
        <v>0</v>
      </c>
      <c r="W48" s="505">
        <v>0</v>
      </c>
      <c r="X48" s="505">
        <v>0</v>
      </c>
      <c r="Y48" s="505">
        <v>0</v>
      </c>
      <c r="Z48" s="505">
        <v>0</v>
      </c>
      <c r="AA48" s="505">
        <v>97</v>
      </c>
      <c r="AB48" s="505">
        <v>13.857142857142858</v>
      </c>
      <c r="AC48" s="505">
        <v>6.0000000000000018</v>
      </c>
      <c r="AD48" s="505">
        <v>8.9081632653061238</v>
      </c>
      <c r="AE48" s="505">
        <v>0</v>
      </c>
      <c r="AF48" s="505">
        <v>0</v>
      </c>
      <c r="AG48" s="505">
        <v>95</v>
      </c>
      <c r="AH48" s="505">
        <v>0</v>
      </c>
      <c r="AI48" s="505">
        <v>0</v>
      </c>
      <c r="AJ48" s="505">
        <v>0</v>
      </c>
      <c r="AK48" s="505">
        <v>0</v>
      </c>
      <c r="AL48" s="505">
        <v>1.9999999999999973</v>
      </c>
      <c r="AM48" s="505">
        <v>0</v>
      </c>
      <c r="AN48" s="505">
        <v>0</v>
      </c>
      <c r="AO48" s="505">
        <v>0</v>
      </c>
      <c r="AP48" s="505">
        <v>0</v>
      </c>
      <c r="AQ48" s="505">
        <v>0</v>
      </c>
      <c r="AR48" s="505">
        <v>0</v>
      </c>
      <c r="AS48" s="505">
        <v>0</v>
      </c>
      <c r="AT48" s="505">
        <v>0</v>
      </c>
      <c r="AU48" s="505">
        <v>1.1547619047619044</v>
      </c>
      <c r="AV48" s="505">
        <v>1.1547619047619044</v>
      </c>
      <c r="AW48" s="505">
        <v>1.1547619047619044</v>
      </c>
      <c r="AX48" s="505">
        <v>0</v>
      </c>
      <c r="AY48" s="505">
        <v>0</v>
      </c>
      <c r="AZ48" s="505">
        <v>0</v>
      </c>
      <c r="BA48" s="505">
        <v>0</v>
      </c>
      <c r="BB48" s="505">
        <v>6.837209302325582</v>
      </c>
      <c r="BC48" s="505">
        <v>7.895348837209303</v>
      </c>
      <c r="BD48" s="505">
        <v>0</v>
      </c>
      <c r="BE48" s="505">
        <v>0</v>
      </c>
      <c r="BF48" s="505">
        <v>0</v>
      </c>
      <c r="BG48" s="505">
        <v>0</v>
      </c>
      <c r="BH48" s="505">
        <v>0</v>
      </c>
      <c r="BI48" s="505">
        <v>0</v>
      </c>
      <c r="BJ48" s="505">
        <v>0</v>
      </c>
      <c r="BK48" s="505">
        <v>0</v>
      </c>
      <c r="BL48" s="505">
        <v>1.5035365224999999</v>
      </c>
      <c r="BM48" s="505">
        <v>0</v>
      </c>
      <c r="BN48" s="505">
        <v>0</v>
      </c>
      <c r="BO48" s="505">
        <v>1</v>
      </c>
      <c r="BP48" s="505">
        <v>0</v>
      </c>
      <c r="BQ48" s="555"/>
      <c r="BR48" s="555"/>
      <c r="BS48" s="555"/>
    </row>
    <row r="49" spans="1:71" ht="14.4">
      <c r="A49" s="486">
        <f>VLOOKUP(C49,'[19]DfE No.'!C:E,3,FALSE)</f>
        <v>75</v>
      </c>
      <c r="B49" s="502">
        <v>124676</v>
      </c>
      <c r="C49" s="502">
        <v>9352919</v>
      </c>
      <c r="D49" s="503" t="s">
        <v>182</v>
      </c>
      <c r="E49" s="492" t="s">
        <v>40</v>
      </c>
      <c r="F49" s="504">
        <v>0</v>
      </c>
      <c r="G49" s="505">
        <v>1</v>
      </c>
      <c r="H49" s="505">
        <v>0</v>
      </c>
      <c r="I49" s="505">
        <v>0</v>
      </c>
      <c r="J49" s="505">
        <v>7</v>
      </c>
      <c r="K49" s="505">
        <v>0</v>
      </c>
      <c r="L49" s="505">
        <v>0</v>
      </c>
      <c r="M49" s="505">
        <v>0</v>
      </c>
      <c r="N49" s="505">
        <v>303</v>
      </c>
      <c r="O49" s="505">
        <v>303</v>
      </c>
      <c r="P49" s="505">
        <v>45</v>
      </c>
      <c r="Q49" s="505">
        <v>258</v>
      </c>
      <c r="R49" s="505">
        <v>0</v>
      </c>
      <c r="S49" s="505">
        <v>0</v>
      </c>
      <c r="T49" s="505">
        <v>0</v>
      </c>
      <c r="U49" s="505">
        <v>0</v>
      </c>
      <c r="V49" s="505">
        <v>0</v>
      </c>
      <c r="W49" s="505">
        <v>0</v>
      </c>
      <c r="X49" s="505">
        <v>0</v>
      </c>
      <c r="Y49" s="505">
        <v>0</v>
      </c>
      <c r="Z49" s="505">
        <v>0</v>
      </c>
      <c r="AA49" s="505">
        <v>303</v>
      </c>
      <c r="AB49" s="505">
        <v>43.285714285714285</v>
      </c>
      <c r="AC49" s="505">
        <v>72.000000000000114</v>
      </c>
      <c r="AD49" s="505">
        <v>72.000000000000114</v>
      </c>
      <c r="AE49" s="505">
        <v>0</v>
      </c>
      <c r="AF49" s="505">
        <v>0</v>
      </c>
      <c r="AG49" s="505">
        <v>205.67880794702</v>
      </c>
      <c r="AH49" s="505">
        <v>77.254966887417368</v>
      </c>
      <c r="AI49" s="505">
        <v>4.0132450331125886</v>
      </c>
      <c r="AJ49" s="505">
        <v>3.0099337748344381</v>
      </c>
      <c r="AK49" s="505">
        <v>6.0198675496688825</v>
      </c>
      <c r="AL49" s="505">
        <v>0</v>
      </c>
      <c r="AM49" s="505">
        <v>7.0231788079470299</v>
      </c>
      <c r="AN49" s="505">
        <v>0</v>
      </c>
      <c r="AO49" s="505">
        <v>0</v>
      </c>
      <c r="AP49" s="505">
        <v>0</v>
      </c>
      <c r="AQ49" s="505">
        <v>0</v>
      </c>
      <c r="AR49" s="505">
        <v>0</v>
      </c>
      <c r="AS49" s="505">
        <v>0</v>
      </c>
      <c r="AT49" s="505">
        <v>0</v>
      </c>
      <c r="AU49" s="505">
        <v>0</v>
      </c>
      <c r="AV49" s="505">
        <v>1.1744186046511622</v>
      </c>
      <c r="AW49" s="505">
        <v>2.3488372093023244</v>
      </c>
      <c r="AX49" s="505">
        <v>0</v>
      </c>
      <c r="AY49" s="505">
        <v>0</v>
      </c>
      <c r="AZ49" s="505">
        <v>0</v>
      </c>
      <c r="BA49" s="505">
        <v>1.0484429065743945</v>
      </c>
      <c r="BB49" s="505">
        <v>22.171875</v>
      </c>
      <c r="BC49" s="505">
        <v>26.0390625</v>
      </c>
      <c r="BD49" s="505">
        <v>0</v>
      </c>
      <c r="BE49" s="505">
        <v>0</v>
      </c>
      <c r="BF49" s="505">
        <v>0</v>
      </c>
      <c r="BG49" s="505">
        <v>0</v>
      </c>
      <c r="BH49" s="505">
        <v>0</v>
      </c>
      <c r="BI49" s="505">
        <v>0</v>
      </c>
      <c r="BJ49" s="505">
        <v>0</v>
      </c>
      <c r="BK49" s="505">
        <v>0</v>
      </c>
      <c r="BL49" s="505">
        <v>0.74507617147887295</v>
      </c>
      <c r="BM49" s="505">
        <v>0</v>
      </c>
      <c r="BN49" s="505">
        <v>0</v>
      </c>
      <c r="BO49" s="505">
        <v>1</v>
      </c>
      <c r="BP49" s="505">
        <v>0</v>
      </c>
      <c r="BQ49" s="555">
        <v>12</v>
      </c>
      <c r="BR49" s="555"/>
      <c r="BS49" s="555"/>
    </row>
    <row r="50" spans="1:71" ht="14.4" hidden="1">
      <c r="A50" s="486">
        <f>VLOOKUP(C50,'[19]DfE No.'!C:E,3,FALSE)</f>
        <v>461</v>
      </c>
      <c r="B50" s="502">
        <v>124678</v>
      </c>
      <c r="C50" s="502">
        <v>9352921</v>
      </c>
      <c r="D50" s="503" t="s">
        <v>371</v>
      </c>
      <c r="E50" s="492" t="s">
        <v>40</v>
      </c>
      <c r="F50" s="504">
        <v>0</v>
      </c>
      <c r="G50" s="505">
        <v>1</v>
      </c>
      <c r="H50" s="505">
        <v>0</v>
      </c>
      <c r="I50" s="505">
        <v>0</v>
      </c>
      <c r="J50" s="505">
        <v>7</v>
      </c>
      <c r="K50" s="505">
        <v>0</v>
      </c>
      <c r="L50" s="505">
        <v>0</v>
      </c>
      <c r="M50" s="505">
        <v>0</v>
      </c>
      <c r="N50" s="505">
        <v>193</v>
      </c>
      <c r="O50" s="505">
        <v>193</v>
      </c>
      <c r="P50" s="505">
        <v>29</v>
      </c>
      <c r="Q50" s="505">
        <v>164</v>
      </c>
      <c r="R50" s="505">
        <v>0</v>
      </c>
      <c r="S50" s="505">
        <v>0</v>
      </c>
      <c r="T50" s="505">
        <v>0</v>
      </c>
      <c r="U50" s="505">
        <v>0</v>
      </c>
      <c r="V50" s="505">
        <v>0</v>
      </c>
      <c r="W50" s="505">
        <v>0</v>
      </c>
      <c r="X50" s="505">
        <v>0</v>
      </c>
      <c r="Y50" s="505">
        <v>0</v>
      </c>
      <c r="Z50" s="505">
        <v>0</v>
      </c>
      <c r="AA50" s="505">
        <v>193</v>
      </c>
      <c r="AB50" s="505">
        <v>27.571428571428573</v>
      </c>
      <c r="AC50" s="505">
        <v>8.9999999999999982</v>
      </c>
      <c r="AD50" s="505">
        <v>10.924528301886793</v>
      </c>
      <c r="AE50" s="505">
        <v>0</v>
      </c>
      <c r="AF50" s="505">
        <v>0</v>
      </c>
      <c r="AG50" s="505">
        <v>190.00000000000003</v>
      </c>
      <c r="AH50" s="505">
        <v>1.9999999999999933</v>
      </c>
      <c r="AI50" s="505">
        <v>1.0000000000000004</v>
      </c>
      <c r="AJ50" s="505">
        <v>0</v>
      </c>
      <c r="AK50" s="505">
        <v>0</v>
      </c>
      <c r="AL50" s="505">
        <v>0</v>
      </c>
      <c r="AM50" s="505">
        <v>0</v>
      </c>
      <c r="AN50" s="505">
        <v>0</v>
      </c>
      <c r="AO50" s="505">
        <v>0</v>
      </c>
      <c r="AP50" s="505">
        <v>0</v>
      </c>
      <c r="AQ50" s="505">
        <v>0</v>
      </c>
      <c r="AR50" s="505">
        <v>0</v>
      </c>
      <c r="AS50" s="505">
        <v>0</v>
      </c>
      <c r="AT50" s="505">
        <v>0</v>
      </c>
      <c r="AU50" s="505">
        <v>2.38271604938272</v>
      </c>
      <c r="AV50" s="505">
        <v>2.38271604938272</v>
      </c>
      <c r="AW50" s="505">
        <v>4.7654320987654399</v>
      </c>
      <c r="AX50" s="505">
        <v>0</v>
      </c>
      <c r="AY50" s="505">
        <v>0</v>
      </c>
      <c r="AZ50" s="505">
        <v>0</v>
      </c>
      <c r="BA50" s="505">
        <v>0.910377358490566</v>
      </c>
      <c r="BB50" s="505">
        <v>35.781818181818181</v>
      </c>
      <c r="BC50" s="505">
        <v>42.109090909090909</v>
      </c>
      <c r="BD50" s="505">
        <v>0</v>
      </c>
      <c r="BE50" s="505">
        <v>0</v>
      </c>
      <c r="BF50" s="505">
        <v>0</v>
      </c>
      <c r="BG50" s="505">
        <v>0</v>
      </c>
      <c r="BH50" s="505">
        <v>0</v>
      </c>
      <c r="BI50" s="505">
        <v>0</v>
      </c>
      <c r="BJ50" s="505">
        <v>0</v>
      </c>
      <c r="BK50" s="505">
        <v>0</v>
      </c>
      <c r="BL50" s="505">
        <v>2.4699947773333299</v>
      </c>
      <c r="BM50" s="505">
        <v>0</v>
      </c>
      <c r="BN50" s="505">
        <v>0</v>
      </c>
      <c r="BO50" s="505">
        <v>1</v>
      </c>
      <c r="BP50" s="505">
        <v>0</v>
      </c>
      <c r="BQ50" s="555"/>
      <c r="BR50" s="555"/>
      <c r="BS50" s="555"/>
    </row>
    <row r="51" spans="1:71" ht="14.4" hidden="1">
      <c r="A51" s="486">
        <f>VLOOKUP(C51,'[19]DfE No.'!C:E,3,FALSE)</f>
        <v>281</v>
      </c>
      <c r="B51" s="502">
        <v>124679</v>
      </c>
      <c r="C51" s="502">
        <v>9352922</v>
      </c>
      <c r="D51" s="503" t="s">
        <v>272</v>
      </c>
      <c r="E51" s="492" t="s">
        <v>40</v>
      </c>
      <c r="F51" s="504">
        <v>0</v>
      </c>
      <c r="G51" s="505">
        <v>1</v>
      </c>
      <c r="H51" s="505">
        <v>0</v>
      </c>
      <c r="I51" s="505">
        <v>0</v>
      </c>
      <c r="J51" s="505">
        <v>7</v>
      </c>
      <c r="K51" s="505">
        <v>0</v>
      </c>
      <c r="L51" s="505">
        <v>0</v>
      </c>
      <c r="M51" s="505">
        <v>0</v>
      </c>
      <c r="N51" s="505">
        <v>578</v>
      </c>
      <c r="O51" s="505">
        <v>578</v>
      </c>
      <c r="P51" s="505">
        <v>77</v>
      </c>
      <c r="Q51" s="505">
        <v>501</v>
      </c>
      <c r="R51" s="505">
        <v>0</v>
      </c>
      <c r="S51" s="505">
        <v>0</v>
      </c>
      <c r="T51" s="505">
        <v>0</v>
      </c>
      <c r="U51" s="505">
        <v>0</v>
      </c>
      <c r="V51" s="505">
        <v>0</v>
      </c>
      <c r="W51" s="505">
        <v>0</v>
      </c>
      <c r="X51" s="505">
        <v>0</v>
      </c>
      <c r="Y51" s="505">
        <v>0</v>
      </c>
      <c r="Z51" s="505">
        <v>0</v>
      </c>
      <c r="AA51" s="505">
        <v>578</v>
      </c>
      <c r="AB51" s="505">
        <v>82.571428571428569</v>
      </c>
      <c r="AC51" s="505">
        <v>104.00000000000009</v>
      </c>
      <c r="AD51" s="505">
        <v>111.74666666666667</v>
      </c>
      <c r="AE51" s="505">
        <v>0</v>
      </c>
      <c r="AF51" s="505">
        <v>0</v>
      </c>
      <c r="AG51" s="505">
        <v>372.99999999999977</v>
      </c>
      <c r="AH51" s="505">
        <v>20.000000000000014</v>
      </c>
      <c r="AI51" s="505">
        <v>158.99999999999977</v>
      </c>
      <c r="AJ51" s="505">
        <v>6.9999999999999911</v>
      </c>
      <c r="AK51" s="505">
        <v>17.999999999999986</v>
      </c>
      <c r="AL51" s="505">
        <v>0.99999999999999789</v>
      </c>
      <c r="AM51" s="505">
        <v>0</v>
      </c>
      <c r="AN51" s="505">
        <v>0</v>
      </c>
      <c r="AO51" s="505">
        <v>0</v>
      </c>
      <c r="AP51" s="505">
        <v>0</v>
      </c>
      <c r="AQ51" s="505">
        <v>0</v>
      </c>
      <c r="AR51" s="505">
        <v>0</v>
      </c>
      <c r="AS51" s="505">
        <v>0</v>
      </c>
      <c r="AT51" s="505">
        <v>0</v>
      </c>
      <c r="AU51" s="505">
        <v>12.690618762475053</v>
      </c>
      <c r="AV51" s="505">
        <v>39.225548902195591</v>
      </c>
      <c r="AW51" s="505">
        <v>50.76247504990021</v>
      </c>
      <c r="AX51" s="505">
        <v>0</v>
      </c>
      <c r="AY51" s="505">
        <v>0</v>
      </c>
      <c r="AZ51" s="505">
        <v>0</v>
      </c>
      <c r="BA51" s="505">
        <v>3.8533333333333335</v>
      </c>
      <c r="BB51" s="505">
        <v>149.19114688128772</v>
      </c>
      <c r="BC51" s="505">
        <v>172.12072434607646</v>
      </c>
      <c r="BD51" s="505">
        <v>0</v>
      </c>
      <c r="BE51" s="505">
        <v>0</v>
      </c>
      <c r="BF51" s="505">
        <v>0</v>
      </c>
      <c r="BG51" s="505">
        <v>0</v>
      </c>
      <c r="BH51" s="505">
        <v>0</v>
      </c>
      <c r="BI51" s="505">
        <v>0</v>
      </c>
      <c r="BJ51" s="505">
        <v>0</v>
      </c>
      <c r="BK51" s="505">
        <v>0</v>
      </c>
      <c r="BL51" s="505">
        <v>0.69841840708215297</v>
      </c>
      <c r="BM51" s="505">
        <v>0</v>
      </c>
      <c r="BN51" s="505">
        <v>0</v>
      </c>
      <c r="BO51" s="505">
        <v>1</v>
      </c>
      <c r="BP51" s="505">
        <v>0</v>
      </c>
      <c r="BQ51" s="555"/>
      <c r="BR51" s="555"/>
      <c r="BS51" s="555"/>
    </row>
    <row r="52" spans="1:71" ht="14.4" hidden="1">
      <c r="A52" s="486">
        <f>VLOOKUP(C52,'[19]DfE No.'!C:E,3,FALSE)</f>
        <v>504</v>
      </c>
      <c r="B52" s="502">
        <v>124680</v>
      </c>
      <c r="C52" s="502">
        <v>9352923</v>
      </c>
      <c r="D52" s="503" t="s">
        <v>402</v>
      </c>
      <c r="E52" s="492" t="s">
        <v>40</v>
      </c>
      <c r="F52" s="504">
        <v>0</v>
      </c>
      <c r="G52" s="505">
        <v>1</v>
      </c>
      <c r="H52" s="505">
        <v>0</v>
      </c>
      <c r="I52" s="505">
        <v>0</v>
      </c>
      <c r="J52" s="505">
        <v>7</v>
      </c>
      <c r="K52" s="505">
        <v>0</v>
      </c>
      <c r="L52" s="505">
        <v>0</v>
      </c>
      <c r="M52" s="505">
        <v>0</v>
      </c>
      <c r="N52" s="505">
        <v>307</v>
      </c>
      <c r="O52" s="505">
        <v>307</v>
      </c>
      <c r="P52" s="505">
        <v>44</v>
      </c>
      <c r="Q52" s="505">
        <v>263</v>
      </c>
      <c r="R52" s="505">
        <v>0</v>
      </c>
      <c r="S52" s="505">
        <v>0</v>
      </c>
      <c r="T52" s="505">
        <v>0</v>
      </c>
      <c r="U52" s="505">
        <v>0</v>
      </c>
      <c r="V52" s="505">
        <v>0</v>
      </c>
      <c r="W52" s="505">
        <v>0</v>
      </c>
      <c r="X52" s="505">
        <v>0</v>
      </c>
      <c r="Y52" s="505">
        <v>0</v>
      </c>
      <c r="Z52" s="505">
        <v>0</v>
      </c>
      <c r="AA52" s="505">
        <v>307</v>
      </c>
      <c r="AB52" s="505">
        <v>43.857142857142854</v>
      </c>
      <c r="AC52" s="505">
        <v>34.999999999999858</v>
      </c>
      <c r="AD52" s="505">
        <v>35.229508196721312</v>
      </c>
      <c r="AE52" s="505">
        <v>0</v>
      </c>
      <c r="AF52" s="505">
        <v>0</v>
      </c>
      <c r="AG52" s="505">
        <v>212.00000000000006</v>
      </c>
      <c r="AH52" s="505">
        <v>48.000000000000114</v>
      </c>
      <c r="AI52" s="505">
        <v>40.000000000000142</v>
      </c>
      <c r="AJ52" s="505">
        <v>0</v>
      </c>
      <c r="AK52" s="505">
        <v>7.0000000000000036</v>
      </c>
      <c r="AL52" s="505">
        <v>0</v>
      </c>
      <c r="AM52" s="505">
        <v>0</v>
      </c>
      <c r="AN52" s="505">
        <v>0</v>
      </c>
      <c r="AO52" s="505">
        <v>0</v>
      </c>
      <c r="AP52" s="505">
        <v>0</v>
      </c>
      <c r="AQ52" s="505">
        <v>0</v>
      </c>
      <c r="AR52" s="505">
        <v>0</v>
      </c>
      <c r="AS52" s="505">
        <v>0</v>
      </c>
      <c r="AT52" s="505">
        <v>0</v>
      </c>
      <c r="AU52" s="505">
        <v>1.1673003802281361</v>
      </c>
      <c r="AV52" s="505">
        <v>1.1673003802281361</v>
      </c>
      <c r="AW52" s="505">
        <v>1.1673003802281361</v>
      </c>
      <c r="AX52" s="505">
        <v>0</v>
      </c>
      <c r="AY52" s="505">
        <v>0</v>
      </c>
      <c r="AZ52" s="505">
        <v>0</v>
      </c>
      <c r="BA52" s="505">
        <v>2.0131147540983605</v>
      </c>
      <c r="BB52" s="505">
        <v>62.957528957528957</v>
      </c>
      <c r="BC52" s="505">
        <v>73.490347490347489</v>
      </c>
      <c r="BD52" s="505">
        <v>0</v>
      </c>
      <c r="BE52" s="505">
        <v>0</v>
      </c>
      <c r="BF52" s="505">
        <v>0</v>
      </c>
      <c r="BG52" s="505">
        <v>0</v>
      </c>
      <c r="BH52" s="505">
        <v>0</v>
      </c>
      <c r="BI52" s="505">
        <v>0</v>
      </c>
      <c r="BJ52" s="505">
        <v>0</v>
      </c>
      <c r="BK52" s="505">
        <v>0</v>
      </c>
      <c r="BL52" s="505">
        <v>0.64466339194029798</v>
      </c>
      <c r="BM52" s="505">
        <v>0</v>
      </c>
      <c r="BN52" s="505">
        <v>0</v>
      </c>
      <c r="BO52" s="505">
        <v>1</v>
      </c>
      <c r="BP52" s="505">
        <v>0</v>
      </c>
      <c r="BQ52" s="555"/>
      <c r="BR52" s="555"/>
      <c r="BS52" s="555"/>
    </row>
    <row r="53" spans="1:71" ht="14.4" hidden="1">
      <c r="A53" s="486">
        <f>VLOOKUP(C53,'[19]DfE No.'!C:E,3,FALSE)</f>
        <v>311</v>
      </c>
      <c r="B53" s="502">
        <v>124681</v>
      </c>
      <c r="C53" s="502">
        <v>9352924</v>
      </c>
      <c r="D53" s="503" t="s">
        <v>290</v>
      </c>
      <c r="E53" s="492" t="s">
        <v>40</v>
      </c>
      <c r="F53" s="504">
        <v>0</v>
      </c>
      <c r="G53" s="505">
        <v>1</v>
      </c>
      <c r="H53" s="505">
        <v>0</v>
      </c>
      <c r="I53" s="505">
        <v>0</v>
      </c>
      <c r="J53" s="505">
        <v>7</v>
      </c>
      <c r="K53" s="505">
        <v>0</v>
      </c>
      <c r="L53" s="505">
        <v>0</v>
      </c>
      <c r="M53" s="505">
        <v>0</v>
      </c>
      <c r="N53" s="505">
        <v>207</v>
      </c>
      <c r="O53" s="505">
        <v>207</v>
      </c>
      <c r="P53" s="505">
        <v>29</v>
      </c>
      <c r="Q53" s="505">
        <v>178</v>
      </c>
      <c r="R53" s="505">
        <v>0</v>
      </c>
      <c r="S53" s="505">
        <v>0</v>
      </c>
      <c r="T53" s="505">
        <v>0</v>
      </c>
      <c r="U53" s="505">
        <v>0</v>
      </c>
      <c r="V53" s="505">
        <v>0</v>
      </c>
      <c r="W53" s="505">
        <v>0</v>
      </c>
      <c r="X53" s="505">
        <v>0</v>
      </c>
      <c r="Y53" s="505">
        <v>0</v>
      </c>
      <c r="Z53" s="505">
        <v>0</v>
      </c>
      <c r="AA53" s="505">
        <v>207</v>
      </c>
      <c r="AB53" s="505">
        <v>29.571428571428573</v>
      </c>
      <c r="AC53" s="505">
        <v>6.9999999999999911</v>
      </c>
      <c r="AD53" s="505">
        <v>8.8714285714285719</v>
      </c>
      <c r="AE53" s="505">
        <v>0</v>
      </c>
      <c r="AF53" s="505">
        <v>0</v>
      </c>
      <c r="AG53" s="505">
        <v>204.00000000000009</v>
      </c>
      <c r="AH53" s="505">
        <v>2</v>
      </c>
      <c r="AI53" s="505">
        <v>1.0000000000000011</v>
      </c>
      <c r="AJ53" s="505">
        <v>0</v>
      </c>
      <c r="AK53" s="505">
        <v>0</v>
      </c>
      <c r="AL53" s="505">
        <v>0</v>
      </c>
      <c r="AM53" s="505">
        <v>0</v>
      </c>
      <c r="AN53" s="505">
        <v>0</v>
      </c>
      <c r="AO53" s="505">
        <v>0</v>
      </c>
      <c r="AP53" s="505">
        <v>0</v>
      </c>
      <c r="AQ53" s="505">
        <v>0</v>
      </c>
      <c r="AR53" s="505">
        <v>0</v>
      </c>
      <c r="AS53" s="505">
        <v>0</v>
      </c>
      <c r="AT53" s="505">
        <v>0</v>
      </c>
      <c r="AU53" s="505">
        <v>4.651685393258437</v>
      </c>
      <c r="AV53" s="505">
        <v>9.3033707865168545</v>
      </c>
      <c r="AW53" s="505">
        <v>9.3033707865168545</v>
      </c>
      <c r="AX53" s="505">
        <v>0</v>
      </c>
      <c r="AY53" s="505">
        <v>0</v>
      </c>
      <c r="AZ53" s="505">
        <v>0</v>
      </c>
      <c r="BA53" s="505">
        <v>0</v>
      </c>
      <c r="BB53" s="505">
        <v>30.867052023121385</v>
      </c>
      <c r="BC53" s="505">
        <v>35.895953757225435</v>
      </c>
      <c r="BD53" s="505">
        <v>0</v>
      </c>
      <c r="BE53" s="505">
        <v>0</v>
      </c>
      <c r="BF53" s="505">
        <v>0</v>
      </c>
      <c r="BG53" s="505">
        <v>0</v>
      </c>
      <c r="BH53" s="505">
        <v>0</v>
      </c>
      <c r="BI53" s="505">
        <v>0</v>
      </c>
      <c r="BJ53" s="505">
        <v>0</v>
      </c>
      <c r="BK53" s="505">
        <v>0</v>
      </c>
      <c r="BL53" s="505">
        <v>0.49420446717171701</v>
      </c>
      <c r="BM53" s="505">
        <v>0</v>
      </c>
      <c r="BN53" s="505">
        <v>0</v>
      </c>
      <c r="BO53" s="505">
        <v>1</v>
      </c>
      <c r="BP53" s="505">
        <v>0</v>
      </c>
      <c r="BQ53" s="555"/>
      <c r="BR53" s="555"/>
      <c r="BS53" s="555"/>
    </row>
    <row r="54" spans="1:71" ht="14.4" hidden="1">
      <c r="A54" s="486">
        <f>VLOOKUP(C54,'[19]DfE No.'!C:E,3,FALSE)</f>
        <v>418</v>
      </c>
      <c r="B54" s="502">
        <v>124682</v>
      </c>
      <c r="C54" s="502">
        <v>9352925</v>
      </c>
      <c r="D54" s="503" t="s">
        <v>339</v>
      </c>
      <c r="E54" s="492" t="s">
        <v>40</v>
      </c>
      <c r="F54" s="504">
        <v>0</v>
      </c>
      <c r="G54" s="505">
        <v>1</v>
      </c>
      <c r="H54" s="505">
        <v>0</v>
      </c>
      <c r="I54" s="505">
        <v>0</v>
      </c>
      <c r="J54" s="505">
        <v>7</v>
      </c>
      <c r="K54" s="505">
        <v>0</v>
      </c>
      <c r="L54" s="505">
        <v>0</v>
      </c>
      <c r="M54" s="505">
        <v>0</v>
      </c>
      <c r="N54" s="505">
        <v>394</v>
      </c>
      <c r="O54" s="505">
        <v>394</v>
      </c>
      <c r="P54" s="505">
        <v>53</v>
      </c>
      <c r="Q54" s="505">
        <v>341</v>
      </c>
      <c r="R54" s="505">
        <v>0</v>
      </c>
      <c r="S54" s="505">
        <v>0</v>
      </c>
      <c r="T54" s="505">
        <v>0</v>
      </c>
      <c r="U54" s="505">
        <v>0</v>
      </c>
      <c r="V54" s="505">
        <v>0</v>
      </c>
      <c r="W54" s="505">
        <v>0</v>
      </c>
      <c r="X54" s="505">
        <v>0</v>
      </c>
      <c r="Y54" s="505">
        <v>0</v>
      </c>
      <c r="Z54" s="505">
        <v>0</v>
      </c>
      <c r="AA54" s="505">
        <v>394</v>
      </c>
      <c r="AB54" s="505">
        <v>56.285714285714285</v>
      </c>
      <c r="AC54" s="505">
        <v>18.999999999999996</v>
      </c>
      <c r="AD54" s="505">
        <v>26.331683168316832</v>
      </c>
      <c r="AE54" s="505">
        <v>0</v>
      </c>
      <c r="AF54" s="505">
        <v>0</v>
      </c>
      <c r="AG54" s="505">
        <v>374</v>
      </c>
      <c r="AH54" s="505">
        <v>8.0000000000000071</v>
      </c>
      <c r="AI54" s="505">
        <v>12.000000000000011</v>
      </c>
      <c r="AJ54" s="505">
        <v>0</v>
      </c>
      <c r="AK54" s="505">
        <v>0</v>
      </c>
      <c r="AL54" s="505">
        <v>0</v>
      </c>
      <c r="AM54" s="505">
        <v>0</v>
      </c>
      <c r="AN54" s="505">
        <v>0</v>
      </c>
      <c r="AO54" s="505">
        <v>0</v>
      </c>
      <c r="AP54" s="505">
        <v>0</v>
      </c>
      <c r="AQ54" s="505">
        <v>0</v>
      </c>
      <c r="AR54" s="505">
        <v>0</v>
      </c>
      <c r="AS54" s="505">
        <v>0</v>
      </c>
      <c r="AT54" s="505">
        <v>0</v>
      </c>
      <c r="AU54" s="505">
        <v>9.3531157270029546</v>
      </c>
      <c r="AV54" s="505">
        <v>15.198813056379841</v>
      </c>
      <c r="AW54" s="505">
        <v>23.382789317507427</v>
      </c>
      <c r="AX54" s="505">
        <v>0</v>
      </c>
      <c r="AY54" s="505">
        <v>0</v>
      </c>
      <c r="AZ54" s="505">
        <v>0</v>
      </c>
      <c r="BA54" s="505">
        <v>2.9257425742574257</v>
      </c>
      <c r="BB54" s="505">
        <v>110.03197674418605</v>
      </c>
      <c r="BC54" s="505">
        <v>127.13372093023257</v>
      </c>
      <c r="BD54" s="505">
        <v>0</v>
      </c>
      <c r="BE54" s="505">
        <v>0</v>
      </c>
      <c r="BF54" s="505">
        <v>0</v>
      </c>
      <c r="BG54" s="505">
        <v>0</v>
      </c>
      <c r="BH54" s="505">
        <v>0</v>
      </c>
      <c r="BI54" s="505">
        <v>0</v>
      </c>
      <c r="BJ54" s="505">
        <v>0</v>
      </c>
      <c r="BK54" s="505">
        <v>0</v>
      </c>
      <c r="BL54" s="505">
        <v>0.67212658044444495</v>
      </c>
      <c r="BM54" s="505">
        <v>0</v>
      </c>
      <c r="BN54" s="505">
        <v>0</v>
      </c>
      <c r="BO54" s="505">
        <v>1</v>
      </c>
      <c r="BP54" s="505">
        <v>0</v>
      </c>
      <c r="BQ54" s="555"/>
      <c r="BR54" s="555"/>
      <c r="BS54" s="555"/>
    </row>
    <row r="55" spans="1:71" ht="14.4" hidden="1">
      <c r="A55" s="486">
        <f>VLOOKUP(C55,'[19]DfE No.'!C:E,3,FALSE)</f>
        <v>341</v>
      </c>
      <c r="B55" s="502">
        <v>124685</v>
      </c>
      <c r="C55" s="502">
        <v>9352928</v>
      </c>
      <c r="D55" s="503" t="s">
        <v>308</v>
      </c>
      <c r="E55" s="492" t="s">
        <v>40</v>
      </c>
      <c r="F55" s="504">
        <v>0</v>
      </c>
      <c r="G55" s="505">
        <v>1</v>
      </c>
      <c r="H55" s="505">
        <v>0</v>
      </c>
      <c r="I55" s="505">
        <v>0</v>
      </c>
      <c r="J55" s="505">
        <v>7</v>
      </c>
      <c r="K55" s="505">
        <v>0</v>
      </c>
      <c r="L55" s="505">
        <v>0</v>
      </c>
      <c r="M55" s="505">
        <v>0</v>
      </c>
      <c r="N55" s="505">
        <v>85</v>
      </c>
      <c r="O55" s="505">
        <v>85</v>
      </c>
      <c r="P55" s="505">
        <v>12</v>
      </c>
      <c r="Q55" s="505">
        <v>73</v>
      </c>
      <c r="R55" s="505">
        <v>0</v>
      </c>
      <c r="S55" s="505">
        <v>0</v>
      </c>
      <c r="T55" s="505">
        <v>0</v>
      </c>
      <c r="U55" s="505">
        <v>0</v>
      </c>
      <c r="V55" s="505">
        <v>0</v>
      </c>
      <c r="W55" s="505">
        <v>0</v>
      </c>
      <c r="X55" s="505">
        <v>0</v>
      </c>
      <c r="Y55" s="505">
        <v>0</v>
      </c>
      <c r="Z55" s="505">
        <v>0</v>
      </c>
      <c r="AA55" s="505">
        <v>85</v>
      </c>
      <c r="AB55" s="505">
        <v>12.142857142857142</v>
      </c>
      <c r="AC55" s="505">
        <v>4.0000000000000027</v>
      </c>
      <c r="AD55" s="505">
        <v>4.0000000000000027</v>
      </c>
      <c r="AE55" s="505">
        <v>0</v>
      </c>
      <c r="AF55" s="505">
        <v>0</v>
      </c>
      <c r="AG55" s="505">
        <v>85</v>
      </c>
      <c r="AH55" s="505">
        <v>0</v>
      </c>
      <c r="AI55" s="505">
        <v>0</v>
      </c>
      <c r="AJ55" s="505">
        <v>0</v>
      </c>
      <c r="AK55" s="505">
        <v>0</v>
      </c>
      <c r="AL55" s="505">
        <v>0</v>
      </c>
      <c r="AM55" s="505">
        <v>0</v>
      </c>
      <c r="AN55" s="505">
        <v>0</v>
      </c>
      <c r="AO55" s="505">
        <v>0</v>
      </c>
      <c r="AP55" s="505">
        <v>0</v>
      </c>
      <c r="AQ55" s="505">
        <v>0</v>
      </c>
      <c r="AR55" s="505">
        <v>0</v>
      </c>
      <c r="AS55" s="505">
        <v>0</v>
      </c>
      <c r="AT55" s="505">
        <v>0</v>
      </c>
      <c r="AU55" s="505">
        <v>5.8219178082191778</v>
      </c>
      <c r="AV55" s="505">
        <v>11.643835616438356</v>
      </c>
      <c r="AW55" s="505">
        <v>12.808219178082165</v>
      </c>
      <c r="AX55" s="505">
        <v>0</v>
      </c>
      <c r="AY55" s="505">
        <v>0</v>
      </c>
      <c r="AZ55" s="505">
        <v>0</v>
      </c>
      <c r="BA55" s="505">
        <v>0</v>
      </c>
      <c r="BB55" s="505">
        <v>16.362068965517242</v>
      </c>
      <c r="BC55" s="505">
        <v>19.051724137931036</v>
      </c>
      <c r="BD55" s="505">
        <v>0</v>
      </c>
      <c r="BE55" s="505">
        <v>0</v>
      </c>
      <c r="BF55" s="505">
        <v>0</v>
      </c>
      <c r="BG55" s="505">
        <v>0</v>
      </c>
      <c r="BH55" s="505">
        <v>0</v>
      </c>
      <c r="BI55" s="505">
        <v>0</v>
      </c>
      <c r="BJ55" s="505">
        <v>1.9000000000000012</v>
      </c>
      <c r="BK55" s="505">
        <v>0</v>
      </c>
      <c r="BL55" s="505">
        <v>2.22752287080292</v>
      </c>
      <c r="BM55" s="505">
        <v>0</v>
      </c>
      <c r="BN55" s="505">
        <v>1</v>
      </c>
      <c r="BO55" s="505">
        <v>1</v>
      </c>
      <c r="BP55" s="505">
        <v>0</v>
      </c>
      <c r="BQ55" s="555"/>
      <c r="BR55" s="555"/>
      <c r="BS55" s="555"/>
    </row>
    <row r="56" spans="1:71" ht="14.4" hidden="1">
      <c r="A56" s="486">
        <f>VLOOKUP(C56,'[19]DfE No.'!C:E,3,FALSE)</f>
        <v>307</v>
      </c>
      <c r="B56" s="502">
        <v>131962</v>
      </c>
      <c r="C56" s="502">
        <v>9352929</v>
      </c>
      <c r="D56" s="503" t="s">
        <v>955</v>
      </c>
      <c r="E56" s="492" t="s">
        <v>40</v>
      </c>
      <c r="F56" s="504">
        <v>0</v>
      </c>
      <c r="G56" s="505">
        <v>1</v>
      </c>
      <c r="H56" s="505">
        <v>0</v>
      </c>
      <c r="I56" s="505">
        <v>0</v>
      </c>
      <c r="J56" s="505">
        <v>7</v>
      </c>
      <c r="K56" s="505">
        <v>0</v>
      </c>
      <c r="L56" s="505">
        <v>0</v>
      </c>
      <c r="M56" s="505">
        <v>0</v>
      </c>
      <c r="N56" s="505">
        <v>404</v>
      </c>
      <c r="O56" s="505">
        <v>404</v>
      </c>
      <c r="P56" s="505">
        <v>47</v>
      </c>
      <c r="Q56" s="505">
        <v>357</v>
      </c>
      <c r="R56" s="505">
        <v>0</v>
      </c>
      <c r="S56" s="505">
        <v>0</v>
      </c>
      <c r="T56" s="505">
        <v>0</v>
      </c>
      <c r="U56" s="505">
        <v>0</v>
      </c>
      <c r="V56" s="505">
        <v>0</v>
      </c>
      <c r="W56" s="505">
        <v>0</v>
      </c>
      <c r="X56" s="505">
        <v>0</v>
      </c>
      <c r="Y56" s="505">
        <v>0</v>
      </c>
      <c r="Z56" s="505">
        <v>0</v>
      </c>
      <c r="AA56" s="505">
        <v>404</v>
      </c>
      <c r="AB56" s="505">
        <v>57.714285714285715</v>
      </c>
      <c r="AC56" s="505">
        <v>36</v>
      </c>
      <c r="AD56" s="505">
        <v>36</v>
      </c>
      <c r="AE56" s="505">
        <v>0</v>
      </c>
      <c r="AF56" s="505">
        <v>0</v>
      </c>
      <c r="AG56" s="505">
        <v>399.99999999999994</v>
      </c>
      <c r="AH56" s="505">
        <v>0</v>
      </c>
      <c r="AI56" s="505">
        <v>3.0000000000000018</v>
      </c>
      <c r="AJ56" s="505">
        <v>0</v>
      </c>
      <c r="AK56" s="505">
        <v>1.000000000000002</v>
      </c>
      <c r="AL56" s="505">
        <v>0</v>
      </c>
      <c r="AM56" s="505">
        <v>0</v>
      </c>
      <c r="AN56" s="505">
        <v>0</v>
      </c>
      <c r="AO56" s="505">
        <v>0</v>
      </c>
      <c r="AP56" s="505">
        <v>0</v>
      </c>
      <c r="AQ56" s="505">
        <v>0</v>
      </c>
      <c r="AR56" s="505">
        <v>0</v>
      </c>
      <c r="AS56" s="505">
        <v>0</v>
      </c>
      <c r="AT56" s="505">
        <v>0</v>
      </c>
      <c r="AU56" s="505">
        <v>10.184873949579814</v>
      </c>
      <c r="AV56" s="505">
        <v>12.448179271708689</v>
      </c>
      <c r="AW56" s="505">
        <v>14.711484593837522</v>
      </c>
      <c r="AX56" s="505">
        <v>0</v>
      </c>
      <c r="AY56" s="505">
        <v>0</v>
      </c>
      <c r="AZ56" s="505">
        <v>0</v>
      </c>
      <c r="BA56" s="505">
        <v>0</v>
      </c>
      <c r="BB56" s="505">
        <v>87.956521739130437</v>
      </c>
      <c r="BC56" s="505">
        <v>99.536231884057969</v>
      </c>
      <c r="BD56" s="505">
        <v>0</v>
      </c>
      <c r="BE56" s="505">
        <v>0</v>
      </c>
      <c r="BF56" s="505">
        <v>0</v>
      </c>
      <c r="BG56" s="505">
        <v>0</v>
      </c>
      <c r="BH56" s="505">
        <v>0</v>
      </c>
      <c r="BI56" s="505">
        <v>0</v>
      </c>
      <c r="BJ56" s="505">
        <v>0</v>
      </c>
      <c r="BK56" s="505">
        <v>0</v>
      </c>
      <c r="BL56" s="505">
        <v>0.52090347911714796</v>
      </c>
      <c r="BM56" s="505">
        <v>0</v>
      </c>
      <c r="BN56" s="505">
        <v>0</v>
      </c>
      <c r="BO56" s="505">
        <v>1</v>
      </c>
      <c r="BP56" s="505">
        <v>0</v>
      </c>
      <c r="BQ56" s="555"/>
      <c r="BR56" s="555"/>
      <c r="BS56" s="555"/>
    </row>
    <row r="57" spans="1:71" ht="14.4" hidden="1">
      <c r="A57" s="486">
        <f>VLOOKUP(C57,'[19]DfE No.'!C:E,3,FALSE)</f>
        <v>238</v>
      </c>
      <c r="B57" s="502">
        <v>133605</v>
      </c>
      <c r="C57" s="502">
        <v>9352931</v>
      </c>
      <c r="D57" s="503" t="s">
        <v>248</v>
      </c>
      <c r="E57" s="492" t="s">
        <v>40</v>
      </c>
      <c r="F57" s="504">
        <v>0</v>
      </c>
      <c r="G57" s="505">
        <v>1</v>
      </c>
      <c r="H57" s="505">
        <v>0</v>
      </c>
      <c r="I57" s="505">
        <v>0</v>
      </c>
      <c r="J57" s="505">
        <v>7</v>
      </c>
      <c r="K57" s="505">
        <v>0</v>
      </c>
      <c r="L57" s="505">
        <v>0</v>
      </c>
      <c r="M57" s="505">
        <v>0</v>
      </c>
      <c r="N57" s="505">
        <v>100</v>
      </c>
      <c r="O57" s="505">
        <v>100</v>
      </c>
      <c r="P57" s="505">
        <v>15</v>
      </c>
      <c r="Q57" s="505">
        <v>85</v>
      </c>
      <c r="R57" s="505">
        <v>0</v>
      </c>
      <c r="S57" s="505">
        <v>0</v>
      </c>
      <c r="T57" s="505">
        <v>0</v>
      </c>
      <c r="U57" s="505">
        <v>0</v>
      </c>
      <c r="V57" s="505">
        <v>0</v>
      </c>
      <c r="W57" s="505">
        <v>0</v>
      </c>
      <c r="X57" s="505">
        <v>0</v>
      </c>
      <c r="Y57" s="505">
        <v>0</v>
      </c>
      <c r="Z57" s="505">
        <v>0</v>
      </c>
      <c r="AA57" s="505">
        <v>100</v>
      </c>
      <c r="AB57" s="505">
        <v>14.285714285714286</v>
      </c>
      <c r="AC57" s="505">
        <v>17</v>
      </c>
      <c r="AD57" s="505">
        <v>19.565217391304348</v>
      </c>
      <c r="AE57" s="505">
        <v>0</v>
      </c>
      <c r="AF57" s="505">
        <v>0</v>
      </c>
      <c r="AG57" s="505">
        <v>91.919191919191903</v>
      </c>
      <c r="AH57" s="505">
        <v>8.0808080808080796</v>
      </c>
      <c r="AI57" s="505">
        <v>0</v>
      </c>
      <c r="AJ57" s="505">
        <v>0</v>
      </c>
      <c r="AK57" s="505">
        <v>0</v>
      </c>
      <c r="AL57" s="505">
        <v>0</v>
      </c>
      <c r="AM57" s="505">
        <v>0</v>
      </c>
      <c r="AN57" s="505">
        <v>0</v>
      </c>
      <c r="AO57" s="505">
        <v>0</v>
      </c>
      <c r="AP57" s="505">
        <v>0</v>
      </c>
      <c r="AQ57" s="505">
        <v>0</v>
      </c>
      <c r="AR57" s="505">
        <v>0</v>
      </c>
      <c r="AS57" s="505">
        <v>0</v>
      </c>
      <c r="AT57" s="505">
        <v>0</v>
      </c>
      <c r="AU57" s="505">
        <v>3.52941176470588</v>
      </c>
      <c r="AV57" s="505">
        <v>5.8823529411764701</v>
      </c>
      <c r="AW57" s="505">
        <v>5.8823529411764701</v>
      </c>
      <c r="AX57" s="505">
        <v>0</v>
      </c>
      <c r="AY57" s="505">
        <v>0</v>
      </c>
      <c r="AZ57" s="505">
        <v>0</v>
      </c>
      <c r="BA57" s="505">
        <v>0</v>
      </c>
      <c r="BB57" s="505">
        <v>18.291139240506329</v>
      </c>
      <c r="BC57" s="505">
        <v>21.518987341772153</v>
      </c>
      <c r="BD57" s="505">
        <v>0</v>
      </c>
      <c r="BE57" s="505">
        <v>0</v>
      </c>
      <c r="BF57" s="505">
        <v>0</v>
      </c>
      <c r="BG57" s="505">
        <v>0</v>
      </c>
      <c r="BH57" s="505">
        <v>0</v>
      </c>
      <c r="BI57" s="505">
        <v>0</v>
      </c>
      <c r="BJ57" s="505">
        <v>4.0000000000000009</v>
      </c>
      <c r="BK57" s="505">
        <v>0</v>
      </c>
      <c r="BL57" s="505">
        <v>0.54713127261146499</v>
      </c>
      <c r="BM57" s="505">
        <v>0</v>
      </c>
      <c r="BN57" s="505">
        <v>0</v>
      </c>
      <c r="BO57" s="505">
        <v>1</v>
      </c>
      <c r="BP57" s="505">
        <v>0</v>
      </c>
      <c r="BQ57" s="555"/>
      <c r="BR57" s="555"/>
      <c r="BS57" s="555"/>
    </row>
    <row r="58" spans="1:71" ht="14.4" hidden="1">
      <c r="A58" s="486">
        <f>VLOOKUP(C58,'[19]DfE No.'!C:E,3,FALSE)</f>
        <v>400</v>
      </c>
      <c r="B58" s="502">
        <v>124686</v>
      </c>
      <c r="C58" s="502">
        <v>9353000</v>
      </c>
      <c r="D58" s="503" t="s">
        <v>956</v>
      </c>
      <c r="E58" s="492" t="s">
        <v>40</v>
      </c>
      <c r="F58" s="504">
        <v>0</v>
      </c>
      <c r="G58" s="505">
        <v>1</v>
      </c>
      <c r="H58" s="505">
        <v>0</v>
      </c>
      <c r="I58" s="505">
        <v>0</v>
      </c>
      <c r="J58" s="505">
        <v>7</v>
      </c>
      <c r="K58" s="505">
        <v>0</v>
      </c>
      <c r="L58" s="505">
        <v>0</v>
      </c>
      <c r="M58" s="505">
        <v>0</v>
      </c>
      <c r="N58" s="505">
        <v>176</v>
      </c>
      <c r="O58" s="505">
        <v>176</v>
      </c>
      <c r="P58" s="505">
        <v>21</v>
      </c>
      <c r="Q58" s="505">
        <v>155</v>
      </c>
      <c r="R58" s="505">
        <v>0</v>
      </c>
      <c r="S58" s="505">
        <v>0</v>
      </c>
      <c r="T58" s="505">
        <v>0</v>
      </c>
      <c r="U58" s="505">
        <v>0</v>
      </c>
      <c r="V58" s="505">
        <v>0</v>
      </c>
      <c r="W58" s="505">
        <v>0</v>
      </c>
      <c r="X58" s="505">
        <v>0</v>
      </c>
      <c r="Y58" s="505">
        <v>0</v>
      </c>
      <c r="Z58" s="505">
        <v>0</v>
      </c>
      <c r="AA58" s="505">
        <v>176</v>
      </c>
      <c r="AB58" s="505">
        <v>25.142857142857142</v>
      </c>
      <c r="AC58" s="505">
        <v>22</v>
      </c>
      <c r="AD58" s="505">
        <v>22.870056497175142</v>
      </c>
      <c r="AE58" s="505">
        <v>0</v>
      </c>
      <c r="AF58" s="505">
        <v>0</v>
      </c>
      <c r="AG58" s="505">
        <v>130.74285714285716</v>
      </c>
      <c r="AH58" s="505">
        <v>44.251428571428498</v>
      </c>
      <c r="AI58" s="505">
        <v>1.0057142857142849</v>
      </c>
      <c r="AJ58" s="505">
        <v>0</v>
      </c>
      <c r="AK58" s="505">
        <v>0</v>
      </c>
      <c r="AL58" s="505">
        <v>0</v>
      </c>
      <c r="AM58" s="505">
        <v>0</v>
      </c>
      <c r="AN58" s="505">
        <v>0</v>
      </c>
      <c r="AO58" s="505">
        <v>0</v>
      </c>
      <c r="AP58" s="505">
        <v>0</v>
      </c>
      <c r="AQ58" s="505">
        <v>0</v>
      </c>
      <c r="AR58" s="505">
        <v>0</v>
      </c>
      <c r="AS58" s="505">
        <v>0</v>
      </c>
      <c r="AT58" s="505">
        <v>0</v>
      </c>
      <c r="AU58" s="505">
        <v>0</v>
      </c>
      <c r="AV58" s="505">
        <v>0</v>
      </c>
      <c r="AW58" s="505">
        <v>0</v>
      </c>
      <c r="AX58" s="505">
        <v>0</v>
      </c>
      <c r="AY58" s="505">
        <v>0</v>
      </c>
      <c r="AZ58" s="505">
        <v>0</v>
      </c>
      <c r="BA58" s="505">
        <v>1.9887005649717513</v>
      </c>
      <c r="BB58" s="505">
        <v>43.986486486486484</v>
      </c>
      <c r="BC58" s="505">
        <v>49.945945945945944</v>
      </c>
      <c r="BD58" s="505">
        <v>0</v>
      </c>
      <c r="BE58" s="505">
        <v>0</v>
      </c>
      <c r="BF58" s="505">
        <v>0</v>
      </c>
      <c r="BG58" s="505">
        <v>0</v>
      </c>
      <c r="BH58" s="505">
        <v>0</v>
      </c>
      <c r="BI58" s="505">
        <v>0</v>
      </c>
      <c r="BJ58" s="505">
        <v>0</v>
      </c>
      <c r="BK58" s="505">
        <v>0</v>
      </c>
      <c r="BL58" s="505">
        <v>1.0334566713286699</v>
      </c>
      <c r="BM58" s="505">
        <v>0</v>
      </c>
      <c r="BN58" s="505">
        <v>0</v>
      </c>
      <c r="BO58" s="505">
        <v>1</v>
      </c>
      <c r="BP58" s="505">
        <v>0</v>
      </c>
      <c r="BQ58" s="555"/>
      <c r="BR58" s="555"/>
      <c r="BS58" s="555"/>
    </row>
    <row r="59" spans="1:71" ht="14.4" hidden="1">
      <c r="A59" s="486">
        <f>VLOOKUP(C59,'[19]DfE No.'!C:E,3,FALSE)</f>
        <v>405</v>
      </c>
      <c r="B59" s="502">
        <v>124688</v>
      </c>
      <c r="C59" s="502">
        <v>9353003</v>
      </c>
      <c r="D59" s="503" t="s">
        <v>957</v>
      </c>
      <c r="E59" s="492" t="s">
        <v>40</v>
      </c>
      <c r="F59" s="504">
        <v>0</v>
      </c>
      <c r="G59" s="505">
        <v>1</v>
      </c>
      <c r="H59" s="505">
        <v>0</v>
      </c>
      <c r="I59" s="505">
        <v>0</v>
      </c>
      <c r="J59" s="505">
        <v>7</v>
      </c>
      <c r="K59" s="505">
        <v>0</v>
      </c>
      <c r="L59" s="505">
        <v>0</v>
      </c>
      <c r="M59" s="505">
        <v>0</v>
      </c>
      <c r="N59" s="505">
        <v>164</v>
      </c>
      <c r="O59" s="505">
        <v>164</v>
      </c>
      <c r="P59" s="505">
        <v>20</v>
      </c>
      <c r="Q59" s="505">
        <v>144</v>
      </c>
      <c r="R59" s="505">
        <v>0</v>
      </c>
      <c r="S59" s="505">
        <v>0</v>
      </c>
      <c r="T59" s="505">
        <v>0</v>
      </c>
      <c r="U59" s="505">
        <v>0</v>
      </c>
      <c r="V59" s="505">
        <v>0</v>
      </c>
      <c r="W59" s="505">
        <v>0</v>
      </c>
      <c r="X59" s="505">
        <v>0</v>
      </c>
      <c r="Y59" s="505">
        <v>0</v>
      </c>
      <c r="Z59" s="505">
        <v>0</v>
      </c>
      <c r="AA59" s="505">
        <v>164</v>
      </c>
      <c r="AB59" s="505">
        <v>23.428571428571427</v>
      </c>
      <c r="AC59" s="505">
        <v>19.999999999999979</v>
      </c>
      <c r="AD59" s="505">
        <v>27.812865497076022</v>
      </c>
      <c r="AE59" s="505">
        <v>0</v>
      </c>
      <c r="AF59" s="505">
        <v>0</v>
      </c>
      <c r="AG59" s="505">
        <v>129.00000000000009</v>
      </c>
      <c r="AH59" s="505">
        <v>3.999999999999996</v>
      </c>
      <c r="AI59" s="505">
        <v>14.000000000000004</v>
      </c>
      <c r="AJ59" s="505">
        <v>1.0000000000000007</v>
      </c>
      <c r="AK59" s="505">
        <v>16</v>
      </c>
      <c r="AL59" s="505">
        <v>0</v>
      </c>
      <c r="AM59" s="505">
        <v>0</v>
      </c>
      <c r="AN59" s="505">
        <v>0</v>
      </c>
      <c r="AO59" s="505">
        <v>0</v>
      </c>
      <c r="AP59" s="505">
        <v>0</v>
      </c>
      <c r="AQ59" s="505">
        <v>0</v>
      </c>
      <c r="AR59" s="505">
        <v>0</v>
      </c>
      <c r="AS59" s="505">
        <v>0</v>
      </c>
      <c r="AT59" s="505">
        <v>0</v>
      </c>
      <c r="AU59" s="505">
        <v>1.1388888888888882</v>
      </c>
      <c r="AV59" s="505">
        <v>1.1388888888888882</v>
      </c>
      <c r="AW59" s="505">
        <v>2.2777777777777795</v>
      </c>
      <c r="AX59" s="505">
        <v>0</v>
      </c>
      <c r="AY59" s="505">
        <v>0</v>
      </c>
      <c r="AZ59" s="505">
        <v>0</v>
      </c>
      <c r="BA59" s="505">
        <v>0</v>
      </c>
      <c r="BB59" s="505">
        <v>37.125</v>
      </c>
      <c r="BC59" s="505">
        <v>42.28125</v>
      </c>
      <c r="BD59" s="505">
        <v>0</v>
      </c>
      <c r="BE59" s="505">
        <v>0</v>
      </c>
      <c r="BF59" s="505">
        <v>0</v>
      </c>
      <c r="BG59" s="505">
        <v>0</v>
      </c>
      <c r="BH59" s="505">
        <v>0</v>
      </c>
      <c r="BI59" s="505">
        <v>0</v>
      </c>
      <c r="BJ59" s="505">
        <v>0</v>
      </c>
      <c r="BK59" s="505">
        <v>0</v>
      </c>
      <c r="BL59" s="505">
        <v>2.2023377126984101</v>
      </c>
      <c r="BM59" s="505">
        <v>0</v>
      </c>
      <c r="BN59" s="505">
        <v>0</v>
      </c>
      <c r="BO59" s="505">
        <v>1</v>
      </c>
      <c r="BP59" s="505">
        <v>0</v>
      </c>
      <c r="BQ59" s="555"/>
      <c r="BR59" s="555"/>
      <c r="BS59" s="555"/>
    </row>
    <row r="60" spans="1:71" ht="14.4" hidden="1">
      <c r="A60" s="486">
        <f>VLOOKUP(C60,'[19]DfE No.'!C:E,3,FALSE)</f>
        <v>406</v>
      </c>
      <c r="B60" s="502">
        <v>124689</v>
      </c>
      <c r="C60" s="502">
        <v>9353004</v>
      </c>
      <c r="D60" s="503" t="s">
        <v>958</v>
      </c>
      <c r="E60" s="492" t="s">
        <v>40</v>
      </c>
      <c r="F60" s="504">
        <v>0</v>
      </c>
      <c r="G60" s="505">
        <v>1</v>
      </c>
      <c r="H60" s="505">
        <v>0</v>
      </c>
      <c r="I60" s="505">
        <v>0</v>
      </c>
      <c r="J60" s="505">
        <v>7</v>
      </c>
      <c r="K60" s="505">
        <v>0</v>
      </c>
      <c r="L60" s="505">
        <v>0</v>
      </c>
      <c r="M60" s="505">
        <v>0</v>
      </c>
      <c r="N60" s="505">
        <v>95</v>
      </c>
      <c r="O60" s="505">
        <v>95</v>
      </c>
      <c r="P60" s="505">
        <v>14</v>
      </c>
      <c r="Q60" s="505">
        <v>81</v>
      </c>
      <c r="R60" s="505">
        <v>0</v>
      </c>
      <c r="S60" s="505">
        <v>0</v>
      </c>
      <c r="T60" s="505">
        <v>0</v>
      </c>
      <c r="U60" s="505">
        <v>0</v>
      </c>
      <c r="V60" s="505">
        <v>0</v>
      </c>
      <c r="W60" s="505">
        <v>0</v>
      </c>
      <c r="X60" s="505">
        <v>0</v>
      </c>
      <c r="Y60" s="505">
        <v>0</v>
      </c>
      <c r="Z60" s="505">
        <v>0</v>
      </c>
      <c r="AA60" s="505">
        <v>95</v>
      </c>
      <c r="AB60" s="505">
        <v>13.571428571428571</v>
      </c>
      <c r="AC60" s="505">
        <v>13.000000000000009</v>
      </c>
      <c r="AD60" s="505">
        <v>13.000000000000009</v>
      </c>
      <c r="AE60" s="505">
        <v>0</v>
      </c>
      <c r="AF60" s="505">
        <v>0</v>
      </c>
      <c r="AG60" s="505">
        <v>95</v>
      </c>
      <c r="AH60" s="505">
        <v>0</v>
      </c>
      <c r="AI60" s="505">
        <v>0</v>
      </c>
      <c r="AJ60" s="505">
        <v>0</v>
      </c>
      <c r="AK60" s="505">
        <v>0</v>
      </c>
      <c r="AL60" s="505">
        <v>0</v>
      </c>
      <c r="AM60" s="505">
        <v>0</v>
      </c>
      <c r="AN60" s="505">
        <v>0</v>
      </c>
      <c r="AO60" s="505">
        <v>0</v>
      </c>
      <c r="AP60" s="505">
        <v>0</v>
      </c>
      <c r="AQ60" s="505">
        <v>0</v>
      </c>
      <c r="AR60" s="505">
        <v>0</v>
      </c>
      <c r="AS60" s="505">
        <v>0</v>
      </c>
      <c r="AT60" s="505">
        <v>0</v>
      </c>
      <c r="AU60" s="505">
        <v>0</v>
      </c>
      <c r="AV60" s="505">
        <v>0</v>
      </c>
      <c r="AW60" s="505">
        <v>0</v>
      </c>
      <c r="AX60" s="505">
        <v>0</v>
      </c>
      <c r="AY60" s="505">
        <v>0</v>
      </c>
      <c r="AZ60" s="505">
        <v>0</v>
      </c>
      <c r="BA60" s="505">
        <v>0</v>
      </c>
      <c r="BB60" s="505">
        <v>22.846153846153847</v>
      </c>
      <c r="BC60" s="505">
        <v>26.794871794871796</v>
      </c>
      <c r="BD60" s="505">
        <v>0</v>
      </c>
      <c r="BE60" s="505">
        <v>0</v>
      </c>
      <c r="BF60" s="505">
        <v>0</v>
      </c>
      <c r="BG60" s="505">
        <v>0</v>
      </c>
      <c r="BH60" s="505">
        <v>0</v>
      </c>
      <c r="BI60" s="505">
        <v>0</v>
      </c>
      <c r="BJ60" s="505">
        <v>1.3000000000000009</v>
      </c>
      <c r="BK60" s="505">
        <v>0</v>
      </c>
      <c r="BL60" s="505">
        <v>1.92416018269231</v>
      </c>
      <c r="BM60" s="505">
        <v>0</v>
      </c>
      <c r="BN60" s="505">
        <v>0</v>
      </c>
      <c r="BO60" s="505">
        <v>1</v>
      </c>
      <c r="BP60" s="505">
        <v>0</v>
      </c>
      <c r="BQ60" s="555"/>
      <c r="BR60" s="555"/>
      <c r="BS60" s="555"/>
    </row>
    <row r="61" spans="1:71" ht="14.4" hidden="1">
      <c r="A61" s="486">
        <f>VLOOKUP(C61,'[19]DfE No.'!C:E,3,FALSE)</f>
        <v>407</v>
      </c>
      <c r="B61" s="502">
        <v>124690</v>
      </c>
      <c r="C61" s="502">
        <v>9353005</v>
      </c>
      <c r="D61" s="503" t="s">
        <v>959</v>
      </c>
      <c r="E61" s="492" t="s">
        <v>40</v>
      </c>
      <c r="F61" s="504">
        <v>0</v>
      </c>
      <c r="G61" s="505">
        <v>1</v>
      </c>
      <c r="H61" s="505">
        <v>0</v>
      </c>
      <c r="I61" s="505">
        <v>0</v>
      </c>
      <c r="J61" s="505">
        <v>6</v>
      </c>
      <c r="K61" s="505">
        <v>0</v>
      </c>
      <c r="L61" s="505">
        <v>0</v>
      </c>
      <c r="M61" s="505">
        <v>0</v>
      </c>
      <c r="N61" s="505">
        <v>159</v>
      </c>
      <c r="O61" s="505">
        <v>159</v>
      </c>
      <c r="P61" s="505">
        <v>30</v>
      </c>
      <c r="Q61" s="505">
        <v>129</v>
      </c>
      <c r="R61" s="505">
        <v>0</v>
      </c>
      <c r="S61" s="505">
        <v>0</v>
      </c>
      <c r="T61" s="505">
        <v>0</v>
      </c>
      <c r="U61" s="505">
        <v>0</v>
      </c>
      <c r="V61" s="505">
        <v>0</v>
      </c>
      <c r="W61" s="505">
        <v>0</v>
      </c>
      <c r="X61" s="505">
        <v>0</v>
      </c>
      <c r="Y61" s="505">
        <v>0</v>
      </c>
      <c r="Z61" s="505">
        <v>0</v>
      </c>
      <c r="AA61" s="505">
        <v>159</v>
      </c>
      <c r="AB61" s="505">
        <v>26.5</v>
      </c>
      <c r="AC61" s="505">
        <v>19.000000000000011</v>
      </c>
      <c r="AD61" s="505">
        <v>19.000000000000011</v>
      </c>
      <c r="AE61" s="505">
        <v>0</v>
      </c>
      <c r="AF61" s="505">
        <v>0</v>
      </c>
      <c r="AG61" s="505">
        <v>159</v>
      </c>
      <c r="AH61" s="505">
        <v>0</v>
      </c>
      <c r="AI61" s="505">
        <v>0</v>
      </c>
      <c r="AJ61" s="505">
        <v>0</v>
      </c>
      <c r="AK61" s="505">
        <v>0</v>
      </c>
      <c r="AL61" s="505">
        <v>0</v>
      </c>
      <c r="AM61" s="505">
        <v>0</v>
      </c>
      <c r="AN61" s="505">
        <v>0</v>
      </c>
      <c r="AO61" s="505">
        <v>0</v>
      </c>
      <c r="AP61" s="505">
        <v>0</v>
      </c>
      <c r="AQ61" s="505">
        <v>0</v>
      </c>
      <c r="AR61" s="505">
        <v>0</v>
      </c>
      <c r="AS61" s="505">
        <v>0</v>
      </c>
      <c r="AT61" s="505">
        <v>0</v>
      </c>
      <c r="AU61" s="505">
        <v>0</v>
      </c>
      <c r="AV61" s="505">
        <v>0</v>
      </c>
      <c r="AW61" s="505">
        <v>1.232558139534883</v>
      </c>
      <c r="AX61" s="505">
        <v>0</v>
      </c>
      <c r="AY61" s="505">
        <v>0</v>
      </c>
      <c r="AZ61" s="505">
        <v>0</v>
      </c>
      <c r="BA61" s="505">
        <v>0</v>
      </c>
      <c r="BB61" s="505">
        <v>29.129032258064516</v>
      </c>
      <c r="BC61" s="505">
        <v>35.903225806451609</v>
      </c>
      <c r="BD61" s="505">
        <v>0</v>
      </c>
      <c r="BE61" s="505">
        <v>0</v>
      </c>
      <c r="BF61" s="505">
        <v>0</v>
      </c>
      <c r="BG61" s="505">
        <v>0</v>
      </c>
      <c r="BH61" s="505">
        <v>0</v>
      </c>
      <c r="BI61" s="505">
        <v>0</v>
      </c>
      <c r="BJ61" s="505">
        <v>0</v>
      </c>
      <c r="BK61" s="505">
        <v>0</v>
      </c>
      <c r="BL61" s="505">
        <v>2.7580196089172002</v>
      </c>
      <c r="BM61" s="505">
        <v>0</v>
      </c>
      <c r="BN61" s="505">
        <v>0</v>
      </c>
      <c r="BO61" s="505">
        <v>1</v>
      </c>
      <c r="BP61" s="505">
        <v>0</v>
      </c>
      <c r="BQ61" s="555"/>
      <c r="BR61" s="555"/>
      <c r="BS61" s="555"/>
    </row>
    <row r="62" spans="1:71" ht="14.4" hidden="1">
      <c r="A62" s="486">
        <f>VLOOKUP(C62,'[19]DfE No.'!C:E,3,FALSE)</f>
        <v>409</v>
      </c>
      <c r="B62" s="502">
        <v>124691</v>
      </c>
      <c r="C62" s="502">
        <v>9353006</v>
      </c>
      <c r="D62" s="503" t="s">
        <v>960</v>
      </c>
      <c r="E62" s="492" t="s">
        <v>40</v>
      </c>
      <c r="F62" s="504">
        <v>0</v>
      </c>
      <c r="G62" s="505">
        <v>1</v>
      </c>
      <c r="H62" s="505">
        <v>0</v>
      </c>
      <c r="I62" s="505">
        <v>0</v>
      </c>
      <c r="J62" s="505">
        <v>7</v>
      </c>
      <c r="K62" s="505">
        <v>0</v>
      </c>
      <c r="L62" s="505">
        <v>0</v>
      </c>
      <c r="M62" s="505">
        <v>0</v>
      </c>
      <c r="N62" s="505">
        <v>187</v>
      </c>
      <c r="O62" s="505">
        <v>187</v>
      </c>
      <c r="P62" s="505">
        <v>30</v>
      </c>
      <c r="Q62" s="505">
        <v>157</v>
      </c>
      <c r="R62" s="505">
        <v>0</v>
      </c>
      <c r="S62" s="505">
        <v>0</v>
      </c>
      <c r="T62" s="505">
        <v>0</v>
      </c>
      <c r="U62" s="505">
        <v>0</v>
      </c>
      <c r="V62" s="505">
        <v>0</v>
      </c>
      <c r="W62" s="505">
        <v>0</v>
      </c>
      <c r="X62" s="505">
        <v>0</v>
      </c>
      <c r="Y62" s="505">
        <v>0</v>
      </c>
      <c r="Z62" s="505">
        <v>0</v>
      </c>
      <c r="AA62" s="505">
        <v>187</v>
      </c>
      <c r="AB62" s="505">
        <v>26.714285714285715</v>
      </c>
      <c r="AC62" s="505">
        <v>18</v>
      </c>
      <c r="AD62" s="505">
        <v>20.777777777777775</v>
      </c>
      <c r="AE62" s="505">
        <v>0</v>
      </c>
      <c r="AF62" s="505">
        <v>0</v>
      </c>
      <c r="AG62" s="505">
        <v>179.99999999999997</v>
      </c>
      <c r="AH62" s="505">
        <v>6.9999999999999991</v>
      </c>
      <c r="AI62" s="505">
        <v>0</v>
      </c>
      <c r="AJ62" s="505">
        <v>0</v>
      </c>
      <c r="AK62" s="505">
        <v>0</v>
      </c>
      <c r="AL62" s="505">
        <v>0</v>
      </c>
      <c r="AM62" s="505">
        <v>0</v>
      </c>
      <c r="AN62" s="505">
        <v>0</v>
      </c>
      <c r="AO62" s="505">
        <v>0</v>
      </c>
      <c r="AP62" s="505">
        <v>0</v>
      </c>
      <c r="AQ62" s="505">
        <v>0</v>
      </c>
      <c r="AR62" s="505">
        <v>0</v>
      </c>
      <c r="AS62" s="505">
        <v>0</v>
      </c>
      <c r="AT62" s="505">
        <v>0</v>
      </c>
      <c r="AU62" s="505">
        <v>0</v>
      </c>
      <c r="AV62" s="505">
        <v>1.1910828025477713</v>
      </c>
      <c r="AW62" s="505">
        <v>1.1910828025477713</v>
      </c>
      <c r="AX62" s="505">
        <v>0</v>
      </c>
      <c r="AY62" s="505">
        <v>0</v>
      </c>
      <c r="AZ62" s="505">
        <v>0</v>
      </c>
      <c r="BA62" s="505">
        <v>0</v>
      </c>
      <c r="BB62" s="505">
        <v>30.584415584415584</v>
      </c>
      <c r="BC62" s="505">
        <v>36.428571428571431</v>
      </c>
      <c r="BD62" s="505">
        <v>0</v>
      </c>
      <c r="BE62" s="505">
        <v>0</v>
      </c>
      <c r="BF62" s="505">
        <v>0</v>
      </c>
      <c r="BG62" s="505">
        <v>0</v>
      </c>
      <c r="BH62" s="505">
        <v>0</v>
      </c>
      <c r="BI62" s="505">
        <v>0</v>
      </c>
      <c r="BJ62" s="505">
        <v>0</v>
      </c>
      <c r="BK62" s="505">
        <v>0</v>
      </c>
      <c r="BL62" s="505">
        <v>2.77531436229508</v>
      </c>
      <c r="BM62" s="505">
        <v>0</v>
      </c>
      <c r="BN62" s="505">
        <v>0</v>
      </c>
      <c r="BO62" s="505">
        <v>1</v>
      </c>
      <c r="BP62" s="505">
        <v>0</v>
      </c>
      <c r="BQ62" s="555"/>
      <c r="BR62" s="555"/>
      <c r="BS62" s="555"/>
    </row>
    <row r="63" spans="1:71" ht="14.4" hidden="1">
      <c r="A63" s="486">
        <f>VLOOKUP(C63,'[19]DfE No.'!C:E,3,FALSE)</f>
        <v>412</v>
      </c>
      <c r="B63" s="502">
        <v>124692</v>
      </c>
      <c r="C63" s="502">
        <v>9353009</v>
      </c>
      <c r="D63" s="503" t="s">
        <v>961</v>
      </c>
      <c r="E63" s="492" t="s">
        <v>40</v>
      </c>
      <c r="F63" s="504">
        <v>0</v>
      </c>
      <c r="G63" s="505">
        <v>1</v>
      </c>
      <c r="H63" s="505">
        <v>0</v>
      </c>
      <c r="I63" s="505">
        <v>0</v>
      </c>
      <c r="J63" s="505">
        <v>7</v>
      </c>
      <c r="K63" s="505">
        <v>0</v>
      </c>
      <c r="L63" s="505">
        <v>0</v>
      </c>
      <c r="M63" s="505">
        <v>0</v>
      </c>
      <c r="N63" s="505">
        <v>196</v>
      </c>
      <c r="O63" s="505">
        <v>196</v>
      </c>
      <c r="P63" s="505">
        <v>24</v>
      </c>
      <c r="Q63" s="505">
        <v>172</v>
      </c>
      <c r="R63" s="505">
        <v>0</v>
      </c>
      <c r="S63" s="505">
        <v>0</v>
      </c>
      <c r="T63" s="505">
        <v>0</v>
      </c>
      <c r="U63" s="505">
        <v>0</v>
      </c>
      <c r="V63" s="505">
        <v>0</v>
      </c>
      <c r="W63" s="505">
        <v>0</v>
      </c>
      <c r="X63" s="505">
        <v>0</v>
      </c>
      <c r="Y63" s="505">
        <v>0</v>
      </c>
      <c r="Z63" s="505">
        <v>0</v>
      </c>
      <c r="AA63" s="505">
        <v>196</v>
      </c>
      <c r="AB63" s="505">
        <v>28</v>
      </c>
      <c r="AC63" s="505">
        <v>22.999999999999961</v>
      </c>
      <c r="AD63" s="505">
        <v>22.999999999999961</v>
      </c>
      <c r="AE63" s="505">
        <v>0</v>
      </c>
      <c r="AF63" s="505">
        <v>0</v>
      </c>
      <c r="AG63" s="505">
        <v>194.00000000000003</v>
      </c>
      <c r="AH63" s="505">
        <v>0.99999999999999989</v>
      </c>
      <c r="AI63" s="505">
        <v>0.99999999999999989</v>
      </c>
      <c r="AJ63" s="505">
        <v>0</v>
      </c>
      <c r="AK63" s="505">
        <v>0</v>
      </c>
      <c r="AL63" s="505">
        <v>0</v>
      </c>
      <c r="AM63" s="505">
        <v>0</v>
      </c>
      <c r="AN63" s="505">
        <v>0</v>
      </c>
      <c r="AO63" s="505">
        <v>0</v>
      </c>
      <c r="AP63" s="505">
        <v>0</v>
      </c>
      <c r="AQ63" s="505">
        <v>0</v>
      </c>
      <c r="AR63" s="505">
        <v>0</v>
      </c>
      <c r="AS63" s="505">
        <v>0</v>
      </c>
      <c r="AT63" s="505">
        <v>0</v>
      </c>
      <c r="AU63" s="505">
        <v>0</v>
      </c>
      <c r="AV63" s="505">
        <v>0</v>
      </c>
      <c r="AW63" s="505">
        <v>0</v>
      </c>
      <c r="AX63" s="505">
        <v>0</v>
      </c>
      <c r="AY63" s="505">
        <v>0</v>
      </c>
      <c r="AZ63" s="505">
        <v>0</v>
      </c>
      <c r="BA63" s="505">
        <v>0</v>
      </c>
      <c r="BB63" s="505">
        <v>47.377245508982035</v>
      </c>
      <c r="BC63" s="505">
        <v>53.988023952095809</v>
      </c>
      <c r="BD63" s="505">
        <v>0</v>
      </c>
      <c r="BE63" s="505">
        <v>0</v>
      </c>
      <c r="BF63" s="505">
        <v>0</v>
      </c>
      <c r="BG63" s="505">
        <v>0</v>
      </c>
      <c r="BH63" s="505">
        <v>0</v>
      </c>
      <c r="BI63" s="505">
        <v>0</v>
      </c>
      <c r="BJ63" s="505">
        <v>6.2400000000000091</v>
      </c>
      <c r="BK63" s="505">
        <v>0</v>
      </c>
      <c r="BL63" s="505">
        <v>3.08507</v>
      </c>
      <c r="BM63" s="505">
        <v>0</v>
      </c>
      <c r="BN63" s="505">
        <v>0</v>
      </c>
      <c r="BO63" s="505">
        <v>1</v>
      </c>
      <c r="BP63" s="505">
        <v>0</v>
      </c>
      <c r="BQ63" s="555"/>
      <c r="BR63" s="555"/>
      <c r="BS63" s="555"/>
    </row>
    <row r="64" spans="1:71" ht="14.4" hidden="1">
      <c r="A64" s="486">
        <f>VLOOKUP(C64,'[19]DfE No.'!C:E,3,FALSE)</f>
        <v>426</v>
      </c>
      <c r="B64" s="502">
        <v>124693</v>
      </c>
      <c r="C64" s="502">
        <v>9353010</v>
      </c>
      <c r="D64" s="503" t="s">
        <v>962</v>
      </c>
      <c r="E64" s="492" t="s">
        <v>40</v>
      </c>
      <c r="F64" s="504">
        <v>0</v>
      </c>
      <c r="G64" s="505">
        <v>1</v>
      </c>
      <c r="H64" s="505">
        <v>0</v>
      </c>
      <c r="I64" s="505">
        <v>0</v>
      </c>
      <c r="J64" s="505">
        <v>7</v>
      </c>
      <c r="K64" s="505">
        <v>0</v>
      </c>
      <c r="L64" s="505">
        <v>0</v>
      </c>
      <c r="M64" s="505">
        <v>0</v>
      </c>
      <c r="N64" s="505">
        <v>87</v>
      </c>
      <c r="O64" s="505">
        <v>87</v>
      </c>
      <c r="P64" s="505">
        <v>14</v>
      </c>
      <c r="Q64" s="505">
        <v>73</v>
      </c>
      <c r="R64" s="505">
        <v>0</v>
      </c>
      <c r="S64" s="505">
        <v>0</v>
      </c>
      <c r="T64" s="505">
        <v>0</v>
      </c>
      <c r="U64" s="505">
        <v>0</v>
      </c>
      <c r="V64" s="505">
        <v>0</v>
      </c>
      <c r="W64" s="505">
        <v>0</v>
      </c>
      <c r="X64" s="505">
        <v>0</v>
      </c>
      <c r="Y64" s="505">
        <v>0</v>
      </c>
      <c r="Z64" s="505">
        <v>0</v>
      </c>
      <c r="AA64" s="505">
        <v>87</v>
      </c>
      <c r="AB64" s="505">
        <v>12.428571428571429</v>
      </c>
      <c r="AC64" s="505">
        <v>10.999999999999964</v>
      </c>
      <c r="AD64" s="505">
        <v>11.258823529411766</v>
      </c>
      <c r="AE64" s="505">
        <v>0</v>
      </c>
      <c r="AF64" s="505">
        <v>0</v>
      </c>
      <c r="AG64" s="505">
        <v>72.000000000000028</v>
      </c>
      <c r="AH64" s="505">
        <v>13.999999999999995</v>
      </c>
      <c r="AI64" s="505">
        <v>0.99999999999999833</v>
      </c>
      <c r="AJ64" s="505">
        <v>0</v>
      </c>
      <c r="AK64" s="505">
        <v>0</v>
      </c>
      <c r="AL64" s="505">
        <v>0</v>
      </c>
      <c r="AM64" s="505">
        <v>0</v>
      </c>
      <c r="AN64" s="505">
        <v>0</v>
      </c>
      <c r="AO64" s="505">
        <v>0</v>
      </c>
      <c r="AP64" s="505">
        <v>0</v>
      </c>
      <c r="AQ64" s="505">
        <v>0</v>
      </c>
      <c r="AR64" s="505">
        <v>0</v>
      </c>
      <c r="AS64" s="505">
        <v>0</v>
      </c>
      <c r="AT64" s="505">
        <v>0</v>
      </c>
      <c r="AU64" s="505">
        <v>0</v>
      </c>
      <c r="AV64" s="505">
        <v>0</v>
      </c>
      <c r="AW64" s="505">
        <v>0</v>
      </c>
      <c r="AX64" s="505">
        <v>0</v>
      </c>
      <c r="AY64" s="505">
        <v>0</v>
      </c>
      <c r="AZ64" s="505">
        <v>0</v>
      </c>
      <c r="BA64" s="505">
        <v>1.0235294117647058</v>
      </c>
      <c r="BB64" s="505">
        <v>13.272727272727273</v>
      </c>
      <c r="BC64" s="505">
        <v>15.818181818181818</v>
      </c>
      <c r="BD64" s="505">
        <v>0</v>
      </c>
      <c r="BE64" s="505">
        <v>0</v>
      </c>
      <c r="BF64" s="505">
        <v>0</v>
      </c>
      <c r="BG64" s="505">
        <v>0</v>
      </c>
      <c r="BH64" s="505">
        <v>0</v>
      </c>
      <c r="BI64" s="505">
        <v>0</v>
      </c>
      <c r="BJ64" s="505">
        <v>0</v>
      </c>
      <c r="BK64" s="505">
        <v>0</v>
      </c>
      <c r="BL64" s="505">
        <v>1.7521144129870101</v>
      </c>
      <c r="BM64" s="505">
        <v>0</v>
      </c>
      <c r="BN64" s="505">
        <v>0</v>
      </c>
      <c r="BO64" s="505">
        <v>1</v>
      </c>
      <c r="BP64" s="505">
        <v>0</v>
      </c>
      <c r="BQ64" s="555"/>
      <c r="BR64" s="555"/>
      <c r="BS64" s="555"/>
    </row>
    <row r="65" spans="1:71" ht="14.4" hidden="1">
      <c r="A65" s="486">
        <f>VLOOKUP(C65,'[19]DfE No.'!C:E,3,FALSE)</f>
        <v>430</v>
      </c>
      <c r="B65" s="502">
        <v>124694</v>
      </c>
      <c r="C65" s="502">
        <v>9353013</v>
      </c>
      <c r="D65" s="503" t="s">
        <v>963</v>
      </c>
      <c r="E65" s="492" t="s">
        <v>40</v>
      </c>
      <c r="F65" s="504">
        <v>0</v>
      </c>
      <c r="G65" s="505">
        <v>1</v>
      </c>
      <c r="H65" s="505">
        <v>0</v>
      </c>
      <c r="I65" s="505">
        <v>0</v>
      </c>
      <c r="J65" s="505">
        <v>7</v>
      </c>
      <c r="K65" s="505">
        <v>0</v>
      </c>
      <c r="L65" s="505">
        <v>0</v>
      </c>
      <c r="M65" s="505">
        <v>0</v>
      </c>
      <c r="N65" s="505">
        <v>71</v>
      </c>
      <c r="O65" s="505">
        <v>71</v>
      </c>
      <c r="P65" s="505">
        <v>7</v>
      </c>
      <c r="Q65" s="505">
        <v>64</v>
      </c>
      <c r="R65" s="505">
        <v>0</v>
      </c>
      <c r="S65" s="505">
        <v>0</v>
      </c>
      <c r="T65" s="505">
        <v>0</v>
      </c>
      <c r="U65" s="505">
        <v>0</v>
      </c>
      <c r="V65" s="505">
        <v>0</v>
      </c>
      <c r="W65" s="505">
        <v>0</v>
      </c>
      <c r="X65" s="505">
        <v>0</v>
      </c>
      <c r="Y65" s="505">
        <v>0</v>
      </c>
      <c r="Z65" s="505">
        <v>0</v>
      </c>
      <c r="AA65" s="505">
        <v>71</v>
      </c>
      <c r="AB65" s="505">
        <v>10.142857142857142</v>
      </c>
      <c r="AC65" s="505">
        <v>9.999999999999984</v>
      </c>
      <c r="AD65" s="505">
        <v>13.616438356164382</v>
      </c>
      <c r="AE65" s="505">
        <v>0</v>
      </c>
      <c r="AF65" s="505">
        <v>0</v>
      </c>
      <c r="AG65" s="505">
        <v>69</v>
      </c>
      <c r="AH65" s="505">
        <v>1.9999999999999971</v>
      </c>
      <c r="AI65" s="505">
        <v>0</v>
      </c>
      <c r="AJ65" s="505">
        <v>0</v>
      </c>
      <c r="AK65" s="505">
        <v>0</v>
      </c>
      <c r="AL65" s="505">
        <v>0</v>
      </c>
      <c r="AM65" s="505">
        <v>0</v>
      </c>
      <c r="AN65" s="505">
        <v>0</v>
      </c>
      <c r="AO65" s="505">
        <v>0</v>
      </c>
      <c r="AP65" s="505">
        <v>0</v>
      </c>
      <c r="AQ65" s="505">
        <v>0</v>
      </c>
      <c r="AR65" s="505">
        <v>0</v>
      </c>
      <c r="AS65" s="505">
        <v>0</v>
      </c>
      <c r="AT65" s="505">
        <v>0</v>
      </c>
      <c r="AU65" s="505">
        <v>0</v>
      </c>
      <c r="AV65" s="505">
        <v>0</v>
      </c>
      <c r="AW65" s="505">
        <v>0</v>
      </c>
      <c r="AX65" s="505">
        <v>0</v>
      </c>
      <c r="AY65" s="505">
        <v>0</v>
      </c>
      <c r="AZ65" s="505">
        <v>0</v>
      </c>
      <c r="BA65" s="505">
        <v>0</v>
      </c>
      <c r="BB65" s="505">
        <v>20.676923076923078</v>
      </c>
      <c r="BC65" s="505">
        <v>22.938461538461539</v>
      </c>
      <c r="BD65" s="505">
        <v>0</v>
      </c>
      <c r="BE65" s="505">
        <v>0</v>
      </c>
      <c r="BF65" s="505">
        <v>0</v>
      </c>
      <c r="BG65" s="505">
        <v>0</v>
      </c>
      <c r="BH65" s="505">
        <v>0</v>
      </c>
      <c r="BI65" s="505">
        <v>0</v>
      </c>
      <c r="BJ65" s="505">
        <v>0</v>
      </c>
      <c r="BK65" s="505">
        <v>0</v>
      </c>
      <c r="BL65" s="505">
        <v>2.8071854352272698</v>
      </c>
      <c r="BM65" s="505">
        <v>0</v>
      </c>
      <c r="BN65" s="505">
        <v>1</v>
      </c>
      <c r="BO65" s="505">
        <v>1</v>
      </c>
      <c r="BP65" s="505">
        <v>0</v>
      </c>
      <c r="BQ65" s="555"/>
      <c r="BR65" s="555"/>
      <c r="BS65" s="555"/>
    </row>
    <row r="66" spans="1:71" ht="14.4" hidden="1">
      <c r="A66" s="486">
        <f>VLOOKUP(C66,'[19]DfE No.'!C:E,3,FALSE)</f>
        <v>224</v>
      </c>
      <c r="B66" s="502">
        <v>124695</v>
      </c>
      <c r="C66" s="502">
        <v>9353020</v>
      </c>
      <c r="D66" s="503" t="s">
        <v>964</v>
      </c>
      <c r="E66" s="492" t="s">
        <v>40</v>
      </c>
      <c r="F66" s="504">
        <v>0</v>
      </c>
      <c r="G66" s="505">
        <v>1</v>
      </c>
      <c r="H66" s="505">
        <v>0</v>
      </c>
      <c r="I66" s="505">
        <v>0</v>
      </c>
      <c r="J66" s="505">
        <v>7</v>
      </c>
      <c r="K66" s="505">
        <v>0</v>
      </c>
      <c r="L66" s="505">
        <v>0</v>
      </c>
      <c r="M66" s="505">
        <v>0</v>
      </c>
      <c r="N66" s="505">
        <v>60</v>
      </c>
      <c r="O66" s="505">
        <v>60</v>
      </c>
      <c r="P66" s="505">
        <v>7</v>
      </c>
      <c r="Q66" s="505">
        <v>53</v>
      </c>
      <c r="R66" s="505">
        <v>0</v>
      </c>
      <c r="S66" s="505">
        <v>0</v>
      </c>
      <c r="T66" s="505">
        <v>0</v>
      </c>
      <c r="U66" s="505">
        <v>0</v>
      </c>
      <c r="V66" s="505">
        <v>0</v>
      </c>
      <c r="W66" s="505">
        <v>0</v>
      </c>
      <c r="X66" s="505">
        <v>0</v>
      </c>
      <c r="Y66" s="505">
        <v>0</v>
      </c>
      <c r="Z66" s="505">
        <v>0</v>
      </c>
      <c r="AA66" s="505">
        <v>60</v>
      </c>
      <c r="AB66" s="505">
        <v>8.5714285714285712</v>
      </c>
      <c r="AC66" s="505">
        <v>4.0000000000000018</v>
      </c>
      <c r="AD66" s="505">
        <v>4.0000000000000018</v>
      </c>
      <c r="AE66" s="505">
        <v>0</v>
      </c>
      <c r="AF66" s="505">
        <v>0</v>
      </c>
      <c r="AG66" s="505">
        <v>60</v>
      </c>
      <c r="AH66" s="505">
        <v>0</v>
      </c>
      <c r="AI66" s="505">
        <v>0</v>
      </c>
      <c r="AJ66" s="505">
        <v>0</v>
      </c>
      <c r="AK66" s="505">
        <v>0</v>
      </c>
      <c r="AL66" s="505">
        <v>0</v>
      </c>
      <c r="AM66" s="505">
        <v>0</v>
      </c>
      <c r="AN66" s="505">
        <v>0</v>
      </c>
      <c r="AO66" s="505">
        <v>0</v>
      </c>
      <c r="AP66" s="505">
        <v>0</v>
      </c>
      <c r="AQ66" s="505">
        <v>0</v>
      </c>
      <c r="AR66" s="505">
        <v>0</v>
      </c>
      <c r="AS66" s="505">
        <v>0</v>
      </c>
      <c r="AT66" s="505">
        <v>0</v>
      </c>
      <c r="AU66" s="505">
        <v>0</v>
      </c>
      <c r="AV66" s="505">
        <v>0</v>
      </c>
      <c r="AW66" s="505">
        <v>0</v>
      </c>
      <c r="AX66" s="505">
        <v>0</v>
      </c>
      <c r="AY66" s="505">
        <v>0</v>
      </c>
      <c r="AZ66" s="505">
        <v>0</v>
      </c>
      <c r="BA66" s="505">
        <v>0.95238095238095233</v>
      </c>
      <c r="BB66" s="505">
        <v>9.4642857142857153</v>
      </c>
      <c r="BC66" s="505">
        <v>10.714285714285715</v>
      </c>
      <c r="BD66" s="505">
        <v>0</v>
      </c>
      <c r="BE66" s="505">
        <v>0</v>
      </c>
      <c r="BF66" s="505">
        <v>0</v>
      </c>
      <c r="BG66" s="505">
        <v>0</v>
      </c>
      <c r="BH66" s="505">
        <v>0</v>
      </c>
      <c r="BI66" s="505">
        <v>0</v>
      </c>
      <c r="BJ66" s="505">
        <v>0</v>
      </c>
      <c r="BK66" s="505">
        <v>0</v>
      </c>
      <c r="BL66" s="505">
        <v>1.967848146875</v>
      </c>
      <c r="BM66" s="505">
        <v>0</v>
      </c>
      <c r="BN66" s="505">
        <v>0</v>
      </c>
      <c r="BO66" s="505">
        <v>1</v>
      </c>
      <c r="BP66" s="505">
        <v>0</v>
      </c>
      <c r="BQ66" s="555"/>
      <c r="BR66" s="555"/>
      <c r="BS66" s="555"/>
    </row>
    <row r="67" spans="1:71" ht="14.4" hidden="1">
      <c r="A67" s="486">
        <f>VLOOKUP(C67,'[19]DfE No.'!C:E,3,FALSE)</f>
        <v>513</v>
      </c>
      <c r="B67" s="502">
        <v>124698</v>
      </c>
      <c r="C67" s="502">
        <v>9353026</v>
      </c>
      <c r="D67" s="503" t="s">
        <v>965</v>
      </c>
      <c r="E67" s="492" t="s">
        <v>40</v>
      </c>
      <c r="F67" s="504">
        <v>0</v>
      </c>
      <c r="G67" s="505">
        <v>1</v>
      </c>
      <c r="H67" s="505">
        <v>0</v>
      </c>
      <c r="I67" s="505">
        <v>0</v>
      </c>
      <c r="J67" s="505">
        <v>7</v>
      </c>
      <c r="K67" s="505">
        <v>0</v>
      </c>
      <c r="L67" s="505">
        <v>0</v>
      </c>
      <c r="M67" s="505">
        <v>0</v>
      </c>
      <c r="N67" s="505">
        <v>82</v>
      </c>
      <c r="O67" s="505">
        <v>82</v>
      </c>
      <c r="P67" s="505">
        <v>14</v>
      </c>
      <c r="Q67" s="505">
        <v>68</v>
      </c>
      <c r="R67" s="505">
        <v>0</v>
      </c>
      <c r="S67" s="505">
        <v>0</v>
      </c>
      <c r="T67" s="505">
        <v>0</v>
      </c>
      <c r="U67" s="505">
        <v>0</v>
      </c>
      <c r="V67" s="505">
        <v>0</v>
      </c>
      <c r="W67" s="505">
        <v>0</v>
      </c>
      <c r="X67" s="505">
        <v>0</v>
      </c>
      <c r="Y67" s="505">
        <v>0</v>
      </c>
      <c r="Z67" s="505">
        <v>0</v>
      </c>
      <c r="AA67" s="505">
        <v>82</v>
      </c>
      <c r="AB67" s="505">
        <v>11.714285714285714</v>
      </c>
      <c r="AC67" s="505">
        <v>4.0000000000000044</v>
      </c>
      <c r="AD67" s="505">
        <v>5.5280898876404496</v>
      </c>
      <c r="AE67" s="505">
        <v>0</v>
      </c>
      <c r="AF67" s="505">
        <v>0</v>
      </c>
      <c r="AG67" s="505">
        <v>74.999999999999972</v>
      </c>
      <c r="AH67" s="505">
        <v>6.0000000000000018</v>
      </c>
      <c r="AI67" s="505">
        <v>0.999999999999999</v>
      </c>
      <c r="AJ67" s="505">
        <v>0</v>
      </c>
      <c r="AK67" s="505">
        <v>0</v>
      </c>
      <c r="AL67" s="505">
        <v>0</v>
      </c>
      <c r="AM67" s="505">
        <v>0</v>
      </c>
      <c r="AN67" s="505">
        <v>0</v>
      </c>
      <c r="AO67" s="505">
        <v>0</v>
      </c>
      <c r="AP67" s="505">
        <v>0</v>
      </c>
      <c r="AQ67" s="505">
        <v>0</v>
      </c>
      <c r="AR67" s="505">
        <v>0</v>
      </c>
      <c r="AS67" s="505">
        <v>0</v>
      </c>
      <c r="AT67" s="505">
        <v>0</v>
      </c>
      <c r="AU67" s="505">
        <v>0</v>
      </c>
      <c r="AV67" s="505">
        <v>0</v>
      </c>
      <c r="AW67" s="505">
        <v>1.2058823529411784</v>
      </c>
      <c r="AX67" s="505">
        <v>0</v>
      </c>
      <c r="AY67" s="505">
        <v>0</v>
      </c>
      <c r="AZ67" s="505">
        <v>0</v>
      </c>
      <c r="BA67" s="505">
        <v>0</v>
      </c>
      <c r="BB67" s="505">
        <v>17.698630136986299</v>
      </c>
      <c r="BC67" s="505">
        <v>21.342465753424655</v>
      </c>
      <c r="BD67" s="505">
        <v>0</v>
      </c>
      <c r="BE67" s="505">
        <v>0</v>
      </c>
      <c r="BF67" s="505">
        <v>0</v>
      </c>
      <c r="BG67" s="505">
        <v>0</v>
      </c>
      <c r="BH67" s="505">
        <v>0</v>
      </c>
      <c r="BI67" s="505">
        <v>0</v>
      </c>
      <c r="BJ67" s="505">
        <v>0</v>
      </c>
      <c r="BK67" s="505">
        <v>0</v>
      </c>
      <c r="BL67" s="505">
        <v>2.63341992666667</v>
      </c>
      <c r="BM67" s="505">
        <v>0</v>
      </c>
      <c r="BN67" s="505">
        <v>1</v>
      </c>
      <c r="BO67" s="505">
        <v>1</v>
      </c>
      <c r="BP67" s="505">
        <v>0</v>
      </c>
      <c r="BQ67" s="555"/>
      <c r="BR67" s="555"/>
      <c r="BS67" s="555"/>
    </row>
    <row r="68" spans="1:71" ht="14.4" hidden="1">
      <c r="A68" s="486">
        <f>VLOOKUP(C68,'[19]DfE No.'!C:E,3,FALSE)</f>
        <v>445</v>
      </c>
      <c r="B68" s="502">
        <v>124699</v>
      </c>
      <c r="C68" s="502">
        <v>9353027</v>
      </c>
      <c r="D68" s="503" t="s">
        <v>966</v>
      </c>
      <c r="E68" s="492" t="s">
        <v>40</v>
      </c>
      <c r="F68" s="504">
        <v>0</v>
      </c>
      <c r="G68" s="505">
        <v>1</v>
      </c>
      <c r="H68" s="505">
        <v>0</v>
      </c>
      <c r="I68" s="505">
        <v>0</v>
      </c>
      <c r="J68" s="505">
        <v>7</v>
      </c>
      <c r="K68" s="505">
        <v>0</v>
      </c>
      <c r="L68" s="505">
        <v>0</v>
      </c>
      <c r="M68" s="505">
        <v>0</v>
      </c>
      <c r="N68" s="505">
        <v>193</v>
      </c>
      <c r="O68" s="505">
        <v>193</v>
      </c>
      <c r="P68" s="505">
        <v>29</v>
      </c>
      <c r="Q68" s="505">
        <v>164</v>
      </c>
      <c r="R68" s="505">
        <v>0</v>
      </c>
      <c r="S68" s="505">
        <v>0</v>
      </c>
      <c r="T68" s="505">
        <v>0</v>
      </c>
      <c r="U68" s="505">
        <v>0</v>
      </c>
      <c r="V68" s="505">
        <v>0</v>
      </c>
      <c r="W68" s="505">
        <v>0</v>
      </c>
      <c r="X68" s="505">
        <v>0</v>
      </c>
      <c r="Y68" s="505">
        <v>0</v>
      </c>
      <c r="Z68" s="505">
        <v>0</v>
      </c>
      <c r="AA68" s="505">
        <v>193</v>
      </c>
      <c r="AB68" s="505">
        <v>27.571428571428573</v>
      </c>
      <c r="AC68" s="505">
        <v>30.999999999999982</v>
      </c>
      <c r="AD68" s="505">
        <v>30.999999999999982</v>
      </c>
      <c r="AE68" s="505">
        <v>0</v>
      </c>
      <c r="AF68" s="505">
        <v>0</v>
      </c>
      <c r="AG68" s="505">
        <v>105.99999999999997</v>
      </c>
      <c r="AH68" s="505">
        <v>83.000000000000085</v>
      </c>
      <c r="AI68" s="505">
        <v>4.0000000000000062</v>
      </c>
      <c r="AJ68" s="505">
        <v>0</v>
      </c>
      <c r="AK68" s="505">
        <v>0</v>
      </c>
      <c r="AL68" s="505">
        <v>0</v>
      </c>
      <c r="AM68" s="505">
        <v>0</v>
      </c>
      <c r="AN68" s="505">
        <v>0</v>
      </c>
      <c r="AO68" s="505">
        <v>0</v>
      </c>
      <c r="AP68" s="505">
        <v>0</v>
      </c>
      <c r="AQ68" s="505">
        <v>0</v>
      </c>
      <c r="AR68" s="505">
        <v>0</v>
      </c>
      <c r="AS68" s="505">
        <v>0</v>
      </c>
      <c r="AT68" s="505">
        <v>0</v>
      </c>
      <c r="AU68" s="505">
        <v>0</v>
      </c>
      <c r="AV68" s="505">
        <v>0</v>
      </c>
      <c r="AW68" s="505">
        <v>0</v>
      </c>
      <c r="AX68" s="505">
        <v>0</v>
      </c>
      <c r="AY68" s="505">
        <v>0</v>
      </c>
      <c r="AZ68" s="505">
        <v>0</v>
      </c>
      <c r="BA68" s="505">
        <v>1.0376344086021507</v>
      </c>
      <c r="BB68" s="505">
        <v>47.473684210526315</v>
      </c>
      <c r="BC68" s="505">
        <v>55.868421052631582</v>
      </c>
      <c r="BD68" s="505">
        <v>0</v>
      </c>
      <c r="BE68" s="505">
        <v>0</v>
      </c>
      <c r="BF68" s="505">
        <v>0</v>
      </c>
      <c r="BG68" s="505">
        <v>0</v>
      </c>
      <c r="BH68" s="505">
        <v>0</v>
      </c>
      <c r="BI68" s="505">
        <v>0</v>
      </c>
      <c r="BJ68" s="505">
        <v>6.4199999999999973</v>
      </c>
      <c r="BK68" s="505">
        <v>0</v>
      </c>
      <c r="BL68" s="505">
        <v>1.15063342237762</v>
      </c>
      <c r="BM68" s="505">
        <v>0</v>
      </c>
      <c r="BN68" s="505">
        <v>0</v>
      </c>
      <c r="BO68" s="505">
        <v>1</v>
      </c>
      <c r="BP68" s="505">
        <v>0</v>
      </c>
      <c r="BQ68" s="555"/>
      <c r="BR68" s="555"/>
      <c r="BS68" s="555"/>
    </row>
    <row r="69" spans="1:71" ht="14.4" hidden="1">
      <c r="A69" s="486">
        <f>VLOOKUP(C69,'[19]DfE No.'!C:E,3,FALSE)</f>
        <v>457</v>
      </c>
      <c r="B69" s="502">
        <v>124702</v>
      </c>
      <c r="C69" s="502">
        <v>9353036</v>
      </c>
      <c r="D69" s="503" t="s">
        <v>968</v>
      </c>
      <c r="E69" s="492" t="s">
        <v>40</v>
      </c>
      <c r="F69" s="504">
        <v>0</v>
      </c>
      <c r="G69" s="505">
        <v>1</v>
      </c>
      <c r="H69" s="505">
        <v>0</v>
      </c>
      <c r="I69" s="505">
        <v>0</v>
      </c>
      <c r="J69" s="505">
        <v>7</v>
      </c>
      <c r="K69" s="505">
        <v>0</v>
      </c>
      <c r="L69" s="505">
        <v>0</v>
      </c>
      <c r="M69" s="505">
        <v>0</v>
      </c>
      <c r="N69" s="505">
        <v>180</v>
      </c>
      <c r="O69" s="505">
        <v>180</v>
      </c>
      <c r="P69" s="505">
        <v>25</v>
      </c>
      <c r="Q69" s="505">
        <v>155</v>
      </c>
      <c r="R69" s="505">
        <v>0</v>
      </c>
      <c r="S69" s="505">
        <v>0</v>
      </c>
      <c r="T69" s="505">
        <v>0</v>
      </c>
      <c r="U69" s="505">
        <v>0</v>
      </c>
      <c r="V69" s="505">
        <v>0</v>
      </c>
      <c r="W69" s="505">
        <v>0</v>
      </c>
      <c r="X69" s="505">
        <v>0</v>
      </c>
      <c r="Y69" s="505">
        <v>0</v>
      </c>
      <c r="Z69" s="505">
        <v>0</v>
      </c>
      <c r="AA69" s="505">
        <v>180</v>
      </c>
      <c r="AB69" s="505">
        <v>25.714285714285715</v>
      </c>
      <c r="AC69" s="505">
        <v>19.999999999999979</v>
      </c>
      <c r="AD69" s="505">
        <v>20.213903743315509</v>
      </c>
      <c r="AE69" s="505">
        <v>0</v>
      </c>
      <c r="AF69" s="505">
        <v>0</v>
      </c>
      <c r="AG69" s="505">
        <v>174.00000000000006</v>
      </c>
      <c r="AH69" s="505">
        <v>1.9999999999999978</v>
      </c>
      <c r="AI69" s="505">
        <v>1.0000000000000009</v>
      </c>
      <c r="AJ69" s="505">
        <v>0</v>
      </c>
      <c r="AK69" s="505">
        <v>3.0000000000000062</v>
      </c>
      <c r="AL69" s="505">
        <v>0</v>
      </c>
      <c r="AM69" s="505">
        <v>0</v>
      </c>
      <c r="AN69" s="505">
        <v>0</v>
      </c>
      <c r="AO69" s="505">
        <v>0</v>
      </c>
      <c r="AP69" s="505">
        <v>0</v>
      </c>
      <c r="AQ69" s="505">
        <v>0</v>
      </c>
      <c r="AR69" s="505">
        <v>0</v>
      </c>
      <c r="AS69" s="505">
        <v>0</v>
      </c>
      <c r="AT69" s="505">
        <v>0</v>
      </c>
      <c r="AU69" s="505">
        <v>0</v>
      </c>
      <c r="AV69" s="505">
        <v>2.3225806451612883</v>
      </c>
      <c r="AW69" s="505">
        <v>3.4838709677419319</v>
      </c>
      <c r="AX69" s="505">
        <v>0</v>
      </c>
      <c r="AY69" s="505">
        <v>0</v>
      </c>
      <c r="AZ69" s="505">
        <v>0</v>
      </c>
      <c r="BA69" s="505">
        <v>0</v>
      </c>
      <c r="BB69" s="505">
        <v>50.298013245033111</v>
      </c>
      <c r="BC69" s="505">
        <v>58.410596026490062</v>
      </c>
      <c r="BD69" s="505">
        <v>0</v>
      </c>
      <c r="BE69" s="505">
        <v>0</v>
      </c>
      <c r="BF69" s="505">
        <v>0</v>
      </c>
      <c r="BG69" s="505">
        <v>0</v>
      </c>
      <c r="BH69" s="505">
        <v>0</v>
      </c>
      <c r="BI69" s="505">
        <v>0</v>
      </c>
      <c r="BJ69" s="505">
        <v>2.1999999999999966</v>
      </c>
      <c r="BK69" s="505">
        <v>0</v>
      </c>
      <c r="BL69" s="505">
        <v>2.5130745686390501</v>
      </c>
      <c r="BM69" s="505">
        <v>0</v>
      </c>
      <c r="BN69" s="505">
        <v>0</v>
      </c>
      <c r="BO69" s="505">
        <v>1</v>
      </c>
      <c r="BP69" s="505">
        <v>0</v>
      </c>
      <c r="BQ69" s="555"/>
      <c r="BR69" s="555"/>
      <c r="BS69" s="555"/>
    </row>
    <row r="70" spans="1:71" ht="14.4" hidden="1">
      <c r="A70" s="486">
        <f>VLOOKUP(C70,'[19]DfE No.'!C:E,3,FALSE)</f>
        <v>458</v>
      </c>
      <c r="B70" s="502">
        <v>124703</v>
      </c>
      <c r="C70" s="502">
        <v>9353037</v>
      </c>
      <c r="D70" s="503" t="s">
        <v>969</v>
      </c>
      <c r="E70" s="492" t="s">
        <v>40</v>
      </c>
      <c r="F70" s="504">
        <v>0</v>
      </c>
      <c r="G70" s="505">
        <v>1</v>
      </c>
      <c r="H70" s="505">
        <v>0</v>
      </c>
      <c r="I70" s="505">
        <v>0</v>
      </c>
      <c r="J70" s="505">
        <v>7</v>
      </c>
      <c r="K70" s="505">
        <v>0</v>
      </c>
      <c r="L70" s="505">
        <v>0</v>
      </c>
      <c r="M70" s="505">
        <v>0</v>
      </c>
      <c r="N70" s="505">
        <v>88</v>
      </c>
      <c r="O70" s="505">
        <v>88</v>
      </c>
      <c r="P70" s="505">
        <v>14</v>
      </c>
      <c r="Q70" s="505">
        <v>74</v>
      </c>
      <c r="R70" s="505">
        <v>0</v>
      </c>
      <c r="S70" s="505">
        <v>0</v>
      </c>
      <c r="T70" s="505">
        <v>0</v>
      </c>
      <c r="U70" s="505">
        <v>0</v>
      </c>
      <c r="V70" s="505">
        <v>0</v>
      </c>
      <c r="W70" s="505">
        <v>0</v>
      </c>
      <c r="X70" s="505">
        <v>0</v>
      </c>
      <c r="Y70" s="505">
        <v>0</v>
      </c>
      <c r="Z70" s="505">
        <v>0</v>
      </c>
      <c r="AA70" s="505">
        <v>88</v>
      </c>
      <c r="AB70" s="505">
        <v>12.571428571428571</v>
      </c>
      <c r="AC70" s="505">
        <v>18.000000000000039</v>
      </c>
      <c r="AD70" s="505">
        <v>18.000000000000039</v>
      </c>
      <c r="AE70" s="505">
        <v>0</v>
      </c>
      <c r="AF70" s="505">
        <v>0</v>
      </c>
      <c r="AG70" s="505">
        <v>88</v>
      </c>
      <c r="AH70" s="505">
        <v>0</v>
      </c>
      <c r="AI70" s="505">
        <v>0</v>
      </c>
      <c r="AJ70" s="505">
        <v>0</v>
      </c>
      <c r="AK70" s="505">
        <v>0</v>
      </c>
      <c r="AL70" s="505">
        <v>0</v>
      </c>
      <c r="AM70" s="505">
        <v>0</v>
      </c>
      <c r="AN70" s="505">
        <v>0</v>
      </c>
      <c r="AO70" s="505">
        <v>0</v>
      </c>
      <c r="AP70" s="505">
        <v>0</v>
      </c>
      <c r="AQ70" s="505">
        <v>0</v>
      </c>
      <c r="AR70" s="505">
        <v>0</v>
      </c>
      <c r="AS70" s="505">
        <v>0</v>
      </c>
      <c r="AT70" s="505">
        <v>0</v>
      </c>
      <c r="AU70" s="505">
        <v>0</v>
      </c>
      <c r="AV70" s="505">
        <v>0</v>
      </c>
      <c r="AW70" s="505">
        <v>0</v>
      </c>
      <c r="AX70" s="505">
        <v>0</v>
      </c>
      <c r="AY70" s="505">
        <v>0</v>
      </c>
      <c r="AZ70" s="505">
        <v>0</v>
      </c>
      <c r="BA70" s="505">
        <v>0</v>
      </c>
      <c r="BB70" s="505">
        <v>18.734177215189874</v>
      </c>
      <c r="BC70" s="505">
        <v>22.278481012658229</v>
      </c>
      <c r="BD70" s="505">
        <v>0</v>
      </c>
      <c r="BE70" s="505">
        <v>0</v>
      </c>
      <c r="BF70" s="505">
        <v>0</v>
      </c>
      <c r="BG70" s="505">
        <v>0</v>
      </c>
      <c r="BH70" s="505">
        <v>0</v>
      </c>
      <c r="BI70" s="505">
        <v>0</v>
      </c>
      <c r="BJ70" s="505">
        <v>1.7199999999999964</v>
      </c>
      <c r="BK70" s="505">
        <v>0</v>
      </c>
      <c r="BL70" s="505">
        <v>1.7333801200000001</v>
      </c>
      <c r="BM70" s="505">
        <v>0</v>
      </c>
      <c r="BN70" s="505">
        <v>0</v>
      </c>
      <c r="BO70" s="505">
        <v>1</v>
      </c>
      <c r="BP70" s="505">
        <v>0</v>
      </c>
      <c r="BQ70" s="555"/>
      <c r="BR70" s="555"/>
      <c r="BS70" s="555"/>
    </row>
    <row r="71" spans="1:71" ht="14.4" hidden="1">
      <c r="A71" s="486">
        <f>VLOOKUP(C71,'[19]DfE No.'!C:E,3,FALSE)</f>
        <v>308</v>
      </c>
      <c r="B71" s="502">
        <v>124705</v>
      </c>
      <c r="C71" s="502">
        <v>9353042</v>
      </c>
      <c r="D71" s="503" t="s">
        <v>970</v>
      </c>
      <c r="E71" s="492" t="s">
        <v>40</v>
      </c>
      <c r="F71" s="504">
        <v>0</v>
      </c>
      <c r="G71" s="505">
        <v>1</v>
      </c>
      <c r="H71" s="505">
        <v>0</v>
      </c>
      <c r="I71" s="505">
        <v>0</v>
      </c>
      <c r="J71" s="505">
        <v>7</v>
      </c>
      <c r="K71" s="505">
        <v>0</v>
      </c>
      <c r="L71" s="505">
        <v>0</v>
      </c>
      <c r="M71" s="505">
        <v>0</v>
      </c>
      <c r="N71" s="505">
        <v>40</v>
      </c>
      <c r="O71" s="505">
        <v>40</v>
      </c>
      <c r="P71" s="505">
        <v>8</v>
      </c>
      <c r="Q71" s="505">
        <v>32</v>
      </c>
      <c r="R71" s="505">
        <v>0</v>
      </c>
      <c r="S71" s="505">
        <v>0</v>
      </c>
      <c r="T71" s="505">
        <v>0</v>
      </c>
      <c r="U71" s="505">
        <v>0</v>
      </c>
      <c r="V71" s="505">
        <v>0</v>
      </c>
      <c r="W71" s="505">
        <v>0</v>
      </c>
      <c r="X71" s="505">
        <v>0</v>
      </c>
      <c r="Y71" s="505">
        <v>0</v>
      </c>
      <c r="Z71" s="505">
        <v>0</v>
      </c>
      <c r="AA71" s="505">
        <v>40</v>
      </c>
      <c r="AB71" s="505">
        <v>5.7142857142857144</v>
      </c>
      <c r="AC71" s="505">
        <v>5</v>
      </c>
      <c r="AD71" s="505">
        <v>5</v>
      </c>
      <c r="AE71" s="505">
        <v>0</v>
      </c>
      <c r="AF71" s="505">
        <v>0</v>
      </c>
      <c r="AG71" s="505">
        <v>38</v>
      </c>
      <c r="AH71" s="505">
        <v>2</v>
      </c>
      <c r="AI71" s="505">
        <v>0</v>
      </c>
      <c r="AJ71" s="505">
        <v>0</v>
      </c>
      <c r="AK71" s="505">
        <v>0</v>
      </c>
      <c r="AL71" s="505">
        <v>0</v>
      </c>
      <c r="AM71" s="505">
        <v>0</v>
      </c>
      <c r="AN71" s="505">
        <v>0</v>
      </c>
      <c r="AO71" s="505">
        <v>0</v>
      </c>
      <c r="AP71" s="505">
        <v>0</v>
      </c>
      <c r="AQ71" s="505">
        <v>0</v>
      </c>
      <c r="AR71" s="505">
        <v>0</v>
      </c>
      <c r="AS71" s="505">
        <v>0</v>
      </c>
      <c r="AT71" s="505">
        <v>0</v>
      </c>
      <c r="AU71" s="505">
        <v>0</v>
      </c>
      <c r="AV71" s="505">
        <v>0</v>
      </c>
      <c r="AW71" s="505">
        <v>0</v>
      </c>
      <c r="AX71" s="505">
        <v>0</v>
      </c>
      <c r="AY71" s="505">
        <v>0</v>
      </c>
      <c r="AZ71" s="505">
        <v>0</v>
      </c>
      <c r="BA71" s="505">
        <v>0</v>
      </c>
      <c r="BB71" s="505">
        <v>2.8235294117647061</v>
      </c>
      <c r="BC71" s="505">
        <v>3.5294117647058827</v>
      </c>
      <c r="BD71" s="505">
        <v>0</v>
      </c>
      <c r="BE71" s="505">
        <v>0</v>
      </c>
      <c r="BF71" s="505">
        <v>0</v>
      </c>
      <c r="BG71" s="505">
        <v>0</v>
      </c>
      <c r="BH71" s="505">
        <v>0</v>
      </c>
      <c r="BI71" s="505">
        <v>0</v>
      </c>
      <c r="BJ71" s="505">
        <v>0</v>
      </c>
      <c r="BK71" s="505">
        <v>0</v>
      </c>
      <c r="BL71" s="505">
        <v>2.2381797136363599</v>
      </c>
      <c r="BM71" s="505">
        <v>0</v>
      </c>
      <c r="BN71" s="505">
        <v>1</v>
      </c>
      <c r="BO71" s="505">
        <v>1</v>
      </c>
      <c r="BP71" s="505">
        <v>0</v>
      </c>
      <c r="BQ71" s="555"/>
      <c r="BR71" s="555"/>
      <c r="BS71" s="555"/>
    </row>
    <row r="72" spans="1:71" ht="14.4" hidden="1">
      <c r="A72" s="486">
        <f>VLOOKUP(C72,'[19]DfE No.'!C:E,3,FALSE)</f>
        <v>468</v>
      </c>
      <c r="B72" s="502">
        <v>124706</v>
      </c>
      <c r="C72" s="502">
        <v>9353043</v>
      </c>
      <c r="D72" s="503" t="s">
        <v>971</v>
      </c>
      <c r="E72" s="492" t="s">
        <v>40</v>
      </c>
      <c r="F72" s="504">
        <v>0</v>
      </c>
      <c r="G72" s="505">
        <v>1</v>
      </c>
      <c r="H72" s="505">
        <v>0</v>
      </c>
      <c r="I72" s="505">
        <v>0</v>
      </c>
      <c r="J72" s="505">
        <v>7</v>
      </c>
      <c r="K72" s="505">
        <v>0</v>
      </c>
      <c r="L72" s="505">
        <v>0</v>
      </c>
      <c r="M72" s="505">
        <v>0</v>
      </c>
      <c r="N72" s="505">
        <v>170</v>
      </c>
      <c r="O72" s="505">
        <v>170</v>
      </c>
      <c r="P72" s="505">
        <v>25</v>
      </c>
      <c r="Q72" s="505">
        <v>145</v>
      </c>
      <c r="R72" s="505">
        <v>0</v>
      </c>
      <c r="S72" s="505">
        <v>0</v>
      </c>
      <c r="T72" s="505">
        <v>0</v>
      </c>
      <c r="U72" s="505">
        <v>0</v>
      </c>
      <c r="V72" s="505">
        <v>0</v>
      </c>
      <c r="W72" s="505">
        <v>0</v>
      </c>
      <c r="X72" s="505">
        <v>0</v>
      </c>
      <c r="Y72" s="505">
        <v>0</v>
      </c>
      <c r="Z72" s="505">
        <v>0</v>
      </c>
      <c r="AA72" s="505">
        <v>170</v>
      </c>
      <c r="AB72" s="505">
        <v>24.285714285714285</v>
      </c>
      <c r="AC72" s="505">
        <v>11.999999999999993</v>
      </c>
      <c r="AD72" s="505">
        <v>14.739884393063583</v>
      </c>
      <c r="AE72" s="505">
        <v>0</v>
      </c>
      <c r="AF72" s="505">
        <v>0</v>
      </c>
      <c r="AG72" s="505">
        <v>165.97633136094683</v>
      </c>
      <c r="AH72" s="505">
        <v>3.0177514792899363</v>
      </c>
      <c r="AI72" s="505">
        <v>1.0059171597633136</v>
      </c>
      <c r="AJ72" s="505">
        <v>0</v>
      </c>
      <c r="AK72" s="505">
        <v>0</v>
      </c>
      <c r="AL72" s="505">
        <v>0</v>
      </c>
      <c r="AM72" s="505">
        <v>0</v>
      </c>
      <c r="AN72" s="505">
        <v>0</v>
      </c>
      <c r="AO72" s="505">
        <v>0</v>
      </c>
      <c r="AP72" s="505">
        <v>0</v>
      </c>
      <c r="AQ72" s="505">
        <v>0</v>
      </c>
      <c r="AR72" s="505">
        <v>0</v>
      </c>
      <c r="AS72" s="505">
        <v>0</v>
      </c>
      <c r="AT72" s="505">
        <v>0</v>
      </c>
      <c r="AU72" s="505">
        <v>0</v>
      </c>
      <c r="AV72" s="505">
        <v>1.1724137931034482</v>
      </c>
      <c r="AW72" s="505">
        <v>1.1724137931034482</v>
      </c>
      <c r="AX72" s="505">
        <v>0</v>
      </c>
      <c r="AY72" s="505">
        <v>0</v>
      </c>
      <c r="AZ72" s="505">
        <v>0</v>
      </c>
      <c r="BA72" s="505">
        <v>0</v>
      </c>
      <c r="BB72" s="505">
        <v>31.985294117647058</v>
      </c>
      <c r="BC72" s="505">
        <v>37.5</v>
      </c>
      <c r="BD72" s="505">
        <v>0</v>
      </c>
      <c r="BE72" s="505">
        <v>0</v>
      </c>
      <c r="BF72" s="505">
        <v>0</v>
      </c>
      <c r="BG72" s="505">
        <v>0</v>
      </c>
      <c r="BH72" s="505">
        <v>0</v>
      </c>
      <c r="BI72" s="505">
        <v>0</v>
      </c>
      <c r="BJ72" s="505">
        <v>0</v>
      </c>
      <c r="BK72" s="505">
        <v>0</v>
      </c>
      <c r="BL72" s="505">
        <v>2.23511226875</v>
      </c>
      <c r="BM72" s="505">
        <v>0</v>
      </c>
      <c r="BN72" s="505">
        <v>0</v>
      </c>
      <c r="BO72" s="505">
        <v>1</v>
      </c>
      <c r="BP72" s="505">
        <v>0</v>
      </c>
      <c r="BQ72" s="555"/>
      <c r="BR72" s="555"/>
      <c r="BS72" s="555"/>
    </row>
    <row r="73" spans="1:71" ht="14.4" hidden="1">
      <c r="A73" s="486">
        <f>VLOOKUP(C73,'[19]DfE No.'!C:E,3,FALSE)</f>
        <v>478</v>
      </c>
      <c r="B73" s="502">
        <v>124709</v>
      </c>
      <c r="C73" s="502">
        <v>9353048</v>
      </c>
      <c r="D73" s="503" t="s">
        <v>972</v>
      </c>
      <c r="E73" s="492" t="s">
        <v>40</v>
      </c>
      <c r="F73" s="504">
        <v>0</v>
      </c>
      <c r="G73" s="505">
        <v>1</v>
      </c>
      <c r="H73" s="505">
        <v>0</v>
      </c>
      <c r="I73" s="505">
        <v>0</v>
      </c>
      <c r="J73" s="505">
        <v>7</v>
      </c>
      <c r="K73" s="505">
        <v>0</v>
      </c>
      <c r="L73" s="505">
        <v>0</v>
      </c>
      <c r="M73" s="505">
        <v>0</v>
      </c>
      <c r="N73" s="505">
        <v>192</v>
      </c>
      <c r="O73" s="505">
        <v>192</v>
      </c>
      <c r="P73" s="505">
        <v>30</v>
      </c>
      <c r="Q73" s="505">
        <v>162</v>
      </c>
      <c r="R73" s="505">
        <v>0</v>
      </c>
      <c r="S73" s="505">
        <v>0</v>
      </c>
      <c r="T73" s="505">
        <v>0</v>
      </c>
      <c r="U73" s="505">
        <v>0</v>
      </c>
      <c r="V73" s="505">
        <v>0</v>
      </c>
      <c r="W73" s="505">
        <v>0</v>
      </c>
      <c r="X73" s="505">
        <v>0</v>
      </c>
      <c r="Y73" s="505">
        <v>0</v>
      </c>
      <c r="Z73" s="505">
        <v>0</v>
      </c>
      <c r="AA73" s="505">
        <v>192</v>
      </c>
      <c r="AB73" s="505">
        <v>27.428571428571427</v>
      </c>
      <c r="AC73" s="505">
        <v>18.999999999999993</v>
      </c>
      <c r="AD73" s="505">
        <v>20</v>
      </c>
      <c r="AE73" s="505">
        <v>0</v>
      </c>
      <c r="AF73" s="505">
        <v>0</v>
      </c>
      <c r="AG73" s="505">
        <v>189.99999999999994</v>
      </c>
      <c r="AH73" s="505">
        <v>2.0000000000000067</v>
      </c>
      <c r="AI73" s="505">
        <v>0</v>
      </c>
      <c r="AJ73" s="505">
        <v>0</v>
      </c>
      <c r="AK73" s="505">
        <v>0</v>
      </c>
      <c r="AL73" s="505">
        <v>0</v>
      </c>
      <c r="AM73" s="505">
        <v>0</v>
      </c>
      <c r="AN73" s="505">
        <v>0</v>
      </c>
      <c r="AO73" s="505">
        <v>0</v>
      </c>
      <c r="AP73" s="505">
        <v>0</v>
      </c>
      <c r="AQ73" s="505">
        <v>0</v>
      </c>
      <c r="AR73" s="505">
        <v>0</v>
      </c>
      <c r="AS73" s="505">
        <v>0</v>
      </c>
      <c r="AT73" s="505">
        <v>0</v>
      </c>
      <c r="AU73" s="505">
        <v>1.1851851851851853</v>
      </c>
      <c r="AV73" s="505">
        <v>2.3703703703703742</v>
      </c>
      <c r="AW73" s="505">
        <v>2.3703703703703742</v>
      </c>
      <c r="AX73" s="505">
        <v>0</v>
      </c>
      <c r="AY73" s="505">
        <v>0</v>
      </c>
      <c r="AZ73" s="505">
        <v>0</v>
      </c>
      <c r="BA73" s="505">
        <v>1</v>
      </c>
      <c r="BB73" s="505">
        <v>49.215189873417721</v>
      </c>
      <c r="BC73" s="505">
        <v>58.329113924050631</v>
      </c>
      <c r="BD73" s="505">
        <v>0</v>
      </c>
      <c r="BE73" s="505">
        <v>0</v>
      </c>
      <c r="BF73" s="505">
        <v>0</v>
      </c>
      <c r="BG73" s="505">
        <v>0</v>
      </c>
      <c r="BH73" s="505">
        <v>0</v>
      </c>
      <c r="BI73" s="505">
        <v>0</v>
      </c>
      <c r="BJ73" s="505">
        <v>0</v>
      </c>
      <c r="BK73" s="505">
        <v>0</v>
      </c>
      <c r="BL73" s="505">
        <v>1.9968993262068999</v>
      </c>
      <c r="BM73" s="505">
        <v>0</v>
      </c>
      <c r="BN73" s="505">
        <v>0</v>
      </c>
      <c r="BO73" s="505">
        <v>1</v>
      </c>
      <c r="BP73" s="505">
        <v>0</v>
      </c>
      <c r="BQ73" s="555"/>
      <c r="BR73" s="555"/>
      <c r="BS73" s="555"/>
    </row>
    <row r="74" spans="1:71" ht="14.4" hidden="1">
      <c r="A74" s="486">
        <f>VLOOKUP(C74,'[19]DfE No.'!C:E,3,FALSE)</f>
        <v>488</v>
      </c>
      <c r="B74" s="502">
        <v>124710</v>
      </c>
      <c r="C74" s="502">
        <v>9353049</v>
      </c>
      <c r="D74" s="503" t="s">
        <v>973</v>
      </c>
      <c r="E74" s="492" t="s">
        <v>40</v>
      </c>
      <c r="F74" s="504">
        <v>0</v>
      </c>
      <c r="G74" s="505">
        <v>1</v>
      </c>
      <c r="H74" s="505">
        <v>0</v>
      </c>
      <c r="I74" s="505">
        <v>0</v>
      </c>
      <c r="J74" s="505">
        <v>7</v>
      </c>
      <c r="K74" s="505">
        <v>0</v>
      </c>
      <c r="L74" s="505">
        <v>0</v>
      </c>
      <c r="M74" s="505">
        <v>0</v>
      </c>
      <c r="N74" s="505">
        <v>208</v>
      </c>
      <c r="O74" s="505">
        <v>208</v>
      </c>
      <c r="P74" s="505">
        <v>29</v>
      </c>
      <c r="Q74" s="505">
        <v>179</v>
      </c>
      <c r="R74" s="505">
        <v>0</v>
      </c>
      <c r="S74" s="505">
        <v>0</v>
      </c>
      <c r="T74" s="505">
        <v>0</v>
      </c>
      <c r="U74" s="505">
        <v>0</v>
      </c>
      <c r="V74" s="505">
        <v>0</v>
      </c>
      <c r="W74" s="505">
        <v>0</v>
      </c>
      <c r="X74" s="505">
        <v>0</v>
      </c>
      <c r="Y74" s="505">
        <v>0</v>
      </c>
      <c r="Z74" s="505">
        <v>0</v>
      </c>
      <c r="AA74" s="505">
        <v>208</v>
      </c>
      <c r="AB74" s="505">
        <v>29.714285714285715</v>
      </c>
      <c r="AC74" s="505">
        <v>18.999999999999989</v>
      </c>
      <c r="AD74" s="505">
        <v>26.125603864734302</v>
      </c>
      <c r="AE74" s="505">
        <v>0</v>
      </c>
      <c r="AF74" s="505">
        <v>0</v>
      </c>
      <c r="AG74" s="505">
        <v>207.00000000000009</v>
      </c>
      <c r="AH74" s="505">
        <v>1.0000000000000004</v>
      </c>
      <c r="AI74" s="505">
        <v>0</v>
      </c>
      <c r="AJ74" s="505">
        <v>0</v>
      </c>
      <c r="AK74" s="505">
        <v>0</v>
      </c>
      <c r="AL74" s="505">
        <v>0</v>
      </c>
      <c r="AM74" s="505">
        <v>0</v>
      </c>
      <c r="AN74" s="505">
        <v>0</v>
      </c>
      <c r="AO74" s="505">
        <v>0</v>
      </c>
      <c r="AP74" s="505">
        <v>0</v>
      </c>
      <c r="AQ74" s="505">
        <v>0</v>
      </c>
      <c r="AR74" s="505">
        <v>0</v>
      </c>
      <c r="AS74" s="505">
        <v>0</v>
      </c>
      <c r="AT74" s="505">
        <v>0</v>
      </c>
      <c r="AU74" s="505">
        <v>0</v>
      </c>
      <c r="AV74" s="505">
        <v>0</v>
      </c>
      <c r="AW74" s="505">
        <v>0</v>
      </c>
      <c r="AX74" s="505">
        <v>0</v>
      </c>
      <c r="AY74" s="505">
        <v>0</v>
      </c>
      <c r="AZ74" s="505">
        <v>0</v>
      </c>
      <c r="BA74" s="505">
        <v>0</v>
      </c>
      <c r="BB74" s="505">
        <v>44.235632183908045</v>
      </c>
      <c r="BC74" s="505">
        <v>51.402298850574716</v>
      </c>
      <c r="BD74" s="505">
        <v>0</v>
      </c>
      <c r="BE74" s="505">
        <v>0</v>
      </c>
      <c r="BF74" s="505">
        <v>0</v>
      </c>
      <c r="BG74" s="505">
        <v>0</v>
      </c>
      <c r="BH74" s="505">
        <v>0</v>
      </c>
      <c r="BI74" s="505">
        <v>0</v>
      </c>
      <c r="BJ74" s="505">
        <v>0</v>
      </c>
      <c r="BK74" s="505">
        <v>0</v>
      </c>
      <c r="BL74" s="505">
        <v>1.94253607761194</v>
      </c>
      <c r="BM74" s="505">
        <v>0</v>
      </c>
      <c r="BN74" s="505">
        <v>0</v>
      </c>
      <c r="BO74" s="505">
        <v>1</v>
      </c>
      <c r="BP74" s="505">
        <v>0</v>
      </c>
      <c r="BQ74" s="555"/>
      <c r="BR74" s="555"/>
      <c r="BS74" s="555"/>
    </row>
    <row r="75" spans="1:71" ht="14.4" hidden="1">
      <c r="A75" s="486">
        <f>VLOOKUP(C75,'[19]DfE No.'!C:E,3,FALSE)</f>
        <v>495</v>
      </c>
      <c r="B75" s="502">
        <v>124712</v>
      </c>
      <c r="C75" s="502">
        <v>9353056</v>
      </c>
      <c r="D75" s="503" t="s">
        <v>974</v>
      </c>
      <c r="E75" s="492" t="s">
        <v>40</v>
      </c>
      <c r="F75" s="504">
        <v>0</v>
      </c>
      <c r="G75" s="505">
        <v>1</v>
      </c>
      <c r="H75" s="505">
        <v>0</v>
      </c>
      <c r="I75" s="505">
        <v>0</v>
      </c>
      <c r="J75" s="505">
        <v>7</v>
      </c>
      <c r="K75" s="505">
        <v>0</v>
      </c>
      <c r="L75" s="505">
        <v>0</v>
      </c>
      <c r="M75" s="505">
        <v>0</v>
      </c>
      <c r="N75" s="505">
        <v>194</v>
      </c>
      <c r="O75" s="505">
        <v>194</v>
      </c>
      <c r="P75" s="505">
        <v>30</v>
      </c>
      <c r="Q75" s="505">
        <v>164</v>
      </c>
      <c r="R75" s="505">
        <v>0</v>
      </c>
      <c r="S75" s="505">
        <v>0</v>
      </c>
      <c r="T75" s="505">
        <v>0</v>
      </c>
      <c r="U75" s="505">
        <v>0</v>
      </c>
      <c r="V75" s="505">
        <v>0</v>
      </c>
      <c r="W75" s="505">
        <v>0</v>
      </c>
      <c r="X75" s="505">
        <v>0</v>
      </c>
      <c r="Y75" s="505">
        <v>0</v>
      </c>
      <c r="Z75" s="505">
        <v>0</v>
      </c>
      <c r="AA75" s="505">
        <v>194</v>
      </c>
      <c r="AB75" s="505">
        <v>27.714285714285715</v>
      </c>
      <c r="AC75" s="505">
        <v>20.999999999999929</v>
      </c>
      <c r="AD75" s="505">
        <v>23.147727272727273</v>
      </c>
      <c r="AE75" s="505">
        <v>0</v>
      </c>
      <c r="AF75" s="505">
        <v>0</v>
      </c>
      <c r="AG75" s="505">
        <v>175.90673575129537</v>
      </c>
      <c r="AH75" s="505">
        <v>12.062176165803107</v>
      </c>
      <c r="AI75" s="505">
        <v>6.0310880829015536</v>
      </c>
      <c r="AJ75" s="505">
        <v>0</v>
      </c>
      <c r="AK75" s="505">
        <v>0</v>
      </c>
      <c r="AL75" s="505">
        <v>0</v>
      </c>
      <c r="AM75" s="505">
        <v>0</v>
      </c>
      <c r="AN75" s="505">
        <v>0</v>
      </c>
      <c r="AO75" s="505">
        <v>0</v>
      </c>
      <c r="AP75" s="505">
        <v>0</v>
      </c>
      <c r="AQ75" s="505">
        <v>0</v>
      </c>
      <c r="AR75" s="505">
        <v>0</v>
      </c>
      <c r="AS75" s="505">
        <v>0</v>
      </c>
      <c r="AT75" s="505">
        <v>0</v>
      </c>
      <c r="AU75" s="505">
        <v>0</v>
      </c>
      <c r="AV75" s="505">
        <v>1.1829268292682933</v>
      </c>
      <c r="AW75" s="505">
        <v>1.1829268292682933</v>
      </c>
      <c r="AX75" s="505">
        <v>0</v>
      </c>
      <c r="AY75" s="505">
        <v>0</v>
      </c>
      <c r="AZ75" s="505">
        <v>0</v>
      </c>
      <c r="BA75" s="505">
        <v>3.3068181818181817</v>
      </c>
      <c r="BB75" s="505">
        <v>31.741935483870968</v>
      </c>
      <c r="BC75" s="505">
        <v>37.548387096774192</v>
      </c>
      <c r="BD75" s="505">
        <v>0</v>
      </c>
      <c r="BE75" s="505">
        <v>0</v>
      </c>
      <c r="BF75" s="505">
        <v>0</v>
      </c>
      <c r="BG75" s="505">
        <v>0</v>
      </c>
      <c r="BH75" s="505">
        <v>0</v>
      </c>
      <c r="BI75" s="505">
        <v>0</v>
      </c>
      <c r="BJ75" s="505">
        <v>0</v>
      </c>
      <c r="BK75" s="505">
        <v>0</v>
      </c>
      <c r="BL75" s="505">
        <v>3.00871017883212</v>
      </c>
      <c r="BM75" s="505">
        <v>0</v>
      </c>
      <c r="BN75" s="505">
        <v>0</v>
      </c>
      <c r="BO75" s="505">
        <v>1</v>
      </c>
      <c r="BP75" s="505">
        <v>0</v>
      </c>
      <c r="BQ75" s="555"/>
      <c r="BR75" s="555"/>
      <c r="BS75" s="555"/>
    </row>
    <row r="76" spans="1:71" ht="14.4" hidden="1">
      <c r="A76" s="486">
        <f>VLOOKUP(C76,'[19]DfE No.'!C:E,3,FALSE)</f>
        <v>517</v>
      </c>
      <c r="B76" s="502">
        <v>124717</v>
      </c>
      <c r="C76" s="502">
        <v>9353064</v>
      </c>
      <c r="D76" s="503" t="s">
        <v>975</v>
      </c>
      <c r="E76" s="492" t="s">
        <v>40</v>
      </c>
      <c r="F76" s="504">
        <v>0</v>
      </c>
      <c r="G76" s="505">
        <v>1</v>
      </c>
      <c r="H76" s="505">
        <v>0</v>
      </c>
      <c r="I76" s="505">
        <v>0</v>
      </c>
      <c r="J76" s="505">
        <v>7</v>
      </c>
      <c r="K76" s="505">
        <v>0</v>
      </c>
      <c r="L76" s="505">
        <v>0</v>
      </c>
      <c r="M76" s="505">
        <v>0</v>
      </c>
      <c r="N76" s="505">
        <v>130</v>
      </c>
      <c r="O76" s="505">
        <v>130</v>
      </c>
      <c r="P76" s="505">
        <v>18</v>
      </c>
      <c r="Q76" s="505">
        <v>112</v>
      </c>
      <c r="R76" s="505">
        <v>0</v>
      </c>
      <c r="S76" s="505">
        <v>0</v>
      </c>
      <c r="T76" s="505">
        <v>0</v>
      </c>
      <c r="U76" s="505">
        <v>0</v>
      </c>
      <c r="V76" s="505">
        <v>0</v>
      </c>
      <c r="W76" s="505">
        <v>0</v>
      </c>
      <c r="X76" s="505">
        <v>0</v>
      </c>
      <c r="Y76" s="505">
        <v>0</v>
      </c>
      <c r="Z76" s="505">
        <v>0</v>
      </c>
      <c r="AA76" s="505">
        <v>130</v>
      </c>
      <c r="AB76" s="505">
        <v>18.571428571428573</v>
      </c>
      <c r="AC76" s="505">
        <v>17.99999999999994</v>
      </c>
      <c r="AD76" s="505">
        <v>19</v>
      </c>
      <c r="AE76" s="505">
        <v>0</v>
      </c>
      <c r="AF76" s="505">
        <v>0</v>
      </c>
      <c r="AG76" s="505">
        <v>130</v>
      </c>
      <c r="AH76" s="505">
        <v>0</v>
      </c>
      <c r="AI76" s="505">
        <v>0</v>
      </c>
      <c r="AJ76" s="505">
        <v>0</v>
      </c>
      <c r="AK76" s="505">
        <v>0</v>
      </c>
      <c r="AL76" s="505">
        <v>0</v>
      </c>
      <c r="AM76" s="505">
        <v>0</v>
      </c>
      <c r="AN76" s="505">
        <v>0</v>
      </c>
      <c r="AO76" s="505">
        <v>0</v>
      </c>
      <c r="AP76" s="505">
        <v>0</v>
      </c>
      <c r="AQ76" s="505">
        <v>0</v>
      </c>
      <c r="AR76" s="505">
        <v>0</v>
      </c>
      <c r="AS76" s="505">
        <v>0</v>
      </c>
      <c r="AT76" s="505">
        <v>0</v>
      </c>
      <c r="AU76" s="505">
        <v>0</v>
      </c>
      <c r="AV76" s="505">
        <v>1.1607142857142858</v>
      </c>
      <c r="AW76" s="505">
        <v>1.1607142857142858</v>
      </c>
      <c r="AX76" s="505">
        <v>0</v>
      </c>
      <c r="AY76" s="505">
        <v>0</v>
      </c>
      <c r="AZ76" s="505">
        <v>0</v>
      </c>
      <c r="BA76" s="505">
        <v>0</v>
      </c>
      <c r="BB76" s="505">
        <v>33.504273504273506</v>
      </c>
      <c r="BC76" s="505">
        <v>38.888888888888886</v>
      </c>
      <c r="BD76" s="505">
        <v>0</v>
      </c>
      <c r="BE76" s="505">
        <v>0</v>
      </c>
      <c r="BF76" s="505">
        <v>0</v>
      </c>
      <c r="BG76" s="505">
        <v>0</v>
      </c>
      <c r="BH76" s="505">
        <v>0</v>
      </c>
      <c r="BI76" s="505">
        <v>0</v>
      </c>
      <c r="BJ76" s="505">
        <v>0</v>
      </c>
      <c r="BK76" s="505">
        <v>0</v>
      </c>
      <c r="BL76" s="505">
        <v>2.6054162982558098</v>
      </c>
      <c r="BM76" s="505">
        <v>0</v>
      </c>
      <c r="BN76" s="505">
        <v>1</v>
      </c>
      <c r="BO76" s="505">
        <v>1</v>
      </c>
      <c r="BP76" s="505">
        <v>0</v>
      </c>
      <c r="BQ76" s="555"/>
      <c r="BR76" s="555"/>
      <c r="BS76" s="555"/>
    </row>
    <row r="77" spans="1:71" ht="14.4" hidden="1">
      <c r="A77" s="486">
        <f>VLOOKUP(C77,'[19]DfE No.'!C:E,3,FALSE)</f>
        <v>338</v>
      </c>
      <c r="B77" s="502">
        <v>124718</v>
      </c>
      <c r="C77" s="502">
        <v>9353066</v>
      </c>
      <c r="D77" s="503" t="s">
        <v>976</v>
      </c>
      <c r="E77" s="492" t="s">
        <v>40</v>
      </c>
      <c r="F77" s="504">
        <v>0</v>
      </c>
      <c r="G77" s="505">
        <v>1</v>
      </c>
      <c r="H77" s="505">
        <v>0</v>
      </c>
      <c r="I77" s="505">
        <v>0</v>
      </c>
      <c r="J77" s="505">
        <v>7</v>
      </c>
      <c r="K77" s="505">
        <v>0</v>
      </c>
      <c r="L77" s="505">
        <v>0</v>
      </c>
      <c r="M77" s="505">
        <v>0</v>
      </c>
      <c r="N77" s="505">
        <v>49</v>
      </c>
      <c r="O77" s="505">
        <v>49</v>
      </c>
      <c r="P77" s="505">
        <v>9</v>
      </c>
      <c r="Q77" s="505">
        <v>40</v>
      </c>
      <c r="R77" s="505">
        <v>0</v>
      </c>
      <c r="S77" s="505">
        <v>0</v>
      </c>
      <c r="T77" s="505">
        <v>0</v>
      </c>
      <c r="U77" s="505">
        <v>0</v>
      </c>
      <c r="V77" s="505">
        <v>0</v>
      </c>
      <c r="W77" s="505">
        <v>0</v>
      </c>
      <c r="X77" s="505">
        <v>0</v>
      </c>
      <c r="Y77" s="505">
        <v>0</v>
      </c>
      <c r="Z77" s="505">
        <v>0</v>
      </c>
      <c r="AA77" s="505">
        <v>49</v>
      </c>
      <c r="AB77" s="505">
        <v>7</v>
      </c>
      <c r="AC77" s="505">
        <v>8</v>
      </c>
      <c r="AD77" s="505">
        <v>9.5869565217391308</v>
      </c>
      <c r="AE77" s="505">
        <v>0</v>
      </c>
      <c r="AF77" s="505">
        <v>0</v>
      </c>
      <c r="AG77" s="505">
        <v>49</v>
      </c>
      <c r="AH77" s="505">
        <v>0</v>
      </c>
      <c r="AI77" s="505">
        <v>0</v>
      </c>
      <c r="AJ77" s="505">
        <v>0</v>
      </c>
      <c r="AK77" s="505">
        <v>0</v>
      </c>
      <c r="AL77" s="505">
        <v>0</v>
      </c>
      <c r="AM77" s="505">
        <v>0</v>
      </c>
      <c r="AN77" s="505">
        <v>0</v>
      </c>
      <c r="AO77" s="505">
        <v>0</v>
      </c>
      <c r="AP77" s="505">
        <v>0</v>
      </c>
      <c r="AQ77" s="505">
        <v>0</v>
      </c>
      <c r="AR77" s="505">
        <v>0</v>
      </c>
      <c r="AS77" s="505">
        <v>0</v>
      </c>
      <c r="AT77" s="505">
        <v>0</v>
      </c>
      <c r="AU77" s="505">
        <v>0</v>
      </c>
      <c r="AV77" s="505">
        <v>0</v>
      </c>
      <c r="AW77" s="505">
        <v>0</v>
      </c>
      <c r="AX77" s="505">
        <v>0</v>
      </c>
      <c r="AY77" s="505">
        <v>0</v>
      </c>
      <c r="AZ77" s="505">
        <v>0</v>
      </c>
      <c r="BA77" s="505">
        <v>1.0652173913043479</v>
      </c>
      <c r="BB77" s="505">
        <v>15.789473684210527</v>
      </c>
      <c r="BC77" s="505">
        <v>19.342105263157894</v>
      </c>
      <c r="BD77" s="505">
        <v>0</v>
      </c>
      <c r="BE77" s="505">
        <v>0</v>
      </c>
      <c r="BF77" s="505">
        <v>0</v>
      </c>
      <c r="BG77" s="505">
        <v>0</v>
      </c>
      <c r="BH77" s="505">
        <v>0</v>
      </c>
      <c r="BI77" s="505">
        <v>0</v>
      </c>
      <c r="BJ77" s="505">
        <v>6.0000000000001739E-2</v>
      </c>
      <c r="BK77" s="505">
        <v>0</v>
      </c>
      <c r="BL77" s="505">
        <v>1.8918223028571399</v>
      </c>
      <c r="BM77" s="505">
        <v>0</v>
      </c>
      <c r="BN77" s="505">
        <v>0</v>
      </c>
      <c r="BO77" s="505">
        <v>1</v>
      </c>
      <c r="BP77" s="505">
        <v>0</v>
      </c>
      <c r="BQ77" s="555"/>
      <c r="BR77" s="555"/>
      <c r="BS77" s="555"/>
    </row>
    <row r="78" spans="1:71" ht="14.4" hidden="1">
      <c r="A78" s="486">
        <f>VLOOKUP(C78,'[19]DfE No.'!C:E,3,FALSE)</f>
        <v>202</v>
      </c>
      <c r="B78" s="502">
        <v>124719</v>
      </c>
      <c r="C78" s="502">
        <v>9353074</v>
      </c>
      <c r="D78" s="503" t="s">
        <v>977</v>
      </c>
      <c r="E78" s="492" t="s">
        <v>40</v>
      </c>
      <c r="F78" s="504">
        <v>0</v>
      </c>
      <c r="G78" s="505">
        <v>1</v>
      </c>
      <c r="H78" s="505">
        <v>0</v>
      </c>
      <c r="I78" s="505">
        <v>0</v>
      </c>
      <c r="J78" s="505">
        <v>7</v>
      </c>
      <c r="K78" s="505">
        <v>0</v>
      </c>
      <c r="L78" s="505">
        <v>0</v>
      </c>
      <c r="M78" s="505">
        <v>0</v>
      </c>
      <c r="N78" s="505">
        <v>51</v>
      </c>
      <c r="O78" s="505">
        <v>51</v>
      </c>
      <c r="P78" s="505">
        <v>7</v>
      </c>
      <c r="Q78" s="505">
        <v>44</v>
      </c>
      <c r="R78" s="505">
        <v>0</v>
      </c>
      <c r="S78" s="505">
        <v>0</v>
      </c>
      <c r="T78" s="505">
        <v>0</v>
      </c>
      <c r="U78" s="505">
        <v>0</v>
      </c>
      <c r="V78" s="505">
        <v>0</v>
      </c>
      <c r="W78" s="505">
        <v>0</v>
      </c>
      <c r="X78" s="505">
        <v>0</v>
      </c>
      <c r="Y78" s="505">
        <v>0</v>
      </c>
      <c r="Z78" s="505">
        <v>0</v>
      </c>
      <c r="AA78" s="505">
        <v>51</v>
      </c>
      <c r="AB78" s="505">
        <v>7.2857142857142856</v>
      </c>
      <c r="AC78" s="505">
        <v>12.000000000000009</v>
      </c>
      <c r="AD78" s="505">
        <v>12.466666666666667</v>
      </c>
      <c r="AE78" s="505">
        <v>0</v>
      </c>
      <c r="AF78" s="505">
        <v>0</v>
      </c>
      <c r="AG78" s="505">
        <v>51</v>
      </c>
      <c r="AH78" s="505">
        <v>0</v>
      </c>
      <c r="AI78" s="505">
        <v>0</v>
      </c>
      <c r="AJ78" s="505">
        <v>0</v>
      </c>
      <c r="AK78" s="505">
        <v>0</v>
      </c>
      <c r="AL78" s="505">
        <v>0</v>
      </c>
      <c r="AM78" s="505">
        <v>0</v>
      </c>
      <c r="AN78" s="505">
        <v>0</v>
      </c>
      <c r="AO78" s="505">
        <v>0</v>
      </c>
      <c r="AP78" s="505">
        <v>0</v>
      </c>
      <c r="AQ78" s="505">
        <v>0</v>
      </c>
      <c r="AR78" s="505">
        <v>0</v>
      </c>
      <c r="AS78" s="505">
        <v>0</v>
      </c>
      <c r="AT78" s="505">
        <v>0</v>
      </c>
      <c r="AU78" s="505">
        <v>0</v>
      </c>
      <c r="AV78" s="505">
        <v>1.1590909090909076</v>
      </c>
      <c r="AW78" s="505">
        <v>1.1590909090909076</v>
      </c>
      <c r="AX78" s="505">
        <v>0</v>
      </c>
      <c r="AY78" s="505">
        <v>0</v>
      </c>
      <c r="AZ78" s="505">
        <v>0</v>
      </c>
      <c r="BA78" s="505">
        <v>0</v>
      </c>
      <c r="BB78" s="505">
        <v>12.571428571428571</v>
      </c>
      <c r="BC78" s="505">
        <v>14.571428571428571</v>
      </c>
      <c r="BD78" s="505">
        <v>0</v>
      </c>
      <c r="BE78" s="505">
        <v>0</v>
      </c>
      <c r="BF78" s="505">
        <v>0</v>
      </c>
      <c r="BG78" s="505">
        <v>0</v>
      </c>
      <c r="BH78" s="505">
        <v>0</v>
      </c>
      <c r="BI78" s="505">
        <v>0</v>
      </c>
      <c r="BJ78" s="505">
        <v>0</v>
      </c>
      <c r="BK78" s="505">
        <v>0</v>
      </c>
      <c r="BL78" s="505">
        <v>1.99959164473684</v>
      </c>
      <c r="BM78" s="505">
        <v>0</v>
      </c>
      <c r="BN78" s="505">
        <v>0</v>
      </c>
      <c r="BO78" s="505">
        <v>1</v>
      </c>
      <c r="BP78" s="505">
        <v>0</v>
      </c>
      <c r="BQ78" s="555"/>
      <c r="BR78" s="555"/>
      <c r="BS78" s="555"/>
    </row>
    <row r="79" spans="1:71" ht="14.4" hidden="1">
      <c r="A79" s="486">
        <f>VLOOKUP(C79,'[19]DfE No.'!C:E,3,FALSE)</f>
        <v>10</v>
      </c>
      <c r="B79" s="502">
        <v>124720</v>
      </c>
      <c r="C79" s="502">
        <v>9353075</v>
      </c>
      <c r="D79" s="503" t="s">
        <v>978</v>
      </c>
      <c r="E79" s="492" t="s">
        <v>40</v>
      </c>
      <c r="F79" s="504">
        <v>0</v>
      </c>
      <c r="G79" s="505">
        <v>1</v>
      </c>
      <c r="H79" s="505">
        <v>0</v>
      </c>
      <c r="I79" s="505">
        <v>0</v>
      </c>
      <c r="J79" s="505">
        <v>7</v>
      </c>
      <c r="K79" s="505">
        <v>0</v>
      </c>
      <c r="L79" s="505">
        <v>0</v>
      </c>
      <c r="M79" s="505">
        <v>0</v>
      </c>
      <c r="N79" s="505">
        <v>40</v>
      </c>
      <c r="O79" s="505">
        <v>40</v>
      </c>
      <c r="P79" s="505">
        <v>5</v>
      </c>
      <c r="Q79" s="505">
        <v>35</v>
      </c>
      <c r="R79" s="505">
        <v>0</v>
      </c>
      <c r="S79" s="505">
        <v>0</v>
      </c>
      <c r="T79" s="505">
        <v>0</v>
      </c>
      <c r="U79" s="505">
        <v>0</v>
      </c>
      <c r="V79" s="505">
        <v>0</v>
      </c>
      <c r="W79" s="505">
        <v>0</v>
      </c>
      <c r="X79" s="505">
        <v>0</v>
      </c>
      <c r="Y79" s="505">
        <v>0</v>
      </c>
      <c r="Z79" s="505">
        <v>0</v>
      </c>
      <c r="AA79" s="505">
        <v>40</v>
      </c>
      <c r="AB79" s="505">
        <v>5.7142857142857144</v>
      </c>
      <c r="AC79" s="505">
        <v>5</v>
      </c>
      <c r="AD79" s="505">
        <v>5</v>
      </c>
      <c r="AE79" s="505">
        <v>0</v>
      </c>
      <c r="AF79" s="505">
        <v>0</v>
      </c>
      <c r="AG79" s="505">
        <v>40</v>
      </c>
      <c r="AH79" s="505">
        <v>0</v>
      </c>
      <c r="AI79" s="505">
        <v>0</v>
      </c>
      <c r="AJ79" s="505">
        <v>0</v>
      </c>
      <c r="AK79" s="505">
        <v>0</v>
      </c>
      <c r="AL79" s="505">
        <v>0</v>
      </c>
      <c r="AM79" s="505">
        <v>0</v>
      </c>
      <c r="AN79" s="505">
        <v>0</v>
      </c>
      <c r="AO79" s="505">
        <v>0</v>
      </c>
      <c r="AP79" s="505">
        <v>0</v>
      </c>
      <c r="AQ79" s="505">
        <v>0</v>
      </c>
      <c r="AR79" s="505">
        <v>0</v>
      </c>
      <c r="AS79" s="505">
        <v>0</v>
      </c>
      <c r="AT79" s="505">
        <v>0</v>
      </c>
      <c r="AU79" s="505">
        <v>0</v>
      </c>
      <c r="AV79" s="505">
        <v>0</v>
      </c>
      <c r="AW79" s="505">
        <v>0</v>
      </c>
      <c r="AX79" s="505">
        <v>0</v>
      </c>
      <c r="AY79" s="505">
        <v>0</v>
      </c>
      <c r="AZ79" s="505">
        <v>0</v>
      </c>
      <c r="BA79" s="505">
        <v>0</v>
      </c>
      <c r="BB79" s="505">
        <v>16</v>
      </c>
      <c r="BC79" s="505">
        <v>18.285714285714285</v>
      </c>
      <c r="BD79" s="505">
        <v>0</v>
      </c>
      <c r="BE79" s="505">
        <v>0</v>
      </c>
      <c r="BF79" s="505">
        <v>0</v>
      </c>
      <c r="BG79" s="505">
        <v>0</v>
      </c>
      <c r="BH79" s="505">
        <v>0</v>
      </c>
      <c r="BI79" s="505">
        <v>0</v>
      </c>
      <c r="BJ79" s="505">
        <v>0.6</v>
      </c>
      <c r="BK79" s="505">
        <v>0</v>
      </c>
      <c r="BL79" s="505">
        <v>1.6401283071428601</v>
      </c>
      <c r="BM79" s="505">
        <v>0</v>
      </c>
      <c r="BN79" s="505">
        <v>0</v>
      </c>
      <c r="BO79" s="505">
        <v>1</v>
      </c>
      <c r="BP79" s="505">
        <v>0</v>
      </c>
      <c r="BQ79" s="555"/>
      <c r="BR79" s="555"/>
      <c r="BS79" s="555"/>
    </row>
    <row r="80" spans="1:71" ht="14.4" hidden="1">
      <c r="A80" s="486">
        <f>VLOOKUP(C80,'[19]DfE No.'!C:E,3,FALSE)</f>
        <v>11</v>
      </c>
      <c r="B80" s="502">
        <v>124721</v>
      </c>
      <c r="C80" s="502">
        <v>9353076</v>
      </c>
      <c r="D80" s="503" t="s">
        <v>979</v>
      </c>
      <c r="E80" s="492" t="s">
        <v>40</v>
      </c>
      <c r="F80" s="504">
        <v>0</v>
      </c>
      <c r="G80" s="505">
        <v>1</v>
      </c>
      <c r="H80" s="505">
        <v>0</v>
      </c>
      <c r="I80" s="505">
        <v>0</v>
      </c>
      <c r="J80" s="505">
        <v>7</v>
      </c>
      <c r="K80" s="505">
        <v>0</v>
      </c>
      <c r="L80" s="505">
        <v>0</v>
      </c>
      <c r="M80" s="505">
        <v>0</v>
      </c>
      <c r="N80" s="505">
        <v>88</v>
      </c>
      <c r="O80" s="505">
        <v>88</v>
      </c>
      <c r="P80" s="505">
        <v>13</v>
      </c>
      <c r="Q80" s="505">
        <v>75</v>
      </c>
      <c r="R80" s="505">
        <v>0</v>
      </c>
      <c r="S80" s="505">
        <v>0</v>
      </c>
      <c r="T80" s="505">
        <v>0</v>
      </c>
      <c r="U80" s="505">
        <v>0</v>
      </c>
      <c r="V80" s="505">
        <v>0</v>
      </c>
      <c r="W80" s="505">
        <v>0</v>
      </c>
      <c r="X80" s="505">
        <v>0</v>
      </c>
      <c r="Y80" s="505">
        <v>0</v>
      </c>
      <c r="Z80" s="505">
        <v>0</v>
      </c>
      <c r="AA80" s="505">
        <v>88</v>
      </c>
      <c r="AB80" s="505">
        <v>12.571428571428571</v>
      </c>
      <c r="AC80" s="505">
        <v>16.999999999999986</v>
      </c>
      <c r="AD80" s="505">
        <v>17.600000000000001</v>
      </c>
      <c r="AE80" s="505">
        <v>0</v>
      </c>
      <c r="AF80" s="505">
        <v>0</v>
      </c>
      <c r="AG80" s="505">
        <v>58.999999999999957</v>
      </c>
      <c r="AH80" s="505">
        <v>27.000000000000014</v>
      </c>
      <c r="AI80" s="505">
        <v>1.9999999999999976</v>
      </c>
      <c r="AJ80" s="505">
        <v>0</v>
      </c>
      <c r="AK80" s="505">
        <v>0</v>
      </c>
      <c r="AL80" s="505">
        <v>0</v>
      </c>
      <c r="AM80" s="505">
        <v>0</v>
      </c>
      <c r="AN80" s="505">
        <v>0</v>
      </c>
      <c r="AO80" s="505">
        <v>0</v>
      </c>
      <c r="AP80" s="505">
        <v>0</v>
      </c>
      <c r="AQ80" s="505">
        <v>0</v>
      </c>
      <c r="AR80" s="505">
        <v>0</v>
      </c>
      <c r="AS80" s="505">
        <v>0</v>
      </c>
      <c r="AT80" s="505">
        <v>0</v>
      </c>
      <c r="AU80" s="505">
        <v>0</v>
      </c>
      <c r="AV80" s="505">
        <v>0</v>
      </c>
      <c r="AW80" s="505">
        <v>0</v>
      </c>
      <c r="AX80" s="505">
        <v>0</v>
      </c>
      <c r="AY80" s="505">
        <v>0</v>
      </c>
      <c r="AZ80" s="505">
        <v>0</v>
      </c>
      <c r="BA80" s="505">
        <v>0</v>
      </c>
      <c r="BB80" s="505">
        <v>26.041666666666664</v>
      </c>
      <c r="BC80" s="505">
        <v>30.555555555555554</v>
      </c>
      <c r="BD80" s="505">
        <v>0</v>
      </c>
      <c r="BE80" s="505">
        <v>0</v>
      </c>
      <c r="BF80" s="505">
        <v>0</v>
      </c>
      <c r="BG80" s="505">
        <v>0</v>
      </c>
      <c r="BH80" s="505">
        <v>0</v>
      </c>
      <c r="BI80" s="505">
        <v>0</v>
      </c>
      <c r="BJ80" s="505">
        <v>0.72000000000000219</v>
      </c>
      <c r="BK80" s="505">
        <v>0</v>
      </c>
      <c r="BL80" s="505">
        <v>1.71019717619048</v>
      </c>
      <c r="BM80" s="505">
        <v>0</v>
      </c>
      <c r="BN80" s="505">
        <v>0</v>
      </c>
      <c r="BO80" s="505">
        <v>1</v>
      </c>
      <c r="BP80" s="505">
        <v>0</v>
      </c>
      <c r="BQ80" s="555"/>
      <c r="BR80" s="555"/>
      <c r="BS80" s="555"/>
    </row>
    <row r="81" spans="1:71" ht="14.4" hidden="1">
      <c r="A81" s="486">
        <f>VLOOKUP(C81,'[19]DfE No.'!C:E,3,FALSE)</f>
        <v>206</v>
      </c>
      <c r="B81" s="502">
        <v>124723</v>
      </c>
      <c r="C81" s="502">
        <v>9353078</v>
      </c>
      <c r="D81" s="503" t="s">
        <v>980</v>
      </c>
      <c r="E81" s="492" t="s">
        <v>40</v>
      </c>
      <c r="F81" s="504">
        <v>0</v>
      </c>
      <c r="G81" s="505">
        <v>1</v>
      </c>
      <c r="H81" s="505">
        <v>0</v>
      </c>
      <c r="I81" s="505">
        <v>0</v>
      </c>
      <c r="J81" s="505">
        <v>7</v>
      </c>
      <c r="K81" s="505">
        <v>0</v>
      </c>
      <c r="L81" s="505">
        <v>0</v>
      </c>
      <c r="M81" s="505">
        <v>0</v>
      </c>
      <c r="N81" s="505">
        <v>201</v>
      </c>
      <c r="O81" s="505">
        <v>201</v>
      </c>
      <c r="P81" s="505">
        <v>29</v>
      </c>
      <c r="Q81" s="505">
        <v>172</v>
      </c>
      <c r="R81" s="505">
        <v>0</v>
      </c>
      <c r="S81" s="505">
        <v>0</v>
      </c>
      <c r="T81" s="505">
        <v>0</v>
      </c>
      <c r="U81" s="505">
        <v>0</v>
      </c>
      <c r="V81" s="505">
        <v>0</v>
      </c>
      <c r="W81" s="505">
        <v>0</v>
      </c>
      <c r="X81" s="505">
        <v>0</v>
      </c>
      <c r="Y81" s="505">
        <v>0</v>
      </c>
      <c r="Z81" s="505">
        <v>0</v>
      </c>
      <c r="AA81" s="505">
        <v>201</v>
      </c>
      <c r="AB81" s="505">
        <v>28.714285714285715</v>
      </c>
      <c r="AC81" s="505">
        <v>44.999999999999922</v>
      </c>
      <c r="AD81" s="505">
        <v>44.999999999999922</v>
      </c>
      <c r="AE81" s="505">
        <v>0</v>
      </c>
      <c r="AF81" s="505">
        <v>0</v>
      </c>
      <c r="AG81" s="505">
        <v>154.99999999999997</v>
      </c>
      <c r="AH81" s="505">
        <v>9.9999999999999947</v>
      </c>
      <c r="AI81" s="505">
        <v>19</v>
      </c>
      <c r="AJ81" s="505">
        <v>0</v>
      </c>
      <c r="AK81" s="505">
        <v>11.000000000000004</v>
      </c>
      <c r="AL81" s="505">
        <v>5.9999999999999964</v>
      </c>
      <c r="AM81" s="505">
        <v>0</v>
      </c>
      <c r="AN81" s="505">
        <v>0</v>
      </c>
      <c r="AO81" s="505">
        <v>0</v>
      </c>
      <c r="AP81" s="505">
        <v>0</v>
      </c>
      <c r="AQ81" s="505">
        <v>0</v>
      </c>
      <c r="AR81" s="505">
        <v>0</v>
      </c>
      <c r="AS81" s="505">
        <v>0</v>
      </c>
      <c r="AT81" s="505">
        <v>0</v>
      </c>
      <c r="AU81" s="505">
        <v>0</v>
      </c>
      <c r="AV81" s="505">
        <v>0</v>
      </c>
      <c r="AW81" s="505">
        <v>0</v>
      </c>
      <c r="AX81" s="505">
        <v>0</v>
      </c>
      <c r="AY81" s="505">
        <v>0</v>
      </c>
      <c r="AZ81" s="505">
        <v>0</v>
      </c>
      <c r="BA81" s="505">
        <v>1.9514563106796114</v>
      </c>
      <c r="BB81" s="505">
        <v>44.257309941520468</v>
      </c>
      <c r="BC81" s="505">
        <v>51.719298245614034</v>
      </c>
      <c r="BD81" s="505">
        <v>0</v>
      </c>
      <c r="BE81" s="505">
        <v>0</v>
      </c>
      <c r="BF81" s="505">
        <v>0</v>
      </c>
      <c r="BG81" s="505">
        <v>0</v>
      </c>
      <c r="BH81" s="505">
        <v>0</v>
      </c>
      <c r="BI81" s="505">
        <v>0</v>
      </c>
      <c r="BJ81" s="505">
        <v>0</v>
      </c>
      <c r="BK81" s="505">
        <v>0</v>
      </c>
      <c r="BL81" s="505">
        <v>0.95160778150684899</v>
      </c>
      <c r="BM81" s="505">
        <v>0</v>
      </c>
      <c r="BN81" s="505">
        <v>0</v>
      </c>
      <c r="BO81" s="505">
        <v>1</v>
      </c>
      <c r="BP81" s="505">
        <v>0</v>
      </c>
      <c r="BQ81" s="555"/>
      <c r="BR81" s="555"/>
      <c r="BS81" s="555"/>
    </row>
    <row r="82" spans="1:71" ht="14.4" hidden="1">
      <c r="A82" s="486">
        <f>VLOOKUP(C82,'[19]DfE No.'!C:E,3,FALSE)</f>
        <v>22</v>
      </c>
      <c r="B82" s="502">
        <v>124727</v>
      </c>
      <c r="C82" s="502">
        <v>9353083</v>
      </c>
      <c r="D82" s="503" t="s">
        <v>981</v>
      </c>
      <c r="E82" s="492" t="s">
        <v>40</v>
      </c>
      <c r="F82" s="504">
        <v>0</v>
      </c>
      <c r="G82" s="505">
        <v>1</v>
      </c>
      <c r="H82" s="505">
        <v>0</v>
      </c>
      <c r="I82" s="505">
        <v>0</v>
      </c>
      <c r="J82" s="505">
        <v>7</v>
      </c>
      <c r="K82" s="505">
        <v>0</v>
      </c>
      <c r="L82" s="505">
        <v>0</v>
      </c>
      <c r="M82" s="505">
        <v>0</v>
      </c>
      <c r="N82" s="505">
        <v>104</v>
      </c>
      <c r="O82" s="505">
        <v>104</v>
      </c>
      <c r="P82" s="505">
        <v>11</v>
      </c>
      <c r="Q82" s="505">
        <v>93</v>
      </c>
      <c r="R82" s="505">
        <v>0</v>
      </c>
      <c r="S82" s="505">
        <v>0</v>
      </c>
      <c r="T82" s="505">
        <v>0</v>
      </c>
      <c r="U82" s="505">
        <v>0</v>
      </c>
      <c r="V82" s="505">
        <v>0</v>
      </c>
      <c r="W82" s="505">
        <v>0</v>
      </c>
      <c r="X82" s="505">
        <v>0</v>
      </c>
      <c r="Y82" s="505">
        <v>0</v>
      </c>
      <c r="Z82" s="505">
        <v>0</v>
      </c>
      <c r="AA82" s="505">
        <v>104</v>
      </c>
      <c r="AB82" s="505">
        <v>14.857142857142858</v>
      </c>
      <c r="AC82" s="505">
        <v>16.000000000000014</v>
      </c>
      <c r="AD82" s="505">
        <v>20.612612612612612</v>
      </c>
      <c r="AE82" s="505">
        <v>0</v>
      </c>
      <c r="AF82" s="505">
        <v>0</v>
      </c>
      <c r="AG82" s="505">
        <v>84.999999999999957</v>
      </c>
      <c r="AH82" s="505">
        <v>1.0000000000000004</v>
      </c>
      <c r="AI82" s="505">
        <v>4.0000000000000036</v>
      </c>
      <c r="AJ82" s="505">
        <v>5.0000000000000027</v>
      </c>
      <c r="AK82" s="505">
        <v>2.9999999999999951</v>
      </c>
      <c r="AL82" s="505">
        <v>1.9999999999999969</v>
      </c>
      <c r="AM82" s="505">
        <v>4.0000000000000036</v>
      </c>
      <c r="AN82" s="505">
        <v>0</v>
      </c>
      <c r="AO82" s="505">
        <v>0</v>
      </c>
      <c r="AP82" s="505">
        <v>0</v>
      </c>
      <c r="AQ82" s="505">
        <v>0</v>
      </c>
      <c r="AR82" s="505">
        <v>0</v>
      </c>
      <c r="AS82" s="505">
        <v>0</v>
      </c>
      <c r="AT82" s="505">
        <v>0</v>
      </c>
      <c r="AU82" s="505">
        <v>0</v>
      </c>
      <c r="AV82" s="505">
        <v>0</v>
      </c>
      <c r="AW82" s="505">
        <v>1.1182795698924719</v>
      </c>
      <c r="AX82" s="505">
        <v>0</v>
      </c>
      <c r="AY82" s="505">
        <v>0</v>
      </c>
      <c r="AZ82" s="505">
        <v>0</v>
      </c>
      <c r="BA82" s="505">
        <v>0</v>
      </c>
      <c r="BB82" s="505">
        <v>21.136363636363637</v>
      </c>
      <c r="BC82" s="505">
        <v>23.636363636363637</v>
      </c>
      <c r="BD82" s="505">
        <v>0</v>
      </c>
      <c r="BE82" s="505">
        <v>0</v>
      </c>
      <c r="BF82" s="505">
        <v>0</v>
      </c>
      <c r="BG82" s="505">
        <v>0</v>
      </c>
      <c r="BH82" s="505">
        <v>0</v>
      </c>
      <c r="BI82" s="505">
        <v>0</v>
      </c>
      <c r="BJ82" s="505">
        <v>0</v>
      </c>
      <c r="BK82" s="505">
        <v>0</v>
      </c>
      <c r="BL82" s="505">
        <v>0.99812912142857102</v>
      </c>
      <c r="BM82" s="505">
        <v>0</v>
      </c>
      <c r="BN82" s="505">
        <v>0</v>
      </c>
      <c r="BO82" s="505">
        <v>1</v>
      </c>
      <c r="BP82" s="505">
        <v>0</v>
      </c>
      <c r="BQ82" s="555"/>
      <c r="BR82" s="555"/>
      <c r="BS82" s="555"/>
    </row>
    <row r="83" spans="1:71" ht="14.4" hidden="1">
      <c r="A83" s="486">
        <f>VLOOKUP(C83,'[19]DfE No.'!C:E,3,FALSE)</f>
        <v>223</v>
      </c>
      <c r="B83" s="502">
        <v>124729</v>
      </c>
      <c r="C83" s="502">
        <v>9353085</v>
      </c>
      <c r="D83" s="503" t="s">
        <v>982</v>
      </c>
      <c r="E83" s="492" t="s">
        <v>40</v>
      </c>
      <c r="F83" s="504">
        <v>0</v>
      </c>
      <c r="G83" s="505">
        <v>1</v>
      </c>
      <c r="H83" s="505">
        <v>0</v>
      </c>
      <c r="I83" s="505">
        <v>0</v>
      </c>
      <c r="J83" s="505">
        <v>7</v>
      </c>
      <c r="K83" s="505">
        <v>0</v>
      </c>
      <c r="L83" s="505">
        <v>0</v>
      </c>
      <c r="M83" s="505">
        <v>0</v>
      </c>
      <c r="N83" s="505">
        <v>202</v>
      </c>
      <c r="O83" s="505">
        <v>202</v>
      </c>
      <c r="P83" s="505">
        <v>30</v>
      </c>
      <c r="Q83" s="505">
        <v>172</v>
      </c>
      <c r="R83" s="505">
        <v>0</v>
      </c>
      <c r="S83" s="505">
        <v>0</v>
      </c>
      <c r="T83" s="505">
        <v>0</v>
      </c>
      <c r="U83" s="505">
        <v>0</v>
      </c>
      <c r="V83" s="505">
        <v>0</v>
      </c>
      <c r="W83" s="505">
        <v>0</v>
      </c>
      <c r="X83" s="505">
        <v>0</v>
      </c>
      <c r="Y83" s="505">
        <v>0</v>
      </c>
      <c r="Z83" s="505">
        <v>0</v>
      </c>
      <c r="AA83" s="505">
        <v>202</v>
      </c>
      <c r="AB83" s="505">
        <v>28.857142857142858</v>
      </c>
      <c r="AC83" s="505">
        <v>17.000000000000011</v>
      </c>
      <c r="AD83" s="505">
        <v>18</v>
      </c>
      <c r="AE83" s="505">
        <v>0</v>
      </c>
      <c r="AF83" s="505">
        <v>0</v>
      </c>
      <c r="AG83" s="505">
        <v>186.92537313432831</v>
      </c>
      <c r="AH83" s="505">
        <v>8.039800995024871</v>
      </c>
      <c r="AI83" s="505">
        <v>1.0049751243781089</v>
      </c>
      <c r="AJ83" s="505">
        <v>4.0199004975124355</v>
      </c>
      <c r="AK83" s="505">
        <v>2.00995024875622</v>
      </c>
      <c r="AL83" s="505">
        <v>0</v>
      </c>
      <c r="AM83" s="505">
        <v>0</v>
      </c>
      <c r="AN83" s="505">
        <v>0</v>
      </c>
      <c r="AO83" s="505">
        <v>0</v>
      </c>
      <c r="AP83" s="505">
        <v>0</v>
      </c>
      <c r="AQ83" s="505">
        <v>0</v>
      </c>
      <c r="AR83" s="505">
        <v>0</v>
      </c>
      <c r="AS83" s="505">
        <v>0</v>
      </c>
      <c r="AT83" s="505">
        <v>0</v>
      </c>
      <c r="AU83" s="505">
        <v>2.3488372093023284</v>
      </c>
      <c r="AV83" s="505">
        <v>3.5232558139534924</v>
      </c>
      <c r="AW83" s="505">
        <v>3.5232558139534924</v>
      </c>
      <c r="AX83" s="505">
        <v>0</v>
      </c>
      <c r="AY83" s="505">
        <v>0</v>
      </c>
      <c r="AZ83" s="505">
        <v>0</v>
      </c>
      <c r="BA83" s="505">
        <v>0</v>
      </c>
      <c r="BB83" s="505">
        <v>28.145454545454545</v>
      </c>
      <c r="BC83" s="505">
        <v>33.054545454545455</v>
      </c>
      <c r="BD83" s="505">
        <v>0</v>
      </c>
      <c r="BE83" s="505">
        <v>0</v>
      </c>
      <c r="BF83" s="505">
        <v>0</v>
      </c>
      <c r="BG83" s="505">
        <v>0</v>
      </c>
      <c r="BH83" s="505">
        <v>0</v>
      </c>
      <c r="BI83" s="505">
        <v>0</v>
      </c>
      <c r="BJ83" s="505">
        <v>0</v>
      </c>
      <c r="BK83" s="505">
        <v>0</v>
      </c>
      <c r="BL83" s="505">
        <v>1.82968439328859</v>
      </c>
      <c r="BM83" s="505">
        <v>0</v>
      </c>
      <c r="BN83" s="505">
        <v>0</v>
      </c>
      <c r="BO83" s="505">
        <v>1</v>
      </c>
      <c r="BP83" s="505">
        <v>0</v>
      </c>
      <c r="BQ83" s="555"/>
      <c r="BR83" s="555"/>
      <c r="BS83" s="555"/>
    </row>
    <row r="84" spans="1:71" ht="14.4" hidden="1">
      <c r="A84" s="486">
        <f>VLOOKUP(C84,'[19]DfE No.'!C:E,3,FALSE)</f>
        <v>444</v>
      </c>
      <c r="B84" s="502">
        <v>124732</v>
      </c>
      <c r="C84" s="502">
        <v>9353090</v>
      </c>
      <c r="D84" s="503" t="s">
        <v>983</v>
      </c>
      <c r="E84" s="492" t="s">
        <v>40</v>
      </c>
      <c r="F84" s="504">
        <v>0</v>
      </c>
      <c r="G84" s="505">
        <v>1</v>
      </c>
      <c r="H84" s="505">
        <v>0</v>
      </c>
      <c r="I84" s="505">
        <v>0</v>
      </c>
      <c r="J84" s="505">
        <v>7</v>
      </c>
      <c r="K84" s="505">
        <v>0</v>
      </c>
      <c r="L84" s="505">
        <v>0</v>
      </c>
      <c r="M84" s="505">
        <v>0</v>
      </c>
      <c r="N84" s="505">
        <v>129</v>
      </c>
      <c r="O84" s="505">
        <v>129</v>
      </c>
      <c r="P84" s="505">
        <v>18</v>
      </c>
      <c r="Q84" s="505">
        <v>111</v>
      </c>
      <c r="R84" s="505">
        <v>0</v>
      </c>
      <c r="S84" s="505">
        <v>0</v>
      </c>
      <c r="T84" s="505">
        <v>0</v>
      </c>
      <c r="U84" s="505">
        <v>0</v>
      </c>
      <c r="V84" s="505">
        <v>0</v>
      </c>
      <c r="W84" s="505">
        <v>0</v>
      </c>
      <c r="X84" s="505">
        <v>0</v>
      </c>
      <c r="Y84" s="505">
        <v>0</v>
      </c>
      <c r="Z84" s="505">
        <v>0</v>
      </c>
      <c r="AA84" s="505">
        <v>129</v>
      </c>
      <c r="AB84" s="505">
        <v>18.428571428571427</v>
      </c>
      <c r="AC84" s="505">
        <v>18.999999999999954</v>
      </c>
      <c r="AD84" s="505">
        <v>18.999999999999954</v>
      </c>
      <c r="AE84" s="505">
        <v>0</v>
      </c>
      <c r="AF84" s="505">
        <v>0</v>
      </c>
      <c r="AG84" s="505">
        <v>122.99999999999996</v>
      </c>
      <c r="AH84" s="505">
        <v>4.9999999999999973</v>
      </c>
      <c r="AI84" s="505">
        <v>0.99999999999999944</v>
      </c>
      <c r="AJ84" s="505">
        <v>0</v>
      </c>
      <c r="AK84" s="505">
        <v>0</v>
      </c>
      <c r="AL84" s="505">
        <v>0</v>
      </c>
      <c r="AM84" s="505">
        <v>0</v>
      </c>
      <c r="AN84" s="505">
        <v>0</v>
      </c>
      <c r="AO84" s="505">
        <v>0</v>
      </c>
      <c r="AP84" s="505">
        <v>0</v>
      </c>
      <c r="AQ84" s="505">
        <v>0</v>
      </c>
      <c r="AR84" s="505">
        <v>0</v>
      </c>
      <c r="AS84" s="505">
        <v>0</v>
      </c>
      <c r="AT84" s="505">
        <v>0</v>
      </c>
      <c r="AU84" s="505">
        <v>0</v>
      </c>
      <c r="AV84" s="505">
        <v>0</v>
      </c>
      <c r="AW84" s="505">
        <v>0</v>
      </c>
      <c r="AX84" s="505">
        <v>0</v>
      </c>
      <c r="AY84" s="505">
        <v>0</v>
      </c>
      <c r="AZ84" s="505">
        <v>0</v>
      </c>
      <c r="BA84" s="505">
        <v>0</v>
      </c>
      <c r="BB84" s="505">
        <v>21.142857142857142</v>
      </c>
      <c r="BC84" s="505">
        <v>24.571428571428569</v>
      </c>
      <c r="BD84" s="505">
        <v>0</v>
      </c>
      <c r="BE84" s="505">
        <v>0</v>
      </c>
      <c r="BF84" s="505">
        <v>0</v>
      </c>
      <c r="BG84" s="505">
        <v>0</v>
      </c>
      <c r="BH84" s="505">
        <v>0</v>
      </c>
      <c r="BI84" s="505">
        <v>0</v>
      </c>
      <c r="BJ84" s="505">
        <v>0</v>
      </c>
      <c r="BK84" s="505">
        <v>0</v>
      </c>
      <c r="BL84" s="505">
        <v>1.9415722908333299</v>
      </c>
      <c r="BM84" s="505">
        <v>0</v>
      </c>
      <c r="BN84" s="505">
        <v>0</v>
      </c>
      <c r="BO84" s="505">
        <v>1</v>
      </c>
      <c r="BP84" s="505">
        <v>0</v>
      </c>
      <c r="BQ84" s="555"/>
      <c r="BR84" s="555"/>
      <c r="BS84" s="555"/>
    </row>
    <row r="85" spans="1:71" ht="14.4" hidden="1">
      <c r="A85" s="486">
        <f>VLOOKUP(C85,'[19]DfE No.'!C:E,3,FALSE)</f>
        <v>50</v>
      </c>
      <c r="B85" s="502">
        <v>124735</v>
      </c>
      <c r="C85" s="502">
        <v>9353093</v>
      </c>
      <c r="D85" s="503" t="s">
        <v>984</v>
      </c>
      <c r="E85" s="492" t="s">
        <v>40</v>
      </c>
      <c r="F85" s="504">
        <v>0</v>
      </c>
      <c r="G85" s="505">
        <v>1</v>
      </c>
      <c r="H85" s="505">
        <v>0</v>
      </c>
      <c r="I85" s="505">
        <v>0</v>
      </c>
      <c r="J85" s="505">
        <v>7</v>
      </c>
      <c r="K85" s="505">
        <v>0</v>
      </c>
      <c r="L85" s="505">
        <v>0</v>
      </c>
      <c r="M85" s="505">
        <v>0</v>
      </c>
      <c r="N85" s="505">
        <v>163</v>
      </c>
      <c r="O85" s="505">
        <v>163</v>
      </c>
      <c r="P85" s="505">
        <v>24</v>
      </c>
      <c r="Q85" s="505">
        <v>139</v>
      </c>
      <c r="R85" s="505">
        <v>0</v>
      </c>
      <c r="S85" s="505">
        <v>0</v>
      </c>
      <c r="T85" s="505">
        <v>0</v>
      </c>
      <c r="U85" s="505">
        <v>0</v>
      </c>
      <c r="V85" s="505">
        <v>0</v>
      </c>
      <c r="W85" s="505">
        <v>0</v>
      </c>
      <c r="X85" s="505">
        <v>0</v>
      </c>
      <c r="Y85" s="505">
        <v>0</v>
      </c>
      <c r="Z85" s="505">
        <v>0</v>
      </c>
      <c r="AA85" s="505">
        <v>163</v>
      </c>
      <c r="AB85" s="505">
        <v>23.285714285714285</v>
      </c>
      <c r="AC85" s="505">
        <v>29.000000000000021</v>
      </c>
      <c r="AD85" s="505">
        <v>36.905660377358494</v>
      </c>
      <c r="AE85" s="505">
        <v>0</v>
      </c>
      <c r="AF85" s="505">
        <v>0</v>
      </c>
      <c r="AG85" s="505">
        <v>66.000000000000057</v>
      </c>
      <c r="AH85" s="505">
        <v>85.000000000000028</v>
      </c>
      <c r="AI85" s="505">
        <v>12</v>
      </c>
      <c r="AJ85" s="505">
        <v>0</v>
      </c>
      <c r="AK85" s="505">
        <v>0</v>
      </c>
      <c r="AL85" s="505">
        <v>0</v>
      </c>
      <c r="AM85" s="505">
        <v>0</v>
      </c>
      <c r="AN85" s="505">
        <v>0</v>
      </c>
      <c r="AO85" s="505">
        <v>0</v>
      </c>
      <c r="AP85" s="505">
        <v>0</v>
      </c>
      <c r="AQ85" s="505">
        <v>0</v>
      </c>
      <c r="AR85" s="505">
        <v>0</v>
      </c>
      <c r="AS85" s="505">
        <v>0</v>
      </c>
      <c r="AT85" s="505">
        <v>0</v>
      </c>
      <c r="AU85" s="505">
        <v>0</v>
      </c>
      <c r="AV85" s="505">
        <v>0</v>
      </c>
      <c r="AW85" s="505">
        <v>0</v>
      </c>
      <c r="AX85" s="505">
        <v>0</v>
      </c>
      <c r="AY85" s="505">
        <v>0</v>
      </c>
      <c r="AZ85" s="505">
        <v>0</v>
      </c>
      <c r="BA85" s="505">
        <v>0</v>
      </c>
      <c r="BB85" s="505">
        <v>42.769230769230774</v>
      </c>
      <c r="BC85" s="505">
        <v>50.153846153846153</v>
      </c>
      <c r="BD85" s="505">
        <v>0</v>
      </c>
      <c r="BE85" s="505">
        <v>0</v>
      </c>
      <c r="BF85" s="505">
        <v>0</v>
      </c>
      <c r="BG85" s="505">
        <v>0</v>
      </c>
      <c r="BH85" s="505">
        <v>0</v>
      </c>
      <c r="BI85" s="505">
        <v>0</v>
      </c>
      <c r="BJ85" s="505">
        <v>0</v>
      </c>
      <c r="BK85" s="505">
        <v>0</v>
      </c>
      <c r="BL85" s="505">
        <v>0.98253811527777801</v>
      </c>
      <c r="BM85" s="505">
        <v>0</v>
      </c>
      <c r="BN85" s="505">
        <v>0</v>
      </c>
      <c r="BO85" s="505">
        <v>1</v>
      </c>
      <c r="BP85" s="505">
        <v>0</v>
      </c>
      <c r="BQ85" s="555"/>
      <c r="BR85" s="555"/>
      <c r="BS85" s="555"/>
    </row>
    <row r="86" spans="1:71" ht="14.4" hidden="1">
      <c r="A86" s="486">
        <f>VLOOKUP(C86,'[19]DfE No.'!C:E,3,FALSE)</f>
        <v>331</v>
      </c>
      <c r="B86" s="502">
        <v>124744</v>
      </c>
      <c r="C86" s="502">
        <v>9353104</v>
      </c>
      <c r="D86" s="503" t="s">
        <v>985</v>
      </c>
      <c r="E86" s="492" t="s">
        <v>40</v>
      </c>
      <c r="F86" s="504">
        <v>0</v>
      </c>
      <c r="G86" s="505">
        <v>1</v>
      </c>
      <c r="H86" s="505">
        <v>0</v>
      </c>
      <c r="I86" s="505">
        <v>0</v>
      </c>
      <c r="J86" s="505">
        <v>7</v>
      </c>
      <c r="K86" s="505">
        <v>0</v>
      </c>
      <c r="L86" s="505">
        <v>0</v>
      </c>
      <c r="M86" s="505">
        <v>0</v>
      </c>
      <c r="N86" s="505">
        <v>84</v>
      </c>
      <c r="O86" s="505">
        <v>84</v>
      </c>
      <c r="P86" s="505">
        <v>9</v>
      </c>
      <c r="Q86" s="505">
        <v>75</v>
      </c>
      <c r="R86" s="505">
        <v>0</v>
      </c>
      <c r="S86" s="505">
        <v>0</v>
      </c>
      <c r="T86" s="505">
        <v>0</v>
      </c>
      <c r="U86" s="505">
        <v>0</v>
      </c>
      <c r="V86" s="505">
        <v>0</v>
      </c>
      <c r="W86" s="505">
        <v>0</v>
      </c>
      <c r="X86" s="505">
        <v>0</v>
      </c>
      <c r="Y86" s="505">
        <v>0</v>
      </c>
      <c r="Z86" s="505">
        <v>0</v>
      </c>
      <c r="AA86" s="505">
        <v>84</v>
      </c>
      <c r="AB86" s="505">
        <v>12</v>
      </c>
      <c r="AC86" s="505">
        <v>9.9999999999999964</v>
      </c>
      <c r="AD86" s="505">
        <v>11.741935483870966</v>
      </c>
      <c r="AE86" s="505">
        <v>0</v>
      </c>
      <c r="AF86" s="505">
        <v>0</v>
      </c>
      <c r="AG86" s="505">
        <v>57.999999999999964</v>
      </c>
      <c r="AH86" s="505">
        <v>0.99999999999999967</v>
      </c>
      <c r="AI86" s="505">
        <v>17.999999999999975</v>
      </c>
      <c r="AJ86" s="505">
        <v>2.9999999999999987</v>
      </c>
      <c r="AK86" s="505">
        <v>3.9999999999999987</v>
      </c>
      <c r="AL86" s="505">
        <v>0</v>
      </c>
      <c r="AM86" s="505">
        <v>0</v>
      </c>
      <c r="AN86" s="505">
        <v>0</v>
      </c>
      <c r="AO86" s="505">
        <v>0</v>
      </c>
      <c r="AP86" s="505">
        <v>0</v>
      </c>
      <c r="AQ86" s="505">
        <v>0</v>
      </c>
      <c r="AR86" s="505">
        <v>0</v>
      </c>
      <c r="AS86" s="505">
        <v>0</v>
      </c>
      <c r="AT86" s="505">
        <v>0</v>
      </c>
      <c r="AU86" s="505">
        <v>2.2400000000000029</v>
      </c>
      <c r="AV86" s="505">
        <v>3.36</v>
      </c>
      <c r="AW86" s="505">
        <v>3.36</v>
      </c>
      <c r="AX86" s="505">
        <v>0</v>
      </c>
      <c r="AY86" s="505">
        <v>0</v>
      </c>
      <c r="AZ86" s="505">
        <v>0</v>
      </c>
      <c r="BA86" s="505">
        <v>0</v>
      </c>
      <c r="BB86" s="505">
        <v>9.8684210526315788</v>
      </c>
      <c r="BC86" s="505">
        <v>11.052631578947368</v>
      </c>
      <c r="BD86" s="505">
        <v>0</v>
      </c>
      <c r="BE86" s="505">
        <v>0</v>
      </c>
      <c r="BF86" s="505">
        <v>0</v>
      </c>
      <c r="BG86" s="505">
        <v>0</v>
      </c>
      <c r="BH86" s="505">
        <v>0</v>
      </c>
      <c r="BI86" s="505">
        <v>0</v>
      </c>
      <c r="BJ86" s="505">
        <v>0</v>
      </c>
      <c r="BK86" s="505">
        <v>0</v>
      </c>
      <c r="BL86" s="505">
        <v>1.13064003333333</v>
      </c>
      <c r="BM86" s="505">
        <v>0</v>
      </c>
      <c r="BN86" s="505">
        <v>0</v>
      </c>
      <c r="BO86" s="505">
        <v>1</v>
      </c>
      <c r="BP86" s="505">
        <v>0</v>
      </c>
      <c r="BQ86" s="555"/>
      <c r="BR86" s="555"/>
      <c r="BS86" s="555"/>
    </row>
    <row r="87" spans="1:71" ht="14.4" hidden="1">
      <c r="A87" s="486">
        <f>VLOOKUP(C87,'[19]DfE No.'!C:E,3,FALSE)</f>
        <v>106</v>
      </c>
      <c r="B87" s="502">
        <v>124745</v>
      </c>
      <c r="C87" s="502">
        <v>9353105</v>
      </c>
      <c r="D87" s="503" t="s">
        <v>986</v>
      </c>
      <c r="E87" s="492" t="s">
        <v>40</v>
      </c>
      <c r="F87" s="504">
        <v>0</v>
      </c>
      <c r="G87" s="505">
        <v>1</v>
      </c>
      <c r="H87" s="505">
        <v>0</v>
      </c>
      <c r="I87" s="505">
        <v>0</v>
      </c>
      <c r="J87" s="505">
        <v>7</v>
      </c>
      <c r="K87" s="505">
        <v>0</v>
      </c>
      <c r="L87" s="505">
        <v>0</v>
      </c>
      <c r="M87" s="505">
        <v>0</v>
      </c>
      <c r="N87" s="505">
        <v>56</v>
      </c>
      <c r="O87" s="505">
        <v>56</v>
      </c>
      <c r="P87" s="505">
        <v>5</v>
      </c>
      <c r="Q87" s="505">
        <v>51</v>
      </c>
      <c r="R87" s="505">
        <v>0</v>
      </c>
      <c r="S87" s="505">
        <v>0</v>
      </c>
      <c r="T87" s="505">
        <v>0</v>
      </c>
      <c r="U87" s="505">
        <v>0</v>
      </c>
      <c r="V87" s="505">
        <v>0</v>
      </c>
      <c r="W87" s="505">
        <v>0</v>
      </c>
      <c r="X87" s="505">
        <v>0</v>
      </c>
      <c r="Y87" s="505">
        <v>0</v>
      </c>
      <c r="Z87" s="505">
        <v>0</v>
      </c>
      <c r="AA87" s="505">
        <v>56</v>
      </c>
      <c r="AB87" s="505">
        <v>8</v>
      </c>
      <c r="AC87" s="505">
        <v>5.999999999999992</v>
      </c>
      <c r="AD87" s="505">
        <v>7</v>
      </c>
      <c r="AE87" s="505">
        <v>0</v>
      </c>
      <c r="AF87" s="505">
        <v>0</v>
      </c>
      <c r="AG87" s="505">
        <v>56</v>
      </c>
      <c r="AH87" s="505">
        <v>0</v>
      </c>
      <c r="AI87" s="505">
        <v>0</v>
      </c>
      <c r="AJ87" s="505">
        <v>0</v>
      </c>
      <c r="AK87" s="505">
        <v>0</v>
      </c>
      <c r="AL87" s="505">
        <v>0</v>
      </c>
      <c r="AM87" s="505">
        <v>0</v>
      </c>
      <c r="AN87" s="505">
        <v>0</v>
      </c>
      <c r="AO87" s="505">
        <v>0</v>
      </c>
      <c r="AP87" s="505">
        <v>0</v>
      </c>
      <c r="AQ87" s="505">
        <v>0</v>
      </c>
      <c r="AR87" s="505">
        <v>0</v>
      </c>
      <c r="AS87" s="505">
        <v>0</v>
      </c>
      <c r="AT87" s="505">
        <v>0</v>
      </c>
      <c r="AU87" s="505">
        <v>0</v>
      </c>
      <c r="AV87" s="505">
        <v>0</v>
      </c>
      <c r="AW87" s="505">
        <v>0</v>
      </c>
      <c r="AX87" s="505">
        <v>0</v>
      </c>
      <c r="AY87" s="505">
        <v>0</v>
      </c>
      <c r="AZ87" s="505">
        <v>0</v>
      </c>
      <c r="BA87" s="505">
        <v>0</v>
      </c>
      <c r="BB87" s="505">
        <v>8.16</v>
      </c>
      <c r="BC87" s="505">
        <v>8.9600000000000009</v>
      </c>
      <c r="BD87" s="505">
        <v>0</v>
      </c>
      <c r="BE87" s="505">
        <v>0</v>
      </c>
      <c r="BF87" s="505">
        <v>0</v>
      </c>
      <c r="BG87" s="505">
        <v>0</v>
      </c>
      <c r="BH87" s="505">
        <v>0</v>
      </c>
      <c r="BI87" s="505">
        <v>0</v>
      </c>
      <c r="BJ87" s="505">
        <v>0.63999999999999835</v>
      </c>
      <c r="BK87" s="505">
        <v>0</v>
      </c>
      <c r="BL87" s="505">
        <v>1.69071508769231</v>
      </c>
      <c r="BM87" s="505">
        <v>0</v>
      </c>
      <c r="BN87" s="505">
        <v>0</v>
      </c>
      <c r="BO87" s="505">
        <v>1</v>
      </c>
      <c r="BP87" s="505">
        <v>0</v>
      </c>
      <c r="BQ87" s="555"/>
      <c r="BR87" s="555"/>
      <c r="BS87" s="555"/>
    </row>
    <row r="88" spans="1:71" ht="14.4" hidden="1">
      <c r="A88" s="486">
        <f>VLOOKUP(C88,'[19]DfE No.'!C:E,3,FALSE)</f>
        <v>112</v>
      </c>
      <c r="B88" s="502">
        <v>124747</v>
      </c>
      <c r="C88" s="502">
        <v>9353109</v>
      </c>
      <c r="D88" s="503" t="s">
        <v>988</v>
      </c>
      <c r="E88" s="492" t="s">
        <v>40</v>
      </c>
      <c r="F88" s="504">
        <v>0</v>
      </c>
      <c r="G88" s="505">
        <v>1</v>
      </c>
      <c r="H88" s="505">
        <v>0</v>
      </c>
      <c r="I88" s="505">
        <v>0</v>
      </c>
      <c r="J88" s="505">
        <v>7</v>
      </c>
      <c r="K88" s="505">
        <v>0</v>
      </c>
      <c r="L88" s="505">
        <v>0</v>
      </c>
      <c r="M88" s="505">
        <v>0</v>
      </c>
      <c r="N88" s="505">
        <v>76</v>
      </c>
      <c r="O88" s="505">
        <v>76</v>
      </c>
      <c r="P88" s="505">
        <v>16</v>
      </c>
      <c r="Q88" s="505">
        <v>60</v>
      </c>
      <c r="R88" s="505">
        <v>0</v>
      </c>
      <c r="S88" s="505">
        <v>0</v>
      </c>
      <c r="T88" s="505">
        <v>0</v>
      </c>
      <c r="U88" s="505">
        <v>0</v>
      </c>
      <c r="V88" s="505">
        <v>0</v>
      </c>
      <c r="W88" s="505">
        <v>0</v>
      </c>
      <c r="X88" s="505">
        <v>0</v>
      </c>
      <c r="Y88" s="505">
        <v>0</v>
      </c>
      <c r="Z88" s="505">
        <v>0</v>
      </c>
      <c r="AA88" s="505">
        <v>76</v>
      </c>
      <c r="AB88" s="505">
        <v>10.857142857142858</v>
      </c>
      <c r="AC88" s="505">
        <v>8.0000000000000124</v>
      </c>
      <c r="AD88" s="505">
        <v>8.3287671232876708</v>
      </c>
      <c r="AE88" s="505">
        <v>0</v>
      </c>
      <c r="AF88" s="505">
        <v>0</v>
      </c>
      <c r="AG88" s="505">
        <v>76</v>
      </c>
      <c r="AH88" s="505">
        <v>0</v>
      </c>
      <c r="AI88" s="505">
        <v>0</v>
      </c>
      <c r="AJ88" s="505">
        <v>0</v>
      </c>
      <c r="AK88" s="505">
        <v>0</v>
      </c>
      <c r="AL88" s="505">
        <v>0</v>
      </c>
      <c r="AM88" s="505">
        <v>0</v>
      </c>
      <c r="AN88" s="505">
        <v>0</v>
      </c>
      <c r="AO88" s="505">
        <v>0</v>
      </c>
      <c r="AP88" s="505">
        <v>0</v>
      </c>
      <c r="AQ88" s="505">
        <v>0</v>
      </c>
      <c r="AR88" s="505">
        <v>0</v>
      </c>
      <c r="AS88" s="505">
        <v>0</v>
      </c>
      <c r="AT88" s="505">
        <v>0</v>
      </c>
      <c r="AU88" s="505">
        <v>0</v>
      </c>
      <c r="AV88" s="505">
        <v>0</v>
      </c>
      <c r="AW88" s="505">
        <v>0</v>
      </c>
      <c r="AX88" s="505">
        <v>0</v>
      </c>
      <c r="AY88" s="505">
        <v>0</v>
      </c>
      <c r="AZ88" s="505">
        <v>0</v>
      </c>
      <c r="BA88" s="505">
        <v>2.0821917808219177</v>
      </c>
      <c r="BB88" s="505">
        <v>14.285714285714285</v>
      </c>
      <c r="BC88" s="505">
        <v>18.095238095238095</v>
      </c>
      <c r="BD88" s="505">
        <v>0</v>
      </c>
      <c r="BE88" s="505">
        <v>0</v>
      </c>
      <c r="BF88" s="505">
        <v>0</v>
      </c>
      <c r="BG88" s="505">
        <v>0</v>
      </c>
      <c r="BH88" s="505">
        <v>0</v>
      </c>
      <c r="BI88" s="505">
        <v>0</v>
      </c>
      <c r="BJ88" s="505">
        <v>4.4400000000000039</v>
      </c>
      <c r="BK88" s="505">
        <v>0</v>
      </c>
      <c r="BL88" s="505">
        <v>1.7895872902439001</v>
      </c>
      <c r="BM88" s="505">
        <v>0</v>
      </c>
      <c r="BN88" s="505">
        <v>0</v>
      </c>
      <c r="BO88" s="505">
        <v>1</v>
      </c>
      <c r="BP88" s="505">
        <v>0</v>
      </c>
      <c r="BQ88" s="555"/>
      <c r="BR88" s="555"/>
      <c r="BS88" s="555"/>
    </row>
    <row r="89" spans="1:71" ht="14.4" hidden="1">
      <c r="A89" s="486">
        <f>VLOOKUP(C89,'[19]DfE No.'!C:E,3,FALSE)</f>
        <v>113</v>
      </c>
      <c r="B89" s="502">
        <v>124748</v>
      </c>
      <c r="C89" s="502">
        <v>9353111</v>
      </c>
      <c r="D89" s="503" t="s">
        <v>989</v>
      </c>
      <c r="E89" s="492" t="s">
        <v>40</v>
      </c>
      <c r="F89" s="504">
        <v>0</v>
      </c>
      <c r="G89" s="505">
        <v>1</v>
      </c>
      <c r="H89" s="505">
        <v>0</v>
      </c>
      <c r="I89" s="505">
        <v>0</v>
      </c>
      <c r="J89" s="505">
        <v>7</v>
      </c>
      <c r="K89" s="505">
        <v>0</v>
      </c>
      <c r="L89" s="505">
        <v>0</v>
      </c>
      <c r="M89" s="505">
        <v>0</v>
      </c>
      <c r="N89" s="505">
        <v>340</v>
      </c>
      <c r="O89" s="505">
        <v>340</v>
      </c>
      <c r="P89" s="505">
        <v>45</v>
      </c>
      <c r="Q89" s="505">
        <v>295</v>
      </c>
      <c r="R89" s="505">
        <v>0</v>
      </c>
      <c r="S89" s="505">
        <v>0</v>
      </c>
      <c r="T89" s="505">
        <v>0</v>
      </c>
      <c r="U89" s="505">
        <v>0</v>
      </c>
      <c r="V89" s="505">
        <v>0</v>
      </c>
      <c r="W89" s="505">
        <v>0</v>
      </c>
      <c r="X89" s="505">
        <v>0</v>
      </c>
      <c r="Y89" s="505">
        <v>0</v>
      </c>
      <c r="Z89" s="505">
        <v>0</v>
      </c>
      <c r="AA89" s="505">
        <v>340</v>
      </c>
      <c r="AB89" s="505">
        <v>48.571428571428569</v>
      </c>
      <c r="AC89" s="505">
        <v>31.000000000000004</v>
      </c>
      <c r="AD89" s="505">
        <v>39.080459770114942</v>
      </c>
      <c r="AE89" s="505">
        <v>0</v>
      </c>
      <c r="AF89" s="505">
        <v>0</v>
      </c>
      <c r="AG89" s="505">
        <v>289</v>
      </c>
      <c r="AH89" s="505">
        <v>5.9999999999999964</v>
      </c>
      <c r="AI89" s="505">
        <v>20.999999999999986</v>
      </c>
      <c r="AJ89" s="505">
        <v>3.0000000000000013</v>
      </c>
      <c r="AK89" s="505">
        <v>19.000000000000011</v>
      </c>
      <c r="AL89" s="505">
        <v>0</v>
      </c>
      <c r="AM89" s="505">
        <v>1.9999999999999998</v>
      </c>
      <c r="AN89" s="505">
        <v>0</v>
      </c>
      <c r="AO89" s="505">
        <v>0</v>
      </c>
      <c r="AP89" s="505">
        <v>0</v>
      </c>
      <c r="AQ89" s="505">
        <v>0</v>
      </c>
      <c r="AR89" s="505">
        <v>0</v>
      </c>
      <c r="AS89" s="505">
        <v>0</v>
      </c>
      <c r="AT89" s="505">
        <v>0</v>
      </c>
      <c r="AU89" s="505">
        <v>0</v>
      </c>
      <c r="AV89" s="505">
        <v>0</v>
      </c>
      <c r="AW89" s="505">
        <v>0</v>
      </c>
      <c r="AX89" s="505">
        <v>0</v>
      </c>
      <c r="AY89" s="505">
        <v>0</v>
      </c>
      <c r="AZ89" s="505">
        <v>0</v>
      </c>
      <c r="BA89" s="505">
        <v>0</v>
      </c>
      <c r="BB89" s="505">
        <v>82.807017543859644</v>
      </c>
      <c r="BC89" s="505">
        <v>95.438596491228068</v>
      </c>
      <c r="BD89" s="505">
        <v>0</v>
      </c>
      <c r="BE89" s="505">
        <v>0</v>
      </c>
      <c r="BF89" s="505">
        <v>0</v>
      </c>
      <c r="BG89" s="505">
        <v>0</v>
      </c>
      <c r="BH89" s="505">
        <v>0</v>
      </c>
      <c r="BI89" s="505">
        <v>0</v>
      </c>
      <c r="BJ89" s="505">
        <v>0</v>
      </c>
      <c r="BK89" s="505">
        <v>0</v>
      </c>
      <c r="BL89" s="505">
        <v>0.72818207499999998</v>
      </c>
      <c r="BM89" s="505">
        <v>0</v>
      </c>
      <c r="BN89" s="505">
        <v>0</v>
      </c>
      <c r="BO89" s="505">
        <v>1</v>
      </c>
      <c r="BP89" s="505">
        <v>0</v>
      </c>
      <c r="BQ89" s="555"/>
      <c r="BR89" s="555"/>
      <c r="BS89" s="555"/>
    </row>
    <row r="90" spans="1:71" ht="14.4" hidden="1">
      <c r="A90" s="486">
        <f>VLOOKUP(C90,'[19]DfE No.'!C:E,3,FALSE)</f>
        <v>216</v>
      </c>
      <c r="B90" s="502">
        <v>124749</v>
      </c>
      <c r="C90" s="502">
        <v>9353112</v>
      </c>
      <c r="D90" s="503" t="s">
        <v>990</v>
      </c>
      <c r="E90" s="492" t="s">
        <v>40</v>
      </c>
      <c r="F90" s="504">
        <v>0</v>
      </c>
      <c r="G90" s="505">
        <v>1</v>
      </c>
      <c r="H90" s="505">
        <v>0</v>
      </c>
      <c r="I90" s="505">
        <v>0</v>
      </c>
      <c r="J90" s="505">
        <v>7</v>
      </c>
      <c r="K90" s="505">
        <v>0</v>
      </c>
      <c r="L90" s="505">
        <v>0</v>
      </c>
      <c r="M90" s="505">
        <v>0</v>
      </c>
      <c r="N90" s="505">
        <v>263</v>
      </c>
      <c r="O90" s="505">
        <v>263</v>
      </c>
      <c r="P90" s="505">
        <v>31</v>
      </c>
      <c r="Q90" s="505">
        <v>232</v>
      </c>
      <c r="R90" s="505">
        <v>0</v>
      </c>
      <c r="S90" s="505">
        <v>0</v>
      </c>
      <c r="T90" s="505">
        <v>0</v>
      </c>
      <c r="U90" s="505">
        <v>0</v>
      </c>
      <c r="V90" s="505">
        <v>0</v>
      </c>
      <c r="W90" s="505">
        <v>0</v>
      </c>
      <c r="X90" s="505">
        <v>0</v>
      </c>
      <c r="Y90" s="505">
        <v>0</v>
      </c>
      <c r="Z90" s="505">
        <v>0</v>
      </c>
      <c r="AA90" s="505">
        <v>263</v>
      </c>
      <c r="AB90" s="505">
        <v>37.571428571428569</v>
      </c>
      <c r="AC90" s="505">
        <v>11.999999999999996</v>
      </c>
      <c r="AD90" s="505">
        <v>15.357664233576642</v>
      </c>
      <c r="AE90" s="505">
        <v>0</v>
      </c>
      <c r="AF90" s="505">
        <v>0</v>
      </c>
      <c r="AG90" s="505">
        <v>252.99999999999997</v>
      </c>
      <c r="AH90" s="505">
        <v>0</v>
      </c>
      <c r="AI90" s="505">
        <v>0.99999999999999933</v>
      </c>
      <c r="AJ90" s="505">
        <v>5.0000000000000098</v>
      </c>
      <c r="AK90" s="505">
        <v>4.000000000000008</v>
      </c>
      <c r="AL90" s="505">
        <v>0</v>
      </c>
      <c r="AM90" s="505">
        <v>0</v>
      </c>
      <c r="AN90" s="505">
        <v>0</v>
      </c>
      <c r="AO90" s="505">
        <v>0</v>
      </c>
      <c r="AP90" s="505">
        <v>0</v>
      </c>
      <c r="AQ90" s="505">
        <v>0</v>
      </c>
      <c r="AR90" s="505">
        <v>0</v>
      </c>
      <c r="AS90" s="505">
        <v>0</v>
      </c>
      <c r="AT90" s="505">
        <v>0</v>
      </c>
      <c r="AU90" s="505">
        <v>1.1336206896551733</v>
      </c>
      <c r="AV90" s="505">
        <v>3.4008620689655116</v>
      </c>
      <c r="AW90" s="505">
        <v>5.6681034482758532</v>
      </c>
      <c r="AX90" s="505">
        <v>0</v>
      </c>
      <c r="AY90" s="505">
        <v>0</v>
      </c>
      <c r="AZ90" s="505">
        <v>0</v>
      </c>
      <c r="BA90" s="505">
        <v>0.95985401459854014</v>
      </c>
      <c r="BB90" s="505">
        <v>42.736842105263158</v>
      </c>
      <c r="BC90" s="505">
        <v>48.44736842105263</v>
      </c>
      <c r="BD90" s="505">
        <v>0</v>
      </c>
      <c r="BE90" s="505">
        <v>0</v>
      </c>
      <c r="BF90" s="505">
        <v>0</v>
      </c>
      <c r="BG90" s="505">
        <v>0</v>
      </c>
      <c r="BH90" s="505">
        <v>0</v>
      </c>
      <c r="BI90" s="505">
        <v>0</v>
      </c>
      <c r="BJ90" s="505">
        <v>0</v>
      </c>
      <c r="BK90" s="505">
        <v>0</v>
      </c>
      <c r="BL90" s="505">
        <v>1.6042224415584401</v>
      </c>
      <c r="BM90" s="505">
        <v>0</v>
      </c>
      <c r="BN90" s="505">
        <v>0</v>
      </c>
      <c r="BO90" s="505">
        <v>1</v>
      </c>
      <c r="BP90" s="505">
        <v>0</v>
      </c>
      <c r="BQ90" s="555"/>
      <c r="BR90" s="555"/>
      <c r="BS90" s="555"/>
    </row>
    <row r="91" spans="1:71" ht="14.4" hidden="1">
      <c r="A91" s="486">
        <f>VLOOKUP(C91,'[19]DfE No.'!C:E,3,FALSE)</f>
        <v>114</v>
      </c>
      <c r="B91" s="502">
        <v>124750</v>
      </c>
      <c r="C91" s="502">
        <v>9353113</v>
      </c>
      <c r="D91" s="503" t="s">
        <v>991</v>
      </c>
      <c r="E91" s="492" t="s">
        <v>40</v>
      </c>
      <c r="F91" s="504">
        <v>0</v>
      </c>
      <c r="G91" s="505">
        <v>1</v>
      </c>
      <c r="H91" s="505">
        <v>0</v>
      </c>
      <c r="I91" s="505">
        <v>0</v>
      </c>
      <c r="J91" s="505">
        <v>7</v>
      </c>
      <c r="K91" s="505">
        <v>0</v>
      </c>
      <c r="L91" s="505">
        <v>0</v>
      </c>
      <c r="M91" s="505">
        <v>0</v>
      </c>
      <c r="N91" s="505">
        <v>66</v>
      </c>
      <c r="O91" s="505">
        <v>66</v>
      </c>
      <c r="P91" s="505">
        <v>7</v>
      </c>
      <c r="Q91" s="505">
        <v>59</v>
      </c>
      <c r="R91" s="505">
        <v>0</v>
      </c>
      <c r="S91" s="505">
        <v>0</v>
      </c>
      <c r="T91" s="505">
        <v>0</v>
      </c>
      <c r="U91" s="505">
        <v>0</v>
      </c>
      <c r="V91" s="505">
        <v>0</v>
      </c>
      <c r="W91" s="505">
        <v>0</v>
      </c>
      <c r="X91" s="505">
        <v>0</v>
      </c>
      <c r="Y91" s="505">
        <v>0</v>
      </c>
      <c r="Z91" s="505">
        <v>0</v>
      </c>
      <c r="AA91" s="505">
        <v>66</v>
      </c>
      <c r="AB91" s="505">
        <v>9.4285714285714288</v>
      </c>
      <c r="AC91" s="505">
        <v>20.999999999999989</v>
      </c>
      <c r="AD91" s="505">
        <v>20.999999999999989</v>
      </c>
      <c r="AE91" s="505">
        <v>0</v>
      </c>
      <c r="AF91" s="505">
        <v>0</v>
      </c>
      <c r="AG91" s="505">
        <v>64.000000000000014</v>
      </c>
      <c r="AH91" s="505">
        <v>0</v>
      </c>
      <c r="AI91" s="505">
        <v>1.9999999999999998</v>
      </c>
      <c r="AJ91" s="505">
        <v>0</v>
      </c>
      <c r="AK91" s="505">
        <v>0</v>
      </c>
      <c r="AL91" s="505">
        <v>0</v>
      </c>
      <c r="AM91" s="505">
        <v>0</v>
      </c>
      <c r="AN91" s="505">
        <v>0</v>
      </c>
      <c r="AO91" s="505">
        <v>0</v>
      </c>
      <c r="AP91" s="505">
        <v>0</v>
      </c>
      <c r="AQ91" s="505">
        <v>0</v>
      </c>
      <c r="AR91" s="505">
        <v>0</v>
      </c>
      <c r="AS91" s="505">
        <v>0</v>
      </c>
      <c r="AT91" s="505">
        <v>0</v>
      </c>
      <c r="AU91" s="505">
        <v>0</v>
      </c>
      <c r="AV91" s="505">
        <v>0</v>
      </c>
      <c r="AW91" s="505">
        <v>0</v>
      </c>
      <c r="AX91" s="505">
        <v>0</v>
      </c>
      <c r="AY91" s="505">
        <v>0</v>
      </c>
      <c r="AZ91" s="505">
        <v>0</v>
      </c>
      <c r="BA91" s="505">
        <v>0</v>
      </c>
      <c r="BB91" s="505">
        <v>16.731343283582088</v>
      </c>
      <c r="BC91" s="505">
        <v>18.71641791044776</v>
      </c>
      <c r="BD91" s="505">
        <v>0</v>
      </c>
      <c r="BE91" s="505">
        <v>0</v>
      </c>
      <c r="BF91" s="505">
        <v>0</v>
      </c>
      <c r="BG91" s="505">
        <v>0</v>
      </c>
      <c r="BH91" s="505">
        <v>0</v>
      </c>
      <c r="BI91" s="505">
        <v>0</v>
      </c>
      <c r="BJ91" s="505">
        <v>3.99999999999998E-2</v>
      </c>
      <c r="BK91" s="505">
        <v>0</v>
      </c>
      <c r="BL91" s="505">
        <v>1.5195476507246399</v>
      </c>
      <c r="BM91" s="505">
        <v>0</v>
      </c>
      <c r="BN91" s="505">
        <v>0</v>
      </c>
      <c r="BO91" s="505">
        <v>1</v>
      </c>
      <c r="BP91" s="505">
        <v>0</v>
      </c>
      <c r="BQ91" s="555"/>
      <c r="BR91" s="555"/>
      <c r="BS91" s="555"/>
    </row>
    <row r="92" spans="1:71" ht="14.4" hidden="1">
      <c r="A92" s="486">
        <f>VLOOKUP(C92,'[19]DfE No.'!C:E,3,FALSE)</f>
        <v>12</v>
      </c>
      <c r="B92" s="502">
        <v>124751</v>
      </c>
      <c r="C92" s="502">
        <v>9353114</v>
      </c>
      <c r="D92" s="503" t="s">
        <v>992</v>
      </c>
      <c r="E92" s="492" t="s">
        <v>40</v>
      </c>
      <c r="F92" s="504">
        <v>0</v>
      </c>
      <c r="G92" s="505">
        <v>1</v>
      </c>
      <c r="H92" s="505">
        <v>0</v>
      </c>
      <c r="I92" s="505">
        <v>0</v>
      </c>
      <c r="J92" s="505">
        <v>7</v>
      </c>
      <c r="K92" s="505">
        <v>0</v>
      </c>
      <c r="L92" s="505">
        <v>0</v>
      </c>
      <c r="M92" s="505">
        <v>0</v>
      </c>
      <c r="N92" s="505">
        <v>191</v>
      </c>
      <c r="O92" s="505">
        <v>191</v>
      </c>
      <c r="P92" s="505">
        <v>28</v>
      </c>
      <c r="Q92" s="505">
        <v>163</v>
      </c>
      <c r="R92" s="505">
        <v>0</v>
      </c>
      <c r="S92" s="505">
        <v>0</v>
      </c>
      <c r="T92" s="505">
        <v>0</v>
      </c>
      <c r="U92" s="505">
        <v>0</v>
      </c>
      <c r="V92" s="505">
        <v>0</v>
      </c>
      <c r="W92" s="505">
        <v>0</v>
      </c>
      <c r="X92" s="505">
        <v>0</v>
      </c>
      <c r="Y92" s="505">
        <v>0</v>
      </c>
      <c r="Z92" s="505">
        <v>0</v>
      </c>
      <c r="AA92" s="505">
        <v>191</v>
      </c>
      <c r="AB92" s="505">
        <v>27.285714285714285</v>
      </c>
      <c r="AC92" s="505">
        <v>25.000000000000011</v>
      </c>
      <c r="AD92" s="505">
        <v>34.107142857142861</v>
      </c>
      <c r="AE92" s="505">
        <v>0</v>
      </c>
      <c r="AF92" s="505">
        <v>0</v>
      </c>
      <c r="AG92" s="505">
        <v>163.00000000000009</v>
      </c>
      <c r="AH92" s="505">
        <v>13.999999999999993</v>
      </c>
      <c r="AI92" s="505">
        <v>0</v>
      </c>
      <c r="AJ92" s="505">
        <v>7.0000000000000071</v>
      </c>
      <c r="AK92" s="505">
        <v>2.0000000000000049</v>
      </c>
      <c r="AL92" s="505">
        <v>0</v>
      </c>
      <c r="AM92" s="505">
        <v>5.0000000000000018</v>
      </c>
      <c r="AN92" s="505">
        <v>0</v>
      </c>
      <c r="AO92" s="505">
        <v>0</v>
      </c>
      <c r="AP92" s="505">
        <v>0</v>
      </c>
      <c r="AQ92" s="505">
        <v>0</v>
      </c>
      <c r="AR92" s="505">
        <v>0</v>
      </c>
      <c r="AS92" s="505">
        <v>0</v>
      </c>
      <c r="AT92" s="505">
        <v>0</v>
      </c>
      <c r="AU92" s="505">
        <v>0</v>
      </c>
      <c r="AV92" s="505">
        <v>0</v>
      </c>
      <c r="AW92" s="505">
        <v>0</v>
      </c>
      <c r="AX92" s="505">
        <v>0</v>
      </c>
      <c r="AY92" s="505">
        <v>0</v>
      </c>
      <c r="AZ92" s="505">
        <v>0</v>
      </c>
      <c r="BA92" s="505">
        <v>0.97448979591836726</v>
      </c>
      <c r="BB92" s="505">
        <v>40.994011976047901</v>
      </c>
      <c r="BC92" s="505">
        <v>48.035928143712574</v>
      </c>
      <c r="BD92" s="505">
        <v>0</v>
      </c>
      <c r="BE92" s="505">
        <v>0</v>
      </c>
      <c r="BF92" s="505">
        <v>0</v>
      </c>
      <c r="BG92" s="505">
        <v>0</v>
      </c>
      <c r="BH92" s="505">
        <v>0</v>
      </c>
      <c r="BI92" s="505">
        <v>0</v>
      </c>
      <c r="BJ92" s="505">
        <v>0</v>
      </c>
      <c r="BK92" s="505">
        <v>0</v>
      </c>
      <c r="BL92" s="505">
        <v>1.597588819</v>
      </c>
      <c r="BM92" s="505">
        <v>0</v>
      </c>
      <c r="BN92" s="505">
        <v>0</v>
      </c>
      <c r="BO92" s="505">
        <v>1</v>
      </c>
      <c r="BP92" s="505">
        <v>0</v>
      </c>
      <c r="BQ92" s="555"/>
      <c r="BR92" s="555"/>
      <c r="BS92" s="555"/>
    </row>
    <row r="93" spans="1:71" ht="14.4" hidden="1">
      <c r="A93" s="486">
        <f>VLOOKUP(C93,'[19]DfE No.'!C:E,3,FALSE)</f>
        <v>203</v>
      </c>
      <c r="B93" s="502">
        <v>124754</v>
      </c>
      <c r="C93" s="502">
        <v>9353117</v>
      </c>
      <c r="D93" s="503" t="s">
        <v>993</v>
      </c>
      <c r="E93" s="492" t="s">
        <v>40</v>
      </c>
      <c r="F93" s="504">
        <v>0</v>
      </c>
      <c r="G93" s="505">
        <v>1</v>
      </c>
      <c r="H93" s="505">
        <v>0</v>
      </c>
      <c r="I93" s="505">
        <v>0</v>
      </c>
      <c r="J93" s="505">
        <v>7</v>
      </c>
      <c r="K93" s="505">
        <v>0</v>
      </c>
      <c r="L93" s="505">
        <v>0</v>
      </c>
      <c r="M93" s="505">
        <v>0</v>
      </c>
      <c r="N93" s="505">
        <v>59</v>
      </c>
      <c r="O93" s="505">
        <v>59</v>
      </c>
      <c r="P93" s="505">
        <v>8</v>
      </c>
      <c r="Q93" s="505">
        <v>51</v>
      </c>
      <c r="R93" s="505">
        <v>0</v>
      </c>
      <c r="S93" s="505">
        <v>0</v>
      </c>
      <c r="T93" s="505">
        <v>0</v>
      </c>
      <c r="U93" s="505">
        <v>0</v>
      </c>
      <c r="V93" s="505">
        <v>0</v>
      </c>
      <c r="W93" s="505">
        <v>0</v>
      </c>
      <c r="X93" s="505">
        <v>0</v>
      </c>
      <c r="Y93" s="505">
        <v>0</v>
      </c>
      <c r="Z93" s="505">
        <v>0</v>
      </c>
      <c r="AA93" s="505">
        <v>59</v>
      </c>
      <c r="AB93" s="505">
        <v>8.4285714285714288</v>
      </c>
      <c r="AC93" s="505">
        <v>13.99999999999998</v>
      </c>
      <c r="AD93" s="505">
        <v>13.99999999999998</v>
      </c>
      <c r="AE93" s="505">
        <v>0</v>
      </c>
      <c r="AF93" s="505">
        <v>0</v>
      </c>
      <c r="AG93" s="505">
        <v>45.000000000000014</v>
      </c>
      <c r="AH93" s="505">
        <v>1.0000000000000011</v>
      </c>
      <c r="AI93" s="505">
        <v>1.0000000000000011</v>
      </c>
      <c r="AJ93" s="505">
        <v>3.9999999999999982</v>
      </c>
      <c r="AK93" s="505">
        <v>7.9999999999999964</v>
      </c>
      <c r="AL93" s="505">
        <v>0</v>
      </c>
      <c r="AM93" s="505">
        <v>0</v>
      </c>
      <c r="AN93" s="505">
        <v>0</v>
      </c>
      <c r="AO93" s="505">
        <v>0</v>
      </c>
      <c r="AP93" s="505">
        <v>0</v>
      </c>
      <c r="AQ93" s="505">
        <v>0</v>
      </c>
      <c r="AR93" s="505">
        <v>0</v>
      </c>
      <c r="AS93" s="505">
        <v>0</v>
      </c>
      <c r="AT93" s="505">
        <v>0</v>
      </c>
      <c r="AU93" s="505">
        <v>0</v>
      </c>
      <c r="AV93" s="505">
        <v>0</v>
      </c>
      <c r="AW93" s="505">
        <v>0</v>
      </c>
      <c r="AX93" s="505">
        <v>0</v>
      </c>
      <c r="AY93" s="505">
        <v>0</v>
      </c>
      <c r="AZ93" s="505">
        <v>0</v>
      </c>
      <c r="BA93" s="505">
        <v>0</v>
      </c>
      <c r="BB93" s="505">
        <v>12.195652173913043</v>
      </c>
      <c r="BC93" s="505">
        <v>14.108695652173912</v>
      </c>
      <c r="BD93" s="505">
        <v>0</v>
      </c>
      <c r="BE93" s="505">
        <v>0</v>
      </c>
      <c r="BF93" s="505">
        <v>0</v>
      </c>
      <c r="BG93" s="505">
        <v>0</v>
      </c>
      <c r="BH93" s="505">
        <v>0</v>
      </c>
      <c r="BI93" s="505">
        <v>0</v>
      </c>
      <c r="BJ93" s="505">
        <v>0</v>
      </c>
      <c r="BK93" s="505">
        <v>0</v>
      </c>
      <c r="BL93" s="505">
        <v>1.3934634125000001</v>
      </c>
      <c r="BM93" s="505">
        <v>0</v>
      </c>
      <c r="BN93" s="505">
        <v>0</v>
      </c>
      <c r="BO93" s="505">
        <v>1</v>
      </c>
      <c r="BP93" s="505">
        <v>0</v>
      </c>
      <c r="BQ93" s="555"/>
      <c r="BR93" s="555"/>
      <c r="BS93" s="555"/>
    </row>
    <row r="94" spans="1:71" ht="14.4">
      <c r="A94" s="486">
        <f>VLOOKUP(C94,'[19]DfE No.'!C:E,3,FALSE)</f>
        <v>507</v>
      </c>
      <c r="B94" s="502">
        <v>124757</v>
      </c>
      <c r="C94" s="502">
        <v>9353124</v>
      </c>
      <c r="D94" s="503" t="s">
        <v>994</v>
      </c>
      <c r="E94" s="492" t="s">
        <v>40</v>
      </c>
      <c r="F94" s="504">
        <v>0</v>
      </c>
      <c r="G94" s="505">
        <v>1</v>
      </c>
      <c r="H94" s="505">
        <v>0</v>
      </c>
      <c r="I94" s="505">
        <v>0</v>
      </c>
      <c r="J94" s="505">
        <v>7</v>
      </c>
      <c r="K94" s="505">
        <v>0</v>
      </c>
      <c r="L94" s="505">
        <v>0</v>
      </c>
      <c r="M94" s="505">
        <v>0</v>
      </c>
      <c r="N94" s="505">
        <v>204</v>
      </c>
      <c r="O94" s="505">
        <v>204</v>
      </c>
      <c r="P94" s="505">
        <v>30</v>
      </c>
      <c r="Q94" s="505">
        <v>174</v>
      </c>
      <c r="R94" s="505">
        <v>0</v>
      </c>
      <c r="S94" s="505">
        <v>0</v>
      </c>
      <c r="T94" s="505">
        <v>0</v>
      </c>
      <c r="U94" s="505">
        <v>0</v>
      </c>
      <c r="V94" s="505">
        <v>0</v>
      </c>
      <c r="W94" s="505">
        <v>0</v>
      </c>
      <c r="X94" s="505">
        <v>0</v>
      </c>
      <c r="Y94" s="505">
        <v>0</v>
      </c>
      <c r="Z94" s="505">
        <v>0</v>
      </c>
      <c r="AA94" s="505">
        <v>204</v>
      </c>
      <c r="AB94" s="505">
        <v>29.142857142857142</v>
      </c>
      <c r="AC94" s="505">
        <v>49.000000000000092</v>
      </c>
      <c r="AD94" s="505">
        <v>51</v>
      </c>
      <c r="AE94" s="505">
        <v>0</v>
      </c>
      <c r="AF94" s="505">
        <v>0</v>
      </c>
      <c r="AG94" s="505">
        <v>151.99999999999994</v>
      </c>
      <c r="AH94" s="505">
        <v>35.999999999999972</v>
      </c>
      <c r="AI94" s="505">
        <v>16</v>
      </c>
      <c r="AJ94" s="505">
        <v>0</v>
      </c>
      <c r="AK94" s="505">
        <v>0</v>
      </c>
      <c r="AL94" s="505">
        <v>0</v>
      </c>
      <c r="AM94" s="505">
        <v>0</v>
      </c>
      <c r="AN94" s="505">
        <v>0</v>
      </c>
      <c r="AO94" s="505">
        <v>0</v>
      </c>
      <c r="AP94" s="505">
        <v>0</v>
      </c>
      <c r="AQ94" s="505">
        <v>0</v>
      </c>
      <c r="AR94" s="505">
        <v>0</v>
      </c>
      <c r="AS94" s="505">
        <v>0</v>
      </c>
      <c r="AT94" s="505">
        <v>0</v>
      </c>
      <c r="AU94" s="505">
        <v>2.3448275862068928</v>
      </c>
      <c r="AV94" s="505">
        <v>4.6896551724137856</v>
      </c>
      <c r="AW94" s="505">
        <v>5.8620689655172322</v>
      </c>
      <c r="AX94" s="505">
        <v>0</v>
      </c>
      <c r="AY94" s="505">
        <v>0</v>
      </c>
      <c r="AZ94" s="505">
        <v>0</v>
      </c>
      <c r="BA94" s="505">
        <v>0.96226415094339623</v>
      </c>
      <c r="BB94" s="505">
        <v>49.575418994413404</v>
      </c>
      <c r="BC94" s="505">
        <v>58.122905027932958</v>
      </c>
      <c r="BD94" s="505">
        <v>0</v>
      </c>
      <c r="BE94" s="505">
        <v>0</v>
      </c>
      <c r="BF94" s="505">
        <v>0</v>
      </c>
      <c r="BG94" s="505">
        <v>0</v>
      </c>
      <c r="BH94" s="505">
        <v>0</v>
      </c>
      <c r="BI94" s="505">
        <v>0</v>
      </c>
      <c r="BJ94" s="505">
        <v>0</v>
      </c>
      <c r="BK94" s="505">
        <v>0</v>
      </c>
      <c r="BL94" s="505">
        <v>0.61973418676470604</v>
      </c>
      <c r="BM94" s="505">
        <v>0</v>
      </c>
      <c r="BN94" s="505">
        <v>0</v>
      </c>
      <c r="BO94" s="505">
        <v>1</v>
      </c>
      <c r="BP94" s="505">
        <v>0</v>
      </c>
      <c r="BQ94" s="555">
        <v>20</v>
      </c>
      <c r="BR94" s="555"/>
      <c r="BS94" s="555"/>
    </row>
    <row r="95" spans="1:71" ht="14.4" hidden="1">
      <c r="A95" s="486">
        <f>VLOOKUP(C95,'[19]DfE No.'!C:E,3,FALSE)</f>
        <v>17</v>
      </c>
      <c r="B95" s="502">
        <v>124758</v>
      </c>
      <c r="C95" s="502">
        <v>9353125</v>
      </c>
      <c r="D95" s="503" t="s">
        <v>995</v>
      </c>
      <c r="E95" s="492" t="s">
        <v>40</v>
      </c>
      <c r="F95" s="504">
        <v>0</v>
      </c>
      <c r="G95" s="505">
        <v>1</v>
      </c>
      <c r="H95" s="505">
        <v>0</v>
      </c>
      <c r="I95" s="505">
        <v>0</v>
      </c>
      <c r="J95" s="505">
        <v>7</v>
      </c>
      <c r="K95" s="505">
        <v>0</v>
      </c>
      <c r="L95" s="505">
        <v>0</v>
      </c>
      <c r="M95" s="505">
        <v>0</v>
      </c>
      <c r="N95" s="505">
        <v>170</v>
      </c>
      <c r="O95" s="505">
        <v>170</v>
      </c>
      <c r="P95" s="505">
        <v>23</v>
      </c>
      <c r="Q95" s="505">
        <v>147</v>
      </c>
      <c r="R95" s="505">
        <v>0</v>
      </c>
      <c r="S95" s="505">
        <v>0</v>
      </c>
      <c r="T95" s="505">
        <v>0</v>
      </c>
      <c r="U95" s="505">
        <v>0</v>
      </c>
      <c r="V95" s="505">
        <v>0</v>
      </c>
      <c r="W95" s="505">
        <v>0</v>
      </c>
      <c r="X95" s="505">
        <v>0</v>
      </c>
      <c r="Y95" s="505">
        <v>0</v>
      </c>
      <c r="Z95" s="505">
        <v>0</v>
      </c>
      <c r="AA95" s="505">
        <v>170</v>
      </c>
      <c r="AB95" s="505">
        <v>24.285714285714285</v>
      </c>
      <c r="AC95" s="505">
        <v>21.000000000000021</v>
      </c>
      <c r="AD95" s="505">
        <v>28.662790697674417</v>
      </c>
      <c r="AE95" s="505">
        <v>0</v>
      </c>
      <c r="AF95" s="505">
        <v>0</v>
      </c>
      <c r="AG95" s="505">
        <v>168</v>
      </c>
      <c r="AH95" s="505">
        <v>1.9999999999999929</v>
      </c>
      <c r="AI95" s="505">
        <v>0</v>
      </c>
      <c r="AJ95" s="505">
        <v>0</v>
      </c>
      <c r="AK95" s="505">
        <v>0</v>
      </c>
      <c r="AL95" s="505">
        <v>0</v>
      </c>
      <c r="AM95" s="505">
        <v>0</v>
      </c>
      <c r="AN95" s="505">
        <v>0</v>
      </c>
      <c r="AO95" s="505">
        <v>0</v>
      </c>
      <c r="AP95" s="505">
        <v>0</v>
      </c>
      <c r="AQ95" s="505">
        <v>0</v>
      </c>
      <c r="AR95" s="505">
        <v>0</v>
      </c>
      <c r="AS95" s="505">
        <v>0</v>
      </c>
      <c r="AT95" s="505">
        <v>0</v>
      </c>
      <c r="AU95" s="505">
        <v>1.1564625850340129</v>
      </c>
      <c r="AV95" s="505">
        <v>2.3129251700680187</v>
      </c>
      <c r="AW95" s="505">
        <v>5.7823129251700731</v>
      </c>
      <c r="AX95" s="505">
        <v>0</v>
      </c>
      <c r="AY95" s="505">
        <v>0</v>
      </c>
      <c r="AZ95" s="505">
        <v>0</v>
      </c>
      <c r="BA95" s="505">
        <v>0.98837209302325579</v>
      </c>
      <c r="BB95" s="505">
        <v>43.55555555555555</v>
      </c>
      <c r="BC95" s="505">
        <v>50.370370370370367</v>
      </c>
      <c r="BD95" s="505">
        <v>0</v>
      </c>
      <c r="BE95" s="505">
        <v>0</v>
      </c>
      <c r="BF95" s="505">
        <v>0</v>
      </c>
      <c r="BG95" s="505">
        <v>0</v>
      </c>
      <c r="BH95" s="505">
        <v>0</v>
      </c>
      <c r="BI95" s="505">
        <v>0</v>
      </c>
      <c r="BJ95" s="505">
        <v>0</v>
      </c>
      <c r="BK95" s="505">
        <v>0</v>
      </c>
      <c r="BL95" s="505">
        <v>2.3825454862275501</v>
      </c>
      <c r="BM95" s="505">
        <v>0</v>
      </c>
      <c r="BN95" s="505">
        <v>0</v>
      </c>
      <c r="BO95" s="505">
        <v>1</v>
      </c>
      <c r="BP95" s="505">
        <v>0</v>
      </c>
      <c r="BQ95" s="555"/>
      <c r="BR95" s="555"/>
      <c r="BS95" s="555"/>
    </row>
    <row r="96" spans="1:71" ht="14.4" hidden="1">
      <c r="A96" s="486">
        <f>VLOOKUP(C96,'[19]DfE No.'!C:E,3,FALSE)</f>
        <v>421</v>
      </c>
      <c r="B96" s="502">
        <v>124762</v>
      </c>
      <c r="C96" s="502">
        <v>9353308</v>
      </c>
      <c r="D96" s="503" t="s">
        <v>996</v>
      </c>
      <c r="E96" s="492" t="s">
        <v>40</v>
      </c>
      <c r="F96" s="504">
        <v>0</v>
      </c>
      <c r="G96" s="505">
        <v>1</v>
      </c>
      <c r="H96" s="505">
        <v>0</v>
      </c>
      <c r="I96" s="505">
        <v>0</v>
      </c>
      <c r="J96" s="505">
        <v>7</v>
      </c>
      <c r="K96" s="505">
        <v>0</v>
      </c>
      <c r="L96" s="505">
        <v>0</v>
      </c>
      <c r="M96" s="505">
        <v>0</v>
      </c>
      <c r="N96" s="505">
        <v>271</v>
      </c>
      <c r="O96" s="505">
        <v>271</v>
      </c>
      <c r="P96" s="505">
        <v>36</v>
      </c>
      <c r="Q96" s="505">
        <v>235</v>
      </c>
      <c r="R96" s="505">
        <v>0</v>
      </c>
      <c r="S96" s="505">
        <v>0</v>
      </c>
      <c r="T96" s="505">
        <v>0</v>
      </c>
      <c r="U96" s="505">
        <v>0</v>
      </c>
      <c r="V96" s="505">
        <v>0</v>
      </c>
      <c r="W96" s="505">
        <v>0</v>
      </c>
      <c r="X96" s="505">
        <v>0</v>
      </c>
      <c r="Y96" s="505">
        <v>0</v>
      </c>
      <c r="Z96" s="505">
        <v>0</v>
      </c>
      <c r="AA96" s="505">
        <v>271</v>
      </c>
      <c r="AB96" s="505">
        <v>38.714285714285715</v>
      </c>
      <c r="AC96" s="505">
        <v>61.999999999999936</v>
      </c>
      <c r="AD96" s="505">
        <v>61.999999999999936</v>
      </c>
      <c r="AE96" s="505">
        <v>0</v>
      </c>
      <c r="AF96" s="505">
        <v>0</v>
      </c>
      <c r="AG96" s="505">
        <v>145.00000000000011</v>
      </c>
      <c r="AH96" s="505">
        <v>102.9999999999999</v>
      </c>
      <c r="AI96" s="505">
        <v>23.000000000000004</v>
      </c>
      <c r="AJ96" s="505">
        <v>0</v>
      </c>
      <c r="AK96" s="505">
        <v>0</v>
      </c>
      <c r="AL96" s="505">
        <v>0</v>
      </c>
      <c r="AM96" s="505">
        <v>0</v>
      </c>
      <c r="AN96" s="505">
        <v>0</v>
      </c>
      <c r="AO96" s="505">
        <v>0</v>
      </c>
      <c r="AP96" s="505">
        <v>0</v>
      </c>
      <c r="AQ96" s="505">
        <v>0</v>
      </c>
      <c r="AR96" s="505">
        <v>0</v>
      </c>
      <c r="AS96" s="505">
        <v>0</v>
      </c>
      <c r="AT96" s="505">
        <v>0</v>
      </c>
      <c r="AU96" s="505">
        <v>6.919148936170207</v>
      </c>
      <c r="AV96" s="505">
        <v>14.991489361702126</v>
      </c>
      <c r="AW96" s="505">
        <v>17.297872340425521</v>
      </c>
      <c r="AX96" s="505">
        <v>0</v>
      </c>
      <c r="AY96" s="505">
        <v>0</v>
      </c>
      <c r="AZ96" s="505">
        <v>0</v>
      </c>
      <c r="BA96" s="505">
        <v>0</v>
      </c>
      <c r="BB96" s="505">
        <v>60.756097560975611</v>
      </c>
      <c r="BC96" s="505">
        <v>70.063414634146341</v>
      </c>
      <c r="BD96" s="505">
        <v>0</v>
      </c>
      <c r="BE96" s="505">
        <v>0</v>
      </c>
      <c r="BF96" s="505">
        <v>0</v>
      </c>
      <c r="BG96" s="505">
        <v>0</v>
      </c>
      <c r="BH96" s="505">
        <v>0</v>
      </c>
      <c r="BI96" s="505">
        <v>0</v>
      </c>
      <c r="BJ96" s="505">
        <v>11.739999999999972</v>
      </c>
      <c r="BK96" s="505">
        <v>0</v>
      </c>
      <c r="BL96" s="505">
        <v>0.56775090392857097</v>
      </c>
      <c r="BM96" s="505">
        <v>0</v>
      </c>
      <c r="BN96" s="505">
        <v>0</v>
      </c>
      <c r="BO96" s="505">
        <v>1</v>
      </c>
      <c r="BP96" s="505">
        <v>0</v>
      </c>
      <c r="BQ96" s="555"/>
      <c r="BR96" s="555"/>
      <c r="BS96" s="555"/>
    </row>
    <row r="97" spans="1:71" ht="14.4" hidden="1">
      <c r="A97" s="486">
        <f>VLOOKUP(C97,'[19]DfE No.'!C:E,3,FALSE)</f>
        <v>509</v>
      </c>
      <c r="B97" s="502">
        <v>124763</v>
      </c>
      <c r="C97" s="502">
        <v>9353310</v>
      </c>
      <c r="D97" s="503" t="s">
        <v>407</v>
      </c>
      <c r="E97" s="492" t="s">
        <v>40</v>
      </c>
      <c r="F97" s="504">
        <v>0</v>
      </c>
      <c r="G97" s="505">
        <v>1</v>
      </c>
      <c r="H97" s="505">
        <v>0</v>
      </c>
      <c r="I97" s="505">
        <v>0</v>
      </c>
      <c r="J97" s="505">
        <v>7</v>
      </c>
      <c r="K97" s="505">
        <v>0</v>
      </c>
      <c r="L97" s="505">
        <v>0</v>
      </c>
      <c r="M97" s="505">
        <v>0</v>
      </c>
      <c r="N97" s="505">
        <v>169</v>
      </c>
      <c r="O97" s="505">
        <v>169</v>
      </c>
      <c r="P97" s="505">
        <v>30</v>
      </c>
      <c r="Q97" s="505">
        <v>139</v>
      </c>
      <c r="R97" s="505">
        <v>0</v>
      </c>
      <c r="S97" s="505">
        <v>0</v>
      </c>
      <c r="T97" s="505">
        <v>0</v>
      </c>
      <c r="U97" s="505">
        <v>0</v>
      </c>
      <c r="V97" s="505">
        <v>0</v>
      </c>
      <c r="W97" s="505">
        <v>0</v>
      </c>
      <c r="X97" s="505">
        <v>0</v>
      </c>
      <c r="Y97" s="505">
        <v>0</v>
      </c>
      <c r="Z97" s="505">
        <v>0</v>
      </c>
      <c r="AA97" s="505">
        <v>169</v>
      </c>
      <c r="AB97" s="505">
        <v>24.142857142857142</v>
      </c>
      <c r="AC97" s="505">
        <v>19.999999999999968</v>
      </c>
      <c r="AD97" s="505">
        <v>20.452229299363058</v>
      </c>
      <c r="AE97" s="505">
        <v>0</v>
      </c>
      <c r="AF97" s="505">
        <v>0</v>
      </c>
      <c r="AG97" s="505">
        <v>132.99999999999997</v>
      </c>
      <c r="AH97" s="505">
        <v>24.999999999999957</v>
      </c>
      <c r="AI97" s="505">
        <v>11</v>
      </c>
      <c r="AJ97" s="505">
        <v>0</v>
      </c>
      <c r="AK97" s="505">
        <v>0</v>
      </c>
      <c r="AL97" s="505">
        <v>0</v>
      </c>
      <c r="AM97" s="505">
        <v>0</v>
      </c>
      <c r="AN97" s="505">
        <v>0</v>
      </c>
      <c r="AO97" s="505">
        <v>0</v>
      </c>
      <c r="AP97" s="505">
        <v>0</v>
      </c>
      <c r="AQ97" s="505">
        <v>0</v>
      </c>
      <c r="AR97" s="505">
        <v>0</v>
      </c>
      <c r="AS97" s="505">
        <v>0</v>
      </c>
      <c r="AT97" s="505">
        <v>0</v>
      </c>
      <c r="AU97" s="505">
        <v>4.8633093525179873</v>
      </c>
      <c r="AV97" s="505">
        <v>10.942446043165464</v>
      </c>
      <c r="AW97" s="505">
        <v>14.589928057553962</v>
      </c>
      <c r="AX97" s="505">
        <v>0</v>
      </c>
      <c r="AY97" s="505">
        <v>0</v>
      </c>
      <c r="AZ97" s="505">
        <v>0</v>
      </c>
      <c r="BA97" s="505">
        <v>0</v>
      </c>
      <c r="BB97" s="505">
        <v>33.727941176470587</v>
      </c>
      <c r="BC97" s="505">
        <v>41.007352941176471</v>
      </c>
      <c r="BD97" s="505">
        <v>0</v>
      </c>
      <c r="BE97" s="505">
        <v>0</v>
      </c>
      <c r="BF97" s="505">
        <v>0</v>
      </c>
      <c r="BG97" s="505">
        <v>0</v>
      </c>
      <c r="BH97" s="505">
        <v>0</v>
      </c>
      <c r="BI97" s="505">
        <v>0</v>
      </c>
      <c r="BJ97" s="505">
        <v>0</v>
      </c>
      <c r="BK97" s="505">
        <v>0</v>
      </c>
      <c r="BL97" s="505">
        <v>0.347219480232558</v>
      </c>
      <c r="BM97" s="505">
        <v>0</v>
      </c>
      <c r="BN97" s="505">
        <v>0</v>
      </c>
      <c r="BO97" s="505">
        <v>1</v>
      </c>
      <c r="BP97" s="505">
        <v>0</v>
      </c>
      <c r="BQ97" s="555"/>
      <c r="BR97" s="555"/>
      <c r="BS97" s="555"/>
    </row>
    <row r="98" spans="1:71" ht="14.4" hidden="1">
      <c r="A98" s="486">
        <f>VLOOKUP(C98,'[19]DfE No.'!C:E,3,FALSE)</f>
        <v>420</v>
      </c>
      <c r="B98" s="502">
        <v>124764</v>
      </c>
      <c r="C98" s="502">
        <v>9353311</v>
      </c>
      <c r="D98" s="503" t="s">
        <v>516</v>
      </c>
      <c r="E98" s="492" t="s">
        <v>40</v>
      </c>
      <c r="F98" s="504">
        <v>0</v>
      </c>
      <c r="G98" s="505">
        <v>1</v>
      </c>
      <c r="H98" s="505">
        <v>0</v>
      </c>
      <c r="I98" s="505">
        <v>0</v>
      </c>
      <c r="J98" s="505">
        <v>7</v>
      </c>
      <c r="K98" s="505">
        <v>0</v>
      </c>
      <c r="L98" s="505">
        <v>0</v>
      </c>
      <c r="M98" s="505">
        <v>0</v>
      </c>
      <c r="N98" s="505">
        <v>381</v>
      </c>
      <c r="O98" s="505">
        <v>381</v>
      </c>
      <c r="P98" s="505">
        <v>49</v>
      </c>
      <c r="Q98" s="505">
        <v>332</v>
      </c>
      <c r="R98" s="505">
        <v>0</v>
      </c>
      <c r="S98" s="505">
        <v>0</v>
      </c>
      <c r="T98" s="505">
        <v>0</v>
      </c>
      <c r="U98" s="505">
        <v>0</v>
      </c>
      <c r="V98" s="505">
        <v>0</v>
      </c>
      <c r="W98" s="505">
        <v>0</v>
      </c>
      <c r="X98" s="505">
        <v>0</v>
      </c>
      <c r="Y98" s="505">
        <v>0</v>
      </c>
      <c r="Z98" s="505">
        <v>0</v>
      </c>
      <c r="AA98" s="505">
        <v>381</v>
      </c>
      <c r="AB98" s="505">
        <v>54.428571428571431</v>
      </c>
      <c r="AC98" s="505">
        <v>37.999999999999979</v>
      </c>
      <c r="AD98" s="505">
        <v>37.999999999999979</v>
      </c>
      <c r="AE98" s="505">
        <v>0</v>
      </c>
      <c r="AF98" s="505">
        <v>0</v>
      </c>
      <c r="AG98" s="505">
        <v>310.44444444444451</v>
      </c>
      <c r="AH98" s="505">
        <v>32.253968253968274</v>
      </c>
      <c r="AI98" s="505">
        <v>29.230158730158724</v>
      </c>
      <c r="AJ98" s="505">
        <v>2.0158730158730154</v>
      </c>
      <c r="AK98" s="505">
        <v>7.0555555555555483</v>
      </c>
      <c r="AL98" s="505">
        <v>0</v>
      </c>
      <c r="AM98" s="505">
        <v>0</v>
      </c>
      <c r="AN98" s="505">
        <v>0</v>
      </c>
      <c r="AO98" s="505">
        <v>0</v>
      </c>
      <c r="AP98" s="505">
        <v>0</v>
      </c>
      <c r="AQ98" s="505">
        <v>0</v>
      </c>
      <c r="AR98" s="505">
        <v>0</v>
      </c>
      <c r="AS98" s="505">
        <v>0</v>
      </c>
      <c r="AT98" s="505">
        <v>0</v>
      </c>
      <c r="AU98" s="505">
        <v>25.32326283987916</v>
      </c>
      <c r="AV98" s="505">
        <v>52.948640483383798</v>
      </c>
      <c r="AW98" s="505">
        <v>78.271903323262919</v>
      </c>
      <c r="AX98" s="505">
        <v>0</v>
      </c>
      <c r="AY98" s="505">
        <v>0</v>
      </c>
      <c r="AZ98" s="505">
        <v>0</v>
      </c>
      <c r="BA98" s="505">
        <v>1.9389312977099238</v>
      </c>
      <c r="BB98" s="505">
        <v>90.44518272425249</v>
      </c>
      <c r="BC98" s="505">
        <v>103.79401993355482</v>
      </c>
      <c r="BD98" s="505">
        <v>0</v>
      </c>
      <c r="BE98" s="505">
        <v>0</v>
      </c>
      <c r="BF98" s="505">
        <v>0</v>
      </c>
      <c r="BG98" s="505">
        <v>0</v>
      </c>
      <c r="BH98" s="505">
        <v>0</v>
      </c>
      <c r="BI98" s="505">
        <v>0</v>
      </c>
      <c r="BJ98" s="505">
        <v>2.1400000000000112</v>
      </c>
      <c r="BK98" s="505">
        <v>0</v>
      </c>
      <c r="BL98" s="505">
        <v>0.29197783411764699</v>
      </c>
      <c r="BM98" s="505">
        <v>0</v>
      </c>
      <c r="BN98" s="505">
        <v>0</v>
      </c>
      <c r="BO98" s="505">
        <v>1</v>
      </c>
      <c r="BP98" s="505">
        <v>0</v>
      </c>
      <c r="BQ98" s="555"/>
      <c r="BR98" s="555"/>
      <c r="BS98" s="555"/>
    </row>
    <row r="99" spans="1:71" ht="14.4" hidden="1">
      <c r="A99" s="486">
        <f>VLOOKUP(C99,'[19]DfE No.'!C:E,3,FALSE)</f>
        <v>432</v>
      </c>
      <c r="B99" s="502">
        <v>124770</v>
      </c>
      <c r="C99" s="502">
        <v>9353322</v>
      </c>
      <c r="D99" s="503" t="s">
        <v>997</v>
      </c>
      <c r="E99" s="492" t="s">
        <v>40</v>
      </c>
      <c r="F99" s="504">
        <v>0</v>
      </c>
      <c r="G99" s="505">
        <v>1</v>
      </c>
      <c r="H99" s="505">
        <v>0</v>
      </c>
      <c r="I99" s="505">
        <v>0</v>
      </c>
      <c r="J99" s="505">
        <v>7</v>
      </c>
      <c r="K99" s="505">
        <v>0</v>
      </c>
      <c r="L99" s="505">
        <v>0</v>
      </c>
      <c r="M99" s="505">
        <v>0</v>
      </c>
      <c r="N99" s="505">
        <v>99</v>
      </c>
      <c r="O99" s="505">
        <v>99</v>
      </c>
      <c r="P99" s="505">
        <v>12</v>
      </c>
      <c r="Q99" s="505">
        <v>87</v>
      </c>
      <c r="R99" s="505">
        <v>0</v>
      </c>
      <c r="S99" s="505">
        <v>0</v>
      </c>
      <c r="T99" s="505">
        <v>0</v>
      </c>
      <c r="U99" s="505">
        <v>0</v>
      </c>
      <c r="V99" s="505">
        <v>0</v>
      </c>
      <c r="W99" s="505">
        <v>0</v>
      </c>
      <c r="X99" s="505">
        <v>0</v>
      </c>
      <c r="Y99" s="505">
        <v>0</v>
      </c>
      <c r="Z99" s="505">
        <v>0</v>
      </c>
      <c r="AA99" s="505">
        <v>99</v>
      </c>
      <c r="AB99" s="505">
        <v>14.142857142857142</v>
      </c>
      <c r="AC99" s="505">
        <v>8.9999999999999982</v>
      </c>
      <c r="AD99" s="505">
        <v>8.9999999999999982</v>
      </c>
      <c r="AE99" s="505">
        <v>0</v>
      </c>
      <c r="AF99" s="505">
        <v>0</v>
      </c>
      <c r="AG99" s="505">
        <v>89</v>
      </c>
      <c r="AH99" s="505">
        <v>9.9999999999999982</v>
      </c>
      <c r="AI99" s="505">
        <v>0</v>
      </c>
      <c r="AJ99" s="505">
        <v>0</v>
      </c>
      <c r="AK99" s="505">
        <v>0</v>
      </c>
      <c r="AL99" s="505">
        <v>0</v>
      </c>
      <c r="AM99" s="505">
        <v>0</v>
      </c>
      <c r="AN99" s="505">
        <v>0</v>
      </c>
      <c r="AO99" s="505">
        <v>0</v>
      </c>
      <c r="AP99" s="505">
        <v>0</v>
      </c>
      <c r="AQ99" s="505">
        <v>0</v>
      </c>
      <c r="AR99" s="505">
        <v>0</v>
      </c>
      <c r="AS99" s="505">
        <v>0</v>
      </c>
      <c r="AT99" s="505">
        <v>0</v>
      </c>
      <c r="AU99" s="505">
        <v>0</v>
      </c>
      <c r="AV99" s="505">
        <v>0</v>
      </c>
      <c r="AW99" s="505">
        <v>0</v>
      </c>
      <c r="AX99" s="505">
        <v>0</v>
      </c>
      <c r="AY99" s="505">
        <v>0</v>
      </c>
      <c r="AZ99" s="505">
        <v>0</v>
      </c>
      <c r="BA99" s="505">
        <v>0</v>
      </c>
      <c r="BB99" s="505">
        <v>23.460674157303369</v>
      </c>
      <c r="BC99" s="505">
        <v>26.696629213483146</v>
      </c>
      <c r="BD99" s="505">
        <v>0</v>
      </c>
      <c r="BE99" s="505">
        <v>0</v>
      </c>
      <c r="BF99" s="505">
        <v>0</v>
      </c>
      <c r="BG99" s="505">
        <v>0</v>
      </c>
      <c r="BH99" s="505">
        <v>0</v>
      </c>
      <c r="BI99" s="505">
        <v>0</v>
      </c>
      <c r="BJ99" s="505">
        <v>1.06</v>
      </c>
      <c r="BK99" s="505">
        <v>0</v>
      </c>
      <c r="BL99" s="505">
        <v>1.8743645910714299</v>
      </c>
      <c r="BM99" s="505">
        <v>0</v>
      </c>
      <c r="BN99" s="505">
        <v>0</v>
      </c>
      <c r="BO99" s="505">
        <v>1</v>
      </c>
      <c r="BP99" s="505">
        <v>0</v>
      </c>
      <c r="BQ99" s="555"/>
      <c r="BR99" s="555"/>
      <c r="BS99" s="555"/>
    </row>
    <row r="100" spans="1:71" ht="14.4" hidden="1">
      <c r="A100" s="486">
        <f>VLOOKUP(C100,'[19]DfE No.'!C:E,3,FALSE)</f>
        <v>101</v>
      </c>
      <c r="B100" s="502">
        <v>124772</v>
      </c>
      <c r="C100" s="502">
        <v>9353327</v>
      </c>
      <c r="D100" s="503" t="s">
        <v>998</v>
      </c>
      <c r="E100" s="492" t="s">
        <v>40</v>
      </c>
      <c r="F100" s="504">
        <v>0</v>
      </c>
      <c r="G100" s="505">
        <v>1</v>
      </c>
      <c r="H100" s="505">
        <v>0</v>
      </c>
      <c r="I100" s="505">
        <v>0</v>
      </c>
      <c r="J100" s="505">
        <v>7</v>
      </c>
      <c r="K100" s="505">
        <v>0</v>
      </c>
      <c r="L100" s="505">
        <v>0</v>
      </c>
      <c r="M100" s="505">
        <v>0</v>
      </c>
      <c r="N100" s="505">
        <v>205</v>
      </c>
      <c r="O100" s="505">
        <v>205</v>
      </c>
      <c r="P100" s="505">
        <v>30</v>
      </c>
      <c r="Q100" s="505">
        <v>175</v>
      </c>
      <c r="R100" s="505">
        <v>0</v>
      </c>
      <c r="S100" s="505">
        <v>0</v>
      </c>
      <c r="T100" s="505">
        <v>0</v>
      </c>
      <c r="U100" s="505">
        <v>0</v>
      </c>
      <c r="V100" s="505">
        <v>0</v>
      </c>
      <c r="W100" s="505">
        <v>0</v>
      </c>
      <c r="X100" s="505">
        <v>0</v>
      </c>
      <c r="Y100" s="505">
        <v>0</v>
      </c>
      <c r="Z100" s="505">
        <v>0</v>
      </c>
      <c r="AA100" s="505">
        <v>205</v>
      </c>
      <c r="AB100" s="505">
        <v>29.285714285714285</v>
      </c>
      <c r="AC100" s="505">
        <v>11.000000000000011</v>
      </c>
      <c r="AD100" s="505">
        <v>11.000000000000011</v>
      </c>
      <c r="AE100" s="505">
        <v>0</v>
      </c>
      <c r="AF100" s="505">
        <v>0</v>
      </c>
      <c r="AG100" s="505">
        <v>197.99999999999991</v>
      </c>
      <c r="AH100" s="505">
        <v>6.9999999999999938</v>
      </c>
      <c r="AI100" s="505">
        <v>0</v>
      </c>
      <c r="AJ100" s="505">
        <v>0</v>
      </c>
      <c r="AK100" s="505">
        <v>0</v>
      </c>
      <c r="AL100" s="505">
        <v>0</v>
      </c>
      <c r="AM100" s="505">
        <v>0</v>
      </c>
      <c r="AN100" s="505">
        <v>0</v>
      </c>
      <c r="AO100" s="505">
        <v>0</v>
      </c>
      <c r="AP100" s="505">
        <v>0</v>
      </c>
      <c r="AQ100" s="505">
        <v>0</v>
      </c>
      <c r="AR100" s="505">
        <v>0</v>
      </c>
      <c r="AS100" s="505">
        <v>0</v>
      </c>
      <c r="AT100" s="505">
        <v>0</v>
      </c>
      <c r="AU100" s="505">
        <v>0</v>
      </c>
      <c r="AV100" s="505">
        <v>0</v>
      </c>
      <c r="AW100" s="505">
        <v>0</v>
      </c>
      <c r="AX100" s="505">
        <v>0</v>
      </c>
      <c r="AY100" s="505">
        <v>0</v>
      </c>
      <c r="AZ100" s="505">
        <v>0</v>
      </c>
      <c r="BA100" s="505">
        <v>0</v>
      </c>
      <c r="BB100" s="505">
        <v>48.554913294797686</v>
      </c>
      <c r="BC100" s="505">
        <v>56.878612716763001</v>
      </c>
      <c r="BD100" s="505">
        <v>0</v>
      </c>
      <c r="BE100" s="505">
        <v>0</v>
      </c>
      <c r="BF100" s="505">
        <v>0</v>
      </c>
      <c r="BG100" s="505">
        <v>0</v>
      </c>
      <c r="BH100" s="505">
        <v>0</v>
      </c>
      <c r="BI100" s="505">
        <v>0</v>
      </c>
      <c r="BJ100" s="505">
        <v>2.7000000000000051</v>
      </c>
      <c r="BK100" s="505">
        <v>0</v>
      </c>
      <c r="BL100" s="505">
        <v>2.5616786054054099</v>
      </c>
      <c r="BM100" s="505">
        <v>0</v>
      </c>
      <c r="BN100" s="505">
        <v>0</v>
      </c>
      <c r="BO100" s="505">
        <v>1</v>
      </c>
      <c r="BP100" s="505">
        <v>0</v>
      </c>
      <c r="BQ100" s="555"/>
      <c r="BR100" s="555"/>
      <c r="BS100" s="555"/>
    </row>
    <row r="101" spans="1:71" ht="14.4" hidden="1">
      <c r="A101" s="486">
        <f>VLOOKUP(C101,'[19]DfE No.'!C:E,3,FALSE)</f>
        <v>25</v>
      </c>
      <c r="B101" s="502">
        <v>124774</v>
      </c>
      <c r="C101" s="502">
        <v>9353329</v>
      </c>
      <c r="D101" s="503" t="s">
        <v>999</v>
      </c>
      <c r="E101" s="492" t="s">
        <v>40</v>
      </c>
      <c r="F101" s="504">
        <v>0</v>
      </c>
      <c r="G101" s="505">
        <v>1</v>
      </c>
      <c r="H101" s="505">
        <v>0</v>
      </c>
      <c r="I101" s="505">
        <v>0</v>
      </c>
      <c r="J101" s="505">
        <v>7</v>
      </c>
      <c r="K101" s="505">
        <v>0</v>
      </c>
      <c r="L101" s="505">
        <v>0</v>
      </c>
      <c r="M101" s="505">
        <v>0</v>
      </c>
      <c r="N101" s="505">
        <v>175</v>
      </c>
      <c r="O101" s="505">
        <v>175</v>
      </c>
      <c r="P101" s="505">
        <v>23</v>
      </c>
      <c r="Q101" s="505">
        <v>152</v>
      </c>
      <c r="R101" s="505">
        <v>0</v>
      </c>
      <c r="S101" s="505">
        <v>0</v>
      </c>
      <c r="T101" s="505">
        <v>0</v>
      </c>
      <c r="U101" s="505">
        <v>0</v>
      </c>
      <c r="V101" s="505">
        <v>0</v>
      </c>
      <c r="W101" s="505">
        <v>0</v>
      </c>
      <c r="X101" s="505">
        <v>0</v>
      </c>
      <c r="Y101" s="505">
        <v>0</v>
      </c>
      <c r="Z101" s="505">
        <v>0</v>
      </c>
      <c r="AA101" s="505">
        <v>175</v>
      </c>
      <c r="AB101" s="505">
        <v>25</v>
      </c>
      <c r="AC101" s="505">
        <v>26.000000000000075</v>
      </c>
      <c r="AD101" s="505">
        <v>26.000000000000075</v>
      </c>
      <c r="AE101" s="505">
        <v>0</v>
      </c>
      <c r="AF101" s="505">
        <v>0</v>
      </c>
      <c r="AG101" s="505">
        <v>175</v>
      </c>
      <c r="AH101" s="505">
        <v>0</v>
      </c>
      <c r="AI101" s="505">
        <v>0</v>
      </c>
      <c r="AJ101" s="505">
        <v>0</v>
      </c>
      <c r="AK101" s="505">
        <v>0</v>
      </c>
      <c r="AL101" s="505">
        <v>0</v>
      </c>
      <c r="AM101" s="505">
        <v>0</v>
      </c>
      <c r="AN101" s="505">
        <v>0</v>
      </c>
      <c r="AO101" s="505">
        <v>0</v>
      </c>
      <c r="AP101" s="505">
        <v>0</v>
      </c>
      <c r="AQ101" s="505">
        <v>0</v>
      </c>
      <c r="AR101" s="505">
        <v>0</v>
      </c>
      <c r="AS101" s="505">
        <v>0</v>
      </c>
      <c r="AT101" s="505">
        <v>0</v>
      </c>
      <c r="AU101" s="505">
        <v>1.1513157894736836</v>
      </c>
      <c r="AV101" s="505">
        <v>1.1513157894736836</v>
      </c>
      <c r="AW101" s="505">
        <v>2.3026315789473673</v>
      </c>
      <c r="AX101" s="505">
        <v>0</v>
      </c>
      <c r="AY101" s="505">
        <v>0</v>
      </c>
      <c r="AZ101" s="505">
        <v>0</v>
      </c>
      <c r="BA101" s="505">
        <v>0</v>
      </c>
      <c r="BB101" s="505">
        <v>40.20645161290323</v>
      </c>
      <c r="BC101" s="505">
        <v>46.29032258064516</v>
      </c>
      <c r="BD101" s="505">
        <v>0</v>
      </c>
      <c r="BE101" s="505">
        <v>0</v>
      </c>
      <c r="BF101" s="505">
        <v>0</v>
      </c>
      <c r="BG101" s="505">
        <v>0</v>
      </c>
      <c r="BH101" s="505">
        <v>0</v>
      </c>
      <c r="BI101" s="505">
        <v>0</v>
      </c>
      <c r="BJ101" s="505">
        <v>0</v>
      </c>
      <c r="BK101" s="505">
        <v>0</v>
      </c>
      <c r="BL101" s="505">
        <v>2.7662685809278398</v>
      </c>
      <c r="BM101" s="505">
        <v>0</v>
      </c>
      <c r="BN101" s="505">
        <v>0</v>
      </c>
      <c r="BO101" s="505">
        <v>1</v>
      </c>
      <c r="BP101" s="505">
        <v>0</v>
      </c>
      <c r="BQ101" s="555"/>
      <c r="BR101" s="555"/>
      <c r="BS101" s="555"/>
    </row>
    <row r="102" spans="1:71" ht="14.4" hidden="1">
      <c r="A102" s="486">
        <f>VLOOKUP(C102,'[19]DfE No.'!C:E,3,FALSE)</f>
        <v>35</v>
      </c>
      <c r="B102" s="502">
        <v>124775</v>
      </c>
      <c r="C102" s="502">
        <v>9353330</v>
      </c>
      <c r="D102" s="503" t="s">
        <v>1265</v>
      </c>
      <c r="E102" s="492" t="s">
        <v>40</v>
      </c>
      <c r="F102" s="504">
        <v>0</v>
      </c>
      <c r="G102" s="505">
        <v>1</v>
      </c>
      <c r="H102" s="505">
        <v>0</v>
      </c>
      <c r="I102" s="505">
        <v>0</v>
      </c>
      <c r="J102" s="505">
        <v>7</v>
      </c>
      <c r="K102" s="505">
        <v>0</v>
      </c>
      <c r="L102" s="505">
        <v>0</v>
      </c>
      <c r="M102" s="505">
        <v>0</v>
      </c>
      <c r="N102" s="505">
        <v>325</v>
      </c>
      <c r="O102" s="505">
        <v>325</v>
      </c>
      <c r="P102" s="505">
        <v>40</v>
      </c>
      <c r="Q102" s="505">
        <v>285</v>
      </c>
      <c r="R102" s="505">
        <v>0</v>
      </c>
      <c r="S102" s="505">
        <v>0</v>
      </c>
      <c r="T102" s="505">
        <v>0</v>
      </c>
      <c r="U102" s="505">
        <v>0</v>
      </c>
      <c r="V102" s="505">
        <v>0</v>
      </c>
      <c r="W102" s="505">
        <v>0</v>
      </c>
      <c r="X102" s="505">
        <v>0</v>
      </c>
      <c r="Y102" s="505">
        <v>0</v>
      </c>
      <c r="Z102" s="505">
        <v>0</v>
      </c>
      <c r="AA102" s="505">
        <v>325</v>
      </c>
      <c r="AB102" s="505">
        <v>46.428571428571431</v>
      </c>
      <c r="AC102" s="505">
        <v>43.999999999999872</v>
      </c>
      <c r="AD102" s="505">
        <v>43.999999999999872</v>
      </c>
      <c r="AE102" s="505">
        <v>0</v>
      </c>
      <c r="AF102" s="505">
        <v>0</v>
      </c>
      <c r="AG102" s="505">
        <v>309.00000000000011</v>
      </c>
      <c r="AH102" s="505">
        <v>15.999999999999991</v>
      </c>
      <c r="AI102" s="505">
        <v>0</v>
      </c>
      <c r="AJ102" s="505">
        <v>0</v>
      </c>
      <c r="AK102" s="505">
        <v>0</v>
      </c>
      <c r="AL102" s="505">
        <v>0</v>
      </c>
      <c r="AM102" s="505">
        <v>0</v>
      </c>
      <c r="AN102" s="505">
        <v>0</v>
      </c>
      <c r="AO102" s="505">
        <v>0</v>
      </c>
      <c r="AP102" s="505">
        <v>0</v>
      </c>
      <c r="AQ102" s="505">
        <v>0</v>
      </c>
      <c r="AR102" s="505">
        <v>0</v>
      </c>
      <c r="AS102" s="505">
        <v>0</v>
      </c>
      <c r="AT102" s="505">
        <v>0</v>
      </c>
      <c r="AU102" s="505">
        <v>4.5614035087719156</v>
      </c>
      <c r="AV102" s="505">
        <v>5.70175438596491</v>
      </c>
      <c r="AW102" s="505">
        <v>6.8421052631579045</v>
      </c>
      <c r="AX102" s="505">
        <v>0</v>
      </c>
      <c r="AY102" s="505">
        <v>0</v>
      </c>
      <c r="AZ102" s="505">
        <v>0</v>
      </c>
      <c r="BA102" s="505">
        <v>0</v>
      </c>
      <c r="BB102" s="505">
        <v>53.118279569892479</v>
      </c>
      <c r="BC102" s="505">
        <v>60.573476702508962</v>
      </c>
      <c r="BD102" s="505">
        <v>0</v>
      </c>
      <c r="BE102" s="505">
        <v>0</v>
      </c>
      <c r="BF102" s="505">
        <v>0</v>
      </c>
      <c r="BG102" s="505">
        <v>0</v>
      </c>
      <c r="BH102" s="505">
        <v>0</v>
      </c>
      <c r="BI102" s="505">
        <v>0</v>
      </c>
      <c r="BJ102" s="505">
        <v>0</v>
      </c>
      <c r="BK102" s="505">
        <v>0</v>
      </c>
      <c r="BL102" s="505">
        <v>2.33589367864769</v>
      </c>
      <c r="BM102" s="505">
        <v>0</v>
      </c>
      <c r="BN102" s="505">
        <v>0</v>
      </c>
      <c r="BO102" s="505">
        <v>1</v>
      </c>
      <c r="BP102" s="505">
        <v>0</v>
      </c>
      <c r="BQ102" s="555"/>
      <c r="BR102" s="555"/>
      <c r="BS102" s="555"/>
    </row>
    <row r="103" spans="1:71" ht="14.4" hidden="1">
      <c r="A103" s="486">
        <f>VLOOKUP(C103,'[19]DfE No.'!C:E,3,FALSE)</f>
        <v>317</v>
      </c>
      <c r="B103" s="502">
        <v>124777</v>
      </c>
      <c r="C103" s="502">
        <v>9353332</v>
      </c>
      <c r="D103" s="503" t="s">
        <v>1000</v>
      </c>
      <c r="E103" s="492" t="s">
        <v>40</v>
      </c>
      <c r="F103" s="504">
        <v>0</v>
      </c>
      <c r="G103" s="505">
        <v>1</v>
      </c>
      <c r="H103" s="505">
        <v>0</v>
      </c>
      <c r="I103" s="505">
        <v>0</v>
      </c>
      <c r="J103" s="505">
        <v>7</v>
      </c>
      <c r="K103" s="505">
        <v>0</v>
      </c>
      <c r="L103" s="505">
        <v>0</v>
      </c>
      <c r="M103" s="505">
        <v>0</v>
      </c>
      <c r="N103" s="505">
        <v>62</v>
      </c>
      <c r="O103" s="505">
        <v>62</v>
      </c>
      <c r="P103" s="505">
        <v>4</v>
      </c>
      <c r="Q103" s="505">
        <v>58</v>
      </c>
      <c r="R103" s="505">
        <v>0</v>
      </c>
      <c r="S103" s="505">
        <v>0</v>
      </c>
      <c r="T103" s="505">
        <v>0</v>
      </c>
      <c r="U103" s="505">
        <v>0</v>
      </c>
      <c r="V103" s="505">
        <v>0</v>
      </c>
      <c r="W103" s="505">
        <v>0</v>
      </c>
      <c r="X103" s="505">
        <v>0</v>
      </c>
      <c r="Y103" s="505">
        <v>0</v>
      </c>
      <c r="Z103" s="505">
        <v>0</v>
      </c>
      <c r="AA103" s="505">
        <v>62</v>
      </c>
      <c r="AB103" s="505">
        <v>8.8571428571428577</v>
      </c>
      <c r="AC103" s="505">
        <v>13.000000000000018</v>
      </c>
      <c r="AD103" s="505">
        <v>13.000000000000018</v>
      </c>
      <c r="AE103" s="505">
        <v>0</v>
      </c>
      <c r="AF103" s="505">
        <v>0</v>
      </c>
      <c r="AG103" s="505">
        <v>60</v>
      </c>
      <c r="AH103" s="505">
        <v>1.9999999999999978</v>
      </c>
      <c r="AI103" s="505">
        <v>0</v>
      </c>
      <c r="AJ103" s="505">
        <v>0</v>
      </c>
      <c r="AK103" s="505">
        <v>0</v>
      </c>
      <c r="AL103" s="505">
        <v>0</v>
      </c>
      <c r="AM103" s="505">
        <v>0</v>
      </c>
      <c r="AN103" s="505">
        <v>0</v>
      </c>
      <c r="AO103" s="505">
        <v>0</v>
      </c>
      <c r="AP103" s="505">
        <v>0</v>
      </c>
      <c r="AQ103" s="505">
        <v>0</v>
      </c>
      <c r="AR103" s="505">
        <v>0</v>
      </c>
      <c r="AS103" s="505">
        <v>0</v>
      </c>
      <c r="AT103" s="505">
        <v>0</v>
      </c>
      <c r="AU103" s="505">
        <v>0</v>
      </c>
      <c r="AV103" s="505">
        <v>0</v>
      </c>
      <c r="AW103" s="505">
        <v>1.0689655172413777</v>
      </c>
      <c r="AX103" s="505">
        <v>0</v>
      </c>
      <c r="AY103" s="505">
        <v>0</v>
      </c>
      <c r="AZ103" s="505">
        <v>0</v>
      </c>
      <c r="BA103" s="505">
        <v>0</v>
      </c>
      <c r="BB103" s="505">
        <v>18.938775510204081</v>
      </c>
      <c r="BC103" s="505">
        <v>20.244897959183671</v>
      </c>
      <c r="BD103" s="505">
        <v>0</v>
      </c>
      <c r="BE103" s="505">
        <v>0</v>
      </c>
      <c r="BF103" s="505">
        <v>0</v>
      </c>
      <c r="BG103" s="505">
        <v>0</v>
      </c>
      <c r="BH103" s="505">
        <v>0</v>
      </c>
      <c r="BI103" s="505">
        <v>0</v>
      </c>
      <c r="BJ103" s="505">
        <v>0</v>
      </c>
      <c r="BK103" s="505">
        <v>0</v>
      </c>
      <c r="BL103" s="505">
        <v>3.9023895249999998</v>
      </c>
      <c r="BM103" s="505">
        <v>0</v>
      </c>
      <c r="BN103" s="505">
        <v>1</v>
      </c>
      <c r="BO103" s="505">
        <v>1</v>
      </c>
      <c r="BP103" s="505">
        <v>0</v>
      </c>
      <c r="BQ103" s="555"/>
      <c r="BR103" s="555"/>
      <c r="BS103" s="555"/>
    </row>
    <row r="104" spans="1:71" ht="14.4" hidden="1">
      <c r="A104" s="486">
        <f>VLOOKUP(C104,'[19]DfE No.'!C:E,3,FALSE)</f>
        <v>284</v>
      </c>
      <c r="B104" s="502">
        <v>124781</v>
      </c>
      <c r="C104" s="502">
        <v>9353337</v>
      </c>
      <c r="D104" s="503" t="s">
        <v>1001</v>
      </c>
      <c r="E104" s="492" t="s">
        <v>40</v>
      </c>
      <c r="F104" s="504">
        <v>0</v>
      </c>
      <c r="G104" s="505">
        <v>1</v>
      </c>
      <c r="H104" s="505">
        <v>0</v>
      </c>
      <c r="I104" s="505">
        <v>0</v>
      </c>
      <c r="J104" s="505">
        <v>7</v>
      </c>
      <c r="K104" s="505">
        <v>0</v>
      </c>
      <c r="L104" s="505">
        <v>0</v>
      </c>
      <c r="M104" s="505">
        <v>0</v>
      </c>
      <c r="N104" s="505">
        <v>207</v>
      </c>
      <c r="O104" s="505">
        <v>207</v>
      </c>
      <c r="P104" s="505">
        <v>29</v>
      </c>
      <c r="Q104" s="505">
        <v>178</v>
      </c>
      <c r="R104" s="505">
        <v>0</v>
      </c>
      <c r="S104" s="505">
        <v>0</v>
      </c>
      <c r="T104" s="505">
        <v>0</v>
      </c>
      <c r="U104" s="505">
        <v>0</v>
      </c>
      <c r="V104" s="505">
        <v>0</v>
      </c>
      <c r="W104" s="505">
        <v>0</v>
      </c>
      <c r="X104" s="505">
        <v>0</v>
      </c>
      <c r="Y104" s="505">
        <v>0</v>
      </c>
      <c r="Z104" s="505">
        <v>0</v>
      </c>
      <c r="AA104" s="505">
        <v>207</v>
      </c>
      <c r="AB104" s="505">
        <v>29.571428571428573</v>
      </c>
      <c r="AC104" s="505">
        <v>3.9999999999999911</v>
      </c>
      <c r="AD104" s="505">
        <v>10.842857142857143</v>
      </c>
      <c r="AE104" s="505">
        <v>0</v>
      </c>
      <c r="AF104" s="505">
        <v>0</v>
      </c>
      <c r="AG104" s="505">
        <v>192.99999999999997</v>
      </c>
      <c r="AH104" s="505">
        <v>3.9999999999999911</v>
      </c>
      <c r="AI104" s="505">
        <v>5.9999999999999982</v>
      </c>
      <c r="AJ104" s="505">
        <v>2</v>
      </c>
      <c r="AK104" s="505">
        <v>2</v>
      </c>
      <c r="AL104" s="505">
        <v>0</v>
      </c>
      <c r="AM104" s="505">
        <v>0</v>
      </c>
      <c r="AN104" s="505">
        <v>0</v>
      </c>
      <c r="AO104" s="505">
        <v>0</v>
      </c>
      <c r="AP104" s="505">
        <v>0</v>
      </c>
      <c r="AQ104" s="505">
        <v>0</v>
      </c>
      <c r="AR104" s="505">
        <v>0</v>
      </c>
      <c r="AS104" s="505">
        <v>0</v>
      </c>
      <c r="AT104" s="505">
        <v>0</v>
      </c>
      <c r="AU104" s="505">
        <v>2.3258426966292185</v>
      </c>
      <c r="AV104" s="505">
        <v>10.466292134831463</v>
      </c>
      <c r="AW104" s="505">
        <v>12.792134831460681</v>
      </c>
      <c r="AX104" s="505">
        <v>0</v>
      </c>
      <c r="AY104" s="505">
        <v>0</v>
      </c>
      <c r="AZ104" s="505">
        <v>0</v>
      </c>
      <c r="BA104" s="505">
        <v>0</v>
      </c>
      <c r="BB104" s="505">
        <v>39.896551724137929</v>
      </c>
      <c r="BC104" s="505">
        <v>46.396551724137929</v>
      </c>
      <c r="BD104" s="505">
        <v>0</v>
      </c>
      <c r="BE104" s="505">
        <v>0</v>
      </c>
      <c r="BF104" s="505">
        <v>0</v>
      </c>
      <c r="BG104" s="505">
        <v>0</v>
      </c>
      <c r="BH104" s="505">
        <v>0</v>
      </c>
      <c r="BI104" s="505">
        <v>0</v>
      </c>
      <c r="BJ104" s="505">
        <v>0</v>
      </c>
      <c r="BK104" s="505">
        <v>0</v>
      </c>
      <c r="BL104" s="505">
        <v>0.37556511635071099</v>
      </c>
      <c r="BM104" s="505">
        <v>0</v>
      </c>
      <c r="BN104" s="505">
        <v>0</v>
      </c>
      <c r="BO104" s="505">
        <v>1</v>
      </c>
      <c r="BP104" s="505">
        <v>0</v>
      </c>
      <c r="BQ104" s="555"/>
      <c r="BR104" s="555"/>
      <c r="BS104" s="555"/>
    </row>
    <row r="105" spans="1:71" ht="14.4" hidden="1">
      <c r="A105" s="486">
        <f>VLOOKUP(C105,'[19]DfE No.'!C:E,3,FALSE)</f>
        <v>285</v>
      </c>
      <c r="B105" s="502">
        <v>124782</v>
      </c>
      <c r="C105" s="502">
        <v>9353338</v>
      </c>
      <c r="D105" s="503" t="s">
        <v>1002</v>
      </c>
      <c r="E105" s="492" t="s">
        <v>40</v>
      </c>
      <c r="F105" s="504">
        <v>0</v>
      </c>
      <c r="G105" s="505">
        <v>1</v>
      </c>
      <c r="H105" s="505">
        <v>0</v>
      </c>
      <c r="I105" s="505">
        <v>0</v>
      </c>
      <c r="J105" s="505">
        <v>7</v>
      </c>
      <c r="K105" s="505">
        <v>0</v>
      </c>
      <c r="L105" s="505">
        <v>0</v>
      </c>
      <c r="M105" s="505">
        <v>0</v>
      </c>
      <c r="N105" s="505">
        <v>413</v>
      </c>
      <c r="O105" s="505">
        <v>413</v>
      </c>
      <c r="P105" s="505">
        <v>60</v>
      </c>
      <c r="Q105" s="505">
        <v>353</v>
      </c>
      <c r="R105" s="505">
        <v>0</v>
      </c>
      <c r="S105" s="505">
        <v>0</v>
      </c>
      <c r="T105" s="505">
        <v>0</v>
      </c>
      <c r="U105" s="505">
        <v>0</v>
      </c>
      <c r="V105" s="505">
        <v>0</v>
      </c>
      <c r="W105" s="505">
        <v>0</v>
      </c>
      <c r="X105" s="505">
        <v>0</v>
      </c>
      <c r="Y105" s="505">
        <v>0</v>
      </c>
      <c r="Z105" s="505">
        <v>0</v>
      </c>
      <c r="AA105" s="505">
        <v>413</v>
      </c>
      <c r="AB105" s="505">
        <v>59</v>
      </c>
      <c r="AC105" s="505">
        <v>49.999999999999815</v>
      </c>
      <c r="AD105" s="505">
        <v>54.603365384615387</v>
      </c>
      <c r="AE105" s="505">
        <v>0</v>
      </c>
      <c r="AF105" s="505">
        <v>0</v>
      </c>
      <c r="AG105" s="505">
        <v>203.0000000000002</v>
      </c>
      <c r="AH105" s="505">
        <v>125.00000000000016</v>
      </c>
      <c r="AI105" s="505">
        <v>30.000000000000014</v>
      </c>
      <c r="AJ105" s="505">
        <v>32</v>
      </c>
      <c r="AK105" s="505">
        <v>20.999999999999982</v>
      </c>
      <c r="AL105" s="505">
        <v>2.0000000000000013</v>
      </c>
      <c r="AM105" s="505">
        <v>0</v>
      </c>
      <c r="AN105" s="505">
        <v>0</v>
      </c>
      <c r="AO105" s="505">
        <v>0</v>
      </c>
      <c r="AP105" s="505">
        <v>0</v>
      </c>
      <c r="AQ105" s="505">
        <v>0</v>
      </c>
      <c r="AR105" s="505">
        <v>0</v>
      </c>
      <c r="AS105" s="505">
        <v>0</v>
      </c>
      <c r="AT105" s="505">
        <v>0</v>
      </c>
      <c r="AU105" s="505">
        <v>34.025568181818166</v>
      </c>
      <c r="AV105" s="505">
        <v>59.838068181818336</v>
      </c>
      <c r="AW105" s="505">
        <v>85.650568181818329</v>
      </c>
      <c r="AX105" s="505">
        <v>0</v>
      </c>
      <c r="AY105" s="505">
        <v>0</v>
      </c>
      <c r="AZ105" s="505">
        <v>0</v>
      </c>
      <c r="BA105" s="505">
        <v>0</v>
      </c>
      <c r="BB105" s="505">
        <v>95.557324840764323</v>
      </c>
      <c r="BC105" s="505">
        <v>111.79936305732484</v>
      </c>
      <c r="BD105" s="505">
        <v>0</v>
      </c>
      <c r="BE105" s="505">
        <v>0</v>
      </c>
      <c r="BF105" s="505">
        <v>0</v>
      </c>
      <c r="BG105" s="505">
        <v>0</v>
      </c>
      <c r="BH105" s="505">
        <v>0</v>
      </c>
      <c r="BI105" s="505">
        <v>0</v>
      </c>
      <c r="BJ105" s="505">
        <v>0</v>
      </c>
      <c r="BK105" s="505">
        <v>0</v>
      </c>
      <c r="BL105" s="505">
        <v>0.40669438797468299</v>
      </c>
      <c r="BM105" s="505">
        <v>0</v>
      </c>
      <c r="BN105" s="505">
        <v>0</v>
      </c>
      <c r="BO105" s="505">
        <v>1</v>
      </c>
      <c r="BP105" s="505">
        <v>0</v>
      </c>
      <c r="BQ105" s="555"/>
      <c r="BR105" s="555"/>
      <c r="BS105" s="555"/>
    </row>
    <row r="106" spans="1:71" ht="14.4" hidden="1">
      <c r="A106" s="486">
        <f>VLOOKUP(C106,'[19]DfE No.'!C:E,3,FALSE)</f>
        <v>287</v>
      </c>
      <c r="B106" s="502">
        <v>124786</v>
      </c>
      <c r="C106" s="502">
        <v>9353342</v>
      </c>
      <c r="D106" s="503" t="s">
        <v>1003</v>
      </c>
      <c r="E106" s="492" t="s">
        <v>40</v>
      </c>
      <c r="F106" s="504">
        <v>0</v>
      </c>
      <c r="G106" s="505">
        <v>1</v>
      </c>
      <c r="H106" s="505">
        <v>0</v>
      </c>
      <c r="I106" s="505">
        <v>0</v>
      </c>
      <c r="J106" s="505">
        <v>7</v>
      </c>
      <c r="K106" s="505">
        <v>0</v>
      </c>
      <c r="L106" s="505">
        <v>0</v>
      </c>
      <c r="M106" s="505">
        <v>0</v>
      </c>
      <c r="N106" s="505">
        <v>210</v>
      </c>
      <c r="O106" s="505">
        <v>210</v>
      </c>
      <c r="P106" s="505">
        <v>30</v>
      </c>
      <c r="Q106" s="505">
        <v>180</v>
      </c>
      <c r="R106" s="505">
        <v>0</v>
      </c>
      <c r="S106" s="505">
        <v>0</v>
      </c>
      <c r="T106" s="505">
        <v>0</v>
      </c>
      <c r="U106" s="505">
        <v>0</v>
      </c>
      <c r="V106" s="505">
        <v>0</v>
      </c>
      <c r="W106" s="505">
        <v>0</v>
      </c>
      <c r="X106" s="505">
        <v>0</v>
      </c>
      <c r="Y106" s="505">
        <v>0</v>
      </c>
      <c r="Z106" s="505">
        <v>0</v>
      </c>
      <c r="AA106" s="505">
        <v>210</v>
      </c>
      <c r="AB106" s="505">
        <v>30</v>
      </c>
      <c r="AC106" s="505">
        <v>17.999999999999996</v>
      </c>
      <c r="AD106" s="505">
        <v>17.999999999999996</v>
      </c>
      <c r="AE106" s="505">
        <v>0</v>
      </c>
      <c r="AF106" s="505">
        <v>0</v>
      </c>
      <c r="AG106" s="505">
        <v>99.999999999999957</v>
      </c>
      <c r="AH106" s="505">
        <v>22.00000000000005</v>
      </c>
      <c r="AI106" s="505">
        <v>23.99999999999994</v>
      </c>
      <c r="AJ106" s="505">
        <v>14.999999999999993</v>
      </c>
      <c r="AK106" s="505">
        <v>39.999999999999901</v>
      </c>
      <c r="AL106" s="505">
        <v>9.0000000000000089</v>
      </c>
      <c r="AM106" s="505">
        <v>0</v>
      </c>
      <c r="AN106" s="505">
        <v>0</v>
      </c>
      <c r="AO106" s="505">
        <v>0</v>
      </c>
      <c r="AP106" s="505">
        <v>0</v>
      </c>
      <c r="AQ106" s="505">
        <v>0</v>
      </c>
      <c r="AR106" s="505">
        <v>0</v>
      </c>
      <c r="AS106" s="505">
        <v>0</v>
      </c>
      <c r="AT106" s="505">
        <v>0</v>
      </c>
      <c r="AU106" s="505">
        <v>15.166666666666663</v>
      </c>
      <c r="AV106" s="505">
        <v>25.666666666666618</v>
      </c>
      <c r="AW106" s="505">
        <v>33.833333333333314</v>
      </c>
      <c r="AX106" s="505">
        <v>0</v>
      </c>
      <c r="AY106" s="505">
        <v>0</v>
      </c>
      <c r="AZ106" s="505">
        <v>0</v>
      </c>
      <c r="BA106" s="505">
        <v>0</v>
      </c>
      <c r="BB106" s="505">
        <v>42.471910112359552</v>
      </c>
      <c r="BC106" s="505">
        <v>49.550561797752813</v>
      </c>
      <c r="BD106" s="505">
        <v>0</v>
      </c>
      <c r="BE106" s="505">
        <v>0</v>
      </c>
      <c r="BF106" s="505">
        <v>0</v>
      </c>
      <c r="BG106" s="505">
        <v>0</v>
      </c>
      <c r="BH106" s="505">
        <v>0</v>
      </c>
      <c r="BI106" s="505">
        <v>0</v>
      </c>
      <c r="BJ106" s="505">
        <v>0</v>
      </c>
      <c r="BK106" s="505">
        <v>0</v>
      </c>
      <c r="BL106" s="505">
        <v>0.38473019685863902</v>
      </c>
      <c r="BM106" s="505">
        <v>0</v>
      </c>
      <c r="BN106" s="505">
        <v>0</v>
      </c>
      <c r="BO106" s="505">
        <v>1</v>
      </c>
      <c r="BP106" s="505">
        <v>0</v>
      </c>
      <c r="BQ106" s="555"/>
      <c r="BR106" s="555"/>
      <c r="BS106" s="555"/>
    </row>
    <row r="107" spans="1:71" ht="14.4" hidden="1">
      <c r="A107" s="486">
        <f>VLOOKUP(C107,'[19]DfE No.'!C:E,3,FALSE)</f>
        <v>560</v>
      </c>
      <c r="B107" s="502">
        <v>124802</v>
      </c>
      <c r="C107" s="502">
        <v>9354024</v>
      </c>
      <c r="D107" s="503" t="s">
        <v>427</v>
      </c>
      <c r="E107" s="492" t="s">
        <v>699</v>
      </c>
      <c r="F107" s="504">
        <v>0</v>
      </c>
      <c r="G107" s="505">
        <v>1</v>
      </c>
      <c r="H107" s="505">
        <v>0</v>
      </c>
      <c r="I107" s="505">
        <v>0</v>
      </c>
      <c r="J107" s="505">
        <v>0</v>
      </c>
      <c r="K107" s="505">
        <v>5</v>
      </c>
      <c r="L107" s="505">
        <v>3</v>
      </c>
      <c r="M107" s="505">
        <v>2</v>
      </c>
      <c r="N107" s="505">
        <v>1350</v>
      </c>
      <c r="O107" s="505">
        <v>0</v>
      </c>
      <c r="P107" s="505">
        <v>0</v>
      </c>
      <c r="Q107" s="505">
        <v>0</v>
      </c>
      <c r="R107" s="505">
        <v>1350</v>
      </c>
      <c r="S107" s="505">
        <v>803</v>
      </c>
      <c r="T107" s="505">
        <v>547</v>
      </c>
      <c r="U107" s="505">
        <v>275</v>
      </c>
      <c r="V107" s="505">
        <v>265</v>
      </c>
      <c r="W107" s="505">
        <v>263</v>
      </c>
      <c r="X107" s="505">
        <v>256</v>
      </c>
      <c r="Y107" s="505">
        <v>291</v>
      </c>
      <c r="Z107" s="505">
        <v>0</v>
      </c>
      <c r="AA107" s="505">
        <v>1350</v>
      </c>
      <c r="AB107" s="505">
        <v>270</v>
      </c>
      <c r="AC107" s="505">
        <v>0</v>
      </c>
      <c r="AD107" s="505">
        <v>0</v>
      </c>
      <c r="AE107" s="505">
        <v>112.99999999999999</v>
      </c>
      <c r="AF107" s="505">
        <v>189.76693372177715</v>
      </c>
      <c r="AG107" s="505">
        <v>0</v>
      </c>
      <c r="AH107" s="505">
        <v>0</v>
      </c>
      <c r="AI107" s="505">
        <v>0</v>
      </c>
      <c r="AJ107" s="505">
        <v>0</v>
      </c>
      <c r="AK107" s="505">
        <v>0</v>
      </c>
      <c r="AL107" s="505">
        <v>0</v>
      </c>
      <c r="AM107" s="505">
        <v>0</v>
      </c>
      <c r="AN107" s="505">
        <v>1321.9999999999998</v>
      </c>
      <c r="AO107" s="505">
        <v>14.000000000000039</v>
      </c>
      <c r="AP107" s="505">
        <v>7.0000000000000071</v>
      </c>
      <c r="AQ107" s="505">
        <v>3.9999999999999964</v>
      </c>
      <c r="AR107" s="505">
        <v>2.9999999999999969</v>
      </c>
      <c r="AS107" s="505">
        <v>0</v>
      </c>
      <c r="AT107" s="505">
        <v>0</v>
      </c>
      <c r="AU107" s="505">
        <v>0</v>
      </c>
      <c r="AV107" s="505">
        <v>0</v>
      </c>
      <c r="AW107" s="505">
        <v>0</v>
      </c>
      <c r="AX107" s="505">
        <v>1.0000000000000004</v>
      </c>
      <c r="AY107" s="505">
        <v>1.9999999999999982</v>
      </c>
      <c r="AZ107" s="505">
        <v>3.9999999999999964</v>
      </c>
      <c r="BA107" s="505">
        <v>5.8994901675163876</v>
      </c>
      <c r="BB107" s="505">
        <v>0</v>
      </c>
      <c r="BC107" s="505">
        <v>0</v>
      </c>
      <c r="BD107" s="505">
        <v>104.96183206106868</v>
      </c>
      <c r="BE107" s="505">
        <v>101.14503816793891</v>
      </c>
      <c r="BF107" s="505">
        <v>88.686046511627808</v>
      </c>
      <c r="BG107" s="505">
        <v>105.89558232931738</v>
      </c>
      <c r="BH107" s="505">
        <v>152.72340425531914</v>
      </c>
      <c r="BI107" s="505">
        <v>324.19047592231016</v>
      </c>
      <c r="BJ107" s="505">
        <v>0</v>
      </c>
      <c r="BK107" s="505">
        <v>0</v>
      </c>
      <c r="BL107" s="505">
        <v>0</v>
      </c>
      <c r="BM107" s="505">
        <v>3.2036447410958901</v>
      </c>
      <c r="BN107" s="505">
        <v>0</v>
      </c>
      <c r="BO107" s="505">
        <v>0</v>
      </c>
      <c r="BP107" s="505">
        <v>1</v>
      </c>
      <c r="BQ107" s="555"/>
      <c r="BR107" s="555"/>
      <c r="BS107" s="555"/>
    </row>
    <row r="108" spans="1:71" ht="14.4" hidden="1">
      <c r="A108" s="486">
        <f>VLOOKUP(C108,'[19]DfE No.'!C:E,3,FALSE)</f>
        <v>370</v>
      </c>
      <c r="B108" s="502">
        <v>124840</v>
      </c>
      <c r="C108" s="502">
        <v>9354090</v>
      </c>
      <c r="D108" s="503" t="s">
        <v>319</v>
      </c>
      <c r="E108" s="492" t="s">
        <v>699</v>
      </c>
      <c r="F108" s="504">
        <v>0</v>
      </c>
      <c r="G108" s="505">
        <v>1</v>
      </c>
      <c r="H108" s="505">
        <v>0</v>
      </c>
      <c r="I108" s="505">
        <v>0</v>
      </c>
      <c r="J108" s="505">
        <v>0</v>
      </c>
      <c r="K108" s="505">
        <v>5</v>
      </c>
      <c r="L108" s="505">
        <v>3</v>
      </c>
      <c r="M108" s="505">
        <v>2</v>
      </c>
      <c r="N108" s="505">
        <v>1277</v>
      </c>
      <c r="O108" s="505">
        <v>0</v>
      </c>
      <c r="P108" s="505">
        <v>0</v>
      </c>
      <c r="Q108" s="505">
        <v>0</v>
      </c>
      <c r="R108" s="505">
        <v>1277</v>
      </c>
      <c r="S108" s="505">
        <v>750</v>
      </c>
      <c r="T108" s="505">
        <v>527</v>
      </c>
      <c r="U108" s="505">
        <v>248</v>
      </c>
      <c r="V108" s="505">
        <v>252</v>
      </c>
      <c r="W108" s="505">
        <v>250</v>
      </c>
      <c r="X108" s="505">
        <v>275</v>
      </c>
      <c r="Y108" s="505">
        <v>252</v>
      </c>
      <c r="Z108" s="505">
        <v>0</v>
      </c>
      <c r="AA108" s="505">
        <v>1277</v>
      </c>
      <c r="AB108" s="505">
        <v>255.4</v>
      </c>
      <c r="AC108" s="505">
        <v>0</v>
      </c>
      <c r="AD108" s="505">
        <v>0</v>
      </c>
      <c r="AE108" s="505">
        <v>124.99999999999994</v>
      </c>
      <c r="AF108" s="505">
        <v>198.44599844599844</v>
      </c>
      <c r="AG108" s="505">
        <v>0</v>
      </c>
      <c r="AH108" s="505">
        <v>0</v>
      </c>
      <c r="AI108" s="505">
        <v>0</v>
      </c>
      <c r="AJ108" s="505">
        <v>0</v>
      </c>
      <c r="AK108" s="505">
        <v>0</v>
      </c>
      <c r="AL108" s="505">
        <v>0</v>
      </c>
      <c r="AM108" s="505">
        <v>0</v>
      </c>
      <c r="AN108" s="505">
        <v>863.99999999999966</v>
      </c>
      <c r="AO108" s="505">
        <v>187.0000000000006</v>
      </c>
      <c r="AP108" s="505">
        <v>182.99999999999974</v>
      </c>
      <c r="AQ108" s="505">
        <v>24.999999999999964</v>
      </c>
      <c r="AR108" s="505">
        <v>16.000000000000007</v>
      </c>
      <c r="AS108" s="505">
        <v>1.9999999999999944</v>
      </c>
      <c r="AT108" s="505">
        <v>0</v>
      </c>
      <c r="AU108" s="505">
        <v>0</v>
      </c>
      <c r="AV108" s="505">
        <v>0</v>
      </c>
      <c r="AW108" s="505">
        <v>0</v>
      </c>
      <c r="AX108" s="505">
        <v>3.0141620771046393</v>
      </c>
      <c r="AY108" s="505">
        <v>14.066089693154982</v>
      </c>
      <c r="AZ108" s="505">
        <v>19.089693154996048</v>
      </c>
      <c r="BA108" s="505">
        <v>8.93006993006993</v>
      </c>
      <c r="BB108" s="505">
        <v>0</v>
      </c>
      <c r="BC108" s="505">
        <v>0</v>
      </c>
      <c r="BD108" s="505">
        <v>76.930612244897944</v>
      </c>
      <c r="BE108" s="505">
        <v>78.171428571428564</v>
      </c>
      <c r="BF108" s="505">
        <v>73.347107438016508</v>
      </c>
      <c r="BG108" s="505">
        <v>103.25670498084288</v>
      </c>
      <c r="BH108" s="505">
        <v>101.00826446280999</v>
      </c>
      <c r="BI108" s="505">
        <v>255.16021408188934</v>
      </c>
      <c r="BJ108" s="505">
        <v>0</v>
      </c>
      <c r="BK108" s="505">
        <v>0</v>
      </c>
      <c r="BL108" s="505">
        <v>0</v>
      </c>
      <c r="BM108" s="505">
        <v>1.1004790475621899</v>
      </c>
      <c r="BN108" s="505">
        <v>0</v>
      </c>
      <c r="BO108" s="505">
        <v>0</v>
      </c>
      <c r="BP108" s="505">
        <v>1</v>
      </c>
      <c r="BQ108" s="555"/>
      <c r="BR108" s="555"/>
      <c r="BS108" s="555"/>
    </row>
    <row r="109" spans="1:71" ht="14.4">
      <c r="A109" s="486">
        <f>VLOOKUP(C109,'[19]DfE No.'!C:E,3,FALSE)</f>
        <v>552</v>
      </c>
      <c r="B109" s="502">
        <v>124856</v>
      </c>
      <c r="C109" s="502">
        <v>9354500</v>
      </c>
      <c r="D109" s="503" t="s">
        <v>1004</v>
      </c>
      <c r="E109" s="492" t="s">
        <v>699</v>
      </c>
      <c r="F109" s="504">
        <v>0</v>
      </c>
      <c r="G109" s="505">
        <v>1</v>
      </c>
      <c r="H109" s="505">
        <v>0</v>
      </c>
      <c r="I109" s="505">
        <v>0</v>
      </c>
      <c r="J109" s="505">
        <v>0</v>
      </c>
      <c r="K109" s="505">
        <v>5</v>
      </c>
      <c r="L109" s="505">
        <v>3</v>
      </c>
      <c r="M109" s="505">
        <v>2</v>
      </c>
      <c r="N109" s="505">
        <v>1183</v>
      </c>
      <c r="O109" s="505">
        <v>0</v>
      </c>
      <c r="P109" s="505">
        <v>0</v>
      </c>
      <c r="Q109" s="505">
        <v>0</v>
      </c>
      <c r="R109" s="505">
        <v>1183</v>
      </c>
      <c r="S109" s="505">
        <v>721</v>
      </c>
      <c r="T109" s="505">
        <v>462</v>
      </c>
      <c r="U109" s="505">
        <v>240</v>
      </c>
      <c r="V109" s="505">
        <v>242</v>
      </c>
      <c r="W109" s="505">
        <v>239</v>
      </c>
      <c r="X109" s="505">
        <v>239</v>
      </c>
      <c r="Y109" s="505">
        <v>223</v>
      </c>
      <c r="Z109" s="505">
        <v>0</v>
      </c>
      <c r="AA109" s="505">
        <v>1183</v>
      </c>
      <c r="AB109" s="505">
        <v>236.6</v>
      </c>
      <c r="AC109" s="505">
        <v>0</v>
      </c>
      <c r="AD109" s="505">
        <v>0</v>
      </c>
      <c r="AE109" s="505">
        <v>169.99999999999991</v>
      </c>
      <c r="AF109" s="505">
        <v>262.0894874022589</v>
      </c>
      <c r="AG109" s="505">
        <v>0</v>
      </c>
      <c r="AH109" s="505">
        <v>0</v>
      </c>
      <c r="AI109" s="505">
        <v>0</v>
      </c>
      <c r="AJ109" s="505">
        <v>0</v>
      </c>
      <c r="AK109" s="505">
        <v>0</v>
      </c>
      <c r="AL109" s="505">
        <v>0</v>
      </c>
      <c r="AM109" s="505">
        <v>0</v>
      </c>
      <c r="AN109" s="505">
        <v>865.00000000000011</v>
      </c>
      <c r="AO109" s="505">
        <v>195.99999999999991</v>
      </c>
      <c r="AP109" s="505">
        <v>117.99999999999997</v>
      </c>
      <c r="AQ109" s="505">
        <v>2</v>
      </c>
      <c r="AR109" s="505">
        <v>2</v>
      </c>
      <c r="AS109" s="505">
        <v>0</v>
      </c>
      <c r="AT109" s="505">
        <v>0</v>
      </c>
      <c r="AU109" s="505">
        <v>0</v>
      </c>
      <c r="AV109" s="505">
        <v>0</v>
      </c>
      <c r="AW109" s="505">
        <v>0</v>
      </c>
      <c r="AX109" s="505">
        <v>1.0008460236886638</v>
      </c>
      <c r="AY109" s="505">
        <v>6.0050761421319852</v>
      </c>
      <c r="AZ109" s="505">
        <v>9.0076142131979662</v>
      </c>
      <c r="BA109" s="505">
        <v>13.361424847958299</v>
      </c>
      <c r="BB109" s="505">
        <v>0</v>
      </c>
      <c r="BC109" s="505">
        <v>0</v>
      </c>
      <c r="BD109" s="505">
        <v>107.69230769230776</v>
      </c>
      <c r="BE109" s="505">
        <v>108.58974358974366</v>
      </c>
      <c r="BF109" s="505">
        <v>111.80686695278963</v>
      </c>
      <c r="BG109" s="505">
        <v>121.56034482758612</v>
      </c>
      <c r="BH109" s="505">
        <v>110.40686274509798</v>
      </c>
      <c r="BI109" s="505">
        <v>334.23031771096572</v>
      </c>
      <c r="BJ109" s="505">
        <v>0</v>
      </c>
      <c r="BK109" s="505">
        <v>0</v>
      </c>
      <c r="BL109" s="505">
        <v>0</v>
      </c>
      <c r="BM109" s="505">
        <v>1.72305620898268</v>
      </c>
      <c r="BN109" s="505">
        <v>0</v>
      </c>
      <c r="BO109" s="505">
        <v>0</v>
      </c>
      <c r="BP109" s="505">
        <v>1</v>
      </c>
      <c r="BQ109" s="555">
        <v>15</v>
      </c>
      <c r="BR109" s="555"/>
      <c r="BS109" s="555"/>
    </row>
    <row r="110" spans="1:71" ht="14.4" hidden="1">
      <c r="A110" s="486">
        <f>VLOOKUP(C110,'[19]DfE No.'!C:E,3,FALSE)</f>
        <v>553</v>
      </c>
      <c r="B110" s="502">
        <v>124861</v>
      </c>
      <c r="C110" s="502">
        <v>9354600</v>
      </c>
      <c r="D110" s="503" t="s">
        <v>420</v>
      </c>
      <c r="E110" s="492" t="s">
        <v>699</v>
      </c>
      <c r="F110" s="504">
        <v>0</v>
      </c>
      <c r="G110" s="505">
        <v>1</v>
      </c>
      <c r="H110" s="505">
        <v>0</v>
      </c>
      <c r="I110" s="505">
        <v>0</v>
      </c>
      <c r="J110" s="505">
        <v>0</v>
      </c>
      <c r="K110" s="505">
        <v>5</v>
      </c>
      <c r="L110" s="505">
        <v>3</v>
      </c>
      <c r="M110" s="505">
        <v>2</v>
      </c>
      <c r="N110" s="505">
        <v>776</v>
      </c>
      <c r="O110" s="505">
        <v>0</v>
      </c>
      <c r="P110" s="505">
        <v>0</v>
      </c>
      <c r="Q110" s="505">
        <v>0</v>
      </c>
      <c r="R110" s="505">
        <v>776</v>
      </c>
      <c r="S110" s="505">
        <v>466</v>
      </c>
      <c r="T110" s="505">
        <v>310</v>
      </c>
      <c r="U110" s="505">
        <v>154</v>
      </c>
      <c r="V110" s="505">
        <v>164</v>
      </c>
      <c r="W110" s="505">
        <v>148</v>
      </c>
      <c r="X110" s="505">
        <v>161</v>
      </c>
      <c r="Y110" s="505">
        <v>149</v>
      </c>
      <c r="Z110" s="505">
        <v>0</v>
      </c>
      <c r="AA110" s="505">
        <v>776</v>
      </c>
      <c r="AB110" s="505">
        <v>155.19999999999999</v>
      </c>
      <c r="AC110" s="505">
        <v>0</v>
      </c>
      <c r="AD110" s="505">
        <v>0</v>
      </c>
      <c r="AE110" s="505">
        <v>90.000000000000028</v>
      </c>
      <c r="AF110" s="505">
        <v>113.58549222797927</v>
      </c>
      <c r="AG110" s="505">
        <v>0</v>
      </c>
      <c r="AH110" s="505">
        <v>0</v>
      </c>
      <c r="AI110" s="505">
        <v>0</v>
      </c>
      <c r="AJ110" s="505">
        <v>0</v>
      </c>
      <c r="AK110" s="505">
        <v>0</v>
      </c>
      <c r="AL110" s="505">
        <v>0</v>
      </c>
      <c r="AM110" s="505">
        <v>0</v>
      </c>
      <c r="AN110" s="505">
        <v>611.36351875808498</v>
      </c>
      <c r="AO110" s="505">
        <v>87.337645536869275</v>
      </c>
      <c r="AP110" s="505">
        <v>54.209573091849954</v>
      </c>
      <c r="AQ110" s="505">
        <v>12.046571798188845</v>
      </c>
      <c r="AR110" s="505">
        <v>11.042690815006493</v>
      </c>
      <c r="AS110" s="505">
        <v>0</v>
      </c>
      <c r="AT110" s="505">
        <v>0</v>
      </c>
      <c r="AU110" s="505">
        <v>0</v>
      </c>
      <c r="AV110" s="505">
        <v>0</v>
      </c>
      <c r="AW110" s="505">
        <v>0</v>
      </c>
      <c r="AX110" s="505">
        <v>6.150594451783352</v>
      </c>
      <c r="AY110" s="505">
        <v>11.276089828269502</v>
      </c>
      <c r="AZ110" s="505">
        <v>15.37648612945836</v>
      </c>
      <c r="BA110" s="505">
        <v>1.0051813471502591</v>
      </c>
      <c r="BB110" s="505">
        <v>0</v>
      </c>
      <c r="BC110" s="505">
        <v>0</v>
      </c>
      <c r="BD110" s="505">
        <v>52.968152866242001</v>
      </c>
      <c r="BE110" s="505">
        <v>56.407643312101868</v>
      </c>
      <c r="BF110" s="505">
        <v>53.922480620155063</v>
      </c>
      <c r="BG110" s="505">
        <v>70.295774647887299</v>
      </c>
      <c r="BH110" s="505">
        <v>62.172661870503639</v>
      </c>
      <c r="BI110" s="505">
        <v>175.52226282552533</v>
      </c>
      <c r="BJ110" s="505">
        <v>0</v>
      </c>
      <c r="BK110" s="505">
        <v>0</v>
      </c>
      <c r="BL110" s="505">
        <v>0</v>
      </c>
      <c r="BM110" s="505">
        <v>1.13012064991922</v>
      </c>
      <c r="BN110" s="505">
        <v>0</v>
      </c>
      <c r="BO110" s="505">
        <v>0</v>
      </c>
      <c r="BP110" s="505">
        <v>1</v>
      </c>
      <c r="BQ110" s="555"/>
      <c r="BR110" s="555"/>
      <c r="BS110" s="555"/>
    </row>
    <row r="111" spans="1:71" ht="14.4" hidden="1">
      <c r="A111" s="486">
        <f>VLOOKUP(C111,'[19]DfE No.'!C:E,3,FALSE)</f>
        <v>233</v>
      </c>
      <c r="B111" s="502">
        <v>138117</v>
      </c>
      <c r="C111" s="502">
        <v>9352000</v>
      </c>
      <c r="D111" s="503" t="s">
        <v>547</v>
      </c>
      <c r="E111" s="492" t="s">
        <v>40</v>
      </c>
      <c r="F111" s="504" t="s">
        <v>697</v>
      </c>
      <c r="G111" s="505">
        <v>1</v>
      </c>
      <c r="H111" s="505">
        <v>0</v>
      </c>
      <c r="I111" s="505">
        <v>0</v>
      </c>
      <c r="J111" s="505">
        <v>7</v>
      </c>
      <c r="K111" s="505">
        <v>0</v>
      </c>
      <c r="L111" s="505">
        <v>0</v>
      </c>
      <c r="M111" s="505">
        <v>0</v>
      </c>
      <c r="N111" s="505">
        <v>134</v>
      </c>
      <c r="O111" s="505">
        <v>134</v>
      </c>
      <c r="P111" s="505">
        <v>20</v>
      </c>
      <c r="Q111" s="505">
        <v>114</v>
      </c>
      <c r="R111" s="505">
        <v>0</v>
      </c>
      <c r="S111" s="505">
        <v>0</v>
      </c>
      <c r="T111" s="505">
        <v>0</v>
      </c>
      <c r="U111" s="505">
        <v>0</v>
      </c>
      <c r="V111" s="505">
        <v>0</v>
      </c>
      <c r="W111" s="505">
        <v>0</v>
      </c>
      <c r="X111" s="505">
        <v>0</v>
      </c>
      <c r="Y111" s="505">
        <v>0</v>
      </c>
      <c r="Z111" s="505">
        <v>0</v>
      </c>
      <c r="AA111" s="505">
        <v>134</v>
      </c>
      <c r="AB111" s="505">
        <v>19.142857142857142</v>
      </c>
      <c r="AC111" s="505">
        <v>51.999999999999957</v>
      </c>
      <c r="AD111" s="505">
        <v>51.999999999999957</v>
      </c>
      <c r="AE111" s="505">
        <v>0</v>
      </c>
      <c r="AF111" s="505">
        <v>0</v>
      </c>
      <c r="AG111" s="505">
        <v>18.999999999999947</v>
      </c>
      <c r="AH111" s="505">
        <v>21.000000000000032</v>
      </c>
      <c r="AI111" s="505">
        <v>94.000000000000014</v>
      </c>
      <c r="AJ111" s="505">
        <v>0</v>
      </c>
      <c r="AK111" s="505">
        <v>0</v>
      </c>
      <c r="AL111" s="505">
        <v>0</v>
      </c>
      <c r="AM111" s="505">
        <v>0</v>
      </c>
      <c r="AN111" s="505">
        <v>0</v>
      </c>
      <c r="AO111" s="505">
        <v>0</v>
      </c>
      <c r="AP111" s="505">
        <v>0</v>
      </c>
      <c r="AQ111" s="505">
        <v>0</v>
      </c>
      <c r="AR111" s="505">
        <v>0</v>
      </c>
      <c r="AS111" s="505">
        <v>0</v>
      </c>
      <c r="AT111" s="505">
        <v>0</v>
      </c>
      <c r="AU111" s="505">
        <v>8.2280701754385941</v>
      </c>
      <c r="AV111" s="505">
        <v>10.578947368421048</v>
      </c>
      <c r="AW111" s="505">
        <v>12.929824561403505</v>
      </c>
      <c r="AX111" s="505">
        <v>0</v>
      </c>
      <c r="AY111" s="505">
        <v>0</v>
      </c>
      <c r="AZ111" s="505">
        <v>0</v>
      </c>
      <c r="BA111" s="505">
        <v>0</v>
      </c>
      <c r="BB111" s="505">
        <v>54.849056603773583</v>
      </c>
      <c r="BC111" s="505">
        <v>64.471698113207552</v>
      </c>
      <c r="BD111" s="505">
        <v>0</v>
      </c>
      <c r="BE111" s="505">
        <v>0</v>
      </c>
      <c r="BF111" s="505">
        <v>0</v>
      </c>
      <c r="BG111" s="505">
        <v>0</v>
      </c>
      <c r="BH111" s="505">
        <v>0</v>
      </c>
      <c r="BI111" s="505">
        <v>0</v>
      </c>
      <c r="BJ111" s="505">
        <v>7.9600000000000186</v>
      </c>
      <c r="BK111" s="505">
        <v>0</v>
      </c>
      <c r="BL111" s="505">
        <v>0.79413207232704397</v>
      </c>
      <c r="BM111" s="505">
        <v>0</v>
      </c>
      <c r="BN111" s="505">
        <v>0</v>
      </c>
      <c r="BO111" s="505">
        <v>1</v>
      </c>
      <c r="BP111" s="505">
        <v>0</v>
      </c>
      <c r="BQ111" s="555"/>
      <c r="BR111" s="555"/>
      <c r="BS111" s="555"/>
    </row>
    <row r="112" spans="1:71" ht="14.4" hidden="1">
      <c r="A112" s="486">
        <f>VLOOKUP(C112,'[19]DfE No.'!C:E,3,FALSE)</f>
        <v>262</v>
      </c>
      <c r="B112" s="502">
        <v>139803</v>
      </c>
      <c r="C112" s="502">
        <v>9352001</v>
      </c>
      <c r="D112" s="503" t="s">
        <v>1005</v>
      </c>
      <c r="E112" s="492" t="s">
        <v>40</v>
      </c>
      <c r="F112" s="504" t="s">
        <v>697</v>
      </c>
      <c r="G112" s="505">
        <v>1</v>
      </c>
      <c r="H112" s="505">
        <v>0</v>
      </c>
      <c r="I112" s="505">
        <v>0</v>
      </c>
      <c r="J112" s="505">
        <v>7</v>
      </c>
      <c r="K112" s="505">
        <v>0</v>
      </c>
      <c r="L112" s="505">
        <v>0</v>
      </c>
      <c r="M112" s="505">
        <v>0</v>
      </c>
      <c r="N112" s="505">
        <v>576</v>
      </c>
      <c r="O112" s="505">
        <v>576</v>
      </c>
      <c r="P112" s="505">
        <v>90</v>
      </c>
      <c r="Q112" s="505">
        <v>486</v>
      </c>
      <c r="R112" s="505">
        <v>0</v>
      </c>
      <c r="S112" s="505">
        <v>0</v>
      </c>
      <c r="T112" s="505">
        <v>0</v>
      </c>
      <c r="U112" s="505">
        <v>0</v>
      </c>
      <c r="V112" s="505">
        <v>0</v>
      </c>
      <c r="W112" s="505">
        <v>0</v>
      </c>
      <c r="X112" s="505">
        <v>0</v>
      </c>
      <c r="Y112" s="505">
        <v>0</v>
      </c>
      <c r="Z112" s="505">
        <v>0</v>
      </c>
      <c r="AA112" s="505">
        <v>576</v>
      </c>
      <c r="AB112" s="505">
        <v>82.285714285714292</v>
      </c>
      <c r="AC112" s="505">
        <v>140.00000000000026</v>
      </c>
      <c r="AD112" s="505">
        <v>145</v>
      </c>
      <c r="AE112" s="505">
        <v>0</v>
      </c>
      <c r="AF112" s="505">
        <v>0</v>
      </c>
      <c r="AG112" s="505">
        <v>218.9999999999998</v>
      </c>
      <c r="AH112" s="505">
        <v>7.0000000000000133</v>
      </c>
      <c r="AI112" s="505">
        <v>75.999999999999744</v>
      </c>
      <c r="AJ112" s="505">
        <v>99.999999999999929</v>
      </c>
      <c r="AK112" s="505">
        <v>88.000000000000142</v>
      </c>
      <c r="AL112" s="505">
        <v>86.000000000000256</v>
      </c>
      <c r="AM112" s="505">
        <v>0</v>
      </c>
      <c r="AN112" s="505">
        <v>0</v>
      </c>
      <c r="AO112" s="505">
        <v>0</v>
      </c>
      <c r="AP112" s="505">
        <v>0</v>
      </c>
      <c r="AQ112" s="505">
        <v>0</v>
      </c>
      <c r="AR112" s="505">
        <v>0</v>
      </c>
      <c r="AS112" s="505">
        <v>0</v>
      </c>
      <c r="AT112" s="505">
        <v>0</v>
      </c>
      <c r="AU112" s="505">
        <v>9.6200417536534655</v>
      </c>
      <c r="AV112" s="505">
        <v>16.835073068893536</v>
      </c>
      <c r="AW112" s="505">
        <v>19.240083507306874</v>
      </c>
      <c r="AX112" s="505">
        <v>0</v>
      </c>
      <c r="AY112" s="505">
        <v>0</v>
      </c>
      <c r="AZ112" s="505">
        <v>0</v>
      </c>
      <c r="BA112" s="505">
        <v>2</v>
      </c>
      <c r="BB112" s="505">
        <v>159.56652360515019</v>
      </c>
      <c r="BC112" s="505">
        <v>189.11587982832617</v>
      </c>
      <c r="BD112" s="505">
        <v>0</v>
      </c>
      <c r="BE112" s="505">
        <v>0</v>
      </c>
      <c r="BF112" s="505">
        <v>0</v>
      </c>
      <c r="BG112" s="505">
        <v>0</v>
      </c>
      <c r="BH112" s="505">
        <v>0</v>
      </c>
      <c r="BI112" s="505">
        <v>0</v>
      </c>
      <c r="BJ112" s="505">
        <v>0</v>
      </c>
      <c r="BK112" s="505">
        <v>0</v>
      </c>
      <c r="BL112" s="505">
        <v>0.47275963311403502</v>
      </c>
      <c r="BM112" s="505">
        <v>0</v>
      </c>
      <c r="BN112" s="505">
        <v>0</v>
      </c>
      <c r="BO112" s="505">
        <v>1</v>
      </c>
      <c r="BP112" s="505">
        <v>0</v>
      </c>
      <c r="BQ112" s="555"/>
      <c r="BR112" s="555"/>
      <c r="BS112" s="555"/>
    </row>
    <row r="113" spans="1:71" ht="14.4" hidden="1">
      <c r="A113" s="486">
        <f>VLOOKUP(C113,'[19]DfE No.'!C:E,3,FALSE)</f>
        <v>411</v>
      </c>
      <c r="B113" s="502">
        <v>136316</v>
      </c>
      <c r="C113" s="502">
        <v>9352003</v>
      </c>
      <c r="D113" s="503" t="s">
        <v>333</v>
      </c>
      <c r="E113" s="492" t="s">
        <v>40</v>
      </c>
      <c r="F113" s="504" t="s">
        <v>697</v>
      </c>
      <c r="G113" s="505">
        <v>1</v>
      </c>
      <c r="H113" s="505">
        <v>0</v>
      </c>
      <c r="I113" s="505">
        <v>0</v>
      </c>
      <c r="J113" s="505">
        <v>7</v>
      </c>
      <c r="K113" s="505">
        <v>0</v>
      </c>
      <c r="L113" s="505">
        <v>0</v>
      </c>
      <c r="M113" s="505">
        <v>0</v>
      </c>
      <c r="N113" s="505">
        <v>374</v>
      </c>
      <c r="O113" s="505">
        <v>374</v>
      </c>
      <c r="P113" s="505">
        <v>60</v>
      </c>
      <c r="Q113" s="505">
        <v>314</v>
      </c>
      <c r="R113" s="505">
        <v>0</v>
      </c>
      <c r="S113" s="505">
        <v>0</v>
      </c>
      <c r="T113" s="505">
        <v>0</v>
      </c>
      <c r="U113" s="505">
        <v>0</v>
      </c>
      <c r="V113" s="505">
        <v>0</v>
      </c>
      <c r="W113" s="505">
        <v>0</v>
      </c>
      <c r="X113" s="505">
        <v>0</v>
      </c>
      <c r="Y113" s="505">
        <v>0</v>
      </c>
      <c r="Z113" s="505">
        <v>0</v>
      </c>
      <c r="AA113" s="505">
        <v>374</v>
      </c>
      <c r="AB113" s="505">
        <v>53.428571428571431</v>
      </c>
      <c r="AC113" s="505">
        <v>72.999999999999972</v>
      </c>
      <c r="AD113" s="505">
        <v>86.929729729729729</v>
      </c>
      <c r="AE113" s="505">
        <v>0</v>
      </c>
      <c r="AF113" s="505">
        <v>0</v>
      </c>
      <c r="AG113" s="505">
        <v>374</v>
      </c>
      <c r="AH113" s="505">
        <v>0</v>
      </c>
      <c r="AI113" s="505">
        <v>0</v>
      </c>
      <c r="AJ113" s="505">
        <v>0</v>
      </c>
      <c r="AK113" s="505">
        <v>0</v>
      </c>
      <c r="AL113" s="505">
        <v>0</v>
      </c>
      <c r="AM113" s="505">
        <v>0</v>
      </c>
      <c r="AN113" s="505">
        <v>0</v>
      </c>
      <c r="AO113" s="505">
        <v>0</v>
      </c>
      <c r="AP113" s="505">
        <v>0</v>
      </c>
      <c r="AQ113" s="505">
        <v>0</v>
      </c>
      <c r="AR113" s="505">
        <v>0</v>
      </c>
      <c r="AS113" s="505">
        <v>0</v>
      </c>
      <c r="AT113" s="505">
        <v>0</v>
      </c>
      <c r="AU113" s="505">
        <v>6.0128617363343935</v>
      </c>
      <c r="AV113" s="505">
        <v>16.836012861736332</v>
      </c>
      <c r="AW113" s="505">
        <v>30.064308681672042</v>
      </c>
      <c r="AX113" s="505">
        <v>0</v>
      </c>
      <c r="AY113" s="505">
        <v>0</v>
      </c>
      <c r="AZ113" s="505">
        <v>0</v>
      </c>
      <c r="BA113" s="505">
        <v>2.0216216216216218</v>
      </c>
      <c r="BB113" s="505">
        <v>95.472972972972968</v>
      </c>
      <c r="BC113" s="505">
        <v>113.71621621621621</v>
      </c>
      <c r="BD113" s="505">
        <v>0</v>
      </c>
      <c r="BE113" s="505">
        <v>0</v>
      </c>
      <c r="BF113" s="505">
        <v>0</v>
      </c>
      <c r="BG113" s="505">
        <v>0</v>
      </c>
      <c r="BH113" s="505">
        <v>0</v>
      </c>
      <c r="BI113" s="505">
        <v>0</v>
      </c>
      <c r="BJ113" s="505">
        <v>0</v>
      </c>
      <c r="BK113" s="505">
        <v>0</v>
      </c>
      <c r="BL113" s="505">
        <v>0.710954506077348</v>
      </c>
      <c r="BM113" s="505">
        <v>0</v>
      </c>
      <c r="BN113" s="505">
        <v>0</v>
      </c>
      <c r="BO113" s="505">
        <v>1</v>
      </c>
      <c r="BP113" s="505">
        <v>0</v>
      </c>
      <c r="BQ113" s="555"/>
      <c r="BR113" s="555"/>
      <c r="BS113" s="555"/>
    </row>
    <row r="114" spans="1:71" ht="14.4" hidden="1">
      <c r="A114" s="486">
        <f>VLOOKUP(C114,'[19]DfE No.'!C:E,3,FALSE)</f>
        <v>73</v>
      </c>
      <c r="B114" s="502">
        <v>139804</v>
      </c>
      <c r="C114" s="502">
        <v>9352006</v>
      </c>
      <c r="D114" s="503" t="s">
        <v>472</v>
      </c>
      <c r="E114" s="492" t="s">
        <v>40</v>
      </c>
      <c r="F114" s="504" t="s">
        <v>697</v>
      </c>
      <c r="G114" s="505">
        <v>1</v>
      </c>
      <c r="H114" s="505">
        <v>0</v>
      </c>
      <c r="I114" s="505">
        <v>0</v>
      </c>
      <c r="J114" s="505">
        <v>7</v>
      </c>
      <c r="K114" s="505">
        <v>0</v>
      </c>
      <c r="L114" s="505">
        <v>0</v>
      </c>
      <c r="M114" s="505">
        <v>0</v>
      </c>
      <c r="N114" s="505">
        <v>199</v>
      </c>
      <c r="O114" s="505">
        <v>199</v>
      </c>
      <c r="P114" s="505">
        <v>26</v>
      </c>
      <c r="Q114" s="505">
        <v>173</v>
      </c>
      <c r="R114" s="505">
        <v>0</v>
      </c>
      <c r="S114" s="505">
        <v>0</v>
      </c>
      <c r="T114" s="505">
        <v>0</v>
      </c>
      <c r="U114" s="505">
        <v>0</v>
      </c>
      <c r="V114" s="505">
        <v>0</v>
      </c>
      <c r="W114" s="505">
        <v>0</v>
      </c>
      <c r="X114" s="505">
        <v>0</v>
      </c>
      <c r="Y114" s="505">
        <v>0</v>
      </c>
      <c r="Z114" s="505">
        <v>0</v>
      </c>
      <c r="AA114" s="505">
        <v>199</v>
      </c>
      <c r="AB114" s="505">
        <v>28.428571428571427</v>
      </c>
      <c r="AC114" s="505">
        <v>75.000000000000043</v>
      </c>
      <c r="AD114" s="505">
        <v>96.102439024390236</v>
      </c>
      <c r="AE114" s="505">
        <v>0</v>
      </c>
      <c r="AF114" s="505">
        <v>0</v>
      </c>
      <c r="AG114" s="505">
        <v>38.000000000000057</v>
      </c>
      <c r="AH114" s="505">
        <v>24.000000000000025</v>
      </c>
      <c r="AI114" s="505">
        <v>46.999999999999986</v>
      </c>
      <c r="AJ114" s="505">
        <v>7.9999999999999947</v>
      </c>
      <c r="AK114" s="505">
        <v>2.9999999999999978</v>
      </c>
      <c r="AL114" s="505">
        <v>24.000000000000025</v>
      </c>
      <c r="AM114" s="505">
        <v>55.000000000000064</v>
      </c>
      <c r="AN114" s="505">
        <v>0</v>
      </c>
      <c r="AO114" s="505">
        <v>0</v>
      </c>
      <c r="AP114" s="505">
        <v>0</v>
      </c>
      <c r="AQ114" s="505">
        <v>0</v>
      </c>
      <c r="AR114" s="505">
        <v>0</v>
      </c>
      <c r="AS114" s="505">
        <v>0</v>
      </c>
      <c r="AT114" s="505">
        <v>0</v>
      </c>
      <c r="AU114" s="505">
        <v>3.4508670520231122</v>
      </c>
      <c r="AV114" s="505">
        <v>4.6011560693641629</v>
      </c>
      <c r="AW114" s="505">
        <v>4.6011560693641629</v>
      </c>
      <c r="AX114" s="505">
        <v>0</v>
      </c>
      <c r="AY114" s="505">
        <v>0</v>
      </c>
      <c r="AZ114" s="505">
        <v>0</v>
      </c>
      <c r="BA114" s="505">
        <v>5.8243902439024398</v>
      </c>
      <c r="BB114" s="505">
        <v>54.521212121212116</v>
      </c>
      <c r="BC114" s="505">
        <v>62.715151515151511</v>
      </c>
      <c r="BD114" s="505">
        <v>0</v>
      </c>
      <c r="BE114" s="505">
        <v>0</v>
      </c>
      <c r="BF114" s="505">
        <v>0</v>
      </c>
      <c r="BG114" s="505">
        <v>0</v>
      </c>
      <c r="BH114" s="505">
        <v>0</v>
      </c>
      <c r="BI114" s="505">
        <v>0</v>
      </c>
      <c r="BJ114" s="505">
        <v>0</v>
      </c>
      <c r="BK114" s="505">
        <v>0</v>
      </c>
      <c r="BL114" s="505">
        <v>0.426603734161491</v>
      </c>
      <c r="BM114" s="505">
        <v>0</v>
      </c>
      <c r="BN114" s="505">
        <v>0</v>
      </c>
      <c r="BO114" s="505">
        <v>1</v>
      </c>
      <c r="BP114" s="505">
        <v>0</v>
      </c>
      <c r="BQ114" s="555"/>
      <c r="BR114" s="555"/>
      <c r="BS114" s="555"/>
    </row>
    <row r="115" spans="1:71" ht="14.4" hidden="1">
      <c r="A115" s="486">
        <f>VLOOKUP(C115,'[19]DfE No.'!C:E,3,FALSE)</f>
        <v>453</v>
      </c>
      <c r="B115" s="502">
        <v>140044</v>
      </c>
      <c r="C115" s="502">
        <v>9352010</v>
      </c>
      <c r="D115" s="503" t="s">
        <v>1006</v>
      </c>
      <c r="E115" s="492" t="s">
        <v>40</v>
      </c>
      <c r="F115" s="504" t="s">
        <v>697</v>
      </c>
      <c r="G115" s="505">
        <v>1</v>
      </c>
      <c r="H115" s="505">
        <v>0</v>
      </c>
      <c r="I115" s="505">
        <v>0</v>
      </c>
      <c r="J115" s="505">
        <v>7</v>
      </c>
      <c r="K115" s="505">
        <v>0</v>
      </c>
      <c r="L115" s="505">
        <v>0</v>
      </c>
      <c r="M115" s="505">
        <v>0</v>
      </c>
      <c r="N115" s="505">
        <v>377</v>
      </c>
      <c r="O115" s="505">
        <v>377</v>
      </c>
      <c r="P115" s="505">
        <v>48</v>
      </c>
      <c r="Q115" s="505">
        <v>329</v>
      </c>
      <c r="R115" s="505">
        <v>0</v>
      </c>
      <c r="S115" s="505">
        <v>0</v>
      </c>
      <c r="T115" s="505">
        <v>0</v>
      </c>
      <c r="U115" s="505">
        <v>0</v>
      </c>
      <c r="V115" s="505">
        <v>0</v>
      </c>
      <c r="W115" s="505">
        <v>0</v>
      </c>
      <c r="X115" s="505">
        <v>0</v>
      </c>
      <c r="Y115" s="505">
        <v>0</v>
      </c>
      <c r="Z115" s="505">
        <v>0</v>
      </c>
      <c r="AA115" s="505">
        <v>377</v>
      </c>
      <c r="AB115" s="505">
        <v>53.857142857142854</v>
      </c>
      <c r="AC115" s="505">
        <v>86.000000000000171</v>
      </c>
      <c r="AD115" s="505">
        <v>86.374663072776272</v>
      </c>
      <c r="AE115" s="505">
        <v>0</v>
      </c>
      <c r="AF115" s="505">
        <v>0</v>
      </c>
      <c r="AG115" s="505">
        <v>363.99999999999989</v>
      </c>
      <c r="AH115" s="505">
        <v>3.9999999999999938</v>
      </c>
      <c r="AI115" s="505">
        <v>8.9999999999999858</v>
      </c>
      <c r="AJ115" s="505">
        <v>0</v>
      </c>
      <c r="AK115" s="505">
        <v>0</v>
      </c>
      <c r="AL115" s="505">
        <v>0</v>
      </c>
      <c r="AM115" s="505">
        <v>0</v>
      </c>
      <c r="AN115" s="505">
        <v>0</v>
      </c>
      <c r="AO115" s="505">
        <v>0</v>
      </c>
      <c r="AP115" s="505">
        <v>0</v>
      </c>
      <c r="AQ115" s="505">
        <v>0</v>
      </c>
      <c r="AR115" s="505">
        <v>0</v>
      </c>
      <c r="AS115" s="505">
        <v>0</v>
      </c>
      <c r="AT115" s="505">
        <v>0</v>
      </c>
      <c r="AU115" s="505">
        <v>10.313069908814608</v>
      </c>
      <c r="AV115" s="505">
        <v>25.209726443768997</v>
      </c>
      <c r="AW115" s="505">
        <v>35.522796352583605</v>
      </c>
      <c r="AX115" s="505">
        <v>0</v>
      </c>
      <c r="AY115" s="505">
        <v>0</v>
      </c>
      <c r="AZ115" s="505">
        <v>0</v>
      </c>
      <c r="BA115" s="505">
        <v>2.0323450134770891</v>
      </c>
      <c r="BB115" s="505">
        <v>97.012820512820511</v>
      </c>
      <c r="BC115" s="505">
        <v>111.16666666666667</v>
      </c>
      <c r="BD115" s="505">
        <v>0</v>
      </c>
      <c r="BE115" s="505">
        <v>0</v>
      </c>
      <c r="BF115" s="505">
        <v>0</v>
      </c>
      <c r="BG115" s="505">
        <v>0</v>
      </c>
      <c r="BH115" s="505">
        <v>0</v>
      </c>
      <c r="BI115" s="505">
        <v>0</v>
      </c>
      <c r="BJ115" s="505">
        <v>0</v>
      </c>
      <c r="BK115" s="505">
        <v>0</v>
      </c>
      <c r="BL115" s="505">
        <v>0.47385193826087002</v>
      </c>
      <c r="BM115" s="505">
        <v>0</v>
      </c>
      <c r="BN115" s="505">
        <v>0</v>
      </c>
      <c r="BO115" s="505">
        <v>1</v>
      </c>
      <c r="BP115" s="505">
        <v>0</v>
      </c>
      <c r="BQ115" s="555"/>
      <c r="BR115" s="555"/>
      <c r="BS115" s="555"/>
    </row>
    <row r="116" spans="1:71" ht="14.4" hidden="1">
      <c r="A116" s="486">
        <f>VLOOKUP(C116,'[19]DfE No.'!C:E,3,FALSE)</f>
        <v>61</v>
      </c>
      <c r="B116" s="502">
        <v>140573</v>
      </c>
      <c r="C116" s="502">
        <v>9352014</v>
      </c>
      <c r="D116" s="503" t="s">
        <v>545</v>
      </c>
      <c r="E116" s="492" t="s">
        <v>40</v>
      </c>
      <c r="F116" s="504" t="s">
        <v>697</v>
      </c>
      <c r="G116" s="505">
        <v>1</v>
      </c>
      <c r="H116" s="505">
        <v>0</v>
      </c>
      <c r="I116" s="505">
        <v>0</v>
      </c>
      <c r="J116" s="505">
        <v>7</v>
      </c>
      <c r="K116" s="505">
        <v>0</v>
      </c>
      <c r="L116" s="505">
        <v>0</v>
      </c>
      <c r="M116" s="505">
        <v>0</v>
      </c>
      <c r="N116" s="505">
        <v>407</v>
      </c>
      <c r="O116" s="505">
        <v>407</v>
      </c>
      <c r="P116" s="505">
        <v>58</v>
      </c>
      <c r="Q116" s="505">
        <v>349</v>
      </c>
      <c r="R116" s="505">
        <v>0</v>
      </c>
      <c r="S116" s="505">
        <v>0</v>
      </c>
      <c r="T116" s="505">
        <v>0</v>
      </c>
      <c r="U116" s="505">
        <v>0</v>
      </c>
      <c r="V116" s="505">
        <v>0</v>
      </c>
      <c r="W116" s="505">
        <v>0</v>
      </c>
      <c r="X116" s="505">
        <v>0</v>
      </c>
      <c r="Y116" s="505">
        <v>0</v>
      </c>
      <c r="Z116" s="505">
        <v>0</v>
      </c>
      <c r="AA116" s="505">
        <v>407</v>
      </c>
      <c r="AB116" s="505">
        <v>58.142857142857146</v>
      </c>
      <c r="AC116" s="505">
        <v>196.99999999999997</v>
      </c>
      <c r="AD116" s="505">
        <v>203</v>
      </c>
      <c r="AE116" s="505">
        <v>0</v>
      </c>
      <c r="AF116" s="505">
        <v>0</v>
      </c>
      <c r="AG116" s="505">
        <v>24.999999999999989</v>
      </c>
      <c r="AH116" s="505">
        <v>91.999999999999986</v>
      </c>
      <c r="AI116" s="505">
        <v>61.999999999999872</v>
      </c>
      <c r="AJ116" s="505">
        <v>7</v>
      </c>
      <c r="AK116" s="505">
        <v>115.99999999999999</v>
      </c>
      <c r="AL116" s="505">
        <v>61.999999999999872</v>
      </c>
      <c r="AM116" s="505">
        <v>43.000000000000142</v>
      </c>
      <c r="AN116" s="505">
        <v>0</v>
      </c>
      <c r="AO116" s="505">
        <v>0</v>
      </c>
      <c r="AP116" s="505">
        <v>0</v>
      </c>
      <c r="AQ116" s="505">
        <v>0</v>
      </c>
      <c r="AR116" s="505">
        <v>0</v>
      </c>
      <c r="AS116" s="505">
        <v>0</v>
      </c>
      <c r="AT116" s="505">
        <v>0</v>
      </c>
      <c r="AU116" s="505">
        <v>8.1633237822349649</v>
      </c>
      <c r="AV116" s="505">
        <v>15.160458452722072</v>
      </c>
      <c r="AW116" s="505">
        <v>16.32664756446993</v>
      </c>
      <c r="AX116" s="505">
        <v>0</v>
      </c>
      <c r="AY116" s="505">
        <v>0</v>
      </c>
      <c r="AZ116" s="505">
        <v>0</v>
      </c>
      <c r="BA116" s="505">
        <v>9</v>
      </c>
      <c r="BB116" s="505">
        <v>104.90773809523809</v>
      </c>
      <c r="BC116" s="505">
        <v>122.3422619047619</v>
      </c>
      <c r="BD116" s="505">
        <v>0</v>
      </c>
      <c r="BE116" s="505">
        <v>0</v>
      </c>
      <c r="BF116" s="505">
        <v>0</v>
      </c>
      <c r="BG116" s="505">
        <v>0</v>
      </c>
      <c r="BH116" s="505">
        <v>0</v>
      </c>
      <c r="BI116" s="505">
        <v>0</v>
      </c>
      <c r="BJ116" s="505">
        <v>0</v>
      </c>
      <c r="BK116" s="505">
        <v>0</v>
      </c>
      <c r="BL116" s="505">
        <v>0.33637856119402998</v>
      </c>
      <c r="BM116" s="505">
        <v>0</v>
      </c>
      <c r="BN116" s="505">
        <v>0</v>
      </c>
      <c r="BO116" s="505">
        <v>1</v>
      </c>
      <c r="BP116" s="505">
        <v>0</v>
      </c>
      <c r="BQ116" s="555"/>
      <c r="BR116" s="555"/>
      <c r="BS116" s="555"/>
    </row>
    <row r="117" spans="1:71" ht="14.4" hidden="1">
      <c r="A117" s="486">
        <f>VLOOKUP(C117,'[19]DfE No.'!C:E,3,FALSE)</f>
        <v>292</v>
      </c>
      <c r="B117" s="502">
        <v>140822</v>
      </c>
      <c r="C117" s="502">
        <v>9352017</v>
      </c>
      <c r="D117" s="503" t="s">
        <v>280</v>
      </c>
      <c r="E117" s="492" t="s">
        <v>40</v>
      </c>
      <c r="F117" s="504" t="s">
        <v>697</v>
      </c>
      <c r="G117" s="505">
        <v>1</v>
      </c>
      <c r="H117" s="505">
        <v>0</v>
      </c>
      <c r="I117" s="505">
        <v>0</v>
      </c>
      <c r="J117" s="505">
        <v>7</v>
      </c>
      <c r="K117" s="505">
        <v>0</v>
      </c>
      <c r="L117" s="505">
        <v>0</v>
      </c>
      <c r="M117" s="505">
        <v>0</v>
      </c>
      <c r="N117" s="505">
        <v>654</v>
      </c>
      <c r="O117" s="505">
        <v>654</v>
      </c>
      <c r="P117" s="505">
        <v>92</v>
      </c>
      <c r="Q117" s="505">
        <v>562</v>
      </c>
      <c r="R117" s="505">
        <v>0</v>
      </c>
      <c r="S117" s="505">
        <v>0</v>
      </c>
      <c r="T117" s="505">
        <v>0</v>
      </c>
      <c r="U117" s="505">
        <v>0</v>
      </c>
      <c r="V117" s="505">
        <v>0</v>
      </c>
      <c r="W117" s="505">
        <v>0</v>
      </c>
      <c r="X117" s="505">
        <v>0</v>
      </c>
      <c r="Y117" s="505">
        <v>0</v>
      </c>
      <c r="Z117" s="505">
        <v>0</v>
      </c>
      <c r="AA117" s="505">
        <v>654</v>
      </c>
      <c r="AB117" s="505">
        <v>93.428571428571431</v>
      </c>
      <c r="AC117" s="505">
        <v>73.999999999999858</v>
      </c>
      <c r="AD117" s="505">
        <v>86.529230769230779</v>
      </c>
      <c r="AE117" s="505">
        <v>0</v>
      </c>
      <c r="AF117" s="505">
        <v>0</v>
      </c>
      <c r="AG117" s="505">
        <v>585.00000000000023</v>
      </c>
      <c r="AH117" s="505">
        <v>33.000000000000014</v>
      </c>
      <c r="AI117" s="505">
        <v>10.999999999999984</v>
      </c>
      <c r="AJ117" s="505">
        <v>13.000000000000005</v>
      </c>
      <c r="AK117" s="505">
        <v>11.999999999999995</v>
      </c>
      <c r="AL117" s="505">
        <v>0</v>
      </c>
      <c r="AM117" s="505">
        <v>0</v>
      </c>
      <c r="AN117" s="505">
        <v>0</v>
      </c>
      <c r="AO117" s="505">
        <v>0</v>
      </c>
      <c r="AP117" s="505">
        <v>0</v>
      </c>
      <c r="AQ117" s="505">
        <v>0</v>
      </c>
      <c r="AR117" s="505">
        <v>0</v>
      </c>
      <c r="AS117" s="505">
        <v>0</v>
      </c>
      <c r="AT117" s="505">
        <v>0</v>
      </c>
      <c r="AU117" s="505">
        <v>26.860714285714305</v>
      </c>
      <c r="AV117" s="505">
        <v>46.714285714285694</v>
      </c>
      <c r="AW117" s="505">
        <v>66.567857142856951</v>
      </c>
      <c r="AX117" s="505">
        <v>0</v>
      </c>
      <c r="AY117" s="505">
        <v>0</v>
      </c>
      <c r="AZ117" s="505">
        <v>0</v>
      </c>
      <c r="BA117" s="505">
        <v>0</v>
      </c>
      <c r="BB117" s="505">
        <v>184.5985401459854</v>
      </c>
      <c r="BC117" s="505">
        <v>214.81751824817516</v>
      </c>
      <c r="BD117" s="505">
        <v>0</v>
      </c>
      <c r="BE117" s="505">
        <v>0</v>
      </c>
      <c r="BF117" s="505">
        <v>0</v>
      </c>
      <c r="BG117" s="505">
        <v>0</v>
      </c>
      <c r="BH117" s="505">
        <v>0</v>
      </c>
      <c r="BI117" s="505">
        <v>0</v>
      </c>
      <c r="BJ117" s="505">
        <v>0</v>
      </c>
      <c r="BK117" s="505">
        <v>0</v>
      </c>
      <c r="BL117" s="505">
        <v>0.42063366938775498</v>
      </c>
      <c r="BM117" s="505">
        <v>0</v>
      </c>
      <c r="BN117" s="505">
        <v>0</v>
      </c>
      <c r="BO117" s="505">
        <v>1</v>
      </c>
      <c r="BP117" s="505">
        <v>0</v>
      </c>
      <c r="BQ117" s="555"/>
      <c r="BR117" s="555"/>
      <c r="BS117" s="555"/>
    </row>
    <row r="118" spans="1:71" ht="14.4" hidden="1">
      <c r="A118" s="486">
        <f>VLOOKUP(C118,'[19]DfE No.'!C:E,3,FALSE)</f>
        <v>484</v>
      </c>
      <c r="B118" s="502">
        <v>142993</v>
      </c>
      <c r="C118" s="502">
        <v>9352022</v>
      </c>
      <c r="D118" s="503" t="s">
        <v>544</v>
      </c>
      <c r="E118" s="492" t="s">
        <v>40</v>
      </c>
      <c r="F118" s="504" t="s">
        <v>697</v>
      </c>
      <c r="G118" s="505">
        <v>1</v>
      </c>
      <c r="H118" s="505">
        <v>0</v>
      </c>
      <c r="I118" s="505">
        <v>0</v>
      </c>
      <c r="J118" s="505">
        <v>7</v>
      </c>
      <c r="K118" s="505">
        <v>0</v>
      </c>
      <c r="L118" s="505">
        <v>0</v>
      </c>
      <c r="M118" s="505">
        <v>0</v>
      </c>
      <c r="N118" s="505">
        <v>223</v>
      </c>
      <c r="O118" s="505">
        <v>223</v>
      </c>
      <c r="P118" s="505">
        <v>32</v>
      </c>
      <c r="Q118" s="505">
        <v>191</v>
      </c>
      <c r="R118" s="505">
        <v>0</v>
      </c>
      <c r="S118" s="505">
        <v>0</v>
      </c>
      <c r="T118" s="505">
        <v>0</v>
      </c>
      <c r="U118" s="505">
        <v>0</v>
      </c>
      <c r="V118" s="505">
        <v>0</v>
      </c>
      <c r="W118" s="505">
        <v>0</v>
      </c>
      <c r="X118" s="505">
        <v>0</v>
      </c>
      <c r="Y118" s="505">
        <v>0</v>
      </c>
      <c r="Z118" s="505">
        <v>0</v>
      </c>
      <c r="AA118" s="505">
        <v>223</v>
      </c>
      <c r="AB118" s="505">
        <v>31.857142857142858</v>
      </c>
      <c r="AC118" s="505">
        <v>32.999999999999993</v>
      </c>
      <c r="AD118" s="505">
        <v>35.316742081447963</v>
      </c>
      <c r="AE118" s="505">
        <v>0</v>
      </c>
      <c r="AF118" s="505">
        <v>0</v>
      </c>
      <c r="AG118" s="505">
        <v>206.00000000000006</v>
      </c>
      <c r="AH118" s="505">
        <v>15.000000000000004</v>
      </c>
      <c r="AI118" s="505">
        <v>1.9999999999999996</v>
      </c>
      <c r="AJ118" s="505">
        <v>0</v>
      </c>
      <c r="AK118" s="505">
        <v>0</v>
      </c>
      <c r="AL118" s="505">
        <v>0</v>
      </c>
      <c r="AM118" s="505">
        <v>0</v>
      </c>
      <c r="AN118" s="505">
        <v>0</v>
      </c>
      <c r="AO118" s="505">
        <v>0</v>
      </c>
      <c r="AP118" s="505">
        <v>0</v>
      </c>
      <c r="AQ118" s="505">
        <v>0</v>
      </c>
      <c r="AR118" s="505">
        <v>0</v>
      </c>
      <c r="AS118" s="505">
        <v>0</v>
      </c>
      <c r="AT118" s="505">
        <v>0</v>
      </c>
      <c r="AU118" s="505">
        <v>16.345549738219887</v>
      </c>
      <c r="AV118" s="505">
        <v>25.685863874345454</v>
      </c>
      <c r="AW118" s="505">
        <v>47.869109947643899</v>
      </c>
      <c r="AX118" s="505">
        <v>0</v>
      </c>
      <c r="AY118" s="505">
        <v>0</v>
      </c>
      <c r="AZ118" s="505">
        <v>0</v>
      </c>
      <c r="BA118" s="505">
        <v>0</v>
      </c>
      <c r="BB118" s="505">
        <v>49.083798882681563</v>
      </c>
      <c r="BC118" s="505">
        <v>57.307262569832403</v>
      </c>
      <c r="BD118" s="505">
        <v>0</v>
      </c>
      <c r="BE118" s="505">
        <v>0</v>
      </c>
      <c r="BF118" s="505">
        <v>0</v>
      </c>
      <c r="BG118" s="505">
        <v>0</v>
      </c>
      <c r="BH118" s="505">
        <v>0</v>
      </c>
      <c r="BI118" s="505">
        <v>0</v>
      </c>
      <c r="BJ118" s="505">
        <v>0</v>
      </c>
      <c r="BK118" s="505">
        <v>0</v>
      </c>
      <c r="BL118" s="505">
        <v>0.68390481901840505</v>
      </c>
      <c r="BM118" s="505">
        <v>0</v>
      </c>
      <c r="BN118" s="505">
        <v>0</v>
      </c>
      <c r="BO118" s="505">
        <v>1</v>
      </c>
      <c r="BP118" s="505">
        <v>0</v>
      </c>
      <c r="BQ118" s="555"/>
      <c r="BR118" s="555"/>
      <c r="BS118" s="555"/>
    </row>
    <row r="119" spans="1:71" ht="14.4" hidden="1">
      <c r="A119" s="486">
        <f>VLOOKUP(C119,'[19]DfE No.'!C:E,3,FALSE)</f>
        <v>77</v>
      </c>
      <c r="B119" s="502">
        <v>140823</v>
      </c>
      <c r="C119" s="502">
        <v>9352025</v>
      </c>
      <c r="D119" s="503" t="s">
        <v>184</v>
      </c>
      <c r="E119" s="492" t="s">
        <v>40</v>
      </c>
      <c r="F119" s="504" t="s">
        <v>697</v>
      </c>
      <c r="G119" s="505">
        <v>1</v>
      </c>
      <c r="H119" s="505">
        <v>0</v>
      </c>
      <c r="I119" s="505">
        <v>0</v>
      </c>
      <c r="J119" s="505">
        <v>7</v>
      </c>
      <c r="K119" s="505">
        <v>0</v>
      </c>
      <c r="L119" s="505">
        <v>0</v>
      </c>
      <c r="M119" s="505">
        <v>0</v>
      </c>
      <c r="N119" s="505">
        <v>294</v>
      </c>
      <c r="O119" s="505">
        <v>294</v>
      </c>
      <c r="P119" s="505">
        <v>44</v>
      </c>
      <c r="Q119" s="505">
        <v>250</v>
      </c>
      <c r="R119" s="505">
        <v>0</v>
      </c>
      <c r="S119" s="505">
        <v>0</v>
      </c>
      <c r="T119" s="505">
        <v>0</v>
      </c>
      <c r="U119" s="505">
        <v>0</v>
      </c>
      <c r="V119" s="505">
        <v>0</v>
      </c>
      <c r="W119" s="505">
        <v>0</v>
      </c>
      <c r="X119" s="505">
        <v>0</v>
      </c>
      <c r="Y119" s="505">
        <v>0</v>
      </c>
      <c r="Z119" s="505">
        <v>0</v>
      </c>
      <c r="AA119" s="505">
        <v>294</v>
      </c>
      <c r="AB119" s="505">
        <v>42</v>
      </c>
      <c r="AC119" s="505">
        <v>74.000000000000043</v>
      </c>
      <c r="AD119" s="505">
        <v>74.000000000000043</v>
      </c>
      <c r="AE119" s="505">
        <v>0</v>
      </c>
      <c r="AF119" s="505">
        <v>0</v>
      </c>
      <c r="AG119" s="505">
        <v>183.87628865979389</v>
      </c>
      <c r="AH119" s="505">
        <v>2.0206185567010322</v>
      </c>
      <c r="AI119" s="505">
        <v>6.0618556701030846</v>
      </c>
      <c r="AJ119" s="505">
        <v>95.979381443298863</v>
      </c>
      <c r="AK119" s="505">
        <v>1.0103092783505161</v>
      </c>
      <c r="AL119" s="505">
        <v>3.0309278350515569</v>
      </c>
      <c r="AM119" s="505">
        <v>2.0206185567010322</v>
      </c>
      <c r="AN119" s="505">
        <v>0</v>
      </c>
      <c r="AO119" s="505">
        <v>0</v>
      </c>
      <c r="AP119" s="505">
        <v>0</v>
      </c>
      <c r="AQ119" s="505">
        <v>0</v>
      </c>
      <c r="AR119" s="505">
        <v>0</v>
      </c>
      <c r="AS119" s="505">
        <v>0</v>
      </c>
      <c r="AT119" s="505">
        <v>0</v>
      </c>
      <c r="AU119" s="505">
        <v>0</v>
      </c>
      <c r="AV119" s="505">
        <v>1.1759999999999999</v>
      </c>
      <c r="AW119" s="505">
        <v>1.1759999999999999</v>
      </c>
      <c r="AX119" s="505">
        <v>0</v>
      </c>
      <c r="AY119" s="505">
        <v>0</v>
      </c>
      <c r="AZ119" s="505">
        <v>0</v>
      </c>
      <c r="BA119" s="505">
        <v>0</v>
      </c>
      <c r="BB119" s="505">
        <v>68.647540983606561</v>
      </c>
      <c r="BC119" s="505">
        <v>80.729508196721326</v>
      </c>
      <c r="BD119" s="505">
        <v>0</v>
      </c>
      <c r="BE119" s="505">
        <v>0</v>
      </c>
      <c r="BF119" s="505">
        <v>0</v>
      </c>
      <c r="BG119" s="505">
        <v>0</v>
      </c>
      <c r="BH119" s="505">
        <v>0</v>
      </c>
      <c r="BI119" s="505">
        <v>0</v>
      </c>
      <c r="BJ119" s="505">
        <v>0</v>
      </c>
      <c r="BK119" s="505">
        <v>0</v>
      </c>
      <c r="BL119" s="505">
        <v>0.72533231761158001</v>
      </c>
      <c r="BM119" s="505">
        <v>0</v>
      </c>
      <c r="BN119" s="505">
        <v>0</v>
      </c>
      <c r="BO119" s="505">
        <v>1</v>
      </c>
      <c r="BP119" s="505">
        <v>0</v>
      </c>
      <c r="BQ119" s="555"/>
      <c r="BR119" s="555"/>
      <c r="BS119" s="555"/>
    </row>
    <row r="120" spans="1:71" ht="14.4" hidden="1">
      <c r="A120" s="486">
        <f>VLOOKUP(C120,'[19]DfE No.'!C:E,3,FALSE)</f>
        <v>267</v>
      </c>
      <c r="B120" s="502">
        <v>140887</v>
      </c>
      <c r="C120" s="502">
        <v>9352027</v>
      </c>
      <c r="D120" s="503" t="s">
        <v>1007</v>
      </c>
      <c r="E120" s="492" t="s">
        <v>40</v>
      </c>
      <c r="F120" s="504" t="s">
        <v>697</v>
      </c>
      <c r="G120" s="505">
        <v>1</v>
      </c>
      <c r="H120" s="505">
        <v>0</v>
      </c>
      <c r="I120" s="505">
        <v>0</v>
      </c>
      <c r="J120" s="505">
        <v>7</v>
      </c>
      <c r="K120" s="505">
        <v>0</v>
      </c>
      <c r="L120" s="505">
        <v>0</v>
      </c>
      <c r="M120" s="505">
        <v>0</v>
      </c>
      <c r="N120" s="505">
        <v>518</v>
      </c>
      <c r="O120" s="505">
        <v>518</v>
      </c>
      <c r="P120" s="505">
        <v>74</v>
      </c>
      <c r="Q120" s="505">
        <v>444</v>
      </c>
      <c r="R120" s="505">
        <v>0</v>
      </c>
      <c r="S120" s="505">
        <v>0</v>
      </c>
      <c r="T120" s="505">
        <v>0</v>
      </c>
      <c r="U120" s="505">
        <v>0</v>
      </c>
      <c r="V120" s="505">
        <v>0</v>
      </c>
      <c r="W120" s="505">
        <v>0</v>
      </c>
      <c r="X120" s="505">
        <v>0</v>
      </c>
      <c r="Y120" s="505">
        <v>0</v>
      </c>
      <c r="Z120" s="505">
        <v>0</v>
      </c>
      <c r="AA120" s="505">
        <v>518</v>
      </c>
      <c r="AB120" s="505">
        <v>74</v>
      </c>
      <c r="AC120" s="505">
        <v>153.99999999999983</v>
      </c>
      <c r="AD120" s="505">
        <v>157.28363636363636</v>
      </c>
      <c r="AE120" s="505">
        <v>0</v>
      </c>
      <c r="AF120" s="505">
        <v>0</v>
      </c>
      <c r="AG120" s="505">
        <v>76.000000000000156</v>
      </c>
      <c r="AH120" s="505">
        <v>6.9999999999999929</v>
      </c>
      <c r="AI120" s="505">
        <v>104.00000000000013</v>
      </c>
      <c r="AJ120" s="505">
        <v>94.999999999999801</v>
      </c>
      <c r="AK120" s="505">
        <v>217.00000000000006</v>
      </c>
      <c r="AL120" s="505">
        <v>19.000000000000011</v>
      </c>
      <c r="AM120" s="505">
        <v>0</v>
      </c>
      <c r="AN120" s="505">
        <v>0</v>
      </c>
      <c r="AO120" s="505">
        <v>0</v>
      </c>
      <c r="AP120" s="505">
        <v>0</v>
      </c>
      <c r="AQ120" s="505">
        <v>0</v>
      </c>
      <c r="AR120" s="505">
        <v>0</v>
      </c>
      <c r="AS120" s="505">
        <v>0</v>
      </c>
      <c r="AT120" s="505">
        <v>0</v>
      </c>
      <c r="AU120" s="505">
        <v>63.000000000000199</v>
      </c>
      <c r="AV120" s="505">
        <v>131.8333333333336</v>
      </c>
      <c r="AW120" s="505">
        <v>178.50000000000023</v>
      </c>
      <c r="AX120" s="505">
        <v>0</v>
      </c>
      <c r="AY120" s="505">
        <v>0</v>
      </c>
      <c r="AZ120" s="505">
        <v>0</v>
      </c>
      <c r="BA120" s="505">
        <v>3.7672727272727271</v>
      </c>
      <c r="BB120" s="505">
        <v>208.65573770491804</v>
      </c>
      <c r="BC120" s="505">
        <v>243.43169398907105</v>
      </c>
      <c r="BD120" s="505">
        <v>0</v>
      </c>
      <c r="BE120" s="505">
        <v>0</v>
      </c>
      <c r="BF120" s="505">
        <v>0</v>
      </c>
      <c r="BG120" s="505">
        <v>0</v>
      </c>
      <c r="BH120" s="505">
        <v>0</v>
      </c>
      <c r="BI120" s="505">
        <v>0</v>
      </c>
      <c r="BJ120" s="505">
        <v>27.032185686653897</v>
      </c>
      <c r="BK120" s="505">
        <v>0</v>
      </c>
      <c r="BL120" s="505">
        <v>0.52802900295420996</v>
      </c>
      <c r="BM120" s="505">
        <v>0</v>
      </c>
      <c r="BN120" s="505">
        <v>0</v>
      </c>
      <c r="BO120" s="505">
        <v>1</v>
      </c>
      <c r="BP120" s="505">
        <v>0</v>
      </c>
      <c r="BQ120" s="555"/>
      <c r="BR120" s="555"/>
      <c r="BS120" s="555"/>
    </row>
    <row r="121" spans="1:71" ht="14.4" hidden="1">
      <c r="A121" s="486">
        <f>VLOOKUP(C121,'[19]DfE No.'!C:E,3,FALSE)</f>
        <v>423</v>
      </c>
      <c r="B121" s="502">
        <v>140998</v>
      </c>
      <c r="C121" s="502">
        <v>9352029</v>
      </c>
      <c r="D121" s="503" t="s">
        <v>343</v>
      </c>
      <c r="E121" s="492" t="s">
        <v>40</v>
      </c>
      <c r="F121" s="504" t="s">
        <v>697</v>
      </c>
      <c r="G121" s="505">
        <v>1</v>
      </c>
      <c r="H121" s="505">
        <v>0</v>
      </c>
      <c r="I121" s="505">
        <v>0</v>
      </c>
      <c r="J121" s="505">
        <v>5</v>
      </c>
      <c r="K121" s="505">
        <v>0</v>
      </c>
      <c r="L121" s="505">
        <v>0</v>
      </c>
      <c r="M121" s="505">
        <v>0</v>
      </c>
      <c r="N121" s="505">
        <v>272</v>
      </c>
      <c r="O121" s="505">
        <v>272</v>
      </c>
      <c r="P121" s="505">
        <v>54</v>
      </c>
      <c r="Q121" s="505">
        <v>218</v>
      </c>
      <c r="R121" s="505">
        <v>0</v>
      </c>
      <c r="S121" s="505">
        <v>0</v>
      </c>
      <c r="T121" s="505">
        <v>0</v>
      </c>
      <c r="U121" s="505">
        <v>0</v>
      </c>
      <c r="V121" s="505">
        <v>0</v>
      </c>
      <c r="W121" s="505">
        <v>0</v>
      </c>
      <c r="X121" s="505">
        <v>0</v>
      </c>
      <c r="Y121" s="505">
        <v>0</v>
      </c>
      <c r="Z121" s="505">
        <v>0</v>
      </c>
      <c r="AA121" s="505">
        <v>272</v>
      </c>
      <c r="AB121" s="505">
        <v>54.4</v>
      </c>
      <c r="AC121" s="505">
        <v>74.999999999999986</v>
      </c>
      <c r="AD121" s="505">
        <v>74.999999999999986</v>
      </c>
      <c r="AE121" s="505">
        <v>0</v>
      </c>
      <c r="AF121" s="505">
        <v>0</v>
      </c>
      <c r="AG121" s="505">
        <v>104.00000000000011</v>
      </c>
      <c r="AH121" s="505">
        <v>68.999999999999915</v>
      </c>
      <c r="AI121" s="505">
        <v>98.999999999999972</v>
      </c>
      <c r="AJ121" s="505">
        <v>0</v>
      </c>
      <c r="AK121" s="505">
        <v>0</v>
      </c>
      <c r="AL121" s="505">
        <v>0</v>
      </c>
      <c r="AM121" s="505">
        <v>0</v>
      </c>
      <c r="AN121" s="505">
        <v>0</v>
      </c>
      <c r="AO121" s="505">
        <v>0</v>
      </c>
      <c r="AP121" s="505">
        <v>0</v>
      </c>
      <c r="AQ121" s="505">
        <v>0</v>
      </c>
      <c r="AR121" s="505">
        <v>0</v>
      </c>
      <c r="AS121" s="505">
        <v>0</v>
      </c>
      <c r="AT121" s="505">
        <v>0</v>
      </c>
      <c r="AU121" s="505">
        <v>6.2385321100917537</v>
      </c>
      <c r="AV121" s="505">
        <v>13.724770642201841</v>
      </c>
      <c r="AW121" s="505">
        <v>22.458715596330265</v>
      </c>
      <c r="AX121" s="505">
        <v>0</v>
      </c>
      <c r="AY121" s="505">
        <v>0</v>
      </c>
      <c r="AZ121" s="505">
        <v>0</v>
      </c>
      <c r="BA121" s="505">
        <v>0</v>
      </c>
      <c r="BB121" s="505">
        <v>60.957345971563981</v>
      </c>
      <c r="BC121" s="505">
        <v>76.056872037914687</v>
      </c>
      <c r="BD121" s="505">
        <v>0</v>
      </c>
      <c r="BE121" s="505">
        <v>0</v>
      </c>
      <c r="BF121" s="505">
        <v>0</v>
      </c>
      <c r="BG121" s="505">
        <v>0</v>
      </c>
      <c r="BH121" s="505">
        <v>0</v>
      </c>
      <c r="BI121" s="505">
        <v>0</v>
      </c>
      <c r="BJ121" s="505">
        <v>6.0083582089552321</v>
      </c>
      <c r="BK121" s="505">
        <v>0</v>
      </c>
      <c r="BL121" s="505">
        <v>0.66741364251700697</v>
      </c>
      <c r="BM121" s="505">
        <v>0</v>
      </c>
      <c r="BN121" s="505">
        <v>0</v>
      </c>
      <c r="BO121" s="505">
        <v>1</v>
      </c>
      <c r="BP121" s="505">
        <v>0</v>
      </c>
      <c r="BQ121" s="555"/>
      <c r="BR121" s="555"/>
      <c r="BS121" s="555"/>
    </row>
    <row r="122" spans="1:71" ht="14.4" hidden="1">
      <c r="A122" s="486">
        <f>VLOOKUP(C122,'[19]DfE No.'!C:E,3,FALSE)</f>
        <v>521</v>
      </c>
      <c r="B122" s="502">
        <v>142995</v>
      </c>
      <c r="C122" s="502">
        <v>9352030</v>
      </c>
      <c r="D122" s="503" t="s">
        <v>1125</v>
      </c>
      <c r="E122" s="492" t="s">
        <v>40</v>
      </c>
      <c r="F122" s="504" t="s">
        <v>697</v>
      </c>
      <c r="G122" s="505">
        <v>1</v>
      </c>
      <c r="H122" s="505">
        <v>0</v>
      </c>
      <c r="I122" s="505">
        <v>0</v>
      </c>
      <c r="J122" s="505">
        <v>7</v>
      </c>
      <c r="K122" s="505">
        <v>0</v>
      </c>
      <c r="L122" s="505">
        <v>0</v>
      </c>
      <c r="M122" s="505">
        <v>0</v>
      </c>
      <c r="N122" s="505">
        <v>179</v>
      </c>
      <c r="O122" s="505">
        <v>179</v>
      </c>
      <c r="P122" s="505">
        <v>25</v>
      </c>
      <c r="Q122" s="505">
        <v>154</v>
      </c>
      <c r="R122" s="505">
        <v>0</v>
      </c>
      <c r="S122" s="505">
        <v>0</v>
      </c>
      <c r="T122" s="505">
        <v>0</v>
      </c>
      <c r="U122" s="505">
        <v>0</v>
      </c>
      <c r="V122" s="505">
        <v>0</v>
      </c>
      <c r="W122" s="505">
        <v>0</v>
      </c>
      <c r="X122" s="505">
        <v>0</v>
      </c>
      <c r="Y122" s="505">
        <v>0</v>
      </c>
      <c r="Z122" s="505">
        <v>0</v>
      </c>
      <c r="AA122" s="505">
        <v>179</v>
      </c>
      <c r="AB122" s="505">
        <v>25.571428571428573</v>
      </c>
      <c r="AC122" s="505">
        <v>18.999999999999993</v>
      </c>
      <c r="AD122" s="505">
        <v>23.164705882352944</v>
      </c>
      <c r="AE122" s="505">
        <v>0</v>
      </c>
      <c r="AF122" s="505">
        <v>0</v>
      </c>
      <c r="AG122" s="505">
        <v>174.97752808988756</v>
      </c>
      <c r="AH122" s="505">
        <v>4.022471910112368</v>
      </c>
      <c r="AI122" s="505">
        <v>0</v>
      </c>
      <c r="AJ122" s="505">
        <v>0</v>
      </c>
      <c r="AK122" s="505">
        <v>0</v>
      </c>
      <c r="AL122" s="505">
        <v>0</v>
      </c>
      <c r="AM122" s="505">
        <v>0</v>
      </c>
      <c r="AN122" s="505">
        <v>0</v>
      </c>
      <c r="AO122" s="505">
        <v>0</v>
      </c>
      <c r="AP122" s="505">
        <v>0</v>
      </c>
      <c r="AQ122" s="505">
        <v>0</v>
      </c>
      <c r="AR122" s="505">
        <v>0</v>
      </c>
      <c r="AS122" s="505">
        <v>0</v>
      </c>
      <c r="AT122" s="505">
        <v>0</v>
      </c>
      <c r="AU122" s="505">
        <v>0</v>
      </c>
      <c r="AV122" s="505">
        <v>1.1623376623376616</v>
      </c>
      <c r="AW122" s="505">
        <v>1.1623376623376616</v>
      </c>
      <c r="AX122" s="505">
        <v>0</v>
      </c>
      <c r="AY122" s="505">
        <v>0</v>
      </c>
      <c r="AZ122" s="505">
        <v>0</v>
      </c>
      <c r="BA122" s="505">
        <v>3.1588235294117646</v>
      </c>
      <c r="BB122" s="505">
        <v>37.430555555555557</v>
      </c>
      <c r="BC122" s="505">
        <v>43.506944444444443</v>
      </c>
      <c r="BD122" s="505">
        <v>0</v>
      </c>
      <c r="BE122" s="505">
        <v>0</v>
      </c>
      <c r="BF122" s="505">
        <v>0</v>
      </c>
      <c r="BG122" s="505">
        <v>0</v>
      </c>
      <c r="BH122" s="505">
        <v>0</v>
      </c>
      <c r="BI122" s="505">
        <v>0</v>
      </c>
      <c r="BJ122" s="505">
        <v>0</v>
      </c>
      <c r="BK122" s="505">
        <v>0</v>
      </c>
      <c r="BL122" s="505">
        <v>3.5468822923076901</v>
      </c>
      <c r="BM122" s="505">
        <v>0</v>
      </c>
      <c r="BN122" s="505">
        <v>0</v>
      </c>
      <c r="BO122" s="505">
        <v>1</v>
      </c>
      <c r="BP122" s="505">
        <v>0</v>
      </c>
      <c r="BQ122" s="555"/>
      <c r="BR122" s="555"/>
      <c r="BS122" s="555"/>
    </row>
    <row r="123" spans="1:71" ht="14.4" hidden="1">
      <c r="A123" s="486">
        <f>VLOOKUP(C123,'[19]DfE No.'!C:E,3,FALSE)</f>
        <v>522</v>
      </c>
      <c r="B123" s="502">
        <v>142566</v>
      </c>
      <c r="C123" s="502">
        <v>9352031</v>
      </c>
      <c r="D123" s="503" t="s">
        <v>541</v>
      </c>
      <c r="E123" s="492" t="s">
        <v>40</v>
      </c>
      <c r="F123" s="504" t="s">
        <v>697</v>
      </c>
      <c r="G123" s="505">
        <v>1</v>
      </c>
      <c r="H123" s="505">
        <v>0</v>
      </c>
      <c r="I123" s="505">
        <v>0</v>
      </c>
      <c r="J123" s="505">
        <v>7</v>
      </c>
      <c r="K123" s="505">
        <v>0</v>
      </c>
      <c r="L123" s="505">
        <v>0</v>
      </c>
      <c r="M123" s="505">
        <v>0</v>
      </c>
      <c r="N123" s="505">
        <v>116</v>
      </c>
      <c r="O123" s="505">
        <v>116</v>
      </c>
      <c r="P123" s="505">
        <v>13</v>
      </c>
      <c r="Q123" s="505">
        <v>103</v>
      </c>
      <c r="R123" s="505">
        <v>0</v>
      </c>
      <c r="S123" s="505">
        <v>0</v>
      </c>
      <c r="T123" s="505">
        <v>0</v>
      </c>
      <c r="U123" s="505">
        <v>0</v>
      </c>
      <c r="V123" s="505">
        <v>0</v>
      </c>
      <c r="W123" s="505">
        <v>0</v>
      </c>
      <c r="X123" s="505">
        <v>0</v>
      </c>
      <c r="Y123" s="505">
        <v>0</v>
      </c>
      <c r="Z123" s="505">
        <v>0</v>
      </c>
      <c r="AA123" s="505">
        <v>116</v>
      </c>
      <c r="AB123" s="505">
        <v>16.571428571428573</v>
      </c>
      <c r="AC123" s="505">
        <v>43.999999999999979</v>
      </c>
      <c r="AD123" s="505">
        <v>43.999999999999979</v>
      </c>
      <c r="AE123" s="505">
        <v>0</v>
      </c>
      <c r="AF123" s="505">
        <v>0</v>
      </c>
      <c r="AG123" s="505">
        <v>111.00000000000001</v>
      </c>
      <c r="AH123" s="505">
        <v>4.0000000000000053</v>
      </c>
      <c r="AI123" s="505">
        <v>0.99999999999999956</v>
      </c>
      <c r="AJ123" s="505">
        <v>0</v>
      </c>
      <c r="AK123" s="505">
        <v>0</v>
      </c>
      <c r="AL123" s="505">
        <v>0</v>
      </c>
      <c r="AM123" s="505">
        <v>0</v>
      </c>
      <c r="AN123" s="505">
        <v>0</v>
      </c>
      <c r="AO123" s="505">
        <v>0</v>
      </c>
      <c r="AP123" s="505">
        <v>0</v>
      </c>
      <c r="AQ123" s="505">
        <v>0</v>
      </c>
      <c r="AR123" s="505">
        <v>0</v>
      </c>
      <c r="AS123" s="505">
        <v>0</v>
      </c>
      <c r="AT123" s="505">
        <v>0</v>
      </c>
      <c r="AU123" s="505">
        <v>1.1262135922330099</v>
      </c>
      <c r="AV123" s="505">
        <v>3.3786407766990281</v>
      </c>
      <c r="AW123" s="505">
        <v>4.5048543689320413</v>
      </c>
      <c r="AX123" s="505">
        <v>0</v>
      </c>
      <c r="AY123" s="505">
        <v>0</v>
      </c>
      <c r="AZ123" s="505">
        <v>0</v>
      </c>
      <c r="BA123" s="505">
        <v>0</v>
      </c>
      <c r="BB123" s="505">
        <v>29</v>
      </c>
      <c r="BC123" s="505">
        <v>32.660194174757279</v>
      </c>
      <c r="BD123" s="505">
        <v>0</v>
      </c>
      <c r="BE123" s="505">
        <v>0</v>
      </c>
      <c r="BF123" s="505">
        <v>0</v>
      </c>
      <c r="BG123" s="505">
        <v>0</v>
      </c>
      <c r="BH123" s="505">
        <v>0</v>
      </c>
      <c r="BI123" s="505">
        <v>0</v>
      </c>
      <c r="BJ123" s="505">
        <v>4.0000000000000563E-2</v>
      </c>
      <c r="BK123" s="505">
        <v>0</v>
      </c>
      <c r="BL123" s="505">
        <v>1.4743495499999999</v>
      </c>
      <c r="BM123" s="505">
        <v>0</v>
      </c>
      <c r="BN123" s="505">
        <v>0</v>
      </c>
      <c r="BO123" s="505">
        <v>1</v>
      </c>
      <c r="BP123" s="505">
        <v>0</v>
      </c>
      <c r="BQ123" s="555"/>
      <c r="BR123" s="555"/>
      <c r="BS123" s="555"/>
    </row>
    <row r="124" spans="1:71" ht="14.4" hidden="1">
      <c r="A124" s="486">
        <f>VLOOKUP(C124,'[19]DfE No.'!C:E,3,FALSE)</f>
        <v>454</v>
      </c>
      <c r="B124" s="502">
        <v>138161</v>
      </c>
      <c r="C124" s="502">
        <v>9352036</v>
      </c>
      <c r="D124" s="503" t="s">
        <v>540</v>
      </c>
      <c r="E124" s="492" t="s">
        <v>40</v>
      </c>
      <c r="F124" s="504" t="s">
        <v>697</v>
      </c>
      <c r="G124" s="505">
        <v>1</v>
      </c>
      <c r="H124" s="505">
        <v>0</v>
      </c>
      <c r="I124" s="505">
        <v>0</v>
      </c>
      <c r="J124" s="505">
        <v>7</v>
      </c>
      <c r="K124" s="505">
        <v>0</v>
      </c>
      <c r="L124" s="505">
        <v>0</v>
      </c>
      <c r="M124" s="505">
        <v>0</v>
      </c>
      <c r="N124" s="505">
        <v>385</v>
      </c>
      <c r="O124" s="505">
        <v>385</v>
      </c>
      <c r="P124" s="505">
        <v>42</v>
      </c>
      <c r="Q124" s="505">
        <v>343</v>
      </c>
      <c r="R124" s="505">
        <v>0</v>
      </c>
      <c r="S124" s="505">
        <v>0</v>
      </c>
      <c r="T124" s="505">
        <v>0</v>
      </c>
      <c r="U124" s="505">
        <v>0</v>
      </c>
      <c r="V124" s="505">
        <v>0</v>
      </c>
      <c r="W124" s="505">
        <v>0</v>
      </c>
      <c r="X124" s="505">
        <v>0</v>
      </c>
      <c r="Y124" s="505">
        <v>0</v>
      </c>
      <c r="Z124" s="505">
        <v>0</v>
      </c>
      <c r="AA124" s="505">
        <v>385</v>
      </c>
      <c r="AB124" s="505">
        <v>55</v>
      </c>
      <c r="AC124" s="505">
        <v>95.000000000000099</v>
      </c>
      <c r="AD124" s="505">
        <v>95.000000000000099</v>
      </c>
      <c r="AE124" s="505">
        <v>0</v>
      </c>
      <c r="AF124" s="505">
        <v>0</v>
      </c>
      <c r="AG124" s="505">
        <v>241.2532637075719</v>
      </c>
      <c r="AH124" s="505">
        <v>124.64751958224528</v>
      </c>
      <c r="AI124" s="505">
        <v>19.099216710182763</v>
      </c>
      <c r="AJ124" s="505">
        <v>0</v>
      </c>
      <c r="AK124" s="505">
        <v>0</v>
      </c>
      <c r="AL124" s="505">
        <v>0</v>
      </c>
      <c r="AM124" s="505">
        <v>0</v>
      </c>
      <c r="AN124" s="505">
        <v>0</v>
      </c>
      <c r="AO124" s="505">
        <v>0</v>
      </c>
      <c r="AP124" s="505">
        <v>0</v>
      </c>
      <c r="AQ124" s="505">
        <v>0</v>
      </c>
      <c r="AR124" s="505">
        <v>0</v>
      </c>
      <c r="AS124" s="505">
        <v>0</v>
      </c>
      <c r="AT124" s="505">
        <v>0</v>
      </c>
      <c r="AU124" s="505">
        <v>10.131578947368416</v>
      </c>
      <c r="AV124" s="505">
        <v>14.634502923976589</v>
      </c>
      <c r="AW124" s="505">
        <v>28.143274853801184</v>
      </c>
      <c r="AX124" s="505">
        <v>0</v>
      </c>
      <c r="AY124" s="505">
        <v>0</v>
      </c>
      <c r="AZ124" s="505">
        <v>0</v>
      </c>
      <c r="BA124" s="505">
        <v>0</v>
      </c>
      <c r="BB124" s="505">
        <v>101.89117647058823</v>
      </c>
      <c r="BC124" s="505">
        <v>114.36764705882354</v>
      </c>
      <c r="BD124" s="505">
        <v>0</v>
      </c>
      <c r="BE124" s="505">
        <v>0</v>
      </c>
      <c r="BF124" s="505">
        <v>0</v>
      </c>
      <c r="BG124" s="505">
        <v>0</v>
      </c>
      <c r="BH124" s="505">
        <v>0</v>
      </c>
      <c r="BI124" s="505">
        <v>0</v>
      </c>
      <c r="BJ124" s="505">
        <v>0</v>
      </c>
      <c r="BK124" s="505">
        <v>0</v>
      </c>
      <c r="BL124" s="505">
        <v>0.44091627012987</v>
      </c>
      <c r="BM124" s="505">
        <v>0</v>
      </c>
      <c r="BN124" s="505">
        <v>0</v>
      </c>
      <c r="BO124" s="505">
        <v>1</v>
      </c>
      <c r="BP124" s="505">
        <v>0</v>
      </c>
      <c r="BQ124" s="555"/>
      <c r="BR124" s="555"/>
      <c r="BS124" s="555"/>
    </row>
    <row r="125" spans="1:71" ht="14.4" hidden="1">
      <c r="A125" s="486">
        <f>VLOOKUP(C125,'[19]DfE No.'!C:E,3,FALSE)</f>
        <v>450</v>
      </c>
      <c r="B125" s="502">
        <v>141546</v>
      </c>
      <c r="C125" s="502">
        <v>9352040</v>
      </c>
      <c r="D125" s="503" t="s">
        <v>539</v>
      </c>
      <c r="E125" s="492" t="s">
        <v>40</v>
      </c>
      <c r="F125" s="504" t="s">
        <v>697</v>
      </c>
      <c r="G125" s="505">
        <v>1</v>
      </c>
      <c r="H125" s="505">
        <v>0</v>
      </c>
      <c r="I125" s="505">
        <v>0</v>
      </c>
      <c r="J125" s="505">
        <v>7</v>
      </c>
      <c r="K125" s="505">
        <v>0</v>
      </c>
      <c r="L125" s="505">
        <v>0</v>
      </c>
      <c r="M125" s="505">
        <v>0</v>
      </c>
      <c r="N125" s="505">
        <v>370</v>
      </c>
      <c r="O125" s="505">
        <v>370</v>
      </c>
      <c r="P125" s="505">
        <v>45</v>
      </c>
      <c r="Q125" s="505">
        <v>325</v>
      </c>
      <c r="R125" s="505">
        <v>0</v>
      </c>
      <c r="S125" s="505">
        <v>0</v>
      </c>
      <c r="T125" s="505">
        <v>0</v>
      </c>
      <c r="U125" s="505">
        <v>0</v>
      </c>
      <c r="V125" s="505">
        <v>0</v>
      </c>
      <c r="W125" s="505">
        <v>0</v>
      </c>
      <c r="X125" s="505">
        <v>0</v>
      </c>
      <c r="Y125" s="505">
        <v>0</v>
      </c>
      <c r="Z125" s="505">
        <v>0</v>
      </c>
      <c r="AA125" s="505">
        <v>370</v>
      </c>
      <c r="AB125" s="505">
        <v>52.857142857142854</v>
      </c>
      <c r="AC125" s="505">
        <v>71.000000000000043</v>
      </c>
      <c r="AD125" s="505">
        <v>71.000000000000043</v>
      </c>
      <c r="AE125" s="505">
        <v>0</v>
      </c>
      <c r="AF125" s="505">
        <v>0</v>
      </c>
      <c r="AG125" s="505">
        <v>233.00000000000009</v>
      </c>
      <c r="AH125" s="505">
        <v>125.00000000000006</v>
      </c>
      <c r="AI125" s="505">
        <v>11.999999999999988</v>
      </c>
      <c r="AJ125" s="505">
        <v>0</v>
      </c>
      <c r="AK125" s="505">
        <v>0</v>
      </c>
      <c r="AL125" s="505">
        <v>0</v>
      </c>
      <c r="AM125" s="505">
        <v>0</v>
      </c>
      <c r="AN125" s="505">
        <v>0</v>
      </c>
      <c r="AO125" s="505">
        <v>0</v>
      </c>
      <c r="AP125" s="505">
        <v>0</v>
      </c>
      <c r="AQ125" s="505">
        <v>0</v>
      </c>
      <c r="AR125" s="505">
        <v>0</v>
      </c>
      <c r="AS125" s="505">
        <v>0</v>
      </c>
      <c r="AT125" s="505">
        <v>0</v>
      </c>
      <c r="AU125" s="505">
        <v>9.107692307692302</v>
      </c>
      <c r="AV125" s="505">
        <v>15.938461538461548</v>
      </c>
      <c r="AW125" s="505">
        <v>22.769230769230756</v>
      </c>
      <c r="AX125" s="505">
        <v>0</v>
      </c>
      <c r="AY125" s="505">
        <v>0</v>
      </c>
      <c r="AZ125" s="505">
        <v>0</v>
      </c>
      <c r="BA125" s="505">
        <v>0</v>
      </c>
      <c r="BB125" s="505">
        <v>96.257961783439484</v>
      </c>
      <c r="BC125" s="505">
        <v>109.5859872611465</v>
      </c>
      <c r="BD125" s="505">
        <v>0</v>
      </c>
      <c r="BE125" s="505">
        <v>0</v>
      </c>
      <c r="BF125" s="505">
        <v>0</v>
      </c>
      <c r="BG125" s="505">
        <v>0</v>
      </c>
      <c r="BH125" s="505">
        <v>0</v>
      </c>
      <c r="BI125" s="505">
        <v>0</v>
      </c>
      <c r="BJ125" s="505">
        <v>0</v>
      </c>
      <c r="BK125" s="505">
        <v>0</v>
      </c>
      <c r="BL125" s="505">
        <v>0.41468893396501499</v>
      </c>
      <c r="BM125" s="505">
        <v>0</v>
      </c>
      <c r="BN125" s="505">
        <v>0</v>
      </c>
      <c r="BO125" s="505">
        <v>1</v>
      </c>
      <c r="BP125" s="505">
        <v>0</v>
      </c>
      <c r="BQ125" s="555"/>
      <c r="BR125" s="555"/>
      <c r="BS125" s="555"/>
    </row>
    <row r="126" spans="1:71" ht="14.4" hidden="1">
      <c r="A126" s="486">
        <f>VLOOKUP(C126,'[19]DfE No.'!C:E,3,FALSE)</f>
        <v>52</v>
      </c>
      <c r="B126" s="502">
        <v>141172</v>
      </c>
      <c r="C126" s="502">
        <v>9352043</v>
      </c>
      <c r="D126" s="503" t="s">
        <v>1008</v>
      </c>
      <c r="E126" s="492" t="s">
        <v>40</v>
      </c>
      <c r="F126" s="504" t="s">
        <v>697</v>
      </c>
      <c r="G126" s="505">
        <v>1</v>
      </c>
      <c r="H126" s="505">
        <v>0</v>
      </c>
      <c r="I126" s="505">
        <v>0</v>
      </c>
      <c r="J126" s="505">
        <v>7</v>
      </c>
      <c r="K126" s="505">
        <v>0</v>
      </c>
      <c r="L126" s="505">
        <v>0</v>
      </c>
      <c r="M126" s="505">
        <v>0</v>
      </c>
      <c r="N126" s="505">
        <v>214</v>
      </c>
      <c r="O126" s="505">
        <v>214</v>
      </c>
      <c r="P126" s="505">
        <v>29</v>
      </c>
      <c r="Q126" s="505">
        <v>185</v>
      </c>
      <c r="R126" s="505">
        <v>0</v>
      </c>
      <c r="S126" s="505">
        <v>0</v>
      </c>
      <c r="T126" s="505">
        <v>0</v>
      </c>
      <c r="U126" s="505">
        <v>0</v>
      </c>
      <c r="V126" s="505">
        <v>0</v>
      </c>
      <c r="W126" s="505">
        <v>0</v>
      </c>
      <c r="X126" s="505">
        <v>0</v>
      </c>
      <c r="Y126" s="505">
        <v>0</v>
      </c>
      <c r="Z126" s="505">
        <v>0</v>
      </c>
      <c r="AA126" s="505">
        <v>214</v>
      </c>
      <c r="AB126" s="505">
        <v>30.571428571428573</v>
      </c>
      <c r="AC126" s="505">
        <v>83.999999999999943</v>
      </c>
      <c r="AD126" s="505">
        <v>99.556521739130432</v>
      </c>
      <c r="AE126" s="505">
        <v>0</v>
      </c>
      <c r="AF126" s="505">
        <v>0</v>
      </c>
      <c r="AG126" s="505">
        <v>67.632075471698187</v>
      </c>
      <c r="AH126" s="505">
        <v>81.764150943396189</v>
      </c>
      <c r="AI126" s="505">
        <v>4.0377358490566069</v>
      </c>
      <c r="AJ126" s="505">
        <v>56.52830188679237</v>
      </c>
      <c r="AK126" s="505">
        <v>0</v>
      </c>
      <c r="AL126" s="505">
        <v>1.0094339622641506</v>
      </c>
      <c r="AM126" s="505">
        <v>3.0283018867924496</v>
      </c>
      <c r="AN126" s="505">
        <v>0</v>
      </c>
      <c r="AO126" s="505">
        <v>0</v>
      </c>
      <c r="AP126" s="505">
        <v>0</v>
      </c>
      <c r="AQ126" s="505">
        <v>0</v>
      </c>
      <c r="AR126" s="505">
        <v>0</v>
      </c>
      <c r="AS126" s="505">
        <v>0</v>
      </c>
      <c r="AT126" s="505">
        <v>0</v>
      </c>
      <c r="AU126" s="505">
        <v>1.1567567567567578</v>
      </c>
      <c r="AV126" s="505">
        <v>2.3135135135135112</v>
      </c>
      <c r="AW126" s="505">
        <v>5.783783783783778</v>
      </c>
      <c r="AX126" s="505">
        <v>0</v>
      </c>
      <c r="AY126" s="505">
        <v>0</v>
      </c>
      <c r="AZ126" s="505">
        <v>0</v>
      </c>
      <c r="BA126" s="505">
        <v>0.93043478260869561</v>
      </c>
      <c r="BB126" s="505">
        <v>68.212290502793294</v>
      </c>
      <c r="BC126" s="505">
        <v>78.905027932960891</v>
      </c>
      <c r="BD126" s="505">
        <v>0</v>
      </c>
      <c r="BE126" s="505">
        <v>0</v>
      </c>
      <c r="BF126" s="505">
        <v>0</v>
      </c>
      <c r="BG126" s="505">
        <v>0</v>
      </c>
      <c r="BH126" s="505">
        <v>0</v>
      </c>
      <c r="BI126" s="505">
        <v>0</v>
      </c>
      <c r="BJ126" s="505">
        <v>1.2257276995305091</v>
      </c>
      <c r="BK126" s="505">
        <v>0</v>
      </c>
      <c r="BL126" s="505">
        <v>1.93500494730769</v>
      </c>
      <c r="BM126" s="505">
        <v>0</v>
      </c>
      <c r="BN126" s="505">
        <v>0</v>
      </c>
      <c r="BO126" s="505">
        <v>1</v>
      </c>
      <c r="BP126" s="505">
        <v>0</v>
      </c>
      <c r="BQ126" s="555"/>
      <c r="BR126" s="555"/>
      <c r="BS126" s="555"/>
    </row>
    <row r="127" spans="1:71" ht="14.4" hidden="1">
      <c r="A127" s="486">
        <f>VLOOKUP(C127,'[19]DfE No.'!C:E,3,FALSE)</f>
        <v>447</v>
      </c>
      <c r="B127" s="502">
        <v>141371</v>
      </c>
      <c r="C127" s="502">
        <v>9352047</v>
      </c>
      <c r="D127" s="503" t="s">
        <v>537</v>
      </c>
      <c r="E127" s="492" t="s">
        <v>40</v>
      </c>
      <c r="F127" s="504" t="s">
        <v>697</v>
      </c>
      <c r="G127" s="505">
        <v>1</v>
      </c>
      <c r="H127" s="505">
        <v>0</v>
      </c>
      <c r="I127" s="505">
        <v>0</v>
      </c>
      <c r="J127" s="505">
        <v>7</v>
      </c>
      <c r="K127" s="505">
        <v>0</v>
      </c>
      <c r="L127" s="505">
        <v>0</v>
      </c>
      <c r="M127" s="505">
        <v>0</v>
      </c>
      <c r="N127" s="505">
        <v>319</v>
      </c>
      <c r="O127" s="505">
        <v>319</v>
      </c>
      <c r="P127" s="505">
        <v>51</v>
      </c>
      <c r="Q127" s="505">
        <v>268</v>
      </c>
      <c r="R127" s="505">
        <v>0</v>
      </c>
      <c r="S127" s="505">
        <v>0</v>
      </c>
      <c r="T127" s="505">
        <v>0</v>
      </c>
      <c r="U127" s="505">
        <v>0</v>
      </c>
      <c r="V127" s="505">
        <v>0</v>
      </c>
      <c r="W127" s="505">
        <v>0</v>
      </c>
      <c r="X127" s="505">
        <v>0</v>
      </c>
      <c r="Y127" s="505">
        <v>0</v>
      </c>
      <c r="Z127" s="505">
        <v>0</v>
      </c>
      <c r="AA127" s="505">
        <v>319</v>
      </c>
      <c r="AB127" s="505">
        <v>45.571428571428569</v>
      </c>
      <c r="AC127" s="505">
        <v>62.000000000000043</v>
      </c>
      <c r="AD127" s="505">
        <v>65.926666666666662</v>
      </c>
      <c r="AE127" s="505">
        <v>0</v>
      </c>
      <c r="AF127" s="505">
        <v>0</v>
      </c>
      <c r="AG127" s="505">
        <v>298.87381703470038</v>
      </c>
      <c r="AH127" s="505">
        <v>12.075709779179823</v>
      </c>
      <c r="AI127" s="505">
        <v>8.0504731861198717</v>
      </c>
      <c r="AJ127" s="505">
        <v>0</v>
      </c>
      <c r="AK127" s="505">
        <v>0</v>
      </c>
      <c r="AL127" s="505">
        <v>0</v>
      </c>
      <c r="AM127" s="505">
        <v>0</v>
      </c>
      <c r="AN127" s="505">
        <v>0</v>
      </c>
      <c r="AO127" s="505">
        <v>0</v>
      </c>
      <c r="AP127" s="505">
        <v>0</v>
      </c>
      <c r="AQ127" s="505">
        <v>0</v>
      </c>
      <c r="AR127" s="505">
        <v>0</v>
      </c>
      <c r="AS127" s="505">
        <v>0</v>
      </c>
      <c r="AT127" s="505">
        <v>0</v>
      </c>
      <c r="AU127" s="505">
        <v>2.3805970149253732</v>
      </c>
      <c r="AV127" s="505">
        <v>10.712686567164177</v>
      </c>
      <c r="AW127" s="505">
        <v>17.854477611940283</v>
      </c>
      <c r="AX127" s="505">
        <v>0</v>
      </c>
      <c r="AY127" s="505">
        <v>0</v>
      </c>
      <c r="AZ127" s="505">
        <v>0</v>
      </c>
      <c r="BA127" s="505">
        <v>2.1266666666666669</v>
      </c>
      <c r="BB127" s="505">
        <v>86.217054263565899</v>
      </c>
      <c r="BC127" s="505">
        <v>102.62403100775194</v>
      </c>
      <c r="BD127" s="505">
        <v>0</v>
      </c>
      <c r="BE127" s="505">
        <v>0</v>
      </c>
      <c r="BF127" s="505">
        <v>0</v>
      </c>
      <c r="BG127" s="505">
        <v>0</v>
      </c>
      <c r="BH127" s="505">
        <v>0</v>
      </c>
      <c r="BI127" s="505">
        <v>0</v>
      </c>
      <c r="BJ127" s="505">
        <v>0</v>
      </c>
      <c r="BK127" s="505">
        <v>0</v>
      </c>
      <c r="BL127" s="505">
        <v>0.637308368447837</v>
      </c>
      <c r="BM127" s="505">
        <v>0</v>
      </c>
      <c r="BN127" s="505">
        <v>0</v>
      </c>
      <c r="BO127" s="505">
        <v>1</v>
      </c>
      <c r="BP127" s="505">
        <v>0</v>
      </c>
      <c r="BQ127" s="555"/>
      <c r="BR127" s="555"/>
      <c r="BS127" s="555"/>
    </row>
    <row r="128" spans="1:71" ht="14.4" hidden="1">
      <c r="A128" s="486">
        <f>VLOOKUP(C128,'[19]DfE No.'!C:E,3,FALSE)</f>
        <v>251</v>
      </c>
      <c r="B128" s="502">
        <v>141372</v>
      </c>
      <c r="C128" s="502">
        <v>9352048</v>
      </c>
      <c r="D128" s="503" t="s">
        <v>257</v>
      </c>
      <c r="E128" s="492" t="s">
        <v>40</v>
      </c>
      <c r="F128" s="504" t="s">
        <v>697</v>
      </c>
      <c r="G128" s="505">
        <v>1</v>
      </c>
      <c r="H128" s="505">
        <v>0</v>
      </c>
      <c r="I128" s="505">
        <v>0</v>
      </c>
      <c r="J128" s="505">
        <v>3</v>
      </c>
      <c r="K128" s="505">
        <v>0</v>
      </c>
      <c r="L128" s="505">
        <v>0</v>
      </c>
      <c r="M128" s="505">
        <v>0</v>
      </c>
      <c r="N128" s="505">
        <v>204</v>
      </c>
      <c r="O128" s="505">
        <v>204</v>
      </c>
      <c r="P128" s="505">
        <v>80</v>
      </c>
      <c r="Q128" s="505">
        <v>124</v>
      </c>
      <c r="R128" s="505">
        <v>0</v>
      </c>
      <c r="S128" s="505">
        <v>0</v>
      </c>
      <c r="T128" s="505">
        <v>0</v>
      </c>
      <c r="U128" s="505">
        <v>0</v>
      </c>
      <c r="V128" s="505">
        <v>0</v>
      </c>
      <c r="W128" s="505">
        <v>0</v>
      </c>
      <c r="X128" s="505">
        <v>0</v>
      </c>
      <c r="Y128" s="505">
        <v>0</v>
      </c>
      <c r="Z128" s="505">
        <v>0</v>
      </c>
      <c r="AA128" s="505">
        <v>204</v>
      </c>
      <c r="AB128" s="505">
        <v>68</v>
      </c>
      <c r="AC128" s="505">
        <v>45.999999999999922</v>
      </c>
      <c r="AD128" s="505">
        <v>45.999999999999922</v>
      </c>
      <c r="AE128" s="505">
        <v>0</v>
      </c>
      <c r="AF128" s="505">
        <v>0</v>
      </c>
      <c r="AG128" s="505">
        <v>92.000000000000043</v>
      </c>
      <c r="AH128" s="505">
        <v>7.0000000000000044</v>
      </c>
      <c r="AI128" s="505">
        <v>8</v>
      </c>
      <c r="AJ128" s="505">
        <v>19.999999999999996</v>
      </c>
      <c r="AK128" s="505">
        <v>74.999999999999915</v>
      </c>
      <c r="AL128" s="505">
        <v>2</v>
      </c>
      <c r="AM128" s="505">
        <v>0</v>
      </c>
      <c r="AN128" s="505">
        <v>0</v>
      </c>
      <c r="AO128" s="505">
        <v>0</v>
      </c>
      <c r="AP128" s="505">
        <v>0</v>
      </c>
      <c r="AQ128" s="505">
        <v>0</v>
      </c>
      <c r="AR128" s="505">
        <v>0</v>
      </c>
      <c r="AS128" s="505">
        <v>0</v>
      </c>
      <c r="AT128" s="505">
        <v>0</v>
      </c>
      <c r="AU128" s="505">
        <v>14.806451612903221</v>
      </c>
      <c r="AV128" s="505">
        <v>31.25806451612905</v>
      </c>
      <c r="AW128" s="505">
        <v>31.25806451612905</v>
      </c>
      <c r="AX128" s="505">
        <v>0</v>
      </c>
      <c r="AY128" s="505">
        <v>0</v>
      </c>
      <c r="AZ128" s="505">
        <v>0</v>
      </c>
      <c r="BA128" s="505">
        <v>0.97142857142857153</v>
      </c>
      <c r="BB128" s="505">
        <v>39.454545454545453</v>
      </c>
      <c r="BC128" s="505">
        <v>64.909090909090907</v>
      </c>
      <c r="BD128" s="505">
        <v>0</v>
      </c>
      <c r="BE128" s="505">
        <v>0</v>
      </c>
      <c r="BF128" s="505">
        <v>0</v>
      </c>
      <c r="BG128" s="505">
        <v>0</v>
      </c>
      <c r="BH128" s="505">
        <v>0</v>
      </c>
      <c r="BI128" s="505">
        <v>0</v>
      </c>
      <c r="BJ128" s="505">
        <v>0</v>
      </c>
      <c r="BK128" s="505">
        <v>0</v>
      </c>
      <c r="BL128" s="505">
        <v>0.41609745314685298</v>
      </c>
      <c r="BM128" s="505">
        <v>0</v>
      </c>
      <c r="BN128" s="505">
        <v>0</v>
      </c>
      <c r="BO128" s="505">
        <v>1</v>
      </c>
      <c r="BP128" s="505">
        <v>0</v>
      </c>
      <c r="BQ128" s="555"/>
      <c r="BR128" s="555"/>
      <c r="BS128" s="555"/>
    </row>
    <row r="129" spans="1:71" ht="14.4" hidden="1">
      <c r="A129" s="486">
        <f>VLOOKUP(C129,'[19]DfE No.'!C:E,3,FALSE)</f>
        <v>252</v>
      </c>
      <c r="B129" s="502">
        <v>141373</v>
      </c>
      <c r="C129" s="502">
        <v>9352050</v>
      </c>
      <c r="D129" s="503" t="s">
        <v>258</v>
      </c>
      <c r="E129" s="492" t="s">
        <v>40</v>
      </c>
      <c r="F129" s="504" t="s">
        <v>697</v>
      </c>
      <c r="G129" s="505">
        <v>1</v>
      </c>
      <c r="H129" s="505">
        <v>0</v>
      </c>
      <c r="I129" s="505">
        <v>0</v>
      </c>
      <c r="J129" s="505">
        <v>4</v>
      </c>
      <c r="K129" s="505">
        <v>0</v>
      </c>
      <c r="L129" s="505">
        <v>0</v>
      </c>
      <c r="M129" s="505">
        <v>0</v>
      </c>
      <c r="N129" s="505">
        <v>316</v>
      </c>
      <c r="O129" s="505">
        <v>316</v>
      </c>
      <c r="P129" s="505">
        <v>0</v>
      </c>
      <c r="Q129" s="505">
        <v>316</v>
      </c>
      <c r="R129" s="505">
        <v>0</v>
      </c>
      <c r="S129" s="505">
        <v>0</v>
      </c>
      <c r="T129" s="505">
        <v>0</v>
      </c>
      <c r="U129" s="505">
        <v>0</v>
      </c>
      <c r="V129" s="505">
        <v>0</v>
      </c>
      <c r="W129" s="505">
        <v>0</v>
      </c>
      <c r="X129" s="505">
        <v>0</v>
      </c>
      <c r="Y129" s="505">
        <v>0</v>
      </c>
      <c r="Z129" s="505">
        <v>0</v>
      </c>
      <c r="AA129" s="505">
        <v>316</v>
      </c>
      <c r="AB129" s="505">
        <v>79</v>
      </c>
      <c r="AC129" s="505">
        <v>82.000000000000014</v>
      </c>
      <c r="AD129" s="505">
        <v>89.862499999999997</v>
      </c>
      <c r="AE129" s="505">
        <v>0</v>
      </c>
      <c r="AF129" s="505">
        <v>0</v>
      </c>
      <c r="AG129" s="505">
        <v>158.99999999999989</v>
      </c>
      <c r="AH129" s="505">
        <v>8.999999999999984</v>
      </c>
      <c r="AI129" s="505">
        <v>17.000000000000007</v>
      </c>
      <c r="AJ129" s="505">
        <v>20.999999999999986</v>
      </c>
      <c r="AK129" s="505">
        <v>107.99999999999994</v>
      </c>
      <c r="AL129" s="505">
        <v>1.9999999999999991</v>
      </c>
      <c r="AM129" s="505">
        <v>0</v>
      </c>
      <c r="AN129" s="505">
        <v>0</v>
      </c>
      <c r="AO129" s="505">
        <v>0</v>
      </c>
      <c r="AP129" s="505">
        <v>0</v>
      </c>
      <c r="AQ129" s="505">
        <v>0</v>
      </c>
      <c r="AR129" s="505">
        <v>0</v>
      </c>
      <c r="AS129" s="505">
        <v>0</v>
      </c>
      <c r="AT129" s="505">
        <v>0</v>
      </c>
      <c r="AU129" s="505">
        <v>2.0063492063492068</v>
      </c>
      <c r="AV129" s="505">
        <v>6.0190476190476039</v>
      </c>
      <c r="AW129" s="505">
        <v>20.063492063492067</v>
      </c>
      <c r="AX129" s="505">
        <v>0</v>
      </c>
      <c r="AY129" s="505">
        <v>0</v>
      </c>
      <c r="AZ129" s="505">
        <v>0</v>
      </c>
      <c r="BA129" s="505">
        <v>0</v>
      </c>
      <c r="BB129" s="505">
        <v>91.473684210526315</v>
      </c>
      <c r="BC129" s="505">
        <v>91.473684210526315</v>
      </c>
      <c r="BD129" s="505">
        <v>0</v>
      </c>
      <c r="BE129" s="505">
        <v>0</v>
      </c>
      <c r="BF129" s="505">
        <v>0</v>
      </c>
      <c r="BG129" s="505">
        <v>0</v>
      </c>
      <c r="BH129" s="505">
        <v>0</v>
      </c>
      <c r="BI129" s="505">
        <v>0</v>
      </c>
      <c r="BJ129" s="505">
        <v>0</v>
      </c>
      <c r="BK129" s="505">
        <v>0</v>
      </c>
      <c r="BL129" s="505">
        <v>0.39773053644444401</v>
      </c>
      <c r="BM129" s="505">
        <v>0</v>
      </c>
      <c r="BN129" s="505">
        <v>0</v>
      </c>
      <c r="BO129" s="505">
        <v>1</v>
      </c>
      <c r="BP129" s="505">
        <v>0</v>
      </c>
      <c r="BQ129" s="555"/>
      <c r="BR129" s="555"/>
      <c r="BS129" s="555"/>
    </row>
    <row r="130" spans="1:71" ht="14.4" hidden="1">
      <c r="A130" s="486">
        <f>VLOOKUP(C130,'[19]DfE No.'!C:E,3,FALSE)</f>
        <v>440</v>
      </c>
      <c r="B130" s="502">
        <v>141406</v>
      </c>
      <c r="C130" s="502">
        <v>9352051</v>
      </c>
      <c r="D130" s="503" t="s">
        <v>535</v>
      </c>
      <c r="E130" s="492" t="s">
        <v>40</v>
      </c>
      <c r="F130" s="504" t="s">
        <v>697</v>
      </c>
      <c r="G130" s="505">
        <v>1</v>
      </c>
      <c r="H130" s="505">
        <v>0</v>
      </c>
      <c r="I130" s="505">
        <v>0</v>
      </c>
      <c r="J130" s="505">
        <v>7</v>
      </c>
      <c r="K130" s="505">
        <v>0</v>
      </c>
      <c r="L130" s="505">
        <v>0</v>
      </c>
      <c r="M130" s="505">
        <v>0</v>
      </c>
      <c r="N130" s="505">
        <v>206</v>
      </c>
      <c r="O130" s="505">
        <v>206</v>
      </c>
      <c r="P130" s="505">
        <v>30</v>
      </c>
      <c r="Q130" s="505">
        <v>176</v>
      </c>
      <c r="R130" s="505">
        <v>0</v>
      </c>
      <c r="S130" s="505">
        <v>0</v>
      </c>
      <c r="T130" s="505">
        <v>0</v>
      </c>
      <c r="U130" s="505">
        <v>0</v>
      </c>
      <c r="V130" s="505">
        <v>0</v>
      </c>
      <c r="W130" s="505">
        <v>0</v>
      </c>
      <c r="X130" s="505">
        <v>0</v>
      </c>
      <c r="Y130" s="505">
        <v>0</v>
      </c>
      <c r="Z130" s="505">
        <v>0</v>
      </c>
      <c r="AA130" s="505">
        <v>206</v>
      </c>
      <c r="AB130" s="505">
        <v>29.428571428571427</v>
      </c>
      <c r="AC130" s="505">
        <v>38.000000000000057</v>
      </c>
      <c r="AD130" s="505">
        <v>45.219512195121951</v>
      </c>
      <c r="AE130" s="505">
        <v>0</v>
      </c>
      <c r="AF130" s="505">
        <v>0</v>
      </c>
      <c r="AG130" s="505">
        <v>99.482926829268365</v>
      </c>
      <c r="AH130" s="505">
        <v>106.51707317073163</v>
      </c>
      <c r="AI130" s="505">
        <v>0</v>
      </c>
      <c r="AJ130" s="505">
        <v>0</v>
      </c>
      <c r="AK130" s="505">
        <v>0</v>
      </c>
      <c r="AL130" s="505">
        <v>0</v>
      </c>
      <c r="AM130" s="505">
        <v>0</v>
      </c>
      <c r="AN130" s="505">
        <v>0</v>
      </c>
      <c r="AO130" s="505">
        <v>0</v>
      </c>
      <c r="AP130" s="505">
        <v>0</v>
      </c>
      <c r="AQ130" s="505">
        <v>0</v>
      </c>
      <c r="AR130" s="505">
        <v>0</v>
      </c>
      <c r="AS130" s="505">
        <v>0</v>
      </c>
      <c r="AT130" s="505">
        <v>0</v>
      </c>
      <c r="AU130" s="505">
        <v>1.1704545454545452</v>
      </c>
      <c r="AV130" s="505">
        <v>2.3409090909090984</v>
      </c>
      <c r="AW130" s="505">
        <v>2.3409090909090984</v>
      </c>
      <c r="AX130" s="505">
        <v>0</v>
      </c>
      <c r="AY130" s="505">
        <v>0</v>
      </c>
      <c r="AZ130" s="505">
        <v>0</v>
      </c>
      <c r="BA130" s="505">
        <v>2.0097560975609756</v>
      </c>
      <c r="BB130" s="505">
        <v>45.286549707602333</v>
      </c>
      <c r="BC130" s="505">
        <v>53.005847953216374</v>
      </c>
      <c r="BD130" s="505">
        <v>0</v>
      </c>
      <c r="BE130" s="505">
        <v>0</v>
      </c>
      <c r="BF130" s="505">
        <v>0</v>
      </c>
      <c r="BG130" s="505">
        <v>0</v>
      </c>
      <c r="BH130" s="505">
        <v>0</v>
      </c>
      <c r="BI130" s="505">
        <v>0</v>
      </c>
      <c r="BJ130" s="505">
        <v>0</v>
      </c>
      <c r="BK130" s="505">
        <v>0</v>
      </c>
      <c r="BL130" s="505">
        <v>1.8579963433898301</v>
      </c>
      <c r="BM130" s="505">
        <v>0</v>
      </c>
      <c r="BN130" s="505">
        <v>0</v>
      </c>
      <c r="BO130" s="505">
        <v>1</v>
      </c>
      <c r="BP130" s="505">
        <v>0</v>
      </c>
      <c r="BQ130" s="555"/>
      <c r="BR130" s="555"/>
      <c r="BS130" s="555"/>
    </row>
    <row r="131" spans="1:71" ht="14.4" hidden="1">
      <c r="A131" s="486">
        <f>VLOOKUP(C131,'[19]DfE No.'!C:E,3,FALSE)</f>
        <v>92</v>
      </c>
      <c r="B131" s="502">
        <v>141702</v>
      </c>
      <c r="C131" s="502">
        <v>9352052</v>
      </c>
      <c r="D131" s="503" t="s">
        <v>196</v>
      </c>
      <c r="E131" s="492" t="s">
        <v>40</v>
      </c>
      <c r="F131" s="504" t="s">
        <v>697</v>
      </c>
      <c r="G131" s="505">
        <v>1</v>
      </c>
      <c r="H131" s="505">
        <v>0</v>
      </c>
      <c r="I131" s="505">
        <v>0</v>
      </c>
      <c r="J131" s="505">
        <v>7</v>
      </c>
      <c r="K131" s="505">
        <v>0</v>
      </c>
      <c r="L131" s="505">
        <v>0</v>
      </c>
      <c r="M131" s="505">
        <v>0</v>
      </c>
      <c r="N131" s="505">
        <v>187</v>
      </c>
      <c r="O131" s="505">
        <v>187</v>
      </c>
      <c r="P131" s="505">
        <v>22</v>
      </c>
      <c r="Q131" s="505">
        <v>165</v>
      </c>
      <c r="R131" s="505">
        <v>0</v>
      </c>
      <c r="S131" s="505">
        <v>0</v>
      </c>
      <c r="T131" s="505">
        <v>0</v>
      </c>
      <c r="U131" s="505">
        <v>0</v>
      </c>
      <c r="V131" s="505">
        <v>0</v>
      </c>
      <c r="W131" s="505">
        <v>0</v>
      </c>
      <c r="X131" s="505">
        <v>0</v>
      </c>
      <c r="Y131" s="505">
        <v>0</v>
      </c>
      <c r="Z131" s="505">
        <v>0</v>
      </c>
      <c r="AA131" s="505">
        <v>187</v>
      </c>
      <c r="AB131" s="505">
        <v>26.714285714285715</v>
      </c>
      <c r="AC131" s="505">
        <v>37.000000000000014</v>
      </c>
      <c r="AD131" s="505">
        <v>41.336842105263159</v>
      </c>
      <c r="AE131" s="505">
        <v>0</v>
      </c>
      <c r="AF131" s="505">
        <v>0</v>
      </c>
      <c r="AG131" s="505">
        <v>154</v>
      </c>
      <c r="AH131" s="505">
        <v>21.000000000000053</v>
      </c>
      <c r="AI131" s="505">
        <v>0</v>
      </c>
      <c r="AJ131" s="505">
        <v>10.999999999999998</v>
      </c>
      <c r="AK131" s="505">
        <v>0</v>
      </c>
      <c r="AL131" s="505">
        <v>0</v>
      </c>
      <c r="AM131" s="505">
        <v>0.99999999999999989</v>
      </c>
      <c r="AN131" s="505">
        <v>0</v>
      </c>
      <c r="AO131" s="505">
        <v>0</v>
      </c>
      <c r="AP131" s="505">
        <v>0</v>
      </c>
      <c r="AQ131" s="505">
        <v>0</v>
      </c>
      <c r="AR131" s="505">
        <v>0</v>
      </c>
      <c r="AS131" s="505">
        <v>0</v>
      </c>
      <c r="AT131" s="505">
        <v>0</v>
      </c>
      <c r="AU131" s="505">
        <v>2.2666666666666626</v>
      </c>
      <c r="AV131" s="505">
        <v>2.2666666666666626</v>
      </c>
      <c r="AW131" s="505">
        <v>2.2666666666666626</v>
      </c>
      <c r="AX131" s="505">
        <v>0</v>
      </c>
      <c r="AY131" s="505">
        <v>0</v>
      </c>
      <c r="AZ131" s="505">
        <v>0</v>
      </c>
      <c r="BA131" s="505">
        <v>0</v>
      </c>
      <c r="BB131" s="505">
        <v>43</v>
      </c>
      <c r="BC131" s="505">
        <v>48.733333333333334</v>
      </c>
      <c r="BD131" s="505">
        <v>0</v>
      </c>
      <c r="BE131" s="505">
        <v>0</v>
      </c>
      <c r="BF131" s="505">
        <v>0</v>
      </c>
      <c r="BG131" s="505">
        <v>0</v>
      </c>
      <c r="BH131" s="505">
        <v>0</v>
      </c>
      <c r="BI131" s="505">
        <v>0</v>
      </c>
      <c r="BJ131" s="505">
        <v>0</v>
      </c>
      <c r="BK131" s="505">
        <v>0</v>
      </c>
      <c r="BL131" s="505">
        <v>1.6699394985221701</v>
      </c>
      <c r="BM131" s="505">
        <v>0</v>
      </c>
      <c r="BN131" s="505">
        <v>0</v>
      </c>
      <c r="BO131" s="505">
        <v>1</v>
      </c>
      <c r="BP131" s="505">
        <v>0</v>
      </c>
      <c r="BQ131" s="555"/>
      <c r="BR131" s="555"/>
      <c r="BS131" s="555"/>
    </row>
    <row r="132" spans="1:71" ht="14.4" hidden="1">
      <c r="A132" s="486">
        <f>VLOOKUP(C132,'[19]DfE No.'!C:E,3,FALSE)</f>
        <v>59</v>
      </c>
      <c r="B132" s="502">
        <v>141736</v>
      </c>
      <c r="C132" s="502">
        <v>9352053</v>
      </c>
      <c r="D132" s="503" t="s">
        <v>158</v>
      </c>
      <c r="E132" s="492" t="s">
        <v>40</v>
      </c>
      <c r="F132" s="504" t="s">
        <v>697</v>
      </c>
      <c r="G132" s="505">
        <v>1</v>
      </c>
      <c r="H132" s="505">
        <v>0</v>
      </c>
      <c r="I132" s="505">
        <v>0</v>
      </c>
      <c r="J132" s="505">
        <v>7</v>
      </c>
      <c r="K132" s="505">
        <v>0</v>
      </c>
      <c r="L132" s="505">
        <v>0</v>
      </c>
      <c r="M132" s="505">
        <v>0</v>
      </c>
      <c r="N132" s="505">
        <v>358</v>
      </c>
      <c r="O132" s="505">
        <v>358</v>
      </c>
      <c r="P132" s="505">
        <v>40</v>
      </c>
      <c r="Q132" s="505">
        <v>318</v>
      </c>
      <c r="R132" s="505">
        <v>0</v>
      </c>
      <c r="S132" s="505">
        <v>0</v>
      </c>
      <c r="T132" s="505">
        <v>0</v>
      </c>
      <c r="U132" s="505">
        <v>0</v>
      </c>
      <c r="V132" s="505">
        <v>0</v>
      </c>
      <c r="W132" s="505">
        <v>0</v>
      </c>
      <c r="X132" s="505">
        <v>0</v>
      </c>
      <c r="Y132" s="505">
        <v>0</v>
      </c>
      <c r="Z132" s="505">
        <v>0</v>
      </c>
      <c r="AA132" s="505">
        <v>358</v>
      </c>
      <c r="AB132" s="505">
        <v>51.142857142857146</v>
      </c>
      <c r="AC132" s="505">
        <v>105.99999999999989</v>
      </c>
      <c r="AD132" s="505">
        <v>114.25531914893618</v>
      </c>
      <c r="AE132" s="505">
        <v>0</v>
      </c>
      <c r="AF132" s="505">
        <v>0</v>
      </c>
      <c r="AG132" s="505">
        <v>162.17094017094018</v>
      </c>
      <c r="AH132" s="505">
        <v>21.418803418803407</v>
      </c>
      <c r="AI132" s="505">
        <v>104.03418803418818</v>
      </c>
      <c r="AJ132" s="505">
        <v>22.438746438746445</v>
      </c>
      <c r="AK132" s="505">
        <v>9.1794871794871646</v>
      </c>
      <c r="AL132" s="505">
        <v>5.099715099715084</v>
      </c>
      <c r="AM132" s="505">
        <v>33.658119658119652</v>
      </c>
      <c r="AN132" s="505">
        <v>0</v>
      </c>
      <c r="AO132" s="505">
        <v>0</v>
      </c>
      <c r="AP132" s="505">
        <v>0</v>
      </c>
      <c r="AQ132" s="505">
        <v>0</v>
      </c>
      <c r="AR132" s="505">
        <v>0</v>
      </c>
      <c r="AS132" s="505">
        <v>0</v>
      </c>
      <c r="AT132" s="505">
        <v>0</v>
      </c>
      <c r="AU132" s="505">
        <v>1.125786163522011</v>
      </c>
      <c r="AV132" s="505">
        <v>4.5031446540880653</v>
      </c>
      <c r="AW132" s="505">
        <v>9.0062893081760951</v>
      </c>
      <c r="AX132" s="505">
        <v>0</v>
      </c>
      <c r="AY132" s="505">
        <v>0</v>
      </c>
      <c r="AZ132" s="505">
        <v>0</v>
      </c>
      <c r="BA132" s="505">
        <v>0.9521276595744681</v>
      </c>
      <c r="BB132" s="505">
        <v>98.148148148148138</v>
      </c>
      <c r="BC132" s="505">
        <v>110.49382716049382</v>
      </c>
      <c r="BD132" s="505">
        <v>0</v>
      </c>
      <c r="BE132" s="505">
        <v>0</v>
      </c>
      <c r="BF132" s="505">
        <v>0</v>
      </c>
      <c r="BG132" s="505">
        <v>0</v>
      </c>
      <c r="BH132" s="505">
        <v>0</v>
      </c>
      <c r="BI132" s="505">
        <v>0</v>
      </c>
      <c r="BJ132" s="505">
        <v>0</v>
      </c>
      <c r="BK132" s="505">
        <v>0</v>
      </c>
      <c r="BL132" s="505">
        <v>0.51955309456869003</v>
      </c>
      <c r="BM132" s="505">
        <v>0</v>
      </c>
      <c r="BN132" s="505">
        <v>0</v>
      </c>
      <c r="BO132" s="505">
        <v>1</v>
      </c>
      <c r="BP132" s="505">
        <v>0</v>
      </c>
      <c r="BQ132" s="555"/>
      <c r="BR132" s="555"/>
      <c r="BS132" s="555"/>
    </row>
    <row r="133" spans="1:71" ht="14.4">
      <c r="A133" s="486">
        <f>VLOOKUP(C133,'[19]DfE No.'!C:E,3,FALSE)</f>
        <v>465</v>
      </c>
      <c r="B133" s="502">
        <v>139485</v>
      </c>
      <c r="C133" s="502">
        <v>9352054</v>
      </c>
      <c r="D133" s="503" t="s">
        <v>1009</v>
      </c>
      <c r="E133" s="492" t="s">
        <v>40</v>
      </c>
      <c r="F133" s="504" t="s">
        <v>697</v>
      </c>
      <c r="G133" s="505">
        <v>1</v>
      </c>
      <c r="H133" s="505">
        <v>0</v>
      </c>
      <c r="I133" s="505">
        <v>0</v>
      </c>
      <c r="J133" s="505">
        <v>7</v>
      </c>
      <c r="K133" s="505">
        <v>0</v>
      </c>
      <c r="L133" s="505">
        <v>0</v>
      </c>
      <c r="M133" s="505">
        <v>0</v>
      </c>
      <c r="N133" s="505">
        <v>200</v>
      </c>
      <c r="O133" s="505">
        <v>200</v>
      </c>
      <c r="P133" s="505">
        <v>30</v>
      </c>
      <c r="Q133" s="505">
        <v>170</v>
      </c>
      <c r="R133" s="505">
        <v>0</v>
      </c>
      <c r="S133" s="505">
        <v>0</v>
      </c>
      <c r="T133" s="505">
        <v>0</v>
      </c>
      <c r="U133" s="505">
        <v>0</v>
      </c>
      <c r="V133" s="505">
        <v>0</v>
      </c>
      <c r="W133" s="505">
        <v>0</v>
      </c>
      <c r="X133" s="505">
        <v>0</v>
      </c>
      <c r="Y133" s="505">
        <v>0</v>
      </c>
      <c r="Z133" s="505">
        <v>0</v>
      </c>
      <c r="AA133" s="505">
        <v>200</v>
      </c>
      <c r="AB133" s="505">
        <v>28.571428571428573</v>
      </c>
      <c r="AC133" s="505">
        <v>8</v>
      </c>
      <c r="AD133" s="505">
        <v>15.306122448979592</v>
      </c>
      <c r="AE133" s="505">
        <v>0</v>
      </c>
      <c r="AF133" s="505">
        <v>0</v>
      </c>
      <c r="AG133" s="505">
        <v>198</v>
      </c>
      <c r="AH133" s="505">
        <v>2</v>
      </c>
      <c r="AI133" s="505">
        <v>0</v>
      </c>
      <c r="AJ133" s="505">
        <v>0</v>
      </c>
      <c r="AK133" s="505">
        <v>0</v>
      </c>
      <c r="AL133" s="505">
        <v>0</v>
      </c>
      <c r="AM133" s="505">
        <v>0</v>
      </c>
      <c r="AN133" s="505">
        <v>0</v>
      </c>
      <c r="AO133" s="505">
        <v>0</v>
      </c>
      <c r="AP133" s="505">
        <v>0</v>
      </c>
      <c r="AQ133" s="505">
        <v>0</v>
      </c>
      <c r="AR133" s="505">
        <v>0</v>
      </c>
      <c r="AS133" s="505">
        <v>0</v>
      </c>
      <c r="AT133" s="505">
        <v>0</v>
      </c>
      <c r="AU133" s="505">
        <v>0</v>
      </c>
      <c r="AV133" s="505">
        <v>0</v>
      </c>
      <c r="AW133" s="505">
        <v>1.197604790419162</v>
      </c>
      <c r="AX133" s="505">
        <v>0</v>
      </c>
      <c r="AY133" s="505">
        <v>0</v>
      </c>
      <c r="AZ133" s="505">
        <v>0</v>
      </c>
      <c r="BA133" s="505">
        <v>0</v>
      </c>
      <c r="BB133" s="505">
        <v>34.593023255813954</v>
      </c>
      <c r="BC133" s="505">
        <v>40.697674418604649</v>
      </c>
      <c r="BD133" s="505">
        <v>0</v>
      </c>
      <c r="BE133" s="505">
        <v>0</v>
      </c>
      <c r="BF133" s="505">
        <v>0</v>
      </c>
      <c r="BG133" s="505">
        <v>0</v>
      </c>
      <c r="BH133" s="505">
        <v>0</v>
      </c>
      <c r="BI133" s="505">
        <v>0</v>
      </c>
      <c r="BJ133" s="505">
        <v>0</v>
      </c>
      <c r="BK133" s="505">
        <v>0</v>
      </c>
      <c r="BL133" s="505">
        <v>1.5907740741758201</v>
      </c>
      <c r="BM133" s="505">
        <v>0</v>
      </c>
      <c r="BN133" s="505">
        <v>0</v>
      </c>
      <c r="BO133" s="505">
        <v>1</v>
      </c>
      <c r="BP133" s="505">
        <v>0</v>
      </c>
      <c r="BQ133" s="555">
        <v>12</v>
      </c>
      <c r="BR133" s="555"/>
      <c r="BS133" s="555"/>
    </row>
    <row r="134" spans="1:71" ht="14.4">
      <c r="A134" s="486">
        <f>VLOOKUP(C134,'[19]DfE No.'!C:E,3,FALSE)</f>
        <v>63</v>
      </c>
      <c r="B134" s="502">
        <v>141983</v>
      </c>
      <c r="C134" s="502">
        <v>9352056</v>
      </c>
      <c r="D134" s="503" t="s">
        <v>1010</v>
      </c>
      <c r="E134" s="492" t="s">
        <v>40</v>
      </c>
      <c r="F134" s="504" t="s">
        <v>697</v>
      </c>
      <c r="G134" s="505">
        <v>1</v>
      </c>
      <c r="H134" s="505">
        <v>0</v>
      </c>
      <c r="I134" s="505">
        <v>0</v>
      </c>
      <c r="J134" s="505">
        <v>7</v>
      </c>
      <c r="K134" s="505">
        <v>0</v>
      </c>
      <c r="L134" s="505">
        <v>0</v>
      </c>
      <c r="M134" s="505">
        <v>0</v>
      </c>
      <c r="N134" s="505">
        <v>163</v>
      </c>
      <c r="O134" s="505">
        <v>163</v>
      </c>
      <c r="P134" s="505">
        <v>9</v>
      </c>
      <c r="Q134" s="505">
        <v>154</v>
      </c>
      <c r="R134" s="505">
        <v>0</v>
      </c>
      <c r="S134" s="505">
        <v>0</v>
      </c>
      <c r="T134" s="505">
        <v>0</v>
      </c>
      <c r="U134" s="505">
        <v>0</v>
      </c>
      <c r="V134" s="505">
        <v>0</v>
      </c>
      <c r="W134" s="505">
        <v>0</v>
      </c>
      <c r="X134" s="505">
        <v>0</v>
      </c>
      <c r="Y134" s="505">
        <v>0</v>
      </c>
      <c r="Z134" s="505">
        <v>0</v>
      </c>
      <c r="AA134" s="505">
        <v>163</v>
      </c>
      <c r="AB134" s="505">
        <v>23.285714285714285</v>
      </c>
      <c r="AC134" s="505">
        <v>66.999999999999986</v>
      </c>
      <c r="AD134" s="505">
        <v>69.342541436464089</v>
      </c>
      <c r="AE134" s="505">
        <v>0</v>
      </c>
      <c r="AF134" s="505">
        <v>0</v>
      </c>
      <c r="AG134" s="505">
        <v>16.99999999999994</v>
      </c>
      <c r="AH134" s="505">
        <v>50.000000000000043</v>
      </c>
      <c r="AI134" s="505">
        <v>32.999999999999943</v>
      </c>
      <c r="AJ134" s="505">
        <v>5.0000000000000044</v>
      </c>
      <c r="AK134" s="505">
        <v>14.999999999999996</v>
      </c>
      <c r="AL134" s="505">
        <v>14.999999999999996</v>
      </c>
      <c r="AM134" s="505">
        <v>27.999999999999918</v>
      </c>
      <c r="AN134" s="505">
        <v>0</v>
      </c>
      <c r="AO134" s="505">
        <v>0</v>
      </c>
      <c r="AP134" s="505">
        <v>0</v>
      </c>
      <c r="AQ134" s="505">
        <v>0</v>
      </c>
      <c r="AR134" s="505">
        <v>0</v>
      </c>
      <c r="AS134" s="505">
        <v>0</v>
      </c>
      <c r="AT134" s="505">
        <v>0</v>
      </c>
      <c r="AU134" s="505">
        <v>0</v>
      </c>
      <c r="AV134" s="505">
        <v>1.0584415584415579</v>
      </c>
      <c r="AW134" s="505">
        <v>3.1753246753246787</v>
      </c>
      <c r="AX134" s="505">
        <v>0</v>
      </c>
      <c r="AY134" s="505">
        <v>0</v>
      </c>
      <c r="AZ134" s="505">
        <v>0</v>
      </c>
      <c r="BA134" s="505">
        <v>0</v>
      </c>
      <c r="BB134" s="505">
        <v>42.834437086092713</v>
      </c>
      <c r="BC134" s="505">
        <v>45.337748344370858</v>
      </c>
      <c r="BD134" s="505">
        <v>0</v>
      </c>
      <c r="BE134" s="505">
        <v>0</v>
      </c>
      <c r="BF134" s="505">
        <v>0</v>
      </c>
      <c r="BG134" s="505">
        <v>0</v>
      </c>
      <c r="BH134" s="505">
        <v>0</v>
      </c>
      <c r="BI134" s="505">
        <v>0</v>
      </c>
      <c r="BJ134" s="505">
        <v>4.2199999999999944</v>
      </c>
      <c r="BK134" s="505">
        <v>0</v>
      </c>
      <c r="BL134" s="505">
        <v>0.37603062260274001</v>
      </c>
      <c r="BM134" s="505">
        <v>0</v>
      </c>
      <c r="BN134" s="505">
        <v>0</v>
      </c>
      <c r="BO134" s="505">
        <v>1</v>
      </c>
      <c r="BP134" s="505">
        <v>0</v>
      </c>
      <c r="BQ134" s="555">
        <v>18</v>
      </c>
      <c r="BR134" s="555"/>
      <c r="BS134" s="555"/>
    </row>
    <row r="135" spans="1:71" ht="14.4" hidden="1">
      <c r="A135" s="486">
        <f>VLOOKUP(C135,'[19]DfE No.'!C:E,3,FALSE)</f>
        <v>70</v>
      </c>
      <c r="B135" s="502">
        <v>141984</v>
      </c>
      <c r="C135" s="502">
        <v>9352057</v>
      </c>
      <c r="D135" s="503" t="s">
        <v>1011</v>
      </c>
      <c r="E135" s="492" t="s">
        <v>40</v>
      </c>
      <c r="F135" s="504" t="s">
        <v>697</v>
      </c>
      <c r="G135" s="505">
        <v>1</v>
      </c>
      <c r="H135" s="505">
        <v>0</v>
      </c>
      <c r="I135" s="505">
        <v>0</v>
      </c>
      <c r="J135" s="505">
        <v>7</v>
      </c>
      <c r="K135" s="505">
        <v>0</v>
      </c>
      <c r="L135" s="505">
        <v>0</v>
      </c>
      <c r="M135" s="505">
        <v>0</v>
      </c>
      <c r="N135" s="505">
        <v>403</v>
      </c>
      <c r="O135" s="505">
        <v>403</v>
      </c>
      <c r="P135" s="505">
        <v>59</v>
      </c>
      <c r="Q135" s="505">
        <v>344</v>
      </c>
      <c r="R135" s="505">
        <v>0</v>
      </c>
      <c r="S135" s="505">
        <v>0</v>
      </c>
      <c r="T135" s="505">
        <v>0</v>
      </c>
      <c r="U135" s="505">
        <v>0</v>
      </c>
      <c r="V135" s="505">
        <v>0</v>
      </c>
      <c r="W135" s="505">
        <v>0</v>
      </c>
      <c r="X135" s="505">
        <v>0</v>
      </c>
      <c r="Y135" s="505">
        <v>0</v>
      </c>
      <c r="Z135" s="505">
        <v>0</v>
      </c>
      <c r="AA135" s="505">
        <v>403</v>
      </c>
      <c r="AB135" s="505">
        <v>57.571428571428569</v>
      </c>
      <c r="AC135" s="505">
        <v>202.00000000000003</v>
      </c>
      <c r="AD135" s="505">
        <v>202.52284263959388</v>
      </c>
      <c r="AE135" s="505">
        <v>0</v>
      </c>
      <c r="AF135" s="505">
        <v>0</v>
      </c>
      <c r="AG135" s="505">
        <v>47.471177944862212</v>
      </c>
      <c r="AH135" s="505">
        <v>7.0701754385964879</v>
      </c>
      <c r="AI135" s="505">
        <v>6.0601503759398474</v>
      </c>
      <c r="AJ135" s="505">
        <v>116.15288220551373</v>
      </c>
      <c r="AK135" s="505">
        <v>70.70175438596489</v>
      </c>
      <c r="AL135" s="505">
        <v>14.140350877192976</v>
      </c>
      <c r="AM135" s="505">
        <v>141.40350877192978</v>
      </c>
      <c r="AN135" s="505">
        <v>0</v>
      </c>
      <c r="AO135" s="505">
        <v>0</v>
      </c>
      <c r="AP135" s="505">
        <v>0</v>
      </c>
      <c r="AQ135" s="505">
        <v>0</v>
      </c>
      <c r="AR135" s="505">
        <v>0</v>
      </c>
      <c r="AS135" s="505">
        <v>0</v>
      </c>
      <c r="AT135" s="505">
        <v>0</v>
      </c>
      <c r="AU135" s="505">
        <v>3.51453488372093</v>
      </c>
      <c r="AV135" s="505">
        <v>7.029069767441869</v>
      </c>
      <c r="AW135" s="505">
        <v>9.3720930232558253</v>
      </c>
      <c r="AX135" s="505">
        <v>0</v>
      </c>
      <c r="AY135" s="505">
        <v>0</v>
      </c>
      <c r="AZ135" s="505">
        <v>0</v>
      </c>
      <c r="BA135" s="505">
        <v>0</v>
      </c>
      <c r="BB135" s="505">
        <v>97.567251461988306</v>
      </c>
      <c r="BC135" s="505">
        <v>114.30116959064328</v>
      </c>
      <c r="BD135" s="505">
        <v>0</v>
      </c>
      <c r="BE135" s="505">
        <v>0</v>
      </c>
      <c r="BF135" s="505">
        <v>0</v>
      </c>
      <c r="BG135" s="505">
        <v>0</v>
      </c>
      <c r="BH135" s="505">
        <v>0</v>
      </c>
      <c r="BI135" s="505">
        <v>0</v>
      </c>
      <c r="BJ135" s="505">
        <v>0</v>
      </c>
      <c r="BK135" s="505">
        <v>0</v>
      </c>
      <c r="BL135" s="505">
        <v>0.33436752070707099</v>
      </c>
      <c r="BM135" s="505">
        <v>0</v>
      </c>
      <c r="BN135" s="505">
        <v>0</v>
      </c>
      <c r="BO135" s="505">
        <v>1</v>
      </c>
      <c r="BP135" s="505">
        <v>0</v>
      </c>
      <c r="BQ135" s="555"/>
      <c r="BR135" s="555"/>
      <c r="BS135" s="555"/>
    </row>
    <row r="136" spans="1:71" ht="14.4" hidden="1">
      <c r="A136" s="486">
        <f>VLOOKUP(C136,'[19]DfE No.'!C:E,3,FALSE)</f>
        <v>1</v>
      </c>
      <c r="B136" s="502">
        <v>144211</v>
      </c>
      <c r="C136" s="502">
        <v>9352058</v>
      </c>
      <c r="D136" s="503" t="s">
        <v>1012</v>
      </c>
      <c r="E136" s="492" t="s">
        <v>40</v>
      </c>
      <c r="F136" s="504" t="s">
        <v>697</v>
      </c>
      <c r="G136" s="505">
        <v>1</v>
      </c>
      <c r="H136" s="505">
        <v>0</v>
      </c>
      <c r="I136" s="505">
        <v>0</v>
      </c>
      <c r="J136" s="505">
        <v>7</v>
      </c>
      <c r="K136" s="505">
        <v>0</v>
      </c>
      <c r="L136" s="505">
        <v>0</v>
      </c>
      <c r="M136" s="505">
        <v>0</v>
      </c>
      <c r="N136" s="505">
        <v>101</v>
      </c>
      <c r="O136" s="505">
        <v>101</v>
      </c>
      <c r="P136" s="505">
        <v>15</v>
      </c>
      <c r="Q136" s="505">
        <v>86</v>
      </c>
      <c r="R136" s="505">
        <v>0</v>
      </c>
      <c r="S136" s="505">
        <v>0</v>
      </c>
      <c r="T136" s="505">
        <v>0</v>
      </c>
      <c r="U136" s="505">
        <v>0</v>
      </c>
      <c r="V136" s="505">
        <v>0</v>
      </c>
      <c r="W136" s="505">
        <v>0</v>
      </c>
      <c r="X136" s="505">
        <v>0</v>
      </c>
      <c r="Y136" s="505">
        <v>0</v>
      </c>
      <c r="Z136" s="505">
        <v>0</v>
      </c>
      <c r="AA136" s="505">
        <v>101</v>
      </c>
      <c r="AB136" s="505">
        <v>14.428571428571429</v>
      </c>
      <c r="AC136" s="505">
        <v>24.000000000000039</v>
      </c>
      <c r="AD136" s="505">
        <v>24.000000000000039</v>
      </c>
      <c r="AE136" s="505">
        <v>0</v>
      </c>
      <c r="AF136" s="505">
        <v>0</v>
      </c>
      <c r="AG136" s="505">
        <v>99.999999999999986</v>
      </c>
      <c r="AH136" s="505">
        <v>0</v>
      </c>
      <c r="AI136" s="505">
        <v>0.99999999999999989</v>
      </c>
      <c r="AJ136" s="505">
        <v>0</v>
      </c>
      <c r="AK136" s="505">
        <v>0</v>
      </c>
      <c r="AL136" s="505">
        <v>0</v>
      </c>
      <c r="AM136" s="505">
        <v>0</v>
      </c>
      <c r="AN136" s="505">
        <v>0</v>
      </c>
      <c r="AO136" s="505">
        <v>0</v>
      </c>
      <c r="AP136" s="505">
        <v>0</v>
      </c>
      <c r="AQ136" s="505">
        <v>0</v>
      </c>
      <c r="AR136" s="505">
        <v>0</v>
      </c>
      <c r="AS136" s="505">
        <v>0</v>
      </c>
      <c r="AT136" s="505">
        <v>0</v>
      </c>
      <c r="AU136" s="505">
        <v>0</v>
      </c>
      <c r="AV136" s="505">
        <v>0</v>
      </c>
      <c r="AW136" s="505">
        <v>0</v>
      </c>
      <c r="AX136" s="505">
        <v>0</v>
      </c>
      <c r="AY136" s="505">
        <v>0</v>
      </c>
      <c r="AZ136" s="505">
        <v>0</v>
      </c>
      <c r="BA136" s="505">
        <v>0</v>
      </c>
      <c r="BB136" s="505">
        <v>26.939759036144579</v>
      </c>
      <c r="BC136" s="505">
        <v>31.638554216867472</v>
      </c>
      <c r="BD136" s="505">
        <v>0</v>
      </c>
      <c r="BE136" s="505">
        <v>0</v>
      </c>
      <c r="BF136" s="505">
        <v>0</v>
      </c>
      <c r="BG136" s="505">
        <v>0</v>
      </c>
      <c r="BH136" s="505">
        <v>0</v>
      </c>
      <c r="BI136" s="505">
        <v>0</v>
      </c>
      <c r="BJ136" s="505">
        <v>0</v>
      </c>
      <c r="BK136" s="505">
        <v>0</v>
      </c>
      <c r="BL136" s="505">
        <v>2.4913645336283201</v>
      </c>
      <c r="BM136" s="505">
        <v>0</v>
      </c>
      <c r="BN136" s="505">
        <v>1</v>
      </c>
      <c r="BO136" s="505">
        <v>1</v>
      </c>
      <c r="BP136" s="505">
        <v>0</v>
      </c>
      <c r="BQ136" s="555"/>
      <c r="BR136" s="555"/>
      <c r="BS136" s="555"/>
    </row>
    <row r="137" spans="1:71" ht="14.4" hidden="1">
      <c r="A137" s="486">
        <f>VLOOKUP(C137,'[19]DfE No.'!C:E,3,FALSE)</f>
        <v>295</v>
      </c>
      <c r="B137" s="502">
        <v>141985</v>
      </c>
      <c r="C137" s="502">
        <v>9352059</v>
      </c>
      <c r="D137" s="503" t="s">
        <v>530</v>
      </c>
      <c r="E137" s="492" t="s">
        <v>40</v>
      </c>
      <c r="F137" s="504" t="s">
        <v>697</v>
      </c>
      <c r="G137" s="505">
        <v>1</v>
      </c>
      <c r="H137" s="505">
        <v>0</v>
      </c>
      <c r="I137" s="505">
        <v>0</v>
      </c>
      <c r="J137" s="505">
        <v>7</v>
      </c>
      <c r="K137" s="505">
        <v>0</v>
      </c>
      <c r="L137" s="505">
        <v>0</v>
      </c>
      <c r="M137" s="505">
        <v>0</v>
      </c>
      <c r="N137" s="505">
        <v>363</v>
      </c>
      <c r="O137" s="505">
        <v>363</v>
      </c>
      <c r="P137" s="505">
        <v>53</v>
      </c>
      <c r="Q137" s="505">
        <v>310</v>
      </c>
      <c r="R137" s="505">
        <v>0</v>
      </c>
      <c r="S137" s="505">
        <v>0</v>
      </c>
      <c r="T137" s="505">
        <v>0</v>
      </c>
      <c r="U137" s="505">
        <v>0</v>
      </c>
      <c r="V137" s="505">
        <v>0</v>
      </c>
      <c r="W137" s="505">
        <v>0</v>
      </c>
      <c r="X137" s="505">
        <v>0</v>
      </c>
      <c r="Y137" s="505">
        <v>0</v>
      </c>
      <c r="Z137" s="505">
        <v>0</v>
      </c>
      <c r="AA137" s="505">
        <v>363</v>
      </c>
      <c r="AB137" s="505">
        <v>51.857142857142854</v>
      </c>
      <c r="AC137" s="505">
        <v>100.00000000000006</v>
      </c>
      <c r="AD137" s="505">
        <v>100.00000000000006</v>
      </c>
      <c r="AE137" s="505">
        <v>0</v>
      </c>
      <c r="AF137" s="505">
        <v>0</v>
      </c>
      <c r="AG137" s="505">
        <v>119.99999999999993</v>
      </c>
      <c r="AH137" s="505">
        <v>6.9999999999999885</v>
      </c>
      <c r="AI137" s="505">
        <v>52.999999999999901</v>
      </c>
      <c r="AJ137" s="505">
        <v>101.99999999999996</v>
      </c>
      <c r="AK137" s="505">
        <v>69.999999999999886</v>
      </c>
      <c r="AL137" s="505">
        <v>10.999999999999998</v>
      </c>
      <c r="AM137" s="505">
        <v>0</v>
      </c>
      <c r="AN137" s="505">
        <v>0</v>
      </c>
      <c r="AO137" s="505">
        <v>0</v>
      </c>
      <c r="AP137" s="505">
        <v>0</v>
      </c>
      <c r="AQ137" s="505">
        <v>0</v>
      </c>
      <c r="AR137" s="505">
        <v>0</v>
      </c>
      <c r="AS137" s="505">
        <v>0</v>
      </c>
      <c r="AT137" s="505">
        <v>0</v>
      </c>
      <c r="AU137" s="505">
        <v>2.3419354838709689</v>
      </c>
      <c r="AV137" s="505">
        <v>5.8548387096774128</v>
      </c>
      <c r="AW137" s="505">
        <v>15.222580645161276</v>
      </c>
      <c r="AX137" s="505">
        <v>0</v>
      </c>
      <c r="AY137" s="505">
        <v>0</v>
      </c>
      <c r="AZ137" s="505">
        <v>0</v>
      </c>
      <c r="BA137" s="505">
        <v>0</v>
      </c>
      <c r="BB137" s="505">
        <v>73.575949367088597</v>
      </c>
      <c r="BC137" s="505">
        <v>86.155063291139228</v>
      </c>
      <c r="BD137" s="505">
        <v>0</v>
      </c>
      <c r="BE137" s="505">
        <v>0</v>
      </c>
      <c r="BF137" s="505">
        <v>0</v>
      </c>
      <c r="BG137" s="505">
        <v>0</v>
      </c>
      <c r="BH137" s="505">
        <v>0</v>
      </c>
      <c r="BI137" s="505">
        <v>0</v>
      </c>
      <c r="BJ137" s="505">
        <v>0</v>
      </c>
      <c r="BK137" s="505">
        <v>0</v>
      </c>
      <c r="BL137" s="505">
        <v>0.45700736482939602</v>
      </c>
      <c r="BM137" s="505">
        <v>0</v>
      </c>
      <c r="BN137" s="505">
        <v>0</v>
      </c>
      <c r="BO137" s="505">
        <v>1</v>
      </c>
      <c r="BP137" s="505">
        <v>0</v>
      </c>
      <c r="BQ137" s="555"/>
      <c r="BR137" s="555"/>
      <c r="BS137" s="555"/>
    </row>
    <row r="138" spans="1:71" ht="14.4" hidden="1">
      <c r="A138" s="486">
        <f>VLOOKUP(C138,'[19]DfE No.'!C:E,3,FALSE)</f>
        <v>402</v>
      </c>
      <c r="B138" s="502">
        <v>143359</v>
      </c>
      <c r="C138" s="502">
        <v>9352060</v>
      </c>
      <c r="D138" s="503" t="s">
        <v>1013</v>
      </c>
      <c r="E138" s="492" t="s">
        <v>40</v>
      </c>
      <c r="F138" s="504" t="s">
        <v>697</v>
      </c>
      <c r="G138" s="505">
        <v>1</v>
      </c>
      <c r="H138" s="505">
        <v>0</v>
      </c>
      <c r="I138" s="505">
        <v>0</v>
      </c>
      <c r="J138" s="505">
        <v>7</v>
      </c>
      <c r="K138" s="505">
        <v>0</v>
      </c>
      <c r="L138" s="505">
        <v>0</v>
      </c>
      <c r="M138" s="505">
        <v>0</v>
      </c>
      <c r="N138" s="505">
        <v>152</v>
      </c>
      <c r="O138" s="505">
        <v>152</v>
      </c>
      <c r="P138" s="505">
        <v>17</v>
      </c>
      <c r="Q138" s="505">
        <v>135</v>
      </c>
      <c r="R138" s="505">
        <v>0</v>
      </c>
      <c r="S138" s="505">
        <v>0</v>
      </c>
      <c r="T138" s="505">
        <v>0</v>
      </c>
      <c r="U138" s="505">
        <v>0</v>
      </c>
      <c r="V138" s="505">
        <v>0</v>
      </c>
      <c r="W138" s="505">
        <v>0</v>
      </c>
      <c r="X138" s="505">
        <v>0</v>
      </c>
      <c r="Y138" s="505">
        <v>0</v>
      </c>
      <c r="Z138" s="505">
        <v>0</v>
      </c>
      <c r="AA138" s="505">
        <v>152</v>
      </c>
      <c r="AB138" s="505">
        <v>21.714285714285715</v>
      </c>
      <c r="AC138" s="505">
        <v>29.000000000000075</v>
      </c>
      <c r="AD138" s="505">
        <v>29.000000000000075</v>
      </c>
      <c r="AE138" s="505">
        <v>0</v>
      </c>
      <c r="AF138" s="505">
        <v>0</v>
      </c>
      <c r="AG138" s="505">
        <v>150</v>
      </c>
      <c r="AH138" s="505">
        <v>1.9999999999999991</v>
      </c>
      <c r="AI138" s="505">
        <v>0</v>
      </c>
      <c r="AJ138" s="505">
        <v>0</v>
      </c>
      <c r="AK138" s="505">
        <v>0</v>
      </c>
      <c r="AL138" s="505">
        <v>0</v>
      </c>
      <c r="AM138" s="505">
        <v>0</v>
      </c>
      <c r="AN138" s="505">
        <v>0</v>
      </c>
      <c r="AO138" s="505">
        <v>0</v>
      </c>
      <c r="AP138" s="505">
        <v>0</v>
      </c>
      <c r="AQ138" s="505">
        <v>0</v>
      </c>
      <c r="AR138" s="505">
        <v>0</v>
      </c>
      <c r="AS138" s="505">
        <v>0</v>
      </c>
      <c r="AT138" s="505">
        <v>0</v>
      </c>
      <c r="AU138" s="505">
        <v>0</v>
      </c>
      <c r="AV138" s="505">
        <v>0</v>
      </c>
      <c r="AW138" s="505">
        <v>0</v>
      </c>
      <c r="AX138" s="505">
        <v>0</v>
      </c>
      <c r="AY138" s="505">
        <v>0</v>
      </c>
      <c r="AZ138" s="505">
        <v>0</v>
      </c>
      <c r="BA138" s="505">
        <v>0.89411764705882346</v>
      </c>
      <c r="BB138" s="505">
        <v>40</v>
      </c>
      <c r="BC138" s="505">
        <v>45.037037037037038</v>
      </c>
      <c r="BD138" s="505">
        <v>0</v>
      </c>
      <c r="BE138" s="505">
        <v>0</v>
      </c>
      <c r="BF138" s="505">
        <v>0</v>
      </c>
      <c r="BG138" s="505">
        <v>0</v>
      </c>
      <c r="BH138" s="505">
        <v>0</v>
      </c>
      <c r="BI138" s="505">
        <v>0</v>
      </c>
      <c r="BJ138" s="505">
        <v>0</v>
      </c>
      <c r="BK138" s="505">
        <v>0</v>
      </c>
      <c r="BL138" s="505">
        <v>2.62785114233577</v>
      </c>
      <c r="BM138" s="505">
        <v>0</v>
      </c>
      <c r="BN138" s="505">
        <v>0</v>
      </c>
      <c r="BO138" s="505">
        <v>1</v>
      </c>
      <c r="BP138" s="505">
        <v>0</v>
      </c>
      <c r="BQ138" s="555"/>
      <c r="BR138" s="555"/>
      <c r="BS138" s="555"/>
    </row>
    <row r="139" spans="1:71" ht="14.4" hidden="1">
      <c r="A139" s="486">
        <f>VLOOKUP(C139,'[19]DfE No.'!C:E,3,FALSE)</f>
        <v>6</v>
      </c>
      <c r="B139" s="502">
        <v>143492</v>
      </c>
      <c r="C139" s="502">
        <v>9352063</v>
      </c>
      <c r="D139" s="503" t="s">
        <v>94</v>
      </c>
      <c r="E139" s="492" t="s">
        <v>40</v>
      </c>
      <c r="F139" s="504" t="s">
        <v>697</v>
      </c>
      <c r="G139" s="505">
        <v>1</v>
      </c>
      <c r="H139" s="505">
        <v>0</v>
      </c>
      <c r="I139" s="505">
        <v>0</v>
      </c>
      <c r="J139" s="505">
        <v>7</v>
      </c>
      <c r="K139" s="505">
        <v>0</v>
      </c>
      <c r="L139" s="505">
        <v>0</v>
      </c>
      <c r="M139" s="505">
        <v>0</v>
      </c>
      <c r="N139" s="505">
        <v>360</v>
      </c>
      <c r="O139" s="505">
        <v>360</v>
      </c>
      <c r="P139" s="505">
        <v>39</v>
      </c>
      <c r="Q139" s="505">
        <v>321</v>
      </c>
      <c r="R139" s="505">
        <v>0</v>
      </c>
      <c r="S139" s="505">
        <v>0</v>
      </c>
      <c r="T139" s="505">
        <v>0</v>
      </c>
      <c r="U139" s="505">
        <v>0</v>
      </c>
      <c r="V139" s="505">
        <v>0</v>
      </c>
      <c r="W139" s="505">
        <v>0</v>
      </c>
      <c r="X139" s="505">
        <v>0</v>
      </c>
      <c r="Y139" s="505">
        <v>0</v>
      </c>
      <c r="Z139" s="505">
        <v>0</v>
      </c>
      <c r="AA139" s="505">
        <v>360</v>
      </c>
      <c r="AB139" s="505">
        <v>51.428571428571431</v>
      </c>
      <c r="AC139" s="505">
        <v>69.000000000000128</v>
      </c>
      <c r="AD139" s="505">
        <v>75.630252100840337</v>
      </c>
      <c r="AE139" s="505">
        <v>0</v>
      </c>
      <c r="AF139" s="505">
        <v>0</v>
      </c>
      <c r="AG139" s="505">
        <v>199.00000000000009</v>
      </c>
      <c r="AH139" s="505">
        <v>2.9999999999999987</v>
      </c>
      <c r="AI139" s="505">
        <v>125.99999999999999</v>
      </c>
      <c r="AJ139" s="505">
        <v>0</v>
      </c>
      <c r="AK139" s="505">
        <v>32.000000000000007</v>
      </c>
      <c r="AL139" s="505">
        <v>0</v>
      </c>
      <c r="AM139" s="505">
        <v>0</v>
      </c>
      <c r="AN139" s="505">
        <v>0</v>
      </c>
      <c r="AO139" s="505">
        <v>0</v>
      </c>
      <c r="AP139" s="505">
        <v>0</v>
      </c>
      <c r="AQ139" s="505">
        <v>0</v>
      </c>
      <c r="AR139" s="505">
        <v>0</v>
      </c>
      <c r="AS139" s="505">
        <v>0</v>
      </c>
      <c r="AT139" s="505">
        <v>0</v>
      </c>
      <c r="AU139" s="505">
        <v>0</v>
      </c>
      <c r="AV139" s="505">
        <v>1.1214953271028043</v>
      </c>
      <c r="AW139" s="505">
        <v>2.2429906542056086</v>
      </c>
      <c r="AX139" s="505">
        <v>0</v>
      </c>
      <c r="AY139" s="505">
        <v>0</v>
      </c>
      <c r="AZ139" s="505">
        <v>0</v>
      </c>
      <c r="BA139" s="505">
        <v>0</v>
      </c>
      <c r="BB139" s="505">
        <v>70.21875</v>
      </c>
      <c r="BC139" s="505">
        <v>78.75</v>
      </c>
      <c r="BD139" s="505">
        <v>0</v>
      </c>
      <c r="BE139" s="505">
        <v>0</v>
      </c>
      <c r="BF139" s="505">
        <v>0</v>
      </c>
      <c r="BG139" s="505">
        <v>0</v>
      </c>
      <c r="BH139" s="505">
        <v>0</v>
      </c>
      <c r="BI139" s="505">
        <v>0</v>
      </c>
      <c r="BJ139" s="505">
        <v>0</v>
      </c>
      <c r="BK139" s="505">
        <v>0</v>
      </c>
      <c r="BL139" s="505">
        <v>0.484760111111111</v>
      </c>
      <c r="BM139" s="505">
        <v>0</v>
      </c>
      <c r="BN139" s="505">
        <v>0</v>
      </c>
      <c r="BO139" s="505">
        <v>1</v>
      </c>
      <c r="BP139" s="505">
        <v>0</v>
      </c>
      <c r="BQ139" s="555"/>
      <c r="BR139" s="555"/>
      <c r="BS139" s="555"/>
    </row>
    <row r="140" spans="1:71" ht="14.4" hidden="1">
      <c r="A140" s="486">
        <f>VLOOKUP(C140,'[19]DfE No.'!C:E,3,FALSE)</f>
        <v>7</v>
      </c>
      <c r="B140" s="502">
        <v>143491</v>
      </c>
      <c r="C140" s="502">
        <v>9352064</v>
      </c>
      <c r="D140" s="503" t="s">
        <v>96</v>
      </c>
      <c r="E140" s="492" t="s">
        <v>40</v>
      </c>
      <c r="F140" s="504" t="s">
        <v>697</v>
      </c>
      <c r="G140" s="505">
        <v>1</v>
      </c>
      <c r="H140" s="505">
        <v>0</v>
      </c>
      <c r="I140" s="505">
        <v>0</v>
      </c>
      <c r="J140" s="505">
        <v>3</v>
      </c>
      <c r="K140" s="505">
        <v>0</v>
      </c>
      <c r="L140" s="505">
        <v>0</v>
      </c>
      <c r="M140" s="505">
        <v>0</v>
      </c>
      <c r="N140" s="505">
        <v>53</v>
      </c>
      <c r="O140" s="505">
        <v>53</v>
      </c>
      <c r="P140" s="505">
        <v>15</v>
      </c>
      <c r="Q140" s="505">
        <v>38</v>
      </c>
      <c r="R140" s="505">
        <v>0</v>
      </c>
      <c r="S140" s="505">
        <v>0</v>
      </c>
      <c r="T140" s="505">
        <v>0</v>
      </c>
      <c r="U140" s="505">
        <v>0</v>
      </c>
      <c r="V140" s="505">
        <v>0</v>
      </c>
      <c r="W140" s="505">
        <v>0</v>
      </c>
      <c r="X140" s="505">
        <v>0</v>
      </c>
      <c r="Y140" s="505">
        <v>0</v>
      </c>
      <c r="Z140" s="505">
        <v>0</v>
      </c>
      <c r="AA140" s="505">
        <v>53</v>
      </c>
      <c r="AB140" s="505">
        <v>17.666666666666668</v>
      </c>
      <c r="AC140" s="505">
        <v>12.00000000000002</v>
      </c>
      <c r="AD140" s="505">
        <v>12.576271186440678</v>
      </c>
      <c r="AE140" s="505">
        <v>0</v>
      </c>
      <c r="AF140" s="505">
        <v>0</v>
      </c>
      <c r="AG140" s="505">
        <v>22.000000000000025</v>
      </c>
      <c r="AH140" s="505">
        <v>0</v>
      </c>
      <c r="AI140" s="505">
        <v>27.000000000000007</v>
      </c>
      <c r="AJ140" s="505">
        <v>0</v>
      </c>
      <c r="AK140" s="505">
        <v>3.9999999999999978</v>
      </c>
      <c r="AL140" s="505">
        <v>0</v>
      </c>
      <c r="AM140" s="505">
        <v>0</v>
      </c>
      <c r="AN140" s="505">
        <v>0</v>
      </c>
      <c r="AO140" s="505">
        <v>0</v>
      </c>
      <c r="AP140" s="505">
        <v>0</v>
      </c>
      <c r="AQ140" s="505">
        <v>0</v>
      </c>
      <c r="AR140" s="505">
        <v>0</v>
      </c>
      <c r="AS140" s="505">
        <v>0</v>
      </c>
      <c r="AT140" s="505">
        <v>0</v>
      </c>
      <c r="AU140" s="505">
        <v>1.3947368421052626</v>
      </c>
      <c r="AV140" s="505">
        <v>1.3947368421052626</v>
      </c>
      <c r="AW140" s="505">
        <v>1.3947368421052626</v>
      </c>
      <c r="AX140" s="505">
        <v>0</v>
      </c>
      <c r="AY140" s="505">
        <v>0</v>
      </c>
      <c r="AZ140" s="505">
        <v>0</v>
      </c>
      <c r="BA140" s="505">
        <v>0</v>
      </c>
      <c r="BB140" s="505">
        <v>4.2222222222222223</v>
      </c>
      <c r="BC140" s="505">
        <v>5.8888888888888893</v>
      </c>
      <c r="BD140" s="505">
        <v>0</v>
      </c>
      <c r="BE140" s="505">
        <v>0</v>
      </c>
      <c r="BF140" s="505">
        <v>0</v>
      </c>
      <c r="BG140" s="505">
        <v>0</v>
      </c>
      <c r="BH140" s="505">
        <v>0</v>
      </c>
      <c r="BI140" s="505">
        <v>0</v>
      </c>
      <c r="BJ140" s="505">
        <v>0</v>
      </c>
      <c r="BK140" s="505">
        <v>0</v>
      </c>
      <c r="BL140" s="505">
        <v>0.628982183333333</v>
      </c>
      <c r="BM140" s="505">
        <v>0</v>
      </c>
      <c r="BN140" s="505">
        <v>0</v>
      </c>
      <c r="BO140" s="505">
        <v>1</v>
      </c>
      <c r="BP140" s="505">
        <v>0</v>
      </c>
      <c r="BQ140" s="555"/>
      <c r="BR140" s="555"/>
      <c r="BS140" s="555"/>
    </row>
    <row r="141" spans="1:71" ht="14.4" hidden="1">
      <c r="A141" s="486">
        <f>VLOOKUP(C141,'[19]DfE No.'!C:E,3,FALSE)</f>
        <v>64</v>
      </c>
      <c r="B141" s="502">
        <v>142016</v>
      </c>
      <c r="C141" s="502">
        <v>9352065</v>
      </c>
      <c r="D141" s="503" t="s">
        <v>526</v>
      </c>
      <c r="E141" s="492" t="s">
        <v>40</v>
      </c>
      <c r="F141" s="504" t="s">
        <v>697</v>
      </c>
      <c r="G141" s="505">
        <v>1</v>
      </c>
      <c r="H141" s="505">
        <v>0</v>
      </c>
      <c r="I141" s="505">
        <v>0</v>
      </c>
      <c r="J141" s="505">
        <v>7</v>
      </c>
      <c r="K141" s="505">
        <v>0</v>
      </c>
      <c r="L141" s="505">
        <v>0</v>
      </c>
      <c r="M141" s="505">
        <v>0</v>
      </c>
      <c r="N141" s="505">
        <v>383</v>
      </c>
      <c r="O141" s="505">
        <v>383</v>
      </c>
      <c r="P141" s="505">
        <v>55</v>
      </c>
      <c r="Q141" s="505">
        <v>328</v>
      </c>
      <c r="R141" s="505">
        <v>0</v>
      </c>
      <c r="S141" s="505">
        <v>0</v>
      </c>
      <c r="T141" s="505">
        <v>0</v>
      </c>
      <c r="U141" s="505">
        <v>0</v>
      </c>
      <c r="V141" s="505">
        <v>0</v>
      </c>
      <c r="W141" s="505">
        <v>0</v>
      </c>
      <c r="X141" s="505">
        <v>0</v>
      </c>
      <c r="Y141" s="505">
        <v>0</v>
      </c>
      <c r="Z141" s="505">
        <v>0</v>
      </c>
      <c r="AA141" s="505">
        <v>383</v>
      </c>
      <c r="AB141" s="505">
        <v>54.714285714285715</v>
      </c>
      <c r="AC141" s="505">
        <v>181.99999999999997</v>
      </c>
      <c r="AD141" s="505">
        <v>181.99999999999997</v>
      </c>
      <c r="AE141" s="505">
        <v>0</v>
      </c>
      <c r="AF141" s="505">
        <v>0</v>
      </c>
      <c r="AG141" s="505">
        <v>59.309711286089076</v>
      </c>
      <c r="AH141" s="505">
        <v>8.0419947506561726</v>
      </c>
      <c r="AI141" s="505">
        <v>1.0052493438320216</v>
      </c>
      <c r="AJ141" s="505">
        <v>96.503937007874057</v>
      </c>
      <c r="AK141" s="505">
        <v>82.430446194225766</v>
      </c>
      <c r="AL141" s="505">
        <v>22.115485564304471</v>
      </c>
      <c r="AM141" s="505">
        <v>113.59317585301822</v>
      </c>
      <c r="AN141" s="505">
        <v>0</v>
      </c>
      <c r="AO141" s="505">
        <v>0</v>
      </c>
      <c r="AP141" s="505">
        <v>0</v>
      </c>
      <c r="AQ141" s="505">
        <v>0</v>
      </c>
      <c r="AR141" s="505">
        <v>0</v>
      </c>
      <c r="AS141" s="505">
        <v>0</v>
      </c>
      <c r="AT141" s="505">
        <v>0</v>
      </c>
      <c r="AU141" s="505">
        <v>4.6707317073170689</v>
      </c>
      <c r="AV141" s="505">
        <v>10.509146341463413</v>
      </c>
      <c r="AW141" s="505">
        <v>16.34756097560976</v>
      </c>
      <c r="AX141" s="505">
        <v>0</v>
      </c>
      <c r="AY141" s="505">
        <v>0</v>
      </c>
      <c r="AZ141" s="505">
        <v>0</v>
      </c>
      <c r="BA141" s="505">
        <v>2.9766839378238341</v>
      </c>
      <c r="BB141" s="505">
        <v>100.92307692307693</v>
      </c>
      <c r="BC141" s="505">
        <v>117.84615384615385</v>
      </c>
      <c r="BD141" s="505">
        <v>0</v>
      </c>
      <c r="BE141" s="505">
        <v>0</v>
      </c>
      <c r="BF141" s="505">
        <v>0</v>
      </c>
      <c r="BG141" s="505">
        <v>0</v>
      </c>
      <c r="BH141" s="505">
        <v>0</v>
      </c>
      <c r="BI141" s="505">
        <v>0</v>
      </c>
      <c r="BJ141" s="505">
        <v>0</v>
      </c>
      <c r="BK141" s="505">
        <v>0</v>
      </c>
      <c r="BL141" s="505">
        <v>0.344150086880467</v>
      </c>
      <c r="BM141" s="505">
        <v>0</v>
      </c>
      <c r="BN141" s="505">
        <v>0</v>
      </c>
      <c r="BO141" s="505">
        <v>1</v>
      </c>
      <c r="BP141" s="505">
        <v>0</v>
      </c>
      <c r="BQ141" s="555"/>
      <c r="BR141" s="555"/>
      <c r="BS141" s="555"/>
    </row>
    <row r="142" spans="1:71" ht="14.4" hidden="1">
      <c r="A142" s="486">
        <f>VLOOKUP(C142,'[19]DfE No.'!C:E,3,FALSE)</f>
        <v>15</v>
      </c>
      <c r="B142" s="502">
        <v>144443</v>
      </c>
      <c r="C142" s="502">
        <v>9352067</v>
      </c>
      <c r="D142" s="503" t="s">
        <v>111</v>
      </c>
      <c r="E142" s="492" t="s">
        <v>40</v>
      </c>
      <c r="F142" s="504" t="s">
        <v>697</v>
      </c>
      <c r="G142" s="505">
        <v>1</v>
      </c>
      <c r="H142" s="505">
        <v>0</v>
      </c>
      <c r="I142" s="505">
        <v>0</v>
      </c>
      <c r="J142" s="505">
        <v>7</v>
      </c>
      <c r="K142" s="505">
        <v>0</v>
      </c>
      <c r="L142" s="505">
        <v>0</v>
      </c>
      <c r="M142" s="505">
        <v>0</v>
      </c>
      <c r="N142" s="505">
        <v>176</v>
      </c>
      <c r="O142" s="505">
        <v>176</v>
      </c>
      <c r="P142" s="505">
        <v>17</v>
      </c>
      <c r="Q142" s="505">
        <v>159</v>
      </c>
      <c r="R142" s="505">
        <v>0</v>
      </c>
      <c r="S142" s="505">
        <v>0</v>
      </c>
      <c r="T142" s="505">
        <v>0</v>
      </c>
      <c r="U142" s="505">
        <v>0</v>
      </c>
      <c r="V142" s="505">
        <v>0</v>
      </c>
      <c r="W142" s="505">
        <v>0</v>
      </c>
      <c r="X142" s="505">
        <v>0</v>
      </c>
      <c r="Y142" s="505">
        <v>0</v>
      </c>
      <c r="Z142" s="505">
        <v>0</v>
      </c>
      <c r="AA142" s="505">
        <v>176</v>
      </c>
      <c r="AB142" s="505">
        <v>25.142857142857142</v>
      </c>
      <c r="AC142" s="505">
        <v>45.999999999999943</v>
      </c>
      <c r="AD142" s="505">
        <v>52.8</v>
      </c>
      <c r="AE142" s="505">
        <v>0</v>
      </c>
      <c r="AF142" s="505">
        <v>0</v>
      </c>
      <c r="AG142" s="505">
        <v>46.262857142857172</v>
      </c>
      <c r="AH142" s="505">
        <v>53.302857142857164</v>
      </c>
      <c r="AI142" s="505">
        <v>72.411428571428488</v>
      </c>
      <c r="AJ142" s="505">
        <v>0</v>
      </c>
      <c r="AK142" s="505">
        <v>2.0114285714285667</v>
      </c>
      <c r="AL142" s="505">
        <v>0</v>
      </c>
      <c r="AM142" s="505">
        <v>2.0114285714285667</v>
      </c>
      <c r="AN142" s="505">
        <v>0</v>
      </c>
      <c r="AO142" s="505">
        <v>0</v>
      </c>
      <c r="AP142" s="505">
        <v>0</v>
      </c>
      <c r="AQ142" s="505">
        <v>0</v>
      </c>
      <c r="AR142" s="505">
        <v>0</v>
      </c>
      <c r="AS142" s="505">
        <v>0</v>
      </c>
      <c r="AT142" s="505">
        <v>0</v>
      </c>
      <c r="AU142" s="505">
        <v>5.534591194968546</v>
      </c>
      <c r="AV142" s="505">
        <v>8.85534591194968</v>
      </c>
      <c r="AW142" s="505">
        <v>14.389937106918243</v>
      </c>
      <c r="AX142" s="505">
        <v>0</v>
      </c>
      <c r="AY142" s="505">
        <v>0</v>
      </c>
      <c r="AZ142" s="505">
        <v>0</v>
      </c>
      <c r="BA142" s="505">
        <v>3.52</v>
      </c>
      <c r="BB142" s="505">
        <v>51.64968152866242</v>
      </c>
      <c r="BC142" s="505">
        <v>57.171974522292992</v>
      </c>
      <c r="BD142" s="505">
        <v>0</v>
      </c>
      <c r="BE142" s="505">
        <v>0</v>
      </c>
      <c r="BF142" s="505">
        <v>0</v>
      </c>
      <c r="BG142" s="505">
        <v>0</v>
      </c>
      <c r="BH142" s="505">
        <v>0</v>
      </c>
      <c r="BI142" s="505">
        <v>0</v>
      </c>
      <c r="BJ142" s="505">
        <v>0</v>
      </c>
      <c r="BK142" s="505">
        <v>0</v>
      </c>
      <c r="BL142" s="505">
        <v>0.602983293975904</v>
      </c>
      <c r="BM142" s="505">
        <v>0</v>
      </c>
      <c r="BN142" s="505">
        <v>0</v>
      </c>
      <c r="BO142" s="505">
        <v>1</v>
      </c>
      <c r="BP142" s="505">
        <v>0</v>
      </c>
      <c r="BQ142" s="555"/>
      <c r="BR142" s="555"/>
      <c r="BS142" s="555"/>
    </row>
    <row r="143" spans="1:71" ht="14.4" hidden="1">
      <c r="A143" s="486">
        <f>VLOOKUP(C143,'[19]DfE No.'!C:E,3,FALSE)</f>
        <v>219</v>
      </c>
      <c r="B143" s="502">
        <v>146021</v>
      </c>
      <c r="C143" s="502">
        <v>9352069</v>
      </c>
      <c r="D143" s="503" t="s">
        <v>235</v>
      </c>
      <c r="E143" s="492" t="s">
        <v>40</v>
      </c>
      <c r="F143" s="504" t="s">
        <v>697</v>
      </c>
      <c r="G143" s="505">
        <v>1</v>
      </c>
      <c r="H143" s="505">
        <v>0</v>
      </c>
      <c r="I143" s="505">
        <v>0</v>
      </c>
      <c r="J143" s="505">
        <v>7</v>
      </c>
      <c r="K143" s="505">
        <v>0</v>
      </c>
      <c r="L143" s="505">
        <v>0</v>
      </c>
      <c r="M143" s="505">
        <v>0</v>
      </c>
      <c r="N143" s="505">
        <v>437</v>
      </c>
      <c r="O143" s="505">
        <v>437</v>
      </c>
      <c r="P143" s="505">
        <v>62</v>
      </c>
      <c r="Q143" s="505">
        <v>375</v>
      </c>
      <c r="R143" s="505">
        <v>0</v>
      </c>
      <c r="S143" s="505">
        <v>0</v>
      </c>
      <c r="T143" s="505">
        <v>0</v>
      </c>
      <c r="U143" s="505">
        <v>0</v>
      </c>
      <c r="V143" s="505">
        <v>0</v>
      </c>
      <c r="W143" s="505">
        <v>0</v>
      </c>
      <c r="X143" s="505">
        <v>0</v>
      </c>
      <c r="Y143" s="505">
        <v>0</v>
      </c>
      <c r="Z143" s="505">
        <v>0</v>
      </c>
      <c r="AA143" s="505">
        <v>437</v>
      </c>
      <c r="AB143" s="505">
        <v>62.428571428571431</v>
      </c>
      <c r="AC143" s="505">
        <v>68.999999999999886</v>
      </c>
      <c r="AD143" s="505">
        <v>75.172018348623851</v>
      </c>
      <c r="AE143" s="505">
        <v>0</v>
      </c>
      <c r="AF143" s="505">
        <v>0</v>
      </c>
      <c r="AG143" s="505">
        <v>406.86206896551738</v>
      </c>
      <c r="AH143" s="505">
        <v>2.0091954022988516</v>
      </c>
      <c r="AI143" s="505">
        <v>10.045977011494235</v>
      </c>
      <c r="AJ143" s="505">
        <v>3.0137931034482754</v>
      </c>
      <c r="AK143" s="505">
        <v>10.045977011494235</v>
      </c>
      <c r="AL143" s="505">
        <v>5.0229885057471177</v>
      </c>
      <c r="AM143" s="505">
        <v>0</v>
      </c>
      <c r="AN143" s="505">
        <v>0</v>
      </c>
      <c r="AO143" s="505">
        <v>0</v>
      </c>
      <c r="AP143" s="505">
        <v>0</v>
      </c>
      <c r="AQ143" s="505">
        <v>0</v>
      </c>
      <c r="AR143" s="505">
        <v>0</v>
      </c>
      <c r="AS143" s="505">
        <v>0</v>
      </c>
      <c r="AT143" s="505">
        <v>0</v>
      </c>
      <c r="AU143" s="505">
        <v>2.3306666666666649</v>
      </c>
      <c r="AV143" s="505">
        <v>2.3306666666666649</v>
      </c>
      <c r="AW143" s="505">
        <v>2.3306666666666649</v>
      </c>
      <c r="AX143" s="505">
        <v>0</v>
      </c>
      <c r="AY143" s="505">
        <v>0</v>
      </c>
      <c r="AZ143" s="505">
        <v>0</v>
      </c>
      <c r="BA143" s="505">
        <v>5.011467889908257</v>
      </c>
      <c r="BB143" s="505">
        <v>76.041666666666671</v>
      </c>
      <c r="BC143" s="505">
        <v>88.613888888888894</v>
      </c>
      <c r="BD143" s="505">
        <v>0</v>
      </c>
      <c r="BE143" s="505">
        <v>0</v>
      </c>
      <c r="BF143" s="505">
        <v>0</v>
      </c>
      <c r="BG143" s="505">
        <v>0</v>
      </c>
      <c r="BH143" s="505">
        <v>0</v>
      </c>
      <c r="BI143" s="505">
        <v>0</v>
      </c>
      <c r="BJ143" s="505">
        <v>0</v>
      </c>
      <c r="BK143" s="505">
        <v>0</v>
      </c>
      <c r="BL143" s="505">
        <v>2.1054957186974801</v>
      </c>
      <c r="BM143" s="505">
        <v>0</v>
      </c>
      <c r="BN143" s="505">
        <v>0</v>
      </c>
      <c r="BO143" s="505">
        <v>1</v>
      </c>
      <c r="BP143" s="505">
        <v>0</v>
      </c>
      <c r="BQ143" s="555"/>
      <c r="BR143" s="555"/>
      <c r="BS143" s="555"/>
    </row>
    <row r="144" spans="1:71" ht="14.4" hidden="1">
      <c r="A144" s="486">
        <f>VLOOKUP(C144,'[19]DfE No.'!C:E,3,FALSE)</f>
        <v>431</v>
      </c>
      <c r="B144" s="502">
        <v>147880</v>
      </c>
      <c r="C144" s="502">
        <v>9352070</v>
      </c>
      <c r="D144" s="503" t="s">
        <v>349</v>
      </c>
      <c r="E144" s="492" t="s">
        <v>40</v>
      </c>
      <c r="F144" s="504" t="s">
        <v>697</v>
      </c>
      <c r="G144" s="505">
        <v>1</v>
      </c>
      <c r="H144" s="505">
        <v>0</v>
      </c>
      <c r="I144" s="505">
        <v>0</v>
      </c>
      <c r="J144" s="505">
        <v>7</v>
      </c>
      <c r="K144" s="505">
        <v>0</v>
      </c>
      <c r="L144" s="505">
        <v>0</v>
      </c>
      <c r="M144" s="505">
        <v>0</v>
      </c>
      <c r="N144" s="505">
        <v>391</v>
      </c>
      <c r="O144" s="505">
        <v>391</v>
      </c>
      <c r="P144" s="505">
        <v>61</v>
      </c>
      <c r="Q144" s="505">
        <v>330</v>
      </c>
      <c r="R144" s="505">
        <v>0</v>
      </c>
      <c r="S144" s="505">
        <v>0</v>
      </c>
      <c r="T144" s="505">
        <v>0</v>
      </c>
      <c r="U144" s="505">
        <v>0</v>
      </c>
      <c r="V144" s="505">
        <v>0</v>
      </c>
      <c r="W144" s="505">
        <v>0</v>
      </c>
      <c r="X144" s="505">
        <v>0</v>
      </c>
      <c r="Y144" s="505">
        <v>0</v>
      </c>
      <c r="Z144" s="505">
        <v>0</v>
      </c>
      <c r="AA144" s="505">
        <v>391</v>
      </c>
      <c r="AB144" s="505">
        <v>55.857142857142854</v>
      </c>
      <c r="AC144" s="505">
        <v>88.000000000000071</v>
      </c>
      <c r="AD144" s="505">
        <v>105.02925531914894</v>
      </c>
      <c r="AE144" s="505">
        <v>0</v>
      </c>
      <c r="AF144" s="505">
        <v>0</v>
      </c>
      <c r="AG144" s="505">
        <v>272.6974358974357</v>
      </c>
      <c r="AH144" s="505">
        <v>9.0230769230769319</v>
      </c>
      <c r="AI144" s="505">
        <v>3.0076923076923068</v>
      </c>
      <c r="AJ144" s="505">
        <v>0</v>
      </c>
      <c r="AK144" s="505">
        <v>106.27179487179495</v>
      </c>
      <c r="AL144" s="505">
        <v>0</v>
      </c>
      <c r="AM144" s="505">
        <v>0</v>
      </c>
      <c r="AN144" s="505">
        <v>0</v>
      </c>
      <c r="AO144" s="505">
        <v>0</v>
      </c>
      <c r="AP144" s="505">
        <v>0</v>
      </c>
      <c r="AQ144" s="505">
        <v>0</v>
      </c>
      <c r="AR144" s="505">
        <v>0</v>
      </c>
      <c r="AS144" s="505">
        <v>0</v>
      </c>
      <c r="AT144" s="505">
        <v>0</v>
      </c>
      <c r="AU144" s="505">
        <v>0</v>
      </c>
      <c r="AV144" s="505">
        <v>2.3768996960486324</v>
      </c>
      <c r="AW144" s="505">
        <v>3.5653495440729484</v>
      </c>
      <c r="AX144" s="505">
        <v>0</v>
      </c>
      <c r="AY144" s="505">
        <v>0</v>
      </c>
      <c r="AZ144" s="505">
        <v>0</v>
      </c>
      <c r="BA144" s="505">
        <v>0</v>
      </c>
      <c r="BB144" s="505">
        <v>108.01801801801803</v>
      </c>
      <c r="BC144" s="505">
        <v>127.98498498498499</v>
      </c>
      <c r="BD144" s="505">
        <v>0</v>
      </c>
      <c r="BE144" s="505">
        <v>0</v>
      </c>
      <c r="BF144" s="505">
        <v>0</v>
      </c>
      <c r="BG144" s="505">
        <v>0</v>
      </c>
      <c r="BH144" s="505">
        <v>0</v>
      </c>
      <c r="BI144" s="505">
        <v>0</v>
      </c>
      <c r="BJ144" s="505">
        <v>0</v>
      </c>
      <c r="BK144" s="505">
        <v>0</v>
      </c>
      <c r="BL144" s="505">
        <v>0.42322346465116301</v>
      </c>
      <c r="BM144" s="505">
        <v>0</v>
      </c>
      <c r="BN144" s="505">
        <v>0</v>
      </c>
      <c r="BO144" s="505">
        <v>1</v>
      </c>
      <c r="BP144" s="505">
        <v>0</v>
      </c>
      <c r="BQ144" s="555"/>
      <c r="BR144" s="555"/>
      <c r="BS144" s="555"/>
    </row>
    <row r="145" spans="1:71" ht="14.4" hidden="1">
      <c r="A145" s="486">
        <f>VLOOKUP(C145,'[19]DfE No.'!C:E,3,FALSE)</f>
        <v>30</v>
      </c>
      <c r="B145" s="502">
        <v>141550</v>
      </c>
      <c r="C145" s="502">
        <v>9352073</v>
      </c>
      <c r="D145" s="503" t="s">
        <v>525</v>
      </c>
      <c r="E145" s="492" t="s">
        <v>40</v>
      </c>
      <c r="F145" s="504" t="s">
        <v>697</v>
      </c>
      <c r="G145" s="505">
        <v>1</v>
      </c>
      <c r="H145" s="505">
        <v>0</v>
      </c>
      <c r="I145" s="505">
        <v>0</v>
      </c>
      <c r="J145" s="505">
        <v>7</v>
      </c>
      <c r="K145" s="505">
        <v>0</v>
      </c>
      <c r="L145" s="505">
        <v>0</v>
      </c>
      <c r="M145" s="505">
        <v>0</v>
      </c>
      <c r="N145" s="505">
        <v>82</v>
      </c>
      <c r="O145" s="505">
        <v>82</v>
      </c>
      <c r="P145" s="505">
        <v>13</v>
      </c>
      <c r="Q145" s="505">
        <v>69</v>
      </c>
      <c r="R145" s="505">
        <v>0</v>
      </c>
      <c r="S145" s="505">
        <v>0</v>
      </c>
      <c r="T145" s="505">
        <v>0</v>
      </c>
      <c r="U145" s="505">
        <v>0</v>
      </c>
      <c r="V145" s="505">
        <v>0</v>
      </c>
      <c r="W145" s="505">
        <v>0</v>
      </c>
      <c r="X145" s="505">
        <v>0</v>
      </c>
      <c r="Y145" s="505">
        <v>0</v>
      </c>
      <c r="Z145" s="505">
        <v>0</v>
      </c>
      <c r="AA145" s="505">
        <v>82</v>
      </c>
      <c r="AB145" s="505">
        <v>11.714285714285714</v>
      </c>
      <c r="AC145" s="505">
        <v>8</v>
      </c>
      <c r="AD145" s="505">
        <v>8</v>
      </c>
      <c r="AE145" s="505">
        <v>0</v>
      </c>
      <c r="AF145" s="505">
        <v>0</v>
      </c>
      <c r="AG145" s="505">
        <v>72.000000000000014</v>
      </c>
      <c r="AH145" s="505">
        <v>9.9999999999999893</v>
      </c>
      <c r="AI145" s="505">
        <v>0</v>
      </c>
      <c r="AJ145" s="505">
        <v>0</v>
      </c>
      <c r="AK145" s="505">
        <v>0</v>
      </c>
      <c r="AL145" s="505">
        <v>0</v>
      </c>
      <c r="AM145" s="505">
        <v>0</v>
      </c>
      <c r="AN145" s="505">
        <v>0</v>
      </c>
      <c r="AO145" s="505">
        <v>0</v>
      </c>
      <c r="AP145" s="505">
        <v>0</v>
      </c>
      <c r="AQ145" s="505">
        <v>0</v>
      </c>
      <c r="AR145" s="505">
        <v>0</v>
      </c>
      <c r="AS145" s="505">
        <v>0</v>
      </c>
      <c r="AT145" s="505">
        <v>0</v>
      </c>
      <c r="AU145" s="505">
        <v>0</v>
      </c>
      <c r="AV145" s="505">
        <v>0</v>
      </c>
      <c r="AW145" s="505">
        <v>0</v>
      </c>
      <c r="AX145" s="505">
        <v>0</v>
      </c>
      <c r="AY145" s="505">
        <v>0</v>
      </c>
      <c r="AZ145" s="505">
        <v>0</v>
      </c>
      <c r="BA145" s="505">
        <v>1.0512820512820513</v>
      </c>
      <c r="BB145" s="505">
        <v>19.581081081081081</v>
      </c>
      <c r="BC145" s="505">
        <v>23.27027027027027</v>
      </c>
      <c r="BD145" s="505">
        <v>0</v>
      </c>
      <c r="BE145" s="505">
        <v>0</v>
      </c>
      <c r="BF145" s="505">
        <v>0</v>
      </c>
      <c r="BG145" s="505">
        <v>0</v>
      </c>
      <c r="BH145" s="505">
        <v>0</v>
      </c>
      <c r="BI145" s="505">
        <v>0</v>
      </c>
      <c r="BJ145" s="505">
        <v>0</v>
      </c>
      <c r="BK145" s="505">
        <v>0</v>
      </c>
      <c r="BL145" s="505">
        <v>2.18594331951219</v>
      </c>
      <c r="BM145" s="505">
        <v>0</v>
      </c>
      <c r="BN145" s="505">
        <v>1</v>
      </c>
      <c r="BO145" s="505">
        <v>1</v>
      </c>
      <c r="BP145" s="505">
        <v>0</v>
      </c>
      <c r="BQ145" s="555"/>
      <c r="BR145" s="555"/>
      <c r="BS145" s="555"/>
    </row>
    <row r="146" spans="1:71" ht="14.4" hidden="1">
      <c r="A146" s="486">
        <f>VLOOKUP(C146,'[19]DfE No.'!C:E,3,FALSE)</f>
        <v>228</v>
      </c>
      <c r="B146" s="502">
        <v>147261</v>
      </c>
      <c r="C146" s="502">
        <v>9352074</v>
      </c>
      <c r="D146" s="503" t="s">
        <v>1266</v>
      </c>
      <c r="E146" s="492" t="s">
        <v>40</v>
      </c>
      <c r="F146" s="504" t="s">
        <v>697</v>
      </c>
      <c r="G146" s="505">
        <v>1</v>
      </c>
      <c r="H146" s="505">
        <v>0</v>
      </c>
      <c r="I146" s="505">
        <v>0</v>
      </c>
      <c r="J146" s="505">
        <v>4</v>
      </c>
      <c r="K146" s="505">
        <v>0</v>
      </c>
      <c r="L146" s="505">
        <v>0</v>
      </c>
      <c r="M146" s="505">
        <v>0</v>
      </c>
      <c r="N146" s="505">
        <v>205</v>
      </c>
      <c r="O146" s="505">
        <v>205</v>
      </c>
      <c r="P146" s="505">
        <v>0</v>
      </c>
      <c r="Q146" s="505">
        <v>205</v>
      </c>
      <c r="R146" s="505">
        <v>0</v>
      </c>
      <c r="S146" s="505">
        <v>0</v>
      </c>
      <c r="T146" s="505">
        <v>0</v>
      </c>
      <c r="U146" s="505">
        <v>0</v>
      </c>
      <c r="V146" s="505">
        <v>0</v>
      </c>
      <c r="W146" s="505">
        <v>0</v>
      </c>
      <c r="X146" s="505">
        <v>0</v>
      </c>
      <c r="Y146" s="505">
        <v>0</v>
      </c>
      <c r="Z146" s="505">
        <v>0</v>
      </c>
      <c r="AA146" s="505">
        <v>205</v>
      </c>
      <c r="AB146" s="505">
        <v>51.25</v>
      </c>
      <c r="AC146" s="505">
        <v>67.000000000000014</v>
      </c>
      <c r="AD146" s="505">
        <v>91.327014218009481</v>
      </c>
      <c r="AE146" s="505">
        <v>0</v>
      </c>
      <c r="AF146" s="505">
        <v>0</v>
      </c>
      <c r="AG146" s="505">
        <v>54.264705882352906</v>
      </c>
      <c r="AH146" s="505">
        <v>33.161764705882369</v>
      </c>
      <c r="AI146" s="505">
        <v>111.54411764705873</v>
      </c>
      <c r="AJ146" s="505">
        <v>5.0245098039215632</v>
      </c>
      <c r="AK146" s="505">
        <v>1.0049019607843146</v>
      </c>
      <c r="AL146" s="505">
        <v>0</v>
      </c>
      <c r="AM146" s="505">
        <v>0</v>
      </c>
      <c r="AN146" s="505">
        <v>0</v>
      </c>
      <c r="AO146" s="505">
        <v>0</v>
      </c>
      <c r="AP146" s="505">
        <v>0</v>
      </c>
      <c r="AQ146" s="505">
        <v>0</v>
      </c>
      <c r="AR146" s="505">
        <v>0</v>
      </c>
      <c r="AS146" s="505">
        <v>0</v>
      </c>
      <c r="AT146" s="505">
        <v>0</v>
      </c>
      <c r="AU146" s="505">
        <v>0</v>
      </c>
      <c r="AV146" s="505">
        <v>0</v>
      </c>
      <c r="AW146" s="505">
        <v>14.000000000000007</v>
      </c>
      <c r="AX146" s="505">
        <v>0</v>
      </c>
      <c r="AY146" s="505">
        <v>0</v>
      </c>
      <c r="AZ146" s="505">
        <v>0</v>
      </c>
      <c r="BA146" s="505">
        <v>1.9431279620853081</v>
      </c>
      <c r="BB146" s="505">
        <v>87.411167512690355</v>
      </c>
      <c r="BC146" s="505">
        <v>87.411167512690355</v>
      </c>
      <c r="BD146" s="505">
        <v>0</v>
      </c>
      <c r="BE146" s="505">
        <v>0</v>
      </c>
      <c r="BF146" s="505">
        <v>0</v>
      </c>
      <c r="BG146" s="505">
        <v>0</v>
      </c>
      <c r="BH146" s="505">
        <v>0</v>
      </c>
      <c r="BI146" s="505">
        <v>0</v>
      </c>
      <c r="BJ146" s="505">
        <v>0.82807881773399727</v>
      </c>
      <c r="BK146" s="505">
        <v>0</v>
      </c>
      <c r="BL146" s="505">
        <v>0.55834759015151503</v>
      </c>
      <c r="BM146" s="505">
        <v>0</v>
      </c>
      <c r="BN146" s="505">
        <v>0</v>
      </c>
      <c r="BO146" s="505">
        <v>1</v>
      </c>
      <c r="BP146" s="505">
        <v>0</v>
      </c>
      <c r="BQ146" s="555"/>
      <c r="BR146" s="555"/>
      <c r="BS146" s="555"/>
    </row>
    <row r="147" spans="1:71" ht="14.4" hidden="1">
      <c r="A147" s="486">
        <f>VLOOKUP(C147,'[19]DfE No.'!C:E,3,FALSE)</f>
        <v>234</v>
      </c>
      <c r="B147" s="502">
        <v>147239</v>
      </c>
      <c r="C147" s="502">
        <v>9352075</v>
      </c>
      <c r="D147" s="503" t="s">
        <v>1267</v>
      </c>
      <c r="E147" s="492" t="s">
        <v>40</v>
      </c>
      <c r="F147" s="504" t="s">
        <v>697</v>
      </c>
      <c r="G147" s="505">
        <v>1</v>
      </c>
      <c r="H147" s="505">
        <v>0</v>
      </c>
      <c r="I147" s="505">
        <v>0</v>
      </c>
      <c r="J147" s="505">
        <v>3</v>
      </c>
      <c r="K147" s="505">
        <v>0</v>
      </c>
      <c r="L147" s="505">
        <v>0</v>
      </c>
      <c r="M147" s="505">
        <v>0</v>
      </c>
      <c r="N147" s="505">
        <v>112</v>
      </c>
      <c r="O147" s="505">
        <v>112</v>
      </c>
      <c r="P147" s="505">
        <v>28</v>
      </c>
      <c r="Q147" s="505">
        <v>84</v>
      </c>
      <c r="R147" s="505">
        <v>0</v>
      </c>
      <c r="S147" s="505">
        <v>0</v>
      </c>
      <c r="T147" s="505">
        <v>0</v>
      </c>
      <c r="U147" s="505">
        <v>0</v>
      </c>
      <c r="V147" s="505">
        <v>0</v>
      </c>
      <c r="W147" s="505">
        <v>0</v>
      </c>
      <c r="X147" s="505">
        <v>0</v>
      </c>
      <c r="Y147" s="505">
        <v>0</v>
      </c>
      <c r="Z147" s="505">
        <v>0</v>
      </c>
      <c r="AA147" s="505">
        <v>112</v>
      </c>
      <c r="AB147" s="505">
        <v>37.333333333333336</v>
      </c>
      <c r="AC147" s="505">
        <v>32.000000000000028</v>
      </c>
      <c r="AD147" s="505">
        <v>33.860465116279066</v>
      </c>
      <c r="AE147" s="505">
        <v>0</v>
      </c>
      <c r="AF147" s="505">
        <v>0</v>
      </c>
      <c r="AG147" s="505">
        <v>21.999999999999954</v>
      </c>
      <c r="AH147" s="505">
        <v>14</v>
      </c>
      <c r="AI147" s="505">
        <v>72.999999999999972</v>
      </c>
      <c r="AJ147" s="505">
        <v>1.0000000000000002</v>
      </c>
      <c r="AK147" s="505">
        <v>1.0000000000000002</v>
      </c>
      <c r="AL147" s="505">
        <v>1.0000000000000002</v>
      </c>
      <c r="AM147" s="505">
        <v>0</v>
      </c>
      <c r="AN147" s="505">
        <v>0</v>
      </c>
      <c r="AO147" s="505">
        <v>0</v>
      </c>
      <c r="AP147" s="505">
        <v>0</v>
      </c>
      <c r="AQ147" s="505">
        <v>0</v>
      </c>
      <c r="AR147" s="505">
        <v>0</v>
      </c>
      <c r="AS147" s="505">
        <v>0</v>
      </c>
      <c r="AT147" s="505">
        <v>0</v>
      </c>
      <c r="AU147" s="505">
        <v>6.6666666666666643</v>
      </c>
      <c r="AV147" s="505">
        <v>13.333333333333329</v>
      </c>
      <c r="AW147" s="505">
        <v>13.333333333333329</v>
      </c>
      <c r="AX147" s="505">
        <v>0</v>
      </c>
      <c r="AY147" s="505">
        <v>0</v>
      </c>
      <c r="AZ147" s="505">
        <v>0</v>
      </c>
      <c r="BA147" s="505">
        <v>0</v>
      </c>
      <c r="BB147" s="505">
        <v>30</v>
      </c>
      <c r="BC147" s="505">
        <v>40</v>
      </c>
      <c r="BD147" s="505">
        <v>0</v>
      </c>
      <c r="BE147" s="505">
        <v>0</v>
      </c>
      <c r="BF147" s="505">
        <v>0</v>
      </c>
      <c r="BG147" s="505">
        <v>0</v>
      </c>
      <c r="BH147" s="505">
        <v>0</v>
      </c>
      <c r="BI147" s="505">
        <v>0</v>
      </c>
      <c r="BJ147" s="505">
        <v>0</v>
      </c>
      <c r="BK147" s="505">
        <v>0</v>
      </c>
      <c r="BL147" s="505">
        <v>0.46836163160919497</v>
      </c>
      <c r="BM147" s="505">
        <v>0</v>
      </c>
      <c r="BN147" s="505">
        <v>0</v>
      </c>
      <c r="BO147" s="505">
        <v>1</v>
      </c>
      <c r="BP147" s="505">
        <v>0</v>
      </c>
      <c r="BQ147" s="555"/>
      <c r="BR147" s="555"/>
      <c r="BS147" s="555"/>
    </row>
    <row r="148" spans="1:71" ht="14.4" hidden="1">
      <c r="A148" s="486">
        <f>VLOOKUP(C148,'[19]DfE No.'!C:E,3,FALSE)</f>
        <v>8</v>
      </c>
      <c r="B148" s="502">
        <v>142017</v>
      </c>
      <c r="C148" s="502">
        <v>9352078</v>
      </c>
      <c r="D148" s="503" t="s">
        <v>474</v>
      </c>
      <c r="E148" s="492" t="s">
        <v>40</v>
      </c>
      <c r="F148" s="504" t="s">
        <v>697</v>
      </c>
      <c r="G148" s="505">
        <v>1</v>
      </c>
      <c r="H148" s="505">
        <v>0</v>
      </c>
      <c r="I148" s="505">
        <v>0</v>
      </c>
      <c r="J148" s="505">
        <v>7</v>
      </c>
      <c r="K148" s="505">
        <v>0</v>
      </c>
      <c r="L148" s="505">
        <v>0</v>
      </c>
      <c r="M148" s="505">
        <v>0</v>
      </c>
      <c r="N148" s="505">
        <v>187</v>
      </c>
      <c r="O148" s="505">
        <v>187</v>
      </c>
      <c r="P148" s="505">
        <v>14</v>
      </c>
      <c r="Q148" s="505">
        <v>173</v>
      </c>
      <c r="R148" s="505">
        <v>0</v>
      </c>
      <c r="S148" s="505">
        <v>0</v>
      </c>
      <c r="T148" s="505">
        <v>0</v>
      </c>
      <c r="U148" s="505">
        <v>0</v>
      </c>
      <c r="V148" s="505">
        <v>0</v>
      </c>
      <c r="W148" s="505">
        <v>0</v>
      </c>
      <c r="X148" s="505">
        <v>0</v>
      </c>
      <c r="Y148" s="505">
        <v>0</v>
      </c>
      <c r="Z148" s="505">
        <v>0</v>
      </c>
      <c r="AA148" s="505">
        <v>187</v>
      </c>
      <c r="AB148" s="505">
        <v>26.714285714285715</v>
      </c>
      <c r="AC148" s="505">
        <v>75.999999999999957</v>
      </c>
      <c r="AD148" s="505">
        <v>82.627906976744185</v>
      </c>
      <c r="AE148" s="505">
        <v>0</v>
      </c>
      <c r="AF148" s="505">
        <v>0</v>
      </c>
      <c r="AG148" s="505">
        <v>95.510752688172047</v>
      </c>
      <c r="AH148" s="505">
        <v>0</v>
      </c>
      <c r="AI148" s="505">
        <v>25.134408602150604</v>
      </c>
      <c r="AJ148" s="505">
        <v>2.0107526881720408</v>
      </c>
      <c r="AK148" s="505">
        <v>63.338709677419381</v>
      </c>
      <c r="AL148" s="505">
        <v>0</v>
      </c>
      <c r="AM148" s="505">
        <v>1.0053763440860224</v>
      </c>
      <c r="AN148" s="505">
        <v>0</v>
      </c>
      <c r="AO148" s="505">
        <v>0</v>
      </c>
      <c r="AP148" s="505">
        <v>0</v>
      </c>
      <c r="AQ148" s="505">
        <v>0</v>
      </c>
      <c r="AR148" s="505">
        <v>0</v>
      </c>
      <c r="AS148" s="505">
        <v>0</v>
      </c>
      <c r="AT148" s="505">
        <v>0</v>
      </c>
      <c r="AU148" s="505">
        <v>0</v>
      </c>
      <c r="AV148" s="505">
        <v>0</v>
      </c>
      <c r="AW148" s="505">
        <v>2.1618497109826595</v>
      </c>
      <c r="AX148" s="505">
        <v>0</v>
      </c>
      <c r="AY148" s="505">
        <v>0</v>
      </c>
      <c r="AZ148" s="505">
        <v>0</v>
      </c>
      <c r="BA148" s="505">
        <v>0.86976744186046506</v>
      </c>
      <c r="BB148" s="505">
        <v>51.488095238095241</v>
      </c>
      <c r="BC148" s="505">
        <v>55.654761904761905</v>
      </c>
      <c r="BD148" s="505">
        <v>0</v>
      </c>
      <c r="BE148" s="505">
        <v>0</v>
      </c>
      <c r="BF148" s="505">
        <v>0</v>
      </c>
      <c r="BG148" s="505">
        <v>0</v>
      </c>
      <c r="BH148" s="505">
        <v>0</v>
      </c>
      <c r="BI148" s="505">
        <v>0</v>
      </c>
      <c r="BJ148" s="505">
        <v>2.7799999999999994</v>
      </c>
      <c r="BK148" s="505">
        <v>0</v>
      </c>
      <c r="BL148" s="505">
        <v>0.53676665110410104</v>
      </c>
      <c r="BM148" s="505">
        <v>0</v>
      </c>
      <c r="BN148" s="505">
        <v>0</v>
      </c>
      <c r="BO148" s="505">
        <v>1</v>
      </c>
      <c r="BP148" s="505">
        <v>0</v>
      </c>
      <c r="BQ148" s="555"/>
      <c r="BR148" s="555"/>
      <c r="BS148" s="555"/>
    </row>
    <row r="149" spans="1:71" ht="14.4" hidden="1">
      <c r="A149" s="486">
        <f>VLOOKUP(C149,'[19]DfE No.'!C:E,3,FALSE)</f>
        <v>41</v>
      </c>
      <c r="B149" s="502">
        <v>144444</v>
      </c>
      <c r="C149" s="502">
        <v>9352080</v>
      </c>
      <c r="D149" s="503" t="s">
        <v>140</v>
      </c>
      <c r="E149" s="492" t="s">
        <v>40</v>
      </c>
      <c r="F149" s="504" t="s">
        <v>697</v>
      </c>
      <c r="G149" s="505">
        <v>1</v>
      </c>
      <c r="H149" s="505">
        <v>0</v>
      </c>
      <c r="I149" s="505">
        <v>0</v>
      </c>
      <c r="J149" s="505">
        <v>7</v>
      </c>
      <c r="K149" s="505">
        <v>0</v>
      </c>
      <c r="L149" s="505">
        <v>0</v>
      </c>
      <c r="M149" s="505">
        <v>0</v>
      </c>
      <c r="N149" s="505">
        <v>287</v>
      </c>
      <c r="O149" s="505">
        <v>287</v>
      </c>
      <c r="P149" s="505">
        <v>39</v>
      </c>
      <c r="Q149" s="505">
        <v>248</v>
      </c>
      <c r="R149" s="505">
        <v>0</v>
      </c>
      <c r="S149" s="505">
        <v>0</v>
      </c>
      <c r="T149" s="505">
        <v>0</v>
      </c>
      <c r="U149" s="505">
        <v>0</v>
      </c>
      <c r="V149" s="505">
        <v>0</v>
      </c>
      <c r="W149" s="505">
        <v>0</v>
      </c>
      <c r="X149" s="505">
        <v>0</v>
      </c>
      <c r="Y149" s="505">
        <v>0</v>
      </c>
      <c r="Z149" s="505">
        <v>0</v>
      </c>
      <c r="AA149" s="505">
        <v>287</v>
      </c>
      <c r="AB149" s="505">
        <v>41</v>
      </c>
      <c r="AC149" s="505">
        <v>78.000000000000128</v>
      </c>
      <c r="AD149" s="505">
        <v>78.000000000000128</v>
      </c>
      <c r="AE149" s="505">
        <v>0</v>
      </c>
      <c r="AF149" s="505">
        <v>0</v>
      </c>
      <c r="AG149" s="505">
        <v>108.13028169014093</v>
      </c>
      <c r="AH149" s="505">
        <v>178.86971830985908</v>
      </c>
      <c r="AI149" s="505">
        <v>0</v>
      </c>
      <c r="AJ149" s="505">
        <v>0</v>
      </c>
      <c r="AK149" s="505">
        <v>0</v>
      </c>
      <c r="AL149" s="505">
        <v>0</v>
      </c>
      <c r="AM149" s="505">
        <v>0</v>
      </c>
      <c r="AN149" s="505">
        <v>0</v>
      </c>
      <c r="AO149" s="505">
        <v>0</v>
      </c>
      <c r="AP149" s="505">
        <v>0</v>
      </c>
      <c r="AQ149" s="505">
        <v>0</v>
      </c>
      <c r="AR149" s="505">
        <v>0</v>
      </c>
      <c r="AS149" s="505">
        <v>0</v>
      </c>
      <c r="AT149" s="505">
        <v>0</v>
      </c>
      <c r="AU149" s="505">
        <v>1.1572580645161292</v>
      </c>
      <c r="AV149" s="505">
        <v>2.3145161290322585</v>
      </c>
      <c r="AW149" s="505">
        <v>4.6290322580645107</v>
      </c>
      <c r="AX149" s="505">
        <v>0</v>
      </c>
      <c r="AY149" s="505">
        <v>0</v>
      </c>
      <c r="AZ149" s="505">
        <v>0</v>
      </c>
      <c r="BA149" s="505">
        <v>2.0722021660649821</v>
      </c>
      <c r="BB149" s="505">
        <v>73.702811244979912</v>
      </c>
      <c r="BC149" s="505">
        <v>85.293172690763043</v>
      </c>
      <c r="BD149" s="505">
        <v>0</v>
      </c>
      <c r="BE149" s="505">
        <v>0</v>
      </c>
      <c r="BF149" s="505">
        <v>0</v>
      </c>
      <c r="BG149" s="505">
        <v>0</v>
      </c>
      <c r="BH149" s="505">
        <v>0</v>
      </c>
      <c r="BI149" s="505">
        <v>0</v>
      </c>
      <c r="BJ149" s="505">
        <v>0</v>
      </c>
      <c r="BK149" s="505">
        <v>0</v>
      </c>
      <c r="BL149" s="505">
        <v>1.10023295099715</v>
      </c>
      <c r="BM149" s="505">
        <v>0</v>
      </c>
      <c r="BN149" s="505">
        <v>0</v>
      </c>
      <c r="BO149" s="505">
        <v>1</v>
      </c>
      <c r="BP149" s="505">
        <v>0</v>
      </c>
      <c r="BQ149" s="555"/>
      <c r="BR149" s="555"/>
      <c r="BS149" s="555"/>
    </row>
    <row r="150" spans="1:71" ht="14.4">
      <c r="A150" s="486">
        <f>VLOOKUP(C150,'[19]DfE No.'!C:E,3,FALSE)</f>
        <v>242</v>
      </c>
      <c r="B150" s="502">
        <v>144850</v>
      </c>
      <c r="C150" s="502">
        <v>9352083</v>
      </c>
      <c r="D150" s="503" t="s">
        <v>251</v>
      </c>
      <c r="E150" s="492" t="s">
        <v>40</v>
      </c>
      <c r="F150" s="504" t="s">
        <v>697</v>
      </c>
      <c r="G150" s="505">
        <v>1</v>
      </c>
      <c r="H150" s="505">
        <v>0</v>
      </c>
      <c r="I150" s="505">
        <v>0</v>
      </c>
      <c r="J150" s="505">
        <v>7</v>
      </c>
      <c r="K150" s="505">
        <v>0</v>
      </c>
      <c r="L150" s="505">
        <v>0</v>
      </c>
      <c r="M150" s="505">
        <v>0</v>
      </c>
      <c r="N150" s="505">
        <v>105</v>
      </c>
      <c r="O150" s="505">
        <v>105</v>
      </c>
      <c r="P150" s="505">
        <v>15</v>
      </c>
      <c r="Q150" s="505">
        <v>90</v>
      </c>
      <c r="R150" s="505">
        <v>0</v>
      </c>
      <c r="S150" s="505">
        <v>0</v>
      </c>
      <c r="T150" s="505">
        <v>0</v>
      </c>
      <c r="U150" s="505">
        <v>0</v>
      </c>
      <c r="V150" s="505">
        <v>0</v>
      </c>
      <c r="W150" s="505">
        <v>0</v>
      </c>
      <c r="X150" s="505">
        <v>0</v>
      </c>
      <c r="Y150" s="505">
        <v>0</v>
      </c>
      <c r="Z150" s="505">
        <v>0</v>
      </c>
      <c r="AA150" s="505">
        <v>105</v>
      </c>
      <c r="AB150" s="505">
        <v>15</v>
      </c>
      <c r="AC150" s="505">
        <v>4</v>
      </c>
      <c r="AD150" s="505">
        <v>4.0384615384615383</v>
      </c>
      <c r="AE150" s="505">
        <v>0</v>
      </c>
      <c r="AF150" s="505">
        <v>0</v>
      </c>
      <c r="AG150" s="505">
        <v>103.99038461538457</v>
      </c>
      <c r="AH150" s="505">
        <v>0</v>
      </c>
      <c r="AI150" s="505">
        <v>0</v>
      </c>
      <c r="AJ150" s="505">
        <v>0</v>
      </c>
      <c r="AK150" s="505">
        <v>1.009615384615385</v>
      </c>
      <c r="AL150" s="505">
        <v>0</v>
      </c>
      <c r="AM150" s="505">
        <v>0</v>
      </c>
      <c r="AN150" s="505">
        <v>0</v>
      </c>
      <c r="AO150" s="505">
        <v>0</v>
      </c>
      <c r="AP150" s="505">
        <v>0</v>
      </c>
      <c r="AQ150" s="505">
        <v>0</v>
      </c>
      <c r="AR150" s="505">
        <v>0</v>
      </c>
      <c r="AS150" s="505">
        <v>0</v>
      </c>
      <c r="AT150" s="505">
        <v>0</v>
      </c>
      <c r="AU150" s="505">
        <v>0</v>
      </c>
      <c r="AV150" s="505">
        <v>0</v>
      </c>
      <c r="AW150" s="505">
        <v>0</v>
      </c>
      <c r="AX150" s="505">
        <v>0</v>
      </c>
      <c r="AY150" s="505">
        <v>0</v>
      </c>
      <c r="AZ150" s="505">
        <v>0</v>
      </c>
      <c r="BA150" s="505">
        <v>0</v>
      </c>
      <c r="BB150" s="505">
        <v>25.999999999999996</v>
      </c>
      <c r="BC150" s="505">
        <v>30.333333333333332</v>
      </c>
      <c r="BD150" s="505">
        <v>0</v>
      </c>
      <c r="BE150" s="505">
        <v>0</v>
      </c>
      <c r="BF150" s="505">
        <v>0</v>
      </c>
      <c r="BG150" s="505">
        <v>0</v>
      </c>
      <c r="BH150" s="505">
        <v>0</v>
      </c>
      <c r="BI150" s="505">
        <v>0</v>
      </c>
      <c r="BJ150" s="505">
        <v>0</v>
      </c>
      <c r="BK150" s="505">
        <v>0</v>
      </c>
      <c r="BL150" s="505">
        <v>1.87956342777778</v>
      </c>
      <c r="BM150" s="505">
        <v>0</v>
      </c>
      <c r="BN150" s="505">
        <v>0</v>
      </c>
      <c r="BO150" s="505">
        <v>1</v>
      </c>
      <c r="BP150" s="505">
        <v>0</v>
      </c>
      <c r="BQ150" s="555">
        <v>12</v>
      </c>
      <c r="BR150" s="555"/>
      <c r="BS150" s="555"/>
    </row>
    <row r="151" spans="1:71" ht="14.4">
      <c r="A151" s="486">
        <f>VLOOKUP(C151,'[19]DfE No.'!C:E,3,FALSE)</f>
        <v>44</v>
      </c>
      <c r="B151" s="502">
        <v>144442</v>
      </c>
      <c r="C151" s="502">
        <v>9352086</v>
      </c>
      <c r="D151" s="503" t="s">
        <v>144</v>
      </c>
      <c r="E151" s="492" t="s">
        <v>40</v>
      </c>
      <c r="F151" s="504" t="s">
        <v>697</v>
      </c>
      <c r="G151" s="505">
        <v>1</v>
      </c>
      <c r="H151" s="505">
        <v>0</v>
      </c>
      <c r="I151" s="505">
        <v>0</v>
      </c>
      <c r="J151" s="505">
        <v>7</v>
      </c>
      <c r="K151" s="505">
        <v>0</v>
      </c>
      <c r="L151" s="505">
        <v>0</v>
      </c>
      <c r="M151" s="505">
        <v>0</v>
      </c>
      <c r="N151" s="505">
        <v>98</v>
      </c>
      <c r="O151" s="505">
        <v>98</v>
      </c>
      <c r="P151" s="505">
        <v>14</v>
      </c>
      <c r="Q151" s="505">
        <v>84</v>
      </c>
      <c r="R151" s="505">
        <v>0</v>
      </c>
      <c r="S151" s="505">
        <v>0</v>
      </c>
      <c r="T151" s="505">
        <v>0</v>
      </c>
      <c r="U151" s="505">
        <v>0</v>
      </c>
      <c r="V151" s="505">
        <v>0</v>
      </c>
      <c r="W151" s="505">
        <v>0</v>
      </c>
      <c r="X151" s="505">
        <v>0</v>
      </c>
      <c r="Y151" s="505">
        <v>0</v>
      </c>
      <c r="Z151" s="505">
        <v>0</v>
      </c>
      <c r="AA151" s="505">
        <v>98</v>
      </c>
      <c r="AB151" s="505">
        <v>14</v>
      </c>
      <c r="AC151" s="505">
        <v>21.999999999999968</v>
      </c>
      <c r="AD151" s="505">
        <v>21.999999999999968</v>
      </c>
      <c r="AE151" s="505">
        <v>0</v>
      </c>
      <c r="AF151" s="505">
        <v>0</v>
      </c>
      <c r="AG151" s="505">
        <v>18.999999999999982</v>
      </c>
      <c r="AH151" s="505">
        <v>79.000000000000014</v>
      </c>
      <c r="AI151" s="505">
        <v>0</v>
      </c>
      <c r="AJ151" s="505">
        <v>0</v>
      </c>
      <c r="AK151" s="505">
        <v>0</v>
      </c>
      <c r="AL151" s="505">
        <v>0</v>
      </c>
      <c r="AM151" s="505">
        <v>0</v>
      </c>
      <c r="AN151" s="505">
        <v>0</v>
      </c>
      <c r="AO151" s="505">
        <v>0</v>
      </c>
      <c r="AP151" s="505">
        <v>0</v>
      </c>
      <c r="AQ151" s="505">
        <v>0</v>
      </c>
      <c r="AR151" s="505">
        <v>0</v>
      </c>
      <c r="AS151" s="505">
        <v>0</v>
      </c>
      <c r="AT151" s="505">
        <v>0</v>
      </c>
      <c r="AU151" s="505">
        <v>0</v>
      </c>
      <c r="AV151" s="505">
        <v>0</v>
      </c>
      <c r="AW151" s="505">
        <v>0</v>
      </c>
      <c r="AX151" s="505">
        <v>0</v>
      </c>
      <c r="AY151" s="505">
        <v>0</v>
      </c>
      <c r="AZ151" s="505">
        <v>0</v>
      </c>
      <c r="BA151" s="505">
        <v>0</v>
      </c>
      <c r="BB151" s="505">
        <v>19.310344827586206</v>
      </c>
      <c r="BC151" s="505">
        <v>22.528735632183906</v>
      </c>
      <c r="BD151" s="505">
        <v>0</v>
      </c>
      <c r="BE151" s="505">
        <v>0</v>
      </c>
      <c r="BF151" s="505">
        <v>0</v>
      </c>
      <c r="BG151" s="505">
        <v>0</v>
      </c>
      <c r="BH151" s="505">
        <v>0</v>
      </c>
      <c r="BI151" s="505">
        <v>0</v>
      </c>
      <c r="BJ151" s="505">
        <v>0</v>
      </c>
      <c r="BK151" s="505">
        <v>0</v>
      </c>
      <c r="BL151" s="505">
        <v>1.0168599708333299</v>
      </c>
      <c r="BM151" s="505">
        <v>0</v>
      </c>
      <c r="BN151" s="505">
        <v>0</v>
      </c>
      <c r="BO151" s="505">
        <v>1</v>
      </c>
      <c r="BP151" s="505">
        <v>0</v>
      </c>
      <c r="BQ151" s="555">
        <v>18</v>
      </c>
      <c r="BR151" s="555"/>
      <c r="BS151" s="555"/>
    </row>
    <row r="152" spans="1:71" ht="14.4" hidden="1">
      <c r="A152" s="486">
        <f>VLOOKUP(C152,'[19]DfE No.'!C:E,3,FALSE)</f>
        <v>45</v>
      </c>
      <c r="B152" s="502">
        <v>143074</v>
      </c>
      <c r="C152" s="502">
        <v>9352087</v>
      </c>
      <c r="D152" s="503" t="s">
        <v>524</v>
      </c>
      <c r="E152" s="492" t="s">
        <v>40</v>
      </c>
      <c r="F152" s="504" t="s">
        <v>697</v>
      </c>
      <c r="G152" s="505">
        <v>1</v>
      </c>
      <c r="H152" s="505">
        <v>0</v>
      </c>
      <c r="I152" s="505">
        <v>0</v>
      </c>
      <c r="J152" s="505">
        <v>7</v>
      </c>
      <c r="K152" s="505">
        <v>0</v>
      </c>
      <c r="L152" s="505">
        <v>0</v>
      </c>
      <c r="M152" s="505">
        <v>0</v>
      </c>
      <c r="N152" s="505">
        <v>80</v>
      </c>
      <c r="O152" s="505">
        <v>80</v>
      </c>
      <c r="P152" s="505">
        <v>11</v>
      </c>
      <c r="Q152" s="505">
        <v>69</v>
      </c>
      <c r="R152" s="505">
        <v>0</v>
      </c>
      <c r="S152" s="505">
        <v>0</v>
      </c>
      <c r="T152" s="505">
        <v>0</v>
      </c>
      <c r="U152" s="505">
        <v>0</v>
      </c>
      <c r="V152" s="505">
        <v>0</v>
      </c>
      <c r="W152" s="505">
        <v>0</v>
      </c>
      <c r="X152" s="505">
        <v>0</v>
      </c>
      <c r="Y152" s="505">
        <v>0</v>
      </c>
      <c r="Z152" s="505">
        <v>0</v>
      </c>
      <c r="AA152" s="505">
        <v>80</v>
      </c>
      <c r="AB152" s="505">
        <v>11.428571428571429</v>
      </c>
      <c r="AC152" s="505">
        <v>11</v>
      </c>
      <c r="AD152" s="505">
        <v>15.584415584415584</v>
      </c>
      <c r="AE152" s="505">
        <v>0</v>
      </c>
      <c r="AF152" s="505">
        <v>0</v>
      </c>
      <c r="AG152" s="505">
        <v>80</v>
      </c>
      <c r="AH152" s="505">
        <v>0</v>
      </c>
      <c r="AI152" s="505">
        <v>0</v>
      </c>
      <c r="AJ152" s="505">
        <v>0</v>
      </c>
      <c r="AK152" s="505">
        <v>0</v>
      </c>
      <c r="AL152" s="505">
        <v>0</v>
      </c>
      <c r="AM152" s="505">
        <v>0</v>
      </c>
      <c r="AN152" s="505">
        <v>0</v>
      </c>
      <c r="AO152" s="505">
        <v>0</v>
      </c>
      <c r="AP152" s="505">
        <v>0</v>
      </c>
      <c r="AQ152" s="505">
        <v>0</v>
      </c>
      <c r="AR152" s="505">
        <v>0</v>
      </c>
      <c r="AS152" s="505">
        <v>0</v>
      </c>
      <c r="AT152" s="505">
        <v>0</v>
      </c>
      <c r="AU152" s="505">
        <v>1.1594202898550721</v>
      </c>
      <c r="AV152" s="505">
        <v>1.1594202898550721</v>
      </c>
      <c r="AW152" s="505">
        <v>1.1594202898550721</v>
      </c>
      <c r="AX152" s="505">
        <v>0</v>
      </c>
      <c r="AY152" s="505">
        <v>0</v>
      </c>
      <c r="AZ152" s="505">
        <v>0</v>
      </c>
      <c r="BA152" s="505">
        <v>0</v>
      </c>
      <c r="BB152" s="505">
        <v>19.107692307692307</v>
      </c>
      <c r="BC152" s="505">
        <v>22.153846153846153</v>
      </c>
      <c r="BD152" s="505">
        <v>0</v>
      </c>
      <c r="BE152" s="505">
        <v>0</v>
      </c>
      <c r="BF152" s="505">
        <v>0</v>
      </c>
      <c r="BG152" s="505">
        <v>0</v>
      </c>
      <c r="BH152" s="505">
        <v>0</v>
      </c>
      <c r="BI152" s="505">
        <v>0</v>
      </c>
      <c r="BJ152" s="505">
        <v>2.1999999999999997</v>
      </c>
      <c r="BK152" s="505">
        <v>0</v>
      </c>
      <c r="BL152" s="505">
        <v>2.6887568515789502</v>
      </c>
      <c r="BM152" s="505">
        <v>0</v>
      </c>
      <c r="BN152" s="505">
        <v>1</v>
      </c>
      <c r="BO152" s="505">
        <v>1</v>
      </c>
      <c r="BP152" s="505">
        <v>0</v>
      </c>
      <c r="BQ152" s="555"/>
      <c r="BR152" s="555"/>
      <c r="BS152" s="555"/>
    </row>
    <row r="153" spans="1:71" ht="14.4" hidden="1">
      <c r="A153" s="486">
        <f>VLOOKUP(C153,'[19]DfE No.'!C:E,3,FALSE)</f>
        <v>48</v>
      </c>
      <c r="B153" s="502">
        <v>144445</v>
      </c>
      <c r="C153" s="502">
        <v>9352088</v>
      </c>
      <c r="D153" s="503" t="s">
        <v>148</v>
      </c>
      <c r="E153" s="492" t="s">
        <v>40</v>
      </c>
      <c r="F153" s="504" t="s">
        <v>697</v>
      </c>
      <c r="G153" s="505">
        <v>1</v>
      </c>
      <c r="H153" s="505">
        <v>0</v>
      </c>
      <c r="I153" s="505">
        <v>0</v>
      </c>
      <c r="J153" s="505">
        <v>7</v>
      </c>
      <c r="K153" s="505">
        <v>0</v>
      </c>
      <c r="L153" s="505">
        <v>0</v>
      </c>
      <c r="M153" s="505">
        <v>0</v>
      </c>
      <c r="N153" s="505">
        <v>96</v>
      </c>
      <c r="O153" s="505">
        <v>96</v>
      </c>
      <c r="P153" s="505">
        <v>9</v>
      </c>
      <c r="Q153" s="505">
        <v>87</v>
      </c>
      <c r="R153" s="505">
        <v>0</v>
      </c>
      <c r="S153" s="505">
        <v>0</v>
      </c>
      <c r="T153" s="505">
        <v>0</v>
      </c>
      <c r="U153" s="505">
        <v>0</v>
      </c>
      <c r="V153" s="505">
        <v>0</v>
      </c>
      <c r="W153" s="505">
        <v>0</v>
      </c>
      <c r="X153" s="505">
        <v>0</v>
      </c>
      <c r="Y153" s="505">
        <v>0</v>
      </c>
      <c r="Z153" s="505">
        <v>0</v>
      </c>
      <c r="AA153" s="505">
        <v>96</v>
      </c>
      <c r="AB153" s="505">
        <v>13.714285714285714</v>
      </c>
      <c r="AC153" s="505">
        <v>10.000000000000032</v>
      </c>
      <c r="AD153" s="505">
        <v>10.775510204081632</v>
      </c>
      <c r="AE153" s="505">
        <v>0</v>
      </c>
      <c r="AF153" s="505">
        <v>0</v>
      </c>
      <c r="AG153" s="505">
        <v>70.000000000000028</v>
      </c>
      <c r="AH153" s="505">
        <v>16.000000000000032</v>
      </c>
      <c r="AI153" s="505">
        <v>9</v>
      </c>
      <c r="AJ153" s="505">
        <v>0</v>
      </c>
      <c r="AK153" s="505">
        <v>1.0000000000000033</v>
      </c>
      <c r="AL153" s="505">
        <v>0</v>
      </c>
      <c r="AM153" s="505">
        <v>0</v>
      </c>
      <c r="AN153" s="505">
        <v>0</v>
      </c>
      <c r="AO153" s="505">
        <v>0</v>
      </c>
      <c r="AP153" s="505">
        <v>0</v>
      </c>
      <c r="AQ153" s="505">
        <v>0</v>
      </c>
      <c r="AR153" s="505">
        <v>0</v>
      </c>
      <c r="AS153" s="505">
        <v>0</v>
      </c>
      <c r="AT153" s="505">
        <v>0</v>
      </c>
      <c r="AU153" s="505">
        <v>0</v>
      </c>
      <c r="AV153" s="505">
        <v>0</v>
      </c>
      <c r="AW153" s="505">
        <v>0</v>
      </c>
      <c r="AX153" s="505">
        <v>0</v>
      </c>
      <c r="AY153" s="505">
        <v>0</v>
      </c>
      <c r="AZ153" s="505">
        <v>0</v>
      </c>
      <c r="BA153" s="505">
        <v>0.97959183673469385</v>
      </c>
      <c r="BB153" s="505">
        <v>19.678571428571427</v>
      </c>
      <c r="BC153" s="505">
        <v>21.714285714285712</v>
      </c>
      <c r="BD153" s="505">
        <v>0</v>
      </c>
      <c r="BE153" s="505">
        <v>0</v>
      </c>
      <c r="BF153" s="505">
        <v>0</v>
      </c>
      <c r="BG153" s="505">
        <v>0</v>
      </c>
      <c r="BH153" s="505">
        <v>0</v>
      </c>
      <c r="BI153" s="505">
        <v>0</v>
      </c>
      <c r="BJ153" s="505">
        <v>0</v>
      </c>
      <c r="BK153" s="505">
        <v>0</v>
      </c>
      <c r="BL153" s="505">
        <v>2.72444768235294</v>
      </c>
      <c r="BM153" s="505">
        <v>0</v>
      </c>
      <c r="BN153" s="505">
        <v>1</v>
      </c>
      <c r="BO153" s="505">
        <v>1</v>
      </c>
      <c r="BP153" s="505">
        <v>0</v>
      </c>
      <c r="BQ153" s="555"/>
      <c r="BR153" s="555"/>
      <c r="BS153" s="555"/>
    </row>
    <row r="154" spans="1:71" ht="14.4" hidden="1">
      <c r="A154" s="486">
        <f>VLOOKUP(C154,'[19]DfE No.'!C:E,3,FALSE)</f>
        <v>312</v>
      </c>
      <c r="B154" s="502">
        <v>142018</v>
      </c>
      <c r="C154" s="502">
        <v>9352090</v>
      </c>
      <c r="D154" s="503" t="s">
        <v>523</v>
      </c>
      <c r="E154" s="492" t="s">
        <v>40</v>
      </c>
      <c r="F154" s="504" t="s">
        <v>697</v>
      </c>
      <c r="G154" s="505">
        <v>1</v>
      </c>
      <c r="H154" s="505">
        <v>0</v>
      </c>
      <c r="I154" s="505">
        <v>0</v>
      </c>
      <c r="J154" s="505">
        <v>7</v>
      </c>
      <c r="K154" s="505">
        <v>0</v>
      </c>
      <c r="L154" s="505">
        <v>0</v>
      </c>
      <c r="M154" s="505">
        <v>0</v>
      </c>
      <c r="N154" s="505">
        <v>107</v>
      </c>
      <c r="O154" s="505">
        <v>107</v>
      </c>
      <c r="P154" s="505">
        <v>16</v>
      </c>
      <c r="Q154" s="505">
        <v>91</v>
      </c>
      <c r="R154" s="505">
        <v>0</v>
      </c>
      <c r="S154" s="505">
        <v>0</v>
      </c>
      <c r="T154" s="505">
        <v>0</v>
      </c>
      <c r="U154" s="505">
        <v>0</v>
      </c>
      <c r="V154" s="505">
        <v>0</v>
      </c>
      <c r="W154" s="505">
        <v>0</v>
      </c>
      <c r="X154" s="505">
        <v>0</v>
      </c>
      <c r="Y154" s="505">
        <v>0</v>
      </c>
      <c r="Z154" s="505">
        <v>0</v>
      </c>
      <c r="AA154" s="505">
        <v>107</v>
      </c>
      <c r="AB154" s="505">
        <v>15.285714285714286</v>
      </c>
      <c r="AC154" s="505">
        <v>22</v>
      </c>
      <c r="AD154" s="505">
        <v>25.112244897959187</v>
      </c>
      <c r="AE154" s="505">
        <v>0</v>
      </c>
      <c r="AF154" s="505">
        <v>0</v>
      </c>
      <c r="AG154" s="505">
        <v>101.00000000000003</v>
      </c>
      <c r="AH154" s="505">
        <v>3.0000000000000009</v>
      </c>
      <c r="AI154" s="505">
        <v>0.99999999999999956</v>
      </c>
      <c r="AJ154" s="505">
        <v>0</v>
      </c>
      <c r="AK154" s="505">
        <v>1.9999999999999969</v>
      </c>
      <c r="AL154" s="505">
        <v>0</v>
      </c>
      <c r="AM154" s="505">
        <v>0</v>
      </c>
      <c r="AN154" s="505">
        <v>0</v>
      </c>
      <c r="AO154" s="505">
        <v>0</v>
      </c>
      <c r="AP154" s="505">
        <v>0</v>
      </c>
      <c r="AQ154" s="505">
        <v>0</v>
      </c>
      <c r="AR154" s="505">
        <v>0</v>
      </c>
      <c r="AS154" s="505">
        <v>0</v>
      </c>
      <c r="AT154" s="505">
        <v>0</v>
      </c>
      <c r="AU154" s="505">
        <v>3.5274725274725314</v>
      </c>
      <c r="AV154" s="505">
        <v>4.7032967032967079</v>
      </c>
      <c r="AW154" s="505">
        <v>4.7032967032967079</v>
      </c>
      <c r="AX154" s="505">
        <v>0</v>
      </c>
      <c r="AY154" s="505">
        <v>0</v>
      </c>
      <c r="AZ154" s="505">
        <v>0</v>
      </c>
      <c r="BA154" s="505">
        <v>0</v>
      </c>
      <c r="BB154" s="505">
        <v>14.95890410958904</v>
      </c>
      <c r="BC154" s="505">
        <v>17.589041095890408</v>
      </c>
      <c r="BD154" s="505">
        <v>0</v>
      </c>
      <c r="BE154" s="505">
        <v>0</v>
      </c>
      <c r="BF154" s="505">
        <v>0</v>
      </c>
      <c r="BG154" s="505">
        <v>0</v>
      </c>
      <c r="BH154" s="505">
        <v>0</v>
      </c>
      <c r="BI154" s="505">
        <v>0</v>
      </c>
      <c r="BJ154" s="505">
        <v>0</v>
      </c>
      <c r="BK154" s="505">
        <v>0</v>
      </c>
      <c r="BL154" s="505">
        <v>0.76812778394160597</v>
      </c>
      <c r="BM154" s="505">
        <v>0</v>
      </c>
      <c r="BN154" s="505">
        <v>0</v>
      </c>
      <c r="BO154" s="505">
        <v>1</v>
      </c>
      <c r="BP154" s="505">
        <v>0</v>
      </c>
      <c r="BQ154" s="555"/>
      <c r="BR154" s="555"/>
      <c r="BS154" s="555"/>
    </row>
    <row r="155" spans="1:71" ht="14.4" hidden="1">
      <c r="A155" s="486">
        <f>VLOOKUP(C155,'[19]DfE No.'!C:E,3,FALSE)</f>
        <v>57</v>
      </c>
      <c r="B155" s="502">
        <v>141554</v>
      </c>
      <c r="C155" s="502">
        <v>9352091</v>
      </c>
      <c r="D155" s="503" t="s">
        <v>156</v>
      </c>
      <c r="E155" s="492" t="s">
        <v>40</v>
      </c>
      <c r="F155" s="504" t="s">
        <v>697</v>
      </c>
      <c r="G155" s="505">
        <v>1</v>
      </c>
      <c r="H155" s="505">
        <v>0</v>
      </c>
      <c r="I155" s="505">
        <v>0</v>
      </c>
      <c r="J155" s="505">
        <v>7</v>
      </c>
      <c r="K155" s="505">
        <v>0</v>
      </c>
      <c r="L155" s="505">
        <v>0</v>
      </c>
      <c r="M155" s="505">
        <v>0</v>
      </c>
      <c r="N155" s="505">
        <v>274</v>
      </c>
      <c r="O155" s="505">
        <v>274</v>
      </c>
      <c r="P155" s="505">
        <v>47</v>
      </c>
      <c r="Q155" s="505">
        <v>227</v>
      </c>
      <c r="R155" s="505">
        <v>0</v>
      </c>
      <c r="S155" s="505">
        <v>0</v>
      </c>
      <c r="T155" s="505">
        <v>0</v>
      </c>
      <c r="U155" s="505">
        <v>0</v>
      </c>
      <c r="V155" s="505">
        <v>0</v>
      </c>
      <c r="W155" s="505">
        <v>0</v>
      </c>
      <c r="X155" s="505">
        <v>0</v>
      </c>
      <c r="Y155" s="505">
        <v>0</v>
      </c>
      <c r="Z155" s="505">
        <v>0</v>
      </c>
      <c r="AA155" s="505">
        <v>274</v>
      </c>
      <c r="AB155" s="505">
        <v>39.142857142857146</v>
      </c>
      <c r="AC155" s="505">
        <v>71.000000000000028</v>
      </c>
      <c r="AD155" s="505">
        <v>75.081850533807824</v>
      </c>
      <c r="AE155" s="505">
        <v>0</v>
      </c>
      <c r="AF155" s="505">
        <v>0</v>
      </c>
      <c r="AG155" s="505">
        <v>182.99999999999997</v>
      </c>
      <c r="AH155" s="505">
        <v>11.000000000000012</v>
      </c>
      <c r="AI155" s="505">
        <v>80</v>
      </c>
      <c r="AJ155" s="505">
        <v>0</v>
      </c>
      <c r="AK155" s="505">
        <v>0</v>
      </c>
      <c r="AL155" s="505">
        <v>0</v>
      </c>
      <c r="AM155" s="505">
        <v>0</v>
      </c>
      <c r="AN155" s="505">
        <v>0</v>
      </c>
      <c r="AO155" s="505">
        <v>0</v>
      </c>
      <c r="AP155" s="505">
        <v>0</v>
      </c>
      <c r="AQ155" s="505">
        <v>0</v>
      </c>
      <c r="AR155" s="505">
        <v>0</v>
      </c>
      <c r="AS155" s="505">
        <v>0</v>
      </c>
      <c r="AT155" s="505">
        <v>0</v>
      </c>
      <c r="AU155" s="505">
        <v>6.0352422907489061</v>
      </c>
      <c r="AV155" s="505">
        <v>8.4493392070484461</v>
      </c>
      <c r="AW155" s="505">
        <v>10.863436123348015</v>
      </c>
      <c r="AX155" s="505">
        <v>0</v>
      </c>
      <c r="AY155" s="505">
        <v>0</v>
      </c>
      <c r="AZ155" s="505">
        <v>0</v>
      </c>
      <c r="BA155" s="505">
        <v>1.9501779359430604</v>
      </c>
      <c r="BB155" s="505">
        <v>77.410138248847929</v>
      </c>
      <c r="BC155" s="505">
        <v>93.437788018433181</v>
      </c>
      <c r="BD155" s="505">
        <v>0</v>
      </c>
      <c r="BE155" s="505">
        <v>0</v>
      </c>
      <c r="BF155" s="505">
        <v>0</v>
      </c>
      <c r="BG155" s="505">
        <v>0</v>
      </c>
      <c r="BH155" s="505">
        <v>0</v>
      </c>
      <c r="BI155" s="505">
        <v>0</v>
      </c>
      <c r="BJ155" s="505">
        <v>0</v>
      </c>
      <c r="BK155" s="505">
        <v>0</v>
      </c>
      <c r="BL155" s="505">
        <v>1.23594160671835</v>
      </c>
      <c r="BM155" s="505">
        <v>0</v>
      </c>
      <c r="BN155" s="505">
        <v>0</v>
      </c>
      <c r="BO155" s="505">
        <v>1</v>
      </c>
      <c r="BP155" s="505">
        <v>0</v>
      </c>
      <c r="BQ155" s="555"/>
      <c r="BR155" s="555"/>
      <c r="BS155" s="555"/>
    </row>
    <row r="156" spans="1:71" ht="14.4" hidden="1">
      <c r="A156" s="486">
        <f>VLOOKUP(C156,'[19]DfE No.'!C:E,3,FALSE)</f>
        <v>515</v>
      </c>
      <c r="B156" s="502">
        <v>142025</v>
      </c>
      <c r="C156" s="502">
        <v>9352093</v>
      </c>
      <c r="D156" s="503" t="s">
        <v>412</v>
      </c>
      <c r="E156" s="492" t="s">
        <v>40</v>
      </c>
      <c r="F156" s="504" t="s">
        <v>697</v>
      </c>
      <c r="G156" s="505">
        <v>1</v>
      </c>
      <c r="H156" s="505">
        <v>0</v>
      </c>
      <c r="I156" s="505">
        <v>0</v>
      </c>
      <c r="J156" s="505">
        <v>7</v>
      </c>
      <c r="K156" s="505">
        <v>0</v>
      </c>
      <c r="L156" s="505">
        <v>0</v>
      </c>
      <c r="M156" s="505">
        <v>0</v>
      </c>
      <c r="N156" s="505">
        <v>343</v>
      </c>
      <c r="O156" s="505">
        <v>343</v>
      </c>
      <c r="P156" s="505">
        <v>53</v>
      </c>
      <c r="Q156" s="505">
        <v>290</v>
      </c>
      <c r="R156" s="505">
        <v>0</v>
      </c>
      <c r="S156" s="505">
        <v>0</v>
      </c>
      <c r="T156" s="505">
        <v>0</v>
      </c>
      <c r="U156" s="505">
        <v>0</v>
      </c>
      <c r="V156" s="505">
        <v>0</v>
      </c>
      <c r="W156" s="505">
        <v>0</v>
      </c>
      <c r="X156" s="505">
        <v>0</v>
      </c>
      <c r="Y156" s="505">
        <v>0</v>
      </c>
      <c r="Z156" s="505">
        <v>0</v>
      </c>
      <c r="AA156" s="505">
        <v>343</v>
      </c>
      <c r="AB156" s="505">
        <v>49</v>
      </c>
      <c r="AC156" s="505">
        <v>57.000000000000099</v>
      </c>
      <c r="AD156" s="505">
        <v>67.317757009345797</v>
      </c>
      <c r="AE156" s="505">
        <v>0</v>
      </c>
      <c r="AF156" s="505">
        <v>0</v>
      </c>
      <c r="AG156" s="505">
        <v>341.00000000000017</v>
      </c>
      <c r="AH156" s="505">
        <v>0</v>
      </c>
      <c r="AI156" s="505">
        <v>1.9999999999999987</v>
      </c>
      <c r="AJ156" s="505">
        <v>0</v>
      </c>
      <c r="AK156" s="505">
        <v>0</v>
      </c>
      <c r="AL156" s="505">
        <v>0</v>
      </c>
      <c r="AM156" s="505">
        <v>0</v>
      </c>
      <c r="AN156" s="505">
        <v>0</v>
      </c>
      <c r="AO156" s="505">
        <v>0</v>
      </c>
      <c r="AP156" s="505">
        <v>0</v>
      </c>
      <c r="AQ156" s="505">
        <v>0</v>
      </c>
      <c r="AR156" s="505">
        <v>0</v>
      </c>
      <c r="AS156" s="505">
        <v>0</v>
      </c>
      <c r="AT156" s="505">
        <v>0</v>
      </c>
      <c r="AU156" s="505">
        <v>10.831578947368438</v>
      </c>
      <c r="AV156" s="505">
        <v>15.64561403508772</v>
      </c>
      <c r="AW156" s="505">
        <v>27.680701754385961</v>
      </c>
      <c r="AX156" s="505">
        <v>0</v>
      </c>
      <c r="AY156" s="505">
        <v>0</v>
      </c>
      <c r="AZ156" s="505">
        <v>0</v>
      </c>
      <c r="BA156" s="505">
        <v>0</v>
      </c>
      <c r="BB156" s="505">
        <v>115.1310861423221</v>
      </c>
      <c r="BC156" s="505">
        <v>136.17228464419478</v>
      </c>
      <c r="BD156" s="505">
        <v>0</v>
      </c>
      <c r="BE156" s="505">
        <v>0</v>
      </c>
      <c r="BF156" s="505">
        <v>0</v>
      </c>
      <c r="BG156" s="505">
        <v>0</v>
      </c>
      <c r="BH156" s="505">
        <v>0</v>
      </c>
      <c r="BI156" s="505">
        <v>0</v>
      </c>
      <c r="BJ156" s="505">
        <v>0</v>
      </c>
      <c r="BK156" s="505">
        <v>0</v>
      </c>
      <c r="BL156" s="505">
        <v>1.45786144914773</v>
      </c>
      <c r="BM156" s="505">
        <v>0</v>
      </c>
      <c r="BN156" s="505">
        <v>0</v>
      </c>
      <c r="BO156" s="505">
        <v>1</v>
      </c>
      <c r="BP156" s="505">
        <v>0</v>
      </c>
      <c r="BQ156" s="555"/>
      <c r="BR156" s="555"/>
      <c r="BS156" s="555"/>
    </row>
    <row r="157" spans="1:71" ht="14.4" hidden="1">
      <c r="A157" s="486">
        <f>VLOOKUP(C157,'[19]DfE No.'!C:E,3,FALSE)</f>
        <v>81</v>
      </c>
      <c r="B157" s="502">
        <v>143069</v>
      </c>
      <c r="C157" s="502">
        <v>9352096</v>
      </c>
      <c r="D157" s="503" t="s">
        <v>188</v>
      </c>
      <c r="E157" s="492" t="s">
        <v>40</v>
      </c>
      <c r="F157" s="504" t="s">
        <v>697</v>
      </c>
      <c r="G157" s="505">
        <v>1</v>
      </c>
      <c r="H157" s="505">
        <v>0</v>
      </c>
      <c r="I157" s="505">
        <v>0</v>
      </c>
      <c r="J157" s="505">
        <v>7</v>
      </c>
      <c r="K157" s="505">
        <v>0</v>
      </c>
      <c r="L157" s="505">
        <v>0</v>
      </c>
      <c r="M157" s="505">
        <v>0</v>
      </c>
      <c r="N157" s="505">
        <v>74</v>
      </c>
      <c r="O157" s="505">
        <v>74</v>
      </c>
      <c r="P157" s="505">
        <v>9</v>
      </c>
      <c r="Q157" s="505">
        <v>65</v>
      </c>
      <c r="R157" s="505">
        <v>0</v>
      </c>
      <c r="S157" s="505">
        <v>0</v>
      </c>
      <c r="T157" s="505">
        <v>0</v>
      </c>
      <c r="U157" s="505">
        <v>0</v>
      </c>
      <c r="V157" s="505">
        <v>0</v>
      </c>
      <c r="W157" s="505">
        <v>0</v>
      </c>
      <c r="X157" s="505">
        <v>0</v>
      </c>
      <c r="Y157" s="505">
        <v>0</v>
      </c>
      <c r="Z157" s="505">
        <v>0</v>
      </c>
      <c r="AA157" s="505">
        <v>74</v>
      </c>
      <c r="AB157" s="505">
        <v>10.571428571428571</v>
      </c>
      <c r="AC157" s="505">
        <v>15.000000000000021</v>
      </c>
      <c r="AD157" s="505">
        <v>15.000000000000021</v>
      </c>
      <c r="AE157" s="505">
        <v>0</v>
      </c>
      <c r="AF157" s="505">
        <v>0</v>
      </c>
      <c r="AG157" s="505">
        <v>59.808219178082211</v>
      </c>
      <c r="AH157" s="505">
        <v>14.19178082191779</v>
      </c>
      <c r="AI157" s="505">
        <v>0</v>
      </c>
      <c r="AJ157" s="505">
        <v>0</v>
      </c>
      <c r="AK157" s="505">
        <v>0</v>
      </c>
      <c r="AL157" s="505">
        <v>0</v>
      </c>
      <c r="AM157" s="505">
        <v>0</v>
      </c>
      <c r="AN157" s="505">
        <v>0</v>
      </c>
      <c r="AO157" s="505">
        <v>0</v>
      </c>
      <c r="AP157" s="505">
        <v>0</v>
      </c>
      <c r="AQ157" s="505">
        <v>0</v>
      </c>
      <c r="AR157" s="505">
        <v>0</v>
      </c>
      <c r="AS157" s="505">
        <v>0</v>
      </c>
      <c r="AT157" s="505">
        <v>0</v>
      </c>
      <c r="AU157" s="505">
        <v>0</v>
      </c>
      <c r="AV157" s="505">
        <v>0</v>
      </c>
      <c r="AW157" s="505">
        <v>0</v>
      </c>
      <c r="AX157" s="505">
        <v>0</v>
      </c>
      <c r="AY157" s="505">
        <v>0</v>
      </c>
      <c r="AZ157" s="505">
        <v>0</v>
      </c>
      <c r="BA157" s="505">
        <v>0.97368421052631571</v>
      </c>
      <c r="BB157" s="505">
        <v>11.607142857142858</v>
      </c>
      <c r="BC157" s="505">
        <v>13.214285714285715</v>
      </c>
      <c r="BD157" s="505">
        <v>0</v>
      </c>
      <c r="BE157" s="505">
        <v>0</v>
      </c>
      <c r="BF157" s="505">
        <v>0</v>
      </c>
      <c r="BG157" s="505">
        <v>0</v>
      </c>
      <c r="BH157" s="505">
        <v>0</v>
      </c>
      <c r="BI157" s="505">
        <v>0</v>
      </c>
      <c r="BJ157" s="505">
        <v>3.6695890410958603</v>
      </c>
      <c r="BK157" s="505">
        <v>0</v>
      </c>
      <c r="BL157" s="505">
        <v>2.6453226872092999</v>
      </c>
      <c r="BM157" s="505">
        <v>0</v>
      </c>
      <c r="BN157" s="505">
        <v>1</v>
      </c>
      <c r="BO157" s="505">
        <v>1</v>
      </c>
      <c r="BP157" s="505">
        <v>0</v>
      </c>
      <c r="BQ157" s="555"/>
      <c r="BR157" s="555"/>
      <c r="BS157" s="555"/>
    </row>
    <row r="158" spans="1:71" ht="14.4" hidden="1">
      <c r="A158" s="486">
        <f>VLOOKUP(C158,'[19]DfE No.'!C:E,3,FALSE)</f>
        <v>471</v>
      </c>
      <c r="B158" s="502">
        <v>143361</v>
      </c>
      <c r="C158" s="502">
        <v>9352097</v>
      </c>
      <c r="D158" s="503" t="s">
        <v>1014</v>
      </c>
      <c r="E158" s="492" t="s">
        <v>40</v>
      </c>
      <c r="F158" s="504" t="s">
        <v>697</v>
      </c>
      <c r="G158" s="505">
        <v>1</v>
      </c>
      <c r="H158" s="505">
        <v>0</v>
      </c>
      <c r="I158" s="505">
        <v>0</v>
      </c>
      <c r="J158" s="505">
        <v>7</v>
      </c>
      <c r="K158" s="505">
        <v>0</v>
      </c>
      <c r="L158" s="505">
        <v>0</v>
      </c>
      <c r="M158" s="505">
        <v>0</v>
      </c>
      <c r="N158" s="505">
        <v>106</v>
      </c>
      <c r="O158" s="505">
        <v>106</v>
      </c>
      <c r="P158" s="505">
        <v>10</v>
      </c>
      <c r="Q158" s="505">
        <v>96</v>
      </c>
      <c r="R158" s="505">
        <v>0</v>
      </c>
      <c r="S158" s="505">
        <v>0</v>
      </c>
      <c r="T158" s="505">
        <v>0</v>
      </c>
      <c r="U158" s="505">
        <v>0</v>
      </c>
      <c r="V158" s="505">
        <v>0</v>
      </c>
      <c r="W158" s="505">
        <v>0</v>
      </c>
      <c r="X158" s="505">
        <v>0</v>
      </c>
      <c r="Y158" s="505">
        <v>0</v>
      </c>
      <c r="Z158" s="505">
        <v>0</v>
      </c>
      <c r="AA158" s="505">
        <v>106</v>
      </c>
      <c r="AB158" s="505">
        <v>15.142857142857142</v>
      </c>
      <c r="AC158" s="505">
        <v>22.000000000000025</v>
      </c>
      <c r="AD158" s="505">
        <v>22.000000000000025</v>
      </c>
      <c r="AE158" s="505">
        <v>0</v>
      </c>
      <c r="AF158" s="505">
        <v>0</v>
      </c>
      <c r="AG158" s="505">
        <v>104.99999999999999</v>
      </c>
      <c r="AH158" s="505">
        <v>0</v>
      </c>
      <c r="AI158" s="505">
        <v>0.99999999999999956</v>
      </c>
      <c r="AJ158" s="505">
        <v>0</v>
      </c>
      <c r="AK158" s="505">
        <v>0</v>
      </c>
      <c r="AL158" s="505">
        <v>0</v>
      </c>
      <c r="AM158" s="505">
        <v>0</v>
      </c>
      <c r="AN158" s="505">
        <v>0</v>
      </c>
      <c r="AO158" s="505">
        <v>0</v>
      </c>
      <c r="AP158" s="505">
        <v>0</v>
      </c>
      <c r="AQ158" s="505">
        <v>0</v>
      </c>
      <c r="AR158" s="505">
        <v>0</v>
      </c>
      <c r="AS158" s="505">
        <v>0</v>
      </c>
      <c r="AT158" s="505">
        <v>0</v>
      </c>
      <c r="AU158" s="505">
        <v>0</v>
      </c>
      <c r="AV158" s="505">
        <v>0</v>
      </c>
      <c r="AW158" s="505">
        <v>0</v>
      </c>
      <c r="AX158" s="505">
        <v>0</v>
      </c>
      <c r="AY158" s="505">
        <v>0</v>
      </c>
      <c r="AZ158" s="505">
        <v>0</v>
      </c>
      <c r="BA158" s="505">
        <v>0</v>
      </c>
      <c r="BB158" s="505">
        <v>28.483516483516482</v>
      </c>
      <c r="BC158" s="505">
        <v>31.450549450549449</v>
      </c>
      <c r="BD158" s="505">
        <v>0</v>
      </c>
      <c r="BE158" s="505">
        <v>0</v>
      </c>
      <c r="BF158" s="505">
        <v>0</v>
      </c>
      <c r="BG158" s="505">
        <v>0</v>
      </c>
      <c r="BH158" s="505">
        <v>0</v>
      </c>
      <c r="BI158" s="505">
        <v>0</v>
      </c>
      <c r="BJ158" s="505">
        <v>0</v>
      </c>
      <c r="BK158" s="505">
        <v>0</v>
      </c>
      <c r="BL158" s="505">
        <v>1.69252018468468</v>
      </c>
      <c r="BM158" s="505">
        <v>0</v>
      </c>
      <c r="BN158" s="505">
        <v>0</v>
      </c>
      <c r="BO158" s="505">
        <v>1</v>
      </c>
      <c r="BP158" s="505">
        <v>0</v>
      </c>
      <c r="BQ158" s="555"/>
      <c r="BR158" s="555"/>
      <c r="BS158" s="555"/>
    </row>
    <row r="159" spans="1:71" ht="14.4" hidden="1">
      <c r="A159" s="486">
        <f>VLOOKUP(C159,'[19]DfE No.'!C:E,3,FALSE)</f>
        <v>82</v>
      </c>
      <c r="B159" s="502">
        <v>143806</v>
      </c>
      <c r="C159" s="502">
        <v>9352098</v>
      </c>
      <c r="D159" s="503" t="s">
        <v>190</v>
      </c>
      <c r="E159" s="492" t="s">
        <v>40</v>
      </c>
      <c r="F159" s="504" t="s">
        <v>697</v>
      </c>
      <c r="G159" s="505">
        <v>1</v>
      </c>
      <c r="H159" s="505">
        <v>0</v>
      </c>
      <c r="I159" s="505">
        <v>0</v>
      </c>
      <c r="J159" s="505">
        <v>7</v>
      </c>
      <c r="K159" s="505">
        <v>0</v>
      </c>
      <c r="L159" s="505">
        <v>0</v>
      </c>
      <c r="M159" s="505">
        <v>0</v>
      </c>
      <c r="N159" s="505">
        <v>35</v>
      </c>
      <c r="O159" s="505">
        <v>35</v>
      </c>
      <c r="P159" s="505">
        <v>4</v>
      </c>
      <c r="Q159" s="505">
        <v>31</v>
      </c>
      <c r="R159" s="505">
        <v>0</v>
      </c>
      <c r="S159" s="505">
        <v>0</v>
      </c>
      <c r="T159" s="505">
        <v>0</v>
      </c>
      <c r="U159" s="505">
        <v>0</v>
      </c>
      <c r="V159" s="505">
        <v>0</v>
      </c>
      <c r="W159" s="505">
        <v>0</v>
      </c>
      <c r="X159" s="505">
        <v>0</v>
      </c>
      <c r="Y159" s="505">
        <v>0</v>
      </c>
      <c r="Z159" s="505">
        <v>0</v>
      </c>
      <c r="AA159" s="505">
        <v>35</v>
      </c>
      <c r="AB159" s="505">
        <v>5</v>
      </c>
      <c r="AC159" s="505">
        <v>2.9999999999999996</v>
      </c>
      <c r="AD159" s="505">
        <v>4.7297297297297298</v>
      </c>
      <c r="AE159" s="505">
        <v>0</v>
      </c>
      <c r="AF159" s="505">
        <v>0</v>
      </c>
      <c r="AG159" s="505">
        <v>24.999999999999989</v>
      </c>
      <c r="AH159" s="505">
        <v>5.0000000000000044</v>
      </c>
      <c r="AI159" s="505">
        <v>5.0000000000000044</v>
      </c>
      <c r="AJ159" s="505">
        <v>0</v>
      </c>
      <c r="AK159" s="505">
        <v>0</v>
      </c>
      <c r="AL159" s="505">
        <v>0</v>
      </c>
      <c r="AM159" s="505">
        <v>0</v>
      </c>
      <c r="AN159" s="505">
        <v>0</v>
      </c>
      <c r="AO159" s="505">
        <v>0</v>
      </c>
      <c r="AP159" s="505">
        <v>0</v>
      </c>
      <c r="AQ159" s="505">
        <v>0</v>
      </c>
      <c r="AR159" s="505">
        <v>0</v>
      </c>
      <c r="AS159" s="505">
        <v>0</v>
      </c>
      <c r="AT159" s="505">
        <v>0</v>
      </c>
      <c r="AU159" s="505">
        <v>0</v>
      </c>
      <c r="AV159" s="505">
        <v>0</v>
      </c>
      <c r="AW159" s="505">
        <v>0</v>
      </c>
      <c r="AX159" s="505">
        <v>0</v>
      </c>
      <c r="AY159" s="505">
        <v>0</v>
      </c>
      <c r="AZ159" s="505">
        <v>0</v>
      </c>
      <c r="BA159" s="505">
        <v>0</v>
      </c>
      <c r="BB159" s="505">
        <v>7.1538461538461542</v>
      </c>
      <c r="BC159" s="505">
        <v>8.0769230769230766</v>
      </c>
      <c r="BD159" s="505">
        <v>0</v>
      </c>
      <c r="BE159" s="505">
        <v>0</v>
      </c>
      <c r="BF159" s="505">
        <v>0</v>
      </c>
      <c r="BG159" s="505">
        <v>0</v>
      </c>
      <c r="BH159" s="505">
        <v>0</v>
      </c>
      <c r="BI159" s="505">
        <v>0</v>
      </c>
      <c r="BJ159" s="505">
        <v>1.8999999999999901</v>
      </c>
      <c r="BK159" s="505">
        <v>0</v>
      </c>
      <c r="BL159" s="505">
        <v>2.7690694193548402</v>
      </c>
      <c r="BM159" s="505">
        <v>0</v>
      </c>
      <c r="BN159" s="505">
        <v>1</v>
      </c>
      <c r="BO159" s="505">
        <v>1</v>
      </c>
      <c r="BP159" s="505">
        <v>0</v>
      </c>
      <c r="BQ159" s="555"/>
      <c r="BR159" s="555"/>
      <c r="BS159" s="555"/>
    </row>
    <row r="160" spans="1:71" ht="14.4" hidden="1">
      <c r="A160" s="486">
        <f>VLOOKUP(C160,'[19]DfE No.'!C:E,3,FALSE)</f>
        <v>511</v>
      </c>
      <c r="B160" s="502">
        <v>142026</v>
      </c>
      <c r="C160" s="502">
        <v>9352099</v>
      </c>
      <c r="D160" s="503" t="s">
        <v>1015</v>
      </c>
      <c r="E160" s="492" t="s">
        <v>40</v>
      </c>
      <c r="F160" s="504" t="s">
        <v>697</v>
      </c>
      <c r="G160" s="505">
        <v>1</v>
      </c>
      <c r="H160" s="505">
        <v>0</v>
      </c>
      <c r="I160" s="505">
        <v>0</v>
      </c>
      <c r="J160" s="505">
        <v>7</v>
      </c>
      <c r="K160" s="505">
        <v>0</v>
      </c>
      <c r="L160" s="505">
        <v>0</v>
      </c>
      <c r="M160" s="505">
        <v>0</v>
      </c>
      <c r="N160" s="505">
        <v>214</v>
      </c>
      <c r="O160" s="505">
        <v>214</v>
      </c>
      <c r="P160" s="505">
        <v>31</v>
      </c>
      <c r="Q160" s="505">
        <v>183</v>
      </c>
      <c r="R160" s="505">
        <v>0</v>
      </c>
      <c r="S160" s="505">
        <v>0</v>
      </c>
      <c r="T160" s="505">
        <v>0</v>
      </c>
      <c r="U160" s="505">
        <v>0</v>
      </c>
      <c r="V160" s="505">
        <v>0</v>
      </c>
      <c r="W160" s="505">
        <v>0</v>
      </c>
      <c r="X160" s="505">
        <v>0</v>
      </c>
      <c r="Y160" s="505">
        <v>0</v>
      </c>
      <c r="Z160" s="505">
        <v>0</v>
      </c>
      <c r="AA160" s="505">
        <v>214</v>
      </c>
      <c r="AB160" s="505">
        <v>30.571428571428573</v>
      </c>
      <c r="AC160" s="505">
        <v>58.000000000000092</v>
      </c>
      <c r="AD160" s="505">
        <v>64.585585585585591</v>
      </c>
      <c r="AE160" s="505">
        <v>0</v>
      </c>
      <c r="AF160" s="505">
        <v>0</v>
      </c>
      <c r="AG160" s="505">
        <v>95.999999999999886</v>
      </c>
      <c r="AH160" s="505">
        <v>77.999999999999943</v>
      </c>
      <c r="AI160" s="505">
        <v>39.999999999999936</v>
      </c>
      <c r="AJ160" s="505">
        <v>0</v>
      </c>
      <c r="AK160" s="505">
        <v>0</v>
      </c>
      <c r="AL160" s="505">
        <v>0</v>
      </c>
      <c r="AM160" s="505">
        <v>0</v>
      </c>
      <c r="AN160" s="505">
        <v>0</v>
      </c>
      <c r="AO160" s="505">
        <v>0</v>
      </c>
      <c r="AP160" s="505">
        <v>0</v>
      </c>
      <c r="AQ160" s="505">
        <v>0</v>
      </c>
      <c r="AR160" s="505">
        <v>0</v>
      </c>
      <c r="AS160" s="505">
        <v>0</v>
      </c>
      <c r="AT160" s="505">
        <v>0</v>
      </c>
      <c r="AU160" s="505">
        <v>7.0163934426229426</v>
      </c>
      <c r="AV160" s="505">
        <v>12.863387978142068</v>
      </c>
      <c r="AW160" s="505">
        <v>18.710382513661195</v>
      </c>
      <c r="AX160" s="505">
        <v>0</v>
      </c>
      <c r="AY160" s="505">
        <v>0</v>
      </c>
      <c r="AZ160" s="505">
        <v>0</v>
      </c>
      <c r="BA160" s="505">
        <v>0.963963963963964</v>
      </c>
      <c r="BB160" s="505">
        <v>46.301204819277103</v>
      </c>
      <c r="BC160" s="505">
        <v>54.144578313253007</v>
      </c>
      <c r="BD160" s="505">
        <v>0</v>
      </c>
      <c r="BE160" s="505">
        <v>0</v>
      </c>
      <c r="BF160" s="505">
        <v>0</v>
      </c>
      <c r="BG160" s="505">
        <v>0</v>
      </c>
      <c r="BH160" s="505">
        <v>0</v>
      </c>
      <c r="BI160" s="505">
        <v>0</v>
      </c>
      <c r="BJ160" s="505">
        <v>0</v>
      </c>
      <c r="BK160" s="505">
        <v>0</v>
      </c>
      <c r="BL160" s="505">
        <v>0.36743097342342301</v>
      </c>
      <c r="BM160" s="505">
        <v>0</v>
      </c>
      <c r="BN160" s="505">
        <v>0</v>
      </c>
      <c r="BO160" s="505">
        <v>1</v>
      </c>
      <c r="BP160" s="505">
        <v>0</v>
      </c>
      <c r="BQ160" s="555"/>
      <c r="BR160" s="555"/>
      <c r="BS160" s="555"/>
    </row>
    <row r="161" spans="1:71" ht="14.4" hidden="1">
      <c r="A161" s="486">
        <f>VLOOKUP(C161,'[19]DfE No.'!C:E,3,FALSE)</f>
        <v>84</v>
      </c>
      <c r="B161" s="502">
        <v>146173</v>
      </c>
      <c r="C161" s="502">
        <v>9352100</v>
      </c>
      <c r="D161" s="503" t="s">
        <v>192</v>
      </c>
      <c r="E161" s="492" t="s">
        <v>40</v>
      </c>
      <c r="F161" s="504" t="s">
        <v>697</v>
      </c>
      <c r="G161" s="505">
        <v>1</v>
      </c>
      <c r="H161" s="505">
        <v>0</v>
      </c>
      <c r="I161" s="505">
        <v>0</v>
      </c>
      <c r="J161" s="505">
        <v>7</v>
      </c>
      <c r="K161" s="505">
        <v>0</v>
      </c>
      <c r="L161" s="505">
        <v>0</v>
      </c>
      <c r="M161" s="505">
        <v>0</v>
      </c>
      <c r="N161" s="505">
        <v>59</v>
      </c>
      <c r="O161" s="505">
        <v>59</v>
      </c>
      <c r="P161" s="505">
        <v>8</v>
      </c>
      <c r="Q161" s="505">
        <v>51</v>
      </c>
      <c r="R161" s="505">
        <v>0</v>
      </c>
      <c r="S161" s="505">
        <v>0</v>
      </c>
      <c r="T161" s="505">
        <v>0</v>
      </c>
      <c r="U161" s="505">
        <v>0</v>
      </c>
      <c r="V161" s="505">
        <v>0</v>
      </c>
      <c r="W161" s="505">
        <v>0</v>
      </c>
      <c r="X161" s="505">
        <v>0</v>
      </c>
      <c r="Y161" s="505">
        <v>0</v>
      </c>
      <c r="Z161" s="505">
        <v>0</v>
      </c>
      <c r="AA161" s="505">
        <v>59</v>
      </c>
      <c r="AB161" s="505">
        <v>8.4285714285714288</v>
      </c>
      <c r="AC161" s="505">
        <v>10.000000000000011</v>
      </c>
      <c r="AD161" s="505">
        <v>10.567164179104477</v>
      </c>
      <c r="AE161" s="505">
        <v>0</v>
      </c>
      <c r="AF161" s="505">
        <v>0</v>
      </c>
      <c r="AG161" s="505">
        <v>56.999999999999986</v>
      </c>
      <c r="AH161" s="505">
        <v>2.0000000000000022</v>
      </c>
      <c r="AI161" s="505">
        <v>0</v>
      </c>
      <c r="AJ161" s="505">
        <v>0</v>
      </c>
      <c r="AK161" s="505">
        <v>0</v>
      </c>
      <c r="AL161" s="505">
        <v>0</v>
      </c>
      <c r="AM161" s="505">
        <v>0</v>
      </c>
      <c r="AN161" s="505">
        <v>0</v>
      </c>
      <c r="AO161" s="505">
        <v>0</v>
      </c>
      <c r="AP161" s="505">
        <v>0</v>
      </c>
      <c r="AQ161" s="505">
        <v>0</v>
      </c>
      <c r="AR161" s="505">
        <v>0</v>
      </c>
      <c r="AS161" s="505">
        <v>0</v>
      </c>
      <c r="AT161" s="505">
        <v>0</v>
      </c>
      <c r="AU161" s="505">
        <v>0</v>
      </c>
      <c r="AV161" s="505">
        <v>0</v>
      </c>
      <c r="AW161" s="505">
        <v>1.1568627450980391</v>
      </c>
      <c r="AX161" s="505">
        <v>0</v>
      </c>
      <c r="AY161" s="505">
        <v>0</v>
      </c>
      <c r="AZ161" s="505">
        <v>0</v>
      </c>
      <c r="BA161" s="505">
        <v>0</v>
      </c>
      <c r="BB161" s="505">
        <v>15.692307692307693</v>
      </c>
      <c r="BC161" s="505">
        <v>18.153846153846153</v>
      </c>
      <c r="BD161" s="505">
        <v>0</v>
      </c>
      <c r="BE161" s="505">
        <v>0</v>
      </c>
      <c r="BF161" s="505">
        <v>0</v>
      </c>
      <c r="BG161" s="505">
        <v>0</v>
      </c>
      <c r="BH161" s="505">
        <v>0</v>
      </c>
      <c r="BI161" s="505">
        <v>0</v>
      </c>
      <c r="BJ161" s="505">
        <v>2.4599999999999835</v>
      </c>
      <c r="BK161" s="505">
        <v>0</v>
      </c>
      <c r="BL161" s="505">
        <v>1.7292609000000001</v>
      </c>
      <c r="BM161" s="505">
        <v>0</v>
      </c>
      <c r="BN161" s="505">
        <v>0</v>
      </c>
      <c r="BO161" s="505">
        <v>1</v>
      </c>
      <c r="BP161" s="505">
        <v>0</v>
      </c>
      <c r="BQ161" s="555"/>
      <c r="BR161" s="555"/>
      <c r="BS161" s="555"/>
    </row>
    <row r="162" spans="1:71" ht="14.4" hidden="1">
      <c r="A162" s="486">
        <f>VLOOKUP(C162,'[19]DfE No.'!C:E,3,FALSE)</f>
        <v>474</v>
      </c>
      <c r="B162" s="502">
        <v>142027</v>
      </c>
      <c r="C162" s="502">
        <v>9352103</v>
      </c>
      <c r="D162" s="503" t="s">
        <v>519</v>
      </c>
      <c r="E162" s="492" t="s">
        <v>40</v>
      </c>
      <c r="F162" s="504" t="s">
        <v>697</v>
      </c>
      <c r="G162" s="505">
        <v>1</v>
      </c>
      <c r="H162" s="505">
        <v>0</v>
      </c>
      <c r="I162" s="505">
        <v>0</v>
      </c>
      <c r="J162" s="505">
        <v>7</v>
      </c>
      <c r="K162" s="505">
        <v>0</v>
      </c>
      <c r="L162" s="505">
        <v>0</v>
      </c>
      <c r="M162" s="505">
        <v>0</v>
      </c>
      <c r="N162" s="505">
        <v>497</v>
      </c>
      <c r="O162" s="505">
        <v>497</v>
      </c>
      <c r="P162" s="505">
        <v>75</v>
      </c>
      <c r="Q162" s="505">
        <v>422</v>
      </c>
      <c r="R162" s="505">
        <v>0</v>
      </c>
      <c r="S162" s="505">
        <v>0</v>
      </c>
      <c r="T162" s="505">
        <v>0</v>
      </c>
      <c r="U162" s="505">
        <v>0</v>
      </c>
      <c r="V162" s="505">
        <v>0</v>
      </c>
      <c r="W162" s="505">
        <v>0</v>
      </c>
      <c r="X162" s="505">
        <v>0</v>
      </c>
      <c r="Y162" s="505">
        <v>0</v>
      </c>
      <c r="Z162" s="505">
        <v>0</v>
      </c>
      <c r="AA162" s="505">
        <v>497</v>
      </c>
      <c r="AB162" s="505">
        <v>71</v>
      </c>
      <c r="AC162" s="505">
        <v>74.999999999999787</v>
      </c>
      <c r="AD162" s="505">
        <v>101.89941972920695</v>
      </c>
      <c r="AE162" s="505">
        <v>0</v>
      </c>
      <c r="AF162" s="505">
        <v>0</v>
      </c>
      <c r="AG162" s="505">
        <v>360.99999999999994</v>
      </c>
      <c r="AH162" s="505">
        <v>0</v>
      </c>
      <c r="AI162" s="505">
        <v>136.00000000000009</v>
      </c>
      <c r="AJ162" s="505">
        <v>0</v>
      </c>
      <c r="AK162" s="505">
        <v>0</v>
      </c>
      <c r="AL162" s="505">
        <v>0</v>
      </c>
      <c r="AM162" s="505">
        <v>0</v>
      </c>
      <c r="AN162" s="505">
        <v>0</v>
      </c>
      <c r="AO162" s="505">
        <v>0</v>
      </c>
      <c r="AP162" s="505">
        <v>0</v>
      </c>
      <c r="AQ162" s="505">
        <v>0</v>
      </c>
      <c r="AR162" s="505">
        <v>0</v>
      </c>
      <c r="AS162" s="505">
        <v>0</v>
      </c>
      <c r="AT162" s="505">
        <v>0</v>
      </c>
      <c r="AU162" s="505">
        <v>12.954976303317549</v>
      </c>
      <c r="AV162" s="505">
        <v>20.021327014218031</v>
      </c>
      <c r="AW162" s="505">
        <v>35.331753554502356</v>
      </c>
      <c r="AX162" s="505">
        <v>0</v>
      </c>
      <c r="AY162" s="505">
        <v>0</v>
      </c>
      <c r="AZ162" s="505">
        <v>0</v>
      </c>
      <c r="BA162" s="505">
        <v>0</v>
      </c>
      <c r="BB162" s="505">
        <v>144.04266666666666</v>
      </c>
      <c r="BC162" s="505">
        <v>169.64266666666666</v>
      </c>
      <c r="BD162" s="505">
        <v>0</v>
      </c>
      <c r="BE162" s="505">
        <v>0</v>
      </c>
      <c r="BF162" s="505">
        <v>0</v>
      </c>
      <c r="BG162" s="505">
        <v>0</v>
      </c>
      <c r="BH162" s="505">
        <v>0</v>
      </c>
      <c r="BI162" s="505">
        <v>0</v>
      </c>
      <c r="BJ162" s="505">
        <v>0.18000000000001137</v>
      </c>
      <c r="BK162" s="505">
        <v>0</v>
      </c>
      <c r="BL162" s="505">
        <v>0.51439860851063801</v>
      </c>
      <c r="BM162" s="505">
        <v>0</v>
      </c>
      <c r="BN162" s="505">
        <v>0</v>
      </c>
      <c r="BO162" s="505">
        <v>1</v>
      </c>
      <c r="BP162" s="505">
        <v>0</v>
      </c>
      <c r="BQ162" s="555"/>
      <c r="BR162" s="555"/>
      <c r="BS162" s="555"/>
    </row>
    <row r="163" spans="1:71" ht="14.4" hidden="1">
      <c r="A163" s="486">
        <f>VLOOKUP(C163,'[19]DfE No.'!C:E,3,FALSE)</f>
        <v>62</v>
      </c>
      <c r="B163" s="502">
        <v>142187</v>
      </c>
      <c r="C163" s="502">
        <v>9352104</v>
      </c>
      <c r="D163" s="503" t="s">
        <v>518</v>
      </c>
      <c r="E163" s="492" t="s">
        <v>40</v>
      </c>
      <c r="F163" s="504" t="s">
        <v>697</v>
      </c>
      <c r="G163" s="505">
        <v>1</v>
      </c>
      <c r="H163" s="505">
        <v>0</v>
      </c>
      <c r="I163" s="505">
        <v>0</v>
      </c>
      <c r="J163" s="505">
        <v>7</v>
      </c>
      <c r="K163" s="505">
        <v>0</v>
      </c>
      <c r="L163" s="505">
        <v>0</v>
      </c>
      <c r="M163" s="505">
        <v>0</v>
      </c>
      <c r="N163" s="505">
        <v>306</v>
      </c>
      <c r="O163" s="505">
        <v>306</v>
      </c>
      <c r="P163" s="505">
        <v>45</v>
      </c>
      <c r="Q163" s="505">
        <v>261</v>
      </c>
      <c r="R163" s="505">
        <v>0</v>
      </c>
      <c r="S163" s="505">
        <v>0</v>
      </c>
      <c r="T163" s="505">
        <v>0</v>
      </c>
      <c r="U163" s="505">
        <v>0</v>
      </c>
      <c r="V163" s="505">
        <v>0</v>
      </c>
      <c r="W163" s="505">
        <v>0</v>
      </c>
      <c r="X163" s="505">
        <v>0</v>
      </c>
      <c r="Y163" s="505">
        <v>0</v>
      </c>
      <c r="Z163" s="505">
        <v>0</v>
      </c>
      <c r="AA163" s="505">
        <v>306</v>
      </c>
      <c r="AB163" s="505">
        <v>43.714285714285715</v>
      </c>
      <c r="AC163" s="505">
        <v>73</v>
      </c>
      <c r="AD163" s="505">
        <v>76.5</v>
      </c>
      <c r="AE163" s="505">
        <v>0</v>
      </c>
      <c r="AF163" s="505">
        <v>0</v>
      </c>
      <c r="AG163" s="505">
        <v>194.63606557377057</v>
      </c>
      <c r="AH163" s="505">
        <v>6.0196721311475461</v>
      </c>
      <c r="AI163" s="505">
        <v>0</v>
      </c>
      <c r="AJ163" s="505">
        <v>13.042622950819663</v>
      </c>
      <c r="AK163" s="505">
        <v>70.22950819672117</v>
      </c>
      <c r="AL163" s="505">
        <v>2.0065573770491807</v>
      </c>
      <c r="AM163" s="505">
        <v>20.06557377049181</v>
      </c>
      <c r="AN163" s="505">
        <v>0</v>
      </c>
      <c r="AO163" s="505">
        <v>0</v>
      </c>
      <c r="AP163" s="505">
        <v>0</v>
      </c>
      <c r="AQ163" s="505">
        <v>0</v>
      </c>
      <c r="AR163" s="505">
        <v>0</v>
      </c>
      <c r="AS163" s="505">
        <v>0</v>
      </c>
      <c r="AT163" s="505">
        <v>0</v>
      </c>
      <c r="AU163" s="505">
        <v>1.1724137931034475</v>
      </c>
      <c r="AV163" s="505">
        <v>4.6896551724137963</v>
      </c>
      <c r="AW163" s="505">
        <v>4.6896551724137963</v>
      </c>
      <c r="AX163" s="505">
        <v>0</v>
      </c>
      <c r="AY163" s="505">
        <v>0</v>
      </c>
      <c r="AZ163" s="505">
        <v>0</v>
      </c>
      <c r="BA163" s="505">
        <v>0.99350649350649356</v>
      </c>
      <c r="BB163" s="505">
        <v>60.15234375</v>
      </c>
      <c r="BC163" s="505">
        <v>70.5234375</v>
      </c>
      <c r="BD163" s="505">
        <v>0</v>
      </c>
      <c r="BE163" s="505">
        <v>0</v>
      </c>
      <c r="BF163" s="505">
        <v>0</v>
      </c>
      <c r="BG163" s="505">
        <v>0</v>
      </c>
      <c r="BH163" s="505">
        <v>0</v>
      </c>
      <c r="BI163" s="505">
        <v>0</v>
      </c>
      <c r="BJ163" s="505">
        <v>0</v>
      </c>
      <c r="BK163" s="505">
        <v>0</v>
      </c>
      <c r="BL163" s="505">
        <v>0.75074515841836698</v>
      </c>
      <c r="BM163" s="505">
        <v>0</v>
      </c>
      <c r="BN163" s="505">
        <v>0</v>
      </c>
      <c r="BO163" s="505">
        <v>1</v>
      </c>
      <c r="BP163" s="505">
        <v>0</v>
      </c>
      <c r="BQ163" s="555"/>
      <c r="BR163" s="555"/>
      <c r="BS163" s="555"/>
    </row>
    <row r="164" spans="1:71" ht="14.4" hidden="1">
      <c r="A164" s="486">
        <f>VLOOKUP(C164,'[19]DfE No.'!C:E,3,FALSE)</f>
        <v>494</v>
      </c>
      <c r="B164" s="502">
        <v>147509</v>
      </c>
      <c r="C164" s="502">
        <v>9352105</v>
      </c>
      <c r="D164" s="503" t="s">
        <v>395</v>
      </c>
      <c r="E164" s="492" t="s">
        <v>40</v>
      </c>
      <c r="F164" s="504" t="s">
        <v>697</v>
      </c>
      <c r="G164" s="505">
        <v>1</v>
      </c>
      <c r="H164" s="505">
        <v>0</v>
      </c>
      <c r="I164" s="505">
        <v>0</v>
      </c>
      <c r="J164" s="505">
        <v>7</v>
      </c>
      <c r="K164" s="505">
        <v>0</v>
      </c>
      <c r="L164" s="505">
        <v>0</v>
      </c>
      <c r="M164" s="505">
        <v>0</v>
      </c>
      <c r="N164" s="505">
        <v>130</v>
      </c>
      <c r="O164" s="505">
        <v>130</v>
      </c>
      <c r="P164" s="505">
        <v>22</v>
      </c>
      <c r="Q164" s="505">
        <v>108</v>
      </c>
      <c r="R164" s="505">
        <v>0</v>
      </c>
      <c r="S164" s="505">
        <v>0</v>
      </c>
      <c r="T164" s="505">
        <v>0</v>
      </c>
      <c r="U164" s="505">
        <v>0</v>
      </c>
      <c r="V164" s="505">
        <v>0</v>
      </c>
      <c r="W164" s="505">
        <v>0</v>
      </c>
      <c r="X164" s="505">
        <v>0</v>
      </c>
      <c r="Y164" s="505">
        <v>0</v>
      </c>
      <c r="Z164" s="505">
        <v>0</v>
      </c>
      <c r="AA164" s="505">
        <v>130</v>
      </c>
      <c r="AB164" s="505">
        <v>18.571428571428573</v>
      </c>
      <c r="AC164" s="505">
        <v>6.9999999999999938</v>
      </c>
      <c r="AD164" s="505">
        <v>7.3983739837398375</v>
      </c>
      <c r="AE164" s="505">
        <v>0</v>
      </c>
      <c r="AF164" s="505">
        <v>0</v>
      </c>
      <c r="AG164" s="505">
        <v>128.99999999999997</v>
      </c>
      <c r="AH164" s="505">
        <v>0.99999999999999967</v>
      </c>
      <c r="AI164" s="505">
        <v>0</v>
      </c>
      <c r="AJ164" s="505">
        <v>0</v>
      </c>
      <c r="AK164" s="505">
        <v>0</v>
      </c>
      <c r="AL164" s="505">
        <v>0</v>
      </c>
      <c r="AM164" s="505">
        <v>0</v>
      </c>
      <c r="AN164" s="505">
        <v>0</v>
      </c>
      <c r="AO164" s="505">
        <v>0</v>
      </c>
      <c r="AP164" s="505">
        <v>0</v>
      </c>
      <c r="AQ164" s="505">
        <v>0</v>
      </c>
      <c r="AR164" s="505">
        <v>0</v>
      </c>
      <c r="AS164" s="505">
        <v>0</v>
      </c>
      <c r="AT164" s="505">
        <v>0</v>
      </c>
      <c r="AU164" s="505">
        <v>3.6111111111111143</v>
      </c>
      <c r="AV164" s="505">
        <v>8.4259259259259238</v>
      </c>
      <c r="AW164" s="505">
        <v>14.444444444444429</v>
      </c>
      <c r="AX164" s="505">
        <v>0</v>
      </c>
      <c r="AY164" s="505">
        <v>0</v>
      </c>
      <c r="AZ164" s="505">
        <v>0</v>
      </c>
      <c r="BA164" s="505">
        <v>0</v>
      </c>
      <c r="BB164" s="505">
        <v>25.09090909090909</v>
      </c>
      <c r="BC164" s="505">
        <v>30.202020202020201</v>
      </c>
      <c r="BD164" s="505">
        <v>0</v>
      </c>
      <c r="BE164" s="505">
        <v>0</v>
      </c>
      <c r="BF164" s="505">
        <v>0</v>
      </c>
      <c r="BG164" s="505">
        <v>0</v>
      </c>
      <c r="BH164" s="505">
        <v>0</v>
      </c>
      <c r="BI164" s="505">
        <v>0</v>
      </c>
      <c r="BJ164" s="505">
        <v>3.1999999999999993</v>
      </c>
      <c r="BK164" s="505">
        <v>0</v>
      </c>
      <c r="BL164" s="505">
        <v>2.5938214945812801</v>
      </c>
      <c r="BM164" s="505">
        <v>0</v>
      </c>
      <c r="BN164" s="505">
        <v>1</v>
      </c>
      <c r="BO164" s="505">
        <v>1</v>
      </c>
      <c r="BP164" s="505">
        <v>0</v>
      </c>
      <c r="BQ164" s="555"/>
      <c r="BR164" s="555"/>
      <c r="BS164" s="555"/>
    </row>
    <row r="165" spans="1:71" ht="14.4" hidden="1">
      <c r="A165" s="486">
        <f>VLOOKUP(C165,'[19]DfE No.'!C:E,3,FALSE)</f>
        <v>96</v>
      </c>
      <c r="B165" s="502">
        <v>146494</v>
      </c>
      <c r="C165" s="502">
        <v>9352106</v>
      </c>
      <c r="D165" s="503" t="s">
        <v>200</v>
      </c>
      <c r="E165" s="492" t="s">
        <v>40</v>
      </c>
      <c r="F165" s="504" t="s">
        <v>697</v>
      </c>
      <c r="G165" s="505">
        <v>1</v>
      </c>
      <c r="H165" s="505">
        <v>0</v>
      </c>
      <c r="I165" s="505">
        <v>0</v>
      </c>
      <c r="J165" s="505">
        <v>7</v>
      </c>
      <c r="K165" s="505">
        <v>0</v>
      </c>
      <c r="L165" s="505">
        <v>0</v>
      </c>
      <c r="M165" s="505">
        <v>0</v>
      </c>
      <c r="N165" s="505">
        <v>260</v>
      </c>
      <c r="O165" s="505">
        <v>260</v>
      </c>
      <c r="P165" s="505">
        <v>34</v>
      </c>
      <c r="Q165" s="505">
        <v>226</v>
      </c>
      <c r="R165" s="505">
        <v>0</v>
      </c>
      <c r="S165" s="505">
        <v>0</v>
      </c>
      <c r="T165" s="505">
        <v>0</v>
      </c>
      <c r="U165" s="505">
        <v>0</v>
      </c>
      <c r="V165" s="505">
        <v>0</v>
      </c>
      <c r="W165" s="505">
        <v>0</v>
      </c>
      <c r="X165" s="505">
        <v>0</v>
      </c>
      <c r="Y165" s="505">
        <v>0</v>
      </c>
      <c r="Z165" s="505">
        <v>0</v>
      </c>
      <c r="AA165" s="505">
        <v>260</v>
      </c>
      <c r="AB165" s="505">
        <v>37.142857142857146</v>
      </c>
      <c r="AC165" s="505">
        <v>75.999999999999915</v>
      </c>
      <c r="AD165" s="505">
        <v>75.999999999999915</v>
      </c>
      <c r="AE165" s="505">
        <v>0</v>
      </c>
      <c r="AF165" s="505">
        <v>0</v>
      </c>
      <c r="AG165" s="505">
        <v>91.351351351351255</v>
      </c>
      <c r="AH165" s="505">
        <v>167.64478764478773</v>
      </c>
      <c r="AI165" s="505">
        <v>1.0038610038610036</v>
      </c>
      <c r="AJ165" s="505">
        <v>0</v>
      </c>
      <c r="AK165" s="505">
        <v>0</v>
      </c>
      <c r="AL165" s="505">
        <v>0</v>
      </c>
      <c r="AM165" s="505">
        <v>0</v>
      </c>
      <c r="AN165" s="505">
        <v>0</v>
      </c>
      <c r="AO165" s="505">
        <v>0</v>
      </c>
      <c r="AP165" s="505">
        <v>0</v>
      </c>
      <c r="AQ165" s="505">
        <v>0</v>
      </c>
      <c r="AR165" s="505">
        <v>0</v>
      </c>
      <c r="AS165" s="505">
        <v>0</v>
      </c>
      <c r="AT165" s="505">
        <v>0</v>
      </c>
      <c r="AU165" s="505">
        <v>0</v>
      </c>
      <c r="AV165" s="505">
        <v>3.451327433628308</v>
      </c>
      <c r="AW165" s="505">
        <v>5.7522123893805217</v>
      </c>
      <c r="AX165" s="505">
        <v>0</v>
      </c>
      <c r="AY165" s="505">
        <v>0</v>
      </c>
      <c r="AZ165" s="505">
        <v>0</v>
      </c>
      <c r="BA165" s="505">
        <v>0.97014925373134331</v>
      </c>
      <c r="BB165" s="505">
        <v>86.186440677966104</v>
      </c>
      <c r="BC165" s="505">
        <v>99.152542372881356</v>
      </c>
      <c r="BD165" s="505">
        <v>0</v>
      </c>
      <c r="BE165" s="505">
        <v>0</v>
      </c>
      <c r="BF165" s="505">
        <v>0</v>
      </c>
      <c r="BG165" s="505">
        <v>0</v>
      </c>
      <c r="BH165" s="505">
        <v>0</v>
      </c>
      <c r="BI165" s="505">
        <v>0</v>
      </c>
      <c r="BJ165" s="505">
        <v>7.4000000000000092</v>
      </c>
      <c r="BK165" s="505">
        <v>0</v>
      </c>
      <c r="BL165" s="505">
        <v>0.91456815225225196</v>
      </c>
      <c r="BM165" s="505">
        <v>0</v>
      </c>
      <c r="BN165" s="505">
        <v>0</v>
      </c>
      <c r="BO165" s="505">
        <v>1</v>
      </c>
      <c r="BP165" s="505">
        <v>0</v>
      </c>
      <c r="BQ165" s="555"/>
      <c r="BR165" s="555"/>
      <c r="BS165" s="555"/>
    </row>
    <row r="166" spans="1:71" ht="14.4" hidden="1">
      <c r="A166" s="486">
        <f>VLOOKUP(C166,'[19]DfE No.'!C:E,3,FALSE)</f>
        <v>98</v>
      </c>
      <c r="B166" s="502">
        <v>145694</v>
      </c>
      <c r="C166" s="502">
        <v>9352109</v>
      </c>
      <c r="D166" s="503" t="s">
        <v>204</v>
      </c>
      <c r="E166" s="492" t="s">
        <v>40</v>
      </c>
      <c r="F166" s="504" t="s">
        <v>697</v>
      </c>
      <c r="G166" s="505">
        <v>1</v>
      </c>
      <c r="H166" s="505">
        <v>0</v>
      </c>
      <c r="I166" s="505">
        <v>0</v>
      </c>
      <c r="J166" s="505">
        <v>7</v>
      </c>
      <c r="K166" s="505">
        <v>0</v>
      </c>
      <c r="L166" s="505">
        <v>0</v>
      </c>
      <c r="M166" s="505">
        <v>0</v>
      </c>
      <c r="N166" s="505">
        <v>53</v>
      </c>
      <c r="O166" s="505">
        <v>53</v>
      </c>
      <c r="P166" s="505">
        <v>4</v>
      </c>
      <c r="Q166" s="505">
        <v>49</v>
      </c>
      <c r="R166" s="505">
        <v>0</v>
      </c>
      <c r="S166" s="505">
        <v>0</v>
      </c>
      <c r="T166" s="505">
        <v>0</v>
      </c>
      <c r="U166" s="505">
        <v>0</v>
      </c>
      <c r="V166" s="505">
        <v>0</v>
      </c>
      <c r="W166" s="505">
        <v>0</v>
      </c>
      <c r="X166" s="505">
        <v>0</v>
      </c>
      <c r="Y166" s="505">
        <v>0</v>
      </c>
      <c r="Z166" s="505">
        <v>0</v>
      </c>
      <c r="AA166" s="505">
        <v>53</v>
      </c>
      <c r="AB166" s="505">
        <v>7.5714285714285712</v>
      </c>
      <c r="AC166" s="505">
        <v>3.9999999999999978</v>
      </c>
      <c r="AD166" s="505">
        <v>5.6785714285714279</v>
      </c>
      <c r="AE166" s="505">
        <v>0</v>
      </c>
      <c r="AF166" s="505">
        <v>0</v>
      </c>
      <c r="AG166" s="505">
        <v>48.999999999999979</v>
      </c>
      <c r="AH166" s="505">
        <v>0</v>
      </c>
      <c r="AI166" s="505">
        <v>1.0000000000000007</v>
      </c>
      <c r="AJ166" s="505">
        <v>0</v>
      </c>
      <c r="AK166" s="505">
        <v>3.0000000000000022</v>
      </c>
      <c r="AL166" s="505">
        <v>0</v>
      </c>
      <c r="AM166" s="505">
        <v>0</v>
      </c>
      <c r="AN166" s="505">
        <v>0</v>
      </c>
      <c r="AO166" s="505">
        <v>0</v>
      </c>
      <c r="AP166" s="505">
        <v>0</v>
      </c>
      <c r="AQ166" s="505">
        <v>0</v>
      </c>
      <c r="AR166" s="505">
        <v>0</v>
      </c>
      <c r="AS166" s="505">
        <v>0</v>
      </c>
      <c r="AT166" s="505">
        <v>0</v>
      </c>
      <c r="AU166" s="505">
        <v>0</v>
      </c>
      <c r="AV166" s="505">
        <v>1.0816326530612232</v>
      </c>
      <c r="AW166" s="505">
        <v>1.0816326530612232</v>
      </c>
      <c r="AX166" s="505">
        <v>0</v>
      </c>
      <c r="AY166" s="505">
        <v>0</v>
      </c>
      <c r="AZ166" s="505">
        <v>0</v>
      </c>
      <c r="BA166" s="505">
        <v>0.9464285714285714</v>
      </c>
      <c r="BB166" s="505">
        <v>15.638297872340427</v>
      </c>
      <c r="BC166" s="505">
        <v>16.914893617021278</v>
      </c>
      <c r="BD166" s="505">
        <v>0</v>
      </c>
      <c r="BE166" s="505">
        <v>0</v>
      </c>
      <c r="BF166" s="505">
        <v>0</v>
      </c>
      <c r="BG166" s="505">
        <v>0</v>
      </c>
      <c r="BH166" s="505">
        <v>0</v>
      </c>
      <c r="BI166" s="505">
        <v>0</v>
      </c>
      <c r="BJ166" s="505">
        <v>0.81999999999999773</v>
      </c>
      <c r="BK166" s="505">
        <v>0</v>
      </c>
      <c r="BL166" s="505">
        <v>2.1044893500000001</v>
      </c>
      <c r="BM166" s="505">
        <v>0</v>
      </c>
      <c r="BN166" s="505">
        <v>1</v>
      </c>
      <c r="BO166" s="505">
        <v>1</v>
      </c>
      <c r="BP166" s="505">
        <v>0</v>
      </c>
      <c r="BQ166" s="555"/>
      <c r="BR166" s="555"/>
      <c r="BS166" s="555"/>
    </row>
    <row r="167" spans="1:71" ht="14.4" hidden="1">
      <c r="A167" s="486">
        <f>VLOOKUP(C167,'[19]DfE No.'!C:E,3,FALSE)</f>
        <v>60</v>
      </c>
      <c r="B167" s="502">
        <v>142580</v>
      </c>
      <c r="C167" s="502">
        <v>9352113</v>
      </c>
      <c r="D167" s="503" t="s">
        <v>1016</v>
      </c>
      <c r="E167" s="492" t="s">
        <v>40</v>
      </c>
      <c r="F167" s="504" t="s">
        <v>697</v>
      </c>
      <c r="G167" s="505">
        <v>1</v>
      </c>
      <c r="H167" s="505">
        <v>0</v>
      </c>
      <c r="I167" s="505">
        <v>0</v>
      </c>
      <c r="J167" s="505">
        <v>7</v>
      </c>
      <c r="K167" s="505">
        <v>0</v>
      </c>
      <c r="L167" s="505">
        <v>0</v>
      </c>
      <c r="M167" s="505">
        <v>0</v>
      </c>
      <c r="N167" s="505">
        <v>322</v>
      </c>
      <c r="O167" s="505">
        <v>322</v>
      </c>
      <c r="P167" s="505">
        <v>43</v>
      </c>
      <c r="Q167" s="505">
        <v>279</v>
      </c>
      <c r="R167" s="505">
        <v>0</v>
      </c>
      <c r="S167" s="505">
        <v>0</v>
      </c>
      <c r="T167" s="505">
        <v>0</v>
      </c>
      <c r="U167" s="505">
        <v>0</v>
      </c>
      <c r="V167" s="505">
        <v>0</v>
      </c>
      <c r="W167" s="505">
        <v>0</v>
      </c>
      <c r="X167" s="505">
        <v>0</v>
      </c>
      <c r="Y167" s="505">
        <v>0</v>
      </c>
      <c r="Z167" s="505">
        <v>0</v>
      </c>
      <c r="AA167" s="505">
        <v>322</v>
      </c>
      <c r="AB167" s="505">
        <v>46</v>
      </c>
      <c r="AC167" s="505">
        <v>101.00000000000003</v>
      </c>
      <c r="AD167" s="505">
        <v>102.45454545454545</v>
      </c>
      <c r="AE167" s="505">
        <v>0</v>
      </c>
      <c r="AF167" s="505">
        <v>0</v>
      </c>
      <c r="AG167" s="505">
        <v>162.51410658307216</v>
      </c>
      <c r="AH167" s="505">
        <v>15.141065830720999</v>
      </c>
      <c r="AI167" s="505">
        <v>39.366771159874588</v>
      </c>
      <c r="AJ167" s="505">
        <v>49.460815047021882</v>
      </c>
      <c r="AK167" s="505">
        <v>12.112852664576812</v>
      </c>
      <c r="AL167" s="505">
        <v>19.178683385579948</v>
      </c>
      <c r="AM167" s="505">
        <v>24.225705329153595</v>
      </c>
      <c r="AN167" s="505">
        <v>0</v>
      </c>
      <c r="AO167" s="505">
        <v>0</v>
      </c>
      <c r="AP167" s="505">
        <v>0</v>
      </c>
      <c r="AQ167" s="505">
        <v>0</v>
      </c>
      <c r="AR167" s="505">
        <v>0</v>
      </c>
      <c r="AS167" s="505">
        <v>0</v>
      </c>
      <c r="AT167" s="505">
        <v>0</v>
      </c>
      <c r="AU167" s="505">
        <v>1.3472803347280329</v>
      </c>
      <c r="AV167" s="505">
        <v>2.6945606694560658</v>
      </c>
      <c r="AW167" s="505">
        <v>4.041841004184092</v>
      </c>
      <c r="AX167" s="505">
        <v>0</v>
      </c>
      <c r="AY167" s="505">
        <v>0</v>
      </c>
      <c r="AZ167" s="505">
        <v>0</v>
      </c>
      <c r="BA167" s="505">
        <v>1.8295454545454546</v>
      </c>
      <c r="BB167" s="505">
        <v>93.314189189189193</v>
      </c>
      <c r="BC167" s="505">
        <v>107.69594594594595</v>
      </c>
      <c r="BD167" s="505">
        <v>0</v>
      </c>
      <c r="BE167" s="505">
        <v>0</v>
      </c>
      <c r="BF167" s="505">
        <v>0</v>
      </c>
      <c r="BG167" s="505">
        <v>0</v>
      </c>
      <c r="BH167" s="505">
        <v>0</v>
      </c>
      <c r="BI167" s="505">
        <v>0</v>
      </c>
      <c r="BJ167" s="505">
        <v>0</v>
      </c>
      <c r="BK167" s="505">
        <v>0</v>
      </c>
      <c r="BL167" s="505">
        <v>0.37796848606557398</v>
      </c>
      <c r="BM167" s="505">
        <v>0</v>
      </c>
      <c r="BN167" s="505">
        <v>0</v>
      </c>
      <c r="BO167" s="505">
        <v>1</v>
      </c>
      <c r="BP167" s="505">
        <v>0</v>
      </c>
      <c r="BQ167" s="555"/>
      <c r="BR167" s="555"/>
      <c r="BS167" s="555"/>
    </row>
    <row r="168" spans="1:71" ht="14.4" hidden="1">
      <c r="A168" s="486">
        <f>VLOOKUP(C168,'[19]DfE No.'!C:E,3,FALSE)</f>
        <v>506</v>
      </c>
      <c r="B168" s="502">
        <v>147931</v>
      </c>
      <c r="C168" s="502">
        <v>9352114</v>
      </c>
      <c r="D168" s="503" t="s">
        <v>951</v>
      </c>
      <c r="E168" s="492" t="s">
        <v>40</v>
      </c>
      <c r="F168" s="504" t="s">
        <v>697</v>
      </c>
      <c r="G168" s="505">
        <v>1</v>
      </c>
      <c r="H168" s="505">
        <v>0</v>
      </c>
      <c r="I168" s="505">
        <v>0</v>
      </c>
      <c r="J168" s="505">
        <v>7</v>
      </c>
      <c r="K168" s="505">
        <v>0</v>
      </c>
      <c r="L168" s="505">
        <v>0</v>
      </c>
      <c r="M168" s="505">
        <v>0</v>
      </c>
      <c r="N168" s="505">
        <v>209</v>
      </c>
      <c r="O168" s="505">
        <v>209</v>
      </c>
      <c r="P168" s="505">
        <v>29</v>
      </c>
      <c r="Q168" s="505">
        <v>180</v>
      </c>
      <c r="R168" s="505">
        <v>0</v>
      </c>
      <c r="S168" s="505">
        <v>0</v>
      </c>
      <c r="T168" s="505">
        <v>0</v>
      </c>
      <c r="U168" s="505">
        <v>0</v>
      </c>
      <c r="V168" s="505">
        <v>0</v>
      </c>
      <c r="W168" s="505">
        <v>0</v>
      </c>
      <c r="X168" s="505">
        <v>0</v>
      </c>
      <c r="Y168" s="505">
        <v>0</v>
      </c>
      <c r="Z168" s="505">
        <v>0</v>
      </c>
      <c r="AA168" s="505">
        <v>209</v>
      </c>
      <c r="AB168" s="505">
        <v>29.857142857142858</v>
      </c>
      <c r="AC168" s="505">
        <v>32.999999999999943</v>
      </c>
      <c r="AD168" s="505">
        <v>32.999999999999943</v>
      </c>
      <c r="AE168" s="505">
        <v>0</v>
      </c>
      <c r="AF168" s="505">
        <v>0</v>
      </c>
      <c r="AG168" s="505">
        <v>203.99999999999991</v>
      </c>
      <c r="AH168" s="505">
        <v>2.9999999999999933</v>
      </c>
      <c r="AI168" s="505">
        <v>0.99999999999999978</v>
      </c>
      <c r="AJ168" s="505">
        <v>0</v>
      </c>
      <c r="AK168" s="505">
        <v>0.99999999999999978</v>
      </c>
      <c r="AL168" s="505">
        <v>0</v>
      </c>
      <c r="AM168" s="505">
        <v>0</v>
      </c>
      <c r="AN168" s="505">
        <v>0</v>
      </c>
      <c r="AO168" s="505">
        <v>0</v>
      </c>
      <c r="AP168" s="505">
        <v>0</v>
      </c>
      <c r="AQ168" s="505">
        <v>0</v>
      </c>
      <c r="AR168" s="505">
        <v>0</v>
      </c>
      <c r="AS168" s="505">
        <v>0</v>
      </c>
      <c r="AT168" s="505">
        <v>0</v>
      </c>
      <c r="AU168" s="505">
        <v>0</v>
      </c>
      <c r="AV168" s="505">
        <v>0</v>
      </c>
      <c r="AW168" s="505">
        <v>1.1611111111111121</v>
      </c>
      <c r="AX168" s="505">
        <v>0</v>
      </c>
      <c r="AY168" s="505">
        <v>0</v>
      </c>
      <c r="AZ168" s="505">
        <v>0</v>
      </c>
      <c r="BA168" s="505">
        <v>1.0096618357487923</v>
      </c>
      <c r="BB168" s="505">
        <v>32.178770949720672</v>
      </c>
      <c r="BC168" s="505">
        <v>37.36312849162011</v>
      </c>
      <c r="BD168" s="505">
        <v>0</v>
      </c>
      <c r="BE168" s="505">
        <v>0</v>
      </c>
      <c r="BF168" s="505">
        <v>0</v>
      </c>
      <c r="BG168" s="505">
        <v>0</v>
      </c>
      <c r="BH168" s="505">
        <v>0</v>
      </c>
      <c r="BI168" s="505">
        <v>0</v>
      </c>
      <c r="BJ168" s="505">
        <v>0</v>
      </c>
      <c r="BK168" s="505">
        <v>0</v>
      </c>
      <c r="BL168" s="505">
        <v>1.1257130512820499</v>
      </c>
      <c r="BM168" s="505">
        <v>0</v>
      </c>
      <c r="BN168" s="505">
        <v>0</v>
      </c>
      <c r="BO168" s="505">
        <v>1</v>
      </c>
      <c r="BP168" s="505">
        <v>0</v>
      </c>
      <c r="BQ168" s="555"/>
      <c r="BR168" s="555"/>
      <c r="BS168" s="555"/>
    </row>
    <row r="169" spans="1:71" ht="14.4" hidden="1">
      <c r="A169" s="486">
        <f>VLOOKUP(C169,'[19]DfE No.'!C:E,3,FALSE)</f>
        <v>16</v>
      </c>
      <c r="B169" s="502">
        <v>142770</v>
      </c>
      <c r="C169" s="502">
        <v>9352116</v>
      </c>
      <c r="D169" s="503" t="s">
        <v>516</v>
      </c>
      <c r="E169" s="492" t="s">
        <v>40</v>
      </c>
      <c r="F169" s="504" t="s">
        <v>697</v>
      </c>
      <c r="G169" s="505">
        <v>1</v>
      </c>
      <c r="H169" s="505">
        <v>0</v>
      </c>
      <c r="I169" s="505">
        <v>0</v>
      </c>
      <c r="J169" s="505">
        <v>7</v>
      </c>
      <c r="K169" s="505">
        <v>0</v>
      </c>
      <c r="L169" s="505">
        <v>0</v>
      </c>
      <c r="M169" s="505">
        <v>0</v>
      </c>
      <c r="N169" s="505">
        <v>88</v>
      </c>
      <c r="O169" s="505">
        <v>88</v>
      </c>
      <c r="P169" s="505">
        <v>13</v>
      </c>
      <c r="Q169" s="505">
        <v>75</v>
      </c>
      <c r="R169" s="505">
        <v>0</v>
      </c>
      <c r="S169" s="505">
        <v>0</v>
      </c>
      <c r="T169" s="505">
        <v>0</v>
      </c>
      <c r="U169" s="505">
        <v>0</v>
      </c>
      <c r="V169" s="505">
        <v>0</v>
      </c>
      <c r="W169" s="505">
        <v>0</v>
      </c>
      <c r="X169" s="505">
        <v>0</v>
      </c>
      <c r="Y169" s="505">
        <v>0</v>
      </c>
      <c r="Z169" s="505">
        <v>0</v>
      </c>
      <c r="AA169" s="505">
        <v>88</v>
      </c>
      <c r="AB169" s="505">
        <v>12.571428571428571</v>
      </c>
      <c r="AC169" s="505">
        <v>22</v>
      </c>
      <c r="AD169" s="505">
        <v>23.534883720930232</v>
      </c>
      <c r="AE169" s="505">
        <v>0</v>
      </c>
      <c r="AF169" s="505">
        <v>0</v>
      </c>
      <c r="AG169" s="505">
        <v>36.999999999999964</v>
      </c>
      <c r="AH169" s="505">
        <v>27.999999999999986</v>
      </c>
      <c r="AI169" s="505">
        <v>22.999999999999972</v>
      </c>
      <c r="AJ169" s="505">
        <v>0</v>
      </c>
      <c r="AK169" s="505">
        <v>0</v>
      </c>
      <c r="AL169" s="505">
        <v>0</v>
      </c>
      <c r="AM169" s="505">
        <v>0</v>
      </c>
      <c r="AN169" s="505">
        <v>0</v>
      </c>
      <c r="AO169" s="505">
        <v>0</v>
      </c>
      <c r="AP169" s="505">
        <v>0</v>
      </c>
      <c r="AQ169" s="505">
        <v>0</v>
      </c>
      <c r="AR169" s="505">
        <v>0</v>
      </c>
      <c r="AS169" s="505">
        <v>0</v>
      </c>
      <c r="AT169" s="505">
        <v>0</v>
      </c>
      <c r="AU169" s="505">
        <v>0</v>
      </c>
      <c r="AV169" s="505">
        <v>0</v>
      </c>
      <c r="AW169" s="505">
        <v>0</v>
      </c>
      <c r="AX169" s="505">
        <v>0</v>
      </c>
      <c r="AY169" s="505">
        <v>0</v>
      </c>
      <c r="AZ169" s="505">
        <v>0</v>
      </c>
      <c r="BA169" s="505">
        <v>2.0465116279069768</v>
      </c>
      <c r="BB169" s="505">
        <v>29.577464788732392</v>
      </c>
      <c r="BC169" s="505">
        <v>34.704225352112672</v>
      </c>
      <c r="BD169" s="505">
        <v>0</v>
      </c>
      <c r="BE169" s="505">
        <v>0</v>
      </c>
      <c r="BF169" s="505">
        <v>0</v>
      </c>
      <c r="BG169" s="505">
        <v>0</v>
      </c>
      <c r="BH169" s="505">
        <v>0</v>
      </c>
      <c r="BI169" s="505">
        <v>0</v>
      </c>
      <c r="BJ169" s="505">
        <v>0.72000000000000219</v>
      </c>
      <c r="BK169" s="505">
        <v>0</v>
      </c>
      <c r="BL169" s="505">
        <v>0.309529208</v>
      </c>
      <c r="BM169" s="505">
        <v>0</v>
      </c>
      <c r="BN169" s="505">
        <v>0</v>
      </c>
      <c r="BO169" s="505">
        <v>1</v>
      </c>
      <c r="BP169" s="505">
        <v>0</v>
      </c>
      <c r="BQ169" s="555"/>
      <c r="BR169" s="555"/>
      <c r="BS169" s="555"/>
    </row>
    <row r="170" spans="1:71" ht="14.4">
      <c r="A170" s="486">
        <f>VLOOKUP(C170,'[19]DfE No.'!C:E,3,FALSE)</f>
        <v>9</v>
      </c>
      <c r="B170" s="502">
        <v>142786</v>
      </c>
      <c r="C170" s="502">
        <v>9352120</v>
      </c>
      <c r="D170" s="503" t="s">
        <v>99</v>
      </c>
      <c r="E170" s="492" t="s">
        <v>40</v>
      </c>
      <c r="F170" s="504" t="s">
        <v>697</v>
      </c>
      <c r="G170" s="505">
        <v>1</v>
      </c>
      <c r="H170" s="505">
        <v>0</v>
      </c>
      <c r="I170" s="505">
        <v>0</v>
      </c>
      <c r="J170" s="505">
        <v>7</v>
      </c>
      <c r="K170" s="505">
        <v>0</v>
      </c>
      <c r="L170" s="505">
        <v>0</v>
      </c>
      <c r="M170" s="505">
        <v>0</v>
      </c>
      <c r="N170" s="505">
        <v>80</v>
      </c>
      <c r="O170" s="505">
        <v>80</v>
      </c>
      <c r="P170" s="505">
        <v>4</v>
      </c>
      <c r="Q170" s="505">
        <v>76</v>
      </c>
      <c r="R170" s="505">
        <v>0</v>
      </c>
      <c r="S170" s="505">
        <v>0</v>
      </c>
      <c r="T170" s="505">
        <v>0</v>
      </c>
      <c r="U170" s="505">
        <v>0</v>
      </c>
      <c r="V170" s="505">
        <v>0</v>
      </c>
      <c r="W170" s="505">
        <v>0</v>
      </c>
      <c r="X170" s="505">
        <v>0</v>
      </c>
      <c r="Y170" s="505">
        <v>0</v>
      </c>
      <c r="Z170" s="505">
        <v>0</v>
      </c>
      <c r="AA170" s="505">
        <v>80</v>
      </c>
      <c r="AB170" s="505">
        <v>11.428571428571429</v>
      </c>
      <c r="AC170" s="505">
        <v>18</v>
      </c>
      <c r="AD170" s="505">
        <v>21.333333333333332</v>
      </c>
      <c r="AE170" s="505">
        <v>0</v>
      </c>
      <c r="AF170" s="505">
        <v>0</v>
      </c>
      <c r="AG170" s="505">
        <v>48.607594936708878</v>
      </c>
      <c r="AH170" s="505">
        <v>2.0253164556962</v>
      </c>
      <c r="AI170" s="505">
        <v>19.24050632911392</v>
      </c>
      <c r="AJ170" s="505">
        <v>0</v>
      </c>
      <c r="AK170" s="505">
        <v>7.088607594936712</v>
      </c>
      <c r="AL170" s="505">
        <v>1.012658227848104</v>
      </c>
      <c r="AM170" s="505">
        <v>2.0253164556962</v>
      </c>
      <c r="AN170" s="505">
        <v>0</v>
      </c>
      <c r="AO170" s="505">
        <v>0</v>
      </c>
      <c r="AP170" s="505">
        <v>0</v>
      </c>
      <c r="AQ170" s="505">
        <v>0</v>
      </c>
      <c r="AR170" s="505">
        <v>0</v>
      </c>
      <c r="AS170" s="505">
        <v>0</v>
      </c>
      <c r="AT170" s="505">
        <v>0</v>
      </c>
      <c r="AU170" s="505">
        <v>0</v>
      </c>
      <c r="AV170" s="505">
        <v>1.066666666666664</v>
      </c>
      <c r="AW170" s="505">
        <v>2.133333333333336</v>
      </c>
      <c r="AX170" s="505">
        <v>0</v>
      </c>
      <c r="AY170" s="505">
        <v>0</v>
      </c>
      <c r="AZ170" s="505">
        <v>0</v>
      </c>
      <c r="BA170" s="505">
        <v>0</v>
      </c>
      <c r="BB170" s="505">
        <v>18.197183098591548</v>
      </c>
      <c r="BC170" s="505">
        <v>19.154929577464788</v>
      </c>
      <c r="BD170" s="505">
        <v>0</v>
      </c>
      <c r="BE170" s="505">
        <v>0</v>
      </c>
      <c r="BF170" s="505">
        <v>0</v>
      </c>
      <c r="BG170" s="505">
        <v>0</v>
      </c>
      <c r="BH170" s="505">
        <v>0</v>
      </c>
      <c r="BI170" s="505">
        <v>0</v>
      </c>
      <c r="BJ170" s="505">
        <v>0.20000000000000018</v>
      </c>
      <c r="BK170" s="505">
        <v>0</v>
      </c>
      <c r="BL170" s="505">
        <v>0.63676498437499995</v>
      </c>
      <c r="BM170" s="505">
        <v>0</v>
      </c>
      <c r="BN170" s="505">
        <v>0</v>
      </c>
      <c r="BO170" s="505">
        <v>1</v>
      </c>
      <c r="BP170" s="505">
        <v>0</v>
      </c>
      <c r="BQ170" s="555">
        <v>12</v>
      </c>
      <c r="BR170" s="555"/>
      <c r="BS170" s="555"/>
    </row>
    <row r="171" spans="1:71" ht="14.4" hidden="1">
      <c r="A171" s="486">
        <f>VLOOKUP(C171,'[19]DfE No.'!C:E,3,FALSE)</f>
        <v>109</v>
      </c>
      <c r="B171" s="502">
        <v>144446</v>
      </c>
      <c r="C171" s="502">
        <v>9352122</v>
      </c>
      <c r="D171" s="503" t="s">
        <v>210</v>
      </c>
      <c r="E171" s="492" t="s">
        <v>40</v>
      </c>
      <c r="F171" s="504" t="s">
        <v>697</v>
      </c>
      <c r="G171" s="505">
        <v>1</v>
      </c>
      <c r="H171" s="505">
        <v>0</v>
      </c>
      <c r="I171" s="505">
        <v>0</v>
      </c>
      <c r="J171" s="505">
        <v>7</v>
      </c>
      <c r="K171" s="505">
        <v>0</v>
      </c>
      <c r="L171" s="505">
        <v>0</v>
      </c>
      <c r="M171" s="505">
        <v>0</v>
      </c>
      <c r="N171" s="505">
        <v>85</v>
      </c>
      <c r="O171" s="505">
        <v>85</v>
      </c>
      <c r="P171" s="505">
        <v>13</v>
      </c>
      <c r="Q171" s="505">
        <v>72</v>
      </c>
      <c r="R171" s="505">
        <v>0</v>
      </c>
      <c r="S171" s="505">
        <v>0</v>
      </c>
      <c r="T171" s="505">
        <v>0</v>
      </c>
      <c r="U171" s="505">
        <v>0</v>
      </c>
      <c r="V171" s="505">
        <v>0</v>
      </c>
      <c r="W171" s="505">
        <v>0</v>
      </c>
      <c r="X171" s="505">
        <v>0</v>
      </c>
      <c r="Y171" s="505">
        <v>0</v>
      </c>
      <c r="Z171" s="505">
        <v>0</v>
      </c>
      <c r="AA171" s="505">
        <v>85</v>
      </c>
      <c r="AB171" s="505">
        <v>12.142857142857142</v>
      </c>
      <c r="AC171" s="505">
        <v>18.000000000000004</v>
      </c>
      <c r="AD171" s="505">
        <v>18.000000000000004</v>
      </c>
      <c r="AE171" s="505">
        <v>0</v>
      </c>
      <c r="AF171" s="505">
        <v>0</v>
      </c>
      <c r="AG171" s="505">
        <v>57.678571428571466</v>
      </c>
      <c r="AH171" s="505">
        <v>25.297619047619079</v>
      </c>
      <c r="AI171" s="505">
        <v>0</v>
      </c>
      <c r="AJ171" s="505">
        <v>2.0238095238095233</v>
      </c>
      <c r="AK171" s="505">
        <v>0</v>
      </c>
      <c r="AL171" s="505">
        <v>0</v>
      </c>
      <c r="AM171" s="505">
        <v>0</v>
      </c>
      <c r="AN171" s="505">
        <v>0</v>
      </c>
      <c r="AO171" s="505">
        <v>0</v>
      </c>
      <c r="AP171" s="505">
        <v>0</v>
      </c>
      <c r="AQ171" s="505">
        <v>0</v>
      </c>
      <c r="AR171" s="505">
        <v>0</v>
      </c>
      <c r="AS171" s="505">
        <v>0</v>
      </c>
      <c r="AT171" s="505">
        <v>0</v>
      </c>
      <c r="AU171" s="505">
        <v>0</v>
      </c>
      <c r="AV171" s="505">
        <v>0</v>
      </c>
      <c r="AW171" s="505">
        <v>0</v>
      </c>
      <c r="AX171" s="505">
        <v>0</v>
      </c>
      <c r="AY171" s="505">
        <v>0</v>
      </c>
      <c r="AZ171" s="505">
        <v>0</v>
      </c>
      <c r="BA171" s="505">
        <v>1.0240963855421688</v>
      </c>
      <c r="BB171" s="505">
        <v>21.375</v>
      </c>
      <c r="BC171" s="505">
        <v>25.234375</v>
      </c>
      <c r="BD171" s="505">
        <v>0</v>
      </c>
      <c r="BE171" s="505">
        <v>0</v>
      </c>
      <c r="BF171" s="505">
        <v>0</v>
      </c>
      <c r="BG171" s="505">
        <v>0</v>
      </c>
      <c r="BH171" s="505">
        <v>0</v>
      </c>
      <c r="BI171" s="505">
        <v>0</v>
      </c>
      <c r="BJ171" s="505">
        <v>0</v>
      </c>
      <c r="BK171" s="505">
        <v>0</v>
      </c>
      <c r="BL171" s="505">
        <v>2.1350746333333301</v>
      </c>
      <c r="BM171" s="505">
        <v>0</v>
      </c>
      <c r="BN171" s="505">
        <v>1</v>
      </c>
      <c r="BO171" s="505">
        <v>1</v>
      </c>
      <c r="BP171" s="505">
        <v>0</v>
      </c>
      <c r="BQ171" s="555"/>
      <c r="BR171" s="555"/>
      <c r="BS171" s="555"/>
    </row>
    <row r="172" spans="1:71" ht="14.4" hidden="1">
      <c r="A172" s="486">
        <f>VLOOKUP(C172,'[19]DfE No.'!C:E,3,FALSE)</f>
        <v>111</v>
      </c>
      <c r="B172" s="502">
        <v>141551</v>
      </c>
      <c r="C172" s="502">
        <v>9352123</v>
      </c>
      <c r="D172" s="503" t="s">
        <v>515</v>
      </c>
      <c r="E172" s="492" t="s">
        <v>40</v>
      </c>
      <c r="F172" s="504" t="s">
        <v>697</v>
      </c>
      <c r="G172" s="505">
        <v>1</v>
      </c>
      <c r="H172" s="505">
        <v>0</v>
      </c>
      <c r="I172" s="505">
        <v>0</v>
      </c>
      <c r="J172" s="505">
        <v>7</v>
      </c>
      <c r="K172" s="505">
        <v>0</v>
      </c>
      <c r="L172" s="505">
        <v>0</v>
      </c>
      <c r="M172" s="505">
        <v>0</v>
      </c>
      <c r="N172" s="505">
        <v>145</v>
      </c>
      <c r="O172" s="505">
        <v>145</v>
      </c>
      <c r="P172" s="505">
        <v>18</v>
      </c>
      <c r="Q172" s="505">
        <v>127</v>
      </c>
      <c r="R172" s="505">
        <v>0</v>
      </c>
      <c r="S172" s="505">
        <v>0</v>
      </c>
      <c r="T172" s="505">
        <v>0</v>
      </c>
      <c r="U172" s="505">
        <v>0</v>
      </c>
      <c r="V172" s="505">
        <v>0</v>
      </c>
      <c r="W172" s="505">
        <v>0</v>
      </c>
      <c r="X172" s="505">
        <v>0</v>
      </c>
      <c r="Y172" s="505">
        <v>0</v>
      </c>
      <c r="Z172" s="505">
        <v>0</v>
      </c>
      <c r="AA172" s="505">
        <v>145</v>
      </c>
      <c r="AB172" s="505">
        <v>20.714285714285715</v>
      </c>
      <c r="AC172" s="505">
        <v>39.999999999999964</v>
      </c>
      <c r="AD172" s="505">
        <v>39.999999999999964</v>
      </c>
      <c r="AE172" s="505">
        <v>0</v>
      </c>
      <c r="AF172" s="505">
        <v>0</v>
      </c>
      <c r="AG172" s="505">
        <v>35.000000000000064</v>
      </c>
      <c r="AH172" s="505">
        <v>109.99999999999994</v>
      </c>
      <c r="AI172" s="505">
        <v>0</v>
      </c>
      <c r="AJ172" s="505">
        <v>0</v>
      </c>
      <c r="AK172" s="505">
        <v>0</v>
      </c>
      <c r="AL172" s="505">
        <v>0</v>
      </c>
      <c r="AM172" s="505">
        <v>0</v>
      </c>
      <c r="AN172" s="505">
        <v>0</v>
      </c>
      <c r="AO172" s="505">
        <v>0</v>
      </c>
      <c r="AP172" s="505">
        <v>0</v>
      </c>
      <c r="AQ172" s="505">
        <v>0</v>
      </c>
      <c r="AR172" s="505">
        <v>0</v>
      </c>
      <c r="AS172" s="505">
        <v>0</v>
      </c>
      <c r="AT172" s="505">
        <v>0</v>
      </c>
      <c r="AU172" s="505">
        <v>1.1417322834645673</v>
      </c>
      <c r="AV172" s="505">
        <v>1.1417322834645673</v>
      </c>
      <c r="AW172" s="505">
        <v>2.2834645669291347</v>
      </c>
      <c r="AX172" s="505">
        <v>0</v>
      </c>
      <c r="AY172" s="505">
        <v>0</v>
      </c>
      <c r="AZ172" s="505">
        <v>0</v>
      </c>
      <c r="BA172" s="505">
        <v>0.98639455782312924</v>
      </c>
      <c r="BB172" s="505">
        <v>35.983333333333334</v>
      </c>
      <c r="BC172" s="505">
        <v>41.083333333333336</v>
      </c>
      <c r="BD172" s="505">
        <v>0</v>
      </c>
      <c r="BE172" s="505">
        <v>0</v>
      </c>
      <c r="BF172" s="505">
        <v>0</v>
      </c>
      <c r="BG172" s="505">
        <v>0</v>
      </c>
      <c r="BH172" s="505">
        <v>0</v>
      </c>
      <c r="BI172" s="505">
        <v>0</v>
      </c>
      <c r="BJ172" s="505">
        <v>0</v>
      </c>
      <c r="BK172" s="505">
        <v>0</v>
      </c>
      <c r="BL172" s="505">
        <v>1.98098493733906</v>
      </c>
      <c r="BM172" s="505">
        <v>0</v>
      </c>
      <c r="BN172" s="505">
        <v>0</v>
      </c>
      <c r="BO172" s="505">
        <v>1</v>
      </c>
      <c r="BP172" s="505">
        <v>0</v>
      </c>
      <c r="BQ172" s="555"/>
      <c r="BR172" s="555"/>
      <c r="BS172" s="555"/>
    </row>
    <row r="173" spans="1:71" ht="14.4" hidden="1">
      <c r="A173" s="486">
        <f>VLOOKUP(C173,'[19]DfE No.'!C:E,3,FALSE)</f>
        <v>115</v>
      </c>
      <c r="B173" s="502">
        <v>145460</v>
      </c>
      <c r="C173" s="502">
        <v>9352126</v>
      </c>
      <c r="D173" s="503" t="s">
        <v>216</v>
      </c>
      <c r="E173" s="492" t="s">
        <v>40</v>
      </c>
      <c r="F173" s="504" t="s">
        <v>697</v>
      </c>
      <c r="G173" s="505">
        <v>1</v>
      </c>
      <c r="H173" s="505">
        <v>0</v>
      </c>
      <c r="I173" s="505">
        <v>0</v>
      </c>
      <c r="J173" s="505">
        <v>7</v>
      </c>
      <c r="K173" s="505">
        <v>0</v>
      </c>
      <c r="L173" s="505">
        <v>0</v>
      </c>
      <c r="M173" s="505">
        <v>0</v>
      </c>
      <c r="N173" s="505">
        <v>102</v>
      </c>
      <c r="O173" s="505">
        <v>102</v>
      </c>
      <c r="P173" s="505">
        <v>14</v>
      </c>
      <c r="Q173" s="505">
        <v>88</v>
      </c>
      <c r="R173" s="505">
        <v>0</v>
      </c>
      <c r="S173" s="505">
        <v>0</v>
      </c>
      <c r="T173" s="505">
        <v>0</v>
      </c>
      <c r="U173" s="505">
        <v>0</v>
      </c>
      <c r="V173" s="505">
        <v>0</v>
      </c>
      <c r="W173" s="505">
        <v>0</v>
      </c>
      <c r="X173" s="505">
        <v>0</v>
      </c>
      <c r="Y173" s="505">
        <v>0</v>
      </c>
      <c r="Z173" s="505">
        <v>0</v>
      </c>
      <c r="AA173" s="505">
        <v>102</v>
      </c>
      <c r="AB173" s="505">
        <v>14.571428571428571</v>
      </c>
      <c r="AC173" s="505">
        <v>3.0000000000000049</v>
      </c>
      <c r="AD173" s="505">
        <v>5.0495049504950495</v>
      </c>
      <c r="AE173" s="505">
        <v>0</v>
      </c>
      <c r="AF173" s="505">
        <v>0</v>
      </c>
      <c r="AG173" s="505">
        <v>98.970297029702948</v>
      </c>
      <c r="AH173" s="505">
        <v>3.0297029702970297</v>
      </c>
      <c r="AI173" s="505">
        <v>0</v>
      </c>
      <c r="AJ173" s="505">
        <v>0</v>
      </c>
      <c r="AK173" s="505">
        <v>0</v>
      </c>
      <c r="AL173" s="505">
        <v>0</v>
      </c>
      <c r="AM173" s="505">
        <v>0</v>
      </c>
      <c r="AN173" s="505">
        <v>0</v>
      </c>
      <c r="AO173" s="505">
        <v>0</v>
      </c>
      <c r="AP173" s="505">
        <v>0</v>
      </c>
      <c r="AQ173" s="505">
        <v>0</v>
      </c>
      <c r="AR173" s="505">
        <v>0</v>
      </c>
      <c r="AS173" s="505">
        <v>0</v>
      </c>
      <c r="AT173" s="505">
        <v>0</v>
      </c>
      <c r="AU173" s="505">
        <v>0</v>
      </c>
      <c r="AV173" s="505">
        <v>0</v>
      </c>
      <c r="AW173" s="505">
        <v>0</v>
      </c>
      <c r="AX173" s="505">
        <v>0</v>
      </c>
      <c r="AY173" s="505">
        <v>0</v>
      </c>
      <c r="AZ173" s="505">
        <v>0</v>
      </c>
      <c r="BA173" s="505">
        <v>0</v>
      </c>
      <c r="BB173" s="505">
        <v>10</v>
      </c>
      <c r="BC173" s="505">
        <v>11.59090909090909</v>
      </c>
      <c r="BD173" s="505">
        <v>0</v>
      </c>
      <c r="BE173" s="505">
        <v>0</v>
      </c>
      <c r="BF173" s="505">
        <v>0</v>
      </c>
      <c r="BG173" s="505">
        <v>0</v>
      </c>
      <c r="BH173" s="505">
        <v>0</v>
      </c>
      <c r="BI173" s="505">
        <v>0</v>
      </c>
      <c r="BJ173" s="505">
        <v>0</v>
      </c>
      <c r="BK173" s="505">
        <v>0</v>
      </c>
      <c r="BL173" s="505">
        <v>1.8940370816326499</v>
      </c>
      <c r="BM173" s="505">
        <v>0</v>
      </c>
      <c r="BN173" s="505">
        <v>0</v>
      </c>
      <c r="BO173" s="505">
        <v>1</v>
      </c>
      <c r="BP173" s="505">
        <v>0</v>
      </c>
      <c r="BQ173" s="555"/>
      <c r="BR173" s="555"/>
      <c r="BS173" s="555"/>
    </row>
    <row r="174" spans="1:71" ht="14.4" hidden="1">
      <c r="A174" s="486">
        <f>VLOOKUP(C174,'[19]DfE No.'!C:E,3,FALSE)</f>
        <v>502</v>
      </c>
      <c r="B174" s="502">
        <v>147932</v>
      </c>
      <c r="C174" s="502">
        <v>9352129</v>
      </c>
      <c r="D174" s="503" t="s">
        <v>400</v>
      </c>
      <c r="E174" s="492" t="s">
        <v>40</v>
      </c>
      <c r="F174" s="504" t="s">
        <v>697</v>
      </c>
      <c r="G174" s="505">
        <v>1</v>
      </c>
      <c r="H174" s="505">
        <v>0</v>
      </c>
      <c r="I174" s="505">
        <v>0</v>
      </c>
      <c r="J174" s="505">
        <v>7</v>
      </c>
      <c r="K174" s="505">
        <v>0</v>
      </c>
      <c r="L174" s="505">
        <v>0</v>
      </c>
      <c r="M174" s="505">
        <v>0</v>
      </c>
      <c r="N174" s="505">
        <v>138</v>
      </c>
      <c r="O174" s="505">
        <v>138</v>
      </c>
      <c r="P174" s="505">
        <v>14</v>
      </c>
      <c r="Q174" s="505">
        <v>124</v>
      </c>
      <c r="R174" s="505">
        <v>0</v>
      </c>
      <c r="S174" s="505">
        <v>0</v>
      </c>
      <c r="T174" s="505">
        <v>0</v>
      </c>
      <c r="U174" s="505">
        <v>0</v>
      </c>
      <c r="V174" s="505">
        <v>0</v>
      </c>
      <c r="W174" s="505">
        <v>0</v>
      </c>
      <c r="X174" s="505">
        <v>0</v>
      </c>
      <c r="Y174" s="505">
        <v>0</v>
      </c>
      <c r="Z174" s="505">
        <v>0</v>
      </c>
      <c r="AA174" s="505">
        <v>138</v>
      </c>
      <c r="AB174" s="505">
        <v>19.714285714285715</v>
      </c>
      <c r="AC174" s="505">
        <v>57.000000000000064</v>
      </c>
      <c r="AD174" s="505">
        <v>57.000000000000064</v>
      </c>
      <c r="AE174" s="505">
        <v>0</v>
      </c>
      <c r="AF174" s="505">
        <v>0</v>
      </c>
      <c r="AG174" s="505">
        <v>55.99999999999995</v>
      </c>
      <c r="AH174" s="505">
        <v>55.99999999999995</v>
      </c>
      <c r="AI174" s="505">
        <v>25.999999999999961</v>
      </c>
      <c r="AJ174" s="505">
        <v>0</v>
      </c>
      <c r="AK174" s="505">
        <v>0</v>
      </c>
      <c r="AL174" s="505">
        <v>0</v>
      </c>
      <c r="AM174" s="505">
        <v>0</v>
      </c>
      <c r="AN174" s="505">
        <v>0</v>
      </c>
      <c r="AO174" s="505">
        <v>0</v>
      </c>
      <c r="AP174" s="505">
        <v>0</v>
      </c>
      <c r="AQ174" s="505">
        <v>0</v>
      </c>
      <c r="AR174" s="505">
        <v>0</v>
      </c>
      <c r="AS174" s="505">
        <v>0</v>
      </c>
      <c r="AT174" s="505">
        <v>0</v>
      </c>
      <c r="AU174" s="505">
        <v>4.4516129032258016</v>
      </c>
      <c r="AV174" s="505">
        <v>4.4516129032258016</v>
      </c>
      <c r="AW174" s="505">
        <v>7.7903225806451601</v>
      </c>
      <c r="AX174" s="505">
        <v>0</v>
      </c>
      <c r="AY174" s="505">
        <v>0</v>
      </c>
      <c r="AZ174" s="505">
        <v>0</v>
      </c>
      <c r="BA174" s="505">
        <v>1.8278145695364238</v>
      </c>
      <c r="BB174" s="505">
        <v>29.368421052631579</v>
      </c>
      <c r="BC174" s="505">
        <v>32.684210526315788</v>
      </c>
      <c r="BD174" s="505">
        <v>0</v>
      </c>
      <c r="BE174" s="505">
        <v>0</v>
      </c>
      <c r="BF174" s="505">
        <v>0</v>
      </c>
      <c r="BG174" s="505">
        <v>0</v>
      </c>
      <c r="BH174" s="505">
        <v>0</v>
      </c>
      <c r="BI174" s="505">
        <v>0</v>
      </c>
      <c r="BJ174" s="505">
        <v>9.7200000000000504</v>
      </c>
      <c r="BK174" s="505">
        <v>0</v>
      </c>
      <c r="BL174" s="505">
        <v>0.433428678975741</v>
      </c>
      <c r="BM174" s="505">
        <v>0</v>
      </c>
      <c r="BN174" s="505">
        <v>0</v>
      </c>
      <c r="BO174" s="505">
        <v>1</v>
      </c>
      <c r="BP174" s="505">
        <v>0</v>
      </c>
      <c r="BQ174" s="555"/>
      <c r="BR174" s="555"/>
      <c r="BS174" s="555"/>
    </row>
    <row r="175" spans="1:71" ht="14.4" hidden="1">
      <c r="A175" s="486">
        <f>VLOOKUP(C175,'[19]DfE No.'!C:E,3,FALSE)</f>
        <v>208</v>
      </c>
      <c r="B175" s="502">
        <v>145835</v>
      </c>
      <c r="C175" s="502">
        <v>9352133</v>
      </c>
      <c r="D175" s="503" t="s">
        <v>231</v>
      </c>
      <c r="E175" s="492" t="s">
        <v>40</v>
      </c>
      <c r="F175" s="504" t="s">
        <v>697</v>
      </c>
      <c r="G175" s="505">
        <v>1</v>
      </c>
      <c r="H175" s="505">
        <v>0</v>
      </c>
      <c r="I175" s="505">
        <v>0</v>
      </c>
      <c r="J175" s="505">
        <v>7</v>
      </c>
      <c r="K175" s="505">
        <v>0</v>
      </c>
      <c r="L175" s="505">
        <v>0</v>
      </c>
      <c r="M175" s="505">
        <v>0</v>
      </c>
      <c r="N175" s="505">
        <v>203</v>
      </c>
      <c r="O175" s="505">
        <v>203</v>
      </c>
      <c r="P175" s="505">
        <v>26</v>
      </c>
      <c r="Q175" s="505">
        <v>177</v>
      </c>
      <c r="R175" s="505">
        <v>0</v>
      </c>
      <c r="S175" s="505">
        <v>0</v>
      </c>
      <c r="T175" s="505">
        <v>0</v>
      </c>
      <c r="U175" s="505">
        <v>0</v>
      </c>
      <c r="V175" s="505">
        <v>0</v>
      </c>
      <c r="W175" s="505">
        <v>0</v>
      </c>
      <c r="X175" s="505">
        <v>0</v>
      </c>
      <c r="Y175" s="505">
        <v>0</v>
      </c>
      <c r="Z175" s="505">
        <v>0</v>
      </c>
      <c r="AA175" s="505">
        <v>203</v>
      </c>
      <c r="AB175" s="505">
        <v>29</v>
      </c>
      <c r="AC175" s="505">
        <v>19.000000000000004</v>
      </c>
      <c r="AD175" s="505">
        <v>23.765853658536585</v>
      </c>
      <c r="AE175" s="505">
        <v>0</v>
      </c>
      <c r="AF175" s="505">
        <v>0</v>
      </c>
      <c r="AG175" s="505">
        <v>194.00000000000003</v>
      </c>
      <c r="AH175" s="505">
        <v>1.0000000000000007</v>
      </c>
      <c r="AI175" s="505">
        <v>2.9999999999999982</v>
      </c>
      <c r="AJ175" s="505">
        <v>2.9999999999999982</v>
      </c>
      <c r="AK175" s="505">
        <v>1.9999999999999993</v>
      </c>
      <c r="AL175" s="505">
        <v>0</v>
      </c>
      <c r="AM175" s="505">
        <v>0</v>
      </c>
      <c r="AN175" s="505">
        <v>0</v>
      </c>
      <c r="AO175" s="505">
        <v>0</v>
      </c>
      <c r="AP175" s="505">
        <v>0</v>
      </c>
      <c r="AQ175" s="505">
        <v>0</v>
      </c>
      <c r="AR175" s="505">
        <v>0</v>
      </c>
      <c r="AS175" s="505">
        <v>0</v>
      </c>
      <c r="AT175" s="505">
        <v>0</v>
      </c>
      <c r="AU175" s="505">
        <v>0</v>
      </c>
      <c r="AV175" s="505">
        <v>0</v>
      </c>
      <c r="AW175" s="505">
        <v>0</v>
      </c>
      <c r="AX175" s="505">
        <v>0</v>
      </c>
      <c r="AY175" s="505">
        <v>0</v>
      </c>
      <c r="AZ175" s="505">
        <v>0</v>
      </c>
      <c r="BA175" s="505">
        <v>0</v>
      </c>
      <c r="BB175" s="505">
        <v>38.075581395348834</v>
      </c>
      <c r="BC175" s="505">
        <v>43.668604651162788</v>
      </c>
      <c r="BD175" s="505">
        <v>0</v>
      </c>
      <c r="BE175" s="505">
        <v>0</v>
      </c>
      <c r="BF175" s="505">
        <v>0</v>
      </c>
      <c r="BG175" s="505">
        <v>0</v>
      </c>
      <c r="BH175" s="505">
        <v>0</v>
      </c>
      <c r="BI175" s="505">
        <v>0</v>
      </c>
      <c r="BJ175" s="505">
        <v>0</v>
      </c>
      <c r="BK175" s="505">
        <v>0</v>
      </c>
      <c r="BL175" s="505">
        <v>1.53413144017467</v>
      </c>
      <c r="BM175" s="505">
        <v>0</v>
      </c>
      <c r="BN175" s="505">
        <v>0</v>
      </c>
      <c r="BO175" s="505">
        <v>1</v>
      </c>
      <c r="BP175" s="505">
        <v>0</v>
      </c>
      <c r="BQ175" s="555"/>
      <c r="BR175" s="555"/>
      <c r="BS175" s="555"/>
    </row>
    <row r="176" spans="1:71" ht="14.4" hidden="1">
      <c r="A176" s="486">
        <f>VLOOKUP(C176,'[19]DfE No.'!C:E,3,FALSE)</f>
        <v>23</v>
      </c>
      <c r="B176" s="502">
        <v>146875</v>
      </c>
      <c r="C176" s="502">
        <v>9352136</v>
      </c>
      <c r="D176" s="503" t="s">
        <v>952</v>
      </c>
      <c r="E176" s="492" t="s">
        <v>40</v>
      </c>
      <c r="F176" s="504" t="s">
        <v>697</v>
      </c>
      <c r="G176" s="505">
        <v>1</v>
      </c>
      <c r="H176" s="505">
        <v>0</v>
      </c>
      <c r="I176" s="505">
        <v>0</v>
      </c>
      <c r="J176" s="505">
        <v>7</v>
      </c>
      <c r="K176" s="505">
        <v>0</v>
      </c>
      <c r="L176" s="505">
        <v>0</v>
      </c>
      <c r="M176" s="505">
        <v>0</v>
      </c>
      <c r="N176" s="505">
        <v>142</v>
      </c>
      <c r="O176" s="505">
        <v>142</v>
      </c>
      <c r="P176" s="505">
        <v>26</v>
      </c>
      <c r="Q176" s="505">
        <v>116</v>
      </c>
      <c r="R176" s="505">
        <v>0</v>
      </c>
      <c r="S176" s="505">
        <v>0</v>
      </c>
      <c r="T176" s="505">
        <v>0</v>
      </c>
      <c r="U176" s="505">
        <v>0</v>
      </c>
      <c r="V176" s="505">
        <v>0</v>
      </c>
      <c r="W176" s="505">
        <v>0</v>
      </c>
      <c r="X176" s="505">
        <v>0</v>
      </c>
      <c r="Y176" s="505">
        <v>0</v>
      </c>
      <c r="Z176" s="505">
        <v>0</v>
      </c>
      <c r="AA176" s="505">
        <v>142</v>
      </c>
      <c r="AB176" s="505">
        <v>20.285714285714285</v>
      </c>
      <c r="AC176" s="505">
        <v>9.9999999999999982</v>
      </c>
      <c r="AD176" s="505">
        <v>15.777777777777777</v>
      </c>
      <c r="AE176" s="505">
        <v>0</v>
      </c>
      <c r="AF176" s="505">
        <v>0</v>
      </c>
      <c r="AG176" s="505">
        <v>115.99999999999997</v>
      </c>
      <c r="AH176" s="505">
        <v>8.9999999999999947</v>
      </c>
      <c r="AI176" s="505">
        <v>17.000000000000011</v>
      </c>
      <c r="AJ176" s="505">
        <v>0</v>
      </c>
      <c r="AK176" s="505">
        <v>0</v>
      </c>
      <c r="AL176" s="505">
        <v>0</v>
      </c>
      <c r="AM176" s="505">
        <v>0</v>
      </c>
      <c r="AN176" s="505">
        <v>0</v>
      </c>
      <c r="AO176" s="505">
        <v>0</v>
      </c>
      <c r="AP176" s="505">
        <v>0</v>
      </c>
      <c r="AQ176" s="505">
        <v>0</v>
      </c>
      <c r="AR176" s="505">
        <v>0</v>
      </c>
      <c r="AS176" s="505">
        <v>0</v>
      </c>
      <c r="AT176" s="505">
        <v>0</v>
      </c>
      <c r="AU176" s="505">
        <v>1.2241379310344822</v>
      </c>
      <c r="AV176" s="505">
        <v>2.4482758620689618</v>
      </c>
      <c r="AW176" s="505">
        <v>2.4482758620689618</v>
      </c>
      <c r="AX176" s="505">
        <v>0</v>
      </c>
      <c r="AY176" s="505">
        <v>0</v>
      </c>
      <c r="AZ176" s="505">
        <v>0</v>
      </c>
      <c r="BA176" s="505">
        <v>1.0518518518518518</v>
      </c>
      <c r="BB176" s="505">
        <v>38.666666666666664</v>
      </c>
      <c r="BC176" s="505">
        <v>47.333333333333329</v>
      </c>
      <c r="BD176" s="505">
        <v>0</v>
      </c>
      <c r="BE176" s="505">
        <v>0</v>
      </c>
      <c r="BF176" s="505">
        <v>0</v>
      </c>
      <c r="BG176" s="505">
        <v>0</v>
      </c>
      <c r="BH176" s="505">
        <v>0</v>
      </c>
      <c r="BI176" s="505">
        <v>0</v>
      </c>
      <c r="BJ176" s="505">
        <v>0</v>
      </c>
      <c r="BK176" s="505">
        <v>0</v>
      </c>
      <c r="BL176" s="505">
        <v>1.3357672862069001</v>
      </c>
      <c r="BM176" s="505">
        <v>0</v>
      </c>
      <c r="BN176" s="505">
        <v>0</v>
      </c>
      <c r="BO176" s="505">
        <v>1</v>
      </c>
      <c r="BP176" s="505">
        <v>0</v>
      </c>
      <c r="BQ176" s="555"/>
      <c r="BR176" s="555"/>
      <c r="BS176" s="555"/>
    </row>
    <row r="177" spans="1:71" ht="14.4" hidden="1">
      <c r="A177" s="486">
        <f>VLOOKUP(C177,'[19]DfE No.'!C:E,3,FALSE)</f>
        <v>503</v>
      </c>
      <c r="B177" s="502">
        <v>147933</v>
      </c>
      <c r="C177" s="502">
        <v>9352138</v>
      </c>
      <c r="D177" s="503" t="s">
        <v>953</v>
      </c>
      <c r="E177" s="492" t="s">
        <v>40</v>
      </c>
      <c r="F177" s="504" t="s">
        <v>697</v>
      </c>
      <c r="G177" s="505">
        <v>1</v>
      </c>
      <c r="H177" s="505">
        <v>0</v>
      </c>
      <c r="I177" s="505">
        <v>0</v>
      </c>
      <c r="J177" s="505">
        <v>7</v>
      </c>
      <c r="K177" s="505">
        <v>0</v>
      </c>
      <c r="L177" s="505">
        <v>0</v>
      </c>
      <c r="M177" s="505">
        <v>0</v>
      </c>
      <c r="N177" s="505">
        <v>400</v>
      </c>
      <c r="O177" s="505">
        <v>400</v>
      </c>
      <c r="P177" s="505">
        <v>60</v>
      </c>
      <c r="Q177" s="505">
        <v>340</v>
      </c>
      <c r="R177" s="505">
        <v>0</v>
      </c>
      <c r="S177" s="505">
        <v>0</v>
      </c>
      <c r="T177" s="505">
        <v>0</v>
      </c>
      <c r="U177" s="505">
        <v>0</v>
      </c>
      <c r="V177" s="505">
        <v>0</v>
      </c>
      <c r="W177" s="505">
        <v>0</v>
      </c>
      <c r="X177" s="505">
        <v>0</v>
      </c>
      <c r="Y177" s="505">
        <v>0</v>
      </c>
      <c r="Z177" s="505">
        <v>0</v>
      </c>
      <c r="AA177" s="505">
        <v>400</v>
      </c>
      <c r="AB177" s="505">
        <v>57.142857142857146</v>
      </c>
      <c r="AC177" s="505">
        <v>60</v>
      </c>
      <c r="AD177" s="505">
        <v>80.987654320987659</v>
      </c>
      <c r="AE177" s="505">
        <v>0</v>
      </c>
      <c r="AF177" s="505">
        <v>0</v>
      </c>
      <c r="AG177" s="505">
        <v>274</v>
      </c>
      <c r="AH177" s="505">
        <v>88</v>
      </c>
      <c r="AI177" s="505">
        <v>24</v>
      </c>
      <c r="AJ177" s="505">
        <v>0</v>
      </c>
      <c r="AK177" s="505">
        <v>14.000000000000002</v>
      </c>
      <c r="AL177" s="505">
        <v>0</v>
      </c>
      <c r="AM177" s="505">
        <v>0</v>
      </c>
      <c r="AN177" s="505">
        <v>0</v>
      </c>
      <c r="AO177" s="505">
        <v>0</v>
      </c>
      <c r="AP177" s="505">
        <v>0</v>
      </c>
      <c r="AQ177" s="505">
        <v>0</v>
      </c>
      <c r="AR177" s="505">
        <v>0</v>
      </c>
      <c r="AS177" s="505">
        <v>0</v>
      </c>
      <c r="AT177" s="505">
        <v>0</v>
      </c>
      <c r="AU177" s="505">
        <v>2.3529411764705879</v>
      </c>
      <c r="AV177" s="505">
        <v>4.7058823529411598</v>
      </c>
      <c r="AW177" s="505">
        <v>7.0588235294117601</v>
      </c>
      <c r="AX177" s="505">
        <v>0</v>
      </c>
      <c r="AY177" s="505">
        <v>0</v>
      </c>
      <c r="AZ177" s="505">
        <v>0</v>
      </c>
      <c r="BA177" s="505">
        <v>0.98765432098765427</v>
      </c>
      <c r="BB177" s="505">
        <v>105.09090909090909</v>
      </c>
      <c r="BC177" s="505">
        <v>123.63636363636363</v>
      </c>
      <c r="BD177" s="505">
        <v>0</v>
      </c>
      <c r="BE177" s="505">
        <v>0</v>
      </c>
      <c r="BF177" s="505">
        <v>0</v>
      </c>
      <c r="BG177" s="505">
        <v>0</v>
      </c>
      <c r="BH177" s="505">
        <v>0</v>
      </c>
      <c r="BI177" s="505">
        <v>0</v>
      </c>
      <c r="BJ177" s="505">
        <v>0</v>
      </c>
      <c r="BK177" s="505">
        <v>0</v>
      </c>
      <c r="BL177" s="505">
        <v>0.49530016484375</v>
      </c>
      <c r="BM177" s="505">
        <v>0</v>
      </c>
      <c r="BN177" s="505">
        <v>0</v>
      </c>
      <c r="BO177" s="505">
        <v>1</v>
      </c>
      <c r="BP177" s="505">
        <v>0</v>
      </c>
      <c r="BQ177" s="555"/>
      <c r="BR177" s="555"/>
      <c r="BS177" s="555"/>
    </row>
    <row r="178" spans="1:71" ht="14.4" hidden="1">
      <c r="A178" s="486">
        <f>VLOOKUP(C178,'[19]DfE No.'!C:E,3,FALSE)</f>
        <v>67</v>
      </c>
      <c r="B178" s="502">
        <v>141640</v>
      </c>
      <c r="C178" s="502">
        <v>9352145</v>
      </c>
      <c r="D178" s="503" t="s">
        <v>171</v>
      </c>
      <c r="E178" s="492" t="s">
        <v>40</v>
      </c>
      <c r="F178" s="504" t="s">
        <v>697</v>
      </c>
      <c r="G178" s="505">
        <v>1</v>
      </c>
      <c r="H178" s="505">
        <v>0</v>
      </c>
      <c r="I178" s="505">
        <v>0</v>
      </c>
      <c r="J178" s="505">
        <v>7</v>
      </c>
      <c r="K178" s="505">
        <v>0</v>
      </c>
      <c r="L178" s="505">
        <v>0</v>
      </c>
      <c r="M178" s="505">
        <v>0</v>
      </c>
      <c r="N178" s="505">
        <v>374</v>
      </c>
      <c r="O178" s="505">
        <v>374</v>
      </c>
      <c r="P178" s="505">
        <v>46</v>
      </c>
      <c r="Q178" s="505">
        <v>328</v>
      </c>
      <c r="R178" s="505">
        <v>0</v>
      </c>
      <c r="S178" s="505">
        <v>0</v>
      </c>
      <c r="T178" s="505">
        <v>0</v>
      </c>
      <c r="U178" s="505">
        <v>0</v>
      </c>
      <c r="V178" s="505">
        <v>0</v>
      </c>
      <c r="W178" s="505">
        <v>0</v>
      </c>
      <c r="X178" s="505">
        <v>0</v>
      </c>
      <c r="Y178" s="505">
        <v>0</v>
      </c>
      <c r="Z178" s="505">
        <v>0</v>
      </c>
      <c r="AA178" s="505">
        <v>374</v>
      </c>
      <c r="AB178" s="505">
        <v>53.428571428571431</v>
      </c>
      <c r="AC178" s="505">
        <v>70.999999999999858</v>
      </c>
      <c r="AD178" s="505">
        <v>74.608695652173907</v>
      </c>
      <c r="AE178" s="505">
        <v>0</v>
      </c>
      <c r="AF178" s="505">
        <v>0</v>
      </c>
      <c r="AG178" s="505">
        <v>183.99999999999983</v>
      </c>
      <c r="AH178" s="505">
        <v>110.00000000000017</v>
      </c>
      <c r="AI178" s="505">
        <v>13.000000000000018</v>
      </c>
      <c r="AJ178" s="505">
        <v>29.999999999999996</v>
      </c>
      <c r="AK178" s="505">
        <v>7.0000000000000178</v>
      </c>
      <c r="AL178" s="505">
        <v>21.999999999999996</v>
      </c>
      <c r="AM178" s="505">
        <v>7.9999999999999991</v>
      </c>
      <c r="AN178" s="505">
        <v>0</v>
      </c>
      <c r="AO178" s="505">
        <v>0</v>
      </c>
      <c r="AP178" s="505">
        <v>0</v>
      </c>
      <c r="AQ178" s="505">
        <v>0</v>
      </c>
      <c r="AR178" s="505">
        <v>0</v>
      </c>
      <c r="AS178" s="505">
        <v>0</v>
      </c>
      <c r="AT178" s="505">
        <v>0</v>
      </c>
      <c r="AU178" s="505">
        <v>0</v>
      </c>
      <c r="AV178" s="505">
        <v>0</v>
      </c>
      <c r="AW178" s="505">
        <v>0</v>
      </c>
      <c r="AX178" s="505">
        <v>0</v>
      </c>
      <c r="AY178" s="505">
        <v>0</v>
      </c>
      <c r="AZ178" s="505">
        <v>0</v>
      </c>
      <c r="BA178" s="505">
        <v>0.95652173913043481</v>
      </c>
      <c r="BB178" s="505">
        <v>87.21387283236993</v>
      </c>
      <c r="BC178" s="505">
        <v>99.4450867052023</v>
      </c>
      <c r="BD178" s="505">
        <v>0</v>
      </c>
      <c r="BE178" s="505">
        <v>0</v>
      </c>
      <c r="BF178" s="505">
        <v>0</v>
      </c>
      <c r="BG178" s="505">
        <v>0</v>
      </c>
      <c r="BH178" s="505">
        <v>0</v>
      </c>
      <c r="BI178" s="505">
        <v>0</v>
      </c>
      <c r="BJ178" s="505">
        <v>0</v>
      </c>
      <c r="BK178" s="505">
        <v>0</v>
      </c>
      <c r="BL178" s="505">
        <v>0.67324620921985801</v>
      </c>
      <c r="BM178" s="505">
        <v>0</v>
      </c>
      <c r="BN178" s="505">
        <v>0</v>
      </c>
      <c r="BO178" s="505">
        <v>1</v>
      </c>
      <c r="BP178" s="505">
        <v>0</v>
      </c>
      <c r="BQ178" s="555"/>
      <c r="BR178" s="555"/>
      <c r="BS178" s="555"/>
    </row>
    <row r="179" spans="1:71" ht="14.4" hidden="1">
      <c r="A179" s="486">
        <f>VLOOKUP(C179,'[19]DfE No.'!C:E,3,FALSE)</f>
        <v>65</v>
      </c>
      <c r="B179" s="502">
        <v>145541</v>
      </c>
      <c r="C179" s="502">
        <v>9352147</v>
      </c>
      <c r="D179" s="503" t="s">
        <v>169</v>
      </c>
      <c r="E179" s="492" t="s">
        <v>40</v>
      </c>
      <c r="F179" s="504" t="s">
        <v>697</v>
      </c>
      <c r="G179" s="505">
        <v>1</v>
      </c>
      <c r="H179" s="505">
        <v>0</v>
      </c>
      <c r="I179" s="505">
        <v>0</v>
      </c>
      <c r="J179" s="505">
        <v>7</v>
      </c>
      <c r="K179" s="505">
        <v>0</v>
      </c>
      <c r="L179" s="505">
        <v>0</v>
      </c>
      <c r="M179" s="505">
        <v>0</v>
      </c>
      <c r="N179" s="505">
        <v>411</v>
      </c>
      <c r="O179" s="505">
        <v>411</v>
      </c>
      <c r="P179" s="505">
        <v>42</v>
      </c>
      <c r="Q179" s="505">
        <v>369</v>
      </c>
      <c r="R179" s="505">
        <v>0</v>
      </c>
      <c r="S179" s="505">
        <v>0</v>
      </c>
      <c r="T179" s="505">
        <v>0</v>
      </c>
      <c r="U179" s="505">
        <v>0</v>
      </c>
      <c r="V179" s="505">
        <v>0</v>
      </c>
      <c r="W179" s="505">
        <v>0</v>
      </c>
      <c r="X179" s="505">
        <v>0</v>
      </c>
      <c r="Y179" s="505">
        <v>0</v>
      </c>
      <c r="Z179" s="505">
        <v>0</v>
      </c>
      <c r="AA179" s="505">
        <v>411</v>
      </c>
      <c r="AB179" s="505">
        <v>58.714285714285715</v>
      </c>
      <c r="AC179" s="505">
        <v>224.00000000000014</v>
      </c>
      <c r="AD179" s="505">
        <v>224.00000000000014</v>
      </c>
      <c r="AE179" s="505">
        <v>0</v>
      </c>
      <c r="AF179" s="505">
        <v>0</v>
      </c>
      <c r="AG179" s="505">
        <v>74.361858190708958</v>
      </c>
      <c r="AH179" s="505">
        <v>10.048899755501203</v>
      </c>
      <c r="AI179" s="505">
        <v>3.0146699266503649</v>
      </c>
      <c r="AJ179" s="505">
        <v>102.49877750611259</v>
      </c>
      <c r="AK179" s="505">
        <v>86.420537897310624</v>
      </c>
      <c r="AL179" s="505">
        <v>10.048899755501203</v>
      </c>
      <c r="AM179" s="505">
        <v>124.60635696821498</v>
      </c>
      <c r="AN179" s="505">
        <v>0</v>
      </c>
      <c r="AO179" s="505">
        <v>0</v>
      </c>
      <c r="AP179" s="505">
        <v>0</v>
      </c>
      <c r="AQ179" s="505">
        <v>0</v>
      </c>
      <c r="AR179" s="505">
        <v>0</v>
      </c>
      <c r="AS179" s="505">
        <v>0</v>
      </c>
      <c r="AT179" s="505">
        <v>0</v>
      </c>
      <c r="AU179" s="505">
        <v>2.2397820163487734</v>
      </c>
      <c r="AV179" s="505">
        <v>2.2397820163487734</v>
      </c>
      <c r="AW179" s="505">
        <v>6.719346049046341</v>
      </c>
      <c r="AX179" s="505">
        <v>0</v>
      </c>
      <c r="AY179" s="505">
        <v>0</v>
      </c>
      <c r="AZ179" s="505">
        <v>0</v>
      </c>
      <c r="BA179" s="505">
        <v>2.8808411214953269</v>
      </c>
      <c r="BB179" s="505">
        <v>126.21148825065274</v>
      </c>
      <c r="BC179" s="505">
        <v>140.5770234986945</v>
      </c>
      <c r="BD179" s="505">
        <v>0</v>
      </c>
      <c r="BE179" s="505">
        <v>0</v>
      </c>
      <c r="BF179" s="505">
        <v>0</v>
      </c>
      <c r="BG179" s="505">
        <v>0</v>
      </c>
      <c r="BH179" s="505">
        <v>0</v>
      </c>
      <c r="BI179" s="505">
        <v>0</v>
      </c>
      <c r="BJ179" s="505">
        <v>0</v>
      </c>
      <c r="BK179" s="505">
        <v>0</v>
      </c>
      <c r="BL179" s="505">
        <v>0.344150086880467</v>
      </c>
      <c r="BM179" s="505">
        <v>0</v>
      </c>
      <c r="BN179" s="505">
        <v>0</v>
      </c>
      <c r="BO179" s="505">
        <v>1</v>
      </c>
      <c r="BP179" s="505">
        <v>0</v>
      </c>
      <c r="BQ179" s="555"/>
      <c r="BR179" s="555"/>
      <c r="BS179" s="555"/>
    </row>
    <row r="180" spans="1:71" ht="14.4" hidden="1">
      <c r="A180" s="486">
        <f>VLOOKUP(C180,'[19]DfE No.'!C:E,3,FALSE)</f>
        <v>13</v>
      </c>
      <c r="B180" s="502">
        <v>143050</v>
      </c>
      <c r="C180" s="502">
        <v>9352150</v>
      </c>
      <c r="D180" s="503" t="s">
        <v>514</v>
      </c>
      <c r="E180" s="492" t="s">
        <v>40</v>
      </c>
      <c r="F180" s="504" t="s">
        <v>697</v>
      </c>
      <c r="G180" s="505">
        <v>1</v>
      </c>
      <c r="H180" s="505">
        <v>0</v>
      </c>
      <c r="I180" s="505">
        <v>0</v>
      </c>
      <c r="J180" s="505">
        <v>7</v>
      </c>
      <c r="K180" s="505">
        <v>0</v>
      </c>
      <c r="L180" s="505">
        <v>0</v>
      </c>
      <c r="M180" s="505">
        <v>0</v>
      </c>
      <c r="N180" s="505">
        <v>89</v>
      </c>
      <c r="O180" s="505">
        <v>89</v>
      </c>
      <c r="P180" s="505">
        <v>14</v>
      </c>
      <c r="Q180" s="505">
        <v>75</v>
      </c>
      <c r="R180" s="505">
        <v>0</v>
      </c>
      <c r="S180" s="505">
        <v>0</v>
      </c>
      <c r="T180" s="505">
        <v>0</v>
      </c>
      <c r="U180" s="505">
        <v>0</v>
      </c>
      <c r="V180" s="505">
        <v>0</v>
      </c>
      <c r="W180" s="505">
        <v>0</v>
      </c>
      <c r="X180" s="505">
        <v>0</v>
      </c>
      <c r="Y180" s="505">
        <v>0</v>
      </c>
      <c r="Z180" s="505">
        <v>0</v>
      </c>
      <c r="AA180" s="505">
        <v>89</v>
      </c>
      <c r="AB180" s="505">
        <v>12.714285714285714</v>
      </c>
      <c r="AC180" s="505">
        <v>19.000000000000025</v>
      </c>
      <c r="AD180" s="505">
        <v>20.315217391304348</v>
      </c>
      <c r="AE180" s="505">
        <v>0</v>
      </c>
      <c r="AF180" s="505">
        <v>0</v>
      </c>
      <c r="AG180" s="505">
        <v>78.000000000000043</v>
      </c>
      <c r="AH180" s="505">
        <v>11.000000000000041</v>
      </c>
      <c r="AI180" s="505">
        <v>0</v>
      </c>
      <c r="AJ180" s="505">
        <v>0</v>
      </c>
      <c r="AK180" s="505">
        <v>0</v>
      </c>
      <c r="AL180" s="505">
        <v>0</v>
      </c>
      <c r="AM180" s="505">
        <v>0</v>
      </c>
      <c r="AN180" s="505">
        <v>0</v>
      </c>
      <c r="AO180" s="505">
        <v>0</v>
      </c>
      <c r="AP180" s="505">
        <v>0</v>
      </c>
      <c r="AQ180" s="505">
        <v>0</v>
      </c>
      <c r="AR180" s="505">
        <v>0</v>
      </c>
      <c r="AS180" s="505">
        <v>0</v>
      </c>
      <c r="AT180" s="505">
        <v>0</v>
      </c>
      <c r="AU180" s="505">
        <v>0</v>
      </c>
      <c r="AV180" s="505">
        <v>0</v>
      </c>
      <c r="AW180" s="505">
        <v>0</v>
      </c>
      <c r="AX180" s="505">
        <v>0</v>
      </c>
      <c r="AY180" s="505">
        <v>0</v>
      </c>
      <c r="AZ180" s="505">
        <v>0</v>
      </c>
      <c r="BA180" s="505">
        <v>0</v>
      </c>
      <c r="BB180" s="505">
        <v>20.454545454545453</v>
      </c>
      <c r="BC180" s="505">
        <v>24.27272727272727</v>
      </c>
      <c r="BD180" s="505">
        <v>0</v>
      </c>
      <c r="BE180" s="505">
        <v>0</v>
      </c>
      <c r="BF180" s="505">
        <v>0</v>
      </c>
      <c r="BG180" s="505">
        <v>0</v>
      </c>
      <c r="BH180" s="505">
        <v>0</v>
      </c>
      <c r="BI180" s="505">
        <v>0</v>
      </c>
      <c r="BJ180" s="505">
        <v>3.6600000000000024</v>
      </c>
      <c r="BK180" s="505">
        <v>0</v>
      </c>
      <c r="BL180" s="505">
        <v>2.00974756111111</v>
      </c>
      <c r="BM180" s="505">
        <v>0</v>
      </c>
      <c r="BN180" s="505">
        <v>1</v>
      </c>
      <c r="BO180" s="505">
        <v>1</v>
      </c>
      <c r="BP180" s="505">
        <v>0</v>
      </c>
      <c r="BQ180" s="555"/>
      <c r="BR180" s="555"/>
      <c r="BS180" s="555"/>
    </row>
    <row r="181" spans="1:71" ht="14.4" hidden="1">
      <c r="A181" s="486">
        <f>VLOOKUP(C181,'[19]DfE No.'!C:E,3,FALSE)</f>
        <v>74</v>
      </c>
      <c r="B181" s="502">
        <v>145695</v>
      </c>
      <c r="C181" s="502">
        <v>9352152</v>
      </c>
      <c r="D181" s="503" t="s">
        <v>620</v>
      </c>
      <c r="E181" s="492" t="s">
        <v>40</v>
      </c>
      <c r="F181" s="504" t="s">
        <v>697</v>
      </c>
      <c r="G181" s="505">
        <v>1</v>
      </c>
      <c r="H181" s="505">
        <v>0</v>
      </c>
      <c r="I181" s="505">
        <v>0</v>
      </c>
      <c r="J181" s="505">
        <v>7</v>
      </c>
      <c r="K181" s="505">
        <v>0</v>
      </c>
      <c r="L181" s="505">
        <v>0</v>
      </c>
      <c r="M181" s="505">
        <v>0</v>
      </c>
      <c r="N181" s="505">
        <v>419</v>
      </c>
      <c r="O181" s="505">
        <v>419</v>
      </c>
      <c r="P181" s="505">
        <v>60</v>
      </c>
      <c r="Q181" s="505">
        <v>359</v>
      </c>
      <c r="R181" s="505">
        <v>0</v>
      </c>
      <c r="S181" s="505">
        <v>0</v>
      </c>
      <c r="T181" s="505">
        <v>0</v>
      </c>
      <c r="U181" s="505">
        <v>0</v>
      </c>
      <c r="V181" s="505">
        <v>0</v>
      </c>
      <c r="W181" s="505">
        <v>0</v>
      </c>
      <c r="X181" s="505">
        <v>0</v>
      </c>
      <c r="Y181" s="505">
        <v>0</v>
      </c>
      <c r="Z181" s="505">
        <v>0</v>
      </c>
      <c r="AA181" s="505">
        <v>419</v>
      </c>
      <c r="AB181" s="505">
        <v>59.857142857142854</v>
      </c>
      <c r="AC181" s="505">
        <v>72.000000000000028</v>
      </c>
      <c r="AD181" s="505">
        <v>81.61045130641331</v>
      </c>
      <c r="AE181" s="505">
        <v>0</v>
      </c>
      <c r="AF181" s="505">
        <v>0</v>
      </c>
      <c r="AG181" s="505">
        <v>307.00000000000011</v>
      </c>
      <c r="AH181" s="505">
        <v>43.000000000000163</v>
      </c>
      <c r="AI181" s="505">
        <v>4</v>
      </c>
      <c r="AJ181" s="505">
        <v>20.999999999999986</v>
      </c>
      <c r="AK181" s="505">
        <v>28.000000000000007</v>
      </c>
      <c r="AL181" s="505">
        <v>8.0000000000000071</v>
      </c>
      <c r="AM181" s="505">
        <v>8.0000000000000071</v>
      </c>
      <c r="AN181" s="505">
        <v>0</v>
      </c>
      <c r="AO181" s="505">
        <v>0</v>
      </c>
      <c r="AP181" s="505">
        <v>0</v>
      </c>
      <c r="AQ181" s="505">
        <v>0</v>
      </c>
      <c r="AR181" s="505">
        <v>0</v>
      </c>
      <c r="AS181" s="505">
        <v>0</v>
      </c>
      <c r="AT181" s="505">
        <v>0</v>
      </c>
      <c r="AU181" s="505">
        <v>2.3342618384401099</v>
      </c>
      <c r="AV181" s="505">
        <v>2.3342618384401099</v>
      </c>
      <c r="AW181" s="505">
        <v>5.8356545961002748</v>
      </c>
      <c r="AX181" s="505">
        <v>0</v>
      </c>
      <c r="AY181" s="505">
        <v>0</v>
      </c>
      <c r="AZ181" s="505">
        <v>0</v>
      </c>
      <c r="BA181" s="505">
        <v>0.99524940617577207</v>
      </c>
      <c r="BB181" s="505">
        <v>88.741573033707866</v>
      </c>
      <c r="BC181" s="505">
        <v>103.57303370786516</v>
      </c>
      <c r="BD181" s="505">
        <v>0</v>
      </c>
      <c r="BE181" s="505">
        <v>0</v>
      </c>
      <c r="BF181" s="505">
        <v>0</v>
      </c>
      <c r="BG181" s="505">
        <v>0</v>
      </c>
      <c r="BH181" s="505">
        <v>0</v>
      </c>
      <c r="BI181" s="505">
        <v>0</v>
      </c>
      <c r="BJ181" s="505">
        <v>0</v>
      </c>
      <c r="BK181" s="505">
        <v>0</v>
      </c>
      <c r="BL181" s="505">
        <v>0.715955049477352</v>
      </c>
      <c r="BM181" s="505">
        <v>0</v>
      </c>
      <c r="BN181" s="505">
        <v>0</v>
      </c>
      <c r="BO181" s="505">
        <v>1</v>
      </c>
      <c r="BP181" s="505">
        <v>0</v>
      </c>
      <c r="BQ181" s="555"/>
      <c r="BR181" s="555"/>
      <c r="BS181" s="555"/>
    </row>
    <row r="182" spans="1:71" ht="14.4" hidden="1">
      <c r="A182" s="486">
        <f>VLOOKUP(C182,'[19]DfE No.'!C:E,3,FALSE)</f>
        <v>264</v>
      </c>
      <c r="B182" s="502">
        <v>144212</v>
      </c>
      <c r="C182" s="502">
        <v>9352154</v>
      </c>
      <c r="D182" s="503" t="s">
        <v>265</v>
      </c>
      <c r="E182" s="492" t="s">
        <v>40</v>
      </c>
      <c r="F182" s="504" t="s">
        <v>697</v>
      </c>
      <c r="G182" s="505">
        <v>1</v>
      </c>
      <c r="H182" s="505">
        <v>0</v>
      </c>
      <c r="I182" s="505">
        <v>0</v>
      </c>
      <c r="J182" s="505">
        <v>7</v>
      </c>
      <c r="K182" s="505">
        <v>0</v>
      </c>
      <c r="L182" s="505">
        <v>0</v>
      </c>
      <c r="M182" s="505">
        <v>0</v>
      </c>
      <c r="N182" s="505">
        <v>339</v>
      </c>
      <c r="O182" s="505">
        <v>339</v>
      </c>
      <c r="P182" s="505">
        <v>50</v>
      </c>
      <c r="Q182" s="505">
        <v>289</v>
      </c>
      <c r="R182" s="505">
        <v>0</v>
      </c>
      <c r="S182" s="505">
        <v>0</v>
      </c>
      <c r="T182" s="505">
        <v>0</v>
      </c>
      <c r="U182" s="505">
        <v>0</v>
      </c>
      <c r="V182" s="505">
        <v>0</v>
      </c>
      <c r="W182" s="505">
        <v>0</v>
      </c>
      <c r="X182" s="505">
        <v>0</v>
      </c>
      <c r="Y182" s="505">
        <v>0</v>
      </c>
      <c r="Z182" s="505">
        <v>0</v>
      </c>
      <c r="AA182" s="505">
        <v>339</v>
      </c>
      <c r="AB182" s="505">
        <v>48.428571428571431</v>
      </c>
      <c r="AC182" s="505">
        <v>71.000000000000057</v>
      </c>
      <c r="AD182" s="505">
        <v>71.000000000000057</v>
      </c>
      <c r="AE182" s="505">
        <v>0</v>
      </c>
      <c r="AF182" s="505">
        <v>0</v>
      </c>
      <c r="AG182" s="505">
        <v>61.000000000000163</v>
      </c>
      <c r="AH182" s="505">
        <v>82.999999999999858</v>
      </c>
      <c r="AI182" s="505">
        <v>175.99999999999997</v>
      </c>
      <c r="AJ182" s="505">
        <v>1.9999999999999991</v>
      </c>
      <c r="AK182" s="505">
        <v>16.999999999999989</v>
      </c>
      <c r="AL182" s="505">
        <v>0</v>
      </c>
      <c r="AM182" s="505">
        <v>0</v>
      </c>
      <c r="AN182" s="505">
        <v>0</v>
      </c>
      <c r="AO182" s="505">
        <v>0</v>
      </c>
      <c r="AP182" s="505">
        <v>0</v>
      </c>
      <c r="AQ182" s="505">
        <v>0</v>
      </c>
      <c r="AR182" s="505">
        <v>0</v>
      </c>
      <c r="AS182" s="505">
        <v>0</v>
      </c>
      <c r="AT182" s="505">
        <v>0</v>
      </c>
      <c r="AU182" s="505">
        <v>49.266435986159038</v>
      </c>
      <c r="AV182" s="505">
        <v>103.22491349480977</v>
      </c>
      <c r="AW182" s="505">
        <v>159.529411764706</v>
      </c>
      <c r="AX182" s="505">
        <v>0</v>
      </c>
      <c r="AY182" s="505">
        <v>0</v>
      </c>
      <c r="AZ182" s="505">
        <v>0</v>
      </c>
      <c r="BA182" s="505">
        <v>1</v>
      </c>
      <c r="BB182" s="505">
        <v>92.846153846153854</v>
      </c>
      <c r="BC182" s="505">
        <v>108.90950226244345</v>
      </c>
      <c r="BD182" s="505">
        <v>0</v>
      </c>
      <c r="BE182" s="505">
        <v>0</v>
      </c>
      <c r="BF182" s="505">
        <v>0</v>
      </c>
      <c r="BG182" s="505">
        <v>0</v>
      </c>
      <c r="BH182" s="505">
        <v>0</v>
      </c>
      <c r="BI182" s="505">
        <v>0</v>
      </c>
      <c r="BJ182" s="505">
        <v>0</v>
      </c>
      <c r="BK182" s="505">
        <v>0</v>
      </c>
      <c r="BL182" s="505">
        <v>0.35290941220556699</v>
      </c>
      <c r="BM182" s="505">
        <v>0</v>
      </c>
      <c r="BN182" s="505">
        <v>0</v>
      </c>
      <c r="BO182" s="505">
        <v>1</v>
      </c>
      <c r="BP182" s="505">
        <v>0</v>
      </c>
      <c r="BQ182" s="555"/>
      <c r="BR182" s="555"/>
      <c r="BS182" s="555"/>
    </row>
    <row r="183" spans="1:71" ht="14.4" hidden="1">
      <c r="A183" s="486">
        <f>VLOOKUP(C183,'[19]DfE No.'!C:E,3,FALSE)</f>
        <v>469</v>
      </c>
      <c r="B183" s="502">
        <v>143147</v>
      </c>
      <c r="C183" s="502">
        <v>9352155</v>
      </c>
      <c r="D183" s="503" t="s">
        <v>513</v>
      </c>
      <c r="E183" s="492" t="s">
        <v>40</v>
      </c>
      <c r="F183" s="504" t="s">
        <v>697</v>
      </c>
      <c r="G183" s="505">
        <v>1</v>
      </c>
      <c r="H183" s="505">
        <v>0</v>
      </c>
      <c r="I183" s="505">
        <v>0</v>
      </c>
      <c r="J183" s="505">
        <v>7</v>
      </c>
      <c r="K183" s="505">
        <v>0</v>
      </c>
      <c r="L183" s="505">
        <v>0</v>
      </c>
      <c r="M183" s="505">
        <v>0</v>
      </c>
      <c r="N183" s="505">
        <v>199</v>
      </c>
      <c r="O183" s="505">
        <v>199</v>
      </c>
      <c r="P183" s="505">
        <v>29</v>
      </c>
      <c r="Q183" s="505">
        <v>170</v>
      </c>
      <c r="R183" s="505">
        <v>0</v>
      </c>
      <c r="S183" s="505">
        <v>0</v>
      </c>
      <c r="T183" s="505">
        <v>0</v>
      </c>
      <c r="U183" s="505">
        <v>0</v>
      </c>
      <c r="V183" s="505">
        <v>0</v>
      </c>
      <c r="W183" s="505">
        <v>0</v>
      </c>
      <c r="X183" s="505">
        <v>0</v>
      </c>
      <c r="Y183" s="505">
        <v>0</v>
      </c>
      <c r="Z183" s="505">
        <v>0</v>
      </c>
      <c r="AA183" s="505">
        <v>199</v>
      </c>
      <c r="AB183" s="505">
        <v>28.428571428571427</v>
      </c>
      <c r="AC183" s="505">
        <v>29.999999999999982</v>
      </c>
      <c r="AD183" s="505">
        <v>30.615384615384617</v>
      </c>
      <c r="AE183" s="505">
        <v>0</v>
      </c>
      <c r="AF183" s="505">
        <v>0</v>
      </c>
      <c r="AG183" s="505">
        <v>171.72588832487307</v>
      </c>
      <c r="AH183" s="505">
        <v>20.203045685279207</v>
      </c>
      <c r="AI183" s="505">
        <v>7.0710659898477219</v>
      </c>
      <c r="AJ183" s="505">
        <v>0</v>
      </c>
      <c r="AK183" s="505">
        <v>0</v>
      </c>
      <c r="AL183" s="505">
        <v>0</v>
      </c>
      <c r="AM183" s="505">
        <v>0</v>
      </c>
      <c r="AN183" s="505">
        <v>0</v>
      </c>
      <c r="AO183" s="505">
        <v>0</v>
      </c>
      <c r="AP183" s="505">
        <v>0</v>
      </c>
      <c r="AQ183" s="505">
        <v>0</v>
      </c>
      <c r="AR183" s="505">
        <v>0</v>
      </c>
      <c r="AS183" s="505">
        <v>0</v>
      </c>
      <c r="AT183" s="505">
        <v>0</v>
      </c>
      <c r="AU183" s="505">
        <v>1.1705882352941175</v>
      </c>
      <c r="AV183" s="505">
        <v>1.1705882352941175</v>
      </c>
      <c r="AW183" s="505">
        <v>2.341176470588227</v>
      </c>
      <c r="AX183" s="505">
        <v>0</v>
      </c>
      <c r="AY183" s="505">
        <v>0</v>
      </c>
      <c r="AZ183" s="505">
        <v>0</v>
      </c>
      <c r="BA183" s="505">
        <v>4.3736263736263741</v>
      </c>
      <c r="BB183" s="505">
        <v>53.575757575757571</v>
      </c>
      <c r="BC183" s="505">
        <v>62.715151515151511</v>
      </c>
      <c r="BD183" s="505">
        <v>0</v>
      </c>
      <c r="BE183" s="505">
        <v>0</v>
      </c>
      <c r="BF183" s="505">
        <v>0</v>
      </c>
      <c r="BG183" s="505">
        <v>0</v>
      </c>
      <c r="BH183" s="505">
        <v>0</v>
      </c>
      <c r="BI183" s="505">
        <v>0</v>
      </c>
      <c r="BJ183" s="505">
        <v>3.0599999999999907</v>
      </c>
      <c r="BK183" s="505">
        <v>0</v>
      </c>
      <c r="BL183" s="505">
        <v>1.8597381381974301</v>
      </c>
      <c r="BM183" s="505">
        <v>0</v>
      </c>
      <c r="BN183" s="505">
        <v>0</v>
      </c>
      <c r="BO183" s="505">
        <v>1</v>
      </c>
      <c r="BP183" s="505">
        <v>0</v>
      </c>
      <c r="BQ183" s="555"/>
      <c r="BR183" s="555"/>
      <c r="BS183" s="555"/>
    </row>
    <row r="184" spans="1:71" ht="14.4" hidden="1">
      <c r="A184" s="486">
        <f>VLOOKUP(C184,'[19]DfE No.'!C:E,3,FALSE)</f>
        <v>283</v>
      </c>
      <c r="B184" s="502">
        <v>141819</v>
      </c>
      <c r="C184" s="502">
        <v>9352158</v>
      </c>
      <c r="D184" s="503" t="s">
        <v>273</v>
      </c>
      <c r="E184" s="492" t="s">
        <v>40</v>
      </c>
      <c r="F184" s="504" t="s">
        <v>697</v>
      </c>
      <c r="G184" s="505">
        <v>1</v>
      </c>
      <c r="H184" s="505">
        <v>0</v>
      </c>
      <c r="I184" s="505">
        <v>0</v>
      </c>
      <c r="J184" s="505">
        <v>7</v>
      </c>
      <c r="K184" s="505">
        <v>0</v>
      </c>
      <c r="L184" s="505">
        <v>0</v>
      </c>
      <c r="M184" s="505">
        <v>0</v>
      </c>
      <c r="N184" s="505">
        <v>409</v>
      </c>
      <c r="O184" s="505">
        <v>409</v>
      </c>
      <c r="P184" s="505">
        <v>56</v>
      </c>
      <c r="Q184" s="505">
        <v>353</v>
      </c>
      <c r="R184" s="505">
        <v>0</v>
      </c>
      <c r="S184" s="505">
        <v>0</v>
      </c>
      <c r="T184" s="505">
        <v>0</v>
      </c>
      <c r="U184" s="505">
        <v>0</v>
      </c>
      <c r="V184" s="505">
        <v>0</v>
      </c>
      <c r="W184" s="505">
        <v>0</v>
      </c>
      <c r="X184" s="505">
        <v>0</v>
      </c>
      <c r="Y184" s="505">
        <v>0</v>
      </c>
      <c r="Z184" s="505">
        <v>0</v>
      </c>
      <c r="AA184" s="505">
        <v>409</v>
      </c>
      <c r="AB184" s="505">
        <v>58.428571428571431</v>
      </c>
      <c r="AC184" s="505">
        <v>72.000000000000014</v>
      </c>
      <c r="AD184" s="505">
        <v>74.541966426858522</v>
      </c>
      <c r="AE184" s="505">
        <v>0</v>
      </c>
      <c r="AF184" s="505">
        <v>0</v>
      </c>
      <c r="AG184" s="505">
        <v>135.00000000000009</v>
      </c>
      <c r="AH184" s="505">
        <v>145.99999999999991</v>
      </c>
      <c r="AI184" s="505">
        <v>89.999999999999901</v>
      </c>
      <c r="AJ184" s="505">
        <v>19.000000000000014</v>
      </c>
      <c r="AK184" s="505">
        <v>16.000000000000004</v>
      </c>
      <c r="AL184" s="505">
        <v>2.9999999999999982</v>
      </c>
      <c r="AM184" s="505">
        <v>0</v>
      </c>
      <c r="AN184" s="505">
        <v>0</v>
      </c>
      <c r="AO184" s="505">
        <v>0</v>
      </c>
      <c r="AP184" s="505">
        <v>0</v>
      </c>
      <c r="AQ184" s="505">
        <v>0</v>
      </c>
      <c r="AR184" s="505">
        <v>0</v>
      </c>
      <c r="AS184" s="505">
        <v>0</v>
      </c>
      <c r="AT184" s="505">
        <v>0</v>
      </c>
      <c r="AU184" s="505">
        <v>32.441926345609069</v>
      </c>
      <c r="AV184" s="505">
        <v>66.042492917847071</v>
      </c>
      <c r="AW184" s="505">
        <v>92.691218130311626</v>
      </c>
      <c r="AX184" s="505">
        <v>0</v>
      </c>
      <c r="AY184" s="505">
        <v>0</v>
      </c>
      <c r="AZ184" s="505">
        <v>0</v>
      </c>
      <c r="BA184" s="505">
        <v>0</v>
      </c>
      <c r="BB184" s="505">
        <v>115.44654088050314</v>
      </c>
      <c r="BC184" s="505">
        <v>133.76100628930817</v>
      </c>
      <c r="BD184" s="505">
        <v>0</v>
      </c>
      <c r="BE184" s="505">
        <v>0</v>
      </c>
      <c r="BF184" s="505">
        <v>0</v>
      </c>
      <c r="BG184" s="505">
        <v>0</v>
      </c>
      <c r="BH184" s="505">
        <v>0</v>
      </c>
      <c r="BI184" s="505">
        <v>0</v>
      </c>
      <c r="BJ184" s="505">
        <v>0</v>
      </c>
      <c r="BK184" s="505">
        <v>0</v>
      </c>
      <c r="BL184" s="505">
        <v>0.32352411023622102</v>
      </c>
      <c r="BM184" s="505">
        <v>0</v>
      </c>
      <c r="BN184" s="505">
        <v>0</v>
      </c>
      <c r="BO184" s="505">
        <v>1</v>
      </c>
      <c r="BP184" s="505">
        <v>0</v>
      </c>
      <c r="BQ184" s="555"/>
      <c r="BR184" s="555"/>
      <c r="BS184" s="555"/>
    </row>
    <row r="185" spans="1:71" ht="14.4" hidden="1">
      <c r="A185" s="486">
        <f>VLOOKUP(C185,'[19]DfE No.'!C:E,3,FALSE)</f>
        <v>256</v>
      </c>
      <c r="B185" s="502">
        <v>141591</v>
      </c>
      <c r="C185" s="502">
        <v>9352159</v>
      </c>
      <c r="D185" s="503" t="s">
        <v>260</v>
      </c>
      <c r="E185" s="492" t="s">
        <v>40</v>
      </c>
      <c r="F185" s="504" t="s">
        <v>697</v>
      </c>
      <c r="G185" s="505">
        <v>1</v>
      </c>
      <c r="H185" s="505">
        <v>0</v>
      </c>
      <c r="I185" s="505">
        <v>0</v>
      </c>
      <c r="J185" s="505">
        <v>7</v>
      </c>
      <c r="K185" s="505">
        <v>0</v>
      </c>
      <c r="L185" s="505">
        <v>0</v>
      </c>
      <c r="M185" s="505">
        <v>0</v>
      </c>
      <c r="N185" s="505">
        <v>378</v>
      </c>
      <c r="O185" s="505">
        <v>378</v>
      </c>
      <c r="P185" s="505">
        <v>54</v>
      </c>
      <c r="Q185" s="505">
        <v>324</v>
      </c>
      <c r="R185" s="505">
        <v>0</v>
      </c>
      <c r="S185" s="505">
        <v>0</v>
      </c>
      <c r="T185" s="505">
        <v>0</v>
      </c>
      <c r="U185" s="505">
        <v>0</v>
      </c>
      <c r="V185" s="505">
        <v>0</v>
      </c>
      <c r="W185" s="505">
        <v>0</v>
      </c>
      <c r="X185" s="505">
        <v>0</v>
      </c>
      <c r="Y185" s="505">
        <v>0</v>
      </c>
      <c r="Z185" s="505">
        <v>0</v>
      </c>
      <c r="AA185" s="505">
        <v>378</v>
      </c>
      <c r="AB185" s="505">
        <v>54</v>
      </c>
      <c r="AC185" s="505">
        <v>51.000000000000028</v>
      </c>
      <c r="AD185" s="505">
        <v>59.684210526315788</v>
      </c>
      <c r="AE185" s="505">
        <v>0</v>
      </c>
      <c r="AF185" s="505">
        <v>0</v>
      </c>
      <c r="AG185" s="505">
        <v>261.99999999999994</v>
      </c>
      <c r="AH185" s="505">
        <v>28.999999999999993</v>
      </c>
      <c r="AI185" s="505">
        <v>4.9999999999999902</v>
      </c>
      <c r="AJ185" s="505">
        <v>37.000000000000007</v>
      </c>
      <c r="AK185" s="505">
        <v>44.999999999999979</v>
      </c>
      <c r="AL185" s="505">
        <v>0</v>
      </c>
      <c r="AM185" s="505">
        <v>0</v>
      </c>
      <c r="AN185" s="505">
        <v>0</v>
      </c>
      <c r="AO185" s="505">
        <v>0</v>
      </c>
      <c r="AP185" s="505">
        <v>0</v>
      </c>
      <c r="AQ185" s="505">
        <v>0</v>
      </c>
      <c r="AR185" s="505">
        <v>0</v>
      </c>
      <c r="AS185" s="505">
        <v>0</v>
      </c>
      <c r="AT185" s="505">
        <v>0</v>
      </c>
      <c r="AU185" s="505">
        <v>16.333333333333343</v>
      </c>
      <c r="AV185" s="505">
        <v>39.666666666666565</v>
      </c>
      <c r="AW185" s="505">
        <v>57.166666666666828</v>
      </c>
      <c r="AX185" s="505">
        <v>0</v>
      </c>
      <c r="AY185" s="505">
        <v>0</v>
      </c>
      <c r="AZ185" s="505">
        <v>0</v>
      </c>
      <c r="BA185" s="505">
        <v>0</v>
      </c>
      <c r="BB185" s="505">
        <v>124.03960396039605</v>
      </c>
      <c r="BC185" s="505">
        <v>144.71287128712873</v>
      </c>
      <c r="BD185" s="505">
        <v>0</v>
      </c>
      <c r="BE185" s="505">
        <v>0</v>
      </c>
      <c r="BF185" s="505">
        <v>0</v>
      </c>
      <c r="BG185" s="505">
        <v>0</v>
      </c>
      <c r="BH185" s="505">
        <v>0</v>
      </c>
      <c r="BI185" s="505">
        <v>0</v>
      </c>
      <c r="BJ185" s="505">
        <v>2.3199999999999887</v>
      </c>
      <c r="BK185" s="505">
        <v>0</v>
      </c>
      <c r="BL185" s="505">
        <v>0.49138455797101399</v>
      </c>
      <c r="BM185" s="505">
        <v>0</v>
      </c>
      <c r="BN185" s="505">
        <v>0</v>
      </c>
      <c r="BO185" s="505">
        <v>1</v>
      </c>
      <c r="BP185" s="505">
        <v>0</v>
      </c>
      <c r="BQ185" s="555"/>
      <c r="BR185" s="555"/>
      <c r="BS185" s="555"/>
    </row>
    <row r="186" spans="1:71" ht="14.4" hidden="1">
      <c r="A186" s="486">
        <f>VLOOKUP(C186,'[19]DfE No.'!C:E,3,FALSE)</f>
        <v>279</v>
      </c>
      <c r="B186" s="502">
        <v>145540</v>
      </c>
      <c r="C186" s="502">
        <v>9352167</v>
      </c>
      <c r="D186" s="503" t="s">
        <v>1126</v>
      </c>
      <c r="E186" s="492" t="s">
        <v>40</v>
      </c>
      <c r="F186" s="504" t="s">
        <v>697</v>
      </c>
      <c r="G186" s="505">
        <v>1</v>
      </c>
      <c r="H186" s="505">
        <v>0</v>
      </c>
      <c r="I186" s="505">
        <v>0</v>
      </c>
      <c r="J186" s="505">
        <v>7</v>
      </c>
      <c r="K186" s="505">
        <v>0</v>
      </c>
      <c r="L186" s="505">
        <v>0</v>
      </c>
      <c r="M186" s="505">
        <v>0</v>
      </c>
      <c r="N186" s="505">
        <v>297</v>
      </c>
      <c r="O186" s="505">
        <v>297</v>
      </c>
      <c r="P186" s="505">
        <v>42</v>
      </c>
      <c r="Q186" s="505">
        <v>255</v>
      </c>
      <c r="R186" s="505">
        <v>0</v>
      </c>
      <c r="S186" s="505">
        <v>0</v>
      </c>
      <c r="T186" s="505">
        <v>0</v>
      </c>
      <c r="U186" s="505">
        <v>0</v>
      </c>
      <c r="V186" s="505">
        <v>0</v>
      </c>
      <c r="W186" s="505">
        <v>0</v>
      </c>
      <c r="X186" s="505">
        <v>0</v>
      </c>
      <c r="Y186" s="505">
        <v>0</v>
      </c>
      <c r="Z186" s="505">
        <v>0</v>
      </c>
      <c r="AA186" s="505">
        <v>297</v>
      </c>
      <c r="AB186" s="505">
        <v>42.428571428571431</v>
      </c>
      <c r="AC186" s="505">
        <v>60.999999999999886</v>
      </c>
      <c r="AD186" s="505">
        <v>64.693069306930695</v>
      </c>
      <c r="AE186" s="505">
        <v>0</v>
      </c>
      <c r="AF186" s="505">
        <v>0</v>
      </c>
      <c r="AG186" s="505">
        <v>229.77364864864876</v>
      </c>
      <c r="AH186" s="505">
        <v>24.081081081081088</v>
      </c>
      <c r="AI186" s="505">
        <v>4.0135135135135096</v>
      </c>
      <c r="AJ186" s="505">
        <v>25.08445945945947</v>
      </c>
      <c r="AK186" s="505">
        <v>13.043918918918914</v>
      </c>
      <c r="AL186" s="505">
        <v>1.0033783783783787</v>
      </c>
      <c r="AM186" s="505">
        <v>0</v>
      </c>
      <c r="AN186" s="505">
        <v>0</v>
      </c>
      <c r="AO186" s="505">
        <v>0</v>
      </c>
      <c r="AP186" s="505">
        <v>0</v>
      </c>
      <c r="AQ186" s="505">
        <v>0</v>
      </c>
      <c r="AR186" s="505">
        <v>0</v>
      </c>
      <c r="AS186" s="505">
        <v>0</v>
      </c>
      <c r="AT186" s="505">
        <v>0</v>
      </c>
      <c r="AU186" s="505">
        <v>15.200787401574797</v>
      </c>
      <c r="AV186" s="505">
        <v>29.23228346456693</v>
      </c>
      <c r="AW186" s="505">
        <v>44.433070866141605</v>
      </c>
      <c r="AX186" s="505">
        <v>0</v>
      </c>
      <c r="AY186" s="505">
        <v>0</v>
      </c>
      <c r="AZ186" s="505">
        <v>0</v>
      </c>
      <c r="BA186" s="505">
        <v>0</v>
      </c>
      <c r="BB186" s="505">
        <v>68.860759493670884</v>
      </c>
      <c r="BC186" s="505">
        <v>80.202531645569607</v>
      </c>
      <c r="BD186" s="505">
        <v>0</v>
      </c>
      <c r="BE186" s="505">
        <v>0</v>
      </c>
      <c r="BF186" s="505">
        <v>0</v>
      </c>
      <c r="BG186" s="505">
        <v>0</v>
      </c>
      <c r="BH186" s="505">
        <v>0</v>
      </c>
      <c r="BI186" s="505">
        <v>0</v>
      </c>
      <c r="BJ186" s="505">
        <v>0</v>
      </c>
      <c r="BK186" s="505">
        <v>0</v>
      </c>
      <c r="BL186" s="505">
        <v>0.36588493108433701</v>
      </c>
      <c r="BM186" s="505">
        <v>0</v>
      </c>
      <c r="BN186" s="505">
        <v>0</v>
      </c>
      <c r="BO186" s="505">
        <v>1</v>
      </c>
      <c r="BP186" s="505">
        <v>0</v>
      </c>
      <c r="BQ186" s="555"/>
      <c r="BR186" s="555"/>
      <c r="BS186" s="555"/>
    </row>
    <row r="187" spans="1:71" ht="14.4" hidden="1">
      <c r="A187" s="486">
        <f>VLOOKUP(C187,'[19]DfE No.'!C:E,3,FALSE)</f>
        <v>294</v>
      </c>
      <c r="B187" s="502">
        <v>144329</v>
      </c>
      <c r="C187" s="502">
        <v>9352171</v>
      </c>
      <c r="D187" s="503" t="s">
        <v>282</v>
      </c>
      <c r="E187" s="492" t="s">
        <v>40</v>
      </c>
      <c r="F187" s="504" t="s">
        <v>697</v>
      </c>
      <c r="G187" s="505">
        <v>1</v>
      </c>
      <c r="H187" s="505">
        <v>0</v>
      </c>
      <c r="I187" s="505">
        <v>0</v>
      </c>
      <c r="J187" s="505">
        <v>4</v>
      </c>
      <c r="K187" s="505">
        <v>0</v>
      </c>
      <c r="L187" s="505">
        <v>0</v>
      </c>
      <c r="M187" s="505">
        <v>0</v>
      </c>
      <c r="N187" s="505">
        <v>343</v>
      </c>
      <c r="O187" s="505">
        <v>343</v>
      </c>
      <c r="P187" s="505">
        <v>0</v>
      </c>
      <c r="Q187" s="505">
        <v>343</v>
      </c>
      <c r="R187" s="505">
        <v>0</v>
      </c>
      <c r="S187" s="505">
        <v>0</v>
      </c>
      <c r="T187" s="505">
        <v>0</v>
      </c>
      <c r="U187" s="505">
        <v>0</v>
      </c>
      <c r="V187" s="505">
        <v>0</v>
      </c>
      <c r="W187" s="505">
        <v>0</v>
      </c>
      <c r="X187" s="505">
        <v>0</v>
      </c>
      <c r="Y187" s="505">
        <v>0</v>
      </c>
      <c r="Z187" s="505">
        <v>0</v>
      </c>
      <c r="AA187" s="505">
        <v>343</v>
      </c>
      <c r="AB187" s="505">
        <v>85.75</v>
      </c>
      <c r="AC187" s="505">
        <v>76.999999999999886</v>
      </c>
      <c r="AD187" s="505">
        <v>103.88000000000001</v>
      </c>
      <c r="AE187" s="505">
        <v>0</v>
      </c>
      <c r="AF187" s="505">
        <v>0</v>
      </c>
      <c r="AG187" s="505">
        <v>158.99999999999989</v>
      </c>
      <c r="AH187" s="505">
        <v>39.000000000000156</v>
      </c>
      <c r="AI187" s="505">
        <v>109.00000000000009</v>
      </c>
      <c r="AJ187" s="505">
        <v>8.000000000000016</v>
      </c>
      <c r="AK187" s="505">
        <v>25</v>
      </c>
      <c r="AL187" s="505">
        <v>3.0000000000000018</v>
      </c>
      <c r="AM187" s="505">
        <v>0</v>
      </c>
      <c r="AN187" s="505">
        <v>0</v>
      </c>
      <c r="AO187" s="505">
        <v>0</v>
      </c>
      <c r="AP187" s="505">
        <v>0</v>
      </c>
      <c r="AQ187" s="505">
        <v>0</v>
      </c>
      <c r="AR187" s="505">
        <v>0</v>
      </c>
      <c r="AS187" s="505">
        <v>0</v>
      </c>
      <c r="AT187" s="505">
        <v>0</v>
      </c>
      <c r="AU187" s="505">
        <v>5.0000000000000142</v>
      </c>
      <c r="AV187" s="505">
        <v>6.0000000000000036</v>
      </c>
      <c r="AW187" s="505">
        <v>19.999999999999986</v>
      </c>
      <c r="AX187" s="505">
        <v>0</v>
      </c>
      <c r="AY187" s="505">
        <v>0</v>
      </c>
      <c r="AZ187" s="505">
        <v>0</v>
      </c>
      <c r="BA187" s="505">
        <v>2.94</v>
      </c>
      <c r="BB187" s="505">
        <v>112.19626168224299</v>
      </c>
      <c r="BC187" s="505">
        <v>112.19626168224299</v>
      </c>
      <c r="BD187" s="505">
        <v>0</v>
      </c>
      <c r="BE187" s="505">
        <v>0</v>
      </c>
      <c r="BF187" s="505">
        <v>0</v>
      </c>
      <c r="BG187" s="505">
        <v>0</v>
      </c>
      <c r="BH187" s="505">
        <v>0</v>
      </c>
      <c r="BI187" s="505">
        <v>0</v>
      </c>
      <c r="BJ187" s="505">
        <v>0</v>
      </c>
      <c r="BK187" s="505">
        <v>0</v>
      </c>
      <c r="BL187" s="505">
        <v>0.45199639474999997</v>
      </c>
      <c r="BM187" s="505">
        <v>0</v>
      </c>
      <c r="BN187" s="505">
        <v>0</v>
      </c>
      <c r="BO187" s="505">
        <v>1</v>
      </c>
      <c r="BP187" s="505">
        <v>0</v>
      </c>
      <c r="BQ187" s="555"/>
      <c r="BR187" s="555"/>
      <c r="BS187" s="555"/>
    </row>
    <row r="188" spans="1:71" ht="14.4" hidden="1">
      <c r="A188" s="486">
        <f>VLOOKUP(C188,'[19]DfE No.'!C:E,3,FALSE)</f>
        <v>293</v>
      </c>
      <c r="B188" s="502">
        <v>144213</v>
      </c>
      <c r="C188" s="502">
        <v>9352172</v>
      </c>
      <c r="D188" s="503" t="s">
        <v>1017</v>
      </c>
      <c r="E188" s="492" t="s">
        <v>40</v>
      </c>
      <c r="F188" s="504" t="s">
        <v>697</v>
      </c>
      <c r="G188" s="505">
        <v>1</v>
      </c>
      <c r="H188" s="505">
        <v>0</v>
      </c>
      <c r="I188" s="505">
        <v>0</v>
      </c>
      <c r="J188" s="505">
        <v>3</v>
      </c>
      <c r="K188" s="505">
        <v>0</v>
      </c>
      <c r="L188" s="505">
        <v>0</v>
      </c>
      <c r="M188" s="505">
        <v>0</v>
      </c>
      <c r="N188" s="505">
        <v>263</v>
      </c>
      <c r="O188" s="505">
        <v>263</v>
      </c>
      <c r="P188" s="505">
        <v>89</v>
      </c>
      <c r="Q188" s="505">
        <v>174</v>
      </c>
      <c r="R188" s="505">
        <v>0</v>
      </c>
      <c r="S188" s="505">
        <v>0</v>
      </c>
      <c r="T188" s="505">
        <v>0</v>
      </c>
      <c r="U188" s="505">
        <v>0</v>
      </c>
      <c r="V188" s="505">
        <v>0</v>
      </c>
      <c r="W188" s="505">
        <v>0</v>
      </c>
      <c r="X188" s="505">
        <v>0</v>
      </c>
      <c r="Y188" s="505">
        <v>0</v>
      </c>
      <c r="Z188" s="505">
        <v>0</v>
      </c>
      <c r="AA188" s="505">
        <v>263</v>
      </c>
      <c r="AB188" s="505">
        <v>87.666666666666671</v>
      </c>
      <c r="AC188" s="505">
        <v>53.000000000000128</v>
      </c>
      <c r="AD188" s="505">
        <v>53.000000000000128</v>
      </c>
      <c r="AE188" s="505">
        <v>0</v>
      </c>
      <c r="AF188" s="505">
        <v>0</v>
      </c>
      <c r="AG188" s="505">
        <v>125.0000000000001</v>
      </c>
      <c r="AH188" s="505">
        <v>23.999999999999993</v>
      </c>
      <c r="AI188" s="505">
        <v>91.000000000000085</v>
      </c>
      <c r="AJ188" s="505">
        <v>6.0000000000000115</v>
      </c>
      <c r="AK188" s="505">
        <v>15.000000000000002</v>
      </c>
      <c r="AL188" s="505">
        <v>2.0000000000000013</v>
      </c>
      <c r="AM188" s="505">
        <v>0</v>
      </c>
      <c r="AN188" s="505">
        <v>0</v>
      </c>
      <c r="AO188" s="505">
        <v>0</v>
      </c>
      <c r="AP188" s="505">
        <v>0</v>
      </c>
      <c r="AQ188" s="505">
        <v>0</v>
      </c>
      <c r="AR188" s="505">
        <v>0</v>
      </c>
      <c r="AS188" s="505">
        <v>0</v>
      </c>
      <c r="AT188" s="505">
        <v>0</v>
      </c>
      <c r="AU188" s="505">
        <v>36.275862068965615</v>
      </c>
      <c r="AV188" s="505">
        <v>60.45977011494243</v>
      </c>
      <c r="AW188" s="505">
        <v>60.45977011494243</v>
      </c>
      <c r="AX188" s="505">
        <v>0</v>
      </c>
      <c r="AY188" s="505">
        <v>0</v>
      </c>
      <c r="AZ188" s="505">
        <v>0</v>
      </c>
      <c r="BA188" s="505">
        <v>0</v>
      </c>
      <c r="BB188" s="505">
        <v>48.455696202531641</v>
      </c>
      <c r="BC188" s="505">
        <v>73.240506329113927</v>
      </c>
      <c r="BD188" s="505">
        <v>0</v>
      </c>
      <c r="BE188" s="505">
        <v>0</v>
      </c>
      <c r="BF188" s="505">
        <v>0</v>
      </c>
      <c r="BG188" s="505">
        <v>0</v>
      </c>
      <c r="BH188" s="505">
        <v>0</v>
      </c>
      <c r="BI188" s="505">
        <v>0</v>
      </c>
      <c r="BJ188" s="505">
        <v>0</v>
      </c>
      <c r="BK188" s="505">
        <v>0</v>
      </c>
      <c r="BL188" s="505">
        <v>0.453658002236422</v>
      </c>
      <c r="BM188" s="505">
        <v>0</v>
      </c>
      <c r="BN188" s="505">
        <v>0</v>
      </c>
      <c r="BO188" s="505">
        <v>1</v>
      </c>
      <c r="BP188" s="505">
        <v>0</v>
      </c>
      <c r="BQ188" s="555"/>
      <c r="BR188" s="555"/>
      <c r="BS188" s="555"/>
    </row>
    <row r="189" spans="1:71" ht="14.4" hidden="1">
      <c r="A189" s="486">
        <f>VLOOKUP(C189,'[19]DfE No.'!C:E,3,FALSE)</f>
        <v>260</v>
      </c>
      <c r="B189" s="502">
        <v>144216</v>
      </c>
      <c r="C189" s="502">
        <v>9352185</v>
      </c>
      <c r="D189" s="503" t="s">
        <v>263</v>
      </c>
      <c r="E189" s="492" t="s">
        <v>40</v>
      </c>
      <c r="F189" s="504" t="s">
        <v>697</v>
      </c>
      <c r="G189" s="505">
        <v>1</v>
      </c>
      <c r="H189" s="505">
        <v>0</v>
      </c>
      <c r="I189" s="505">
        <v>0</v>
      </c>
      <c r="J189" s="505">
        <v>7</v>
      </c>
      <c r="K189" s="505">
        <v>0</v>
      </c>
      <c r="L189" s="505">
        <v>0</v>
      </c>
      <c r="M189" s="505">
        <v>0</v>
      </c>
      <c r="N189" s="505">
        <v>350</v>
      </c>
      <c r="O189" s="505">
        <v>350</v>
      </c>
      <c r="P189" s="505">
        <v>59</v>
      </c>
      <c r="Q189" s="505">
        <v>291</v>
      </c>
      <c r="R189" s="505">
        <v>0</v>
      </c>
      <c r="S189" s="505">
        <v>0</v>
      </c>
      <c r="T189" s="505">
        <v>0</v>
      </c>
      <c r="U189" s="505">
        <v>0</v>
      </c>
      <c r="V189" s="505">
        <v>0</v>
      </c>
      <c r="W189" s="505">
        <v>0</v>
      </c>
      <c r="X189" s="505">
        <v>0</v>
      </c>
      <c r="Y189" s="505">
        <v>0</v>
      </c>
      <c r="Z189" s="505">
        <v>0</v>
      </c>
      <c r="AA189" s="505">
        <v>350</v>
      </c>
      <c r="AB189" s="505">
        <v>50</v>
      </c>
      <c r="AC189" s="505">
        <v>159.99999999999994</v>
      </c>
      <c r="AD189" s="505">
        <v>166.10169491525423</v>
      </c>
      <c r="AE189" s="505">
        <v>0</v>
      </c>
      <c r="AF189" s="505">
        <v>0</v>
      </c>
      <c r="AG189" s="505">
        <v>67.191977077363944</v>
      </c>
      <c r="AH189" s="505">
        <v>4.0114613180515653</v>
      </c>
      <c r="AI189" s="505">
        <v>24.068767908309461</v>
      </c>
      <c r="AJ189" s="505">
        <v>50.143266475644644</v>
      </c>
      <c r="AK189" s="505">
        <v>49.140401146131744</v>
      </c>
      <c r="AL189" s="505">
        <v>155.44412607449846</v>
      </c>
      <c r="AM189" s="505">
        <v>0</v>
      </c>
      <c r="AN189" s="505">
        <v>0</v>
      </c>
      <c r="AO189" s="505">
        <v>0</v>
      </c>
      <c r="AP189" s="505">
        <v>0</v>
      </c>
      <c r="AQ189" s="505">
        <v>0</v>
      </c>
      <c r="AR189" s="505">
        <v>0</v>
      </c>
      <c r="AS189" s="505">
        <v>0</v>
      </c>
      <c r="AT189" s="505">
        <v>0</v>
      </c>
      <c r="AU189" s="505">
        <v>10.82474226804124</v>
      </c>
      <c r="AV189" s="505">
        <v>21.649484536082479</v>
      </c>
      <c r="AW189" s="505">
        <v>28.865979381443292</v>
      </c>
      <c r="AX189" s="505">
        <v>0</v>
      </c>
      <c r="AY189" s="505">
        <v>0</v>
      </c>
      <c r="AZ189" s="505">
        <v>0</v>
      </c>
      <c r="BA189" s="505">
        <v>0</v>
      </c>
      <c r="BB189" s="505">
        <v>70.924731182795696</v>
      </c>
      <c r="BC189" s="505">
        <v>85.304659498207883</v>
      </c>
      <c r="BD189" s="505">
        <v>0</v>
      </c>
      <c r="BE189" s="505">
        <v>0</v>
      </c>
      <c r="BF189" s="505">
        <v>0</v>
      </c>
      <c r="BG189" s="505">
        <v>0</v>
      </c>
      <c r="BH189" s="505">
        <v>0</v>
      </c>
      <c r="BI189" s="505">
        <v>0</v>
      </c>
      <c r="BJ189" s="505">
        <v>0</v>
      </c>
      <c r="BK189" s="505">
        <v>0</v>
      </c>
      <c r="BL189" s="505">
        <v>0.51692367038391196</v>
      </c>
      <c r="BM189" s="505">
        <v>0</v>
      </c>
      <c r="BN189" s="505">
        <v>0</v>
      </c>
      <c r="BO189" s="505">
        <v>1</v>
      </c>
      <c r="BP189" s="505">
        <v>0</v>
      </c>
      <c r="BQ189" s="555"/>
      <c r="BR189" s="555"/>
      <c r="BS189" s="555"/>
    </row>
    <row r="190" spans="1:71" ht="14.4" hidden="1">
      <c r="A190" s="486">
        <f>VLOOKUP(C190,'[19]DfE No.'!C:E,3,FALSE)</f>
        <v>263</v>
      </c>
      <c r="B190" s="502">
        <v>144217</v>
      </c>
      <c r="C190" s="502">
        <v>9352186</v>
      </c>
      <c r="D190" s="503" t="s">
        <v>264</v>
      </c>
      <c r="E190" s="492" t="s">
        <v>40</v>
      </c>
      <c r="F190" s="504" t="s">
        <v>697</v>
      </c>
      <c r="G190" s="505">
        <v>1</v>
      </c>
      <c r="H190" s="505">
        <v>0</v>
      </c>
      <c r="I190" s="505">
        <v>0</v>
      </c>
      <c r="J190" s="505">
        <v>7</v>
      </c>
      <c r="K190" s="505">
        <v>0</v>
      </c>
      <c r="L190" s="505">
        <v>0</v>
      </c>
      <c r="M190" s="505">
        <v>0</v>
      </c>
      <c r="N190" s="505">
        <v>413</v>
      </c>
      <c r="O190" s="505">
        <v>413</v>
      </c>
      <c r="P190" s="505">
        <v>59</v>
      </c>
      <c r="Q190" s="505">
        <v>354</v>
      </c>
      <c r="R190" s="505">
        <v>0</v>
      </c>
      <c r="S190" s="505">
        <v>0</v>
      </c>
      <c r="T190" s="505">
        <v>0</v>
      </c>
      <c r="U190" s="505">
        <v>0</v>
      </c>
      <c r="V190" s="505">
        <v>0</v>
      </c>
      <c r="W190" s="505">
        <v>0</v>
      </c>
      <c r="X190" s="505">
        <v>0</v>
      </c>
      <c r="Y190" s="505">
        <v>0</v>
      </c>
      <c r="Z190" s="505">
        <v>0</v>
      </c>
      <c r="AA190" s="505">
        <v>413</v>
      </c>
      <c r="AB190" s="505">
        <v>59</v>
      </c>
      <c r="AC190" s="505">
        <v>85.000000000000057</v>
      </c>
      <c r="AD190" s="505">
        <v>87.575903614457829</v>
      </c>
      <c r="AE190" s="505">
        <v>0</v>
      </c>
      <c r="AF190" s="505">
        <v>0</v>
      </c>
      <c r="AG190" s="505">
        <v>178.99999999999997</v>
      </c>
      <c r="AH190" s="505">
        <v>1.0000000000000007</v>
      </c>
      <c r="AI190" s="505">
        <v>49.999999999999815</v>
      </c>
      <c r="AJ190" s="505">
        <v>24.999999999999993</v>
      </c>
      <c r="AK190" s="505">
        <v>123.99999999999987</v>
      </c>
      <c r="AL190" s="505">
        <v>33.999999999999986</v>
      </c>
      <c r="AM190" s="505">
        <v>0</v>
      </c>
      <c r="AN190" s="505">
        <v>0</v>
      </c>
      <c r="AO190" s="505">
        <v>0</v>
      </c>
      <c r="AP190" s="505">
        <v>0</v>
      </c>
      <c r="AQ190" s="505">
        <v>0</v>
      </c>
      <c r="AR190" s="505">
        <v>0</v>
      </c>
      <c r="AS190" s="505">
        <v>0</v>
      </c>
      <c r="AT190" s="505">
        <v>0</v>
      </c>
      <c r="AU190" s="505">
        <v>8.1666666666666536</v>
      </c>
      <c r="AV190" s="505">
        <v>19.833333333333336</v>
      </c>
      <c r="AW190" s="505">
        <v>24.500000000000007</v>
      </c>
      <c r="AX190" s="505">
        <v>0</v>
      </c>
      <c r="AY190" s="505">
        <v>0</v>
      </c>
      <c r="AZ190" s="505">
        <v>0</v>
      </c>
      <c r="BA190" s="505">
        <v>0</v>
      </c>
      <c r="BB190" s="505">
        <v>106.09798270893371</v>
      </c>
      <c r="BC190" s="505">
        <v>123.78097982708933</v>
      </c>
      <c r="BD190" s="505">
        <v>0</v>
      </c>
      <c r="BE190" s="505">
        <v>0</v>
      </c>
      <c r="BF190" s="505">
        <v>0</v>
      </c>
      <c r="BG190" s="505">
        <v>0</v>
      </c>
      <c r="BH190" s="505">
        <v>0</v>
      </c>
      <c r="BI190" s="505">
        <v>0</v>
      </c>
      <c r="BJ190" s="505">
        <v>0</v>
      </c>
      <c r="BK190" s="505">
        <v>0</v>
      </c>
      <c r="BL190" s="505">
        <v>0.45093238045112799</v>
      </c>
      <c r="BM190" s="505">
        <v>0</v>
      </c>
      <c r="BN190" s="505">
        <v>0</v>
      </c>
      <c r="BO190" s="505">
        <v>1</v>
      </c>
      <c r="BP190" s="505">
        <v>0</v>
      </c>
      <c r="BQ190" s="555"/>
      <c r="BR190" s="555"/>
      <c r="BS190" s="555"/>
    </row>
    <row r="191" spans="1:71" ht="14.4" hidden="1">
      <c r="A191" s="486">
        <f>VLOOKUP(C191,'[19]DfE No.'!C:E,3,FALSE)</f>
        <v>225</v>
      </c>
      <c r="B191" s="502">
        <v>143549</v>
      </c>
      <c r="C191" s="502">
        <v>9352187</v>
      </c>
      <c r="D191" s="503" t="s">
        <v>1018</v>
      </c>
      <c r="E191" s="492" t="s">
        <v>40</v>
      </c>
      <c r="F191" s="504" t="s">
        <v>697</v>
      </c>
      <c r="G191" s="505">
        <v>1</v>
      </c>
      <c r="H191" s="505">
        <v>0</v>
      </c>
      <c r="I191" s="505">
        <v>0</v>
      </c>
      <c r="J191" s="505">
        <v>7</v>
      </c>
      <c r="K191" s="505">
        <v>0</v>
      </c>
      <c r="L191" s="505">
        <v>0</v>
      </c>
      <c r="M191" s="505">
        <v>0</v>
      </c>
      <c r="N191" s="505">
        <v>116</v>
      </c>
      <c r="O191" s="505">
        <v>116</v>
      </c>
      <c r="P191" s="505">
        <v>13</v>
      </c>
      <c r="Q191" s="505">
        <v>103</v>
      </c>
      <c r="R191" s="505">
        <v>0</v>
      </c>
      <c r="S191" s="505">
        <v>0</v>
      </c>
      <c r="T191" s="505">
        <v>0</v>
      </c>
      <c r="U191" s="505">
        <v>0</v>
      </c>
      <c r="V191" s="505">
        <v>0</v>
      </c>
      <c r="W191" s="505">
        <v>0</v>
      </c>
      <c r="X191" s="505">
        <v>0</v>
      </c>
      <c r="Y191" s="505">
        <v>0</v>
      </c>
      <c r="Z191" s="505">
        <v>0</v>
      </c>
      <c r="AA191" s="505">
        <v>116</v>
      </c>
      <c r="AB191" s="505">
        <v>16.571428571428573</v>
      </c>
      <c r="AC191" s="505">
        <v>9.9999999999999964</v>
      </c>
      <c r="AD191" s="505">
        <v>11.69747899159664</v>
      </c>
      <c r="AE191" s="505">
        <v>0</v>
      </c>
      <c r="AF191" s="505">
        <v>0</v>
      </c>
      <c r="AG191" s="505">
        <v>112.86486486486487</v>
      </c>
      <c r="AH191" s="505">
        <v>3.135135135135132</v>
      </c>
      <c r="AI191" s="505">
        <v>0</v>
      </c>
      <c r="AJ191" s="505">
        <v>0</v>
      </c>
      <c r="AK191" s="505">
        <v>0</v>
      </c>
      <c r="AL191" s="505">
        <v>0</v>
      </c>
      <c r="AM191" s="505">
        <v>0</v>
      </c>
      <c r="AN191" s="505">
        <v>0</v>
      </c>
      <c r="AO191" s="505">
        <v>0</v>
      </c>
      <c r="AP191" s="505">
        <v>0</v>
      </c>
      <c r="AQ191" s="505">
        <v>0</v>
      </c>
      <c r="AR191" s="505">
        <v>0</v>
      </c>
      <c r="AS191" s="505">
        <v>0</v>
      </c>
      <c r="AT191" s="505">
        <v>0</v>
      </c>
      <c r="AU191" s="505">
        <v>0</v>
      </c>
      <c r="AV191" s="505">
        <v>2.2524271844660149</v>
      </c>
      <c r="AW191" s="505">
        <v>4.5048543689320413</v>
      </c>
      <c r="AX191" s="505">
        <v>0</v>
      </c>
      <c r="AY191" s="505">
        <v>0</v>
      </c>
      <c r="AZ191" s="505">
        <v>0</v>
      </c>
      <c r="BA191" s="505">
        <v>0.97478991596638653</v>
      </c>
      <c r="BB191" s="505">
        <v>24.759615384615387</v>
      </c>
      <c r="BC191" s="505">
        <v>27.884615384615387</v>
      </c>
      <c r="BD191" s="505">
        <v>0</v>
      </c>
      <c r="BE191" s="505">
        <v>0</v>
      </c>
      <c r="BF191" s="505">
        <v>0</v>
      </c>
      <c r="BG191" s="505">
        <v>0</v>
      </c>
      <c r="BH191" s="505">
        <v>0</v>
      </c>
      <c r="BI191" s="505">
        <v>0</v>
      </c>
      <c r="BJ191" s="505">
        <v>7.0400000000000249</v>
      </c>
      <c r="BK191" s="505">
        <v>0</v>
      </c>
      <c r="BL191" s="505">
        <v>1.5779972952381001</v>
      </c>
      <c r="BM191" s="505">
        <v>0</v>
      </c>
      <c r="BN191" s="505">
        <v>0</v>
      </c>
      <c r="BO191" s="505">
        <v>1</v>
      </c>
      <c r="BP191" s="505">
        <v>0</v>
      </c>
      <c r="BQ191" s="555"/>
      <c r="BR191" s="555"/>
      <c r="BS191" s="555"/>
    </row>
    <row r="192" spans="1:71" ht="14.4" hidden="1">
      <c r="A192" s="486">
        <f>VLOOKUP(C192,'[19]DfE No.'!C:E,3,FALSE)</f>
        <v>270</v>
      </c>
      <c r="B192" s="502">
        <v>143550</v>
      </c>
      <c r="C192" s="502">
        <v>9352188</v>
      </c>
      <c r="D192" s="503" t="s">
        <v>1127</v>
      </c>
      <c r="E192" s="492" t="s">
        <v>40</v>
      </c>
      <c r="F192" s="504" t="s">
        <v>697</v>
      </c>
      <c r="G192" s="505">
        <v>1</v>
      </c>
      <c r="H192" s="505">
        <v>0</v>
      </c>
      <c r="I192" s="505">
        <v>0</v>
      </c>
      <c r="J192" s="505">
        <v>7</v>
      </c>
      <c r="K192" s="505">
        <v>0</v>
      </c>
      <c r="L192" s="505">
        <v>0</v>
      </c>
      <c r="M192" s="505">
        <v>0</v>
      </c>
      <c r="N192" s="505">
        <v>340</v>
      </c>
      <c r="O192" s="505">
        <v>340</v>
      </c>
      <c r="P192" s="505">
        <v>46</v>
      </c>
      <c r="Q192" s="505">
        <v>294</v>
      </c>
      <c r="R192" s="505">
        <v>0</v>
      </c>
      <c r="S192" s="505">
        <v>0</v>
      </c>
      <c r="T192" s="505">
        <v>0</v>
      </c>
      <c r="U192" s="505">
        <v>0</v>
      </c>
      <c r="V192" s="505">
        <v>0</v>
      </c>
      <c r="W192" s="505">
        <v>0</v>
      </c>
      <c r="X192" s="505">
        <v>0</v>
      </c>
      <c r="Y192" s="505">
        <v>0</v>
      </c>
      <c r="Z192" s="505">
        <v>0</v>
      </c>
      <c r="AA192" s="505">
        <v>340</v>
      </c>
      <c r="AB192" s="505">
        <v>48.571428571428569</v>
      </c>
      <c r="AC192" s="505">
        <v>149.99999999999991</v>
      </c>
      <c r="AD192" s="505">
        <v>149.99999999999991</v>
      </c>
      <c r="AE192" s="505">
        <v>0</v>
      </c>
      <c r="AF192" s="505">
        <v>0</v>
      </c>
      <c r="AG192" s="505">
        <v>86.999999999999844</v>
      </c>
      <c r="AH192" s="505">
        <v>11.999999999999993</v>
      </c>
      <c r="AI192" s="505">
        <v>5.9999999999999964</v>
      </c>
      <c r="AJ192" s="505">
        <v>110.00000000000004</v>
      </c>
      <c r="AK192" s="505">
        <v>123.99999999999994</v>
      </c>
      <c r="AL192" s="505">
        <v>1.0000000000000016</v>
      </c>
      <c r="AM192" s="505">
        <v>0</v>
      </c>
      <c r="AN192" s="505">
        <v>0</v>
      </c>
      <c r="AO192" s="505">
        <v>0</v>
      </c>
      <c r="AP192" s="505">
        <v>0</v>
      </c>
      <c r="AQ192" s="505">
        <v>0</v>
      </c>
      <c r="AR192" s="505">
        <v>0</v>
      </c>
      <c r="AS192" s="505">
        <v>0</v>
      </c>
      <c r="AT192" s="505">
        <v>0</v>
      </c>
      <c r="AU192" s="505">
        <v>33.537414965986386</v>
      </c>
      <c r="AV192" s="505">
        <v>54.353741496598538</v>
      </c>
      <c r="AW192" s="505">
        <v>76.326530612244781</v>
      </c>
      <c r="AX192" s="505">
        <v>0</v>
      </c>
      <c r="AY192" s="505">
        <v>0</v>
      </c>
      <c r="AZ192" s="505">
        <v>0</v>
      </c>
      <c r="BA192" s="505">
        <v>0</v>
      </c>
      <c r="BB192" s="505">
        <v>91.11570247933885</v>
      </c>
      <c r="BC192" s="505">
        <v>105.37190082644629</v>
      </c>
      <c r="BD192" s="505">
        <v>0</v>
      </c>
      <c r="BE192" s="505">
        <v>0</v>
      </c>
      <c r="BF192" s="505">
        <v>0</v>
      </c>
      <c r="BG192" s="505">
        <v>0</v>
      </c>
      <c r="BH192" s="505">
        <v>0</v>
      </c>
      <c r="BI192" s="505">
        <v>0</v>
      </c>
      <c r="BJ192" s="505">
        <v>10.600000000000003</v>
      </c>
      <c r="BK192" s="505">
        <v>0</v>
      </c>
      <c r="BL192" s="505">
        <v>0.51499571658767795</v>
      </c>
      <c r="BM192" s="505">
        <v>0</v>
      </c>
      <c r="BN192" s="505">
        <v>0</v>
      </c>
      <c r="BO192" s="505">
        <v>1</v>
      </c>
      <c r="BP192" s="505">
        <v>0</v>
      </c>
      <c r="BQ192" s="555"/>
      <c r="BR192" s="555"/>
      <c r="BS192" s="555"/>
    </row>
    <row r="193" spans="1:71" ht="14.4" hidden="1">
      <c r="A193" s="486">
        <f>VLOOKUP(C193,'[19]DfE No.'!C:E,3,FALSE)</f>
        <v>121</v>
      </c>
      <c r="B193" s="502">
        <v>143671</v>
      </c>
      <c r="C193" s="502">
        <v>9352189</v>
      </c>
      <c r="D193" s="503" t="s">
        <v>1128</v>
      </c>
      <c r="E193" s="492" t="s">
        <v>40</v>
      </c>
      <c r="F193" s="504" t="s">
        <v>697</v>
      </c>
      <c r="G193" s="505">
        <v>1</v>
      </c>
      <c r="H193" s="505">
        <v>0</v>
      </c>
      <c r="I193" s="505">
        <v>0</v>
      </c>
      <c r="J193" s="505">
        <v>3</v>
      </c>
      <c r="K193" s="505">
        <v>0</v>
      </c>
      <c r="L193" s="505">
        <v>0</v>
      </c>
      <c r="M193" s="505">
        <v>0</v>
      </c>
      <c r="N193" s="505">
        <v>119.5</v>
      </c>
      <c r="O193" s="505">
        <v>119.5</v>
      </c>
      <c r="P193" s="505">
        <v>53.5</v>
      </c>
      <c r="Q193" s="505">
        <v>66</v>
      </c>
      <c r="R193" s="505">
        <v>0</v>
      </c>
      <c r="S193" s="505">
        <v>0</v>
      </c>
      <c r="T193" s="505">
        <v>0</v>
      </c>
      <c r="U193" s="505">
        <v>0</v>
      </c>
      <c r="V193" s="505">
        <v>0</v>
      </c>
      <c r="W193" s="505">
        <v>0</v>
      </c>
      <c r="X193" s="505">
        <v>0</v>
      </c>
      <c r="Y193" s="505">
        <v>0</v>
      </c>
      <c r="Z193" s="505">
        <v>0</v>
      </c>
      <c r="AA193" s="505">
        <v>119.5</v>
      </c>
      <c r="AB193" s="505">
        <v>39.833333333333336</v>
      </c>
      <c r="AC193" s="505">
        <v>32.803921568627494</v>
      </c>
      <c r="AD193" s="505">
        <v>32.803921568627494</v>
      </c>
      <c r="AE193" s="505">
        <v>0</v>
      </c>
      <c r="AF193" s="505">
        <v>0</v>
      </c>
      <c r="AG193" s="505">
        <v>54.31818181818187</v>
      </c>
      <c r="AH193" s="505">
        <v>42.247474747474797</v>
      </c>
      <c r="AI193" s="505">
        <v>0</v>
      </c>
      <c r="AJ193" s="505">
        <v>7.2424242424242422</v>
      </c>
      <c r="AK193" s="505">
        <v>6.0353535353535346</v>
      </c>
      <c r="AL193" s="505">
        <v>6.0353535353535346</v>
      </c>
      <c r="AM193" s="505">
        <v>3.6212121212121211</v>
      </c>
      <c r="AN193" s="505">
        <v>0</v>
      </c>
      <c r="AO193" s="505">
        <v>0</v>
      </c>
      <c r="AP193" s="505">
        <v>0</v>
      </c>
      <c r="AQ193" s="505">
        <v>0</v>
      </c>
      <c r="AR193" s="505">
        <v>0</v>
      </c>
      <c r="AS193" s="505">
        <v>0</v>
      </c>
      <c r="AT193" s="505">
        <v>0</v>
      </c>
      <c r="AU193" s="505">
        <v>3.6212121212121211</v>
      </c>
      <c r="AV193" s="505">
        <v>5.431818181818187</v>
      </c>
      <c r="AW193" s="505">
        <v>5.431818181818187</v>
      </c>
      <c r="AX193" s="505">
        <v>0</v>
      </c>
      <c r="AY193" s="505">
        <v>0</v>
      </c>
      <c r="AZ193" s="505">
        <v>0</v>
      </c>
      <c r="BA193" s="505">
        <v>1.8106060606060606</v>
      </c>
      <c r="BB193" s="505">
        <v>13.894736842105262</v>
      </c>
      <c r="BC193" s="505">
        <v>25.157894736842103</v>
      </c>
      <c r="BD193" s="505">
        <v>0</v>
      </c>
      <c r="BE193" s="505">
        <v>0</v>
      </c>
      <c r="BF193" s="505">
        <v>0</v>
      </c>
      <c r="BG193" s="505">
        <v>0</v>
      </c>
      <c r="BH193" s="505">
        <v>0</v>
      </c>
      <c r="BI193" s="505">
        <v>0</v>
      </c>
      <c r="BJ193" s="505">
        <v>0</v>
      </c>
      <c r="BK193" s="505">
        <v>0</v>
      </c>
      <c r="BL193" s="505">
        <v>0.498812003</v>
      </c>
      <c r="BM193" s="505">
        <v>0</v>
      </c>
      <c r="BN193" s="505">
        <v>0</v>
      </c>
      <c r="BO193" s="505">
        <v>1</v>
      </c>
      <c r="BP193" s="505">
        <v>0</v>
      </c>
      <c r="BQ193" s="555"/>
      <c r="BR193" s="555"/>
      <c r="BS193" s="555"/>
    </row>
    <row r="194" spans="1:71" ht="14.4" hidden="1">
      <c r="A194" s="486">
        <f>VLOOKUP(C194,'[19]DfE No.'!C:E,3,FALSE)</f>
        <v>249</v>
      </c>
      <c r="B194" s="502">
        <v>146460</v>
      </c>
      <c r="C194" s="502">
        <v>9352194</v>
      </c>
      <c r="D194" s="503" t="s">
        <v>255</v>
      </c>
      <c r="E194" s="492" t="s">
        <v>40</v>
      </c>
      <c r="F194" s="504" t="s">
        <v>697</v>
      </c>
      <c r="G194" s="505">
        <v>1</v>
      </c>
      <c r="H194" s="505">
        <v>0</v>
      </c>
      <c r="I194" s="505">
        <v>0</v>
      </c>
      <c r="J194" s="505">
        <v>7</v>
      </c>
      <c r="K194" s="505">
        <v>0</v>
      </c>
      <c r="L194" s="505">
        <v>0</v>
      </c>
      <c r="M194" s="505">
        <v>0</v>
      </c>
      <c r="N194" s="505">
        <v>625</v>
      </c>
      <c r="O194" s="505">
        <v>625</v>
      </c>
      <c r="P194" s="505">
        <v>89</v>
      </c>
      <c r="Q194" s="505">
        <v>536</v>
      </c>
      <c r="R194" s="505">
        <v>0</v>
      </c>
      <c r="S194" s="505">
        <v>0</v>
      </c>
      <c r="T194" s="505">
        <v>0</v>
      </c>
      <c r="U194" s="505">
        <v>0</v>
      </c>
      <c r="V194" s="505">
        <v>0</v>
      </c>
      <c r="W194" s="505">
        <v>0</v>
      </c>
      <c r="X194" s="505">
        <v>0</v>
      </c>
      <c r="Y194" s="505">
        <v>0</v>
      </c>
      <c r="Z194" s="505">
        <v>0</v>
      </c>
      <c r="AA194" s="505">
        <v>625</v>
      </c>
      <c r="AB194" s="505">
        <v>89.285714285714292</v>
      </c>
      <c r="AC194" s="505">
        <v>39</v>
      </c>
      <c r="AD194" s="505">
        <v>39</v>
      </c>
      <c r="AE194" s="505">
        <v>0</v>
      </c>
      <c r="AF194" s="505">
        <v>0</v>
      </c>
      <c r="AG194" s="505">
        <v>571</v>
      </c>
      <c r="AH194" s="505">
        <v>2.9999999999999996</v>
      </c>
      <c r="AI194" s="505">
        <v>2</v>
      </c>
      <c r="AJ194" s="505">
        <v>15</v>
      </c>
      <c r="AK194" s="505">
        <v>34</v>
      </c>
      <c r="AL194" s="505">
        <v>0</v>
      </c>
      <c r="AM194" s="505">
        <v>0</v>
      </c>
      <c r="AN194" s="505">
        <v>0</v>
      </c>
      <c r="AO194" s="505">
        <v>0</v>
      </c>
      <c r="AP194" s="505">
        <v>0</v>
      </c>
      <c r="AQ194" s="505">
        <v>0</v>
      </c>
      <c r="AR194" s="505">
        <v>0</v>
      </c>
      <c r="AS194" s="505">
        <v>0</v>
      </c>
      <c r="AT194" s="505">
        <v>0</v>
      </c>
      <c r="AU194" s="505">
        <v>5.8302238805970124</v>
      </c>
      <c r="AV194" s="505">
        <v>15.158582089552249</v>
      </c>
      <c r="AW194" s="505">
        <v>23.320895522388064</v>
      </c>
      <c r="AX194" s="505">
        <v>0</v>
      </c>
      <c r="AY194" s="505">
        <v>0</v>
      </c>
      <c r="AZ194" s="505">
        <v>0</v>
      </c>
      <c r="BA194" s="505">
        <v>4.9840510366826152</v>
      </c>
      <c r="BB194" s="505">
        <v>130.21468926553672</v>
      </c>
      <c r="BC194" s="505">
        <v>151.83615819209038</v>
      </c>
      <c r="BD194" s="505">
        <v>0</v>
      </c>
      <c r="BE194" s="505">
        <v>0</v>
      </c>
      <c r="BF194" s="505">
        <v>0</v>
      </c>
      <c r="BG194" s="505">
        <v>0</v>
      </c>
      <c r="BH194" s="505">
        <v>0</v>
      </c>
      <c r="BI194" s="505">
        <v>0</v>
      </c>
      <c r="BJ194" s="505">
        <v>0</v>
      </c>
      <c r="BK194" s="505">
        <v>0</v>
      </c>
      <c r="BL194" s="505">
        <v>0.84651092572992703</v>
      </c>
      <c r="BM194" s="505">
        <v>0</v>
      </c>
      <c r="BN194" s="505">
        <v>0</v>
      </c>
      <c r="BO194" s="505">
        <v>1</v>
      </c>
      <c r="BP194" s="505">
        <v>0</v>
      </c>
      <c r="BQ194" s="555"/>
      <c r="BR194" s="555"/>
      <c r="BS194" s="555"/>
    </row>
    <row r="195" spans="1:71" ht="14.4" hidden="1">
      <c r="A195" s="486">
        <f>VLOOKUP(C195,'[19]DfE No.'!C:E,3,FALSE)</f>
        <v>119</v>
      </c>
      <c r="B195" s="502">
        <v>143830</v>
      </c>
      <c r="C195" s="502">
        <v>9352197</v>
      </c>
      <c r="D195" s="503" t="s">
        <v>1019</v>
      </c>
      <c r="E195" s="492" t="s">
        <v>40</v>
      </c>
      <c r="F195" s="504" t="s">
        <v>697</v>
      </c>
      <c r="G195" s="505">
        <v>1</v>
      </c>
      <c r="H195" s="505">
        <v>0</v>
      </c>
      <c r="I195" s="505">
        <v>0</v>
      </c>
      <c r="J195" s="505">
        <v>7</v>
      </c>
      <c r="K195" s="505">
        <v>0</v>
      </c>
      <c r="L195" s="505">
        <v>0</v>
      </c>
      <c r="M195" s="505">
        <v>0</v>
      </c>
      <c r="N195" s="505">
        <v>69</v>
      </c>
      <c r="O195" s="505">
        <v>69</v>
      </c>
      <c r="P195" s="505">
        <v>5</v>
      </c>
      <c r="Q195" s="505">
        <v>64</v>
      </c>
      <c r="R195" s="505">
        <v>0</v>
      </c>
      <c r="S195" s="505">
        <v>0</v>
      </c>
      <c r="T195" s="505">
        <v>0</v>
      </c>
      <c r="U195" s="505">
        <v>0</v>
      </c>
      <c r="V195" s="505">
        <v>0</v>
      </c>
      <c r="W195" s="505">
        <v>0</v>
      </c>
      <c r="X195" s="505">
        <v>0</v>
      </c>
      <c r="Y195" s="505">
        <v>0</v>
      </c>
      <c r="Z195" s="505">
        <v>0</v>
      </c>
      <c r="AA195" s="505">
        <v>69</v>
      </c>
      <c r="AB195" s="505">
        <v>9.8571428571428577</v>
      </c>
      <c r="AC195" s="505">
        <v>15.999999999999966</v>
      </c>
      <c r="AD195" s="505">
        <v>19.973684210526315</v>
      </c>
      <c r="AE195" s="505">
        <v>0</v>
      </c>
      <c r="AF195" s="505">
        <v>0</v>
      </c>
      <c r="AG195" s="505">
        <v>63.000000000000028</v>
      </c>
      <c r="AH195" s="505">
        <v>5.9999999999999982</v>
      </c>
      <c r="AI195" s="505">
        <v>0</v>
      </c>
      <c r="AJ195" s="505">
        <v>0</v>
      </c>
      <c r="AK195" s="505">
        <v>0</v>
      </c>
      <c r="AL195" s="505">
        <v>0</v>
      </c>
      <c r="AM195" s="505">
        <v>0</v>
      </c>
      <c r="AN195" s="505">
        <v>0</v>
      </c>
      <c r="AO195" s="505">
        <v>0</v>
      </c>
      <c r="AP195" s="505">
        <v>0</v>
      </c>
      <c r="AQ195" s="505">
        <v>0</v>
      </c>
      <c r="AR195" s="505">
        <v>0</v>
      </c>
      <c r="AS195" s="505">
        <v>0</v>
      </c>
      <c r="AT195" s="505">
        <v>0</v>
      </c>
      <c r="AU195" s="505">
        <v>1.078125</v>
      </c>
      <c r="AV195" s="505">
        <v>1.078125</v>
      </c>
      <c r="AW195" s="505">
        <v>1.078125</v>
      </c>
      <c r="AX195" s="505">
        <v>0</v>
      </c>
      <c r="AY195" s="505">
        <v>0</v>
      </c>
      <c r="AZ195" s="505">
        <v>0</v>
      </c>
      <c r="BA195" s="505">
        <v>0</v>
      </c>
      <c r="BB195" s="505">
        <v>22.943396226415093</v>
      </c>
      <c r="BC195" s="505">
        <v>24.735849056603772</v>
      </c>
      <c r="BD195" s="505">
        <v>0</v>
      </c>
      <c r="BE195" s="505">
        <v>0</v>
      </c>
      <c r="BF195" s="505">
        <v>0</v>
      </c>
      <c r="BG195" s="505">
        <v>0</v>
      </c>
      <c r="BH195" s="505">
        <v>0</v>
      </c>
      <c r="BI195" s="505">
        <v>0</v>
      </c>
      <c r="BJ195" s="505">
        <v>0</v>
      </c>
      <c r="BK195" s="505">
        <v>0</v>
      </c>
      <c r="BL195" s="505">
        <v>2.72135681444444</v>
      </c>
      <c r="BM195" s="505">
        <v>0</v>
      </c>
      <c r="BN195" s="505">
        <v>1</v>
      </c>
      <c r="BO195" s="505">
        <v>1</v>
      </c>
      <c r="BP195" s="505">
        <v>0</v>
      </c>
      <c r="BQ195" s="555"/>
      <c r="BR195" s="555"/>
      <c r="BS195" s="555"/>
    </row>
    <row r="196" spans="1:71" ht="14.4" hidden="1">
      <c r="A196" s="486">
        <f>VLOOKUP(C196,'[19]DfE No.'!C:E,3,FALSE)</f>
        <v>512</v>
      </c>
      <c r="B196" s="502">
        <v>143860</v>
      </c>
      <c r="C196" s="502">
        <v>9352198</v>
      </c>
      <c r="D196" s="503" t="s">
        <v>1020</v>
      </c>
      <c r="E196" s="492" t="s">
        <v>40</v>
      </c>
      <c r="F196" s="504" t="s">
        <v>697</v>
      </c>
      <c r="G196" s="505">
        <v>1</v>
      </c>
      <c r="H196" s="505">
        <v>0</v>
      </c>
      <c r="I196" s="505">
        <v>0</v>
      </c>
      <c r="J196" s="505">
        <v>7</v>
      </c>
      <c r="K196" s="505">
        <v>0</v>
      </c>
      <c r="L196" s="505">
        <v>0</v>
      </c>
      <c r="M196" s="505">
        <v>0</v>
      </c>
      <c r="N196" s="505">
        <v>369</v>
      </c>
      <c r="O196" s="505">
        <v>369</v>
      </c>
      <c r="P196" s="505">
        <v>43</v>
      </c>
      <c r="Q196" s="505">
        <v>326</v>
      </c>
      <c r="R196" s="505">
        <v>0</v>
      </c>
      <c r="S196" s="505">
        <v>0</v>
      </c>
      <c r="T196" s="505">
        <v>0</v>
      </c>
      <c r="U196" s="505">
        <v>0</v>
      </c>
      <c r="V196" s="505">
        <v>0</v>
      </c>
      <c r="W196" s="505">
        <v>0</v>
      </c>
      <c r="X196" s="505">
        <v>0</v>
      </c>
      <c r="Y196" s="505">
        <v>0</v>
      </c>
      <c r="Z196" s="505">
        <v>0</v>
      </c>
      <c r="AA196" s="505">
        <v>369</v>
      </c>
      <c r="AB196" s="505">
        <v>52.714285714285715</v>
      </c>
      <c r="AC196" s="505">
        <v>121.99999999999989</v>
      </c>
      <c r="AD196" s="505">
        <v>129.10182767624022</v>
      </c>
      <c r="AE196" s="505">
        <v>0</v>
      </c>
      <c r="AF196" s="505">
        <v>0</v>
      </c>
      <c r="AG196" s="505">
        <v>120.9836065573769</v>
      </c>
      <c r="AH196" s="505">
        <v>151.2295081967215</v>
      </c>
      <c r="AI196" s="505">
        <v>96.786885245901601</v>
      </c>
      <c r="AJ196" s="505">
        <v>0</v>
      </c>
      <c r="AK196" s="505">
        <v>0</v>
      </c>
      <c r="AL196" s="505">
        <v>0</v>
      </c>
      <c r="AM196" s="505">
        <v>0</v>
      </c>
      <c r="AN196" s="505">
        <v>0</v>
      </c>
      <c r="AO196" s="505">
        <v>0</v>
      </c>
      <c r="AP196" s="505">
        <v>0</v>
      </c>
      <c r="AQ196" s="505">
        <v>0</v>
      </c>
      <c r="AR196" s="505">
        <v>0</v>
      </c>
      <c r="AS196" s="505">
        <v>0</v>
      </c>
      <c r="AT196" s="505">
        <v>0</v>
      </c>
      <c r="AU196" s="505">
        <v>5.6769230769230825</v>
      </c>
      <c r="AV196" s="505">
        <v>10.218461538461542</v>
      </c>
      <c r="AW196" s="505">
        <v>14.76</v>
      </c>
      <c r="AX196" s="505">
        <v>0</v>
      </c>
      <c r="AY196" s="505">
        <v>0</v>
      </c>
      <c r="AZ196" s="505">
        <v>0</v>
      </c>
      <c r="BA196" s="505">
        <v>0.96344647519582249</v>
      </c>
      <c r="BB196" s="505">
        <v>88.555223880597012</v>
      </c>
      <c r="BC196" s="505">
        <v>100.23582089552238</v>
      </c>
      <c r="BD196" s="505">
        <v>0</v>
      </c>
      <c r="BE196" s="505">
        <v>0</v>
      </c>
      <c r="BF196" s="505">
        <v>0</v>
      </c>
      <c r="BG196" s="505">
        <v>0</v>
      </c>
      <c r="BH196" s="505">
        <v>0</v>
      </c>
      <c r="BI196" s="505">
        <v>0</v>
      </c>
      <c r="BJ196" s="505">
        <v>0</v>
      </c>
      <c r="BK196" s="505">
        <v>0</v>
      </c>
      <c r="BL196" s="505">
        <v>0.48876683799999998</v>
      </c>
      <c r="BM196" s="505">
        <v>0</v>
      </c>
      <c r="BN196" s="505">
        <v>0</v>
      </c>
      <c r="BO196" s="505">
        <v>1</v>
      </c>
      <c r="BP196" s="505">
        <v>0</v>
      </c>
      <c r="BQ196" s="555"/>
      <c r="BR196" s="555"/>
      <c r="BS196" s="555"/>
    </row>
    <row r="197" spans="1:71" ht="14.4" hidden="1">
      <c r="A197" s="486">
        <f>VLOOKUP(C197,'[19]DfE No.'!C:E,3,FALSE)</f>
        <v>483</v>
      </c>
      <c r="B197" s="502">
        <v>143861</v>
      </c>
      <c r="C197" s="502">
        <v>9352199</v>
      </c>
      <c r="D197" s="503" t="s">
        <v>1021</v>
      </c>
      <c r="E197" s="492" t="s">
        <v>40</v>
      </c>
      <c r="F197" s="504" t="s">
        <v>697</v>
      </c>
      <c r="G197" s="505">
        <v>1</v>
      </c>
      <c r="H197" s="505">
        <v>0</v>
      </c>
      <c r="I197" s="505">
        <v>0</v>
      </c>
      <c r="J197" s="505">
        <v>7</v>
      </c>
      <c r="K197" s="505">
        <v>0</v>
      </c>
      <c r="L197" s="505">
        <v>0</v>
      </c>
      <c r="M197" s="505">
        <v>0</v>
      </c>
      <c r="N197" s="505">
        <v>329</v>
      </c>
      <c r="O197" s="505">
        <v>329</v>
      </c>
      <c r="P197" s="505">
        <v>56</v>
      </c>
      <c r="Q197" s="505">
        <v>273</v>
      </c>
      <c r="R197" s="505">
        <v>0</v>
      </c>
      <c r="S197" s="505">
        <v>0</v>
      </c>
      <c r="T197" s="505">
        <v>0</v>
      </c>
      <c r="U197" s="505">
        <v>0</v>
      </c>
      <c r="V197" s="505">
        <v>0</v>
      </c>
      <c r="W197" s="505">
        <v>0</v>
      </c>
      <c r="X197" s="505">
        <v>0</v>
      </c>
      <c r="Y197" s="505">
        <v>0</v>
      </c>
      <c r="Z197" s="505">
        <v>0</v>
      </c>
      <c r="AA197" s="505">
        <v>329</v>
      </c>
      <c r="AB197" s="505">
        <v>47</v>
      </c>
      <c r="AC197" s="505">
        <v>83.000000000000114</v>
      </c>
      <c r="AD197" s="505">
        <v>83.059016393442633</v>
      </c>
      <c r="AE197" s="505">
        <v>0</v>
      </c>
      <c r="AF197" s="505">
        <v>0</v>
      </c>
      <c r="AG197" s="505">
        <v>273.83231707317083</v>
      </c>
      <c r="AH197" s="505">
        <v>54.164634146341328</v>
      </c>
      <c r="AI197" s="505">
        <v>1.0030487804878054</v>
      </c>
      <c r="AJ197" s="505">
        <v>0</v>
      </c>
      <c r="AK197" s="505">
        <v>0</v>
      </c>
      <c r="AL197" s="505">
        <v>0</v>
      </c>
      <c r="AM197" s="505">
        <v>0</v>
      </c>
      <c r="AN197" s="505">
        <v>0</v>
      </c>
      <c r="AO197" s="505">
        <v>0</v>
      </c>
      <c r="AP197" s="505">
        <v>0</v>
      </c>
      <c r="AQ197" s="505">
        <v>0</v>
      </c>
      <c r="AR197" s="505">
        <v>0</v>
      </c>
      <c r="AS197" s="505">
        <v>0</v>
      </c>
      <c r="AT197" s="505">
        <v>0</v>
      </c>
      <c r="AU197" s="505">
        <v>13.354243542435411</v>
      </c>
      <c r="AV197" s="505">
        <v>27.922509225092256</v>
      </c>
      <c r="AW197" s="505">
        <v>46.132841328413235</v>
      </c>
      <c r="AX197" s="505">
        <v>0</v>
      </c>
      <c r="AY197" s="505">
        <v>0</v>
      </c>
      <c r="AZ197" s="505">
        <v>0</v>
      </c>
      <c r="BA197" s="505">
        <v>0</v>
      </c>
      <c r="BB197" s="505">
        <v>91</v>
      </c>
      <c r="BC197" s="505">
        <v>109.66666666666666</v>
      </c>
      <c r="BD197" s="505">
        <v>0</v>
      </c>
      <c r="BE197" s="505">
        <v>0</v>
      </c>
      <c r="BF197" s="505">
        <v>0</v>
      </c>
      <c r="BG197" s="505">
        <v>0</v>
      </c>
      <c r="BH197" s="505">
        <v>0</v>
      </c>
      <c r="BI197" s="505">
        <v>0</v>
      </c>
      <c r="BJ197" s="505">
        <v>9.260000000000014</v>
      </c>
      <c r="BK197" s="505">
        <v>0</v>
      </c>
      <c r="BL197" s="505">
        <v>0.44395022071005902</v>
      </c>
      <c r="BM197" s="505">
        <v>0</v>
      </c>
      <c r="BN197" s="505">
        <v>0</v>
      </c>
      <c r="BO197" s="505">
        <v>1</v>
      </c>
      <c r="BP197" s="505">
        <v>0</v>
      </c>
      <c r="BQ197" s="555"/>
      <c r="BR197" s="555"/>
      <c r="BS197" s="555"/>
    </row>
    <row r="198" spans="1:71" ht="14.4" hidden="1">
      <c r="A198" s="486">
        <f>VLOOKUP(C198,'[19]DfE No.'!C:E,3,FALSE)</f>
        <v>473</v>
      </c>
      <c r="B198" s="502">
        <v>144275</v>
      </c>
      <c r="C198" s="502">
        <v>9352200</v>
      </c>
      <c r="D198" s="503" t="s">
        <v>1129</v>
      </c>
      <c r="E198" s="492" t="s">
        <v>40</v>
      </c>
      <c r="F198" s="504" t="s">
        <v>697</v>
      </c>
      <c r="G198" s="505">
        <v>1</v>
      </c>
      <c r="H198" s="505">
        <v>0</v>
      </c>
      <c r="I198" s="505">
        <v>0</v>
      </c>
      <c r="J198" s="505">
        <v>7</v>
      </c>
      <c r="K198" s="505">
        <v>0</v>
      </c>
      <c r="L198" s="505">
        <v>0</v>
      </c>
      <c r="M198" s="505">
        <v>0</v>
      </c>
      <c r="N198" s="505">
        <v>227</v>
      </c>
      <c r="O198" s="505">
        <v>227</v>
      </c>
      <c r="P198" s="505">
        <v>49</v>
      </c>
      <c r="Q198" s="505">
        <v>178</v>
      </c>
      <c r="R198" s="505">
        <v>0</v>
      </c>
      <c r="S198" s="505">
        <v>0</v>
      </c>
      <c r="T198" s="505">
        <v>0</v>
      </c>
      <c r="U198" s="505">
        <v>0</v>
      </c>
      <c r="V198" s="505">
        <v>0</v>
      </c>
      <c r="W198" s="505">
        <v>0</v>
      </c>
      <c r="X198" s="505">
        <v>0</v>
      </c>
      <c r="Y198" s="505">
        <v>0</v>
      </c>
      <c r="Z198" s="505">
        <v>0</v>
      </c>
      <c r="AA198" s="505">
        <v>227</v>
      </c>
      <c r="AB198" s="505">
        <v>32.428571428571431</v>
      </c>
      <c r="AC198" s="505">
        <v>50.999999999999979</v>
      </c>
      <c r="AD198" s="505">
        <v>50.999999999999979</v>
      </c>
      <c r="AE198" s="505">
        <v>0</v>
      </c>
      <c r="AF198" s="505">
        <v>0</v>
      </c>
      <c r="AG198" s="505">
        <v>170</v>
      </c>
      <c r="AH198" s="505">
        <v>1.0000000000000013</v>
      </c>
      <c r="AI198" s="505">
        <v>56.000000000000057</v>
      </c>
      <c r="AJ198" s="505">
        <v>0</v>
      </c>
      <c r="AK198" s="505">
        <v>0</v>
      </c>
      <c r="AL198" s="505">
        <v>0</v>
      </c>
      <c r="AM198" s="505">
        <v>0</v>
      </c>
      <c r="AN198" s="505">
        <v>0</v>
      </c>
      <c r="AO198" s="505">
        <v>0</v>
      </c>
      <c r="AP198" s="505">
        <v>0</v>
      </c>
      <c r="AQ198" s="505">
        <v>0</v>
      </c>
      <c r="AR198" s="505">
        <v>0</v>
      </c>
      <c r="AS198" s="505">
        <v>0</v>
      </c>
      <c r="AT198" s="505">
        <v>0</v>
      </c>
      <c r="AU198" s="505">
        <v>1.2752808988764051</v>
      </c>
      <c r="AV198" s="505">
        <v>3.8258426966292221</v>
      </c>
      <c r="AW198" s="505">
        <v>3.8258426966292221</v>
      </c>
      <c r="AX198" s="505">
        <v>0</v>
      </c>
      <c r="AY198" s="505">
        <v>0</v>
      </c>
      <c r="AZ198" s="505">
        <v>0</v>
      </c>
      <c r="BA198" s="505">
        <v>0</v>
      </c>
      <c r="BB198" s="505">
        <v>72.047619047619051</v>
      </c>
      <c r="BC198" s="505">
        <v>91.88095238095238</v>
      </c>
      <c r="BD198" s="505">
        <v>0</v>
      </c>
      <c r="BE198" s="505">
        <v>0</v>
      </c>
      <c r="BF198" s="505">
        <v>0</v>
      </c>
      <c r="BG198" s="505">
        <v>0</v>
      </c>
      <c r="BH198" s="505">
        <v>0</v>
      </c>
      <c r="BI198" s="505">
        <v>0</v>
      </c>
      <c r="BJ198" s="505">
        <v>0</v>
      </c>
      <c r="BK198" s="505">
        <v>0</v>
      </c>
      <c r="BL198" s="505">
        <v>1.5563616181818201</v>
      </c>
      <c r="BM198" s="505">
        <v>0</v>
      </c>
      <c r="BN198" s="505">
        <v>0</v>
      </c>
      <c r="BO198" s="505">
        <v>1</v>
      </c>
      <c r="BP198" s="505">
        <v>0</v>
      </c>
      <c r="BQ198" s="555"/>
      <c r="BR198" s="555"/>
      <c r="BS198" s="555"/>
    </row>
    <row r="199" spans="1:71" ht="14.4" hidden="1">
      <c r="A199" s="486">
        <f>VLOOKUP(C199,'[19]DfE No.'!C:E,3,FALSE)</f>
        <v>452</v>
      </c>
      <c r="B199" s="502">
        <v>144276</v>
      </c>
      <c r="C199" s="502">
        <v>9352201</v>
      </c>
      <c r="D199" s="503" t="s">
        <v>1022</v>
      </c>
      <c r="E199" s="492" t="s">
        <v>40</v>
      </c>
      <c r="F199" s="504" t="s">
        <v>697</v>
      </c>
      <c r="G199" s="505">
        <v>1</v>
      </c>
      <c r="H199" s="505">
        <v>0</v>
      </c>
      <c r="I199" s="505">
        <v>0</v>
      </c>
      <c r="J199" s="505">
        <v>7</v>
      </c>
      <c r="K199" s="505">
        <v>0</v>
      </c>
      <c r="L199" s="505">
        <v>0</v>
      </c>
      <c r="M199" s="505">
        <v>0</v>
      </c>
      <c r="N199" s="505">
        <v>238</v>
      </c>
      <c r="O199" s="505">
        <v>238</v>
      </c>
      <c r="P199" s="505">
        <v>31</v>
      </c>
      <c r="Q199" s="505">
        <v>207</v>
      </c>
      <c r="R199" s="505">
        <v>0</v>
      </c>
      <c r="S199" s="505">
        <v>0</v>
      </c>
      <c r="T199" s="505">
        <v>0</v>
      </c>
      <c r="U199" s="505">
        <v>0</v>
      </c>
      <c r="V199" s="505">
        <v>0</v>
      </c>
      <c r="W199" s="505">
        <v>0</v>
      </c>
      <c r="X199" s="505">
        <v>0</v>
      </c>
      <c r="Y199" s="505">
        <v>0</v>
      </c>
      <c r="Z199" s="505">
        <v>0</v>
      </c>
      <c r="AA199" s="505">
        <v>238</v>
      </c>
      <c r="AB199" s="505">
        <v>34</v>
      </c>
      <c r="AC199" s="505">
        <v>74.999999999999986</v>
      </c>
      <c r="AD199" s="505">
        <v>74.999999999999986</v>
      </c>
      <c r="AE199" s="505">
        <v>0</v>
      </c>
      <c r="AF199" s="505">
        <v>0</v>
      </c>
      <c r="AG199" s="505">
        <v>85.35864978902957</v>
      </c>
      <c r="AH199" s="505">
        <v>57.240506329113913</v>
      </c>
      <c r="AI199" s="505">
        <v>95.400843881856531</v>
      </c>
      <c r="AJ199" s="505">
        <v>0</v>
      </c>
      <c r="AK199" s="505">
        <v>0</v>
      </c>
      <c r="AL199" s="505">
        <v>0</v>
      </c>
      <c r="AM199" s="505">
        <v>0</v>
      </c>
      <c r="AN199" s="505">
        <v>0</v>
      </c>
      <c r="AO199" s="505">
        <v>0</v>
      </c>
      <c r="AP199" s="505">
        <v>0</v>
      </c>
      <c r="AQ199" s="505">
        <v>0</v>
      </c>
      <c r="AR199" s="505">
        <v>0</v>
      </c>
      <c r="AS199" s="505">
        <v>0</v>
      </c>
      <c r="AT199" s="505">
        <v>0</v>
      </c>
      <c r="AU199" s="505">
        <v>4.599033816425111</v>
      </c>
      <c r="AV199" s="505">
        <v>14.946859903381652</v>
      </c>
      <c r="AW199" s="505">
        <v>18.396135265700494</v>
      </c>
      <c r="AX199" s="505">
        <v>0</v>
      </c>
      <c r="AY199" s="505">
        <v>0</v>
      </c>
      <c r="AZ199" s="505">
        <v>0</v>
      </c>
      <c r="BA199" s="505">
        <v>6.1025641025641022</v>
      </c>
      <c r="BB199" s="505">
        <v>82.388059701492537</v>
      </c>
      <c r="BC199" s="505">
        <v>94.726368159203986</v>
      </c>
      <c r="BD199" s="505">
        <v>0</v>
      </c>
      <c r="BE199" s="505">
        <v>0</v>
      </c>
      <c r="BF199" s="505">
        <v>0</v>
      </c>
      <c r="BG199" s="505">
        <v>0</v>
      </c>
      <c r="BH199" s="505">
        <v>0</v>
      </c>
      <c r="BI199" s="505">
        <v>0</v>
      </c>
      <c r="BJ199" s="505">
        <v>0</v>
      </c>
      <c r="BK199" s="505">
        <v>0</v>
      </c>
      <c r="BL199" s="505">
        <v>0.35813868388278403</v>
      </c>
      <c r="BM199" s="505">
        <v>0</v>
      </c>
      <c r="BN199" s="505">
        <v>0</v>
      </c>
      <c r="BO199" s="505">
        <v>1</v>
      </c>
      <c r="BP199" s="505">
        <v>0</v>
      </c>
      <c r="BQ199" s="555"/>
      <c r="BR199" s="555"/>
      <c r="BS199" s="555"/>
    </row>
    <row r="200" spans="1:71" ht="14.4" hidden="1">
      <c r="A200" s="486">
        <f>VLOOKUP(C200,'[19]DfE No.'!C:E,3,FALSE)</f>
        <v>429</v>
      </c>
      <c r="B200" s="502">
        <v>144399</v>
      </c>
      <c r="C200" s="502">
        <v>9352202</v>
      </c>
      <c r="D200" s="503" t="s">
        <v>347</v>
      </c>
      <c r="E200" s="492" t="s">
        <v>40</v>
      </c>
      <c r="F200" s="504" t="s">
        <v>697</v>
      </c>
      <c r="G200" s="505">
        <v>1</v>
      </c>
      <c r="H200" s="505">
        <v>0</v>
      </c>
      <c r="I200" s="505">
        <v>0</v>
      </c>
      <c r="J200" s="505">
        <v>7</v>
      </c>
      <c r="K200" s="505">
        <v>0</v>
      </c>
      <c r="L200" s="505">
        <v>0</v>
      </c>
      <c r="M200" s="505">
        <v>0</v>
      </c>
      <c r="N200" s="505">
        <v>199</v>
      </c>
      <c r="O200" s="505">
        <v>199</v>
      </c>
      <c r="P200" s="505">
        <v>27</v>
      </c>
      <c r="Q200" s="505">
        <v>172</v>
      </c>
      <c r="R200" s="505">
        <v>0</v>
      </c>
      <c r="S200" s="505">
        <v>0</v>
      </c>
      <c r="T200" s="505">
        <v>0</v>
      </c>
      <c r="U200" s="505">
        <v>0</v>
      </c>
      <c r="V200" s="505">
        <v>0</v>
      </c>
      <c r="W200" s="505">
        <v>0</v>
      </c>
      <c r="X200" s="505">
        <v>0</v>
      </c>
      <c r="Y200" s="505">
        <v>0</v>
      </c>
      <c r="Z200" s="505">
        <v>0</v>
      </c>
      <c r="AA200" s="505">
        <v>199</v>
      </c>
      <c r="AB200" s="505">
        <v>28.428571428571427</v>
      </c>
      <c r="AC200" s="505">
        <v>38.000000000000057</v>
      </c>
      <c r="AD200" s="505">
        <v>38.000000000000057</v>
      </c>
      <c r="AE200" s="505">
        <v>0</v>
      </c>
      <c r="AF200" s="505">
        <v>0</v>
      </c>
      <c r="AG200" s="505">
        <v>197.00000000000009</v>
      </c>
      <c r="AH200" s="505">
        <v>0.99999999999999933</v>
      </c>
      <c r="AI200" s="505">
        <v>0.99999999999999933</v>
      </c>
      <c r="AJ200" s="505">
        <v>0</v>
      </c>
      <c r="AK200" s="505">
        <v>0</v>
      </c>
      <c r="AL200" s="505">
        <v>0</v>
      </c>
      <c r="AM200" s="505">
        <v>0</v>
      </c>
      <c r="AN200" s="505">
        <v>0</v>
      </c>
      <c r="AO200" s="505">
        <v>0</v>
      </c>
      <c r="AP200" s="505">
        <v>0</v>
      </c>
      <c r="AQ200" s="505">
        <v>0</v>
      </c>
      <c r="AR200" s="505">
        <v>0</v>
      </c>
      <c r="AS200" s="505">
        <v>0</v>
      </c>
      <c r="AT200" s="505">
        <v>0</v>
      </c>
      <c r="AU200" s="505">
        <v>0</v>
      </c>
      <c r="AV200" s="505">
        <v>1.1569767441860459</v>
      </c>
      <c r="AW200" s="505">
        <v>1.1569767441860459</v>
      </c>
      <c r="AX200" s="505">
        <v>0</v>
      </c>
      <c r="AY200" s="505">
        <v>0</v>
      </c>
      <c r="AZ200" s="505">
        <v>0</v>
      </c>
      <c r="BA200" s="505">
        <v>2.9264705882352939</v>
      </c>
      <c r="BB200" s="505">
        <v>31.851851851851851</v>
      </c>
      <c r="BC200" s="505">
        <v>36.851851851851848</v>
      </c>
      <c r="BD200" s="505">
        <v>0</v>
      </c>
      <c r="BE200" s="505">
        <v>0</v>
      </c>
      <c r="BF200" s="505">
        <v>0</v>
      </c>
      <c r="BG200" s="505">
        <v>0</v>
      </c>
      <c r="BH200" s="505">
        <v>0</v>
      </c>
      <c r="BI200" s="505">
        <v>0</v>
      </c>
      <c r="BJ200" s="505">
        <v>4.0600000000000094</v>
      </c>
      <c r="BK200" s="505">
        <v>0</v>
      </c>
      <c r="BL200" s="505">
        <v>2.2149348888198799</v>
      </c>
      <c r="BM200" s="505">
        <v>0</v>
      </c>
      <c r="BN200" s="505">
        <v>0</v>
      </c>
      <c r="BO200" s="505">
        <v>1</v>
      </c>
      <c r="BP200" s="505">
        <v>0</v>
      </c>
      <c r="BQ200" s="555"/>
      <c r="BR200" s="555"/>
      <c r="BS200" s="555"/>
    </row>
    <row r="201" spans="1:71" ht="14.4" hidden="1">
      <c r="A201" s="486">
        <f>VLOOKUP(C201,'[19]DfE No.'!C:E,3,FALSE)</f>
        <v>217</v>
      </c>
      <c r="B201" s="502">
        <v>144625</v>
      </c>
      <c r="C201" s="502">
        <v>9352203</v>
      </c>
      <c r="D201" s="503" t="s">
        <v>1023</v>
      </c>
      <c r="E201" s="492" t="s">
        <v>40</v>
      </c>
      <c r="F201" s="504" t="s">
        <v>697</v>
      </c>
      <c r="G201" s="505">
        <v>1</v>
      </c>
      <c r="H201" s="505">
        <v>0</v>
      </c>
      <c r="I201" s="505">
        <v>0</v>
      </c>
      <c r="J201" s="505">
        <v>7</v>
      </c>
      <c r="K201" s="505">
        <v>0</v>
      </c>
      <c r="L201" s="505">
        <v>0</v>
      </c>
      <c r="M201" s="505">
        <v>0</v>
      </c>
      <c r="N201" s="505">
        <v>110</v>
      </c>
      <c r="O201" s="505">
        <v>110</v>
      </c>
      <c r="P201" s="505">
        <v>11</v>
      </c>
      <c r="Q201" s="505">
        <v>99</v>
      </c>
      <c r="R201" s="505">
        <v>0</v>
      </c>
      <c r="S201" s="505">
        <v>0</v>
      </c>
      <c r="T201" s="505">
        <v>0</v>
      </c>
      <c r="U201" s="505">
        <v>0</v>
      </c>
      <c r="V201" s="505">
        <v>0</v>
      </c>
      <c r="W201" s="505">
        <v>0</v>
      </c>
      <c r="X201" s="505">
        <v>0</v>
      </c>
      <c r="Y201" s="505">
        <v>0</v>
      </c>
      <c r="Z201" s="505">
        <v>0</v>
      </c>
      <c r="AA201" s="505">
        <v>110</v>
      </c>
      <c r="AB201" s="505">
        <v>15.714285714285714</v>
      </c>
      <c r="AC201" s="505">
        <v>21.000000000000011</v>
      </c>
      <c r="AD201" s="505">
        <v>21.000000000000011</v>
      </c>
      <c r="AE201" s="505">
        <v>0</v>
      </c>
      <c r="AF201" s="505">
        <v>0</v>
      </c>
      <c r="AG201" s="505">
        <v>94.000000000000057</v>
      </c>
      <c r="AH201" s="505">
        <v>3.0000000000000031</v>
      </c>
      <c r="AI201" s="505">
        <v>5.9999999999999956</v>
      </c>
      <c r="AJ201" s="505">
        <v>2.0000000000000018</v>
      </c>
      <c r="AK201" s="505">
        <v>5.0000000000000044</v>
      </c>
      <c r="AL201" s="505">
        <v>0</v>
      </c>
      <c r="AM201" s="505">
        <v>0</v>
      </c>
      <c r="AN201" s="505">
        <v>0</v>
      </c>
      <c r="AO201" s="505">
        <v>0</v>
      </c>
      <c r="AP201" s="505">
        <v>0</v>
      </c>
      <c r="AQ201" s="505">
        <v>0</v>
      </c>
      <c r="AR201" s="505">
        <v>0</v>
      </c>
      <c r="AS201" s="505">
        <v>0</v>
      </c>
      <c r="AT201" s="505">
        <v>0</v>
      </c>
      <c r="AU201" s="505">
        <v>0</v>
      </c>
      <c r="AV201" s="505">
        <v>1.1111111111111109</v>
      </c>
      <c r="AW201" s="505">
        <v>1.1111111111111109</v>
      </c>
      <c r="AX201" s="505">
        <v>0</v>
      </c>
      <c r="AY201" s="505">
        <v>0</v>
      </c>
      <c r="AZ201" s="505">
        <v>0</v>
      </c>
      <c r="BA201" s="505">
        <v>0</v>
      </c>
      <c r="BB201" s="505">
        <v>27.084905660377359</v>
      </c>
      <c r="BC201" s="505">
        <v>30.09433962264151</v>
      </c>
      <c r="BD201" s="505">
        <v>0</v>
      </c>
      <c r="BE201" s="505">
        <v>0</v>
      </c>
      <c r="BF201" s="505">
        <v>0</v>
      </c>
      <c r="BG201" s="505">
        <v>0</v>
      </c>
      <c r="BH201" s="505">
        <v>0</v>
      </c>
      <c r="BI201" s="505">
        <v>0</v>
      </c>
      <c r="BJ201" s="505">
        <v>2.3999999999999986</v>
      </c>
      <c r="BK201" s="505">
        <v>0</v>
      </c>
      <c r="BL201" s="505">
        <v>1.9680780532467499</v>
      </c>
      <c r="BM201" s="505">
        <v>0</v>
      </c>
      <c r="BN201" s="505">
        <v>0</v>
      </c>
      <c r="BO201" s="505">
        <v>1</v>
      </c>
      <c r="BP201" s="505">
        <v>0</v>
      </c>
      <c r="BQ201" s="555"/>
      <c r="BR201" s="555"/>
      <c r="BS201" s="555"/>
    </row>
    <row r="202" spans="1:71" ht="14.4" hidden="1">
      <c r="A202" s="486">
        <f>VLOOKUP(C202,'[19]DfE No.'!C:E,3,FALSE)</f>
        <v>448</v>
      </c>
      <c r="B202" s="502">
        <v>144215</v>
      </c>
      <c r="C202" s="502">
        <v>9352204</v>
      </c>
      <c r="D202" s="503" t="s">
        <v>1024</v>
      </c>
      <c r="E202" s="492" t="s">
        <v>40</v>
      </c>
      <c r="F202" s="504" t="s">
        <v>697</v>
      </c>
      <c r="G202" s="505">
        <v>1</v>
      </c>
      <c r="H202" s="505">
        <v>0</v>
      </c>
      <c r="I202" s="505">
        <v>0</v>
      </c>
      <c r="J202" s="505">
        <v>7</v>
      </c>
      <c r="K202" s="505">
        <v>0</v>
      </c>
      <c r="L202" s="505">
        <v>0</v>
      </c>
      <c r="M202" s="505">
        <v>0</v>
      </c>
      <c r="N202" s="505">
        <v>68</v>
      </c>
      <c r="O202" s="505">
        <v>68</v>
      </c>
      <c r="P202" s="505">
        <v>5</v>
      </c>
      <c r="Q202" s="505">
        <v>63</v>
      </c>
      <c r="R202" s="505">
        <v>0</v>
      </c>
      <c r="S202" s="505">
        <v>0</v>
      </c>
      <c r="T202" s="505">
        <v>0</v>
      </c>
      <c r="U202" s="505">
        <v>0</v>
      </c>
      <c r="V202" s="505">
        <v>0</v>
      </c>
      <c r="W202" s="505">
        <v>0</v>
      </c>
      <c r="X202" s="505">
        <v>0</v>
      </c>
      <c r="Y202" s="505">
        <v>0</v>
      </c>
      <c r="Z202" s="505">
        <v>0</v>
      </c>
      <c r="AA202" s="505">
        <v>68</v>
      </c>
      <c r="AB202" s="505">
        <v>9.7142857142857135</v>
      </c>
      <c r="AC202" s="505">
        <v>6.999999999999984</v>
      </c>
      <c r="AD202" s="505">
        <v>7.3513513513513518</v>
      </c>
      <c r="AE202" s="505">
        <v>0</v>
      </c>
      <c r="AF202" s="505">
        <v>0</v>
      </c>
      <c r="AG202" s="505">
        <v>58.999999999999972</v>
      </c>
      <c r="AH202" s="505">
        <v>7.9999999999999716</v>
      </c>
      <c r="AI202" s="505">
        <v>1.0000000000000016</v>
      </c>
      <c r="AJ202" s="505">
        <v>0</v>
      </c>
      <c r="AK202" s="505">
        <v>0</v>
      </c>
      <c r="AL202" s="505">
        <v>0</v>
      </c>
      <c r="AM202" s="505">
        <v>0</v>
      </c>
      <c r="AN202" s="505">
        <v>0</v>
      </c>
      <c r="AO202" s="505">
        <v>0</v>
      </c>
      <c r="AP202" s="505">
        <v>0</v>
      </c>
      <c r="AQ202" s="505">
        <v>0</v>
      </c>
      <c r="AR202" s="505">
        <v>0</v>
      </c>
      <c r="AS202" s="505">
        <v>0</v>
      </c>
      <c r="AT202" s="505">
        <v>0</v>
      </c>
      <c r="AU202" s="505">
        <v>0</v>
      </c>
      <c r="AV202" s="505">
        <v>0</v>
      </c>
      <c r="AW202" s="505">
        <v>0</v>
      </c>
      <c r="AX202" s="505">
        <v>0</v>
      </c>
      <c r="AY202" s="505">
        <v>0</v>
      </c>
      <c r="AZ202" s="505">
        <v>0</v>
      </c>
      <c r="BA202" s="505">
        <v>0</v>
      </c>
      <c r="BB202" s="505">
        <v>16.38</v>
      </c>
      <c r="BC202" s="505">
        <v>17.68</v>
      </c>
      <c r="BD202" s="505">
        <v>0</v>
      </c>
      <c r="BE202" s="505">
        <v>0</v>
      </c>
      <c r="BF202" s="505">
        <v>0</v>
      </c>
      <c r="BG202" s="505">
        <v>0</v>
      </c>
      <c r="BH202" s="505">
        <v>0</v>
      </c>
      <c r="BI202" s="505">
        <v>0</v>
      </c>
      <c r="BJ202" s="505">
        <v>0</v>
      </c>
      <c r="BK202" s="505">
        <v>0</v>
      </c>
      <c r="BL202" s="505">
        <v>2.6994387590909099</v>
      </c>
      <c r="BM202" s="505">
        <v>0</v>
      </c>
      <c r="BN202" s="505">
        <v>1</v>
      </c>
      <c r="BO202" s="505">
        <v>1</v>
      </c>
      <c r="BP202" s="505">
        <v>0</v>
      </c>
      <c r="BQ202" s="555"/>
      <c r="BR202" s="555"/>
      <c r="BS202" s="555"/>
    </row>
    <row r="203" spans="1:71" ht="14.4" hidden="1">
      <c r="A203" s="486">
        <f>VLOOKUP(C203,'[19]DfE No.'!C:E,3,FALSE)</f>
        <v>501</v>
      </c>
      <c r="B203" s="502">
        <v>144553</v>
      </c>
      <c r="C203" s="502">
        <v>9352205</v>
      </c>
      <c r="D203" s="503" t="s">
        <v>1025</v>
      </c>
      <c r="E203" s="492" t="s">
        <v>40</v>
      </c>
      <c r="F203" s="504" t="s">
        <v>697</v>
      </c>
      <c r="G203" s="505">
        <v>1</v>
      </c>
      <c r="H203" s="505">
        <v>0</v>
      </c>
      <c r="I203" s="505">
        <v>0</v>
      </c>
      <c r="J203" s="505">
        <v>7</v>
      </c>
      <c r="K203" s="505">
        <v>0</v>
      </c>
      <c r="L203" s="505">
        <v>0</v>
      </c>
      <c r="M203" s="505">
        <v>0</v>
      </c>
      <c r="N203" s="505">
        <v>41</v>
      </c>
      <c r="O203" s="505">
        <v>41</v>
      </c>
      <c r="P203" s="505">
        <v>6</v>
      </c>
      <c r="Q203" s="505">
        <v>35</v>
      </c>
      <c r="R203" s="505">
        <v>0</v>
      </c>
      <c r="S203" s="505">
        <v>0</v>
      </c>
      <c r="T203" s="505">
        <v>0</v>
      </c>
      <c r="U203" s="505">
        <v>0</v>
      </c>
      <c r="V203" s="505">
        <v>0</v>
      </c>
      <c r="W203" s="505">
        <v>0</v>
      </c>
      <c r="X203" s="505">
        <v>0</v>
      </c>
      <c r="Y203" s="505">
        <v>0</v>
      </c>
      <c r="Z203" s="505">
        <v>0</v>
      </c>
      <c r="AA203" s="505">
        <v>41</v>
      </c>
      <c r="AB203" s="505">
        <v>5.8571428571428568</v>
      </c>
      <c r="AC203" s="505">
        <v>7.999999999999992</v>
      </c>
      <c r="AD203" s="505">
        <v>7.999999999999992</v>
      </c>
      <c r="AE203" s="505">
        <v>0</v>
      </c>
      <c r="AF203" s="505">
        <v>0</v>
      </c>
      <c r="AG203" s="505">
        <v>39</v>
      </c>
      <c r="AH203" s="505">
        <v>0</v>
      </c>
      <c r="AI203" s="505">
        <v>0</v>
      </c>
      <c r="AJ203" s="505">
        <v>0</v>
      </c>
      <c r="AK203" s="505">
        <v>0</v>
      </c>
      <c r="AL203" s="505">
        <v>2.0000000000000022</v>
      </c>
      <c r="AM203" s="505">
        <v>0</v>
      </c>
      <c r="AN203" s="505">
        <v>0</v>
      </c>
      <c r="AO203" s="505">
        <v>0</v>
      </c>
      <c r="AP203" s="505">
        <v>0</v>
      </c>
      <c r="AQ203" s="505">
        <v>0</v>
      </c>
      <c r="AR203" s="505">
        <v>0</v>
      </c>
      <c r="AS203" s="505">
        <v>0</v>
      </c>
      <c r="AT203" s="505">
        <v>0</v>
      </c>
      <c r="AU203" s="505">
        <v>1.1714285714285726</v>
      </c>
      <c r="AV203" s="505">
        <v>1.1714285714285726</v>
      </c>
      <c r="AW203" s="505">
        <v>1.1714285714285726</v>
      </c>
      <c r="AX203" s="505">
        <v>0</v>
      </c>
      <c r="AY203" s="505">
        <v>0</v>
      </c>
      <c r="AZ203" s="505">
        <v>0</v>
      </c>
      <c r="BA203" s="505">
        <v>0</v>
      </c>
      <c r="BB203" s="505">
        <v>17.5</v>
      </c>
      <c r="BC203" s="505">
        <v>20.5</v>
      </c>
      <c r="BD203" s="505">
        <v>0</v>
      </c>
      <c r="BE203" s="505">
        <v>0</v>
      </c>
      <c r="BF203" s="505">
        <v>0</v>
      </c>
      <c r="BG203" s="505">
        <v>0</v>
      </c>
      <c r="BH203" s="505">
        <v>0</v>
      </c>
      <c r="BI203" s="505">
        <v>0</v>
      </c>
      <c r="BJ203" s="505">
        <v>3.5399999999999938</v>
      </c>
      <c r="BK203" s="505">
        <v>0</v>
      </c>
      <c r="BL203" s="505">
        <v>1.9549994923076901</v>
      </c>
      <c r="BM203" s="505">
        <v>0</v>
      </c>
      <c r="BN203" s="505">
        <v>0</v>
      </c>
      <c r="BO203" s="505">
        <v>1</v>
      </c>
      <c r="BP203" s="505">
        <v>0</v>
      </c>
      <c r="BQ203" s="555"/>
      <c r="BR203" s="555"/>
      <c r="BS203" s="555"/>
    </row>
    <row r="204" spans="1:71" ht="14.4" hidden="1">
      <c r="A204" s="486">
        <f>VLOOKUP(C204,'[19]DfE No.'!C:E,3,FALSE)</f>
        <v>99</v>
      </c>
      <c r="B204" s="502">
        <v>144826</v>
      </c>
      <c r="C204" s="502">
        <v>9352206</v>
      </c>
      <c r="D204" s="503" t="s">
        <v>206</v>
      </c>
      <c r="E204" s="492" t="s">
        <v>40</v>
      </c>
      <c r="F204" s="504" t="s">
        <v>697</v>
      </c>
      <c r="G204" s="505">
        <v>1</v>
      </c>
      <c r="H204" s="505">
        <v>0</v>
      </c>
      <c r="I204" s="505">
        <v>0</v>
      </c>
      <c r="J204" s="505">
        <v>7</v>
      </c>
      <c r="K204" s="505">
        <v>0</v>
      </c>
      <c r="L204" s="505">
        <v>0</v>
      </c>
      <c r="M204" s="505">
        <v>0</v>
      </c>
      <c r="N204" s="505">
        <v>50</v>
      </c>
      <c r="O204" s="505">
        <v>50</v>
      </c>
      <c r="P204" s="505">
        <v>7</v>
      </c>
      <c r="Q204" s="505">
        <v>43</v>
      </c>
      <c r="R204" s="505">
        <v>0</v>
      </c>
      <c r="S204" s="505">
        <v>0</v>
      </c>
      <c r="T204" s="505">
        <v>0</v>
      </c>
      <c r="U204" s="505">
        <v>0</v>
      </c>
      <c r="V204" s="505">
        <v>0</v>
      </c>
      <c r="W204" s="505">
        <v>0</v>
      </c>
      <c r="X204" s="505">
        <v>0</v>
      </c>
      <c r="Y204" s="505">
        <v>0</v>
      </c>
      <c r="Z204" s="505">
        <v>0</v>
      </c>
      <c r="AA204" s="505">
        <v>50</v>
      </c>
      <c r="AB204" s="505">
        <v>7.1428571428571432</v>
      </c>
      <c r="AC204" s="505">
        <v>19</v>
      </c>
      <c r="AD204" s="505">
        <v>20.33898305084746</v>
      </c>
      <c r="AE204" s="505">
        <v>0</v>
      </c>
      <c r="AF204" s="505">
        <v>0</v>
      </c>
      <c r="AG204" s="505">
        <v>23</v>
      </c>
      <c r="AH204" s="505">
        <v>7.0000000000000009</v>
      </c>
      <c r="AI204" s="505">
        <v>0</v>
      </c>
      <c r="AJ204" s="505">
        <v>20</v>
      </c>
      <c r="AK204" s="505">
        <v>0</v>
      </c>
      <c r="AL204" s="505">
        <v>0</v>
      </c>
      <c r="AM204" s="505">
        <v>0</v>
      </c>
      <c r="AN204" s="505">
        <v>0</v>
      </c>
      <c r="AO204" s="505">
        <v>0</v>
      </c>
      <c r="AP204" s="505">
        <v>0</v>
      </c>
      <c r="AQ204" s="505">
        <v>0</v>
      </c>
      <c r="AR204" s="505">
        <v>0</v>
      </c>
      <c r="AS204" s="505">
        <v>0</v>
      </c>
      <c r="AT204" s="505">
        <v>0</v>
      </c>
      <c r="AU204" s="505">
        <v>0</v>
      </c>
      <c r="AV204" s="505">
        <v>0</v>
      </c>
      <c r="AW204" s="505">
        <v>0</v>
      </c>
      <c r="AX204" s="505">
        <v>0</v>
      </c>
      <c r="AY204" s="505">
        <v>0</v>
      </c>
      <c r="AZ204" s="505">
        <v>0</v>
      </c>
      <c r="BA204" s="505">
        <v>0</v>
      </c>
      <c r="BB204" s="505">
        <v>12.704545454545455</v>
      </c>
      <c r="BC204" s="505">
        <v>14.772727272727273</v>
      </c>
      <c r="BD204" s="505">
        <v>0</v>
      </c>
      <c r="BE204" s="505">
        <v>0</v>
      </c>
      <c r="BF204" s="505">
        <v>0</v>
      </c>
      <c r="BG204" s="505">
        <v>0</v>
      </c>
      <c r="BH204" s="505">
        <v>0</v>
      </c>
      <c r="BI204" s="505">
        <v>0</v>
      </c>
      <c r="BJ204" s="505">
        <v>4.0000000000000009</v>
      </c>
      <c r="BK204" s="505">
        <v>0</v>
      </c>
      <c r="BL204" s="505">
        <v>1.19087729807692</v>
      </c>
      <c r="BM204" s="505">
        <v>0</v>
      </c>
      <c r="BN204" s="505">
        <v>0</v>
      </c>
      <c r="BO204" s="505">
        <v>1</v>
      </c>
      <c r="BP204" s="505">
        <v>0</v>
      </c>
      <c r="BQ204" s="555"/>
      <c r="BR204" s="555"/>
      <c r="BS204" s="555"/>
    </row>
    <row r="205" spans="1:71" ht="14.4" hidden="1">
      <c r="A205" s="486">
        <f>VLOOKUP(C205,'[19]DfE No.'!C:E,3,FALSE)</f>
        <v>14</v>
      </c>
      <c r="B205" s="502">
        <v>144827</v>
      </c>
      <c r="C205" s="502">
        <v>9352207</v>
      </c>
      <c r="D205" s="503" t="s">
        <v>1026</v>
      </c>
      <c r="E205" s="492" t="s">
        <v>40</v>
      </c>
      <c r="F205" s="504" t="s">
        <v>697</v>
      </c>
      <c r="G205" s="505">
        <v>1</v>
      </c>
      <c r="H205" s="505">
        <v>0</v>
      </c>
      <c r="I205" s="505">
        <v>0</v>
      </c>
      <c r="J205" s="505">
        <v>7</v>
      </c>
      <c r="K205" s="505">
        <v>0</v>
      </c>
      <c r="L205" s="505">
        <v>0</v>
      </c>
      <c r="M205" s="505">
        <v>0</v>
      </c>
      <c r="N205" s="505">
        <v>79</v>
      </c>
      <c r="O205" s="505">
        <v>79</v>
      </c>
      <c r="P205" s="505">
        <v>9</v>
      </c>
      <c r="Q205" s="505">
        <v>70</v>
      </c>
      <c r="R205" s="505">
        <v>0</v>
      </c>
      <c r="S205" s="505">
        <v>0</v>
      </c>
      <c r="T205" s="505">
        <v>0</v>
      </c>
      <c r="U205" s="505">
        <v>0</v>
      </c>
      <c r="V205" s="505">
        <v>0</v>
      </c>
      <c r="W205" s="505">
        <v>0</v>
      </c>
      <c r="X205" s="505">
        <v>0</v>
      </c>
      <c r="Y205" s="505">
        <v>0</v>
      </c>
      <c r="Z205" s="505">
        <v>0</v>
      </c>
      <c r="AA205" s="505">
        <v>79</v>
      </c>
      <c r="AB205" s="505">
        <v>11.285714285714286</v>
      </c>
      <c r="AC205" s="505">
        <v>21.000000000000032</v>
      </c>
      <c r="AD205" s="505">
        <v>27.602409638554217</v>
      </c>
      <c r="AE205" s="505">
        <v>0</v>
      </c>
      <c r="AF205" s="505">
        <v>0</v>
      </c>
      <c r="AG205" s="505">
        <v>60.999999999999986</v>
      </c>
      <c r="AH205" s="505">
        <v>12.999999999999964</v>
      </c>
      <c r="AI205" s="505">
        <v>1.0000000000000027</v>
      </c>
      <c r="AJ205" s="505">
        <v>3</v>
      </c>
      <c r="AK205" s="505">
        <v>1.0000000000000027</v>
      </c>
      <c r="AL205" s="505">
        <v>0</v>
      </c>
      <c r="AM205" s="505">
        <v>0</v>
      </c>
      <c r="AN205" s="505">
        <v>0</v>
      </c>
      <c r="AO205" s="505">
        <v>0</v>
      </c>
      <c r="AP205" s="505">
        <v>0</v>
      </c>
      <c r="AQ205" s="505">
        <v>0</v>
      </c>
      <c r="AR205" s="505">
        <v>0</v>
      </c>
      <c r="AS205" s="505">
        <v>0</v>
      </c>
      <c r="AT205" s="505">
        <v>0</v>
      </c>
      <c r="AU205" s="505">
        <v>0</v>
      </c>
      <c r="AV205" s="505">
        <v>0</v>
      </c>
      <c r="AW205" s="505">
        <v>0</v>
      </c>
      <c r="AX205" s="505">
        <v>0</v>
      </c>
      <c r="AY205" s="505">
        <v>0</v>
      </c>
      <c r="AZ205" s="505">
        <v>0</v>
      </c>
      <c r="BA205" s="505">
        <v>0.95180722891566272</v>
      </c>
      <c r="BB205" s="505">
        <v>24.705882352941178</v>
      </c>
      <c r="BC205" s="505">
        <v>27.882352941176471</v>
      </c>
      <c r="BD205" s="505">
        <v>0</v>
      </c>
      <c r="BE205" s="505">
        <v>0</v>
      </c>
      <c r="BF205" s="505">
        <v>0</v>
      </c>
      <c r="BG205" s="505">
        <v>0</v>
      </c>
      <c r="BH205" s="505">
        <v>0</v>
      </c>
      <c r="BI205" s="505">
        <v>0</v>
      </c>
      <c r="BJ205" s="505">
        <v>0.25999999999999834</v>
      </c>
      <c r="BK205" s="505">
        <v>0</v>
      </c>
      <c r="BL205" s="505">
        <v>2.8788181219178099</v>
      </c>
      <c r="BM205" s="505">
        <v>0</v>
      </c>
      <c r="BN205" s="505">
        <v>1</v>
      </c>
      <c r="BO205" s="505">
        <v>1</v>
      </c>
      <c r="BP205" s="505">
        <v>0</v>
      </c>
      <c r="BQ205" s="555"/>
      <c r="BR205" s="555"/>
      <c r="BS205" s="555"/>
    </row>
    <row r="206" spans="1:71" ht="14.4" hidden="1">
      <c r="A206" s="486">
        <f>VLOOKUP(C206,'[19]DfE No.'!C:E,3,FALSE)</f>
        <v>5</v>
      </c>
      <c r="B206" s="502">
        <v>144828</v>
      </c>
      <c r="C206" s="502">
        <v>9352208</v>
      </c>
      <c r="D206" s="503" t="s">
        <v>1027</v>
      </c>
      <c r="E206" s="492" t="s">
        <v>40</v>
      </c>
      <c r="F206" s="504" t="s">
        <v>697</v>
      </c>
      <c r="G206" s="505">
        <v>1</v>
      </c>
      <c r="H206" s="505">
        <v>0</v>
      </c>
      <c r="I206" s="505">
        <v>0</v>
      </c>
      <c r="J206" s="505">
        <v>7</v>
      </c>
      <c r="K206" s="505">
        <v>0</v>
      </c>
      <c r="L206" s="505">
        <v>0</v>
      </c>
      <c r="M206" s="505">
        <v>0</v>
      </c>
      <c r="N206" s="505">
        <v>87</v>
      </c>
      <c r="O206" s="505">
        <v>87</v>
      </c>
      <c r="P206" s="505">
        <v>11</v>
      </c>
      <c r="Q206" s="505">
        <v>76</v>
      </c>
      <c r="R206" s="505">
        <v>0</v>
      </c>
      <c r="S206" s="505">
        <v>0</v>
      </c>
      <c r="T206" s="505">
        <v>0</v>
      </c>
      <c r="U206" s="505">
        <v>0</v>
      </c>
      <c r="V206" s="505">
        <v>0</v>
      </c>
      <c r="W206" s="505">
        <v>0</v>
      </c>
      <c r="X206" s="505">
        <v>0</v>
      </c>
      <c r="Y206" s="505">
        <v>0</v>
      </c>
      <c r="Z206" s="505">
        <v>0</v>
      </c>
      <c r="AA206" s="505">
        <v>87</v>
      </c>
      <c r="AB206" s="505">
        <v>12.428571428571429</v>
      </c>
      <c r="AC206" s="505">
        <v>13.999999999999995</v>
      </c>
      <c r="AD206" s="505">
        <v>17.595505617977526</v>
      </c>
      <c r="AE206" s="505">
        <v>0</v>
      </c>
      <c r="AF206" s="505">
        <v>0</v>
      </c>
      <c r="AG206" s="505">
        <v>64.744186046511643</v>
      </c>
      <c r="AH206" s="505">
        <v>6.0697674418604635</v>
      </c>
      <c r="AI206" s="505">
        <v>13.151162790697638</v>
      </c>
      <c r="AJ206" s="505">
        <v>1.0116279069767453</v>
      </c>
      <c r="AK206" s="505">
        <v>0</v>
      </c>
      <c r="AL206" s="505">
        <v>2.0232558139534906</v>
      </c>
      <c r="AM206" s="505">
        <v>0</v>
      </c>
      <c r="AN206" s="505">
        <v>0</v>
      </c>
      <c r="AO206" s="505">
        <v>0</v>
      </c>
      <c r="AP206" s="505">
        <v>0</v>
      </c>
      <c r="AQ206" s="505">
        <v>0</v>
      </c>
      <c r="AR206" s="505">
        <v>0</v>
      </c>
      <c r="AS206" s="505">
        <v>0</v>
      </c>
      <c r="AT206" s="505">
        <v>0</v>
      </c>
      <c r="AU206" s="505">
        <v>0</v>
      </c>
      <c r="AV206" s="505">
        <v>0</v>
      </c>
      <c r="AW206" s="505">
        <v>0</v>
      </c>
      <c r="AX206" s="505">
        <v>0</v>
      </c>
      <c r="AY206" s="505">
        <v>0</v>
      </c>
      <c r="AZ206" s="505">
        <v>0</v>
      </c>
      <c r="BA206" s="505">
        <v>0</v>
      </c>
      <c r="BB206" s="505">
        <v>17.37142857142857</v>
      </c>
      <c r="BC206" s="505">
        <v>19.885714285714286</v>
      </c>
      <c r="BD206" s="505">
        <v>0</v>
      </c>
      <c r="BE206" s="505">
        <v>0</v>
      </c>
      <c r="BF206" s="505">
        <v>0</v>
      </c>
      <c r="BG206" s="505">
        <v>0</v>
      </c>
      <c r="BH206" s="505">
        <v>0</v>
      </c>
      <c r="BI206" s="505">
        <v>0</v>
      </c>
      <c r="BJ206" s="505">
        <v>5.7799999999999647</v>
      </c>
      <c r="BK206" s="505">
        <v>0</v>
      </c>
      <c r="BL206" s="505">
        <v>1.8822270915493</v>
      </c>
      <c r="BM206" s="505">
        <v>0</v>
      </c>
      <c r="BN206" s="505">
        <v>0</v>
      </c>
      <c r="BO206" s="505">
        <v>1</v>
      </c>
      <c r="BP206" s="505">
        <v>0</v>
      </c>
      <c r="BQ206" s="555"/>
      <c r="BR206" s="555"/>
      <c r="BS206" s="555"/>
    </row>
    <row r="207" spans="1:71" ht="14.4" hidden="1">
      <c r="A207" s="486">
        <f>VLOOKUP(C207,'[19]DfE No.'!C:E,3,FALSE)</f>
        <v>442</v>
      </c>
      <c r="B207" s="502">
        <v>144218</v>
      </c>
      <c r="C207" s="502">
        <v>9352209</v>
      </c>
      <c r="D207" s="503" t="s">
        <v>1028</v>
      </c>
      <c r="E207" s="492" t="s">
        <v>40</v>
      </c>
      <c r="F207" s="504" t="s">
        <v>697</v>
      </c>
      <c r="G207" s="505">
        <v>1</v>
      </c>
      <c r="H207" s="505">
        <v>0</v>
      </c>
      <c r="I207" s="505">
        <v>0</v>
      </c>
      <c r="J207" s="505">
        <v>7</v>
      </c>
      <c r="K207" s="505">
        <v>0</v>
      </c>
      <c r="L207" s="505">
        <v>0</v>
      </c>
      <c r="M207" s="505">
        <v>0</v>
      </c>
      <c r="N207" s="505">
        <v>421</v>
      </c>
      <c r="O207" s="505">
        <v>421</v>
      </c>
      <c r="P207" s="505">
        <v>59</v>
      </c>
      <c r="Q207" s="505">
        <v>362</v>
      </c>
      <c r="R207" s="505">
        <v>0</v>
      </c>
      <c r="S207" s="505">
        <v>0</v>
      </c>
      <c r="T207" s="505">
        <v>0</v>
      </c>
      <c r="U207" s="505">
        <v>0</v>
      </c>
      <c r="V207" s="505">
        <v>0</v>
      </c>
      <c r="W207" s="505">
        <v>0</v>
      </c>
      <c r="X207" s="505">
        <v>0</v>
      </c>
      <c r="Y207" s="505">
        <v>0</v>
      </c>
      <c r="Z207" s="505">
        <v>0</v>
      </c>
      <c r="AA207" s="505">
        <v>421</v>
      </c>
      <c r="AB207" s="505">
        <v>60.142857142857146</v>
      </c>
      <c r="AC207" s="505">
        <v>86.999999999999901</v>
      </c>
      <c r="AD207" s="505">
        <v>97.387951807228916</v>
      </c>
      <c r="AE207" s="505">
        <v>0</v>
      </c>
      <c r="AF207" s="505">
        <v>0</v>
      </c>
      <c r="AG207" s="505">
        <v>325.00000000000017</v>
      </c>
      <c r="AH207" s="505">
        <v>29.999999999999989</v>
      </c>
      <c r="AI207" s="505">
        <v>66.000000000000014</v>
      </c>
      <c r="AJ207" s="505">
        <v>0</v>
      </c>
      <c r="AK207" s="505">
        <v>0</v>
      </c>
      <c r="AL207" s="505">
        <v>0</v>
      </c>
      <c r="AM207" s="505">
        <v>0</v>
      </c>
      <c r="AN207" s="505">
        <v>0</v>
      </c>
      <c r="AO207" s="505">
        <v>0</v>
      </c>
      <c r="AP207" s="505">
        <v>0</v>
      </c>
      <c r="AQ207" s="505">
        <v>0</v>
      </c>
      <c r="AR207" s="505">
        <v>0</v>
      </c>
      <c r="AS207" s="505">
        <v>0</v>
      </c>
      <c r="AT207" s="505">
        <v>0</v>
      </c>
      <c r="AU207" s="505">
        <v>1.1727019498607234</v>
      </c>
      <c r="AV207" s="505">
        <v>3.5181058495821742</v>
      </c>
      <c r="AW207" s="505">
        <v>5.863509749303617</v>
      </c>
      <c r="AX207" s="505">
        <v>0</v>
      </c>
      <c r="AY207" s="505">
        <v>0</v>
      </c>
      <c r="AZ207" s="505">
        <v>0</v>
      </c>
      <c r="BA207" s="505">
        <v>1.0144578313253012</v>
      </c>
      <c r="BB207" s="505">
        <v>125.11048158640226</v>
      </c>
      <c r="BC207" s="505">
        <v>145.5014164305949</v>
      </c>
      <c r="BD207" s="505">
        <v>0</v>
      </c>
      <c r="BE207" s="505">
        <v>0</v>
      </c>
      <c r="BF207" s="505">
        <v>0</v>
      </c>
      <c r="BG207" s="505">
        <v>0</v>
      </c>
      <c r="BH207" s="505">
        <v>0</v>
      </c>
      <c r="BI207" s="505">
        <v>0</v>
      </c>
      <c r="BJ207" s="505">
        <v>0</v>
      </c>
      <c r="BK207" s="505">
        <v>0</v>
      </c>
      <c r="BL207" s="505">
        <v>0.75801168279569897</v>
      </c>
      <c r="BM207" s="505">
        <v>0</v>
      </c>
      <c r="BN207" s="505">
        <v>0</v>
      </c>
      <c r="BO207" s="505">
        <v>1</v>
      </c>
      <c r="BP207" s="505">
        <v>0</v>
      </c>
      <c r="BQ207" s="555"/>
      <c r="BR207" s="555"/>
      <c r="BS207" s="555"/>
    </row>
    <row r="208" spans="1:71" ht="14.4" hidden="1">
      <c r="A208" s="486">
        <f>VLOOKUP(C208,'[19]DfE No.'!C:E,3,FALSE)</f>
        <v>521</v>
      </c>
      <c r="B208" s="502">
        <v>145031</v>
      </c>
      <c r="C208" s="502">
        <v>9352210</v>
      </c>
      <c r="D208" s="503" t="s">
        <v>1130</v>
      </c>
      <c r="E208" s="492" t="s">
        <v>40</v>
      </c>
      <c r="F208" s="504" t="s">
        <v>697</v>
      </c>
      <c r="G208" s="505">
        <v>1</v>
      </c>
      <c r="H208" s="505">
        <v>0</v>
      </c>
      <c r="I208" s="505">
        <v>0</v>
      </c>
      <c r="J208" s="505">
        <v>5</v>
      </c>
      <c r="K208" s="505">
        <v>0</v>
      </c>
      <c r="L208" s="505">
        <v>0</v>
      </c>
      <c r="M208" s="505">
        <v>0</v>
      </c>
      <c r="N208" s="505">
        <v>134.5</v>
      </c>
      <c r="O208" s="505">
        <v>134.5</v>
      </c>
      <c r="P208" s="505">
        <v>47.5</v>
      </c>
      <c r="Q208" s="505">
        <v>87</v>
      </c>
      <c r="R208" s="505">
        <v>0</v>
      </c>
      <c r="S208" s="505">
        <v>0</v>
      </c>
      <c r="T208" s="505">
        <v>0</v>
      </c>
      <c r="U208" s="505">
        <v>0</v>
      </c>
      <c r="V208" s="505">
        <v>0</v>
      </c>
      <c r="W208" s="505">
        <v>0</v>
      </c>
      <c r="X208" s="505">
        <v>0</v>
      </c>
      <c r="Y208" s="505">
        <v>0</v>
      </c>
      <c r="Z208" s="505">
        <v>0</v>
      </c>
      <c r="AA208" s="505">
        <v>134.5</v>
      </c>
      <c r="AB208" s="505">
        <v>26.9</v>
      </c>
      <c r="AC208" s="505">
        <v>11.495726495726499</v>
      </c>
      <c r="AD208" s="505">
        <v>14.241176470588234</v>
      </c>
      <c r="AE208" s="505">
        <v>0</v>
      </c>
      <c r="AF208" s="505">
        <v>0</v>
      </c>
      <c r="AG208" s="505">
        <v>134.5</v>
      </c>
      <c r="AH208" s="505">
        <v>0</v>
      </c>
      <c r="AI208" s="505">
        <v>0</v>
      </c>
      <c r="AJ208" s="505">
        <v>0</v>
      </c>
      <c r="AK208" s="505">
        <v>0</v>
      </c>
      <c r="AL208" s="505">
        <v>0</v>
      </c>
      <c r="AM208" s="505">
        <v>0</v>
      </c>
      <c r="AN208" s="505">
        <v>0</v>
      </c>
      <c r="AO208" s="505">
        <v>0</v>
      </c>
      <c r="AP208" s="505">
        <v>0</v>
      </c>
      <c r="AQ208" s="505">
        <v>0</v>
      </c>
      <c r="AR208" s="505">
        <v>0</v>
      </c>
      <c r="AS208" s="505">
        <v>0</v>
      </c>
      <c r="AT208" s="505">
        <v>0</v>
      </c>
      <c r="AU208" s="505">
        <v>3.0919540229885007</v>
      </c>
      <c r="AV208" s="505">
        <v>10.821839080459766</v>
      </c>
      <c r="AW208" s="505">
        <v>13.913793103448281</v>
      </c>
      <c r="AX208" s="505">
        <v>0</v>
      </c>
      <c r="AY208" s="505">
        <v>0</v>
      </c>
      <c r="AZ208" s="505">
        <v>0</v>
      </c>
      <c r="BA208" s="505">
        <v>0</v>
      </c>
      <c r="BB208" s="505">
        <v>32.178082191780817</v>
      </c>
      <c r="BC208" s="505">
        <v>49.746575342465746</v>
      </c>
      <c r="BD208" s="505">
        <v>0</v>
      </c>
      <c r="BE208" s="505">
        <v>0</v>
      </c>
      <c r="BF208" s="505">
        <v>0</v>
      </c>
      <c r="BG208" s="505">
        <v>0</v>
      </c>
      <c r="BH208" s="505">
        <v>0</v>
      </c>
      <c r="BI208" s="505">
        <v>0</v>
      </c>
      <c r="BJ208" s="505">
        <v>9.1735897435897158</v>
      </c>
      <c r="BK208" s="505">
        <v>0</v>
      </c>
      <c r="BL208" s="505">
        <v>0.81963119166666698</v>
      </c>
      <c r="BM208" s="505">
        <v>0</v>
      </c>
      <c r="BN208" s="505">
        <v>0</v>
      </c>
      <c r="BO208" s="505">
        <v>1</v>
      </c>
      <c r="BP208" s="505">
        <v>0</v>
      </c>
      <c r="BQ208" s="555"/>
      <c r="BR208" s="555"/>
      <c r="BS208" s="555"/>
    </row>
    <row r="209" spans="1:71" ht="14.4" hidden="1">
      <c r="A209" s="486">
        <f>VLOOKUP(C209,'[19]DfE No.'!C:E,3,FALSE)</f>
        <v>274</v>
      </c>
      <c r="B209" s="502">
        <v>145118</v>
      </c>
      <c r="C209" s="502">
        <v>9352211</v>
      </c>
      <c r="D209" s="503" t="s">
        <v>1029</v>
      </c>
      <c r="E209" s="492" t="s">
        <v>40</v>
      </c>
      <c r="F209" s="504" t="s">
        <v>697</v>
      </c>
      <c r="G209" s="505">
        <v>1</v>
      </c>
      <c r="H209" s="505">
        <v>0</v>
      </c>
      <c r="I209" s="505">
        <v>0</v>
      </c>
      <c r="J209" s="505">
        <v>7</v>
      </c>
      <c r="K209" s="505">
        <v>0</v>
      </c>
      <c r="L209" s="505">
        <v>0</v>
      </c>
      <c r="M209" s="505">
        <v>0</v>
      </c>
      <c r="N209" s="505">
        <v>295</v>
      </c>
      <c r="O209" s="505">
        <v>295</v>
      </c>
      <c r="P209" s="505">
        <v>40</v>
      </c>
      <c r="Q209" s="505">
        <v>255</v>
      </c>
      <c r="R209" s="505">
        <v>0</v>
      </c>
      <c r="S209" s="505">
        <v>0</v>
      </c>
      <c r="T209" s="505">
        <v>0</v>
      </c>
      <c r="U209" s="505">
        <v>0</v>
      </c>
      <c r="V209" s="505">
        <v>0</v>
      </c>
      <c r="W209" s="505">
        <v>0</v>
      </c>
      <c r="X209" s="505">
        <v>0</v>
      </c>
      <c r="Y209" s="505">
        <v>0</v>
      </c>
      <c r="Z209" s="505">
        <v>0</v>
      </c>
      <c r="AA209" s="505">
        <v>295</v>
      </c>
      <c r="AB209" s="505">
        <v>42.142857142857146</v>
      </c>
      <c r="AC209" s="505">
        <v>123.00000000000004</v>
      </c>
      <c r="AD209" s="505">
        <v>130.37096774193549</v>
      </c>
      <c r="AE209" s="505">
        <v>0</v>
      </c>
      <c r="AF209" s="505">
        <v>0</v>
      </c>
      <c r="AG209" s="505">
        <v>34.000000000000121</v>
      </c>
      <c r="AH209" s="505">
        <v>1.9999999999999991</v>
      </c>
      <c r="AI209" s="505">
        <v>5.0000000000000053</v>
      </c>
      <c r="AJ209" s="505">
        <v>121.99999999999991</v>
      </c>
      <c r="AK209" s="505">
        <v>131.99999999999997</v>
      </c>
      <c r="AL209" s="505">
        <v>0</v>
      </c>
      <c r="AM209" s="505">
        <v>0</v>
      </c>
      <c r="AN209" s="505">
        <v>0</v>
      </c>
      <c r="AO209" s="505">
        <v>0</v>
      </c>
      <c r="AP209" s="505">
        <v>0</v>
      </c>
      <c r="AQ209" s="505">
        <v>0</v>
      </c>
      <c r="AR209" s="505">
        <v>0</v>
      </c>
      <c r="AS209" s="505">
        <v>0</v>
      </c>
      <c r="AT209" s="505">
        <v>0</v>
      </c>
      <c r="AU209" s="505">
        <v>15.039215686274497</v>
      </c>
      <c r="AV209" s="505">
        <v>28.921568627450977</v>
      </c>
      <c r="AW209" s="505">
        <v>41.647058823529321</v>
      </c>
      <c r="AX209" s="505">
        <v>0</v>
      </c>
      <c r="AY209" s="505">
        <v>0</v>
      </c>
      <c r="AZ209" s="505">
        <v>0</v>
      </c>
      <c r="BA209" s="505">
        <v>0</v>
      </c>
      <c r="BB209" s="505">
        <v>89.303797468354432</v>
      </c>
      <c r="BC209" s="505">
        <v>103.31223628691983</v>
      </c>
      <c r="BD209" s="505">
        <v>0</v>
      </c>
      <c r="BE209" s="505">
        <v>0</v>
      </c>
      <c r="BF209" s="505">
        <v>0</v>
      </c>
      <c r="BG209" s="505">
        <v>0</v>
      </c>
      <c r="BH209" s="505">
        <v>0</v>
      </c>
      <c r="BI209" s="505">
        <v>0</v>
      </c>
      <c r="BJ209" s="505">
        <v>0</v>
      </c>
      <c r="BK209" s="505">
        <v>0</v>
      </c>
      <c r="BL209" s="505">
        <v>0.42796260040241402</v>
      </c>
      <c r="BM209" s="505">
        <v>0</v>
      </c>
      <c r="BN209" s="505">
        <v>0</v>
      </c>
      <c r="BO209" s="505">
        <v>1</v>
      </c>
      <c r="BP209" s="505">
        <v>0</v>
      </c>
      <c r="BQ209" s="555"/>
      <c r="BR209" s="555"/>
      <c r="BS209" s="555"/>
    </row>
    <row r="210" spans="1:71" ht="14.4" hidden="1">
      <c r="A210" s="486">
        <f>VLOOKUP(C210,'[19]DfE No.'!C:E,3,FALSE)</f>
        <v>464</v>
      </c>
      <c r="B210" s="502">
        <v>145234</v>
      </c>
      <c r="C210" s="502">
        <v>9352212</v>
      </c>
      <c r="D210" s="503" t="s">
        <v>1131</v>
      </c>
      <c r="E210" s="492" t="s">
        <v>40</v>
      </c>
      <c r="F210" s="504" t="s">
        <v>697</v>
      </c>
      <c r="G210" s="505">
        <v>1</v>
      </c>
      <c r="H210" s="505">
        <v>0</v>
      </c>
      <c r="I210" s="505">
        <v>0</v>
      </c>
      <c r="J210" s="505">
        <v>7</v>
      </c>
      <c r="K210" s="505">
        <v>0</v>
      </c>
      <c r="L210" s="505">
        <v>0</v>
      </c>
      <c r="M210" s="505">
        <v>0</v>
      </c>
      <c r="N210" s="505">
        <v>130</v>
      </c>
      <c r="O210" s="505">
        <v>130</v>
      </c>
      <c r="P210" s="505">
        <v>20</v>
      </c>
      <c r="Q210" s="505">
        <v>110</v>
      </c>
      <c r="R210" s="505">
        <v>0</v>
      </c>
      <c r="S210" s="505">
        <v>0</v>
      </c>
      <c r="T210" s="505">
        <v>0</v>
      </c>
      <c r="U210" s="505">
        <v>0</v>
      </c>
      <c r="V210" s="505">
        <v>0</v>
      </c>
      <c r="W210" s="505">
        <v>0</v>
      </c>
      <c r="X210" s="505">
        <v>0</v>
      </c>
      <c r="Y210" s="505">
        <v>0</v>
      </c>
      <c r="Z210" s="505">
        <v>0</v>
      </c>
      <c r="AA210" s="505">
        <v>130</v>
      </c>
      <c r="AB210" s="505">
        <v>18.571428571428573</v>
      </c>
      <c r="AC210" s="505">
        <v>13</v>
      </c>
      <c r="AD210" s="505">
        <v>17.862595419847331</v>
      </c>
      <c r="AE210" s="505">
        <v>0</v>
      </c>
      <c r="AF210" s="505">
        <v>0</v>
      </c>
      <c r="AG210" s="505">
        <v>128.99999999999997</v>
      </c>
      <c r="AH210" s="505">
        <v>0</v>
      </c>
      <c r="AI210" s="505">
        <v>0.99999999999999967</v>
      </c>
      <c r="AJ210" s="505">
        <v>0</v>
      </c>
      <c r="AK210" s="505">
        <v>0</v>
      </c>
      <c r="AL210" s="505">
        <v>0</v>
      </c>
      <c r="AM210" s="505">
        <v>0</v>
      </c>
      <c r="AN210" s="505">
        <v>0</v>
      </c>
      <c r="AO210" s="505">
        <v>0</v>
      </c>
      <c r="AP210" s="505">
        <v>0</v>
      </c>
      <c r="AQ210" s="505">
        <v>0</v>
      </c>
      <c r="AR210" s="505">
        <v>0</v>
      </c>
      <c r="AS210" s="505">
        <v>0</v>
      </c>
      <c r="AT210" s="505">
        <v>0</v>
      </c>
      <c r="AU210" s="505">
        <v>0</v>
      </c>
      <c r="AV210" s="505">
        <v>1.1818181818181817</v>
      </c>
      <c r="AW210" s="505">
        <v>1.1818181818181817</v>
      </c>
      <c r="AX210" s="505">
        <v>0</v>
      </c>
      <c r="AY210" s="505">
        <v>0</v>
      </c>
      <c r="AZ210" s="505">
        <v>0</v>
      </c>
      <c r="BA210" s="505">
        <v>0.99236641221374045</v>
      </c>
      <c r="BB210" s="505">
        <v>41.904761904761905</v>
      </c>
      <c r="BC210" s="505">
        <v>49.523809523809518</v>
      </c>
      <c r="BD210" s="505">
        <v>0</v>
      </c>
      <c r="BE210" s="505">
        <v>0</v>
      </c>
      <c r="BF210" s="505">
        <v>0</v>
      </c>
      <c r="BG210" s="505">
        <v>0</v>
      </c>
      <c r="BH210" s="505">
        <v>0</v>
      </c>
      <c r="BI210" s="505">
        <v>0</v>
      </c>
      <c r="BJ210" s="505">
        <v>0</v>
      </c>
      <c r="BK210" s="505">
        <v>0</v>
      </c>
      <c r="BL210" s="505">
        <v>2.08733534974359</v>
      </c>
      <c r="BM210" s="505">
        <v>0</v>
      </c>
      <c r="BN210" s="505">
        <v>1</v>
      </c>
      <c r="BO210" s="505">
        <v>1</v>
      </c>
      <c r="BP210" s="505">
        <v>0</v>
      </c>
      <c r="BQ210" s="555"/>
      <c r="BR210" s="555"/>
      <c r="BS210" s="555"/>
    </row>
    <row r="211" spans="1:71" ht="14.4" hidden="1">
      <c r="A211" s="486">
        <f>VLOOKUP(C211,'[19]DfE No.'!C:E,3,FALSE)</f>
        <v>496</v>
      </c>
      <c r="B211" s="502">
        <v>145237</v>
      </c>
      <c r="C211" s="502">
        <v>9352213</v>
      </c>
      <c r="D211" s="503" t="s">
        <v>1132</v>
      </c>
      <c r="E211" s="492" t="s">
        <v>40</v>
      </c>
      <c r="F211" s="504" t="s">
        <v>697</v>
      </c>
      <c r="G211" s="505">
        <v>1</v>
      </c>
      <c r="H211" s="505">
        <v>0</v>
      </c>
      <c r="I211" s="505">
        <v>0</v>
      </c>
      <c r="J211" s="505">
        <v>7</v>
      </c>
      <c r="K211" s="505">
        <v>0</v>
      </c>
      <c r="L211" s="505">
        <v>0</v>
      </c>
      <c r="M211" s="505">
        <v>0</v>
      </c>
      <c r="N211" s="505">
        <v>182</v>
      </c>
      <c r="O211" s="505">
        <v>182</v>
      </c>
      <c r="P211" s="505">
        <v>24</v>
      </c>
      <c r="Q211" s="505">
        <v>158</v>
      </c>
      <c r="R211" s="505">
        <v>0</v>
      </c>
      <c r="S211" s="505">
        <v>0</v>
      </c>
      <c r="T211" s="505">
        <v>0</v>
      </c>
      <c r="U211" s="505">
        <v>0</v>
      </c>
      <c r="V211" s="505">
        <v>0</v>
      </c>
      <c r="W211" s="505">
        <v>0</v>
      </c>
      <c r="X211" s="505">
        <v>0</v>
      </c>
      <c r="Y211" s="505">
        <v>0</v>
      </c>
      <c r="Z211" s="505">
        <v>0</v>
      </c>
      <c r="AA211" s="505">
        <v>182</v>
      </c>
      <c r="AB211" s="505">
        <v>26</v>
      </c>
      <c r="AC211" s="505">
        <v>8.0000000000000089</v>
      </c>
      <c r="AD211" s="505">
        <v>13.698924731182796</v>
      </c>
      <c r="AE211" s="505">
        <v>0</v>
      </c>
      <c r="AF211" s="505">
        <v>0</v>
      </c>
      <c r="AG211" s="505">
        <v>181.00000000000009</v>
      </c>
      <c r="AH211" s="505">
        <v>0</v>
      </c>
      <c r="AI211" s="505">
        <v>0.99999999999999911</v>
      </c>
      <c r="AJ211" s="505">
        <v>0</v>
      </c>
      <c r="AK211" s="505">
        <v>0</v>
      </c>
      <c r="AL211" s="505">
        <v>0</v>
      </c>
      <c r="AM211" s="505">
        <v>0</v>
      </c>
      <c r="AN211" s="505">
        <v>0</v>
      </c>
      <c r="AO211" s="505">
        <v>0</v>
      </c>
      <c r="AP211" s="505">
        <v>0</v>
      </c>
      <c r="AQ211" s="505">
        <v>0</v>
      </c>
      <c r="AR211" s="505">
        <v>0</v>
      </c>
      <c r="AS211" s="505">
        <v>0</v>
      </c>
      <c r="AT211" s="505">
        <v>0</v>
      </c>
      <c r="AU211" s="505">
        <v>1.1518987341772147</v>
      </c>
      <c r="AV211" s="505">
        <v>1.1518987341772147</v>
      </c>
      <c r="AW211" s="505">
        <v>2.3037974683544364</v>
      </c>
      <c r="AX211" s="505">
        <v>0</v>
      </c>
      <c r="AY211" s="505">
        <v>0</v>
      </c>
      <c r="AZ211" s="505">
        <v>0</v>
      </c>
      <c r="BA211" s="505">
        <v>1.9569892473118282</v>
      </c>
      <c r="BB211" s="505">
        <v>35.469387755102041</v>
      </c>
      <c r="BC211" s="505">
        <v>40.857142857142854</v>
      </c>
      <c r="BD211" s="505">
        <v>0</v>
      </c>
      <c r="BE211" s="505">
        <v>0</v>
      </c>
      <c r="BF211" s="505">
        <v>0</v>
      </c>
      <c r="BG211" s="505">
        <v>0</v>
      </c>
      <c r="BH211" s="505">
        <v>0</v>
      </c>
      <c r="BI211" s="505">
        <v>0</v>
      </c>
      <c r="BJ211" s="505">
        <v>0</v>
      </c>
      <c r="BK211" s="505">
        <v>0</v>
      </c>
      <c r="BL211" s="505">
        <v>2.1271206515384602</v>
      </c>
      <c r="BM211" s="505">
        <v>0</v>
      </c>
      <c r="BN211" s="505">
        <v>0</v>
      </c>
      <c r="BO211" s="505">
        <v>1</v>
      </c>
      <c r="BP211" s="505">
        <v>0</v>
      </c>
      <c r="BQ211" s="555"/>
      <c r="BR211" s="555"/>
      <c r="BS211" s="555"/>
    </row>
    <row r="212" spans="1:71" ht="14.4" hidden="1">
      <c r="A212" s="486">
        <f>VLOOKUP(C212,'[19]DfE No.'!C:E,3,FALSE)</f>
        <v>413</v>
      </c>
      <c r="B212" s="502">
        <v>145476</v>
      </c>
      <c r="C212" s="502">
        <v>9352214</v>
      </c>
      <c r="D212" s="503" t="s">
        <v>1133</v>
      </c>
      <c r="E212" s="492" t="s">
        <v>40</v>
      </c>
      <c r="F212" s="504" t="s">
        <v>697</v>
      </c>
      <c r="G212" s="505">
        <v>1</v>
      </c>
      <c r="H212" s="505">
        <v>0</v>
      </c>
      <c r="I212" s="505">
        <v>0</v>
      </c>
      <c r="J212" s="505">
        <v>7</v>
      </c>
      <c r="K212" s="505">
        <v>0</v>
      </c>
      <c r="L212" s="505">
        <v>0</v>
      </c>
      <c r="M212" s="505">
        <v>0</v>
      </c>
      <c r="N212" s="505">
        <v>276</v>
      </c>
      <c r="O212" s="505">
        <v>276</v>
      </c>
      <c r="P212" s="505">
        <v>33</v>
      </c>
      <c r="Q212" s="505">
        <v>243</v>
      </c>
      <c r="R212" s="505">
        <v>0</v>
      </c>
      <c r="S212" s="505">
        <v>0</v>
      </c>
      <c r="T212" s="505">
        <v>0</v>
      </c>
      <c r="U212" s="505">
        <v>0</v>
      </c>
      <c r="V212" s="505">
        <v>0</v>
      </c>
      <c r="W212" s="505">
        <v>0</v>
      </c>
      <c r="X212" s="505">
        <v>0</v>
      </c>
      <c r="Y212" s="505">
        <v>0</v>
      </c>
      <c r="Z212" s="505">
        <v>0</v>
      </c>
      <c r="AA212" s="505">
        <v>276</v>
      </c>
      <c r="AB212" s="505">
        <v>39.428571428571431</v>
      </c>
      <c r="AC212" s="505">
        <v>49.999999999999979</v>
      </c>
      <c r="AD212" s="505">
        <v>67.510791366906474</v>
      </c>
      <c r="AE212" s="505">
        <v>0</v>
      </c>
      <c r="AF212" s="505">
        <v>0</v>
      </c>
      <c r="AG212" s="505">
        <v>274.99270072992709</v>
      </c>
      <c r="AH212" s="505">
        <v>0</v>
      </c>
      <c r="AI212" s="505">
        <v>1.0072992700729926</v>
      </c>
      <c r="AJ212" s="505">
        <v>0</v>
      </c>
      <c r="AK212" s="505">
        <v>0</v>
      </c>
      <c r="AL212" s="505">
        <v>0</v>
      </c>
      <c r="AM212" s="505">
        <v>0</v>
      </c>
      <c r="AN212" s="505">
        <v>0</v>
      </c>
      <c r="AO212" s="505">
        <v>0</v>
      </c>
      <c r="AP212" s="505">
        <v>0</v>
      </c>
      <c r="AQ212" s="505">
        <v>0</v>
      </c>
      <c r="AR212" s="505">
        <v>0</v>
      </c>
      <c r="AS212" s="505">
        <v>0</v>
      </c>
      <c r="AT212" s="505">
        <v>0</v>
      </c>
      <c r="AU212" s="505">
        <v>9.0864197530864264</v>
      </c>
      <c r="AV212" s="505">
        <v>19.308641975308639</v>
      </c>
      <c r="AW212" s="505">
        <v>29.530864197530985</v>
      </c>
      <c r="AX212" s="505">
        <v>0</v>
      </c>
      <c r="AY212" s="505">
        <v>0</v>
      </c>
      <c r="AZ212" s="505">
        <v>0</v>
      </c>
      <c r="BA212" s="505">
        <v>1.985611510791367</v>
      </c>
      <c r="BB212" s="505">
        <v>85.405857740585773</v>
      </c>
      <c r="BC212" s="505">
        <v>97.004184100418399</v>
      </c>
      <c r="BD212" s="505">
        <v>0</v>
      </c>
      <c r="BE212" s="505">
        <v>0</v>
      </c>
      <c r="BF212" s="505">
        <v>0</v>
      </c>
      <c r="BG212" s="505">
        <v>0</v>
      </c>
      <c r="BH212" s="505">
        <v>0</v>
      </c>
      <c r="BI212" s="505">
        <v>0</v>
      </c>
      <c r="BJ212" s="505">
        <v>0</v>
      </c>
      <c r="BK212" s="505">
        <v>0</v>
      </c>
      <c r="BL212" s="505">
        <v>0.447817656213018</v>
      </c>
      <c r="BM212" s="505">
        <v>0</v>
      </c>
      <c r="BN212" s="505">
        <v>0</v>
      </c>
      <c r="BO212" s="505">
        <v>1</v>
      </c>
      <c r="BP212" s="505">
        <v>0</v>
      </c>
      <c r="BQ212" s="555"/>
      <c r="BR212" s="555"/>
      <c r="BS212" s="555"/>
    </row>
    <row r="213" spans="1:71" ht="14.4" hidden="1">
      <c r="A213" s="486">
        <f>VLOOKUP(C213,'[19]DfE No.'!C:E,3,FALSE)</f>
        <v>68</v>
      </c>
      <c r="B213" s="502">
        <v>145559</v>
      </c>
      <c r="C213" s="502">
        <v>9352215</v>
      </c>
      <c r="D213" s="503" t="s">
        <v>173</v>
      </c>
      <c r="E213" s="492" t="s">
        <v>40</v>
      </c>
      <c r="F213" s="504" t="s">
        <v>697</v>
      </c>
      <c r="G213" s="505">
        <v>1</v>
      </c>
      <c r="H213" s="505">
        <v>0</v>
      </c>
      <c r="I213" s="505">
        <v>0</v>
      </c>
      <c r="J213" s="505">
        <v>7</v>
      </c>
      <c r="K213" s="505">
        <v>0</v>
      </c>
      <c r="L213" s="505">
        <v>0</v>
      </c>
      <c r="M213" s="505">
        <v>0</v>
      </c>
      <c r="N213" s="505">
        <v>500</v>
      </c>
      <c r="O213" s="505">
        <v>500</v>
      </c>
      <c r="P213" s="505">
        <v>74</v>
      </c>
      <c r="Q213" s="505">
        <v>426</v>
      </c>
      <c r="R213" s="505">
        <v>0</v>
      </c>
      <c r="S213" s="505">
        <v>0</v>
      </c>
      <c r="T213" s="505">
        <v>0</v>
      </c>
      <c r="U213" s="505">
        <v>0</v>
      </c>
      <c r="V213" s="505">
        <v>0</v>
      </c>
      <c r="W213" s="505">
        <v>0</v>
      </c>
      <c r="X213" s="505">
        <v>0</v>
      </c>
      <c r="Y213" s="505">
        <v>0</v>
      </c>
      <c r="Z213" s="505">
        <v>0</v>
      </c>
      <c r="AA213" s="505">
        <v>500</v>
      </c>
      <c r="AB213" s="505">
        <v>71.428571428571431</v>
      </c>
      <c r="AC213" s="505">
        <v>239</v>
      </c>
      <c r="AD213" s="505">
        <v>241.23711340206185</v>
      </c>
      <c r="AE213" s="505">
        <v>0</v>
      </c>
      <c r="AF213" s="505">
        <v>0</v>
      </c>
      <c r="AG213" s="505">
        <v>35.070140280561105</v>
      </c>
      <c r="AH213" s="505">
        <v>6.0120240480962002</v>
      </c>
      <c r="AI213" s="505">
        <v>3.0060120240480948</v>
      </c>
      <c r="AJ213" s="505">
        <v>25.050100200400799</v>
      </c>
      <c r="AK213" s="505">
        <v>148.296593186373</v>
      </c>
      <c r="AL213" s="505">
        <v>97.194388777555005</v>
      </c>
      <c r="AM213" s="505">
        <v>185.370741482966</v>
      </c>
      <c r="AN213" s="505">
        <v>0</v>
      </c>
      <c r="AO213" s="505">
        <v>0</v>
      </c>
      <c r="AP213" s="505">
        <v>0</v>
      </c>
      <c r="AQ213" s="505">
        <v>0</v>
      </c>
      <c r="AR213" s="505">
        <v>0</v>
      </c>
      <c r="AS213" s="505">
        <v>0</v>
      </c>
      <c r="AT213" s="505">
        <v>0</v>
      </c>
      <c r="AU213" s="505">
        <v>5.8962264150943495</v>
      </c>
      <c r="AV213" s="505">
        <v>10.6132075471698</v>
      </c>
      <c r="AW213" s="505">
        <v>15.3301886792453</v>
      </c>
      <c r="AX213" s="505">
        <v>0</v>
      </c>
      <c r="AY213" s="505">
        <v>0</v>
      </c>
      <c r="AZ213" s="505">
        <v>0</v>
      </c>
      <c r="BA213" s="505">
        <v>6.1855670103092777</v>
      </c>
      <c r="BB213" s="505">
        <v>123.02147971360382</v>
      </c>
      <c r="BC213" s="505">
        <v>144.39140811455846</v>
      </c>
      <c r="BD213" s="505">
        <v>0</v>
      </c>
      <c r="BE213" s="505">
        <v>0</v>
      </c>
      <c r="BF213" s="505">
        <v>0</v>
      </c>
      <c r="BG213" s="505">
        <v>0</v>
      </c>
      <c r="BH213" s="505">
        <v>0</v>
      </c>
      <c r="BI213" s="505">
        <v>0</v>
      </c>
      <c r="BJ213" s="505">
        <v>0</v>
      </c>
      <c r="BK213" s="505">
        <v>0</v>
      </c>
      <c r="BL213" s="505">
        <v>0.51685766894586904</v>
      </c>
      <c r="BM213" s="505">
        <v>0</v>
      </c>
      <c r="BN213" s="505">
        <v>0</v>
      </c>
      <c r="BO213" s="505">
        <v>1</v>
      </c>
      <c r="BP213" s="505">
        <v>0</v>
      </c>
      <c r="BQ213" s="555"/>
      <c r="BR213" s="555"/>
      <c r="BS213" s="555"/>
    </row>
    <row r="214" spans="1:71" ht="14.4" hidden="1">
      <c r="A214" s="486">
        <f>VLOOKUP(C214,'[19]DfE No.'!C:E,3,FALSE)</f>
        <v>476</v>
      </c>
      <c r="B214" s="502">
        <v>145277</v>
      </c>
      <c r="C214" s="502">
        <v>9352216</v>
      </c>
      <c r="D214" s="503" t="s">
        <v>1134</v>
      </c>
      <c r="E214" s="492" t="s">
        <v>40</v>
      </c>
      <c r="F214" s="504" t="s">
        <v>697</v>
      </c>
      <c r="G214" s="505">
        <v>1</v>
      </c>
      <c r="H214" s="505">
        <v>0</v>
      </c>
      <c r="I214" s="505">
        <v>0</v>
      </c>
      <c r="J214" s="505">
        <v>7</v>
      </c>
      <c r="K214" s="505">
        <v>0</v>
      </c>
      <c r="L214" s="505">
        <v>0</v>
      </c>
      <c r="M214" s="505">
        <v>0</v>
      </c>
      <c r="N214" s="505">
        <v>223</v>
      </c>
      <c r="O214" s="505">
        <v>223</v>
      </c>
      <c r="P214" s="505">
        <v>31</v>
      </c>
      <c r="Q214" s="505">
        <v>192</v>
      </c>
      <c r="R214" s="505">
        <v>0</v>
      </c>
      <c r="S214" s="505">
        <v>0</v>
      </c>
      <c r="T214" s="505">
        <v>0</v>
      </c>
      <c r="U214" s="505">
        <v>0</v>
      </c>
      <c r="V214" s="505">
        <v>0</v>
      </c>
      <c r="W214" s="505">
        <v>0</v>
      </c>
      <c r="X214" s="505">
        <v>0</v>
      </c>
      <c r="Y214" s="505">
        <v>0</v>
      </c>
      <c r="Z214" s="505">
        <v>0</v>
      </c>
      <c r="AA214" s="505">
        <v>223</v>
      </c>
      <c r="AB214" s="505">
        <v>31.857142857142858</v>
      </c>
      <c r="AC214" s="505">
        <v>19.999999999999996</v>
      </c>
      <c r="AD214" s="505">
        <v>26.879464285714285</v>
      </c>
      <c r="AE214" s="505">
        <v>0</v>
      </c>
      <c r="AF214" s="505">
        <v>0</v>
      </c>
      <c r="AG214" s="505">
        <v>202.90990990990994</v>
      </c>
      <c r="AH214" s="505">
        <v>0</v>
      </c>
      <c r="AI214" s="505">
        <v>20.090090090090094</v>
      </c>
      <c r="AJ214" s="505">
        <v>0</v>
      </c>
      <c r="AK214" s="505">
        <v>0</v>
      </c>
      <c r="AL214" s="505">
        <v>0</v>
      </c>
      <c r="AM214" s="505">
        <v>0</v>
      </c>
      <c r="AN214" s="505">
        <v>0</v>
      </c>
      <c r="AO214" s="505">
        <v>0</v>
      </c>
      <c r="AP214" s="505">
        <v>0</v>
      </c>
      <c r="AQ214" s="505">
        <v>0</v>
      </c>
      <c r="AR214" s="505">
        <v>0</v>
      </c>
      <c r="AS214" s="505">
        <v>0</v>
      </c>
      <c r="AT214" s="505">
        <v>0</v>
      </c>
      <c r="AU214" s="505">
        <v>0</v>
      </c>
      <c r="AV214" s="505">
        <v>1.1675392670157072</v>
      </c>
      <c r="AW214" s="505">
        <v>2.3350785340314193</v>
      </c>
      <c r="AX214" s="505">
        <v>0</v>
      </c>
      <c r="AY214" s="505">
        <v>0</v>
      </c>
      <c r="AZ214" s="505">
        <v>0</v>
      </c>
      <c r="BA214" s="505">
        <v>0</v>
      </c>
      <c r="BB214" s="505">
        <v>65.142857142857139</v>
      </c>
      <c r="BC214" s="505">
        <v>75.660714285714278</v>
      </c>
      <c r="BD214" s="505">
        <v>0</v>
      </c>
      <c r="BE214" s="505">
        <v>0</v>
      </c>
      <c r="BF214" s="505">
        <v>0</v>
      </c>
      <c r="BG214" s="505">
        <v>0</v>
      </c>
      <c r="BH214" s="505">
        <v>0</v>
      </c>
      <c r="BI214" s="505">
        <v>0</v>
      </c>
      <c r="BJ214" s="505">
        <v>0</v>
      </c>
      <c r="BK214" s="505">
        <v>0</v>
      </c>
      <c r="BL214" s="505">
        <v>1.17292269012346</v>
      </c>
      <c r="BM214" s="505">
        <v>0</v>
      </c>
      <c r="BN214" s="505">
        <v>0</v>
      </c>
      <c r="BO214" s="505">
        <v>1</v>
      </c>
      <c r="BP214" s="505">
        <v>0</v>
      </c>
      <c r="BQ214" s="555"/>
      <c r="BR214" s="555"/>
      <c r="BS214" s="555"/>
    </row>
    <row r="215" spans="1:71" ht="14.4" hidden="1">
      <c r="A215" s="486">
        <f>VLOOKUP(C215,'[19]DfE No.'!C:E,3,FALSE)</f>
        <v>269</v>
      </c>
      <c r="B215" s="502">
        <v>145851</v>
      </c>
      <c r="C215" s="502">
        <v>9352217</v>
      </c>
      <c r="D215" s="503" t="s">
        <v>1135</v>
      </c>
      <c r="E215" s="492" t="s">
        <v>40</v>
      </c>
      <c r="F215" s="504" t="s">
        <v>697</v>
      </c>
      <c r="G215" s="505">
        <v>1</v>
      </c>
      <c r="H215" s="505">
        <v>0</v>
      </c>
      <c r="I215" s="505">
        <v>0</v>
      </c>
      <c r="J215" s="505">
        <v>7</v>
      </c>
      <c r="K215" s="505">
        <v>0</v>
      </c>
      <c r="L215" s="505">
        <v>0</v>
      </c>
      <c r="M215" s="505">
        <v>0</v>
      </c>
      <c r="N215" s="505">
        <v>373</v>
      </c>
      <c r="O215" s="505">
        <v>373</v>
      </c>
      <c r="P215" s="505">
        <v>56</v>
      </c>
      <c r="Q215" s="505">
        <v>317</v>
      </c>
      <c r="R215" s="505">
        <v>0</v>
      </c>
      <c r="S215" s="505">
        <v>0</v>
      </c>
      <c r="T215" s="505">
        <v>0</v>
      </c>
      <c r="U215" s="505">
        <v>0</v>
      </c>
      <c r="V215" s="505">
        <v>0</v>
      </c>
      <c r="W215" s="505">
        <v>0</v>
      </c>
      <c r="X215" s="505">
        <v>0</v>
      </c>
      <c r="Y215" s="505">
        <v>0</v>
      </c>
      <c r="Z215" s="505">
        <v>0</v>
      </c>
      <c r="AA215" s="505">
        <v>373</v>
      </c>
      <c r="AB215" s="505">
        <v>53.285714285714285</v>
      </c>
      <c r="AC215" s="505">
        <v>123.9999999999999</v>
      </c>
      <c r="AD215" s="505">
        <v>130.70080862533692</v>
      </c>
      <c r="AE215" s="505">
        <v>0</v>
      </c>
      <c r="AF215" s="505">
        <v>0</v>
      </c>
      <c r="AG215" s="505">
        <v>82.000000000000071</v>
      </c>
      <c r="AH215" s="505">
        <v>3</v>
      </c>
      <c r="AI215" s="505">
        <v>13.000000000000005</v>
      </c>
      <c r="AJ215" s="505">
        <v>216.00000000000003</v>
      </c>
      <c r="AK215" s="505">
        <v>57.000000000000099</v>
      </c>
      <c r="AL215" s="505">
        <v>2.0000000000000013</v>
      </c>
      <c r="AM215" s="505">
        <v>0</v>
      </c>
      <c r="AN215" s="505">
        <v>0</v>
      </c>
      <c r="AO215" s="505">
        <v>0</v>
      </c>
      <c r="AP215" s="505">
        <v>0</v>
      </c>
      <c r="AQ215" s="505">
        <v>0</v>
      </c>
      <c r="AR215" s="505">
        <v>0</v>
      </c>
      <c r="AS215" s="505">
        <v>0</v>
      </c>
      <c r="AT215" s="505">
        <v>0</v>
      </c>
      <c r="AU215" s="505">
        <v>10.623417721518969</v>
      </c>
      <c r="AV215" s="505">
        <v>16.525316455696192</v>
      </c>
      <c r="AW215" s="505">
        <v>18.8860759493671</v>
      </c>
      <c r="AX215" s="505">
        <v>0</v>
      </c>
      <c r="AY215" s="505">
        <v>0</v>
      </c>
      <c r="AZ215" s="505">
        <v>0</v>
      </c>
      <c r="BA215" s="505">
        <v>0</v>
      </c>
      <c r="BB215" s="505">
        <v>148.42809364548495</v>
      </c>
      <c r="BC215" s="505">
        <v>174.64882943143814</v>
      </c>
      <c r="BD215" s="505">
        <v>0</v>
      </c>
      <c r="BE215" s="505">
        <v>0</v>
      </c>
      <c r="BF215" s="505">
        <v>0</v>
      </c>
      <c r="BG215" s="505">
        <v>0</v>
      </c>
      <c r="BH215" s="505">
        <v>0</v>
      </c>
      <c r="BI215" s="505">
        <v>0</v>
      </c>
      <c r="BJ215" s="505">
        <v>0</v>
      </c>
      <c r="BK215" s="505">
        <v>0</v>
      </c>
      <c r="BL215" s="505">
        <v>0.32368802757201598</v>
      </c>
      <c r="BM215" s="505">
        <v>0</v>
      </c>
      <c r="BN215" s="505">
        <v>0</v>
      </c>
      <c r="BO215" s="505">
        <v>1</v>
      </c>
      <c r="BP215" s="505">
        <v>0</v>
      </c>
      <c r="BQ215" s="555"/>
      <c r="BR215" s="555"/>
      <c r="BS215" s="555"/>
    </row>
    <row r="216" spans="1:71" ht="14.4" hidden="1">
      <c r="A216" s="486">
        <f>VLOOKUP(C216,'[19]DfE No.'!C:E,3,FALSE)</f>
        <v>425</v>
      </c>
      <c r="B216" s="502">
        <v>145698</v>
      </c>
      <c r="C216" s="502">
        <v>9352220</v>
      </c>
      <c r="D216" s="503" t="s">
        <v>1136</v>
      </c>
      <c r="E216" s="492" t="s">
        <v>40</v>
      </c>
      <c r="F216" s="504" t="s">
        <v>697</v>
      </c>
      <c r="G216" s="505">
        <v>1</v>
      </c>
      <c r="H216" s="505">
        <v>0</v>
      </c>
      <c r="I216" s="505">
        <v>0</v>
      </c>
      <c r="J216" s="505">
        <v>7</v>
      </c>
      <c r="K216" s="505">
        <v>0</v>
      </c>
      <c r="L216" s="505">
        <v>0</v>
      </c>
      <c r="M216" s="505">
        <v>0</v>
      </c>
      <c r="N216" s="505">
        <v>421</v>
      </c>
      <c r="O216" s="505">
        <v>421</v>
      </c>
      <c r="P216" s="505">
        <v>65</v>
      </c>
      <c r="Q216" s="505">
        <v>356</v>
      </c>
      <c r="R216" s="505">
        <v>0</v>
      </c>
      <c r="S216" s="505">
        <v>0</v>
      </c>
      <c r="T216" s="505">
        <v>0</v>
      </c>
      <c r="U216" s="505">
        <v>0</v>
      </c>
      <c r="V216" s="505">
        <v>0</v>
      </c>
      <c r="W216" s="505">
        <v>0</v>
      </c>
      <c r="X216" s="505">
        <v>0</v>
      </c>
      <c r="Y216" s="505">
        <v>0</v>
      </c>
      <c r="Z216" s="505">
        <v>0</v>
      </c>
      <c r="AA216" s="505">
        <v>421</v>
      </c>
      <c r="AB216" s="505">
        <v>60.142857142857146</v>
      </c>
      <c r="AC216" s="505">
        <v>48.000000000000128</v>
      </c>
      <c r="AD216" s="505">
        <v>55.313868613138688</v>
      </c>
      <c r="AE216" s="505">
        <v>0</v>
      </c>
      <c r="AF216" s="505">
        <v>0</v>
      </c>
      <c r="AG216" s="505">
        <v>407.96904761904761</v>
      </c>
      <c r="AH216" s="505">
        <v>6.0142857142857196</v>
      </c>
      <c r="AI216" s="505">
        <v>7.0166666666666808</v>
      </c>
      <c r="AJ216" s="505">
        <v>0</v>
      </c>
      <c r="AK216" s="505">
        <v>0</v>
      </c>
      <c r="AL216" s="505">
        <v>0</v>
      </c>
      <c r="AM216" s="505">
        <v>0</v>
      </c>
      <c r="AN216" s="505">
        <v>0</v>
      </c>
      <c r="AO216" s="505">
        <v>0</v>
      </c>
      <c r="AP216" s="505">
        <v>0</v>
      </c>
      <c r="AQ216" s="505">
        <v>0</v>
      </c>
      <c r="AR216" s="505">
        <v>0</v>
      </c>
      <c r="AS216" s="505">
        <v>0</v>
      </c>
      <c r="AT216" s="505">
        <v>0</v>
      </c>
      <c r="AU216" s="505">
        <v>7.095505617977544</v>
      </c>
      <c r="AV216" s="505">
        <v>17.738764044943839</v>
      </c>
      <c r="AW216" s="505">
        <v>18.921348314606742</v>
      </c>
      <c r="AX216" s="505">
        <v>0</v>
      </c>
      <c r="AY216" s="505">
        <v>0</v>
      </c>
      <c r="AZ216" s="505">
        <v>0</v>
      </c>
      <c r="BA216" s="505">
        <v>1.024330900243309</v>
      </c>
      <c r="BB216" s="505">
        <v>105.20597014925373</v>
      </c>
      <c r="BC216" s="505">
        <v>124.41492537313432</v>
      </c>
      <c r="BD216" s="505">
        <v>0</v>
      </c>
      <c r="BE216" s="505">
        <v>0</v>
      </c>
      <c r="BF216" s="505">
        <v>0</v>
      </c>
      <c r="BG216" s="505">
        <v>0</v>
      </c>
      <c r="BH216" s="505">
        <v>0</v>
      </c>
      <c r="BI216" s="505">
        <v>0</v>
      </c>
      <c r="BJ216" s="505">
        <v>0</v>
      </c>
      <c r="BK216" s="505">
        <v>0</v>
      </c>
      <c r="BL216" s="505">
        <v>0.69573808761904798</v>
      </c>
      <c r="BM216" s="505">
        <v>0</v>
      </c>
      <c r="BN216" s="505">
        <v>0</v>
      </c>
      <c r="BO216" s="505">
        <v>1</v>
      </c>
      <c r="BP216" s="505">
        <v>0</v>
      </c>
      <c r="BQ216" s="555"/>
      <c r="BR216" s="555"/>
      <c r="BS216" s="555"/>
    </row>
    <row r="217" spans="1:71" ht="14.4" hidden="1">
      <c r="A217" s="486">
        <f>VLOOKUP(C217,'[19]DfE No.'!C:E,3,FALSE)</f>
        <v>328</v>
      </c>
      <c r="B217" s="502">
        <v>145979</v>
      </c>
      <c r="C217" s="502">
        <v>9352221</v>
      </c>
      <c r="D217" s="503" t="s">
        <v>1137</v>
      </c>
      <c r="E217" s="492" t="s">
        <v>40</v>
      </c>
      <c r="F217" s="504" t="s">
        <v>697</v>
      </c>
      <c r="G217" s="505">
        <v>1</v>
      </c>
      <c r="H217" s="505">
        <v>0</v>
      </c>
      <c r="I217" s="505">
        <v>0</v>
      </c>
      <c r="J217" s="505">
        <v>7</v>
      </c>
      <c r="K217" s="505">
        <v>0</v>
      </c>
      <c r="L217" s="505">
        <v>0</v>
      </c>
      <c r="M217" s="505">
        <v>0</v>
      </c>
      <c r="N217" s="505">
        <v>64</v>
      </c>
      <c r="O217" s="505">
        <v>64</v>
      </c>
      <c r="P217" s="505">
        <v>12</v>
      </c>
      <c r="Q217" s="505">
        <v>52</v>
      </c>
      <c r="R217" s="505">
        <v>0</v>
      </c>
      <c r="S217" s="505">
        <v>0</v>
      </c>
      <c r="T217" s="505">
        <v>0</v>
      </c>
      <c r="U217" s="505">
        <v>0</v>
      </c>
      <c r="V217" s="505">
        <v>0</v>
      </c>
      <c r="W217" s="505">
        <v>0</v>
      </c>
      <c r="X217" s="505">
        <v>0</v>
      </c>
      <c r="Y217" s="505">
        <v>0</v>
      </c>
      <c r="Z217" s="505">
        <v>0</v>
      </c>
      <c r="AA217" s="505">
        <v>64</v>
      </c>
      <c r="AB217" s="505">
        <v>9.1428571428571423</v>
      </c>
      <c r="AC217" s="505">
        <v>12</v>
      </c>
      <c r="AD217" s="505">
        <v>12</v>
      </c>
      <c r="AE217" s="505">
        <v>0</v>
      </c>
      <c r="AF217" s="505">
        <v>0</v>
      </c>
      <c r="AG217" s="505">
        <v>56</v>
      </c>
      <c r="AH217" s="505">
        <v>0</v>
      </c>
      <c r="AI217" s="505">
        <v>3</v>
      </c>
      <c r="AJ217" s="505">
        <v>0</v>
      </c>
      <c r="AK217" s="505">
        <v>4</v>
      </c>
      <c r="AL217" s="505">
        <v>1</v>
      </c>
      <c r="AM217" s="505">
        <v>0</v>
      </c>
      <c r="AN217" s="505">
        <v>0</v>
      </c>
      <c r="AO217" s="505">
        <v>0</v>
      </c>
      <c r="AP217" s="505">
        <v>0</v>
      </c>
      <c r="AQ217" s="505">
        <v>0</v>
      </c>
      <c r="AR217" s="505">
        <v>0</v>
      </c>
      <c r="AS217" s="505">
        <v>0</v>
      </c>
      <c r="AT217" s="505">
        <v>0</v>
      </c>
      <c r="AU217" s="505">
        <v>0</v>
      </c>
      <c r="AV217" s="505">
        <v>1.2307692307692288</v>
      </c>
      <c r="AW217" s="505">
        <v>1.2307692307692288</v>
      </c>
      <c r="AX217" s="505">
        <v>0</v>
      </c>
      <c r="AY217" s="505">
        <v>0</v>
      </c>
      <c r="AZ217" s="505">
        <v>0</v>
      </c>
      <c r="BA217" s="505">
        <v>0</v>
      </c>
      <c r="BB217" s="505">
        <v>13.866666666666667</v>
      </c>
      <c r="BC217" s="505">
        <v>17.066666666666666</v>
      </c>
      <c r="BD217" s="505">
        <v>0</v>
      </c>
      <c r="BE217" s="505">
        <v>0</v>
      </c>
      <c r="BF217" s="505">
        <v>0</v>
      </c>
      <c r="BG217" s="505">
        <v>0</v>
      </c>
      <c r="BH217" s="505">
        <v>0</v>
      </c>
      <c r="BI217" s="505">
        <v>0</v>
      </c>
      <c r="BJ217" s="505">
        <v>1.1600000000000001</v>
      </c>
      <c r="BK217" s="505">
        <v>0</v>
      </c>
      <c r="BL217" s="505">
        <v>1.3440996220588199</v>
      </c>
      <c r="BM217" s="505">
        <v>0</v>
      </c>
      <c r="BN217" s="505">
        <v>0</v>
      </c>
      <c r="BO217" s="505">
        <v>1</v>
      </c>
      <c r="BP217" s="505">
        <v>0</v>
      </c>
      <c r="BQ217" s="555"/>
      <c r="BR217" s="555"/>
      <c r="BS217" s="555"/>
    </row>
    <row r="218" spans="1:71" ht="14.4" hidden="1">
      <c r="A218" s="486">
        <f>VLOOKUP(C218,'[19]DfE No.'!C:E,3,FALSE)</f>
        <v>481</v>
      </c>
      <c r="B218" s="502">
        <v>146086</v>
      </c>
      <c r="C218" s="502">
        <v>9352222</v>
      </c>
      <c r="D218" s="503" t="s">
        <v>1138</v>
      </c>
      <c r="E218" s="492" t="s">
        <v>40</v>
      </c>
      <c r="F218" s="504" t="s">
        <v>697</v>
      </c>
      <c r="G218" s="505">
        <v>1</v>
      </c>
      <c r="H218" s="505">
        <v>0</v>
      </c>
      <c r="I218" s="505">
        <v>0</v>
      </c>
      <c r="J218" s="505">
        <v>7</v>
      </c>
      <c r="K218" s="505">
        <v>0</v>
      </c>
      <c r="L218" s="505">
        <v>0</v>
      </c>
      <c r="M218" s="505">
        <v>0</v>
      </c>
      <c r="N218" s="505">
        <v>189</v>
      </c>
      <c r="O218" s="505">
        <v>189</v>
      </c>
      <c r="P218" s="505">
        <v>30</v>
      </c>
      <c r="Q218" s="505">
        <v>159</v>
      </c>
      <c r="R218" s="505">
        <v>0</v>
      </c>
      <c r="S218" s="505">
        <v>0</v>
      </c>
      <c r="T218" s="505">
        <v>0</v>
      </c>
      <c r="U218" s="505">
        <v>0</v>
      </c>
      <c r="V218" s="505">
        <v>0</v>
      </c>
      <c r="W218" s="505">
        <v>0</v>
      </c>
      <c r="X218" s="505">
        <v>0</v>
      </c>
      <c r="Y218" s="505">
        <v>0</v>
      </c>
      <c r="Z218" s="505">
        <v>0</v>
      </c>
      <c r="AA218" s="505">
        <v>189</v>
      </c>
      <c r="AB218" s="505">
        <v>27</v>
      </c>
      <c r="AC218" s="505">
        <v>34.999999999999964</v>
      </c>
      <c r="AD218" s="505">
        <v>36.45685279187817</v>
      </c>
      <c r="AE218" s="505">
        <v>0</v>
      </c>
      <c r="AF218" s="505">
        <v>0</v>
      </c>
      <c r="AG218" s="505">
        <v>168.99999999999997</v>
      </c>
      <c r="AH218" s="505">
        <v>20.000000000000032</v>
      </c>
      <c r="AI218" s="505">
        <v>0</v>
      </c>
      <c r="AJ218" s="505">
        <v>0</v>
      </c>
      <c r="AK218" s="505">
        <v>0</v>
      </c>
      <c r="AL218" s="505">
        <v>0</v>
      </c>
      <c r="AM218" s="505">
        <v>0</v>
      </c>
      <c r="AN218" s="505">
        <v>0</v>
      </c>
      <c r="AO218" s="505">
        <v>0</v>
      </c>
      <c r="AP218" s="505">
        <v>0</v>
      </c>
      <c r="AQ218" s="505">
        <v>0</v>
      </c>
      <c r="AR218" s="505">
        <v>0</v>
      </c>
      <c r="AS218" s="505">
        <v>0</v>
      </c>
      <c r="AT218" s="505">
        <v>0</v>
      </c>
      <c r="AU218" s="505">
        <v>23.773584905660456</v>
      </c>
      <c r="AV218" s="505">
        <v>36.849056603773683</v>
      </c>
      <c r="AW218" s="505">
        <v>49.924528301886717</v>
      </c>
      <c r="AX218" s="505">
        <v>0</v>
      </c>
      <c r="AY218" s="505">
        <v>0</v>
      </c>
      <c r="AZ218" s="505">
        <v>0</v>
      </c>
      <c r="BA218" s="505">
        <v>0</v>
      </c>
      <c r="BB218" s="505">
        <v>53</v>
      </c>
      <c r="BC218" s="505">
        <v>63</v>
      </c>
      <c r="BD218" s="505">
        <v>0</v>
      </c>
      <c r="BE218" s="505">
        <v>0</v>
      </c>
      <c r="BF218" s="505">
        <v>0</v>
      </c>
      <c r="BG218" s="505">
        <v>0</v>
      </c>
      <c r="BH218" s="505">
        <v>0</v>
      </c>
      <c r="BI218" s="505">
        <v>0</v>
      </c>
      <c r="BJ218" s="505">
        <v>7.660000000000089</v>
      </c>
      <c r="BK218" s="505">
        <v>0</v>
      </c>
      <c r="BL218" s="505">
        <v>0.391235621276596</v>
      </c>
      <c r="BM218" s="505">
        <v>0</v>
      </c>
      <c r="BN218" s="505">
        <v>0</v>
      </c>
      <c r="BO218" s="505">
        <v>1</v>
      </c>
      <c r="BP218" s="505">
        <v>0</v>
      </c>
      <c r="BQ218" s="555"/>
      <c r="BR218" s="555"/>
      <c r="BS218" s="555"/>
    </row>
    <row r="219" spans="1:71" ht="14.4" hidden="1">
      <c r="A219" s="486">
        <f>VLOOKUP(C219,'[19]DfE No.'!C:E,3,FALSE)</f>
        <v>322</v>
      </c>
      <c r="B219" s="502">
        <v>146271</v>
      </c>
      <c r="C219" s="502">
        <v>9352223</v>
      </c>
      <c r="D219" s="503" t="s">
        <v>297</v>
      </c>
      <c r="E219" s="492" t="s">
        <v>40</v>
      </c>
      <c r="F219" s="504" t="s">
        <v>697</v>
      </c>
      <c r="G219" s="505">
        <v>1</v>
      </c>
      <c r="H219" s="505">
        <v>0</v>
      </c>
      <c r="I219" s="505">
        <v>0</v>
      </c>
      <c r="J219" s="505">
        <v>7</v>
      </c>
      <c r="K219" s="505">
        <v>0</v>
      </c>
      <c r="L219" s="505">
        <v>0</v>
      </c>
      <c r="M219" s="505">
        <v>0</v>
      </c>
      <c r="N219" s="505">
        <v>148</v>
      </c>
      <c r="O219" s="505">
        <v>148</v>
      </c>
      <c r="P219" s="505">
        <v>21</v>
      </c>
      <c r="Q219" s="505">
        <v>127</v>
      </c>
      <c r="R219" s="505">
        <v>0</v>
      </c>
      <c r="S219" s="505">
        <v>0</v>
      </c>
      <c r="T219" s="505">
        <v>0</v>
      </c>
      <c r="U219" s="505">
        <v>0</v>
      </c>
      <c r="V219" s="505">
        <v>0</v>
      </c>
      <c r="W219" s="505">
        <v>0</v>
      </c>
      <c r="X219" s="505">
        <v>0</v>
      </c>
      <c r="Y219" s="505">
        <v>0</v>
      </c>
      <c r="Z219" s="505">
        <v>0</v>
      </c>
      <c r="AA219" s="505">
        <v>148</v>
      </c>
      <c r="AB219" s="505">
        <v>21.142857142857142</v>
      </c>
      <c r="AC219" s="505">
        <v>26.999999999999936</v>
      </c>
      <c r="AD219" s="505">
        <v>28.805369127516776</v>
      </c>
      <c r="AE219" s="505">
        <v>0</v>
      </c>
      <c r="AF219" s="505">
        <v>0</v>
      </c>
      <c r="AG219" s="505">
        <v>146.99319727891162</v>
      </c>
      <c r="AH219" s="505">
        <v>0</v>
      </c>
      <c r="AI219" s="505">
        <v>0</v>
      </c>
      <c r="AJ219" s="505">
        <v>1.0068027210884347</v>
      </c>
      <c r="AK219" s="505">
        <v>0</v>
      </c>
      <c r="AL219" s="505">
        <v>0</v>
      </c>
      <c r="AM219" s="505">
        <v>0</v>
      </c>
      <c r="AN219" s="505">
        <v>0</v>
      </c>
      <c r="AO219" s="505">
        <v>0</v>
      </c>
      <c r="AP219" s="505">
        <v>0</v>
      </c>
      <c r="AQ219" s="505">
        <v>0</v>
      </c>
      <c r="AR219" s="505">
        <v>0</v>
      </c>
      <c r="AS219" s="505">
        <v>0</v>
      </c>
      <c r="AT219" s="505">
        <v>0</v>
      </c>
      <c r="AU219" s="505">
        <v>0</v>
      </c>
      <c r="AV219" s="505">
        <v>1.165354330708662</v>
      </c>
      <c r="AW219" s="505">
        <v>1.165354330708662</v>
      </c>
      <c r="AX219" s="505">
        <v>0</v>
      </c>
      <c r="AY219" s="505">
        <v>0</v>
      </c>
      <c r="AZ219" s="505">
        <v>0</v>
      </c>
      <c r="BA219" s="505">
        <v>0</v>
      </c>
      <c r="BB219" s="505">
        <v>31.022900763358777</v>
      </c>
      <c r="BC219" s="505">
        <v>36.152671755725187</v>
      </c>
      <c r="BD219" s="505">
        <v>0</v>
      </c>
      <c r="BE219" s="505">
        <v>0</v>
      </c>
      <c r="BF219" s="505">
        <v>0</v>
      </c>
      <c r="BG219" s="505">
        <v>0</v>
      </c>
      <c r="BH219" s="505">
        <v>0</v>
      </c>
      <c r="BI219" s="505">
        <v>0</v>
      </c>
      <c r="BJ219" s="505">
        <v>0</v>
      </c>
      <c r="BK219" s="505">
        <v>0</v>
      </c>
      <c r="BL219" s="505">
        <v>1.79606335897436</v>
      </c>
      <c r="BM219" s="505">
        <v>0</v>
      </c>
      <c r="BN219" s="505">
        <v>0</v>
      </c>
      <c r="BO219" s="505">
        <v>1</v>
      </c>
      <c r="BP219" s="505">
        <v>0</v>
      </c>
      <c r="BQ219" s="555"/>
      <c r="BR219" s="555"/>
      <c r="BS219" s="555"/>
    </row>
    <row r="220" spans="1:71" ht="14.4" hidden="1">
      <c r="A220" s="486">
        <f>VLOOKUP(C220,'[19]DfE No.'!C:E,3,FALSE)</f>
        <v>417</v>
      </c>
      <c r="B220" s="502">
        <v>146280</v>
      </c>
      <c r="C220" s="502">
        <v>9352224</v>
      </c>
      <c r="D220" s="503" t="s">
        <v>644</v>
      </c>
      <c r="E220" s="492" t="s">
        <v>40</v>
      </c>
      <c r="F220" s="504" t="s">
        <v>697</v>
      </c>
      <c r="G220" s="505">
        <v>1</v>
      </c>
      <c r="H220" s="505">
        <v>0</v>
      </c>
      <c r="I220" s="505">
        <v>0</v>
      </c>
      <c r="J220" s="505">
        <v>7</v>
      </c>
      <c r="K220" s="505">
        <v>0</v>
      </c>
      <c r="L220" s="505">
        <v>0</v>
      </c>
      <c r="M220" s="505">
        <v>0</v>
      </c>
      <c r="N220" s="505">
        <v>133</v>
      </c>
      <c r="O220" s="505">
        <v>133</v>
      </c>
      <c r="P220" s="505">
        <v>12</v>
      </c>
      <c r="Q220" s="505">
        <v>121</v>
      </c>
      <c r="R220" s="505">
        <v>0</v>
      </c>
      <c r="S220" s="505">
        <v>0</v>
      </c>
      <c r="T220" s="505">
        <v>0</v>
      </c>
      <c r="U220" s="505">
        <v>0</v>
      </c>
      <c r="V220" s="505">
        <v>0</v>
      </c>
      <c r="W220" s="505">
        <v>0</v>
      </c>
      <c r="X220" s="505">
        <v>0</v>
      </c>
      <c r="Y220" s="505">
        <v>0</v>
      </c>
      <c r="Z220" s="505">
        <v>0</v>
      </c>
      <c r="AA220" s="505">
        <v>133</v>
      </c>
      <c r="AB220" s="505">
        <v>19</v>
      </c>
      <c r="AC220" s="505">
        <v>40.99999999999995</v>
      </c>
      <c r="AD220" s="505">
        <v>47.628378378378379</v>
      </c>
      <c r="AE220" s="505">
        <v>0</v>
      </c>
      <c r="AF220" s="505">
        <v>0</v>
      </c>
      <c r="AG220" s="505">
        <v>41.310606060606112</v>
      </c>
      <c r="AH220" s="505">
        <v>44.333333333333286</v>
      </c>
      <c r="AI220" s="505">
        <v>47.356060606060602</v>
      </c>
      <c r="AJ220" s="505">
        <v>0</v>
      </c>
      <c r="AK220" s="505">
        <v>0</v>
      </c>
      <c r="AL220" s="505">
        <v>0</v>
      </c>
      <c r="AM220" s="505">
        <v>0</v>
      </c>
      <c r="AN220" s="505">
        <v>0</v>
      </c>
      <c r="AO220" s="505">
        <v>0</v>
      </c>
      <c r="AP220" s="505">
        <v>0</v>
      </c>
      <c r="AQ220" s="505">
        <v>0</v>
      </c>
      <c r="AR220" s="505">
        <v>0</v>
      </c>
      <c r="AS220" s="505">
        <v>0</v>
      </c>
      <c r="AT220" s="505">
        <v>0</v>
      </c>
      <c r="AU220" s="505">
        <v>4.3966942148760308</v>
      </c>
      <c r="AV220" s="505">
        <v>7.69421487603306</v>
      </c>
      <c r="AW220" s="505">
        <v>9.8925619834710741</v>
      </c>
      <c r="AX220" s="505">
        <v>0</v>
      </c>
      <c r="AY220" s="505">
        <v>0</v>
      </c>
      <c r="AZ220" s="505">
        <v>0</v>
      </c>
      <c r="BA220" s="505">
        <v>3.5945945945945947</v>
      </c>
      <c r="BB220" s="505">
        <v>49.452173913043481</v>
      </c>
      <c r="BC220" s="505">
        <v>54.356521739130436</v>
      </c>
      <c r="BD220" s="505">
        <v>0</v>
      </c>
      <c r="BE220" s="505">
        <v>0</v>
      </c>
      <c r="BF220" s="505">
        <v>0</v>
      </c>
      <c r="BG220" s="505">
        <v>0</v>
      </c>
      <c r="BH220" s="505">
        <v>0</v>
      </c>
      <c r="BI220" s="505">
        <v>0</v>
      </c>
      <c r="BJ220" s="505">
        <v>0</v>
      </c>
      <c r="BK220" s="505">
        <v>0</v>
      </c>
      <c r="BL220" s="505">
        <v>0.83185318551587295</v>
      </c>
      <c r="BM220" s="505">
        <v>0</v>
      </c>
      <c r="BN220" s="505">
        <v>0</v>
      </c>
      <c r="BO220" s="505">
        <v>1</v>
      </c>
      <c r="BP220" s="505">
        <v>0</v>
      </c>
      <c r="BQ220" s="555"/>
      <c r="BR220" s="555"/>
      <c r="BS220" s="555"/>
    </row>
    <row r="221" spans="1:71" ht="14.4" hidden="1">
      <c r="A221" s="486">
        <f>VLOOKUP(C221,'[19]DfE No.'!C:E,3,FALSE)</f>
        <v>250</v>
      </c>
      <c r="B221" s="502">
        <v>146323</v>
      </c>
      <c r="C221" s="502">
        <v>9352225</v>
      </c>
      <c r="D221" s="503" t="s">
        <v>256</v>
      </c>
      <c r="E221" s="492" t="s">
        <v>40</v>
      </c>
      <c r="F221" s="504" t="s">
        <v>697</v>
      </c>
      <c r="G221" s="505">
        <v>1</v>
      </c>
      <c r="H221" s="505">
        <v>0</v>
      </c>
      <c r="I221" s="505">
        <v>0</v>
      </c>
      <c r="J221" s="505">
        <v>7</v>
      </c>
      <c r="K221" s="505">
        <v>0</v>
      </c>
      <c r="L221" s="505">
        <v>0</v>
      </c>
      <c r="M221" s="505">
        <v>0</v>
      </c>
      <c r="N221" s="505">
        <v>622</v>
      </c>
      <c r="O221" s="505">
        <v>622</v>
      </c>
      <c r="P221" s="505">
        <v>90</v>
      </c>
      <c r="Q221" s="505">
        <v>532</v>
      </c>
      <c r="R221" s="505">
        <v>0</v>
      </c>
      <c r="S221" s="505">
        <v>0</v>
      </c>
      <c r="T221" s="505">
        <v>0</v>
      </c>
      <c r="U221" s="505">
        <v>0</v>
      </c>
      <c r="V221" s="505">
        <v>0</v>
      </c>
      <c r="W221" s="505">
        <v>0</v>
      </c>
      <c r="X221" s="505">
        <v>0</v>
      </c>
      <c r="Y221" s="505">
        <v>0</v>
      </c>
      <c r="Z221" s="505">
        <v>0</v>
      </c>
      <c r="AA221" s="505">
        <v>622</v>
      </c>
      <c r="AB221" s="505">
        <v>88.857142857142861</v>
      </c>
      <c r="AC221" s="505">
        <v>60.999999999999986</v>
      </c>
      <c r="AD221" s="505">
        <v>71.425837320574161</v>
      </c>
      <c r="AE221" s="505">
        <v>0</v>
      </c>
      <c r="AF221" s="505">
        <v>0</v>
      </c>
      <c r="AG221" s="505">
        <v>581.93558776167458</v>
      </c>
      <c r="AH221" s="505">
        <v>15.024154589371996</v>
      </c>
      <c r="AI221" s="505">
        <v>8.0128824476650813</v>
      </c>
      <c r="AJ221" s="505">
        <v>10.016103059581352</v>
      </c>
      <c r="AK221" s="505">
        <v>7.0112721417069146</v>
      </c>
      <c r="AL221" s="505">
        <v>0</v>
      </c>
      <c r="AM221" s="505">
        <v>0</v>
      </c>
      <c r="AN221" s="505">
        <v>0</v>
      </c>
      <c r="AO221" s="505">
        <v>0</v>
      </c>
      <c r="AP221" s="505">
        <v>0</v>
      </c>
      <c r="AQ221" s="505">
        <v>0</v>
      </c>
      <c r="AR221" s="505">
        <v>0</v>
      </c>
      <c r="AS221" s="505">
        <v>0</v>
      </c>
      <c r="AT221" s="505">
        <v>0</v>
      </c>
      <c r="AU221" s="505">
        <v>14.030075187969921</v>
      </c>
      <c r="AV221" s="505">
        <v>26.890977443609014</v>
      </c>
      <c r="AW221" s="505">
        <v>49.105263157894719</v>
      </c>
      <c r="AX221" s="505">
        <v>0</v>
      </c>
      <c r="AY221" s="505">
        <v>0</v>
      </c>
      <c r="AZ221" s="505">
        <v>0</v>
      </c>
      <c r="BA221" s="505">
        <v>0</v>
      </c>
      <c r="BB221" s="505">
        <v>119.7</v>
      </c>
      <c r="BC221" s="505">
        <v>139.95000000000002</v>
      </c>
      <c r="BD221" s="505">
        <v>0</v>
      </c>
      <c r="BE221" s="505">
        <v>0</v>
      </c>
      <c r="BF221" s="505">
        <v>0</v>
      </c>
      <c r="BG221" s="505">
        <v>0</v>
      </c>
      <c r="BH221" s="505">
        <v>0</v>
      </c>
      <c r="BI221" s="505">
        <v>0</v>
      </c>
      <c r="BJ221" s="505">
        <v>0</v>
      </c>
      <c r="BK221" s="505">
        <v>0</v>
      </c>
      <c r="BL221" s="505">
        <v>0.47883240263591398</v>
      </c>
      <c r="BM221" s="505">
        <v>0</v>
      </c>
      <c r="BN221" s="505">
        <v>0</v>
      </c>
      <c r="BO221" s="505">
        <v>1</v>
      </c>
      <c r="BP221" s="505">
        <v>0</v>
      </c>
      <c r="BQ221" s="555"/>
      <c r="BR221" s="555"/>
      <c r="BS221" s="555"/>
    </row>
    <row r="222" spans="1:71" ht="14.4" hidden="1">
      <c r="A222" s="486">
        <f>VLOOKUP(C222,'[19]DfE No.'!C:E,3,FALSE)</f>
        <v>231</v>
      </c>
      <c r="B222" s="502">
        <v>146532</v>
      </c>
      <c r="C222" s="502">
        <v>9352226</v>
      </c>
      <c r="D222" s="503" t="s">
        <v>243</v>
      </c>
      <c r="E222" s="492" t="s">
        <v>40</v>
      </c>
      <c r="F222" s="504" t="s">
        <v>697</v>
      </c>
      <c r="G222" s="505">
        <v>1</v>
      </c>
      <c r="H222" s="505">
        <v>0</v>
      </c>
      <c r="I222" s="505">
        <v>0</v>
      </c>
      <c r="J222" s="505">
        <v>7</v>
      </c>
      <c r="K222" s="505">
        <v>0</v>
      </c>
      <c r="L222" s="505">
        <v>0</v>
      </c>
      <c r="M222" s="505">
        <v>0</v>
      </c>
      <c r="N222" s="505">
        <v>181</v>
      </c>
      <c r="O222" s="505">
        <v>181</v>
      </c>
      <c r="P222" s="505">
        <v>23</v>
      </c>
      <c r="Q222" s="505">
        <v>158</v>
      </c>
      <c r="R222" s="505">
        <v>0</v>
      </c>
      <c r="S222" s="505">
        <v>0</v>
      </c>
      <c r="T222" s="505">
        <v>0</v>
      </c>
      <c r="U222" s="505">
        <v>0</v>
      </c>
      <c r="V222" s="505">
        <v>0</v>
      </c>
      <c r="W222" s="505">
        <v>0</v>
      </c>
      <c r="X222" s="505">
        <v>0</v>
      </c>
      <c r="Y222" s="505">
        <v>0</v>
      </c>
      <c r="Z222" s="505">
        <v>0</v>
      </c>
      <c r="AA222" s="505">
        <v>181</v>
      </c>
      <c r="AB222" s="505">
        <v>25.857142857142858</v>
      </c>
      <c r="AC222" s="505">
        <v>53.999999999999986</v>
      </c>
      <c r="AD222" s="505">
        <v>60.333333333333329</v>
      </c>
      <c r="AE222" s="505">
        <v>0</v>
      </c>
      <c r="AF222" s="505">
        <v>0</v>
      </c>
      <c r="AG222" s="505">
        <v>63.999999999999915</v>
      </c>
      <c r="AH222" s="505">
        <v>32.99999999999995</v>
      </c>
      <c r="AI222" s="505">
        <v>83.999999999999957</v>
      </c>
      <c r="AJ222" s="505">
        <v>0</v>
      </c>
      <c r="AK222" s="505">
        <v>0</v>
      </c>
      <c r="AL222" s="505">
        <v>0</v>
      </c>
      <c r="AM222" s="505">
        <v>0</v>
      </c>
      <c r="AN222" s="505">
        <v>0</v>
      </c>
      <c r="AO222" s="505">
        <v>0</v>
      </c>
      <c r="AP222" s="505">
        <v>0</v>
      </c>
      <c r="AQ222" s="505">
        <v>0</v>
      </c>
      <c r="AR222" s="505">
        <v>0</v>
      </c>
      <c r="AS222" s="505">
        <v>0</v>
      </c>
      <c r="AT222" s="505">
        <v>0</v>
      </c>
      <c r="AU222" s="505">
        <v>2.2911392405063356</v>
      </c>
      <c r="AV222" s="505">
        <v>6.8734177215189876</v>
      </c>
      <c r="AW222" s="505">
        <v>12.601265822784818</v>
      </c>
      <c r="AX222" s="505">
        <v>0</v>
      </c>
      <c r="AY222" s="505">
        <v>0</v>
      </c>
      <c r="AZ222" s="505">
        <v>0</v>
      </c>
      <c r="BA222" s="505">
        <v>0</v>
      </c>
      <c r="BB222" s="505">
        <v>57.36305732484076</v>
      </c>
      <c r="BC222" s="505">
        <v>65.71337579617834</v>
      </c>
      <c r="BD222" s="505">
        <v>0</v>
      </c>
      <c r="BE222" s="505">
        <v>0</v>
      </c>
      <c r="BF222" s="505">
        <v>0</v>
      </c>
      <c r="BG222" s="505">
        <v>0</v>
      </c>
      <c r="BH222" s="505">
        <v>0</v>
      </c>
      <c r="BI222" s="505">
        <v>0</v>
      </c>
      <c r="BJ222" s="505">
        <v>0</v>
      </c>
      <c r="BK222" s="505">
        <v>0</v>
      </c>
      <c r="BL222" s="505">
        <v>0.51342065027322403</v>
      </c>
      <c r="BM222" s="505">
        <v>0</v>
      </c>
      <c r="BN222" s="505">
        <v>0</v>
      </c>
      <c r="BO222" s="505">
        <v>1</v>
      </c>
      <c r="BP222" s="505">
        <v>0</v>
      </c>
      <c r="BQ222" s="555"/>
      <c r="BR222" s="555"/>
      <c r="BS222" s="555"/>
    </row>
    <row r="223" spans="1:71" ht="14.4" hidden="1">
      <c r="A223" s="486">
        <f>VLOOKUP(C223,'[19]DfE No.'!C:E,3,FALSE)</f>
        <v>42</v>
      </c>
      <c r="B223" s="502">
        <v>146961</v>
      </c>
      <c r="C223" s="502">
        <v>9352228</v>
      </c>
      <c r="D223" s="503" t="s">
        <v>1268</v>
      </c>
      <c r="E223" s="492" t="s">
        <v>40</v>
      </c>
      <c r="F223" s="504" t="s">
        <v>697</v>
      </c>
      <c r="G223" s="505">
        <v>1</v>
      </c>
      <c r="H223" s="505">
        <v>0</v>
      </c>
      <c r="I223" s="505">
        <v>0</v>
      </c>
      <c r="J223" s="505">
        <v>7</v>
      </c>
      <c r="K223" s="505">
        <v>0</v>
      </c>
      <c r="L223" s="505">
        <v>0</v>
      </c>
      <c r="M223" s="505">
        <v>0</v>
      </c>
      <c r="N223" s="505">
        <v>40</v>
      </c>
      <c r="O223" s="505">
        <v>40</v>
      </c>
      <c r="P223" s="505">
        <v>6</v>
      </c>
      <c r="Q223" s="505">
        <v>34</v>
      </c>
      <c r="R223" s="505">
        <v>0</v>
      </c>
      <c r="S223" s="505">
        <v>0</v>
      </c>
      <c r="T223" s="505">
        <v>0</v>
      </c>
      <c r="U223" s="505">
        <v>0</v>
      </c>
      <c r="V223" s="505">
        <v>0</v>
      </c>
      <c r="W223" s="505">
        <v>0</v>
      </c>
      <c r="X223" s="505">
        <v>0</v>
      </c>
      <c r="Y223" s="505">
        <v>0</v>
      </c>
      <c r="Z223" s="505">
        <v>0</v>
      </c>
      <c r="AA223" s="505">
        <v>40</v>
      </c>
      <c r="AB223" s="505">
        <v>5.7142857142857144</v>
      </c>
      <c r="AC223" s="505">
        <v>6</v>
      </c>
      <c r="AD223" s="505">
        <v>8.4615384615384617</v>
      </c>
      <c r="AE223" s="505">
        <v>0</v>
      </c>
      <c r="AF223" s="505">
        <v>0</v>
      </c>
      <c r="AG223" s="505">
        <v>38</v>
      </c>
      <c r="AH223" s="505">
        <v>1</v>
      </c>
      <c r="AI223" s="505">
        <v>0</v>
      </c>
      <c r="AJ223" s="505">
        <v>0</v>
      </c>
      <c r="AK223" s="505">
        <v>1</v>
      </c>
      <c r="AL223" s="505">
        <v>0</v>
      </c>
      <c r="AM223" s="505">
        <v>0</v>
      </c>
      <c r="AN223" s="505">
        <v>0</v>
      </c>
      <c r="AO223" s="505">
        <v>0</v>
      </c>
      <c r="AP223" s="505">
        <v>0</v>
      </c>
      <c r="AQ223" s="505">
        <v>0</v>
      </c>
      <c r="AR223" s="505">
        <v>0</v>
      </c>
      <c r="AS223" s="505">
        <v>0</v>
      </c>
      <c r="AT223" s="505">
        <v>0</v>
      </c>
      <c r="AU223" s="505">
        <v>0</v>
      </c>
      <c r="AV223" s="505">
        <v>0</v>
      </c>
      <c r="AW223" s="505">
        <v>0</v>
      </c>
      <c r="AX223" s="505">
        <v>0</v>
      </c>
      <c r="AY223" s="505">
        <v>0</v>
      </c>
      <c r="AZ223" s="505">
        <v>0</v>
      </c>
      <c r="BA223" s="505">
        <v>0.76923076923076927</v>
      </c>
      <c r="BB223" s="505">
        <v>9.5897435897435894</v>
      </c>
      <c r="BC223" s="505">
        <v>11.282051282051281</v>
      </c>
      <c r="BD223" s="505">
        <v>0</v>
      </c>
      <c r="BE223" s="505">
        <v>0</v>
      </c>
      <c r="BF223" s="505">
        <v>0</v>
      </c>
      <c r="BG223" s="505">
        <v>0</v>
      </c>
      <c r="BH223" s="505">
        <v>0</v>
      </c>
      <c r="BI223" s="505">
        <v>0</v>
      </c>
      <c r="BJ223" s="505">
        <v>0</v>
      </c>
      <c r="BK223" s="505">
        <v>0</v>
      </c>
      <c r="BL223" s="505">
        <v>2.23532109473684</v>
      </c>
      <c r="BM223" s="505">
        <v>0</v>
      </c>
      <c r="BN223" s="505">
        <v>1</v>
      </c>
      <c r="BO223" s="505">
        <v>1</v>
      </c>
      <c r="BP223" s="505">
        <v>0</v>
      </c>
      <c r="BQ223" s="555"/>
      <c r="BR223" s="555"/>
      <c r="BS223" s="555"/>
    </row>
    <row r="224" spans="1:71" ht="14.4" hidden="1">
      <c r="A224" s="486">
        <f>VLOOKUP(C224,'[19]DfE No.'!C:E,3,FALSE)</f>
        <v>446</v>
      </c>
      <c r="B224" s="502">
        <v>147450</v>
      </c>
      <c r="C224" s="502">
        <v>9352229</v>
      </c>
      <c r="D224" s="503" t="s">
        <v>1274</v>
      </c>
      <c r="E224" s="492" t="s">
        <v>40</v>
      </c>
      <c r="F224" s="504" t="s">
        <v>697</v>
      </c>
      <c r="G224" s="505">
        <v>1</v>
      </c>
      <c r="H224" s="505">
        <v>0</v>
      </c>
      <c r="I224" s="505">
        <v>0</v>
      </c>
      <c r="J224" s="505">
        <v>7</v>
      </c>
      <c r="K224" s="505">
        <v>0</v>
      </c>
      <c r="L224" s="505">
        <v>0</v>
      </c>
      <c r="M224" s="505">
        <v>0</v>
      </c>
      <c r="N224" s="505">
        <v>85</v>
      </c>
      <c r="O224" s="505">
        <v>85</v>
      </c>
      <c r="P224" s="505">
        <v>6</v>
      </c>
      <c r="Q224" s="505">
        <v>79</v>
      </c>
      <c r="R224" s="505">
        <v>0</v>
      </c>
      <c r="S224" s="505">
        <v>0</v>
      </c>
      <c r="T224" s="505">
        <v>0</v>
      </c>
      <c r="U224" s="505">
        <v>0</v>
      </c>
      <c r="V224" s="505">
        <v>0</v>
      </c>
      <c r="W224" s="505">
        <v>0</v>
      </c>
      <c r="X224" s="505">
        <v>0</v>
      </c>
      <c r="Y224" s="505">
        <v>0</v>
      </c>
      <c r="Z224" s="505">
        <v>0</v>
      </c>
      <c r="AA224" s="505">
        <v>85</v>
      </c>
      <c r="AB224" s="505">
        <v>12.142857142857142</v>
      </c>
      <c r="AC224" s="505">
        <v>11.999999999999973</v>
      </c>
      <c r="AD224" s="505">
        <v>16.149999999999999</v>
      </c>
      <c r="AE224" s="505">
        <v>0</v>
      </c>
      <c r="AF224" s="505">
        <v>0</v>
      </c>
      <c r="AG224" s="505">
        <v>84</v>
      </c>
      <c r="AH224" s="505">
        <v>0.99999999999999645</v>
      </c>
      <c r="AI224" s="505">
        <v>0</v>
      </c>
      <c r="AJ224" s="505">
        <v>0</v>
      </c>
      <c r="AK224" s="505">
        <v>0</v>
      </c>
      <c r="AL224" s="505">
        <v>0</v>
      </c>
      <c r="AM224" s="505">
        <v>0</v>
      </c>
      <c r="AN224" s="505">
        <v>0</v>
      </c>
      <c r="AO224" s="505">
        <v>0</v>
      </c>
      <c r="AP224" s="505">
        <v>0</v>
      </c>
      <c r="AQ224" s="505">
        <v>0</v>
      </c>
      <c r="AR224" s="505">
        <v>0</v>
      </c>
      <c r="AS224" s="505">
        <v>0</v>
      </c>
      <c r="AT224" s="505">
        <v>0</v>
      </c>
      <c r="AU224" s="505">
        <v>1.0759493670886104</v>
      </c>
      <c r="AV224" s="505">
        <v>1.0759493670886104</v>
      </c>
      <c r="AW224" s="505">
        <v>1.0759493670886104</v>
      </c>
      <c r="AX224" s="505">
        <v>0</v>
      </c>
      <c r="AY224" s="505">
        <v>0</v>
      </c>
      <c r="AZ224" s="505">
        <v>0</v>
      </c>
      <c r="BA224" s="505">
        <v>0</v>
      </c>
      <c r="BB224" s="505">
        <v>21.195121951219512</v>
      </c>
      <c r="BC224" s="505">
        <v>22.804878048780488</v>
      </c>
      <c r="BD224" s="505">
        <v>0</v>
      </c>
      <c r="BE224" s="505">
        <v>0</v>
      </c>
      <c r="BF224" s="505">
        <v>0</v>
      </c>
      <c r="BG224" s="505">
        <v>0</v>
      </c>
      <c r="BH224" s="505">
        <v>0</v>
      </c>
      <c r="BI224" s="505">
        <v>0</v>
      </c>
      <c r="BJ224" s="505">
        <v>0.89999999999999658</v>
      </c>
      <c r="BK224" s="505">
        <v>0</v>
      </c>
      <c r="BL224" s="505">
        <v>2.13184194765625</v>
      </c>
      <c r="BM224" s="505">
        <v>0</v>
      </c>
      <c r="BN224" s="505">
        <v>1</v>
      </c>
      <c r="BO224" s="505">
        <v>1</v>
      </c>
      <c r="BP224" s="505">
        <v>0</v>
      </c>
      <c r="BQ224" s="555"/>
      <c r="BR224" s="555"/>
      <c r="BS224" s="555"/>
    </row>
    <row r="225" spans="1:71" ht="14.4" hidden="1">
      <c r="A225" s="486">
        <f>VLOOKUP(C225,'[19]DfE No.'!C:E,3,FALSE)</f>
        <v>480</v>
      </c>
      <c r="B225" s="502">
        <v>147934</v>
      </c>
      <c r="C225" s="502">
        <v>9352916</v>
      </c>
      <c r="D225" s="503" t="s">
        <v>385</v>
      </c>
      <c r="E225" s="492" t="s">
        <v>40</v>
      </c>
      <c r="F225" s="504" t="s">
        <v>697</v>
      </c>
      <c r="G225" s="505">
        <v>1</v>
      </c>
      <c r="H225" s="505">
        <v>0</v>
      </c>
      <c r="I225" s="505">
        <v>0</v>
      </c>
      <c r="J225" s="505">
        <v>7</v>
      </c>
      <c r="K225" s="505">
        <v>0</v>
      </c>
      <c r="L225" s="505">
        <v>0</v>
      </c>
      <c r="M225" s="505">
        <v>0</v>
      </c>
      <c r="N225" s="505">
        <v>228</v>
      </c>
      <c r="O225" s="505">
        <v>228</v>
      </c>
      <c r="P225" s="505">
        <v>23</v>
      </c>
      <c r="Q225" s="505">
        <v>205</v>
      </c>
      <c r="R225" s="505">
        <v>0</v>
      </c>
      <c r="S225" s="505">
        <v>0</v>
      </c>
      <c r="T225" s="505">
        <v>0</v>
      </c>
      <c r="U225" s="505">
        <v>0</v>
      </c>
      <c r="V225" s="505">
        <v>0</v>
      </c>
      <c r="W225" s="505">
        <v>0</v>
      </c>
      <c r="X225" s="505">
        <v>0</v>
      </c>
      <c r="Y225" s="505">
        <v>0</v>
      </c>
      <c r="Z225" s="505">
        <v>0</v>
      </c>
      <c r="AA225" s="505">
        <v>228</v>
      </c>
      <c r="AB225" s="505">
        <v>32.571428571428569</v>
      </c>
      <c r="AC225" s="505">
        <v>31.999999999999897</v>
      </c>
      <c r="AD225" s="505">
        <v>44.40449438202247</v>
      </c>
      <c r="AE225" s="505">
        <v>0</v>
      </c>
      <c r="AF225" s="505">
        <v>0</v>
      </c>
      <c r="AG225" s="505">
        <v>155.00000000000006</v>
      </c>
      <c r="AH225" s="505">
        <v>71.000000000000043</v>
      </c>
      <c r="AI225" s="505">
        <v>0</v>
      </c>
      <c r="AJ225" s="505">
        <v>0</v>
      </c>
      <c r="AK225" s="505">
        <v>1.9999999999999991</v>
      </c>
      <c r="AL225" s="505">
        <v>0</v>
      </c>
      <c r="AM225" s="505">
        <v>0</v>
      </c>
      <c r="AN225" s="505">
        <v>0</v>
      </c>
      <c r="AO225" s="505">
        <v>0</v>
      </c>
      <c r="AP225" s="505">
        <v>0</v>
      </c>
      <c r="AQ225" s="505">
        <v>0</v>
      </c>
      <c r="AR225" s="505">
        <v>0</v>
      </c>
      <c r="AS225" s="505">
        <v>0</v>
      </c>
      <c r="AT225" s="505">
        <v>0</v>
      </c>
      <c r="AU225" s="505">
        <v>0</v>
      </c>
      <c r="AV225" s="505">
        <v>0</v>
      </c>
      <c r="AW225" s="505">
        <v>0</v>
      </c>
      <c r="AX225" s="505">
        <v>0</v>
      </c>
      <c r="AY225" s="505">
        <v>0</v>
      </c>
      <c r="AZ225" s="505">
        <v>0</v>
      </c>
      <c r="BA225" s="505">
        <v>0.8539325842696629</v>
      </c>
      <c r="BB225" s="505">
        <v>56.644736842105267</v>
      </c>
      <c r="BC225" s="505">
        <v>63.000000000000007</v>
      </c>
      <c r="BD225" s="505">
        <v>0</v>
      </c>
      <c r="BE225" s="505">
        <v>0</v>
      </c>
      <c r="BF225" s="505">
        <v>0</v>
      </c>
      <c r="BG225" s="505">
        <v>0</v>
      </c>
      <c r="BH225" s="505">
        <v>0</v>
      </c>
      <c r="BI225" s="505">
        <v>0</v>
      </c>
      <c r="BJ225" s="505">
        <v>0</v>
      </c>
      <c r="BK225" s="505">
        <v>0</v>
      </c>
      <c r="BL225" s="505">
        <v>1.47184736740741</v>
      </c>
      <c r="BM225" s="505">
        <v>0</v>
      </c>
      <c r="BN225" s="505">
        <v>0</v>
      </c>
      <c r="BO225" s="505">
        <v>1</v>
      </c>
      <c r="BP225" s="505">
        <v>0</v>
      </c>
      <c r="BQ225" s="555"/>
      <c r="BR225" s="555"/>
      <c r="BS225" s="555"/>
    </row>
    <row r="226" spans="1:71" ht="14.4" hidden="1">
      <c r="A226" s="486">
        <f>VLOOKUP(C226,'[19]DfE No.'!C:E,3,FALSE)</f>
        <v>303</v>
      </c>
      <c r="B226" s="502">
        <v>141849</v>
      </c>
      <c r="C226" s="502">
        <v>9352927</v>
      </c>
      <c r="D226" s="503" t="s">
        <v>1352</v>
      </c>
      <c r="E226" s="492" t="s">
        <v>40</v>
      </c>
      <c r="F226" s="504" t="s">
        <v>697</v>
      </c>
      <c r="G226" s="505">
        <v>1</v>
      </c>
      <c r="H226" s="505">
        <v>0</v>
      </c>
      <c r="I226" s="505">
        <v>0</v>
      </c>
      <c r="J226" s="505">
        <v>7</v>
      </c>
      <c r="K226" s="505">
        <v>0</v>
      </c>
      <c r="L226" s="505">
        <v>0</v>
      </c>
      <c r="M226" s="505">
        <v>0</v>
      </c>
      <c r="N226" s="505">
        <v>285</v>
      </c>
      <c r="O226" s="505">
        <v>285</v>
      </c>
      <c r="P226" s="505">
        <v>42</v>
      </c>
      <c r="Q226" s="505">
        <v>243</v>
      </c>
      <c r="R226" s="505">
        <v>0</v>
      </c>
      <c r="S226" s="505">
        <v>0</v>
      </c>
      <c r="T226" s="505">
        <v>0</v>
      </c>
      <c r="U226" s="505">
        <v>0</v>
      </c>
      <c r="V226" s="505">
        <v>0</v>
      </c>
      <c r="W226" s="505">
        <v>0</v>
      </c>
      <c r="X226" s="505">
        <v>0</v>
      </c>
      <c r="Y226" s="505">
        <v>0</v>
      </c>
      <c r="Z226" s="505">
        <v>0</v>
      </c>
      <c r="AA226" s="505">
        <v>285</v>
      </c>
      <c r="AB226" s="505">
        <v>40.714285714285715</v>
      </c>
      <c r="AC226" s="505">
        <v>103.9999999999999</v>
      </c>
      <c r="AD226" s="505">
        <v>114.98275862068965</v>
      </c>
      <c r="AE226" s="505">
        <v>0</v>
      </c>
      <c r="AF226" s="505">
        <v>0</v>
      </c>
      <c r="AG226" s="505">
        <v>33.999999999999979</v>
      </c>
      <c r="AH226" s="505">
        <v>3.9999999999999871</v>
      </c>
      <c r="AI226" s="505">
        <v>11.999999999999989</v>
      </c>
      <c r="AJ226" s="505">
        <v>99.999999999999957</v>
      </c>
      <c r="AK226" s="505">
        <v>124.00000000000011</v>
      </c>
      <c r="AL226" s="505">
        <v>11.000000000000007</v>
      </c>
      <c r="AM226" s="505">
        <v>0</v>
      </c>
      <c r="AN226" s="505">
        <v>0</v>
      </c>
      <c r="AO226" s="505">
        <v>0</v>
      </c>
      <c r="AP226" s="505">
        <v>0</v>
      </c>
      <c r="AQ226" s="505">
        <v>0</v>
      </c>
      <c r="AR226" s="505">
        <v>0</v>
      </c>
      <c r="AS226" s="505">
        <v>0</v>
      </c>
      <c r="AT226" s="505">
        <v>0</v>
      </c>
      <c r="AU226" s="505">
        <v>10.555555555555545</v>
      </c>
      <c r="AV226" s="505">
        <v>18.765432098765444</v>
      </c>
      <c r="AW226" s="505">
        <v>34.012345679012284</v>
      </c>
      <c r="AX226" s="505">
        <v>0</v>
      </c>
      <c r="AY226" s="505">
        <v>0</v>
      </c>
      <c r="AZ226" s="505">
        <v>0</v>
      </c>
      <c r="BA226" s="505">
        <v>2.9482758620689653</v>
      </c>
      <c r="BB226" s="505">
        <v>92.029787234042544</v>
      </c>
      <c r="BC226" s="505">
        <v>107.93617021276594</v>
      </c>
      <c r="BD226" s="505">
        <v>0</v>
      </c>
      <c r="BE226" s="505">
        <v>0</v>
      </c>
      <c r="BF226" s="505">
        <v>0</v>
      </c>
      <c r="BG226" s="505">
        <v>0</v>
      </c>
      <c r="BH226" s="505">
        <v>0</v>
      </c>
      <c r="BI226" s="505">
        <v>0</v>
      </c>
      <c r="BJ226" s="505">
        <v>2.8999999999999915</v>
      </c>
      <c r="BK226" s="505">
        <v>0</v>
      </c>
      <c r="BL226" s="505">
        <v>0.300033008379888</v>
      </c>
      <c r="BM226" s="505">
        <v>0</v>
      </c>
      <c r="BN226" s="505">
        <v>0</v>
      </c>
      <c r="BO226" s="505">
        <v>1</v>
      </c>
      <c r="BP226" s="505">
        <v>0</v>
      </c>
      <c r="BQ226" s="555"/>
      <c r="BR226" s="555"/>
      <c r="BS226" s="555"/>
    </row>
    <row r="227" spans="1:71" ht="14.4" hidden="1">
      <c r="A227" s="486">
        <f>VLOOKUP(C227,'[19]DfE No.'!C:E,3,FALSE)</f>
        <v>404</v>
      </c>
      <c r="B227" s="502">
        <v>143056</v>
      </c>
      <c r="C227" s="502">
        <v>9353002</v>
      </c>
      <c r="D227" s="503" t="s">
        <v>1139</v>
      </c>
      <c r="E227" s="492" t="s">
        <v>40</v>
      </c>
      <c r="F227" s="504" t="s">
        <v>697</v>
      </c>
      <c r="G227" s="505">
        <v>1</v>
      </c>
      <c r="H227" s="505">
        <v>0</v>
      </c>
      <c r="I227" s="505">
        <v>0</v>
      </c>
      <c r="J227" s="505">
        <v>7</v>
      </c>
      <c r="K227" s="505">
        <v>0</v>
      </c>
      <c r="L227" s="505">
        <v>0</v>
      </c>
      <c r="M227" s="505">
        <v>0</v>
      </c>
      <c r="N227" s="505">
        <v>51</v>
      </c>
      <c r="O227" s="505">
        <v>51</v>
      </c>
      <c r="P227" s="505">
        <v>1</v>
      </c>
      <c r="Q227" s="505">
        <v>50</v>
      </c>
      <c r="R227" s="505">
        <v>0</v>
      </c>
      <c r="S227" s="505">
        <v>0</v>
      </c>
      <c r="T227" s="505">
        <v>0</v>
      </c>
      <c r="U227" s="505">
        <v>0</v>
      </c>
      <c r="V227" s="505">
        <v>0</v>
      </c>
      <c r="W227" s="505">
        <v>0</v>
      </c>
      <c r="X227" s="505">
        <v>0</v>
      </c>
      <c r="Y227" s="505">
        <v>0</v>
      </c>
      <c r="Z227" s="505">
        <v>0</v>
      </c>
      <c r="AA227" s="505">
        <v>51</v>
      </c>
      <c r="AB227" s="505">
        <v>7.2857142857142856</v>
      </c>
      <c r="AC227" s="505">
        <v>6.999999999999984</v>
      </c>
      <c r="AD227" s="505">
        <v>6.999999999999984</v>
      </c>
      <c r="AE227" s="505">
        <v>0</v>
      </c>
      <c r="AF227" s="505">
        <v>0</v>
      </c>
      <c r="AG227" s="505">
        <v>51</v>
      </c>
      <c r="AH227" s="505">
        <v>0</v>
      </c>
      <c r="AI227" s="505">
        <v>0</v>
      </c>
      <c r="AJ227" s="505">
        <v>0</v>
      </c>
      <c r="AK227" s="505">
        <v>0</v>
      </c>
      <c r="AL227" s="505">
        <v>0</v>
      </c>
      <c r="AM227" s="505">
        <v>0</v>
      </c>
      <c r="AN227" s="505">
        <v>0</v>
      </c>
      <c r="AO227" s="505">
        <v>0</v>
      </c>
      <c r="AP227" s="505">
        <v>0</v>
      </c>
      <c r="AQ227" s="505">
        <v>0</v>
      </c>
      <c r="AR227" s="505">
        <v>0</v>
      </c>
      <c r="AS227" s="505">
        <v>0</v>
      </c>
      <c r="AT227" s="505">
        <v>0</v>
      </c>
      <c r="AU227" s="505">
        <v>1.02</v>
      </c>
      <c r="AV227" s="505">
        <v>3.06</v>
      </c>
      <c r="AW227" s="505">
        <v>3.06</v>
      </c>
      <c r="AX227" s="505">
        <v>0</v>
      </c>
      <c r="AY227" s="505">
        <v>0</v>
      </c>
      <c r="AZ227" s="505">
        <v>0</v>
      </c>
      <c r="BA227" s="505">
        <v>0.9107142857142857</v>
      </c>
      <c r="BB227" s="505">
        <v>14.130434782608695</v>
      </c>
      <c r="BC227" s="505">
        <v>14.413043478260869</v>
      </c>
      <c r="BD227" s="505">
        <v>0</v>
      </c>
      <c r="BE227" s="505">
        <v>0</v>
      </c>
      <c r="BF227" s="505">
        <v>0</v>
      </c>
      <c r="BG227" s="505">
        <v>0</v>
      </c>
      <c r="BH227" s="505">
        <v>0</v>
      </c>
      <c r="BI227" s="505">
        <v>0</v>
      </c>
      <c r="BJ227" s="505">
        <v>1.9399999999999993</v>
      </c>
      <c r="BK227" s="505">
        <v>0</v>
      </c>
      <c r="BL227" s="505">
        <v>1.69950955714286</v>
      </c>
      <c r="BM227" s="505">
        <v>0</v>
      </c>
      <c r="BN227" s="505">
        <v>0</v>
      </c>
      <c r="BO227" s="505">
        <v>1</v>
      </c>
      <c r="BP227" s="505">
        <v>0</v>
      </c>
      <c r="BQ227" s="555"/>
      <c r="BR227" s="555"/>
      <c r="BS227" s="555"/>
    </row>
    <row r="228" spans="1:71" ht="14.4" hidden="1">
      <c r="A228" s="486">
        <f>VLOOKUP(C228,'[19]DfE No.'!C:E,3,FALSE)</f>
        <v>441</v>
      </c>
      <c r="B228" s="502">
        <v>142547</v>
      </c>
      <c r="C228" s="502">
        <v>9353025</v>
      </c>
      <c r="D228" s="503" t="s">
        <v>510</v>
      </c>
      <c r="E228" s="492" t="s">
        <v>40</v>
      </c>
      <c r="F228" s="504" t="s">
        <v>697</v>
      </c>
      <c r="G228" s="505">
        <v>1</v>
      </c>
      <c r="H228" s="505">
        <v>0</v>
      </c>
      <c r="I228" s="505">
        <v>0</v>
      </c>
      <c r="J228" s="505">
        <v>7</v>
      </c>
      <c r="K228" s="505">
        <v>0</v>
      </c>
      <c r="L228" s="505">
        <v>0</v>
      </c>
      <c r="M228" s="505">
        <v>0</v>
      </c>
      <c r="N228" s="505">
        <v>209</v>
      </c>
      <c r="O228" s="505">
        <v>209</v>
      </c>
      <c r="P228" s="505">
        <v>30</v>
      </c>
      <c r="Q228" s="505">
        <v>179</v>
      </c>
      <c r="R228" s="505">
        <v>0</v>
      </c>
      <c r="S228" s="505">
        <v>0</v>
      </c>
      <c r="T228" s="505">
        <v>0</v>
      </c>
      <c r="U228" s="505">
        <v>0</v>
      </c>
      <c r="V228" s="505">
        <v>0</v>
      </c>
      <c r="W228" s="505">
        <v>0</v>
      </c>
      <c r="X228" s="505">
        <v>0</v>
      </c>
      <c r="Y228" s="505">
        <v>0</v>
      </c>
      <c r="Z228" s="505">
        <v>0</v>
      </c>
      <c r="AA228" s="505">
        <v>209</v>
      </c>
      <c r="AB228" s="505">
        <v>29.857142857142858</v>
      </c>
      <c r="AC228" s="505">
        <v>9</v>
      </c>
      <c r="AD228" s="505">
        <v>15.144927536231885</v>
      </c>
      <c r="AE228" s="505">
        <v>0</v>
      </c>
      <c r="AF228" s="505">
        <v>0</v>
      </c>
      <c r="AG228" s="505">
        <v>202.97115384615381</v>
      </c>
      <c r="AH228" s="505">
        <v>3.0144230769230722</v>
      </c>
      <c r="AI228" s="505">
        <v>3.0144230769230722</v>
      </c>
      <c r="AJ228" s="505">
        <v>0</v>
      </c>
      <c r="AK228" s="505">
        <v>0</v>
      </c>
      <c r="AL228" s="505">
        <v>0</v>
      </c>
      <c r="AM228" s="505">
        <v>0</v>
      </c>
      <c r="AN228" s="505">
        <v>0</v>
      </c>
      <c r="AO228" s="505">
        <v>0</v>
      </c>
      <c r="AP228" s="505">
        <v>0</v>
      </c>
      <c r="AQ228" s="505">
        <v>0</v>
      </c>
      <c r="AR228" s="505">
        <v>0</v>
      </c>
      <c r="AS228" s="505">
        <v>0</v>
      </c>
      <c r="AT228" s="505">
        <v>0</v>
      </c>
      <c r="AU228" s="505">
        <v>0</v>
      </c>
      <c r="AV228" s="505">
        <v>0</v>
      </c>
      <c r="AW228" s="505">
        <v>0</v>
      </c>
      <c r="AX228" s="505">
        <v>0</v>
      </c>
      <c r="AY228" s="505">
        <v>0</v>
      </c>
      <c r="AZ228" s="505">
        <v>0</v>
      </c>
      <c r="BA228" s="505">
        <v>0</v>
      </c>
      <c r="BB228" s="505">
        <v>28.64</v>
      </c>
      <c r="BC228" s="505">
        <v>33.44</v>
      </c>
      <c r="BD228" s="505">
        <v>0</v>
      </c>
      <c r="BE228" s="505">
        <v>0</v>
      </c>
      <c r="BF228" s="505">
        <v>0</v>
      </c>
      <c r="BG228" s="505">
        <v>0</v>
      </c>
      <c r="BH228" s="505">
        <v>0</v>
      </c>
      <c r="BI228" s="505">
        <v>0</v>
      </c>
      <c r="BJ228" s="505">
        <v>0</v>
      </c>
      <c r="BK228" s="505">
        <v>0</v>
      </c>
      <c r="BL228" s="505">
        <v>1.87014569215686</v>
      </c>
      <c r="BM228" s="505">
        <v>0</v>
      </c>
      <c r="BN228" s="505">
        <v>0</v>
      </c>
      <c r="BO228" s="505">
        <v>1</v>
      </c>
      <c r="BP228" s="505">
        <v>0</v>
      </c>
      <c r="BQ228" s="555"/>
      <c r="BR228" s="555"/>
      <c r="BS228" s="555"/>
    </row>
    <row r="229" spans="1:71" ht="14.4" hidden="1">
      <c r="A229" s="486">
        <f>VLOOKUP(C229,'[19]DfE No.'!C:E,3,FALSE)</f>
        <v>492</v>
      </c>
      <c r="B229" s="502">
        <v>142554</v>
      </c>
      <c r="C229" s="502">
        <v>9353054</v>
      </c>
      <c r="D229" s="503" t="s">
        <v>1030</v>
      </c>
      <c r="E229" s="492" t="s">
        <v>40</v>
      </c>
      <c r="F229" s="504" t="s">
        <v>697</v>
      </c>
      <c r="G229" s="505">
        <v>1</v>
      </c>
      <c r="H229" s="505">
        <v>0</v>
      </c>
      <c r="I229" s="505">
        <v>0</v>
      </c>
      <c r="J229" s="505">
        <v>7</v>
      </c>
      <c r="K229" s="505">
        <v>0</v>
      </c>
      <c r="L229" s="505">
        <v>0</v>
      </c>
      <c r="M229" s="505">
        <v>0</v>
      </c>
      <c r="N229" s="505">
        <v>123</v>
      </c>
      <c r="O229" s="505">
        <v>123</v>
      </c>
      <c r="P229" s="505">
        <v>20</v>
      </c>
      <c r="Q229" s="505">
        <v>103</v>
      </c>
      <c r="R229" s="505">
        <v>0</v>
      </c>
      <c r="S229" s="505">
        <v>0</v>
      </c>
      <c r="T229" s="505">
        <v>0</v>
      </c>
      <c r="U229" s="505">
        <v>0</v>
      </c>
      <c r="V229" s="505">
        <v>0</v>
      </c>
      <c r="W229" s="505">
        <v>0</v>
      </c>
      <c r="X229" s="505">
        <v>0</v>
      </c>
      <c r="Y229" s="505">
        <v>0</v>
      </c>
      <c r="Z229" s="505">
        <v>0</v>
      </c>
      <c r="AA229" s="505">
        <v>123</v>
      </c>
      <c r="AB229" s="505">
        <v>17.571428571428573</v>
      </c>
      <c r="AC229" s="505">
        <v>15.999999999999984</v>
      </c>
      <c r="AD229" s="505">
        <v>19.638655462184872</v>
      </c>
      <c r="AE229" s="505">
        <v>0</v>
      </c>
      <c r="AF229" s="505">
        <v>0</v>
      </c>
      <c r="AG229" s="505">
        <v>122</v>
      </c>
      <c r="AH229" s="505">
        <v>1.0000000000000002</v>
      </c>
      <c r="AI229" s="505">
        <v>0</v>
      </c>
      <c r="AJ229" s="505">
        <v>0</v>
      </c>
      <c r="AK229" s="505">
        <v>0</v>
      </c>
      <c r="AL229" s="505">
        <v>0</v>
      </c>
      <c r="AM229" s="505">
        <v>0</v>
      </c>
      <c r="AN229" s="505">
        <v>0</v>
      </c>
      <c r="AO229" s="505">
        <v>0</v>
      </c>
      <c r="AP229" s="505">
        <v>0</v>
      </c>
      <c r="AQ229" s="505">
        <v>0</v>
      </c>
      <c r="AR229" s="505">
        <v>0</v>
      </c>
      <c r="AS229" s="505">
        <v>0</v>
      </c>
      <c r="AT229" s="505">
        <v>0</v>
      </c>
      <c r="AU229" s="505">
        <v>0</v>
      </c>
      <c r="AV229" s="505">
        <v>0</v>
      </c>
      <c r="AW229" s="505">
        <v>0</v>
      </c>
      <c r="AX229" s="505">
        <v>0</v>
      </c>
      <c r="AY229" s="505">
        <v>0</v>
      </c>
      <c r="AZ229" s="505">
        <v>0</v>
      </c>
      <c r="BA229" s="505">
        <v>1.0336134453781511</v>
      </c>
      <c r="BB229" s="505">
        <v>28.840000000000003</v>
      </c>
      <c r="BC229" s="505">
        <v>34.440000000000005</v>
      </c>
      <c r="BD229" s="505">
        <v>0</v>
      </c>
      <c r="BE229" s="505">
        <v>0</v>
      </c>
      <c r="BF229" s="505">
        <v>0</v>
      </c>
      <c r="BG229" s="505">
        <v>0</v>
      </c>
      <c r="BH229" s="505">
        <v>0</v>
      </c>
      <c r="BI229" s="505">
        <v>0</v>
      </c>
      <c r="BJ229" s="505">
        <v>0</v>
      </c>
      <c r="BK229" s="505">
        <v>0</v>
      </c>
      <c r="BL229" s="505">
        <v>2.3091467336134501</v>
      </c>
      <c r="BM229" s="505">
        <v>0</v>
      </c>
      <c r="BN229" s="505">
        <v>1</v>
      </c>
      <c r="BO229" s="505">
        <v>1</v>
      </c>
      <c r="BP229" s="505">
        <v>0</v>
      </c>
      <c r="BQ229" s="555"/>
      <c r="BR229" s="555"/>
      <c r="BS229" s="555"/>
    </row>
    <row r="230" spans="1:71" ht="14.4" hidden="1">
      <c r="A230" s="486">
        <f>VLOOKUP(C230,'[19]DfE No.'!C:E,3,FALSE)</f>
        <v>514</v>
      </c>
      <c r="B230" s="502">
        <v>142562</v>
      </c>
      <c r="C230" s="502">
        <v>9353062</v>
      </c>
      <c r="D230" s="503" t="s">
        <v>1031</v>
      </c>
      <c r="E230" s="492" t="s">
        <v>40</v>
      </c>
      <c r="F230" s="504" t="s">
        <v>697</v>
      </c>
      <c r="G230" s="505">
        <v>1</v>
      </c>
      <c r="H230" s="505">
        <v>0</v>
      </c>
      <c r="I230" s="505">
        <v>0</v>
      </c>
      <c r="J230" s="505">
        <v>7</v>
      </c>
      <c r="K230" s="505">
        <v>0</v>
      </c>
      <c r="L230" s="505">
        <v>0</v>
      </c>
      <c r="M230" s="505">
        <v>0</v>
      </c>
      <c r="N230" s="505">
        <v>199</v>
      </c>
      <c r="O230" s="505">
        <v>199</v>
      </c>
      <c r="P230" s="505">
        <v>21</v>
      </c>
      <c r="Q230" s="505">
        <v>178</v>
      </c>
      <c r="R230" s="505">
        <v>0</v>
      </c>
      <c r="S230" s="505">
        <v>0</v>
      </c>
      <c r="T230" s="505">
        <v>0</v>
      </c>
      <c r="U230" s="505">
        <v>0</v>
      </c>
      <c r="V230" s="505">
        <v>0</v>
      </c>
      <c r="W230" s="505">
        <v>0</v>
      </c>
      <c r="X230" s="505">
        <v>0</v>
      </c>
      <c r="Y230" s="505">
        <v>0</v>
      </c>
      <c r="Z230" s="505">
        <v>0</v>
      </c>
      <c r="AA230" s="505">
        <v>199</v>
      </c>
      <c r="AB230" s="505">
        <v>28.428571428571427</v>
      </c>
      <c r="AC230" s="505">
        <v>22.999999999999964</v>
      </c>
      <c r="AD230" s="505">
        <v>23.69047619047619</v>
      </c>
      <c r="AE230" s="505">
        <v>0</v>
      </c>
      <c r="AF230" s="505">
        <v>0</v>
      </c>
      <c r="AG230" s="505">
        <v>199</v>
      </c>
      <c r="AH230" s="505">
        <v>0</v>
      </c>
      <c r="AI230" s="505">
        <v>0</v>
      </c>
      <c r="AJ230" s="505">
        <v>0</v>
      </c>
      <c r="AK230" s="505">
        <v>0</v>
      </c>
      <c r="AL230" s="505">
        <v>0</v>
      </c>
      <c r="AM230" s="505">
        <v>0</v>
      </c>
      <c r="AN230" s="505">
        <v>0</v>
      </c>
      <c r="AO230" s="505">
        <v>0</v>
      </c>
      <c r="AP230" s="505">
        <v>0</v>
      </c>
      <c r="AQ230" s="505">
        <v>0</v>
      </c>
      <c r="AR230" s="505">
        <v>0</v>
      </c>
      <c r="AS230" s="505">
        <v>0</v>
      </c>
      <c r="AT230" s="505">
        <v>0</v>
      </c>
      <c r="AU230" s="505">
        <v>0</v>
      </c>
      <c r="AV230" s="505">
        <v>1.117977528089888</v>
      </c>
      <c r="AW230" s="505">
        <v>1.117977528089888</v>
      </c>
      <c r="AX230" s="505">
        <v>0</v>
      </c>
      <c r="AY230" s="505">
        <v>0</v>
      </c>
      <c r="AZ230" s="505">
        <v>0</v>
      </c>
      <c r="BA230" s="505">
        <v>1.8952380952380954</v>
      </c>
      <c r="BB230" s="505">
        <v>32</v>
      </c>
      <c r="BC230" s="505">
        <v>35.775280898876403</v>
      </c>
      <c r="BD230" s="505">
        <v>0</v>
      </c>
      <c r="BE230" s="505">
        <v>0</v>
      </c>
      <c r="BF230" s="505">
        <v>0</v>
      </c>
      <c r="BG230" s="505">
        <v>0</v>
      </c>
      <c r="BH230" s="505">
        <v>0</v>
      </c>
      <c r="BI230" s="505">
        <v>0</v>
      </c>
      <c r="BJ230" s="505">
        <v>0</v>
      </c>
      <c r="BK230" s="505">
        <v>0</v>
      </c>
      <c r="BL230" s="505">
        <v>1.6909717459459499</v>
      </c>
      <c r="BM230" s="505">
        <v>0</v>
      </c>
      <c r="BN230" s="505">
        <v>0</v>
      </c>
      <c r="BO230" s="505">
        <v>1</v>
      </c>
      <c r="BP230" s="505">
        <v>0</v>
      </c>
      <c r="BQ230" s="555"/>
      <c r="BR230" s="555"/>
      <c r="BS230" s="555"/>
    </row>
    <row r="231" spans="1:71" ht="14.4" hidden="1">
      <c r="A231" s="486">
        <f>VLOOKUP(C231,'[19]DfE No.'!C:E,3,FALSE)</f>
        <v>20</v>
      </c>
      <c r="B231" s="502">
        <v>146148</v>
      </c>
      <c r="C231" s="502">
        <v>9353081</v>
      </c>
      <c r="D231" s="503" t="s">
        <v>1140</v>
      </c>
      <c r="E231" s="492" t="s">
        <v>40</v>
      </c>
      <c r="F231" s="504" t="s">
        <v>697</v>
      </c>
      <c r="G231" s="505">
        <v>1</v>
      </c>
      <c r="H231" s="505">
        <v>0</v>
      </c>
      <c r="I231" s="505">
        <v>0</v>
      </c>
      <c r="J231" s="505">
        <v>7</v>
      </c>
      <c r="K231" s="505">
        <v>0</v>
      </c>
      <c r="L231" s="505">
        <v>0</v>
      </c>
      <c r="M231" s="505">
        <v>0</v>
      </c>
      <c r="N231" s="505">
        <v>36</v>
      </c>
      <c r="O231" s="505">
        <v>36</v>
      </c>
      <c r="P231" s="505">
        <v>4</v>
      </c>
      <c r="Q231" s="505">
        <v>32</v>
      </c>
      <c r="R231" s="505">
        <v>0</v>
      </c>
      <c r="S231" s="505">
        <v>0</v>
      </c>
      <c r="T231" s="505">
        <v>0</v>
      </c>
      <c r="U231" s="505">
        <v>0</v>
      </c>
      <c r="V231" s="505">
        <v>0</v>
      </c>
      <c r="W231" s="505">
        <v>0</v>
      </c>
      <c r="X231" s="505">
        <v>0</v>
      </c>
      <c r="Y231" s="505">
        <v>0</v>
      </c>
      <c r="Z231" s="505">
        <v>0</v>
      </c>
      <c r="AA231" s="505">
        <v>36</v>
      </c>
      <c r="AB231" s="505">
        <v>5.1428571428571432</v>
      </c>
      <c r="AC231" s="505">
        <v>6.0000000000000115</v>
      </c>
      <c r="AD231" s="505">
        <v>7.2</v>
      </c>
      <c r="AE231" s="505">
        <v>0</v>
      </c>
      <c r="AF231" s="505">
        <v>0</v>
      </c>
      <c r="AG231" s="505">
        <v>29.999999999999989</v>
      </c>
      <c r="AH231" s="505">
        <v>5.0000000000000044</v>
      </c>
      <c r="AI231" s="505">
        <v>0</v>
      </c>
      <c r="AJ231" s="505">
        <v>0</v>
      </c>
      <c r="AK231" s="505">
        <v>1.0000000000000009</v>
      </c>
      <c r="AL231" s="505">
        <v>0</v>
      </c>
      <c r="AM231" s="505">
        <v>0</v>
      </c>
      <c r="AN231" s="505">
        <v>0</v>
      </c>
      <c r="AO231" s="505">
        <v>0</v>
      </c>
      <c r="AP231" s="505">
        <v>0</v>
      </c>
      <c r="AQ231" s="505">
        <v>0</v>
      </c>
      <c r="AR231" s="505">
        <v>0</v>
      </c>
      <c r="AS231" s="505">
        <v>0</v>
      </c>
      <c r="AT231" s="505">
        <v>0</v>
      </c>
      <c r="AU231" s="505">
        <v>0</v>
      </c>
      <c r="AV231" s="505">
        <v>0</v>
      </c>
      <c r="AW231" s="505">
        <v>0</v>
      </c>
      <c r="AX231" s="505">
        <v>0</v>
      </c>
      <c r="AY231" s="505">
        <v>0</v>
      </c>
      <c r="AZ231" s="505">
        <v>0</v>
      </c>
      <c r="BA231" s="505">
        <v>0</v>
      </c>
      <c r="BB231" s="505">
        <v>11.428571428571429</v>
      </c>
      <c r="BC231" s="505">
        <v>12.857142857142858</v>
      </c>
      <c r="BD231" s="505">
        <v>0</v>
      </c>
      <c r="BE231" s="505">
        <v>0</v>
      </c>
      <c r="BF231" s="505">
        <v>0</v>
      </c>
      <c r="BG231" s="505">
        <v>0</v>
      </c>
      <c r="BH231" s="505">
        <v>0</v>
      </c>
      <c r="BI231" s="505">
        <v>0</v>
      </c>
      <c r="BJ231" s="505">
        <v>0.83999999999999897</v>
      </c>
      <c r="BK231" s="505">
        <v>0</v>
      </c>
      <c r="BL231" s="505">
        <v>2.3034189148148099</v>
      </c>
      <c r="BM231" s="505">
        <v>0</v>
      </c>
      <c r="BN231" s="505">
        <v>1</v>
      </c>
      <c r="BO231" s="505">
        <v>1</v>
      </c>
      <c r="BP231" s="505">
        <v>0</v>
      </c>
      <c r="BQ231" s="555"/>
      <c r="BR231" s="555"/>
      <c r="BS231" s="555"/>
    </row>
    <row r="232" spans="1:71" ht="14.4" hidden="1">
      <c r="A232" s="486">
        <f>VLOOKUP(C232,'[19]DfE No.'!C:E,3,FALSE)</f>
        <v>26</v>
      </c>
      <c r="B232" s="502">
        <v>146234</v>
      </c>
      <c r="C232" s="502">
        <v>9353084</v>
      </c>
      <c r="D232" s="503" t="s">
        <v>1141</v>
      </c>
      <c r="E232" s="492" t="s">
        <v>40</v>
      </c>
      <c r="F232" s="504" t="s">
        <v>697</v>
      </c>
      <c r="G232" s="505">
        <v>1</v>
      </c>
      <c r="H232" s="505">
        <v>0</v>
      </c>
      <c r="I232" s="505">
        <v>0</v>
      </c>
      <c r="J232" s="505">
        <v>7</v>
      </c>
      <c r="K232" s="505">
        <v>0</v>
      </c>
      <c r="L232" s="505">
        <v>0</v>
      </c>
      <c r="M232" s="505">
        <v>0</v>
      </c>
      <c r="N232" s="505">
        <v>71</v>
      </c>
      <c r="O232" s="505">
        <v>71</v>
      </c>
      <c r="P232" s="505">
        <v>10</v>
      </c>
      <c r="Q232" s="505">
        <v>61</v>
      </c>
      <c r="R232" s="505">
        <v>0</v>
      </c>
      <c r="S232" s="505">
        <v>0</v>
      </c>
      <c r="T232" s="505">
        <v>0</v>
      </c>
      <c r="U232" s="505">
        <v>0</v>
      </c>
      <c r="V232" s="505">
        <v>0</v>
      </c>
      <c r="W232" s="505">
        <v>0</v>
      </c>
      <c r="X232" s="505">
        <v>0</v>
      </c>
      <c r="Y232" s="505">
        <v>0</v>
      </c>
      <c r="Z232" s="505">
        <v>0</v>
      </c>
      <c r="AA232" s="505">
        <v>71</v>
      </c>
      <c r="AB232" s="505">
        <v>10.142857142857142</v>
      </c>
      <c r="AC232" s="505">
        <v>17.000000000000011</v>
      </c>
      <c r="AD232" s="505">
        <v>23.313432835820898</v>
      </c>
      <c r="AE232" s="505">
        <v>0</v>
      </c>
      <c r="AF232" s="505">
        <v>0</v>
      </c>
      <c r="AG232" s="505">
        <v>67.999999999999972</v>
      </c>
      <c r="AH232" s="505">
        <v>3.0000000000000022</v>
      </c>
      <c r="AI232" s="505">
        <v>0</v>
      </c>
      <c r="AJ232" s="505">
        <v>0</v>
      </c>
      <c r="AK232" s="505">
        <v>0</v>
      </c>
      <c r="AL232" s="505">
        <v>0</v>
      </c>
      <c r="AM232" s="505">
        <v>0</v>
      </c>
      <c r="AN232" s="505">
        <v>0</v>
      </c>
      <c r="AO232" s="505">
        <v>0</v>
      </c>
      <c r="AP232" s="505">
        <v>0</v>
      </c>
      <c r="AQ232" s="505">
        <v>0</v>
      </c>
      <c r="AR232" s="505">
        <v>0</v>
      </c>
      <c r="AS232" s="505">
        <v>0</v>
      </c>
      <c r="AT232" s="505">
        <v>0</v>
      </c>
      <c r="AU232" s="505">
        <v>0</v>
      </c>
      <c r="AV232" s="505">
        <v>1.1639344262295068</v>
      </c>
      <c r="AW232" s="505">
        <v>1.1639344262295068</v>
      </c>
      <c r="AX232" s="505">
        <v>0</v>
      </c>
      <c r="AY232" s="505">
        <v>0</v>
      </c>
      <c r="AZ232" s="505">
        <v>0</v>
      </c>
      <c r="BA232" s="505">
        <v>0</v>
      </c>
      <c r="BB232" s="505">
        <v>18.610169491525426</v>
      </c>
      <c r="BC232" s="505">
        <v>21.661016949152543</v>
      </c>
      <c r="BD232" s="505">
        <v>0</v>
      </c>
      <c r="BE232" s="505">
        <v>0</v>
      </c>
      <c r="BF232" s="505">
        <v>0</v>
      </c>
      <c r="BG232" s="505">
        <v>0</v>
      </c>
      <c r="BH232" s="505">
        <v>0</v>
      </c>
      <c r="BI232" s="505">
        <v>0</v>
      </c>
      <c r="BJ232" s="505">
        <v>0</v>
      </c>
      <c r="BK232" s="505">
        <v>0</v>
      </c>
      <c r="BL232" s="505">
        <v>2.3973590756756802</v>
      </c>
      <c r="BM232" s="505">
        <v>0</v>
      </c>
      <c r="BN232" s="505">
        <v>1</v>
      </c>
      <c r="BO232" s="505">
        <v>1</v>
      </c>
      <c r="BP232" s="505">
        <v>0</v>
      </c>
      <c r="BQ232" s="555"/>
      <c r="BR232" s="555"/>
      <c r="BS232" s="555"/>
    </row>
    <row r="233" spans="1:71" ht="14.4" hidden="1">
      <c r="A233" s="486">
        <f>VLOOKUP(C233,'[19]DfE No.'!C:E,3,FALSE)</f>
        <v>36</v>
      </c>
      <c r="B233" s="502">
        <v>145696</v>
      </c>
      <c r="C233" s="502">
        <v>9353089</v>
      </c>
      <c r="D233" s="503" t="s">
        <v>1142</v>
      </c>
      <c r="E233" s="492" t="s">
        <v>40</v>
      </c>
      <c r="F233" s="504" t="s">
        <v>697</v>
      </c>
      <c r="G233" s="505">
        <v>1</v>
      </c>
      <c r="H233" s="505">
        <v>0</v>
      </c>
      <c r="I233" s="505">
        <v>0</v>
      </c>
      <c r="J233" s="505">
        <v>7</v>
      </c>
      <c r="K233" s="505">
        <v>0</v>
      </c>
      <c r="L233" s="505">
        <v>0</v>
      </c>
      <c r="M233" s="505">
        <v>0</v>
      </c>
      <c r="N233" s="505">
        <v>123</v>
      </c>
      <c r="O233" s="505">
        <v>123</v>
      </c>
      <c r="P233" s="505">
        <v>15</v>
      </c>
      <c r="Q233" s="505">
        <v>108</v>
      </c>
      <c r="R233" s="505">
        <v>0</v>
      </c>
      <c r="S233" s="505">
        <v>0</v>
      </c>
      <c r="T233" s="505">
        <v>0</v>
      </c>
      <c r="U233" s="505">
        <v>0</v>
      </c>
      <c r="V233" s="505">
        <v>0</v>
      </c>
      <c r="W233" s="505">
        <v>0</v>
      </c>
      <c r="X233" s="505">
        <v>0</v>
      </c>
      <c r="Y233" s="505">
        <v>0</v>
      </c>
      <c r="Z233" s="505">
        <v>0</v>
      </c>
      <c r="AA233" s="505">
        <v>123</v>
      </c>
      <c r="AB233" s="505">
        <v>17.571428571428573</v>
      </c>
      <c r="AC233" s="505">
        <v>18.999999999999979</v>
      </c>
      <c r="AD233" s="505">
        <v>23.0625</v>
      </c>
      <c r="AE233" s="505">
        <v>0</v>
      </c>
      <c r="AF233" s="505">
        <v>0</v>
      </c>
      <c r="AG233" s="505">
        <v>112.00000000000001</v>
      </c>
      <c r="AH233" s="505">
        <v>11.000000000000002</v>
      </c>
      <c r="AI233" s="505">
        <v>0</v>
      </c>
      <c r="AJ233" s="505">
        <v>0</v>
      </c>
      <c r="AK233" s="505">
        <v>0</v>
      </c>
      <c r="AL233" s="505">
        <v>0</v>
      </c>
      <c r="AM233" s="505">
        <v>0</v>
      </c>
      <c r="AN233" s="505">
        <v>0</v>
      </c>
      <c r="AO233" s="505">
        <v>0</v>
      </c>
      <c r="AP233" s="505">
        <v>0</v>
      </c>
      <c r="AQ233" s="505">
        <v>0</v>
      </c>
      <c r="AR233" s="505">
        <v>0</v>
      </c>
      <c r="AS233" s="505">
        <v>0</v>
      </c>
      <c r="AT233" s="505">
        <v>0</v>
      </c>
      <c r="AU233" s="505">
        <v>0</v>
      </c>
      <c r="AV233" s="505">
        <v>1.1388888888888891</v>
      </c>
      <c r="AW233" s="505">
        <v>1.1388888888888891</v>
      </c>
      <c r="AX233" s="505">
        <v>0</v>
      </c>
      <c r="AY233" s="505">
        <v>0</v>
      </c>
      <c r="AZ233" s="505">
        <v>0</v>
      </c>
      <c r="BA233" s="505">
        <v>2.8828125</v>
      </c>
      <c r="BB233" s="505">
        <v>33.517241379310349</v>
      </c>
      <c r="BC233" s="505">
        <v>38.172413793103452</v>
      </c>
      <c r="BD233" s="505">
        <v>0</v>
      </c>
      <c r="BE233" s="505">
        <v>0</v>
      </c>
      <c r="BF233" s="505">
        <v>0</v>
      </c>
      <c r="BG233" s="505">
        <v>0</v>
      </c>
      <c r="BH233" s="505">
        <v>0</v>
      </c>
      <c r="BI233" s="505">
        <v>0</v>
      </c>
      <c r="BJ233" s="505">
        <v>0</v>
      </c>
      <c r="BK233" s="505">
        <v>0</v>
      </c>
      <c r="BL233" s="505">
        <v>2.54166618807339</v>
      </c>
      <c r="BM233" s="505">
        <v>0</v>
      </c>
      <c r="BN233" s="505">
        <v>1</v>
      </c>
      <c r="BO233" s="505">
        <v>1</v>
      </c>
      <c r="BP233" s="505">
        <v>0</v>
      </c>
      <c r="BQ233" s="555"/>
      <c r="BR233" s="555"/>
      <c r="BS233" s="555"/>
    </row>
    <row r="234" spans="1:71" ht="14.4" hidden="1">
      <c r="A234" s="486">
        <f>VLOOKUP(C234,'[19]DfE No.'!C:E,3,FALSE)</f>
        <v>449</v>
      </c>
      <c r="B234" s="502">
        <v>146175</v>
      </c>
      <c r="C234" s="502">
        <v>9353091</v>
      </c>
      <c r="D234" s="503" t="s">
        <v>1269</v>
      </c>
      <c r="E234" s="492" t="s">
        <v>40</v>
      </c>
      <c r="F234" s="504" t="s">
        <v>697</v>
      </c>
      <c r="G234" s="505">
        <v>1</v>
      </c>
      <c r="H234" s="505">
        <v>0</v>
      </c>
      <c r="I234" s="505">
        <v>0</v>
      </c>
      <c r="J234" s="505">
        <v>6</v>
      </c>
      <c r="K234" s="505">
        <v>0</v>
      </c>
      <c r="L234" s="505">
        <v>0</v>
      </c>
      <c r="M234" s="505">
        <v>0</v>
      </c>
      <c r="N234" s="505">
        <v>63</v>
      </c>
      <c r="O234" s="505">
        <v>63</v>
      </c>
      <c r="P234" s="505">
        <v>11</v>
      </c>
      <c r="Q234" s="505">
        <v>52</v>
      </c>
      <c r="R234" s="505">
        <v>0</v>
      </c>
      <c r="S234" s="505">
        <v>0</v>
      </c>
      <c r="T234" s="505">
        <v>0</v>
      </c>
      <c r="U234" s="505">
        <v>0</v>
      </c>
      <c r="V234" s="505">
        <v>0</v>
      </c>
      <c r="W234" s="505">
        <v>0</v>
      </c>
      <c r="X234" s="505">
        <v>0</v>
      </c>
      <c r="Y234" s="505">
        <v>0</v>
      </c>
      <c r="Z234" s="505">
        <v>0</v>
      </c>
      <c r="AA234" s="505">
        <v>63</v>
      </c>
      <c r="AB234" s="505">
        <v>10.5</v>
      </c>
      <c r="AC234" s="505">
        <v>25.000000000000014</v>
      </c>
      <c r="AD234" s="505">
        <v>29.590909090909093</v>
      </c>
      <c r="AE234" s="505">
        <v>0</v>
      </c>
      <c r="AF234" s="505">
        <v>0</v>
      </c>
      <c r="AG234" s="505">
        <v>59.000000000000028</v>
      </c>
      <c r="AH234" s="505">
        <v>1.0000000000000018</v>
      </c>
      <c r="AI234" s="505">
        <v>2.9999999999999991</v>
      </c>
      <c r="AJ234" s="505">
        <v>0</v>
      </c>
      <c r="AK234" s="505">
        <v>0</v>
      </c>
      <c r="AL234" s="505">
        <v>0</v>
      </c>
      <c r="AM234" s="505">
        <v>0</v>
      </c>
      <c r="AN234" s="505">
        <v>0</v>
      </c>
      <c r="AO234" s="505">
        <v>0</v>
      </c>
      <c r="AP234" s="505">
        <v>0</v>
      </c>
      <c r="AQ234" s="505">
        <v>0</v>
      </c>
      <c r="AR234" s="505">
        <v>0</v>
      </c>
      <c r="AS234" s="505">
        <v>0</v>
      </c>
      <c r="AT234" s="505">
        <v>0</v>
      </c>
      <c r="AU234" s="505">
        <v>2.4230769230769256</v>
      </c>
      <c r="AV234" s="505">
        <v>2.4230769230769256</v>
      </c>
      <c r="AW234" s="505">
        <v>2.4230769230769256</v>
      </c>
      <c r="AX234" s="505">
        <v>0</v>
      </c>
      <c r="AY234" s="505">
        <v>0</v>
      </c>
      <c r="AZ234" s="505">
        <v>0</v>
      </c>
      <c r="BA234" s="505">
        <v>0</v>
      </c>
      <c r="BB234" s="505">
        <v>22.976744186046513</v>
      </c>
      <c r="BC234" s="505">
        <v>27.837209302325583</v>
      </c>
      <c r="BD234" s="505">
        <v>0</v>
      </c>
      <c r="BE234" s="505">
        <v>0</v>
      </c>
      <c r="BF234" s="505">
        <v>0</v>
      </c>
      <c r="BG234" s="505">
        <v>0</v>
      </c>
      <c r="BH234" s="505">
        <v>0</v>
      </c>
      <c r="BI234" s="505">
        <v>0</v>
      </c>
      <c r="BJ234" s="505">
        <v>5.2200000000000086</v>
      </c>
      <c r="BK234" s="505">
        <v>0</v>
      </c>
      <c r="BL234" s="505">
        <v>1.7892564689655199</v>
      </c>
      <c r="BM234" s="505">
        <v>0</v>
      </c>
      <c r="BN234" s="505">
        <v>0</v>
      </c>
      <c r="BO234" s="505">
        <v>1</v>
      </c>
      <c r="BP234" s="505">
        <v>0</v>
      </c>
      <c r="BQ234" s="555"/>
      <c r="BR234" s="555"/>
      <c r="BS234" s="555"/>
    </row>
    <row r="235" spans="1:71" ht="14.4" hidden="1">
      <c r="A235" s="486">
        <f>VLOOKUP(C235,'[19]DfE No.'!C:E,3,FALSE)</f>
        <v>243</v>
      </c>
      <c r="B235" s="502">
        <v>145539</v>
      </c>
      <c r="C235" s="502">
        <v>9353092</v>
      </c>
      <c r="D235" s="503" t="s">
        <v>1143</v>
      </c>
      <c r="E235" s="492" t="s">
        <v>40</v>
      </c>
      <c r="F235" s="504" t="s">
        <v>697</v>
      </c>
      <c r="G235" s="505">
        <v>1</v>
      </c>
      <c r="H235" s="505">
        <v>0</v>
      </c>
      <c r="I235" s="505">
        <v>0</v>
      </c>
      <c r="J235" s="505">
        <v>7</v>
      </c>
      <c r="K235" s="505">
        <v>0</v>
      </c>
      <c r="L235" s="505">
        <v>0</v>
      </c>
      <c r="M235" s="505">
        <v>0</v>
      </c>
      <c r="N235" s="505">
        <v>82</v>
      </c>
      <c r="O235" s="505">
        <v>82</v>
      </c>
      <c r="P235" s="505">
        <v>9</v>
      </c>
      <c r="Q235" s="505">
        <v>73</v>
      </c>
      <c r="R235" s="505">
        <v>0</v>
      </c>
      <c r="S235" s="505">
        <v>0</v>
      </c>
      <c r="T235" s="505">
        <v>0</v>
      </c>
      <c r="U235" s="505">
        <v>0</v>
      </c>
      <c r="V235" s="505">
        <v>0</v>
      </c>
      <c r="W235" s="505">
        <v>0</v>
      </c>
      <c r="X235" s="505">
        <v>0</v>
      </c>
      <c r="Y235" s="505">
        <v>0</v>
      </c>
      <c r="Z235" s="505">
        <v>0</v>
      </c>
      <c r="AA235" s="505">
        <v>82</v>
      </c>
      <c r="AB235" s="505">
        <v>11.714285714285714</v>
      </c>
      <c r="AC235" s="505">
        <v>6.0000000000000018</v>
      </c>
      <c r="AD235" s="505">
        <v>6.3076923076923084</v>
      </c>
      <c r="AE235" s="505">
        <v>0</v>
      </c>
      <c r="AF235" s="505">
        <v>0</v>
      </c>
      <c r="AG235" s="505">
        <v>74.913580246913554</v>
      </c>
      <c r="AH235" s="505">
        <v>4.0493827160493812</v>
      </c>
      <c r="AI235" s="505">
        <v>0</v>
      </c>
      <c r="AJ235" s="505">
        <v>2.0246913580246946</v>
      </c>
      <c r="AK235" s="505">
        <v>0</v>
      </c>
      <c r="AL235" s="505">
        <v>1.0123456790123473</v>
      </c>
      <c r="AM235" s="505">
        <v>0</v>
      </c>
      <c r="AN235" s="505">
        <v>0</v>
      </c>
      <c r="AO235" s="505">
        <v>0</v>
      </c>
      <c r="AP235" s="505">
        <v>0</v>
      </c>
      <c r="AQ235" s="505">
        <v>0</v>
      </c>
      <c r="AR235" s="505">
        <v>0</v>
      </c>
      <c r="AS235" s="505">
        <v>0</v>
      </c>
      <c r="AT235" s="505">
        <v>0</v>
      </c>
      <c r="AU235" s="505">
        <v>0</v>
      </c>
      <c r="AV235" s="505">
        <v>0</v>
      </c>
      <c r="AW235" s="505">
        <v>1.1232876712328768</v>
      </c>
      <c r="AX235" s="505">
        <v>0</v>
      </c>
      <c r="AY235" s="505">
        <v>0</v>
      </c>
      <c r="AZ235" s="505">
        <v>0</v>
      </c>
      <c r="BA235" s="505">
        <v>0</v>
      </c>
      <c r="BB235" s="505">
        <v>11.471428571428572</v>
      </c>
      <c r="BC235" s="505">
        <v>12.885714285714286</v>
      </c>
      <c r="BD235" s="505">
        <v>0</v>
      </c>
      <c r="BE235" s="505">
        <v>0</v>
      </c>
      <c r="BF235" s="505">
        <v>0</v>
      </c>
      <c r="BG235" s="505">
        <v>0</v>
      </c>
      <c r="BH235" s="505">
        <v>0</v>
      </c>
      <c r="BI235" s="505">
        <v>0</v>
      </c>
      <c r="BJ235" s="505">
        <v>0</v>
      </c>
      <c r="BK235" s="505">
        <v>0</v>
      </c>
      <c r="BL235" s="505">
        <v>2.0536420426470601</v>
      </c>
      <c r="BM235" s="505">
        <v>0</v>
      </c>
      <c r="BN235" s="505">
        <v>1</v>
      </c>
      <c r="BO235" s="505">
        <v>1</v>
      </c>
      <c r="BP235" s="505">
        <v>0</v>
      </c>
      <c r="BQ235" s="555"/>
      <c r="BR235" s="555"/>
      <c r="BS235" s="555"/>
    </row>
    <row r="236" spans="1:71" ht="14.4" hidden="1">
      <c r="A236" s="486">
        <f>VLOOKUP(C236,'[19]DfE No.'!C:E,3,FALSE)</f>
        <v>80</v>
      </c>
      <c r="B236" s="502">
        <v>143807</v>
      </c>
      <c r="C236" s="502">
        <v>9353096</v>
      </c>
      <c r="D236" s="503" t="s">
        <v>1144</v>
      </c>
      <c r="E236" s="492" t="s">
        <v>40</v>
      </c>
      <c r="F236" s="504" t="s">
        <v>697</v>
      </c>
      <c r="G236" s="505">
        <v>1</v>
      </c>
      <c r="H236" s="505">
        <v>0</v>
      </c>
      <c r="I236" s="505">
        <v>0</v>
      </c>
      <c r="J236" s="505">
        <v>7</v>
      </c>
      <c r="K236" s="505">
        <v>0</v>
      </c>
      <c r="L236" s="505">
        <v>0</v>
      </c>
      <c r="M236" s="505">
        <v>0</v>
      </c>
      <c r="N236" s="505">
        <v>167</v>
      </c>
      <c r="O236" s="505">
        <v>167</v>
      </c>
      <c r="P236" s="505">
        <v>26</v>
      </c>
      <c r="Q236" s="505">
        <v>141</v>
      </c>
      <c r="R236" s="505">
        <v>0</v>
      </c>
      <c r="S236" s="505">
        <v>0</v>
      </c>
      <c r="T236" s="505">
        <v>0</v>
      </c>
      <c r="U236" s="505">
        <v>0</v>
      </c>
      <c r="V236" s="505">
        <v>0</v>
      </c>
      <c r="W236" s="505">
        <v>0</v>
      </c>
      <c r="X236" s="505">
        <v>0</v>
      </c>
      <c r="Y236" s="505">
        <v>0</v>
      </c>
      <c r="Z236" s="505">
        <v>0</v>
      </c>
      <c r="AA236" s="505">
        <v>167</v>
      </c>
      <c r="AB236" s="505">
        <v>23.857142857142858</v>
      </c>
      <c r="AC236" s="505">
        <v>7.0000000000000062</v>
      </c>
      <c r="AD236" s="505">
        <v>7.8128654970760234</v>
      </c>
      <c r="AE236" s="505">
        <v>0</v>
      </c>
      <c r="AF236" s="505">
        <v>0</v>
      </c>
      <c r="AG236" s="505">
        <v>163.00000000000006</v>
      </c>
      <c r="AH236" s="505">
        <v>3.9999999999999947</v>
      </c>
      <c r="AI236" s="505">
        <v>0</v>
      </c>
      <c r="AJ236" s="505">
        <v>0</v>
      </c>
      <c r="AK236" s="505">
        <v>0</v>
      </c>
      <c r="AL236" s="505">
        <v>0</v>
      </c>
      <c r="AM236" s="505">
        <v>0</v>
      </c>
      <c r="AN236" s="505">
        <v>0</v>
      </c>
      <c r="AO236" s="505">
        <v>0</v>
      </c>
      <c r="AP236" s="505">
        <v>0</v>
      </c>
      <c r="AQ236" s="505">
        <v>0</v>
      </c>
      <c r="AR236" s="505">
        <v>0</v>
      </c>
      <c r="AS236" s="505">
        <v>0</v>
      </c>
      <c r="AT236" s="505">
        <v>0</v>
      </c>
      <c r="AU236" s="505">
        <v>0</v>
      </c>
      <c r="AV236" s="505">
        <v>0</v>
      </c>
      <c r="AW236" s="505">
        <v>0</v>
      </c>
      <c r="AX236" s="505">
        <v>0</v>
      </c>
      <c r="AY236" s="505">
        <v>0</v>
      </c>
      <c r="AZ236" s="505">
        <v>0</v>
      </c>
      <c r="BA236" s="505">
        <v>0</v>
      </c>
      <c r="BB236" s="505">
        <v>22.365517241379312</v>
      </c>
      <c r="BC236" s="505">
        <v>26.489655172413794</v>
      </c>
      <c r="BD236" s="505">
        <v>0</v>
      </c>
      <c r="BE236" s="505">
        <v>0</v>
      </c>
      <c r="BF236" s="505">
        <v>0</v>
      </c>
      <c r="BG236" s="505">
        <v>0</v>
      </c>
      <c r="BH236" s="505">
        <v>0</v>
      </c>
      <c r="BI236" s="505">
        <v>0</v>
      </c>
      <c r="BJ236" s="505">
        <v>0</v>
      </c>
      <c r="BK236" s="505">
        <v>0</v>
      </c>
      <c r="BL236" s="505">
        <v>1.8642339405405399</v>
      </c>
      <c r="BM236" s="505">
        <v>0</v>
      </c>
      <c r="BN236" s="505">
        <v>0</v>
      </c>
      <c r="BO236" s="505">
        <v>1</v>
      </c>
      <c r="BP236" s="505">
        <v>0</v>
      </c>
      <c r="BQ236" s="555"/>
      <c r="BR236" s="555"/>
      <c r="BS236" s="555"/>
    </row>
    <row r="237" spans="1:71" ht="14.4" hidden="1">
      <c r="A237" s="486">
        <f>VLOOKUP(C237,'[19]DfE No.'!C:E,3,FALSE)</f>
        <v>316</v>
      </c>
      <c r="B237" s="502">
        <v>142994</v>
      </c>
      <c r="C237" s="502">
        <v>9353097</v>
      </c>
      <c r="D237" s="503" t="s">
        <v>507</v>
      </c>
      <c r="E237" s="492" t="s">
        <v>40</v>
      </c>
      <c r="F237" s="504" t="s">
        <v>697</v>
      </c>
      <c r="G237" s="505">
        <v>1</v>
      </c>
      <c r="H237" s="505">
        <v>0</v>
      </c>
      <c r="I237" s="505">
        <v>0</v>
      </c>
      <c r="J237" s="505">
        <v>7</v>
      </c>
      <c r="K237" s="505">
        <v>0</v>
      </c>
      <c r="L237" s="505">
        <v>0</v>
      </c>
      <c r="M237" s="505">
        <v>0</v>
      </c>
      <c r="N237" s="505">
        <v>99</v>
      </c>
      <c r="O237" s="505">
        <v>99</v>
      </c>
      <c r="P237" s="505">
        <v>15</v>
      </c>
      <c r="Q237" s="505">
        <v>84</v>
      </c>
      <c r="R237" s="505">
        <v>0</v>
      </c>
      <c r="S237" s="505">
        <v>0</v>
      </c>
      <c r="T237" s="505">
        <v>0</v>
      </c>
      <c r="U237" s="505">
        <v>0</v>
      </c>
      <c r="V237" s="505">
        <v>0</v>
      </c>
      <c r="W237" s="505">
        <v>0</v>
      </c>
      <c r="X237" s="505">
        <v>0</v>
      </c>
      <c r="Y237" s="505">
        <v>0</v>
      </c>
      <c r="Z237" s="505">
        <v>0</v>
      </c>
      <c r="AA237" s="505">
        <v>99</v>
      </c>
      <c r="AB237" s="505">
        <v>14.142857142857142</v>
      </c>
      <c r="AC237" s="505">
        <v>9.9999999999999982</v>
      </c>
      <c r="AD237" s="505">
        <v>9.9999999999999982</v>
      </c>
      <c r="AE237" s="505">
        <v>0</v>
      </c>
      <c r="AF237" s="505">
        <v>0</v>
      </c>
      <c r="AG237" s="505">
        <v>77.000000000000028</v>
      </c>
      <c r="AH237" s="505">
        <v>10.999999999999988</v>
      </c>
      <c r="AI237" s="505">
        <v>7</v>
      </c>
      <c r="AJ237" s="505">
        <v>2.9999999999999996</v>
      </c>
      <c r="AK237" s="505">
        <v>0.99999999999999989</v>
      </c>
      <c r="AL237" s="505">
        <v>0</v>
      </c>
      <c r="AM237" s="505">
        <v>0</v>
      </c>
      <c r="AN237" s="505">
        <v>0</v>
      </c>
      <c r="AO237" s="505">
        <v>0</v>
      </c>
      <c r="AP237" s="505">
        <v>0</v>
      </c>
      <c r="AQ237" s="505">
        <v>0</v>
      </c>
      <c r="AR237" s="505">
        <v>0</v>
      </c>
      <c r="AS237" s="505">
        <v>0</v>
      </c>
      <c r="AT237" s="505">
        <v>0</v>
      </c>
      <c r="AU237" s="505">
        <v>1.1785714285714282</v>
      </c>
      <c r="AV237" s="505">
        <v>1.1785714285714282</v>
      </c>
      <c r="AW237" s="505">
        <v>1.1785714285714282</v>
      </c>
      <c r="AX237" s="505">
        <v>0</v>
      </c>
      <c r="AY237" s="505">
        <v>0</v>
      </c>
      <c r="AZ237" s="505">
        <v>0</v>
      </c>
      <c r="BA237" s="505">
        <v>0.99</v>
      </c>
      <c r="BB237" s="505">
        <v>17.414634146341463</v>
      </c>
      <c r="BC237" s="505">
        <v>20.524390243902438</v>
      </c>
      <c r="BD237" s="505">
        <v>0</v>
      </c>
      <c r="BE237" s="505">
        <v>0</v>
      </c>
      <c r="BF237" s="505">
        <v>0</v>
      </c>
      <c r="BG237" s="505">
        <v>0</v>
      </c>
      <c r="BH237" s="505">
        <v>0</v>
      </c>
      <c r="BI237" s="505">
        <v>0</v>
      </c>
      <c r="BJ237" s="505">
        <v>0</v>
      </c>
      <c r="BK237" s="505">
        <v>0</v>
      </c>
      <c r="BL237" s="505">
        <v>1.78715914888889</v>
      </c>
      <c r="BM237" s="505">
        <v>0</v>
      </c>
      <c r="BN237" s="505">
        <v>0</v>
      </c>
      <c r="BO237" s="505">
        <v>1</v>
      </c>
      <c r="BP237" s="505">
        <v>0</v>
      </c>
      <c r="BQ237" s="555"/>
      <c r="BR237" s="555"/>
      <c r="BS237" s="555"/>
    </row>
    <row r="238" spans="1:71" ht="14.4" hidden="1">
      <c r="A238" s="486">
        <f>VLOOKUP(C238,'[19]DfE No.'!C:E,3,FALSE)</f>
        <v>489</v>
      </c>
      <c r="B238" s="502">
        <v>143070</v>
      </c>
      <c r="C238" s="502">
        <v>9353098</v>
      </c>
      <c r="D238" s="503" t="s">
        <v>1145</v>
      </c>
      <c r="E238" s="492" t="s">
        <v>40</v>
      </c>
      <c r="F238" s="504" t="s">
        <v>697</v>
      </c>
      <c r="G238" s="505">
        <v>1</v>
      </c>
      <c r="H238" s="505">
        <v>0</v>
      </c>
      <c r="I238" s="505">
        <v>0</v>
      </c>
      <c r="J238" s="505">
        <v>7</v>
      </c>
      <c r="K238" s="505">
        <v>0</v>
      </c>
      <c r="L238" s="505">
        <v>0</v>
      </c>
      <c r="M238" s="505">
        <v>0</v>
      </c>
      <c r="N238" s="505">
        <v>89</v>
      </c>
      <c r="O238" s="505">
        <v>89</v>
      </c>
      <c r="P238" s="505">
        <v>12</v>
      </c>
      <c r="Q238" s="505">
        <v>77</v>
      </c>
      <c r="R238" s="505">
        <v>0</v>
      </c>
      <c r="S238" s="505">
        <v>0</v>
      </c>
      <c r="T238" s="505">
        <v>0</v>
      </c>
      <c r="U238" s="505">
        <v>0</v>
      </c>
      <c r="V238" s="505">
        <v>0</v>
      </c>
      <c r="W238" s="505">
        <v>0</v>
      </c>
      <c r="X238" s="505">
        <v>0</v>
      </c>
      <c r="Y238" s="505">
        <v>0</v>
      </c>
      <c r="Z238" s="505">
        <v>0</v>
      </c>
      <c r="AA238" s="505">
        <v>89</v>
      </c>
      <c r="AB238" s="505">
        <v>12.714285714285714</v>
      </c>
      <c r="AC238" s="505">
        <v>10.000000000000021</v>
      </c>
      <c r="AD238" s="505">
        <v>10.758241758241759</v>
      </c>
      <c r="AE238" s="505">
        <v>0</v>
      </c>
      <c r="AF238" s="505">
        <v>0</v>
      </c>
      <c r="AG238" s="505">
        <v>82.999999999999972</v>
      </c>
      <c r="AH238" s="505">
        <v>2.0000000000000044</v>
      </c>
      <c r="AI238" s="505">
        <v>2.0000000000000044</v>
      </c>
      <c r="AJ238" s="505">
        <v>0</v>
      </c>
      <c r="AK238" s="505">
        <v>2.0000000000000044</v>
      </c>
      <c r="AL238" s="505">
        <v>0</v>
      </c>
      <c r="AM238" s="505">
        <v>0</v>
      </c>
      <c r="AN238" s="505">
        <v>0</v>
      </c>
      <c r="AO238" s="505">
        <v>0</v>
      </c>
      <c r="AP238" s="505">
        <v>0</v>
      </c>
      <c r="AQ238" s="505">
        <v>0</v>
      </c>
      <c r="AR238" s="505">
        <v>0</v>
      </c>
      <c r="AS238" s="505">
        <v>0</v>
      </c>
      <c r="AT238" s="505">
        <v>0</v>
      </c>
      <c r="AU238" s="505">
        <v>1.155844155844157</v>
      </c>
      <c r="AV238" s="505">
        <v>2.311688311688314</v>
      </c>
      <c r="AW238" s="505">
        <v>2.311688311688314</v>
      </c>
      <c r="AX238" s="505">
        <v>0</v>
      </c>
      <c r="AY238" s="505">
        <v>0</v>
      </c>
      <c r="AZ238" s="505">
        <v>0</v>
      </c>
      <c r="BA238" s="505">
        <v>0</v>
      </c>
      <c r="BB238" s="505">
        <v>31.407894736842106</v>
      </c>
      <c r="BC238" s="505">
        <v>36.30263157894737</v>
      </c>
      <c r="BD238" s="505">
        <v>0</v>
      </c>
      <c r="BE238" s="505">
        <v>0</v>
      </c>
      <c r="BF238" s="505">
        <v>0</v>
      </c>
      <c r="BG238" s="505">
        <v>0</v>
      </c>
      <c r="BH238" s="505">
        <v>0</v>
      </c>
      <c r="BI238" s="505">
        <v>0</v>
      </c>
      <c r="BJ238" s="505">
        <v>0.66000000000000503</v>
      </c>
      <c r="BK238" s="505">
        <v>0</v>
      </c>
      <c r="BL238" s="505">
        <v>1.55802709866667</v>
      </c>
      <c r="BM238" s="505">
        <v>0</v>
      </c>
      <c r="BN238" s="505">
        <v>0</v>
      </c>
      <c r="BO238" s="505">
        <v>1</v>
      </c>
      <c r="BP238" s="505">
        <v>0</v>
      </c>
      <c r="BQ238" s="555"/>
      <c r="BR238" s="555"/>
      <c r="BS238" s="555"/>
    </row>
    <row r="239" spans="1:71" ht="14.4" hidden="1">
      <c r="A239" s="486">
        <f>VLOOKUP(C239,'[19]DfE No.'!C:E,3,FALSE)</f>
        <v>86</v>
      </c>
      <c r="B239" s="502">
        <v>143071</v>
      </c>
      <c r="C239" s="502">
        <v>9353099</v>
      </c>
      <c r="D239" s="503" t="s">
        <v>1146</v>
      </c>
      <c r="E239" s="492" t="s">
        <v>40</v>
      </c>
      <c r="F239" s="504" t="s">
        <v>697</v>
      </c>
      <c r="G239" s="505">
        <v>1</v>
      </c>
      <c r="H239" s="505">
        <v>0</v>
      </c>
      <c r="I239" s="505">
        <v>0</v>
      </c>
      <c r="J239" s="505">
        <v>7</v>
      </c>
      <c r="K239" s="505">
        <v>0</v>
      </c>
      <c r="L239" s="505">
        <v>0</v>
      </c>
      <c r="M239" s="505">
        <v>0</v>
      </c>
      <c r="N239" s="505">
        <v>83</v>
      </c>
      <c r="O239" s="505">
        <v>83</v>
      </c>
      <c r="P239" s="505">
        <v>16</v>
      </c>
      <c r="Q239" s="505">
        <v>67</v>
      </c>
      <c r="R239" s="505">
        <v>0</v>
      </c>
      <c r="S239" s="505">
        <v>0</v>
      </c>
      <c r="T239" s="505">
        <v>0</v>
      </c>
      <c r="U239" s="505">
        <v>0</v>
      </c>
      <c r="V239" s="505">
        <v>0</v>
      </c>
      <c r="W239" s="505">
        <v>0</v>
      </c>
      <c r="X239" s="505">
        <v>0</v>
      </c>
      <c r="Y239" s="505">
        <v>0</v>
      </c>
      <c r="Z239" s="505">
        <v>0</v>
      </c>
      <c r="AA239" s="505">
        <v>83</v>
      </c>
      <c r="AB239" s="505">
        <v>11.857142857142858</v>
      </c>
      <c r="AC239" s="505">
        <v>2.9999999999999987</v>
      </c>
      <c r="AD239" s="505">
        <v>4.1500000000000004</v>
      </c>
      <c r="AE239" s="505">
        <v>0</v>
      </c>
      <c r="AF239" s="505">
        <v>0</v>
      </c>
      <c r="AG239" s="505">
        <v>77.999999999999972</v>
      </c>
      <c r="AH239" s="505">
        <v>5.0000000000000009</v>
      </c>
      <c r="AI239" s="505">
        <v>0</v>
      </c>
      <c r="AJ239" s="505">
        <v>0</v>
      </c>
      <c r="AK239" s="505">
        <v>0</v>
      </c>
      <c r="AL239" s="505">
        <v>0</v>
      </c>
      <c r="AM239" s="505">
        <v>0</v>
      </c>
      <c r="AN239" s="505">
        <v>0</v>
      </c>
      <c r="AO239" s="505">
        <v>0</v>
      </c>
      <c r="AP239" s="505">
        <v>0</v>
      </c>
      <c r="AQ239" s="505">
        <v>0</v>
      </c>
      <c r="AR239" s="505">
        <v>0</v>
      </c>
      <c r="AS239" s="505">
        <v>0</v>
      </c>
      <c r="AT239" s="505">
        <v>0</v>
      </c>
      <c r="AU239" s="505">
        <v>0</v>
      </c>
      <c r="AV239" s="505">
        <v>0</v>
      </c>
      <c r="AW239" s="505">
        <v>0</v>
      </c>
      <c r="AX239" s="505">
        <v>0</v>
      </c>
      <c r="AY239" s="505">
        <v>0</v>
      </c>
      <c r="AZ239" s="505">
        <v>0</v>
      </c>
      <c r="BA239" s="505">
        <v>0</v>
      </c>
      <c r="BB239" s="505">
        <v>12</v>
      </c>
      <c r="BC239" s="505">
        <v>14.865671641791044</v>
      </c>
      <c r="BD239" s="505">
        <v>0</v>
      </c>
      <c r="BE239" s="505">
        <v>0</v>
      </c>
      <c r="BF239" s="505">
        <v>0</v>
      </c>
      <c r="BG239" s="505">
        <v>0</v>
      </c>
      <c r="BH239" s="505">
        <v>0</v>
      </c>
      <c r="BI239" s="505">
        <v>0</v>
      </c>
      <c r="BJ239" s="505">
        <v>0</v>
      </c>
      <c r="BK239" s="505">
        <v>0</v>
      </c>
      <c r="BL239" s="505">
        <v>1.07010308131868</v>
      </c>
      <c r="BM239" s="505">
        <v>0</v>
      </c>
      <c r="BN239" s="505">
        <v>0</v>
      </c>
      <c r="BO239" s="505">
        <v>1</v>
      </c>
      <c r="BP239" s="505">
        <v>0</v>
      </c>
      <c r="BQ239" s="555"/>
      <c r="BR239" s="555"/>
      <c r="BS239" s="555"/>
    </row>
    <row r="240" spans="1:71" ht="14.4" hidden="1">
      <c r="A240" s="486">
        <f>VLOOKUP(C240,'[19]DfE No.'!C:E,3,FALSE)</f>
        <v>93</v>
      </c>
      <c r="B240" s="502">
        <v>144849</v>
      </c>
      <c r="C240" s="502">
        <v>9353101</v>
      </c>
      <c r="D240" s="503" t="s">
        <v>1032</v>
      </c>
      <c r="E240" s="492" t="s">
        <v>40</v>
      </c>
      <c r="F240" s="504" t="s">
        <v>697</v>
      </c>
      <c r="G240" s="505">
        <v>1</v>
      </c>
      <c r="H240" s="505">
        <v>0</v>
      </c>
      <c r="I240" s="505">
        <v>0</v>
      </c>
      <c r="J240" s="505">
        <v>7</v>
      </c>
      <c r="K240" s="505">
        <v>0</v>
      </c>
      <c r="L240" s="505">
        <v>0</v>
      </c>
      <c r="M240" s="505">
        <v>0</v>
      </c>
      <c r="N240" s="505">
        <v>93</v>
      </c>
      <c r="O240" s="505">
        <v>93</v>
      </c>
      <c r="P240" s="505">
        <v>16</v>
      </c>
      <c r="Q240" s="505">
        <v>77</v>
      </c>
      <c r="R240" s="505">
        <v>0</v>
      </c>
      <c r="S240" s="505">
        <v>0</v>
      </c>
      <c r="T240" s="505">
        <v>0</v>
      </c>
      <c r="U240" s="505">
        <v>0</v>
      </c>
      <c r="V240" s="505">
        <v>0</v>
      </c>
      <c r="W240" s="505">
        <v>0</v>
      </c>
      <c r="X240" s="505">
        <v>0</v>
      </c>
      <c r="Y240" s="505">
        <v>0</v>
      </c>
      <c r="Z240" s="505">
        <v>0</v>
      </c>
      <c r="AA240" s="505">
        <v>93</v>
      </c>
      <c r="AB240" s="505">
        <v>13.285714285714286</v>
      </c>
      <c r="AC240" s="505">
        <v>9.9999999999999893</v>
      </c>
      <c r="AD240" s="505">
        <v>15.32967032967033</v>
      </c>
      <c r="AE240" s="505">
        <v>0</v>
      </c>
      <c r="AF240" s="505">
        <v>0</v>
      </c>
      <c r="AG240" s="505">
        <v>79.000000000000014</v>
      </c>
      <c r="AH240" s="505">
        <v>9</v>
      </c>
      <c r="AI240" s="505">
        <v>3.999999999999996</v>
      </c>
      <c r="AJ240" s="505">
        <v>0</v>
      </c>
      <c r="AK240" s="505">
        <v>0.999999999999999</v>
      </c>
      <c r="AL240" s="505">
        <v>0</v>
      </c>
      <c r="AM240" s="505">
        <v>0</v>
      </c>
      <c r="AN240" s="505">
        <v>0</v>
      </c>
      <c r="AO240" s="505">
        <v>0</v>
      </c>
      <c r="AP240" s="505">
        <v>0</v>
      </c>
      <c r="AQ240" s="505">
        <v>0</v>
      </c>
      <c r="AR240" s="505">
        <v>0</v>
      </c>
      <c r="AS240" s="505">
        <v>0</v>
      </c>
      <c r="AT240" s="505">
        <v>0</v>
      </c>
      <c r="AU240" s="505">
        <v>0</v>
      </c>
      <c r="AV240" s="505">
        <v>0</v>
      </c>
      <c r="AW240" s="505">
        <v>0</v>
      </c>
      <c r="AX240" s="505">
        <v>0</v>
      </c>
      <c r="AY240" s="505">
        <v>0</v>
      </c>
      <c r="AZ240" s="505">
        <v>0</v>
      </c>
      <c r="BA240" s="505">
        <v>0</v>
      </c>
      <c r="BB240" s="505">
        <v>25</v>
      </c>
      <c r="BC240" s="505">
        <v>30.194805194805195</v>
      </c>
      <c r="BD240" s="505">
        <v>0</v>
      </c>
      <c r="BE240" s="505">
        <v>0</v>
      </c>
      <c r="BF240" s="505">
        <v>0</v>
      </c>
      <c r="BG240" s="505">
        <v>0</v>
      </c>
      <c r="BH240" s="505">
        <v>0</v>
      </c>
      <c r="BI240" s="505">
        <v>0</v>
      </c>
      <c r="BJ240" s="505">
        <v>0</v>
      </c>
      <c r="BK240" s="505">
        <v>0</v>
      </c>
      <c r="BL240" s="505">
        <v>1.81509129512195</v>
      </c>
      <c r="BM240" s="505">
        <v>0</v>
      </c>
      <c r="BN240" s="505">
        <v>0</v>
      </c>
      <c r="BO240" s="505">
        <v>1</v>
      </c>
      <c r="BP240" s="505">
        <v>0</v>
      </c>
      <c r="BQ240" s="555"/>
      <c r="BR240" s="555"/>
      <c r="BS240" s="555"/>
    </row>
    <row r="241" spans="1:71" ht="14.4" hidden="1">
      <c r="A241" s="486">
        <f>VLOOKUP(C241,'[19]DfE No.'!C:E,3,FALSE)</f>
        <v>102</v>
      </c>
      <c r="B241" s="502">
        <v>145697</v>
      </c>
      <c r="C241" s="502">
        <v>9353102</v>
      </c>
      <c r="D241" s="503" t="s">
        <v>1147</v>
      </c>
      <c r="E241" s="492" t="s">
        <v>40</v>
      </c>
      <c r="F241" s="504" t="s">
        <v>697</v>
      </c>
      <c r="G241" s="505">
        <v>1</v>
      </c>
      <c r="H241" s="505">
        <v>0</v>
      </c>
      <c r="I241" s="505">
        <v>0</v>
      </c>
      <c r="J241" s="505">
        <v>7</v>
      </c>
      <c r="K241" s="505">
        <v>0</v>
      </c>
      <c r="L241" s="505">
        <v>0</v>
      </c>
      <c r="M241" s="505">
        <v>0</v>
      </c>
      <c r="N241" s="505">
        <v>108</v>
      </c>
      <c r="O241" s="505">
        <v>108</v>
      </c>
      <c r="P241" s="505">
        <v>17</v>
      </c>
      <c r="Q241" s="505">
        <v>91</v>
      </c>
      <c r="R241" s="505">
        <v>0</v>
      </c>
      <c r="S241" s="505">
        <v>0</v>
      </c>
      <c r="T241" s="505">
        <v>0</v>
      </c>
      <c r="U241" s="505">
        <v>0</v>
      </c>
      <c r="V241" s="505">
        <v>0</v>
      </c>
      <c r="W241" s="505">
        <v>0</v>
      </c>
      <c r="X241" s="505">
        <v>0</v>
      </c>
      <c r="Y241" s="505">
        <v>0</v>
      </c>
      <c r="Z241" s="505">
        <v>0</v>
      </c>
      <c r="AA241" s="505">
        <v>108</v>
      </c>
      <c r="AB241" s="505">
        <v>15.428571428571429</v>
      </c>
      <c r="AC241" s="505">
        <v>11.999999999999988</v>
      </c>
      <c r="AD241" s="505">
        <v>16.03960396039604</v>
      </c>
      <c r="AE241" s="505">
        <v>0</v>
      </c>
      <c r="AF241" s="505">
        <v>0</v>
      </c>
      <c r="AG241" s="505">
        <v>106.00000000000006</v>
      </c>
      <c r="AH241" s="505">
        <v>1.999999999999998</v>
      </c>
      <c r="AI241" s="505">
        <v>0</v>
      </c>
      <c r="AJ241" s="505">
        <v>0</v>
      </c>
      <c r="AK241" s="505">
        <v>0</v>
      </c>
      <c r="AL241" s="505">
        <v>0</v>
      </c>
      <c r="AM241" s="505">
        <v>0</v>
      </c>
      <c r="AN241" s="505">
        <v>0</v>
      </c>
      <c r="AO241" s="505">
        <v>0</v>
      </c>
      <c r="AP241" s="505">
        <v>0</v>
      </c>
      <c r="AQ241" s="505">
        <v>0</v>
      </c>
      <c r="AR241" s="505">
        <v>0</v>
      </c>
      <c r="AS241" s="505">
        <v>0</v>
      </c>
      <c r="AT241" s="505">
        <v>0</v>
      </c>
      <c r="AU241" s="505">
        <v>0</v>
      </c>
      <c r="AV241" s="505">
        <v>0</v>
      </c>
      <c r="AW241" s="505">
        <v>0</v>
      </c>
      <c r="AX241" s="505">
        <v>0</v>
      </c>
      <c r="AY241" s="505">
        <v>0</v>
      </c>
      <c r="AZ241" s="505">
        <v>0</v>
      </c>
      <c r="BA241" s="505">
        <v>0</v>
      </c>
      <c r="BB241" s="505">
        <v>32.568421052631578</v>
      </c>
      <c r="BC241" s="505">
        <v>38.652631578947371</v>
      </c>
      <c r="BD241" s="505">
        <v>0</v>
      </c>
      <c r="BE241" s="505">
        <v>0</v>
      </c>
      <c r="BF241" s="505">
        <v>0</v>
      </c>
      <c r="BG241" s="505">
        <v>0</v>
      </c>
      <c r="BH241" s="505">
        <v>0</v>
      </c>
      <c r="BI241" s="505">
        <v>0</v>
      </c>
      <c r="BJ241" s="505">
        <v>3.613457943925229</v>
      </c>
      <c r="BK241" s="505">
        <v>0</v>
      </c>
      <c r="BL241" s="505">
        <v>1.8613966425925901</v>
      </c>
      <c r="BM241" s="505">
        <v>0</v>
      </c>
      <c r="BN241" s="505">
        <v>0</v>
      </c>
      <c r="BO241" s="505">
        <v>1</v>
      </c>
      <c r="BP241" s="505">
        <v>0</v>
      </c>
      <c r="BQ241" s="555"/>
      <c r="BR241" s="555"/>
      <c r="BS241" s="555"/>
    </row>
    <row r="242" spans="1:71" ht="14.4" hidden="1">
      <c r="A242" s="486">
        <f>VLOOKUP(C242,'[19]DfE No.'!C:E,3,FALSE)</f>
        <v>110</v>
      </c>
      <c r="B242" s="502">
        <v>147575</v>
      </c>
      <c r="C242" s="502">
        <v>9353108</v>
      </c>
      <c r="D242" s="503" t="s">
        <v>1353</v>
      </c>
      <c r="E242" s="492" t="s">
        <v>40</v>
      </c>
      <c r="F242" s="504" t="s">
        <v>697</v>
      </c>
      <c r="G242" s="505">
        <v>1</v>
      </c>
      <c r="H242" s="505">
        <v>0</v>
      </c>
      <c r="I242" s="505">
        <v>0</v>
      </c>
      <c r="J242" s="505">
        <v>7</v>
      </c>
      <c r="K242" s="505">
        <v>0</v>
      </c>
      <c r="L242" s="505">
        <v>0</v>
      </c>
      <c r="M242" s="505">
        <v>0</v>
      </c>
      <c r="N242" s="505">
        <v>28</v>
      </c>
      <c r="O242" s="505">
        <v>28</v>
      </c>
      <c r="P242" s="505">
        <v>5</v>
      </c>
      <c r="Q242" s="505">
        <v>23</v>
      </c>
      <c r="R242" s="505">
        <v>0</v>
      </c>
      <c r="S242" s="505">
        <v>0</v>
      </c>
      <c r="T242" s="505">
        <v>0</v>
      </c>
      <c r="U242" s="505">
        <v>0</v>
      </c>
      <c r="V242" s="505">
        <v>0</v>
      </c>
      <c r="W242" s="505">
        <v>0</v>
      </c>
      <c r="X242" s="505">
        <v>0</v>
      </c>
      <c r="Y242" s="505">
        <v>0</v>
      </c>
      <c r="Z242" s="505">
        <v>0</v>
      </c>
      <c r="AA242" s="505">
        <v>28</v>
      </c>
      <c r="AB242" s="505">
        <v>4</v>
      </c>
      <c r="AC242" s="505">
        <v>2.999999999999996</v>
      </c>
      <c r="AD242" s="505">
        <v>3</v>
      </c>
      <c r="AE242" s="505">
        <v>0</v>
      </c>
      <c r="AF242" s="505">
        <v>0</v>
      </c>
      <c r="AG242" s="505">
        <v>26.999999999999993</v>
      </c>
      <c r="AH242" s="505">
        <v>0</v>
      </c>
      <c r="AI242" s="505">
        <v>0</v>
      </c>
      <c r="AJ242" s="505">
        <v>0</v>
      </c>
      <c r="AK242" s="505">
        <v>0.99999999999999956</v>
      </c>
      <c r="AL242" s="505">
        <v>0</v>
      </c>
      <c r="AM242" s="505">
        <v>0</v>
      </c>
      <c r="AN242" s="505">
        <v>0</v>
      </c>
      <c r="AO242" s="505">
        <v>0</v>
      </c>
      <c r="AP242" s="505">
        <v>0</v>
      </c>
      <c r="AQ242" s="505">
        <v>0</v>
      </c>
      <c r="AR242" s="505">
        <v>0</v>
      </c>
      <c r="AS242" s="505">
        <v>0</v>
      </c>
      <c r="AT242" s="505">
        <v>0</v>
      </c>
      <c r="AU242" s="505">
        <v>0</v>
      </c>
      <c r="AV242" s="505">
        <v>0</v>
      </c>
      <c r="AW242" s="505">
        <v>0</v>
      </c>
      <c r="AX242" s="505">
        <v>0</v>
      </c>
      <c r="AY242" s="505">
        <v>0</v>
      </c>
      <c r="AZ242" s="505">
        <v>0</v>
      </c>
      <c r="BA242" s="505">
        <v>0</v>
      </c>
      <c r="BB242" s="505">
        <v>3.68</v>
      </c>
      <c r="BC242" s="505">
        <v>4.4800000000000004</v>
      </c>
      <c r="BD242" s="505">
        <v>0</v>
      </c>
      <c r="BE242" s="505">
        <v>0</v>
      </c>
      <c r="BF242" s="505">
        <v>0</v>
      </c>
      <c r="BG242" s="505">
        <v>0</v>
      </c>
      <c r="BH242" s="505">
        <v>0</v>
      </c>
      <c r="BI242" s="505">
        <v>0</v>
      </c>
      <c r="BJ242" s="505">
        <v>0</v>
      </c>
      <c r="BK242" s="505">
        <v>0</v>
      </c>
      <c r="BL242" s="505">
        <v>1.5293345638297899</v>
      </c>
      <c r="BM242" s="505">
        <v>0</v>
      </c>
      <c r="BN242" s="505">
        <v>0</v>
      </c>
      <c r="BO242" s="505">
        <v>1</v>
      </c>
      <c r="BP242" s="505">
        <v>0</v>
      </c>
      <c r="BQ242" s="555"/>
      <c r="BR242" s="555"/>
      <c r="BS242" s="555"/>
    </row>
    <row r="243" spans="1:71" ht="14.4" hidden="1">
      <c r="A243" s="486">
        <f>VLOOKUP(C243,'[19]DfE No.'!C:E,3,FALSE)</f>
        <v>325</v>
      </c>
      <c r="B243" s="502">
        <v>142595</v>
      </c>
      <c r="C243" s="502">
        <v>9353115</v>
      </c>
      <c r="D243" s="503" t="s">
        <v>506</v>
      </c>
      <c r="E243" s="492" t="s">
        <v>40</v>
      </c>
      <c r="F243" s="504" t="s">
        <v>697</v>
      </c>
      <c r="G243" s="505">
        <v>1</v>
      </c>
      <c r="H243" s="505">
        <v>0</v>
      </c>
      <c r="I243" s="505">
        <v>0</v>
      </c>
      <c r="J243" s="505">
        <v>7</v>
      </c>
      <c r="K243" s="505">
        <v>0</v>
      </c>
      <c r="L243" s="505">
        <v>0</v>
      </c>
      <c r="M243" s="505">
        <v>0</v>
      </c>
      <c r="N243" s="505">
        <v>103</v>
      </c>
      <c r="O243" s="505">
        <v>103</v>
      </c>
      <c r="P243" s="505">
        <v>15</v>
      </c>
      <c r="Q243" s="505">
        <v>88</v>
      </c>
      <c r="R243" s="505">
        <v>0</v>
      </c>
      <c r="S243" s="505">
        <v>0</v>
      </c>
      <c r="T243" s="505">
        <v>0</v>
      </c>
      <c r="U243" s="505">
        <v>0</v>
      </c>
      <c r="V243" s="505">
        <v>0</v>
      </c>
      <c r="W243" s="505">
        <v>0</v>
      </c>
      <c r="X243" s="505">
        <v>0</v>
      </c>
      <c r="Y243" s="505">
        <v>0</v>
      </c>
      <c r="Z243" s="505">
        <v>0</v>
      </c>
      <c r="AA243" s="505">
        <v>103</v>
      </c>
      <c r="AB243" s="505">
        <v>14.714285714285714</v>
      </c>
      <c r="AC243" s="505">
        <v>8.0000000000000036</v>
      </c>
      <c r="AD243" s="505">
        <v>9.8095238095238084</v>
      </c>
      <c r="AE243" s="505">
        <v>0</v>
      </c>
      <c r="AF243" s="505">
        <v>0</v>
      </c>
      <c r="AG243" s="505">
        <v>83.999999999999972</v>
      </c>
      <c r="AH243" s="505">
        <v>8.9999999999999982</v>
      </c>
      <c r="AI243" s="505">
        <v>1.999999999999996</v>
      </c>
      <c r="AJ243" s="505">
        <v>2.9999999999999991</v>
      </c>
      <c r="AK243" s="505">
        <v>1</v>
      </c>
      <c r="AL243" s="505">
        <v>4.0000000000000018</v>
      </c>
      <c r="AM243" s="505">
        <v>0</v>
      </c>
      <c r="AN243" s="505">
        <v>0</v>
      </c>
      <c r="AO243" s="505">
        <v>0</v>
      </c>
      <c r="AP243" s="505">
        <v>0</v>
      </c>
      <c r="AQ243" s="505">
        <v>0</v>
      </c>
      <c r="AR243" s="505">
        <v>0</v>
      </c>
      <c r="AS243" s="505">
        <v>0</v>
      </c>
      <c r="AT243" s="505">
        <v>0</v>
      </c>
      <c r="AU243" s="505">
        <v>0</v>
      </c>
      <c r="AV243" s="505">
        <v>2.3409090909090882</v>
      </c>
      <c r="AW243" s="505">
        <v>3.5113636363636376</v>
      </c>
      <c r="AX243" s="505">
        <v>0</v>
      </c>
      <c r="AY243" s="505">
        <v>0</v>
      </c>
      <c r="AZ243" s="505">
        <v>0</v>
      </c>
      <c r="BA243" s="505">
        <v>1.961904761904762</v>
      </c>
      <c r="BB243" s="505">
        <v>19.670588235294119</v>
      </c>
      <c r="BC243" s="505">
        <v>23.023529411764706</v>
      </c>
      <c r="BD243" s="505">
        <v>0</v>
      </c>
      <c r="BE243" s="505">
        <v>0</v>
      </c>
      <c r="BF243" s="505">
        <v>0</v>
      </c>
      <c r="BG243" s="505">
        <v>0</v>
      </c>
      <c r="BH243" s="505">
        <v>0</v>
      </c>
      <c r="BI243" s="505">
        <v>0</v>
      </c>
      <c r="BJ243" s="505">
        <v>0</v>
      </c>
      <c r="BK243" s="505">
        <v>0</v>
      </c>
      <c r="BL243" s="505">
        <v>0.86110306734693898</v>
      </c>
      <c r="BM243" s="505">
        <v>0</v>
      </c>
      <c r="BN243" s="505">
        <v>0</v>
      </c>
      <c r="BO243" s="505">
        <v>1</v>
      </c>
      <c r="BP243" s="505">
        <v>0</v>
      </c>
      <c r="BQ243" s="555"/>
      <c r="BR243" s="555"/>
      <c r="BS243" s="555"/>
    </row>
    <row r="244" spans="1:71" ht="14.4" hidden="1">
      <c r="A244" s="486">
        <f>VLOOKUP(C244,'[19]DfE No.'!C:E,3,FALSE)</f>
        <v>38</v>
      </c>
      <c r="B244" s="502">
        <v>143065</v>
      </c>
      <c r="C244" s="502">
        <v>9353116</v>
      </c>
      <c r="D244" s="503" t="s">
        <v>1148</v>
      </c>
      <c r="E244" s="492" t="s">
        <v>40</v>
      </c>
      <c r="F244" s="504" t="s">
        <v>697</v>
      </c>
      <c r="G244" s="505">
        <v>1</v>
      </c>
      <c r="H244" s="505">
        <v>0</v>
      </c>
      <c r="I244" s="505">
        <v>0</v>
      </c>
      <c r="J244" s="505">
        <v>7</v>
      </c>
      <c r="K244" s="505">
        <v>0</v>
      </c>
      <c r="L244" s="505">
        <v>0</v>
      </c>
      <c r="M244" s="505">
        <v>0</v>
      </c>
      <c r="N244" s="505">
        <v>139</v>
      </c>
      <c r="O244" s="505">
        <v>139</v>
      </c>
      <c r="P244" s="505">
        <v>19</v>
      </c>
      <c r="Q244" s="505">
        <v>120</v>
      </c>
      <c r="R244" s="505">
        <v>0</v>
      </c>
      <c r="S244" s="505">
        <v>0</v>
      </c>
      <c r="T244" s="505">
        <v>0</v>
      </c>
      <c r="U244" s="505">
        <v>0</v>
      </c>
      <c r="V244" s="505">
        <v>0</v>
      </c>
      <c r="W244" s="505">
        <v>0</v>
      </c>
      <c r="X244" s="505">
        <v>0</v>
      </c>
      <c r="Y244" s="505">
        <v>0</v>
      </c>
      <c r="Z244" s="505">
        <v>0</v>
      </c>
      <c r="AA244" s="505">
        <v>139</v>
      </c>
      <c r="AB244" s="505">
        <v>19.857142857142858</v>
      </c>
      <c r="AC244" s="505">
        <v>4.9999999999999947</v>
      </c>
      <c r="AD244" s="505">
        <v>11.583333333333332</v>
      </c>
      <c r="AE244" s="505">
        <v>0</v>
      </c>
      <c r="AF244" s="505">
        <v>0</v>
      </c>
      <c r="AG244" s="505">
        <v>136.98550724637687</v>
      </c>
      <c r="AH244" s="505">
        <v>0</v>
      </c>
      <c r="AI244" s="505">
        <v>0</v>
      </c>
      <c r="AJ244" s="505">
        <v>2.0144927536231876</v>
      </c>
      <c r="AK244" s="505">
        <v>0</v>
      </c>
      <c r="AL244" s="505">
        <v>0</v>
      </c>
      <c r="AM244" s="505">
        <v>0</v>
      </c>
      <c r="AN244" s="505">
        <v>0</v>
      </c>
      <c r="AO244" s="505">
        <v>0</v>
      </c>
      <c r="AP244" s="505">
        <v>0</v>
      </c>
      <c r="AQ244" s="505">
        <v>0</v>
      </c>
      <c r="AR244" s="505">
        <v>0</v>
      </c>
      <c r="AS244" s="505">
        <v>0</v>
      </c>
      <c r="AT244" s="505">
        <v>0</v>
      </c>
      <c r="AU244" s="505">
        <v>0</v>
      </c>
      <c r="AV244" s="505">
        <v>0</v>
      </c>
      <c r="AW244" s="505">
        <v>1.1583333333333328</v>
      </c>
      <c r="AX244" s="505">
        <v>0</v>
      </c>
      <c r="AY244" s="505">
        <v>0</v>
      </c>
      <c r="AZ244" s="505">
        <v>0</v>
      </c>
      <c r="BA244" s="505">
        <v>0</v>
      </c>
      <c r="BB244" s="505">
        <v>25.641025641025639</v>
      </c>
      <c r="BC244" s="505">
        <v>29.700854700854698</v>
      </c>
      <c r="BD244" s="505">
        <v>0</v>
      </c>
      <c r="BE244" s="505">
        <v>0</v>
      </c>
      <c r="BF244" s="505">
        <v>0</v>
      </c>
      <c r="BG244" s="505">
        <v>0</v>
      </c>
      <c r="BH244" s="505">
        <v>0</v>
      </c>
      <c r="BI244" s="505">
        <v>0</v>
      </c>
      <c r="BJ244" s="505">
        <v>1.6600000000000057</v>
      </c>
      <c r="BK244" s="505">
        <v>0</v>
      </c>
      <c r="BL244" s="505">
        <v>2.4499889772727301</v>
      </c>
      <c r="BM244" s="505">
        <v>0</v>
      </c>
      <c r="BN244" s="505">
        <v>1</v>
      </c>
      <c r="BO244" s="505">
        <v>1</v>
      </c>
      <c r="BP244" s="505">
        <v>0</v>
      </c>
      <c r="BQ244" s="555"/>
      <c r="BR244" s="555"/>
      <c r="BS244" s="555"/>
    </row>
    <row r="245" spans="1:71" ht="14.4" hidden="1">
      <c r="A245" s="486">
        <f>VLOOKUP(C245,'[19]DfE No.'!C:E,3,FALSE)</f>
        <v>240</v>
      </c>
      <c r="B245" s="502">
        <v>142597</v>
      </c>
      <c r="C245" s="502">
        <v>9353302</v>
      </c>
      <c r="D245" s="503" t="s">
        <v>1033</v>
      </c>
      <c r="E245" s="492" t="s">
        <v>40</v>
      </c>
      <c r="F245" s="504" t="s">
        <v>697</v>
      </c>
      <c r="G245" s="505">
        <v>1</v>
      </c>
      <c r="H245" s="505">
        <v>0</v>
      </c>
      <c r="I245" s="505">
        <v>0</v>
      </c>
      <c r="J245" s="505">
        <v>7</v>
      </c>
      <c r="K245" s="505">
        <v>0</v>
      </c>
      <c r="L245" s="505">
        <v>0</v>
      </c>
      <c r="M245" s="505">
        <v>0</v>
      </c>
      <c r="N245" s="505">
        <v>182</v>
      </c>
      <c r="O245" s="505">
        <v>182</v>
      </c>
      <c r="P245" s="505">
        <v>28</v>
      </c>
      <c r="Q245" s="505">
        <v>154</v>
      </c>
      <c r="R245" s="505">
        <v>0</v>
      </c>
      <c r="S245" s="505">
        <v>0</v>
      </c>
      <c r="T245" s="505">
        <v>0</v>
      </c>
      <c r="U245" s="505">
        <v>0</v>
      </c>
      <c r="V245" s="505">
        <v>0</v>
      </c>
      <c r="W245" s="505">
        <v>0</v>
      </c>
      <c r="X245" s="505">
        <v>0</v>
      </c>
      <c r="Y245" s="505">
        <v>0</v>
      </c>
      <c r="Z245" s="505">
        <v>0</v>
      </c>
      <c r="AA245" s="505">
        <v>182</v>
      </c>
      <c r="AB245" s="505">
        <v>26</v>
      </c>
      <c r="AC245" s="505">
        <v>44.999999999999957</v>
      </c>
      <c r="AD245" s="505">
        <v>44.999999999999957</v>
      </c>
      <c r="AE245" s="505">
        <v>0</v>
      </c>
      <c r="AF245" s="505">
        <v>0</v>
      </c>
      <c r="AG245" s="505">
        <v>117.99999999999994</v>
      </c>
      <c r="AH245" s="505">
        <v>60.999999999999964</v>
      </c>
      <c r="AI245" s="505">
        <v>0</v>
      </c>
      <c r="AJ245" s="505">
        <v>0</v>
      </c>
      <c r="AK245" s="505">
        <v>3.0000000000000031</v>
      </c>
      <c r="AL245" s="505">
        <v>0</v>
      </c>
      <c r="AM245" s="505">
        <v>0</v>
      </c>
      <c r="AN245" s="505">
        <v>0</v>
      </c>
      <c r="AO245" s="505">
        <v>0</v>
      </c>
      <c r="AP245" s="505">
        <v>0</v>
      </c>
      <c r="AQ245" s="505">
        <v>0</v>
      </c>
      <c r="AR245" s="505">
        <v>0</v>
      </c>
      <c r="AS245" s="505">
        <v>0</v>
      </c>
      <c r="AT245" s="505">
        <v>0</v>
      </c>
      <c r="AU245" s="505">
        <v>1.1818181818181812</v>
      </c>
      <c r="AV245" s="505">
        <v>2.363636363636366</v>
      </c>
      <c r="AW245" s="505">
        <v>3.545454545454549</v>
      </c>
      <c r="AX245" s="505">
        <v>0</v>
      </c>
      <c r="AY245" s="505">
        <v>0</v>
      </c>
      <c r="AZ245" s="505">
        <v>0</v>
      </c>
      <c r="BA245" s="505">
        <v>1.9675675675675677</v>
      </c>
      <c r="BB245" s="505">
        <v>46.824324324324323</v>
      </c>
      <c r="BC245" s="505">
        <v>55.337837837837839</v>
      </c>
      <c r="BD245" s="505">
        <v>0</v>
      </c>
      <c r="BE245" s="505">
        <v>0</v>
      </c>
      <c r="BF245" s="505">
        <v>0</v>
      </c>
      <c r="BG245" s="505">
        <v>0</v>
      </c>
      <c r="BH245" s="505">
        <v>0</v>
      </c>
      <c r="BI245" s="505">
        <v>0</v>
      </c>
      <c r="BJ245" s="505">
        <v>0</v>
      </c>
      <c r="BK245" s="505">
        <v>0</v>
      </c>
      <c r="BL245" s="505">
        <v>0.39892410746268703</v>
      </c>
      <c r="BM245" s="505">
        <v>0</v>
      </c>
      <c r="BN245" s="505">
        <v>0</v>
      </c>
      <c r="BO245" s="505">
        <v>1</v>
      </c>
      <c r="BP245" s="505">
        <v>0</v>
      </c>
      <c r="BQ245" s="555"/>
      <c r="BR245" s="555"/>
      <c r="BS245" s="555"/>
    </row>
    <row r="246" spans="1:71" ht="14.4" hidden="1">
      <c r="A246" s="486">
        <f>VLOOKUP(C246,'[19]DfE No.'!C:E,3,FALSE)</f>
        <v>437</v>
      </c>
      <c r="B246" s="502">
        <v>139149</v>
      </c>
      <c r="C246" s="502">
        <v>9353312</v>
      </c>
      <c r="D246" s="503" t="s">
        <v>1034</v>
      </c>
      <c r="E246" s="492" t="s">
        <v>40</v>
      </c>
      <c r="F246" s="504" t="s">
        <v>697</v>
      </c>
      <c r="G246" s="505">
        <v>1</v>
      </c>
      <c r="H246" s="505">
        <v>0</v>
      </c>
      <c r="I246" s="505">
        <v>0</v>
      </c>
      <c r="J246" s="505">
        <v>7</v>
      </c>
      <c r="K246" s="505">
        <v>0</v>
      </c>
      <c r="L246" s="505">
        <v>0</v>
      </c>
      <c r="M246" s="505">
        <v>0</v>
      </c>
      <c r="N246" s="505">
        <v>88</v>
      </c>
      <c r="O246" s="505">
        <v>88</v>
      </c>
      <c r="P246" s="505">
        <v>15</v>
      </c>
      <c r="Q246" s="505">
        <v>73</v>
      </c>
      <c r="R246" s="505">
        <v>0</v>
      </c>
      <c r="S246" s="505">
        <v>0</v>
      </c>
      <c r="T246" s="505">
        <v>0</v>
      </c>
      <c r="U246" s="505">
        <v>0</v>
      </c>
      <c r="V246" s="505">
        <v>0</v>
      </c>
      <c r="W246" s="505">
        <v>0</v>
      </c>
      <c r="X246" s="505">
        <v>0</v>
      </c>
      <c r="Y246" s="505">
        <v>0</v>
      </c>
      <c r="Z246" s="505">
        <v>0</v>
      </c>
      <c r="AA246" s="505">
        <v>88</v>
      </c>
      <c r="AB246" s="505">
        <v>12.571428571428571</v>
      </c>
      <c r="AC246" s="505">
        <v>13.000000000000025</v>
      </c>
      <c r="AD246" s="505">
        <v>14.325581395348838</v>
      </c>
      <c r="AE246" s="505">
        <v>0</v>
      </c>
      <c r="AF246" s="505">
        <v>0</v>
      </c>
      <c r="AG246" s="505">
        <v>73.000000000000043</v>
      </c>
      <c r="AH246" s="505">
        <v>0</v>
      </c>
      <c r="AI246" s="505">
        <v>8.9999999999999769</v>
      </c>
      <c r="AJ246" s="505">
        <v>1.9999999999999976</v>
      </c>
      <c r="AK246" s="505">
        <v>4.0000000000000036</v>
      </c>
      <c r="AL246" s="505">
        <v>0</v>
      </c>
      <c r="AM246" s="505">
        <v>0</v>
      </c>
      <c r="AN246" s="505">
        <v>0</v>
      </c>
      <c r="AO246" s="505">
        <v>0</v>
      </c>
      <c r="AP246" s="505">
        <v>0</v>
      </c>
      <c r="AQ246" s="505">
        <v>0</v>
      </c>
      <c r="AR246" s="505">
        <v>0</v>
      </c>
      <c r="AS246" s="505">
        <v>0</v>
      </c>
      <c r="AT246" s="505">
        <v>0</v>
      </c>
      <c r="AU246" s="505">
        <v>1.2054794520547945</v>
      </c>
      <c r="AV246" s="505">
        <v>2.4109589041095889</v>
      </c>
      <c r="AW246" s="505">
        <v>3.6164383561643834</v>
      </c>
      <c r="AX246" s="505">
        <v>0</v>
      </c>
      <c r="AY246" s="505">
        <v>0</v>
      </c>
      <c r="AZ246" s="505">
        <v>0</v>
      </c>
      <c r="BA246" s="505">
        <v>0</v>
      </c>
      <c r="BB246" s="505">
        <v>17.432835820895523</v>
      </c>
      <c r="BC246" s="505">
        <v>21.014925373134329</v>
      </c>
      <c r="BD246" s="505">
        <v>0</v>
      </c>
      <c r="BE246" s="505">
        <v>0</v>
      </c>
      <c r="BF246" s="505">
        <v>0</v>
      </c>
      <c r="BG246" s="505">
        <v>0</v>
      </c>
      <c r="BH246" s="505">
        <v>0</v>
      </c>
      <c r="BI246" s="505">
        <v>0</v>
      </c>
      <c r="BJ246" s="505">
        <v>0</v>
      </c>
      <c r="BK246" s="505">
        <v>0</v>
      </c>
      <c r="BL246" s="505">
        <v>3.4692000736842101</v>
      </c>
      <c r="BM246" s="505">
        <v>0</v>
      </c>
      <c r="BN246" s="505">
        <v>1</v>
      </c>
      <c r="BO246" s="505">
        <v>1</v>
      </c>
      <c r="BP246" s="505">
        <v>0</v>
      </c>
      <c r="BQ246" s="555"/>
      <c r="BR246" s="555"/>
      <c r="BS246" s="555"/>
    </row>
    <row r="247" spans="1:71" ht="14.4" hidden="1">
      <c r="A247" s="486">
        <f>VLOOKUP(C247,'[19]DfE No.'!C:E,3,FALSE)</f>
        <v>472</v>
      </c>
      <c r="B247" s="502">
        <v>137419</v>
      </c>
      <c r="C247" s="502">
        <v>9353314</v>
      </c>
      <c r="D247" s="503" t="s">
        <v>1035</v>
      </c>
      <c r="E247" s="492" t="s">
        <v>40</v>
      </c>
      <c r="F247" s="504" t="s">
        <v>697</v>
      </c>
      <c r="G247" s="505">
        <v>1</v>
      </c>
      <c r="H247" s="505">
        <v>0</v>
      </c>
      <c r="I247" s="505">
        <v>0</v>
      </c>
      <c r="J247" s="505">
        <v>7</v>
      </c>
      <c r="K247" s="505">
        <v>0</v>
      </c>
      <c r="L247" s="505">
        <v>0</v>
      </c>
      <c r="M247" s="505">
        <v>0</v>
      </c>
      <c r="N247" s="505">
        <v>408</v>
      </c>
      <c r="O247" s="505">
        <v>408</v>
      </c>
      <c r="P247" s="505">
        <v>56</v>
      </c>
      <c r="Q247" s="505">
        <v>352</v>
      </c>
      <c r="R247" s="505">
        <v>0</v>
      </c>
      <c r="S247" s="505">
        <v>0</v>
      </c>
      <c r="T247" s="505">
        <v>0</v>
      </c>
      <c r="U247" s="505">
        <v>0</v>
      </c>
      <c r="V247" s="505">
        <v>0</v>
      </c>
      <c r="W247" s="505">
        <v>0</v>
      </c>
      <c r="X247" s="505">
        <v>0</v>
      </c>
      <c r="Y247" s="505">
        <v>0</v>
      </c>
      <c r="Z247" s="505">
        <v>0</v>
      </c>
      <c r="AA247" s="505">
        <v>408</v>
      </c>
      <c r="AB247" s="505">
        <v>58.285714285714285</v>
      </c>
      <c r="AC247" s="505">
        <v>73.000000000000014</v>
      </c>
      <c r="AD247" s="505">
        <v>77.055690072639223</v>
      </c>
      <c r="AE247" s="505">
        <v>0</v>
      </c>
      <c r="AF247" s="505">
        <v>0</v>
      </c>
      <c r="AG247" s="505">
        <v>352.00000000000011</v>
      </c>
      <c r="AH247" s="505">
        <v>0</v>
      </c>
      <c r="AI247" s="505">
        <v>55.999999999999872</v>
      </c>
      <c r="AJ247" s="505">
        <v>0</v>
      </c>
      <c r="AK247" s="505">
        <v>0</v>
      </c>
      <c r="AL247" s="505">
        <v>0</v>
      </c>
      <c r="AM247" s="505">
        <v>0</v>
      </c>
      <c r="AN247" s="505">
        <v>0</v>
      </c>
      <c r="AO247" s="505">
        <v>0</v>
      </c>
      <c r="AP247" s="505">
        <v>0</v>
      </c>
      <c r="AQ247" s="505">
        <v>0</v>
      </c>
      <c r="AR247" s="505">
        <v>0</v>
      </c>
      <c r="AS247" s="505">
        <v>0</v>
      </c>
      <c r="AT247" s="505">
        <v>0</v>
      </c>
      <c r="AU247" s="505">
        <v>9.2991452991453016</v>
      </c>
      <c r="AV247" s="505">
        <v>16.27350427350428</v>
      </c>
      <c r="AW247" s="505">
        <v>20.92307692307693</v>
      </c>
      <c r="AX247" s="505">
        <v>0</v>
      </c>
      <c r="AY247" s="505">
        <v>0</v>
      </c>
      <c r="AZ247" s="505">
        <v>0</v>
      </c>
      <c r="BA247" s="505">
        <v>1.9757869249394675</v>
      </c>
      <c r="BB247" s="505">
        <v>138.75942028985509</v>
      </c>
      <c r="BC247" s="505">
        <v>160.83478260869566</v>
      </c>
      <c r="BD247" s="505">
        <v>0</v>
      </c>
      <c r="BE247" s="505">
        <v>0</v>
      </c>
      <c r="BF247" s="505">
        <v>0</v>
      </c>
      <c r="BG247" s="505">
        <v>0</v>
      </c>
      <c r="BH247" s="505">
        <v>0</v>
      </c>
      <c r="BI247" s="505">
        <v>0</v>
      </c>
      <c r="BJ247" s="505">
        <v>0</v>
      </c>
      <c r="BK247" s="505">
        <v>0</v>
      </c>
      <c r="BL247" s="505">
        <v>0.75112218045976997</v>
      </c>
      <c r="BM247" s="505">
        <v>0</v>
      </c>
      <c r="BN247" s="505">
        <v>0</v>
      </c>
      <c r="BO247" s="505">
        <v>1</v>
      </c>
      <c r="BP247" s="505">
        <v>0</v>
      </c>
      <c r="BQ247" s="555"/>
      <c r="BR247" s="555"/>
      <c r="BS247" s="555"/>
    </row>
    <row r="248" spans="1:71" ht="14.4" hidden="1">
      <c r="A248" s="486">
        <f>VLOOKUP(C248,'[19]DfE No.'!C:E,3,FALSE)</f>
        <v>487</v>
      </c>
      <c r="B248" s="502">
        <v>139448</v>
      </c>
      <c r="C248" s="502">
        <v>9353318</v>
      </c>
      <c r="D248" s="503" t="s">
        <v>1149</v>
      </c>
      <c r="E248" s="492" t="s">
        <v>40</v>
      </c>
      <c r="F248" s="504" t="s">
        <v>697</v>
      </c>
      <c r="G248" s="505">
        <v>1</v>
      </c>
      <c r="H248" s="505">
        <v>0</v>
      </c>
      <c r="I248" s="505">
        <v>0</v>
      </c>
      <c r="J248" s="505">
        <v>7</v>
      </c>
      <c r="K248" s="505">
        <v>0</v>
      </c>
      <c r="L248" s="505">
        <v>0</v>
      </c>
      <c r="M248" s="505">
        <v>0</v>
      </c>
      <c r="N248" s="505">
        <v>305</v>
      </c>
      <c r="O248" s="505">
        <v>305</v>
      </c>
      <c r="P248" s="505">
        <v>45</v>
      </c>
      <c r="Q248" s="505">
        <v>260</v>
      </c>
      <c r="R248" s="505">
        <v>0</v>
      </c>
      <c r="S248" s="505">
        <v>0</v>
      </c>
      <c r="T248" s="505">
        <v>0</v>
      </c>
      <c r="U248" s="505">
        <v>0</v>
      </c>
      <c r="V248" s="505">
        <v>0</v>
      </c>
      <c r="W248" s="505">
        <v>0</v>
      </c>
      <c r="X248" s="505">
        <v>0</v>
      </c>
      <c r="Y248" s="505">
        <v>0</v>
      </c>
      <c r="Z248" s="505">
        <v>0</v>
      </c>
      <c r="AA248" s="505">
        <v>305</v>
      </c>
      <c r="AB248" s="505">
        <v>43.571428571428569</v>
      </c>
      <c r="AC248" s="505">
        <v>32.999999999999872</v>
      </c>
      <c r="AD248" s="505">
        <v>32.999999999999872</v>
      </c>
      <c r="AE248" s="505">
        <v>0</v>
      </c>
      <c r="AF248" s="505">
        <v>0</v>
      </c>
      <c r="AG248" s="505">
        <v>247.00000000000014</v>
      </c>
      <c r="AH248" s="505">
        <v>54.999999999999993</v>
      </c>
      <c r="AI248" s="505">
        <v>2.9999999999999991</v>
      </c>
      <c r="AJ248" s="505">
        <v>0</v>
      </c>
      <c r="AK248" s="505">
        <v>0</v>
      </c>
      <c r="AL248" s="505">
        <v>0</v>
      </c>
      <c r="AM248" s="505">
        <v>0</v>
      </c>
      <c r="AN248" s="505">
        <v>0</v>
      </c>
      <c r="AO248" s="505">
        <v>0</v>
      </c>
      <c r="AP248" s="505">
        <v>0</v>
      </c>
      <c r="AQ248" s="505">
        <v>0</v>
      </c>
      <c r="AR248" s="505">
        <v>0</v>
      </c>
      <c r="AS248" s="505">
        <v>0</v>
      </c>
      <c r="AT248" s="505">
        <v>0</v>
      </c>
      <c r="AU248" s="505">
        <v>9.3846153846153939</v>
      </c>
      <c r="AV248" s="505">
        <v>24.634615384615394</v>
      </c>
      <c r="AW248" s="505">
        <v>38.711538461538488</v>
      </c>
      <c r="AX248" s="505">
        <v>0</v>
      </c>
      <c r="AY248" s="505">
        <v>0</v>
      </c>
      <c r="AZ248" s="505">
        <v>0</v>
      </c>
      <c r="BA248" s="505">
        <v>0</v>
      </c>
      <c r="BB248" s="505">
        <v>63.951612903225808</v>
      </c>
      <c r="BC248" s="505">
        <v>75.020161290322577</v>
      </c>
      <c r="BD248" s="505">
        <v>0</v>
      </c>
      <c r="BE248" s="505">
        <v>0</v>
      </c>
      <c r="BF248" s="505">
        <v>0</v>
      </c>
      <c r="BG248" s="505">
        <v>0</v>
      </c>
      <c r="BH248" s="505">
        <v>0</v>
      </c>
      <c r="BI248" s="505">
        <v>0</v>
      </c>
      <c r="BJ248" s="505">
        <v>0</v>
      </c>
      <c r="BK248" s="505">
        <v>0</v>
      </c>
      <c r="BL248" s="505">
        <v>0.50867884736842095</v>
      </c>
      <c r="BM248" s="505">
        <v>0</v>
      </c>
      <c r="BN248" s="505">
        <v>0</v>
      </c>
      <c r="BO248" s="505">
        <v>1</v>
      </c>
      <c r="BP248" s="505">
        <v>0</v>
      </c>
      <c r="BQ248" s="555"/>
      <c r="BR248" s="555"/>
      <c r="BS248" s="555"/>
    </row>
    <row r="249" spans="1:71" ht="14.4" hidden="1">
      <c r="A249" s="486">
        <f>VLOOKUP(C249,'[19]DfE No.'!C:E,3,FALSE)</f>
        <v>455</v>
      </c>
      <c r="B249" s="502">
        <v>143624</v>
      </c>
      <c r="C249" s="502">
        <v>9353320</v>
      </c>
      <c r="D249" s="503" t="s">
        <v>1036</v>
      </c>
      <c r="E249" s="492" t="s">
        <v>40</v>
      </c>
      <c r="F249" s="504" t="s">
        <v>697</v>
      </c>
      <c r="G249" s="505">
        <v>1</v>
      </c>
      <c r="H249" s="505">
        <v>0</v>
      </c>
      <c r="I249" s="505">
        <v>0</v>
      </c>
      <c r="J249" s="505">
        <v>7</v>
      </c>
      <c r="K249" s="505">
        <v>0</v>
      </c>
      <c r="L249" s="505">
        <v>0</v>
      </c>
      <c r="M249" s="505">
        <v>0</v>
      </c>
      <c r="N249" s="505">
        <v>253</v>
      </c>
      <c r="O249" s="505">
        <v>253</v>
      </c>
      <c r="P249" s="505">
        <v>34</v>
      </c>
      <c r="Q249" s="505">
        <v>219</v>
      </c>
      <c r="R249" s="505">
        <v>0</v>
      </c>
      <c r="S249" s="505">
        <v>0</v>
      </c>
      <c r="T249" s="505">
        <v>0</v>
      </c>
      <c r="U249" s="505">
        <v>0</v>
      </c>
      <c r="V249" s="505">
        <v>0</v>
      </c>
      <c r="W249" s="505">
        <v>0</v>
      </c>
      <c r="X249" s="505">
        <v>0</v>
      </c>
      <c r="Y249" s="505">
        <v>0</v>
      </c>
      <c r="Z249" s="505">
        <v>0</v>
      </c>
      <c r="AA249" s="505">
        <v>253</v>
      </c>
      <c r="AB249" s="505">
        <v>36.142857142857146</v>
      </c>
      <c r="AC249" s="505">
        <v>24.000000000000007</v>
      </c>
      <c r="AD249" s="505">
        <v>26.974264705882351</v>
      </c>
      <c r="AE249" s="505">
        <v>0</v>
      </c>
      <c r="AF249" s="505">
        <v>0</v>
      </c>
      <c r="AG249" s="505">
        <v>179.99999999999991</v>
      </c>
      <c r="AH249" s="505">
        <v>59.999999999999886</v>
      </c>
      <c r="AI249" s="505">
        <v>13.000000000000009</v>
      </c>
      <c r="AJ249" s="505">
        <v>0</v>
      </c>
      <c r="AK249" s="505">
        <v>0</v>
      </c>
      <c r="AL249" s="505">
        <v>0</v>
      </c>
      <c r="AM249" s="505">
        <v>0</v>
      </c>
      <c r="AN249" s="505">
        <v>0</v>
      </c>
      <c r="AO249" s="505">
        <v>0</v>
      </c>
      <c r="AP249" s="505">
        <v>0</v>
      </c>
      <c r="AQ249" s="505">
        <v>0</v>
      </c>
      <c r="AR249" s="505">
        <v>0</v>
      </c>
      <c r="AS249" s="505">
        <v>0</v>
      </c>
      <c r="AT249" s="505">
        <v>0</v>
      </c>
      <c r="AU249" s="505">
        <v>26.570776255707685</v>
      </c>
      <c r="AV249" s="505">
        <v>40.433789954338025</v>
      </c>
      <c r="AW249" s="505">
        <v>56.607305936073075</v>
      </c>
      <c r="AX249" s="505">
        <v>0</v>
      </c>
      <c r="AY249" s="505">
        <v>0</v>
      </c>
      <c r="AZ249" s="505">
        <v>0</v>
      </c>
      <c r="BA249" s="505">
        <v>0</v>
      </c>
      <c r="BB249" s="505">
        <v>57.031250000000007</v>
      </c>
      <c r="BC249" s="505">
        <v>65.885416666666671</v>
      </c>
      <c r="BD249" s="505">
        <v>0</v>
      </c>
      <c r="BE249" s="505">
        <v>0</v>
      </c>
      <c r="BF249" s="505">
        <v>0</v>
      </c>
      <c r="BG249" s="505">
        <v>0</v>
      </c>
      <c r="BH249" s="505">
        <v>0</v>
      </c>
      <c r="BI249" s="505">
        <v>0</v>
      </c>
      <c r="BJ249" s="505">
        <v>0</v>
      </c>
      <c r="BK249" s="505">
        <v>0</v>
      </c>
      <c r="BL249" s="505">
        <v>0.41468893396501499</v>
      </c>
      <c r="BM249" s="505">
        <v>0</v>
      </c>
      <c r="BN249" s="505">
        <v>0</v>
      </c>
      <c r="BO249" s="505">
        <v>1</v>
      </c>
      <c r="BP249" s="505">
        <v>0</v>
      </c>
      <c r="BQ249" s="555"/>
      <c r="BR249" s="555"/>
      <c r="BS249" s="555"/>
    </row>
    <row r="250" spans="1:71" ht="14.4" hidden="1">
      <c r="A250" s="486">
        <f>VLOOKUP(C250,'[19]DfE No.'!C:E,3,FALSE)</f>
        <v>31</v>
      </c>
      <c r="B250" s="502">
        <v>145692</v>
      </c>
      <c r="C250" s="502">
        <v>9353323</v>
      </c>
      <c r="D250" s="503" t="s">
        <v>1150</v>
      </c>
      <c r="E250" s="492" t="s">
        <v>40</v>
      </c>
      <c r="F250" s="504" t="s">
        <v>697</v>
      </c>
      <c r="G250" s="505">
        <v>1</v>
      </c>
      <c r="H250" s="505">
        <v>0</v>
      </c>
      <c r="I250" s="505">
        <v>0</v>
      </c>
      <c r="J250" s="505">
        <v>7</v>
      </c>
      <c r="K250" s="505">
        <v>0</v>
      </c>
      <c r="L250" s="505">
        <v>0</v>
      </c>
      <c r="M250" s="505">
        <v>0</v>
      </c>
      <c r="N250" s="505">
        <v>179</v>
      </c>
      <c r="O250" s="505">
        <v>179</v>
      </c>
      <c r="P250" s="505">
        <v>22</v>
      </c>
      <c r="Q250" s="505">
        <v>157</v>
      </c>
      <c r="R250" s="505">
        <v>0</v>
      </c>
      <c r="S250" s="505">
        <v>0</v>
      </c>
      <c r="T250" s="505">
        <v>0</v>
      </c>
      <c r="U250" s="505">
        <v>0</v>
      </c>
      <c r="V250" s="505">
        <v>0</v>
      </c>
      <c r="W250" s="505">
        <v>0</v>
      </c>
      <c r="X250" s="505">
        <v>0</v>
      </c>
      <c r="Y250" s="505">
        <v>0</v>
      </c>
      <c r="Z250" s="505">
        <v>0</v>
      </c>
      <c r="AA250" s="505">
        <v>179</v>
      </c>
      <c r="AB250" s="505">
        <v>25.571428571428573</v>
      </c>
      <c r="AC250" s="505">
        <v>34.999999999999957</v>
      </c>
      <c r="AD250" s="505">
        <v>34.999999999999957</v>
      </c>
      <c r="AE250" s="505">
        <v>0</v>
      </c>
      <c r="AF250" s="505">
        <v>0</v>
      </c>
      <c r="AG250" s="505">
        <v>173.99999999999994</v>
      </c>
      <c r="AH250" s="505">
        <v>4.9999999999999911</v>
      </c>
      <c r="AI250" s="505">
        <v>0</v>
      </c>
      <c r="AJ250" s="505">
        <v>0</v>
      </c>
      <c r="AK250" s="505">
        <v>0</v>
      </c>
      <c r="AL250" s="505">
        <v>0</v>
      </c>
      <c r="AM250" s="505">
        <v>0</v>
      </c>
      <c r="AN250" s="505">
        <v>0</v>
      </c>
      <c r="AO250" s="505">
        <v>0</v>
      </c>
      <c r="AP250" s="505">
        <v>0</v>
      </c>
      <c r="AQ250" s="505">
        <v>0</v>
      </c>
      <c r="AR250" s="505">
        <v>0</v>
      </c>
      <c r="AS250" s="505">
        <v>0</v>
      </c>
      <c r="AT250" s="505">
        <v>0</v>
      </c>
      <c r="AU250" s="505">
        <v>0</v>
      </c>
      <c r="AV250" s="505">
        <v>0</v>
      </c>
      <c r="AW250" s="505">
        <v>0</v>
      </c>
      <c r="AX250" s="505">
        <v>0</v>
      </c>
      <c r="AY250" s="505">
        <v>0</v>
      </c>
      <c r="AZ250" s="505">
        <v>0</v>
      </c>
      <c r="BA250" s="505">
        <v>0</v>
      </c>
      <c r="BB250" s="505">
        <v>40.779220779220772</v>
      </c>
      <c r="BC250" s="505">
        <v>46.493506493506487</v>
      </c>
      <c r="BD250" s="505">
        <v>0</v>
      </c>
      <c r="BE250" s="505">
        <v>0</v>
      </c>
      <c r="BF250" s="505">
        <v>0</v>
      </c>
      <c r="BG250" s="505">
        <v>0</v>
      </c>
      <c r="BH250" s="505">
        <v>0</v>
      </c>
      <c r="BI250" s="505">
        <v>0</v>
      </c>
      <c r="BJ250" s="505">
        <v>4.2599999999999918</v>
      </c>
      <c r="BK250" s="505">
        <v>0</v>
      </c>
      <c r="BL250" s="505">
        <v>2.2103588825503402</v>
      </c>
      <c r="BM250" s="505">
        <v>0</v>
      </c>
      <c r="BN250" s="505">
        <v>0</v>
      </c>
      <c r="BO250" s="505">
        <v>1</v>
      </c>
      <c r="BP250" s="505">
        <v>0</v>
      </c>
      <c r="BQ250" s="555"/>
      <c r="BR250" s="555"/>
      <c r="BS250" s="555"/>
    </row>
    <row r="251" spans="1:71" ht="14.4" hidden="1">
      <c r="A251" s="486">
        <f>VLOOKUP(C251,'[19]DfE No.'!C:E,3,FALSE)</f>
        <v>344</v>
      </c>
      <c r="B251" s="502">
        <v>142598</v>
      </c>
      <c r="C251" s="502">
        <v>9353328</v>
      </c>
      <c r="D251" s="503" t="s">
        <v>1037</v>
      </c>
      <c r="E251" s="492" t="s">
        <v>40</v>
      </c>
      <c r="F251" s="504" t="s">
        <v>697</v>
      </c>
      <c r="G251" s="505">
        <v>1</v>
      </c>
      <c r="H251" s="505">
        <v>0</v>
      </c>
      <c r="I251" s="505">
        <v>0</v>
      </c>
      <c r="J251" s="505">
        <v>7</v>
      </c>
      <c r="K251" s="505">
        <v>0</v>
      </c>
      <c r="L251" s="505">
        <v>0</v>
      </c>
      <c r="M251" s="505">
        <v>0</v>
      </c>
      <c r="N251" s="505">
        <v>196</v>
      </c>
      <c r="O251" s="505">
        <v>196</v>
      </c>
      <c r="P251" s="505">
        <v>30</v>
      </c>
      <c r="Q251" s="505">
        <v>166</v>
      </c>
      <c r="R251" s="505">
        <v>0</v>
      </c>
      <c r="S251" s="505">
        <v>0</v>
      </c>
      <c r="T251" s="505">
        <v>0</v>
      </c>
      <c r="U251" s="505">
        <v>0</v>
      </c>
      <c r="V251" s="505">
        <v>0</v>
      </c>
      <c r="W251" s="505">
        <v>0</v>
      </c>
      <c r="X251" s="505">
        <v>0</v>
      </c>
      <c r="Y251" s="505">
        <v>0</v>
      </c>
      <c r="Z251" s="505">
        <v>0</v>
      </c>
      <c r="AA251" s="505">
        <v>196</v>
      </c>
      <c r="AB251" s="505">
        <v>28</v>
      </c>
      <c r="AC251" s="505">
        <v>12.000000000000007</v>
      </c>
      <c r="AD251" s="505">
        <v>13.788944723618091</v>
      </c>
      <c r="AE251" s="505">
        <v>0</v>
      </c>
      <c r="AF251" s="505">
        <v>0</v>
      </c>
      <c r="AG251" s="505">
        <v>159.81538461538454</v>
      </c>
      <c r="AH251" s="505">
        <v>34.174358974358903</v>
      </c>
      <c r="AI251" s="505">
        <v>2.0102564102564187</v>
      </c>
      <c r="AJ251" s="505">
        <v>0</v>
      </c>
      <c r="AK251" s="505">
        <v>0</v>
      </c>
      <c r="AL251" s="505">
        <v>0</v>
      </c>
      <c r="AM251" s="505">
        <v>0</v>
      </c>
      <c r="AN251" s="505">
        <v>0</v>
      </c>
      <c r="AO251" s="505">
        <v>0</v>
      </c>
      <c r="AP251" s="505">
        <v>0</v>
      </c>
      <c r="AQ251" s="505">
        <v>0</v>
      </c>
      <c r="AR251" s="505">
        <v>0</v>
      </c>
      <c r="AS251" s="505">
        <v>0</v>
      </c>
      <c r="AT251" s="505">
        <v>0</v>
      </c>
      <c r="AU251" s="505">
        <v>0</v>
      </c>
      <c r="AV251" s="505">
        <v>0</v>
      </c>
      <c r="AW251" s="505">
        <v>0</v>
      </c>
      <c r="AX251" s="505">
        <v>0</v>
      </c>
      <c r="AY251" s="505">
        <v>0</v>
      </c>
      <c r="AZ251" s="505">
        <v>0</v>
      </c>
      <c r="BA251" s="505">
        <v>1.9698492462311559</v>
      </c>
      <c r="BB251" s="505">
        <v>28.58278145695364</v>
      </c>
      <c r="BC251" s="505">
        <v>33.748344370860927</v>
      </c>
      <c r="BD251" s="505">
        <v>0</v>
      </c>
      <c r="BE251" s="505">
        <v>0</v>
      </c>
      <c r="BF251" s="505">
        <v>0</v>
      </c>
      <c r="BG251" s="505">
        <v>0</v>
      </c>
      <c r="BH251" s="505">
        <v>0</v>
      </c>
      <c r="BI251" s="505">
        <v>0</v>
      </c>
      <c r="BJ251" s="505">
        <v>0</v>
      </c>
      <c r="BK251" s="505">
        <v>0</v>
      </c>
      <c r="BL251" s="505">
        <v>0.57681675087719297</v>
      </c>
      <c r="BM251" s="505">
        <v>0</v>
      </c>
      <c r="BN251" s="505">
        <v>0</v>
      </c>
      <c r="BO251" s="505">
        <v>1</v>
      </c>
      <c r="BP251" s="505">
        <v>0</v>
      </c>
      <c r="BQ251" s="555"/>
      <c r="BR251" s="555"/>
      <c r="BS251" s="555"/>
    </row>
    <row r="252" spans="1:71" ht="14.4" hidden="1">
      <c r="A252" s="486">
        <f>VLOOKUP(C252,'[19]DfE No.'!C:E,3,FALSE)</f>
        <v>56</v>
      </c>
      <c r="B252" s="502">
        <v>145693</v>
      </c>
      <c r="C252" s="502">
        <v>9353331</v>
      </c>
      <c r="D252" s="503" t="s">
        <v>1151</v>
      </c>
      <c r="E252" s="492" t="s">
        <v>40</v>
      </c>
      <c r="F252" s="504" t="s">
        <v>697</v>
      </c>
      <c r="G252" s="505">
        <v>1</v>
      </c>
      <c r="H252" s="505">
        <v>0</v>
      </c>
      <c r="I252" s="505">
        <v>0</v>
      </c>
      <c r="J252" s="505">
        <v>7</v>
      </c>
      <c r="K252" s="505">
        <v>0</v>
      </c>
      <c r="L252" s="505">
        <v>0</v>
      </c>
      <c r="M252" s="505">
        <v>0</v>
      </c>
      <c r="N252" s="505">
        <v>114</v>
      </c>
      <c r="O252" s="505">
        <v>114</v>
      </c>
      <c r="P252" s="505">
        <v>12</v>
      </c>
      <c r="Q252" s="505">
        <v>102</v>
      </c>
      <c r="R252" s="505">
        <v>0</v>
      </c>
      <c r="S252" s="505">
        <v>0</v>
      </c>
      <c r="T252" s="505">
        <v>0</v>
      </c>
      <c r="U252" s="505">
        <v>0</v>
      </c>
      <c r="V252" s="505">
        <v>0</v>
      </c>
      <c r="W252" s="505">
        <v>0</v>
      </c>
      <c r="X252" s="505">
        <v>0</v>
      </c>
      <c r="Y252" s="505">
        <v>0</v>
      </c>
      <c r="Z252" s="505">
        <v>0</v>
      </c>
      <c r="AA252" s="505">
        <v>114</v>
      </c>
      <c r="AB252" s="505">
        <v>16.285714285714285</v>
      </c>
      <c r="AC252" s="505">
        <v>15.999999999999948</v>
      </c>
      <c r="AD252" s="505">
        <v>15.999999999999948</v>
      </c>
      <c r="AE252" s="505">
        <v>0</v>
      </c>
      <c r="AF252" s="505">
        <v>0</v>
      </c>
      <c r="AG252" s="505">
        <v>112.99115044247786</v>
      </c>
      <c r="AH252" s="505">
        <v>1.0088495575221235</v>
      </c>
      <c r="AI252" s="505">
        <v>0</v>
      </c>
      <c r="AJ252" s="505">
        <v>0</v>
      </c>
      <c r="AK252" s="505">
        <v>0</v>
      </c>
      <c r="AL252" s="505">
        <v>0</v>
      </c>
      <c r="AM252" s="505">
        <v>0</v>
      </c>
      <c r="AN252" s="505">
        <v>0</v>
      </c>
      <c r="AO252" s="505">
        <v>0</v>
      </c>
      <c r="AP252" s="505">
        <v>0</v>
      </c>
      <c r="AQ252" s="505">
        <v>0</v>
      </c>
      <c r="AR252" s="505">
        <v>0</v>
      </c>
      <c r="AS252" s="505">
        <v>0</v>
      </c>
      <c r="AT252" s="505">
        <v>0</v>
      </c>
      <c r="AU252" s="505">
        <v>0</v>
      </c>
      <c r="AV252" s="505">
        <v>0</v>
      </c>
      <c r="AW252" s="505">
        <v>0</v>
      </c>
      <c r="AX252" s="505">
        <v>0</v>
      </c>
      <c r="AY252" s="505">
        <v>0</v>
      </c>
      <c r="AZ252" s="505">
        <v>0</v>
      </c>
      <c r="BA252" s="505">
        <v>1</v>
      </c>
      <c r="BB252" s="505">
        <v>28.333333333333336</v>
      </c>
      <c r="BC252" s="505">
        <v>31.666666666666668</v>
      </c>
      <c r="BD252" s="505">
        <v>0</v>
      </c>
      <c r="BE252" s="505">
        <v>0</v>
      </c>
      <c r="BF252" s="505">
        <v>0</v>
      </c>
      <c r="BG252" s="505">
        <v>0</v>
      </c>
      <c r="BH252" s="505">
        <v>0</v>
      </c>
      <c r="BI252" s="505">
        <v>0</v>
      </c>
      <c r="BJ252" s="505">
        <v>0</v>
      </c>
      <c r="BK252" s="505">
        <v>0</v>
      </c>
      <c r="BL252" s="505">
        <v>3.2134315179245299</v>
      </c>
      <c r="BM252" s="505">
        <v>0</v>
      </c>
      <c r="BN252" s="505">
        <v>1</v>
      </c>
      <c r="BO252" s="505">
        <v>1</v>
      </c>
      <c r="BP252" s="505">
        <v>0</v>
      </c>
      <c r="BQ252" s="555"/>
      <c r="BR252" s="555"/>
      <c r="BS252" s="555"/>
    </row>
    <row r="253" spans="1:71" ht="14.4" hidden="1">
      <c r="A253" s="486">
        <f>VLOOKUP(C253,'[19]DfE No.'!C:E,3,FALSE)</f>
        <v>72</v>
      </c>
      <c r="B253" s="502">
        <v>142806</v>
      </c>
      <c r="C253" s="502">
        <v>9353335</v>
      </c>
      <c r="D253" s="503" t="s">
        <v>1038</v>
      </c>
      <c r="E253" s="492" t="s">
        <v>40</v>
      </c>
      <c r="F253" s="504" t="s">
        <v>697</v>
      </c>
      <c r="G253" s="505">
        <v>1</v>
      </c>
      <c r="H253" s="505">
        <v>0</v>
      </c>
      <c r="I253" s="505">
        <v>0</v>
      </c>
      <c r="J253" s="505">
        <v>7</v>
      </c>
      <c r="K253" s="505">
        <v>0</v>
      </c>
      <c r="L253" s="505">
        <v>0</v>
      </c>
      <c r="M253" s="505">
        <v>0</v>
      </c>
      <c r="N253" s="505">
        <v>194</v>
      </c>
      <c r="O253" s="505">
        <v>194</v>
      </c>
      <c r="P253" s="505">
        <v>22</v>
      </c>
      <c r="Q253" s="505">
        <v>172</v>
      </c>
      <c r="R253" s="505">
        <v>0</v>
      </c>
      <c r="S253" s="505">
        <v>0</v>
      </c>
      <c r="T253" s="505">
        <v>0</v>
      </c>
      <c r="U253" s="505">
        <v>0</v>
      </c>
      <c r="V253" s="505">
        <v>0</v>
      </c>
      <c r="W253" s="505">
        <v>0</v>
      </c>
      <c r="X253" s="505">
        <v>0</v>
      </c>
      <c r="Y253" s="505">
        <v>0</v>
      </c>
      <c r="Z253" s="505">
        <v>0</v>
      </c>
      <c r="AA253" s="505">
        <v>194</v>
      </c>
      <c r="AB253" s="505">
        <v>27.714285714285715</v>
      </c>
      <c r="AC253" s="505">
        <v>27.000000000000043</v>
      </c>
      <c r="AD253" s="505">
        <v>30.732673267326732</v>
      </c>
      <c r="AE253" s="505">
        <v>0</v>
      </c>
      <c r="AF253" s="505">
        <v>0</v>
      </c>
      <c r="AG253" s="505">
        <v>65.000000000000085</v>
      </c>
      <c r="AH253" s="505">
        <v>61.999999999999929</v>
      </c>
      <c r="AI253" s="505">
        <v>9.9999999999999964</v>
      </c>
      <c r="AJ253" s="505">
        <v>15.999999999999996</v>
      </c>
      <c r="AK253" s="505">
        <v>15.000000000000004</v>
      </c>
      <c r="AL253" s="505">
        <v>9.0000000000000036</v>
      </c>
      <c r="AM253" s="505">
        <v>16.999999999999989</v>
      </c>
      <c r="AN253" s="505">
        <v>0</v>
      </c>
      <c r="AO253" s="505">
        <v>0</v>
      </c>
      <c r="AP253" s="505">
        <v>0</v>
      </c>
      <c r="AQ253" s="505">
        <v>0</v>
      </c>
      <c r="AR253" s="505">
        <v>0</v>
      </c>
      <c r="AS253" s="505">
        <v>0</v>
      </c>
      <c r="AT253" s="505">
        <v>0</v>
      </c>
      <c r="AU253" s="505">
        <v>4.7030303030302951</v>
      </c>
      <c r="AV253" s="505">
        <v>10.581818181818173</v>
      </c>
      <c r="AW253" s="505">
        <v>14.109090909090902</v>
      </c>
      <c r="AX253" s="505">
        <v>0</v>
      </c>
      <c r="AY253" s="505">
        <v>0</v>
      </c>
      <c r="AZ253" s="505">
        <v>0</v>
      </c>
      <c r="BA253" s="505">
        <v>1.9207920792079207</v>
      </c>
      <c r="BB253" s="505">
        <v>52</v>
      </c>
      <c r="BC253" s="505">
        <v>58.651162790697668</v>
      </c>
      <c r="BD253" s="505">
        <v>0</v>
      </c>
      <c r="BE253" s="505">
        <v>0</v>
      </c>
      <c r="BF253" s="505">
        <v>0</v>
      </c>
      <c r="BG253" s="505">
        <v>0</v>
      </c>
      <c r="BH253" s="505">
        <v>0</v>
      </c>
      <c r="BI253" s="505">
        <v>0</v>
      </c>
      <c r="BJ253" s="505">
        <v>0</v>
      </c>
      <c r="BK253" s="505">
        <v>0</v>
      </c>
      <c r="BL253" s="505">
        <v>0.40939871319444399</v>
      </c>
      <c r="BM253" s="505">
        <v>0</v>
      </c>
      <c r="BN253" s="505">
        <v>0</v>
      </c>
      <c r="BO253" s="505">
        <v>1</v>
      </c>
      <c r="BP253" s="505">
        <v>0</v>
      </c>
      <c r="BQ253" s="555"/>
      <c r="BR253" s="555"/>
      <c r="BS253" s="555"/>
    </row>
    <row r="254" spans="1:71" ht="14.4" hidden="1">
      <c r="A254" s="486">
        <f>VLOOKUP(C254,'[19]DfE No.'!C:E,3,FALSE)</f>
        <v>288</v>
      </c>
      <c r="B254" s="502">
        <v>146229</v>
      </c>
      <c r="C254" s="502">
        <v>9353339</v>
      </c>
      <c r="D254" s="503" t="s">
        <v>1270</v>
      </c>
      <c r="E254" s="492" t="s">
        <v>40</v>
      </c>
      <c r="F254" s="504" t="s">
        <v>697</v>
      </c>
      <c r="G254" s="505">
        <v>1</v>
      </c>
      <c r="H254" s="505">
        <v>0</v>
      </c>
      <c r="I254" s="505">
        <v>0</v>
      </c>
      <c r="J254" s="505">
        <v>7</v>
      </c>
      <c r="K254" s="505">
        <v>0</v>
      </c>
      <c r="L254" s="505">
        <v>0</v>
      </c>
      <c r="M254" s="505">
        <v>0</v>
      </c>
      <c r="N254" s="505">
        <v>410</v>
      </c>
      <c r="O254" s="505">
        <v>410</v>
      </c>
      <c r="P254" s="505">
        <v>59</v>
      </c>
      <c r="Q254" s="505">
        <v>351</v>
      </c>
      <c r="R254" s="505">
        <v>0</v>
      </c>
      <c r="S254" s="505">
        <v>0</v>
      </c>
      <c r="T254" s="505">
        <v>0</v>
      </c>
      <c r="U254" s="505">
        <v>0</v>
      </c>
      <c r="V254" s="505">
        <v>0</v>
      </c>
      <c r="W254" s="505">
        <v>0</v>
      </c>
      <c r="X254" s="505">
        <v>0</v>
      </c>
      <c r="Y254" s="505">
        <v>0</v>
      </c>
      <c r="Z254" s="505">
        <v>0</v>
      </c>
      <c r="AA254" s="505">
        <v>410</v>
      </c>
      <c r="AB254" s="505">
        <v>58.571428571428569</v>
      </c>
      <c r="AC254" s="505">
        <v>88.999999999999872</v>
      </c>
      <c r="AD254" s="505">
        <v>88.999999999999872</v>
      </c>
      <c r="AE254" s="505">
        <v>0</v>
      </c>
      <c r="AF254" s="505">
        <v>0</v>
      </c>
      <c r="AG254" s="505">
        <v>72</v>
      </c>
      <c r="AH254" s="505">
        <v>106.00000000000014</v>
      </c>
      <c r="AI254" s="505">
        <v>152.99999999999997</v>
      </c>
      <c r="AJ254" s="505">
        <v>30.000000000000011</v>
      </c>
      <c r="AK254" s="505">
        <v>42.000000000000036</v>
      </c>
      <c r="AL254" s="505">
        <v>6.9999999999999938</v>
      </c>
      <c r="AM254" s="505">
        <v>0</v>
      </c>
      <c r="AN254" s="505">
        <v>0</v>
      </c>
      <c r="AO254" s="505">
        <v>0</v>
      </c>
      <c r="AP254" s="505">
        <v>0</v>
      </c>
      <c r="AQ254" s="505">
        <v>0</v>
      </c>
      <c r="AR254" s="505">
        <v>0</v>
      </c>
      <c r="AS254" s="505">
        <v>0</v>
      </c>
      <c r="AT254" s="505">
        <v>0</v>
      </c>
      <c r="AU254" s="505">
        <v>54.900284900284937</v>
      </c>
      <c r="AV254" s="505">
        <v>105.12820512820495</v>
      </c>
      <c r="AW254" s="505">
        <v>136.66666666666652</v>
      </c>
      <c r="AX254" s="505">
        <v>0</v>
      </c>
      <c r="AY254" s="505">
        <v>0</v>
      </c>
      <c r="AZ254" s="505">
        <v>0</v>
      </c>
      <c r="BA254" s="505">
        <v>0</v>
      </c>
      <c r="BB254" s="505">
        <v>167.19932432432432</v>
      </c>
      <c r="BC254" s="505">
        <v>195.30405405405406</v>
      </c>
      <c r="BD254" s="505">
        <v>0</v>
      </c>
      <c r="BE254" s="505">
        <v>0</v>
      </c>
      <c r="BF254" s="505">
        <v>0</v>
      </c>
      <c r="BG254" s="505">
        <v>0</v>
      </c>
      <c r="BH254" s="505">
        <v>0</v>
      </c>
      <c r="BI254" s="505">
        <v>0</v>
      </c>
      <c r="BJ254" s="505">
        <v>0</v>
      </c>
      <c r="BK254" s="505">
        <v>0</v>
      </c>
      <c r="BL254" s="505">
        <v>0.39856449818181799</v>
      </c>
      <c r="BM254" s="505">
        <v>0</v>
      </c>
      <c r="BN254" s="505">
        <v>0</v>
      </c>
      <c r="BO254" s="505">
        <v>1</v>
      </c>
      <c r="BP254" s="505">
        <v>0</v>
      </c>
      <c r="BQ254" s="555"/>
      <c r="BR254" s="555"/>
      <c r="BS254" s="555"/>
    </row>
    <row r="255" spans="1:71" ht="14.4" hidden="1">
      <c r="A255" s="486">
        <f>VLOOKUP(C255,'[19]DfE No.'!C:E,3,FALSE)</f>
        <v>289</v>
      </c>
      <c r="B255" s="502">
        <v>145382</v>
      </c>
      <c r="C255" s="502">
        <v>9353340</v>
      </c>
      <c r="D255" s="503" t="s">
        <v>278</v>
      </c>
      <c r="E255" s="492" t="s">
        <v>40</v>
      </c>
      <c r="F255" s="504" t="s">
        <v>697</v>
      </c>
      <c r="G255" s="505">
        <v>1</v>
      </c>
      <c r="H255" s="505">
        <v>0</v>
      </c>
      <c r="I255" s="505">
        <v>0</v>
      </c>
      <c r="J255" s="505">
        <v>7</v>
      </c>
      <c r="K255" s="505">
        <v>0</v>
      </c>
      <c r="L255" s="505">
        <v>0</v>
      </c>
      <c r="M255" s="505">
        <v>0</v>
      </c>
      <c r="N255" s="505">
        <v>213</v>
      </c>
      <c r="O255" s="505">
        <v>213</v>
      </c>
      <c r="P255" s="505">
        <v>30</v>
      </c>
      <c r="Q255" s="505">
        <v>183</v>
      </c>
      <c r="R255" s="505">
        <v>0</v>
      </c>
      <c r="S255" s="505">
        <v>0</v>
      </c>
      <c r="T255" s="505">
        <v>0</v>
      </c>
      <c r="U255" s="505">
        <v>0</v>
      </c>
      <c r="V255" s="505">
        <v>0</v>
      </c>
      <c r="W255" s="505">
        <v>0</v>
      </c>
      <c r="X255" s="505">
        <v>0</v>
      </c>
      <c r="Y255" s="505">
        <v>0</v>
      </c>
      <c r="Z255" s="505">
        <v>0</v>
      </c>
      <c r="AA255" s="505">
        <v>213</v>
      </c>
      <c r="AB255" s="505">
        <v>30.428571428571427</v>
      </c>
      <c r="AC255" s="505">
        <v>14.999999999999998</v>
      </c>
      <c r="AD255" s="505">
        <v>14.999999999999998</v>
      </c>
      <c r="AE255" s="505">
        <v>0</v>
      </c>
      <c r="AF255" s="505">
        <v>0</v>
      </c>
      <c r="AG255" s="505">
        <v>170.00000000000009</v>
      </c>
      <c r="AH255" s="505">
        <v>14.999999999999998</v>
      </c>
      <c r="AI255" s="505">
        <v>13.999999999999993</v>
      </c>
      <c r="AJ255" s="505">
        <v>4.0000000000000009</v>
      </c>
      <c r="AK255" s="505">
        <v>9.9999999999999929</v>
      </c>
      <c r="AL255" s="505">
        <v>0</v>
      </c>
      <c r="AM255" s="505">
        <v>0</v>
      </c>
      <c r="AN255" s="505">
        <v>0</v>
      </c>
      <c r="AO255" s="505">
        <v>0</v>
      </c>
      <c r="AP255" s="505">
        <v>0</v>
      </c>
      <c r="AQ255" s="505">
        <v>0</v>
      </c>
      <c r="AR255" s="505">
        <v>0</v>
      </c>
      <c r="AS255" s="505">
        <v>0</v>
      </c>
      <c r="AT255" s="505">
        <v>0</v>
      </c>
      <c r="AU255" s="505">
        <v>10.475409836065582</v>
      </c>
      <c r="AV255" s="505">
        <v>20.950819672131143</v>
      </c>
      <c r="AW255" s="505">
        <v>33.754098360655682</v>
      </c>
      <c r="AX255" s="505">
        <v>0</v>
      </c>
      <c r="AY255" s="505">
        <v>0</v>
      </c>
      <c r="AZ255" s="505">
        <v>0</v>
      </c>
      <c r="BA255" s="505">
        <v>0</v>
      </c>
      <c r="BB255" s="505">
        <v>33.462857142857146</v>
      </c>
      <c r="BC255" s="505">
        <v>38.948571428571434</v>
      </c>
      <c r="BD255" s="505">
        <v>0</v>
      </c>
      <c r="BE255" s="505">
        <v>0</v>
      </c>
      <c r="BF255" s="505">
        <v>0</v>
      </c>
      <c r="BG255" s="505">
        <v>0</v>
      </c>
      <c r="BH255" s="505">
        <v>0</v>
      </c>
      <c r="BI255" s="505">
        <v>0</v>
      </c>
      <c r="BJ255" s="505">
        <v>0</v>
      </c>
      <c r="BK255" s="505">
        <v>0</v>
      </c>
      <c r="BL255" s="505">
        <v>0.33177574375000002</v>
      </c>
      <c r="BM255" s="505">
        <v>0</v>
      </c>
      <c r="BN255" s="505">
        <v>0</v>
      </c>
      <c r="BO255" s="505">
        <v>1</v>
      </c>
      <c r="BP255" s="505">
        <v>0</v>
      </c>
      <c r="BQ255" s="555"/>
      <c r="BR255" s="555"/>
      <c r="BS255" s="555"/>
    </row>
    <row r="256" spans="1:71" ht="14.4" hidden="1">
      <c r="A256" s="486">
        <f>VLOOKUP(C256,'[19]DfE No.'!C:E,3,FALSE)</f>
        <v>291</v>
      </c>
      <c r="B256" s="502">
        <v>146977</v>
      </c>
      <c r="C256" s="502">
        <v>9353341</v>
      </c>
      <c r="D256" s="503" t="s">
        <v>279</v>
      </c>
      <c r="E256" s="492" t="s">
        <v>40</v>
      </c>
      <c r="F256" s="504" t="s">
        <v>697</v>
      </c>
      <c r="G256" s="505">
        <v>1</v>
      </c>
      <c r="H256" s="505">
        <v>0</v>
      </c>
      <c r="I256" s="505">
        <v>0</v>
      </c>
      <c r="J256" s="505">
        <v>7</v>
      </c>
      <c r="K256" s="505">
        <v>0</v>
      </c>
      <c r="L256" s="505">
        <v>0</v>
      </c>
      <c r="M256" s="505">
        <v>0</v>
      </c>
      <c r="N256" s="505">
        <v>202</v>
      </c>
      <c r="O256" s="505">
        <v>202</v>
      </c>
      <c r="P256" s="505">
        <v>27</v>
      </c>
      <c r="Q256" s="505">
        <v>175</v>
      </c>
      <c r="R256" s="505">
        <v>0</v>
      </c>
      <c r="S256" s="505">
        <v>0</v>
      </c>
      <c r="T256" s="505">
        <v>0</v>
      </c>
      <c r="U256" s="505">
        <v>0</v>
      </c>
      <c r="V256" s="505">
        <v>0</v>
      </c>
      <c r="W256" s="505">
        <v>0</v>
      </c>
      <c r="X256" s="505">
        <v>0</v>
      </c>
      <c r="Y256" s="505">
        <v>0</v>
      </c>
      <c r="Z256" s="505">
        <v>0</v>
      </c>
      <c r="AA256" s="505">
        <v>202</v>
      </c>
      <c r="AB256" s="505">
        <v>28.857142857142858</v>
      </c>
      <c r="AC256" s="505">
        <v>34.99999999999995</v>
      </c>
      <c r="AD256" s="505">
        <v>44.67307692307692</v>
      </c>
      <c r="AE256" s="505">
        <v>0</v>
      </c>
      <c r="AF256" s="505">
        <v>0</v>
      </c>
      <c r="AG256" s="505">
        <v>67.000000000000057</v>
      </c>
      <c r="AH256" s="505">
        <v>3.9999999999999996</v>
      </c>
      <c r="AI256" s="505">
        <v>15.999999999999998</v>
      </c>
      <c r="AJ256" s="505">
        <v>32.999999999999929</v>
      </c>
      <c r="AK256" s="505">
        <v>75.999999999999957</v>
      </c>
      <c r="AL256" s="505">
        <v>6</v>
      </c>
      <c r="AM256" s="505">
        <v>0</v>
      </c>
      <c r="AN256" s="505">
        <v>0</v>
      </c>
      <c r="AO256" s="505">
        <v>0</v>
      </c>
      <c r="AP256" s="505">
        <v>0</v>
      </c>
      <c r="AQ256" s="505">
        <v>0</v>
      </c>
      <c r="AR256" s="505">
        <v>0</v>
      </c>
      <c r="AS256" s="505">
        <v>0</v>
      </c>
      <c r="AT256" s="505">
        <v>0</v>
      </c>
      <c r="AU256" s="505">
        <v>3.4628571428571338</v>
      </c>
      <c r="AV256" s="505">
        <v>4.6171428571428654</v>
      </c>
      <c r="AW256" s="505">
        <v>11.542857142857134</v>
      </c>
      <c r="AX256" s="505">
        <v>0</v>
      </c>
      <c r="AY256" s="505">
        <v>0</v>
      </c>
      <c r="AZ256" s="505">
        <v>0</v>
      </c>
      <c r="BA256" s="505">
        <v>0</v>
      </c>
      <c r="BB256" s="505">
        <v>57.999999999999993</v>
      </c>
      <c r="BC256" s="505">
        <v>66.948571428571427</v>
      </c>
      <c r="BD256" s="505">
        <v>0</v>
      </c>
      <c r="BE256" s="505">
        <v>0</v>
      </c>
      <c r="BF256" s="505">
        <v>0</v>
      </c>
      <c r="BG256" s="505">
        <v>0</v>
      </c>
      <c r="BH256" s="505">
        <v>0</v>
      </c>
      <c r="BI256" s="505">
        <v>0</v>
      </c>
      <c r="BJ256" s="505">
        <v>0</v>
      </c>
      <c r="BK256" s="505">
        <v>0</v>
      </c>
      <c r="BL256" s="505">
        <v>0.28936663470588198</v>
      </c>
      <c r="BM256" s="505">
        <v>0</v>
      </c>
      <c r="BN256" s="505">
        <v>0</v>
      </c>
      <c r="BO256" s="505">
        <v>1</v>
      </c>
      <c r="BP256" s="505">
        <v>0</v>
      </c>
      <c r="BQ256" s="555"/>
      <c r="BR256" s="555"/>
      <c r="BS256" s="555"/>
    </row>
    <row r="257" spans="1:71" ht="14.4" hidden="1">
      <c r="A257" s="486">
        <f>VLOOKUP(C257,'[19]DfE No.'!C:E,3,FALSE)</f>
        <v>253</v>
      </c>
      <c r="B257" s="502">
        <v>141842</v>
      </c>
      <c r="C257" s="502">
        <v>9353344</v>
      </c>
      <c r="D257" s="503" t="s">
        <v>498</v>
      </c>
      <c r="E257" s="492" t="s">
        <v>40</v>
      </c>
      <c r="F257" s="504" t="s">
        <v>697</v>
      </c>
      <c r="G257" s="505">
        <v>1</v>
      </c>
      <c r="H257" s="505">
        <v>0</v>
      </c>
      <c r="I257" s="505">
        <v>0</v>
      </c>
      <c r="J257" s="505">
        <v>7</v>
      </c>
      <c r="K257" s="505">
        <v>0</v>
      </c>
      <c r="L257" s="505">
        <v>0</v>
      </c>
      <c r="M257" s="505">
        <v>0</v>
      </c>
      <c r="N257" s="505">
        <v>396</v>
      </c>
      <c r="O257" s="505">
        <v>396</v>
      </c>
      <c r="P257" s="505">
        <v>57</v>
      </c>
      <c r="Q257" s="505">
        <v>339</v>
      </c>
      <c r="R257" s="505">
        <v>0</v>
      </c>
      <c r="S257" s="505">
        <v>0</v>
      </c>
      <c r="T257" s="505">
        <v>0</v>
      </c>
      <c r="U257" s="505">
        <v>0</v>
      </c>
      <c r="V257" s="505">
        <v>0</v>
      </c>
      <c r="W257" s="505">
        <v>0</v>
      </c>
      <c r="X257" s="505">
        <v>0</v>
      </c>
      <c r="Y257" s="505">
        <v>0</v>
      </c>
      <c r="Z257" s="505">
        <v>0</v>
      </c>
      <c r="AA257" s="505">
        <v>396</v>
      </c>
      <c r="AB257" s="505">
        <v>56.571428571428569</v>
      </c>
      <c r="AC257" s="505">
        <v>125.99999999999993</v>
      </c>
      <c r="AD257" s="505">
        <v>134.65994962216624</v>
      </c>
      <c r="AE257" s="505">
        <v>0</v>
      </c>
      <c r="AF257" s="505">
        <v>0</v>
      </c>
      <c r="AG257" s="505">
        <v>39.999999999999993</v>
      </c>
      <c r="AH257" s="505">
        <v>32.999999999999986</v>
      </c>
      <c r="AI257" s="505">
        <v>76.000000000000028</v>
      </c>
      <c r="AJ257" s="505">
        <v>28.999999999999989</v>
      </c>
      <c r="AK257" s="505">
        <v>192.99999999999986</v>
      </c>
      <c r="AL257" s="505">
        <v>24.999999999999986</v>
      </c>
      <c r="AM257" s="505">
        <v>0</v>
      </c>
      <c r="AN257" s="505">
        <v>0</v>
      </c>
      <c r="AO257" s="505">
        <v>0</v>
      </c>
      <c r="AP257" s="505">
        <v>0</v>
      </c>
      <c r="AQ257" s="505">
        <v>0</v>
      </c>
      <c r="AR257" s="505">
        <v>0</v>
      </c>
      <c r="AS257" s="505">
        <v>0</v>
      </c>
      <c r="AT257" s="505">
        <v>0</v>
      </c>
      <c r="AU257" s="505">
        <v>10.513274336283192</v>
      </c>
      <c r="AV257" s="505">
        <v>22.194690265486727</v>
      </c>
      <c r="AW257" s="505">
        <v>38.548672566371671</v>
      </c>
      <c r="AX257" s="505">
        <v>0</v>
      </c>
      <c r="AY257" s="505">
        <v>0</v>
      </c>
      <c r="AZ257" s="505">
        <v>0</v>
      </c>
      <c r="BA257" s="505">
        <v>1.994962216624685</v>
      </c>
      <c r="BB257" s="505">
        <v>111.29819277108433</v>
      </c>
      <c r="BC257" s="505">
        <v>130.01204819277106</v>
      </c>
      <c r="BD257" s="505">
        <v>0</v>
      </c>
      <c r="BE257" s="505">
        <v>0</v>
      </c>
      <c r="BF257" s="505">
        <v>0</v>
      </c>
      <c r="BG257" s="505">
        <v>0</v>
      </c>
      <c r="BH257" s="505">
        <v>0</v>
      </c>
      <c r="BI257" s="505">
        <v>0</v>
      </c>
      <c r="BJ257" s="505">
        <v>0</v>
      </c>
      <c r="BK257" s="505">
        <v>0</v>
      </c>
      <c r="BL257" s="505">
        <v>0.35031268940217403</v>
      </c>
      <c r="BM257" s="505">
        <v>0</v>
      </c>
      <c r="BN257" s="505">
        <v>0</v>
      </c>
      <c r="BO257" s="505">
        <v>1</v>
      </c>
      <c r="BP257" s="505">
        <v>0</v>
      </c>
      <c r="BQ257" s="555"/>
      <c r="BR257" s="555"/>
      <c r="BS257" s="555"/>
    </row>
    <row r="258" spans="1:71" ht="14.4" hidden="1">
      <c r="A258" s="486">
        <f>VLOOKUP(C258,'[19]DfE No.'!C:E,3,FALSE)</f>
        <v>505</v>
      </c>
      <c r="B258" s="502">
        <v>143360</v>
      </c>
      <c r="C258" s="502">
        <v>9353345</v>
      </c>
      <c r="D258" s="503" t="s">
        <v>1039</v>
      </c>
      <c r="E258" s="492" t="s">
        <v>40</v>
      </c>
      <c r="F258" s="504" t="s">
        <v>697</v>
      </c>
      <c r="G258" s="505">
        <v>1</v>
      </c>
      <c r="H258" s="505">
        <v>0</v>
      </c>
      <c r="I258" s="505">
        <v>0</v>
      </c>
      <c r="J258" s="505">
        <v>7</v>
      </c>
      <c r="K258" s="505">
        <v>0</v>
      </c>
      <c r="L258" s="505">
        <v>0</v>
      </c>
      <c r="M258" s="505">
        <v>0</v>
      </c>
      <c r="N258" s="505">
        <v>385</v>
      </c>
      <c r="O258" s="505">
        <v>385</v>
      </c>
      <c r="P258" s="505">
        <v>42</v>
      </c>
      <c r="Q258" s="505">
        <v>343</v>
      </c>
      <c r="R258" s="505">
        <v>0</v>
      </c>
      <c r="S258" s="505">
        <v>0</v>
      </c>
      <c r="T258" s="505">
        <v>0</v>
      </c>
      <c r="U258" s="505">
        <v>0</v>
      </c>
      <c r="V258" s="505">
        <v>0</v>
      </c>
      <c r="W258" s="505">
        <v>0</v>
      </c>
      <c r="X258" s="505">
        <v>0</v>
      </c>
      <c r="Y258" s="505">
        <v>0</v>
      </c>
      <c r="Z258" s="505">
        <v>0</v>
      </c>
      <c r="AA258" s="505">
        <v>385</v>
      </c>
      <c r="AB258" s="505">
        <v>55</v>
      </c>
      <c r="AC258" s="505">
        <v>48.999999999999901</v>
      </c>
      <c r="AD258" s="505">
        <v>58.606557377049178</v>
      </c>
      <c r="AE258" s="505">
        <v>0</v>
      </c>
      <c r="AF258" s="505">
        <v>0</v>
      </c>
      <c r="AG258" s="505">
        <v>372.93733681462146</v>
      </c>
      <c r="AH258" s="505">
        <v>3.0156657963446478</v>
      </c>
      <c r="AI258" s="505">
        <v>7.0365535248041891</v>
      </c>
      <c r="AJ258" s="505">
        <v>0</v>
      </c>
      <c r="AK258" s="505">
        <v>2.0104438642297664</v>
      </c>
      <c r="AL258" s="505">
        <v>0</v>
      </c>
      <c r="AM258" s="505">
        <v>0</v>
      </c>
      <c r="AN258" s="505">
        <v>0</v>
      </c>
      <c r="AO258" s="505">
        <v>0</v>
      </c>
      <c r="AP258" s="505">
        <v>0</v>
      </c>
      <c r="AQ258" s="505">
        <v>0</v>
      </c>
      <c r="AR258" s="505">
        <v>0</v>
      </c>
      <c r="AS258" s="505">
        <v>0</v>
      </c>
      <c r="AT258" s="505">
        <v>0</v>
      </c>
      <c r="AU258" s="505">
        <v>3.3673469387755124</v>
      </c>
      <c r="AV258" s="505">
        <v>6.7346938775510248</v>
      </c>
      <c r="AW258" s="505">
        <v>8.979591836734711</v>
      </c>
      <c r="AX258" s="505">
        <v>0</v>
      </c>
      <c r="AY258" s="505">
        <v>0</v>
      </c>
      <c r="AZ258" s="505">
        <v>0</v>
      </c>
      <c r="BA258" s="505">
        <v>0.90163934426229508</v>
      </c>
      <c r="BB258" s="505">
        <v>75.094674556213022</v>
      </c>
      <c r="BC258" s="505">
        <v>84.289940828402365</v>
      </c>
      <c r="BD258" s="505">
        <v>0</v>
      </c>
      <c r="BE258" s="505">
        <v>0</v>
      </c>
      <c r="BF258" s="505">
        <v>0</v>
      </c>
      <c r="BG258" s="505">
        <v>0</v>
      </c>
      <c r="BH258" s="505">
        <v>0</v>
      </c>
      <c r="BI258" s="505">
        <v>0</v>
      </c>
      <c r="BJ258" s="505">
        <v>0</v>
      </c>
      <c r="BK258" s="505">
        <v>0</v>
      </c>
      <c r="BL258" s="505">
        <v>0.78597112985074602</v>
      </c>
      <c r="BM258" s="505">
        <v>0</v>
      </c>
      <c r="BN258" s="505">
        <v>0</v>
      </c>
      <c r="BO258" s="505">
        <v>1</v>
      </c>
      <c r="BP258" s="505">
        <v>0</v>
      </c>
      <c r="BQ258" s="555"/>
      <c r="BR258" s="555"/>
      <c r="BS258" s="555"/>
    </row>
    <row r="259" spans="1:71" ht="14.4" hidden="1">
      <c r="A259" s="486">
        <f>VLOOKUP(C259,'[19]DfE No.'!C:E,3,FALSE)</f>
        <v>320</v>
      </c>
      <c r="B259" s="502">
        <v>145795</v>
      </c>
      <c r="C259" s="502">
        <v>9353346</v>
      </c>
      <c r="D259" s="503" t="s">
        <v>1152</v>
      </c>
      <c r="E259" s="492" t="s">
        <v>40</v>
      </c>
      <c r="F259" s="504" t="s">
        <v>697</v>
      </c>
      <c r="G259" s="505">
        <v>1</v>
      </c>
      <c r="H259" s="505">
        <v>0</v>
      </c>
      <c r="I259" s="505">
        <v>0</v>
      </c>
      <c r="J259" s="505">
        <v>7</v>
      </c>
      <c r="K259" s="505">
        <v>0</v>
      </c>
      <c r="L259" s="505">
        <v>0</v>
      </c>
      <c r="M259" s="505">
        <v>0</v>
      </c>
      <c r="N259" s="505">
        <v>286</v>
      </c>
      <c r="O259" s="505">
        <v>286</v>
      </c>
      <c r="P259" s="505">
        <v>31</v>
      </c>
      <c r="Q259" s="505">
        <v>255</v>
      </c>
      <c r="R259" s="505">
        <v>0</v>
      </c>
      <c r="S259" s="505">
        <v>0</v>
      </c>
      <c r="T259" s="505">
        <v>0</v>
      </c>
      <c r="U259" s="505">
        <v>0</v>
      </c>
      <c r="V259" s="505">
        <v>0</v>
      </c>
      <c r="W259" s="505">
        <v>0</v>
      </c>
      <c r="X259" s="505">
        <v>0</v>
      </c>
      <c r="Y259" s="505">
        <v>0</v>
      </c>
      <c r="Z259" s="505">
        <v>0</v>
      </c>
      <c r="AA259" s="505">
        <v>286</v>
      </c>
      <c r="AB259" s="505">
        <v>40.857142857142854</v>
      </c>
      <c r="AC259" s="505">
        <v>14.000000000000014</v>
      </c>
      <c r="AD259" s="505">
        <v>17.63013698630137</v>
      </c>
      <c r="AE259" s="505">
        <v>0</v>
      </c>
      <c r="AF259" s="505">
        <v>0</v>
      </c>
      <c r="AG259" s="505">
        <v>282.95744680851072</v>
      </c>
      <c r="AH259" s="505">
        <v>3.042553191489354</v>
      </c>
      <c r="AI259" s="505">
        <v>0</v>
      </c>
      <c r="AJ259" s="505">
        <v>0</v>
      </c>
      <c r="AK259" s="505">
        <v>0</v>
      </c>
      <c r="AL259" s="505">
        <v>0</v>
      </c>
      <c r="AM259" s="505">
        <v>0</v>
      </c>
      <c r="AN259" s="505">
        <v>0</v>
      </c>
      <c r="AO259" s="505">
        <v>0</v>
      </c>
      <c r="AP259" s="505">
        <v>0</v>
      </c>
      <c r="AQ259" s="505">
        <v>0</v>
      </c>
      <c r="AR259" s="505">
        <v>0</v>
      </c>
      <c r="AS259" s="505">
        <v>0</v>
      </c>
      <c r="AT259" s="505">
        <v>0</v>
      </c>
      <c r="AU259" s="505">
        <v>4.8270042194092859</v>
      </c>
      <c r="AV259" s="505">
        <v>4.8270042194092859</v>
      </c>
      <c r="AW259" s="505">
        <v>9.6540084388185718</v>
      </c>
      <c r="AX259" s="505">
        <v>0</v>
      </c>
      <c r="AY259" s="505">
        <v>0</v>
      </c>
      <c r="AZ259" s="505">
        <v>0</v>
      </c>
      <c r="BA259" s="505">
        <v>2.9383561643835616</v>
      </c>
      <c r="BB259" s="505">
        <v>79.56</v>
      </c>
      <c r="BC259" s="505">
        <v>89.231999999999999</v>
      </c>
      <c r="BD259" s="505">
        <v>0</v>
      </c>
      <c r="BE259" s="505">
        <v>0</v>
      </c>
      <c r="BF259" s="505">
        <v>0</v>
      </c>
      <c r="BG259" s="505">
        <v>0</v>
      </c>
      <c r="BH259" s="505">
        <v>0</v>
      </c>
      <c r="BI259" s="505">
        <v>0</v>
      </c>
      <c r="BJ259" s="505">
        <v>0</v>
      </c>
      <c r="BK259" s="505">
        <v>0</v>
      </c>
      <c r="BL259" s="505">
        <v>1.9488142590425499</v>
      </c>
      <c r="BM259" s="505">
        <v>0</v>
      </c>
      <c r="BN259" s="505">
        <v>0</v>
      </c>
      <c r="BO259" s="505">
        <v>1</v>
      </c>
      <c r="BP259" s="505">
        <v>0</v>
      </c>
      <c r="BQ259" s="555"/>
      <c r="BR259" s="555"/>
      <c r="BS259" s="555"/>
    </row>
    <row r="260" spans="1:71" ht="14.4" hidden="1">
      <c r="A260" s="486">
        <f>VLOOKUP(C260,'[19]DfE No.'!C:E,3,FALSE)</f>
        <v>527</v>
      </c>
      <c r="B260" s="502">
        <v>137179</v>
      </c>
      <c r="C260" s="502">
        <v>9354029</v>
      </c>
      <c r="D260" s="503" t="s">
        <v>416</v>
      </c>
      <c r="E260" s="492" t="s">
        <v>700</v>
      </c>
      <c r="F260" s="504" t="s">
        <v>697</v>
      </c>
      <c r="G260" s="505">
        <v>1</v>
      </c>
      <c r="H260" s="505">
        <v>2</v>
      </c>
      <c r="I260" s="505">
        <v>2</v>
      </c>
      <c r="J260" s="505">
        <v>2</v>
      </c>
      <c r="K260" s="505">
        <v>2</v>
      </c>
      <c r="L260" s="505">
        <v>2</v>
      </c>
      <c r="M260" s="505">
        <v>0</v>
      </c>
      <c r="N260" s="505">
        <v>326</v>
      </c>
      <c r="O260" s="505">
        <v>152</v>
      </c>
      <c r="P260" s="505">
        <v>0</v>
      </c>
      <c r="Q260" s="505">
        <v>152</v>
      </c>
      <c r="R260" s="505">
        <v>174</v>
      </c>
      <c r="S260" s="505">
        <v>174</v>
      </c>
      <c r="T260" s="505">
        <v>0</v>
      </c>
      <c r="U260" s="505">
        <v>79</v>
      </c>
      <c r="V260" s="505">
        <v>95</v>
      </c>
      <c r="W260" s="505">
        <v>0</v>
      </c>
      <c r="X260" s="505">
        <v>0</v>
      </c>
      <c r="Y260" s="505">
        <v>0</v>
      </c>
      <c r="Z260" s="505">
        <v>0</v>
      </c>
      <c r="AA260" s="505">
        <v>326</v>
      </c>
      <c r="AB260" s="505">
        <v>81.5</v>
      </c>
      <c r="AC260" s="505">
        <v>23.999999999999961</v>
      </c>
      <c r="AD260" s="505">
        <v>26.823529411764707</v>
      </c>
      <c r="AE260" s="505">
        <v>31.000000000000021</v>
      </c>
      <c r="AF260" s="505">
        <v>33.235955056179776</v>
      </c>
      <c r="AG260" s="505">
        <v>132</v>
      </c>
      <c r="AH260" s="505">
        <v>13.999999999999995</v>
      </c>
      <c r="AI260" s="505">
        <v>5.9999999999999973</v>
      </c>
      <c r="AJ260" s="505">
        <v>0</v>
      </c>
      <c r="AK260" s="505">
        <v>0</v>
      </c>
      <c r="AL260" s="505">
        <v>0</v>
      </c>
      <c r="AM260" s="505">
        <v>0</v>
      </c>
      <c r="AN260" s="505">
        <v>146.84393063583809</v>
      </c>
      <c r="AO260" s="505">
        <v>13.075144508670514</v>
      </c>
      <c r="AP260" s="505">
        <v>14.080924855491332</v>
      </c>
      <c r="AQ260" s="505">
        <v>0</v>
      </c>
      <c r="AR260" s="505">
        <v>0</v>
      </c>
      <c r="AS260" s="505">
        <v>0</v>
      </c>
      <c r="AT260" s="505">
        <v>0</v>
      </c>
      <c r="AU260" s="505">
        <v>0.99999999999999956</v>
      </c>
      <c r="AV260" s="505">
        <v>0.99999999999999956</v>
      </c>
      <c r="AW260" s="505">
        <v>0.99999999999999956</v>
      </c>
      <c r="AX260" s="505">
        <v>0</v>
      </c>
      <c r="AY260" s="505">
        <v>1.9999999999999967</v>
      </c>
      <c r="AZ260" s="505">
        <v>1.9999999999999967</v>
      </c>
      <c r="BA260" s="505">
        <v>0</v>
      </c>
      <c r="BB260" s="505">
        <v>28.028368794326241</v>
      </c>
      <c r="BC260" s="505">
        <v>28.028368794326241</v>
      </c>
      <c r="BD260" s="505">
        <v>32.279569892473084</v>
      </c>
      <c r="BE260" s="505">
        <v>38.817204301075229</v>
      </c>
      <c r="BF260" s="505">
        <v>0</v>
      </c>
      <c r="BG260" s="505">
        <v>0</v>
      </c>
      <c r="BH260" s="505">
        <v>0</v>
      </c>
      <c r="BI260" s="505">
        <v>45.876710753548338</v>
      </c>
      <c r="BJ260" s="505">
        <v>0</v>
      </c>
      <c r="BK260" s="505">
        <v>12.559999999999997</v>
      </c>
      <c r="BL260" s="505">
        <v>0</v>
      </c>
      <c r="BM260" s="505">
        <v>1.9341537987692301</v>
      </c>
      <c r="BN260" s="505">
        <v>0</v>
      </c>
      <c r="BO260" s="505">
        <v>0.46625766871165641</v>
      </c>
      <c r="BP260" s="505">
        <v>0.53374233128834359</v>
      </c>
      <c r="BQ260" s="555"/>
      <c r="BR260" s="555"/>
      <c r="BS260" s="555"/>
    </row>
    <row r="261" spans="1:71" ht="14.4" hidden="1">
      <c r="A261" s="486">
        <f>VLOOKUP(C261,'[19]DfE No.'!C:E,3,FALSE)</f>
        <v>531</v>
      </c>
      <c r="B261" s="502">
        <v>137180</v>
      </c>
      <c r="C261" s="502">
        <v>9354030</v>
      </c>
      <c r="D261" s="503" t="s">
        <v>417</v>
      </c>
      <c r="E261" s="492" t="s">
        <v>700</v>
      </c>
      <c r="F261" s="504" t="s">
        <v>697</v>
      </c>
      <c r="G261" s="505">
        <v>1</v>
      </c>
      <c r="H261" s="505">
        <v>2</v>
      </c>
      <c r="I261" s="505">
        <v>2</v>
      </c>
      <c r="J261" s="505">
        <v>2</v>
      </c>
      <c r="K261" s="505">
        <v>2</v>
      </c>
      <c r="L261" s="505">
        <v>2</v>
      </c>
      <c r="M261" s="505">
        <v>0</v>
      </c>
      <c r="N261" s="505">
        <v>469</v>
      </c>
      <c r="O261" s="505">
        <v>244</v>
      </c>
      <c r="P261" s="505">
        <v>0</v>
      </c>
      <c r="Q261" s="505">
        <v>244</v>
      </c>
      <c r="R261" s="505">
        <v>225</v>
      </c>
      <c r="S261" s="505">
        <v>225</v>
      </c>
      <c r="T261" s="505">
        <v>0</v>
      </c>
      <c r="U261" s="505">
        <v>111</v>
      </c>
      <c r="V261" s="505">
        <v>114</v>
      </c>
      <c r="W261" s="505">
        <v>0</v>
      </c>
      <c r="X261" s="505">
        <v>0</v>
      </c>
      <c r="Y261" s="505">
        <v>0</v>
      </c>
      <c r="Z261" s="505">
        <v>0</v>
      </c>
      <c r="AA261" s="505">
        <v>469</v>
      </c>
      <c r="AB261" s="505">
        <v>117.25</v>
      </c>
      <c r="AC261" s="505">
        <v>43.999999999999993</v>
      </c>
      <c r="AD261" s="505">
        <v>44.188976377952756</v>
      </c>
      <c r="AE261" s="505">
        <v>29.000000000000025</v>
      </c>
      <c r="AF261" s="505">
        <v>46.428571428571423</v>
      </c>
      <c r="AG261" s="505">
        <v>166</v>
      </c>
      <c r="AH261" s="505">
        <v>39.99999999999995</v>
      </c>
      <c r="AI261" s="505">
        <v>38.00000000000005</v>
      </c>
      <c r="AJ261" s="505">
        <v>0</v>
      </c>
      <c r="AK261" s="505">
        <v>0</v>
      </c>
      <c r="AL261" s="505">
        <v>0</v>
      </c>
      <c r="AM261" s="505">
        <v>0</v>
      </c>
      <c r="AN261" s="505">
        <v>180</v>
      </c>
      <c r="AO261" s="505">
        <v>24.999999999999975</v>
      </c>
      <c r="AP261" s="505">
        <v>20.000000000000004</v>
      </c>
      <c r="AQ261" s="505">
        <v>0</v>
      </c>
      <c r="AR261" s="505">
        <v>0</v>
      </c>
      <c r="AS261" s="505">
        <v>0</v>
      </c>
      <c r="AT261" s="505">
        <v>0</v>
      </c>
      <c r="AU261" s="505">
        <v>2</v>
      </c>
      <c r="AV261" s="505">
        <v>2</v>
      </c>
      <c r="AW261" s="505">
        <v>2</v>
      </c>
      <c r="AX261" s="505">
        <v>0.999999999999999</v>
      </c>
      <c r="AY261" s="505">
        <v>0.999999999999999</v>
      </c>
      <c r="AZ261" s="505">
        <v>0.999999999999999</v>
      </c>
      <c r="BA261" s="505">
        <v>2.7806324110671934</v>
      </c>
      <c r="BB261" s="505">
        <v>66.545454545454547</v>
      </c>
      <c r="BC261" s="505">
        <v>66.545454545454547</v>
      </c>
      <c r="BD261" s="505">
        <v>40.274336283185882</v>
      </c>
      <c r="BE261" s="505">
        <v>41.36283185840712</v>
      </c>
      <c r="BF261" s="505">
        <v>0</v>
      </c>
      <c r="BG261" s="505">
        <v>0</v>
      </c>
      <c r="BH261" s="505">
        <v>0</v>
      </c>
      <c r="BI261" s="505">
        <v>52.678124880531023</v>
      </c>
      <c r="BJ261" s="505">
        <v>0</v>
      </c>
      <c r="BK261" s="505">
        <v>0</v>
      </c>
      <c r="BL261" s="505">
        <v>0</v>
      </c>
      <c r="BM261" s="505">
        <v>2.2295964357615898</v>
      </c>
      <c r="BN261" s="505">
        <v>0</v>
      </c>
      <c r="BO261" s="505">
        <v>0.52025586353944564</v>
      </c>
      <c r="BP261" s="505">
        <v>0.47974413646055436</v>
      </c>
      <c r="BQ261" s="555"/>
      <c r="BR261" s="555"/>
      <c r="BS261" s="555"/>
    </row>
    <row r="262" spans="1:71" ht="14.4" hidden="1">
      <c r="A262" s="486">
        <f>VLOOKUP(C262,'[19]DfE No.'!C:E,3,FALSE)</f>
        <v>551</v>
      </c>
      <c r="B262" s="502">
        <v>136990</v>
      </c>
      <c r="C262" s="502">
        <v>9354000</v>
      </c>
      <c r="D262" s="503" t="s">
        <v>1040</v>
      </c>
      <c r="E262" s="492" t="s">
        <v>699</v>
      </c>
      <c r="F262" s="504" t="s">
        <v>697</v>
      </c>
      <c r="G262" s="505">
        <v>1</v>
      </c>
      <c r="H262" s="505">
        <v>0</v>
      </c>
      <c r="I262" s="505">
        <v>0</v>
      </c>
      <c r="J262" s="505">
        <v>0</v>
      </c>
      <c r="K262" s="505">
        <v>3</v>
      </c>
      <c r="L262" s="505">
        <v>1</v>
      </c>
      <c r="M262" s="505">
        <v>2</v>
      </c>
      <c r="N262" s="505">
        <v>670</v>
      </c>
      <c r="O262" s="505">
        <v>0</v>
      </c>
      <c r="P262" s="505">
        <v>0</v>
      </c>
      <c r="Q262" s="505">
        <v>0</v>
      </c>
      <c r="R262" s="505">
        <v>670</v>
      </c>
      <c r="S262" s="505">
        <v>215</v>
      </c>
      <c r="T262" s="505">
        <v>455</v>
      </c>
      <c r="U262" s="505">
        <v>0</v>
      </c>
      <c r="V262" s="505">
        <v>0</v>
      </c>
      <c r="W262" s="505">
        <v>215</v>
      </c>
      <c r="X262" s="505">
        <v>207</v>
      </c>
      <c r="Y262" s="505">
        <v>248</v>
      </c>
      <c r="Z262" s="505">
        <v>0</v>
      </c>
      <c r="AA262" s="505">
        <v>670</v>
      </c>
      <c r="AB262" s="505">
        <v>223.33333333333334</v>
      </c>
      <c r="AC262" s="505">
        <v>0</v>
      </c>
      <c r="AD262" s="505">
        <v>0</v>
      </c>
      <c r="AE262" s="505">
        <v>70.999999999999773</v>
      </c>
      <c r="AF262" s="505">
        <v>90.641562064156204</v>
      </c>
      <c r="AG262" s="505">
        <v>0</v>
      </c>
      <c r="AH262" s="505">
        <v>0</v>
      </c>
      <c r="AI262" s="505">
        <v>0</v>
      </c>
      <c r="AJ262" s="505">
        <v>0</v>
      </c>
      <c r="AK262" s="505">
        <v>0</v>
      </c>
      <c r="AL262" s="505">
        <v>0</v>
      </c>
      <c r="AM262" s="505">
        <v>0</v>
      </c>
      <c r="AN262" s="505">
        <v>555.00000000000011</v>
      </c>
      <c r="AO262" s="505">
        <v>64.999999999999986</v>
      </c>
      <c r="AP262" s="505">
        <v>50.000000000000007</v>
      </c>
      <c r="AQ262" s="505">
        <v>0</v>
      </c>
      <c r="AR262" s="505">
        <v>0</v>
      </c>
      <c r="AS262" s="505">
        <v>0</v>
      </c>
      <c r="AT262" s="505">
        <v>0</v>
      </c>
      <c r="AU262" s="505">
        <v>0</v>
      </c>
      <c r="AV262" s="505">
        <v>0</v>
      </c>
      <c r="AW262" s="505">
        <v>0</v>
      </c>
      <c r="AX262" s="505">
        <v>1.9999999999999989</v>
      </c>
      <c r="AY262" s="505">
        <v>5.0000000000000009</v>
      </c>
      <c r="AZ262" s="505">
        <v>6.0000000000000036</v>
      </c>
      <c r="BA262" s="505">
        <v>4.6722454672245464</v>
      </c>
      <c r="BB262" s="505">
        <v>0</v>
      </c>
      <c r="BC262" s="505">
        <v>0</v>
      </c>
      <c r="BD262" s="505">
        <v>0</v>
      </c>
      <c r="BE262" s="505">
        <v>0</v>
      </c>
      <c r="BF262" s="505">
        <v>62.877358490565989</v>
      </c>
      <c r="BG262" s="505">
        <v>67.193717277486925</v>
      </c>
      <c r="BH262" s="505">
        <v>122.33183856502245</v>
      </c>
      <c r="BI262" s="505">
        <v>137.72657806007908</v>
      </c>
      <c r="BJ262" s="505">
        <v>0</v>
      </c>
      <c r="BK262" s="505">
        <v>0</v>
      </c>
      <c r="BL262" s="505">
        <v>0</v>
      </c>
      <c r="BM262" s="505">
        <v>2.0484648114285702</v>
      </c>
      <c r="BN262" s="505">
        <v>0</v>
      </c>
      <c r="BO262" s="505">
        <v>0</v>
      </c>
      <c r="BP262" s="505">
        <v>1</v>
      </c>
      <c r="BQ262" s="555"/>
      <c r="BR262" s="555"/>
      <c r="BS262" s="555"/>
    </row>
    <row r="263" spans="1:71" ht="14.4" hidden="1">
      <c r="A263" s="486">
        <f>VLOOKUP(C263,'[19]DfE No.'!C:E,3,FALSE)</f>
        <v>990</v>
      </c>
      <c r="B263" s="502">
        <v>136757</v>
      </c>
      <c r="C263" s="502">
        <v>9354001</v>
      </c>
      <c r="D263" s="503" t="s">
        <v>429</v>
      </c>
      <c r="E263" s="492" t="s">
        <v>699</v>
      </c>
      <c r="F263" s="504" t="s">
        <v>697</v>
      </c>
      <c r="G263" s="505">
        <v>1</v>
      </c>
      <c r="H263" s="505">
        <v>0</v>
      </c>
      <c r="I263" s="505">
        <v>0</v>
      </c>
      <c r="J263" s="505">
        <v>0</v>
      </c>
      <c r="K263" s="505">
        <v>5</v>
      </c>
      <c r="L263" s="505">
        <v>3</v>
      </c>
      <c r="M263" s="505">
        <v>2</v>
      </c>
      <c r="N263" s="505">
        <v>593</v>
      </c>
      <c r="O263" s="505">
        <v>0</v>
      </c>
      <c r="P263" s="505">
        <v>0</v>
      </c>
      <c r="Q263" s="505">
        <v>0</v>
      </c>
      <c r="R263" s="505">
        <v>593</v>
      </c>
      <c r="S263" s="505">
        <v>361</v>
      </c>
      <c r="T263" s="505">
        <v>232</v>
      </c>
      <c r="U263" s="505">
        <v>119</v>
      </c>
      <c r="V263" s="505">
        <v>120</v>
      </c>
      <c r="W263" s="505">
        <v>122</v>
      </c>
      <c r="X263" s="505">
        <v>116</v>
      </c>
      <c r="Y263" s="505">
        <v>116</v>
      </c>
      <c r="Z263" s="505">
        <v>0</v>
      </c>
      <c r="AA263" s="505">
        <v>593</v>
      </c>
      <c r="AB263" s="505">
        <v>118.6</v>
      </c>
      <c r="AC263" s="505">
        <v>0</v>
      </c>
      <c r="AD263" s="505">
        <v>0</v>
      </c>
      <c r="AE263" s="505">
        <v>63.000000000000036</v>
      </c>
      <c r="AF263" s="505">
        <v>101</v>
      </c>
      <c r="AG263" s="505">
        <v>0</v>
      </c>
      <c r="AH263" s="505">
        <v>0</v>
      </c>
      <c r="AI263" s="505">
        <v>0</v>
      </c>
      <c r="AJ263" s="505">
        <v>0</v>
      </c>
      <c r="AK263" s="505">
        <v>0</v>
      </c>
      <c r="AL263" s="505">
        <v>0</v>
      </c>
      <c r="AM263" s="505">
        <v>0</v>
      </c>
      <c r="AN263" s="505">
        <v>529.00000000000023</v>
      </c>
      <c r="AO263" s="505">
        <v>60.000000000000234</v>
      </c>
      <c r="AP263" s="505">
        <v>3</v>
      </c>
      <c r="AQ263" s="505">
        <v>0.99999999999999789</v>
      </c>
      <c r="AR263" s="505">
        <v>0</v>
      </c>
      <c r="AS263" s="505">
        <v>0</v>
      </c>
      <c r="AT263" s="505">
        <v>0</v>
      </c>
      <c r="AU263" s="505">
        <v>0</v>
      </c>
      <c r="AV263" s="505">
        <v>0</v>
      </c>
      <c r="AW263" s="505">
        <v>0</v>
      </c>
      <c r="AX263" s="505">
        <v>0</v>
      </c>
      <c r="AY263" s="505">
        <v>0</v>
      </c>
      <c r="AZ263" s="505">
        <v>0</v>
      </c>
      <c r="BA263" s="505">
        <v>4</v>
      </c>
      <c r="BB263" s="505">
        <v>0</v>
      </c>
      <c r="BC263" s="505">
        <v>0</v>
      </c>
      <c r="BD263" s="505">
        <v>37.632478632478602</v>
      </c>
      <c r="BE263" s="505">
        <v>37.94871794871792</v>
      </c>
      <c r="BF263" s="505">
        <v>38.633333333333375</v>
      </c>
      <c r="BG263" s="505">
        <v>34.055045871559614</v>
      </c>
      <c r="BH263" s="505">
        <v>59.567567567567515</v>
      </c>
      <c r="BI263" s="505">
        <v>121.70686779357341</v>
      </c>
      <c r="BJ263" s="505">
        <v>0</v>
      </c>
      <c r="BK263" s="505">
        <v>0</v>
      </c>
      <c r="BL263" s="505">
        <v>0</v>
      </c>
      <c r="BM263" s="505">
        <v>5.2474166428802604</v>
      </c>
      <c r="BN263" s="505">
        <v>1</v>
      </c>
      <c r="BO263" s="505">
        <v>0</v>
      </c>
      <c r="BP263" s="505">
        <v>1</v>
      </c>
      <c r="BQ263" s="555"/>
      <c r="BR263" s="555"/>
      <c r="BS263" s="555"/>
    </row>
    <row r="264" spans="1:71" ht="14.4" hidden="1">
      <c r="A264" s="486">
        <f>VLOOKUP(C264,'[19]DfE No.'!C:E,3,FALSE)</f>
        <v>170</v>
      </c>
      <c r="B264" s="502">
        <v>137134</v>
      </c>
      <c r="C264" s="502">
        <v>9354002</v>
      </c>
      <c r="D264" s="503" t="s">
        <v>225</v>
      </c>
      <c r="E264" s="492" t="s">
        <v>699</v>
      </c>
      <c r="F264" s="504" t="s">
        <v>697</v>
      </c>
      <c r="G264" s="505">
        <v>1</v>
      </c>
      <c r="H264" s="505">
        <v>0</v>
      </c>
      <c r="I264" s="505">
        <v>0</v>
      </c>
      <c r="J264" s="505">
        <v>0</v>
      </c>
      <c r="K264" s="505">
        <v>5</v>
      </c>
      <c r="L264" s="505">
        <v>3</v>
      </c>
      <c r="M264" s="505">
        <v>2</v>
      </c>
      <c r="N264" s="505">
        <v>795</v>
      </c>
      <c r="O264" s="505">
        <v>0</v>
      </c>
      <c r="P264" s="505">
        <v>0</v>
      </c>
      <c r="Q264" s="505">
        <v>0</v>
      </c>
      <c r="R264" s="505">
        <v>795</v>
      </c>
      <c r="S264" s="505">
        <v>533</v>
      </c>
      <c r="T264" s="505">
        <v>262</v>
      </c>
      <c r="U264" s="505">
        <v>179</v>
      </c>
      <c r="V264" s="505">
        <v>175</v>
      </c>
      <c r="W264" s="505">
        <v>179</v>
      </c>
      <c r="X264" s="505">
        <v>133</v>
      </c>
      <c r="Y264" s="505">
        <v>129</v>
      </c>
      <c r="Z264" s="505">
        <v>0</v>
      </c>
      <c r="AA264" s="505">
        <v>795</v>
      </c>
      <c r="AB264" s="505">
        <v>159</v>
      </c>
      <c r="AC264" s="505">
        <v>0</v>
      </c>
      <c r="AD264" s="505">
        <v>0</v>
      </c>
      <c r="AE264" s="505">
        <v>294.99999999999994</v>
      </c>
      <c r="AF264" s="505">
        <v>362.17912552891397</v>
      </c>
      <c r="AG264" s="505">
        <v>0</v>
      </c>
      <c r="AH264" s="505">
        <v>0</v>
      </c>
      <c r="AI264" s="505">
        <v>0</v>
      </c>
      <c r="AJ264" s="505">
        <v>0</v>
      </c>
      <c r="AK264" s="505">
        <v>0</v>
      </c>
      <c r="AL264" s="505">
        <v>0</v>
      </c>
      <c r="AM264" s="505">
        <v>0</v>
      </c>
      <c r="AN264" s="505">
        <v>239.99999999999986</v>
      </c>
      <c r="AO264" s="505">
        <v>116.00000000000033</v>
      </c>
      <c r="AP264" s="505">
        <v>151.99999999999989</v>
      </c>
      <c r="AQ264" s="505">
        <v>57.000000000000021</v>
      </c>
      <c r="AR264" s="505">
        <v>65.000000000000014</v>
      </c>
      <c r="AS264" s="505">
        <v>58.999999999999986</v>
      </c>
      <c r="AT264" s="505">
        <v>105.99999999999973</v>
      </c>
      <c r="AU264" s="505">
        <v>0</v>
      </c>
      <c r="AV264" s="505">
        <v>0</v>
      </c>
      <c r="AW264" s="505">
        <v>0</v>
      </c>
      <c r="AX264" s="505">
        <v>3.9999999999999978</v>
      </c>
      <c r="AY264" s="505">
        <v>5.9999999999999956</v>
      </c>
      <c r="AZ264" s="505">
        <v>7</v>
      </c>
      <c r="BA264" s="505">
        <v>20.18335684062059</v>
      </c>
      <c r="BB264" s="505">
        <v>0</v>
      </c>
      <c r="BC264" s="505">
        <v>0</v>
      </c>
      <c r="BD264" s="505">
        <v>64.52325581395354</v>
      </c>
      <c r="BE264" s="505">
        <v>63.081395348837255</v>
      </c>
      <c r="BF264" s="505">
        <v>64.073863636363555</v>
      </c>
      <c r="BG264" s="505">
        <v>75.129770992366403</v>
      </c>
      <c r="BH264" s="505">
        <v>81.69999999999996</v>
      </c>
      <c r="BI264" s="505">
        <v>205.92242202262676</v>
      </c>
      <c r="BJ264" s="505">
        <v>0</v>
      </c>
      <c r="BK264" s="505">
        <v>0</v>
      </c>
      <c r="BL264" s="505">
        <v>0</v>
      </c>
      <c r="BM264" s="505">
        <v>1.2417207537509101</v>
      </c>
      <c r="BN264" s="505">
        <v>0</v>
      </c>
      <c r="BO264" s="505">
        <v>0</v>
      </c>
      <c r="BP264" s="505">
        <v>1</v>
      </c>
      <c r="BQ264" s="555"/>
      <c r="BR264" s="555"/>
      <c r="BS264" s="555"/>
    </row>
    <row r="265" spans="1:71" ht="14.4" hidden="1">
      <c r="A265" s="486">
        <f>VLOOKUP(C265,'[19]DfE No.'!C:E,3,FALSE)</f>
        <v>350</v>
      </c>
      <c r="B265" s="502">
        <v>137321</v>
      </c>
      <c r="C265" s="502">
        <v>9354003</v>
      </c>
      <c r="D265" s="503" t="s">
        <v>1354</v>
      </c>
      <c r="E265" s="492" t="s">
        <v>699</v>
      </c>
      <c r="F265" s="504" t="s">
        <v>697</v>
      </c>
      <c r="G265" s="505">
        <v>1</v>
      </c>
      <c r="H265" s="505">
        <v>0</v>
      </c>
      <c r="I265" s="505">
        <v>0</v>
      </c>
      <c r="J265" s="505">
        <v>0</v>
      </c>
      <c r="K265" s="505">
        <v>5</v>
      </c>
      <c r="L265" s="505">
        <v>3</v>
      </c>
      <c r="M265" s="505">
        <v>2</v>
      </c>
      <c r="N265" s="505">
        <v>1055</v>
      </c>
      <c r="O265" s="505">
        <v>0</v>
      </c>
      <c r="P265" s="505">
        <v>0</v>
      </c>
      <c r="Q265" s="505">
        <v>0</v>
      </c>
      <c r="R265" s="505">
        <v>1055</v>
      </c>
      <c r="S265" s="505">
        <v>644</v>
      </c>
      <c r="T265" s="505">
        <v>411</v>
      </c>
      <c r="U265" s="505">
        <v>241</v>
      </c>
      <c r="V265" s="505">
        <v>199</v>
      </c>
      <c r="W265" s="505">
        <v>204</v>
      </c>
      <c r="X265" s="505">
        <v>204</v>
      </c>
      <c r="Y265" s="505">
        <v>207</v>
      </c>
      <c r="Z265" s="505">
        <v>0</v>
      </c>
      <c r="AA265" s="505">
        <v>1055</v>
      </c>
      <c r="AB265" s="505">
        <v>211</v>
      </c>
      <c r="AC265" s="505">
        <v>0</v>
      </c>
      <c r="AD265" s="505">
        <v>0</v>
      </c>
      <c r="AE265" s="505">
        <v>211</v>
      </c>
      <c r="AF265" s="505">
        <v>318.66568914956014</v>
      </c>
      <c r="AG265" s="505">
        <v>0</v>
      </c>
      <c r="AH265" s="505">
        <v>0</v>
      </c>
      <c r="AI265" s="505">
        <v>0</v>
      </c>
      <c r="AJ265" s="505">
        <v>0</v>
      </c>
      <c r="AK265" s="505">
        <v>0</v>
      </c>
      <c r="AL265" s="505">
        <v>0</v>
      </c>
      <c r="AM265" s="505">
        <v>0</v>
      </c>
      <c r="AN265" s="505">
        <v>573.99999999999977</v>
      </c>
      <c r="AO265" s="505">
        <v>75.999999999999972</v>
      </c>
      <c r="AP265" s="505">
        <v>403.99999999999955</v>
      </c>
      <c r="AQ265" s="505">
        <v>0</v>
      </c>
      <c r="AR265" s="505">
        <v>0.99999999999999989</v>
      </c>
      <c r="AS265" s="505">
        <v>0</v>
      </c>
      <c r="AT265" s="505">
        <v>0</v>
      </c>
      <c r="AU265" s="505">
        <v>0</v>
      </c>
      <c r="AV265" s="505">
        <v>0</v>
      </c>
      <c r="AW265" s="505">
        <v>0</v>
      </c>
      <c r="AX265" s="505">
        <v>4.0615976900866224</v>
      </c>
      <c r="AY265" s="505">
        <v>12.184793070259888</v>
      </c>
      <c r="AZ265" s="505">
        <v>18.277189605389832</v>
      </c>
      <c r="BA265" s="505">
        <v>4.1251221896383186</v>
      </c>
      <c r="BB265" s="505">
        <v>0</v>
      </c>
      <c r="BC265" s="505">
        <v>0</v>
      </c>
      <c r="BD265" s="505">
        <v>123.5583756345177</v>
      </c>
      <c r="BE265" s="505">
        <v>102.02538071065985</v>
      </c>
      <c r="BF265" s="505">
        <v>99.437185929648194</v>
      </c>
      <c r="BG265" s="505">
        <v>107.10000000000001</v>
      </c>
      <c r="BH265" s="505">
        <v>117.40298507462695</v>
      </c>
      <c r="BI265" s="505">
        <v>327.33303387199521</v>
      </c>
      <c r="BJ265" s="505">
        <v>0</v>
      </c>
      <c r="BK265" s="505">
        <v>0</v>
      </c>
      <c r="BL265" s="505">
        <v>0</v>
      </c>
      <c r="BM265" s="505">
        <v>4.3684578152000002</v>
      </c>
      <c r="BN265" s="505">
        <v>0</v>
      </c>
      <c r="BO265" s="505">
        <v>0</v>
      </c>
      <c r="BP265" s="505">
        <v>1</v>
      </c>
      <c r="BQ265" s="555"/>
      <c r="BR265" s="555"/>
      <c r="BS265" s="555"/>
    </row>
    <row r="266" spans="1:71" ht="14.4" hidden="1">
      <c r="A266" s="486">
        <f>VLOOKUP(C266,'[19]DfE No.'!C:E,3,FALSE)</f>
        <v>556</v>
      </c>
      <c r="B266" s="502">
        <v>138162</v>
      </c>
      <c r="C266" s="502">
        <v>9354004</v>
      </c>
      <c r="D266" s="503" t="s">
        <v>423</v>
      </c>
      <c r="E266" s="492" t="s">
        <v>699</v>
      </c>
      <c r="F266" s="504" t="s">
        <v>697</v>
      </c>
      <c r="G266" s="505">
        <v>1</v>
      </c>
      <c r="H266" s="505">
        <v>0</v>
      </c>
      <c r="I266" s="505">
        <v>0</v>
      </c>
      <c r="J266" s="505">
        <v>0</v>
      </c>
      <c r="K266" s="505">
        <v>5</v>
      </c>
      <c r="L266" s="505">
        <v>3</v>
      </c>
      <c r="M266" s="505">
        <v>2</v>
      </c>
      <c r="N266" s="505">
        <v>675</v>
      </c>
      <c r="O266" s="505">
        <v>0</v>
      </c>
      <c r="P266" s="505">
        <v>0</v>
      </c>
      <c r="Q266" s="505">
        <v>0</v>
      </c>
      <c r="R266" s="505">
        <v>675</v>
      </c>
      <c r="S266" s="505">
        <v>431</v>
      </c>
      <c r="T266" s="505">
        <v>244</v>
      </c>
      <c r="U266" s="505">
        <v>137</v>
      </c>
      <c r="V266" s="505">
        <v>153</v>
      </c>
      <c r="W266" s="505">
        <v>141</v>
      </c>
      <c r="X266" s="505">
        <v>127</v>
      </c>
      <c r="Y266" s="505">
        <v>117</v>
      </c>
      <c r="Z266" s="505">
        <v>0</v>
      </c>
      <c r="AA266" s="505">
        <v>675</v>
      </c>
      <c r="AB266" s="505">
        <v>135</v>
      </c>
      <c r="AC266" s="505">
        <v>0</v>
      </c>
      <c r="AD266" s="505">
        <v>0</v>
      </c>
      <c r="AE266" s="505">
        <v>159.99999999999997</v>
      </c>
      <c r="AF266" s="505">
        <v>204.3866459627329</v>
      </c>
      <c r="AG266" s="505">
        <v>0</v>
      </c>
      <c r="AH266" s="505">
        <v>0</v>
      </c>
      <c r="AI266" s="505">
        <v>0</v>
      </c>
      <c r="AJ266" s="505">
        <v>0</v>
      </c>
      <c r="AK266" s="505">
        <v>0</v>
      </c>
      <c r="AL266" s="505">
        <v>0</v>
      </c>
      <c r="AM266" s="505">
        <v>0</v>
      </c>
      <c r="AN266" s="505">
        <v>380.99999999999966</v>
      </c>
      <c r="AO266" s="505">
        <v>211.99999999999994</v>
      </c>
      <c r="AP266" s="505">
        <v>81.999999999999673</v>
      </c>
      <c r="AQ266" s="505">
        <v>0</v>
      </c>
      <c r="AR266" s="505">
        <v>0</v>
      </c>
      <c r="AS266" s="505">
        <v>0</v>
      </c>
      <c r="AT266" s="505">
        <v>0</v>
      </c>
      <c r="AU266" s="505">
        <v>0</v>
      </c>
      <c r="AV266" s="505">
        <v>0</v>
      </c>
      <c r="AW266" s="505">
        <v>0</v>
      </c>
      <c r="AX266" s="505">
        <v>2.0029673590504427</v>
      </c>
      <c r="AY266" s="505">
        <v>12.017804154302654</v>
      </c>
      <c r="AZ266" s="505">
        <v>18.026706231453982</v>
      </c>
      <c r="BA266" s="505">
        <v>5.2406832298136647</v>
      </c>
      <c r="BB266" s="505">
        <v>0</v>
      </c>
      <c r="BC266" s="505">
        <v>0</v>
      </c>
      <c r="BD266" s="505">
        <v>66.648648648648717</v>
      </c>
      <c r="BE266" s="505">
        <v>74.432432432432506</v>
      </c>
      <c r="BF266" s="505">
        <v>61.169117647058862</v>
      </c>
      <c r="BG266" s="505">
        <v>70.436974789915993</v>
      </c>
      <c r="BH266" s="505">
        <v>82.125</v>
      </c>
      <c r="BI266" s="505">
        <v>210.25150728101025</v>
      </c>
      <c r="BJ266" s="505">
        <v>0</v>
      </c>
      <c r="BK266" s="505">
        <v>0</v>
      </c>
      <c r="BL266" s="505">
        <v>0</v>
      </c>
      <c r="BM266" s="505">
        <v>1.7962417415068499</v>
      </c>
      <c r="BN266" s="505">
        <v>0</v>
      </c>
      <c r="BO266" s="505">
        <v>0</v>
      </c>
      <c r="BP266" s="505">
        <v>1</v>
      </c>
      <c r="BQ266" s="555"/>
      <c r="BR266" s="555"/>
      <c r="BS266" s="555"/>
    </row>
    <row r="267" spans="1:71" ht="14.4" hidden="1">
      <c r="A267" s="486">
        <f>VLOOKUP(C267,'[19]DfE No.'!C:E,3,FALSE)</f>
        <v>373</v>
      </c>
      <c r="B267" s="502">
        <v>137674</v>
      </c>
      <c r="C267" s="502">
        <v>9354006</v>
      </c>
      <c r="D267" s="503" t="s">
        <v>322</v>
      </c>
      <c r="E267" s="492" t="s">
        <v>699</v>
      </c>
      <c r="F267" s="504" t="s">
        <v>697</v>
      </c>
      <c r="G267" s="505">
        <v>1</v>
      </c>
      <c r="H267" s="505">
        <v>0</v>
      </c>
      <c r="I267" s="505">
        <v>0</v>
      </c>
      <c r="J267" s="505">
        <v>0</v>
      </c>
      <c r="K267" s="505">
        <v>5</v>
      </c>
      <c r="L267" s="505">
        <v>3</v>
      </c>
      <c r="M267" s="505">
        <v>2</v>
      </c>
      <c r="N267" s="505">
        <v>508</v>
      </c>
      <c r="O267" s="505">
        <v>0</v>
      </c>
      <c r="P267" s="505">
        <v>0</v>
      </c>
      <c r="Q267" s="505">
        <v>0</v>
      </c>
      <c r="R267" s="505">
        <v>508</v>
      </c>
      <c r="S267" s="505">
        <v>314</v>
      </c>
      <c r="T267" s="505">
        <v>194</v>
      </c>
      <c r="U267" s="505">
        <v>118</v>
      </c>
      <c r="V267" s="505">
        <v>116</v>
      </c>
      <c r="W267" s="505">
        <v>80</v>
      </c>
      <c r="X267" s="505">
        <v>85</v>
      </c>
      <c r="Y267" s="505">
        <v>109</v>
      </c>
      <c r="Z267" s="505">
        <v>0</v>
      </c>
      <c r="AA267" s="505">
        <v>508</v>
      </c>
      <c r="AB267" s="505">
        <v>101.6</v>
      </c>
      <c r="AC267" s="505">
        <v>0</v>
      </c>
      <c r="AD267" s="505">
        <v>0</v>
      </c>
      <c r="AE267" s="505">
        <v>145.00000000000014</v>
      </c>
      <c r="AF267" s="505">
        <v>211.06313645621179</v>
      </c>
      <c r="AG267" s="505">
        <v>0</v>
      </c>
      <c r="AH267" s="505">
        <v>0</v>
      </c>
      <c r="AI267" s="505">
        <v>0</v>
      </c>
      <c r="AJ267" s="505">
        <v>0</v>
      </c>
      <c r="AK267" s="505">
        <v>0</v>
      </c>
      <c r="AL267" s="505">
        <v>0</v>
      </c>
      <c r="AM267" s="505">
        <v>0</v>
      </c>
      <c r="AN267" s="505">
        <v>195.99999999999986</v>
      </c>
      <c r="AO267" s="505">
        <v>12.000000000000005</v>
      </c>
      <c r="AP267" s="505">
        <v>21.000000000000021</v>
      </c>
      <c r="AQ267" s="505">
        <v>83.000000000000227</v>
      </c>
      <c r="AR267" s="505">
        <v>181.99999999999997</v>
      </c>
      <c r="AS267" s="505">
        <v>13.999999999999982</v>
      </c>
      <c r="AT267" s="505">
        <v>0</v>
      </c>
      <c r="AU267" s="505">
        <v>0</v>
      </c>
      <c r="AV267" s="505">
        <v>0</v>
      </c>
      <c r="AW267" s="505">
        <v>0</v>
      </c>
      <c r="AX267" s="505">
        <v>2.0039447731755442</v>
      </c>
      <c r="AY267" s="505">
        <v>5.0098619329388576</v>
      </c>
      <c r="AZ267" s="505">
        <v>9.0177514792899274</v>
      </c>
      <c r="BA267" s="505">
        <v>1.0346232179226069</v>
      </c>
      <c r="BB267" s="505">
        <v>0</v>
      </c>
      <c r="BC267" s="505">
        <v>0</v>
      </c>
      <c r="BD267" s="505">
        <v>58.468468468468409</v>
      </c>
      <c r="BE267" s="505">
        <v>57.477477477477422</v>
      </c>
      <c r="BF267" s="505">
        <v>48.607594936708878</v>
      </c>
      <c r="BG267" s="505">
        <v>41.975308641975296</v>
      </c>
      <c r="BH267" s="505">
        <v>55.54807692307697</v>
      </c>
      <c r="BI267" s="505">
        <v>156.7624899742051</v>
      </c>
      <c r="BJ267" s="505">
        <v>0</v>
      </c>
      <c r="BK267" s="505">
        <v>0</v>
      </c>
      <c r="BL267" s="505">
        <v>0</v>
      </c>
      <c r="BM267" s="505">
        <v>0.94509329281842802</v>
      </c>
      <c r="BN267" s="505">
        <v>0</v>
      </c>
      <c r="BO267" s="505">
        <v>0</v>
      </c>
      <c r="BP267" s="505">
        <v>1</v>
      </c>
      <c r="BQ267" s="555"/>
      <c r="BR267" s="555"/>
      <c r="BS267" s="555"/>
    </row>
    <row r="268" spans="1:71" ht="14.4" hidden="1">
      <c r="A268" s="486">
        <f>VLOOKUP(C268,'[19]DfE No.'!C:E,3,FALSE)</f>
        <v>365</v>
      </c>
      <c r="B268" s="502">
        <v>138373</v>
      </c>
      <c r="C268" s="502">
        <v>9354007</v>
      </c>
      <c r="D268" s="503" t="s">
        <v>496</v>
      </c>
      <c r="E268" s="492" t="s">
        <v>699</v>
      </c>
      <c r="F268" s="504" t="s">
        <v>697</v>
      </c>
      <c r="G268" s="505">
        <v>1</v>
      </c>
      <c r="H268" s="505">
        <v>0</v>
      </c>
      <c r="I268" s="505">
        <v>0</v>
      </c>
      <c r="J268" s="505">
        <v>0</v>
      </c>
      <c r="K268" s="505">
        <v>5</v>
      </c>
      <c r="L268" s="505">
        <v>3</v>
      </c>
      <c r="M268" s="505">
        <v>2</v>
      </c>
      <c r="N268" s="505">
        <v>888</v>
      </c>
      <c r="O268" s="505">
        <v>0</v>
      </c>
      <c r="P268" s="505">
        <v>0</v>
      </c>
      <c r="Q268" s="505">
        <v>0</v>
      </c>
      <c r="R268" s="505">
        <v>888</v>
      </c>
      <c r="S268" s="505">
        <v>532</v>
      </c>
      <c r="T268" s="505">
        <v>356</v>
      </c>
      <c r="U268" s="505">
        <v>178</v>
      </c>
      <c r="V268" s="505">
        <v>178</v>
      </c>
      <c r="W268" s="505">
        <v>176</v>
      </c>
      <c r="X268" s="505">
        <v>179</v>
      </c>
      <c r="Y268" s="505">
        <v>177</v>
      </c>
      <c r="Z268" s="505">
        <v>0</v>
      </c>
      <c r="AA268" s="505">
        <v>888</v>
      </c>
      <c r="AB268" s="505">
        <v>177.6</v>
      </c>
      <c r="AC268" s="505">
        <v>0</v>
      </c>
      <c r="AD268" s="505">
        <v>0</v>
      </c>
      <c r="AE268" s="505">
        <v>261.99999999999994</v>
      </c>
      <c r="AF268" s="505">
        <v>362.44897959183675</v>
      </c>
      <c r="AG268" s="505">
        <v>0</v>
      </c>
      <c r="AH268" s="505">
        <v>0</v>
      </c>
      <c r="AI268" s="505">
        <v>0</v>
      </c>
      <c r="AJ268" s="505">
        <v>0</v>
      </c>
      <c r="AK268" s="505">
        <v>0</v>
      </c>
      <c r="AL268" s="505">
        <v>0</v>
      </c>
      <c r="AM268" s="505">
        <v>0</v>
      </c>
      <c r="AN268" s="505">
        <v>230.99999999999986</v>
      </c>
      <c r="AO268" s="505">
        <v>50.999999999999972</v>
      </c>
      <c r="AP268" s="505">
        <v>128.99999999999977</v>
      </c>
      <c r="AQ268" s="505">
        <v>121.99999999999966</v>
      </c>
      <c r="AR268" s="505">
        <v>255.99999999999974</v>
      </c>
      <c r="AS268" s="505">
        <v>98.999999999999574</v>
      </c>
      <c r="AT268" s="505">
        <v>0</v>
      </c>
      <c r="AU268" s="505">
        <v>0</v>
      </c>
      <c r="AV268" s="505">
        <v>0</v>
      </c>
      <c r="AW268" s="505">
        <v>0</v>
      </c>
      <c r="AX268" s="505">
        <v>8.999999999999968</v>
      </c>
      <c r="AY268" s="505">
        <v>16.999999999999961</v>
      </c>
      <c r="AZ268" s="505">
        <v>23</v>
      </c>
      <c r="BA268" s="505">
        <v>8.0544217687074831</v>
      </c>
      <c r="BB268" s="505">
        <v>0</v>
      </c>
      <c r="BC268" s="505">
        <v>0</v>
      </c>
      <c r="BD268" s="505">
        <v>80.354285714285638</v>
      </c>
      <c r="BE268" s="505">
        <v>80.354285714285638</v>
      </c>
      <c r="BF268" s="505">
        <v>89.562130177514717</v>
      </c>
      <c r="BG268" s="505">
        <v>88.970414201183402</v>
      </c>
      <c r="BH268" s="505">
        <v>115.85454545454553</v>
      </c>
      <c r="BI268" s="505">
        <v>267.92489012885881</v>
      </c>
      <c r="BJ268" s="505">
        <v>0</v>
      </c>
      <c r="BK268" s="505">
        <v>0</v>
      </c>
      <c r="BL268" s="505">
        <v>0</v>
      </c>
      <c r="BM268" s="505">
        <v>1.2713693018061401</v>
      </c>
      <c r="BN268" s="505">
        <v>0</v>
      </c>
      <c r="BO268" s="505">
        <v>0</v>
      </c>
      <c r="BP268" s="505">
        <v>1</v>
      </c>
      <c r="BQ268" s="555"/>
      <c r="BR268" s="555"/>
      <c r="BS268" s="555"/>
    </row>
    <row r="269" spans="1:71" ht="14.4" hidden="1">
      <c r="A269" s="486">
        <f>VLOOKUP(C269,'[19]DfE No.'!C:E,3,FALSE)</f>
        <v>559</v>
      </c>
      <c r="B269" s="502">
        <v>138506</v>
      </c>
      <c r="C269" s="502">
        <v>9354008</v>
      </c>
      <c r="D269" s="503" t="s">
        <v>495</v>
      </c>
      <c r="E269" s="492" t="s">
        <v>699</v>
      </c>
      <c r="F269" s="504" t="s">
        <v>697</v>
      </c>
      <c r="G269" s="505">
        <v>1</v>
      </c>
      <c r="H269" s="505">
        <v>0</v>
      </c>
      <c r="I269" s="505">
        <v>0</v>
      </c>
      <c r="J269" s="505">
        <v>0</v>
      </c>
      <c r="K269" s="505">
        <v>5</v>
      </c>
      <c r="L269" s="505">
        <v>3</v>
      </c>
      <c r="M269" s="505">
        <v>2</v>
      </c>
      <c r="N269" s="505">
        <v>650</v>
      </c>
      <c r="O269" s="505">
        <v>0</v>
      </c>
      <c r="P269" s="505">
        <v>0</v>
      </c>
      <c r="Q269" s="505">
        <v>0</v>
      </c>
      <c r="R269" s="505">
        <v>650</v>
      </c>
      <c r="S269" s="505">
        <v>413</v>
      </c>
      <c r="T269" s="505">
        <v>237</v>
      </c>
      <c r="U269" s="505">
        <v>122</v>
      </c>
      <c r="V269" s="505">
        <v>139</v>
      </c>
      <c r="W269" s="505">
        <v>152</v>
      </c>
      <c r="X269" s="505">
        <v>104</v>
      </c>
      <c r="Y269" s="505">
        <v>133</v>
      </c>
      <c r="Z269" s="505">
        <v>0</v>
      </c>
      <c r="AA269" s="505">
        <v>650</v>
      </c>
      <c r="AB269" s="505">
        <v>130</v>
      </c>
      <c r="AC269" s="505">
        <v>0</v>
      </c>
      <c r="AD269" s="505">
        <v>0</v>
      </c>
      <c r="AE269" s="505">
        <v>178.00000000000011</v>
      </c>
      <c r="AF269" s="505">
        <v>205.68356374807988</v>
      </c>
      <c r="AG269" s="505">
        <v>0</v>
      </c>
      <c r="AH269" s="505">
        <v>0</v>
      </c>
      <c r="AI269" s="505">
        <v>0</v>
      </c>
      <c r="AJ269" s="505">
        <v>0</v>
      </c>
      <c r="AK269" s="505">
        <v>0</v>
      </c>
      <c r="AL269" s="505">
        <v>0</v>
      </c>
      <c r="AM269" s="505">
        <v>0</v>
      </c>
      <c r="AN269" s="505">
        <v>345.99999999999983</v>
      </c>
      <c r="AO269" s="505">
        <v>211.00000000000026</v>
      </c>
      <c r="AP269" s="505">
        <v>92.000000000000298</v>
      </c>
      <c r="AQ269" s="505">
        <v>0</v>
      </c>
      <c r="AR269" s="505">
        <v>1.0000000000000009</v>
      </c>
      <c r="AS269" s="505">
        <v>0</v>
      </c>
      <c r="AT269" s="505">
        <v>0</v>
      </c>
      <c r="AU269" s="505">
        <v>0</v>
      </c>
      <c r="AV269" s="505">
        <v>0</v>
      </c>
      <c r="AW269" s="505">
        <v>0</v>
      </c>
      <c r="AX269" s="505">
        <v>1.0000000000000009</v>
      </c>
      <c r="AY269" s="505">
        <v>4.9999999999999982</v>
      </c>
      <c r="AZ269" s="505">
        <v>8.9999999999999698</v>
      </c>
      <c r="BA269" s="505">
        <v>5.9907834101382491</v>
      </c>
      <c r="BB269" s="505">
        <v>0</v>
      </c>
      <c r="BC269" s="505">
        <v>0</v>
      </c>
      <c r="BD269" s="505">
        <v>56.102189781021877</v>
      </c>
      <c r="BE269" s="505">
        <v>63.919708029197054</v>
      </c>
      <c r="BF269" s="505">
        <v>61.848275862068981</v>
      </c>
      <c r="BG269" s="505">
        <v>53.019607843137209</v>
      </c>
      <c r="BH269" s="505">
        <v>76.448818897637764</v>
      </c>
      <c r="BI269" s="505">
        <v>184.25882613484055</v>
      </c>
      <c r="BJ269" s="505">
        <v>0</v>
      </c>
      <c r="BK269" s="505">
        <v>0</v>
      </c>
      <c r="BL269" s="505">
        <v>0</v>
      </c>
      <c r="BM269" s="505">
        <v>2.6078755065755801</v>
      </c>
      <c r="BN269" s="505">
        <v>0</v>
      </c>
      <c r="BO269" s="505">
        <v>0</v>
      </c>
      <c r="BP269" s="505">
        <v>1</v>
      </c>
      <c r="BQ269" s="555"/>
      <c r="BR269" s="555"/>
      <c r="BS269" s="555"/>
    </row>
    <row r="270" spans="1:71" ht="14.4" hidden="1">
      <c r="A270" s="486">
        <f>VLOOKUP(C270,'[19]DfE No.'!C:E,3,FALSE)</f>
        <v>991</v>
      </c>
      <c r="B270" s="502">
        <v>138250</v>
      </c>
      <c r="C270" s="502">
        <v>9354009</v>
      </c>
      <c r="D270" s="503" t="s">
        <v>430</v>
      </c>
      <c r="E270" s="492" t="s">
        <v>699</v>
      </c>
      <c r="F270" s="504" t="s">
        <v>697</v>
      </c>
      <c r="G270" s="505">
        <v>1</v>
      </c>
      <c r="H270" s="505">
        <v>0</v>
      </c>
      <c r="I270" s="505">
        <v>0</v>
      </c>
      <c r="J270" s="505">
        <v>0</v>
      </c>
      <c r="K270" s="505">
        <v>5</v>
      </c>
      <c r="L270" s="505">
        <v>3</v>
      </c>
      <c r="M270" s="505">
        <v>2</v>
      </c>
      <c r="N270" s="505">
        <v>516</v>
      </c>
      <c r="O270" s="505">
        <v>0</v>
      </c>
      <c r="P270" s="505">
        <v>0</v>
      </c>
      <c r="Q270" s="505">
        <v>0</v>
      </c>
      <c r="R270" s="505">
        <v>516</v>
      </c>
      <c r="S270" s="505">
        <v>322</v>
      </c>
      <c r="T270" s="505">
        <v>194</v>
      </c>
      <c r="U270" s="505">
        <v>110</v>
      </c>
      <c r="V270" s="505">
        <v>106</v>
      </c>
      <c r="W270" s="505">
        <v>106</v>
      </c>
      <c r="X270" s="505">
        <v>98</v>
      </c>
      <c r="Y270" s="505">
        <v>96</v>
      </c>
      <c r="Z270" s="505">
        <v>0</v>
      </c>
      <c r="AA270" s="505">
        <v>516</v>
      </c>
      <c r="AB270" s="505">
        <v>103.2</v>
      </c>
      <c r="AC270" s="505">
        <v>0</v>
      </c>
      <c r="AD270" s="505">
        <v>0</v>
      </c>
      <c r="AE270" s="505">
        <v>68.999999999999929</v>
      </c>
      <c r="AF270" s="505">
        <v>127.19038076152304</v>
      </c>
      <c r="AG270" s="505">
        <v>0</v>
      </c>
      <c r="AH270" s="505">
        <v>0</v>
      </c>
      <c r="AI270" s="505">
        <v>0</v>
      </c>
      <c r="AJ270" s="505">
        <v>0</v>
      </c>
      <c r="AK270" s="505">
        <v>0</v>
      </c>
      <c r="AL270" s="505">
        <v>0</v>
      </c>
      <c r="AM270" s="505">
        <v>0</v>
      </c>
      <c r="AN270" s="505">
        <v>494.99999999999983</v>
      </c>
      <c r="AO270" s="505">
        <v>0.99999999999999944</v>
      </c>
      <c r="AP270" s="505">
        <v>10.999999999999979</v>
      </c>
      <c r="AQ270" s="505">
        <v>6.0000000000000071</v>
      </c>
      <c r="AR270" s="505">
        <v>2.9999999999999987</v>
      </c>
      <c r="AS270" s="505">
        <v>0</v>
      </c>
      <c r="AT270" s="505">
        <v>0</v>
      </c>
      <c r="AU270" s="505">
        <v>0</v>
      </c>
      <c r="AV270" s="505">
        <v>0</v>
      </c>
      <c r="AW270" s="505">
        <v>0</v>
      </c>
      <c r="AX270" s="505">
        <v>0</v>
      </c>
      <c r="AY270" s="505">
        <v>1.0038910505836556</v>
      </c>
      <c r="AZ270" s="505">
        <v>2.0077821011673165</v>
      </c>
      <c r="BA270" s="505">
        <v>0</v>
      </c>
      <c r="BB270" s="505">
        <v>0</v>
      </c>
      <c r="BC270" s="505">
        <v>0</v>
      </c>
      <c r="BD270" s="505">
        <v>53.398058252427241</v>
      </c>
      <c r="BE270" s="505">
        <v>51.456310679611704</v>
      </c>
      <c r="BF270" s="505">
        <v>48.457142857142841</v>
      </c>
      <c r="BG270" s="505">
        <v>43.443298969072167</v>
      </c>
      <c r="BH270" s="505">
        <v>49.021276595744645</v>
      </c>
      <c r="BI270" s="505">
        <v>147.22772868309747</v>
      </c>
      <c r="BJ270" s="505">
        <v>0</v>
      </c>
      <c r="BK270" s="505">
        <v>0</v>
      </c>
      <c r="BL270" s="505">
        <v>0</v>
      </c>
      <c r="BM270" s="505">
        <v>5.2540259682072801</v>
      </c>
      <c r="BN270" s="505">
        <v>1</v>
      </c>
      <c r="BO270" s="505">
        <v>0</v>
      </c>
      <c r="BP270" s="505">
        <v>1</v>
      </c>
      <c r="BQ270" s="555"/>
      <c r="BR270" s="555"/>
      <c r="BS270" s="555"/>
    </row>
    <row r="271" spans="1:71" ht="14.4" hidden="1">
      <c r="A271" s="486">
        <f>VLOOKUP(C271,'[19]DfE No.'!C:E,3,FALSE)</f>
        <v>992</v>
      </c>
      <c r="B271" s="502">
        <v>138273</v>
      </c>
      <c r="C271" s="502">
        <v>9354010</v>
      </c>
      <c r="D271" s="503" t="s">
        <v>1271</v>
      </c>
      <c r="E271" s="492" t="s">
        <v>699</v>
      </c>
      <c r="F271" s="504" t="s">
        <v>697</v>
      </c>
      <c r="G271" s="505">
        <v>1</v>
      </c>
      <c r="H271" s="505">
        <v>0</v>
      </c>
      <c r="I271" s="505">
        <v>0</v>
      </c>
      <c r="J271" s="505">
        <v>0</v>
      </c>
      <c r="K271" s="505">
        <v>5</v>
      </c>
      <c r="L271" s="505">
        <v>3</v>
      </c>
      <c r="M271" s="505">
        <v>2</v>
      </c>
      <c r="N271" s="505">
        <v>396</v>
      </c>
      <c r="O271" s="505">
        <v>0</v>
      </c>
      <c r="P271" s="505">
        <v>0</v>
      </c>
      <c r="Q271" s="505">
        <v>0</v>
      </c>
      <c r="R271" s="505">
        <v>396</v>
      </c>
      <c r="S271" s="505">
        <v>214</v>
      </c>
      <c r="T271" s="505">
        <v>182</v>
      </c>
      <c r="U271" s="505">
        <v>57</v>
      </c>
      <c r="V271" s="505">
        <v>86</v>
      </c>
      <c r="W271" s="505">
        <v>71</v>
      </c>
      <c r="X271" s="505">
        <v>75</v>
      </c>
      <c r="Y271" s="505">
        <v>107</v>
      </c>
      <c r="Z271" s="505">
        <v>0</v>
      </c>
      <c r="AA271" s="505">
        <v>396</v>
      </c>
      <c r="AB271" s="505">
        <v>79.2</v>
      </c>
      <c r="AC271" s="505">
        <v>0</v>
      </c>
      <c r="AD271" s="505">
        <v>0</v>
      </c>
      <c r="AE271" s="505">
        <v>66.999999999999929</v>
      </c>
      <c r="AF271" s="505">
        <v>97.278260869565216</v>
      </c>
      <c r="AG271" s="505">
        <v>0</v>
      </c>
      <c r="AH271" s="505">
        <v>0</v>
      </c>
      <c r="AI271" s="505">
        <v>0</v>
      </c>
      <c r="AJ271" s="505">
        <v>0</v>
      </c>
      <c r="AK271" s="505">
        <v>0</v>
      </c>
      <c r="AL271" s="505">
        <v>0</v>
      </c>
      <c r="AM271" s="505">
        <v>0</v>
      </c>
      <c r="AN271" s="505">
        <v>237.0000000000002</v>
      </c>
      <c r="AO271" s="505">
        <v>119.0000000000002</v>
      </c>
      <c r="AP271" s="505">
        <v>39.999999999999993</v>
      </c>
      <c r="AQ271" s="505">
        <v>0</v>
      </c>
      <c r="AR271" s="505">
        <v>0</v>
      </c>
      <c r="AS271" s="505">
        <v>0</v>
      </c>
      <c r="AT271" s="505">
        <v>0</v>
      </c>
      <c r="AU271" s="505">
        <v>0</v>
      </c>
      <c r="AV271" s="505">
        <v>0</v>
      </c>
      <c r="AW271" s="505">
        <v>0</v>
      </c>
      <c r="AX271" s="505">
        <v>0</v>
      </c>
      <c r="AY271" s="505">
        <v>0</v>
      </c>
      <c r="AZ271" s="505">
        <v>1.9999999999999998</v>
      </c>
      <c r="BA271" s="505">
        <v>3.4434782608695653</v>
      </c>
      <c r="BB271" s="505">
        <v>0</v>
      </c>
      <c r="BC271" s="505">
        <v>0</v>
      </c>
      <c r="BD271" s="505">
        <v>18.105882352941155</v>
      </c>
      <c r="BE271" s="505">
        <v>27.317647058823493</v>
      </c>
      <c r="BF271" s="505">
        <v>34.485714285714302</v>
      </c>
      <c r="BG271" s="505">
        <v>41.095890410958901</v>
      </c>
      <c r="BH271" s="505">
        <v>61.445544554455417</v>
      </c>
      <c r="BI271" s="505">
        <v>104.59838117285774</v>
      </c>
      <c r="BJ271" s="505">
        <v>0</v>
      </c>
      <c r="BK271" s="505">
        <v>6.3159493670886091</v>
      </c>
      <c r="BL271" s="505">
        <v>0</v>
      </c>
      <c r="BM271" s="505">
        <v>5.0009445493311002</v>
      </c>
      <c r="BN271" s="505">
        <v>1</v>
      </c>
      <c r="BO271" s="505">
        <v>0</v>
      </c>
      <c r="BP271" s="505">
        <v>1</v>
      </c>
      <c r="BQ271" s="555"/>
      <c r="BR271" s="555"/>
      <c r="BS271" s="555"/>
    </row>
    <row r="272" spans="1:71" ht="14.4" hidden="1">
      <c r="A272" s="486">
        <f>VLOOKUP(C272,'[19]DfE No.'!C:E,3,FALSE)</f>
        <v>993</v>
      </c>
      <c r="B272" s="502">
        <v>138274</v>
      </c>
      <c r="C272" s="502">
        <v>9354016</v>
      </c>
      <c r="D272" s="503" t="s">
        <v>1272</v>
      </c>
      <c r="E272" s="492" t="s">
        <v>699</v>
      </c>
      <c r="F272" s="504" t="s">
        <v>697</v>
      </c>
      <c r="G272" s="505">
        <v>1</v>
      </c>
      <c r="H272" s="505">
        <v>0</v>
      </c>
      <c r="I272" s="505">
        <v>0</v>
      </c>
      <c r="J272" s="505">
        <v>0</v>
      </c>
      <c r="K272" s="505">
        <v>5</v>
      </c>
      <c r="L272" s="505">
        <v>3</v>
      </c>
      <c r="M272" s="505">
        <v>2</v>
      </c>
      <c r="N272" s="505">
        <v>290</v>
      </c>
      <c r="O272" s="505">
        <v>0</v>
      </c>
      <c r="P272" s="505">
        <v>0</v>
      </c>
      <c r="Q272" s="505">
        <v>0</v>
      </c>
      <c r="R272" s="505">
        <v>290</v>
      </c>
      <c r="S272" s="505">
        <v>177</v>
      </c>
      <c r="T272" s="505">
        <v>113</v>
      </c>
      <c r="U272" s="505">
        <v>60</v>
      </c>
      <c r="V272" s="505">
        <v>73</v>
      </c>
      <c r="W272" s="505">
        <v>44</v>
      </c>
      <c r="X272" s="505">
        <v>55</v>
      </c>
      <c r="Y272" s="505">
        <v>58</v>
      </c>
      <c r="Z272" s="505">
        <v>0</v>
      </c>
      <c r="AA272" s="505">
        <v>290</v>
      </c>
      <c r="AB272" s="505">
        <v>58</v>
      </c>
      <c r="AC272" s="505">
        <v>0</v>
      </c>
      <c r="AD272" s="505">
        <v>0</v>
      </c>
      <c r="AE272" s="505">
        <v>94.000000000000071</v>
      </c>
      <c r="AF272" s="505">
        <v>126.75496688741723</v>
      </c>
      <c r="AG272" s="505">
        <v>0</v>
      </c>
      <c r="AH272" s="505">
        <v>0</v>
      </c>
      <c r="AI272" s="505">
        <v>0</v>
      </c>
      <c r="AJ272" s="505">
        <v>0</v>
      </c>
      <c r="AK272" s="505">
        <v>0</v>
      </c>
      <c r="AL272" s="505">
        <v>0</v>
      </c>
      <c r="AM272" s="505">
        <v>0</v>
      </c>
      <c r="AN272" s="505">
        <v>129.00000000000014</v>
      </c>
      <c r="AO272" s="505">
        <v>27.999999999999993</v>
      </c>
      <c r="AP272" s="505">
        <v>27.999999999999993</v>
      </c>
      <c r="AQ272" s="505">
        <v>47.999999999999901</v>
      </c>
      <c r="AR272" s="505">
        <v>45.999999999999879</v>
      </c>
      <c r="AS272" s="505">
        <v>4.0000000000000107</v>
      </c>
      <c r="AT272" s="505">
        <v>7.0000000000000115</v>
      </c>
      <c r="AU272" s="505">
        <v>0</v>
      </c>
      <c r="AV272" s="505">
        <v>0</v>
      </c>
      <c r="AW272" s="505">
        <v>0</v>
      </c>
      <c r="AX272" s="505">
        <v>1.0000000000000013</v>
      </c>
      <c r="AY272" s="505">
        <v>1.0000000000000013</v>
      </c>
      <c r="AZ272" s="505">
        <v>3.0000000000000009</v>
      </c>
      <c r="BA272" s="505">
        <v>3.8410596026490067</v>
      </c>
      <c r="BB272" s="505">
        <v>0</v>
      </c>
      <c r="BC272" s="505">
        <v>0</v>
      </c>
      <c r="BD272" s="505">
        <v>28.732394366197202</v>
      </c>
      <c r="BE272" s="505">
        <v>34.957746478873261</v>
      </c>
      <c r="BF272" s="505">
        <v>18.33333333333335</v>
      </c>
      <c r="BG272" s="505">
        <v>32.35294117647058</v>
      </c>
      <c r="BH272" s="505">
        <v>43.236363636363613</v>
      </c>
      <c r="BI272" s="505">
        <v>92.295936071242053</v>
      </c>
      <c r="BJ272" s="505">
        <v>0</v>
      </c>
      <c r="BK272" s="505">
        <v>18.72456747404847</v>
      </c>
      <c r="BL272" s="505">
        <v>0</v>
      </c>
      <c r="BM272" s="505">
        <v>1.6317596494594599</v>
      </c>
      <c r="BN272" s="505">
        <v>0</v>
      </c>
      <c r="BO272" s="505">
        <v>0</v>
      </c>
      <c r="BP272" s="505">
        <v>1</v>
      </c>
      <c r="BQ272" s="555"/>
      <c r="BR272" s="555"/>
      <c r="BS272" s="555"/>
    </row>
    <row r="273" spans="1:71" ht="14.4" hidden="1">
      <c r="A273" s="486">
        <f>VLOOKUP(C273,'[19]DfE No.'!C:E,3,FALSE)</f>
        <v>361</v>
      </c>
      <c r="B273" s="502">
        <v>136918</v>
      </c>
      <c r="C273" s="502">
        <v>9354017</v>
      </c>
      <c r="D273" s="503" t="s">
        <v>315</v>
      </c>
      <c r="E273" s="492" t="s">
        <v>699</v>
      </c>
      <c r="F273" s="504" t="s">
        <v>697</v>
      </c>
      <c r="G273" s="505">
        <v>1</v>
      </c>
      <c r="H273" s="505">
        <v>0</v>
      </c>
      <c r="I273" s="505">
        <v>0</v>
      </c>
      <c r="J273" s="505">
        <v>0</v>
      </c>
      <c r="K273" s="505">
        <v>5</v>
      </c>
      <c r="L273" s="505">
        <v>3</v>
      </c>
      <c r="M273" s="505">
        <v>2</v>
      </c>
      <c r="N273" s="505">
        <v>746</v>
      </c>
      <c r="O273" s="505">
        <v>0</v>
      </c>
      <c r="P273" s="505">
        <v>0</v>
      </c>
      <c r="Q273" s="505">
        <v>0</v>
      </c>
      <c r="R273" s="505">
        <v>746</v>
      </c>
      <c r="S273" s="505">
        <v>463</v>
      </c>
      <c r="T273" s="505">
        <v>283</v>
      </c>
      <c r="U273" s="505">
        <v>154</v>
      </c>
      <c r="V273" s="505">
        <v>160</v>
      </c>
      <c r="W273" s="505">
        <v>149</v>
      </c>
      <c r="X273" s="505">
        <v>134</v>
      </c>
      <c r="Y273" s="505">
        <v>149</v>
      </c>
      <c r="Z273" s="505">
        <v>0</v>
      </c>
      <c r="AA273" s="505">
        <v>746</v>
      </c>
      <c r="AB273" s="505">
        <v>149.19999999999999</v>
      </c>
      <c r="AC273" s="505">
        <v>0</v>
      </c>
      <c r="AD273" s="505">
        <v>0</v>
      </c>
      <c r="AE273" s="505">
        <v>83.000000000000028</v>
      </c>
      <c r="AF273" s="505">
        <v>132.46728971962617</v>
      </c>
      <c r="AG273" s="505">
        <v>0</v>
      </c>
      <c r="AH273" s="505">
        <v>0</v>
      </c>
      <c r="AI273" s="505">
        <v>0</v>
      </c>
      <c r="AJ273" s="505">
        <v>0</v>
      </c>
      <c r="AK273" s="505">
        <v>0</v>
      </c>
      <c r="AL273" s="505">
        <v>0</v>
      </c>
      <c r="AM273" s="505">
        <v>0</v>
      </c>
      <c r="AN273" s="505">
        <v>629.99999999999989</v>
      </c>
      <c r="AO273" s="505">
        <v>110.00000000000033</v>
      </c>
      <c r="AP273" s="505">
        <v>0</v>
      </c>
      <c r="AQ273" s="505">
        <v>1.9999999999999978</v>
      </c>
      <c r="AR273" s="505">
        <v>4.0000000000000027</v>
      </c>
      <c r="AS273" s="505">
        <v>0</v>
      </c>
      <c r="AT273" s="505">
        <v>0</v>
      </c>
      <c r="AU273" s="505">
        <v>0</v>
      </c>
      <c r="AV273" s="505">
        <v>0</v>
      </c>
      <c r="AW273" s="505">
        <v>0</v>
      </c>
      <c r="AX273" s="505">
        <v>0</v>
      </c>
      <c r="AY273" s="505">
        <v>1.9999999999999978</v>
      </c>
      <c r="AZ273" s="505">
        <v>4.0000000000000027</v>
      </c>
      <c r="BA273" s="505">
        <v>2.9879839786381845</v>
      </c>
      <c r="BB273" s="505">
        <v>0</v>
      </c>
      <c r="BC273" s="505">
        <v>0</v>
      </c>
      <c r="BD273" s="505">
        <v>53.651612903225875</v>
      </c>
      <c r="BE273" s="505">
        <v>55.741935483871039</v>
      </c>
      <c r="BF273" s="505">
        <v>56.265734265734324</v>
      </c>
      <c r="BG273" s="505">
        <v>44.666666666666622</v>
      </c>
      <c r="BH273" s="505">
        <v>65.056338028168994</v>
      </c>
      <c r="BI273" s="505">
        <v>163.53188766568849</v>
      </c>
      <c r="BJ273" s="505">
        <v>0</v>
      </c>
      <c r="BK273" s="505">
        <v>0</v>
      </c>
      <c r="BL273" s="505">
        <v>0</v>
      </c>
      <c r="BM273" s="505">
        <v>5.4483761112385301</v>
      </c>
      <c r="BN273" s="505">
        <v>0</v>
      </c>
      <c r="BO273" s="505">
        <v>0</v>
      </c>
      <c r="BP273" s="505">
        <v>1</v>
      </c>
      <c r="BQ273" s="555"/>
      <c r="BR273" s="555"/>
      <c r="BS273" s="555"/>
    </row>
    <row r="274" spans="1:71" ht="14.4" hidden="1">
      <c r="A274" s="486">
        <f>VLOOKUP(C274,'[19]DfE No.'!C:E,3,FALSE)</f>
        <v>555</v>
      </c>
      <c r="B274" s="502">
        <v>141639</v>
      </c>
      <c r="C274" s="502">
        <v>9354019</v>
      </c>
      <c r="D274" s="503" t="s">
        <v>422</v>
      </c>
      <c r="E274" s="492" t="s">
        <v>699</v>
      </c>
      <c r="F274" s="504" t="s">
        <v>697</v>
      </c>
      <c r="G274" s="505">
        <v>1</v>
      </c>
      <c r="H274" s="505">
        <v>0</v>
      </c>
      <c r="I274" s="505">
        <v>0</v>
      </c>
      <c r="J274" s="505">
        <v>0</v>
      </c>
      <c r="K274" s="505">
        <v>5</v>
      </c>
      <c r="L274" s="505">
        <v>3</v>
      </c>
      <c r="M274" s="505">
        <v>2</v>
      </c>
      <c r="N274" s="505">
        <v>1398</v>
      </c>
      <c r="O274" s="505">
        <v>0</v>
      </c>
      <c r="P274" s="505">
        <v>0</v>
      </c>
      <c r="Q274" s="505">
        <v>0</v>
      </c>
      <c r="R274" s="505">
        <v>1398</v>
      </c>
      <c r="S274" s="505">
        <v>845</v>
      </c>
      <c r="T274" s="505">
        <v>553</v>
      </c>
      <c r="U274" s="505">
        <v>275</v>
      </c>
      <c r="V274" s="505">
        <v>284</v>
      </c>
      <c r="W274" s="505">
        <v>286</v>
      </c>
      <c r="X274" s="505">
        <v>275</v>
      </c>
      <c r="Y274" s="505">
        <v>278</v>
      </c>
      <c r="Z274" s="505">
        <v>0</v>
      </c>
      <c r="AA274" s="505">
        <v>1398</v>
      </c>
      <c r="AB274" s="505">
        <v>279.60000000000002</v>
      </c>
      <c r="AC274" s="505">
        <v>0</v>
      </c>
      <c r="AD274" s="505">
        <v>0</v>
      </c>
      <c r="AE274" s="505">
        <v>177.99999999999972</v>
      </c>
      <c r="AF274" s="505">
        <v>288</v>
      </c>
      <c r="AG274" s="505">
        <v>0</v>
      </c>
      <c r="AH274" s="505">
        <v>0</v>
      </c>
      <c r="AI274" s="505">
        <v>0</v>
      </c>
      <c r="AJ274" s="505">
        <v>0</v>
      </c>
      <c r="AK274" s="505">
        <v>0</v>
      </c>
      <c r="AL274" s="505">
        <v>0</v>
      </c>
      <c r="AM274" s="505">
        <v>0</v>
      </c>
      <c r="AN274" s="505">
        <v>1097.9999999999993</v>
      </c>
      <c r="AO274" s="505">
        <v>183.9999999999994</v>
      </c>
      <c r="AP274" s="505">
        <v>116.00000000000007</v>
      </c>
      <c r="AQ274" s="505">
        <v>0</v>
      </c>
      <c r="AR274" s="505">
        <v>0</v>
      </c>
      <c r="AS274" s="505">
        <v>0</v>
      </c>
      <c r="AT274" s="505">
        <v>0</v>
      </c>
      <c r="AU274" s="505">
        <v>0</v>
      </c>
      <c r="AV274" s="505">
        <v>0</v>
      </c>
      <c r="AW274" s="505">
        <v>0</v>
      </c>
      <c r="AX274" s="505">
        <v>0</v>
      </c>
      <c r="AY274" s="505">
        <v>2.002865329512892</v>
      </c>
      <c r="AZ274" s="505">
        <v>4.005730659025784</v>
      </c>
      <c r="BA274" s="505">
        <v>4</v>
      </c>
      <c r="BB274" s="505">
        <v>0</v>
      </c>
      <c r="BC274" s="505">
        <v>0</v>
      </c>
      <c r="BD274" s="505">
        <v>93.30357142857136</v>
      </c>
      <c r="BE274" s="505">
        <v>96.357142857142776</v>
      </c>
      <c r="BF274" s="505">
        <v>90.999999999999957</v>
      </c>
      <c r="BG274" s="505">
        <v>107.34200743494415</v>
      </c>
      <c r="BH274" s="505">
        <v>131.41818181818189</v>
      </c>
      <c r="BI274" s="505">
        <v>305.65856032160701</v>
      </c>
      <c r="BJ274" s="505">
        <v>0</v>
      </c>
      <c r="BK274" s="505">
        <v>0</v>
      </c>
      <c r="BL274" s="505">
        <v>0</v>
      </c>
      <c r="BM274" s="505">
        <v>2.5990258098360699</v>
      </c>
      <c r="BN274" s="505">
        <v>0</v>
      </c>
      <c r="BO274" s="505">
        <v>0</v>
      </c>
      <c r="BP274" s="505">
        <v>1</v>
      </c>
      <c r="BQ274" s="555"/>
      <c r="BR274" s="555"/>
      <c r="BS274" s="555"/>
    </row>
    <row r="275" spans="1:71" ht="14.4" hidden="1">
      <c r="A275" s="486">
        <f>VLOOKUP(C275,'[19]DfE No.'!C:E,3,FALSE)</f>
        <v>169</v>
      </c>
      <c r="B275" s="502">
        <v>139403</v>
      </c>
      <c r="C275" s="502">
        <v>9354032</v>
      </c>
      <c r="D275" s="503" t="s">
        <v>471</v>
      </c>
      <c r="E275" s="492" t="s">
        <v>699</v>
      </c>
      <c r="F275" s="504" t="s">
        <v>697</v>
      </c>
      <c r="G275" s="505">
        <v>1</v>
      </c>
      <c r="H275" s="505">
        <v>0</v>
      </c>
      <c r="I275" s="505">
        <v>0</v>
      </c>
      <c r="J275" s="505">
        <v>0</v>
      </c>
      <c r="K275" s="505">
        <v>5</v>
      </c>
      <c r="L275" s="505">
        <v>3</v>
      </c>
      <c r="M275" s="505">
        <v>2</v>
      </c>
      <c r="N275" s="505">
        <v>803</v>
      </c>
      <c r="O275" s="505">
        <v>0</v>
      </c>
      <c r="P275" s="505">
        <v>0</v>
      </c>
      <c r="Q275" s="505">
        <v>0</v>
      </c>
      <c r="R275" s="505">
        <v>803</v>
      </c>
      <c r="S275" s="505">
        <v>473</v>
      </c>
      <c r="T275" s="505">
        <v>330</v>
      </c>
      <c r="U275" s="505">
        <v>158</v>
      </c>
      <c r="V275" s="505">
        <v>165</v>
      </c>
      <c r="W275" s="505">
        <v>150</v>
      </c>
      <c r="X275" s="505">
        <v>153</v>
      </c>
      <c r="Y275" s="505">
        <v>177</v>
      </c>
      <c r="Z275" s="505">
        <v>0</v>
      </c>
      <c r="AA275" s="505">
        <v>803</v>
      </c>
      <c r="AB275" s="505">
        <v>160.6</v>
      </c>
      <c r="AC275" s="505">
        <v>0</v>
      </c>
      <c r="AD275" s="505">
        <v>0</v>
      </c>
      <c r="AE275" s="505">
        <v>377.99999999999966</v>
      </c>
      <c r="AF275" s="505">
        <v>448.81796966161022</v>
      </c>
      <c r="AG275" s="505">
        <v>0</v>
      </c>
      <c r="AH275" s="505">
        <v>0</v>
      </c>
      <c r="AI275" s="505">
        <v>0</v>
      </c>
      <c r="AJ275" s="505">
        <v>0</v>
      </c>
      <c r="AK275" s="505">
        <v>0</v>
      </c>
      <c r="AL275" s="505">
        <v>0</v>
      </c>
      <c r="AM275" s="505">
        <v>0</v>
      </c>
      <c r="AN275" s="505">
        <v>129.99999999999997</v>
      </c>
      <c r="AO275" s="505">
        <v>10</v>
      </c>
      <c r="AP275" s="505">
        <v>12.999999999999998</v>
      </c>
      <c r="AQ275" s="505">
        <v>173.99999999999983</v>
      </c>
      <c r="AR275" s="505">
        <v>196.00000000000014</v>
      </c>
      <c r="AS275" s="505">
        <v>55</v>
      </c>
      <c r="AT275" s="505">
        <v>225.00000000000037</v>
      </c>
      <c r="AU275" s="505">
        <v>0</v>
      </c>
      <c r="AV275" s="505">
        <v>0</v>
      </c>
      <c r="AW275" s="505">
        <v>0</v>
      </c>
      <c r="AX275" s="505">
        <v>0.99999999999999978</v>
      </c>
      <c r="AY275" s="505">
        <v>3</v>
      </c>
      <c r="AZ275" s="505">
        <v>6</v>
      </c>
      <c r="BA275" s="505">
        <v>8.4329054842473745</v>
      </c>
      <c r="BB275" s="505">
        <v>0</v>
      </c>
      <c r="BC275" s="505">
        <v>0</v>
      </c>
      <c r="BD275" s="505">
        <v>78.515337423312829</v>
      </c>
      <c r="BE275" s="505">
        <v>81.993865030674797</v>
      </c>
      <c r="BF275" s="505">
        <v>72.413793103448256</v>
      </c>
      <c r="BG275" s="505">
        <v>96.631578947368411</v>
      </c>
      <c r="BH275" s="505">
        <v>113.11242603550299</v>
      </c>
      <c r="BI275" s="505">
        <v>260.022592511114</v>
      </c>
      <c r="BJ275" s="505">
        <v>0</v>
      </c>
      <c r="BK275" s="505">
        <v>0</v>
      </c>
      <c r="BL275" s="505">
        <v>0</v>
      </c>
      <c r="BM275" s="505">
        <v>1.01073473099593</v>
      </c>
      <c r="BN275" s="505">
        <v>0</v>
      </c>
      <c r="BO275" s="505">
        <v>0</v>
      </c>
      <c r="BP275" s="505">
        <v>1</v>
      </c>
      <c r="BQ275" s="555"/>
      <c r="BR275" s="555"/>
      <c r="BS275" s="555"/>
    </row>
    <row r="276" spans="1:71" ht="14.4" hidden="1">
      <c r="A276" s="486">
        <f>VLOOKUP(C276,'[19]DfE No.'!C:E,3,FALSE)</f>
        <v>561</v>
      </c>
      <c r="B276" s="502">
        <v>139867</v>
      </c>
      <c r="C276" s="502">
        <v>9354033</v>
      </c>
      <c r="D276" s="503" t="s">
        <v>465</v>
      </c>
      <c r="E276" s="492" t="s">
        <v>699</v>
      </c>
      <c r="F276" s="504" t="s">
        <v>697</v>
      </c>
      <c r="G276" s="505">
        <v>1</v>
      </c>
      <c r="H276" s="505">
        <v>0</v>
      </c>
      <c r="I276" s="505">
        <v>0</v>
      </c>
      <c r="J276" s="505">
        <v>0</v>
      </c>
      <c r="K276" s="505">
        <v>5</v>
      </c>
      <c r="L276" s="505">
        <v>3</v>
      </c>
      <c r="M276" s="505">
        <v>2</v>
      </c>
      <c r="N276" s="505">
        <v>1037</v>
      </c>
      <c r="O276" s="505">
        <v>0</v>
      </c>
      <c r="P276" s="505">
        <v>0</v>
      </c>
      <c r="Q276" s="505">
        <v>0</v>
      </c>
      <c r="R276" s="505">
        <v>1037</v>
      </c>
      <c r="S276" s="505">
        <v>638</v>
      </c>
      <c r="T276" s="505">
        <v>399</v>
      </c>
      <c r="U276" s="505">
        <v>232</v>
      </c>
      <c r="V276" s="505">
        <v>212</v>
      </c>
      <c r="W276" s="505">
        <v>194</v>
      </c>
      <c r="X276" s="505">
        <v>192</v>
      </c>
      <c r="Y276" s="505">
        <v>207</v>
      </c>
      <c r="Z276" s="505">
        <v>0</v>
      </c>
      <c r="AA276" s="505">
        <v>1037</v>
      </c>
      <c r="AB276" s="505">
        <v>207.4</v>
      </c>
      <c r="AC276" s="505">
        <v>0</v>
      </c>
      <c r="AD276" s="505">
        <v>0</v>
      </c>
      <c r="AE276" s="505">
        <v>185.00000000000045</v>
      </c>
      <c r="AF276" s="505">
        <v>259.75339805825246</v>
      </c>
      <c r="AG276" s="505">
        <v>0</v>
      </c>
      <c r="AH276" s="505">
        <v>0</v>
      </c>
      <c r="AI276" s="505">
        <v>0</v>
      </c>
      <c r="AJ276" s="505">
        <v>0</v>
      </c>
      <c r="AK276" s="505">
        <v>0</v>
      </c>
      <c r="AL276" s="505">
        <v>0</v>
      </c>
      <c r="AM276" s="505">
        <v>0</v>
      </c>
      <c r="AN276" s="505">
        <v>893.00000000000034</v>
      </c>
      <c r="AO276" s="505">
        <v>0</v>
      </c>
      <c r="AP276" s="505">
        <v>143.99999999999963</v>
      </c>
      <c r="AQ276" s="505">
        <v>0</v>
      </c>
      <c r="AR276" s="505">
        <v>0</v>
      </c>
      <c r="AS276" s="505">
        <v>0</v>
      </c>
      <c r="AT276" s="505">
        <v>0</v>
      </c>
      <c r="AU276" s="505">
        <v>0</v>
      </c>
      <c r="AV276" s="505">
        <v>0</v>
      </c>
      <c r="AW276" s="505">
        <v>0</v>
      </c>
      <c r="AX276" s="505">
        <v>3.0116166505324258</v>
      </c>
      <c r="AY276" s="505">
        <v>6.0232333010648613</v>
      </c>
      <c r="AZ276" s="505">
        <v>6.0232333010648613</v>
      </c>
      <c r="BA276" s="505">
        <v>7.0475728155339805</v>
      </c>
      <c r="BB276" s="505">
        <v>0</v>
      </c>
      <c r="BC276" s="505">
        <v>0</v>
      </c>
      <c r="BD276" s="505">
        <v>113.17073170731696</v>
      </c>
      <c r="BE276" s="505">
        <v>103.41463414634136</v>
      </c>
      <c r="BF276" s="505">
        <v>86.8958333333334</v>
      </c>
      <c r="BG276" s="505">
        <v>101.10638297872339</v>
      </c>
      <c r="BH276" s="505">
        <v>117.70588235294115</v>
      </c>
      <c r="BI276" s="505">
        <v>310.21857542983975</v>
      </c>
      <c r="BJ276" s="505">
        <v>0</v>
      </c>
      <c r="BK276" s="505">
        <v>0</v>
      </c>
      <c r="BL276" s="505">
        <v>0</v>
      </c>
      <c r="BM276" s="505">
        <v>6.4027051530098804</v>
      </c>
      <c r="BN276" s="505">
        <v>0</v>
      </c>
      <c r="BO276" s="505">
        <v>0</v>
      </c>
      <c r="BP276" s="505">
        <v>1</v>
      </c>
      <c r="BQ276" s="555"/>
      <c r="BR276" s="555"/>
      <c r="BS276" s="555"/>
    </row>
    <row r="277" spans="1:71" ht="14.4" hidden="1">
      <c r="A277" s="486">
        <f>VLOOKUP(C277,'[19]DfE No.'!C:E,3,FALSE)</f>
        <v>371</v>
      </c>
      <c r="B277" s="502">
        <v>140032</v>
      </c>
      <c r="C277" s="502">
        <v>9354034</v>
      </c>
      <c r="D277" s="503" t="s">
        <v>494</v>
      </c>
      <c r="E277" s="492" t="s">
        <v>699</v>
      </c>
      <c r="F277" s="504" t="s">
        <v>697</v>
      </c>
      <c r="G277" s="505">
        <v>1</v>
      </c>
      <c r="H277" s="505">
        <v>0</v>
      </c>
      <c r="I277" s="505">
        <v>0</v>
      </c>
      <c r="J277" s="505">
        <v>0</v>
      </c>
      <c r="K277" s="505">
        <v>5</v>
      </c>
      <c r="L277" s="505">
        <v>3</v>
      </c>
      <c r="M277" s="505">
        <v>2</v>
      </c>
      <c r="N277" s="505">
        <v>684</v>
      </c>
      <c r="O277" s="505">
        <v>0</v>
      </c>
      <c r="P277" s="505">
        <v>0</v>
      </c>
      <c r="Q277" s="505">
        <v>0</v>
      </c>
      <c r="R277" s="505">
        <v>684</v>
      </c>
      <c r="S277" s="505">
        <v>426</v>
      </c>
      <c r="T277" s="505">
        <v>258</v>
      </c>
      <c r="U277" s="505">
        <v>144</v>
      </c>
      <c r="V277" s="505">
        <v>153</v>
      </c>
      <c r="W277" s="505">
        <v>129</v>
      </c>
      <c r="X277" s="505">
        <v>125</v>
      </c>
      <c r="Y277" s="505">
        <v>133</v>
      </c>
      <c r="Z277" s="505">
        <v>0</v>
      </c>
      <c r="AA277" s="505">
        <v>684</v>
      </c>
      <c r="AB277" s="505">
        <v>136.80000000000001</v>
      </c>
      <c r="AC277" s="505">
        <v>0</v>
      </c>
      <c r="AD277" s="505">
        <v>0</v>
      </c>
      <c r="AE277" s="505">
        <v>172.99999999999991</v>
      </c>
      <c r="AF277" s="505">
        <v>245.56395348837211</v>
      </c>
      <c r="AG277" s="505">
        <v>0</v>
      </c>
      <c r="AH277" s="505">
        <v>0</v>
      </c>
      <c r="AI277" s="505">
        <v>0</v>
      </c>
      <c r="AJ277" s="505">
        <v>0</v>
      </c>
      <c r="AK277" s="505">
        <v>0</v>
      </c>
      <c r="AL277" s="505">
        <v>0</v>
      </c>
      <c r="AM277" s="505">
        <v>0</v>
      </c>
      <c r="AN277" s="505">
        <v>174.9999999999998</v>
      </c>
      <c r="AO277" s="505">
        <v>50.000000000000028</v>
      </c>
      <c r="AP277" s="505">
        <v>132.00000000000009</v>
      </c>
      <c r="AQ277" s="505">
        <v>82.999999999999943</v>
      </c>
      <c r="AR277" s="505">
        <v>186.99999999999997</v>
      </c>
      <c r="AS277" s="505">
        <v>56.999999999999979</v>
      </c>
      <c r="AT277" s="505">
        <v>0</v>
      </c>
      <c r="AU277" s="505">
        <v>0</v>
      </c>
      <c r="AV277" s="505">
        <v>0</v>
      </c>
      <c r="AW277" s="505">
        <v>0</v>
      </c>
      <c r="AX277" s="505">
        <v>14.165680473372758</v>
      </c>
      <c r="AY277" s="505">
        <v>31.366863905325463</v>
      </c>
      <c r="AZ277" s="505">
        <v>61.721893491124234</v>
      </c>
      <c r="BA277" s="505">
        <v>1.9883720930232558</v>
      </c>
      <c r="BB277" s="505">
        <v>0</v>
      </c>
      <c r="BC277" s="505">
        <v>0</v>
      </c>
      <c r="BD277" s="505">
        <v>80.559440559440503</v>
      </c>
      <c r="BE277" s="505">
        <v>85.594405594405529</v>
      </c>
      <c r="BF277" s="505">
        <v>77.179487179487154</v>
      </c>
      <c r="BG277" s="505">
        <v>66.513761467889864</v>
      </c>
      <c r="BH277" s="505">
        <v>84.941176470588246</v>
      </c>
      <c r="BI277" s="505">
        <v>235.68558259041151</v>
      </c>
      <c r="BJ277" s="505">
        <v>0</v>
      </c>
      <c r="BK277" s="505">
        <v>6.9599999999999795</v>
      </c>
      <c r="BL277" s="505">
        <v>0</v>
      </c>
      <c r="BM277" s="505">
        <v>1.0129641751641101</v>
      </c>
      <c r="BN277" s="505">
        <v>0</v>
      </c>
      <c r="BO277" s="505">
        <v>0</v>
      </c>
      <c r="BP277" s="505">
        <v>1</v>
      </c>
      <c r="BQ277" s="555"/>
      <c r="BR277" s="555"/>
      <c r="BS277" s="555"/>
    </row>
    <row r="278" spans="1:71" ht="14.4" hidden="1">
      <c r="A278" s="486">
        <f>VLOOKUP(C278,'[19]DfE No.'!C:E,3,FALSE)</f>
        <v>994</v>
      </c>
      <c r="B278" s="502">
        <v>140047</v>
      </c>
      <c r="C278" s="502">
        <v>9354035</v>
      </c>
      <c r="D278" s="503" t="s">
        <v>1273</v>
      </c>
      <c r="E278" s="492" t="s">
        <v>699</v>
      </c>
      <c r="F278" s="504" t="s">
        <v>697</v>
      </c>
      <c r="G278" s="505">
        <v>1</v>
      </c>
      <c r="H278" s="505">
        <v>0</v>
      </c>
      <c r="I278" s="505">
        <v>0</v>
      </c>
      <c r="J278" s="505">
        <v>0</v>
      </c>
      <c r="K278" s="505">
        <v>5</v>
      </c>
      <c r="L278" s="505">
        <v>3</v>
      </c>
      <c r="M278" s="505">
        <v>2</v>
      </c>
      <c r="N278" s="505">
        <v>391</v>
      </c>
      <c r="O278" s="505">
        <v>0</v>
      </c>
      <c r="P278" s="505">
        <v>0</v>
      </c>
      <c r="Q278" s="505">
        <v>0</v>
      </c>
      <c r="R278" s="505">
        <v>391</v>
      </c>
      <c r="S278" s="505">
        <v>278</v>
      </c>
      <c r="T278" s="505">
        <v>113</v>
      </c>
      <c r="U278" s="505">
        <v>123</v>
      </c>
      <c r="V278" s="505">
        <v>73</v>
      </c>
      <c r="W278" s="505">
        <v>82</v>
      </c>
      <c r="X278" s="505">
        <v>60</v>
      </c>
      <c r="Y278" s="505">
        <v>53</v>
      </c>
      <c r="Z278" s="505">
        <v>0</v>
      </c>
      <c r="AA278" s="505">
        <v>391</v>
      </c>
      <c r="AB278" s="505">
        <v>78.2</v>
      </c>
      <c r="AC278" s="505">
        <v>0</v>
      </c>
      <c r="AD278" s="505">
        <v>0</v>
      </c>
      <c r="AE278" s="505">
        <v>61.999999999999851</v>
      </c>
      <c r="AF278" s="505">
        <v>95.807947019867555</v>
      </c>
      <c r="AG278" s="505">
        <v>0</v>
      </c>
      <c r="AH278" s="505">
        <v>0</v>
      </c>
      <c r="AI278" s="505">
        <v>0</v>
      </c>
      <c r="AJ278" s="505">
        <v>0</v>
      </c>
      <c r="AK278" s="505">
        <v>0</v>
      </c>
      <c r="AL278" s="505">
        <v>0</v>
      </c>
      <c r="AM278" s="505">
        <v>0</v>
      </c>
      <c r="AN278" s="505">
        <v>363.99999999999989</v>
      </c>
      <c r="AO278" s="505">
        <v>4.0000000000000027</v>
      </c>
      <c r="AP278" s="505">
        <v>8.9999999999999858</v>
      </c>
      <c r="AQ278" s="505">
        <v>2.9999999999999982</v>
      </c>
      <c r="AR278" s="505">
        <v>10.999999999999989</v>
      </c>
      <c r="AS278" s="505">
        <v>0</v>
      </c>
      <c r="AT278" s="505">
        <v>0</v>
      </c>
      <c r="AU278" s="505">
        <v>0</v>
      </c>
      <c r="AV278" s="505">
        <v>0</v>
      </c>
      <c r="AW278" s="505">
        <v>0</v>
      </c>
      <c r="AX278" s="505">
        <v>0</v>
      </c>
      <c r="AY278" s="505">
        <v>0</v>
      </c>
      <c r="AZ278" s="505">
        <v>2.0000000000000013</v>
      </c>
      <c r="BA278" s="505">
        <v>1.2947019867549669</v>
      </c>
      <c r="BB278" s="505">
        <v>0</v>
      </c>
      <c r="BC278" s="505">
        <v>0</v>
      </c>
      <c r="BD278" s="505">
        <v>57.882352941176514</v>
      </c>
      <c r="BE278" s="505">
        <v>34.352941176470615</v>
      </c>
      <c r="BF278" s="505">
        <v>36.794871794871817</v>
      </c>
      <c r="BG278" s="505">
        <v>32.542372881355917</v>
      </c>
      <c r="BH278" s="505">
        <v>36.692307692307672</v>
      </c>
      <c r="BI278" s="505">
        <v>119.42172182566867</v>
      </c>
      <c r="BJ278" s="505">
        <v>0</v>
      </c>
      <c r="BK278" s="505">
        <v>0</v>
      </c>
      <c r="BL278" s="505">
        <v>0</v>
      </c>
      <c r="BM278" s="505">
        <v>5.55935743866279</v>
      </c>
      <c r="BN278" s="505">
        <v>1</v>
      </c>
      <c r="BO278" s="505">
        <v>0</v>
      </c>
      <c r="BP278" s="505">
        <v>1</v>
      </c>
      <c r="BQ278" s="555"/>
      <c r="BR278" s="555"/>
      <c r="BS278" s="555"/>
    </row>
    <row r="279" spans="1:71" ht="14.4" hidden="1">
      <c r="A279" s="486">
        <f>VLOOKUP(C279,'[19]DfE No.'!C:E,3,FALSE)</f>
        <v>166</v>
      </c>
      <c r="B279" s="502">
        <v>136271</v>
      </c>
      <c r="C279" s="502">
        <v>9354036</v>
      </c>
      <c r="D279" s="503" t="s">
        <v>493</v>
      </c>
      <c r="E279" s="492" t="s">
        <v>699</v>
      </c>
      <c r="F279" s="504" t="s">
        <v>697</v>
      </c>
      <c r="G279" s="505">
        <v>1</v>
      </c>
      <c r="H279" s="505">
        <v>0</v>
      </c>
      <c r="I279" s="505">
        <v>0</v>
      </c>
      <c r="J279" s="505">
        <v>0</v>
      </c>
      <c r="K279" s="505">
        <v>5</v>
      </c>
      <c r="L279" s="505">
        <v>3</v>
      </c>
      <c r="M279" s="505">
        <v>2</v>
      </c>
      <c r="N279" s="505">
        <v>818</v>
      </c>
      <c r="O279" s="505">
        <v>0</v>
      </c>
      <c r="P279" s="505">
        <v>0</v>
      </c>
      <c r="Q279" s="505">
        <v>0</v>
      </c>
      <c r="R279" s="505">
        <v>818</v>
      </c>
      <c r="S279" s="505">
        <v>501</v>
      </c>
      <c r="T279" s="505">
        <v>317</v>
      </c>
      <c r="U279" s="505">
        <v>172</v>
      </c>
      <c r="V279" s="505">
        <v>171</v>
      </c>
      <c r="W279" s="505">
        <v>158</v>
      </c>
      <c r="X279" s="505">
        <v>154</v>
      </c>
      <c r="Y279" s="505">
        <v>163</v>
      </c>
      <c r="Z279" s="505">
        <v>0</v>
      </c>
      <c r="AA279" s="505">
        <v>818</v>
      </c>
      <c r="AB279" s="505">
        <v>163.6</v>
      </c>
      <c r="AC279" s="505">
        <v>0</v>
      </c>
      <c r="AD279" s="505">
        <v>0</v>
      </c>
      <c r="AE279" s="505">
        <v>70.000000000000028</v>
      </c>
      <c r="AF279" s="505">
        <v>112.82758620689656</v>
      </c>
      <c r="AG279" s="505">
        <v>0</v>
      </c>
      <c r="AH279" s="505">
        <v>0</v>
      </c>
      <c r="AI279" s="505">
        <v>0</v>
      </c>
      <c r="AJ279" s="505">
        <v>0</v>
      </c>
      <c r="AK279" s="505">
        <v>0</v>
      </c>
      <c r="AL279" s="505">
        <v>0</v>
      </c>
      <c r="AM279" s="505">
        <v>0</v>
      </c>
      <c r="AN279" s="505">
        <v>798.00000000000023</v>
      </c>
      <c r="AO279" s="505">
        <v>17.000000000000032</v>
      </c>
      <c r="AP279" s="505">
        <v>3.0000000000000027</v>
      </c>
      <c r="AQ279" s="505">
        <v>0</v>
      </c>
      <c r="AR279" s="505">
        <v>0</v>
      </c>
      <c r="AS279" s="505">
        <v>0</v>
      </c>
      <c r="AT279" s="505">
        <v>0</v>
      </c>
      <c r="AU279" s="505">
        <v>0</v>
      </c>
      <c r="AV279" s="505">
        <v>0</v>
      </c>
      <c r="AW279" s="505">
        <v>0</v>
      </c>
      <c r="AX279" s="505">
        <v>0</v>
      </c>
      <c r="AY279" s="505">
        <v>0</v>
      </c>
      <c r="AZ279" s="505">
        <v>0</v>
      </c>
      <c r="BA279" s="505">
        <v>8.0591133004926103</v>
      </c>
      <c r="BB279" s="505">
        <v>0</v>
      </c>
      <c r="BC279" s="505">
        <v>0</v>
      </c>
      <c r="BD279" s="505">
        <v>59.029585798816505</v>
      </c>
      <c r="BE279" s="505">
        <v>58.686390532544316</v>
      </c>
      <c r="BF279" s="505">
        <v>48.929032258064559</v>
      </c>
      <c r="BG279" s="505">
        <v>56.092715231788006</v>
      </c>
      <c r="BH279" s="505">
        <v>58.358024691358075</v>
      </c>
      <c r="BI279" s="505">
        <v>167.65284876372434</v>
      </c>
      <c r="BJ279" s="505">
        <v>0</v>
      </c>
      <c r="BK279" s="505">
        <v>0</v>
      </c>
      <c r="BL279" s="505">
        <v>0</v>
      </c>
      <c r="BM279" s="505">
        <v>4.6009339676148802</v>
      </c>
      <c r="BN279" s="505">
        <v>0</v>
      </c>
      <c r="BO279" s="505">
        <v>0</v>
      </c>
      <c r="BP279" s="505">
        <v>1</v>
      </c>
      <c r="BQ279" s="555"/>
      <c r="BR279" s="555"/>
      <c r="BS279" s="555"/>
    </row>
    <row r="280" spans="1:71" ht="14.4" hidden="1">
      <c r="A280" s="486">
        <f>VLOOKUP(C280,'[19]DfE No.'!C:E,3,FALSE)</f>
        <v>165</v>
      </c>
      <c r="B280" s="502">
        <v>136782</v>
      </c>
      <c r="C280" s="502">
        <v>9354040</v>
      </c>
      <c r="D280" s="503" t="s">
        <v>222</v>
      </c>
      <c r="E280" s="492" t="s">
        <v>699</v>
      </c>
      <c r="F280" s="504" t="s">
        <v>697</v>
      </c>
      <c r="G280" s="505">
        <v>1</v>
      </c>
      <c r="H280" s="505">
        <v>0</v>
      </c>
      <c r="I280" s="505">
        <v>0</v>
      </c>
      <c r="J280" s="505">
        <v>0</v>
      </c>
      <c r="K280" s="505">
        <v>5</v>
      </c>
      <c r="L280" s="505">
        <v>3</v>
      </c>
      <c r="M280" s="505">
        <v>2</v>
      </c>
      <c r="N280" s="505">
        <v>891</v>
      </c>
      <c r="O280" s="505">
        <v>0</v>
      </c>
      <c r="P280" s="505">
        <v>0</v>
      </c>
      <c r="Q280" s="505">
        <v>0</v>
      </c>
      <c r="R280" s="505">
        <v>891</v>
      </c>
      <c r="S280" s="505">
        <v>547</v>
      </c>
      <c r="T280" s="505">
        <v>344</v>
      </c>
      <c r="U280" s="505">
        <v>174</v>
      </c>
      <c r="V280" s="505">
        <v>172</v>
      </c>
      <c r="W280" s="505">
        <v>201</v>
      </c>
      <c r="X280" s="505">
        <v>171</v>
      </c>
      <c r="Y280" s="505">
        <v>173</v>
      </c>
      <c r="Z280" s="505">
        <v>0</v>
      </c>
      <c r="AA280" s="505">
        <v>891</v>
      </c>
      <c r="AB280" s="505">
        <v>178.2</v>
      </c>
      <c r="AC280" s="505">
        <v>0</v>
      </c>
      <c r="AD280" s="505">
        <v>0</v>
      </c>
      <c r="AE280" s="505">
        <v>100.00000000000009</v>
      </c>
      <c r="AF280" s="505">
        <v>148.66518353726363</v>
      </c>
      <c r="AG280" s="505">
        <v>0</v>
      </c>
      <c r="AH280" s="505">
        <v>0</v>
      </c>
      <c r="AI280" s="505">
        <v>0</v>
      </c>
      <c r="AJ280" s="505">
        <v>0</v>
      </c>
      <c r="AK280" s="505">
        <v>0</v>
      </c>
      <c r="AL280" s="505">
        <v>0</v>
      </c>
      <c r="AM280" s="505">
        <v>0</v>
      </c>
      <c r="AN280" s="505">
        <v>718.99999999999966</v>
      </c>
      <c r="AO280" s="505">
        <v>162.00000000000014</v>
      </c>
      <c r="AP280" s="505">
        <v>5.9999999999999964</v>
      </c>
      <c r="AQ280" s="505">
        <v>2.0000000000000018</v>
      </c>
      <c r="AR280" s="505">
        <v>2.0000000000000018</v>
      </c>
      <c r="AS280" s="505">
        <v>0</v>
      </c>
      <c r="AT280" s="505">
        <v>0</v>
      </c>
      <c r="AU280" s="505">
        <v>0</v>
      </c>
      <c r="AV280" s="505">
        <v>0</v>
      </c>
      <c r="AW280" s="505">
        <v>0</v>
      </c>
      <c r="AX280" s="505">
        <v>1.0022497187851538</v>
      </c>
      <c r="AY280" s="505">
        <v>1.0022497187851538</v>
      </c>
      <c r="AZ280" s="505">
        <v>1.0022497187851538</v>
      </c>
      <c r="BA280" s="505">
        <v>7.9288097886540596</v>
      </c>
      <c r="BB280" s="505">
        <v>0</v>
      </c>
      <c r="BC280" s="505">
        <v>0</v>
      </c>
      <c r="BD280" s="505">
        <v>51.479289940828316</v>
      </c>
      <c r="BE280" s="505">
        <v>50.887573964496958</v>
      </c>
      <c r="BF280" s="505">
        <v>65.218085106382972</v>
      </c>
      <c r="BG280" s="505">
        <v>55.601226993865062</v>
      </c>
      <c r="BH280" s="505">
        <v>50.024096385542144</v>
      </c>
      <c r="BI280" s="505">
        <v>163.81881074330582</v>
      </c>
      <c r="BJ280" s="505">
        <v>0</v>
      </c>
      <c r="BK280" s="505">
        <v>0</v>
      </c>
      <c r="BL280" s="505">
        <v>0</v>
      </c>
      <c r="BM280" s="505">
        <v>5.6083314158567799</v>
      </c>
      <c r="BN280" s="505">
        <v>0</v>
      </c>
      <c r="BO280" s="505">
        <v>0</v>
      </c>
      <c r="BP280" s="505">
        <v>1</v>
      </c>
      <c r="BQ280" s="555"/>
      <c r="BR280" s="555"/>
      <c r="BS280" s="555"/>
    </row>
    <row r="281" spans="1:71" ht="14.4" hidden="1">
      <c r="A281" s="486">
        <f>VLOOKUP(C281,'[19]DfE No.'!C:E,3,FALSE)</f>
        <v>557</v>
      </c>
      <c r="B281" s="502">
        <v>140669</v>
      </c>
      <c r="C281" s="502">
        <v>9354041</v>
      </c>
      <c r="D281" s="503" t="s">
        <v>492</v>
      </c>
      <c r="E281" s="492" t="s">
        <v>699</v>
      </c>
      <c r="F281" s="504" t="s">
        <v>697</v>
      </c>
      <c r="G281" s="505">
        <v>1</v>
      </c>
      <c r="H281" s="505">
        <v>0</v>
      </c>
      <c r="I281" s="505">
        <v>0</v>
      </c>
      <c r="J281" s="505">
        <v>0</v>
      </c>
      <c r="K281" s="505">
        <v>5</v>
      </c>
      <c r="L281" s="505">
        <v>3</v>
      </c>
      <c r="M281" s="505">
        <v>2</v>
      </c>
      <c r="N281" s="505">
        <v>772</v>
      </c>
      <c r="O281" s="505">
        <v>0</v>
      </c>
      <c r="P281" s="505">
        <v>0</v>
      </c>
      <c r="Q281" s="505">
        <v>0</v>
      </c>
      <c r="R281" s="505">
        <v>772</v>
      </c>
      <c r="S281" s="505">
        <v>505</v>
      </c>
      <c r="T281" s="505">
        <v>267</v>
      </c>
      <c r="U281" s="505">
        <v>170</v>
      </c>
      <c r="V281" s="505">
        <v>169</v>
      </c>
      <c r="W281" s="505">
        <v>166</v>
      </c>
      <c r="X281" s="505">
        <v>139</v>
      </c>
      <c r="Y281" s="505">
        <v>128</v>
      </c>
      <c r="Z281" s="505">
        <v>0</v>
      </c>
      <c r="AA281" s="505">
        <v>772</v>
      </c>
      <c r="AB281" s="505">
        <v>154.4</v>
      </c>
      <c r="AC281" s="505">
        <v>0</v>
      </c>
      <c r="AD281" s="505">
        <v>0</v>
      </c>
      <c r="AE281" s="505">
        <v>106.99999999999996</v>
      </c>
      <c r="AF281" s="505">
        <v>162.58298465829847</v>
      </c>
      <c r="AG281" s="505">
        <v>0</v>
      </c>
      <c r="AH281" s="505">
        <v>0</v>
      </c>
      <c r="AI281" s="505">
        <v>0</v>
      </c>
      <c r="AJ281" s="505">
        <v>0</v>
      </c>
      <c r="AK281" s="505">
        <v>0</v>
      </c>
      <c r="AL281" s="505">
        <v>0</v>
      </c>
      <c r="AM281" s="505">
        <v>0</v>
      </c>
      <c r="AN281" s="505">
        <v>686</v>
      </c>
      <c r="AO281" s="505">
        <v>83.00000000000027</v>
      </c>
      <c r="AP281" s="505">
        <v>2.9999999999999996</v>
      </c>
      <c r="AQ281" s="505">
        <v>0</v>
      </c>
      <c r="AR281" s="505">
        <v>0</v>
      </c>
      <c r="AS281" s="505">
        <v>0</v>
      </c>
      <c r="AT281" s="505">
        <v>0</v>
      </c>
      <c r="AU281" s="505">
        <v>0</v>
      </c>
      <c r="AV281" s="505">
        <v>0</v>
      </c>
      <c r="AW281" s="505">
        <v>0</v>
      </c>
      <c r="AX281" s="505">
        <v>10.039011703511049</v>
      </c>
      <c r="AY281" s="505">
        <v>17.066319895968807</v>
      </c>
      <c r="AZ281" s="505">
        <v>31.120936280884244</v>
      </c>
      <c r="BA281" s="505">
        <v>4.3068340306834028</v>
      </c>
      <c r="BB281" s="505">
        <v>0</v>
      </c>
      <c r="BC281" s="505">
        <v>0</v>
      </c>
      <c r="BD281" s="505">
        <v>49.756097560975562</v>
      </c>
      <c r="BE281" s="505">
        <v>49.463414634146289</v>
      </c>
      <c r="BF281" s="505">
        <v>77.8125</v>
      </c>
      <c r="BG281" s="505">
        <v>70.537313432835788</v>
      </c>
      <c r="BH281" s="505">
        <v>71.362831858407034</v>
      </c>
      <c r="BI281" s="505">
        <v>188.71254929087655</v>
      </c>
      <c r="BJ281" s="505">
        <v>0</v>
      </c>
      <c r="BK281" s="505">
        <v>0</v>
      </c>
      <c r="BL281" s="505">
        <v>0</v>
      </c>
      <c r="BM281" s="505">
        <v>5.8703078353909497</v>
      </c>
      <c r="BN281" s="505">
        <v>0</v>
      </c>
      <c r="BO281" s="505">
        <v>0</v>
      </c>
      <c r="BP281" s="505">
        <v>1</v>
      </c>
      <c r="BQ281" s="555"/>
      <c r="BR281" s="555"/>
      <c r="BS281" s="555"/>
    </row>
    <row r="282" spans="1:71" ht="14.4" hidden="1">
      <c r="A282" s="486">
        <f>VLOOKUP(C282,'[19]DfE No.'!C:E,3,FALSE)</f>
        <v>599</v>
      </c>
      <c r="B282" s="502">
        <v>140969</v>
      </c>
      <c r="C282" s="502">
        <v>9354042</v>
      </c>
      <c r="D282" s="503" t="s">
        <v>461</v>
      </c>
      <c r="E282" s="492" t="s">
        <v>699</v>
      </c>
      <c r="F282" s="504" t="s">
        <v>697</v>
      </c>
      <c r="G282" s="505">
        <v>1</v>
      </c>
      <c r="H282" s="505">
        <v>0</v>
      </c>
      <c r="I282" s="505">
        <v>0</v>
      </c>
      <c r="J282" s="505">
        <v>0</v>
      </c>
      <c r="K282" s="505">
        <v>5</v>
      </c>
      <c r="L282" s="505">
        <v>3</v>
      </c>
      <c r="M282" s="505">
        <v>2</v>
      </c>
      <c r="N282" s="505">
        <v>656</v>
      </c>
      <c r="O282" s="505">
        <v>0</v>
      </c>
      <c r="P282" s="505">
        <v>0</v>
      </c>
      <c r="Q282" s="505">
        <v>0</v>
      </c>
      <c r="R282" s="505">
        <v>656</v>
      </c>
      <c r="S282" s="505">
        <v>436</v>
      </c>
      <c r="T282" s="505">
        <v>220</v>
      </c>
      <c r="U282" s="505">
        <v>116</v>
      </c>
      <c r="V282" s="505">
        <v>149</v>
      </c>
      <c r="W282" s="505">
        <v>171</v>
      </c>
      <c r="X282" s="505">
        <v>127</v>
      </c>
      <c r="Y282" s="505">
        <v>93</v>
      </c>
      <c r="Z282" s="505">
        <v>0</v>
      </c>
      <c r="AA282" s="505">
        <v>656</v>
      </c>
      <c r="AB282" s="505">
        <v>131.19999999999999</v>
      </c>
      <c r="AC282" s="505">
        <v>0</v>
      </c>
      <c r="AD282" s="505">
        <v>0</v>
      </c>
      <c r="AE282" s="505">
        <v>59.999999999999972</v>
      </c>
      <c r="AF282" s="505">
        <v>94.755555555555546</v>
      </c>
      <c r="AG282" s="505">
        <v>0</v>
      </c>
      <c r="AH282" s="505">
        <v>0</v>
      </c>
      <c r="AI282" s="505">
        <v>0</v>
      </c>
      <c r="AJ282" s="505">
        <v>0</v>
      </c>
      <c r="AK282" s="505">
        <v>0</v>
      </c>
      <c r="AL282" s="505">
        <v>0</v>
      </c>
      <c r="AM282" s="505">
        <v>0</v>
      </c>
      <c r="AN282" s="505">
        <v>623.00000000000034</v>
      </c>
      <c r="AO282" s="505">
        <v>15.999999999999984</v>
      </c>
      <c r="AP282" s="505">
        <v>17.000000000000025</v>
      </c>
      <c r="AQ282" s="505">
        <v>0</v>
      </c>
      <c r="AR282" s="505">
        <v>0</v>
      </c>
      <c r="AS282" s="505">
        <v>0</v>
      </c>
      <c r="AT282" s="505">
        <v>0</v>
      </c>
      <c r="AU282" s="505">
        <v>0</v>
      </c>
      <c r="AV282" s="505">
        <v>0</v>
      </c>
      <c r="AW282" s="505">
        <v>0</v>
      </c>
      <c r="AX282" s="505">
        <v>0</v>
      </c>
      <c r="AY282" s="505">
        <v>1.0030581039755324</v>
      </c>
      <c r="AZ282" s="505">
        <v>5.0152905198776754</v>
      </c>
      <c r="BA282" s="505">
        <v>4.1650793650793654</v>
      </c>
      <c r="BB282" s="505">
        <v>0</v>
      </c>
      <c r="BC282" s="505">
        <v>0</v>
      </c>
      <c r="BD282" s="505">
        <v>39.200000000000045</v>
      </c>
      <c r="BE282" s="505">
        <v>50.351724137931093</v>
      </c>
      <c r="BF282" s="505">
        <v>76.796407185628809</v>
      </c>
      <c r="BG282" s="505">
        <v>48.528455284552798</v>
      </c>
      <c r="BH282" s="505">
        <v>41.215909090909072</v>
      </c>
      <c r="BI282" s="505">
        <v>154.57666166621556</v>
      </c>
      <c r="BJ282" s="505">
        <v>0</v>
      </c>
      <c r="BK282" s="505">
        <v>0</v>
      </c>
      <c r="BL282" s="505">
        <v>0</v>
      </c>
      <c r="BM282" s="505">
        <v>2.5512400047337298</v>
      </c>
      <c r="BN282" s="505">
        <v>0</v>
      </c>
      <c r="BO282" s="505">
        <v>0</v>
      </c>
      <c r="BP282" s="505">
        <v>1</v>
      </c>
      <c r="BQ282" s="555"/>
      <c r="BR282" s="555"/>
      <c r="BS282" s="555"/>
    </row>
    <row r="283" spans="1:71" ht="14.4" hidden="1">
      <c r="A283" s="486">
        <f>VLOOKUP(C283,'[19]DfE No.'!C:E,3,FALSE)</f>
        <v>167</v>
      </c>
      <c r="B283" s="502">
        <v>141236</v>
      </c>
      <c r="C283" s="502">
        <v>9354043</v>
      </c>
      <c r="D283" s="503" t="s">
        <v>491</v>
      </c>
      <c r="E283" s="492" t="s">
        <v>699</v>
      </c>
      <c r="F283" s="504" t="s">
        <v>697</v>
      </c>
      <c r="G283" s="505">
        <v>1</v>
      </c>
      <c r="H283" s="505">
        <v>0</v>
      </c>
      <c r="I283" s="505">
        <v>0</v>
      </c>
      <c r="J283" s="505">
        <v>0</v>
      </c>
      <c r="K283" s="505">
        <v>5</v>
      </c>
      <c r="L283" s="505">
        <v>3</v>
      </c>
      <c r="M283" s="505">
        <v>2</v>
      </c>
      <c r="N283" s="505">
        <v>494</v>
      </c>
      <c r="O283" s="505">
        <v>0</v>
      </c>
      <c r="P283" s="505">
        <v>0</v>
      </c>
      <c r="Q283" s="505">
        <v>0</v>
      </c>
      <c r="R283" s="505">
        <v>494</v>
      </c>
      <c r="S283" s="505">
        <v>298</v>
      </c>
      <c r="T283" s="505">
        <v>196</v>
      </c>
      <c r="U283" s="505">
        <v>127</v>
      </c>
      <c r="V283" s="505">
        <v>85</v>
      </c>
      <c r="W283" s="505">
        <v>86</v>
      </c>
      <c r="X283" s="505">
        <v>96</v>
      </c>
      <c r="Y283" s="505">
        <v>100</v>
      </c>
      <c r="Z283" s="505">
        <v>0</v>
      </c>
      <c r="AA283" s="505">
        <v>494</v>
      </c>
      <c r="AB283" s="505">
        <v>98.8</v>
      </c>
      <c r="AC283" s="505">
        <v>0</v>
      </c>
      <c r="AD283" s="505">
        <v>0</v>
      </c>
      <c r="AE283" s="505">
        <v>108.00000000000024</v>
      </c>
      <c r="AF283" s="505">
        <v>147.85614849187934</v>
      </c>
      <c r="AG283" s="505">
        <v>0</v>
      </c>
      <c r="AH283" s="505">
        <v>0</v>
      </c>
      <c r="AI283" s="505">
        <v>0</v>
      </c>
      <c r="AJ283" s="505">
        <v>0</v>
      </c>
      <c r="AK283" s="505">
        <v>0</v>
      </c>
      <c r="AL283" s="505">
        <v>0</v>
      </c>
      <c r="AM283" s="505">
        <v>0</v>
      </c>
      <c r="AN283" s="505">
        <v>329.66734279918865</v>
      </c>
      <c r="AO283" s="505">
        <v>76.154158215010156</v>
      </c>
      <c r="AP283" s="505">
        <v>88.178498985801198</v>
      </c>
      <c r="AQ283" s="505">
        <v>0</v>
      </c>
      <c r="AR283" s="505">
        <v>0</v>
      </c>
      <c r="AS283" s="505">
        <v>0</v>
      </c>
      <c r="AT283" s="505">
        <v>0</v>
      </c>
      <c r="AU283" s="505">
        <v>0</v>
      </c>
      <c r="AV283" s="505">
        <v>0</v>
      </c>
      <c r="AW283" s="505">
        <v>0</v>
      </c>
      <c r="AX283" s="505">
        <v>1.0000000000000007</v>
      </c>
      <c r="AY283" s="505">
        <v>1.0000000000000007</v>
      </c>
      <c r="AZ283" s="505">
        <v>2.0000000000000013</v>
      </c>
      <c r="BA283" s="505">
        <v>5.7308584686774937</v>
      </c>
      <c r="BB283" s="505">
        <v>0</v>
      </c>
      <c r="BC283" s="505">
        <v>0</v>
      </c>
      <c r="BD283" s="505">
        <v>57.452380952380906</v>
      </c>
      <c r="BE283" s="505">
        <v>38.452380952380921</v>
      </c>
      <c r="BF283" s="505">
        <v>39.853658536585328</v>
      </c>
      <c r="BG283" s="505">
        <v>36.129032258064477</v>
      </c>
      <c r="BH283" s="505">
        <v>62.5</v>
      </c>
      <c r="BI283" s="505">
        <v>138.20901766356269</v>
      </c>
      <c r="BJ283" s="505">
        <v>0</v>
      </c>
      <c r="BK283" s="505">
        <v>1.3600000000000194</v>
      </c>
      <c r="BL283" s="505">
        <v>0</v>
      </c>
      <c r="BM283" s="505">
        <v>4.8622540834355803</v>
      </c>
      <c r="BN283" s="505">
        <v>1</v>
      </c>
      <c r="BO283" s="505">
        <v>0</v>
      </c>
      <c r="BP283" s="505">
        <v>1</v>
      </c>
      <c r="BQ283" s="555"/>
      <c r="BR283" s="555"/>
      <c r="BS283" s="555"/>
    </row>
    <row r="284" spans="1:71" ht="14.4" hidden="1">
      <c r="A284" s="486">
        <f>VLOOKUP(C284,'[19]DfE No.'!C:E,3,FALSE)</f>
        <v>171</v>
      </c>
      <c r="B284" s="502">
        <v>142759</v>
      </c>
      <c r="C284" s="502">
        <v>9354045</v>
      </c>
      <c r="D284" s="503" t="s">
        <v>490</v>
      </c>
      <c r="E284" s="492" t="s">
        <v>699</v>
      </c>
      <c r="F284" s="504" t="s">
        <v>697</v>
      </c>
      <c r="G284" s="505">
        <v>1</v>
      </c>
      <c r="H284" s="505">
        <v>0</v>
      </c>
      <c r="I284" s="505">
        <v>0</v>
      </c>
      <c r="J284" s="505">
        <v>0</v>
      </c>
      <c r="K284" s="505">
        <v>5</v>
      </c>
      <c r="L284" s="505">
        <v>3</v>
      </c>
      <c r="M284" s="505">
        <v>2</v>
      </c>
      <c r="N284" s="505">
        <v>1125</v>
      </c>
      <c r="O284" s="505">
        <v>0</v>
      </c>
      <c r="P284" s="505">
        <v>0</v>
      </c>
      <c r="Q284" s="505">
        <v>0</v>
      </c>
      <c r="R284" s="505">
        <v>1125</v>
      </c>
      <c r="S284" s="505">
        <v>756</v>
      </c>
      <c r="T284" s="505">
        <v>369</v>
      </c>
      <c r="U284" s="505">
        <v>254</v>
      </c>
      <c r="V284" s="505">
        <v>261</v>
      </c>
      <c r="W284" s="505">
        <v>241</v>
      </c>
      <c r="X284" s="505">
        <v>220</v>
      </c>
      <c r="Y284" s="505">
        <v>149</v>
      </c>
      <c r="Z284" s="505">
        <v>0</v>
      </c>
      <c r="AA284" s="505">
        <v>1125</v>
      </c>
      <c r="AB284" s="505">
        <v>225</v>
      </c>
      <c r="AC284" s="505">
        <v>0</v>
      </c>
      <c r="AD284" s="505">
        <v>0</v>
      </c>
      <c r="AE284" s="505">
        <v>294.99999999999977</v>
      </c>
      <c r="AF284" s="505">
        <v>381.57894736842104</v>
      </c>
      <c r="AG284" s="505">
        <v>0</v>
      </c>
      <c r="AH284" s="505">
        <v>0</v>
      </c>
      <c r="AI284" s="505">
        <v>0</v>
      </c>
      <c r="AJ284" s="505">
        <v>0</v>
      </c>
      <c r="AK284" s="505">
        <v>0</v>
      </c>
      <c r="AL284" s="505">
        <v>0</v>
      </c>
      <c r="AM284" s="505">
        <v>0</v>
      </c>
      <c r="AN284" s="505">
        <v>618.54982206405634</v>
      </c>
      <c r="AO284" s="505">
        <v>83.073843416370153</v>
      </c>
      <c r="AP284" s="505">
        <v>11.009786476868324</v>
      </c>
      <c r="AQ284" s="505">
        <v>90.080071174377224</v>
      </c>
      <c r="AR284" s="505">
        <v>165.14679715302489</v>
      </c>
      <c r="AS284" s="505">
        <v>44.039145907473298</v>
      </c>
      <c r="AT284" s="505">
        <v>113.10053380782863</v>
      </c>
      <c r="AU284" s="505">
        <v>0</v>
      </c>
      <c r="AV284" s="505">
        <v>0</v>
      </c>
      <c r="AW284" s="505">
        <v>0</v>
      </c>
      <c r="AX284" s="505">
        <v>0</v>
      </c>
      <c r="AY284" s="505">
        <v>1.0000000000000002</v>
      </c>
      <c r="AZ284" s="505">
        <v>1.0000000000000002</v>
      </c>
      <c r="BA284" s="505">
        <v>5.4824561403508767</v>
      </c>
      <c r="BB284" s="505">
        <v>0</v>
      </c>
      <c r="BC284" s="505">
        <v>0</v>
      </c>
      <c r="BD284" s="505">
        <v>79.436293436293496</v>
      </c>
      <c r="BE284" s="505">
        <v>81.62548262548269</v>
      </c>
      <c r="BF284" s="505">
        <v>92.000000000000085</v>
      </c>
      <c r="BG284" s="505">
        <v>88.202764976958491</v>
      </c>
      <c r="BH284" s="505">
        <v>64.870748299319729</v>
      </c>
      <c r="BI284" s="505">
        <v>244.77531974375981</v>
      </c>
      <c r="BJ284" s="505">
        <v>0</v>
      </c>
      <c r="BK284" s="505">
        <v>0</v>
      </c>
      <c r="BL284" s="505">
        <v>0</v>
      </c>
      <c r="BM284" s="505">
        <v>1.2508620223618101</v>
      </c>
      <c r="BN284" s="505">
        <v>0</v>
      </c>
      <c r="BO284" s="505">
        <v>0</v>
      </c>
      <c r="BP284" s="505">
        <v>1</v>
      </c>
      <c r="BQ284" s="555"/>
      <c r="BR284" s="555"/>
      <c r="BS284" s="555"/>
    </row>
    <row r="285" spans="1:71" ht="14.4" hidden="1">
      <c r="A285" s="486">
        <f>VLOOKUP(C285,'[19]DfE No.'!C:E,3,FALSE)</f>
        <v>558</v>
      </c>
      <c r="B285" s="502">
        <v>145055</v>
      </c>
      <c r="C285" s="502">
        <v>9354048</v>
      </c>
      <c r="D285" s="503" t="s">
        <v>425</v>
      </c>
      <c r="E285" s="492" t="s">
        <v>699</v>
      </c>
      <c r="F285" s="504" t="s">
        <v>697</v>
      </c>
      <c r="G285" s="505">
        <v>1</v>
      </c>
      <c r="H285" s="505">
        <v>0</v>
      </c>
      <c r="I285" s="505">
        <v>0</v>
      </c>
      <c r="J285" s="505">
        <v>0</v>
      </c>
      <c r="K285" s="505">
        <v>5</v>
      </c>
      <c r="L285" s="505">
        <v>3</v>
      </c>
      <c r="M285" s="505">
        <v>2</v>
      </c>
      <c r="N285" s="505">
        <v>795</v>
      </c>
      <c r="O285" s="505">
        <v>0</v>
      </c>
      <c r="P285" s="505">
        <v>0</v>
      </c>
      <c r="Q285" s="505">
        <v>0</v>
      </c>
      <c r="R285" s="505">
        <v>795</v>
      </c>
      <c r="S285" s="505">
        <v>503</v>
      </c>
      <c r="T285" s="505">
        <v>292</v>
      </c>
      <c r="U285" s="505">
        <v>184</v>
      </c>
      <c r="V285" s="505">
        <v>165</v>
      </c>
      <c r="W285" s="505">
        <v>154</v>
      </c>
      <c r="X285" s="505">
        <v>131</v>
      </c>
      <c r="Y285" s="505">
        <v>161</v>
      </c>
      <c r="Z285" s="505">
        <v>0</v>
      </c>
      <c r="AA285" s="505">
        <v>795</v>
      </c>
      <c r="AB285" s="505">
        <v>159</v>
      </c>
      <c r="AC285" s="505">
        <v>0</v>
      </c>
      <c r="AD285" s="505">
        <v>0</v>
      </c>
      <c r="AE285" s="505">
        <v>111.99999999999993</v>
      </c>
      <c r="AF285" s="505">
        <v>200.83115183246071</v>
      </c>
      <c r="AG285" s="505">
        <v>0</v>
      </c>
      <c r="AH285" s="505">
        <v>0</v>
      </c>
      <c r="AI285" s="505">
        <v>0</v>
      </c>
      <c r="AJ285" s="505">
        <v>0</v>
      </c>
      <c r="AK285" s="505">
        <v>0</v>
      </c>
      <c r="AL285" s="505">
        <v>0</v>
      </c>
      <c r="AM285" s="505">
        <v>0</v>
      </c>
      <c r="AN285" s="505">
        <v>541</v>
      </c>
      <c r="AO285" s="505">
        <v>135</v>
      </c>
      <c r="AP285" s="505">
        <v>58</v>
      </c>
      <c r="AQ285" s="505">
        <v>0</v>
      </c>
      <c r="AR285" s="505">
        <v>61.000000000000021</v>
      </c>
      <c r="AS285" s="505">
        <v>0</v>
      </c>
      <c r="AT285" s="505">
        <v>0</v>
      </c>
      <c r="AU285" s="505">
        <v>0</v>
      </c>
      <c r="AV285" s="505">
        <v>0</v>
      </c>
      <c r="AW285" s="505">
        <v>0</v>
      </c>
      <c r="AX285" s="505">
        <v>5.0189393939393918</v>
      </c>
      <c r="AY285" s="505">
        <v>5.0189393939393918</v>
      </c>
      <c r="AZ285" s="505">
        <v>6.022727272727276</v>
      </c>
      <c r="BA285" s="505">
        <v>1.0405759162303665</v>
      </c>
      <c r="BB285" s="505">
        <v>0</v>
      </c>
      <c r="BC285" s="505">
        <v>0</v>
      </c>
      <c r="BD285" s="505">
        <v>68.858895705521505</v>
      </c>
      <c r="BE285" s="505">
        <v>61.748466257668738</v>
      </c>
      <c r="BF285" s="505">
        <v>69.350993377483505</v>
      </c>
      <c r="BG285" s="505">
        <v>53.023809523809554</v>
      </c>
      <c r="BH285" s="505">
        <v>91.406451612903226</v>
      </c>
      <c r="BI285" s="505">
        <v>203.04494493043521</v>
      </c>
      <c r="BJ285" s="505">
        <v>0</v>
      </c>
      <c r="BK285" s="505">
        <v>0</v>
      </c>
      <c r="BL285" s="505">
        <v>0</v>
      </c>
      <c r="BM285" s="505">
        <v>3.0817149430256801</v>
      </c>
      <c r="BN285" s="505">
        <v>0</v>
      </c>
      <c r="BO285" s="505">
        <v>0</v>
      </c>
      <c r="BP285" s="505">
        <v>1</v>
      </c>
      <c r="BQ285" s="555"/>
      <c r="BR285" s="555"/>
      <c r="BS285" s="555"/>
    </row>
    <row r="286" spans="1:71" ht="14.4" hidden="1">
      <c r="A286" s="486">
        <f>VLOOKUP(C286,'[19]DfE No.'!C:E,3,FALSE)</f>
        <v>175</v>
      </c>
      <c r="B286" s="502">
        <v>137901</v>
      </c>
      <c r="C286" s="502">
        <v>9354051</v>
      </c>
      <c r="D286" s="503" t="s">
        <v>489</v>
      </c>
      <c r="E286" s="492" t="s">
        <v>699</v>
      </c>
      <c r="F286" s="504" t="s">
        <v>697</v>
      </c>
      <c r="G286" s="505">
        <v>1</v>
      </c>
      <c r="H286" s="505">
        <v>0</v>
      </c>
      <c r="I286" s="505">
        <v>0</v>
      </c>
      <c r="J286" s="505">
        <v>0</v>
      </c>
      <c r="K286" s="505">
        <v>5</v>
      </c>
      <c r="L286" s="505">
        <v>3</v>
      </c>
      <c r="M286" s="505">
        <v>2</v>
      </c>
      <c r="N286" s="505">
        <v>316</v>
      </c>
      <c r="O286" s="505">
        <v>0</v>
      </c>
      <c r="P286" s="505">
        <v>0</v>
      </c>
      <c r="Q286" s="505">
        <v>0</v>
      </c>
      <c r="R286" s="505">
        <v>316</v>
      </c>
      <c r="S286" s="505">
        <v>197</v>
      </c>
      <c r="T286" s="505">
        <v>119</v>
      </c>
      <c r="U286" s="505">
        <v>57</v>
      </c>
      <c r="V286" s="505">
        <v>68</v>
      </c>
      <c r="W286" s="505">
        <v>72</v>
      </c>
      <c r="X286" s="505">
        <v>67</v>
      </c>
      <c r="Y286" s="505">
        <v>52</v>
      </c>
      <c r="Z286" s="505">
        <v>0</v>
      </c>
      <c r="AA286" s="505">
        <v>316</v>
      </c>
      <c r="AB286" s="505">
        <v>63.2</v>
      </c>
      <c r="AC286" s="505">
        <v>0</v>
      </c>
      <c r="AD286" s="505">
        <v>0</v>
      </c>
      <c r="AE286" s="505">
        <v>37.000000000000092</v>
      </c>
      <c r="AF286" s="505">
        <v>55.473354231974923</v>
      </c>
      <c r="AG286" s="505">
        <v>0</v>
      </c>
      <c r="AH286" s="505">
        <v>0</v>
      </c>
      <c r="AI286" s="505">
        <v>0</v>
      </c>
      <c r="AJ286" s="505">
        <v>0</v>
      </c>
      <c r="AK286" s="505">
        <v>0</v>
      </c>
      <c r="AL286" s="505">
        <v>0</v>
      </c>
      <c r="AM286" s="505">
        <v>0</v>
      </c>
      <c r="AN286" s="505">
        <v>306.00000000000006</v>
      </c>
      <c r="AO286" s="505">
        <v>10.000000000000012</v>
      </c>
      <c r="AP286" s="505">
        <v>0</v>
      </c>
      <c r="AQ286" s="505">
        <v>0</v>
      </c>
      <c r="AR286" s="505">
        <v>0</v>
      </c>
      <c r="AS286" s="505">
        <v>0</v>
      </c>
      <c r="AT286" s="505">
        <v>0</v>
      </c>
      <c r="AU286" s="505">
        <v>0</v>
      </c>
      <c r="AV286" s="505">
        <v>0</v>
      </c>
      <c r="AW286" s="505">
        <v>0</v>
      </c>
      <c r="AX286" s="505">
        <v>0</v>
      </c>
      <c r="AY286" s="505">
        <v>2.0063492063492068</v>
      </c>
      <c r="AZ286" s="505">
        <v>2.0063492063492068</v>
      </c>
      <c r="BA286" s="505">
        <v>9.9059561128526639</v>
      </c>
      <c r="BB286" s="505">
        <v>0</v>
      </c>
      <c r="BC286" s="505">
        <v>0</v>
      </c>
      <c r="BD286" s="505">
        <v>23.52380952380954</v>
      </c>
      <c r="BE286" s="505">
        <v>28.063492063492085</v>
      </c>
      <c r="BF286" s="505">
        <v>31.164179104477586</v>
      </c>
      <c r="BG286" s="505">
        <v>18.84375</v>
      </c>
      <c r="BH286" s="505">
        <v>20.8</v>
      </c>
      <c r="BI286" s="505">
        <v>74.029645795148525</v>
      </c>
      <c r="BJ286" s="505">
        <v>0</v>
      </c>
      <c r="BK286" s="505">
        <v>0</v>
      </c>
      <c r="BL286" s="505">
        <v>0</v>
      </c>
      <c r="BM286" s="505">
        <v>4.7601119860465104</v>
      </c>
      <c r="BN286" s="505">
        <v>1</v>
      </c>
      <c r="BO286" s="505">
        <v>0</v>
      </c>
      <c r="BP286" s="505">
        <v>1</v>
      </c>
      <c r="BQ286" s="555"/>
      <c r="BR286" s="555"/>
      <c r="BS286" s="555"/>
    </row>
    <row r="287" spans="1:71" ht="14.4" hidden="1">
      <c r="A287" s="486">
        <f>VLOOKUP(C287,'[19]DfE No.'!C:E,3,FALSE)</f>
        <v>155</v>
      </c>
      <c r="B287" s="502">
        <v>137055</v>
      </c>
      <c r="C287" s="502">
        <v>9354056</v>
      </c>
      <c r="D287" s="503" t="s">
        <v>218</v>
      </c>
      <c r="E287" s="492" t="s">
        <v>699</v>
      </c>
      <c r="F287" s="504" t="s">
        <v>697</v>
      </c>
      <c r="G287" s="505">
        <v>1</v>
      </c>
      <c r="H287" s="505">
        <v>0</v>
      </c>
      <c r="I287" s="505">
        <v>0</v>
      </c>
      <c r="J287" s="505">
        <v>0</v>
      </c>
      <c r="K287" s="505">
        <v>5</v>
      </c>
      <c r="L287" s="505">
        <v>3</v>
      </c>
      <c r="M287" s="505">
        <v>2</v>
      </c>
      <c r="N287" s="505">
        <v>1229</v>
      </c>
      <c r="O287" s="505">
        <v>0</v>
      </c>
      <c r="P287" s="505">
        <v>0</v>
      </c>
      <c r="Q287" s="505">
        <v>0</v>
      </c>
      <c r="R287" s="505">
        <v>1229</v>
      </c>
      <c r="S287" s="505">
        <v>746</v>
      </c>
      <c r="T287" s="505">
        <v>483</v>
      </c>
      <c r="U287" s="505">
        <v>250</v>
      </c>
      <c r="V287" s="505">
        <v>249</v>
      </c>
      <c r="W287" s="505">
        <v>247</v>
      </c>
      <c r="X287" s="505">
        <v>243</v>
      </c>
      <c r="Y287" s="505">
        <v>240</v>
      </c>
      <c r="Z287" s="505">
        <v>0</v>
      </c>
      <c r="AA287" s="505">
        <v>1229</v>
      </c>
      <c r="AB287" s="505">
        <v>245.8</v>
      </c>
      <c r="AC287" s="505">
        <v>0</v>
      </c>
      <c r="AD287" s="505">
        <v>0</v>
      </c>
      <c r="AE287" s="505">
        <v>177.00000000000009</v>
      </c>
      <c r="AF287" s="505">
        <v>261.57432981316003</v>
      </c>
      <c r="AG287" s="505">
        <v>0</v>
      </c>
      <c r="AH287" s="505">
        <v>0</v>
      </c>
      <c r="AI287" s="505">
        <v>0</v>
      </c>
      <c r="AJ287" s="505">
        <v>0</v>
      </c>
      <c r="AK287" s="505">
        <v>0</v>
      </c>
      <c r="AL287" s="505">
        <v>0</v>
      </c>
      <c r="AM287" s="505">
        <v>0</v>
      </c>
      <c r="AN287" s="505">
        <v>901.19983686786304</v>
      </c>
      <c r="AO287" s="505">
        <v>58.141924959216993</v>
      </c>
      <c r="AP287" s="505">
        <v>146.35725938009736</v>
      </c>
      <c r="AQ287" s="505">
        <v>36.08809135399671</v>
      </c>
      <c r="AR287" s="505">
        <v>77.188417618270776</v>
      </c>
      <c r="AS287" s="505">
        <v>5.0122349102773276</v>
      </c>
      <c r="AT287" s="505">
        <v>5.0122349102773276</v>
      </c>
      <c r="AU287" s="505">
        <v>0</v>
      </c>
      <c r="AV287" s="505">
        <v>0</v>
      </c>
      <c r="AW287" s="505">
        <v>0</v>
      </c>
      <c r="AX287" s="505">
        <v>0</v>
      </c>
      <c r="AY287" s="505">
        <v>0</v>
      </c>
      <c r="AZ287" s="505">
        <v>0</v>
      </c>
      <c r="BA287" s="505">
        <v>16.972380178716488</v>
      </c>
      <c r="BB287" s="505">
        <v>0</v>
      </c>
      <c r="BC287" s="505">
        <v>0</v>
      </c>
      <c r="BD287" s="505">
        <v>73.170731707317003</v>
      </c>
      <c r="BE287" s="505">
        <v>72.878048780487731</v>
      </c>
      <c r="BF287" s="505">
        <v>89.7265306122449</v>
      </c>
      <c r="BG287" s="505">
        <v>88.177215189873351</v>
      </c>
      <c r="BH287" s="505">
        <v>116.39484978540767</v>
      </c>
      <c r="BI287" s="505">
        <v>258.36891649921506</v>
      </c>
      <c r="BJ287" s="505">
        <v>0</v>
      </c>
      <c r="BK287" s="505">
        <v>0</v>
      </c>
      <c r="BL287" s="505">
        <v>0</v>
      </c>
      <c r="BM287" s="505">
        <v>2.73280543128655</v>
      </c>
      <c r="BN287" s="505">
        <v>0</v>
      </c>
      <c r="BO287" s="505">
        <v>0</v>
      </c>
      <c r="BP287" s="505">
        <v>1</v>
      </c>
      <c r="BQ287" s="555"/>
      <c r="BR287" s="555"/>
      <c r="BS287" s="555"/>
    </row>
    <row r="288" spans="1:71" ht="14.4" hidden="1">
      <c r="A288" s="486">
        <f>VLOOKUP(C288,'[19]DfE No.'!C:E,3,FALSE)</f>
        <v>156</v>
      </c>
      <c r="B288" s="502">
        <v>136998</v>
      </c>
      <c r="C288" s="502">
        <v>9354075</v>
      </c>
      <c r="D288" s="503" t="s">
        <v>219</v>
      </c>
      <c r="E288" s="492" t="s">
        <v>699</v>
      </c>
      <c r="F288" s="504" t="s">
        <v>697</v>
      </c>
      <c r="G288" s="505">
        <v>1</v>
      </c>
      <c r="H288" s="505">
        <v>0</v>
      </c>
      <c r="I288" s="505">
        <v>0</v>
      </c>
      <c r="J288" s="505">
        <v>0</v>
      </c>
      <c r="K288" s="505">
        <v>5</v>
      </c>
      <c r="L288" s="505">
        <v>3</v>
      </c>
      <c r="M288" s="505">
        <v>2</v>
      </c>
      <c r="N288" s="505">
        <v>796</v>
      </c>
      <c r="O288" s="505">
        <v>0</v>
      </c>
      <c r="P288" s="505">
        <v>0</v>
      </c>
      <c r="Q288" s="505">
        <v>0</v>
      </c>
      <c r="R288" s="505">
        <v>796</v>
      </c>
      <c r="S288" s="505">
        <v>524</v>
      </c>
      <c r="T288" s="505">
        <v>272</v>
      </c>
      <c r="U288" s="505">
        <v>194</v>
      </c>
      <c r="V288" s="505">
        <v>173</v>
      </c>
      <c r="W288" s="505">
        <v>157</v>
      </c>
      <c r="X288" s="505">
        <v>138</v>
      </c>
      <c r="Y288" s="505">
        <v>134</v>
      </c>
      <c r="Z288" s="505">
        <v>0</v>
      </c>
      <c r="AA288" s="505">
        <v>796</v>
      </c>
      <c r="AB288" s="505">
        <v>159.19999999999999</v>
      </c>
      <c r="AC288" s="505">
        <v>0</v>
      </c>
      <c r="AD288" s="505">
        <v>0</v>
      </c>
      <c r="AE288" s="505">
        <v>132.99999999999969</v>
      </c>
      <c r="AF288" s="505">
        <v>196.67100130039012</v>
      </c>
      <c r="AG288" s="505">
        <v>0</v>
      </c>
      <c r="AH288" s="505">
        <v>0</v>
      </c>
      <c r="AI288" s="505">
        <v>0</v>
      </c>
      <c r="AJ288" s="505">
        <v>0</v>
      </c>
      <c r="AK288" s="505">
        <v>0</v>
      </c>
      <c r="AL288" s="505">
        <v>0</v>
      </c>
      <c r="AM288" s="505">
        <v>0</v>
      </c>
      <c r="AN288" s="505">
        <v>439.99999999999972</v>
      </c>
      <c r="AO288" s="505">
        <v>256.99999999999983</v>
      </c>
      <c r="AP288" s="505">
        <v>73.999999999999986</v>
      </c>
      <c r="AQ288" s="505">
        <v>10.000000000000032</v>
      </c>
      <c r="AR288" s="505">
        <v>7.9999999999999947</v>
      </c>
      <c r="AS288" s="505">
        <v>3.9999999999999973</v>
      </c>
      <c r="AT288" s="505">
        <v>3.0000000000000018</v>
      </c>
      <c r="AU288" s="505">
        <v>0</v>
      </c>
      <c r="AV288" s="505">
        <v>0</v>
      </c>
      <c r="AW288" s="505">
        <v>0</v>
      </c>
      <c r="AX288" s="505">
        <v>0</v>
      </c>
      <c r="AY288" s="505">
        <v>1.0000000000000033</v>
      </c>
      <c r="AZ288" s="505">
        <v>3.9999999999999973</v>
      </c>
      <c r="BA288" s="505">
        <v>3.1053315994798441</v>
      </c>
      <c r="BB288" s="505">
        <v>0</v>
      </c>
      <c r="BC288" s="505">
        <v>0</v>
      </c>
      <c r="BD288" s="505">
        <v>77.600000000000009</v>
      </c>
      <c r="BE288" s="505">
        <v>69.2</v>
      </c>
      <c r="BF288" s="505">
        <v>60.384615384615451</v>
      </c>
      <c r="BG288" s="505">
        <v>66.970588235294144</v>
      </c>
      <c r="BH288" s="505">
        <v>63.907692307692315</v>
      </c>
      <c r="BI288" s="505">
        <v>202.68304161836656</v>
      </c>
      <c r="BJ288" s="505">
        <v>0</v>
      </c>
      <c r="BK288" s="505">
        <v>0</v>
      </c>
      <c r="BL288" s="505">
        <v>0</v>
      </c>
      <c r="BM288" s="505">
        <v>5.5678372872701596</v>
      </c>
      <c r="BN288" s="505">
        <v>0</v>
      </c>
      <c r="BO288" s="505">
        <v>0</v>
      </c>
      <c r="BP288" s="505">
        <v>1</v>
      </c>
      <c r="BQ288" s="555"/>
      <c r="BR288" s="555"/>
      <c r="BS288" s="555"/>
    </row>
    <row r="289" spans="1:71" ht="14.4" hidden="1">
      <c r="A289" s="486">
        <f>VLOOKUP(C289,'[19]DfE No.'!C:E,3,FALSE)</f>
        <v>378</v>
      </c>
      <c r="B289" s="502">
        <v>136834</v>
      </c>
      <c r="C289" s="502">
        <v>9354076</v>
      </c>
      <c r="D289" s="503" t="s">
        <v>325</v>
      </c>
      <c r="E289" s="492" t="s">
        <v>699</v>
      </c>
      <c r="F289" s="504" t="s">
        <v>697</v>
      </c>
      <c r="G289" s="505">
        <v>1</v>
      </c>
      <c r="H289" s="505">
        <v>0</v>
      </c>
      <c r="I289" s="505">
        <v>0</v>
      </c>
      <c r="J289" s="505">
        <v>0</v>
      </c>
      <c r="K289" s="505">
        <v>5</v>
      </c>
      <c r="L289" s="505">
        <v>3</v>
      </c>
      <c r="M289" s="505">
        <v>2</v>
      </c>
      <c r="N289" s="505">
        <v>1515</v>
      </c>
      <c r="O289" s="505">
        <v>0</v>
      </c>
      <c r="P289" s="505">
        <v>0</v>
      </c>
      <c r="Q289" s="505">
        <v>0</v>
      </c>
      <c r="R289" s="505">
        <v>1515</v>
      </c>
      <c r="S289" s="505">
        <v>917</v>
      </c>
      <c r="T289" s="505">
        <v>598</v>
      </c>
      <c r="U289" s="505">
        <v>309</v>
      </c>
      <c r="V289" s="505">
        <v>304</v>
      </c>
      <c r="W289" s="505">
        <v>304</v>
      </c>
      <c r="X289" s="505">
        <v>302</v>
      </c>
      <c r="Y289" s="505">
        <v>296</v>
      </c>
      <c r="Z289" s="505">
        <v>0</v>
      </c>
      <c r="AA289" s="505">
        <v>1515</v>
      </c>
      <c r="AB289" s="505">
        <v>303</v>
      </c>
      <c r="AC289" s="505">
        <v>0</v>
      </c>
      <c r="AD289" s="505">
        <v>0</v>
      </c>
      <c r="AE289" s="505">
        <v>177.99999999999926</v>
      </c>
      <c r="AF289" s="505">
        <v>283.87375415282389</v>
      </c>
      <c r="AG289" s="505">
        <v>0</v>
      </c>
      <c r="AH289" s="505">
        <v>0</v>
      </c>
      <c r="AI289" s="505">
        <v>0</v>
      </c>
      <c r="AJ289" s="505">
        <v>0</v>
      </c>
      <c r="AK289" s="505">
        <v>0</v>
      </c>
      <c r="AL289" s="505">
        <v>0</v>
      </c>
      <c r="AM289" s="505">
        <v>0</v>
      </c>
      <c r="AN289" s="505">
        <v>1343.7739590218114</v>
      </c>
      <c r="AO289" s="505">
        <v>153.20224719101128</v>
      </c>
      <c r="AP289" s="505">
        <v>15.019828155981493</v>
      </c>
      <c r="AQ289" s="505">
        <v>2.0026437541308586</v>
      </c>
      <c r="AR289" s="505">
        <v>0</v>
      </c>
      <c r="AS289" s="505">
        <v>1.0013218770654324</v>
      </c>
      <c r="AT289" s="505">
        <v>0</v>
      </c>
      <c r="AU289" s="505">
        <v>0</v>
      </c>
      <c r="AV289" s="505">
        <v>0</v>
      </c>
      <c r="AW289" s="505">
        <v>0</v>
      </c>
      <c r="AX289" s="505">
        <v>0</v>
      </c>
      <c r="AY289" s="505">
        <v>3.0119284294234583</v>
      </c>
      <c r="AZ289" s="505">
        <v>4.0159045725646054</v>
      </c>
      <c r="BA289" s="505">
        <v>13.086378737541528</v>
      </c>
      <c r="BB289" s="505">
        <v>0</v>
      </c>
      <c r="BC289" s="505">
        <v>0</v>
      </c>
      <c r="BD289" s="505">
        <v>89.312292358803887</v>
      </c>
      <c r="BE289" s="505">
        <v>87.867109634551397</v>
      </c>
      <c r="BF289" s="505">
        <v>99.959322033898331</v>
      </c>
      <c r="BG289" s="505">
        <v>120.16197183098592</v>
      </c>
      <c r="BH289" s="505">
        <v>121.27777777777771</v>
      </c>
      <c r="BI289" s="505">
        <v>305.8736145918856</v>
      </c>
      <c r="BJ289" s="505">
        <v>0</v>
      </c>
      <c r="BK289" s="505">
        <v>0</v>
      </c>
      <c r="BL289" s="505">
        <v>0</v>
      </c>
      <c r="BM289" s="505">
        <v>4.7427596079470202</v>
      </c>
      <c r="BN289" s="505">
        <v>0</v>
      </c>
      <c r="BO289" s="505">
        <v>0</v>
      </c>
      <c r="BP289" s="505">
        <v>1</v>
      </c>
      <c r="BQ289" s="555"/>
      <c r="BR289" s="555"/>
      <c r="BS289" s="555"/>
    </row>
    <row r="290" spans="1:71" ht="14.4" hidden="1">
      <c r="A290" s="486">
        <f>VLOOKUP(C290,'[19]DfE No.'!C:E,3,FALSE)</f>
        <v>366</v>
      </c>
      <c r="B290" s="502">
        <v>136827</v>
      </c>
      <c r="C290" s="502">
        <v>9354092</v>
      </c>
      <c r="D290" s="503" t="s">
        <v>317</v>
      </c>
      <c r="E290" s="492" t="s">
        <v>699</v>
      </c>
      <c r="F290" s="504" t="s">
        <v>697</v>
      </c>
      <c r="G290" s="505">
        <v>1</v>
      </c>
      <c r="H290" s="505">
        <v>0</v>
      </c>
      <c r="I290" s="505">
        <v>0</v>
      </c>
      <c r="J290" s="505">
        <v>0</v>
      </c>
      <c r="K290" s="505">
        <v>5</v>
      </c>
      <c r="L290" s="505">
        <v>3</v>
      </c>
      <c r="M290" s="505">
        <v>2</v>
      </c>
      <c r="N290" s="505">
        <v>1490</v>
      </c>
      <c r="O290" s="505">
        <v>0</v>
      </c>
      <c r="P290" s="505">
        <v>0</v>
      </c>
      <c r="Q290" s="505">
        <v>0</v>
      </c>
      <c r="R290" s="505">
        <v>1490</v>
      </c>
      <c r="S290" s="505">
        <v>910</v>
      </c>
      <c r="T290" s="505">
        <v>580</v>
      </c>
      <c r="U290" s="505">
        <v>321</v>
      </c>
      <c r="V290" s="505">
        <v>296</v>
      </c>
      <c r="W290" s="505">
        <v>293</v>
      </c>
      <c r="X290" s="505">
        <v>290</v>
      </c>
      <c r="Y290" s="505">
        <v>290</v>
      </c>
      <c r="Z290" s="505">
        <v>0</v>
      </c>
      <c r="AA290" s="505">
        <v>1490</v>
      </c>
      <c r="AB290" s="505">
        <v>298</v>
      </c>
      <c r="AC290" s="505">
        <v>0</v>
      </c>
      <c r="AD290" s="505">
        <v>0</v>
      </c>
      <c r="AE290" s="505">
        <v>171.00000000000009</v>
      </c>
      <c r="AF290" s="505">
        <v>263.88552188552188</v>
      </c>
      <c r="AG290" s="505">
        <v>0</v>
      </c>
      <c r="AH290" s="505">
        <v>0</v>
      </c>
      <c r="AI290" s="505">
        <v>0</v>
      </c>
      <c r="AJ290" s="505">
        <v>0</v>
      </c>
      <c r="AK290" s="505">
        <v>0</v>
      </c>
      <c r="AL290" s="505">
        <v>0</v>
      </c>
      <c r="AM290" s="505">
        <v>0</v>
      </c>
      <c r="AN290" s="505">
        <v>1262.9999999999995</v>
      </c>
      <c r="AO290" s="505">
        <v>86.999999999999929</v>
      </c>
      <c r="AP290" s="505">
        <v>21.99999999999994</v>
      </c>
      <c r="AQ290" s="505">
        <v>62.000000000000064</v>
      </c>
      <c r="AR290" s="505">
        <v>52.999999999999979</v>
      </c>
      <c r="AS290" s="505">
        <v>3.0000000000000053</v>
      </c>
      <c r="AT290" s="505">
        <v>0</v>
      </c>
      <c r="AU290" s="505">
        <v>0</v>
      </c>
      <c r="AV290" s="505">
        <v>0</v>
      </c>
      <c r="AW290" s="505">
        <v>0</v>
      </c>
      <c r="AX290" s="505">
        <v>4.0297498309668729</v>
      </c>
      <c r="AY290" s="505">
        <v>9.0669371196754529</v>
      </c>
      <c r="AZ290" s="505">
        <v>23.17106152805956</v>
      </c>
      <c r="BA290" s="505">
        <v>3.0101010101010099</v>
      </c>
      <c r="BB290" s="505">
        <v>0</v>
      </c>
      <c r="BC290" s="505">
        <v>0</v>
      </c>
      <c r="BD290" s="505">
        <v>112.84300341296917</v>
      </c>
      <c r="BE290" s="505">
        <v>104.05460750853231</v>
      </c>
      <c r="BF290" s="505">
        <v>98.705673758865117</v>
      </c>
      <c r="BG290" s="505">
        <v>113.56643356643369</v>
      </c>
      <c r="BH290" s="505">
        <v>154.25531914893611</v>
      </c>
      <c r="BI290" s="505">
        <v>342.71265452729045</v>
      </c>
      <c r="BJ290" s="505">
        <v>0</v>
      </c>
      <c r="BK290" s="505">
        <v>0</v>
      </c>
      <c r="BL290" s="505">
        <v>0</v>
      </c>
      <c r="BM290" s="505">
        <v>0.95167481689847</v>
      </c>
      <c r="BN290" s="505">
        <v>0</v>
      </c>
      <c r="BO290" s="505">
        <v>0</v>
      </c>
      <c r="BP290" s="505">
        <v>1</v>
      </c>
      <c r="BQ290" s="555"/>
      <c r="BR290" s="555"/>
      <c r="BS290" s="555"/>
    </row>
    <row r="291" spans="1:71" ht="14.4" hidden="1">
      <c r="A291" s="486">
        <f>VLOOKUP(C291,'[19]DfE No.'!C:E,3,FALSE)</f>
        <v>375</v>
      </c>
      <c r="B291" s="502">
        <v>139288</v>
      </c>
      <c r="C291" s="502">
        <v>9354095</v>
      </c>
      <c r="D291" s="503" t="s">
        <v>488</v>
      </c>
      <c r="E291" s="492" t="s">
        <v>699</v>
      </c>
      <c r="F291" s="504" t="s">
        <v>697</v>
      </c>
      <c r="G291" s="505">
        <v>1</v>
      </c>
      <c r="H291" s="505">
        <v>0</v>
      </c>
      <c r="I291" s="505">
        <v>0</v>
      </c>
      <c r="J291" s="505">
        <v>0</v>
      </c>
      <c r="K291" s="505">
        <v>5</v>
      </c>
      <c r="L291" s="505">
        <v>3</v>
      </c>
      <c r="M291" s="505">
        <v>2</v>
      </c>
      <c r="N291" s="505">
        <v>1009</v>
      </c>
      <c r="O291" s="505">
        <v>0</v>
      </c>
      <c r="P291" s="505">
        <v>0</v>
      </c>
      <c r="Q291" s="505">
        <v>0</v>
      </c>
      <c r="R291" s="505">
        <v>1009</v>
      </c>
      <c r="S291" s="505">
        <v>617</v>
      </c>
      <c r="T291" s="505">
        <v>392</v>
      </c>
      <c r="U291" s="505">
        <v>215</v>
      </c>
      <c r="V291" s="505">
        <v>220</v>
      </c>
      <c r="W291" s="505">
        <v>182</v>
      </c>
      <c r="X291" s="505">
        <v>198</v>
      </c>
      <c r="Y291" s="505">
        <v>194</v>
      </c>
      <c r="Z291" s="505">
        <v>0</v>
      </c>
      <c r="AA291" s="505">
        <v>1009</v>
      </c>
      <c r="AB291" s="505">
        <v>201.8</v>
      </c>
      <c r="AC291" s="505">
        <v>0</v>
      </c>
      <c r="AD291" s="505">
        <v>0</v>
      </c>
      <c r="AE291" s="505">
        <v>236.9999999999998</v>
      </c>
      <c r="AF291" s="505">
        <v>318.043303121853</v>
      </c>
      <c r="AG291" s="505">
        <v>0</v>
      </c>
      <c r="AH291" s="505">
        <v>0</v>
      </c>
      <c r="AI291" s="505">
        <v>0</v>
      </c>
      <c r="AJ291" s="505">
        <v>0</v>
      </c>
      <c r="AK291" s="505">
        <v>0</v>
      </c>
      <c r="AL291" s="505">
        <v>0</v>
      </c>
      <c r="AM291" s="505">
        <v>0</v>
      </c>
      <c r="AN291" s="505">
        <v>316.99999999999955</v>
      </c>
      <c r="AO291" s="505">
        <v>138.99999999999957</v>
      </c>
      <c r="AP291" s="505">
        <v>276.99999999999966</v>
      </c>
      <c r="AQ291" s="505">
        <v>46.000000000000028</v>
      </c>
      <c r="AR291" s="505">
        <v>154.00000000000043</v>
      </c>
      <c r="AS291" s="505">
        <v>76</v>
      </c>
      <c r="AT291" s="505">
        <v>0</v>
      </c>
      <c r="AU291" s="505">
        <v>0</v>
      </c>
      <c r="AV291" s="505">
        <v>0</v>
      </c>
      <c r="AW291" s="505">
        <v>0</v>
      </c>
      <c r="AX291" s="505">
        <v>11.054780876494045</v>
      </c>
      <c r="AY291" s="505">
        <v>24.119521912350578</v>
      </c>
      <c r="AZ291" s="505">
        <v>45.224103585657367</v>
      </c>
      <c r="BA291" s="505">
        <v>6.0966767371601209</v>
      </c>
      <c r="BB291" s="505">
        <v>0</v>
      </c>
      <c r="BC291" s="505">
        <v>0</v>
      </c>
      <c r="BD291" s="505">
        <v>63.665048543689338</v>
      </c>
      <c r="BE291" s="505">
        <v>65.14563106796119</v>
      </c>
      <c r="BF291" s="505">
        <v>68.116959064327446</v>
      </c>
      <c r="BG291" s="505">
        <v>74.776595744680833</v>
      </c>
      <c r="BH291" s="505">
        <v>77.819209039548042</v>
      </c>
      <c r="BI291" s="505">
        <v>207.20293277750767</v>
      </c>
      <c r="BJ291" s="505">
        <v>0</v>
      </c>
      <c r="BK291" s="505">
        <v>0</v>
      </c>
      <c r="BL291" s="505">
        <v>0</v>
      </c>
      <c r="BM291" s="505">
        <v>1.27103610885167</v>
      </c>
      <c r="BN291" s="505">
        <v>0</v>
      </c>
      <c r="BO291" s="505">
        <v>0</v>
      </c>
      <c r="BP291" s="505">
        <v>1</v>
      </c>
      <c r="BQ291" s="555"/>
      <c r="BR291" s="555"/>
      <c r="BS291" s="555"/>
    </row>
    <row r="292" spans="1:71" ht="14.4" hidden="1">
      <c r="A292" s="486">
        <f>VLOOKUP(C292,'[19]DfE No.'!C:E,3,FALSE)</f>
        <v>356</v>
      </c>
      <c r="B292" s="502">
        <v>144214</v>
      </c>
      <c r="C292" s="502">
        <v>9354096</v>
      </c>
      <c r="D292" s="503" t="s">
        <v>313</v>
      </c>
      <c r="E292" s="492" t="s">
        <v>699</v>
      </c>
      <c r="F292" s="504" t="s">
        <v>697</v>
      </c>
      <c r="G292" s="505">
        <v>1</v>
      </c>
      <c r="H292" s="505">
        <v>0</v>
      </c>
      <c r="I292" s="505">
        <v>0</v>
      </c>
      <c r="J292" s="505">
        <v>0</v>
      </c>
      <c r="K292" s="505">
        <v>5</v>
      </c>
      <c r="L292" s="505">
        <v>3</v>
      </c>
      <c r="M292" s="505">
        <v>2</v>
      </c>
      <c r="N292" s="505">
        <v>763</v>
      </c>
      <c r="O292" s="505">
        <v>0</v>
      </c>
      <c r="P292" s="505">
        <v>0</v>
      </c>
      <c r="Q292" s="505">
        <v>0</v>
      </c>
      <c r="R292" s="505">
        <v>763</v>
      </c>
      <c r="S292" s="505">
        <v>467</v>
      </c>
      <c r="T292" s="505">
        <v>296</v>
      </c>
      <c r="U292" s="505">
        <v>155</v>
      </c>
      <c r="V292" s="505">
        <v>163</v>
      </c>
      <c r="W292" s="505">
        <v>149</v>
      </c>
      <c r="X292" s="505">
        <v>149</v>
      </c>
      <c r="Y292" s="505">
        <v>147</v>
      </c>
      <c r="Z292" s="505">
        <v>0</v>
      </c>
      <c r="AA292" s="505">
        <v>763</v>
      </c>
      <c r="AB292" s="505">
        <v>152.6</v>
      </c>
      <c r="AC292" s="505">
        <v>0</v>
      </c>
      <c r="AD292" s="505">
        <v>0</v>
      </c>
      <c r="AE292" s="505">
        <v>95.000000000000114</v>
      </c>
      <c r="AF292" s="505">
        <v>132.25333333333333</v>
      </c>
      <c r="AG292" s="505">
        <v>0</v>
      </c>
      <c r="AH292" s="505">
        <v>0</v>
      </c>
      <c r="AI292" s="505">
        <v>0</v>
      </c>
      <c r="AJ292" s="505">
        <v>0</v>
      </c>
      <c r="AK292" s="505">
        <v>0</v>
      </c>
      <c r="AL292" s="505">
        <v>0</v>
      </c>
      <c r="AM292" s="505">
        <v>0</v>
      </c>
      <c r="AN292" s="505">
        <v>638</v>
      </c>
      <c r="AO292" s="505">
        <v>19.999999999999968</v>
      </c>
      <c r="AP292" s="505">
        <v>31.999999999999996</v>
      </c>
      <c r="AQ292" s="505">
        <v>19.000000000000021</v>
      </c>
      <c r="AR292" s="505">
        <v>50</v>
      </c>
      <c r="AS292" s="505">
        <v>4.0000000000000018</v>
      </c>
      <c r="AT292" s="505">
        <v>0</v>
      </c>
      <c r="AU292" s="505">
        <v>0</v>
      </c>
      <c r="AV292" s="505">
        <v>0</v>
      </c>
      <c r="AW292" s="505">
        <v>0</v>
      </c>
      <c r="AX292" s="505">
        <v>0</v>
      </c>
      <c r="AY292" s="505">
        <v>1.0026281208935597</v>
      </c>
      <c r="AZ292" s="505">
        <v>2.0052562417871194</v>
      </c>
      <c r="BA292" s="505">
        <v>7.1213333333333342</v>
      </c>
      <c r="BB292" s="505">
        <v>0</v>
      </c>
      <c r="BC292" s="505">
        <v>0</v>
      </c>
      <c r="BD292" s="505">
        <v>58.957055214723894</v>
      </c>
      <c r="BE292" s="505">
        <v>61.999999999999964</v>
      </c>
      <c r="BF292" s="505">
        <v>37.503401360544245</v>
      </c>
      <c r="BG292" s="505">
        <v>58.789115646258551</v>
      </c>
      <c r="BH292" s="505">
        <v>71.000000000000057</v>
      </c>
      <c r="BI292" s="505">
        <v>170.11489354153917</v>
      </c>
      <c r="BJ292" s="505">
        <v>0</v>
      </c>
      <c r="BK292" s="505">
        <v>0</v>
      </c>
      <c r="BL292" s="505">
        <v>0</v>
      </c>
      <c r="BM292" s="505">
        <v>2.97016115117188</v>
      </c>
      <c r="BN292" s="505">
        <v>0</v>
      </c>
      <c r="BO292" s="505">
        <v>0</v>
      </c>
      <c r="BP292" s="505">
        <v>1</v>
      </c>
      <c r="BQ292" s="555"/>
      <c r="BR292" s="555"/>
      <c r="BS292" s="555"/>
    </row>
    <row r="293" spans="1:71" ht="14.4" hidden="1">
      <c r="A293" s="486">
        <f>VLOOKUP(C293,'[19]DfE No.'!C:E,3,FALSE)</f>
        <v>357</v>
      </c>
      <c r="B293" s="502">
        <v>137218</v>
      </c>
      <c r="C293" s="502">
        <v>9354097</v>
      </c>
      <c r="D293" s="503" t="s">
        <v>314</v>
      </c>
      <c r="E293" s="492" t="s">
        <v>699</v>
      </c>
      <c r="F293" s="504" t="s">
        <v>697</v>
      </c>
      <c r="G293" s="505">
        <v>1</v>
      </c>
      <c r="H293" s="505">
        <v>0</v>
      </c>
      <c r="I293" s="505">
        <v>0</v>
      </c>
      <c r="J293" s="505">
        <v>0</v>
      </c>
      <c r="K293" s="505">
        <v>5</v>
      </c>
      <c r="L293" s="505">
        <v>3</v>
      </c>
      <c r="M293" s="505">
        <v>2</v>
      </c>
      <c r="N293" s="505">
        <v>927</v>
      </c>
      <c r="O293" s="505">
        <v>0</v>
      </c>
      <c r="P293" s="505">
        <v>0</v>
      </c>
      <c r="Q293" s="505">
        <v>0</v>
      </c>
      <c r="R293" s="505">
        <v>927</v>
      </c>
      <c r="S293" s="505">
        <v>565</v>
      </c>
      <c r="T293" s="505">
        <v>362</v>
      </c>
      <c r="U293" s="505">
        <v>193</v>
      </c>
      <c r="V293" s="505">
        <v>186</v>
      </c>
      <c r="W293" s="505">
        <v>186</v>
      </c>
      <c r="X293" s="505">
        <v>177</v>
      </c>
      <c r="Y293" s="505">
        <v>185</v>
      </c>
      <c r="Z293" s="505">
        <v>0</v>
      </c>
      <c r="AA293" s="505">
        <v>927</v>
      </c>
      <c r="AB293" s="505">
        <v>185.4</v>
      </c>
      <c r="AC293" s="505">
        <v>0</v>
      </c>
      <c r="AD293" s="505">
        <v>0</v>
      </c>
      <c r="AE293" s="505">
        <v>92.000000000000028</v>
      </c>
      <c r="AF293" s="505">
        <v>151.81887201735358</v>
      </c>
      <c r="AG293" s="505">
        <v>0</v>
      </c>
      <c r="AH293" s="505">
        <v>0</v>
      </c>
      <c r="AI293" s="505">
        <v>0</v>
      </c>
      <c r="AJ293" s="505">
        <v>0</v>
      </c>
      <c r="AK293" s="505">
        <v>0</v>
      </c>
      <c r="AL293" s="505">
        <v>0</v>
      </c>
      <c r="AM293" s="505">
        <v>0</v>
      </c>
      <c r="AN293" s="505">
        <v>840.00000000000011</v>
      </c>
      <c r="AO293" s="505">
        <v>17.000000000000043</v>
      </c>
      <c r="AP293" s="505">
        <v>19.999999999999989</v>
      </c>
      <c r="AQ293" s="505">
        <v>24.000000000000043</v>
      </c>
      <c r="AR293" s="505">
        <v>15.000000000000014</v>
      </c>
      <c r="AS293" s="505">
        <v>10.999999999999963</v>
      </c>
      <c r="AT293" s="505">
        <v>0</v>
      </c>
      <c r="AU293" s="505">
        <v>0</v>
      </c>
      <c r="AV293" s="505">
        <v>0</v>
      </c>
      <c r="AW293" s="505">
        <v>0</v>
      </c>
      <c r="AX293" s="505">
        <v>0</v>
      </c>
      <c r="AY293" s="505">
        <v>1.0000000000000042</v>
      </c>
      <c r="AZ293" s="505">
        <v>1.0000000000000042</v>
      </c>
      <c r="BA293" s="505">
        <v>3.0162689804772231</v>
      </c>
      <c r="BB293" s="505">
        <v>0</v>
      </c>
      <c r="BC293" s="505">
        <v>0</v>
      </c>
      <c r="BD293" s="505">
        <v>51.754189944134161</v>
      </c>
      <c r="BE293" s="505">
        <v>49.87709497206712</v>
      </c>
      <c r="BF293" s="505">
        <v>71.771739130434725</v>
      </c>
      <c r="BG293" s="505">
        <v>57.651428571428625</v>
      </c>
      <c r="BH293" s="505">
        <v>73.59116022099451</v>
      </c>
      <c r="BI293" s="505">
        <v>180.01810993622209</v>
      </c>
      <c r="BJ293" s="505">
        <v>0</v>
      </c>
      <c r="BK293" s="505">
        <v>0</v>
      </c>
      <c r="BL293" s="505">
        <v>0</v>
      </c>
      <c r="BM293" s="505">
        <v>3.4878954513126499</v>
      </c>
      <c r="BN293" s="505">
        <v>0</v>
      </c>
      <c r="BO293" s="505">
        <v>0</v>
      </c>
      <c r="BP293" s="505">
        <v>1</v>
      </c>
      <c r="BQ293" s="555"/>
      <c r="BR293" s="555"/>
      <c r="BS293" s="555"/>
    </row>
    <row r="294" spans="1:71" ht="14.4" hidden="1">
      <c r="A294" s="486">
        <f>VLOOKUP(C294,'[19]DfE No.'!C:E,3,FALSE)</f>
        <v>362</v>
      </c>
      <c r="B294" s="502">
        <v>137208</v>
      </c>
      <c r="C294" s="502">
        <v>9354098</v>
      </c>
      <c r="D294" s="503" t="s">
        <v>487</v>
      </c>
      <c r="E294" s="492" t="s">
        <v>699</v>
      </c>
      <c r="F294" s="504" t="s">
        <v>697</v>
      </c>
      <c r="G294" s="505">
        <v>1</v>
      </c>
      <c r="H294" s="505">
        <v>0</v>
      </c>
      <c r="I294" s="505">
        <v>0</v>
      </c>
      <c r="J294" s="505">
        <v>0</v>
      </c>
      <c r="K294" s="505">
        <v>5</v>
      </c>
      <c r="L294" s="505">
        <v>3</v>
      </c>
      <c r="M294" s="505">
        <v>2</v>
      </c>
      <c r="N294" s="505">
        <v>584</v>
      </c>
      <c r="O294" s="505">
        <v>0</v>
      </c>
      <c r="P294" s="505">
        <v>0</v>
      </c>
      <c r="Q294" s="505">
        <v>0</v>
      </c>
      <c r="R294" s="505">
        <v>584</v>
      </c>
      <c r="S294" s="505">
        <v>350</v>
      </c>
      <c r="T294" s="505">
        <v>234</v>
      </c>
      <c r="U294" s="505">
        <v>116</v>
      </c>
      <c r="V294" s="505">
        <v>116</v>
      </c>
      <c r="W294" s="505">
        <v>118</v>
      </c>
      <c r="X294" s="505">
        <v>116</v>
      </c>
      <c r="Y294" s="505">
        <v>118</v>
      </c>
      <c r="Z294" s="505">
        <v>0</v>
      </c>
      <c r="AA294" s="505">
        <v>584</v>
      </c>
      <c r="AB294" s="505">
        <v>116.8</v>
      </c>
      <c r="AC294" s="505">
        <v>0</v>
      </c>
      <c r="AD294" s="505">
        <v>0</v>
      </c>
      <c r="AE294" s="505">
        <v>83.000000000000071</v>
      </c>
      <c r="AF294" s="505">
        <v>116.80000000000001</v>
      </c>
      <c r="AG294" s="505">
        <v>0</v>
      </c>
      <c r="AH294" s="505">
        <v>0</v>
      </c>
      <c r="AI294" s="505">
        <v>0</v>
      </c>
      <c r="AJ294" s="505">
        <v>0</v>
      </c>
      <c r="AK294" s="505">
        <v>0</v>
      </c>
      <c r="AL294" s="505">
        <v>0</v>
      </c>
      <c r="AM294" s="505">
        <v>0</v>
      </c>
      <c r="AN294" s="505">
        <v>403.99999999999989</v>
      </c>
      <c r="AO294" s="505">
        <v>22.999999999999989</v>
      </c>
      <c r="AP294" s="505">
        <v>52.999999999999979</v>
      </c>
      <c r="AQ294" s="505">
        <v>22.999999999999989</v>
      </c>
      <c r="AR294" s="505">
        <v>70.999999999999744</v>
      </c>
      <c r="AS294" s="505">
        <v>10.000000000000014</v>
      </c>
      <c r="AT294" s="505">
        <v>0</v>
      </c>
      <c r="AU294" s="505">
        <v>0</v>
      </c>
      <c r="AV294" s="505">
        <v>0</v>
      </c>
      <c r="AW294" s="505">
        <v>0</v>
      </c>
      <c r="AX294" s="505">
        <v>1.0000000000000013</v>
      </c>
      <c r="AY294" s="505">
        <v>1.0000000000000013</v>
      </c>
      <c r="AZ294" s="505">
        <v>2.0000000000000027</v>
      </c>
      <c r="BA294" s="505">
        <v>3.0469565217391308</v>
      </c>
      <c r="BB294" s="505">
        <v>0</v>
      </c>
      <c r="BC294" s="505">
        <v>0</v>
      </c>
      <c r="BD294" s="505">
        <v>48.842105263157855</v>
      </c>
      <c r="BE294" s="505">
        <v>48.842105263157855</v>
      </c>
      <c r="BF294" s="505">
        <v>42.069565217391329</v>
      </c>
      <c r="BG294" s="505">
        <v>44.141592920353936</v>
      </c>
      <c r="BH294" s="505">
        <v>63.140350877193022</v>
      </c>
      <c r="BI294" s="505">
        <v>145.72465560488388</v>
      </c>
      <c r="BJ294" s="505">
        <v>0</v>
      </c>
      <c r="BK294" s="505">
        <v>0</v>
      </c>
      <c r="BL294" s="505">
        <v>0</v>
      </c>
      <c r="BM294" s="505">
        <v>3.3998994874999999</v>
      </c>
      <c r="BN294" s="505">
        <v>1</v>
      </c>
      <c r="BO294" s="505">
        <v>0</v>
      </c>
      <c r="BP294" s="505">
        <v>1</v>
      </c>
      <c r="BQ294" s="555"/>
      <c r="BR294" s="555"/>
      <c r="BS294" s="555"/>
    </row>
    <row r="295" spans="1:71" ht="14.4" hidden="1">
      <c r="A295" s="486">
        <f>VLOOKUP(C295,'[19]DfE No.'!C:E,3,FALSE)</f>
        <v>376</v>
      </c>
      <c r="B295" s="502">
        <v>136969</v>
      </c>
      <c r="C295" s="502">
        <v>9354099</v>
      </c>
      <c r="D295" s="503" t="s">
        <v>324</v>
      </c>
      <c r="E295" s="492" t="s">
        <v>699</v>
      </c>
      <c r="F295" s="504" t="s">
        <v>697</v>
      </c>
      <c r="G295" s="505">
        <v>1</v>
      </c>
      <c r="H295" s="505">
        <v>0</v>
      </c>
      <c r="I295" s="505">
        <v>0</v>
      </c>
      <c r="J295" s="505">
        <v>0</v>
      </c>
      <c r="K295" s="505">
        <v>5</v>
      </c>
      <c r="L295" s="505">
        <v>3</v>
      </c>
      <c r="M295" s="505">
        <v>2</v>
      </c>
      <c r="N295" s="505">
        <v>1537</v>
      </c>
      <c r="O295" s="505">
        <v>0</v>
      </c>
      <c r="P295" s="505">
        <v>0</v>
      </c>
      <c r="Q295" s="505">
        <v>0</v>
      </c>
      <c r="R295" s="505">
        <v>1537</v>
      </c>
      <c r="S295" s="505">
        <v>919</v>
      </c>
      <c r="T295" s="505">
        <v>618</v>
      </c>
      <c r="U295" s="505">
        <v>306</v>
      </c>
      <c r="V295" s="505">
        <v>308</v>
      </c>
      <c r="W295" s="505">
        <v>305</v>
      </c>
      <c r="X295" s="505">
        <v>308</v>
      </c>
      <c r="Y295" s="505">
        <v>310</v>
      </c>
      <c r="Z295" s="505">
        <v>0</v>
      </c>
      <c r="AA295" s="505">
        <v>1537</v>
      </c>
      <c r="AB295" s="505">
        <v>307.39999999999998</v>
      </c>
      <c r="AC295" s="505">
        <v>0</v>
      </c>
      <c r="AD295" s="505">
        <v>0</v>
      </c>
      <c r="AE295" s="505">
        <v>132.99999999999994</v>
      </c>
      <c r="AF295" s="505">
        <v>198.41811175337187</v>
      </c>
      <c r="AG295" s="505">
        <v>0</v>
      </c>
      <c r="AH295" s="505">
        <v>0</v>
      </c>
      <c r="AI295" s="505">
        <v>0</v>
      </c>
      <c r="AJ295" s="505">
        <v>0</v>
      </c>
      <c r="AK295" s="505">
        <v>0</v>
      </c>
      <c r="AL295" s="505">
        <v>0</v>
      </c>
      <c r="AM295" s="505">
        <v>0</v>
      </c>
      <c r="AN295" s="505">
        <v>1435</v>
      </c>
      <c r="AO295" s="505">
        <v>21.999999999999968</v>
      </c>
      <c r="AP295" s="505">
        <v>38</v>
      </c>
      <c r="AQ295" s="505">
        <v>17.999999999999957</v>
      </c>
      <c r="AR295" s="505">
        <v>21.999999999999968</v>
      </c>
      <c r="AS295" s="505">
        <v>2.000000000000004</v>
      </c>
      <c r="AT295" s="505">
        <v>0</v>
      </c>
      <c r="AU295" s="505">
        <v>0</v>
      </c>
      <c r="AV295" s="505">
        <v>0</v>
      </c>
      <c r="AW295" s="505">
        <v>0</v>
      </c>
      <c r="AX295" s="505">
        <v>5.0032552083333286</v>
      </c>
      <c r="AY295" s="505">
        <v>8.0052083333333268</v>
      </c>
      <c r="AZ295" s="505">
        <v>11.007161458333327</v>
      </c>
      <c r="BA295" s="505">
        <v>11.845857418111754</v>
      </c>
      <c r="BB295" s="505">
        <v>0</v>
      </c>
      <c r="BC295" s="505">
        <v>0</v>
      </c>
      <c r="BD295" s="505">
        <v>80.526315789473642</v>
      </c>
      <c r="BE295" s="505">
        <v>81.052631578947327</v>
      </c>
      <c r="BF295" s="505">
        <v>104.02317880794713</v>
      </c>
      <c r="BG295" s="505">
        <v>109.92592592592595</v>
      </c>
      <c r="BH295" s="505">
        <v>150.3344481605352</v>
      </c>
      <c r="BI295" s="505">
        <v>306.4023500290221</v>
      </c>
      <c r="BJ295" s="505">
        <v>0</v>
      </c>
      <c r="BK295" s="505">
        <v>0</v>
      </c>
      <c r="BL295" s="505">
        <v>0</v>
      </c>
      <c r="BM295" s="505">
        <v>1.8379663729553899</v>
      </c>
      <c r="BN295" s="505">
        <v>0</v>
      </c>
      <c r="BO295" s="505">
        <v>0</v>
      </c>
      <c r="BP295" s="505">
        <v>1</v>
      </c>
      <c r="BQ295" s="555"/>
      <c r="BR295" s="555"/>
      <c r="BS295" s="555"/>
    </row>
    <row r="296" spans="1:71" ht="14.4" hidden="1">
      <c r="A296" s="486">
        <f>VLOOKUP(C296,'[19]DfE No.'!C:E,3,FALSE)</f>
        <v>554</v>
      </c>
      <c r="B296" s="502">
        <v>136322</v>
      </c>
      <c r="C296" s="502">
        <v>9354102</v>
      </c>
      <c r="D296" s="503" t="s">
        <v>421</v>
      </c>
      <c r="E296" s="492" t="s">
        <v>699</v>
      </c>
      <c r="F296" s="504" t="s">
        <v>697</v>
      </c>
      <c r="G296" s="505">
        <v>1</v>
      </c>
      <c r="H296" s="505">
        <v>0</v>
      </c>
      <c r="I296" s="505">
        <v>0</v>
      </c>
      <c r="J296" s="505">
        <v>0</v>
      </c>
      <c r="K296" s="505">
        <v>5</v>
      </c>
      <c r="L296" s="505">
        <v>3</v>
      </c>
      <c r="M296" s="505">
        <v>2</v>
      </c>
      <c r="N296" s="505">
        <v>1116</v>
      </c>
      <c r="O296" s="505">
        <v>0</v>
      </c>
      <c r="P296" s="505">
        <v>0</v>
      </c>
      <c r="Q296" s="505">
        <v>0</v>
      </c>
      <c r="R296" s="505">
        <v>1116</v>
      </c>
      <c r="S296" s="505">
        <v>661</v>
      </c>
      <c r="T296" s="505">
        <v>455</v>
      </c>
      <c r="U296" s="505">
        <v>199</v>
      </c>
      <c r="V296" s="505">
        <v>234</v>
      </c>
      <c r="W296" s="505">
        <v>228</v>
      </c>
      <c r="X296" s="505">
        <v>226</v>
      </c>
      <c r="Y296" s="505">
        <v>229</v>
      </c>
      <c r="Z296" s="505">
        <v>0</v>
      </c>
      <c r="AA296" s="505">
        <v>1116</v>
      </c>
      <c r="AB296" s="505">
        <v>223.2</v>
      </c>
      <c r="AC296" s="505">
        <v>0</v>
      </c>
      <c r="AD296" s="505">
        <v>0</v>
      </c>
      <c r="AE296" s="505">
        <v>127.00000000000014</v>
      </c>
      <c r="AF296" s="505">
        <v>192.57981018119068</v>
      </c>
      <c r="AG296" s="505">
        <v>0</v>
      </c>
      <c r="AH296" s="505">
        <v>0</v>
      </c>
      <c r="AI296" s="505">
        <v>0</v>
      </c>
      <c r="AJ296" s="505">
        <v>0</v>
      </c>
      <c r="AK296" s="505">
        <v>0</v>
      </c>
      <c r="AL296" s="505">
        <v>0</v>
      </c>
      <c r="AM296" s="505">
        <v>0</v>
      </c>
      <c r="AN296" s="505">
        <v>1017.9999999999995</v>
      </c>
      <c r="AO296" s="505">
        <v>72.999999999999972</v>
      </c>
      <c r="AP296" s="505">
        <v>25.000000000000032</v>
      </c>
      <c r="AQ296" s="505">
        <v>0</v>
      </c>
      <c r="AR296" s="505">
        <v>0</v>
      </c>
      <c r="AS296" s="505">
        <v>0</v>
      </c>
      <c r="AT296" s="505">
        <v>0</v>
      </c>
      <c r="AU296" s="505">
        <v>0</v>
      </c>
      <c r="AV296" s="505">
        <v>0</v>
      </c>
      <c r="AW296" s="505">
        <v>0</v>
      </c>
      <c r="AX296" s="505">
        <v>3.0080862533692696</v>
      </c>
      <c r="AY296" s="505">
        <v>11.029649595687337</v>
      </c>
      <c r="AZ296" s="505">
        <v>16.043126684636157</v>
      </c>
      <c r="BA296" s="505">
        <v>8.6660914581535806</v>
      </c>
      <c r="BB296" s="505">
        <v>0</v>
      </c>
      <c r="BC296" s="505">
        <v>0</v>
      </c>
      <c r="BD296" s="505">
        <v>79.775330396475667</v>
      </c>
      <c r="BE296" s="505">
        <v>93.806167400880938</v>
      </c>
      <c r="BF296" s="505">
        <v>75.663716814159287</v>
      </c>
      <c r="BG296" s="505">
        <v>79.099999999999994</v>
      </c>
      <c r="BH296" s="505">
        <v>110.41071428571425</v>
      </c>
      <c r="BI296" s="505">
        <v>259.0506336616794</v>
      </c>
      <c r="BJ296" s="505">
        <v>0</v>
      </c>
      <c r="BK296" s="505">
        <v>0</v>
      </c>
      <c r="BL296" s="505">
        <v>0</v>
      </c>
      <c r="BM296" s="505">
        <v>1.6958320368680599</v>
      </c>
      <c r="BN296" s="505">
        <v>0</v>
      </c>
      <c r="BO296" s="505">
        <v>0</v>
      </c>
      <c r="BP296" s="505">
        <v>1</v>
      </c>
      <c r="BQ296" s="555"/>
      <c r="BR296" s="555"/>
      <c r="BS296" s="555"/>
    </row>
    <row r="297" spans="1:71" ht="14.4" hidden="1">
      <c r="A297" s="486">
        <f>VLOOKUP(C297,'[19]DfE No.'!C:E,3,FALSE)</f>
        <v>562</v>
      </c>
      <c r="B297" s="502">
        <v>143362</v>
      </c>
      <c r="C297" s="502">
        <v>9354103</v>
      </c>
      <c r="D297" s="503" t="s">
        <v>428</v>
      </c>
      <c r="E297" s="492" t="s">
        <v>699</v>
      </c>
      <c r="F297" s="504" t="s">
        <v>697</v>
      </c>
      <c r="G297" s="505">
        <v>1</v>
      </c>
      <c r="H297" s="505">
        <v>0</v>
      </c>
      <c r="I297" s="505">
        <v>0</v>
      </c>
      <c r="J297" s="505">
        <v>0</v>
      </c>
      <c r="K297" s="505">
        <v>5</v>
      </c>
      <c r="L297" s="505">
        <v>3</v>
      </c>
      <c r="M297" s="505">
        <v>2</v>
      </c>
      <c r="N297" s="505">
        <v>922</v>
      </c>
      <c r="O297" s="505">
        <v>0</v>
      </c>
      <c r="P297" s="505">
        <v>0</v>
      </c>
      <c r="Q297" s="505">
        <v>0</v>
      </c>
      <c r="R297" s="505">
        <v>922</v>
      </c>
      <c r="S297" s="505">
        <v>544</v>
      </c>
      <c r="T297" s="505">
        <v>378</v>
      </c>
      <c r="U297" s="505">
        <v>179</v>
      </c>
      <c r="V297" s="505">
        <v>190</v>
      </c>
      <c r="W297" s="505">
        <v>175</v>
      </c>
      <c r="X297" s="505">
        <v>207</v>
      </c>
      <c r="Y297" s="505">
        <v>171</v>
      </c>
      <c r="Z297" s="505">
        <v>0</v>
      </c>
      <c r="AA297" s="505">
        <v>922</v>
      </c>
      <c r="AB297" s="505">
        <v>184.4</v>
      </c>
      <c r="AC297" s="505">
        <v>0</v>
      </c>
      <c r="AD297" s="505">
        <v>0</v>
      </c>
      <c r="AE297" s="505">
        <v>145.99999999999997</v>
      </c>
      <c r="AF297" s="505">
        <v>205.43496801705757</v>
      </c>
      <c r="AG297" s="505">
        <v>0</v>
      </c>
      <c r="AH297" s="505">
        <v>0</v>
      </c>
      <c r="AI297" s="505">
        <v>0</v>
      </c>
      <c r="AJ297" s="505">
        <v>0</v>
      </c>
      <c r="AK297" s="505">
        <v>0</v>
      </c>
      <c r="AL297" s="505">
        <v>0</v>
      </c>
      <c r="AM297" s="505">
        <v>0</v>
      </c>
      <c r="AN297" s="505">
        <v>818.00000000000045</v>
      </c>
      <c r="AO297" s="505">
        <v>58.99999999999995</v>
      </c>
      <c r="AP297" s="505">
        <v>12.999999999999996</v>
      </c>
      <c r="AQ297" s="505">
        <v>0</v>
      </c>
      <c r="AR297" s="505">
        <v>32.000000000000021</v>
      </c>
      <c r="AS297" s="505">
        <v>0</v>
      </c>
      <c r="AT297" s="505">
        <v>0</v>
      </c>
      <c r="AU297" s="505">
        <v>0</v>
      </c>
      <c r="AV297" s="505">
        <v>0</v>
      </c>
      <c r="AW297" s="505">
        <v>0</v>
      </c>
      <c r="AX297" s="505">
        <v>0</v>
      </c>
      <c r="AY297" s="505">
        <v>1.001085776330072</v>
      </c>
      <c r="AZ297" s="505">
        <v>1.001085776330072</v>
      </c>
      <c r="BA297" s="505">
        <v>6.8805970149253728</v>
      </c>
      <c r="BB297" s="505">
        <v>0</v>
      </c>
      <c r="BC297" s="505">
        <v>0</v>
      </c>
      <c r="BD297" s="505">
        <v>58.704301075268845</v>
      </c>
      <c r="BE297" s="505">
        <v>62.311827956989276</v>
      </c>
      <c r="BF297" s="505">
        <v>81.93641618497108</v>
      </c>
      <c r="BG297" s="505">
        <v>97.351485148514783</v>
      </c>
      <c r="BH297" s="505">
        <v>84.994082840236658</v>
      </c>
      <c r="BI297" s="505">
        <v>227.50951240392843</v>
      </c>
      <c r="BJ297" s="505">
        <v>0</v>
      </c>
      <c r="BK297" s="505">
        <v>0</v>
      </c>
      <c r="BL297" s="505">
        <v>0</v>
      </c>
      <c r="BM297" s="505">
        <v>2.90663433100698</v>
      </c>
      <c r="BN297" s="505">
        <v>0</v>
      </c>
      <c r="BO297" s="505">
        <v>0</v>
      </c>
      <c r="BP297" s="505">
        <v>1</v>
      </c>
      <c r="BQ297" s="555"/>
      <c r="BR297" s="555"/>
      <c r="BS297" s="555"/>
    </row>
    <row r="298" spans="1:71" ht="14.4" hidden="1">
      <c r="A298" s="486">
        <f>VLOOKUP(C298,'[19]DfE No.'!C:E,3,FALSE)</f>
        <v>159</v>
      </c>
      <c r="B298" s="502">
        <v>136416</v>
      </c>
      <c r="C298" s="502">
        <v>9354504</v>
      </c>
      <c r="D298" s="503" t="s">
        <v>221</v>
      </c>
      <c r="E298" s="492" t="s">
        <v>699</v>
      </c>
      <c r="F298" s="504" t="s">
        <v>697</v>
      </c>
      <c r="G298" s="505">
        <v>1</v>
      </c>
      <c r="H298" s="505">
        <v>0</v>
      </c>
      <c r="I298" s="505">
        <v>0</v>
      </c>
      <c r="J298" s="505">
        <v>0</v>
      </c>
      <c r="K298" s="505">
        <v>5</v>
      </c>
      <c r="L298" s="505">
        <v>3</v>
      </c>
      <c r="M298" s="505">
        <v>2</v>
      </c>
      <c r="N298" s="505">
        <v>668</v>
      </c>
      <c r="O298" s="505">
        <v>0</v>
      </c>
      <c r="P298" s="505">
        <v>0</v>
      </c>
      <c r="Q298" s="505">
        <v>0</v>
      </c>
      <c r="R298" s="505">
        <v>668</v>
      </c>
      <c r="S298" s="505">
        <v>408</v>
      </c>
      <c r="T298" s="505">
        <v>260</v>
      </c>
      <c r="U298" s="505">
        <v>135</v>
      </c>
      <c r="V298" s="505">
        <v>138</v>
      </c>
      <c r="W298" s="505">
        <v>135</v>
      </c>
      <c r="X298" s="505">
        <v>131</v>
      </c>
      <c r="Y298" s="505">
        <v>129</v>
      </c>
      <c r="Z298" s="505">
        <v>0</v>
      </c>
      <c r="AA298" s="505">
        <v>668</v>
      </c>
      <c r="AB298" s="505">
        <v>133.6</v>
      </c>
      <c r="AC298" s="505">
        <v>0</v>
      </c>
      <c r="AD298" s="505">
        <v>0</v>
      </c>
      <c r="AE298" s="505">
        <v>44.999999999999972</v>
      </c>
      <c r="AF298" s="505">
        <v>71.571428571428569</v>
      </c>
      <c r="AG298" s="505">
        <v>0</v>
      </c>
      <c r="AH298" s="505">
        <v>0</v>
      </c>
      <c r="AI298" s="505">
        <v>0</v>
      </c>
      <c r="AJ298" s="505">
        <v>0</v>
      </c>
      <c r="AK298" s="505">
        <v>0</v>
      </c>
      <c r="AL298" s="505">
        <v>0</v>
      </c>
      <c r="AM298" s="505">
        <v>0</v>
      </c>
      <c r="AN298" s="505">
        <v>656.00000000000023</v>
      </c>
      <c r="AO298" s="505">
        <v>7.000000000000024</v>
      </c>
      <c r="AP298" s="505">
        <v>1.9999999999999973</v>
      </c>
      <c r="AQ298" s="505">
        <v>0.99999999999999867</v>
      </c>
      <c r="AR298" s="505">
        <v>1.9999999999999973</v>
      </c>
      <c r="AS298" s="505">
        <v>0</v>
      </c>
      <c r="AT298" s="505">
        <v>0</v>
      </c>
      <c r="AU298" s="505">
        <v>0</v>
      </c>
      <c r="AV298" s="505">
        <v>0</v>
      </c>
      <c r="AW298" s="505">
        <v>0</v>
      </c>
      <c r="AX298" s="505">
        <v>0.99999999999999867</v>
      </c>
      <c r="AY298" s="505">
        <v>0.99999999999999867</v>
      </c>
      <c r="AZ298" s="505">
        <v>1.9999999999999973</v>
      </c>
      <c r="BA298" s="505">
        <v>7.9523809523809517</v>
      </c>
      <c r="BB298" s="505">
        <v>0</v>
      </c>
      <c r="BC298" s="505">
        <v>0</v>
      </c>
      <c r="BD298" s="505">
        <v>43.676470588235311</v>
      </c>
      <c r="BE298" s="505">
        <v>44.647058823529427</v>
      </c>
      <c r="BF298" s="505">
        <v>44.99999999999995</v>
      </c>
      <c r="BG298" s="505">
        <v>50.709677419354783</v>
      </c>
      <c r="BH298" s="505">
        <v>55.728000000000002</v>
      </c>
      <c r="BI298" s="505">
        <v>141.80092555467684</v>
      </c>
      <c r="BJ298" s="505">
        <v>0</v>
      </c>
      <c r="BK298" s="505">
        <v>0</v>
      </c>
      <c r="BL298" s="505">
        <v>0</v>
      </c>
      <c r="BM298" s="505">
        <v>5.4183476102702697</v>
      </c>
      <c r="BN298" s="505">
        <v>0</v>
      </c>
      <c r="BO298" s="505">
        <v>0</v>
      </c>
      <c r="BP298" s="505">
        <v>1</v>
      </c>
      <c r="BQ298" s="555"/>
      <c r="BR298" s="555"/>
      <c r="BS298" s="555"/>
    </row>
    <row r="299" spans="1:71" ht="14.4" hidden="1">
      <c r="A299" s="486">
        <f>VLOOKUP(C299,'[19]DfE No.'!C:E,3,FALSE)</f>
        <v>372</v>
      </c>
      <c r="B299" s="502">
        <v>137849</v>
      </c>
      <c r="C299" s="502">
        <v>9354603</v>
      </c>
      <c r="D299" s="503" t="s">
        <v>321</v>
      </c>
      <c r="E299" s="492" t="s">
        <v>699</v>
      </c>
      <c r="F299" s="504" t="s">
        <v>697</v>
      </c>
      <c r="G299" s="505">
        <v>1</v>
      </c>
      <c r="H299" s="505">
        <v>0</v>
      </c>
      <c r="I299" s="505">
        <v>0</v>
      </c>
      <c r="J299" s="505">
        <v>0</v>
      </c>
      <c r="K299" s="505">
        <v>5</v>
      </c>
      <c r="L299" s="505">
        <v>3</v>
      </c>
      <c r="M299" s="505">
        <v>2</v>
      </c>
      <c r="N299" s="505">
        <v>801</v>
      </c>
      <c r="O299" s="505">
        <v>0</v>
      </c>
      <c r="P299" s="505">
        <v>0</v>
      </c>
      <c r="Q299" s="505">
        <v>0</v>
      </c>
      <c r="R299" s="505">
        <v>801</v>
      </c>
      <c r="S299" s="505">
        <v>475</v>
      </c>
      <c r="T299" s="505">
        <v>326</v>
      </c>
      <c r="U299" s="505">
        <v>162</v>
      </c>
      <c r="V299" s="505">
        <v>156</v>
      </c>
      <c r="W299" s="505">
        <v>157</v>
      </c>
      <c r="X299" s="505">
        <v>162</v>
      </c>
      <c r="Y299" s="505">
        <v>164</v>
      </c>
      <c r="Z299" s="505">
        <v>0</v>
      </c>
      <c r="AA299" s="505">
        <v>801</v>
      </c>
      <c r="AB299" s="505">
        <v>160.19999999999999</v>
      </c>
      <c r="AC299" s="505">
        <v>0</v>
      </c>
      <c r="AD299" s="505">
        <v>0</v>
      </c>
      <c r="AE299" s="505">
        <v>110.99999999999983</v>
      </c>
      <c r="AF299" s="505">
        <v>147.32155907429964</v>
      </c>
      <c r="AG299" s="505">
        <v>0</v>
      </c>
      <c r="AH299" s="505">
        <v>0</v>
      </c>
      <c r="AI299" s="505">
        <v>0</v>
      </c>
      <c r="AJ299" s="505">
        <v>0</v>
      </c>
      <c r="AK299" s="505">
        <v>0</v>
      </c>
      <c r="AL299" s="505">
        <v>0</v>
      </c>
      <c r="AM299" s="505">
        <v>0</v>
      </c>
      <c r="AN299" s="505">
        <v>472.59</v>
      </c>
      <c r="AO299" s="505">
        <v>75.09375</v>
      </c>
      <c r="AP299" s="505">
        <v>110.1375</v>
      </c>
      <c r="AQ299" s="505">
        <v>56.070000000000007</v>
      </c>
      <c r="AR299" s="505">
        <v>71.08874999999999</v>
      </c>
      <c r="AS299" s="505">
        <v>16.02</v>
      </c>
      <c r="AT299" s="505">
        <v>0</v>
      </c>
      <c r="AU299" s="505">
        <v>0</v>
      </c>
      <c r="AV299" s="505">
        <v>0</v>
      </c>
      <c r="AW299" s="505">
        <v>0</v>
      </c>
      <c r="AX299" s="505">
        <v>7.9999999999999973</v>
      </c>
      <c r="AY299" s="505">
        <v>19.999999999999975</v>
      </c>
      <c r="AZ299" s="505">
        <v>28.000000000000025</v>
      </c>
      <c r="BA299" s="505">
        <v>3.9025578562728378</v>
      </c>
      <c r="BB299" s="505">
        <v>0</v>
      </c>
      <c r="BC299" s="505">
        <v>0</v>
      </c>
      <c r="BD299" s="505">
        <v>53.289473684210584</v>
      </c>
      <c r="BE299" s="505">
        <v>51.315789473684269</v>
      </c>
      <c r="BF299" s="505">
        <v>48.146666666666718</v>
      </c>
      <c r="BG299" s="505">
        <v>51.220588235294073</v>
      </c>
      <c r="BH299" s="505">
        <v>63.71974522292998</v>
      </c>
      <c r="BI299" s="505">
        <v>158.44202149496786</v>
      </c>
      <c r="BJ299" s="505">
        <v>0</v>
      </c>
      <c r="BK299" s="505">
        <v>0</v>
      </c>
      <c r="BL299" s="505">
        <v>0</v>
      </c>
      <c r="BM299" s="505">
        <v>0.75064861653696502</v>
      </c>
      <c r="BN299" s="505">
        <v>0</v>
      </c>
      <c r="BO299" s="505">
        <v>0</v>
      </c>
      <c r="BP299" s="505">
        <v>1</v>
      </c>
      <c r="BQ299" s="555"/>
      <c r="BR299" s="555"/>
      <c r="BS299" s="555"/>
    </row>
    <row r="300" spans="1:71" ht="14.4" hidden="1">
      <c r="A300" s="486">
        <f>VLOOKUP(C300,'[19]DfE No.'!C:E,3,FALSE)</f>
        <v>157</v>
      </c>
      <c r="B300" s="502">
        <v>146909</v>
      </c>
      <c r="C300" s="502">
        <v>9354605</v>
      </c>
      <c r="D300" s="503" t="s">
        <v>220</v>
      </c>
      <c r="E300" s="492" t="s">
        <v>699</v>
      </c>
      <c r="F300" s="504" t="s">
        <v>697</v>
      </c>
      <c r="G300" s="505">
        <v>1</v>
      </c>
      <c r="H300" s="505">
        <v>0</v>
      </c>
      <c r="I300" s="505">
        <v>0</v>
      </c>
      <c r="J300" s="505">
        <v>0</v>
      </c>
      <c r="K300" s="505">
        <v>5</v>
      </c>
      <c r="L300" s="505">
        <v>3</v>
      </c>
      <c r="M300" s="505">
        <v>2</v>
      </c>
      <c r="N300" s="505">
        <v>734</v>
      </c>
      <c r="O300" s="505">
        <v>0</v>
      </c>
      <c r="P300" s="505">
        <v>0</v>
      </c>
      <c r="Q300" s="505">
        <v>0</v>
      </c>
      <c r="R300" s="505">
        <v>734</v>
      </c>
      <c r="S300" s="505">
        <v>403</v>
      </c>
      <c r="T300" s="505">
        <v>331</v>
      </c>
      <c r="U300" s="505">
        <v>137</v>
      </c>
      <c r="V300" s="505">
        <v>117</v>
      </c>
      <c r="W300" s="505">
        <v>149</v>
      </c>
      <c r="X300" s="505">
        <v>163</v>
      </c>
      <c r="Y300" s="505">
        <v>168</v>
      </c>
      <c r="Z300" s="505">
        <v>0</v>
      </c>
      <c r="AA300" s="505">
        <v>734</v>
      </c>
      <c r="AB300" s="505">
        <v>146.80000000000001</v>
      </c>
      <c r="AC300" s="505">
        <v>0</v>
      </c>
      <c r="AD300" s="505">
        <v>0</v>
      </c>
      <c r="AE300" s="505">
        <v>203.99999999999963</v>
      </c>
      <c r="AF300" s="505">
        <v>247.88173455978978</v>
      </c>
      <c r="AG300" s="505">
        <v>0</v>
      </c>
      <c r="AH300" s="505">
        <v>0</v>
      </c>
      <c r="AI300" s="505">
        <v>0</v>
      </c>
      <c r="AJ300" s="505">
        <v>0</v>
      </c>
      <c r="AK300" s="505">
        <v>0</v>
      </c>
      <c r="AL300" s="505">
        <v>0</v>
      </c>
      <c r="AM300" s="505">
        <v>0</v>
      </c>
      <c r="AN300" s="505">
        <v>358.99999999999994</v>
      </c>
      <c r="AO300" s="505">
        <v>123.99999999999964</v>
      </c>
      <c r="AP300" s="505">
        <v>47.999999999999993</v>
      </c>
      <c r="AQ300" s="505">
        <v>106.00000000000023</v>
      </c>
      <c r="AR300" s="505">
        <v>28.999999999999972</v>
      </c>
      <c r="AS300" s="505">
        <v>42.000000000000007</v>
      </c>
      <c r="AT300" s="505">
        <v>26.000000000000011</v>
      </c>
      <c r="AU300" s="505">
        <v>0</v>
      </c>
      <c r="AV300" s="505">
        <v>0</v>
      </c>
      <c r="AW300" s="505">
        <v>0</v>
      </c>
      <c r="AX300" s="505">
        <v>5.0000000000000009</v>
      </c>
      <c r="AY300" s="505">
        <v>6.9999999999999964</v>
      </c>
      <c r="AZ300" s="505">
        <v>9.0000000000000089</v>
      </c>
      <c r="BA300" s="505">
        <v>16.396846254927727</v>
      </c>
      <c r="BB300" s="505">
        <v>0</v>
      </c>
      <c r="BC300" s="505">
        <v>0</v>
      </c>
      <c r="BD300" s="505">
        <v>56.77477477477472</v>
      </c>
      <c r="BE300" s="505">
        <v>48.486486486486442</v>
      </c>
      <c r="BF300" s="505">
        <v>61.655172413793125</v>
      </c>
      <c r="BG300" s="505">
        <v>70.735849056603712</v>
      </c>
      <c r="BH300" s="505">
        <v>84.528301886792391</v>
      </c>
      <c r="BI300" s="505">
        <v>188.77459462019476</v>
      </c>
      <c r="BJ300" s="505">
        <v>0</v>
      </c>
      <c r="BK300" s="505">
        <v>0</v>
      </c>
      <c r="BL300" s="505">
        <v>0</v>
      </c>
      <c r="BM300" s="505">
        <v>2.5485912946799698</v>
      </c>
      <c r="BN300" s="505">
        <v>0</v>
      </c>
      <c r="BO300" s="505">
        <v>0</v>
      </c>
      <c r="BP300" s="505">
        <v>1</v>
      </c>
      <c r="BQ300" s="555"/>
      <c r="BR300" s="555"/>
      <c r="BS300" s="555"/>
    </row>
    <row r="301" spans="1:71" ht="14.4" hidden="1">
      <c r="A301" s="486">
        <f>VLOOKUP(C301,'[19]DfE No.'!C:E,3,FALSE)</f>
        <v>368</v>
      </c>
      <c r="B301" s="502">
        <v>136453</v>
      </c>
      <c r="C301" s="502">
        <v>9354606</v>
      </c>
      <c r="D301" s="503" t="s">
        <v>318</v>
      </c>
      <c r="E301" s="492" t="s">
        <v>699</v>
      </c>
      <c r="F301" s="504" t="s">
        <v>697</v>
      </c>
      <c r="G301" s="505">
        <v>1</v>
      </c>
      <c r="H301" s="505">
        <v>0</v>
      </c>
      <c r="I301" s="505">
        <v>0</v>
      </c>
      <c r="J301" s="505">
        <v>0</v>
      </c>
      <c r="K301" s="505">
        <v>5</v>
      </c>
      <c r="L301" s="505">
        <v>3</v>
      </c>
      <c r="M301" s="505">
        <v>2</v>
      </c>
      <c r="N301" s="505">
        <v>916</v>
      </c>
      <c r="O301" s="505">
        <v>0</v>
      </c>
      <c r="P301" s="505">
        <v>0</v>
      </c>
      <c r="Q301" s="505">
        <v>0</v>
      </c>
      <c r="R301" s="505">
        <v>916</v>
      </c>
      <c r="S301" s="505">
        <v>597</v>
      </c>
      <c r="T301" s="505">
        <v>319</v>
      </c>
      <c r="U301" s="505">
        <v>200</v>
      </c>
      <c r="V301" s="505">
        <v>239</v>
      </c>
      <c r="W301" s="505">
        <v>158</v>
      </c>
      <c r="X301" s="505">
        <v>168</v>
      </c>
      <c r="Y301" s="505">
        <v>151</v>
      </c>
      <c r="Z301" s="505">
        <v>0</v>
      </c>
      <c r="AA301" s="505">
        <v>916</v>
      </c>
      <c r="AB301" s="505">
        <v>183.2</v>
      </c>
      <c r="AC301" s="505">
        <v>0</v>
      </c>
      <c r="AD301" s="505">
        <v>0</v>
      </c>
      <c r="AE301" s="505">
        <v>336.99999999999966</v>
      </c>
      <c r="AF301" s="505">
        <v>391.38181818181818</v>
      </c>
      <c r="AG301" s="505">
        <v>0</v>
      </c>
      <c r="AH301" s="505">
        <v>0</v>
      </c>
      <c r="AI301" s="505">
        <v>0</v>
      </c>
      <c r="AJ301" s="505">
        <v>0</v>
      </c>
      <c r="AK301" s="505">
        <v>0</v>
      </c>
      <c r="AL301" s="505">
        <v>0</v>
      </c>
      <c r="AM301" s="505">
        <v>0</v>
      </c>
      <c r="AN301" s="505">
        <v>230.0000000000004</v>
      </c>
      <c r="AO301" s="505">
        <v>30.999999999999979</v>
      </c>
      <c r="AP301" s="505">
        <v>66.000000000000014</v>
      </c>
      <c r="AQ301" s="505">
        <v>316.99999999999983</v>
      </c>
      <c r="AR301" s="505">
        <v>272</v>
      </c>
      <c r="AS301" s="505">
        <v>0</v>
      </c>
      <c r="AT301" s="505">
        <v>0</v>
      </c>
      <c r="AU301" s="505">
        <v>0</v>
      </c>
      <c r="AV301" s="505">
        <v>0</v>
      </c>
      <c r="AW301" s="505">
        <v>0</v>
      </c>
      <c r="AX301" s="505">
        <v>8.9999999999999982</v>
      </c>
      <c r="AY301" s="505">
        <v>20.000000000000018</v>
      </c>
      <c r="AZ301" s="505">
        <v>32.999999999999957</v>
      </c>
      <c r="BA301" s="505">
        <v>1.0409090909090908</v>
      </c>
      <c r="BB301" s="505">
        <v>0</v>
      </c>
      <c r="BC301" s="505">
        <v>0</v>
      </c>
      <c r="BD301" s="505">
        <v>94.067796610169395</v>
      </c>
      <c r="BE301" s="505">
        <v>112.41101694915243</v>
      </c>
      <c r="BF301" s="505">
        <v>82.614379084967311</v>
      </c>
      <c r="BG301" s="505">
        <v>87.745222929936261</v>
      </c>
      <c r="BH301" s="505">
        <v>102.42657342657338</v>
      </c>
      <c r="BI301" s="505">
        <v>285.8821747839325</v>
      </c>
      <c r="BJ301" s="505">
        <v>0</v>
      </c>
      <c r="BK301" s="505">
        <v>0</v>
      </c>
      <c r="BL301" s="505">
        <v>0</v>
      </c>
      <c r="BM301" s="505">
        <v>1.38013450325265</v>
      </c>
      <c r="BN301" s="505">
        <v>0</v>
      </c>
      <c r="BO301" s="505">
        <v>0</v>
      </c>
      <c r="BP301" s="505">
        <v>1</v>
      </c>
      <c r="BQ301" s="555"/>
      <c r="BR301" s="555"/>
      <c r="BS301" s="555"/>
    </row>
    <row r="302" spans="1:71" ht="14.4" hidden="1">
      <c r="A302">
        <v>1001</v>
      </c>
      <c r="B302" s="557" t="s">
        <v>13</v>
      </c>
      <c r="C302" s="557" t="s">
        <v>13</v>
      </c>
      <c r="D302" s="558" t="s">
        <v>464</v>
      </c>
      <c r="E302" s="559" t="s">
        <v>698</v>
      </c>
      <c r="BQ302" s="555"/>
      <c r="BR302" s="555"/>
      <c r="BS302" s="555"/>
    </row>
    <row r="303" spans="1:71" ht="14.4" hidden="1">
      <c r="A303" s="560">
        <v>1002</v>
      </c>
      <c r="B303" s="557"/>
      <c r="C303" s="557"/>
      <c r="D303" s="558" t="s">
        <v>1076</v>
      </c>
      <c r="E303" s="559"/>
      <c r="BQ303" s="555"/>
      <c r="BR303" s="555"/>
      <c r="BS303" s="555"/>
    </row>
    <row r="304" spans="1:71" ht="14.4" hidden="1">
      <c r="A304">
        <v>195</v>
      </c>
      <c r="B304" s="557" t="s">
        <v>13</v>
      </c>
      <c r="C304" s="557" t="s">
        <v>13</v>
      </c>
      <c r="D304" s="558" t="s">
        <v>434</v>
      </c>
      <c r="E304" s="559" t="s">
        <v>698</v>
      </c>
      <c r="BQ304" s="555"/>
      <c r="BR304" s="555"/>
      <c r="BS304" s="555"/>
    </row>
    <row r="305" spans="1:71" ht="14.4" hidden="1">
      <c r="A305">
        <v>196</v>
      </c>
      <c r="B305" s="557" t="s">
        <v>13</v>
      </c>
      <c r="C305" s="557" t="s">
        <v>13</v>
      </c>
      <c r="D305" s="558" t="s">
        <v>435</v>
      </c>
      <c r="E305" s="559" t="s">
        <v>698</v>
      </c>
      <c r="BQ305" s="555"/>
      <c r="BR305" s="555"/>
      <c r="BS305" s="555"/>
    </row>
    <row r="306" spans="1:71" ht="14.4" hidden="1">
      <c r="A306">
        <v>393</v>
      </c>
      <c r="B306" s="557" t="s">
        <v>13</v>
      </c>
      <c r="C306" s="557" t="s">
        <v>13</v>
      </c>
      <c r="D306" s="558" t="s">
        <v>463</v>
      </c>
      <c r="E306" s="559" t="s">
        <v>698</v>
      </c>
      <c r="BQ306" s="555"/>
      <c r="BR306" s="555"/>
      <c r="BS306" s="555"/>
    </row>
    <row r="307" spans="1:71" ht="14.4" hidden="1">
      <c r="A307">
        <v>395</v>
      </c>
      <c r="B307" s="557" t="s">
        <v>13</v>
      </c>
      <c r="C307" s="557" t="s">
        <v>13</v>
      </c>
      <c r="D307" s="558" t="s">
        <v>436</v>
      </c>
      <c r="E307" s="559" t="s">
        <v>698</v>
      </c>
      <c r="BQ307" s="555"/>
      <c r="BR307" s="555"/>
      <c r="BS307" s="555"/>
    </row>
    <row r="308" spans="1:71" ht="14.4" hidden="1">
      <c r="A308">
        <v>396</v>
      </c>
      <c r="B308" s="557" t="s">
        <v>13</v>
      </c>
      <c r="C308" s="557" t="s">
        <v>13</v>
      </c>
      <c r="D308" s="558" t="s">
        <v>437</v>
      </c>
      <c r="E308" s="559" t="s">
        <v>698</v>
      </c>
      <c r="BQ308" s="555"/>
      <c r="BR308" s="555"/>
      <c r="BS308" s="555"/>
    </row>
    <row r="309" spans="1:71" ht="14.4" hidden="1">
      <c r="A309">
        <v>575</v>
      </c>
      <c r="B309" s="557" t="s">
        <v>13</v>
      </c>
      <c r="C309" s="557" t="s">
        <v>13</v>
      </c>
      <c r="D309" s="558" t="s">
        <v>438</v>
      </c>
      <c r="E309" s="559" t="s">
        <v>698</v>
      </c>
      <c r="BQ309" s="555"/>
      <c r="BR309" s="555"/>
      <c r="BS309" s="555"/>
    </row>
    <row r="310" spans="1:71" ht="14.4" hidden="1">
      <c r="A310">
        <v>576</v>
      </c>
      <c r="B310" s="557" t="s">
        <v>13</v>
      </c>
      <c r="C310" s="557" t="s">
        <v>13</v>
      </c>
      <c r="D310" s="558" t="s">
        <v>439</v>
      </c>
      <c r="E310" s="559" t="s">
        <v>698</v>
      </c>
      <c r="BQ310" s="555"/>
      <c r="BR310" s="555"/>
      <c r="BS310" s="555"/>
    </row>
    <row r="311" spans="1:71" ht="14.4" hidden="1">
      <c r="A311">
        <v>579</v>
      </c>
      <c r="B311" s="557" t="s">
        <v>13</v>
      </c>
      <c r="C311" s="557" t="s">
        <v>13</v>
      </c>
      <c r="D311" s="558" t="s">
        <v>440</v>
      </c>
      <c r="E311" s="559" t="s">
        <v>698</v>
      </c>
      <c r="BQ311" s="555"/>
      <c r="BR311" s="555">
        <v>86</v>
      </c>
      <c r="BS311" s="555"/>
    </row>
    <row r="312" spans="1:71" ht="14.4" hidden="1">
      <c r="A312">
        <v>176</v>
      </c>
      <c r="B312" s="557" t="s">
        <v>13</v>
      </c>
      <c r="C312" s="557" t="s">
        <v>13</v>
      </c>
      <c r="D312" s="558" t="s">
        <v>441</v>
      </c>
      <c r="E312" s="559" t="s">
        <v>442</v>
      </c>
      <c r="BQ312" s="555"/>
      <c r="BR312" s="555"/>
      <c r="BS312" s="555">
        <v>20</v>
      </c>
    </row>
    <row r="313" spans="1:71" ht="14.4" hidden="1">
      <c r="A313">
        <v>187</v>
      </c>
      <c r="B313" s="557" t="s">
        <v>13</v>
      </c>
      <c r="C313" s="557" t="s">
        <v>13</v>
      </c>
      <c r="D313" s="558" t="s">
        <v>462</v>
      </c>
      <c r="E313" s="559" t="s">
        <v>442</v>
      </c>
      <c r="BQ313" s="555"/>
      <c r="BR313" s="555"/>
      <c r="BS313" s="555">
        <v>40</v>
      </c>
    </row>
    <row r="314" spans="1:71" ht="14.4" hidden="1">
      <c r="A314">
        <v>189</v>
      </c>
      <c r="B314" s="557" t="s">
        <v>13</v>
      </c>
      <c r="C314" s="557" t="s">
        <v>13</v>
      </c>
      <c r="D314" s="558" t="s">
        <v>443</v>
      </c>
      <c r="E314" s="559" t="s">
        <v>442</v>
      </c>
      <c r="BQ314" s="555"/>
      <c r="BR314" s="555"/>
      <c r="BS314" s="555">
        <v>10</v>
      </c>
    </row>
    <row r="315" spans="1:71" ht="14.4" hidden="1">
      <c r="A315">
        <v>190</v>
      </c>
      <c r="B315" s="557" t="s">
        <v>13</v>
      </c>
      <c r="C315" s="557" t="s">
        <v>13</v>
      </c>
      <c r="D315" s="558" t="s">
        <v>444</v>
      </c>
      <c r="E315" s="559" t="s">
        <v>442</v>
      </c>
      <c r="BQ315" s="555"/>
      <c r="BR315" s="555"/>
      <c r="BS315" s="555">
        <v>20</v>
      </c>
    </row>
    <row r="316" spans="1:71" ht="14.4" hidden="1">
      <c r="A316">
        <v>351</v>
      </c>
      <c r="B316" s="557" t="s">
        <v>13</v>
      </c>
      <c r="C316" s="557" t="s">
        <v>13</v>
      </c>
      <c r="D316" s="558" t="s">
        <v>445</v>
      </c>
      <c r="E316" s="559" t="s">
        <v>442</v>
      </c>
      <c r="BQ316" s="555"/>
      <c r="BR316" s="555"/>
      <c r="BS316" s="555"/>
    </row>
    <row r="317" spans="1:71" ht="14.4" hidden="1">
      <c r="A317">
        <v>352</v>
      </c>
      <c r="B317" s="557" t="s">
        <v>13</v>
      </c>
      <c r="C317" s="557" t="s">
        <v>13</v>
      </c>
      <c r="D317" s="558" t="s">
        <v>446</v>
      </c>
      <c r="E317" s="559" t="s">
        <v>442</v>
      </c>
      <c r="BQ317" s="555"/>
      <c r="BR317" s="555"/>
      <c r="BS317" s="555"/>
    </row>
    <row r="318" spans="1:71" ht="14.4" hidden="1">
      <c r="A318">
        <v>353</v>
      </c>
      <c r="B318" s="557" t="s">
        <v>13</v>
      </c>
      <c r="C318" s="557" t="s">
        <v>13</v>
      </c>
      <c r="D318" s="558" t="s">
        <v>447</v>
      </c>
      <c r="E318" s="559" t="s">
        <v>442</v>
      </c>
      <c r="BQ318" s="555"/>
      <c r="BR318" s="555"/>
      <c r="BS318" s="555"/>
    </row>
    <row r="319" spans="1:71" ht="14.4" hidden="1">
      <c r="A319">
        <v>367</v>
      </c>
      <c r="B319" s="557" t="s">
        <v>13</v>
      </c>
      <c r="C319" s="557" t="s">
        <v>13</v>
      </c>
      <c r="D319" s="558" t="s">
        <v>448</v>
      </c>
      <c r="E319" s="559" t="s">
        <v>442</v>
      </c>
      <c r="BQ319" s="555"/>
      <c r="BR319" s="555"/>
      <c r="BS319" s="555"/>
    </row>
    <row r="320" spans="1:71" ht="14.4" hidden="1">
      <c r="A320">
        <v>389</v>
      </c>
      <c r="B320" s="557" t="s">
        <v>13</v>
      </c>
      <c r="C320" s="557" t="s">
        <v>13</v>
      </c>
      <c r="D320" s="558" t="s">
        <v>449</v>
      </c>
      <c r="E320" s="559" t="s">
        <v>442</v>
      </c>
      <c r="BQ320" s="555"/>
      <c r="BR320" s="555"/>
      <c r="BS320" s="555"/>
    </row>
    <row r="321" spans="1:71" ht="14.4" hidden="1">
      <c r="A321">
        <v>577</v>
      </c>
      <c r="B321" s="557" t="s">
        <v>13</v>
      </c>
      <c r="C321" s="557" t="s">
        <v>13</v>
      </c>
      <c r="D321" s="558" t="s">
        <v>450</v>
      </c>
      <c r="E321" s="559" t="s">
        <v>442</v>
      </c>
      <c r="BQ321" s="555"/>
      <c r="BR321" s="555"/>
      <c r="BS321" s="555"/>
    </row>
    <row r="322" spans="1:71" ht="14.4" hidden="1">
      <c r="A322">
        <v>580</v>
      </c>
      <c r="B322" s="557" t="s">
        <v>13</v>
      </c>
      <c r="C322" s="557" t="s">
        <v>13</v>
      </c>
      <c r="D322" s="558" t="s">
        <v>451</v>
      </c>
      <c r="E322" s="559" t="s">
        <v>442</v>
      </c>
      <c r="BQ322" s="555"/>
      <c r="BR322" s="555"/>
      <c r="BS322" s="555"/>
    </row>
    <row r="323" spans="1:71" ht="14.4" hidden="1">
      <c r="A323">
        <v>584</v>
      </c>
      <c r="B323" s="557" t="s">
        <v>13</v>
      </c>
      <c r="C323" s="557" t="s">
        <v>13</v>
      </c>
      <c r="D323" s="558" t="s">
        <v>452</v>
      </c>
      <c r="E323" s="559" t="s">
        <v>442</v>
      </c>
      <c r="BQ323" s="555"/>
      <c r="BR323" s="555"/>
      <c r="BS323" s="555"/>
    </row>
    <row r="324" spans="1:71" ht="14.4" hidden="1">
      <c r="A324">
        <v>597</v>
      </c>
      <c r="B324" s="557" t="s">
        <v>13</v>
      </c>
      <c r="C324" s="557" t="s">
        <v>13</v>
      </c>
      <c r="D324" s="558" t="s">
        <v>453</v>
      </c>
      <c r="E324" s="559" t="s">
        <v>442</v>
      </c>
      <c r="BQ324" s="555"/>
      <c r="BR324" s="555"/>
      <c r="BS324" s="555"/>
    </row>
    <row r="325" spans="1:71" ht="14.4" hidden="1">
      <c r="A325">
        <v>266</v>
      </c>
      <c r="B325" s="557" t="s">
        <v>13</v>
      </c>
      <c r="C325" s="557" t="s">
        <v>13</v>
      </c>
      <c r="D325" s="558" t="s">
        <v>454</v>
      </c>
      <c r="E325" s="559" t="s">
        <v>696</v>
      </c>
      <c r="BQ325" s="555"/>
      <c r="BR325" s="555"/>
      <c r="BS325" s="555"/>
    </row>
  </sheetData>
  <autoFilter ref="A1:BS325" xr:uid="{2BD78186-7F56-41CF-ADF1-39D928F6D336}">
    <filterColumn colId="68">
      <customFilters>
        <customFilter operator="notEqual" val=" "/>
      </customFilters>
    </filterColumn>
  </autoFilter>
  <mergeCells count="1">
    <mergeCell ref="B2:C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E1256-CFEB-4734-A749-DEA3F70868B4}">
  <sheetPr codeName="Sheet24">
    <tabColor rgb="FF00B050"/>
  </sheetPr>
  <dimension ref="B1:AY687"/>
  <sheetViews>
    <sheetView topLeftCell="A22" workbookViewId="0">
      <selection activeCell="A3" sqref="A3"/>
    </sheetView>
  </sheetViews>
  <sheetFormatPr defaultColWidth="10.7109375" defaultRowHeight="14.4"/>
  <cols>
    <col min="1" max="1" width="3.28515625" style="506" customWidth="1"/>
    <col min="2" max="2" width="11" style="517" customWidth="1"/>
    <col min="3" max="3" width="66.85546875" style="517" customWidth="1"/>
    <col min="4" max="4" width="16.140625" style="525" customWidth="1"/>
    <col min="5" max="5" width="15.140625" style="526" customWidth="1"/>
    <col min="6" max="6" width="13.42578125" style="526" customWidth="1"/>
    <col min="7" max="12" width="12.42578125" style="526" customWidth="1"/>
    <col min="13" max="13" width="13.140625" style="526" customWidth="1"/>
    <col min="14" max="15" width="13" style="526" customWidth="1"/>
    <col min="16" max="16" width="12.42578125" style="526" customWidth="1"/>
    <col min="17" max="17" width="16.140625" style="526" bestFit="1" customWidth="1"/>
    <col min="18" max="19" width="14.85546875" style="526" bestFit="1" customWidth="1"/>
    <col min="20" max="20" width="15.42578125" style="518" customWidth="1"/>
    <col min="21" max="21" width="14.42578125" style="518" customWidth="1"/>
    <col min="22" max="23" width="15" style="506" customWidth="1"/>
    <col min="24" max="24" width="16.140625" style="506" bestFit="1" customWidth="1"/>
    <col min="25" max="27" width="14.85546875" style="506" customWidth="1"/>
    <col min="28" max="28" width="11.42578125" style="506" bestFit="1" customWidth="1"/>
    <col min="29" max="29" width="33.28515625" style="506" customWidth="1"/>
    <col min="30" max="30" width="11.140625" style="506" bestFit="1" customWidth="1"/>
    <col min="31" max="31" width="12.140625" style="506" bestFit="1" customWidth="1"/>
    <col min="32" max="33" width="12" style="506" bestFit="1" customWidth="1"/>
    <col min="34" max="34" width="9.140625" style="506" bestFit="1" customWidth="1"/>
    <col min="35" max="35" width="12.140625" style="506" bestFit="1" customWidth="1"/>
    <col min="36" max="47" width="10.85546875" style="506" bestFit="1" customWidth="1"/>
    <col min="48" max="49" width="17.42578125" style="506" bestFit="1" customWidth="1"/>
    <col min="50" max="16384" width="10.7109375" style="506"/>
  </cols>
  <sheetData>
    <row r="1" spans="2:51">
      <c r="B1" s="943" t="s">
        <v>777</v>
      </c>
      <c r="C1" s="944"/>
      <c r="D1" s="944"/>
      <c r="E1" s="944"/>
      <c r="F1" s="944"/>
      <c r="G1" s="944"/>
      <c r="H1" s="944"/>
      <c r="I1" s="944"/>
      <c r="J1" s="945"/>
      <c r="K1" s="506"/>
      <c r="L1" s="506"/>
      <c r="M1" s="506"/>
      <c r="N1" s="506"/>
      <c r="O1" s="506"/>
      <c r="P1" s="506"/>
      <c r="Q1" s="506"/>
      <c r="R1" s="506"/>
      <c r="S1" s="506"/>
      <c r="T1" s="506"/>
      <c r="U1" s="506"/>
    </row>
    <row r="2" spans="2:51" ht="15" thickBot="1">
      <c r="B2" s="946"/>
      <c r="C2" s="947"/>
      <c r="D2" s="947"/>
      <c r="E2" s="947"/>
      <c r="F2" s="947"/>
      <c r="G2" s="947"/>
      <c r="H2" s="947"/>
      <c r="I2" s="947"/>
      <c r="J2" s="948"/>
      <c r="K2" s="506"/>
      <c r="L2" s="506"/>
      <c r="M2" s="506"/>
      <c r="N2" s="506"/>
      <c r="O2" s="506"/>
      <c r="P2" s="506"/>
      <c r="Q2" s="506"/>
      <c r="R2" s="506"/>
      <c r="S2" s="506"/>
      <c r="T2" s="506"/>
      <c r="U2" s="506"/>
      <c r="AB2" s="507"/>
      <c r="AC2" s="507"/>
      <c r="AD2" s="507"/>
      <c r="AE2" s="507"/>
      <c r="AF2" s="507"/>
      <c r="AG2" s="507"/>
      <c r="AH2" s="507"/>
      <c r="AI2" s="507"/>
      <c r="AJ2" s="507"/>
      <c r="AK2" s="507"/>
      <c r="AL2" s="507"/>
      <c r="AM2" s="507"/>
      <c r="AN2" s="507"/>
      <c r="AO2" s="507"/>
      <c r="AP2" s="507"/>
      <c r="AQ2" s="507"/>
      <c r="AR2" s="507"/>
      <c r="AS2" s="507"/>
      <c r="AT2" s="507"/>
      <c r="AU2" s="507"/>
      <c r="AV2" s="507"/>
      <c r="AW2" s="507"/>
    </row>
    <row r="3" spans="2:51">
      <c r="B3" s="506"/>
      <c r="C3" s="506"/>
      <c r="D3" s="506"/>
      <c r="E3" s="506"/>
      <c r="F3" s="506"/>
      <c r="G3" s="506"/>
      <c r="H3" s="506"/>
      <c r="I3" s="506"/>
      <c r="J3" s="506"/>
      <c r="K3" s="506"/>
      <c r="L3" s="506"/>
      <c r="M3" s="506"/>
      <c r="N3" s="506"/>
      <c r="O3" s="506"/>
      <c r="P3" s="506"/>
      <c r="Q3" s="506"/>
      <c r="R3" s="506"/>
      <c r="S3" s="506"/>
      <c r="T3" s="506"/>
      <c r="U3" s="506"/>
      <c r="AB3" s="507"/>
      <c r="AC3" s="507"/>
      <c r="AD3" s="507"/>
      <c r="AE3" s="507"/>
      <c r="AF3" s="507"/>
      <c r="AG3" s="507"/>
      <c r="AH3" s="507"/>
      <c r="AI3" s="507"/>
      <c r="AJ3" s="507"/>
      <c r="AK3" s="507"/>
      <c r="AL3" s="507"/>
      <c r="AM3" s="507"/>
      <c r="AN3" s="507"/>
      <c r="AO3" s="507"/>
      <c r="AP3" s="507"/>
      <c r="AQ3" s="507"/>
      <c r="AR3" s="507"/>
      <c r="AS3" s="507"/>
      <c r="AT3" s="507"/>
      <c r="AU3" s="507"/>
      <c r="AV3" s="507"/>
      <c r="AW3" s="507"/>
    </row>
    <row r="4" spans="2:51">
      <c r="B4" s="506"/>
      <c r="C4" s="506"/>
      <c r="D4" s="506"/>
      <c r="E4" s="506"/>
      <c r="F4" s="508" t="s">
        <v>776</v>
      </c>
      <c r="G4" s="506"/>
      <c r="H4" s="506"/>
      <c r="I4" s="506"/>
      <c r="J4" s="506"/>
      <c r="K4" s="506"/>
      <c r="L4" s="506"/>
      <c r="M4" s="506"/>
      <c r="N4" s="506"/>
      <c r="O4" s="506"/>
      <c r="P4" s="506"/>
      <c r="Q4" s="506"/>
      <c r="R4" s="506"/>
      <c r="S4" s="506"/>
      <c r="T4" s="506"/>
      <c r="U4" s="506"/>
      <c r="AD4" s="507"/>
      <c r="AE4" s="507"/>
      <c r="AF4" s="507"/>
      <c r="AG4" s="507"/>
      <c r="AH4" s="507"/>
      <c r="AI4" s="507"/>
      <c r="AJ4" s="507"/>
      <c r="AK4" s="507"/>
      <c r="AL4" s="507"/>
      <c r="AM4" s="507"/>
      <c r="AN4" s="507"/>
      <c r="AO4" s="507"/>
      <c r="AP4" s="507"/>
      <c r="AQ4" s="507"/>
      <c r="AR4" s="507"/>
      <c r="AS4" s="507"/>
      <c r="AT4" s="507"/>
      <c r="AU4" s="507"/>
      <c r="AV4" s="507"/>
      <c r="AW4" s="507"/>
      <c r="AX4" s="507"/>
      <c r="AY4" s="507"/>
    </row>
    <row r="5" spans="2:51">
      <c r="B5" s="506"/>
      <c r="C5" s="506"/>
      <c r="D5" s="506"/>
      <c r="E5" s="506"/>
      <c r="F5" s="506"/>
      <c r="G5" s="506"/>
      <c r="H5" s="506"/>
      <c r="I5" s="506"/>
      <c r="J5" s="506"/>
      <c r="K5" s="506"/>
      <c r="L5" s="506"/>
      <c r="M5" s="506"/>
      <c r="N5" s="506"/>
      <c r="O5" s="506"/>
      <c r="P5" s="506"/>
      <c r="Q5" s="506"/>
      <c r="R5" s="506"/>
      <c r="S5" s="506"/>
      <c r="T5" s="506"/>
      <c r="U5" s="506"/>
    </row>
    <row r="6" spans="2:51" ht="73.5" customHeight="1">
      <c r="B6" s="509"/>
      <c r="C6" s="506"/>
      <c r="D6" s="949" t="s">
        <v>1157</v>
      </c>
      <c r="E6" s="949"/>
      <c r="F6" s="940" t="s">
        <v>775</v>
      </c>
      <c r="G6" s="941"/>
      <c r="H6" s="940" t="s">
        <v>1158</v>
      </c>
      <c r="I6" s="941"/>
      <c r="J6" s="940" t="s">
        <v>774</v>
      </c>
      <c r="K6" s="941"/>
      <c r="L6" s="940" t="s">
        <v>773</v>
      </c>
      <c r="M6" s="941"/>
      <c r="N6" s="940" t="s">
        <v>1159</v>
      </c>
      <c r="O6" s="941"/>
      <c r="P6" s="940" t="s">
        <v>772</v>
      </c>
      <c r="Q6" s="941"/>
      <c r="R6" s="940" t="s">
        <v>771</v>
      </c>
      <c r="S6" s="941"/>
      <c r="T6" s="942" t="s">
        <v>1160</v>
      </c>
      <c r="U6" s="942"/>
      <c r="V6" s="940" t="s">
        <v>770</v>
      </c>
      <c r="W6" s="941"/>
      <c r="X6" s="938" t="s">
        <v>1161</v>
      </c>
      <c r="Y6" s="939"/>
      <c r="Z6" s="938" t="s">
        <v>1162</v>
      </c>
      <c r="AA6" s="939"/>
      <c r="AB6" s="510"/>
    </row>
    <row r="7" spans="2:51">
      <c r="B7" s="506"/>
      <c r="C7" s="506"/>
      <c r="D7" s="511" t="s">
        <v>40</v>
      </c>
      <c r="E7" s="512" t="s">
        <v>699</v>
      </c>
      <c r="F7" s="511" t="s">
        <v>40</v>
      </c>
      <c r="G7" s="512" t="s">
        <v>699</v>
      </c>
      <c r="H7" s="511" t="s">
        <v>40</v>
      </c>
      <c r="I7" s="512" t="s">
        <v>699</v>
      </c>
      <c r="J7" s="511" t="s">
        <v>40</v>
      </c>
      <c r="K7" s="512" t="s">
        <v>699</v>
      </c>
      <c r="L7" s="511" t="s">
        <v>40</v>
      </c>
      <c r="M7" s="512" t="s">
        <v>699</v>
      </c>
      <c r="N7" s="511" t="s">
        <v>40</v>
      </c>
      <c r="O7" s="512" t="s">
        <v>699</v>
      </c>
      <c r="P7" s="511" t="s">
        <v>40</v>
      </c>
      <c r="Q7" s="512" t="s">
        <v>699</v>
      </c>
      <c r="R7" s="511" t="s">
        <v>40</v>
      </c>
      <c r="S7" s="512" t="s">
        <v>699</v>
      </c>
      <c r="T7" s="511" t="s">
        <v>40</v>
      </c>
      <c r="U7" s="512" t="s">
        <v>699</v>
      </c>
      <c r="V7" s="512" t="s">
        <v>40</v>
      </c>
      <c r="W7" s="512" t="s">
        <v>699</v>
      </c>
      <c r="X7" s="511" t="s">
        <v>40</v>
      </c>
      <c r="Y7" s="511" t="s">
        <v>699</v>
      </c>
      <c r="Z7" s="511" t="s">
        <v>40</v>
      </c>
      <c r="AA7" s="511" t="s">
        <v>699</v>
      </c>
      <c r="AB7" s="510"/>
    </row>
    <row r="8" spans="2:51">
      <c r="B8" s="933" t="s">
        <v>769</v>
      </c>
      <c r="C8" s="933"/>
      <c r="D8" s="432">
        <v>23007</v>
      </c>
      <c r="E8" s="439"/>
      <c r="F8" s="137">
        <v>11</v>
      </c>
      <c r="G8" s="139"/>
      <c r="H8" s="136"/>
      <c r="I8" s="139"/>
      <c r="J8" s="137"/>
      <c r="K8" s="139"/>
      <c r="L8" s="137"/>
      <c r="M8" s="139"/>
      <c r="N8" s="137">
        <v>1.5</v>
      </c>
      <c r="O8" s="139"/>
      <c r="P8" s="137">
        <v>1.91</v>
      </c>
      <c r="Q8" s="139"/>
      <c r="R8" s="137">
        <v>12.18</v>
      </c>
      <c r="S8" s="139"/>
      <c r="T8" s="137"/>
      <c r="U8" s="139"/>
      <c r="V8" s="137"/>
      <c r="W8" s="139"/>
      <c r="X8" s="423">
        <v>26.59</v>
      </c>
      <c r="Y8" s="436"/>
      <c r="Z8" s="433">
        <v>611756.13</v>
      </c>
      <c r="AA8" s="435"/>
      <c r="AB8" s="427"/>
    </row>
    <row r="9" spans="2:51">
      <c r="B9" s="933" t="s">
        <v>768</v>
      </c>
      <c r="C9" s="933"/>
      <c r="D9" s="439"/>
      <c r="E9" s="432">
        <v>4573</v>
      </c>
      <c r="F9" s="139"/>
      <c r="G9" s="137">
        <v>9.68</v>
      </c>
      <c r="H9" s="139"/>
      <c r="I9" s="136"/>
      <c r="J9" s="139"/>
      <c r="K9" s="137"/>
      <c r="L9" s="139"/>
      <c r="M9" s="137"/>
      <c r="N9" s="139"/>
      <c r="O9" s="137">
        <v>1.5</v>
      </c>
      <c r="P9" s="139"/>
      <c r="Q9" s="137">
        <v>1.91</v>
      </c>
      <c r="R9" s="139"/>
      <c r="S9" s="137">
        <v>12.18</v>
      </c>
      <c r="T9" s="139"/>
      <c r="U9" s="137"/>
      <c r="V9" s="139"/>
      <c r="W9" s="137"/>
      <c r="X9" s="436"/>
      <c r="Y9" s="423">
        <v>25.27</v>
      </c>
      <c r="Z9" s="435"/>
      <c r="AA9" s="433">
        <v>115559.70999999999</v>
      </c>
      <c r="AB9" s="427"/>
    </row>
    <row r="10" spans="2:51" ht="15" customHeight="1">
      <c r="B10" s="932" t="s">
        <v>757</v>
      </c>
      <c r="C10" s="932"/>
      <c r="D10" s="432">
        <v>2664.9438202247202</v>
      </c>
      <c r="E10" s="432">
        <v>416.00000000000011</v>
      </c>
      <c r="F10" s="434"/>
      <c r="G10" s="434"/>
      <c r="H10" s="434"/>
      <c r="I10" s="434"/>
      <c r="J10" s="434"/>
      <c r="K10" s="434"/>
      <c r="L10" s="434"/>
      <c r="M10" s="434"/>
      <c r="N10" s="434"/>
      <c r="O10" s="434"/>
      <c r="P10" s="434"/>
      <c r="Q10" s="434"/>
      <c r="R10" s="434"/>
      <c r="S10" s="434"/>
      <c r="T10" s="434"/>
      <c r="U10" s="434"/>
      <c r="V10" s="434"/>
      <c r="W10" s="434"/>
      <c r="X10" s="423">
        <v>0</v>
      </c>
      <c r="Y10" s="423">
        <v>0</v>
      </c>
      <c r="Z10" s="433">
        <v>0</v>
      </c>
      <c r="AA10" s="433">
        <v>0</v>
      </c>
      <c r="AB10" s="427"/>
    </row>
    <row r="11" spans="2:51">
      <c r="B11" s="932" t="s">
        <v>1044</v>
      </c>
      <c r="C11" s="932"/>
      <c r="D11" s="432">
        <v>3497.0547311666437</v>
      </c>
      <c r="E11" s="432">
        <v>804.78318169273234</v>
      </c>
      <c r="F11" s="434"/>
      <c r="G11" s="434"/>
      <c r="H11" s="434"/>
      <c r="I11" s="434"/>
      <c r="J11" s="434"/>
      <c r="K11" s="434"/>
      <c r="L11" s="434"/>
      <c r="M11" s="434"/>
      <c r="N11" s="434"/>
      <c r="O11" s="434"/>
      <c r="P11" s="434"/>
      <c r="Q11" s="434"/>
      <c r="R11" s="434"/>
      <c r="S11" s="434"/>
      <c r="T11" s="434"/>
      <c r="U11" s="434"/>
      <c r="V11" s="434"/>
      <c r="W11" s="434"/>
      <c r="X11" s="423">
        <v>0</v>
      </c>
      <c r="Y11" s="423">
        <v>0</v>
      </c>
      <c r="Z11" s="433">
        <v>0</v>
      </c>
      <c r="AA11" s="433">
        <v>0</v>
      </c>
      <c r="AB11" s="427"/>
    </row>
    <row r="12" spans="2:51">
      <c r="B12" s="950" t="s">
        <v>767</v>
      </c>
      <c r="C12" s="950"/>
      <c r="D12" s="432">
        <v>1974.6849855767998</v>
      </c>
      <c r="E12" s="432">
        <v>458.24609400751558</v>
      </c>
      <c r="F12" s="137"/>
      <c r="G12" s="137"/>
      <c r="H12" s="136"/>
      <c r="I12" s="136"/>
      <c r="J12" s="137"/>
      <c r="K12" s="137"/>
      <c r="L12" s="137"/>
      <c r="M12" s="137"/>
      <c r="N12" s="137"/>
      <c r="O12" s="137"/>
      <c r="P12" s="137"/>
      <c r="Q12" s="137"/>
      <c r="R12" s="137"/>
      <c r="S12" s="137"/>
      <c r="T12" s="137"/>
      <c r="U12" s="137"/>
      <c r="V12" s="137"/>
      <c r="W12" s="137"/>
      <c r="X12" s="423">
        <v>0</v>
      </c>
      <c r="Y12" s="423">
        <v>0</v>
      </c>
      <c r="Z12" s="433">
        <v>0</v>
      </c>
      <c r="AA12" s="433">
        <v>0</v>
      </c>
      <c r="AB12" s="427"/>
    </row>
    <row r="13" spans="2:51">
      <c r="B13" s="933" t="s">
        <v>766</v>
      </c>
      <c r="C13" s="933"/>
      <c r="D13" s="432">
        <v>996.14434281166223</v>
      </c>
      <c r="E13" s="432">
        <v>184.02513019974916</v>
      </c>
      <c r="F13" s="137"/>
      <c r="G13" s="137"/>
      <c r="H13" s="136"/>
      <c r="I13" s="136"/>
      <c r="J13" s="137"/>
      <c r="K13" s="137"/>
      <c r="L13" s="137"/>
      <c r="M13" s="137"/>
      <c r="N13" s="137"/>
      <c r="O13" s="137"/>
      <c r="P13" s="137"/>
      <c r="Q13" s="137"/>
      <c r="R13" s="137"/>
      <c r="S13" s="137"/>
      <c r="T13" s="137"/>
      <c r="U13" s="137"/>
      <c r="V13" s="137"/>
      <c r="W13" s="137"/>
      <c r="X13" s="423">
        <v>0</v>
      </c>
      <c r="Y13" s="423">
        <v>0</v>
      </c>
      <c r="Z13" s="433">
        <v>0</v>
      </c>
      <c r="AA13" s="433">
        <v>0</v>
      </c>
      <c r="AB13" s="427"/>
    </row>
    <row r="14" spans="2:51">
      <c r="B14" s="933" t="s">
        <v>765</v>
      </c>
      <c r="C14" s="933"/>
      <c r="D14" s="432">
        <v>997.92823508288552</v>
      </c>
      <c r="E14" s="432">
        <v>108.09713230931513</v>
      </c>
      <c r="F14" s="137"/>
      <c r="G14" s="137"/>
      <c r="H14" s="136"/>
      <c r="I14" s="136"/>
      <c r="J14" s="137"/>
      <c r="K14" s="137"/>
      <c r="L14" s="137"/>
      <c r="M14" s="137"/>
      <c r="N14" s="137"/>
      <c r="O14" s="137"/>
      <c r="P14" s="137"/>
      <c r="Q14" s="137"/>
      <c r="R14" s="137"/>
      <c r="S14" s="137"/>
      <c r="T14" s="137"/>
      <c r="U14" s="137"/>
      <c r="V14" s="137"/>
      <c r="W14" s="137"/>
      <c r="X14" s="423">
        <v>0</v>
      </c>
      <c r="Y14" s="423">
        <v>0</v>
      </c>
      <c r="Z14" s="433">
        <v>0</v>
      </c>
      <c r="AA14" s="433">
        <v>0</v>
      </c>
      <c r="AB14" s="427"/>
    </row>
    <row r="15" spans="2:51">
      <c r="B15" s="933" t="s">
        <v>764</v>
      </c>
      <c r="C15" s="933"/>
      <c r="D15" s="432">
        <v>437.29509226074231</v>
      </c>
      <c r="E15" s="432">
        <v>25.010389610389595</v>
      </c>
      <c r="F15" s="137"/>
      <c r="G15" s="137"/>
      <c r="H15" s="136"/>
      <c r="I15" s="136"/>
      <c r="J15" s="137"/>
      <c r="K15" s="137"/>
      <c r="L15" s="137"/>
      <c r="M15" s="137"/>
      <c r="N15" s="137"/>
      <c r="O15" s="137"/>
      <c r="P15" s="137"/>
      <c r="Q15" s="137"/>
      <c r="R15" s="137"/>
      <c r="S15" s="137"/>
      <c r="T15" s="137"/>
      <c r="U15" s="137"/>
      <c r="V15" s="137"/>
      <c r="W15" s="137"/>
      <c r="X15" s="423">
        <v>0</v>
      </c>
      <c r="Y15" s="423">
        <v>0</v>
      </c>
      <c r="Z15" s="433">
        <v>0</v>
      </c>
      <c r="AA15" s="433">
        <v>0</v>
      </c>
      <c r="AB15" s="427"/>
    </row>
    <row r="16" spans="2:51">
      <c r="B16" s="933" t="s">
        <v>763</v>
      </c>
      <c r="C16" s="933"/>
      <c r="D16" s="432">
        <v>89.194761551766746</v>
      </c>
      <c r="E16" s="432">
        <v>15.033344320653985</v>
      </c>
      <c r="F16" s="137"/>
      <c r="G16" s="137"/>
      <c r="H16" s="136"/>
      <c r="I16" s="136"/>
      <c r="J16" s="137"/>
      <c r="K16" s="137"/>
      <c r="L16" s="137"/>
      <c r="M16" s="137"/>
      <c r="N16" s="137"/>
      <c r="O16" s="137"/>
      <c r="P16" s="137"/>
      <c r="Q16" s="137"/>
      <c r="R16" s="137"/>
      <c r="S16" s="137"/>
      <c r="T16" s="137"/>
      <c r="U16" s="137"/>
      <c r="V16" s="137"/>
      <c r="W16" s="137"/>
      <c r="X16" s="423">
        <v>0</v>
      </c>
      <c r="Y16" s="423">
        <v>0</v>
      </c>
      <c r="Z16" s="433">
        <v>0</v>
      </c>
      <c r="AA16" s="433">
        <v>0</v>
      </c>
      <c r="AB16" s="427"/>
    </row>
    <row r="17" spans="2:28">
      <c r="B17" s="933" t="s">
        <v>762</v>
      </c>
      <c r="C17" s="933"/>
      <c r="D17" s="432">
        <v>22.080129313895057</v>
      </c>
      <c r="E17" s="432">
        <v>0</v>
      </c>
      <c r="F17" s="137"/>
      <c r="G17" s="137"/>
      <c r="H17" s="136"/>
      <c r="I17" s="136"/>
      <c r="J17" s="137"/>
      <c r="K17" s="137"/>
      <c r="L17" s="137"/>
      <c r="M17" s="137"/>
      <c r="N17" s="137"/>
      <c r="O17" s="137"/>
      <c r="P17" s="137"/>
      <c r="Q17" s="137"/>
      <c r="R17" s="137"/>
      <c r="S17" s="137"/>
      <c r="T17" s="137"/>
      <c r="U17" s="137"/>
      <c r="V17" s="137"/>
      <c r="W17" s="137"/>
      <c r="X17" s="423">
        <v>0</v>
      </c>
      <c r="Y17" s="423">
        <v>0</v>
      </c>
      <c r="Z17" s="433">
        <v>0</v>
      </c>
      <c r="AA17" s="433">
        <v>0</v>
      </c>
      <c r="AB17" s="427"/>
    </row>
    <row r="18" spans="2:28">
      <c r="B18" s="932" t="s">
        <v>1278</v>
      </c>
      <c r="C18" s="932"/>
      <c r="D18" s="432">
        <v>71.612490839568707</v>
      </c>
      <c r="E18" s="432">
        <v>24.29823421317154</v>
      </c>
      <c r="F18" s="434"/>
      <c r="G18" s="137"/>
      <c r="H18" s="136"/>
      <c r="I18" s="136"/>
      <c r="J18" s="434"/>
      <c r="K18" s="434"/>
      <c r="L18" s="434"/>
      <c r="M18" s="434"/>
      <c r="N18" s="434"/>
      <c r="O18" s="434"/>
      <c r="P18" s="434"/>
      <c r="Q18" s="434"/>
      <c r="R18" s="434"/>
      <c r="S18" s="434"/>
      <c r="T18" s="434"/>
      <c r="U18" s="434"/>
      <c r="V18" s="434"/>
      <c r="W18" s="434"/>
      <c r="X18" s="423">
        <v>0</v>
      </c>
      <c r="Y18" s="423">
        <v>0</v>
      </c>
      <c r="Z18" s="433">
        <v>0</v>
      </c>
      <c r="AA18" s="433">
        <v>0</v>
      </c>
      <c r="AB18" s="427"/>
    </row>
    <row r="19" spans="2:28" ht="15" customHeight="1">
      <c r="B19" s="932" t="s">
        <v>1092</v>
      </c>
      <c r="C19" s="932"/>
      <c r="D19" s="432">
        <v>6540.1534275966224</v>
      </c>
      <c r="E19" s="438"/>
      <c r="F19" s="434"/>
      <c r="G19" s="437"/>
      <c r="H19" s="136"/>
      <c r="I19" s="437"/>
      <c r="J19" s="434"/>
      <c r="K19" s="437"/>
      <c r="L19" s="434"/>
      <c r="M19" s="437"/>
      <c r="N19" s="434"/>
      <c r="O19" s="437"/>
      <c r="P19" s="434"/>
      <c r="Q19" s="437"/>
      <c r="R19" s="434"/>
      <c r="S19" s="437"/>
      <c r="T19" s="434"/>
      <c r="U19" s="437"/>
      <c r="V19" s="434"/>
      <c r="W19" s="437"/>
      <c r="X19" s="423">
        <v>0</v>
      </c>
      <c r="Y19" s="436"/>
      <c r="Z19" s="433">
        <v>0</v>
      </c>
      <c r="AA19" s="435"/>
      <c r="AB19" s="427"/>
    </row>
    <row r="20" spans="2:28">
      <c r="B20" s="933" t="s">
        <v>761</v>
      </c>
      <c r="C20" s="933"/>
      <c r="D20" s="439"/>
      <c r="E20" s="432">
        <v>1038.3144107101225</v>
      </c>
      <c r="F20" s="139"/>
      <c r="G20" s="137"/>
      <c r="H20" s="139"/>
      <c r="I20" s="136"/>
      <c r="J20" s="139"/>
      <c r="K20" s="137"/>
      <c r="L20" s="139"/>
      <c r="M20" s="137"/>
      <c r="N20" s="139"/>
      <c r="O20" s="137"/>
      <c r="P20" s="139"/>
      <c r="Q20" s="137"/>
      <c r="R20" s="139"/>
      <c r="S20" s="137"/>
      <c r="T20" s="139"/>
      <c r="U20" s="137"/>
      <c r="V20" s="139"/>
      <c r="W20" s="137"/>
      <c r="X20" s="436"/>
      <c r="Y20" s="423">
        <v>0</v>
      </c>
      <c r="Z20" s="435"/>
      <c r="AA20" s="433">
        <v>0</v>
      </c>
      <c r="AB20" s="427"/>
    </row>
    <row r="21" spans="2:28" ht="15" customHeight="1">
      <c r="B21" s="934" t="s">
        <v>916</v>
      </c>
      <c r="C21" s="934"/>
      <c r="D21" s="432">
        <v>988.8617169986843</v>
      </c>
      <c r="E21" s="438"/>
      <c r="F21" s="434"/>
      <c r="G21" s="437"/>
      <c r="H21" s="136"/>
      <c r="I21" s="437"/>
      <c r="J21" s="434"/>
      <c r="K21" s="437"/>
      <c r="L21" s="434"/>
      <c r="M21" s="437"/>
      <c r="N21" s="434"/>
      <c r="O21" s="437"/>
      <c r="P21" s="434"/>
      <c r="Q21" s="437"/>
      <c r="R21" s="434"/>
      <c r="S21" s="437"/>
      <c r="T21" s="434"/>
      <c r="U21" s="437"/>
      <c r="V21" s="434"/>
      <c r="W21" s="437"/>
      <c r="X21" s="423">
        <v>0</v>
      </c>
      <c r="Y21" s="436"/>
      <c r="Z21" s="433">
        <v>0</v>
      </c>
      <c r="AA21" s="435"/>
      <c r="AB21" s="427"/>
    </row>
    <row r="22" spans="2:28">
      <c r="B22" s="934" t="s">
        <v>917</v>
      </c>
      <c r="C22" s="934"/>
      <c r="D22" s="438"/>
      <c r="E22" s="432">
        <v>46.029780564263241</v>
      </c>
      <c r="F22" s="437"/>
      <c r="G22" s="434"/>
      <c r="H22" s="437"/>
      <c r="I22" s="136"/>
      <c r="J22" s="437"/>
      <c r="K22" s="434"/>
      <c r="L22" s="437"/>
      <c r="M22" s="434"/>
      <c r="N22" s="437"/>
      <c r="O22" s="434"/>
      <c r="P22" s="437"/>
      <c r="Q22" s="434"/>
      <c r="R22" s="437"/>
      <c r="S22" s="434"/>
      <c r="T22" s="437"/>
      <c r="U22" s="434"/>
      <c r="V22" s="437"/>
      <c r="W22" s="434"/>
      <c r="X22" s="436"/>
      <c r="Y22" s="423">
        <v>0</v>
      </c>
      <c r="Z22" s="435"/>
      <c r="AA22" s="433">
        <v>0</v>
      </c>
      <c r="AB22" s="427"/>
    </row>
    <row r="23" spans="2:28">
      <c r="B23" s="933" t="s">
        <v>760</v>
      </c>
      <c r="C23" s="933"/>
      <c r="D23" s="432">
        <v>249.85999999999999</v>
      </c>
      <c r="E23" s="432">
        <v>0.74095979247730281</v>
      </c>
      <c r="F23" s="137"/>
      <c r="G23" s="137"/>
      <c r="H23" s="138"/>
      <c r="I23" s="136"/>
      <c r="J23" s="137"/>
      <c r="K23" s="137"/>
      <c r="L23" s="137"/>
      <c r="M23" s="137"/>
      <c r="N23" s="137"/>
      <c r="O23" s="137"/>
      <c r="P23" s="137"/>
      <c r="Q23" s="137"/>
      <c r="R23" s="137"/>
      <c r="S23" s="137"/>
      <c r="T23" s="137"/>
      <c r="U23" s="137"/>
      <c r="V23" s="137"/>
      <c r="W23" s="137"/>
      <c r="X23" s="423">
        <v>0</v>
      </c>
      <c r="Y23" s="423">
        <v>0</v>
      </c>
      <c r="Z23" s="433">
        <v>0</v>
      </c>
      <c r="AA23" s="433">
        <v>0</v>
      </c>
      <c r="AB23" s="427"/>
    </row>
    <row r="24" spans="2:28">
      <c r="B24" s="935" t="s">
        <v>5</v>
      </c>
      <c r="C24" s="935"/>
      <c r="D24" s="432">
        <v>112</v>
      </c>
      <c r="E24" s="432">
        <v>4</v>
      </c>
      <c r="F24" s="513"/>
      <c r="G24" s="513"/>
      <c r="H24" s="136"/>
      <c r="I24" s="136"/>
      <c r="J24" s="513"/>
      <c r="K24" s="513"/>
      <c r="L24" s="513"/>
      <c r="M24" s="513"/>
      <c r="N24" s="513"/>
      <c r="O24" s="513"/>
      <c r="P24" s="513"/>
      <c r="Q24" s="513"/>
      <c r="R24" s="513"/>
      <c r="S24" s="513"/>
      <c r="T24" s="513"/>
      <c r="U24" s="513"/>
      <c r="V24" s="513"/>
      <c r="W24" s="513"/>
      <c r="X24" s="423">
        <v>0</v>
      </c>
      <c r="Y24" s="423">
        <v>0</v>
      </c>
      <c r="Z24" s="433">
        <v>0</v>
      </c>
      <c r="AA24" s="433">
        <v>0</v>
      </c>
      <c r="AB24" s="427"/>
    </row>
    <row r="25" spans="2:28">
      <c r="B25" s="514" t="s">
        <v>1277</v>
      </c>
      <c r="C25" s="515"/>
      <c r="D25" s="515"/>
      <c r="E25" s="515"/>
      <c r="F25" s="936"/>
      <c r="G25" s="936"/>
      <c r="H25" s="936"/>
      <c r="I25" s="936"/>
      <c r="J25" s="936"/>
      <c r="K25" s="936"/>
      <c r="L25" s="936"/>
      <c r="M25" s="936"/>
      <c r="N25" s="936"/>
      <c r="O25" s="936"/>
      <c r="P25" s="936"/>
      <c r="Q25" s="936"/>
      <c r="R25" s="936"/>
      <c r="S25" s="936"/>
      <c r="T25" s="936"/>
      <c r="U25" s="936"/>
      <c r="V25" s="936"/>
      <c r="W25" s="936"/>
      <c r="X25" s="936"/>
      <c r="Y25" s="936"/>
      <c r="Z25" s="936"/>
      <c r="AA25" s="937"/>
      <c r="AB25" s="427"/>
    </row>
    <row r="26" spans="2:28">
      <c r="B26" s="935" t="s">
        <v>759</v>
      </c>
      <c r="C26" s="935"/>
      <c r="D26" s="432">
        <v>17</v>
      </c>
      <c r="E26" s="432">
        <v>0</v>
      </c>
      <c r="F26" s="516"/>
      <c r="G26" s="516"/>
      <c r="H26" s="135"/>
      <c r="I26" s="135"/>
      <c r="J26" s="516"/>
      <c r="K26" s="516"/>
      <c r="L26" s="516"/>
      <c r="M26" s="516"/>
      <c r="N26" s="516"/>
      <c r="O26" s="516"/>
      <c r="P26" s="516"/>
      <c r="Q26" s="516"/>
      <c r="R26" s="516"/>
      <c r="S26" s="516"/>
      <c r="T26" s="516"/>
      <c r="U26" s="516"/>
      <c r="V26" s="516"/>
      <c r="W26" s="516"/>
      <c r="X26" s="431">
        <v>0</v>
      </c>
      <c r="Y26" s="431">
        <v>0</v>
      </c>
      <c r="Z26" s="430">
        <v>0</v>
      </c>
      <c r="AA26" s="430">
        <v>0</v>
      </c>
      <c r="AB26" s="427"/>
    </row>
    <row r="27" spans="2:28">
      <c r="D27" s="517"/>
      <c r="E27" s="517"/>
      <c r="F27" s="429"/>
      <c r="G27" s="429"/>
      <c r="H27" s="518"/>
      <c r="I27" s="518"/>
      <c r="J27" s="429"/>
      <c r="K27" s="429"/>
      <c r="L27" s="518"/>
      <c r="M27" s="518"/>
      <c r="N27" s="518"/>
      <c r="O27" s="518"/>
      <c r="P27" s="518"/>
      <c r="Q27" s="518"/>
      <c r="R27" s="518"/>
      <c r="S27" s="518"/>
      <c r="V27" s="518"/>
      <c r="W27" s="518"/>
      <c r="X27" s="929" t="s">
        <v>1162</v>
      </c>
      <c r="Y27" s="929"/>
      <c r="Z27" s="428">
        <v>611756.13</v>
      </c>
      <c r="AA27" s="428">
        <v>115559.70999999999</v>
      </c>
      <c r="AB27" s="427"/>
    </row>
    <row r="28" spans="2:28">
      <c r="B28" s="506"/>
      <c r="C28" s="506"/>
      <c r="D28" s="508" t="s">
        <v>758</v>
      </c>
      <c r="E28" s="506"/>
      <c r="F28" s="519"/>
      <c r="G28" s="519"/>
      <c r="H28" s="519"/>
      <c r="I28" s="519"/>
      <c r="J28" s="519"/>
      <c r="K28" s="519"/>
      <c r="L28" s="519"/>
      <c r="M28" s="519"/>
      <c r="N28" s="519"/>
      <c r="O28" s="519"/>
      <c r="P28" s="519"/>
      <c r="Q28" s="519"/>
      <c r="R28" s="519"/>
      <c r="S28" s="506"/>
      <c r="T28" s="506"/>
      <c r="U28" s="506"/>
    </row>
    <row r="29" spans="2:28" s="507" customFormat="1" ht="15" customHeight="1">
      <c r="E29" s="520">
        <v>727315.84</v>
      </c>
      <c r="F29" s="520">
        <v>0</v>
      </c>
      <c r="G29" s="520">
        <v>0</v>
      </c>
      <c r="H29" s="520">
        <v>0</v>
      </c>
      <c r="I29" s="520">
        <v>0</v>
      </c>
      <c r="J29" s="520">
        <v>0</v>
      </c>
      <c r="K29" s="520">
        <v>0</v>
      </c>
      <c r="L29" s="520">
        <v>0</v>
      </c>
      <c r="M29" s="520">
        <v>0</v>
      </c>
      <c r="N29" s="520">
        <v>0</v>
      </c>
      <c r="O29" s="520">
        <v>0</v>
      </c>
      <c r="P29" s="520">
        <v>0</v>
      </c>
      <c r="Q29" s="520">
        <v>0</v>
      </c>
      <c r="R29" s="521">
        <v>0</v>
      </c>
      <c r="S29" s="520">
        <v>0</v>
      </c>
      <c r="T29" s="520">
        <v>727315.84</v>
      </c>
      <c r="U29" s="522">
        <v>0</v>
      </c>
    </row>
    <row r="30" spans="2:28" s="510" customFormat="1" ht="43.2">
      <c r="B30" s="481" t="s">
        <v>694</v>
      </c>
      <c r="C30" s="523" t="s">
        <v>693</v>
      </c>
      <c r="D30" s="523" t="s">
        <v>746</v>
      </c>
      <c r="E30" s="426" t="s">
        <v>56</v>
      </c>
      <c r="F30" s="426" t="s">
        <v>757</v>
      </c>
      <c r="G30" s="426" t="s">
        <v>1044</v>
      </c>
      <c r="H30" s="425" t="s">
        <v>756</v>
      </c>
      <c r="I30" s="425" t="s">
        <v>755</v>
      </c>
      <c r="J30" s="425" t="s">
        <v>754</v>
      </c>
      <c r="K30" s="425" t="s">
        <v>753</v>
      </c>
      <c r="L30" s="425" t="s">
        <v>752</v>
      </c>
      <c r="M30" s="425" t="s">
        <v>751</v>
      </c>
      <c r="N30" s="425" t="s">
        <v>2</v>
      </c>
      <c r="O30" s="425" t="s">
        <v>750</v>
      </c>
      <c r="P30" s="425" t="s">
        <v>3</v>
      </c>
      <c r="Q30" s="425" t="s">
        <v>4</v>
      </c>
      <c r="R30" s="425" t="s">
        <v>59</v>
      </c>
      <c r="S30" s="425" t="s">
        <v>5</v>
      </c>
      <c r="T30" s="425" t="s">
        <v>749</v>
      </c>
      <c r="U30" s="425" t="s">
        <v>748</v>
      </c>
      <c r="V30" s="425" t="s">
        <v>44</v>
      </c>
    </row>
    <row r="31" spans="2:28">
      <c r="B31" s="930" t="s">
        <v>44</v>
      </c>
      <c r="C31" s="931"/>
      <c r="D31" s="524"/>
      <c r="E31" s="424">
        <v>727315.83999999973</v>
      </c>
      <c r="F31" s="424">
        <v>0</v>
      </c>
      <c r="G31" s="424">
        <v>0</v>
      </c>
      <c r="H31" s="424">
        <v>0</v>
      </c>
      <c r="I31" s="424">
        <v>0</v>
      </c>
      <c r="J31" s="424">
        <v>0</v>
      </c>
      <c r="K31" s="424">
        <v>0</v>
      </c>
      <c r="L31" s="424">
        <v>0</v>
      </c>
      <c r="M31" s="424">
        <v>0</v>
      </c>
      <c r="N31" s="424">
        <v>0</v>
      </c>
      <c r="O31" s="424">
        <v>0</v>
      </c>
      <c r="P31" s="424">
        <v>0</v>
      </c>
      <c r="Q31" s="424">
        <v>0</v>
      </c>
      <c r="R31" s="424">
        <v>0</v>
      </c>
      <c r="S31" s="424">
        <v>0</v>
      </c>
      <c r="T31" s="424">
        <v>0</v>
      </c>
      <c r="U31" s="424">
        <v>0</v>
      </c>
      <c r="V31" s="424">
        <v>727315.83999999973</v>
      </c>
    </row>
    <row r="32" spans="2:28">
      <c r="B32" s="491">
        <v>9352002</v>
      </c>
      <c r="C32" s="491" t="s">
        <v>229</v>
      </c>
      <c r="D32" s="491" t="s">
        <v>90</v>
      </c>
      <c r="E32" s="423">
        <v>2632.41</v>
      </c>
      <c r="F32" s="423">
        <v>0</v>
      </c>
      <c r="G32" s="423">
        <v>0</v>
      </c>
      <c r="H32" s="423">
        <v>0</v>
      </c>
      <c r="I32" s="423">
        <v>0</v>
      </c>
      <c r="J32" s="423">
        <v>0</v>
      </c>
      <c r="K32" s="423">
        <v>0</v>
      </c>
      <c r="L32" s="423">
        <v>0</v>
      </c>
      <c r="M32" s="423">
        <v>0</v>
      </c>
      <c r="N32" s="423">
        <v>0</v>
      </c>
      <c r="O32" s="423">
        <v>0</v>
      </c>
      <c r="P32" s="423">
        <v>0</v>
      </c>
      <c r="Q32" s="423">
        <v>0</v>
      </c>
      <c r="R32" s="423">
        <v>0</v>
      </c>
      <c r="S32" s="423">
        <v>0</v>
      </c>
      <c r="T32" s="423">
        <v>0</v>
      </c>
      <c r="U32" s="423">
        <v>0</v>
      </c>
      <c r="V32" s="423">
        <v>2632.41</v>
      </c>
    </row>
    <row r="33" spans="2:22">
      <c r="B33" s="491">
        <v>9352007</v>
      </c>
      <c r="C33" s="491" t="s">
        <v>351</v>
      </c>
      <c r="D33" s="491" t="s">
        <v>90</v>
      </c>
      <c r="E33" s="423">
        <v>7657.92</v>
      </c>
      <c r="F33" s="423">
        <v>0</v>
      </c>
      <c r="G33" s="423">
        <v>0</v>
      </c>
      <c r="H33" s="423">
        <v>0</v>
      </c>
      <c r="I33" s="423">
        <v>0</v>
      </c>
      <c r="J33" s="423">
        <v>0</v>
      </c>
      <c r="K33" s="423">
        <v>0</v>
      </c>
      <c r="L33" s="423">
        <v>0</v>
      </c>
      <c r="M33" s="423">
        <v>0</v>
      </c>
      <c r="N33" s="423">
        <v>0</v>
      </c>
      <c r="O33" s="423">
        <v>0</v>
      </c>
      <c r="P33" s="423">
        <v>0</v>
      </c>
      <c r="Q33" s="423">
        <v>0</v>
      </c>
      <c r="R33" s="423">
        <v>0</v>
      </c>
      <c r="S33" s="423">
        <v>0</v>
      </c>
      <c r="T33" s="423">
        <v>0</v>
      </c>
      <c r="U33" s="423">
        <v>0</v>
      </c>
      <c r="V33" s="423">
        <v>7657.92</v>
      </c>
    </row>
    <row r="34" spans="2:22">
      <c r="B34" s="491">
        <v>9352009</v>
      </c>
      <c r="C34" s="491" t="s">
        <v>356</v>
      </c>
      <c r="D34" s="491" t="s">
        <v>90</v>
      </c>
      <c r="E34" s="423">
        <v>7790.87</v>
      </c>
      <c r="F34" s="423">
        <v>0</v>
      </c>
      <c r="G34" s="423">
        <v>0</v>
      </c>
      <c r="H34" s="423">
        <v>0</v>
      </c>
      <c r="I34" s="423">
        <v>0</v>
      </c>
      <c r="J34" s="423">
        <v>0</v>
      </c>
      <c r="K34" s="423">
        <v>0</v>
      </c>
      <c r="L34" s="423">
        <v>0</v>
      </c>
      <c r="M34" s="423">
        <v>0</v>
      </c>
      <c r="N34" s="423">
        <v>0</v>
      </c>
      <c r="O34" s="423">
        <v>0</v>
      </c>
      <c r="P34" s="423">
        <v>0</v>
      </c>
      <c r="Q34" s="423">
        <v>0</v>
      </c>
      <c r="R34" s="423">
        <v>0</v>
      </c>
      <c r="S34" s="423">
        <v>0</v>
      </c>
      <c r="T34" s="423">
        <v>0</v>
      </c>
      <c r="U34" s="423">
        <v>0</v>
      </c>
      <c r="V34" s="423">
        <v>7790.87</v>
      </c>
    </row>
    <row r="35" spans="2:22">
      <c r="B35" s="491">
        <v>9352011</v>
      </c>
      <c r="C35" s="491" t="s">
        <v>364</v>
      </c>
      <c r="D35" s="491" t="s">
        <v>90</v>
      </c>
      <c r="E35" s="423">
        <v>5504.13</v>
      </c>
      <c r="F35" s="423">
        <v>0</v>
      </c>
      <c r="G35" s="423">
        <v>0</v>
      </c>
      <c r="H35" s="423">
        <v>0</v>
      </c>
      <c r="I35" s="423">
        <v>0</v>
      </c>
      <c r="J35" s="423">
        <v>0</v>
      </c>
      <c r="K35" s="423">
        <v>0</v>
      </c>
      <c r="L35" s="423">
        <v>0</v>
      </c>
      <c r="M35" s="423">
        <v>0</v>
      </c>
      <c r="N35" s="423">
        <v>0</v>
      </c>
      <c r="O35" s="423">
        <v>0</v>
      </c>
      <c r="P35" s="423">
        <v>0</v>
      </c>
      <c r="Q35" s="423">
        <v>0</v>
      </c>
      <c r="R35" s="423">
        <v>0</v>
      </c>
      <c r="S35" s="423">
        <v>0</v>
      </c>
      <c r="T35" s="423">
        <v>0</v>
      </c>
      <c r="U35" s="423">
        <v>0</v>
      </c>
      <c r="V35" s="423">
        <v>5504.13</v>
      </c>
    </row>
    <row r="36" spans="2:22">
      <c r="B36" s="491">
        <v>9352012</v>
      </c>
      <c r="C36" s="491" t="s">
        <v>370</v>
      </c>
      <c r="D36" s="491" t="s">
        <v>90</v>
      </c>
      <c r="E36" s="423">
        <v>2020.84</v>
      </c>
      <c r="F36" s="423">
        <v>0</v>
      </c>
      <c r="G36" s="423">
        <v>0</v>
      </c>
      <c r="H36" s="423">
        <v>0</v>
      </c>
      <c r="I36" s="423">
        <v>0</v>
      </c>
      <c r="J36" s="423">
        <v>0</v>
      </c>
      <c r="K36" s="423">
        <v>0</v>
      </c>
      <c r="L36" s="423">
        <v>0</v>
      </c>
      <c r="M36" s="423">
        <v>0</v>
      </c>
      <c r="N36" s="423">
        <v>0</v>
      </c>
      <c r="O36" s="423">
        <v>0</v>
      </c>
      <c r="P36" s="423">
        <v>0</v>
      </c>
      <c r="Q36" s="423">
        <v>0</v>
      </c>
      <c r="R36" s="423">
        <v>0</v>
      </c>
      <c r="S36" s="423">
        <v>0</v>
      </c>
      <c r="T36" s="423">
        <v>0</v>
      </c>
      <c r="U36" s="423">
        <v>0</v>
      </c>
      <c r="V36" s="423">
        <v>2020.84</v>
      </c>
    </row>
    <row r="37" spans="2:22">
      <c r="B37" s="491">
        <v>9352013</v>
      </c>
      <c r="C37" s="491" t="s">
        <v>374</v>
      </c>
      <c r="D37" s="491" t="s">
        <v>90</v>
      </c>
      <c r="E37" s="423">
        <v>7631.33</v>
      </c>
      <c r="F37" s="423">
        <v>0</v>
      </c>
      <c r="G37" s="423">
        <v>0</v>
      </c>
      <c r="H37" s="423">
        <v>0</v>
      </c>
      <c r="I37" s="423">
        <v>0</v>
      </c>
      <c r="J37" s="423">
        <v>0</v>
      </c>
      <c r="K37" s="423">
        <v>0</v>
      </c>
      <c r="L37" s="423">
        <v>0</v>
      </c>
      <c r="M37" s="423">
        <v>0</v>
      </c>
      <c r="N37" s="423">
        <v>0</v>
      </c>
      <c r="O37" s="423">
        <v>0</v>
      </c>
      <c r="P37" s="423">
        <v>0</v>
      </c>
      <c r="Q37" s="423">
        <v>0</v>
      </c>
      <c r="R37" s="423">
        <v>0</v>
      </c>
      <c r="S37" s="423">
        <v>0</v>
      </c>
      <c r="T37" s="423">
        <v>0</v>
      </c>
      <c r="U37" s="423">
        <v>0</v>
      </c>
      <c r="V37" s="423">
        <v>7631.33</v>
      </c>
    </row>
    <row r="38" spans="2:22">
      <c r="B38" s="491">
        <v>9352015</v>
      </c>
      <c r="C38" s="491" t="s">
        <v>375</v>
      </c>
      <c r="D38" s="491" t="s">
        <v>90</v>
      </c>
      <c r="E38" s="423">
        <v>2898.31</v>
      </c>
      <c r="F38" s="423">
        <v>0</v>
      </c>
      <c r="G38" s="423">
        <v>0</v>
      </c>
      <c r="H38" s="423">
        <v>0</v>
      </c>
      <c r="I38" s="423">
        <v>0</v>
      </c>
      <c r="J38" s="423">
        <v>0</v>
      </c>
      <c r="K38" s="423">
        <v>0</v>
      </c>
      <c r="L38" s="423">
        <v>0</v>
      </c>
      <c r="M38" s="423">
        <v>0</v>
      </c>
      <c r="N38" s="423">
        <v>0</v>
      </c>
      <c r="O38" s="423">
        <v>0</v>
      </c>
      <c r="P38" s="423">
        <v>0</v>
      </c>
      <c r="Q38" s="423">
        <v>0</v>
      </c>
      <c r="R38" s="423">
        <v>0</v>
      </c>
      <c r="S38" s="423">
        <v>0</v>
      </c>
      <c r="T38" s="423">
        <v>0</v>
      </c>
      <c r="U38" s="423">
        <v>0</v>
      </c>
      <c r="V38" s="423">
        <v>2898.31</v>
      </c>
    </row>
    <row r="39" spans="2:22">
      <c r="B39" s="491">
        <v>9352016</v>
      </c>
      <c r="C39" s="491" t="s">
        <v>652</v>
      </c>
      <c r="D39" s="491" t="s">
        <v>90</v>
      </c>
      <c r="E39" s="423">
        <v>3563.06</v>
      </c>
      <c r="F39" s="423">
        <v>0</v>
      </c>
      <c r="G39" s="423">
        <v>0</v>
      </c>
      <c r="H39" s="423">
        <v>0</v>
      </c>
      <c r="I39" s="423">
        <v>0</v>
      </c>
      <c r="J39" s="423">
        <v>0</v>
      </c>
      <c r="K39" s="423">
        <v>0</v>
      </c>
      <c r="L39" s="423">
        <v>0</v>
      </c>
      <c r="M39" s="423">
        <v>0</v>
      </c>
      <c r="N39" s="423">
        <v>0</v>
      </c>
      <c r="O39" s="423">
        <v>0</v>
      </c>
      <c r="P39" s="423">
        <v>0</v>
      </c>
      <c r="Q39" s="423">
        <v>0</v>
      </c>
      <c r="R39" s="423">
        <v>0</v>
      </c>
      <c r="S39" s="423">
        <v>0</v>
      </c>
      <c r="T39" s="423">
        <v>0</v>
      </c>
      <c r="U39" s="423">
        <v>0</v>
      </c>
      <c r="V39" s="423">
        <v>3563.06</v>
      </c>
    </row>
    <row r="40" spans="2:22">
      <c r="B40" s="491">
        <v>9352020</v>
      </c>
      <c r="C40" s="491" t="s">
        <v>384</v>
      </c>
      <c r="D40" s="491" t="s">
        <v>90</v>
      </c>
      <c r="E40" s="423">
        <v>5477.54</v>
      </c>
      <c r="F40" s="423">
        <v>0</v>
      </c>
      <c r="G40" s="423">
        <v>0</v>
      </c>
      <c r="H40" s="423">
        <v>0</v>
      </c>
      <c r="I40" s="423">
        <v>0</v>
      </c>
      <c r="J40" s="423">
        <v>0</v>
      </c>
      <c r="K40" s="423">
        <v>0</v>
      </c>
      <c r="L40" s="423">
        <v>0</v>
      </c>
      <c r="M40" s="423">
        <v>0</v>
      </c>
      <c r="N40" s="423">
        <v>0</v>
      </c>
      <c r="O40" s="423">
        <v>0</v>
      </c>
      <c r="P40" s="423">
        <v>0</v>
      </c>
      <c r="Q40" s="423">
        <v>0</v>
      </c>
      <c r="R40" s="423">
        <v>0</v>
      </c>
      <c r="S40" s="423">
        <v>0</v>
      </c>
      <c r="T40" s="423">
        <v>0</v>
      </c>
      <c r="U40" s="423">
        <v>0</v>
      </c>
      <c r="V40" s="423">
        <v>5477.54</v>
      </c>
    </row>
    <row r="41" spans="2:22">
      <c r="B41" s="491">
        <v>9352021</v>
      </c>
      <c r="C41" s="491" t="s">
        <v>387</v>
      </c>
      <c r="D41" s="491" t="s">
        <v>90</v>
      </c>
      <c r="E41" s="423">
        <v>5583.9</v>
      </c>
      <c r="F41" s="423">
        <v>0</v>
      </c>
      <c r="G41" s="423">
        <v>0</v>
      </c>
      <c r="H41" s="423">
        <v>0</v>
      </c>
      <c r="I41" s="423">
        <v>0</v>
      </c>
      <c r="J41" s="423">
        <v>0</v>
      </c>
      <c r="K41" s="423">
        <v>0</v>
      </c>
      <c r="L41" s="423">
        <v>0</v>
      </c>
      <c r="M41" s="423">
        <v>0</v>
      </c>
      <c r="N41" s="423">
        <v>0</v>
      </c>
      <c r="O41" s="423">
        <v>0</v>
      </c>
      <c r="P41" s="423">
        <v>0</v>
      </c>
      <c r="Q41" s="423">
        <v>0</v>
      </c>
      <c r="R41" s="423">
        <v>0</v>
      </c>
      <c r="S41" s="423">
        <v>0</v>
      </c>
      <c r="T41" s="423">
        <v>0</v>
      </c>
      <c r="U41" s="423">
        <v>0</v>
      </c>
      <c r="V41" s="423">
        <v>5583.9</v>
      </c>
    </row>
    <row r="42" spans="2:22">
      <c r="B42" s="491">
        <v>9352026</v>
      </c>
      <c r="C42" s="491" t="s">
        <v>398</v>
      </c>
      <c r="D42" s="491" t="s">
        <v>90</v>
      </c>
      <c r="E42" s="423">
        <v>5291.41</v>
      </c>
      <c r="F42" s="423">
        <v>0</v>
      </c>
      <c r="G42" s="423">
        <v>0</v>
      </c>
      <c r="H42" s="423">
        <v>0</v>
      </c>
      <c r="I42" s="423">
        <v>0</v>
      </c>
      <c r="J42" s="423">
        <v>0</v>
      </c>
      <c r="K42" s="423">
        <v>0</v>
      </c>
      <c r="L42" s="423">
        <v>0</v>
      </c>
      <c r="M42" s="423">
        <v>0</v>
      </c>
      <c r="N42" s="423">
        <v>0</v>
      </c>
      <c r="O42" s="423">
        <v>0</v>
      </c>
      <c r="P42" s="423">
        <v>0</v>
      </c>
      <c r="Q42" s="423">
        <v>0</v>
      </c>
      <c r="R42" s="423">
        <v>0</v>
      </c>
      <c r="S42" s="423">
        <v>0</v>
      </c>
      <c r="T42" s="423">
        <v>0</v>
      </c>
      <c r="U42" s="423">
        <v>0</v>
      </c>
      <c r="V42" s="423">
        <v>5291.41</v>
      </c>
    </row>
    <row r="43" spans="2:22">
      <c r="B43" s="491">
        <v>9352032</v>
      </c>
      <c r="C43" s="491" t="s">
        <v>336</v>
      </c>
      <c r="D43" s="491" t="s">
        <v>90</v>
      </c>
      <c r="E43" s="423">
        <v>9785.1200000000008</v>
      </c>
      <c r="F43" s="423">
        <v>0</v>
      </c>
      <c r="G43" s="423">
        <v>0</v>
      </c>
      <c r="H43" s="423">
        <v>0</v>
      </c>
      <c r="I43" s="423">
        <v>0</v>
      </c>
      <c r="J43" s="423">
        <v>0</v>
      </c>
      <c r="K43" s="423">
        <v>0</v>
      </c>
      <c r="L43" s="423">
        <v>0</v>
      </c>
      <c r="M43" s="423">
        <v>0</v>
      </c>
      <c r="N43" s="423">
        <v>0</v>
      </c>
      <c r="O43" s="423">
        <v>0</v>
      </c>
      <c r="P43" s="423">
        <v>0</v>
      </c>
      <c r="Q43" s="423">
        <v>0</v>
      </c>
      <c r="R43" s="423">
        <v>0</v>
      </c>
      <c r="S43" s="423">
        <v>0</v>
      </c>
      <c r="T43" s="423">
        <v>0</v>
      </c>
      <c r="U43" s="423">
        <v>0</v>
      </c>
      <c r="V43" s="423">
        <v>9785.1200000000008</v>
      </c>
    </row>
    <row r="44" spans="2:22">
      <c r="B44" s="491">
        <v>9352034</v>
      </c>
      <c r="C44" s="491" t="s">
        <v>1264</v>
      </c>
      <c r="D44" s="491" t="s">
        <v>90</v>
      </c>
      <c r="E44" s="423">
        <v>8721.52</v>
      </c>
      <c r="F44" s="423">
        <v>0</v>
      </c>
      <c r="G44" s="423">
        <v>0</v>
      </c>
      <c r="H44" s="423">
        <v>0</v>
      </c>
      <c r="I44" s="423">
        <v>0</v>
      </c>
      <c r="J44" s="423">
        <v>0</v>
      </c>
      <c r="K44" s="423">
        <v>0</v>
      </c>
      <c r="L44" s="423">
        <v>0</v>
      </c>
      <c r="M44" s="423">
        <v>0</v>
      </c>
      <c r="N44" s="423">
        <v>0</v>
      </c>
      <c r="O44" s="423">
        <v>0</v>
      </c>
      <c r="P44" s="423">
        <v>0</v>
      </c>
      <c r="Q44" s="423">
        <v>0</v>
      </c>
      <c r="R44" s="423">
        <v>0</v>
      </c>
      <c r="S44" s="423">
        <v>0</v>
      </c>
      <c r="T44" s="423">
        <v>0</v>
      </c>
      <c r="U44" s="423">
        <v>0</v>
      </c>
      <c r="V44" s="423">
        <v>8721.52</v>
      </c>
    </row>
    <row r="45" spans="2:22">
      <c r="B45" s="491">
        <v>9352035</v>
      </c>
      <c r="C45" s="491" t="s">
        <v>949</v>
      </c>
      <c r="D45" s="491" t="s">
        <v>90</v>
      </c>
      <c r="E45" s="423">
        <v>4653.25</v>
      </c>
      <c r="F45" s="423">
        <v>0</v>
      </c>
      <c r="G45" s="423">
        <v>0</v>
      </c>
      <c r="H45" s="423">
        <v>0</v>
      </c>
      <c r="I45" s="423">
        <v>0</v>
      </c>
      <c r="J45" s="423">
        <v>0</v>
      </c>
      <c r="K45" s="423">
        <v>0</v>
      </c>
      <c r="L45" s="423">
        <v>0</v>
      </c>
      <c r="M45" s="423">
        <v>0</v>
      </c>
      <c r="N45" s="423">
        <v>0</v>
      </c>
      <c r="O45" s="423">
        <v>0</v>
      </c>
      <c r="P45" s="423">
        <v>0</v>
      </c>
      <c r="Q45" s="423">
        <v>0</v>
      </c>
      <c r="R45" s="423">
        <v>0</v>
      </c>
      <c r="S45" s="423">
        <v>0</v>
      </c>
      <c r="T45" s="423">
        <v>0</v>
      </c>
      <c r="U45" s="423">
        <v>0</v>
      </c>
      <c r="V45" s="423">
        <v>4653.25</v>
      </c>
    </row>
    <row r="46" spans="2:22">
      <c r="B46" s="491">
        <v>9352042</v>
      </c>
      <c r="C46" s="491" t="s">
        <v>249</v>
      </c>
      <c r="D46" s="491" t="s">
        <v>90</v>
      </c>
      <c r="E46" s="423">
        <v>13215.23</v>
      </c>
      <c r="F46" s="423">
        <v>0</v>
      </c>
      <c r="G46" s="423">
        <v>0</v>
      </c>
      <c r="H46" s="423">
        <v>0</v>
      </c>
      <c r="I46" s="423">
        <v>0</v>
      </c>
      <c r="J46" s="423">
        <v>0</v>
      </c>
      <c r="K46" s="423">
        <v>0</v>
      </c>
      <c r="L46" s="423">
        <v>0</v>
      </c>
      <c r="M46" s="423">
        <v>0</v>
      </c>
      <c r="N46" s="423">
        <v>0</v>
      </c>
      <c r="O46" s="423">
        <v>0</v>
      </c>
      <c r="P46" s="423">
        <v>0</v>
      </c>
      <c r="Q46" s="423">
        <v>0</v>
      </c>
      <c r="R46" s="423">
        <v>0</v>
      </c>
      <c r="S46" s="423">
        <v>0</v>
      </c>
      <c r="T46" s="423">
        <v>0</v>
      </c>
      <c r="U46" s="423">
        <v>0</v>
      </c>
      <c r="V46" s="423">
        <v>13215.23</v>
      </c>
    </row>
    <row r="47" spans="2:22">
      <c r="B47" s="491">
        <v>9352045</v>
      </c>
      <c r="C47" s="491" t="s">
        <v>337</v>
      </c>
      <c r="D47" s="491" t="s">
        <v>90</v>
      </c>
      <c r="E47" s="423">
        <v>7471.79</v>
      </c>
      <c r="F47" s="423">
        <v>0</v>
      </c>
      <c r="G47" s="423">
        <v>0</v>
      </c>
      <c r="H47" s="423">
        <v>0</v>
      </c>
      <c r="I47" s="423">
        <v>0</v>
      </c>
      <c r="J47" s="423">
        <v>0</v>
      </c>
      <c r="K47" s="423">
        <v>0</v>
      </c>
      <c r="L47" s="423">
        <v>0</v>
      </c>
      <c r="M47" s="423">
        <v>0</v>
      </c>
      <c r="N47" s="423">
        <v>0</v>
      </c>
      <c r="O47" s="423">
        <v>0</v>
      </c>
      <c r="P47" s="423">
        <v>0</v>
      </c>
      <c r="Q47" s="423">
        <v>0</v>
      </c>
      <c r="R47" s="423">
        <v>0</v>
      </c>
      <c r="S47" s="423">
        <v>0</v>
      </c>
      <c r="T47" s="423">
        <v>0</v>
      </c>
      <c r="U47" s="423">
        <v>0</v>
      </c>
      <c r="V47" s="423">
        <v>7471.79</v>
      </c>
    </row>
    <row r="48" spans="2:22">
      <c r="B48" s="491">
        <v>9352055</v>
      </c>
      <c r="C48" s="491" t="s">
        <v>390</v>
      </c>
      <c r="D48" s="491" t="s">
        <v>90</v>
      </c>
      <c r="E48" s="423">
        <v>5211.6400000000003</v>
      </c>
      <c r="F48" s="423">
        <v>0</v>
      </c>
      <c r="G48" s="423">
        <v>0</v>
      </c>
      <c r="H48" s="423">
        <v>0</v>
      </c>
      <c r="I48" s="423">
        <v>0</v>
      </c>
      <c r="J48" s="423">
        <v>0</v>
      </c>
      <c r="K48" s="423">
        <v>0</v>
      </c>
      <c r="L48" s="423">
        <v>0</v>
      </c>
      <c r="M48" s="423">
        <v>0</v>
      </c>
      <c r="N48" s="423">
        <v>0</v>
      </c>
      <c r="O48" s="423">
        <v>0</v>
      </c>
      <c r="P48" s="423">
        <v>0</v>
      </c>
      <c r="Q48" s="423">
        <v>0</v>
      </c>
      <c r="R48" s="423">
        <v>0</v>
      </c>
      <c r="S48" s="423">
        <v>0</v>
      </c>
      <c r="T48" s="423">
        <v>0</v>
      </c>
      <c r="U48" s="423">
        <v>0</v>
      </c>
      <c r="V48" s="423">
        <v>5211.6400000000003</v>
      </c>
    </row>
    <row r="49" spans="2:22">
      <c r="B49" s="491">
        <v>9352066</v>
      </c>
      <c r="C49" s="491" t="s">
        <v>232</v>
      </c>
      <c r="D49" s="491" t="s">
        <v>90</v>
      </c>
      <c r="E49" s="423">
        <v>2579.23</v>
      </c>
      <c r="F49" s="423">
        <v>0</v>
      </c>
      <c r="G49" s="423">
        <v>0</v>
      </c>
      <c r="H49" s="423">
        <v>0</v>
      </c>
      <c r="I49" s="423">
        <v>0</v>
      </c>
      <c r="J49" s="423">
        <v>0</v>
      </c>
      <c r="K49" s="423">
        <v>0</v>
      </c>
      <c r="L49" s="423">
        <v>0</v>
      </c>
      <c r="M49" s="423">
        <v>0</v>
      </c>
      <c r="N49" s="423">
        <v>0</v>
      </c>
      <c r="O49" s="423">
        <v>0</v>
      </c>
      <c r="P49" s="423">
        <v>0</v>
      </c>
      <c r="Q49" s="423">
        <v>0</v>
      </c>
      <c r="R49" s="423">
        <v>0</v>
      </c>
      <c r="S49" s="423">
        <v>0</v>
      </c>
      <c r="T49" s="423">
        <v>0</v>
      </c>
      <c r="U49" s="423">
        <v>0</v>
      </c>
      <c r="V49" s="423">
        <v>2579.23</v>
      </c>
    </row>
    <row r="50" spans="2:22">
      <c r="B50" s="491">
        <v>9352068</v>
      </c>
      <c r="C50" s="491" t="s">
        <v>117</v>
      </c>
      <c r="D50" s="491" t="s">
        <v>90</v>
      </c>
      <c r="E50" s="423">
        <v>11114.62</v>
      </c>
      <c r="F50" s="423">
        <v>0</v>
      </c>
      <c r="G50" s="423">
        <v>0</v>
      </c>
      <c r="H50" s="423">
        <v>0</v>
      </c>
      <c r="I50" s="423">
        <v>0</v>
      </c>
      <c r="J50" s="423">
        <v>0</v>
      </c>
      <c r="K50" s="423">
        <v>0</v>
      </c>
      <c r="L50" s="423">
        <v>0</v>
      </c>
      <c r="M50" s="423">
        <v>0</v>
      </c>
      <c r="N50" s="423">
        <v>0</v>
      </c>
      <c r="O50" s="423">
        <v>0</v>
      </c>
      <c r="P50" s="423">
        <v>0</v>
      </c>
      <c r="Q50" s="423">
        <v>0</v>
      </c>
      <c r="R50" s="423">
        <v>0</v>
      </c>
      <c r="S50" s="423">
        <v>0</v>
      </c>
      <c r="T50" s="423">
        <v>0</v>
      </c>
      <c r="U50" s="423">
        <v>0</v>
      </c>
      <c r="V50" s="423">
        <v>11114.62</v>
      </c>
    </row>
    <row r="51" spans="2:22">
      <c r="B51" s="491">
        <v>9352070</v>
      </c>
      <c r="C51" s="491" t="s">
        <v>349</v>
      </c>
      <c r="D51" s="491" t="s">
        <v>90</v>
      </c>
      <c r="E51" s="423">
        <v>9838.2999999999993</v>
      </c>
      <c r="F51" s="423">
        <v>0</v>
      </c>
      <c r="G51" s="423">
        <v>0</v>
      </c>
      <c r="H51" s="423">
        <v>0</v>
      </c>
      <c r="I51" s="423">
        <v>0</v>
      </c>
      <c r="J51" s="423">
        <v>0</v>
      </c>
      <c r="K51" s="423">
        <v>0</v>
      </c>
      <c r="L51" s="423">
        <v>0</v>
      </c>
      <c r="M51" s="423">
        <v>0</v>
      </c>
      <c r="N51" s="423">
        <v>0</v>
      </c>
      <c r="O51" s="423">
        <v>0</v>
      </c>
      <c r="P51" s="423">
        <v>0</v>
      </c>
      <c r="Q51" s="423">
        <v>0</v>
      </c>
      <c r="R51" s="423">
        <v>0</v>
      </c>
      <c r="S51" s="423">
        <v>0</v>
      </c>
      <c r="T51" s="423">
        <v>0</v>
      </c>
      <c r="U51" s="423">
        <v>0</v>
      </c>
      <c r="V51" s="423">
        <v>9838.2999999999993</v>
      </c>
    </row>
    <row r="52" spans="2:22">
      <c r="B52" s="491">
        <v>9352071</v>
      </c>
      <c r="C52" s="491" t="s">
        <v>236</v>
      </c>
      <c r="D52" s="491" t="s">
        <v>90</v>
      </c>
      <c r="E52" s="423">
        <v>2153.79</v>
      </c>
      <c r="F52" s="423">
        <v>0</v>
      </c>
      <c r="G52" s="423">
        <v>0</v>
      </c>
      <c r="H52" s="423">
        <v>0</v>
      </c>
      <c r="I52" s="423">
        <v>0</v>
      </c>
      <c r="J52" s="423">
        <v>0</v>
      </c>
      <c r="K52" s="423">
        <v>0</v>
      </c>
      <c r="L52" s="423">
        <v>0</v>
      </c>
      <c r="M52" s="423">
        <v>0</v>
      </c>
      <c r="N52" s="423">
        <v>0</v>
      </c>
      <c r="O52" s="423">
        <v>0</v>
      </c>
      <c r="P52" s="423">
        <v>0</v>
      </c>
      <c r="Q52" s="423">
        <v>0</v>
      </c>
      <c r="R52" s="423">
        <v>0</v>
      </c>
      <c r="S52" s="423">
        <v>0</v>
      </c>
      <c r="T52" s="423">
        <v>0</v>
      </c>
      <c r="U52" s="423">
        <v>0</v>
      </c>
      <c r="V52" s="423">
        <v>2153.79</v>
      </c>
    </row>
    <row r="53" spans="2:22">
      <c r="B53" s="491">
        <v>9352072</v>
      </c>
      <c r="C53" s="491" t="s">
        <v>128</v>
      </c>
      <c r="D53" s="491" t="s">
        <v>90</v>
      </c>
      <c r="E53" s="423">
        <v>1542.22</v>
      </c>
      <c r="F53" s="423">
        <v>0</v>
      </c>
      <c r="G53" s="423">
        <v>0</v>
      </c>
      <c r="H53" s="423">
        <v>0</v>
      </c>
      <c r="I53" s="423">
        <v>0</v>
      </c>
      <c r="J53" s="423">
        <v>0</v>
      </c>
      <c r="K53" s="423">
        <v>0</v>
      </c>
      <c r="L53" s="423">
        <v>0</v>
      </c>
      <c r="M53" s="423">
        <v>0</v>
      </c>
      <c r="N53" s="423">
        <v>0</v>
      </c>
      <c r="O53" s="423">
        <v>0</v>
      </c>
      <c r="P53" s="423">
        <v>0</v>
      </c>
      <c r="Q53" s="423">
        <v>0</v>
      </c>
      <c r="R53" s="423">
        <v>0</v>
      </c>
      <c r="S53" s="423">
        <v>0</v>
      </c>
      <c r="T53" s="423">
        <v>0</v>
      </c>
      <c r="U53" s="423">
        <v>0</v>
      </c>
      <c r="V53" s="423">
        <v>1542.22</v>
      </c>
    </row>
    <row r="54" spans="2:22">
      <c r="B54" s="491">
        <v>9352076</v>
      </c>
      <c r="C54" s="491" t="s">
        <v>242</v>
      </c>
      <c r="D54" s="491" t="s">
        <v>90</v>
      </c>
      <c r="E54" s="423">
        <v>6780.45</v>
      </c>
      <c r="F54" s="423">
        <v>0</v>
      </c>
      <c r="G54" s="423">
        <v>0</v>
      </c>
      <c r="H54" s="423">
        <v>0</v>
      </c>
      <c r="I54" s="423">
        <v>0</v>
      </c>
      <c r="J54" s="423">
        <v>0</v>
      </c>
      <c r="K54" s="423">
        <v>0</v>
      </c>
      <c r="L54" s="423">
        <v>0</v>
      </c>
      <c r="M54" s="423">
        <v>0</v>
      </c>
      <c r="N54" s="423">
        <v>0</v>
      </c>
      <c r="O54" s="423">
        <v>0</v>
      </c>
      <c r="P54" s="423">
        <v>0</v>
      </c>
      <c r="Q54" s="423">
        <v>0</v>
      </c>
      <c r="R54" s="423">
        <v>0</v>
      </c>
      <c r="S54" s="423">
        <v>0</v>
      </c>
      <c r="T54" s="423">
        <v>0</v>
      </c>
      <c r="U54" s="423">
        <v>0</v>
      </c>
      <c r="V54" s="423">
        <v>6780.45</v>
      </c>
    </row>
    <row r="55" spans="2:22">
      <c r="B55" s="491">
        <v>9352079</v>
      </c>
      <c r="C55" s="491" t="s">
        <v>247</v>
      </c>
      <c r="D55" s="491" t="s">
        <v>90</v>
      </c>
      <c r="E55" s="423">
        <v>4520.3</v>
      </c>
      <c r="F55" s="423">
        <v>0</v>
      </c>
      <c r="G55" s="423">
        <v>0</v>
      </c>
      <c r="H55" s="423">
        <v>0</v>
      </c>
      <c r="I55" s="423">
        <v>0</v>
      </c>
      <c r="J55" s="423">
        <v>0</v>
      </c>
      <c r="K55" s="423">
        <v>0</v>
      </c>
      <c r="L55" s="423">
        <v>0</v>
      </c>
      <c r="M55" s="423">
        <v>0</v>
      </c>
      <c r="N55" s="423">
        <v>0</v>
      </c>
      <c r="O55" s="423">
        <v>0</v>
      </c>
      <c r="P55" s="423">
        <v>0</v>
      </c>
      <c r="Q55" s="423">
        <v>0</v>
      </c>
      <c r="R55" s="423">
        <v>0</v>
      </c>
      <c r="S55" s="423">
        <v>0</v>
      </c>
      <c r="T55" s="423">
        <v>0</v>
      </c>
      <c r="U55" s="423">
        <v>0</v>
      </c>
      <c r="V55" s="423">
        <v>4520.3</v>
      </c>
    </row>
    <row r="56" spans="2:22">
      <c r="B56" s="491">
        <v>9352084</v>
      </c>
      <c r="C56" s="491" t="s">
        <v>253</v>
      </c>
      <c r="D56" s="491" t="s">
        <v>90</v>
      </c>
      <c r="E56" s="423">
        <v>4467.12</v>
      </c>
      <c r="F56" s="423">
        <v>0</v>
      </c>
      <c r="G56" s="423">
        <v>0</v>
      </c>
      <c r="H56" s="423">
        <v>0</v>
      </c>
      <c r="I56" s="423">
        <v>0</v>
      </c>
      <c r="J56" s="423">
        <v>0</v>
      </c>
      <c r="K56" s="423">
        <v>0</v>
      </c>
      <c r="L56" s="423">
        <v>0</v>
      </c>
      <c r="M56" s="423">
        <v>0</v>
      </c>
      <c r="N56" s="423">
        <v>0</v>
      </c>
      <c r="O56" s="423">
        <v>0</v>
      </c>
      <c r="P56" s="423">
        <v>0</v>
      </c>
      <c r="Q56" s="423">
        <v>0</v>
      </c>
      <c r="R56" s="423">
        <v>0</v>
      </c>
      <c r="S56" s="423">
        <v>0</v>
      </c>
      <c r="T56" s="423">
        <v>0</v>
      </c>
      <c r="U56" s="423">
        <v>0</v>
      </c>
      <c r="V56" s="423">
        <v>4467.12</v>
      </c>
    </row>
    <row r="57" spans="2:22">
      <c r="B57" s="491">
        <v>9352085</v>
      </c>
      <c r="C57" s="491" t="s">
        <v>254</v>
      </c>
      <c r="D57" s="491" t="s">
        <v>90</v>
      </c>
      <c r="E57" s="423">
        <v>2552.64</v>
      </c>
      <c r="F57" s="423">
        <v>0</v>
      </c>
      <c r="G57" s="423">
        <v>0</v>
      </c>
      <c r="H57" s="423">
        <v>0</v>
      </c>
      <c r="I57" s="423">
        <v>0</v>
      </c>
      <c r="J57" s="423">
        <v>0</v>
      </c>
      <c r="K57" s="423">
        <v>0</v>
      </c>
      <c r="L57" s="423">
        <v>0</v>
      </c>
      <c r="M57" s="423">
        <v>0</v>
      </c>
      <c r="N57" s="423">
        <v>0</v>
      </c>
      <c r="O57" s="423">
        <v>0</v>
      </c>
      <c r="P57" s="423">
        <v>0</v>
      </c>
      <c r="Q57" s="423">
        <v>0</v>
      </c>
      <c r="R57" s="423">
        <v>0</v>
      </c>
      <c r="S57" s="423">
        <v>0</v>
      </c>
      <c r="T57" s="423">
        <v>0</v>
      </c>
      <c r="U57" s="423">
        <v>0</v>
      </c>
      <c r="V57" s="423">
        <v>2552.64</v>
      </c>
    </row>
    <row r="58" spans="2:22">
      <c r="B58" s="491">
        <v>9352089</v>
      </c>
      <c r="C58" s="491" t="s">
        <v>950</v>
      </c>
      <c r="D58" s="491" t="s">
        <v>90</v>
      </c>
      <c r="E58" s="423">
        <v>16033.77</v>
      </c>
      <c r="F58" s="423">
        <v>0</v>
      </c>
      <c r="G58" s="423">
        <v>0</v>
      </c>
      <c r="H58" s="423">
        <v>0</v>
      </c>
      <c r="I58" s="423">
        <v>0</v>
      </c>
      <c r="J58" s="423">
        <v>0</v>
      </c>
      <c r="K58" s="423">
        <v>0</v>
      </c>
      <c r="L58" s="423">
        <v>0</v>
      </c>
      <c r="M58" s="423">
        <v>0</v>
      </c>
      <c r="N58" s="423">
        <v>0</v>
      </c>
      <c r="O58" s="423">
        <v>0</v>
      </c>
      <c r="P58" s="423">
        <v>0</v>
      </c>
      <c r="Q58" s="423">
        <v>0</v>
      </c>
      <c r="R58" s="423">
        <v>0</v>
      </c>
      <c r="S58" s="423">
        <v>0</v>
      </c>
      <c r="T58" s="423">
        <v>0</v>
      </c>
      <c r="U58" s="423">
        <v>0</v>
      </c>
      <c r="V58" s="423">
        <v>16033.77</v>
      </c>
    </row>
    <row r="59" spans="2:22">
      <c r="B59" s="491">
        <v>9352092</v>
      </c>
      <c r="C59" s="491" t="s">
        <v>289</v>
      </c>
      <c r="D59" s="491" t="s">
        <v>90</v>
      </c>
      <c r="E59" s="423">
        <v>2924.9</v>
      </c>
      <c r="F59" s="423">
        <v>0</v>
      </c>
      <c r="G59" s="423">
        <v>0</v>
      </c>
      <c r="H59" s="423">
        <v>0</v>
      </c>
      <c r="I59" s="423">
        <v>0</v>
      </c>
      <c r="J59" s="423">
        <v>0</v>
      </c>
      <c r="K59" s="423">
        <v>0</v>
      </c>
      <c r="L59" s="423">
        <v>0</v>
      </c>
      <c r="M59" s="423">
        <v>0</v>
      </c>
      <c r="N59" s="423">
        <v>0</v>
      </c>
      <c r="O59" s="423">
        <v>0</v>
      </c>
      <c r="P59" s="423">
        <v>0</v>
      </c>
      <c r="Q59" s="423">
        <v>0</v>
      </c>
      <c r="R59" s="423">
        <v>0</v>
      </c>
      <c r="S59" s="423">
        <v>0</v>
      </c>
      <c r="T59" s="423">
        <v>0</v>
      </c>
      <c r="U59" s="423">
        <v>0</v>
      </c>
      <c r="V59" s="423">
        <v>2924.9</v>
      </c>
    </row>
    <row r="60" spans="2:22">
      <c r="B60" s="491">
        <v>9352095</v>
      </c>
      <c r="C60" s="491" t="s">
        <v>292</v>
      </c>
      <c r="D60" s="491" t="s">
        <v>90</v>
      </c>
      <c r="E60" s="423">
        <v>4573.4799999999996</v>
      </c>
      <c r="F60" s="423">
        <v>0</v>
      </c>
      <c r="G60" s="423">
        <v>0</v>
      </c>
      <c r="H60" s="423">
        <v>0</v>
      </c>
      <c r="I60" s="423">
        <v>0</v>
      </c>
      <c r="J60" s="423">
        <v>0</v>
      </c>
      <c r="K60" s="423">
        <v>0</v>
      </c>
      <c r="L60" s="423">
        <v>0</v>
      </c>
      <c r="M60" s="423">
        <v>0</v>
      </c>
      <c r="N60" s="423">
        <v>0</v>
      </c>
      <c r="O60" s="423">
        <v>0</v>
      </c>
      <c r="P60" s="423">
        <v>0</v>
      </c>
      <c r="Q60" s="423">
        <v>0</v>
      </c>
      <c r="R60" s="423">
        <v>0</v>
      </c>
      <c r="S60" s="423">
        <v>0</v>
      </c>
      <c r="T60" s="423">
        <v>0</v>
      </c>
      <c r="U60" s="423">
        <v>0</v>
      </c>
      <c r="V60" s="423">
        <v>4573.4799999999996</v>
      </c>
    </row>
    <row r="61" spans="2:22">
      <c r="B61" s="491">
        <v>9352101</v>
      </c>
      <c r="C61" s="491" t="s">
        <v>295</v>
      </c>
      <c r="D61" s="491" t="s">
        <v>90</v>
      </c>
      <c r="E61" s="423">
        <v>1489.04</v>
      </c>
      <c r="F61" s="423">
        <v>0</v>
      </c>
      <c r="G61" s="423">
        <v>0</v>
      </c>
      <c r="H61" s="423">
        <v>0</v>
      </c>
      <c r="I61" s="423">
        <v>0</v>
      </c>
      <c r="J61" s="423">
        <v>0</v>
      </c>
      <c r="K61" s="423">
        <v>0</v>
      </c>
      <c r="L61" s="423">
        <v>0</v>
      </c>
      <c r="M61" s="423">
        <v>0</v>
      </c>
      <c r="N61" s="423">
        <v>0</v>
      </c>
      <c r="O61" s="423">
        <v>0</v>
      </c>
      <c r="P61" s="423">
        <v>0</v>
      </c>
      <c r="Q61" s="423">
        <v>0</v>
      </c>
      <c r="R61" s="423">
        <v>0</v>
      </c>
      <c r="S61" s="423">
        <v>0</v>
      </c>
      <c r="T61" s="423">
        <v>0</v>
      </c>
      <c r="U61" s="423">
        <v>0</v>
      </c>
      <c r="V61" s="423">
        <v>1489.04</v>
      </c>
    </row>
    <row r="62" spans="2:22">
      <c r="B62" s="491">
        <v>9352105</v>
      </c>
      <c r="C62" s="491" t="s">
        <v>395</v>
      </c>
      <c r="D62" s="491" t="s">
        <v>90</v>
      </c>
      <c r="E62" s="423">
        <v>3430.11</v>
      </c>
      <c r="F62" s="423">
        <v>0</v>
      </c>
      <c r="G62" s="423">
        <v>0</v>
      </c>
      <c r="H62" s="423">
        <v>0</v>
      </c>
      <c r="I62" s="423">
        <v>0</v>
      </c>
      <c r="J62" s="423">
        <v>0</v>
      </c>
      <c r="K62" s="423">
        <v>0</v>
      </c>
      <c r="L62" s="423">
        <v>0</v>
      </c>
      <c r="M62" s="423">
        <v>0</v>
      </c>
      <c r="N62" s="423">
        <v>0</v>
      </c>
      <c r="O62" s="423">
        <v>0</v>
      </c>
      <c r="P62" s="423">
        <v>0</v>
      </c>
      <c r="Q62" s="423">
        <v>0</v>
      </c>
      <c r="R62" s="423">
        <v>0</v>
      </c>
      <c r="S62" s="423">
        <v>0</v>
      </c>
      <c r="T62" s="423">
        <v>0</v>
      </c>
      <c r="U62" s="423">
        <v>0</v>
      </c>
      <c r="V62" s="423">
        <v>3430.11</v>
      </c>
    </row>
    <row r="63" spans="2:22">
      <c r="B63" s="491">
        <v>9352108</v>
      </c>
      <c r="C63" s="491" t="s">
        <v>202</v>
      </c>
      <c r="D63" s="491" t="s">
        <v>90</v>
      </c>
      <c r="E63" s="423">
        <v>1462.45</v>
      </c>
      <c r="F63" s="423">
        <v>0</v>
      </c>
      <c r="G63" s="423">
        <v>0</v>
      </c>
      <c r="H63" s="423">
        <v>0</v>
      </c>
      <c r="I63" s="423">
        <v>0</v>
      </c>
      <c r="J63" s="423">
        <v>0</v>
      </c>
      <c r="K63" s="423">
        <v>0</v>
      </c>
      <c r="L63" s="423">
        <v>0</v>
      </c>
      <c r="M63" s="423">
        <v>0</v>
      </c>
      <c r="N63" s="423">
        <v>0</v>
      </c>
      <c r="O63" s="423">
        <v>0</v>
      </c>
      <c r="P63" s="423">
        <v>0</v>
      </c>
      <c r="Q63" s="423">
        <v>0</v>
      </c>
      <c r="R63" s="423">
        <v>0</v>
      </c>
      <c r="S63" s="423">
        <v>0</v>
      </c>
      <c r="T63" s="423">
        <v>0</v>
      </c>
      <c r="U63" s="423">
        <v>0</v>
      </c>
      <c r="V63" s="423">
        <v>1462.45</v>
      </c>
    </row>
    <row r="64" spans="2:22">
      <c r="B64" s="491">
        <v>9352110</v>
      </c>
      <c r="C64" s="491" t="s">
        <v>298</v>
      </c>
      <c r="D64" s="491" t="s">
        <v>90</v>
      </c>
      <c r="E64" s="423">
        <v>2526.0500000000002</v>
      </c>
      <c r="F64" s="423">
        <v>0</v>
      </c>
      <c r="G64" s="423">
        <v>0</v>
      </c>
      <c r="H64" s="423">
        <v>0</v>
      </c>
      <c r="I64" s="423">
        <v>0</v>
      </c>
      <c r="J64" s="423">
        <v>0</v>
      </c>
      <c r="K64" s="423">
        <v>0</v>
      </c>
      <c r="L64" s="423">
        <v>0</v>
      </c>
      <c r="M64" s="423">
        <v>0</v>
      </c>
      <c r="N64" s="423">
        <v>0</v>
      </c>
      <c r="O64" s="423">
        <v>0</v>
      </c>
      <c r="P64" s="423">
        <v>0</v>
      </c>
      <c r="Q64" s="423">
        <v>0</v>
      </c>
      <c r="R64" s="423">
        <v>0</v>
      </c>
      <c r="S64" s="423">
        <v>0</v>
      </c>
      <c r="T64" s="423">
        <v>0</v>
      </c>
      <c r="U64" s="423">
        <v>0</v>
      </c>
      <c r="V64" s="423">
        <v>2526.0500000000002</v>
      </c>
    </row>
    <row r="65" spans="2:22">
      <c r="B65" s="491">
        <v>9352114</v>
      </c>
      <c r="C65" s="491" t="s">
        <v>951</v>
      </c>
      <c r="D65" s="491" t="s">
        <v>90</v>
      </c>
      <c r="E65" s="423">
        <v>5504.13</v>
      </c>
      <c r="F65" s="423">
        <v>0</v>
      </c>
      <c r="G65" s="423">
        <v>0</v>
      </c>
      <c r="H65" s="423">
        <v>0</v>
      </c>
      <c r="I65" s="423">
        <v>0</v>
      </c>
      <c r="J65" s="423">
        <v>0</v>
      </c>
      <c r="K65" s="423">
        <v>0</v>
      </c>
      <c r="L65" s="423">
        <v>0</v>
      </c>
      <c r="M65" s="423">
        <v>0</v>
      </c>
      <c r="N65" s="423">
        <v>0</v>
      </c>
      <c r="O65" s="423">
        <v>0</v>
      </c>
      <c r="P65" s="423">
        <v>0</v>
      </c>
      <c r="Q65" s="423">
        <v>0</v>
      </c>
      <c r="R65" s="423">
        <v>0</v>
      </c>
      <c r="S65" s="423">
        <v>0</v>
      </c>
      <c r="T65" s="423">
        <v>0</v>
      </c>
      <c r="U65" s="423">
        <v>0</v>
      </c>
      <c r="V65" s="423">
        <v>5504.13</v>
      </c>
    </row>
    <row r="66" spans="2:22">
      <c r="B66" s="491">
        <v>9352117</v>
      </c>
      <c r="C66" s="491" t="s">
        <v>304</v>
      </c>
      <c r="D66" s="491" t="s">
        <v>90</v>
      </c>
      <c r="E66" s="423">
        <v>10449.870000000001</v>
      </c>
      <c r="F66" s="423">
        <v>0</v>
      </c>
      <c r="G66" s="423">
        <v>0</v>
      </c>
      <c r="H66" s="423">
        <v>0</v>
      </c>
      <c r="I66" s="423">
        <v>0</v>
      </c>
      <c r="J66" s="423">
        <v>0</v>
      </c>
      <c r="K66" s="423">
        <v>0</v>
      </c>
      <c r="L66" s="423">
        <v>0</v>
      </c>
      <c r="M66" s="423">
        <v>0</v>
      </c>
      <c r="N66" s="423">
        <v>0</v>
      </c>
      <c r="O66" s="423">
        <v>0</v>
      </c>
      <c r="P66" s="423">
        <v>0</v>
      </c>
      <c r="Q66" s="423">
        <v>0</v>
      </c>
      <c r="R66" s="423">
        <v>0</v>
      </c>
      <c r="S66" s="423">
        <v>0</v>
      </c>
      <c r="T66" s="423">
        <v>0</v>
      </c>
      <c r="U66" s="423">
        <v>0</v>
      </c>
      <c r="V66" s="423">
        <v>10449.870000000001</v>
      </c>
    </row>
    <row r="67" spans="2:22">
      <c r="B67" s="491">
        <v>9352118</v>
      </c>
      <c r="C67" s="491" t="s">
        <v>303</v>
      </c>
      <c r="D67" s="491" t="s">
        <v>90</v>
      </c>
      <c r="E67" s="423">
        <v>5450.95</v>
      </c>
      <c r="F67" s="423">
        <v>0</v>
      </c>
      <c r="G67" s="423">
        <v>0</v>
      </c>
      <c r="H67" s="423">
        <v>0</v>
      </c>
      <c r="I67" s="423">
        <v>0</v>
      </c>
      <c r="J67" s="423">
        <v>0</v>
      </c>
      <c r="K67" s="423">
        <v>0</v>
      </c>
      <c r="L67" s="423">
        <v>0</v>
      </c>
      <c r="M67" s="423">
        <v>0</v>
      </c>
      <c r="N67" s="423">
        <v>0</v>
      </c>
      <c r="O67" s="423">
        <v>0</v>
      </c>
      <c r="P67" s="423">
        <v>0</v>
      </c>
      <c r="Q67" s="423">
        <v>0</v>
      </c>
      <c r="R67" s="423">
        <v>0</v>
      </c>
      <c r="S67" s="423">
        <v>0</v>
      </c>
      <c r="T67" s="423">
        <v>0</v>
      </c>
      <c r="U67" s="423">
        <v>0</v>
      </c>
      <c r="V67" s="423">
        <v>5450.95</v>
      </c>
    </row>
    <row r="68" spans="2:22">
      <c r="B68" s="491">
        <v>9352121</v>
      </c>
      <c r="C68" s="491" t="s">
        <v>305</v>
      </c>
      <c r="D68" s="491" t="s">
        <v>90</v>
      </c>
      <c r="E68" s="423">
        <v>2526.0500000000002</v>
      </c>
      <c r="F68" s="423">
        <v>0</v>
      </c>
      <c r="G68" s="423">
        <v>0</v>
      </c>
      <c r="H68" s="423">
        <v>0</v>
      </c>
      <c r="I68" s="423">
        <v>0</v>
      </c>
      <c r="J68" s="423">
        <v>0</v>
      </c>
      <c r="K68" s="423">
        <v>0</v>
      </c>
      <c r="L68" s="423">
        <v>0</v>
      </c>
      <c r="M68" s="423">
        <v>0</v>
      </c>
      <c r="N68" s="423">
        <v>0</v>
      </c>
      <c r="O68" s="423">
        <v>0</v>
      </c>
      <c r="P68" s="423">
        <v>0</v>
      </c>
      <c r="Q68" s="423">
        <v>0</v>
      </c>
      <c r="R68" s="423">
        <v>0</v>
      </c>
      <c r="S68" s="423">
        <v>0</v>
      </c>
      <c r="T68" s="423">
        <v>0</v>
      </c>
      <c r="U68" s="423">
        <v>0</v>
      </c>
      <c r="V68" s="423">
        <v>2526.0500000000002</v>
      </c>
    </row>
    <row r="69" spans="2:22">
      <c r="B69" s="491">
        <v>9352124</v>
      </c>
      <c r="C69" s="491" t="s">
        <v>307</v>
      </c>
      <c r="D69" s="491" t="s">
        <v>90</v>
      </c>
      <c r="E69" s="423">
        <v>2632.41</v>
      </c>
      <c r="F69" s="423">
        <v>0</v>
      </c>
      <c r="G69" s="423">
        <v>0</v>
      </c>
      <c r="H69" s="423">
        <v>0</v>
      </c>
      <c r="I69" s="423">
        <v>0</v>
      </c>
      <c r="J69" s="423">
        <v>0</v>
      </c>
      <c r="K69" s="423">
        <v>0</v>
      </c>
      <c r="L69" s="423">
        <v>0</v>
      </c>
      <c r="M69" s="423">
        <v>0</v>
      </c>
      <c r="N69" s="423">
        <v>0</v>
      </c>
      <c r="O69" s="423">
        <v>0</v>
      </c>
      <c r="P69" s="423">
        <v>0</v>
      </c>
      <c r="Q69" s="423">
        <v>0</v>
      </c>
      <c r="R69" s="423">
        <v>0</v>
      </c>
      <c r="S69" s="423">
        <v>0</v>
      </c>
      <c r="T69" s="423">
        <v>0</v>
      </c>
      <c r="U69" s="423">
        <v>0</v>
      </c>
      <c r="V69" s="423">
        <v>2632.41</v>
      </c>
    </row>
    <row r="70" spans="2:22">
      <c r="B70" s="491">
        <v>9352125</v>
      </c>
      <c r="C70" s="491" t="s">
        <v>309</v>
      </c>
      <c r="D70" s="491" t="s">
        <v>90</v>
      </c>
      <c r="E70" s="423">
        <v>5583.9</v>
      </c>
      <c r="F70" s="423">
        <v>0</v>
      </c>
      <c r="G70" s="423">
        <v>0</v>
      </c>
      <c r="H70" s="423">
        <v>0</v>
      </c>
      <c r="I70" s="423">
        <v>0</v>
      </c>
      <c r="J70" s="423">
        <v>0</v>
      </c>
      <c r="K70" s="423">
        <v>0</v>
      </c>
      <c r="L70" s="423">
        <v>0</v>
      </c>
      <c r="M70" s="423">
        <v>0</v>
      </c>
      <c r="N70" s="423">
        <v>0</v>
      </c>
      <c r="O70" s="423">
        <v>0</v>
      </c>
      <c r="P70" s="423">
        <v>0</v>
      </c>
      <c r="Q70" s="423">
        <v>0</v>
      </c>
      <c r="R70" s="423">
        <v>0</v>
      </c>
      <c r="S70" s="423">
        <v>0</v>
      </c>
      <c r="T70" s="423">
        <v>0</v>
      </c>
      <c r="U70" s="423">
        <v>0</v>
      </c>
      <c r="V70" s="423">
        <v>5583.9</v>
      </c>
    </row>
    <row r="71" spans="2:22">
      <c r="B71" s="491">
        <v>9352129</v>
      </c>
      <c r="C71" s="491" t="s">
        <v>400</v>
      </c>
      <c r="D71" s="491" t="s">
        <v>90</v>
      </c>
      <c r="E71" s="423">
        <v>3988.5</v>
      </c>
      <c r="F71" s="423">
        <v>0</v>
      </c>
      <c r="G71" s="423">
        <v>0</v>
      </c>
      <c r="H71" s="423">
        <v>0</v>
      </c>
      <c r="I71" s="423">
        <v>0</v>
      </c>
      <c r="J71" s="423">
        <v>0</v>
      </c>
      <c r="K71" s="423">
        <v>0</v>
      </c>
      <c r="L71" s="423">
        <v>0</v>
      </c>
      <c r="M71" s="423">
        <v>0</v>
      </c>
      <c r="N71" s="423">
        <v>0</v>
      </c>
      <c r="O71" s="423">
        <v>0</v>
      </c>
      <c r="P71" s="423">
        <v>0</v>
      </c>
      <c r="Q71" s="423">
        <v>0</v>
      </c>
      <c r="R71" s="423">
        <v>0</v>
      </c>
      <c r="S71" s="423">
        <v>0</v>
      </c>
      <c r="T71" s="423">
        <v>0</v>
      </c>
      <c r="U71" s="423">
        <v>0</v>
      </c>
      <c r="V71" s="423">
        <v>3988.5</v>
      </c>
    </row>
    <row r="72" spans="2:22">
      <c r="B72" s="491">
        <v>9352131</v>
      </c>
      <c r="C72" s="491" t="s">
        <v>241</v>
      </c>
      <c r="D72" s="491" t="s">
        <v>90</v>
      </c>
      <c r="E72" s="423">
        <v>9386.27</v>
      </c>
      <c r="F72" s="423">
        <v>0</v>
      </c>
      <c r="G72" s="423">
        <v>0</v>
      </c>
      <c r="H72" s="423">
        <v>0</v>
      </c>
      <c r="I72" s="423">
        <v>0</v>
      </c>
      <c r="J72" s="423">
        <v>0</v>
      </c>
      <c r="K72" s="423">
        <v>0</v>
      </c>
      <c r="L72" s="423">
        <v>0</v>
      </c>
      <c r="M72" s="423">
        <v>0</v>
      </c>
      <c r="N72" s="423">
        <v>0</v>
      </c>
      <c r="O72" s="423">
        <v>0</v>
      </c>
      <c r="P72" s="423">
        <v>0</v>
      </c>
      <c r="Q72" s="423">
        <v>0</v>
      </c>
      <c r="R72" s="423">
        <v>0</v>
      </c>
      <c r="S72" s="423">
        <v>0</v>
      </c>
      <c r="T72" s="423">
        <v>0</v>
      </c>
      <c r="U72" s="423">
        <v>0</v>
      </c>
      <c r="V72" s="423">
        <v>9386.27</v>
      </c>
    </row>
    <row r="73" spans="2:22">
      <c r="B73" s="491">
        <v>9352132</v>
      </c>
      <c r="C73" s="491" t="s">
        <v>291</v>
      </c>
      <c r="D73" s="491" t="s">
        <v>90</v>
      </c>
      <c r="E73" s="423">
        <v>12151.63</v>
      </c>
      <c r="F73" s="423">
        <v>0</v>
      </c>
      <c r="G73" s="423">
        <v>0</v>
      </c>
      <c r="H73" s="423">
        <v>0</v>
      </c>
      <c r="I73" s="423">
        <v>0</v>
      </c>
      <c r="J73" s="423">
        <v>0</v>
      </c>
      <c r="K73" s="423">
        <v>0</v>
      </c>
      <c r="L73" s="423">
        <v>0</v>
      </c>
      <c r="M73" s="423">
        <v>0</v>
      </c>
      <c r="N73" s="423">
        <v>0</v>
      </c>
      <c r="O73" s="423">
        <v>0</v>
      </c>
      <c r="P73" s="423">
        <v>0</v>
      </c>
      <c r="Q73" s="423">
        <v>0</v>
      </c>
      <c r="R73" s="423">
        <v>0</v>
      </c>
      <c r="S73" s="423">
        <v>0</v>
      </c>
      <c r="T73" s="423">
        <v>0</v>
      </c>
      <c r="U73" s="423">
        <v>0</v>
      </c>
      <c r="V73" s="423">
        <v>12151.63</v>
      </c>
    </row>
    <row r="74" spans="2:22">
      <c r="B74" s="491">
        <v>9352134</v>
      </c>
      <c r="C74" s="491" t="s">
        <v>244</v>
      </c>
      <c r="D74" s="491" t="s">
        <v>90</v>
      </c>
      <c r="E74" s="423">
        <v>5371.18</v>
      </c>
      <c r="F74" s="423">
        <v>0</v>
      </c>
      <c r="G74" s="423">
        <v>0</v>
      </c>
      <c r="H74" s="423">
        <v>0</v>
      </c>
      <c r="I74" s="423">
        <v>0</v>
      </c>
      <c r="J74" s="423">
        <v>0</v>
      </c>
      <c r="K74" s="423">
        <v>0</v>
      </c>
      <c r="L74" s="423">
        <v>0</v>
      </c>
      <c r="M74" s="423">
        <v>0</v>
      </c>
      <c r="N74" s="423">
        <v>0</v>
      </c>
      <c r="O74" s="423">
        <v>0</v>
      </c>
      <c r="P74" s="423">
        <v>0</v>
      </c>
      <c r="Q74" s="423">
        <v>0</v>
      </c>
      <c r="R74" s="423">
        <v>0</v>
      </c>
      <c r="S74" s="423">
        <v>0</v>
      </c>
      <c r="T74" s="423">
        <v>0</v>
      </c>
      <c r="U74" s="423">
        <v>0</v>
      </c>
      <c r="V74" s="423">
        <v>5371.18</v>
      </c>
    </row>
    <row r="75" spans="2:22">
      <c r="B75" s="491">
        <v>9352135</v>
      </c>
      <c r="C75" s="491" t="s">
        <v>310</v>
      </c>
      <c r="D75" s="491" t="s">
        <v>90</v>
      </c>
      <c r="E75" s="423">
        <v>10742.36</v>
      </c>
      <c r="F75" s="423">
        <v>0</v>
      </c>
      <c r="G75" s="423">
        <v>0</v>
      </c>
      <c r="H75" s="423">
        <v>0</v>
      </c>
      <c r="I75" s="423">
        <v>0</v>
      </c>
      <c r="J75" s="423">
        <v>0</v>
      </c>
      <c r="K75" s="423">
        <v>0</v>
      </c>
      <c r="L75" s="423">
        <v>0</v>
      </c>
      <c r="M75" s="423">
        <v>0</v>
      </c>
      <c r="N75" s="423">
        <v>0</v>
      </c>
      <c r="O75" s="423">
        <v>0</v>
      </c>
      <c r="P75" s="423">
        <v>0</v>
      </c>
      <c r="Q75" s="423">
        <v>0</v>
      </c>
      <c r="R75" s="423">
        <v>0</v>
      </c>
      <c r="S75" s="423">
        <v>0</v>
      </c>
      <c r="T75" s="423">
        <v>0</v>
      </c>
      <c r="U75" s="423">
        <v>0</v>
      </c>
      <c r="V75" s="423">
        <v>10742.36</v>
      </c>
    </row>
    <row r="76" spans="2:22">
      <c r="B76" s="491">
        <v>9352138</v>
      </c>
      <c r="C76" s="491" t="s">
        <v>953</v>
      </c>
      <c r="D76" s="491" t="s">
        <v>90</v>
      </c>
      <c r="E76" s="423">
        <v>10742.36</v>
      </c>
      <c r="F76" s="423">
        <v>0</v>
      </c>
      <c r="G76" s="423">
        <v>0</v>
      </c>
      <c r="H76" s="423">
        <v>0</v>
      </c>
      <c r="I76" s="423">
        <v>0</v>
      </c>
      <c r="J76" s="423">
        <v>0</v>
      </c>
      <c r="K76" s="423">
        <v>0</v>
      </c>
      <c r="L76" s="423">
        <v>0</v>
      </c>
      <c r="M76" s="423">
        <v>0</v>
      </c>
      <c r="N76" s="423">
        <v>0</v>
      </c>
      <c r="O76" s="423">
        <v>0</v>
      </c>
      <c r="P76" s="423">
        <v>0</v>
      </c>
      <c r="Q76" s="423">
        <v>0</v>
      </c>
      <c r="R76" s="423">
        <v>0</v>
      </c>
      <c r="S76" s="423">
        <v>0</v>
      </c>
      <c r="T76" s="423">
        <v>0</v>
      </c>
      <c r="U76" s="423">
        <v>0</v>
      </c>
      <c r="V76" s="423">
        <v>10742.36</v>
      </c>
    </row>
    <row r="77" spans="2:22">
      <c r="B77" s="491">
        <v>9352157</v>
      </c>
      <c r="C77" s="491" t="s">
        <v>270</v>
      </c>
      <c r="D77" s="491" t="s">
        <v>90</v>
      </c>
      <c r="E77" s="423">
        <v>7578.15</v>
      </c>
      <c r="F77" s="423">
        <v>0</v>
      </c>
      <c r="G77" s="423">
        <v>0</v>
      </c>
      <c r="H77" s="423">
        <v>0</v>
      </c>
      <c r="I77" s="423">
        <v>0</v>
      </c>
      <c r="J77" s="423">
        <v>0</v>
      </c>
      <c r="K77" s="423">
        <v>0</v>
      </c>
      <c r="L77" s="423">
        <v>0</v>
      </c>
      <c r="M77" s="423">
        <v>0</v>
      </c>
      <c r="N77" s="423">
        <v>0</v>
      </c>
      <c r="O77" s="423">
        <v>0</v>
      </c>
      <c r="P77" s="423">
        <v>0</v>
      </c>
      <c r="Q77" s="423">
        <v>0</v>
      </c>
      <c r="R77" s="423">
        <v>0</v>
      </c>
      <c r="S77" s="423">
        <v>0</v>
      </c>
      <c r="T77" s="423">
        <v>0</v>
      </c>
      <c r="U77" s="423">
        <v>0</v>
      </c>
      <c r="V77" s="423">
        <v>7578.15</v>
      </c>
    </row>
    <row r="78" spans="2:22">
      <c r="B78" s="491">
        <v>9352162</v>
      </c>
      <c r="C78" s="491" t="s">
        <v>954</v>
      </c>
      <c r="D78" s="491" t="s">
        <v>90</v>
      </c>
      <c r="E78" s="423">
        <v>10822.13</v>
      </c>
      <c r="F78" s="423">
        <v>0</v>
      </c>
      <c r="G78" s="423">
        <v>0</v>
      </c>
      <c r="H78" s="423">
        <v>0</v>
      </c>
      <c r="I78" s="423">
        <v>0</v>
      </c>
      <c r="J78" s="423">
        <v>0</v>
      </c>
      <c r="K78" s="423">
        <v>0</v>
      </c>
      <c r="L78" s="423">
        <v>0</v>
      </c>
      <c r="M78" s="423">
        <v>0</v>
      </c>
      <c r="N78" s="423">
        <v>0</v>
      </c>
      <c r="O78" s="423">
        <v>0</v>
      </c>
      <c r="P78" s="423">
        <v>0</v>
      </c>
      <c r="Q78" s="423">
        <v>0</v>
      </c>
      <c r="R78" s="423">
        <v>0</v>
      </c>
      <c r="S78" s="423">
        <v>0</v>
      </c>
      <c r="T78" s="423">
        <v>0</v>
      </c>
      <c r="U78" s="423">
        <v>0</v>
      </c>
      <c r="V78" s="423">
        <v>10822.13</v>
      </c>
    </row>
    <row r="79" spans="2:22">
      <c r="B79" s="491">
        <v>9352166</v>
      </c>
      <c r="C79" s="491" t="s">
        <v>261</v>
      </c>
      <c r="D79" s="491" t="s">
        <v>90</v>
      </c>
      <c r="E79" s="423">
        <v>10875.31</v>
      </c>
      <c r="F79" s="423">
        <v>0</v>
      </c>
      <c r="G79" s="423">
        <v>0</v>
      </c>
      <c r="H79" s="423">
        <v>0</v>
      </c>
      <c r="I79" s="423">
        <v>0</v>
      </c>
      <c r="J79" s="423">
        <v>0</v>
      </c>
      <c r="K79" s="423">
        <v>0</v>
      </c>
      <c r="L79" s="423">
        <v>0</v>
      </c>
      <c r="M79" s="423">
        <v>0</v>
      </c>
      <c r="N79" s="423">
        <v>0</v>
      </c>
      <c r="O79" s="423">
        <v>0</v>
      </c>
      <c r="P79" s="423">
        <v>0</v>
      </c>
      <c r="Q79" s="423">
        <v>0</v>
      </c>
      <c r="R79" s="423">
        <v>0</v>
      </c>
      <c r="S79" s="423">
        <v>0</v>
      </c>
      <c r="T79" s="423">
        <v>0</v>
      </c>
      <c r="U79" s="423">
        <v>0</v>
      </c>
      <c r="V79" s="423">
        <v>10875.31</v>
      </c>
    </row>
    <row r="80" spans="2:22">
      <c r="B80" s="491">
        <v>9352176</v>
      </c>
      <c r="C80" s="491" t="s">
        <v>284</v>
      </c>
      <c r="D80" s="491" t="s">
        <v>90</v>
      </c>
      <c r="E80" s="423">
        <v>14837.22</v>
      </c>
      <c r="F80" s="423">
        <v>0</v>
      </c>
      <c r="G80" s="423">
        <v>0</v>
      </c>
      <c r="H80" s="423">
        <v>0</v>
      </c>
      <c r="I80" s="423">
        <v>0</v>
      </c>
      <c r="J80" s="423">
        <v>0</v>
      </c>
      <c r="K80" s="423">
        <v>0</v>
      </c>
      <c r="L80" s="423">
        <v>0</v>
      </c>
      <c r="M80" s="423">
        <v>0</v>
      </c>
      <c r="N80" s="423">
        <v>0</v>
      </c>
      <c r="O80" s="423">
        <v>0</v>
      </c>
      <c r="P80" s="423">
        <v>0</v>
      </c>
      <c r="Q80" s="423">
        <v>0</v>
      </c>
      <c r="R80" s="423">
        <v>0</v>
      </c>
      <c r="S80" s="423">
        <v>0</v>
      </c>
      <c r="T80" s="423">
        <v>0</v>
      </c>
      <c r="U80" s="423">
        <v>0</v>
      </c>
      <c r="V80" s="423">
        <v>14837.22</v>
      </c>
    </row>
    <row r="81" spans="2:22">
      <c r="B81" s="491">
        <v>9352184</v>
      </c>
      <c r="C81" s="491" t="s">
        <v>262</v>
      </c>
      <c r="D81" s="491" t="s">
        <v>90</v>
      </c>
      <c r="E81" s="423">
        <v>10955.08</v>
      </c>
      <c r="F81" s="423">
        <v>0</v>
      </c>
      <c r="G81" s="423">
        <v>0</v>
      </c>
      <c r="H81" s="423">
        <v>0</v>
      </c>
      <c r="I81" s="423">
        <v>0</v>
      </c>
      <c r="J81" s="423">
        <v>0</v>
      </c>
      <c r="K81" s="423">
        <v>0</v>
      </c>
      <c r="L81" s="423">
        <v>0</v>
      </c>
      <c r="M81" s="423">
        <v>0</v>
      </c>
      <c r="N81" s="423">
        <v>0</v>
      </c>
      <c r="O81" s="423">
        <v>0</v>
      </c>
      <c r="P81" s="423">
        <v>0</v>
      </c>
      <c r="Q81" s="423">
        <v>0</v>
      </c>
      <c r="R81" s="423">
        <v>0</v>
      </c>
      <c r="S81" s="423">
        <v>0</v>
      </c>
      <c r="T81" s="423">
        <v>0</v>
      </c>
      <c r="U81" s="423">
        <v>0</v>
      </c>
      <c r="V81" s="423">
        <v>10955.08</v>
      </c>
    </row>
    <row r="82" spans="2:22">
      <c r="B82" s="491">
        <v>9352229</v>
      </c>
      <c r="C82" s="491" t="s">
        <v>1274</v>
      </c>
      <c r="D82" s="491" t="s">
        <v>90</v>
      </c>
      <c r="E82" s="423">
        <v>2605.8200000000002</v>
      </c>
      <c r="F82" s="423">
        <v>0</v>
      </c>
      <c r="G82" s="423">
        <v>0</v>
      </c>
      <c r="H82" s="423">
        <v>0</v>
      </c>
      <c r="I82" s="423">
        <v>0</v>
      </c>
      <c r="J82" s="423">
        <v>0</v>
      </c>
      <c r="K82" s="423">
        <v>0</v>
      </c>
      <c r="L82" s="423">
        <v>0</v>
      </c>
      <c r="M82" s="423">
        <v>0</v>
      </c>
      <c r="N82" s="423">
        <v>0</v>
      </c>
      <c r="O82" s="423">
        <v>0</v>
      </c>
      <c r="P82" s="423">
        <v>0</v>
      </c>
      <c r="Q82" s="423">
        <v>0</v>
      </c>
      <c r="R82" s="423">
        <v>0</v>
      </c>
      <c r="S82" s="423">
        <v>0</v>
      </c>
      <c r="T82" s="423">
        <v>0</v>
      </c>
      <c r="U82" s="423">
        <v>0</v>
      </c>
      <c r="V82" s="423">
        <v>2605.8200000000002</v>
      </c>
    </row>
    <row r="83" spans="2:22">
      <c r="B83" s="491">
        <v>9352916</v>
      </c>
      <c r="C83" s="491" t="s">
        <v>385</v>
      </c>
      <c r="D83" s="491" t="s">
        <v>90</v>
      </c>
      <c r="E83" s="423">
        <v>7179.3</v>
      </c>
      <c r="F83" s="423">
        <v>0</v>
      </c>
      <c r="G83" s="423">
        <v>0</v>
      </c>
      <c r="H83" s="423">
        <v>0</v>
      </c>
      <c r="I83" s="423">
        <v>0</v>
      </c>
      <c r="J83" s="423">
        <v>0</v>
      </c>
      <c r="K83" s="423">
        <v>0</v>
      </c>
      <c r="L83" s="423">
        <v>0</v>
      </c>
      <c r="M83" s="423">
        <v>0</v>
      </c>
      <c r="N83" s="423">
        <v>0</v>
      </c>
      <c r="O83" s="423">
        <v>0</v>
      </c>
      <c r="P83" s="423">
        <v>0</v>
      </c>
      <c r="Q83" s="423">
        <v>0</v>
      </c>
      <c r="R83" s="423">
        <v>0</v>
      </c>
      <c r="S83" s="423">
        <v>0</v>
      </c>
      <c r="T83" s="423">
        <v>0</v>
      </c>
      <c r="U83" s="423">
        <v>0</v>
      </c>
      <c r="V83" s="423">
        <v>7179.3</v>
      </c>
    </row>
    <row r="84" spans="2:22">
      <c r="B84" s="491">
        <v>9352918</v>
      </c>
      <c r="C84" s="491" t="s">
        <v>300</v>
      </c>
      <c r="D84" s="491" t="s">
        <v>90</v>
      </c>
      <c r="E84" s="423">
        <v>2579.23</v>
      </c>
      <c r="F84" s="423">
        <v>0</v>
      </c>
      <c r="G84" s="423">
        <v>0</v>
      </c>
      <c r="H84" s="423">
        <v>0</v>
      </c>
      <c r="I84" s="423">
        <v>0</v>
      </c>
      <c r="J84" s="423">
        <v>0</v>
      </c>
      <c r="K84" s="423">
        <v>0</v>
      </c>
      <c r="L84" s="423">
        <v>0</v>
      </c>
      <c r="M84" s="423">
        <v>0</v>
      </c>
      <c r="N84" s="423">
        <v>0</v>
      </c>
      <c r="O84" s="423">
        <v>0</v>
      </c>
      <c r="P84" s="423">
        <v>0</v>
      </c>
      <c r="Q84" s="423">
        <v>0</v>
      </c>
      <c r="R84" s="423">
        <v>0</v>
      </c>
      <c r="S84" s="423">
        <v>0</v>
      </c>
      <c r="T84" s="423">
        <v>0</v>
      </c>
      <c r="U84" s="423">
        <v>0</v>
      </c>
      <c r="V84" s="423">
        <v>2579.23</v>
      </c>
    </row>
    <row r="85" spans="2:22">
      <c r="B85" s="491">
        <v>9352919</v>
      </c>
      <c r="C85" s="491" t="s">
        <v>182</v>
      </c>
      <c r="D85" s="491" t="s">
        <v>90</v>
      </c>
      <c r="E85" s="423">
        <v>7604.74</v>
      </c>
      <c r="F85" s="423">
        <v>0</v>
      </c>
      <c r="G85" s="423">
        <v>0</v>
      </c>
      <c r="H85" s="423">
        <v>0</v>
      </c>
      <c r="I85" s="423">
        <v>0</v>
      </c>
      <c r="J85" s="423">
        <v>0</v>
      </c>
      <c r="K85" s="423">
        <v>0</v>
      </c>
      <c r="L85" s="423">
        <v>0</v>
      </c>
      <c r="M85" s="423">
        <v>0</v>
      </c>
      <c r="N85" s="423">
        <v>0</v>
      </c>
      <c r="O85" s="423">
        <v>0</v>
      </c>
      <c r="P85" s="423">
        <v>0</v>
      </c>
      <c r="Q85" s="423">
        <v>0</v>
      </c>
      <c r="R85" s="423">
        <v>0</v>
      </c>
      <c r="S85" s="423">
        <v>0</v>
      </c>
      <c r="T85" s="423">
        <v>0</v>
      </c>
      <c r="U85" s="423">
        <v>0</v>
      </c>
      <c r="V85" s="423">
        <v>7604.74</v>
      </c>
    </row>
    <row r="86" spans="2:22">
      <c r="B86" s="491">
        <v>9352921</v>
      </c>
      <c r="C86" s="491" t="s">
        <v>371</v>
      </c>
      <c r="D86" s="491" t="s">
        <v>90</v>
      </c>
      <c r="E86" s="423">
        <v>5583.9</v>
      </c>
      <c r="F86" s="423">
        <v>0</v>
      </c>
      <c r="G86" s="423">
        <v>0</v>
      </c>
      <c r="H86" s="423">
        <v>0</v>
      </c>
      <c r="I86" s="423">
        <v>0</v>
      </c>
      <c r="J86" s="423">
        <v>0</v>
      </c>
      <c r="K86" s="423">
        <v>0</v>
      </c>
      <c r="L86" s="423">
        <v>0</v>
      </c>
      <c r="M86" s="423">
        <v>0</v>
      </c>
      <c r="N86" s="423">
        <v>0</v>
      </c>
      <c r="O86" s="423">
        <v>0</v>
      </c>
      <c r="P86" s="423">
        <v>0</v>
      </c>
      <c r="Q86" s="423">
        <v>0</v>
      </c>
      <c r="R86" s="423">
        <v>0</v>
      </c>
      <c r="S86" s="423">
        <v>0</v>
      </c>
      <c r="T86" s="423">
        <v>0</v>
      </c>
      <c r="U86" s="423">
        <v>0</v>
      </c>
      <c r="V86" s="423">
        <v>5583.9</v>
      </c>
    </row>
    <row r="87" spans="2:22">
      <c r="B87" s="491">
        <v>9352922</v>
      </c>
      <c r="C87" s="491" t="s">
        <v>272</v>
      </c>
      <c r="D87" s="491" t="s">
        <v>90</v>
      </c>
      <c r="E87" s="423">
        <v>15874.23</v>
      </c>
      <c r="F87" s="423">
        <v>0</v>
      </c>
      <c r="G87" s="423">
        <v>0</v>
      </c>
      <c r="H87" s="423">
        <v>0</v>
      </c>
      <c r="I87" s="423">
        <v>0</v>
      </c>
      <c r="J87" s="423">
        <v>0</v>
      </c>
      <c r="K87" s="423">
        <v>0</v>
      </c>
      <c r="L87" s="423">
        <v>0</v>
      </c>
      <c r="M87" s="423">
        <v>0</v>
      </c>
      <c r="N87" s="423">
        <v>0</v>
      </c>
      <c r="O87" s="423">
        <v>0</v>
      </c>
      <c r="P87" s="423">
        <v>0</v>
      </c>
      <c r="Q87" s="423">
        <v>0</v>
      </c>
      <c r="R87" s="423">
        <v>0</v>
      </c>
      <c r="S87" s="423">
        <v>0</v>
      </c>
      <c r="T87" s="423">
        <v>0</v>
      </c>
      <c r="U87" s="423">
        <v>0</v>
      </c>
      <c r="V87" s="423">
        <v>15874.23</v>
      </c>
    </row>
    <row r="88" spans="2:22">
      <c r="B88" s="491">
        <v>9352923</v>
      </c>
      <c r="C88" s="491" t="s">
        <v>402</v>
      </c>
      <c r="D88" s="491" t="s">
        <v>90</v>
      </c>
      <c r="E88" s="423">
        <v>8189.72</v>
      </c>
      <c r="F88" s="423">
        <v>0</v>
      </c>
      <c r="G88" s="423">
        <v>0</v>
      </c>
      <c r="H88" s="423">
        <v>0</v>
      </c>
      <c r="I88" s="423">
        <v>0</v>
      </c>
      <c r="J88" s="423">
        <v>0</v>
      </c>
      <c r="K88" s="423">
        <v>0</v>
      </c>
      <c r="L88" s="423">
        <v>0</v>
      </c>
      <c r="M88" s="423">
        <v>0</v>
      </c>
      <c r="N88" s="423">
        <v>0</v>
      </c>
      <c r="O88" s="423">
        <v>0</v>
      </c>
      <c r="P88" s="423">
        <v>0</v>
      </c>
      <c r="Q88" s="423">
        <v>0</v>
      </c>
      <c r="R88" s="423">
        <v>0</v>
      </c>
      <c r="S88" s="423">
        <v>0</v>
      </c>
      <c r="T88" s="423">
        <v>0</v>
      </c>
      <c r="U88" s="423">
        <v>0</v>
      </c>
      <c r="V88" s="423">
        <v>8189.72</v>
      </c>
    </row>
    <row r="89" spans="2:22">
      <c r="B89" s="491">
        <v>9352924</v>
      </c>
      <c r="C89" s="491" t="s">
        <v>290</v>
      </c>
      <c r="D89" s="491" t="s">
        <v>90</v>
      </c>
      <c r="E89" s="423">
        <v>5610.49</v>
      </c>
      <c r="F89" s="423">
        <v>0</v>
      </c>
      <c r="G89" s="423">
        <v>0</v>
      </c>
      <c r="H89" s="423">
        <v>0</v>
      </c>
      <c r="I89" s="423">
        <v>0</v>
      </c>
      <c r="J89" s="423">
        <v>0</v>
      </c>
      <c r="K89" s="423">
        <v>0</v>
      </c>
      <c r="L89" s="423">
        <v>0</v>
      </c>
      <c r="M89" s="423">
        <v>0</v>
      </c>
      <c r="N89" s="423">
        <v>0</v>
      </c>
      <c r="O89" s="423">
        <v>0</v>
      </c>
      <c r="P89" s="423">
        <v>0</v>
      </c>
      <c r="Q89" s="423">
        <v>0</v>
      </c>
      <c r="R89" s="423">
        <v>0</v>
      </c>
      <c r="S89" s="423">
        <v>0</v>
      </c>
      <c r="T89" s="423">
        <v>0</v>
      </c>
      <c r="U89" s="423">
        <v>0</v>
      </c>
      <c r="V89" s="423">
        <v>5610.49</v>
      </c>
    </row>
    <row r="90" spans="2:22">
      <c r="B90" s="491">
        <v>9352925</v>
      </c>
      <c r="C90" s="491" t="s">
        <v>339</v>
      </c>
      <c r="D90" s="491" t="s">
        <v>90</v>
      </c>
      <c r="E90" s="423">
        <v>10715.77</v>
      </c>
      <c r="F90" s="423">
        <v>0</v>
      </c>
      <c r="G90" s="423">
        <v>0</v>
      </c>
      <c r="H90" s="423">
        <v>0</v>
      </c>
      <c r="I90" s="423">
        <v>0</v>
      </c>
      <c r="J90" s="423">
        <v>0</v>
      </c>
      <c r="K90" s="423">
        <v>0</v>
      </c>
      <c r="L90" s="423">
        <v>0</v>
      </c>
      <c r="M90" s="423">
        <v>0</v>
      </c>
      <c r="N90" s="423">
        <v>0</v>
      </c>
      <c r="O90" s="423">
        <v>0</v>
      </c>
      <c r="P90" s="423">
        <v>0</v>
      </c>
      <c r="Q90" s="423">
        <v>0</v>
      </c>
      <c r="R90" s="423">
        <v>0</v>
      </c>
      <c r="S90" s="423">
        <v>0</v>
      </c>
      <c r="T90" s="423">
        <v>0</v>
      </c>
      <c r="U90" s="423">
        <v>0</v>
      </c>
      <c r="V90" s="423">
        <v>10715.77</v>
      </c>
    </row>
    <row r="91" spans="2:22">
      <c r="B91" s="491">
        <v>9352928</v>
      </c>
      <c r="C91" s="491" t="s">
        <v>308</v>
      </c>
      <c r="D91" s="491" t="s">
        <v>90</v>
      </c>
      <c r="E91" s="423">
        <v>2393.1</v>
      </c>
      <c r="F91" s="423">
        <v>0</v>
      </c>
      <c r="G91" s="423">
        <v>0</v>
      </c>
      <c r="H91" s="423">
        <v>0</v>
      </c>
      <c r="I91" s="423">
        <v>0</v>
      </c>
      <c r="J91" s="423">
        <v>0</v>
      </c>
      <c r="K91" s="423">
        <v>0</v>
      </c>
      <c r="L91" s="423">
        <v>0</v>
      </c>
      <c r="M91" s="423">
        <v>0</v>
      </c>
      <c r="N91" s="423">
        <v>0</v>
      </c>
      <c r="O91" s="423">
        <v>0</v>
      </c>
      <c r="P91" s="423">
        <v>0</v>
      </c>
      <c r="Q91" s="423">
        <v>0</v>
      </c>
      <c r="R91" s="423">
        <v>0</v>
      </c>
      <c r="S91" s="423">
        <v>0</v>
      </c>
      <c r="T91" s="423">
        <v>0</v>
      </c>
      <c r="U91" s="423">
        <v>0</v>
      </c>
      <c r="V91" s="423">
        <v>2393.1</v>
      </c>
    </row>
    <row r="92" spans="2:22">
      <c r="B92" s="491">
        <v>9352929</v>
      </c>
      <c r="C92" s="491" t="s">
        <v>955</v>
      </c>
      <c r="D92" s="491" t="s">
        <v>90</v>
      </c>
      <c r="E92" s="423">
        <v>11034.85</v>
      </c>
      <c r="F92" s="423">
        <v>0</v>
      </c>
      <c r="G92" s="423">
        <v>0</v>
      </c>
      <c r="H92" s="423">
        <v>0</v>
      </c>
      <c r="I92" s="423">
        <v>0</v>
      </c>
      <c r="J92" s="423">
        <v>0</v>
      </c>
      <c r="K92" s="423">
        <v>0</v>
      </c>
      <c r="L92" s="423">
        <v>0</v>
      </c>
      <c r="M92" s="423">
        <v>0</v>
      </c>
      <c r="N92" s="423">
        <v>0</v>
      </c>
      <c r="O92" s="423">
        <v>0</v>
      </c>
      <c r="P92" s="423">
        <v>0</v>
      </c>
      <c r="Q92" s="423">
        <v>0</v>
      </c>
      <c r="R92" s="423">
        <v>0</v>
      </c>
      <c r="S92" s="423">
        <v>0</v>
      </c>
      <c r="T92" s="423">
        <v>0</v>
      </c>
      <c r="U92" s="423">
        <v>0</v>
      </c>
      <c r="V92" s="423">
        <v>11034.85</v>
      </c>
    </row>
    <row r="93" spans="2:22">
      <c r="B93" s="491">
        <v>9352931</v>
      </c>
      <c r="C93" s="491" t="s">
        <v>248</v>
      </c>
      <c r="D93" s="491" t="s">
        <v>90</v>
      </c>
      <c r="E93" s="423">
        <v>2366.5099999999998</v>
      </c>
      <c r="F93" s="423">
        <v>0</v>
      </c>
      <c r="G93" s="423">
        <v>0</v>
      </c>
      <c r="H93" s="423">
        <v>0</v>
      </c>
      <c r="I93" s="423">
        <v>0</v>
      </c>
      <c r="J93" s="423">
        <v>0</v>
      </c>
      <c r="K93" s="423">
        <v>0</v>
      </c>
      <c r="L93" s="423">
        <v>0</v>
      </c>
      <c r="M93" s="423">
        <v>0</v>
      </c>
      <c r="N93" s="423">
        <v>0</v>
      </c>
      <c r="O93" s="423">
        <v>0</v>
      </c>
      <c r="P93" s="423">
        <v>0</v>
      </c>
      <c r="Q93" s="423">
        <v>0</v>
      </c>
      <c r="R93" s="423">
        <v>0</v>
      </c>
      <c r="S93" s="423">
        <v>0</v>
      </c>
      <c r="T93" s="423">
        <v>0</v>
      </c>
      <c r="U93" s="423">
        <v>0</v>
      </c>
      <c r="V93" s="423">
        <v>2366.5099999999998</v>
      </c>
    </row>
    <row r="94" spans="2:22">
      <c r="B94" s="491">
        <v>9353000</v>
      </c>
      <c r="C94" s="491" t="s">
        <v>956</v>
      </c>
      <c r="D94" s="491" t="s">
        <v>90</v>
      </c>
      <c r="E94" s="423">
        <v>4706.43</v>
      </c>
      <c r="F94" s="423">
        <v>0</v>
      </c>
      <c r="G94" s="423">
        <v>0</v>
      </c>
      <c r="H94" s="423">
        <v>0</v>
      </c>
      <c r="I94" s="423">
        <v>0</v>
      </c>
      <c r="J94" s="423">
        <v>0</v>
      </c>
      <c r="K94" s="423">
        <v>0</v>
      </c>
      <c r="L94" s="423">
        <v>0</v>
      </c>
      <c r="M94" s="423">
        <v>0</v>
      </c>
      <c r="N94" s="423">
        <v>0</v>
      </c>
      <c r="O94" s="423">
        <v>0</v>
      </c>
      <c r="P94" s="423">
        <v>0</v>
      </c>
      <c r="Q94" s="423">
        <v>0</v>
      </c>
      <c r="R94" s="423">
        <v>0</v>
      </c>
      <c r="S94" s="423">
        <v>0</v>
      </c>
      <c r="T94" s="423">
        <v>0</v>
      </c>
      <c r="U94" s="423">
        <v>0</v>
      </c>
      <c r="V94" s="423">
        <v>4706.43</v>
      </c>
    </row>
    <row r="95" spans="2:22">
      <c r="B95" s="491">
        <v>9353003</v>
      </c>
      <c r="C95" s="491" t="s">
        <v>957</v>
      </c>
      <c r="D95" s="491" t="s">
        <v>90</v>
      </c>
      <c r="E95" s="423">
        <v>4387.3500000000004</v>
      </c>
      <c r="F95" s="423">
        <v>0</v>
      </c>
      <c r="G95" s="423">
        <v>0</v>
      </c>
      <c r="H95" s="423">
        <v>0</v>
      </c>
      <c r="I95" s="423">
        <v>0</v>
      </c>
      <c r="J95" s="423">
        <v>0</v>
      </c>
      <c r="K95" s="423">
        <v>0</v>
      </c>
      <c r="L95" s="423">
        <v>0</v>
      </c>
      <c r="M95" s="423">
        <v>0</v>
      </c>
      <c r="N95" s="423">
        <v>0</v>
      </c>
      <c r="O95" s="423">
        <v>0</v>
      </c>
      <c r="P95" s="423">
        <v>0</v>
      </c>
      <c r="Q95" s="423">
        <v>0</v>
      </c>
      <c r="R95" s="423">
        <v>0</v>
      </c>
      <c r="S95" s="423">
        <v>0</v>
      </c>
      <c r="T95" s="423">
        <v>0</v>
      </c>
      <c r="U95" s="423">
        <v>0</v>
      </c>
      <c r="V95" s="423">
        <v>4387.3500000000004</v>
      </c>
    </row>
    <row r="96" spans="2:22">
      <c r="B96" s="491">
        <v>9353004</v>
      </c>
      <c r="C96" s="491" t="s">
        <v>958</v>
      </c>
      <c r="D96" s="491" t="s">
        <v>90</v>
      </c>
      <c r="E96" s="423">
        <v>2552.64</v>
      </c>
      <c r="F96" s="423">
        <v>0</v>
      </c>
      <c r="G96" s="423">
        <v>0</v>
      </c>
      <c r="H96" s="423">
        <v>0</v>
      </c>
      <c r="I96" s="423">
        <v>0</v>
      </c>
      <c r="J96" s="423">
        <v>0</v>
      </c>
      <c r="K96" s="423">
        <v>0</v>
      </c>
      <c r="L96" s="423">
        <v>0</v>
      </c>
      <c r="M96" s="423">
        <v>0</v>
      </c>
      <c r="N96" s="423">
        <v>0</v>
      </c>
      <c r="O96" s="423">
        <v>0</v>
      </c>
      <c r="P96" s="423">
        <v>0</v>
      </c>
      <c r="Q96" s="423">
        <v>0</v>
      </c>
      <c r="R96" s="423">
        <v>0</v>
      </c>
      <c r="S96" s="423">
        <v>0</v>
      </c>
      <c r="T96" s="423">
        <v>0</v>
      </c>
      <c r="U96" s="423">
        <v>0</v>
      </c>
      <c r="V96" s="423">
        <v>2552.64</v>
      </c>
    </row>
    <row r="97" spans="2:22">
      <c r="B97" s="491">
        <v>9353005</v>
      </c>
      <c r="C97" s="491" t="s">
        <v>959</v>
      </c>
      <c r="D97" s="491" t="s">
        <v>90</v>
      </c>
      <c r="E97" s="423">
        <v>3828.96</v>
      </c>
      <c r="F97" s="423">
        <v>0</v>
      </c>
      <c r="G97" s="423">
        <v>0</v>
      </c>
      <c r="H97" s="423">
        <v>0</v>
      </c>
      <c r="I97" s="423">
        <v>0</v>
      </c>
      <c r="J97" s="423">
        <v>0</v>
      </c>
      <c r="K97" s="423">
        <v>0</v>
      </c>
      <c r="L97" s="423">
        <v>0</v>
      </c>
      <c r="M97" s="423">
        <v>0</v>
      </c>
      <c r="N97" s="423">
        <v>0</v>
      </c>
      <c r="O97" s="423">
        <v>0</v>
      </c>
      <c r="P97" s="423">
        <v>0</v>
      </c>
      <c r="Q97" s="423">
        <v>0</v>
      </c>
      <c r="R97" s="423">
        <v>0</v>
      </c>
      <c r="S97" s="423">
        <v>0</v>
      </c>
      <c r="T97" s="423">
        <v>0</v>
      </c>
      <c r="U97" s="423">
        <v>0</v>
      </c>
      <c r="V97" s="423">
        <v>3828.96</v>
      </c>
    </row>
    <row r="98" spans="2:22">
      <c r="B98" s="491">
        <v>9353006</v>
      </c>
      <c r="C98" s="491" t="s">
        <v>960</v>
      </c>
      <c r="D98" s="491" t="s">
        <v>90</v>
      </c>
      <c r="E98" s="423">
        <v>5052.1000000000004</v>
      </c>
      <c r="F98" s="423">
        <v>0</v>
      </c>
      <c r="G98" s="423">
        <v>0</v>
      </c>
      <c r="H98" s="423">
        <v>0</v>
      </c>
      <c r="I98" s="423">
        <v>0</v>
      </c>
      <c r="J98" s="423">
        <v>0</v>
      </c>
      <c r="K98" s="423">
        <v>0</v>
      </c>
      <c r="L98" s="423">
        <v>0</v>
      </c>
      <c r="M98" s="423">
        <v>0</v>
      </c>
      <c r="N98" s="423">
        <v>0</v>
      </c>
      <c r="O98" s="423">
        <v>0</v>
      </c>
      <c r="P98" s="423">
        <v>0</v>
      </c>
      <c r="Q98" s="423">
        <v>0</v>
      </c>
      <c r="R98" s="423">
        <v>0</v>
      </c>
      <c r="S98" s="423">
        <v>0</v>
      </c>
      <c r="T98" s="423">
        <v>0</v>
      </c>
      <c r="U98" s="423">
        <v>0</v>
      </c>
      <c r="V98" s="423">
        <v>5052.1000000000004</v>
      </c>
    </row>
    <row r="99" spans="2:22">
      <c r="B99" s="491">
        <v>9353009</v>
      </c>
      <c r="C99" s="491" t="s">
        <v>961</v>
      </c>
      <c r="D99" s="491" t="s">
        <v>90</v>
      </c>
      <c r="E99" s="423">
        <v>5371.18</v>
      </c>
      <c r="F99" s="423">
        <v>0</v>
      </c>
      <c r="G99" s="423">
        <v>0</v>
      </c>
      <c r="H99" s="423">
        <v>0</v>
      </c>
      <c r="I99" s="423">
        <v>0</v>
      </c>
      <c r="J99" s="423">
        <v>0</v>
      </c>
      <c r="K99" s="423">
        <v>0</v>
      </c>
      <c r="L99" s="423">
        <v>0</v>
      </c>
      <c r="M99" s="423">
        <v>0</v>
      </c>
      <c r="N99" s="423">
        <v>0</v>
      </c>
      <c r="O99" s="423">
        <v>0</v>
      </c>
      <c r="P99" s="423">
        <v>0</v>
      </c>
      <c r="Q99" s="423">
        <v>0</v>
      </c>
      <c r="R99" s="423">
        <v>0</v>
      </c>
      <c r="S99" s="423">
        <v>0</v>
      </c>
      <c r="T99" s="423">
        <v>0</v>
      </c>
      <c r="U99" s="423">
        <v>0</v>
      </c>
      <c r="V99" s="423">
        <v>5371.18</v>
      </c>
    </row>
    <row r="100" spans="2:22">
      <c r="B100" s="491">
        <v>9353010</v>
      </c>
      <c r="C100" s="491" t="s">
        <v>962</v>
      </c>
      <c r="D100" s="491" t="s">
        <v>90</v>
      </c>
      <c r="E100" s="423">
        <v>2260.15</v>
      </c>
      <c r="F100" s="423">
        <v>0</v>
      </c>
      <c r="G100" s="423">
        <v>0</v>
      </c>
      <c r="H100" s="423">
        <v>0</v>
      </c>
      <c r="I100" s="423">
        <v>0</v>
      </c>
      <c r="J100" s="423">
        <v>0</v>
      </c>
      <c r="K100" s="423">
        <v>0</v>
      </c>
      <c r="L100" s="423">
        <v>0</v>
      </c>
      <c r="M100" s="423">
        <v>0</v>
      </c>
      <c r="N100" s="423">
        <v>0</v>
      </c>
      <c r="O100" s="423">
        <v>0</v>
      </c>
      <c r="P100" s="423">
        <v>0</v>
      </c>
      <c r="Q100" s="423">
        <v>0</v>
      </c>
      <c r="R100" s="423">
        <v>0</v>
      </c>
      <c r="S100" s="423">
        <v>0</v>
      </c>
      <c r="T100" s="423">
        <v>0</v>
      </c>
      <c r="U100" s="423">
        <v>0</v>
      </c>
      <c r="V100" s="423">
        <v>2260.15</v>
      </c>
    </row>
    <row r="101" spans="2:22">
      <c r="B101" s="491">
        <v>9353013</v>
      </c>
      <c r="C101" s="491" t="s">
        <v>963</v>
      </c>
      <c r="D101" s="491" t="s">
        <v>90</v>
      </c>
      <c r="E101" s="423">
        <v>1967.66</v>
      </c>
      <c r="F101" s="423">
        <v>0</v>
      </c>
      <c r="G101" s="423">
        <v>0</v>
      </c>
      <c r="H101" s="423">
        <v>0</v>
      </c>
      <c r="I101" s="423">
        <v>0</v>
      </c>
      <c r="J101" s="423">
        <v>0</v>
      </c>
      <c r="K101" s="423">
        <v>0</v>
      </c>
      <c r="L101" s="423">
        <v>0</v>
      </c>
      <c r="M101" s="423">
        <v>0</v>
      </c>
      <c r="N101" s="423">
        <v>0</v>
      </c>
      <c r="O101" s="423">
        <v>0</v>
      </c>
      <c r="P101" s="423">
        <v>0</v>
      </c>
      <c r="Q101" s="423">
        <v>0</v>
      </c>
      <c r="R101" s="423">
        <v>0</v>
      </c>
      <c r="S101" s="423">
        <v>0</v>
      </c>
      <c r="T101" s="423">
        <v>0</v>
      </c>
      <c r="U101" s="423">
        <v>0</v>
      </c>
      <c r="V101" s="423">
        <v>1967.66</v>
      </c>
    </row>
    <row r="102" spans="2:22">
      <c r="B102" s="491">
        <v>9353020</v>
      </c>
      <c r="C102" s="491" t="s">
        <v>964</v>
      </c>
      <c r="D102" s="491" t="s">
        <v>90</v>
      </c>
      <c r="E102" s="423">
        <v>1701.76</v>
      </c>
      <c r="F102" s="423">
        <v>0</v>
      </c>
      <c r="G102" s="423">
        <v>0</v>
      </c>
      <c r="H102" s="423">
        <v>0</v>
      </c>
      <c r="I102" s="423">
        <v>0</v>
      </c>
      <c r="J102" s="423">
        <v>0</v>
      </c>
      <c r="K102" s="423">
        <v>0</v>
      </c>
      <c r="L102" s="423">
        <v>0</v>
      </c>
      <c r="M102" s="423">
        <v>0</v>
      </c>
      <c r="N102" s="423">
        <v>0</v>
      </c>
      <c r="O102" s="423">
        <v>0</v>
      </c>
      <c r="P102" s="423">
        <v>0</v>
      </c>
      <c r="Q102" s="423">
        <v>0</v>
      </c>
      <c r="R102" s="423">
        <v>0</v>
      </c>
      <c r="S102" s="423">
        <v>0</v>
      </c>
      <c r="T102" s="423">
        <v>0</v>
      </c>
      <c r="U102" s="423">
        <v>0</v>
      </c>
      <c r="V102" s="423">
        <v>1701.76</v>
      </c>
    </row>
    <row r="103" spans="2:22">
      <c r="B103" s="491">
        <v>9353026</v>
      </c>
      <c r="C103" s="491" t="s">
        <v>965</v>
      </c>
      <c r="D103" s="491" t="s">
        <v>90</v>
      </c>
      <c r="E103" s="423">
        <v>2366.5099999999998</v>
      </c>
      <c r="F103" s="423">
        <v>0</v>
      </c>
      <c r="G103" s="423">
        <v>0</v>
      </c>
      <c r="H103" s="423">
        <v>0</v>
      </c>
      <c r="I103" s="423">
        <v>0</v>
      </c>
      <c r="J103" s="423">
        <v>0</v>
      </c>
      <c r="K103" s="423">
        <v>0</v>
      </c>
      <c r="L103" s="423">
        <v>0</v>
      </c>
      <c r="M103" s="423">
        <v>0</v>
      </c>
      <c r="N103" s="423">
        <v>0</v>
      </c>
      <c r="O103" s="423">
        <v>0</v>
      </c>
      <c r="P103" s="423">
        <v>0</v>
      </c>
      <c r="Q103" s="423">
        <v>0</v>
      </c>
      <c r="R103" s="423">
        <v>0</v>
      </c>
      <c r="S103" s="423">
        <v>0</v>
      </c>
      <c r="T103" s="423">
        <v>0</v>
      </c>
      <c r="U103" s="423">
        <v>0</v>
      </c>
      <c r="V103" s="423">
        <v>2366.5099999999998</v>
      </c>
    </row>
    <row r="104" spans="2:22">
      <c r="B104" s="491">
        <v>9353027</v>
      </c>
      <c r="C104" s="491" t="s">
        <v>966</v>
      </c>
      <c r="D104" s="491" t="s">
        <v>90</v>
      </c>
      <c r="E104" s="423">
        <v>4865.97</v>
      </c>
      <c r="F104" s="423">
        <v>0</v>
      </c>
      <c r="G104" s="423">
        <v>0</v>
      </c>
      <c r="H104" s="423">
        <v>0</v>
      </c>
      <c r="I104" s="423">
        <v>0</v>
      </c>
      <c r="J104" s="423">
        <v>0</v>
      </c>
      <c r="K104" s="423">
        <v>0</v>
      </c>
      <c r="L104" s="423">
        <v>0</v>
      </c>
      <c r="M104" s="423">
        <v>0</v>
      </c>
      <c r="N104" s="423">
        <v>0</v>
      </c>
      <c r="O104" s="423">
        <v>0</v>
      </c>
      <c r="P104" s="423">
        <v>0</v>
      </c>
      <c r="Q104" s="423">
        <v>0</v>
      </c>
      <c r="R104" s="423">
        <v>0</v>
      </c>
      <c r="S104" s="423">
        <v>0</v>
      </c>
      <c r="T104" s="423">
        <v>0</v>
      </c>
      <c r="U104" s="423">
        <v>0</v>
      </c>
      <c r="V104" s="423">
        <v>4865.97</v>
      </c>
    </row>
    <row r="105" spans="2:22">
      <c r="B105" s="491">
        <v>9353036</v>
      </c>
      <c r="C105" s="491" t="s">
        <v>968</v>
      </c>
      <c r="D105" s="491" t="s">
        <v>90</v>
      </c>
      <c r="E105" s="423">
        <v>4839.38</v>
      </c>
      <c r="F105" s="423">
        <v>0</v>
      </c>
      <c r="G105" s="423">
        <v>0</v>
      </c>
      <c r="H105" s="423">
        <v>0</v>
      </c>
      <c r="I105" s="423">
        <v>0</v>
      </c>
      <c r="J105" s="423">
        <v>0</v>
      </c>
      <c r="K105" s="423">
        <v>0</v>
      </c>
      <c r="L105" s="423">
        <v>0</v>
      </c>
      <c r="M105" s="423">
        <v>0</v>
      </c>
      <c r="N105" s="423">
        <v>0</v>
      </c>
      <c r="O105" s="423">
        <v>0</v>
      </c>
      <c r="P105" s="423">
        <v>0</v>
      </c>
      <c r="Q105" s="423">
        <v>0</v>
      </c>
      <c r="R105" s="423">
        <v>0</v>
      </c>
      <c r="S105" s="423">
        <v>0</v>
      </c>
      <c r="T105" s="423">
        <v>0</v>
      </c>
      <c r="U105" s="423">
        <v>0</v>
      </c>
      <c r="V105" s="423">
        <v>4839.38</v>
      </c>
    </row>
    <row r="106" spans="2:22">
      <c r="B106" s="491">
        <v>9353037</v>
      </c>
      <c r="C106" s="491" t="s">
        <v>969</v>
      </c>
      <c r="D106" s="491" t="s">
        <v>90</v>
      </c>
      <c r="E106" s="423">
        <v>2419.69</v>
      </c>
      <c r="F106" s="423">
        <v>0</v>
      </c>
      <c r="G106" s="423">
        <v>0</v>
      </c>
      <c r="H106" s="423">
        <v>0</v>
      </c>
      <c r="I106" s="423">
        <v>0</v>
      </c>
      <c r="J106" s="423">
        <v>0</v>
      </c>
      <c r="K106" s="423">
        <v>0</v>
      </c>
      <c r="L106" s="423">
        <v>0</v>
      </c>
      <c r="M106" s="423">
        <v>0</v>
      </c>
      <c r="N106" s="423">
        <v>0</v>
      </c>
      <c r="O106" s="423">
        <v>0</v>
      </c>
      <c r="P106" s="423">
        <v>0</v>
      </c>
      <c r="Q106" s="423">
        <v>0</v>
      </c>
      <c r="R106" s="423">
        <v>0</v>
      </c>
      <c r="S106" s="423">
        <v>0</v>
      </c>
      <c r="T106" s="423">
        <v>0</v>
      </c>
      <c r="U106" s="423">
        <v>0</v>
      </c>
      <c r="V106" s="423">
        <v>2419.69</v>
      </c>
    </row>
    <row r="107" spans="2:22">
      <c r="B107" s="491">
        <v>9353042</v>
      </c>
      <c r="C107" s="491" t="s">
        <v>970</v>
      </c>
      <c r="D107" s="491" t="s">
        <v>90</v>
      </c>
      <c r="E107" s="423">
        <v>1249.73</v>
      </c>
      <c r="F107" s="423">
        <v>0</v>
      </c>
      <c r="G107" s="423">
        <v>0</v>
      </c>
      <c r="H107" s="423">
        <v>0</v>
      </c>
      <c r="I107" s="423">
        <v>0</v>
      </c>
      <c r="J107" s="423">
        <v>0</v>
      </c>
      <c r="K107" s="423">
        <v>0</v>
      </c>
      <c r="L107" s="423">
        <v>0</v>
      </c>
      <c r="M107" s="423">
        <v>0</v>
      </c>
      <c r="N107" s="423">
        <v>0</v>
      </c>
      <c r="O107" s="423">
        <v>0</v>
      </c>
      <c r="P107" s="423">
        <v>0</v>
      </c>
      <c r="Q107" s="423">
        <v>0</v>
      </c>
      <c r="R107" s="423">
        <v>0</v>
      </c>
      <c r="S107" s="423">
        <v>0</v>
      </c>
      <c r="T107" s="423">
        <v>0</v>
      </c>
      <c r="U107" s="423">
        <v>0</v>
      </c>
      <c r="V107" s="423">
        <v>1249.73</v>
      </c>
    </row>
    <row r="108" spans="2:22">
      <c r="B108" s="491">
        <v>9353043</v>
      </c>
      <c r="C108" s="491" t="s">
        <v>971</v>
      </c>
      <c r="D108" s="491" t="s">
        <v>90</v>
      </c>
      <c r="E108" s="423">
        <v>4626.66</v>
      </c>
      <c r="F108" s="423">
        <v>0</v>
      </c>
      <c r="G108" s="423">
        <v>0</v>
      </c>
      <c r="H108" s="423">
        <v>0</v>
      </c>
      <c r="I108" s="423">
        <v>0</v>
      </c>
      <c r="J108" s="423">
        <v>0</v>
      </c>
      <c r="K108" s="423">
        <v>0</v>
      </c>
      <c r="L108" s="423">
        <v>0</v>
      </c>
      <c r="M108" s="423">
        <v>0</v>
      </c>
      <c r="N108" s="423">
        <v>0</v>
      </c>
      <c r="O108" s="423">
        <v>0</v>
      </c>
      <c r="P108" s="423">
        <v>0</v>
      </c>
      <c r="Q108" s="423">
        <v>0</v>
      </c>
      <c r="R108" s="423">
        <v>0</v>
      </c>
      <c r="S108" s="423">
        <v>0</v>
      </c>
      <c r="T108" s="423">
        <v>0</v>
      </c>
      <c r="U108" s="423">
        <v>0</v>
      </c>
      <c r="V108" s="423">
        <v>4626.66</v>
      </c>
    </row>
    <row r="109" spans="2:22">
      <c r="B109" s="491">
        <v>9353048</v>
      </c>
      <c r="C109" s="491" t="s">
        <v>972</v>
      </c>
      <c r="D109" s="491" t="s">
        <v>90</v>
      </c>
      <c r="E109" s="423">
        <v>5052.1000000000004</v>
      </c>
      <c r="F109" s="423">
        <v>0</v>
      </c>
      <c r="G109" s="423">
        <v>0</v>
      </c>
      <c r="H109" s="423">
        <v>0</v>
      </c>
      <c r="I109" s="423">
        <v>0</v>
      </c>
      <c r="J109" s="423">
        <v>0</v>
      </c>
      <c r="K109" s="423">
        <v>0</v>
      </c>
      <c r="L109" s="423">
        <v>0</v>
      </c>
      <c r="M109" s="423">
        <v>0</v>
      </c>
      <c r="N109" s="423">
        <v>0</v>
      </c>
      <c r="O109" s="423">
        <v>0</v>
      </c>
      <c r="P109" s="423">
        <v>0</v>
      </c>
      <c r="Q109" s="423">
        <v>0</v>
      </c>
      <c r="R109" s="423">
        <v>0</v>
      </c>
      <c r="S109" s="423">
        <v>0</v>
      </c>
      <c r="T109" s="423">
        <v>0</v>
      </c>
      <c r="U109" s="423">
        <v>0</v>
      </c>
      <c r="V109" s="423">
        <v>5052.1000000000004</v>
      </c>
    </row>
    <row r="110" spans="2:22">
      <c r="B110" s="491">
        <v>9353049</v>
      </c>
      <c r="C110" s="491" t="s">
        <v>973</v>
      </c>
      <c r="D110" s="491" t="s">
        <v>90</v>
      </c>
      <c r="E110" s="423">
        <v>5424.36</v>
      </c>
      <c r="F110" s="423">
        <v>0</v>
      </c>
      <c r="G110" s="423">
        <v>0</v>
      </c>
      <c r="H110" s="423">
        <v>0</v>
      </c>
      <c r="I110" s="423">
        <v>0</v>
      </c>
      <c r="J110" s="423">
        <v>0</v>
      </c>
      <c r="K110" s="423">
        <v>0</v>
      </c>
      <c r="L110" s="423">
        <v>0</v>
      </c>
      <c r="M110" s="423">
        <v>0</v>
      </c>
      <c r="N110" s="423">
        <v>0</v>
      </c>
      <c r="O110" s="423">
        <v>0</v>
      </c>
      <c r="P110" s="423">
        <v>0</v>
      </c>
      <c r="Q110" s="423">
        <v>0</v>
      </c>
      <c r="R110" s="423">
        <v>0</v>
      </c>
      <c r="S110" s="423">
        <v>0</v>
      </c>
      <c r="T110" s="423">
        <v>0</v>
      </c>
      <c r="U110" s="423">
        <v>0</v>
      </c>
      <c r="V110" s="423">
        <v>5424.36</v>
      </c>
    </row>
    <row r="111" spans="2:22">
      <c r="B111" s="491">
        <v>9353056</v>
      </c>
      <c r="C111" s="491" t="s">
        <v>974</v>
      </c>
      <c r="D111" s="491" t="s">
        <v>90</v>
      </c>
      <c r="E111" s="423">
        <v>4626.66</v>
      </c>
      <c r="F111" s="423">
        <v>0</v>
      </c>
      <c r="G111" s="423">
        <v>0</v>
      </c>
      <c r="H111" s="423">
        <v>0</v>
      </c>
      <c r="I111" s="423">
        <v>0</v>
      </c>
      <c r="J111" s="423">
        <v>0</v>
      </c>
      <c r="K111" s="423">
        <v>0</v>
      </c>
      <c r="L111" s="423">
        <v>0</v>
      </c>
      <c r="M111" s="423">
        <v>0</v>
      </c>
      <c r="N111" s="423">
        <v>0</v>
      </c>
      <c r="O111" s="423">
        <v>0</v>
      </c>
      <c r="P111" s="423">
        <v>0</v>
      </c>
      <c r="Q111" s="423">
        <v>0</v>
      </c>
      <c r="R111" s="423">
        <v>0</v>
      </c>
      <c r="S111" s="423">
        <v>0</v>
      </c>
      <c r="T111" s="423">
        <v>0</v>
      </c>
      <c r="U111" s="423">
        <v>0</v>
      </c>
      <c r="V111" s="423">
        <v>4626.66</v>
      </c>
    </row>
    <row r="112" spans="2:22">
      <c r="B112" s="491">
        <v>9353064</v>
      </c>
      <c r="C112" s="491" t="s">
        <v>975</v>
      </c>
      <c r="D112" s="491" t="s">
        <v>90</v>
      </c>
      <c r="E112" s="423">
        <v>3456.7</v>
      </c>
      <c r="F112" s="423">
        <v>0</v>
      </c>
      <c r="G112" s="423">
        <v>0</v>
      </c>
      <c r="H112" s="423">
        <v>0</v>
      </c>
      <c r="I112" s="423">
        <v>0</v>
      </c>
      <c r="J112" s="423">
        <v>0</v>
      </c>
      <c r="K112" s="423">
        <v>0</v>
      </c>
      <c r="L112" s="423">
        <v>0</v>
      </c>
      <c r="M112" s="423">
        <v>0</v>
      </c>
      <c r="N112" s="423">
        <v>0</v>
      </c>
      <c r="O112" s="423">
        <v>0</v>
      </c>
      <c r="P112" s="423">
        <v>0</v>
      </c>
      <c r="Q112" s="423">
        <v>0</v>
      </c>
      <c r="R112" s="423">
        <v>0</v>
      </c>
      <c r="S112" s="423">
        <v>0</v>
      </c>
      <c r="T112" s="423">
        <v>0</v>
      </c>
      <c r="U112" s="423">
        <v>0</v>
      </c>
      <c r="V112" s="423">
        <v>3456.7</v>
      </c>
    </row>
    <row r="113" spans="2:22">
      <c r="B113" s="491">
        <v>9353066</v>
      </c>
      <c r="C113" s="491" t="s">
        <v>976</v>
      </c>
      <c r="D113" s="491" t="s">
        <v>90</v>
      </c>
      <c r="E113" s="423">
        <v>1196.55</v>
      </c>
      <c r="F113" s="423">
        <v>0</v>
      </c>
      <c r="G113" s="423">
        <v>0</v>
      </c>
      <c r="H113" s="423">
        <v>0</v>
      </c>
      <c r="I113" s="423">
        <v>0</v>
      </c>
      <c r="J113" s="423">
        <v>0</v>
      </c>
      <c r="K113" s="423">
        <v>0</v>
      </c>
      <c r="L113" s="423">
        <v>0</v>
      </c>
      <c r="M113" s="423">
        <v>0</v>
      </c>
      <c r="N113" s="423">
        <v>0</v>
      </c>
      <c r="O113" s="423">
        <v>0</v>
      </c>
      <c r="P113" s="423">
        <v>0</v>
      </c>
      <c r="Q113" s="423">
        <v>0</v>
      </c>
      <c r="R113" s="423">
        <v>0</v>
      </c>
      <c r="S113" s="423">
        <v>0</v>
      </c>
      <c r="T113" s="423">
        <v>0</v>
      </c>
      <c r="U113" s="423">
        <v>0</v>
      </c>
      <c r="V113" s="423">
        <v>1196.55</v>
      </c>
    </row>
    <row r="114" spans="2:22">
      <c r="B114" s="491">
        <v>9353074</v>
      </c>
      <c r="C114" s="491" t="s">
        <v>977</v>
      </c>
      <c r="D114" s="491" t="s">
        <v>90</v>
      </c>
      <c r="E114" s="423">
        <v>1196.55</v>
      </c>
      <c r="F114" s="423">
        <v>0</v>
      </c>
      <c r="G114" s="423">
        <v>0</v>
      </c>
      <c r="H114" s="423">
        <v>0</v>
      </c>
      <c r="I114" s="423">
        <v>0</v>
      </c>
      <c r="J114" s="423">
        <v>0</v>
      </c>
      <c r="K114" s="423">
        <v>0</v>
      </c>
      <c r="L114" s="423">
        <v>0</v>
      </c>
      <c r="M114" s="423">
        <v>0</v>
      </c>
      <c r="N114" s="423">
        <v>0</v>
      </c>
      <c r="O114" s="423">
        <v>0</v>
      </c>
      <c r="P114" s="423">
        <v>0</v>
      </c>
      <c r="Q114" s="423">
        <v>0</v>
      </c>
      <c r="R114" s="423">
        <v>0</v>
      </c>
      <c r="S114" s="423">
        <v>0</v>
      </c>
      <c r="T114" s="423">
        <v>0</v>
      </c>
      <c r="U114" s="423">
        <v>0</v>
      </c>
      <c r="V114" s="423">
        <v>1196.55</v>
      </c>
    </row>
    <row r="115" spans="2:22">
      <c r="B115" s="491">
        <v>9353075</v>
      </c>
      <c r="C115" s="491" t="s">
        <v>978</v>
      </c>
      <c r="D115" s="491" t="s">
        <v>90</v>
      </c>
      <c r="E115" s="423">
        <v>1196.55</v>
      </c>
      <c r="F115" s="423">
        <v>0</v>
      </c>
      <c r="G115" s="423">
        <v>0</v>
      </c>
      <c r="H115" s="423">
        <v>0</v>
      </c>
      <c r="I115" s="423">
        <v>0</v>
      </c>
      <c r="J115" s="423">
        <v>0</v>
      </c>
      <c r="K115" s="423">
        <v>0</v>
      </c>
      <c r="L115" s="423">
        <v>0</v>
      </c>
      <c r="M115" s="423">
        <v>0</v>
      </c>
      <c r="N115" s="423">
        <v>0</v>
      </c>
      <c r="O115" s="423">
        <v>0</v>
      </c>
      <c r="P115" s="423">
        <v>0</v>
      </c>
      <c r="Q115" s="423">
        <v>0</v>
      </c>
      <c r="R115" s="423">
        <v>0</v>
      </c>
      <c r="S115" s="423">
        <v>0</v>
      </c>
      <c r="T115" s="423">
        <v>0</v>
      </c>
      <c r="U115" s="423">
        <v>0</v>
      </c>
      <c r="V115" s="423">
        <v>1196.55</v>
      </c>
    </row>
    <row r="116" spans="2:22">
      <c r="B116" s="491">
        <v>9353076</v>
      </c>
      <c r="C116" s="491" t="s">
        <v>979</v>
      </c>
      <c r="D116" s="491" t="s">
        <v>90</v>
      </c>
      <c r="E116" s="423">
        <v>2579.23</v>
      </c>
      <c r="F116" s="423">
        <v>0</v>
      </c>
      <c r="G116" s="423">
        <v>0</v>
      </c>
      <c r="H116" s="423">
        <v>0</v>
      </c>
      <c r="I116" s="423">
        <v>0</v>
      </c>
      <c r="J116" s="423">
        <v>0</v>
      </c>
      <c r="K116" s="423">
        <v>0</v>
      </c>
      <c r="L116" s="423">
        <v>0</v>
      </c>
      <c r="M116" s="423">
        <v>0</v>
      </c>
      <c r="N116" s="423">
        <v>0</v>
      </c>
      <c r="O116" s="423">
        <v>0</v>
      </c>
      <c r="P116" s="423">
        <v>0</v>
      </c>
      <c r="Q116" s="423">
        <v>0</v>
      </c>
      <c r="R116" s="423">
        <v>0</v>
      </c>
      <c r="S116" s="423">
        <v>0</v>
      </c>
      <c r="T116" s="423">
        <v>0</v>
      </c>
      <c r="U116" s="423">
        <v>0</v>
      </c>
      <c r="V116" s="423">
        <v>2579.23</v>
      </c>
    </row>
    <row r="117" spans="2:22">
      <c r="B117" s="491">
        <v>9353078</v>
      </c>
      <c r="C117" s="491" t="s">
        <v>980</v>
      </c>
      <c r="D117" s="491" t="s">
        <v>90</v>
      </c>
      <c r="E117" s="423">
        <v>5450.95</v>
      </c>
      <c r="F117" s="423">
        <v>0</v>
      </c>
      <c r="G117" s="423">
        <v>0</v>
      </c>
      <c r="H117" s="423">
        <v>0</v>
      </c>
      <c r="I117" s="423">
        <v>0</v>
      </c>
      <c r="J117" s="423">
        <v>0</v>
      </c>
      <c r="K117" s="423">
        <v>0</v>
      </c>
      <c r="L117" s="423">
        <v>0</v>
      </c>
      <c r="M117" s="423">
        <v>0</v>
      </c>
      <c r="N117" s="423">
        <v>0</v>
      </c>
      <c r="O117" s="423">
        <v>0</v>
      </c>
      <c r="P117" s="423">
        <v>0</v>
      </c>
      <c r="Q117" s="423">
        <v>0</v>
      </c>
      <c r="R117" s="423">
        <v>0</v>
      </c>
      <c r="S117" s="423">
        <v>0</v>
      </c>
      <c r="T117" s="423">
        <v>0</v>
      </c>
      <c r="U117" s="423">
        <v>0</v>
      </c>
      <c r="V117" s="423">
        <v>5450.95</v>
      </c>
    </row>
    <row r="118" spans="2:22">
      <c r="B118" s="491">
        <v>9353083</v>
      </c>
      <c r="C118" s="491" t="s">
        <v>981</v>
      </c>
      <c r="D118" s="491" t="s">
        <v>90</v>
      </c>
      <c r="E118" s="423">
        <v>2951.49</v>
      </c>
      <c r="F118" s="423">
        <v>0</v>
      </c>
      <c r="G118" s="423">
        <v>0</v>
      </c>
      <c r="H118" s="423">
        <v>0</v>
      </c>
      <c r="I118" s="423">
        <v>0</v>
      </c>
      <c r="J118" s="423">
        <v>0</v>
      </c>
      <c r="K118" s="423">
        <v>0</v>
      </c>
      <c r="L118" s="423">
        <v>0</v>
      </c>
      <c r="M118" s="423">
        <v>0</v>
      </c>
      <c r="N118" s="423">
        <v>0</v>
      </c>
      <c r="O118" s="423">
        <v>0</v>
      </c>
      <c r="P118" s="423">
        <v>0</v>
      </c>
      <c r="Q118" s="423">
        <v>0</v>
      </c>
      <c r="R118" s="423">
        <v>0</v>
      </c>
      <c r="S118" s="423">
        <v>0</v>
      </c>
      <c r="T118" s="423">
        <v>0</v>
      </c>
      <c r="U118" s="423">
        <v>0</v>
      </c>
      <c r="V118" s="423">
        <v>2951.49</v>
      </c>
    </row>
    <row r="119" spans="2:22">
      <c r="B119" s="491">
        <v>9353085</v>
      </c>
      <c r="C119" s="491" t="s">
        <v>982</v>
      </c>
      <c r="D119" s="491" t="s">
        <v>90</v>
      </c>
      <c r="E119" s="423">
        <v>5371.18</v>
      </c>
      <c r="F119" s="423">
        <v>0</v>
      </c>
      <c r="G119" s="423">
        <v>0</v>
      </c>
      <c r="H119" s="423">
        <v>0</v>
      </c>
      <c r="I119" s="423">
        <v>0</v>
      </c>
      <c r="J119" s="423">
        <v>0</v>
      </c>
      <c r="K119" s="423">
        <v>0</v>
      </c>
      <c r="L119" s="423">
        <v>0</v>
      </c>
      <c r="M119" s="423">
        <v>0</v>
      </c>
      <c r="N119" s="423">
        <v>0</v>
      </c>
      <c r="O119" s="423">
        <v>0</v>
      </c>
      <c r="P119" s="423">
        <v>0</v>
      </c>
      <c r="Q119" s="423">
        <v>0</v>
      </c>
      <c r="R119" s="423">
        <v>0</v>
      </c>
      <c r="S119" s="423">
        <v>0</v>
      </c>
      <c r="T119" s="423">
        <v>0</v>
      </c>
      <c r="U119" s="423">
        <v>0</v>
      </c>
      <c r="V119" s="423">
        <v>5371.18</v>
      </c>
    </row>
    <row r="120" spans="2:22">
      <c r="B120" s="491">
        <v>9353090</v>
      </c>
      <c r="C120" s="491" t="s">
        <v>983</v>
      </c>
      <c r="D120" s="491" t="s">
        <v>90</v>
      </c>
      <c r="E120" s="423">
        <v>3563.06</v>
      </c>
      <c r="F120" s="423">
        <v>0</v>
      </c>
      <c r="G120" s="423">
        <v>0</v>
      </c>
      <c r="H120" s="423">
        <v>0</v>
      </c>
      <c r="I120" s="423">
        <v>0</v>
      </c>
      <c r="J120" s="423">
        <v>0</v>
      </c>
      <c r="K120" s="423">
        <v>0</v>
      </c>
      <c r="L120" s="423">
        <v>0</v>
      </c>
      <c r="M120" s="423">
        <v>0</v>
      </c>
      <c r="N120" s="423">
        <v>0</v>
      </c>
      <c r="O120" s="423">
        <v>0</v>
      </c>
      <c r="P120" s="423">
        <v>0</v>
      </c>
      <c r="Q120" s="423">
        <v>0</v>
      </c>
      <c r="R120" s="423">
        <v>0</v>
      </c>
      <c r="S120" s="423">
        <v>0</v>
      </c>
      <c r="T120" s="423">
        <v>0</v>
      </c>
      <c r="U120" s="423">
        <v>0</v>
      </c>
      <c r="V120" s="423">
        <v>3563.06</v>
      </c>
    </row>
    <row r="121" spans="2:22">
      <c r="B121" s="491">
        <v>9353093</v>
      </c>
      <c r="C121" s="491" t="s">
        <v>984</v>
      </c>
      <c r="D121" s="491" t="s">
        <v>90</v>
      </c>
      <c r="E121" s="423">
        <v>4387.3500000000004</v>
      </c>
      <c r="F121" s="423">
        <v>0</v>
      </c>
      <c r="G121" s="423">
        <v>0</v>
      </c>
      <c r="H121" s="423">
        <v>0</v>
      </c>
      <c r="I121" s="423">
        <v>0</v>
      </c>
      <c r="J121" s="423">
        <v>0</v>
      </c>
      <c r="K121" s="423">
        <v>0</v>
      </c>
      <c r="L121" s="423">
        <v>0</v>
      </c>
      <c r="M121" s="423">
        <v>0</v>
      </c>
      <c r="N121" s="423">
        <v>0</v>
      </c>
      <c r="O121" s="423">
        <v>0</v>
      </c>
      <c r="P121" s="423">
        <v>0</v>
      </c>
      <c r="Q121" s="423">
        <v>0</v>
      </c>
      <c r="R121" s="423">
        <v>0</v>
      </c>
      <c r="S121" s="423">
        <v>0</v>
      </c>
      <c r="T121" s="423">
        <v>0</v>
      </c>
      <c r="U121" s="423">
        <v>0</v>
      </c>
      <c r="V121" s="423">
        <v>4387.3500000000004</v>
      </c>
    </row>
    <row r="122" spans="2:22">
      <c r="B122" s="491">
        <v>9353104</v>
      </c>
      <c r="C122" s="491" t="s">
        <v>985</v>
      </c>
      <c r="D122" s="491" t="s">
        <v>90</v>
      </c>
      <c r="E122" s="423">
        <v>2472.87</v>
      </c>
      <c r="F122" s="423">
        <v>0</v>
      </c>
      <c r="G122" s="423">
        <v>0</v>
      </c>
      <c r="H122" s="423">
        <v>0</v>
      </c>
      <c r="I122" s="423">
        <v>0</v>
      </c>
      <c r="J122" s="423">
        <v>0</v>
      </c>
      <c r="K122" s="423">
        <v>0</v>
      </c>
      <c r="L122" s="423">
        <v>0</v>
      </c>
      <c r="M122" s="423">
        <v>0</v>
      </c>
      <c r="N122" s="423">
        <v>0</v>
      </c>
      <c r="O122" s="423">
        <v>0</v>
      </c>
      <c r="P122" s="423">
        <v>0</v>
      </c>
      <c r="Q122" s="423">
        <v>0</v>
      </c>
      <c r="R122" s="423">
        <v>0</v>
      </c>
      <c r="S122" s="423">
        <v>0</v>
      </c>
      <c r="T122" s="423">
        <v>0</v>
      </c>
      <c r="U122" s="423">
        <v>0</v>
      </c>
      <c r="V122" s="423">
        <v>2472.87</v>
      </c>
    </row>
    <row r="123" spans="2:22">
      <c r="B123" s="491">
        <v>9353105</v>
      </c>
      <c r="C123" s="491" t="s">
        <v>986</v>
      </c>
      <c r="D123" s="491" t="s">
        <v>90</v>
      </c>
      <c r="E123" s="423">
        <v>1728.35</v>
      </c>
      <c r="F123" s="423">
        <v>0</v>
      </c>
      <c r="G123" s="423">
        <v>0</v>
      </c>
      <c r="H123" s="423">
        <v>0</v>
      </c>
      <c r="I123" s="423">
        <v>0</v>
      </c>
      <c r="J123" s="423">
        <v>0</v>
      </c>
      <c r="K123" s="423">
        <v>0</v>
      </c>
      <c r="L123" s="423">
        <v>0</v>
      </c>
      <c r="M123" s="423">
        <v>0</v>
      </c>
      <c r="N123" s="423">
        <v>0</v>
      </c>
      <c r="O123" s="423">
        <v>0</v>
      </c>
      <c r="P123" s="423">
        <v>0</v>
      </c>
      <c r="Q123" s="423">
        <v>0</v>
      </c>
      <c r="R123" s="423">
        <v>0</v>
      </c>
      <c r="S123" s="423">
        <v>0</v>
      </c>
      <c r="T123" s="423">
        <v>0</v>
      </c>
      <c r="U123" s="423">
        <v>0</v>
      </c>
      <c r="V123" s="423">
        <v>1728.35</v>
      </c>
    </row>
    <row r="124" spans="2:22">
      <c r="B124" s="491">
        <v>9353108</v>
      </c>
      <c r="C124" s="491" t="s">
        <v>987</v>
      </c>
      <c r="D124" s="491" t="s">
        <v>90</v>
      </c>
      <c r="E124" s="423">
        <v>691.34</v>
      </c>
      <c r="F124" s="423">
        <v>0</v>
      </c>
      <c r="G124" s="423">
        <v>0</v>
      </c>
      <c r="H124" s="423">
        <v>0</v>
      </c>
      <c r="I124" s="423">
        <v>0</v>
      </c>
      <c r="J124" s="423">
        <v>0</v>
      </c>
      <c r="K124" s="423">
        <v>0</v>
      </c>
      <c r="L124" s="423">
        <v>0</v>
      </c>
      <c r="M124" s="423">
        <v>0</v>
      </c>
      <c r="N124" s="423">
        <v>0</v>
      </c>
      <c r="O124" s="423">
        <v>0</v>
      </c>
      <c r="P124" s="423">
        <v>0</v>
      </c>
      <c r="Q124" s="423">
        <v>0</v>
      </c>
      <c r="R124" s="423">
        <v>0</v>
      </c>
      <c r="S124" s="423">
        <v>0</v>
      </c>
      <c r="T124" s="423">
        <v>0</v>
      </c>
      <c r="U124" s="423">
        <v>0</v>
      </c>
      <c r="V124" s="423">
        <v>691.34</v>
      </c>
    </row>
    <row r="125" spans="2:22">
      <c r="B125" s="491">
        <v>9353109</v>
      </c>
      <c r="C125" s="491" t="s">
        <v>988</v>
      </c>
      <c r="D125" s="491" t="s">
        <v>90</v>
      </c>
      <c r="E125" s="423">
        <v>1861.3</v>
      </c>
      <c r="F125" s="423">
        <v>0</v>
      </c>
      <c r="G125" s="423">
        <v>0</v>
      </c>
      <c r="H125" s="423">
        <v>0</v>
      </c>
      <c r="I125" s="423">
        <v>0</v>
      </c>
      <c r="J125" s="423">
        <v>0</v>
      </c>
      <c r="K125" s="423">
        <v>0</v>
      </c>
      <c r="L125" s="423">
        <v>0</v>
      </c>
      <c r="M125" s="423">
        <v>0</v>
      </c>
      <c r="N125" s="423">
        <v>0</v>
      </c>
      <c r="O125" s="423">
        <v>0</v>
      </c>
      <c r="P125" s="423">
        <v>0</v>
      </c>
      <c r="Q125" s="423">
        <v>0</v>
      </c>
      <c r="R125" s="423">
        <v>0</v>
      </c>
      <c r="S125" s="423">
        <v>0</v>
      </c>
      <c r="T125" s="423">
        <v>0</v>
      </c>
      <c r="U125" s="423">
        <v>0</v>
      </c>
      <c r="V125" s="423">
        <v>1861.3</v>
      </c>
    </row>
    <row r="126" spans="2:22">
      <c r="B126" s="491">
        <v>9353111</v>
      </c>
      <c r="C126" s="491" t="s">
        <v>989</v>
      </c>
      <c r="D126" s="491" t="s">
        <v>90</v>
      </c>
      <c r="E126" s="423">
        <v>9306.5</v>
      </c>
      <c r="F126" s="423">
        <v>0</v>
      </c>
      <c r="G126" s="423">
        <v>0</v>
      </c>
      <c r="H126" s="423">
        <v>0</v>
      </c>
      <c r="I126" s="423">
        <v>0</v>
      </c>
      <c r="J126" s="423">
        <v>0</v>
      </c>
      <c r="K126" s="423">
        <v>0</v>
      </c>
      <c r="L126" s="423">
        <v>0</v>
      </c>
      <c r="M126" s="423">
        <v>0</v>
      </c>
      <c r="N126" s="423">
        <v>0</v>
      </c>
      <c r="O126" s="423">
        <v>0</v>
      </c>
      <c r="P126" s="423">
        <v>0</v>
      </c>
      <c r="Q126" s="423">
        <v>0</v>
      </c>
      <c r="R126" s="423">
        <v>0</v>
      </c>
      <c r="S126" s="423">
        <v>0</v>
      </c>
      <c r="T126" s="423">
        <v>0</v>
      </c>
      <c r="U126" s="423">
        <v>0</v>
      </c>
      <c r="V126" s="423">
        <v>9306.5</v>
      </c>
    </row>
    <row r="127" spans="2:22">
      <c r="B127" s="491">
        <v>9353112</v>
      </c>
      <c r="C127" s="491" t="s">
        <v>990</v>
      </c>
      <c r="D127" s="491" t="s">
        <v>90</v>
      </c>
      <c r="E127" s="423">
        <v>7232.48</v>
      </c>
      <c r="F127" s="423">
        <v>0</v>
      </c>
      <c r="G127" s="423">
        <v>0</v>
      </c>
      <c r="H127" s="423">
        <v>0</v>
      </c>
      <c r="I127" s="423">
        <v>0</v>
      </c>
      <c r="J127" s="423">
        <v>0</v>
      </c>
      <c r="K127" s="423">
        <v>0</v>
      </c>
      <c r="L127" s="423">
        <v>0</v>
      </c>
      <c r="M127" s="423">
        <v>0</v>
      </c>
      <c r="N127" s="423">
        <v>0</v>
      </c>
      <c r="O127" s="423">
        <v>0</v>
      </c>
      <c r="P127" s="423">
        <v>0</v>
      </c>
      <c r="Q127" s="423">
        <v>0</v>
      </c>
      <c r="R127" s="423">
        <v>0</v>
      </c>
      <c r="S127" s="423">
        <v>0</v>
      </c>
      <c r="T127" s="423">
        <v>0</v>
      </c>
      <c r="U127" s="423">
        <v>0</v>
      </c>
      <c r="V127" s="423">
        <v>7232.48</v>
      </c>
    </row>
    <row r="128" spans="2:22">
      <c r="B128" s="491">
        <v>9353113</v>
      </c>
      <c r="C128" s="491" t="s">
        <v>991</v>
      </c>
      <c r="D128" s="491" t="s">
        <v>90</v>
      </c>
      <c r="E128" s="423">
        <v>1595.4</v>
      </c>
      <c r="F128" s="423">
        <v>0</v>
      </c>
      <c r="G128" s="423">
        <v>0</v>
      </c>
      <c r="H128" s="423">
        <v>0</v>
      </c>
      <c r="I128" s="423">
        <v>0</v>
      </c>
      <c r="J128" s="423">
        <v>0</v>
      </c>
      <c r="K128" s="423">
        <v>0</v>
      </c>
      <c r="L128" s="423">
        <v>0</v>
      </c>
      <c r="M128" s="423">
        <v>0</v>
      </c>
      <c r="N128" s="423">
        <v>0</v>
      </c>
      <c r="O128" s="423">
        <v>0</v>
      </c>
      <c r="P128" s="423">
        <v>0</v>
      </c>
      <c r="Q128" s="423">
        <v>0</v>
      </c>
      <c r="R128" s="423">
        <v>0</v>
      </c>
      <c r="S128" s="423">
        <v>0</v>
      </c>
      <c r="T128" s="423">
        <v>0</v>
      </c>
      <c r="U128" s="423">
        <v>0</v>
      </c>
      <c r="V128" s="423">
        <v>1595.4</v>
      </c>
    </row>
    <row r="129" spans="2:22">
      <c r="B129" s="491">
        <v>9353114</v>
      </c>
      <c r="C129" s="491" t="s">
        <v>992</v>
      </c>
      <c r="D129" s="491" t="s">
        <v>90</v>
      </c>
      <c r="E129" s="423">
        <v>5185.05</v>
      </c>
      <c r="F129" s="423">
        <v>0</v>
      </c>
      <c r="G129" s="423">
        <v>0</v>
      </c>
      <c r="H129" s="423">
        <v>0</v>
      </c>
      <c r="I129" s="423">
        <v>0</v>
      </c>
      <c r="J129" s="423">
        <v>0</v>
      </c>
      <c r="K129" s="423">
        <v>0</v>
      </c>
      <c r="L129" s="423">
        <v>0</v>
      </c>
      <c r="M129" s="423">
        <v>0</v>
      </c>
      <c r="N129" s="423">
        <v>0</v>
      </c>
      <c r="O129" s="423">
        <v>0</v>
      </c>
      <c r="P129" s="423">
        <v>0</v>
      </c>
      <c r="Q129" s="423">
        <v>0</v>
      </c>
      <c r="R129" s="423">
        <v>0</v>
      </c>
      <c r="S129" s="423">
        <v>0</v>
      </c>
      <c r="T129" s="423">
        <v>0</v>
      </c>
      <c r="U129" s="423">
        <v>0</v>
      </c>
      <c r="V129" s="423">
        <v>5185.05</v>
      </c>
    </row>
    <row r="130" spans="2:22">
      <c r="B130" s="491">
        <v>9353117</v>
      </c>
      <c r="C130" s="491" t="s">
        <v>993</v>
      </c>
      <c r="D130" s="491" t="s">
        <v>90</v>
      </c>
      <c r="E130" s="423">
        <v>1675.17</v>
      </c>
      <c r="F130" s="423">
        <v>0</v>
      </c>
      <c r="G130" s="423">
        <v>0</v>
      </c>
      <c r="H130" s="423">
        <v>0</v>
      </c>
      <c r="I130" s="423">
        <v>0</v>
      </c>
      <c r="J130" s="423">
        <v>0</v>
      </c>
      <c r="K130" s="423">
        <v>0</v>
      </c>
      <c r="L130" s="423">
        <v>0</v>
      </c>
      <c r="M130" s="423">
        <v>0</v>
      </c>
      <c r="N130" s="423">
        <v>0</v>
      </c>
      <c r="O130" s="423">
        <v>0</v>
      </c>
      <c r="P130" s="423">
        <v>0</v>
      </c>
      <c r="Q130" s="423">
        <v>0</v>
      </c>
      <c r="R130" s="423">
        <v>0</v>
      </c>
      <c r="S130" s="423">
        <v>0</v>
      </c>
      <c r="T130" s="423">
        <v>0</v>
      </c>
      <c r="U130" s="423">
        <v>0</v>
      </c>
      <c r="V130" s="423">
        <v>1675.17</v>
      </c>
    </row>
    <row r="131" spans="2:22">
      <c r="B131" s="491">
        <v>9353124</v>
      </c>
      <c r="C131" s="491" t="s">
        <v>994</v>
      </c>
      <c r="D131" s="491" t="s">
        <v>90</v>
      </c>
      <c r="E131" s="423">
        <v>5637.08</v>
      </c>
      <c r="F131" s="423">
        <v>0</v>
      </c>
      <c r="G131" s="423">
        <v>0</v>
      </c>
      <c r="H131" s="423">
        <v>0</v>
      </c>
      <c r="I131" s="423">
        <v>0</v>
      </c>
      <c r="J131" s="423">
        <v>0</v>
      </c>
      <c r="K131" s="423">
        <v>0</v>
      </c>
      <c r="L131" s="423">
        <v>0</v>
      </c>
      <c r="M131" s="423">
        <v>0</v>
      </c>
      <c r="N131" s="423">
        <v>0</v>
      </c>
      <c r="O131" s="423">
        <v>0</v>
      </c>
      <c r="P131" s="423">
        <v>0</v>
      </c>
      <c r="Q131" s="423">
        <v>0</v>
      </c>
      <c r="R131" s="423">
        <v>0</v>
      </c>
      <c r="S131" s="423">
        <v>0</v>
      </c>
      <c r="T131" s="423">
        <v>0</v>
      </c>
      <c r="U131" s="423">
        <v>0</v>
      </c>
      <c r="V131" s="423">
        <v>5637.08</v>
      </c>
    </row>
    <row r="132" spans="2:22">
      <c r="B132" s="491">
        <v>9353125</v>
      </c>
      <c r="C132" s="491" t="s">
        <v>995</v>
      </c>
      <c r="D132" s="491" t="s">
        <v>90</v>
      </c>
      <c r="E132" s="423">
        <v>4546.8900000000003</v>
      </c>
      <c r="F132" s="423">
        <v>0</v>
      </c>
      <c r="G132" s="423">
        <v>0</v>
      </c>
      <c r="H132" s="423">
        <v>0</v>
      </c>
      <c r="I132" s="423">
        <v>0</v>
      </c>
      <c r="J132" s="423">
        <v>0</v>
      </c>
      <c r="K132" s="423">
        <v>0</v>
      </c>
      <c r="L132" s="423">
        <v>0</v>
      </c>
      <c r="M132" s="423">
        <v>0</v>
      </c>
      <c r="N132" s="423">
        <v>0</v>
      </c>
      <c r="O132" s="423">
        <v>0</v>
      </c>
      <c r="P132" s="423">
        <v>0</v>
      </c>
      <c r="Q132" s="423">
        <v>0</v>
      </c>
      <c r="R132" s="423">
        <v>0</v>
      </c>
      <c r="S132" s="423">
        <v>0</v>
      </c>
      <c r="T132" s="423">
        <v>0</v>
      </c>
      <c r="U132" s="423">
        <v>0</v>
      </c>
      <c r="V132" s="423">
        <v>4546.8900000000003</v>
      </c>
    </row>
    <row r="133" spans="2:22">
      <c r="B133" s="491">
        <v>9353308</v>
      </c>
      <c r="C133" s="491" t="s">
        <v>996</v>
      </c>
      <c r="D133" s="491" t="s">
        <v>90</v>
      </c>
      <c r="E133" s="423">
        <v>7232.48</v>
      </c>
      <c r="F133" s="423">
        <v>0</v>
      </c>
      <c r="G133" s="423">
        <v>0</v>
      </c>
      <c r="H133" s="423">
        <v>0</v>
      </c>
      <c r="I133" s="423">
        <v>0</v>
      </c>
      <c r="J133" s="423">
        <v>0</v>
      </c>
      <c r="K133" s="423">
        <v>0</v>
      </c>
      <c r="L133" s="423">
        <v>0</v>
      </c>
      <c r="M133" s="423">
        <v>0</v>
      </c>
      <c r="N133" s="423">
        <v>0</v>
      </c>
      <c r="O133" s="423">
        <v>0</v>
      </c>
      <c r="P133" s="423">
        <v>0</v>
      </c>
      <c r="Q133" s="423">
        <v>0</v>
      </c>
      <c r="R133" s="423">
        <v>0</v>
      </c>
      <c r="S133" s="423">
        <v>0</v>
      </c>
      <c r="T133" s="423">
        <v>0</v>
      </c>
      <c r="U133" s="423">
        <v>0</v>
      </c>
      <c r="V133" s="423">
        <v>7232.48</v>
      </c>
    </row>
    <row r="134" spans="2:22">
      <c r="B134" s="491">
        <v>9353310</v>
      </c>
      <c r="C134" s="491" t="s">
        <v>407</v>
      </c>
      <c r="D134" s="491" t="s">
        <v>90</v>
      </c>
      <c r="E134" s="423">
        <v>4148.04</v>
      </c>
      <c r="F134" s="423">
        <v>0</v>
      </c>
      <c r="G134" s="423">
        <v>0</v>
      </c>
      <c r="H134" s="423">
        <v>0</v>
      </c>
      <c r="I134" s="423">
        <v>0</v>
      </c>
      <c r="J134" s="423">
        <v>0</v>
      </c>
      <c r="K134" s="423">
        <v>0</v>
      </c>
      <c r="L134" s="423">
        <v>0</v>
      </c>
      <c r="M134" s="423">
        <v>0</v>
      </c>
      <c r="N134" s="423">
        <v>0</v>
      </c>
      <c r="O134" s="423">
        <v>0</v>
      </c>
      <c r="P134" s="423">
        <v>0</v>
      </c>
      <c r="Q134" s="423">
        <v>0</v>
      </c>
      <c r="R134" s="423">
        <v>0</v>
      </c>
      <c r="S134" s="423">
        <v>0</v>
      </c>
      <c r="T134" s="423">
        <v>0</v>
      </c>
      <c r="U134" s="423">
        <v>0</v>
      </c>
      <c r="V134" s="423">
        <v>4148.04</v>
      </c>
    </row>
    <row r="135" spans="2:22">
      <c r="B135" s="491">
        <v>9353311</v>
      </c>
      <c r="C135" s="491" t="s">
        <v>516</v>
      </c>
      <c r="D135" s="491" t="s">
        <v>90</v>
      </c>
      <c r="E135" s="423">
        <v>10263.74</v>
      </c>
      <c r="F135" s="423">
        <v>0</v>
      </c>
      <c r="G135" s="423">
        <v>0</v>
      </c>
      <c r="H135" s="423">
        <v>0</v>
      </c>
      <c r="I135" s="423">
        <v>0</v>
      </c>
      <c r="J135" s="423">
        <v>0</v>
      </c>
      <c r="K135" s="423">
        <v>0</v>
      </c>
      <c r="L135" s="423">
        <v>0</v>
      </c>
      <c r="M135" s="423">
        <v>0</v>
      </c>
      <c r="N135" s="423">
        <v>0</v>
      </c>
      <c r="O135" s="423">
        <v>0</v>
      </c>
      <c r="P135" s="423">
        <v>0</v>
      </c>
      <c r="Q135" s="423">
        <v>0</v>
      </c>
      <c r="R135" s="423">
        <v>0</v>
      </c>
      <c r="S135" s="423">
        <v>0</v>
      </c>
      <c r="T135" s="423">
        <v>0</v>
      </c>
      <c r="U135" s="423">
        <v>0</v>
      </c>
      <c r="V135" s="423">
        <v>10263.74</v>
      </c>
    </row>
    <row r="136" spans="2:22">
      <c r="B136" s="491">
        <v>9353322</v>
      </c>
      <c r="C136" s="491" t="s">
        <v>997</v>
      </c>
      <c r="D136" s="491" t="s">
        <v>90</v>
      </c>
      <c r="E136" s="423">
        <v>2738.77</v>
      </c>
      <c r="F136" s="423">
        <v>0</v>
      </c>
      <c r="G136" s="423">
        <v>0</v>
      </c>
      <c r="H136" s="423">
        <v>0</v>
      </c>
      <c r="I136" s="423">
        <v>0</v>
      </c>
      <c r="J136" s="423">
        <v>0</v>
      </c>
      <c r="K136" s="423">
        <v>0</v>
      </c>
      <c r="L136" s="423">
        <v>0</v>
      </c>
      <c r="M136" s="423">
        <v>0</v>
      </c>
      <c r="N136" s="423">
        <v>0</v>
      </c>
      <c r="O136" s="423">
        <v>0</v>
      </c>
      <c r="P136" s="423">
        <v>0</v>
      </c>
      <c r="Q136" s="423">
        <v>0</v>
      </c>
      <c r="R136" s="423">
        <v>0</v>
      </c>
      <c r="S136" s="423">
        <v>0</v>
      </c>
      <c r="T136" s="423">
        <v>0</v>
      </c>
      <c r="U136" s="423">
        <v>0</v>
      </c>
      <c r="V136" s="423">
        <v>2738.77</v>
      </c>
    </row>
    <row r="137" spans="2:22">
      <c r="B137" s="491">
        <v>9353327</v>
      </c>
      <c r="C137" s="491" t="s">
        <v>998</v>
      </c>
      <c r="D137" s="491" t="s">
        <v>90</v>
      </c>
      <c r="E137" s="423">
        <v>5238.2299999999996</v>
      </c>
      <c r="F137" s="423">
        <v>0</v>
      </c>
      <c r="G137" s="423">
        <v>0</v>
      </c>
      <c r="H137" s="423">
        <v>0</v>
      </c>
      <c r="I137" s="423">
        <v>0</v>
      </c>
      <c r="J137" s="423">
        <v>0</v>
      </c>
      <c r="K137" s="423">
        <v>0</v>
      </c>
      <c r="L137" s="423">
        <v>0</v>
      </c>
      <c r="M137" s="423">
        <v>0</v>
      </c>
      <c r="N137" s="423">
        <v>0</v>
      </c>
      <c r="O137" s="423">
        <v>0</v>
      </c>
      <c r="P137" s="423">
        <v>0</v>
      </c>
      <c r="Q137" s="423">
        <v>0</v>
      </c>
      <c r="R137" s="423">
        <v>0</v>
      </c>
      <c r="S137" s="423">
        <v>0</v>
      </c>
      <c r="T137" s="423">
        <v>0</v>
      </c>
      <c r="U137" s="423">
        <v>0</v>
      </c>
      <c r="V137" s="423">
        <v>5238.2299999999996</v>
      </c>
    </row>
    <row r="138" spans="2:22">
      <c r="B138" s="491">
        <v>9353329</v>
      </c>
      <c r="C138" s="491" t="s">
        <v>999</v>
      </c>
      <c r="D138" s="491" t="s">
        <v>90</v>
      </c>
      <c r="E138" s="423">
        <v>4626.66</v>
      </c>
      <c r="F138" s="423">
        <v>0</v>
      </c>
      <c r="G138" s="423">
        <v>0</v>
      </c>
      <c r="H138" s="423">
        <v>0</v>
      </c>
      <c r="I138" s="423">
        <v>0</v>
      </c>
      <c r="J138" s="423">
        <v>0</v>
      </c>
      <c r="K138" s="423">
        <v>0</v>
      </c>
      <c r="L138" s="423">
        <v>0</v>
      </c>
      <c r="M138" s="423">
        <v>0</v>
      </c>
      <c r="N138" s="423">
        <v>0</v>
      </c>
      <c r="O138" s="423">
        <v>0</v>
      </c>
      <c r="P138" s="423">
        <v>0</v>
      </c>
      <c r="Q138" s="423">
        <v>0</v>
      </c>
      <c r="R138" s="423">
        <v>0</v>
      </c>
      <c r="S138" s="423">
        <v>0</v>
      </c>
      <c r="T138" s="423">
        <v>0</v>
      </c>
      <c r="U138" s="423">
        <v>0</v>
      </c>
      <c r="V138" s="423">
        <v>4626.66</v>
      </c>
    </row>
    <row r="139" spans="2:22">
      <c r="B139" s="491">
        <v>9353330</v>
      </c>
      <c r="C139" s="491" t="s">
        <v>1265</v>
      </c>
      <c r="D139" s="491" t="s">
        <v>90</v>
      </c>
      <c r="E139" s="423">
        <v>8349.26</v>
      </c>
      <c r="F139" s="423">
        <v>0</v>
      </c>
      <c r="G139" s="423">
        <v>0</v>
      </c>
      <c r="H139" s="423">
        <v>0</v>
      </c>
      <c r="I139" s="423">
        <v>0</v>
      </c>
      <c r="J139" s="423">
        <v>0</v>
      </c>
      <c r="K139" s="423">
        <v>0</v>
      </c>
      <c r="L139" s="423">
        <v>0</v>
      </c>
      <c r="M139" s="423">
        <v>0</v>
      </c>
      <c r="N139" s="423">
        <v>0</v>
      </c>
      <c r="O139" s="423">
        <v>0</v>
      </c>
      <c r="P139" s="423">
        <v>0</v>
      </c>
      <c r="Q139" s="423">
        <v>0</v>
      </c>
      <c r="R139" s="423">
        <v>0</v>
      </c>
      <c r="S139" s="423">
        <v>0</v>
      </c>
      <c r="T139" s="423">
        <v>0</v>
      </c>
      <c r="U139" s="423">
        <v>0</v>
      </c>
      <c r="V139" s="423">
        <v>8349.26</v>
      </c>
    </row>
    <row r="140" spans="2:22">
      <c r="B140" s="491">
        <v>9353332</v>
      </c>
      <c r="C140" s="491" t="s">
        <v>1000</v>
      </c>
      <c r="D140" s="491" t="s">
        <v>90</v>
      </c>
      <c r="E140" s="423">
        <v>1781.53</v>
      </c>
      <c r="F140" s="423">
        <v>0</v>
      </c>
      <c r="G140" s="423">
        <v>0</v>
      </c>
      <c r="H140" s="423">
        <v>0</v>
      </c>
      <c r="I140" s="423">
        <v>0</v>
      </c>
      <c r="J140" s="423">
        <v>0</v>
      </c>
      <c r="K140" s="423">
        <v>0</v>
      </c>
      <c r="L140" s="423">
        <v>0</v>
      </c>
      <c r="M140" s="423">
        <v>0</v>
      </c>
      <c r="N140" s="423">
        <v>0</v>
      </c>
      <c r="O140" s="423">
        <v>0</v>
      </c>
      <c r="P140" s="423">
        <v>0</v>
      </c>
      <c r="Q140" s="423">
        <v>0</v>
      </c>
      <c r="R140" s="423">
        <v>0</v>
      </c>
      <c r="S140" s="423">
        <v>0</v>
      </c>
      <c r="T140" s="423">
        <v>0</v>
      </c>
      <c r="U140" s="423">
        <v>0</v>
      </c>
      <c r="V140" s="423">
        <v>1781.53</v>
      </c>
    </row>
    <row r="141" spans="2:22">
      <c r="B141" s="491">
        <v>9353337</v>
      </c>
      <c r="C141" s="491" t="s">
        <v>1001</v>
      </c>
      <c r="D141" s="491" t="s">
        <v>90</v>
      </c>
      <c r="E141" s="423">
        <v>5557.31</v>
      </c>
      <c r="F141" s="423">
        <v>0</v>
      </c>
      <c r="G141" s="423">
        <v>0</v>
      </c>
      <c r="H141" s="423">
        <v>0</v>
      </c>
      <c r="I141" s="423">
        <v>0</v>
      </c>
      <c r="J141" s="423">
        <v>0</v>
      </c>
      <c r="K141" s="423">
        <v>0</v>
      </c>
      <c r="L141" s="423">
        <v>0</v>
      </c>
      <c r="M141" s="423">
        <v>0</v>
      </c>
      <c r="N141" s="423">
        <v>0</v>
      </c>
      <c r="O141" s="423">
        <v>0</v>
      </c>
      <c r="P141" s="423">
        <v>0</v>
      </c>
      <c r="Q141" s="423">
        <v>0</v>
      </c>
      <c r="R141" s="423">
        <v>0</v>
      </c>
      <c r="S141" s="423">
        <v>0</v>
      </c>
      <c r="T141" s="423">
        <v>0</v>
      </c>
      <c r="U141" s="423">
        <v>0</v>
      </c>
      <c r="V141" s="423">
        <v>5557.31</v>
      </c>
    </row>
    <row r="142" spans="2:22">
      <c r="B142" s="491">
        <v>9353338</v>
      </c>
      <c r="C142" s="491" t="s">
        <v>1002</v>
      </c>
      <c r="D142" s="491" t="s">
        <v>90</v>
      </c>
      <c r="E142" s="423">
        <v>11167.8</v>
      </c>
      <c r="F142" s="423">
        <v>0</v>
      </c>
      <c r="G142" s="423">
        <v>0</v>
      </c>
      <c r="H142" s="423">
        <v>0</v>
      </c>
      <c r="I142" s="423">
        <v>0</v>
      </c>
      <c r="J142" s="423">
        <v>0</v>
      </c>
      <c r="K142" s="423">
        <v>0</v>
      </c>
      <c r="L142" s="423">
        <v>0</v>
      </c>
      <c r="M142" s="423">
        <v>0</v>
      </c>
      <c r="N142" s="423">
        <v>0</v>
      </c>
      <c r="O142" s="423">
        <v>0</v>
      </c>
      <c r="P142" s="423">
        <v>0</v>
      </c>
      <c r="Q142" s="423">
        <v>0</v>
      </c>
      <c r="R142" s="423">
        <v>0</v>
      </c>
      <c r="S142" s="423">
        <v>0</v>
      </c>
      <c r="T142" s="423">
        <v>0</v>
      </c>
      <c r="U142" s="423">
        <v>0</v>
      </c>
      <c r="V142" s="423">
        <v>11167.8</v>
      </c>
    </row>
    <row r="143" spans="2:22">
      <c r="B143" s="491">
        <v>9353342</v>
      </c>
      <c r="C143" s="491" t="s">
        <v>1003</v>
      </c>
      <c r="D143" s="491" t="s">
        <v>90</v>
      </c>
      <c r="E143" s="423">
        <v>5637.08</v>
      </c>
      <c r="F143" s="423">
        <v>0</v>
      </c>
      <c r="G143" s="423">
        <v>0</v>
      </c>
      <c r="H143" s="423">
        <v>0</v>
      </c>
      <c r="I143" s="423">
        <v>0</v>
      </c>
      <c r="J143" s="423">
        <v>0</v>
      </c>
      <c r="K143" s="423">
        <v>0</v>
      </c>
      <c r="L143" s="423">
        <v>0</v>
      </c>
      <c r="M143" s="423">
        <v>0</v>
      </c>
      <c r="N143" s="423">
        <v>0</v>
      </c>
      <c r="O143" s="423">
        <v>0</v>
      </c>
      <c r="P143" s="423">
        <v>0</v>
      </c>
      <c r="Q143" s="423">
        <v>0</v>
      </c>
      <c r="R143" s="423">
        <v>0</v>
      </c>
      <c r="S143" s="423">
        <v>0</v>
      </c>
      <c r="T143" s="423">
        <v>0</v>
      </c>
      <c r="U143" s="423">
        <v>0</v>
      </c>
      <c r="V143" s="423">
        <v>5637.08</v>
      </c>
    </row>
    <row r="144" spans="2:22">
      <c r="B144" s="491">
        <v>9354024</v>
      </c>
      <c r="C144" s="491" t="s">
        <v>427</v>
      </c>
      <c r="D144" s="491" t="s">
        <v>91</v>
      </c>
      <c r="E144" s="423">
        <v>34872.6</v>
      </c>
      <c r="F144" s="423">
        <v>0</v>
      </c>
      <c r="G144" s="423">
        <v>0</v>
      </c>
      <c r="H144" s="423">
        <v>0</v>
      </c>
      <c r="I144" s="423">
        <v>0</v>
      </c>
      <c r="J144" s="423">
        <v>0</v>
      </c>
      <c r="K144" s="423">
        <v>0</v>
      </c>
      <c r="L144" s="423">
        <v>0</v>
      </c>
      <c r="M144" s="423">
        <v>0</v>
      </c>
      <c r="N144" s="423">
        <v>0</v>
      </c>
      <c r="O144" s="423">
        <v>0</v>
      </c>
      <c r="P144" s="423">
        <v>0</v>
      </c>
      <c r="Q144" s="423">
        <v>0</v>
      </c>
      <c r="R144" s="423">
        <v>0</v>
      </c>
      <c r="S144" s="423">
        <v>0</v>
      </c>
      <c r="T144" s="423">
        <v>0</v>
      </c>
      <c r="U144" s="423">
        <v>0</v>
      </c>
      <c r="V144" s="423">
        <v>34872.6</v>
      </c>
    </row>
    <row r="145" spans="2:22">
      <c r="B145" s="491">
        <v>9354090</v>
      </c>
      <c r="C145" s="491" t="s">
        <v>319</v>
      </c>
      <c r="D145" s="491" t="s">
        <v>91</v>
      </c>
      <c r="E145" s="423">
        <v>32295.059999999998</v>
      </c>
      <c r="F145" s="423">
        <v>0</v>
      </c>
      <c r="G145" s="423">
        <v>0</v>
      </c>
      <c r="H145" s="423">
        <v>0</v>
      </c>
      <c r="I145" s="423">
        <v>0</v>
      </c>
      <c r="J145" s="423">
        <v>0</v>
      </c>
      <c r="K145" s="423">
        <v>0</v>
      </c>
      <c r="L145" s="423">
        <v>0</v>
      </c>
      <c r="M145" s="423">
        <v>0</v>
      </c>
      <c r="N145" s="423">
        <v>0</v>
      </c>
      <c r="O145" s="423">
        <v>0</v>
      </c>
      <c r="P145" s="423">
        <v>0</v>
      </c>
      <c r="Q145" s="423">
        <v>0</v>
      </c>
      <c r="R145" s="423">
        <v>0</v>
      </c>
      <c r="S145" s="423">
        <v>0</v>
      </c>
      <c r="T145" s="423">
        <v>0</v>
      </c>
      <c r="U145" s="423">
        <v>0</v>
      </c>
      <c r="V145" s="423">
        <v>32295.059999999998</v>
      </c>
    </row>
    <row r="146" spans="2:22">
      <c r="B146" s="491">
        <v>9354500</v>
      </c>
      <c r="C146" s="491" t="s">
        <v>1004</v>
      </c>
      <c r="D146" s="491" t="s">
        <v>91</v>
      </c>
      <c r="E146" s="423">
        <v>28883.61</v>
      </c>
      <c r="F146" s="423">
        <v>0</v>
      </c>
      <c r="G146" s="423">
        <v>0</v>
      </c>
      <c r="H146" s="423">
        <v>0</v>
      </c>
      <c r="I146" s="423">
        <v>0</v>
      </c>
      <c r="J146" s="423">
        <v>0</v>
      </c>
      <c r="K146" s="423">
        <v>0</v>
      </c>
      <c r="L146" s="423">
        <v>0</v>
      </c>
      <c r="M146" s="423">
        <v>0</v>
      </c>
      <c r="N146" s="423">
        <v>0</v>
      </c>
      <c r="O146" s="423">
        <v>0</v>
      </c>
      <c r="P146" s="423">
        <v>0</v>
      </c>
      <c r="Q146" s="423">
        <v>0</v>
      </c>
      <c r="R146" s="423">
        <v>0</v>
      </c>
      <c r="S146" s="423">
        <v>0</v>
      </c>
      <c r="T146" s="423">
        <v>0</v>
      </c>
      <c r="U146" s="423">
        <v>0</v>
      </c>
      <c r="V146" s="423">
        <v>28883.61</v>
      </c>
    </row>
    <row r="147" spans="2:22">
      <c r="B147" s="491">
        <v>9354600</v>
      </c>
      <c r="C147" s="491" t="s">
        <v>420</v>
      </c>
      <c r="D147" s="491" t="s">
        <v>91</v>
      </c>
      <c r="E147" s="423">
        <v>19508.439999999999</v>
      </c>
      <c r="F147" s="423">
        <v>0</v>
      </c>
      <c r="G147" s="423">
        <v>0</v>
      </c>
      <c r="H147" s="423">
        <v>0</v>
      </c>
      <c r="I147" s="423">
        <v>0</v>
      </c>
      <c r="J147" s="423">
        <v>0</v>
      </c>
      <c r="K147" s="423">
        <v>0</v>
      </c>
      <c r="L147" s="423">
        <v>0</v>
      </c>
      <c r="M147" s="423">
        <v>0</v>
      </c>
      <c r="N147" s="423">
        <v>0</v>
      </c>
      <c r="O147" s="423">
        <v>0</v>
      </c>
      <c r="P147" s="423">
        <v>0</v>
      </c>
      <c r="Q147" s="423">
        <v>0</v>
      </c>
      <c r="R147" s="423">
        <v>0</v>
      </c>
      <c r="S147" s="423">
        <v>0</v>
      </c>
      <c r="T147" s="423">
        <v>0</v>
      </c>
      <c r="U147" s="423">
        <v>0</v>
      </c>
      <c r="V147" s="423">
        <v>19508.439999999999</v>
      </c>
    </row>
    <row r="148" spans="2:22">
      <c r="B148" s="491">
        <v>9352000</v>
      </c>
      <c r="C148" s="491" t="s">
        <v>547</v>
      </c>
      <c r="D148" s="491" t="s">
        <v>90</v>
      </c>
      <c r="E148" s="423">
        <v>0</v>
      </c>
      <c r="F148" s="423">
        <v>0</v>
      </c>
      <c r="G148" s="423">
        <v>0</v>
      </c>
      <c r="H148" s="423">
        <v>0</v>
      </c>
      <c r="I148" s="423">
        <v>0</v>
      </c>
      <c r="J148" s="423">
        <v>0</v>
      </c>
      <c r="K148" s="423">
        <v>0</v>
      </c>
      <c r="L148" s="423">
        <v>0</v>
      </c>
      <c r="M148" s="423">
        <v>0</v>
      </c>
      <c r="N148" s="423">
        <v>0</v>
      </c>
      <c r="O148" s="423">
        <v>0</v>
      </c>
      <c r="P148" s="423">
        <v>0</v>
      </c>
      <c r="Q148" s="423">
        <v>0</v>
      </c>
      <c r="R148" s="423">
        <v>0</v>
      </c>
      <c r="S148" s="423">
        <v>0</v>
      </c>
      <c r="T148" s="423">
        <v>0</v>
      </c>
      <c r="U148" s="423">
        <v>0</v>
      </c>
      <c r="V148" s="423">
        <v>0</v>
      </c>
    </row>
    <row r="149" spans="2:22">
      <c r="B149" s="491">
        <v>9352001</v>
      </c>
      <c r="C149" s="491" t="s">
        <v>1005</v>
      </c>
      <c r="D149" s="491" t="s">
        <v>90</v>
      </c>
      <c r="E149" s="423">
        <v>0</v>
      </c>
      <c r="F149" s="423">
        <v>0</v>
      </c>
      <c r="G149" s="423">
        <v>0</v>
      </c>
      <c r="H149" s="423">
        <v>0</v>
      </c>
      <c r="I149" s="423">
        <v>0</v>
      </c>
      <c r="J149" s="423">
        <v>0</v>
      </c>
      <c r="K149" s="423">
        <v>0</v>
      </c>
      <c r="L149" s="423">
        <v>0</v>
      </c>
      <c r="M149" s="423">
        <v>0</v>
      </c>
      <c r="N149" s="423">
        <v>0</v>
      </c>
      <c r="O149" s="423">
        <v>0</v>
      </c>
      <c r="P149" s="423">
        <v>0</v>
      </c>
      <c r="Q149" s="423">
        <v>0</v>
      </c>
      <c r="R149" s="423">
        <v>0</v>
      </c>
      <c r="S149" s="423">
        <v>0</v>
      </c>
      <c r="T149" s="423">
        <v>0</v>
      </c>
      <c r="U149" s="423">
        <v>0</v>
      </c>
      <c r="V149" s="423">
        <v>0</v>
      </c>
    </row>
    <row r="150" spans="2:22">
      <c r="B150" s="491">
        <v>9352003</v>
      </c>
      <c r="C150" s="491" t="s">
        <v>333</v>
      </c>
      <c r="D150" s="491" t="s">
        <v>90</v>
      </c>
      <c r="E150" s="423">
        <v>0</v>
      </c>
      <c r="F150" s="423">
        <v>0</v>
      </c>
      <c r="G150" s="423">
        <v>0</v>
      </c>
      <c r="H150" s="423">
        <v>0</v>
      </c>
      <c r="I150" s="423">
        <v>0</v>
      </c>
      <c r="J150" s="423">
        <v>0</v>
      </c>
      <c r="K150" s="423">
        <v>0</v>
      </c>
      <c r="L150" s="423">
        <v>0</v>
      </c>
      <c r="M150" s="423">
        <v>0</v>
      </c>
      <c r="N150" s="423">
        <v>0</v>
      </c>
      <c r="O150" s="423">
        <v>0</v>
      </c>
      <c r="P150" s="423">
        <v>0</v>
      </c>
      <c r="Q150" s="423">
        <v>0</v>
      </c>
      <c r="R150" s="423">
        <v>0</v>
      </c>
      <c r="S150" s="423">
        <v>0</v>
      </c>
      <c r="T150" s="423">
        <v>0</v>
      </c>
      <c r="U150" s="423">
        <v>0</v>
      </c>
      <c r="V150" s="423">
        <v>0</v>
      </c>
    </row>
    <row r="151" spans="2:22">
      <c r="B151" s="491">
        <v>9352006</v>
      </c>
      <c r="C151" s="491" t="s">
        <v>472</v>
      </c>
      <c r="D151" s="491" t="s">
        <v>90</v>
      </c>
      <c r="E151" s="423">
        <v>0</v>
      </c>
      <c r="F151" s="423">
        <v>0</v>
      </c>
      <c r="G151" s="423">
        <v>0</v>
      </c>
      <c r="H151" s="423">
        <v>0</v>
      </c>
      <c r="I151" s="423">
        <v>0</v>
      </c>
      <c r="J151" s="423">
        <v>0</v>
      </c>
      <c r="K151" s="423">
        <v>0</v>
      </c>
      <c r="L151" s="423">
        <v>0</v>
      </c>
      <c r="M151" s="423">
        <v>0</v>
      </c>
      <c r="N151" s="423">
        <v>0</v>
      </c>
      <c r="O151" s="423">
        <v>0</v>
      </c>
      <c r="P151" s="423">
        <v>0</v>
      </c>
      <c r="Q151" s="423">
        <v>0</v>
      </c>
      <c r="R151" s="423">
        <v>0</v>
      </c>
      <c r="S151" s="423">
        <v>0</v>
      </c>
      <c r="T151" s="423">
        <v>0</v>
      </c>
      <c r="U151" s="423">
        <v>0</v>
      </c>
      <c r="V151" s="423">
        <v>0</v>
      </c>
    </row>
    <row r="152" spans="2:22">
      <c r="B152" s="491">
        <v>9352010</v>
      </c>
      <c r="C152" s="491" t="s">
        <v>1006</v>
      </c>
      <c r="D152" s="491" t="s">
        <v>90</v>
      </c>
      <c r="E152" s="423">
        <v>0</v>
      </c>
      <c r="F152" s="423">
        <v>0</v>
      </c>
      <c r="G152" s="423">
        <v>0</v>
      </c>
      <c r="H152" s="423">
        <v>0</v>
      </c>
      <c r="I152" s="423">
        <v>0</v>
      </c>
      <c r="J152" s="423">
        <v>0</v>
      </c>
      <c r="K152" s="423">
        <v>0</v>
      </c>
      <c r="L152" s="423">
        <v>0</v>
      </c>
      <c r="M152" s="423">
        <v>0</v>
      </c>
      <c r="N152" s="423">
        <v>0</v>
      </c>
      <c r="O152" s="423">
        <v>0</v>
      </c>
      <c r="P152" s="423">
        <v>0</v>
      </c>
      <c r="Q152" s="423">
        <v>0</v>
      </c>
      <c r="R152" s="423">
        <v>0</v>
      </c>
      <c r="S152" s="423">
        <v>0</v>
      </c>
      <c r="T152" s="423">
        <v>0</v>
      </c>
      <c r="U152" s="423">
        <v>0</v>
      </c>
      <c r="V152" s="423">
        <v>0</v>
      </c>
    </row>
    <row r="153" spans="2:22">
      <c r="B153" s="491">
        <v>9352014</v>
      </c>
      <c r="C153" s="491" t="s">
        <v>545</v>
      </c>
      <c r="D153" s="491" t="s">
        <v>90</v>
      </c>
      <c r="E153" s="423">
        <v>0</v>
      </c>
      <c r="F153" s="423">
        <v>0</v>
      </c>
      <c r="G153" s="423">
        <v>0</v>
      </c>
      <c r="H153" s="423">
        <v>0</v>
      </c>
      <c r="I153" s="423">
        <v>0</v>
      </c>
      <c r="J153" s="423">
        <v>0</v>
      </c>
      <c r="K153" s="423">
        <v>0</v>
      </c>
      <c r="L153" s="423">
        <v>0</v>
      </c>
      <c r="M153" s="423">
        <v>0</v>
      </c>
      <c r="N153" s="423">
        <v>0</v>
      </c>
      <c r="O153" s="423">
        <v>0</v>
      </c>
      <c r="P153" s="423">
        <v>0</v>
      </c>
      <c r="Q153" s="423">
        <v>0</v>
      </c>
      <c r="R153" s="423">
        <v>0</v>
      </c>
      <c r="S153" s="423">
        <v>0</v>
      </c>
      <c r="T153" s="423">
        <v>0</v>
      </c>
      <c r="U153" s="423">
        <v>0</v>
      </c>
      <c r="V153" s="423">
        <v>0</v>
      </c>
    </row>
    <row r="154" spans="2:22">
      <c r="B154" s="491">
        <v>9352017</v>
      </c>
      <c r="C154" s="491" t="s">
        <v>280</v>
      </c>
      <c r="D154" s="491" t="s">
        <v>90</v>
      </c>
      <c r="E154" s="423">
        <v>0</v>
      </c>
      <c r="F154" s="423">
        <v>0</v>
      </c>
      <c r="G154" s="423">
        <v>0</v>
      </c>
      <c r="H154" s="423">
        <v>0</v>
      </c>
      <c r="I154" s="423">
        <v>0</v>
      </c>
      <c r="J154" s="423">
        <v>0</v>
      </c>
      <c r="K154" s="423">
        <v>0</v>
      </c>
      <c r="L154" s="423">
        <v>0</v>
      </c>
      <c r="M154" s="423">
        <v>0</v>
      </c>
      <c r="N154" s="423">
        <v>0</v>
      </c>
      <c r="O154" s="423">
        <v>0</v>
      </c>
      <c r="P154" s="423">
        <v>0</v>
      </c>
      <c r="Q154" s="423">
        <v>0</v>
      </c>
      <c r="R154" s="423">
        <v>0</v>
      </c>
      <c r="S154" s="423">
        <v>0</v>
      </c>
      <c r="T154" s="423">
        <v>0</v>
      </c>
      <c r="U154" s="423">
        <v>0</v>
      </c>
      <c r="V154" s="423">
        <v>0</v>
      </c>
    </row>
    <row r="155" spans="2:22">
      <c r="B155" s="491">
        <v>9352022</v>
      </c>
      <c r="C155" s="491" t="s">
        <v>544</v>
      </c>
      <c r="D155" s="491" t="s">
        <v>90</v>
      </c>
      <c r="E155" s="423">
        <v>0</v>
      </c>
      <c r="F155" s="423">
        <v>0</v>
      </c>
      <c r="G155" s="423">
        <v>0</v>
      </c>
      <c r="H155" s="423">
        <v>0</v>
      </c>
      <c r="I155" s="423">
        <v>0</v>
      </c>
      <c r="J155" s="423">
        <v>0</v>
      </c>
      <c r="K155" s="423">
        <v>0</v>
      </c>
      <c r="L155" s="423">
        <v>0</v>
      </c>
      <c r="M155" s="423">
        <v>0</v>
      </c>
      <c r="N155" s="423">
        <v>0</v>
      </c>
      <c r="O155" s="423">
        <v>0</v>
      </c>
      <c r="P155" s="423">
        <v>0</v>
      </c>
      <c r="Q155" s="423">
        <v>0</v>
      </c>
      <c r="R155" s="423">
        <v>0</v>
      </c>
      <c r="S155" s="423">
        <v>0</v>
      </c>
      <c r="T155" s="423">
        <v>0</v>
      </c>
      <c r="U155" s="423">
        <v>0</v>
      </c>
      <c r="V155" s="423">
        <v>0</v>
      </c>
    </row>
    <row r="156" spans="2:22">
      <c r="B156" s="491">
        <v>9352025</v>
      </c>
      <c r="C156" s="491" t="s">
        <v>184</v>
      </c>
      <c r="D156" s="491" t="s">
        <v>90</v>
      </c>
      <c r="E156" s="423">
        <v>0</v>
      </c>
      <c r="F156" s="423">
        <v>0</v>
      </c>
      <c r="G156" s="423">
        <v>0</v>
      </c>
      <c r="H156" s="423">
        <v>0</v>
      </c>
      <c r="I156" s="423">
        <v>0</v>
      </c>
      <c r="J156" s="423">
        <v>0</v>
      </c>
      <c r="K156" s="423">
        <v>0</v>
      </c>
      <c r="L156" s="423">
        <v>0</v>
      </c>
      <c r="M156" s="423">
        <v>0</v>
      </c>
      <c r="N156" s="423">
        <v>0</v>
      </c>
      <c r="O156" s="423">
        <v>0</v>
      </c>
      <c r="P156" s="423">
        <v>0</v>
      </c>
      <c r="Q156" s="423">
        <v>0</v>
      </c>
      <c r="R156" s="423">
        <v>0</v>
      </c>
      <c r="S156" s="423">
        <v>0</v>
      </c>
      <c r="T156" s="423">
        <v>0</v>
      </c>
      <c r="U156" s="423">
        <v>0</v>
      </c>
      <c r="V156" s="423">
        <v>0</v>
      </c>
    </row>
    <row r="157" spans="2:22">
      <c r="B157" s="491">
        <v>9352027</v>
      </c>
      <c r="C157" s="491" t="s">
        <v>1007</v>
      </c>
      <c r="D157" s="491" t="s">
        <v>90</v>
      </c>
      <c r="E157" s="423">
        <v>0</v>
      </c>
      <c r="F157" s="423">
        <v>0</v>
      </c>
      <c r="G157" s="423">
        <v>0</v>
      </c>
      <c r="H157" s="423">
        <v>0</v>
      </c>
      <c r="I157" s="423">
        <v>0</v>
      </c>
      <c r="J157" s="423">
        <v>0</v>
      </c>
      <c r="K157" s="423">
        <v>0</v>
      </c>
      <c r="L157" s="423">
        <v>0</v>
      </c>
      <c r="M157" s="423">
        <v>0</v>
      </c>
      <c r="N157" s="423">
        <v>0</v>
      </c>
      <c r="O157" s="423">
        <v>0</v>
      </c>
      <c r="P157" s="423">
        <v>0</v>
      </c>
      <c r="Q157" s="423">
        <v>0</v>
      </c>
      <c r="R157" s="423">
        <v>0</v>
      </c>
      <c r="S157" s="423">
        <v>0</v>
      </c>
      <c r="T157" s="423">
        <v>0</v>
      </c>
      <c r="U157" s="423">
        <v>0</v>
      </c>
      <c r="V157" s="423">
        <v>0</v>
      </c>
    </row>
    <row r="158" spans="2:22">
      <c r="B158" s="491">
        <v>9352029</v>
      </c>
      <c r="C158" s="491" t="s">
        <v>343</v>
      </c>
      <c r="D158" s="491" t="s">
        <v>90</v>
      </c>
      <c r="E158" s="423">
        <v>0</v>
      </c>
      <c r="F158" s="423">
        <v>0</v>
      </c>
      <c r="G158" s="423">
        <v>0</v>
      </c>
      <c r="H158" s="423">
        <v>0</v>
      </c>
      <c r="I158" s="423">
        <v>0</v>
      </c>
      <c r="J158" s="423">
        <v>0</v>
      </c>
      <c r="K158" s="423">
        <v>0</v>
      </c>
      <c r="L158" s="423">
        <v>0</v>
      </c>
      <c r="M158" s="423">
        <v>0</v>
      </c>
      <c r="N158" s="423">
        <v>0</v>
      </c>
      <c r="O158" s="423">
        <v>0</v>
      </c>
      <c r="P158" s="423">
        <v>0</v>
      </c>
      <c r="Q158" s="423">
        <v>0</v>
      </c>
      <c r="R158" s="423">
        <v>0</v>
      </c>
      <c r="S158" s="423">
        <v>0</v>
      </c>
      <c r="T158" s="423">
        <v>0</v>
      </c>
      <c r="U158" s="423">
        <v>0</v>
      </c>
      <c r="V158" s="423">
        <v>0</v>
      </c>
    </row>
    <row r="159" spans="2:22">
      <c r="B159" s="491">
        <v>9352030</v>
      </c>
      <c r="C159" s="491" t="s">
        <v>1125</v>
      </c>
      <c r="D159" s="491" t="s">
        <v>90</v>
      </c>
      <c r="E159" s="423">
        <v>0</v>
      </c>
      <c r="F159" s="423">
        <v>0</v>
      </c>
      <c r="G159" s="423">
        <v>0</v>
      </c>
      <c r="H159" s="423">
        <v>0</v>
      </c>
      <c r="I159" s="423">
        <v>0</v>
      </c>
      <c r="J159" s="423">
        <v>0</v>
      </c>
      <c r="K159" s="423">
        <v>0</v>
      </c>
      <c r="L159" s="423">
        <v>0</v>
      </c>
      <c r="M159" s="423">
        <v>0</v>
      </c>
      <c r="N159" s="423">
        <v>0</v>
      </c>
      <c r="O159" s="423">
        <v>0</v>
      </c>
      <c r="P159" s="423">
        <v>0</v>
      </c>
      <c r="Q159" s="423">
        <v>0</v>
      </c>
      <c r="R159" s="423">
        <v>0</v>
      </c>
      <c r="S159" s="423">
        <v>0</v>
      </c>
      <c r="T159" s="423">
        <v>0</v>
      </c>
      <c r="U159" s="423">
        <v>0</v>
      </c>
      <c r="V159" s="423">
        <v>0</v>
      </c>
    </row>
    <row r="160" spans="2:22">
      <c r="B160" s="491">
        <v>9352031</v>
      </c>
      <c r="C160" s="491" t="s">
        <v>541</v>
      </c>
      <c r="D160" s="491" t="s">
        <v>90</v>
      </c>
      <c r="E160" s="423">
        <v>0</v>
      </c>
      <c r="F160" s="423">
        <v>0</v>
      </c>
      <c r="G160" s="423">
        <v>0</v>
      </c>
      <c r="H160" s="423">
        <v>0</v>
      </c>
      <c r="I160" s="423">
        <v>0</v>
      </c>
      <c r="J160" s="423">
        <v>0</v>
      </c>
      <c r="K160" s="423">
        <v>0</v>
      </c>
      <c r="L160" s="423">
        <v>0</v>
      </c>
      <c r="M160" s="423">
        <v>0</v>
      </c>
      <c r="N160" s="423">
        <v>0</v>
      </c>
      <c r="O160" s="423">
        <v>0</v>
      </c>
      <c r="P160" s="423">
        <v>0</v>
      </c>
      <c r="Q160" s="423">
        <v>0</v>
      </c>
      <c r="R160" s="423">
        <v>0</v>
      </c>
      <c r="S160" s="423">
        <v>0</v>
      </c>
      <c r="T160" s="423">
        <v>0</v>
      </c>
      <c r="U160" s="423">
        <v>0</v>
      </c>
      <c r="V160" s="423">
        <v>0</v>
      </c>
    </row>
    <row r="161" spans="2:22">
      <c r="B161" s="491">
        <v>9352036</v>
      </c>
      <c r="C161" s="491" t="s">
        <v>540</v>
      </c>
      <c r="D161" s="491" t="s">
        <v>90</v>
      </c>
      <c r="E161" s="423">
        <v>0</v>
      </c>
      <c r="F161" s="423">
        <v>0</v>
      </c>
      <c r="G161" s="423">
        <v>0</v>
      </c>
      <c r="H161" s="423">
        <v>0</v>
      </c>
      <c r="I161" s="423">
        <v>0</v>
      </c>
      <c r="J161" s="423">
        <v>0</v>
      </c>
      <c r="K161" s="423">
        <v>0</v>
      </c>
      <c r="L161" s="423">
        <v>0</v>
      </c>
      <c r="M161" s="423">
        <v>0</v>
      </c>
      <c r="N161" s="423">
        <v>0</v>
      </c>
      <c r="O161" s="423">
        <v>0</v>
      </c>
      <c r="P161" s="423">
        <v>0</v>
      </c>
      <c r="Q161" s="423">
        <v>0</v>
      </c>
      <c r="R161" s="423">
        <v>0</v>
      </c>
      <c r="S161" s="423">
        <v>0</v>
      </c>
      <c r="T161" s="423">
        <v>0</v>
      </c>
      <c r="U161" s="423">
        <v>0</v>
      </c>
      <c r="V161" s="423">
        <v>0</v>
      </c>
    </row>
    <row r="162" spans="2:22">
      <c r="B162" s="491">
        <v>9352040</v>
      </c>
      <c r="C162" s="491" t="s">
        <v>539</v>
      </c>
      <c r="D162" s="491" t="s">
        <v>90</v>
      </c>
      <c r="E162" s="423">
        <v>0</v>
      </c>
      <c r="F162" s="423">
        <v>0</v>
      </c>
      <c r="G162" s="423">
        <v>0</v>
      </c>
      <c r="H162" s="423">
        <v>0</v>
      </c>
      <c r="I162" s="423">
        <v>0</v>
      </c>
      <c r="J162" s="423">
        <v>0</v>
      </c>
      <c r="K162" s="423">
        <v>0</v>
      </c>
      <c r="L162" s="423">
        <v>0</v>
      </c>
      <c r="M162" s="423">
        <v>0</v>
      </c>
      <c r="N162" s="423">
        <v>0</v>
      </c>
      <c r="O162" s="423">
        <v>0</v>
      </c>
      <c r="P162" s="423">
        <v>0</v>
      </c>
      <c r="Q162" s="423">
        <v>0</v>
      </c>
      <c r="R162" s="423">
        <v>0</v>
      </c>
      <c r="S162" s="423">
        <v>0</v>
      </c>
      <c r="T162" s="423">
        <v>0</v>
      </c>
      <c r="U162" s="423">
        <v>0</v>
      </c>
      <c r="V162" s="423">
        <v>0</v>
      </c>
    </row>
    <row r="163" spans="2:22">
      <c r="B163" s="491">
        <v>9352043</v>
      </c>
      <c r="C163" s="491" t="s">
        <v>1008</v>
      </c>
      <c r="D163" s="491" t="s">
        <v>90</v>
      </c>
      <c r="E163" s="423">
        <v>0</v>
      </c>
      <c r="F163" s="423">
        <v>0</v>
      </c>
      <c r="G163" s="423">
        <v>0</v>
      </c>
      <c r="H163" s="423">
        <v>0</v>
      </c>
      <c r="I163" s="423">
        <v>0</v>
      </c>
      <c r="J163" s="423">
        <v>0</v>
      </c>
      <c r="K163" s="423">
        <v>0</v>
      </c>
      <c r="L163" s="423">
        <v>0</v>
      </c>
      <c r="M163" s="423">
        <v>0</v>
      </c>
      <c r="N163" s="423">
        <v>0</v>
      </c>
      <c r="O163" s="423">
        <v>0</v>
      </c>
      <c r="P163" s="423">
        <v>0</v>
      </c>
      <c r="Q163" s="423">
        <v>0</v>
      </c>
      <c r="R163" s="423">
        <v>0</v>
      </c>
      <c r="S163" s="423">
        <v>0</v>
      </c>
      <c r="T163" s="423">
        <v>0</v>
      </c>
      <c r="U163" s="423">
        <v>0</v>
      </c>
      <c r="V163" s="423">
        <v>0</v>
      </c>
    </row>
    <row r="164" spans="2:22">
      <c r="B164" s="491">
        <v>9352047</v>
      </c>
      <c r="C164" s="491" t="s">
        <v>537</v>
      </c>
      <c r="D164" s="491" t="s">
        <v>90</v>
      </c>
      <c r="E164" s="423">
        <v>0</v>
      </c>
      <c r="F164" s="423">
        <v>0</v>
      </c>
      <c r="G164" s="423">
        <v>0</v>
      </c>
      <c r="H164" s="423">
        <v>0</v>
      </c>
      <c r="I164" s="423">
        <v>0</v>
      </c>
      <c r="J164" s="423">
        <v>0</v>
      </c>
      <c r="K164" s="423">
        <v>0</v>
      </c>
      <c r="L164" s="423">
        <v>0</v>
      </c>
      <c r="M164" s="423">
        <v>0</v>
      </c>
      <c r="N164" s="423">
        <v>0</v>
      </c>
      <c r="O164" s="423">
        <v>0</v>
      </c>
      <c r="P164" s="423">
        <v>0</v>
      </c>
      <c r="Q164" s="423">
        <v>0</v>
      </c>
      <c r="R164" s="423">
        <v>0</v>
      </c>
      <c r="S164" s="423">
        <v>0</v>
      </c>
      <c r="T164" s="423">
        <v>0</v>
      </c>
      <c r="U164" s="423">
        <v>0</v>
      </c>
      <c r="V164" s="423">
        <v>0</v>
      </c>
    </row>
    <row r="165" spans="2:22">
      <c r="B165" s="491">
        <v>9352048</v>
      </c>
      <c r="C165" s="491" t="s">
        <v>257</v>
      </c>
      <c r="D165" s="491" t="s">
        <v>90</v>
      </c>
      <c r="E165" s="423">
        <v>0</v>
      </c>
      <c r="F165" s="423">
        <v>0</v>
      </c>
      <c r="G165" s="423">
        <v>0</v>
      </c>
      <c r="H165" s="423">
        <v>0</v>
      </c>
      <c r="I165" s="423">
        <v>0</v>
      </c>
      <c r="J165" s="423">
        <v>0</v>
      </c>
      <c r="K165" s="423">
        <v>0</v>
      </c>
      <c r="L165" s="423">
        <v>0</v>
      </c>
      <c r="M165" s="423">
        <v>0</v>
      </c>
      <c r="N165" s="423">
        <v>0</v>
      </c>
      <c r="O165" s="423">
        <v>0</v>
      </c>
      <c r="P165" s="423">
        <v>0</v>
      </c>
      <c r="Q165" s="423">
        <v>0</v>
      </c>
      <c r="R165" s="423">
        <v>0</v>
      </c>
      <c r="S165" s="423">
        <v>0</v>
      </c>
      <c r="T165" s="423">
        <v>0</v>
      </c>
      <c r="U165" s="423">
        <v>0</v>
      </c>
      <c r="V165" s="423">
        <v>0</v>
      </c>
    </row>
    <row r="166" spans="2:22">
      <c r="B166" s="491">
        <v>9352050</v>
      </c>
      <c r="C166" s="491" t="s">
        <v>258</v>
      </c>
      <c r="D166" s="491" t="s">
        <v>90</v>
      </c>
      <c r="E166" s="423">
        <v>0</v>
      </c>
      <c r="F166" s="423">
        <v>0</v>
      </c>
      <c r="G166" s="423">
        <v>0</v>
      </c>
      <c r="H166" s="423">
        <v>0</v>
      </c>
      <c r="I166" s="423">
        <v>0</v>
      </c>
      <c r="J166" s="423">
        <v>0</v>
      </c>
      <c r="K166" s="423">
        <v>0</v>
      </c>
      <c r="L166" s="423">
        <v>0</v>
      </c>
      <c r="M166" s="423">
        <v>0</v>
      </c>
      <c r="N166" s="423">
        <v>0</v>
      </c>
      <c r="O166" s="423">
        <v>0</v>
      </c>
      <c r="P166" s="423">
        <v>0</v>
      </c>
      <c r="Q166" s="423">
        <v>0</v>
      </c>
      <c r="R166" s="423">
        <v>0</v>
      </c>
      <c r="S166" s="423">
        <v>0</v>
      </c>
      <c r="T166" s="423">
        <v>0</v>
      </c>
      <c r="U166" s="423">
        <v>0</v>
      </c>
      <c r="V166" s="423">
        <v>0</v>
      </c>
    </row>
    <row r="167" spans="2:22">
      <c r="B167" s="491">
        <v>9352051</v>
      </c>
      <c r="C167" s="491" t="s">
        <v>535</v>
      </c>
      <c r="D167" s="491" t="s">
        <v>90</v>
      </c>
      <c r="E167" s="423">
        <v>0</v>
      </c>
      <c r="F167" s="423">
        <v>0</v>
      </c>
      <c r="G167" s="423">
        <v>0</v>
      </c>
      <c r="H167" s="423">
        <v>0</v>
      </c>
      <c r="I167" s="423">
        <v>0</v>
      </c>
      <c r="J167" s="423">
        <v>0</v>
      </c>
      <c r="K167" s="423">
        <v>0</v>
      </c>
      <c r="L167" s="423">
        <v>0</v>
      </c>
      <c r="M167" s="423">
        <v>0</v>
      </c>
      <c r="N167" s="423">
        <v>0</v>
      </c>
      <c r="O167" s="423">
        <v>0</v>
      </c>
      <c r="P167" s="423">
        <v>0</v>
      </c>
      <c r="Q167" s="423">
        <v>0</v>
      </c>
      <c r="R167" s="423">
        <v>0</v>
      </c>
      <c r="S167" s="423">
        <v>0</v>
      </c>
      <c r="T167" s="423">
        <v>0</v>
      </c>
      <c r="U167" s="423">
        <v>0</v>
      </c>
      <c r="V167" s="423">
        <v>0</v>
      </c>
    </row>
    <row r="168" spans="2:22">
      <c r="B168" s="491">
        <v>9352052</v>
      </c>
      <c r="C168" s="491" t="s">
        <v>196</v>
      </c>
      <c r="D168" s="491" t="s">
        <v>90</v>
      </c>
      <c r="E168" s="423">
        <v>0</v>
      </c>
      <c r="F168" s="423">
        <v>0</v>
      </c>
      <c r="G168" s="423">
        <v>0</v>
      </c>
      <c r="H168" s="423">
        <v>0</v>
      </c>
      <c r="I168" s="423">
        <v>0</v>
      </c>
      <c r="J168" s="423">
        <v>0</v>
      </c>
      <c r="K168" s="423">
        <v>0</v>
      </c>
      <c r="L168" s="423">
        <v>0</v>
      </c>
      <c r="M168" s="423">
        <v>0</v>
      </c>
      <c r="N168" s="423">
        <v>0</v>
      </c>
      <c r="O168" s="423">
        <v>0</v>
      </c>
      <c r="P168" s="423">
        <v>0</v>
      </c>
      <c r="Q168" s="423">
        <v>0</v>
      </c>
      <c r="R168" s="423">
        <v>0</v>
      </c>
      <c r="S168" s="423">
        <v>0</v>
      </c>
      <c r="T168" s="423">
        <v>0</v>
      </c>
      <c r="U168" s="423">
        <v>0</v>
      </c>
      <c r="V168" s="423">
        <v>0</v>
      </c>
    </row>
    <row r="169" spans="2:22">
      <c r="B169" s="491">
        <v>9352053</v>
      </c>
      <c r="C169" s="491" t="s">
        <v>158</v>
      </c>
      <c r="D169" s="491" t="s">
        <v>90</v>
      </c>
      <c r="E169" s="423">
        <v>0</v>
      </c>
      <c r="F169" s="423">
        <v>0</v>
      </c>
      <c r="G169" s="423">
        <v>0</v>
      </c>
      <c r="H169" s="423">
        <v>0</v>
      </c>
      <c r="I169" s="423">
        <v>0</v>
      </c>
      <c r="J169" s="423">
        <v>0</v>
      </c>
      <c r="K169" s="423">
        <v>0</v>
      </c>
      <c r="L169" s="423">
        <v>0</v>
      </c>
      <c r="M169" s="423">
        <v>0</v>
      </c>
      <c r="N169" s="423">
        <v>0</v>
      </c>
      <c r="O169" s="423">
        <v>0</v>
      </c>
      <c r="P169" s="423">
        <v>0</v>
      </c>
      <c r="Q169" s="423">
        <v>0</v>
      </c>
      <c r="R169" s="423">
        <v>0</v>
      </c>
      <c r="S169" s="423">
        <v>0</v>
      </c>
      <c r="T169" s="423">
        <v>0</v>
      </c>
      <c r="U169" s="423">
        <v>0</v>
      </c>
      <c r="V169" s="423">
        <v>0</v>
      </c>
    </row>
    <row r="170" spans="2:22">
      <c r="B170" s="491">
        <v>9352054</v>
      </c>
      <c r="C170" s="491" t="s">
        <v>1009</v>
      </c>
      <c r="D170" s="491" t="s">
        <v>90</v>
      </c>
      <c r="E170" s="423">
        <v>0</v>
      </c>
      <c r="F170" s="423">
        <v>0</v>
      </c>
      <c r="G170" s="423">
        <v>0</v>
      </c>
      <c r="H170" s="423">
        <v>0</v>
      </c>
      <c r="I170" s="423">
        <v>0</v>
      </c>
      <c r="J170" s="423">
        <v>0</v>
      </c>
      <c r="K170" s="423">
        <v>0</v>
      </c>
      <c r="L170" s="423">
        <v>0</v>
      </c>
      <c r="M170" s="423">
        <v>0</v>
      </c>
      <c r="N170" s="423">
        <v>0</v>
      </c>
      <c r="O170" s="423">
        <v>0</v>
      </c>
      <c r="P170" s="423">
        <v>0</v>
      </c>
      <c r="Q170" s="423">
        <v>0</v>
      </c>
      <c r="R170" s="423">
        <v>0</v>
      </c>
      <c r="S170" s="423">
        <v>0</v>
      </c>
      <c r="T170" s="423">
        <v>0</v>
      </c>
      <c r="U170" s="423">
        <v>0</v>
      </c>
      <c r="V170" s="423">
        <v>0</v>
      </c>
    </row>
    <row r="171" spans="2:22">
      <c r="B171" s="491">
        <v>9352056</v>
      </c>
      <c r="C171" s="491" t="s">
        <v>1010</v>
      </c>
      <c r="D171" s="491" t="s">
        <v>90</v>
      </c>
      <c r="E171" s="423">
        <v>0</v>
      </c>
      <c r="F171" s="423">
        <v>0</v>
      </c>
      <c r="G171" s="423">
        <v>0</v>
      </c>
      <c r="H171" s="423">
        <v>0</v>
      </c>
      <c r="I171" s="423">
        <v>0</v>
      </c>
      <c r="J171" s="423">
        <v>0</v>
      </c>
      <c r="K171" s="423">
        <v>0</v>
      </c>
      <c r="L171" s="423">
        <v>0</v>
      </c>
      <c r="M171" s="423">
        <v>0</v>
      </c>
      <c r="N171" s="423">
        <v>0</v>
      </c>
      <c r="O171" s="423">
        <v>0</v>
      </c>
      <c r="P171" s="423">
        <v>0</v>
      </c>
      <c r="Q171" s="423">
        <v>0</v>
      </c>
      <c r="R171" s="423">
        <v>0</v>
      </c>
      <c r="S171" s="423">
        <v>0</v>
      </c>
      <c r="T171" s="423">
        <v>0</v>
      </c>
      <c r="U171" s="423">
        <v>0</v>
      </c>
      <c r="V171" s="423">
        <v>0</v>
      </c>
    </row>
    <row r="172" spans="2:22">
      <c r="B172" s="491">
        <v>9352057</v>
      </c>
      <c r="C172" s="491" t="s">
        <v>1011</v>
      </c>
      <c r="D172" s="491" t="s">
        <v>90</v>
      </c>
      <c r="E172" s="423">
        <v>0</v>
      </c>
      <c r="F172" s="423">
        <v>0</v>
      </c>
      <c r="G172" s="423">
        <v>0</v>
      </c>
      <c r="H172" s="423">
        <v>0</v>
      </c>
      <c r="I172" s="423">
        <v>0</v>
      </c>
      <c r="J172" s="423">
        <v>0</v>
      </c>
      <c r="K172" s="423">
        <v>0</v>
      </c>
      <c r="L172" s="423">
        <v>0</v>
      </c>
      <c r="M172" s="423">
        <v>0</v>
      </c>
      <c r="N172" s="423">
        <v>0</v>
      </c>
      <c r="O172" s="423">
        <v>0</v>
      </c>
      <c r="P172" s="423">
        <v>0</v>
      </c>
      <c r="Q172" s="423">
        <v>0</v>
      </c>
      <c r="R172" s="423">
        <v>0</v>
      </c>
      <c r="S172" s="423">
        <v>0</v>
      </c>
      <c r="T172" s="423">
        <v>0</v>
      </c>
      <c r="U172" s="423">
        <v>0</v>
      </c>
      <c r="V172" s="423">
        <v>0</v>
      </c>
    </row>
    <row r="173" spans="2:22">
      <c r="B173" s="491">
        <v>9352058</v>
      </c>
      <c r="C173" s="491" t="s">
        <v>1012</v>
      </c>
      <c r="D173" s="491" t="s">
        <v>90</v>
      </c>
      <c r="E173" s="423">
        <v>0</v>
      </c>
      <c r="F173" s="423">
        <v>0</v>
      </c>
      <c r="G173" s="423">
        <v>0</v>
      </c>
      <c r="H173" s="423">
        <v>0</v>
      </c>
      <c r="I173" s="423">
        <v>0</v>
      </c>
      <c r="J173" s="423">
        <v>0</v>
      </c>
      <c r="K173" s="423">
        <v>0</v>
      </c>
      <c r="L173" s="423">
        <v>0</v>
      </c>
      <c r="M173" s="423">
        <v>0</v>
      </c>
      <c r="N173" s="423">
        <v>0</v>
      </c>
      <c r="O173" s="423">
        <v>0</v>
      </c>
      <c r="P173" s="423">
        <v>0</v>
      </c>
      <c r="Q173" s="423">
        <v>0</v>
      </c>
      <c r="R173" s="423">
        <v>0</v>
      </c>
      <c r="S173" s="423">
        <v>0</v>
      </c>
      <c r="T173" s="423">
        <v>0</v>
      </c>
      <c r="U173" s="423">
        <v>0</v>
      </c>
      <c r="V173" s="423">
        <v>0</v>
      </c>
    </row>
    <row r="174" spans="2:22">
      <c r="B174" s="491">
        <v>9352059</v>
      </c>
      <c r="C174" s="491" t="s">
        <v>530</v>
      </c>
      <c r="D174" s="491" t="s">
        <v>90</v>
      </c>
      <c r="E174" s="423">
        <v>0</v>
      </c>
      <c r="F174" s="423">
        <v>0</v>
      </c>
      <c r="G174" s="423">
        <v>0</v>
      </c>
      <c r="H174" s="423">
        <v>0</v>
      </c>
      <c r="I174" s="423">
        <v>0</v>
      </c>
      <c r="J174" s="423">
        <v>0</v>
      </c>
      <c r="K174" s="423">
        <v>0</v>
      </c>
      <c r="L174" s="423">
        <v>0</v>
      </c>
      <c r="M174" s="423">
        <v>0</v>
      </c>
      <c r="N174" s="423">
        <v>0</v>
      </c>
      <c r="O174" s="423">
        <v>0</v>
      </c>
      <c r="P174" s="423">
        <v>0</v>
      </c>
      <c r="Q174" s="423">
        <v>0</v>
      </c>
      <c r="R174" s="423">
        <v>0</v>
      </c>
      <c r="S174" s="423">
        <v>0</v>
      </c>
      <c r="T174" s="423">
        <v>0</v>
      </c>
      <c r="U174" s="423">
        <v>0</v>
      </c>
      <c r="V174" s="423">
        <v>0</v>
      </c>
    </row>
    <row r="175" spans="2:22">
      <c r="B175" s="491">
        <v>9352060</v>
      </c>
      <c r="C175" s="491" t="s">
        <v>1013</v>
      </c>
      <c r="D175" s="491" t="s">
        <v>90</v>
      </c>
      <c r="E175" s="423">
        <v>0</v>
      </c>
      <c r="F175" s="423">
        <v>0</v>
      </c>
      <c r="G175" s="423">
        <v>0</v>
      </c>
      <c r="H175" s="423">
        <v>0</v>
      </c>
      <c r="I175" s="423">
        <v>0</v>
      </c>
      <c r="J175" s="423">
        <v>0</v>
      </c>
      <c r="K175" s="423">
        <v>0</v>
      </c>
      <c r="L175" s="423">
        <v>0</v>
      </c>
      <c r="M175" s="423">
        <v>0</v>
      </c>
      <c r="N175" s="423">
        <v>0</v>
      </c>
      <c r="O175" s="423">
        <v>0</v>
      </c>
      <c r="P175" s="423">
        <v>0</v>
      </c>
      <c r="Q175" s="423">
        <v>0</v>
      </c>
      <c r="R175" s="423">
        <v>0</v>
      </c>
      <c r="S175" s="423">
        <v>0</v>
      </c>
      <c r="T175" s="423">
        <v>0</v>
      </c>
      <c r="U175" s="423">
        <v>0</v>
      </c>
      <c r="V175" s="423">
        <v>0</v>
      </c>
    </row>
    <row r="176" spans="2:22">
      <c r="B176" s="491">
        <v>9352063</v>
      </c>
      <c r="C176" s="491" t="s">
        <v>94</v>
      </c>
      <c r="D176" s="491" t="s">
        <v>90</v>
      </c>
      <c r="E176" s="423">
        <v>0</v>
      </c>
      <c r="F176" s="423">
        <v>0</v>
      </c>
      <c r="G176" s="423">
        <v>0</v>
      </c>
      <c r="H176" s="423">
        <v>0</v>
      </c>
      <c r="I176" s="423">
        <v>0</v>
      </c>
      <c r="J176" s="423">
        <v>0</v>
      </c>
      <c r="K176" s="423">
        <v>0</v>
      </c>
      <c r="L176" s="423">
        <v>0</v>
      </c>
      <c r="M176" s="423">
        <v>0</v>
      </c>
      <c r="N176" s="423">
        <v>0</v>
      </c>
      <c r="O176" s="423">
        <v>0</v>
      </c>
      <c r="P176" s="423">
        <v>0</v>
      </c>
      <c r="Q176" s="423">
        <v>0</v>
      </c>
      <c r="R176" s="423">
        <v>0</v>
      </c>
      <c r="S176" s="423">
        <v>0</v>
      </c>
      <c r="T176" s="423">
        <v>0</v>
      </c>
      <c r="U176" s="423">
        <v>0</v>
      </c>
      <c r="V176" s="423">
        <v>0</v>
      </c>
    </row>
    <row r="177" spans="2:22">
      <c r="B177" s="491">
        <v>9352064</v>
      </c>
      <c r="C177" s="491" t="s">
        <v>96</v>
      </c>
      <c r="D177" s="491" t="s">
        <v>90</v>
      </c>
      <c r="E177" s="423">
        <v>0</v>
      </c>
      <c r="F177" s="423">
        <v>0</v>
      </c>
      <c r="G177" s="423">
        <v>0</v>
      </c>
      <c r="H177" s="423">
        <v>0</v>
      </c>
      <c r="I177" s="423">
        <v>0</v>
      </c>
      <c r="J177" s="423">
        <v>0</v>
      </c>
      <c r="K177" s="423">
        <v>0</v>
      </c>
      <c r="L177" s="423">
        <v>0</v>
      </c>
      <c r="M177" s="423">
        <v>0</v>
      </c>
      <c r="N177" s="423">
        <v>0</v>
      </c>
      <c r="O177" s="423">
        <v>0</v>
      </c>
      <c r="P177" s="423">
        <v>0</v>
      </c>
      <c r="Q177" s="423">
        <v>0</v>
      </c>
      <c r="R177" s="423">
        <v>0</v>
      </c>
      <c r="S177" s="423">
        <v>0</v>
      </c>
      <c r="T177" s="423">
        <v>0</v>
      </c>
      <c r="U177" s="423">
        <v>0</v>
      </c>
      <c r="V177" s="423">
        <v>0</v>
      </c>
    </row>
    <row r="178" spans="2:22">
      <c r="B178" s="491">
        <v>9352065</v>
      </c>
      <c r="C178" s="491" t="s">
        <v>526</v>
      </c>
      <c r="D178" s="491" t="s">
        <v>90</v>
      </c>
      <c r="E178" s="423">
        <v>0</v>
      </c>
      <c r="F178" s="423">
        <v>0</v>
      </c>
      <c r="G178" s="423">
        <v>0</v>
      </c>
      <c r="H178" s="423">
        <v>0</v>
      </c>
      <c r="I178" s="423">
        <v>0</v>
      </c>
      <c r="J178" s="423">
        <v>0</v>
      </c>
      <c r="K178" s="423">
        <v>0</v>
      </c>
      <c r="L178" s="423">
        <v>0</v>
      </c>
      <c r="M178" s="423">
        <v>0</v>
      </c>
      <c r="N178" s="423">
        <v>0</v>
      </c>
      <c r="O178" s="423">
        <v>0</v>
      </c>
      <c r="P178" s="423">
        <v>0</v>
      </c>
      <c r="Q178" s="423">
        <v>0</v>
      </c>
      <c r="R178" s="423">
        <v>0</v>
      </c>
      <c r="S178" s="423">
        <v>0</v>
      </c>
      <c r="T178" s="423">
        <v>0</v>
      </c>
      <c r="U178" s="423">
        <v>0</v>
      </c>
      <c r="V178" s="423">
        <v>0</v>
      </c>
    </row>
    <row r="179" spans="2:22">
      <c r="B179" s="491">
        <v>9352067</v>
      </c>
      <c r="C179" s="491" t="s">
        <v>111</v>
      </c>
      <c r="D179" s="491" t="s">
        <v>90</v>
      </c>
      <c r="E179" s="423">
        <v>0</v>
      </c>
      <c r="F179" s="423">
        <v>0</v>
      </c>
      <c r="G179" s="423">
        <v>0</v>
      </c>
      <c r="H179" s="423">
        <v>0</v>
      </c>
      <c r="I179" s="423">
        <v>0</v>
      </c>
      <c r="J179" s="423">
        <v>0</v>
      </c>
      <c r="K179" s="423">
        <v>0</v>
      </c>
      <c r="L179" s="423">
        <v>0</v>
      </c>
      <c r="M179" s="423">
        <v>0</v>
      </c>
      <c r="N179" s="423">
        <v>0</v>
      </c>
      <c r="O179" s="423">
        <v>0</v>
      </c>
      <c r="P179" s="423">
        <v>0</v>
      </c>
      <c r="Q179" s="423">
        <v>0</v>
      </c>
      <c r="R179" s="423">
        <v>0</v>
      </c>
      <c r="S179" s="423">
        <v>0</v>
      </c>
      <c r="T179" s="423">
        <v>0</v>
      </c>
      <c r="U179" s="423">
        <v>0</v>
      </c>
      <c r="V179" s="423">
        <v>0</v>
      </c>
    </row>
    <row r="180" spans="2:22">
      <c r="B180" s="491">
        <v>9352069</v>
      </c>
      <c r="C180" s="491" t="s">
        <v>235</v>
      </c>
      <c r="D180" s="491" t="s">
        <v>90</v>
      </c>
      <c r="E180" s="423">
        <v>0</v>
      </c>
      <c r="F180" s="423">
        <v>0</v>
      </c>
      <c r="G180" s="423">
        <v>0</v>
      </c>
      <c r="H180" s="423">
        <v>0</v>
      </c>
      <c r="I180" s="423">
        <v>0</v>
      </c>
      <c r="J180" s="423">
        <v>0</v>
      </c>
      <c r="K180" s="423">
        <v>0</v>
      </c>
      <c r="L180" s="423">
        <v>0</v>
      </c>
      <c r="M180" s="423">
        <v>0</v>
      </c>
      <c r="N180" s="423">
        <v>0</v>
      </c>
      <c r="O180" s="423">
        <v>0</v>
      </c>
      <c r="P180" s="423">
        <v>0</v>
      </c>
      <c r="Q180" s="423">
        <v>0</v>
      </c>
      <c r="R180" s="423">
        <v>0</v>
      </c>
      <c r="S180" s="423">
        <v>0</v>
      </c>
      <c r="T180" s="423">
        <v>0</v>
      </c>
      <c r="U180" s="423">
        <v>0</v>
      </c>
      <c r="V180" s="423">
        <v>0</v>
      </c>
    </row>
    <row r="181" spans="2:22">
      <c r="B181" s="491">
        <v>9352073</v>
      </c>
      <c r="C181" s="491" t="s">
        <v>525</v>
      </c>
      <c r="D181" s="491" t="s">
        <v>90</v>
      </c>
      <c r="E181" s="423">
        <v>0</v>
      </c>
      <c r="F181" s="423">
        <v>0</v>
      </c>
      <c r="G181" s="423">
        <v>0</v>
      </c>
      <c r="H181" s="423">
        <v>0</v>
      </c>
      <c r="I181" s="423">
        <v>0</v>
      </c>
      <c r="J181" s="423">
        <v>0</v>
      </c>
      <c r="K181" s="423">
        <v>0</v>
      </c>
      <c r="L181" s="423">
        <v>0</v>
      </c>
      <c r="M181" s="423">
        <v>0</v>
      </c>
      <c r="N181" s="423">
        <v>0</v>
      </c>
      <c r="O181" s="423">
        <v>0</v>
      </c>
      <c r="P181" s="423">
        <v>0</v>
      </c>
      <c r="Q181" s="423">
        <v>0</v>
      </c>
      <c r="R181" s="423">
        <v>0</v>
      </c>
      <c r="S181" s="423">
        <v>0</v>
      </c>
      <c r="T181" s="423">
        <v>0</v>
      </c>
      <c r="U181" s="423">
        <v>0</v>
      </c>
      <c r="V181" s="423">
        <v>0</v>
      </c>
    </row>
    <row r="182" spans="2:22">
      <c r="B182" s="491">
        <v>9352074</v>
      </c>
      <c r="C182" s="491" t="s">
        <v>1266</v>
      </c>
      <c r="D182" s="491" t="s">
        <v>90</v>
      </c>
      <c r="E182" s="423">
        <v>0</v>
      </c>
      <c r="F182" s="423">
        <v>0</v>
      </c>
      <c r="G182" s="423">
        <v>0</v>
      </c>
      <c r="H182" s="423">
        <v>0</v>
      </c>
      <c r="I182" s="423">
        <v>0</v>
      </c>
      <c r="J182" s="423">
        <v>0</v>
      </c>
      <c r="K182" s="423">
        <v>0</v>
      </c>
      <c r="L182" s="423">
        <v>0</v>
      </c>
      <c r="M182" s="423">
        <v>0</v>
      </c>
      <c r="N182" s="423">
        <v>0</v>
      </c>
      <c r="O182" s="423">
        <v>0</v>
      </c>
      <c r="P182" s="423">
        <v>0</v>
      </c>
      <c r="Q182" s="423">
        <v>0</v>
      </c>
      <c r="R182" s="423">
        <v>0</v>
      </c>
      <c r="S182" s="423">
        <v>0</v>
      </c>
      <c r="T182" s="423">
        <v>0</v>
      </c>
      <c r="U182" s="423">
        <v>0</v>
      </c>
      <c r="V182" s="423">
        <v>0</v>
      </c>
    </row>
    <row r="183" spans="2:22">
      <c r="B183" s="491">
        <v>9352075</v>
      </c>
      <c r="C183" s="491" t="s">
        <v>1267</v>
      </c>
      <c r="D183" s="491" t="s">
        <v>90</v>
      </c>
      <c r="E183" s="423">
        <v>0</v>
      </c>
      <c r="F183" s="423">
        <v>0</v>
      </c>
      <c r="G183" s="423">
        <v>0</v>
      </c>
      <c r="H183" s="423">
        <v>0</v>
      </c>
      <c r="I183" s="423">
        <v>0</v>
      </c>
      <c r="J183" s="423">
        <v>0</v>
      </c>
      <c r="K183" s="423">
        <v>0</v>
      </c>
      <c r="L183" s="423">
        <v>0</v>
      </c>
      <c r="M183" s="423">
        <v>0</v>
      </c>
      <c r="N183" s="423">
        <v>0</v>
      </c>
      <c r="O183" s="423">
        <v>0</v>
      </c>
      <c r="P183" s="423">
        <v>0</v>
      </c>
      <c r="Q183" s="423">
        <v>0</v>
      </c>
      <c r="R183" s="423">
        <v>0</v>
      </c>
      <c r="S183" s="423">
        <v>0</v>
      </c>
      <c r="T183" s="423">
        <v>0</v>
      </c>
      <c r="U183" s="423">
        <v>0</v>
      </c>
      <c r="V183" s="423">
        <v>0</v>
      </c>
    </row>
    <row r="184" spans="2:22">
      <c r="B184" s="491">
        <v>9352078</v>
      </c>
      <c r="C184" s="491" t="s">
        <v>474</v>
      </c>
      <c r="D184" s="491" t="s">
        <v>90</v>
      </c>
      <c r="E184" s="423">
        <v>0</v>
      </c>
      <c r="F184" s="423">
        <v>0</v>
      </c>
      <c r="G184" s="423">
        <v>0</v>
      </c>
      <c r="H184" s="423">
        <v>0</v>
      </c>
      <c r="I184" s="423">
        <v>0</v>
      </c>
      <c r="J184" s="423">
        <v>0</v>
      </c>
      <c r="K184" s="423">
        <v>0</v>
      </c>
      <c r="L184" s="423">
        <v>0</v>
      </c>
      <c r="M184" s="423">
        <v>0</v>
      </c>
      <c r="N184" s="423">
        <v>0</v>
      </c>
      <c r="O184" s="423">
        <v>0</v>
      </c>
      <c r="P184" s="423">
        <v>0</v>
      </c>
      <c r="Q184" s="423">
        <v>0</v>
      </c>
      <c r="R184" s="423">
        <v>0</v>
      </c>
      <c r="S184" s="423">
        <v>0</v>
      </c>
      <c r="T184" s="423">
        <v>0</v>
      </c>
      <c r="U184" s="423">
        <v>0</v>
      </c>
      <c r="V184" s="423">
        <v>0</v>
      </c>
    </row>
    <row r="185" spans="2:22">
      <c r="B185" s="491">
        <v>9352080</v>
      </c>
      <c r="C185" s="491" t="s">
        <v>140</v>
      </c>
      <c r="D185" s="491" t="s">
        <v>90</v>
      </c>
      <c r="E185" s="423">
        <v>0</v>
      </c>
      <c r="F185" s="423">
        <v>0</v>
      </c>
      <c r="G185" s="423">
        <v>0</v>
      </c>
      <c r="H185" s="423">
        <v>0</v>
      </c>
      <c r="I185" s="423">
        <v>0</v>
      </c>
      <c r="J185" s="423">
        <v>0</v>
      </c>
      <c r="K185" s="423">
        <v>0</v>
      </c>
      <c r="L185" s="423">
        <v>0</v>
      </c>
      <c r="M185" s="423">
        <v>0</v>
      </c>
      <c r="N185" s="423">
        <v>0</v>
      </c>
      <c r="O185" s="423">
        <v>0</v>
      </c>
      <c r="P185" s="423">
        <v>0</v>
      </c>
      <c r="Q185" s="423">
        <v>0</v>
      </c>
      <c r="R185" s="423">
        <v>0</v>
      </c>
      <c r="S185" s="423">
        <v>0</v>
      </c>
      <c r="T185" s="423">
        <v>0</v>
      </c>
      <c r="U185" s="423">
        <v>0</v>
      </c>
      <c r="V185" s="423">
        <v>0</v>
      </c>
    </row>
    <row r="186" spans="2:22">
      <c r="B186" s="491">
        <v>9352083</v>
      </c>
      <c r="C186" s="491" t="s">
        <v>251</v>
      </c>
      <c r="D186" s="491" t="s">
        <v>90</v>
      </c>
      <c r="E186" s="423">
        <v>0</v>
      </c>
      <c r="F186" s="423">
        <v>0</v>
      </c>
      <c r="G186" s="423">
        <v>0</v>
      </c>
      <c r="H186" s="423">
        <v>0</v>
      </c>
      <c r="I186" s="423">
        <v>0</v>
      </c>
      <c r="J186" s="423">
        <v>0</v>
      </c>
      <c r="K186" s="423">
        <v>0</v>
      </c>
      <c r="L186" s="423">
        <v>0</v>
      </c>
      <c r="M186" s="423">
        <v>0</v>
      </c>
      <c r="N186" s="423">
        <v>0</v>
      </c>
      <c r="O186" s="423">
        <v>0</v>
      </c>
      <c r="P186" s="423">
        <v>0</v>
      </c>
      <c r="Q186" s="423">
        <v>0</v>
      </c>
      <c r="R186" s="423">
        <v>0</v>
      </c>
      <c r="S186" s="423">
        <v>0</v>
      </c>
      <c r="T186" s="423">
        <v>0</v>
      </c>
      <c r="U186" s="423">
        <v>0</v>
      </c>
      <c r="V186" s="423">
        <v>0</v>
      </c>
    </row>
    <row r="187" spans="2:22">
      <c r="B187" s="491">
        <v>9352086</v>
      </c>
      <c r="C187" s="491" t="s">
        <v>144</v>
      </c>
      <c r="D187" s="491" t="s">
        <v>90</v>
      </c>
      <c r="E187" s="423">
        <v>0</v>
      </c>
      <c r="F187" s="423">
        <v>0</v>
      </c>
      <c r="G187" s="423">
        <v>0</v>
      </c>
      <c r="H187" s="423">
        <v>0</v>
      </c>
      <c r="I187" s="423">
        <v>0</v>
      </c>
      <c r="J187" s="423">
        <v>0</v>
      </c>
      <c r="K187" s="423">
        <v>0</v>
      </c>
      <c r="L187" s="423">
        <v>0</v>
      </c>
      <c r="M187" s="423">
        <v>0</v>
      </c>
      <c r="N187" s="423">
        <v>0</v>
      </c>
      <c r="O187" s="423">
        <v>0</v>
      </c>
      <c r="P187" s="423">
        <v>0</v>
      </c>
      <c r="Q187" s="423">
        <v>0</v>
      </c>
      <c r="R187" s="423">
        <v>0</v>
      </c>
      <c r="S187" s="423">
        <v>0</v>
      </c>
      <c r="T187" s="423">
        <v>0</v>
      </c>
      <c r="U187" s="423">
        <v>0</v>
      </c>
      <c r="V187" s="423">
        <v>0</v>
      </c>
    </row>
    <row r="188" spans="2:22">
      <c r="B188" s="491">
        <v>9352087</v>
      </c>
      <c r="C188" s="491" t="s">
        <v>524</v>
      </c>
      <c r="D188" s="491" t="s">
        <v>90</v>
      </c>
      <c r="E188" s="423">
        <v>0</v>
      </c>
      <c r="F188" s="423">
        <v>0</v>
      </c>
      <c r="G188" s="423">
        <v>0</v>
      </c>
      <c r="H188" s="423">
        <v>0</v>
      </c>
      <c r="I188" s="423">
        <v>0</v>
      </c>
      <c r="J188" s="423">
        <v>0</v>
      </c>
      <c r="K188" s="423">
        <v>0</v>
      </c>
      <c r="L188" s="423">
        <v>0</v>
      </c>
      <c r="M188" s="423">
        <v>0</v>
      </c>
      <c r="N188" s="423">
        <v>0</v>
      </c>
      <c r="O188" s="423">
        <v>0</v>
      </c>
      <c r="P188" s="423">
        <v>0</v>
      </c>
      <c r="Q188" s="423">
        <v>0</v>
      </c>
      <c r="R188" s="423">
        <v>0</v>
      </c>
      <c r="S188" s="423">
        <v>0</v>
      </c>
      <c r="T188" s="423">
        <v>0</v>
      </c>
      <c r="U188" s="423">
        <v>0</v>
      </c>
      <c r="V188" s="423">
        <v>0</v>
      </c>
    </row>
    <row r="189" spans="2:22">
      <c r="B189" s="491">
        <v>9352088</v>
      </c>
      <c r="C189" s="491" t="s">
        <v>148</v>
      </c>
      <c r="D189" s="491" t="s">
        <v>90</v>
      </c>
      <c r="E189" s="423">
        <v>0</v>
      </c>
      <c r="F189" s="423">
        <v>0</v>
      </c>
      <c r="G189" s="423">
        <v>0</v>
      </c>
      <c r="H189" s="423">
        <v>0</v>
      </c>
      <c r="I189" s="423">
        <v>0</v>
      </c>
      <c r="J189" s="423">
        <v>0</v>
      </c>
      <c r="K189" s="423">
        <v>0</v>
      </c>
      <c r="L189" s="423">
        <v>0</v>
      </c>
      <c r="M189" s="423">
        <v>0</v>
      </c>
      <c r="N189" s="423">
        <v>0</v>
      </c>
      <c r="O189" s="423">
        <v>0</v>
      </c>
      <c r="P189" s="423">
        <v>0</v>
      </c>
      <c r="Q189" s="423">
        <v>0</v>
      </c>
      <c r="R189" s="423">
        <v>0</v>
      </c>
      <c r="S189" s="423">
        <v>0</v>
      </c>
      <c r="T189" s="423">
        <v>0</v>
      </c>
      <c r="U189" s="423">
        <v>0</v>
      </c>
      <c r="V189" s="423">
        <v>0</v>
      </c>
    </row>
    <row r="190" spans="2:22">
      <c r="B190" s="491">
        <v>9352090</v>
      </c>
      <c r="C190" s="491" t="s">
        <v>523</v>
      </c>
      <c r="D190" s="491" t="s">
        <v>90</v>
      </c>
      <c r="E190" s="423">
        <v>0</v>
      </c>
      <c r="F190" s="423">
        <v>0</v>
      </c>
      <c r="G190" s="423">
        <v>0</v>
      </c>
      <c r="H190" s="423">
        <v>0</v>
      </c>
      <c r="I190" s="423">
        <v>0</v>
      </c>
      <c r="J190" s="423">
        <v>0</v>
      </c>
      <c r="K190" s="423">
        <v>0</v>
      </c>
      <c r="L190" s="423">
        <v>0</v>
      </c>
      <c r="M190" s="423">
        <v>0</v>
      </c>
      <c r="N190" s="423">
        <v>0</v>
      </c>
      <c r="O190" s="423">
        <v>0</v>
      </c>
      <c r="P190" s="423">
        <v>0</v>
      </c>
      <c r="Q190" s="423">
        <v>0</v>
      </c>
      <c r="R190" s="423">
        <v>0</v>
      </c>
      <c r="S190" s="423">
        <v>0</v>
      </c>
      <c r="T190" s="423">
        <v>0</v>
      </c>
      <c r="U190" s="423">
        <v>0</v>
      </c>
      <c r="V190" s="423">
        <v>0</v>
      </c>
    </row>
    <row r="191" spans="2:22">
      <c r="B191" s="491">
        <v>9352091</v>
      </c>
      <c r="C191" s="491" t="s">
        <v>156</v>
      </c>
      <c r="D191" s="491" t="s">
        <v>90</v>
      </c>
      <c r="E191" s="423">
        <v>0</v>
      </c>
      <c r="F191" s="423">
        <v>0</v>
      </c>
      <c r="G191" s="423">
        <v>0</v>
      </c>
      <c r="H191" s="423">
        <v>0</v>
      </c>
      <c r="I191" s="423">
        <v>0</v>
      </c>
      <c r="J191" s="423">
        <v>0</v>
      </c>
      <c r="K191" s="423">
        <v>0</v>
      </c>
      <c r="L191" s="423">
        <v>0</v>
      </c>
      <c r="M191" s="423">
        <v>0</v>
      </c>
      <c r="N191" s="423">
        <v>0</v>
      </c>
      <c r="O191" s="423">
        <v>0</v>
      </c>
      <c r="P191" s="423">
        <v>0</v>
      </c>
      <c r="Q191" s="423">
        <v>0</v>
      </c>
      <c r="R191" s="423">
        <v>0</v>
      </c>
      <c r="S191" s="423">
        <v>0</v>
      </c>
      <c r="T191" s="423">
        <v>0</v>
      </c>
      <c r="U191" s="423">
        <v>0</v>
      </c>
      <c r="V191" s="423">
        <v>0</v>
      </c>
    </row>
    <row r="192" spans="2:22">
      <c r="B192" s="491">
        <v>9352093</v>
      </c>
      <c r="C192" s="491" t="s">
        <v>412</v>
      </c>
      <c r="D192" s="491" t="s">
        <v>90</v>
      </c>
      <c r="E192" s="423">
        <v>0</v>
      </c>
      <c r="F192" s="423">
        <v>0</v>
      </c>
      <c r="G192" s="423">
        <v>0</v>
      </c>
      <c r="H192" s="423">
        <v>0</v>
      </c>
      <c r="I192" s="423">
        <v>0</v>
      </c>
      <c r="J192" s="423">
        <v>0</v>
      </c>
      <c r="K192" s="423">
        <v>0</v>
      </c>
      <c r="L192" s="423">
        <v>0</v>
      </c>
      <c r="M192" s="423">
        <v>0</v>
      </c>
      <c r="N192" s="423">
        <v>0</v>
      </c>
      <c r="O192" s="423">
        <v>0</v>
      </c>
      <c r="P192" s="423">
        <v>0</v>
      </c>
      <c r="Q192" s="423">
        <v>0</v>
      </c>
      <c r="R192" s="423">
        <v>0</v>
      </c>
      <c r="S192" s="423">
        <v>0</v>
      </c>
      <c r="T192" s="423">
        <v>0</v>
      </c>
      <c r="U192" s="423">
        <v>0</v>
      </c>
      <c r="V192" s="423">
        <v>0</v>
      </c>
    </row>
    <row r="193" spans="2:22">
      <c r="B193" s="491">
        <v>9352096</v>
      </c>
      <c r="C193" s="491" t="s">
        <v>188</v>
      </c>
      <c r="D193" s="491" t="s">
        <v>90</v>
      </c>
      <c r="E193" s="423">
        <v>0</v>
      </c>
      <c r="F193" s="423">
        <v>0</v>
      </c>
      <c r="G193" s="423">
        <v>0</v>
      </c>
      <c r="H193" s="423">
        <v>0</v>
      </c>
      <c r="I193" s="423">
        <v>0</v>
      </c>
      <c r="J193" s="423">
        <v>0</v>
      </c>
      <c r="K193" s="423">
        <v>0</v>
      </c>
      <c r="L193" s="423">
        <v>0</v>
      </c>
      <c r="M193" s="423">
        <v>0</v>
      </c>
      <c r="N193" s="423">
        <v>0</v>
      </c>
      <c r="O193" s="423">
        <v>0</v>
      </c>
      <c r="P193" s="423">
        <v>0</v>
      </c>
      <c r="Q193" s="423">
        <v>0</v>
      </c>
      <c r="R193" s="423">
        <v>0</v>
      </c>
      <c r="S193" s="423">
        <v>0</v>
      </c>
      <c r="T193" s="423">
        <v>0</v>
      </c>
      <c r="U193" s="423">
        <v>0</v>
      </c>
      <c r="V193" s="423">
        <v>0</v>
      </c>
    </row>
    <row r="194" spans="2:22">
      <c r="B194" s="491">
        <v>9352097</v>
      </c>
      <c r="C194" s="491" t="s">
        <v>1014</v>
      </c>
      <c r="D194" s="491" t="s">
        <v>90</v>
      </c>
      <c r="E194" s="423">
        <v>0</v>
      </c>
      <c r="F194" s="423">
        <v>0</v>
      </c>
      <c r="G194" s="423">
        <v>0</v>
      </c>
      <c r="H194" s="423">
        <v>0</v>
      </c>
      <c r="I194" s="423">
        <v>0</v>
      </c>
      <c r="J194" s="423">
        <v>0</v>
      </c>
      <c r="K194" s="423">
        <v>0</v>
      </c>
      <c r="L194" s="423">
        <v>0</v>
      </c>
      <c r="M194" s="423">
        <v>0</v>
      </c>
      <c r="N194" s="423">
        <v>0</v>
      </c>
      <c r="O194" s="423">
        <v>0</v>
      </c>
      <c r="P194" s="423">
        <v>0</v>
      </c>
      <c r="Q194" s="423">
        <v>0</v>
      </c>
      <c r="R194" s="423">
        <v>0</v>
      </c>
      <c r="S194" s="423">
        <v>0</v>
      </c>
      <c r="T194" s="423">
        <v>0</v>
      </c>
      <c r="U194" s="423">
        <v>0</v>
      </c>
      <c r="V194" s="423">
        <v>0</v>
      </c>
    </row>
    <row r="195" spans="2:22">
      <c r="B195" s="491">
        <v>9352098</v>
      </c>
      <c r="C195" s="491" t="s">
        <v>190</v>
      </c>
      <c r="D195" s="491" t="s">
        <v>90</v>
      </c>
      <c r="E195" s="423">
        <v>0</v>
      </c>
      <c r="F195" s="423">
        <v>0</v>
      </c>
      <c r="G195" s="423">
        <v>0</v>
      </c>
      <c r="H195" s="423">
        <v>0</v>
      </c>
      <c r="I195" s="423">
        <v>0</v>
      </c>
      <c r="J195" s="423">
        <v>0</v>
      </c>
      <c r="K195" s="423">
        <v>0</v>
      </c>
      <c r="L195" s="423">
        <v>0</v>
      </c>
      <c r="M195" s="423">
        <v>0</v>
      </c>
      <c r="N195" s="423">
        <v>0</v>
      </c>
      <c r="O195" s="423">
        <v>0</v>
      </c>
      <c r="P195" s="423">
        <v>0</v>
      </c>
      <c r="Q195" s="423">
        <v>0</v>
      </c>
      <c r="R195" s="423">
        <v>0</v>
      </c>
      <c r="S195" s="423">
        <v>0</v>
      </c>
      <c r="T195" s="423">
        <v>0</v>
      </c>
      <c r="U195" s="423">
        <v>0</v>
      </c>
      <c r="V195" s="423">
        <v>0</v>
      </c>
    </row>
    <row r="196" spans="2:22">
      <c r="B196" s="491">
        <v>9352099</v>
      </c>
      <c r="C196" s="491" t="s">
        <v>1015</v>
      </c>
      <c r="D196" s="491" t="s">
        <v>90</v>
      </c>
      <c r="E196" s="423">
        <v>0</v>
      </c>
      <c r="F196" s="423">
        <v>0</v>
      </c>
      <c r="G196" s="423">
        <v>0</v>
      </c>
      <c r="H196" s="423">
        <v>0</v>
      </c>
      <c r="I196" s="423">
        <v>0</v>
      </c>
      <c r="J196" s="423">
        <v>0</v>
      </c>
      <c r="K196" s="423">
        <v>0</v>
      </c>
      <c r="L196" s="423">
        <v>0</v>
      </c>
      <c r="M196" s="423">
        <v>0</v>
      </c>
      <c r="N196" s="423">
        <v>0</v>
      </c>
      <c r="O196" s="423">
        <v>0</v>
      </c>
      <c r="P196" s="423">
        <v>0</v>
      </c>
      <c r="Q196" s="423">
        <v>0</v>
      </c>
      <c r="R196" s="423">
        <v>0</v>
      </c>
      <c r="S196" s="423">
        <v>0</v>
      </c>
      <c r="T196" s="423">
        <v>0</v>
      </c>
      <c r="U196" s="423">
        <v>0</v>
      </c>
      <c r="V196" s="423">
        <v>0</v>
      </c>
    </row>
    <row r="197" spans="2:22">
      <c r="B197" s="491">
        <v>9352100</v>
      </c>
      <c r="C197" s="491" t="s">
        <v>192</v>
      </c>
      <c r="D197" s="491" t="s">
        <v>90</v>
      </c>
      <c r="E197" s="423">
        <v>0</v>
      </c>
      <c r="F197" s="423">
        <v>0</v>
      </c>
      <c r="G197" s="423">
        <v>0</v>
      </c>
      <c r="H197" s="423">
        <v>0</v>
      </c>
      <c r="I197" s="423">
        <v>0</v>
      </c>
      <c r="J197" s="423">
        <v>0</v>
      </c>
      <c r="K197" s="423">
        <v>0</v>
      </c>
      <c r="L197" s="423">
        <v>0</v>
      </c>
      <c r="M197" s="423">
        <v>0</v>
      </c>
      <c r="N197" s="423">
        <v>0</v>
      </c>
      <c r="O197" s="423">
        <v>0</v>
      </c>
      <c r="P197" s="423">
        <v>0</v>
      </c>
      <c r="Q197" s="423">
        <v>0</v>
      </c>
      <c r="R197" s="423">
        <v>0</v>
      </c>
      <c r="S197" s="423">
        <v>0</v>
      </c>
      <c r="T197" s="423">
        <v>0</v>
      </c>
      <c r="U197" s="423">
        <v>0</v>
      </c>
      <c r="V197" s="423">
        <v>0</v>
      </c>
    </row>
    <row r="198" spans="2:22">
      <c r="B198" s="491">
        <v>9352103</v>
      </c>
      <c r="C198" s="491" t="s">
        <v>519</v>
      </c>
      <c r="D198" s="491" t="s">
        <v>90</v>
      </c>
      <c r="E198" s="423">
        <v>0</v>
      </c>
      <c r="F198" s="423">
        <v>0</v>
      </c>
      <c r="G198" s="423">
        <v>0</v>
      </c>
      <c r="H198" s="423">
        <v>0</v>
      </c>
      <c r="I198" s="423">
        <v>0</v>
      </c>
      <c r="J198" s="423">
        <v>0</v>
      </c>
      <c r="K198" s="423">
        <v>0</v>
      </c>
      <c r="L198" s="423">
        <v>0</v>
      </c>
      <c r="M198" s="423">
        <v>0</v>
      </c>
      <c r="N198" s="423">
        <v>0</v>
      </c>
      <c r="O198" s="423">
        <v>0</v>
      </c>
      <c r="P198" s="423">
        <v>0</v>
      </c>
      <c r="Q198" s="423">
        <v>0</v>
      </c>
      <c r="R198" s="423">
        <v>0</v>
      </c>
      <c r="S198" s="423">
        <v>0</v>
      </c>
      <c r="T198" s="423">
        <v>0</v>
      </c>
      <c r="U198" s="423">
        <v>0</v>
      </c>
      <c r="V198" s="423">
        <v>0</v>
      </c>
    </row>
    <row r="199" spans="2:22">
      <c r="B199" s="491">
        <v>9352104</v>
      </c>
      <c r="C199" s="491" t="s">
        <v>518</v>
      </c>
      <c r="D199" s="491" t="s">
        <v>90</v>
      </c>
      <c r="E199" s="423">
        <v>0</v>
      </c>
      <c r="F199" s="423">
        <v>0</v>
      </c>
      <c r="G199" s="423">
        <v>0</v>
      </c>
      <c r="H199" s="423">
        <v>0</v>
      </c>
      <c r="I199" s="423">
        <v>0</v>
      </c>
      <c r="J199" s="423">
        <v>0</v>
      </c>
      <c r="K199" s="423">
        <v>0</v>
      </c>
      <c r="L199" s="423">
        <v>0</v>
      </c>
      <c r="M199" s="423">
        <v>0</v>
      </c>
      <c r="N199" s="423">
        <v>0</v>
      </c>
      <c r="O199" s="423">
        <v>0</v>
      </c>
      <c r="P199" s="423">
        <v>0</v>
      </c>
      <c r="Q199" s="423">
        <v>0</v>
      </c>
      <c r="R199" s="423">
        <v>0</v>
      </c>
      <c r="S199" s="423">
        <v>0</v>
      </c>
      <c r="T199" s="423">
        <v>0</v>
      </c>
      <c r="U199" s="423">
        <v>0</v>
      </c>
      <c r="V199" s="423">
        <v>0</v>
      </c>
    </row>
    <row r="200" spans="2:22">
      <c r="B200" s="491">
        <v>9352106</v>
      </c>
      <c r="C200" s="491" t="s">
        <v>200</v>
      </c>
      <c r="D200" s="491" t="s">
        <v>90</v>
      </c>
      <c r="E200" s="423">
        <v>0</v>
      </c>
      <c r="F200" s="423">
        <v>0</v>
      </c>
      <c r="G200" s="423">
        <v>0</v>
      </c>
      <c r="H200" s="423">
        <v>0</v>
      </c>
      <c r="I200" s="423">
        <v>0</v>
      </c>
      <c r="J200" s="423">
        <v>0</v>
      </c>
      <c r="K200" s="423">
        <v>0</v>
      </c>
      <c r="L200" s="423">
        <v>0</v>
      </c>
      <c r="M200" s="423">
        <v>0</v>
      </c>
      <c r="N200" s="423">
        <v>0</v>
      </c>
      <c r="O200" s="423">
        <v>0</v>
      </c>
      <c r="P200" s="423">
        <v>0</v>
      </c>
      <c r="Q200" s="423">
        <v>0</v>
      </c>
      <c r="R200" s="423">
        <v>0</v>
      </c>
      <c r="S200" s="423">
        <v>0</v>
      </c>
      <c r="T200" s="423">
        <v>0</v>
      </c>
      <c r="U200" s="423">
        <v>0</v>
      </c>
      <c r="V200" s="423">
        <v>0</v>
      </c>
    </row>
    <row r="201" spans="2:22">
      <c r="B201" s="491">
        <v>9352109</v>
      </c>
      <c r="C201" s="491" t="s">
        <v>204</v>
      </c>
      <c r="D201" s="491" t="s">
        <v>90</v>
      </c>
      <c r="E201" s="423">
        <v>0</v>
      </c>
      <c r="F201" s="423">
        <v>0</v>
      </c>
      <c r="G201" s="423">
        <v>0</v>
      </c>
      <c r="H201" s="423">
        <v>0</v>
      </c>
      <c r="I201" s="423">
        <v>0</v>
      </c>
      <c r="J201" s="423">
        <v>0</v>
      </c>
      <c r="K201" s="423">
        <v>0</v>
      </c>
      <c r="L201" s="423">
        <v>0</v>
      </c>
      <c r="M201" s="423">
        <v>0</v>
      </c>
      <c r="N201" s="423">
        <v>0</v>
      </c>
      <c r="O201" s="423">
        <v>0</v>
      </c>
      <c r="P201" s="423">
        <v>0</v>
      </c>
      <c r="Q201" s="423">
        <v>0</v>
      </c>
      <c r="R201" s="423">
        <v>0</v>
      </c>
      <c r="S201" s="423">
        <v>0</v>
      </c>
      <c r="T201" s="423">
        <v>0</v>
      </c>
      <c r="U201" s="423">
        <v>0</v>
      </c>
      <c r="V201" s="423">
        <v>0</v>
      </c>
    </row>
    <row r="202" spans="2:22">
      <c r="B202" s="491">
        <v>9352113</v>
      </c>
      <c r="C202" s="491" t="s">
        <v>1016</v>
      </c>
      <c r="D202" s="491" t="s">
        <v>90</v>
      </c>
      <c r="E202" s="423">
        <v>0</v>
      </c>
      <c r="F202" s="423">
        <v>0</v>
      </c>
      <c r="G202" s="423">
        <v>0</v>
      </c>
      <c r="H202" s="423">
        <v>0</v>
      </c>
      <c r="I202" s="423">
        <v>0</v>
      </c>
      <c r="J202" s="423">
        <v>0</v>
      </c>
      <c r="K202" s="423">
        <v>0</v>
      </c>
      <c r="L202" s="423">
        <v>0</v>
      </c>
      <c r="M202" s="423">
        <v>0</v>
      </c>
      <c r="N202" s="423">
        <v>0</v>
      </c>
      <c r="O202" s="423">
        <v>0</v>
      </c>
      <c r="P202" s="423">
        <v>0</v>
      </c>
      <c r="Q202" s="423">
        <v>0</v>
      </c>
      <c r="R202" s="423">
        <v>0</v>
      </c>
      <c r="S202" s="423">
        <v>0</v>
      </c>
      <c r="T202" s="423">
        <v>0</v>
      </c>
      <c r="U202" s="423">
        <v>0</v>
      </c>
      <c r="V202" s="423">
        <v>0</v>
      </c>
    </row>
    <row r="203" spans="2:22">
      <c r="B203" s="491">
        <v>9352116</v>
      </c>
      <c r="C203" s="491" t="s">
        <v>516</v>
      </c>
      <c r="D203" s="491" t="s">
        <v>90</v>
      </c>
      <c r="E203" s="423">
        <v>0</v>
      </c>
      <c r="F203" s="423">
        <v>0</v>
      </c>
      <c r="G203" s="423">
        <v>0</v>
      </c>
      <c r="H203" s="423">
        <v>0</v>
      </c>
      <c r="I203" s="423">
        <v>0</v>
      </c>
      <c r="J203" s="423">
        <v>0</v>
      </c>
      <c r="K203" s="423">
        <v>0</v>
      </c>
      <c r="L203" s="423">
        <v>0</v>
      </c>
      <c r="M203" s="423">
        <v>0</v>
      </c>
      <c r="N203" s="423">
        <v>0</v>
      </c>
      <c r="O203" s="423">
        <v>0</v>
      </c>
      <c r="P203" s="423">
        <v>0</v>
      </c>
      <c r="Q203" s="423">
        <v>0</v>
      </c>
      <c r="R203" s="423">
        <v>0</v>
      </c>
      <c r="S203" s="423">
        <v>0</v>
      </c>
      <c r="T203" s="423">
        <v>0</v>
      </c>
      <c r="U203" s="423">
        <v>0</v>
      </c>
      <c r="V203" s="423">
        <v>0</v>
      </c>
    </row>
    <row r="204" spans="2:22">
      <c r="B204" s="491">
        <v>9352120</v>
      </c>
      <c r="C204" s="491" t="s">
        <v>99</v>
      </c>
      <c r="D204" s="491" t="s">
        <v>90</v>
      </c>
      <c r="E204" s="423">
        <v>0</v>
      </c>
      <c r="F204" s="423">
        <v>0</v>
      </c>
      <c r="G204" s="423">
        <v>0</v>
      </c>
      <c r="H204" s="423">
        <v>0</v>
      </c>
      <c r="I204" s="423">
        <v>0</v>
      </c>
      <c r="J204" s="423">
        <v>0</v>
      </c>
      <c r="K204" s="423">
        <v>0</v>
      </c>
      <c r="L204" s="423">
        <v>0</v>
      </c>
      <c r="M204" s="423">
        <v>0</v>
      </c>
      <c r="N204" s="423">
        <v>0</v>
      </c>
      <c r="O204" s="423">
        <v>0</v>
      </c>
      <c r="P204" s="423">
        <v>0</v>
      </c>
      <c r="Q204" s="423">
        <v>0</v>
      </c>
      <c r="R204" s="423">
        <v>0</v>
      </c>
      <c r="S204" s="423">
        <v>0</v>
      </c>
      <c r="T204" s="423">
        <v>0</v>
      </c>
      <c r="U204" s="423">
        <v>0</v>
      </c>
      <c r="V204" s="423">
        <v>0</v>
      </c>
    </row>
    <row r="205" spans="2:22">
      <c r="B205" s="491">
        <v>9352122</v>
      </c>
      <c r="C205" s="491" t="s">
        <v>210</v>
      </c>
      <c r="D205" s="491" t="s">
        <v>90</v>
      </c>
      <c r="E205" s="423">
        <v>0</v>
      </c>
      <c r="F205" s="423">
        <v>0</v>
      </c>
      <c r="G205" s="423">
        <v>0</v>
      </c>
      <c r="H205" s="423">
        <v>0</v>
      </c>
      <c r="I205" s="423">
        <v>0</v>
      </c>
      <c r="J205" s="423">
        <v>0</v>
      </c>
      <c r="K205" s="423">
        <v>0</v>
      </c>
      <c r="L205" s="423">
        <v>0</v>
      </c>
      <c r="M205" s="423">
        <v>0</v>
      </c>
      <c r="N205" s="423">
        <v>0</v>
      </c>
      <c r="O205" s="423">
        <v>0</v>
      </c>
      <c r="P205" s="423">
        <v>0</v>
      </c>
      <c r="Q205" s="423">
        <v>0</v>
      </c>
      <c r="R205" s="423">
        <v>0</v>
      </c>
      <c r="S205" s="423">
        <v>0</v>
      </c>
      <c r="T205" s="423">
        <v>0</v>
      </c>
      <c r="U205" s="423">
        <v>0</v>
      </c>
      <c r="V205" s="423">
        <v>0</v>
      </c>
    </row>
    <row r="206" spans="2:22">
      <c r="B206" s="491">
        <v>9352123</v>
      </c>
      <c r="C206" s="491" t="s">
        <v>515</v>
      </c>
      <c r="D206" s="491" t="s">
        <v>90</v>
      </c>
      <c r="E206" s="423">
        <v>0</v>
      </c>
      <c r="F206" s="423">
        <v>0</v>
      </c>
      <c r="G206" s="423">
        <v>0</v>
      </c>
      <c r="H206" s="423">
        <v>0</v>
      </c>
      <c r="I206" s="423">
        <v>0</v>
      </c>
      <c r="J206" s="423">
        <v>0</v>
      </c>
      <c r="K206" s="423">
        <v>0</v>
      </c>
      <c r="L206" s="423">
        <v>0</v>
      </c>
      <c r="M206" s="423">
        <v>0</v>
      </c>
      <c r="N206" s="423">
        <v>0</v>
      </c>
      <c r="O206" s="423">
        <v>0</v>
      </c>
      <c r="P206" s="423">
        <v>0</v>
      </c>
      <c r="Q206" s="423">
        <v>0</v>
      </c>
      <c r="R206" s="423">
        <v>0</v>
      </c>
      <c r="S206" s="423">
        <v>0</v>
      </c>
      <c r="T206" s="423">
        <v>0</v>
      </c>
      <c r="U206" s="423">
        <v>0</v>
      </c>
      <c r="V206" s="423">
        <v>0</v>
      </c>
    </row>
    <row r="207" spans="2:22">
      <c r="B207" s="491">
        <v>9352126</v>
      </c>
      <c r="C207" s="491" t="s">
        <v>216</v>
      </c>
      <c r="D207" s="491" t="s">
        <v>90</v>
      </c>
      <c r="E207" s="423">
        <v>0</v>
      </c>
      <c r="F207" s="423">
        <v>0</v>
      </c>
      <c r="G207" s="423">
        <v>0</v>
      </c>
      <c r="H207" s="423">
        <v>0</v>
      </c>
      <c r="I207" s="423">
        <v>0</v>
      </c>
      <c r="J207" s="423">
        <v>0</v>
      </c>
      <c r="K207" s="423">
        <v>0</v>
      </c>
      <c r="L207" s="423">
        <v>0</v>
      </c>
      <c r="M207" s="423">
        <v>0</v>
      </c>
      <c r="N207" s="423">
        <v>0</v>
      </c>
      <c r="O207" s="423">
        <v>0</v>
      </c>
      <c r="P207" s="423">
        <v>0</v>
      </c>
      <c r="Q207" s="423">
        <v>0</v>
      </c>
      <c r="R207" s="423">
        <v>0</v>
      </c>
      <c r="S207" s="423">
        <v>0</v>
      </c>
      <c r="T207" s="423">
        <v>0</v>
      </c>
      <c r="U207" s="423">
        <v>0</v>
      </c>
      <c r="V207" s="423">
        <v>0</v>
      </c>
    </row>
    <row r="208" spans="2:22">
      <c r="B208" s="491">
        <v>9352133</v>
      </c>
      <c r="C208" s="491" t="s">
        <v>231</v>
      </c>
      <c r="D208" s="491" t="s">
        <v>90</v>
      </c>
      <c r="E208" s="423">
        <v>0</v>
      </c>
      <c r="F208" s="423">
        <v>0</v>
      </c>
      <c r="G208" s="423">
        <v>0</v>
      </c>
      <c r="H208" s="423">
        <v>0</v>
      </c>
      <c r="I208" s="423">
        <v>0</v>
      </c>
      <c r="J208" s="423">
        <v>0</v>
      </c>
      <c r="K208" s="423">
        <v>0</v>
      </c>
      <c r="L208" s="423">
        <v>0</v>
      </c>
      <c r="M208" s="423">
        <v>0</v>
      </c>
      <c r="N208" s="423">
        <v>0</v>
      </c>
      <c r="O208" s="423">
        <v>0</v>
      </c>
      <c r="P208" s="423">
        <v>0</v>
      </c>
      <c r="Q208" s="423">
        <v>0</v>
      </c>
      <c r="R208" s="423">
        <v>0</v>
      </c>
      <c r="S208" s="423">
        <v>0</v>
      </c>
      <c r="T208" s="423">
        <v>0</v>
      </c>
      <c r="U208" s="423">
        <v>0</v>
      </c>
      <c r="V208" s="423">
        <v>0</v>
      </c>
    </row>
    <row r="209" spans="2:22">
      <c r="B209" s="491">
        <v>9352136</v>
      </c>
      <c r="C209" s="491" t="s">
        <v>952</v>
      </c>
      <c r="D209" s="491" t="s">
        <v>90</v>
      </c>
      <c r="E209" s="423">
        <v>0</v>
      </c>
      <c r="F209" s="423">
        <v>0</v>
      </c>
      <c r="G209" s="423">
        <v>0</v>
      </c>
      <c r="H209" s="423">
        <v>0</v>
      </c>
      <c r="I209" s="423">
        <v>0</v>
      </c>
      <c r="J209" s="423">
        <v>0</v>
      </c>
      <c r="K209" s="423">
        <v>0</v>
      </c>
      <c r="L209" s="423">
        <v>0</v>
      </c>
      <c r="M209" s="423">
        <v>0</v>
      </c>
      <c r="N209" s="423">
        <v>0</v>
      </c>
      <c r="O209" s="423">
        <v>0</v>
      </c>
      <c r="P209" s="423">
        <v>0</v>
      </c>
      <c r="Q209" s="423">
        <v>0</v>
      </c>
      <c r="R209" s="423">
        <v>0</v>
      </c>
      <c r="S209" s="423">
        <v>0</v>
      </c>
      <c r="T209" s="423">
        <v>0</v>
      </c>
      <c r="U209" s="423">
        <v>0</v>
      </c>
      <c r="V209" s="423">
        <v>0</v>
      </c>
    </row>
    <row r="210" spans="2:22">
      <c r="B210" s="491">
        <v>9352145</v>
      </c>
      <c r="C210" s="491" t="s">
        <v>171</v>
      </c>
      <c r="D210" s="491" t="s">
        <v>90</v>
      </c>
      <c r="E210" s="423">
        <v>0</v>
      </c>
      <c r="F210" s="423">
        <v>0</v>
      </c>
      <c r="G210" s="423">
        <v>0</v>
      </c>
      <c r="H210" s="423">
        <v>0</v>
      </c>
      <c r="I210" s="423">
        <v>0</v>
      </c>
      <c r="J210" s="423">
        <v>0</v>
      </c>
      <c r="K210" s="423">
        <v>0</v>
      </c>
      <c r="L210" s="423">
        <v>0</v>
      </c>
      <c r="M210" s="423">
        <v>0</v>
      </c>
      <c r="N210" s="423">
        <v>0</v>
      </c>
      <c r="O210" s="423">
        <v>0</v>
      </c>
      <c r="P210" s="423">
        <v>0</v>
      </c>
      <c r="Q210" s="423">
        <v>0</v>
      </c>
      <c r="R210" s="423">
        <v>0</v>
      </c>
      <c r="S210" s="423">
        <v>0</v>
      </c>
      <c r="T210" s="423">
        <v>0</v>
      </c>
      <c r="U210" s="423">
        <v>0</v>
      </c>
      <c r="V210" s="423">
        <v>0</v>
      </c>
    </row>
    <row r="211" spans="2:22">
      <c r="B211" s="491">
        <v>9352147</v>
      </c>
      <c r="C211" s="491" t="s">
        <v>169</v>
      </c>
      <c r="D211" s="491" t="s">
        <v>90</v>
      </c>
      <c r="E211" s="423">
        <v>0</v>
      </c>
      <c r="F211" s="423">
        <v>0</v>
      </c>
      <c r="G211" s="423">
        <v>0</v>
      </c>
      <c r="H211" s="423">
        <v>0</v>
      </c>
      <c r="I211" s="423">
        <v>0</v>
      </c>
      <c r="J211" s="423">
        <v>0</v>
      </c>
      <c r="K211" s="423">
        <v>0</v>
      </c>
      <c r="L211" s="423">
        <v>0</v>
      </c>
      <c r="M211" s="423">
        <v>0</v>
      </c>
      <c r="N211" s="423">
        <v>0</v>
      </c>
      <c r="O211" s="423">
        <v>0</v>
      </c>
      <c r="P211" s="423">
        <v>0</v>
      </c>
      <c r="Q211" s="423">
        <v>0</v>
      </c>
      <c r="R211" s="423">
        <v>0</v>
      </c>
      <c r="S211" s="423">
        <v>0</v>
      </c>
      <c r="T211" s="423">
        <v>0</v>
      </c>
      <c r="U211" s="423">
        <v>0</v>
      </c>
      <c r="V211" s="423">
        <v>0</v>
      </c>
    </row>
    <row r="212" spans="2:22">
      <c r="B212" s="491">
        <v>9352150</v>
      </c>
      <c r="C212" s="491" t="s">
        <v>514</v>
      </c>
      <c r="D212" s="491" t="s">
        <v>90</v>
      </c>
      <c r="E212" s="423">
        <v>0</v>
      </c>
      <c r="F212" s="423">
        <v>0</v>
      </c>
      <c r="G212" s="423">
        <v>0</v>
      </c>
      <c r="H212" s="423">
        <v>0</v>
      </c>
      <c r="I212" s="423">
        <v>0</v>
      </c>
      <c r="J212" s="423">
        <v>0</v>
      </c>
      <c r="K212" s="423">
        <v>0</v>
      </c>
      <c r="L212" s="423">
        <v>0</v>
      </c>
      <c r="M212" s="423">
        <v>0</v>
      </c>
      <c r="N212" s="423">
        <v>0</v>
      </c>
      <c r="O212" s="423">
        <v>0</v>
      </c>
      <c r="P212" s="423">
        <v>0</v>
      </c>
      <c r="Q212" s="423">
        <v>0</v>
      </c>
      <c r="R212" s="423">
        <v>0</v>
      </c>
      <c r="S212" s="423">
        <v>0</v>
      </c>
      <c r="T212" s="423">
        <v>0</v>
      </c>
      <c r="U212" s="423">
        <v>0</v>
      </c>
      <c r="V212" s="423">
        <v>0</v>
      </c>
    </row>
    <row r="213" spans="2:22">
      <c r="B213" s="491">
        <v>9352152</v>
      </c>
      <c r="C213" s="491" t="s">
        <v>620</v>
      </c>
      <c r="D213" s="491" t="s">
        <v>90</v>
      </c>
      <c r="E213" s="423">
        <v>0</v>
      </c>
      <c r="F213" s="423">
        <v>0</v>
      </c>
      <c r="G213" s="423">
        <v>0</v>
      </c>
      <c r="H213" s="423">
        <v>0</v>
      </c>
      <c r="I213" s="423">
        <v>0</v>
      </c>
      <c r="J213" s="423">
        <v>0</v>
      </c>
      <c r="K213" s="423">
        <v>0</v>
      </c>
      <c r="L213" s="423">
        <v>0</v>
      </c>
      <c r="M213" s="423">
        <v>0</v>
      </c>
      <c r="N213" s="423">
        <v>0</v>
      </c>
      <c r="O213" s="423">
        <v>0</v>
      </c>
      <c r="P213" s="423">
        <v>0</v>
      </c>
      <c r="Q213" s="423">
        <v>0</v>
      </c>
      <c r="R213" s="423">
        <v>0</v>
      </c>
      <c r="S213" s="423">
        <v>0</v>
      </c>
      <c r="T213" s="423">
        <v>0</v>
      </c>
      <c r="U213" s="423">
        <v>0</v>
      </c>
      <c r="V213" s="423">
        <v>0</v>
      </c>
    </row>
    <row r="214" spans="2:22">
      <c r="B214" s="491">
        <v>9352154</v>
      </c>
      <c r="C214" s="491" t="s">
        <v>265</v>
      </c>
      <c r="D214" s="491" t="s">
        <v>90</v>
      </c>
      <c r="E214" s="423">
        <v>0</v>
      </c>
      <c r="F214" s="423">
        <v>0</v>
      </c>
      <c r="G214" s="423">
        <v>0</v>
      </c>
      <c r="H214" s="423">
        <v>0</v>
      </c>
      <c r="I214" s="423">
        <v>0</v>
      </c>
      <c r="J214" s="423">
        <v>0</v>
      </c>
      <c r="K214" s="423">
        <v>0</v>
      </c>
      <c r="L214" s="423">
        <v>0</v>
      </c>
      <c r="M214" s="423">
        <v>0</v>
      </c>
      <c r="N214" s="423">
        <v>0</v>
      </c>
      <c r="O214" s="423">
        <v>0</v>
      </c>
      <c r="P214" s="423">
        <v>0</v>
      </c>
      <c r="Q214" s="423">
        <v>0</v>
      </c>
      <c r="R214" s="423">
        <v>0</v>
      </c>
      <c r="S214" s="423">
        <v>0</v>
      </c>
      <c r="T214" s="423">
        <v>0</v>
      </c>
      <c r="U214" s="423">
        <v>0</v>
      </c>
      <c r="V214" s="423">
        <v>0</v>
      </c>
    </row>
    <row r="215" spans="2:22">
      <c r="B215" s="491">
        <v>9352155</v>
      </c>
      <c r="C215" s="491" t="s">
        <v>513</v>
      </c>
      <c r="D215" s="491" t="s">
        <v>90</v>
      </c>
      <c r="E215" s="423">
        <v>0</v>
      </c>
      <c r="F215" s="423">
        <v>0</v>
      </c>
      <c r="G215" s="423">
        <v>0</v>
      </c>
      <c r="H215" s="423">
        <v>0</v>
      </c>
      <c r="I215" s="423">
        <v>0</v>
      </c>
      <c r="J215" s="423">
        <v>0</v>
      </c>
      <c r="K215" s="423">
        <v>0</v>
      </c>
      <c r="L215" s="423">
        <v>0</v>
      </c>
      <c r="M215" s="423">
        <v>0</v>
      </c>
      <c r="N215" s="423">
        <v>0</v>
      </c>
      <c r="O215" s="423">
        <v>0</v>
      </c>
      <c r="P215" s="423">
        <v>0</v>
      </c>
      <c r="Q215" s="423">
        <v>0</v>
      </c>
      <c r="R215" s="423">
        <v>0</v>
      </c>
      <c r="S215" s="423">
        <v>0</v>
      </c>
      <c r="T215" s="423">
        <v>0</v>
      </c>
      <c r="U215" s="423">
        <v>0</v>
      </c>
      <c r="V215" s="423">
        <v>0</v>
      </c>
    </row>
    <row r="216" spans="2:22">
      <c r="B216" s="491">
        <v>9352158</v>
      </c>
      <c r="C216" s="491" t="s">
        <v>273</v>
      </c>
      <c r="D216" s="491" t="s">
        <v>90</v>
      </c>
      <c r="E216" s="423">
        <v>0</v>
      </c>
      <c r="F216" s="423">
        <v>0</v>
      </c>
      <c r="G216" s="423">
        <v>0</v>
      </c>
      <c r="H216" s="423">
        <v>0</v>
      </c>
      <c r="I216" s="423">
        <v>0</v>
      </c>
      <c r="J216" s="423">
        <v>0</v>
      </c>
      <c r="K216" s="423">
        <v>0</v>
      </c>
      <c r="L216" s="423">
        <v>0</v>
      </c>
      <c r="M216" s="423">
        <v>0</v>
      </c>
      <c r="N216" s="423">
        <v>0</v>
      </c>
      <c r="O216" s="423">
        <v>0</v>
      </c>
      <c r="P216" s="423">
        <v>0</v>
      </c>
      <c r="Q216" s="423">
        <v>0</v>
      </c>
      <c r="R216" s="423">
        <v>0</v>
      </c>
      <c r="S216" s="423">
        <v>0</v>
      </c>
      <c r="T216" s="423">
        <v>0</v>
      </c>
      <c r="U216" s="423">
        <v>0</v>
      </c>
      <c r="V216" s="423">
        <v>0</v>
      </c>
    </row>
    <row r="217" spans="2:22">
      <c r="B217" s="491">
        <v>9352159</v>
      </c>
      <c r="C217" s="491" t="s">
        <v>260</v>
      </c>
      <c r="D217" s="491" t="s">
        <v>90</v>
      </c>
      <c r="E217" s="423">
        <v>0</v>
      </c>
      <c r="F217" s="423">
        <v>0</v>
      </c>
      <c r="G217" s="423">
        <v>0</v>
      </c>
      <c r="H217" s="423">
        <v>0</v>
      </c>
      <c r="I217" s="423">
        <v>0</v>
      </c>
      <c r="J217" s="423">
        <v>0</v>
      </c>
      <c r="K217" s="423">
        <v>0</v>
      </c>
      <c r="L217" s="423">
        <v>0</v>
      </c>
      <c r="M217" s="423">
        <v>0</v>
      </c>
      <c r="N217" s="423">
        <v>0</v>
      </c>
      <c r="O217" s="423">
        <v>0</v>
      </c>
      <c r="P217" s="423">
        <v>0</v>
      </c>
      <c r="Q217" s="423">
        <v>0</v>
      </c>
      <c r="R217" s="423">
        <v>0</v>
      </c>
      <c r="S217" s="423">
        <v>0</v>
      </c>
      <c r="T217" s="423">
        <v>0</v>
      </c>
      <c r="U217" s="423">
        <v>0</v>
      </c>
      <c r="V217" s="423">
        <v>0</v>
      </c>
    </row>
    <row r="218" spans="2:22">
      <c r="B218" s="491">
        <v>9352167</v>
      </c>
      <c r="C218" s="491" t="s">
        <v>1126</v>
      </c>
      <c r="D218" s="491" t="s">
        <v>90</v>
      </c>
      <c r="E218" s="423">
        <v>0</v>
      </c>
      <c r="F218" s="423">
        <v>0</v>
      </c>
      <c r="G218" s="423">
        <v>0</v>
      </c>
      <c r="H218" s="423">
        <v>0</v>
      </c>
      <c r="I218" s="423">
        <v>0</v>
      </c>
      <c r="J218" s="423">
        <v>0</v>
      </c>
      <c r="K218" s="423">
        <v>0</v>
      </c>
      <c r="L218" s="423">
        <v>0</v>
      </c>
      <c r="M218" s="423">
        <v>0</v>
      </c>
      <c r="N218" s="423">
        <v>0</v>
      </c>
      <c r="O218" s="423">
        <v>0</v>
      </c>
      <c r="P218" s="423">
        <v>0</v>
      </c>
      <c r="Q218" s="423">
        <v>0</v>
      </c>
      <c r="R218" s="423">
        <v>0</v>
      </c>
      <c r="S218" s="423">
        <v>0</v>
      </c>
      <c r="T218" s="423">
        <v>0</v>
      </c>
      <c r="U218" s="423">
        <v>0</v>
      </c>
      <c r="V218" s="423">
        <v>0</v>
      </c>
    </row>
    <row r="219" spans="2:22">
      <c r="B219" s="491">
        <v>9352171</v>
      </c>
      <c r="C219" s="491" t="s">
        <v>282</v>
      </c>
      <c r="D219" s="491" t="s">
        <v>90</v>
      </c>
      <c r="E219" s="423">
        <v>0</v>
      </c>
      <c r="F219" s="423">
        <v>0</v>
      </c>
      <c r="G219" s="423">
        <v>0</v>
      </c>
      <c r="H219" s="423">
        <v>0</v>
      </c>
      <c r="I219" s="423">
        <v>0</v>
      </c>
      <c r="J219" s="423">
        <v>0</v>
      </c>
      <c r="K219" s="423">
        <v>0</v>
      </c>
      <c r="L219" s="423">
        <v>0</v>
      </c>
      <c r="M219" s="423">
        <v>0</v>
      </c>
      <c r="N219" s="423">
        <v>0</v>
      </c>
      <c r="O219" s="423">
        <v>0</v>
      </c>
      <c r="P219" s="423">
        <v>0</v>
      </c>
      <c r="Q219" s="423">
        <v>0</v>
      </c>
      <c r="R219" s="423">
        <v>0</v>
      </c>
      <c r="S219" s="423">
        <v>0</v>
      </c>
      <c r="T219" s="423">
        <v>0</v>
      </c>
      <c r="U219" s="423">
        <v>0</v>
      </c>
      <c r="V219" s="423">
        <v>0</v>
      </c>
    </row>
    <row r="220" spans="2:22">
      <c r="B220" s="491">
        <v>9352172</v>
      </c>
      <c r="C220" s="491" t="s">
        <v>1017</v>
      </c>
      <c r="D220" s="491" t="s">
        <v>90</v>
      </c>
      <c r="E220" s="423">
        <v>0</v>
      </c>
      <c r="F220" s="423">
        <v>0</v>
      </c>
      <c r="G220" s="423">
        <v>0</v>
      </c>
      <c r="H220" s="423">
        <v>0</v>
      </c>
      <c r="I220" s="423">
        <v>0</v>
      </c>
      <c r="J220" s="423">
        <v>0</v>
      </c>
      <c r="K220" s="423">
        <v>0</v>
      </c>
      <c r="L220" s="423">
        <v>0</v>
      </c>
      <c r="M220" s="423">
        <v>0</v>
      </c>
      <c r="N220" s="423">
        <v>0</v>
      </c>
      <c r="O220" s="423">
        <v>0</v>
      </c>
      <c r="P220" s="423">
        <v>0</v>
      </c>
      <c r="Q220" s="423">
        <v>0</v>
      </c>
      <c r="R220" s="423">
        <v>0</v>
      </c>
      <c r="S220" s="423">
        <v>0</v>
      </c>
      <c r="T220" s="423">
        <v>0</v>
      </c>
      <c r="U220" s="423">
        <v>0</v>
      </c>
      <c r="V220" s="423">
        <v>0</v>
      </c>
    </row>
    <row r="221" spans="2:22">
      <c r="B221" s="491">
        <v>9352185</v>
      </c>
      <c r="C221" s="491" t="s">
        <v>263</v>
      </c>
      <c r="D221" s="491" t="s">
        <v>90</v>
      </c>
      <c r="E221" s="423">
        <v>0</v>
      </c>
      <c r="F221" s="423">
        <v>0</v>
      </c>
      <c r="G221" s="423">
        <v>0</v>
      </c>
      <c r="H221" s="423">
        <v>0</v>
      </c>
      <c r="I221" s="423">
        <v>0</v>
      </c>
      <c r="J221" s="423">
        <v>0</v>
      </c>
      <c r="K221" s="423">
        <v>0</v>
      </c>
      <c r="L221" s="423">
        <v>0</v>
      </c>
      <c r="M221" s="423">
        <v>0</v>
      </c>
      <c r="N221" s="423">
        <v>0</v>
      </c>
      <c r="O221" s="423">
        <v>0</v>
      </c>
      <c r="P221" s="423">
        <v>0</v>
      </c>
      <c r="Q221" s="423">
        <v>0</v>
      </c>
      <c r="R221" s="423">
        <v>0</v>
      </c>
      <c r="S221" s="423">
        <v>0</v>
      </c>
      <c r="T221" s="423">
        <v>0</v>
      </c>
      <c r="U221" s="423">
        <v>0</v>
      </c>
      <c r="V221" s="423">
        <v>0</v>
      </c>
    </row>
    <row r="222" spans="2:22">
      <c r="B222" s="491">
        <v>9352186</v>
      </c>
      <c r="C222" s="491" t="s">
        <v>264</v>
      </c>
      <c r="D222" s="491" t="s">
        <v>90</v>
      </c>
      <c r="E222" s="423">
        <v>0</v>
      </c>
      <c r="F222" s="423">
        <v>0</v>
      </c>
      <c r="G222" s="423">
        <v>0</v>
      </c>
      <c r="H222" s="423">
        <v>0</v>
      </c>
      <c r="I222" s="423">
        <v>0</v>
      </c>
      <c r="J222" s="423">
        <v>0</v>
      </c>
      <c r="K222" s="423">
        <v>0</v>
      </c>
      <c r="L222" s="423">
        <v>0</v>
      </c>
      <c r="M222" s="423">
        <v>0</v>
      </c>
      <c r="N222" s="423">
        <v>0</v>
      </c>
      <c r="O222" s="423">
        <v>0</v>
      </c>
      <c r="P222" s="423">
        <v>0</v>
      </c>
      <c r="Q222" s="423">
        <v>0</v>
      </c>
      <c r="R222" s="423">
        <v>0</v>
      </c>
      <c r="S222" s="423">
        <v>0</v>
      </c>
      <c r="T222" s="423">
        <v>0</v>
      </c>
      <c r="U222" s="423">
        <v>0</v>
      </c>
      <c r="V222" s="423">
        <v>0</v>
      </c>
    </row>
    <row r="223" spans="2:22">
      <c r="B223" s="491">
        <v>9352187</v>
      </c>
      <c r="C223" s="491" t="s">
        <v>1018</v>
      </c>
      <c r="D223" s="491" t="s">
        <v>90</v>
      </c>
      <c r="E223" s="423">
        <v>0</v>
      </c>
      <c r="F223" s="423">
        <v>0</v>
      </c>
      <c r="G223" s="423">
        <v>0</v>
      </c>
      <c r="H223" s="423">
        <v>0</v>
      </c>
      <c r="I223" s="423">
        <v>0</v>
      </c>
      <c r="J223" s="423">
        <v>0</v>
      </c>
      <c r="K223" s="423">
        <v>0</v>
      </c>
      <c r="L223" s="423">
        <v>0</v>
      </c>
      <c r="M223" s="423">
        <v>0</v>
      </c>
      <c r="N223" s="423">
        <v>0</v>
      </c>
      <c r="O223" s="423">
        <v>0</v>
      </c>
      <c r="P223" s="423">
        <v>0</v>
      </c>
      <c r="Q223" s="423">
        <v>0</v>
      </c>
      <c r="R223" s="423">
        <v>0</v>
      </c>
      <c r="S223" s="423">
        <v>0</v>
      </c>
      <c r="T223" s="423">
        <v>0</v>
      </c>
      <c r="U223" s="423">
        <v>0</v>
      </c>
      <c r="V223" s="423">
        <v>0</v>
      </c>
    </row>
    <row r="224" spans="2:22">
      <c r="B224" s="491">
        <v>9352188</v>
      </c>
      <c r="C224" s="491" t="s">
        <v>1127</v>
      </c>
      <c r="D224" s="491" t="s">
        <v>90</v>
      </c>
      <c r="E224" s="423">
        <v>0</v>
      </c>
      <c r="F224" s="423">
        <v>0</v>
      </c>
      <c r="G224" s="423">
        <v>0</v>
      </c>
      <c r="H224" s="423">
        <v>0</v>
      </c>
      <c r="I224" s="423">
        <v>0</v>
      </c>
      <c r="J224" s="423">
        <v>0</v>
      </c>
      <c r="K224" s="423">
        <v>0</v>
      </c>
      <c r="L224" s="423">
        <v>0</v>
      </c>
      <c r="M224" s="423">
        <v>0</v>
      </c>
      <c r="N224" s="423">
        <v>0</v>
      </c>
      <c r="O224" s="423">
        <v>0</v>
      </c>
      <c r="P224" s="423">
        <v>0</v>
      </c>
      <c r="Q224" s="423">
        <v>0</v>
      </c>
      <c r="R224" s="423">
        <v>0</v>
      </c>
      <c r="S224" s="423">
        <v>0</v>
      </c>
      <c r="T224" s="423">
        <v>0</v>
      </c>
      <c r="U224" s="423">
        <v>0</v>
      </c>
      <c r="V224" s="423">
        <v>0</v>
      </c>
    </row>
    <row r="225" spans="2:22">
      <c r="B225" s="491">
        <v>9352189</v>
      </c>
      <c r="C225" s="491" t="s">
        <v>1128</v>
      </c>
      <c r="D225" s="491" t="s">
        <v>90</v>
      </c>
      <c r="E225" s="423">
        <v>0</v>
      </c>
      <c r="F225" s="423">
        <v>0</v>
      </c>
      <c r="G225" s="423">
        <v>0</v>
      </c>
      <c r="H225" s="423">
        <v>0</v>
      </c>
      <c r="I225" s="423">
        <v>0</v>
      </c>
      <c r="J225" s="423">
        <v>0</v>
      </c>
      <c r="K225" s="423">
        <v>0</v>
      </c>
      <c r="L225" s="423">
        <v>0</v>
      </c>
      <c r="M225" s="423">
        <v>0</v>
      </c>
      <c r="N225" s="423">
        <v>0</v>
      </c>
      <c r="O225" s="423">
        <v>0</v>
      </c>
      <c r="P225" s="423">
        <v>0</v>
      </c>
      <c r="Q225" s="423">
        <v>0</v>
      </c>
      <c r="R225" s="423">
        <v>0</v>
      </c>
      <c r="S225" s="423">
        <v>0</v>
      </c>
      <c r="T225" s="423">
        <v>0</v>
      </c>
      <c r="U225" s="423">
        <v>0</v>
      </c>
      <c r="V225" s="423">
        <v>0</v>
      </c>
    </row>
    <row r="226" spans="2:22">
      <c r="B226" s="491">
        <v>9352194</v>
      </c>
      <c r="C226" s="491" t="s">
        <v>255</v>
      </c>
      <c r="D226" s="491" t="s">
        <v>90</v>
      </c>
      <c r="E226" s="423">
        <v>0</v>
      </c>
      <c r="F226" s="423">
        <v>0</v>
      </c>
      <c r="G226" s="423">
        <v>0</v>
      </c>
      <c r="H226" s="423">
        <v>0</v>
      </c>
      <c r="I226" s="423">
        <v>0</v>
      </c>
      <c r="J226" s="423">
        <v>0</v>
      </c>
      <c r="K226" s="423">
        <v>0</v>
      </c>
      <c r="L226" s="423">
        <v>0</v>
      </c>
      <c r="M226" s="423">
        <v>0</v>
      </c>
      <c r="N226" s="423">
        <v>0</v>
      </c>
      <c r="O226" s="423">
        <v>0</v>
      </c>
      <c r="P226" s="423">
        <v>0</v>
      </c>
      <c r="Q226" s="423">
        <v>0</v>
      </c>
      <c r="R226" s="423">
        <v>0</v>
      </c>
      <c r="S226" s="423">
        <v>0</v>
      </c>
      <c r="T226" s="423">
        <v>0</v>
      </c>
      <c r="U226" s="423">
        <v>0</v>
      </c>
      <c r="V226" s="423">
        <v>0</v>
      </c>
    </row>
    <row r="227" spans="2:22">
      <c r="B227" s="491">
        <v>9352197</v>
      </c>
      <c r="C227" s="491" t="s">
        <v>1019</v>
      </c>
      <c r="D227" s="491" t="s">
        <v>90</v>
      </c>
      <c r="E227" s="423">
        <v>0</v>
      </c>
      <c r="F227" s="423">
        <v>0</v>
      </c>
      <c r="G227" s="423">
        <v>0</v>
      </c>
      <c r="H227" s="423">
        <v>0</v>
      </c>
      <c r="I227" s="423">
        <v>0</v>
      </c>
      <c r="J227" s="423">
        <v>0</v>
      </c>
      <c r="K227" s="423">
        <v>0</v>
      </c>
      <c r="L227" s="423">
        <v>0</v>
      </c>
      <c r="M227" s="423">
        <v>0</v>
      </c>
      <c r="N227" s="423">
        <v>0</v>
      </c>
      <c r="O227" s="423">
        <v>0</v>
      </c>
      <c r="P227" s="423">
        <v>0</v>
      </c>
      <c r="Q227" s="423">
        <v>0</v>
      </c>
      <c r="R227" s="423">
        <v>0</v>
      </c>
      <c r="S227" s="423">
        <v>0</v>
      </c>
      <c r="T227" s="423">
        <v>0</v>
      </c>
      <c r="U227" s="423">
        <v>0</v>
      </c>
      <c r="V227" s="423">
        <v>0</v>
      </c>
    </row>
    <row r="228" spans="2:22">
      <c r="B228" s="491">
        <v>9352198</v>
      </c>
      <c r="C228" s="491" t="s">
        <v>1020</v>
      </c>
      <c r="D228" s="491" t="s">
        <v>90</v>
      </c>
      <c r="E228" s="423">
        <v>0</v>
      </c>
      <c r="F228" s="423">
        <v>0</v>
      </c>
      <c r="G228" s="423">
        <v>0</v>
      </c>
      <c r="H228" s="423">
        <v>0</v>
      </c>
      <c r="I228" s="423">
        <v>0</v>
      </c>
      <c r="J228" s="423">
        <v>0</v>
      </c>
      <c r="K228" s="423">
        <v>0</v>
      </c>
      <c r="L228" s="423">
        <v>0</v>
      </c>
      <c r="M228" s="423">
        <v>0</v>
      </c>
      <c r="N228" s="423">
        <v>0</v>
      </c>
      <c r="O228" s="423">
        <v>0</v>
      </c>
      <c r="P228" s="423">
        <v>0</v>
      </c>
      <c r="Q228" s="423">
        <v>0</v>
      </c>
      <c r="R228" s="423">
        <v>0</v>
      </c>
      <c r="S228" s="423">
        <v>0</v>
      </c>
      <c r="T228" s="423">
        <v>0</v>
      </c>
      <c r="U228" s="423">
        <v>0</v>
      </c>
      <c r="V228" s="423">
        <v>0</v>
      </c>
    </row>
    <row r="229" spans="2:22">
      <c r="B229" s="491">
        <v>9352199</v>
      </c>
      <c r="C229" s="491" t="s">
        <v>1021</v>
      </c>
      <c r="D229" s="491" t="s">
        <v>90</v>
      </c>
      <c r="E229" s="423">
        <v>0</v>
      </c>
      <c r="F229" s="423">
        <v>0</v>
      </c>
      <c r="G229" s="423">
        <v>0</v>
      </c>
      <c r="H229" s="423">
        <v>0</v>
      </c>
      <c r="I229" s="423">
        <v>0</v>
      </c>
      <c r="J229" s="423">
        <v>0</v>
      </c>
      <c r="K229" s="423">
        <v>0</v>
      </c>
      <c r="L229" s="423">
        <v>0</v>
      </c>
      <c r="M229" s="423">
        <v>0</v>
      </c>
      <c r="N229" s="423">
        <v>0</v>
      </c>
      <c r="O229" s="423">
        <v>0</v>
      </c>
      <c r="P229" s="423">
        <v>0</v>
      </c>
      <c r="Q229" s="423">
        <v>0</v>
      </c>
      <c r="R229" s="423">
        <v>0</v>
      </c>
      <c r="S229" s="423">
        <v>0</v>
      </c>
      <c r="T229" s="423">
        <v>0</v>
      </c>
      <c r="U229" s="423">
        <v>0</v>
      </c>
      <c r="V229" s="423">
        <v>0</v>
      </c>
    </row>
    <row r="230" spans="2:22">
      <c r="B230" s="491">
        <v>9352200</v>
      </c>
      <c r="C230" s="491" t="s">
        <v>1129</v>
      </c>
      <c r="D230" s="491" t="s">
        <v>90</v>
      </c>
      <c r="E230" s="423">
        <v>0</v>
      </c>
      <c r="F230" s="423">
        <v>0</v>
      </c>
      <c r="G230" s="423">
        <v>0</v>
      </c>
      <c r="H230" s="423">
        <v>0</v>
      </c>
      <c r="I230" s="423">
        <v>0</v>
      </c>
      <c r="J230" s="423">
        <v>0</v>
      </c>
      <c r="K230" s="423">
        <v>0</v>
      </c>
      <c r="L230" s="423">
        <v>0</v>
      </c>
      <c r="M230" s="423">
        <v>0</v>
      </c>
      <c r="N230" s="423">
        <v>0</v>
      </c>
      <c r="O230" s="423">
        <v>0</v>
      </c>
      <c r="P230" s="423">
        <v>0</v>
      </c>
      <c r="Q230" s="423">
        <v>0</v>
      </c>
      <c r="R230" s="423">
        <v>0</v>
      </c>
      <c r="S230" s="423">
        <v>0</v>
      </c>
      <c r="T230" s="423">
        <v>0</v>
      </c>
      <c r="U230" s="423">
        <v>0</v>
      </c>
      <c r="V230" s="423">
        <v>0</v>
      </c>
    </row>
    <row r="231" spans="2:22">
      <c r="B231" s="491">
        <v>9352201</v>
      </c>
      <c r="C231" s="491" t="s">
        <v>1022</v>
      </c>
      <c r="D231" s="491" t="s">
        <v>90</v>
      </c>
      <c r="E231" s="423">
        <v>0</v>
      </c>
      <c r="F231" s="423">
        <v>0</v>
      </c>
      <c r="G231" s="423">
        <v>0</v>
      </c>
      <c r="H231" s="423">
        <v>0</v>
      </c>
      <c r="I231" s="423">
        <v>0</v>
      </c>
      <c r="J231" s="423">
        <v>0</v>
      </c>
      <c r="K231" s="423">
        <v>0</v>
      </c>
      <c r="L231" s="423">
        <v>0</v>
      </c>
      <c r="M231" s="423">
        <v>0</v>
      </c>
      <c r="N231" s="423">
        <v>0</v>
      </c>
      <c r="O231" s="423">
        <v>0</v>
      </c>
      <c r="P231" s="423">
        <v>0</v>
      </c>
      <c r="Q231" s="423">
        <v>0</v>
      </c>
      <c r="R231" s="423">
        <v>0</v>
      </c>
      <c r="S231" s="423">
        <v>0</v>
      </c>
      <c r="T231" s="423">
        <v>0</v>
      </c>
      <c r="U231" s="423">
        <v>0</v>
      </c>
      <c r="V231" s="423">
        <v>0</v>
      </c>
    </row>
    <row r="232" spans="2:22">
      <c r="B232" s="491">
        <v>9352202</v>
      </c>
      <c r="C232" s="491" t="s">
        <v>347</v>
      </c>
      <c r="D232" s="491" t="s">
        <v>90</v>
      </c>
      <c r="E232" s="423">
        <v>0</v>
      </c>
      <c r="F232" s="423">
        <v>0</v>
      </c>
      <c r="G232" s="423">
        <v>0</v>
      </c>
      <c r="H232" s="423">
        <v>0</v>
      </c>
      <c r="I232" s="423">
        <v>0</v>
      </c>
      <c r="J232" s="423">
        <v>0</v>
      </c>
      <c r="K232" s="423">
        <v>0</v>
      </c>
      <c r="L232" s="423">
        <v>0</v>
      </c>
      <c r="M232" s="423">
        <v>0</v>
      </c>
      <c r="N232" s="423">
        <v>0</v>
      </c>
      <c r="O232" s="423">
        <v>0</v>
      </c>
      <c r="P232" s="423">
        <v>0</v>
      </c>
      <c r="Q232" s="423">
        <v>0</v>
      </c>
      <c r="R232" s="423">
        <v>0</v>
      </c>
      <c r="S232" s="423">
        <v>0</v>
      </c>
      <c r="T232" s="423">
        <v>0</v>
      </c>
      <c r="U232" s="423">
        <v>0</v>
      </c>
      <c r="V232" s="423">
        <v>0</v>
      </c>
    </row>
    <row r="233" spans="2:22">
      <c r="B233" s="491">
        <v>9352203</v>
      </c>
      <c r="C233" s="491" t="s">
        <v>1023</v>
      </c>
      <c r="D233" s="491" t="s">
        <v>90</v>
      </c>
      <c r="E233" s="423">
        <v>0</v>
      </c>
      <c r="F233" s="423">
        <v>0</v>
      </c>
      <c r="G233" s="423">
        <v>0</v>
      </c>
      <c r="H233" s="423">
        <v>0</v>
      </c>
      <c r="I233" s="423">
        <v>0</v>
      </c>
      <c r="J233" s="423">
        <v>0</v>
      </c>
      <c r="K233" s="423">
        <v>0</v>
      </c>
      <c r="L233" s="423">
        <v>0</v>
      </c>
      <c r="M233" s="423">
        <v>0</v>
      </c>
      <c r="N233" s="423">
        <v>0</v>
      </c>
      <c r="O233" s="423">
        <v>0</v>
      </c>
      <c r="P233" s="423">
        <v>0</v>
      </c>
      <c r="Q233" s="423">
        <v>0</v>
      </c>
      <c r="R233" s="423">
        <v>0</v>
      </c>
      <c r="S233" s="423">
        <v>0</v>
      </c>
      <c r="T233" s="423">
        <v>0</v>
      </c>
      <c r="U233" s="423">
        <v>0</v>
      </c>
      <c r="V233" s="423">
        <v>0</v>
      </c>
    </row>
    <row r="234" spans="2:22">
      <c r="B234" s="491">
        <v>9352204</v>
      </c>
      <c r="C234" s="491" t="s">
        <v>1024</v>
      </c>
      <c r="D234" s="491" t="s">
        <v>90</v>
      </c>
      <c r="E234" s="423">
        <v>0</v>
      </c>
      <c r="F234" s="423">
        <v>0</v>
      </c>
      <c r="G234" s="423">
        <v>0</v>
      </c>
      <c r="H234" s="423">
        <v>0</v>
      </c>
      <c r="I234" s="423">
        <v>0</v>
      </c>
      <c r="J234" s="423">
        <v>0</v>
      </c>
      <c r="K234" s="423">
        <v>0</v>
      </c>
      <c r="L234" s="423">
        <v>0</v>
      </c>
      <c r="M234" s="423">
        <v>0</v>
      </c>
      <c r="N234" s="423">
        <v>0</v>
      </c>
      <c r="O234" s="423">
        <v>0</v>
      </c>
      <c r="P234" s="423">
        <v>0</v>
      </c>
      <c r="Q234" s="423">
        <v>0</v>
      </c>
      <c r="R234" s="423">
        <v>0</v>
      </c>
      <c r="S234" s="423">
        <v>0</v>
      </c>
      <c r="T234" s="423">
        <v>0</v>
      </c>
      <c r="U234" s="423">
        <v>0</v>
      </c>
      <c r="V234" s="423">
        <v>0</v>
      </c>
    </row>
    <row r="235" spans="2:22">
      <c r="B235" s="491">
        <v>9352205</v>
      </c>
      <c r="C235" s="491" t="s">
        <v>1025</v>
      </c>
      <c r="D235" s="491" t="s">
        <v>90</v>
      </c>
      <c r="E235" s="423">
        <v>0</v>
      </c>
      <c r="F235" s="423">
        <v>0</v>
      </c>
      <c r="G235" s="423">
        <v>0</v>
      </c>
      <c r="H235" s="423">
        <v>0</v>
      </c>
      <c r="I235" s="423">
        <v>0</v>
      </c>
      <c r="J235" s="423">
        <v>0</v>
      </c>
      <c r="K235" s="423">
        <v>0</v>
      </c>
      <c r="L235" s="423">
        <v>0</v>
      </c>
      <c r="M235" s="423">
        <v>0</v>
      </c>
      <c r="N235" s="423">
        <v>0</v>
      </c>
      <c r="O235" s="423">
        <v>0</v>
      </c>
      <c r="P235" s="423">
        <v>0</v>
      </c>
      <c r="Q235" s="423">
        <v>0</v>
      </c>
      <c r="R235" s="423">
        <v>0</v>
      </c>
      <c r="S235" s="423">
        <v>0</v>
      </c>
      <c r="T235" s="423">
        <v>0</v>
      </c>
      <c r="U235" s="423">
        <v>0</v>
      </c>
      <c r="V235" s="423">
        <v>0</v>
      </c>
    </row>
    <row r="236" spans="2:22">
      <c r="B236" s="491">
        <v>9352206</v>
      </c>
      <c r="C236" s="491" t="s">
        <v>206</v>
      </c>
      <c r="D236" s="491" t="s">
        <v>90</v>
      </c>
      <c r="E236" s="423">
        <v>0</v>
      </c>
      <c r="F236" s="423">
        <v>0</v>
      </c>
      <c r="G236" s="423">
        <v>0</v>
      </c>
      <c r="H236" s="423">
        <v>0</v>
      </c>
      <c r="I236" s="423">
        <v>0</v>
      </c>
      <c r="J236" s="423">
        <v>0</v>
      </c>
      <c r="K236" s="423">
        <v>0</v>
      </c>
      <c r="L236" s="423">
        <v>0</v>
      </c>
      <c r="M236" s="423">
        <v>0</v>
      </c>
      <c r="N236" s="423">
        <v>0</v>
      </c>
      <c r="O236" s="423">
        <v>0</v>
      </c>
      <c r="P236" s="423">
        <v>0</v>
      </c>
      <c r="Q236" s="423">
        <v>0</v>
      </c>
      <c r="R236" s="423">
        <v>0</v>
      </c>
      <c r="S236" s="423">
        <v>0</v>
      </c>
      <c r="T236" s="423">
        <v>0</v>
      </c>
      <c r="U236" s="423">
        <v>0</v>
      </c>
      <c r="V236" s="423">
        <v>0</v>
      </c>
    </row>
    <row r="237" spans="2:22">
      <c r="B237" s="491">
        <v>9352207</v>
      </c>
      <c r="C237" s="491" t="s">
        <v>1026</v>
      </c>
      <c r="D237" s="491" t="s">
        <v>90</v>
      </c>
      <c r="E237" s="423">
        <v>0</v>
      </c>
      <c r="F237" s="423">
        <v>0</v>
      </c>
      <c r="G237" s="423">
        <v>0</v>
      </c>
      <c r="H237" s="423">
        <v>0</v>
      </c>
      <c r="I237" s="423">
        <v>0</v>
      </c>
      <c r="J237" s="423">
        <v>0</v>
      </c>
      <c r="K237" s="423">
        <v>0</v>
      </c>
      <c r="L237" s="423">
        <v>0</v>
      </c>
      <c r="M237" s="423">
        <v>0</v>
      </c>
      <c r="N237" s="423">
        <v>0</v>
      </c>
      <c r="O237" s="423">
        <v>0</v>
      </c>
      <c r="P237" s="423">
        <v>0</v>
      </c>
      <c r="Q237" s="423">
        <v>0</v>
      </c>
      <c r="R237" s="423">
        <v>0</v>
      </c>
      <c r="S237" s="423">
        <v>0</v>
      </c>
      <c r="T237" s="423">
        <v>0</v>
      </c>
      <c r="U237" s="423">
        <v>0</v>
      </c>
      <c r="V237" s="423">
        <v>0</v>
      </c>
    </row>
    <row r="238" spans="2:22">
      <c r="B238" s="491">
        <v>9352208</v>
      </c>
      <c r="C238" s="491" t="s">
        <v>1027</v>
      </c>
      <c r="D238" s="491" t="s">
        <v>90</v>
      </c>
      <c r="E238" s="423">
        <v>0</v>
      </c>
      <c r="F238" s="423">
        <v>0</v>
      </c>
      <c r="G238" s="423">
        <v>0</v>
      </c>
      <c r="H238" s="423">
        <v>0</v>
      </c>
      <c r="I238" s="423">
        <v>0</v>
      </c>
      <c r="J238" s="423">
        <v>0</v>
      </c>
      <c r="K238" s="423">
        <v>0</v>
      </c>
      <c r="L238" s="423">
        <v>0</v>
      </c>
      <c r="M238" s="423">
        <v>0</v>
      </c>
      <c r="N238" s="423">
        <v>0</v>
      </c>
      <c r="O238" s="423">
        <v>0</v>
      </c>
      <c r="P238" s="423">
        <v>0</v>
      </c>
      <c r="Q238" s="423">
        <v>0</v>
      </c>
      <c r="R238" s="423">
        <v>0</v>
      </c>
      <c r="S238" s="423">
        <v>0</v>
      </c>
      <c r="T238" s="423">
        <v>0</v>
      </c>
      <c r="U238" s="423">
        <v>0</v>
      </c>
      <c r="V238" s="423">
        <v>0</v>
      </c>
    </row>
    <row r="239" spans="2:22">
      <c r="B239" s="491">
        <v>9352209</v>
      </c>
      <c r="C239" s="491" t="s">
        <v>1028</v>
      </c>
      <c r="D239" s="491" t="s">
        <v>90</v>
      </c>
      <c r="E239" s="423">
        <v>0</v>
      </c>
      <c r="F239" s="423">
        <v>0</v>
      </c>
      <c r="G239" s="423">
        <v>0</v>
      </c>
      <c r="H239" s="423">
        <v>0</v>
      </c>
      <c r="I239" s="423">
        <v>0</v>
      </c>
      <c r="J239" s="423">
        <v>0</v>
      </c>
      <c r="K239" s="423">
        <v>0</v>
      </c>
      <c r="L239" s="423">
        <v>0</v>
      </c>
      <c r="M239" s="423">
        <v>0</v>
      </c>
      <c r="N239" s="423">
        <v>0</v>
      </c>
      <c r="O239" s="423">
        <v>0</v>
      </c>
      <c r="P239" s="423">
        <v>0</v>
      </c>
      <c r="Q239" s="423">
        <v>0</v>
      </c>
      <c r="R239" s="423">
        <v>0</v>
      </c>
      <c r="S239" s="423">
        <v>0</v>
      </c>
      <c r="T239" s="423">
        <v>0</v>
      </c>
      <c r="U239" s="423">
        <v>0</v>
      </c>
      <c r="V239" s="423">
        <v>0</v>
      </c>
    </row>
    <row r="240" spans="2:22">
      <c r="B240" s="491">
        <v>9352210</v>
      </c>
      <c r="C240" s="491" t="s">
        <v>1130</v>
      </c>
      <c r="D240" s="491" t="s">
        <v>90</v>
      </c>
      <c r="E240" s="423">
        <v>0</v>
      </c>
      <c r="F240" s="423">
        <v>0</v>
      </c>
      <c r="G240" s="423">
        <v>0</v>
      </c>
      <c r="H240" s="423">
        <v>0</v>
      </c>
      <c r="I240" s="423">
        <v>0</v>
      </c>
      <c r="J240" s="423">
        <v>0</v>
      </c>
      <c r="K240" s="423">
        <v>0</v>
      </c>
      <c r="L240" s="423">
        <v>0</v>
      </c>
      <c r="M240" s="423">
        <v>0</v>
      </c>
      <c r="N240" s="423">
        <v>0</v>
      </c>
      <c r="O240" s="423">
        <v>0</v>
      </c>
      <c r="P240" s="423">
        <v>0</v>
      </c>
      <c r="Q240" s="423">
        <v>0</v>
      </c>
      <c r="R240" s="423">
        <v>0</v>
      </c>
      <c r="S240" s="423">
        <v>0</v>
      </c>
      <c r="T240" s="423">
        <v>0</v>
      </c>
      <c r="U240" s="423">
        <v>0</v>
      </c>
      <c r="V240" s="423">
        <v>0</v>
      </c>
    </row>
    <row r="241" spans="2:22">
      <c r="B241" s="491">
        <v>9352211</v>
      </c>
      <c r="C241" s="491" t="s">
        <v>1029</v>
      </c>
      <c r="D241" s="491" t="s">
        <v>90</v>
      </c>
      <c r="E241" s="423">
        <v>0</v>
      </c>
      <c r="F241" s="423">
        <v>0</v>
      </c>
      <c r="G241" s="423">
        <v>0</v>
      </c>
      <c r="H241" s="423">
        <v>0</v>
      </c>
      <c r="I241" s="423">
        <v>0</v>
      </c>
      <c r="J241" s="423">
        <v>0</v>
      </c>
      <c r="K241" s="423">
        <v>0</v>
      </c>
      <c r="L241" s="423">
        <v>0</v>
      </c>
      <c r="M241" s="423">
        <v>0</v>
      </c>
      <c r="N241" s="423">
        <v>0</v>
      </c>
      <c r="O241" s="423">
        <v>0</v>
      </c>
      <c r="P241" s="423">
        <v>0</v>
      </c>
      <c r="Q241" s="423">
        <v>0</v>
      </c>
      <c r="R241" s="423">
        <v>0</v>
      </c>
      <c r="S241" s="423">
        <v>0</v>
      </c>
      <c r="T241" s="423">
        <v>0</v>
      </c>
      <c r="U241" s="423">
        <v>0</v>
      </c>
      <c r="V241" s="423">
        <v>0</v>
      </c>
    </row>
    <row r="242" spans="2:22">
      <c r="B242" s="491">
        <v>9352212</v>
      </c>
      <c r="C242" s="491" t="s">
        <v>1131</v>
      </c>
      <c r="D242" s="491" t="s">
        <v>90</v>
      </c>
      <c r="E242" s="423">
        <v>0</v>
      </c>
      <c r="F242" s="423">
        <v>0</v>
      </c>
      <c r="G242" s="423">
        <v>0</v>
      </c>
      <c r="H242" s="423">
        <v>0</v>
      </c>
      <c r="I242" s="423">
        <v>0</v>
      </c>
      <c r="J242" s="423">
        <v>0</v>
      </c>
      <c r="K242" s="423">
        <v>0</v>
      </c>
      <c r="L242" s="423">
        <v>0</v>
      </c>
      <c r="M242" s="423">
        <v>0</v>
      </c>
      <c r="N242" s="423">
        <v>0</v>
      </c>
      <c r="O242" s="423">
        <v>0</v>
      </c>
      <c r="P242" s="423">
        <v>0</v>
      </c>
      <c r="Q242" s="423">
        <v>0</v>
      </c>
      <c r="R242" s="423">
        <v>0</v>
      </c>
      <c r="S242" s="423">
        <v>0</v>
      </c>
      <c r="T242" s="423">
        <v>0</v>
      </c>
      <c r="U242" s="423">
        <v>0</v>
      </c>
      <c r="V242" s="423">
        <v>0</v>
      </c>
    </row>
    <row r="243" spans="2:22">
      <c r="B243" s="491">
        <v>9352213</v>
      </c>
      <c r="C243" s="491" t="s">
        <v>1132</v>
      </c>
      <c r="D243" s="491" t="s">
        <v>90</v>
      </c>
      <c r="E243" s="423">
        <v>0</v>
      </c>
      <c r="F243" s="423">
        <v>0</v>
      </c>
      <c r="G243" s="423">
        <v>0</v>
      </c>
      <c r="H243" s="423">
        <v>0</v>
      </c>
      <c r="I243" s="423">
        <v>0</v>
      </c>
      <c r="J243" s="423">
        <v>0</v>
      </c>
      <c r="K243" s="423">
        <v>0</v>
      </c>
      <c r="L243" s="423">
        <v>0</v>
      </c>
      <c r="M243" s="423">
        <v>0</v>
      </c>
      <c r="N243" s="423">
        <v>0</v>
      </c>
      <c r="O243" s="423">
        <v>0</v>
      </c>
      <c r="P243" s="423">
        <v>0</v>
      </c>
      <c r="Q243" s="423">
        <v>0</v>
      </c>
      <c r="R243" s="423">
        <v>0</v>
      </c>
      <c r="S243" s="423">
        <v>0</v>
      </c>
      <c r="T243" s="423">
        <v>0</v>
      </c>
      <c r="U243" s="423">
        <v>0</v>
      </c>
      <c r="V243" s="423">
        <v>0</v>
      </c>
    </row>
    <row r="244" spans="2:22">
      <c r="B244" s="491">
        <v>9352214</v>
      </c>
      <c r="C244" s="491" t="s">
        <v>1133</v>
      </c>
      <c r="D244" s="491" t="s">
        <v>90</v>
      </c>
      <c r="E244" s="423">
        <v>0</v>
      </c>
      <c r="F244" s="423">
        <v>0</v>
      </c>
      <c r="G244" s="423">
        <v>0</v>
      </c>
      <c r="H244" s="423">
        <v>0</v>
      </c>
      <c r="I244" s="423">
        <v>0</v>
      </c>
      <c r="J244" s="423">
        <v>0</v>
      </c>
      <c r="K244" s="423">
        <v>0</v>
      </c>
      <c r="L244" s="423">
        <v>0</v>
      </c>
      <c r="M244" s="423">
        <v>0</v>
      </c>
      <c r="N244" s="423">
        <v>0</v>
      </c>
      <c r="O244" s="423">
        <v>0</v>
      </c>
      <c r="P244" s="423">
        <v>0</v>
      </c>
      <c r="Q244" s="423">
        <v>0</v>
      </c>
      <c r="R244" s="423">
        <v>0</v>
      </c>
      <c r="S244" s="423">
        <v>0</v>
      </c>
      <c r="T244" s="423">
        <v>0</v>
      </c>
      <c r="U244" s="423">
        <v>0</v>
      </c>
      <c r="V244" s="423">
        <v>0</v>
      </c>
    </row>
    <row r="245" spans="2:22">
      <c r="B245" s="491">
        <v>9352215</v>
      </c>
      <c r="C245" s="491" t="s">
        <v>173</v>
      </c>
      <c r="D245" s="491" t="s">
        <v>90</v>
      </c>
      <c r="E245" s="423">
        <v>0</v>
      </c>
      <c r="F245" s="423">
        <v>0</v>
      </c>
      <c r="G245" s="423">
        <v>0</v>
      </c>
      <c r="H245" s="423">
        <v>0</v>
      </c>
      <c r="I245" s="423">
        <v>0</v>
      </c>
      <c r="J245" s="423">
        <v>0</v>
      </c>
      <c r="K245" s="423">
        <v>0</v>
      </c>
      <c r="L245" s="423">
        <v>0</v>
      </c>
      <c r="M245" s="423">
        <v>0</v>
      </c>
      <c r="N245" s="423">
        <v>0</v>
      </c>
      <c r="O245" s="423">
        <v>0</v>
      </c>
      <c r="P245" s="423">
        <v>0</v>
      </c>
      <c r="Q245" s="423">
        <v>0</v>
      </c>
      <c r="R245" s="423">
        <v>0</v>
      </c>
      <c r="S245" s="423">
        <v>0</v>
      </c>
      <c r="T245" s="423">
        <v>0</v>
      </c>
      <c r="U245" s="423">
        <v>0</v>
      </c>
      <c r="V245" s="423">
        <v>0</v>
      </c>
    </row>
    <row r="246" spans="2:22">
      <c r="B246" s="491">
        <v>9352216</v>
      </c>
      <c r="C246" s="491" t="s">
        <v>1134</v>
      </c>
      <c r="D246" s="491" t="s">
        <v>90</v>
      </c>
      <c r="E246" s="423">
        <v>0</v>
      </c>
      <c r="F246" s="423">
        <v>0</v>
      </c>
      <c r="G246" s="423">
        <v>0</v>
      </c>
      <c r="H246" s="423">
        <v>0</v>
      </c>
      <c r="I246" s="423">
        <v>0</v>
      </c>
      <c r="J246" s="423">
        <v>0</v>
      </c>
      <c r="K246" s="423">
        <v>0</v>
      </c>
      <c r="L246" s="423">
        <v>0</v>
      </c>
      <c r="M246" s="423">
        <v>0</v>
      </c>
      <c r="N246" s="423">
        <v>0</v>
      </c>
      <c r="O246" s="423">
        <v>0</v>
      </c>
      <c r="P246" s="423">
        <v>0</v>
      </c>
      <c r="Q246" s="423">
        <v>0</v>
      </c>
      <c r="R246" s="423">
        <v>0</v>
      </c>
      <c r="S246" s="423">
        <v>0</v>
      </c>
      <c r="T246" s="423">
        <v>0</v>
      </c>
      <c r="U246" s="423">
        <v>0</v>
      </c>
      <c r="V246" s="423">
        <v>0</v>
      </c>
    </row>
    <row r="247" spans="2:22">
      <c r="B247" s="491">
        <v>9352217</v>
      </c>
      <c r="C247" s="491" t="s">
        <v>1135</v>
      </c>
      <c r="D247" s="491" t="s">
        <v>90</v>
      </c>
      <c r="E247" s="423">
        <v>0</v>
      </c>
      <c r="F247" s="423">
        <v>0</v>
      </c>
      <c r="G247" s="423">
        <v>0</v>
      </c>
      <c r="H247" s="423">
        <v>0</v>
      </c>
      <c r="I247" s="423">
        <v>0</v>
      </c>
      <c r="J247" s="423">
        <v>0</v>
      </c>
      <c r="K247" s="423">
        <v>0</v>
      </c>
      <c r="L247" s="423">
        <v>0</v>
      </c>
      <c r="M247" s="423">
        <v>0</v>
      </c>
      <c r="N247" s="423">
        <v>0</v>
      </c>
      <c r="O247" s="423">
        <v>0</v>
      </c>
      <c r="P247" s="423">
        <v>0</v>
      </c>
      <c r="Q247" s="423">
        <v>0</v>
      </c>
      <c r="R247" s="423">
        <v>0</v>
      </c>
      <c r="S247" s="423">
        <v>0</v>
      </c>
      <c r="T247" s="423">
        <v>0</v>
      </c>
      <c r="U247" s="423">
        <v>0</v>
      </c>
      <c r="V247" s="423">
        <v>0</v>
      </c>
    </row>
    <row r="248" spans="2:22">
      <c r="B248" s="491">
        <v>9352220</v>
      </c>
      <c r="C248" s="491" t="s">
        <v>1136</v>
      </c>
      <c r="D248" s="491" t="s">
        <v>90</v>
      </c>
      <c r="E248" s="423">
        <v>0</v>
      </c>
      <c r="F248" s="423">
        <v>0</v>
      </c>
      <c r="G248" s="423">
        <v>0</v>
      </c>
      <c r="H248" s="423">
        <v>0</v>
      </c>
      <c r="I248" s="423">
        <v>0</v>
      </c>
      <c r="J248" s="423">
        <v>0</v>
      </c>
      <c r="K248" s="423">
        <v>0</v>
      </c>
      <c r="L248" s="423">
        <v>0</v>
      </c>
      <c r="M248" s="423">
        <v>0</v>
      </c>
      <c r="N248" s="423">
        <v>0</v>
      </c>
      <c r="O248" s="423">
        <v>0</v>
      </c>
      <c r="P248" s="423">
        <v>0</v>
      </c>
      <c r="Q248" s="423">
        <v>0</v>
      </c>
      <c r="R248" s="423">
        <v>0</v>
      </c>
      <c r="S248" s="423">
        <v>0</v>
      </c>
      <c r="T248" s="423">
        <v>0</v>
      </c>
      <c r="U248" s="423">
        <v>0</v>
      </c>
      <c r="V248" s="423">
        <v>0</v>
      </c>
    </row>
    <row r="249" spans="2:22">
      <c r="B249" s="491">
        <v>9352221</v>
      </c>
      <c r="C249" s="491" t="s">
        <v>1137</v>
      </c>
      <c r="D249" s="491" t="s">
        <v>90</v>
      </c>
      <c r="E249" s="423">
        <v>0</v>
      </c>
      <c r="F249" s="423">
        <v>0</v>
      </c>
      <c r="G249" s="423">
        <v>0</v>
      </c>
      <c r="H249" s="423">
        <v>0</v>
      </c>
      <c r="I249" s="423">
        <v>0</v>
      </c>
      <c r="J249" s="423">
        <v>0</v>
      </c>
      <c r="K249" s="423">
        <v>0</v>
      </c>
      <c r="L249" s="423">
        <v>0</v>
      </c>
      <c r="M249" s="423">
        <v>0</v>
      </c>
      <c r="N249" s="423">
        <v>0</v>
      </c>
      <c r="O249" s="423">
        <v>0</v>
      </c>
      <c r="P249" s="423">
        <v>0</v>
      </c>
      <c r="Q249" s="423">
        <v>0</v>
      </c>
      <c r="R249" s="423">
        <v>0</v>
      </c>
      <c r="S249" s="423">
        <v>0</v>
      </c>
      <c r="T249" s="423">
        <v>0</v>
      </c>
      <c r="U249" s="423">
        <v>0</v>
      </c>
      <c r="V249" s="423">
        <v>0</v>
      </c>
    </row>
    <row r="250" spans="2:22">
      <c r="B250" s="491">
        <v>9352222</v>
      </c>
      <c r="C250" s="491" t="s">
        <v>1138</v>
      </c>
      <c r="D250" s="491" t="s">
        <v>90</v>
      </c>
      <c r="E250" s="423">
        <v>0</v>
      </c>
      <c r="F250" s="423">
        <v>0</v>
      </c>
      <c r="G250" s="423">
        <v>0</v>
      </c>
      <c r="H250" s="423">
        <v>0</v>
      </c>
      <c r="I250" s="423">
        <v>0</v>
      </c>
      <c r="J250" s="423">
        <v>0</v>
      </c>
      <c r="K250" s="423">
        <v>0</v>
      </c>
      <c r="L250" s="423">
        <v>0</v>
      </c>
      <c r="M250" s="423">
        <v>0</v>
      </c>
      <c r="N250" s="423">
        <v>0</v>
      </c>
      <c r="O250" s="423">
        <v>0</v>
      </c>
      <c r="P250" s="423">
        <v>0</v>
      </c>
      <c r="Q250" s="423">
        <v>0</v>
      </c>
      <c r="R250" s="423">
        <v>0</v>
      </c>
      <c r="S250" s="423">
        <v>0</v>
      </c>
      <c r="T250" s="423">
        <v>0</v>
      </c>
      <c r="U250" s="423">
        <v>0</v>
      </c>
      <c r="V250" s="423">
        <v>0</v>
      </c>
    </row>
    <row r="251" spans="2:22">
      <c r="B251" s="491">
        <v>9352223</v>
      </c>
      <c r="C251" s="491" t="s">
        <v>297</v>
      </c>
      <c r="D251" s="491" t="s">
        <v>90</v>
      </c>
      <c r="E251" s="423">
        <v>0</v>
      </c>
      <c r="F251" s="423">
        <v>0</v>
      </c>
      <c r="G251" s="423">
        <v>0</v>
      </c>
      <c r="H251" s="423">
        <v>0</v>
      </c>
      <c r="I251" s="423">
        <v>0</v>
      </c>
      <c r="J251" s="423">
        <v>0</v>
      </c>
      <c r="K251" s="423">
        <v>0</v>
      </c>
      <c r="L251" s="423">
        <v>0</v>
      </c>
      <c r="M251" s="423">
        <v>0</v>
      </c>
      <c r="N251" s="423">
        <v>0</v>
      </c>
      <c r="O251" s="423">
        <v>0</v>
      </c>
      <c r="P251" s="423">
        <v>0</v>
      </c>
      <c r="Q251" s="423">
        <v>0</v>
      </c>
      <c r="R251" s="423">
        <v>0</v>
      </c>
      <c r="S251" s="423">
        <v>0</v>
      </c>
      <c r="T251" s="423">
        <v>0</v>
      </c>
      <c r="U251" s="423">
        <v>0</v>
      </c>
      <c r="V251" s="423">
        <v>0</v>
      </c>
    </row>
    <row r="252" spans="2:22">
      <c r="B252" s="491">
        <v>9352224</v>
      </c>
      <c r="C252" s="491" t="s">
        <v>338</v>
      </c>
      <c r="D252" s="491" t="s">
        <v>90</v>
      </c>
      <c r="E252" s="423">
        <v>0</v>
      </c>
      <c r="F252" s="423">
        <v>0</v>
      </c>
      <c r="G252" s="423">
        <v>0</v>
      </c>
      <c r="H252" s="423">
        <v>0</v>
      </c>
      <c r="I252" s="423">
        <v>0</v>
      </c>
      <c r="J252" s="423">
        <v>0</v>
      </c>
      <c r="K252" s="423">
        <v>0</v>
      </c>
      <c r="L252" s="423">
        <v>0</v>
      </c>
      <c r="M252" s="423">
        <v>0</v>
      </c>
      <c r="N252" s="423">
        <v>0</v>
      </c>
      <c r="O252" s="423">
        <v>0</v>
      </c>
      <c r="P252" s="423">
        <v>0</v>
      </c>
      <c r="Q252" s="423">
        <v>0</v>
      </c>
      <c r="R252" s="423">
        <v>0</v>
      </c>
      <c r="S252" s="423">
        <v>0</v>
      </c>
      <c r="T252" s="423">
        <v>0</v>
      </c>
      <c r="U252" s="423">
        <v>0</v>
      </c>
      <c r="V252" s="423">
        <v>0</v>
      </c>
    </row>
    <row r="253" spans="2:22">
      <c r="B253" s="491">
        <v>9352225</v>
      </c>
      <c r="C253" s="491" t="s">
        <v>256</v>
      </c>
      <c r="D253" s="491" t="s">
        <v>90</v>
      </c>
      <c r="E253" s="423">
        <v>0</v>
      </c>
      <c r="F253" s="423">
        <v>0</v>
      </c>
      <c r="G253" s="423">
        <v>0</v>
      </c>
      <c r="H253" s="423">
        <v>0</v>
      </c>
      <c r="I253" s="423">
        <v>0</v>
      </c>
      <c r="J253" s="423">
        <v>0</v>
      </c>
      <c r="K253" s="423">
        <v>0</v>
      </c>
      <c r="L253" s="423">
        <v>0</v>
      </c>
      <c r="M253" s="423">
        <v>0</v>
      </c>
      <c r="N253" s="423">
        <v>0</v>
      </c>
      <c r="O253" s="423">
        <v>0</v>
      </c>
      <c r="P253" s="423">
        <v>0</v>
      </c>
      <c r="Q253" s="423">
        <v>0</v>
      </c>
      <c r="R253" s="423">
        <v>0</v>
      </c>
      <c r="S253" s="423">
        <v>0</v>
      </c>
      <c r="T253" s="423">
        <v>0</v>
      </c>
      <c r="U253" s="423">
        <v>0</v>
      </c>
      <c r="V253" s="423">
        <v>0</v>
      </c>
    </row>
    <row r="254" spans="2:22">
      <c r="B254" s="491">
        <v>9352226</v>
      </c>
      <c r="C254" s="491" t="s">
        <v>243</v>
      </c>
      <c r="D254" s="491" t="s">
        <v>90</v>
      </c>
      <c r="E254" s="423">
        <v>0</v>
      </c>
      <c r="F254" s="423">
        <v>0</v>
      </c>
      <c r="G254" s="423">
        <v>0</v>
      </c>
      <c r="H254" s="423">
        <v>0</v>
      </c>
      <c r="I254" s="423">
        <v>0</v>
      </c>
      <c r="J254" s="423">
        <v>0</v>
      </c>
      <c r="K254" s="423">
        <v>0</v>
      </c>
      <c r="L254" s="423">
        <v>0</v>
      </c>
      <c r="M254" s="423">
        <v>0</v>
      </c>
      <c r="N254" s="423">
        <v>0</v>
      </c>
      <c r="O254" s="423">
        <v>0</v>
      </c>
      <c r="P254" s="423">
        <v>0</v>
      </c>
      <c r="Q254" s="423">
        <v>0</v>
      </c>
      <c r="R254" s="423">
        <v>0</v>
      </c>
      <c r="S254" s="423">
        <v>0</v>
      </c>
      <c r="T254" s="423">
        <v>0</v>
      </c>
      <c r="U254" s="423">
        <v>0</v>
      </c>
      <c r="V254" s="423">
        <v>0</v>
      </c>
    </row>
    <row r="255" spans="2:22">
      <c r="B255" s="491">
        <v>9352228</v>
      </c>
      <c r="C255" s="491" t="s">
        <v>1268</v>
      </c>
      <c r="D255" s="491" t="s">
        <v>90</v>
      </c>
      <c r="E255" s="423">
        <v>0</v>
      </c>
      <c r="F255" s="423">
        <v>0</v>
      </c>
      <c r="G255" s="423">
        <v>0</v>
      </c>
      <c r="H255" s="423">
        <v>0</v>
      </c>
      <c r="I255" s="423">
        <v>0</v>
      </c>
      <c r="J255" s="423">
        <v>0</v>
      </c>
      <c r="K255" s="423">
        <v>0</v>
      </c>
      <c r="L255" s="423">
        <v>0</v>
      </c>
      <c r="M255" s="423">
        <v>0</v>
      </c>
      <c r="N255" s="423">
        <v>0</v>
      </c>
      <c r="O255" s="423">
        <v>0</v>
      </c>
      <c r="P255" s="423">
        <v>0</v>
      </c>
      <c r="Q255" s="423">
        <v>0</v>
      </c>
      <c r="R255" s="423">
        <v>0</v>
      </c>
      <c r="S255" s="423">
        <v>0</v>
      </c>
      <c r="T255" s="423">
        <v>0</v>
      </c>
      <c r="U255" s="423">
        <v>0</v>
      </c>
      <c r="V255" s="423">
        <v>0</v>
      </c>
    </row>
    <row r="256" spans="2:22">
      <c r="B256" s="491">
        <v>9352927</v>
      </c>
      <c r="C256" s="491" t="s">
        <v>285</v>
      </c>
      <c r="D256" s="491" t="s">
        <v>90</v>
      </c>
      <c r="E256" s="423">
        <v>0</v>
      </c>
      <c r="F256" s="423">
        <v>0</v>
      </c>
      <c r="G256" s="423">
        <v>0</v>
      </c>
      <c r="H256" s="423">
        <v>0</v>
      </c>
      <c r="I256" s="423">
        <v>0</v>
      </c>
      <c r="J256" s="423">
        <v>0</v>
      </c>
      <c r="K256" s="423">
        <v>0</v>
      </c>
      <c r="L256" s="423">
        <v>0</v>
      </c>
      <c r="M256" s="423">
        <v>0</v>
      </c>
      <c r="N256" s="423">
        <v>0</v>
      </c>
      <c r="O256" s="423">
        <v>0</v>
      </c>
      <c r="P256" s="423">
        <v>0</v>
      </c>
      <c r="Q256" s="423">
        <v>0</v>
      </c>
      <c r="R256" s="423">
        <v>0</v>
      </c>
      <c r="S256" s="423">
        <v>0</v>
      </c>
      <c r="T256" s="423">
        <v>0</v>
      </c>
      <c r="U256" s="423">
        <v>0</v>
      </c>
      <c r="V256" s="423">
        <v>0</v>
      </c>
    </row>
    <row r="257" spans="2:22">
      <c r="B257" s="491">
        <v>9353002</v>
      </c>
      <c r="C257" s="491" t="s">
        <v>1139</v>
      </c>
      <c r="D257" s="491" t="s">
        <v>90</v>
      </c>
      <c r="E257" s="423">
        <v>0</v>
      </c>
      <c r="F257" s="423">
        <v>0</v>
      </c>
      <c r="G257" s="423">
        <v>0</v>
      </c>
      <c r="H257" s="423">
        <v>0</v>
      </c>
      <c r="I257" s="423">
        <v>0</v>
      </c>
      <c r="J257" s="423">
        <v>0</v>
      </c>
      <c r="K257" s="423">
        <v>0</v>
      </c>
      <c r="L257" s="423">
        <v>0</v>
      </c>
      <c r="M257" s="423">
        <v>0</v>
      </c>
      <c r="N257" s="423">
        <v>0</v>
      </c>
      <c r="O257" s="423">
        <v>0</v>
      </c>
      <c r="P257" s="423">
        <v>0</v>
      </c>
      <c r="Q257" s="423">
        <v>0</v>
      </c>
      <c r="R257" s="423">
        <v>0</v>
      </c>
      <c r="S257" s="423">
        <v>0</v>
      </c>
      <c r="T257" s="423">
        <v>0</v>
      </c>
      <c r="U257" s="423">
        <v>0</v>
      </c>
      <c r="V257" s="423">
        <v>0</v>
      </c>
    </row>
    <row r="258" spans="2:22">
      <c r="B258" s="491">
        <v>9353025</v>
      </c>
      <c r="C258" s="491" t="s">
        <v>510</v>
      </c>
      <c r="D258" s="491" t="s">
        <v>90</v>
      </c>
      <c r="E258" s="423">
        <v>0</v>
      </c>
      <c r="F258" s="423">
        <v>0</v>
      </c>
      <c r="G258" s="423">
        <v>0</v>
      </c>
      <c r="H258" s="423">
        <v>0</v>
      </c>
      <c r="I258" s="423">
        <v>0</v>
      </c>
      <c r="J258" s="423">
        <v>0</v>
      </c>
      <c r="K258" s="423">
        <v>0</v>
      </c>
      <c r="L258" s="423">
        <v>0</v>
      </c>
      <c r="M258" s="423">
        <v>0</v>
      </c>
      <c r="N258" s="423">
        <v>0</v>
      </c>
      <c r="O258" s="423">
        <v>0</v>
      </c>
      <c r="P258" s="423">
        <v>0</v>
      </c>
      <c r="Q258" s="423">
        <v>0</v>
      </c>
      <c r="R258" s="423">
        <v>0</v>
      </c>
      <c r="S258" s="423">
        <v>0</v>
      </c>
      <c r="T258" s="423">
        <v>0</v>
      </c>
      <c r="U258" s="423">
        <v>0</v>
      </c>
      <c r="V258" s="423">
        <v>0</v>
      </c>
    </row>
    <row r="259" spans="2:22">
      <c r="B259" s="491">
        <v>9353054</v>
      </c>
      <c r="C259" s="491" t="s">
        <v>1030</v>
      </c>
      <c r="D259" s="491" t="s">
        <v>90</v>
      </c>
      <c r="E259" s="423">
        <v>0</v>
      </c>
      <c r="F259" s="423">
        <v>0</v>
      </c>
      <c r="G259" s="423">
        <v>0</v>
      </c>
      <c r="H259" s="423">
        <v>0</v>
      </c>
      <c r="I259" s="423">
        <v>0</v>
      </c>
      <c r="J259" s="423">
        <v>0</v>
      </c>
      <c r="K259" s="423">
        <v>0</v>
      </c>
      <c r="L259" s="423">
        <v>0</v>
      </c>
      <c r="M259" s="423">
        <v>0</v>
      </c>
      <c r="N259" s="423">
        <v>0</v>
      </c>
      <c r="O259" s="423">
        <v>0</v>
      </c>
      <c r="P259" s="423">
        <v>0</v>
      </c>
      <c r="Q259" s="423">
        <v>0</v>
      </c>
      <c r="R259" s="423">
        <v>0</v>
      </c>
      <c r="S259" s="423">
        <v>0</v>
      </c>
      <c r="T259" s="423">
        <v>0</v>
      </c>
      <c r="U259" s="423">
        <v>0</v>
      </c>
      <c r="V259" s="423">
        <v>0</v>
      </c>
    </row>
    <row r="260" spans="2:22">
      <c r="B260" s="491">
        <v>9353062</v>
      </c>
      <c r="C260" s="491" t="s">
        <v>1031</v>
      </c>
      <c r="D260" s="491" t="s">
        <v>90</v>
      </c>
      <c r="E260" s="423">
        <v>0</v>
      </c>
      <c r="F260" s="423">
        <v>0</v>
      </c>
      <c r="G260" s="423">
        <v>0</v>
      </c>
      <c r="H260" s="423">
        <v>0</v>
      </c>
      <c r="I260" s="423">
        <v>0</v>
      </c>
      <c r="J260" s="423">
        <v>0</v>
      </c>
      <c r="K260" s="423">
        <v>0</v>
      </c>
      <c r="L260" s="423">
        <v>0</v>
      </c>
      <c r="M260" s="423">
        <v>0</v>
      </c>
      <c r="N260" s="423">
        <v>0</v>
      </c>
      <c r="O260" s="423">
        <v>0</v>
      </c>
      <c r="P260" s="423">
        <v>0</v>
      </c>
      <c r="Q260" s="423">
        <v>0</v>
      </c>
      <c r="R260" s="423">
        <v>0</v>
      </c>
      <c r="S260" s="423">
        <v>0</v>
      </c>
      <c r="T260" s="423">
        <v>0</v>
      </c>
      <c r="U260" s="423">
        <v>0</v>
      </c>
      <c r="V260" s="423">
        <v>0</v>
      </c>
    </row>
    <row r="261" spans="2:22">
      <c r="B261" s="491">
        <v>9353081</v>
      </c>
      <c r="C261" s="491" t="s">
        <v>1140</v>
      </c>
      <c r="D261" s="491" t="s">
        <v>90</v>
      </c>
      <c r="E261" s="423">
        <v>0</v>
      </c>
      <c r="F261" s="423">
        <v>0</v>
      </c>
      <c r="G261" s="423">
        <v>0</v>
      </c>
      <c r="H261" s="423">
        <v>0</v>
      </c>
      <c r="I261" s="423">
        <v>0</v>
      </c>
      <c r="J261" s="423">
        <v>0</v>
      </c>
      <c r="K261" s="423">
        <v>0</v>
      </c>
      <c r="L261" s="423">
        <v>0</v>
      </c>
      <c r="M261" s="423">
        <v>0</v>
      </c>
      <c r="N261" s="423">
        <v>0</v>
      </c>
      <c r="O261" s="423">
        <v>0</v>
      </c>
      <c r="P261" s="423">
        <v>0</v>
      </c>
      <c r="Q261" s="423">
        <v>0</v>
      </c>
      <c r="R261" s="423">
        <v>0</v>
      </c>
      <c r="S261" s="423">
        <v>0</v>
      </c>
      <c r="T261" s="423">
        <v>0</v>
      </c>
      <c r="U261" s="423">
        <v>0</v>
      </c>
      <c r="V261" s="423">
        <v>0</v>
      </c>
    </row>
    <row r="262" spans="2:22">
      <c r="B262" s="491">
        <v>9353084</v>
      </c>
      <c r="C262" s="491" t="s">
        <v>1141</v>
      </c>
      <c r="D262" s="491" t="s">
        <v>90</v>
      </c>
      <c r="E262" s="423">
        <v>0</v>
      </c>
      <c r="F262" s="423">
        <v>0</v>
      </c>
      <c r="G262" s="423">
        <v>0</v>
      </c>
      <c r="H262" s="423">
        <v>0</v>
      </c>
      <c r="I262" s="423">
        <v>0</v>
      </c>
      <c r="J262" s="423">
        <v>0</v>
      </c>
      <c r="K262" s="423">
        <v>0</v>
      </c>
      <c r="L262" s="423">
        <v>0</v>
      </c>
      <c r="M262" s="423">
        <v>0</v>
      </c>
      <c r="N262" s="423">
        <v>0</v>
      </c>
      <c r="O262" s="423">
        <v>0</v>
      </c>
      <c r="P262" s="423">
        <v>0</v>
      </c>
      <c r="Q262" s="423">
        <v>0</v>
      </c>
      <c r="R262" s="423">
        <v>0</v>
      </c>
      <c r="S262" s="423">
        <v>0</v>
      </c>
      <c r="T262" s="423">
        <v>0</v>
      </c>
      <c r="U262" s="423">
        <v>0</v>
      </c>
      <c r="V262" s="423">
        <v>0</v>
      </c>
    </row>
    <row r="263" spans="2:22">
      <c r="B263" s="491">
        <v>9353089</v>
      </c>
      <c r="C263" s="491" t="s">
        <v>1142</v>
      </c>
      <c r="D263" s="491" t="s">
        <v>90</v>
      </c>
      <c r="E263" s="423">
        <v>0</v>
      </c>
      <c r="F263" s="423">
        <v>0</v>
      </c>
      <c r="G263" s="423">
        <v>0</v>
      </c>
      <c r="H263" s="423">
        <v>0</v>
      </c>
      <c r="I263" s="423">
        <v>0</v>
      </c>
      <c r="J263" s="423">
        <v>0</v>
      </c>
      <c r="K263" s="423">
        <v>0</v>
      </c>
      <c r="L263" s="423">
        <v>0</v>
      </c>
      <c r="M263" s="423">
        <v>0</v>
      </c>
      <c r="N263" s="423">
        <v>0</v>
      </c>
      <c r="O263" s="423">
        <v>0</v>
      </c>
      <c r="P263" s="423">
        <v>0</v>
      </c>
      <c r="Q263" s="423">
        <v>0</v>
      </c>
      <c r="R263" s="423">
        <v>0</v>
      </c>
      <c r="S263" s="423">
        <v>0</v>
      </c>
      <c r="T263" s="423">
        <v>0</v>
      </c>
      <c r="U263" s="423">
        <v>0</v>
      </c>
      <c r="V263" s="423">
        <v>0</v>
      </c>
    </row>
    <row r="264" spans="2:22">
      <c r="B264" s="491">
        <v>9353091</v>
      </c>
      <c r="C264" s="491" t="s">
        <v>1269</v>
      </c>
      <c r="D264" s="491" t="s">
        <v>90</v>
      </c>
      <c r="E264" s="423">
        <v>0</v>
      </c>
      <c r="F264" s="423">
        <v>0</v>
      </c>
      <c r="G264" s="423">
        <v>0</v>
      </c>
      <c r="H264" s="423">
        <v>0</v>
      </c>
      <c r="I264" s="423">
        <v>0</v>
      </c>
      <c r="J264" s="423">
        <v>0</v>
      </c>
      <c r="K264" s="423">
        <v>0</v>
      </c>
      <c r="L264" s="423">
        <v>0</v>
      </c>
      <c r="M264" s="423">
        <v>0</v>
      </c>
      <c r="N264" s="423">
        <v>0</v>
      </c>
      <c r="O264" s="423">
        <v>0</v>
      </c>
      <c r="P264" s="423">
        <v>0</v>
      </c>
      <c r="Q264" s="423">
        <v>0</v>
      </c>
      <c r="R264" s="423">
        <v>0</v>
      </c>
      <c r="S264" s="423">
        <v>0</v>
      </c>
      <c r="T264" s="423">
        <v>0</v>
      </c>
      <c r="U264" s="423">
        <v>0</v>
      </c>
      <c r="V264" s="423">
        <v>0</v>
      </c>
    </row>
    <row r="265" spans="2:22">
      <c r="B265" s="491">
        <v>9353092</v>
      </c>
      <c r="C265" s="491" t="s">
        <v>1143</v>
      </c>
      <c r="D265" s="491" t="s">
        <v>90</v>
      </c>
      <c r="E265" s="423">
        <v>0</v>
      </c>
      <c r="F265" s="423">
        <v>0</v>
      </c>
      <c r="G265" s="423">
        <v>0</v>
      </c>
      <c r="H265" s="423">
        <v>0</v>
      </c>
      <c r="I265" s="423">
        <v>0</v>
      </c>
      <c r="J265" s="423">
        <v>0</v>
      </c>
      <c r="K265" s="423">
        <v>0</v>
      </c>
      <c r="L265" s="423">
        <v>0</v>
      </c>
      <c r="M265" s="423">
        <v>0</v>
      </c>
      <c r="N265" s="423">
        <v>0</v>
      </c>
      <c r="O265" s="423">
        <v>0</v>
      </c>
      <c r="P265" s="423">
        <v>0</v>
      </c>
      <c r="Q265" s="423">
        <v>0</v>
      </c>
      <c r="R265" s="423">
        <v>0</v>
      </c>
      <c r="S265" s="423">
        <v>0</v>
      </c>
      <c r="T265" s="423">
        <v>0</v>
      </c>
      <c r="U265" s="423">
        <v>0</v>
      </c>
      <c r="V265" s="423">
        <v>0</v>
      </c>
    </row>
    <row r="266" spans="2:22">
      <c r="B266" s="491">
        <v>9353096</v>
      </c>
      <c r="C266" s="491" t="s">
        <v>1144</v>
      </c>
      <c r="D266" s="491" t="s">
        <v>90</v>
      </c>
      <c r="E266" s="423">
        <v>0</v>
      </c>
      <c r="F266" s="423">
        <v>0</v>
      </c>
      <c r="G266" s="423">
        <v>0</v>
      </c>
      <c r="H266" s="423">
        <v>0</v>
      </c>
      <c r="I266" s="423">
        <v>0</v>
      </c>
      <c r="J266" s="423">
        <v>0</v>
      </c>
      <c r="K266" s="423">
        <v>0</v>
      </c>
      <c r="L266" s="423">
        <v>0</v>
      </c>
      <c r="M266" s="423">
        <v>0</v>
      </c>
      <c r="N266" s="423">
        <v>0</v>
      </c>
      <c r="O266" s="423">
        <v>0</v>
      </c>
      <c r="P266" s="423">
        <v>0</v>
      </c>
      <c r="Q266" s="423">
        <v>0</v>
      </c>
      <c r="R266" s="423">
        <v>0</v>
      </c>
      <c r="S266" s="423">
        <v>0</v>
      </c>
      <c r="T266" s="423">
        <v>0</v>
      </c>
      <c r="U266" s="423">
        <v>0</v>
      </c>
      <c r="V266" s="423">
        <v>0</v>
      </c>
    </row>
    <row r="267" spans="2:22">
      <c r="B267" s="491">
        <v>9353097</v>
      </c>
      <c r="C267" s="491" t="s">
        <v>507</v>
      </c>
      <c r="D267" s="491" t="s">
        <v>90</v>
      </c>
      <c r="E267" s="423">
        <v>0</v>
      </c>
      <c r="F267" s="423">
        <v>0</v>
      </c>
      <c r="G267" s="423">
        <v>0</v>
      </c>
      <c r="H267" s="423">
        <v>0</v>
      </c>
      <c r="I267" s="423">
        <v>0</v>
      </c>
      <c r="J267" s="423">
        <v>0</v>
      </c>
      <c r="K267" s="423">
        <v>0</v>
      </c>
      <c r="L267" s="423">
        <v>0</v>
      </c>
      <c r="M267" s="423">
        <v>0</v>
      </c>
      <c r="N267" s="423">
        <v>0</v>
      </c>
      <c r="O267" s="423">
        <v>0</v>
      </c>
      <c r="P267" s="423">
        <v>0</v>
      </c>
      <c r="Q267" s="423">
        <v>0</v>
      </c>
      <c r="R267" s="423">
        <v>0</v>
      </c>
      <c r="S267" s="423">
        <v>0</v>
      </c>
      <c r="T267" s="423">
        <v>0</v>
      </c>
      <c r="U267" s="423">
        <v>0</v>
      </c>
      <c r="V267" s="423">
        <v>0</v>
      </c>
    </row>
    <row r="268" spans="2:22">
      <c r="B268" s="491">
        <v>9353098</v>
      </c>
      <c r="C268" s="491" t="s">
        <v>1145</v>
      </c>
      <c r="D268" s="491" t="s">
        <v>90</v>
      </c>
      <c r="E268" s="423">
        <v>0</v>
      </c>
      <c r="F268" s="423">
        <v>0</v>
      </c>
      <c r="G268" s="423">
        <v>0</v>
      </c>
      <c r="H268" s="423">
        <v>0</v>
      </c>
      <c r="I268" s="423">
        <v>0</v>
      </c>
      <c r="J268" s="423">
        <v>0</v>
      </c>
      <c r="K268" s="423">
        <v>0</v>
      </c>
      <c r="L268" s="423">
        <v>0</v>
      </c>
      <c r="M268" s="423">
        <v>0</v>
      </c>
      <c r="N268" s="423">
        <v>0</v>
      </c>
      <c r="O268" s="423">
        <v>0</v>
      </c>
      <c r="P268" s="423">
        <v>0</v>
      </c>
      <c r="Q268" s="423">
        <v>0</v>
      </c>
      <c r="R268" s="423">
        <v>0</v>
      </c>
      <c r="S268" s="423">
        <v>0</v>
      </c>
      <c r="T268" s="423">
        <v>0</v>
      </c>
      <c r="U268" s="423">
        <v>0</v>
      </c>
      <c r="V268" s="423">
        <v>0</v>
      </c>
    </row>
    <row r="269" spans="2:22">
      <c r="B269" s="491">
        <v>9353099</v>
      </c>
      <c r="C269" s="491" t="s">
        <v>1146</v>
      </c>
      <c r="D269" s="491" t="s">
        <v>90</v>
      </c>
      <c r="E269" s="423">
        <v>0</v>
      </c>
      <c r="F269" s="423">
        <v>0</v>
      </c>
      <c r="G269" s="423">
        <v>0</v>
      </c>
      <c r="H269" s="423">
        <v>0</v>
      </c>
      <c r="I269" s="423">
        <v>0</v>
      </c>
      <c r="J269" s="423">
        <v>0</v>
      </c>
      <c r="K269" s="423">
        <v>0</v>
      </c>
      <c r="L269" s="423">
        <v>0</v>
      </c>
      <c r="M269" s="423">
        <v>0</v>
      </c>
      <c r="N269" s="423">
        <v>0</v>
      </c>
      <c r="O269" s="423">
        <v>0</v>
      </c>
      <c r="P269" s="423">
        <v>0</v>
      </c>
      <c r="Q269" s="423">
        <v>0</v>
      </c>
      <c r="R269" s="423">
        <v>0</v>
      </c>
      <c r="S269" s="423">
        <v>0</v>
      </c>
      <c r="T269" s="423">
        <v>0</v>
      </c>
      <c r="U269" s="423">
        <v>0</v>
      </c>
      <c r="V269" s="423">
        <v>0</v>
      </c>
    </row>
    <row r="270" spans="2:22">
      <c r="B270" s="491">
        <v>9353101</v>
      </c>
      <c r="C270" s="491" t="s">
        <v>1032</v>
      </c>
      <c r="D270" s="491" t="s">
        <v>90</v>
      </c>
      <c r="E270" s="423">
        <v>0</v>
      </c>
      <c r="F270" s="423">
        <v>0</v>
      </c>
      <c r="G270" s="423">
        <v>0</v>
      </c>
      <c r="H270" s="423">
        <v>0</v>
      </c>
      <c r="I270" s="423">
        <v>0</v>
      </c>
      <c r="J270" s="423">
        <v>0</v>
      </c>
      <c r="K270" s="423">
        <v>0</v>
      </c>
      <c r="L270" s="423">
        <v>0</v>
      </c>
      <c r="M270" s="423">
        <v>0</v>
      </c>
      <c r="N270" s="423">
        <v>0</v>
      </c>
      <c r="O270" s="423">
        <v>0</v>
      </c>
      <c r="P270" s="423">
        <v>0</v>
      </c>
      <c r="Q270" s="423">
        <v>0</v>
      </c>
      <c r="R270" s="423">
        <v>0</v>
      </c>
      <c r="S270" s="423">
        <v>0</v>
      </c>
      <c r="T270" s="423">
        <v>0</v>
      </c>
      <c r="U270" s="423">
        <v>0</v>
      </c>
      <c r="V270" s="423">
        <v>0</v>
      </c>
    </row>
    <row r="271" spans="2:22">
      <c r="B271" s="491">
        <v>9353102</v>
      </c>
      <c r="C271" s="491" t="s">
        <v>1147</v>
      </c>
      <c r="D271" s="491" t="s">
        <v>90</v>
      </c>
      <c r="E271" s="423">
        <v>0</v>
      </c>
      <c r="F271" s="423">
        <v>0</v>
      </c>
      <c r="G271" s="423">
        <v>0</v>
      </c>
      <c r="H271" s="423">
        <v>0</v>
      </c>
      <c r="I271" s="423">
        <v>0</v>
      </c>
      <c r="J271" s="423">
        <v>0</v>
      </c>
      <c r="K271" s="423">
        <v>0</v>
      </c>
      <c r="L271" s="423">
        <v>0</v>
      </c>
      <c r="M271" s="423">
        <v>0</v>
      </c>
      <c r="N271" s="423">
        <v>0</v>
      </c>
      <c r="O271" s="423">
        <v>0</v>
      </c>
      <c r="P271" s="423">
        <v>0</v>
      </c>
      <c r="Q271" s="423">
        <v>0</v>
      </c>
      <c r="R271" s="423">
        <v>0</v>
      </c>
      <c r="S271" s="423">
        <v>0</v>
      </c>
      <c r="T271" s="423">
        <v>0</v>
      </c>
      <c r="U271" s="423">
        <v>0</v>
      </c>
      <c r="V271" s="423">
        <v>0</v>
      </c>
    </row>
    <row r="272" spans="2:22">
      <c r="B272" s="491">
        <v>9353115</v>
      </c>
      <c r="C272" s="491" t="s">
        <v>506</v>
      </c>
      <c r="D272" s="491" t="s">
        <v>90</v>
      </c>
      <c r="E272" s="423">
        <v>0</v>
      </c>
      <c r="F272" s="423">
        <v>0</v>
      </c>
      <c r="G272" s="423">
        <v>0</v>
      </c>
      <c r="H272" s="423">
        <v>0</v>
      </c>
      <c r="I272" s="423">
        <v>0</v>
      </c>
      <c r="J272" s="423">
        <v>0</v>
      </c>
      <c r="K272" s="423">
        <v>0</v>
      </c>
      <c r="L272" s="423">
        <v>0</v>
      </c>
      <c r="M272" s="423">
        <v>0</v>
      </c>
      <c r="N272" s="423">
        <v>0</v>
      </c>
      <c r="O272" s="423">
        <v>0</v>
      </c>
      <c r="P272" s="423">
        <v>0</v>
      </c>
      <c r="Q272" s="423">
        <v>0</v>
      </c>
      <c r="R272" s="423">
        <v>0</v>
      </c>
      <c r="S272" s="423">
        <v>0</v>
      </c>
      <c r="T272" s="423">
        <v>0</v>
      </c>
      <c r="U272" s="423">
        <v>0</v>
      </c>
      <c r="V272" s="423">
        <v>0</v>
      </c>
    </row>
    <row r="273" spans="2:22">
      <c r="B273" s="491">
        <v>9353116</v>
      </c>
      <c r="C273" s="491" t="s">
        <v>1148</v>
      </c>
      <c r="D273" s="491" t="s">
        <v>90</v>
      </c>
      <c r="E273" s="423">
        <v>0</v>
      </c>
      <c r="F273" s="423">
        <v>0</v>
      </c>
      <c r="G273" s="423">
        <v>0</v>
      </c>
      <c r="H273" s="423">
        <v>0</v>
      </c>
      <c r="I273" s="423">
        <v>0</v>
      </c>
      <c r="J273" s="423">
        <v>0</v>
      </c>
      <c r="K273" s="423">
        <v>0</v>
      </c>
      <c r="L273" s="423">
        <v>0</v>
      </c>
      <c r="M273" s="423">
        <v>0</v>
      </c>
      <c r="N273" s="423">
        <v>0</v>
      </c>
      <c r="O273" s="423">
        <v>0</v>
      </c>
      <c r="P273" s="423">
        <v>0</v>
      </c>
      <c r="Q273" s="423">
        <v>0</v>
      </c>
      <c r="R273" s="423">
        <v>0</v>
      </c>
      <c r="S273" s="423">
        <v>0</v>
      </c>
      <c r="T273" s="423">
        <v>0</v>
      </c>
      <c r="U273" s="423">
        <v>0</v>
      </c>
      <c r="V273" s="423">
        <v>0</v>
      </c>
    </row>
    <row r="274" spans="2:22">
      <c r="B274" s="491">
        <v>9353302</v>
      </c>
      <c r="C274" s="491" t="s">
        <v>1033</v>
      </c>
      <c r="D274" s="491" t="s">
        <v>90</v>
      </c>
      <c r="E274" s="423">
        <v>0</v>
      </c>
      <c r="F274" s="423">
        <v>0</v>
      </c>
      <c r="G274" s="423">
        <v>0</v>
      </c>
      <c r="H274" s="423">
        <v>0</v>
      </c>
      <c r="I274" s="423">
        <v>0</v>
      </c>
      <c r="J274" s="423">
        <v>0</v>
      </c>
      <c r="K274" s="423">
        <v>0</v>
      </c>
      <c r="L274" s="423">
        <v>0</v>
      </c>
      <c r="M274" s="423">
        <v>0</v>
      </c>
      <c r="N274" s="423">
        <v>0</v>
      </c>
      <c r="O274" s="423">
        <v>0</v>
      </c>
      <c r="P274" s="423">
        <v>0</v>
      </c>
      <c r="Q274" s="423">
        <v>0</v>
      </c>
      <c r="R274" s="423">
        <v>0</v>
      </c>
      <c r="S274" s="423">
        <v>0</v>
      </c>
      <c r="T274" s="423">
        <v>0</v>
      </c>
      <c r="U274" s="423">
        <v>0</v>
      </c>
      <c r="V274" s="423">
        <v>0</v>
      </c>
    </row>
    <row r="275" spans="2:22">
      <c r="B275" s="491">
        <v>9353312</v>
      </c>
      <c r="C275" s="491" t="s">
        <v>1034</v>
      </c>
      <c r="D275" s="491" t="s">
        <v>90</v>
      </c>
      <c r="E275" s="423">
        <v>0</v>
      </c>
      <c r="F275" s="423">
        <v>0</v>
      </c>
      <c r="G275" s="423">
        <v>0</v>
      </c>
      <c r="H275" s="423">
        <v>0</v>
      </c>
      <c r="I275" s="423">
        <v>0</v>
      </c>
      <c r="J275" s="423">
        <v>0</v>
      </c>
      <c r="K275" s="423">
        <v>0</v>
      </c>
      <c r="L275" s="423">
        <v>0</v>
      </c>
      <c r="M275" s="423">
        <v>0</v>
      </c>
      <c r="N275" s="423">
        <v>0</v>
      </c>
      <c r="O275" s="423">
        <v>0</v>
      </c>
      <c r="P275" s="423">
        <v>0</v>
      </c>
      <c r="Q275" s="423">
        <v>0</v>
      </c>
      <c r="R275" s="423">
        <v>0</v>
      </c>
      <c r="S275" s="423">
        <v>0</v>
      </c>
      <c r="T275" s="423">
        <v>0</v>
      </c>
      <c r="U275" s="423">
        <v>0</v>
      </c>
      <c r="V275" s="423">
        <v>0</v>
      </c>
    </row>
    <row r="276" spans="2:22">
      <c r="B276" s="491">
        <v>9353314</v>
      </c>
      <c r="C276" s="491" t="s">
        <v>1035</v>
      </c>
      <c r="D276" s="491" t="s">
        <v>90</v>
      </c>
      <c r="E276" s="423">
        <v>0</v>
      </c>
      <c r="F276" s="423">
        <v>0</v>
      </c>
      <c r="G276" s="423">
        <v>0</v>
      </c>
      <c r="H276" s="423">
        <v>0</v>
      </c>
      <c r="I276" s="423">
        <v>0</v>
      </c>
      <c r="J276" s="423">
        <v>0</v>
      </c>
      <c r="K276" s="423">
        <v>0</v>
      </c>
      <c r="L276" s="423">
        <v>0</v>
      </c>
      <c r="M276" s="423">
        <v>0</v>
      </c>
      <c r="N276" s="423">
        <v>0</v>
      </c>
      <c r="O276" s="423">
        <v>0</v>
      </c>
      <c r="P276" s="423">
        <v>0</v>
      </c>
      <c r="Q276" s="423">
        <v>0</v>
      </c>
      <c r="R276" s="423">
        <v>0</v>
      </c>
      <c r="S276" s="423">
        <v>0</v>
      </c>
      <c r="T276" s="423">
        <v>0</v>
      </c>
      <c r="U276" s="423">
        <v>0</v>
      </c>
      <c r="V276" s="423">
        <v>0</v>
      </c>
    </row>
    <row r="277" spans="2:22">
      <c r="B277" s="491">
        <v>9353318</v>
      </c>
      <c r="C277" s="491" t="s">
        <v>1149</v>
      </c>
      <c r="D277" s="491" t="s">
        <v>90</v>
      </c>
      <c r="E277" s="423">
        <v>0</v>
      </c>
      <c r="F277" s="423">
        <v>0</v>
      </c>
      <c r="G277" s="423">
        <v>0</v>
      </c>
      <c r="H277" s="423">
        <v>0</v>
      </c>
      <c r="I277" s="423">
        <v>0</v>
      </c>
      <c r="J277" s="423">
        <v>0</v>
      </c>
      <c r="K277" s="423">
        <v>0</v>
      </c>
      <c r="L277" s="423">
        <v>0</v>
      </c>
      <c r="M277" s="423">
        <v>0</v>
      </c>
      <c r="N277" s="423">
        <v>0</v>
      </c>
      <c r="O277" s="423">
        <v>0</v>
      </c>
      <c r="P277" s="423">
        <v>0</v>
      </c>
      <c r="Q277" s="423">
        <v>0</v>
      </c>
      <c r="R277" s="423">
        <v>0</v>
      </c>
      <c r="S277" s="423">
        <v>0</v>
      </c>
      <c r="T277" s="423">
        <v>0</v>
      </c>
      <c r="U277" s="423">
        <v>0</v>
      </c>
      <c r="V277" s="423">
        <v>0</v>
      </c>
    </row>
    <row r="278" spans="2:22">
      <c r="B278" s="491">
        <v>9353320</v>
      </c>
      <c r="C278" s="491" t="s">
        <v>1036</v>
      </c>
      <c r="D278" s="491" t="s">
        <v>90</v>
      </c>
      <c r="E278" s="423">
        <v>0</v>
      </c>
      <c r="F278" s="423">
        <v>0</v>
      </c>
      <c r="G278" s="423">
        <v>0</v>
      </c>
      <c r="H278" s="423">
        <v>0</v>
      </c>
      <c r="I278" s="423">
        <v>0</v>
      </c>
      <c r="J278" s="423">
        <v>0</v>
      </c>
      <c r="K278" s="423">
        <v>0</v>
      </c>
      <c r="L278" s="423">
        <v>0</v>
      </c>
      <c r="M278" s="423">
        <v>0</v>
      </c>
      <c r="N278" s="423">
        <v>0</v>
      </c>
      <c r="O278" s="423">
        <v>0</v>
      </c>
      <c r="P278" s="423">
        <v>0</v>
      </c>
      <c r="Q278" s="423">
        <v>0</v>
      </c>
      <c r="R278" s="423">
        <v>0</v>
      </c>
      <c r="S278" s="423">
        <v>0</v>
      </c>
      <c r="T278" s="423">
        <v>0</v>
      </c>
      <c r="U278" s="423">
        <v>0</v>
      </c>
      <c r="V278" s="423">
        <v>0</v>
      </c>
    </row>
    <row r="279" spans="2:22">
      <c r="B279" s="491">
        <v>9353323</v>
      </c>
      <c r="C279" s="491" t="s">
        <v>1150</v>
      </c>
      <c r="D279" s="491" t="s">
        <v>90</v>
      </c>
      <c r="E279" s="423">
        <v>0</v>
      </c>
      <c r="F279" s="423">
        <v>0</v>
      </c>
      <c r="G279" s="423">
        <v>0</v>
      </c>
      <c r="H279" s="423">
        <v>0</v>
      </c>
      <c r="I279" s="423">
        <v>0</v>
      </c>
      <c r="J279" s="423">
        <v>0</v>
      </c>
      <c r="K279" s="423">
        <v>0</v>
      </c>
      <c r="L279" s="423">
        <v>0</v>
      </c>
      <c r="M279" s="423">
        <v>0</v>
      </c>
      <c r="N279" s="423">
        <v>0</v>
      </c>
      <c r="O279" s="423">
        <v>0</v>
      </c>
      <c r="P279" s="423">
        <v>0</v>
      </c>
      <c r="Q279" s="423">
        <v>0</v>
      </c>
      <c r="R279" s="423">
        <v>0</v>
      </c>
      <c r="S279" s="423">
        <v>0</v>
      </c>
      <c r="T279" s="423">
        <v>0</v>
      </c>
      <c r="U279" s="423">
        <v>0</v>
      </c>
      <c r="V279" s="423">
        <v>0</v>
      </c>
    </row>
    <row r="280" spans="2:22">
      <c r="B280" s="491">
        <v>9353328</v>
      </c>
      <c r="C280" s="491" t="s">
        <v>1037</v>
      </c>
      <c r="D280" s="491" t="s">
        <v>90</v>
      </c>
      <c r="E280" s="423">
        <v>0</v>
      </c>
      <c r="F280" s="423">
        <v>0</v>
      </c>
      <c r="G280" s="423">
        <v>0</v>
      </c>
      <c r="H280" s="423">
        <v>0</v>
      </c>
      <c r="I280" s="423">
        <v>0</v>
      </c>
      <c r="J280" s="423">
        <v>0</v>
      </c>
      <c r="K280" s="423">
        <v>0</v>
      </c>
      <c r="L280" s="423">
        <v>0</v>
      </c>
      <c r="M280" s="423">
        <v>0</v>
      </c>
      <c r="N280" s="423">
        <v>0</v>
      </c>
      <c r="O280" s="423">
        <v>0</v>
      </c>
      <c r="P280" s="423">
        <v>0</v>
      </c>
      <c r="Q280" s="423">
        <v>0</v>
      </c>
      <c r="R280" s="423">
        <v>0</v>
      </c>
      <c r="S280" s="423">
        <v>0</v>
      </c>
      <c r="T280" s="423">
        <v>0</v>
      </c>
      <c r="U280" s="423">
        <v>0</v>
      </c>
      <c r="V280" s="423">
        <v>0</v>
      </c>
    </row>
    <row r="281" spans="2:22">
      <c r="B281" s="491">
        <v>9353331</v>
      </c>
      <c r="C281" s="491" t="s">
        <v>1151</v>
      </c>
      <c r="D281" s="491" t="s">
        <v>90</v>
      </c>
      <c r="E281" s="423">
        <v>0</v>
      </c>
      <c r="F281" s="423">
        <v>0</v>
      </c>
      <c r="G281" s="423">
        <v>0</v>
      </c>
      <c r="H281" s="423">
        <v>0</v>
      </c>
      <c r="I281" s="423">
        <v>0</v>
      </c>
      <c r="J281" s="423">
        <v>0</v>
      </c>
      <c r="K281" s="423">
        <v>0</v>
      </c>
      <c r="L281" s="423">
        <v>0</v>
      </c>
      <c r="M281" s="423">
        <v>0</v>
      </c>
      <c r="N281" s="423">
        <v>0</v>
      </c>
      <c r="O281" s="423">
        <v>0</v>
      </c>
      <c r="P281" s="423">
        <v>0</v>
      </c>
      <c r="Q281" s="423">
        <v>0</v>
      </c>
      <c r="R281" s="423">
        <v>0</v>
      </c>
      <c r="S281" s="423">
        <v>0</v>
      </c>
      <c r="T281" s="423">
        <v>0</v>
      </c>
      <c r="U281" s="423">
        <v>0</v>
      </c>
      <c r="V281" s="423">
        <v>0</v>
      </c>
    </row>
    <row r="282" spans="2:22">
      <c r="B282" s="491">
        <v>9353335</v>
      </c>
      <c r="C282" s="491" t="s">
        <v>1038</v>
      </c>
      <c r="D282" s="491" t="s">
        <v>90</v>
      </c>
      <c r="E282" s="423">
        <v>0</v>
      </c>
      <c r="F282" s="423">
        <v>0</v>
      </c>
      <c r="G282" s="423">
        <v>0</v>
      </c>
      <c r="H282" s="423">
        <v>0</v>
      </c>
      <c r="I282" s="423">
        <v>0</v>
      </c>
      <c r="J282" s="423">
        <v>0</v>
      </c>
      <c r="K282" s="423">
        <v>0</v>
      </c>
      <c r="L282" s="423">
        <v>0</v>
      </c>
      <c r="M282" s="423">
        <v>0</v>
      </c>
      <c r="N282" s="423">
        <v>0</v>
      </c>
      <c r="O282" s="423">
        <v>0</v>
      </c>
      <c r="P282" s="423">
        <v>0</v>
      </c>
      <c r="Q282" s="423">
        <v>0</v>
      </c>
      <c r="R282" s="423">
        <v>0</v>
      </c>
      <c r="S282" s="423">
        <v>0</v>
      </c>
      <c r="T282" s="423">
        <v>0</v>
      </c>
      <c r="U282" s="423">
        <v>0</v>
      </c>
      <c r="V282" s="423">
        <v>0</v>
      </c>
    </row>
    <row r="283" spans="2:22">
      <c r="B283" s="491">
        <v>9353339</v>
      </c>
      <c r="C283" s="491" t="s">
        <v>1270</v>
      </c>
      <c r="D283" s="491" t="s">
        <v>90</v>
      </c>
      <c r="E283" s="423">
        <v>0</v>
      </c>
      <c r="F283" s="423">
        <v>0</v>
      </c>
      <c r="G283" s="423">
        <v>0</v>
      </c>
      <c r="H283" s="423">
        <v>0</v>
      </c>
      <c r="I283" s="423">
        <v>0</v>
      </c>
      <c r="J283" s="423">
        <v>0</v>
      </c>
      <c r="K283" s="423">
        <v>0</v>
      </c>
      <c r="L283" s="423">
        <v>0</v>
      </c>
      <c r="M283" s="423">
        <v>0</v>
      </c>
      <c r="N283" s="423">
        <v>0</v>
      </c>
      <c r="O283" s="423">
        <v>0</v>
      </c>
      <c r="P283" s="423">
        <v>0</v>
      </c>
      <c r="Q283" s="423">
        <v>0</v>
      </c>
      <c r="R283" s="423">
        <v>0</v>
      </c>
      <c r="S283" s="423">
        <v>0</v>
      </c>
      <c r="T283" s="423">
        <v>0</v>
      </c>
      <c r="U283" s="423">
        <v>0</v>
      </c>
      <c r="V283" s="423">
        <v>0</v>
      </c>
    </row>
    <row r="284" spans="2:22">
      <c r="B284" s="491">
        <v>9353340</v>
      </c>
      <c r="C284" s="491" t="s">
        <v>278</v>
      </c>
      <c r="D284" s="491" t="s">
        <v>90</v>
      </c>
      <c r="E284" s="423">
        <v>0</v>
      </c>
      <c r="F284" s="423">
        <v>0</v>
      </c>
      <c r="G284" s="423">
        <v>0</v>
      </c>
      <c r="H284" s="423">
        <v>0</v>
      </c>
      <c r="I284" s="423">
        <v>0</v>
      </c>
      <c r="J284" s="423">
        <v>0</v>
      </c>
      <c r="K284" s="423">
        <v>0</v>
      </c>
      <c r="L284" s="423">
        <v>0</v>
      </c>
      <c r="M284" s="423">
        <v>0</v>
      </c>
      <c r="N284" s="423">
        <v>0</v>
      </c>
      <c r="O284" s="423">
        <v>0</v>
      </c>
      <c r="P284" s="423">
        <v>0</v>
      </c>
      <c r="Q284" s="423">
        <v>0</v>
      </c>
      <c r="R284" s="423">
        <v>0</v>
      </c>
      <c r="S284" s="423">
        <v>0</v>
      </c>
      <c r="T284" s="423">
        <v>0</v>
      </c>
      <c r="U284" s="423">
        <v>0</v>
      </c>
      <c r="V284" s="423">
        <v>0</v>
      </c>
    </row>
    <row r="285" spans="2:22">
      <c r="B285" s="491">
        <v>9353341</v>
      </c>
      <c r="C285" s="491" t="s">
        <v>279</v>
      </c>
      <c r="D285" s="491" t="s">
        <v>90</v>
      </c>
      <c r="E285" s="423">
        <v>0</v>
      </c>
      <c r="F285" s="423">
        <v>0</v>
      </c>
      <c r="G285" s="423">
        <v>0</v>
      </c>
      <c r="H285" s="423">
        <v>0</v>
      </c>
      <c r="I285" s="423">
        <v>0</v>
      </c>
      <c r="J285" s="423">
        <v>0</v>
      </c>
      <c r="K285" s="423">
        <v>0</v>
      </c>
      <c r="L285" s="423">
        <v>0</v>
      </c>
      <c r="M285" s="423">
        <v>0</v>
      </c>
      <c r="N285" s="423">
        <v>0</v>
      </c>
      <c r="O285" s="423">
        <v>0</v>
      </c>
      <c r="P285" s="423">
        <v>0</v>
      </c>
      <c r="Q285" s="423">
        <v>0</v>
      </c>
      <c r="R285" s="423">
        <v>0</v>
      </c>
      <c r="S285" s="423">
        <v>0</v>
      </c>
      <c r="T285" s="423">
        <v>0</v>
      </c>
      <c r="U285" s="423">
        <v>0</v>
      </c>
      <c r="V285" s="423">
        <v>0</v>
      </c>
    </row>
    <row r="286" spans="2:22">
      <c r="B286" s="491">
        <v>9353344</v>
      </c>
      <c r="C286" s="491" t="s">
        <v>498</v>
      </c>
      <c r="D286" s="491" t="s">
        <v>90</v>
      </c>
      <c r="E286" s="423">
        <v>0</v>
      </c>
      <c r="F286" s="423">
        <v>0</v>
      </c>
      <c r="G286" s="423">
        <v>0</v>
      </c>
      <c r="H286" s="423">
        <v>0</v>
      </c>
      <c r="I286" s="423">
        <v>0</v>
      </c>
      <c r="J286" s="423">
        <v>0</v>
      </c>
      <c r="K286" s="423">
        <v>0</v>
      </c>
      <c r="L286" s="423">
        <v>0</v>
      </c>
      <c r="M286" s="423">
        <v>0</v>
      </c>
      <c r="N286" s="423">
        <v>0</v>
      </c>
      <c r="O286" s="423">
        <v>0</v>
      </c>
      <c r="P286" s="423">
        <v>0</v>
      </c>
      <c r="Q286" s="423">
        <v>0</v>
      </c>
      <c r="R286" s="423">
        <v>0</v>
      </c>
      <c r="S286" s="423">
        <v>0</v>
      </c>
      <c r="T286" s="423">
        <v>0</v>
      </c>
      <c r="U286" s="423">
        <v>0</v>
      </c>
      <c r="V286" s="423">
        <v>0</v>
      </c>
    </row>
    <row r="287" spans="2:22">
      <c r="B287" s="491">
        <v>9353345</v>
      </c>
      <c r="C287" s="491" t="s">
        <v>1039</v>
      </c>
      <c r="D287" s="491" t="s">
        <v>90</v>
      </c>
      <c r="E287" s="423">
        <v>0</v>
      </c>
      <c r="F287" s="423">
        <v>0</v>
      </c>
      <c r="G287" s="423">
        <v>0</v>
      </c>
      <c r="H287" s="423">
        <v>0</v>
      </c>
      <c r="I287" s="423">
        <v>0</v>
      </c>
      <c r="J287" s="423">
        <v>0</v>
      </c>
      <c r="K287" s="423">
        <v>0</v>
      </c>
      <c r="L287" s="423">
        <v>0</v>
      </c>
      <c r="M287" s="423">
        <v>0</v>
      </c>
      <c r="N287" s="423">
        <v>0</v>
      </c>
      <c r="O287" s="423">
        <v>0</v>
      </c>
      <c r="P287" s="423">
        <v>0</v>
      </c>
      <c r="Q287" s="423">
        <v>0</v>
      </c>
      <c r="R287" s="423">
        <v>0</v>
      </c>
      <c r="S287" s="423">
        <v>0</v>
      </c>
      <c r="T287" s="423">
        <v>0</v>
      </c>
      <c r="U287" s="423">
        <v>0</v>
      </c>
      <c r="V287" s="423">
        <v>0</v>
      </c>
    </row>
    <row r="288" spans="2:22">
      <c r="B288" s="491">
        <v>9353346</v>
      </c>
      <c r="C288" s="491" t="s">
        <v>1152</v>
      </c>
      <c r="D288" s="491" t="s">
        <v>90</v>
      </c>
      <c r="E288" s="423">
        <v>0</v>
      </c>
      <c r="F288" s="423">
        <v>0</v>
      </c>
      <c r="G288" s="423">
        <v>0</v>
      </c>
      <c r="H288" s="423">
        <v>0</v>
      </c>
      <c r="I288" s="423">
        <v>0</v>
      </c>
      <c r="J288" s="423">
        <v>0</v>
      </c>
      <c r="K288" s="423">
        <v>0</v>
      </c>
      <c r="L288" s="423">
        <v>0</v>
      </c>
      <c r="M288" s="423">
        <v>0</v>
      </c>
      <c r="N288" s="423">
        <v>0</v>
      </c>
      <c r="O288" s="423">
        <v>0</v>
      </c>
      <c r="P288" s="423">
        <v>0</v>
      </c>
      <c r="Q288" s="423">
        <v>0</v>
      </c>
      <c r="R288" s="423">
        <v>0</v>
      </c>
      <c r="S288" s="423">
        <v>0</v>
      </c>
      <c r="T288" s="423">
        <v>0</v>
      </c>
      <c r="U288" s="423">
        <v>0</v>
      </c>
      <c r="V288" s="423">
        <v>0</v>
      </c>
    </row>
    <row r="289" spans="2:22">
      <c r="B289" s="491">
        <v>9354029</v>
      </c>
      <c r="C289" s="491" t="s">
        <v>416</v>
      </c>
      <c r="D289" s="491" t="s">
        <v>747</v>
      </c>
      <c r="E289" s="423">
        <v>0</v>
      </c>
      <c r="F289" s="423">
        <v>0</v>
      </c>
      <c r="G289" s="423">
        <v>0</v>
      </c>
      <c r="H289" s="423">
        <v>0</v>
      </c>
      <c r="I289" s="423">
        <v>0</v>
      </c>
      <c r="J289" s="423">
        <v>0</v>
      </c>
      <c r="K289" s="423">
        <v>0</v>
      </c>
      <c r="L289" s="423">
        <v>0</v>
      </c>
      <c r="M289" s="423">
        <v>0</v>
      </c>
      <c r="N289" s="423">
        <v>0</v>
      </c>
      <c r="O289" s="423">
        <v>0</v>
      </c>
      <c r="P289" s="423">
        <v>0</v>
      </c>
      <c r="Q289" s="423">
        <v>0</v>
      </c>
      <c r="R289" s="423">
        <v>0</v>
      </c>
      <c r="S289" s="423">
        <v>0</v>
      </c>
      <c r="T289" s="423">
        <v>0</v>
      </c>
      <c r="U289" s="423">
        <v>0</v>
      </c>
      <c r="V289" s="423">
        <v>0</v>
      </c>
    </row>
    <row r="290" spans="2:22">
      <c r="B290" s="491">
        <v>9354030</v>
      </c>
      <c r="C290" s="491" t="s">
        <v>417</v>
      </c>
      <c r="D290" s="491" t="s">
        <v>747</v>
      </c>
      <c r="E290" s="423">
        <v>0</v>
      </c>
      <c r="F290" s="423">
        <v>0</v>
      </c>
      <c r="G290" s="423">
        <v>0</v>
      </c>
      <c r="H290" s="423">
        <v>0</v>
      </c>
      <c r="I290" s="423">
        <v>0</v>
      </c>
      <c r="J290" s="423">
        <v>0</v>
      </c>
      <c r="K290" s="423">
        <v>0</v>
      </c>
      <c r="L290" s="423">
        <v>0</v>
      </c>
      <c r="M290" s="423">
        <v>0</v>
      </c>
      <c r="N290" s="423">
        <v>0</v>
      </c>
      <c r="O290" s="423">
        <v>0</v>
      </c>
      <c r="P290" s="423">
        <v>0</v>
      </c>
      <c r="Q290" s="423">
        <v>0</v>
      </c>
      <c r="R290" s="423">
        <v>0</v>
      </c>
      <c r="S290" s="423">
        <v>0</v>
      </c>
      <c r="T290" s="423">
        <v>0</v>
      </c>
      <c r="U290" s="423">
        <v>0</v>
      </c>
      <c r="V290" s="423">
        <v>0</v>
      </c>
    </row>
    <row r="291" spans="2:22">
      <c r="B291" s="491">
        <v>9354000</v>
      </c>
      <c r="C291" s="491" t="s">
        <v>1040</v>
      </c>
      <c r="D291" s="491" t="s">
        <v>91</v>
      </c>
      <c r="E291" s="423">
        <v>0</v>
      </c>
      <c r="F291" s="423">
        <v>0</v>
      </c>
      <c r="G291" s="423">
        <v>0</v>
      </c>
      <c r="H291" s="423">
        <v>0</v>
      </c>
      <c r="I291" s="423">
        <v>0</v>
      </c>
      <c r="J291" s="423">
        <v>0</v>
      </c>
      <c r="K291" s="423">
        <v>0</v>
      </c>
      <c r="L291" s="423">
        <v>0</v>
      </c>
      <c r="M291" s="423">
        <v>0</v>
      </c>
      <c r="N291" s="423">
        <v>0</v>
      </c>
      <c r="O291" s="423">
        <v>0</v>
      </c>
      <c r="P291" s="423">
        <v>0</v>
      </c>
      <c r="Q291" s="423">
        <v>0</v>
      </c>
      <c r="R291" s="423">
        <v>0</v>
      </c>
      <c r="S291" s="423">
        <v>0</v>
      </c>
      <c r="T291" s="423">
        <v>0</v>
      </c>
      <c r="U291" s="423">
        <v>0</v>
      </c>
      <c r="V291" s="423">
        <v>0</v>
      </c>
    </row>
    <row r="292" spans="2:22">
      <c r="B292" s="491">
        <v>9354001</v>
      </c>
      <c r="C292" s="491" t="s">
        <v>429</v>
      </c>
      <c r="D292" s="491" t="s">
        <v>91</v>
      </c>
      <c r="E292" s="423">
        <v>0</v>
      </c>
      <c r="F292" s="423">
        <v>0</v>
      </c>
      <c r="G292" s="423">
        <v>0</v>
      </c>
      <c r="H292" s="423">
        <v>0</v>
      </c>
      <c r="I292" s="423">
        <v>0</v>
      </c>
      <c r="J292" s="423">
        <v>0</v>
      </c>
      <c r="K292" s="423">
        <v>0</v>
      </c>
      <c r="L292" s="423">
        <v>0</v>
      </c>
      <c r="M292" s="423">
        <v>0</v>
      </c>
      <c r="N292" s="423">
        <v>0</v>
      </c>
      <c r="O292" s="423">
        <v>0</v>
      </c>
      <c r="P292" s="423">
        <v>0</v>
      </c>
      <c r="Q292" s="423">
        <v>0</v>
      </c>
      <c r="R292" s="423">
        <v>0</v>
      </c>
      <c r="S292" s="423">
        <v>0</v>
      </c>
      <c r="T292" s="423">
        <v>0</v>
      </c>
      <c r="U292" s="423">
        <v>0</v>
      </c>
      <c r="V292" s="423">
        <v>0</v>
      </c>
    </row>
    <row r="293" spans="2:22">
      <c r="B293" s="491">
        <v>9354002</v>
      </c>
      <c r="C293" s="491" t="s">
        <v>225</v>
      </c>
      <c r="D293" s="491" t="s">
        <v>91</v>
      </c>
      <c r="E293" s="423">
        <v>0</v>
      </c>
      <c r="F293" s="423">
        <v>0</v>
      </c>
      <c r="G293" s="423">
        <v>0</v>
      </c>
      <c r="H293" s="423">
        <v>0</v>
      </c>
      <c r="I293" s="423">
        <v>0</v>
      </c>
      <c r="J293" s="423">
        <v>0</v>
      </c>
      <c r="K293" s="423">
        <v>0</v>
      </c>
      <c r="L293" s="423">
        <v>0</v>
      </c>
      <c r="M293" s="423">
        <v>0</v>
      </c>
      <c r="N293" s="423">
        <v>0</v>
      </c>
      <c r="O293" s="423">
        <v>0</v>
      </c>
      <c r="P293" s="423">
        <v>0</v>
      </c>
      <c r="Q293" s="423">
        <v>0</v>
      </c>
      <c r="R293" s="423">
        <v>0</v>
      </c>
      <c r="S293" s="423">
        <v>0</v>
      </c>
      <c r="T293" s="423">
        <v>0</v>
      </c>
      <c r="U293" s="423">
        <v>0</v>
      </c>
      <c r="V293" s="423">
        <v>0</v>
      </c>
    </row>
    <row r="294" spans="2:22">
      <c r="B294" s="491">
        <v>9354003</v>
      </c>
      <c r="C294" s="491" t="s">
        <v>312</v>
      </c>
      <c r="D294" s="491" t="s">
        <v>91</v>
      </c>
      <c r="E294" s="423">
        <v>0</v>
      </c>
      <c r="F294" s="423">
        <v>0</v>
      </c>
      <c r="G294" s="423">
        <v>0</v>
      </c>
      <c r="H294" s="423">
        <v>0</v>
      </c>
      <c r="I294" s="423">
        <v>0</v>
      </c>
      <c r="J294" s="423">
        <v>0</v>
      </c>
      <c r="K294" s="423">
        <v>0</v>
      </c>
      <c r="L294" s="423">
        <v>0</v>
      </c>
      <c r="M294" s="423">
        <v>0</v>
      </c>
      <c r="N294" s="423">
        <v>0</v>
      </c>
      <c r="O294" s="423">
        <v>0</v>
      </c>
      <c r="P294" s="423">
        <v>0</v>
      </c>
      <c r="Q294" s="423">
        <v>0</v>
      </c>
      <c r="R294" s="423">
        <v>0</v>
      </c>
      <c r="S294" s="423">
        <v>0</v>
      </c>
      <c r="T294" s="423">
        <v>0</v>
      </c>
      <c r="U294" s="423">
        <v>0</v>
      </c>
      <c r="V294" s="423">
        <v>0</v>
      </c>
    </row>
    <row r="295" spans="2:22">
      <c r="B295" s="491">
        <v>9354004</v>
      </c>
      <c r="C295" s="491" t="s">
        <v>423</v>
      </c>
      <c r="D295" s="491" t="s">
        <v>91</v>
      </c>
      <c r="E295" s="423">
        <v>0</v>
      </c>
      <c r="F295" s="423">
        <v>0</v>
      </c>
      <c r="G295" s="423">
        <v>0</v>
      </c>
      <c r="H295" s="423">
        <v>0</v>
      </c>
      <c r="I295" s="423">
        <v>0</v>
      </c>
      <c r="J295" s="423">
        <v>0</v>
      </c>
      <c r="K295" s="423">
        <v>0</v>
      </c>
      <c r="L295" s="423">
        <v>0</v>
      </c>
      <c r="M295" s="423">
        <v>0</v>
      </c>
      <c r="N295" s="423">
        <v>0</v>
      </c>
      <c r="O295" s="423">
        <v>0</v>
      </c>
      <c r="P295" s="423">
        <v>0</v>
      </c>
      <c r="Q295" s="423">
        <v>0</v>
      </c>
      <c r="R295" s="423">
        <v>0</v>
      </c>
      <c r="S295" s="423">
        <v>0</v>
      </c>
      <c r="T295" s="423">
        <v>0</v>
      </c>
      <c r="U295" s="423">
        <v>0</v>
      </c>
      <c r="V295" s="423">
        <v>0</v>
      </c>
    </row>
    <row r="296" spans="2:22">
      <c r="B296" s="491">
        <v>9354006</v>
      </c>
      <c r="C296" s="491" t="s">
        <v>322</v>
      </c>
      <c r="D296" s="491" t="s">
        <v>91</v>
      </c>
      <c r="E296" s="423">
        <v>0</v>
      </c>
      <c r="F296" s="423">
        <v>0</v>
      </c>
      <c r="G296" s="423">
        <v>0</v>
      </c>
      <c r="H296" s="423">
        <v>0</v>
      </c>
      <c r="I296" s="423">
        <v>0</v>
      </c>
      <c r="J296" s="423">
        <v>0</v>
      </c>
      <c r="K296" s="423">
        <v>0</v>
      </c>
      <c r="L296" s="423">
        <v>0</v>
      </c>
      <c r="M296" s="423">
        <v>0</v>
      </c>
      <c r="N296" s="423">
        <v>0</v>
      </c>
      <c r="O296" s="423">
        <v>0</v>
      </c>
      <c r="P296" s="423">
        <v>0</v>
      </c>
      <c r="Q296" s="423">
        <v>0</v>
      </c>
      <c r="R296" s="423">
        <v>0</v>
      </c>
      <c r="S296" s="423">
        <v>0</v>
      </c>
      <c r="T296" s="423">
        <v>0</v>
      </c>
      <c r="U296" s="423">
        <v>0</v>
      </c>
      <c r="V296" s="423">
        <v>0</v>
      </c>
    </row>
    <row r="297" spans="2:22">
      <c r="B297" s="491">
        <v>9354007</v>
      </c>
      <c r="C297" s="491" t="s">
        <v>496</v>
      </c>
      <c r="D297" s="491" t="s">
        <v>91</v>
      </c>
      <c r="E297" s="423">
        <v>0</v>
      </c>
      <c r="F297" s="423">
        <v>0</v>
      </c>
      <c r="G297" s="423">
        <v>0</v>
      </c>
      <c r="H297" s="423">
        <v>0</v>
      </c>
      <c r="I297" s="423">
        <v>0</v>
      </c>
      <c r="J297" s="423">
        <v>0</v>
      </c>
      <c r="K297" s="423">
        <v>0</v>
      </c>
      <c r="L297" s="423">
        <v>0</v>
      </c>
      <c r="M297" s="423">
        <v>0</v>
      </c>
      <c r="N297" s="423">
        <v>0</v>
      </c>
      <c r="O297" s="423">
        <v>0</v>
      </c>
      <c r="P297" s="423">
        <v>0</v>
      </c>
      <c r="Q297" s="423">
        <v>0</v>
      </c>
      <c r="R297" s="423">
        <v>0</v>
      </c>
      <c r="S297" s="423">
        <v>0</v>
      </c>
      <c r="T297" s="423">
        <v>0</v>
      </c>
      <c r="U297" s="423">
        <v>0</v>
      </c>
      <c r="V297" s="423">
        <v>0</v>
      </c>
    </row>
    <row r="298" spans="2:22">
      <c r="B298" s="491">
        <v>9354008</v>
      </c>
      <c r="C298" s="491" t="s">
        <v>495</v>
      </c>
      <c r="D298" s="491" t="s">
        <v>91</v>
      </c>
      <c r="E298" s="423">
        <v>0</v>
      </c>
      <c r="F298" s="423">
        <v>0</v>
      </c>
      <c r="G298" s="423">
        <v>0</v>
      </c>
      <c r="H298" s="423">
        <v>0</v>
      </c>
      <c r="I298" s="423">
        <v>0</v>
      </c>
      <c r="J298" s="423">
        <v>0</v>
      </c>
      <c r="K298" s="423">
        <v>0</v>
      </c>
      <c r="L298" s="423">
        <v>0</v>
      </c>
      <c r="M298" s="423">
        <v>0</v>
      </c>
      <c r="N298" s="423">
        <v>0</v>
      </c>
      <c r="O298" s="423">
        <v>0</v>
      </c>
      <c r="P298" s="423">
        <v>0</v>
      </c>
      <c r="Q298" s="423">
        <v>0</v>
      </c>
      <c r="R298" s="423">
        <v>0</v>
      </c>
      <c r="S298" s="423">
        <v>0</v>
      </c>
      <c r="T298" s="423">
        <v>0</v>
      </c>
      <c r="U298" s="423">
        <v>0</v>
      </c>
      <c r="V298" s="423">
        <v>0</v>
      </c>
    </row>
    <row r="299" spans="2:22">
      <c r="B299" s="491">
        <v>9354009</v>
      </c>
      <c r="C299" s="491" t="s">
        <v>430</v>
      </c>
      <c r="D299" s="491" t="s">
        <v>91</v>
      </c>
      <c r="E299" s="423">
        <v>0</v>
      </c>
      <c r="F299" s="423">
        <v>0</v>
      </c>
      <c r="G299" s="423">
        <v>0</v>
      </c>
      <c r="H299" s="423">
        <v>0</v>
      </c>
      <c r="I299" s="423">
        <v>0</v>
      </c>
      <c r="J299" s="423">
        <v>0</v>
      </c>
      <c r="K299" s="423">
        <v>0</v>
      </c>
      <c r="L299" s="423">
        <v>0</v>
      </c>
      <c r="M299" s="423">
        <v>0</v>
      </c>
      <c r="N299" s="423">
        <v>0</v>
      </c>
      <c r="O299" s="423">
        <v>0</v>
      </c>
      <c r="P299" s="423">
        <v>0</v>
      </c>
      <c r="Q299" s="423">
        <v>0</v>
      </c>
      <c r="R299" s="423">
        <v>0</v>
      </c>
      <c r="S299" s="423">
        <v>0</v>
      </c>
      <c r="T299" s="423">
        <v>0</v>
      </c>
      <c r="U299" s="423">
        <v>0</v>
      </c>
      <c r="V299" s="423">
        <v>0</v>
      </c>
    </row>
    <row r="300" spans="2:22">
      <c r="B300" s="491">
        <v>9354010</v>
      </c>
      <c r="C300" s="491" t="s">
        <v>1271</v>
      </c>
      <c r="D300" s="491" t="s">
        <v>91</v>
      </c>
      <c r="E300" s="423">
        <v>0</v>
      </c>
      <c r="F300" s="423">
        <v>0</v>
      </c>
      <c r="G300" s="423">
        <v>0</v>
      </c>
      <c r="H300" s="423">
        <v>0</v>
      </c>
      <c r="I300" s="423">
        <v>0</v>
      </c>
      <c r="J300" s="423">
        <v>0</v>
      </c>
      <c r="K300" s="423">
        <v>0</v>
      </c>
      <c r="L300" s="423">
        <v>0</v>
      </c>
      <c r="M300" s="423">
        <v>0</v>
      </c>
      <c r="N300" s="423">
        <v>0</v>
      </c>
      <c r="O300" s="423">
        <v>0</v>
      </c>
      <c r="P300" s="423">
        <v>0</v>
      </c>
      <c r="Q300" s="423">
        <v>0</v>
      </c>
      <c r="R300" s="423">
        <v>0</v>
      </c>
      <c r="S300" s="423">
        <v>0</v>
      </c>
      <c r="T300" s="423">
        <v>0</v>
      </c>
      <c r="U300" s="423">
        <v>0</v>
      </c>
      <c r="V300" s="423">
        <v>0</v>
      </c>
    </row>
    <row r="301" spans="2:22">
      <c r="B301" s="491">
        <v>9354016</v>
      </c>
      <c r="C301" s="491" t="s">
        <v>1272</v>
      </c>
      <c r="D301" s="491" t="s">
        <v>91</v>
      </c>
      <c r="E301" s="423">
        <v>0</v>
      </c>
      <c r="F301" s="423">
        <v>0</v>
      </c>
      <c r="G301" s="423">
        <v>0</v>
      </c>
      <c r="H301" s="423">
        <v>0</v>
      </c>
      <c r="I301" s="423">
        <v>0</v>
      </c>
      <c r="J301" s="423">
        <v>0</v>
      </c>
      <c r="K301" s="423">
        <v>0</v>
      </c>
      <c r="L301" s="423">
        <v>0</v>
      </c>
      <c r="M301" s="423">
        <v>0</v>
      </c>
      <c r="N301" s="423">
        <v>0</v>
      </c>
      <c r="O301" s="423">
        <v>0</v>
      </c>
      <c r="P301" s="423">
        <v>0</v>
      </c>
      <c r="Q301" s="423">
        <v>0</v>
      </c>
      <c r="R301" s="423">
        <v>0</v>
      </c>
      <c r="S301" s="423">
        <v>0</v>
      </c>
      <c r="T301" s="423">
        <v>0</v>
      </c>
      <c r="U301" s="423">
        <v>0</v>
      </c>
      <c r="V301" s="423">
        <v>0</v>
      </c>
    </row>
    <row r="302" spans="2:22">
      <c r="B302" s="491">
        <v>9354017</v>
      </c>
      <c r="C302" s="491" t="s">
        <v>315</v>
      </c>
      <c r="D302" s="491" t="s">
        <v>91</v>
      </c>
      <c r="E302" s="423">
        <v>0</v>
      </c>
      <c r="F302" s="423">
        <v>0</v>
      </c>
      <c r="G302" s="423">
        <v>0</v>
      </c>
      <c r="H302" s="423">
        <v>0</v>
      </c>
      <c r="I302" s="423">
        <v>0</v>
      </c>
      <c r="J302" s="423">
        <v>0</v>
      </c>
      <c r="K302" s="423">
        <v>0</v>
      </c>
      <c r="L302" s="423">
        <v>0</v>
      </c>
      <c r="M302" s="423">
        <v>0</v>
      </c>
      <c r="N302" s="423">
        <v>0</v>
      </c>
      <c r="O302" s="423">
        <v>0</v>
      </c>
      <c r="P302" s="423">
        <v>0</v>
      </c>
      <c r="Q302" s="423">
        <v>0</v>
      </c>
      <c r="R302" s="423">
        <v>0</v>
      </c>
      <c r="S302" s="423">
        <v>0</v>
      </c>
      <c r="T302" s="423">
        <v>0</v>
      </c>
      <c r="U302" s="423">
        <v>0</v>
      </c>
      <c r="V302" s="423">
        <v>0</v>
      </c>
    </row>
    <row r="303" spans="2:22">
      <c r="B303" s="491">
        <v>9354019</v>
      </c>
      <c r="C303" s="491" t="s">
        <v>422</v>
      </c>
      <c r="D303" s="491" t="s">
        <v>91</v>
      </c>
      <c r="E303" s="423">
        <v>0</v>
      </c>
      <c r="F303" s="423">
        <v>0</v>
      </c>
      <c r="G303" s="423">
        <v>0</v>
      </c>
      <c r="H303" s="423">
        <v>0</v>
      </c>
      <c r="I303" s="423">
        <v>0</v>
      </c>
      <c r="J303" s="423">
        <v>0</v>
      </c>
      <c r="K303" s="423">
        <v>0</v>
      </c>
      <c r="L303" s="423">
        <v>0</v>
      </c>
      <c r="M303" s="423">
        <v>0</v>
      </c>
      <c r="N303" s="423">
        <v>0</v>
      </c>
      <c r="O303" s="423">
        <v>0</v>
      </c>
      <c r="P303" s="423">
        <v>0</v>
      </c>
      <c r="Q303" s="423">
        <v>0</v>
      </c>
      <c r="R303" s="423">
        <v>0</v>
      </c>
      <c r="S303" s="423">
        <v>0</v>
      </c>
      <c r="T303" s="423">
        <v>0</v>
      </c>
      <c r="U303" s="423">
        <v>0</v>
      </c>
      <c r="V303" s="423">
        <v>0</v>
      </c>
    </row>
    <row r="304" spans="2:22">
      <c r="B304" s="491">
        <v>9354032</v>
      </c>
      <c r="C304" s="491" t="s">
        <v>471</v>
      </c>
      <c r="D304" s="491" t="s">
        <v>91</v>
      </c>
      <c r="E304" s="423">
        <v>0</v>
      </c>
      <c r="F304" s="423">
        <v>0</v>
      </c>
      <c r="G304" s="423">
        <v>0</v>
      </c>
      <c r="H304" s="423">
        <v>0</v>
      </c>
      <c r="I304" s="423">
        <v>0</v>
      </c>
      <c r="J304" s="423">
        <v>0</v>
      </c>
      <c r="K304" s="423">
        <v>0</v>
      </c>
      <c r="L304" s="423">
        <v>0</v>
      </c>
      <c r="M304" s="423">
        <v>0</v>
      </c>
      <c r="N304" s="423">
        <v>0</v>
      </c>
      <c r="O304" s="423">
        <v>0</v>
      </c>
      <c r="P304" s="423">
        <v>0</v>
      </c>
      <c r="Q304" s="423">
        <v>0</v>
      </c>
      <c r="R304" s="423">
        <v>0</v>
      </c>
      <c r="S304" s="423">
        <v>0</v>
      </c>
      <c r="T304" s="423">
        <v>0</v>
      </c>
      <c r="U304" s="423">
        <v>0</v>
      </c>
      <c r="V304" s="423">
        <v>0</v>
      </c>
    </row>
    <row r="305" spans="2:22">
      <c r="B305" s="491">
        <v>9354033</v>
      </c>
      <c r="C305" s="491" t="s">
        <v>465</v>
      </c>
      <c r="D305" s="491" t="s">
        <v>91</v>
      </c>
      <c r="E305" s="423">
        <v>0</v>
      </c>
      <c r="F305" s="423">
        <v>0</v>
      </c>
      <c r="G305" s="423">
        <v>0</v>
      </c>
      <c r="H305" s="423">
        <v>0</v>
      </c>
      <c r="I305" s="423">
        <v>0</v>
      </c>
      <c r="J305" s="423">
        <v>0</v>
      </c>
      <c r="K305" s="423">
        <v>0</v>
      </c>
      <c r="L305" s="423">
        <v>0</v>
      </c>
      <c r="M305" s="423">
        <v>0</v>
      </c>
      <c r="N305" s="423">
        <v>0</v>
      </c>
      <c r="O305" s="423">
        <v>0</v>
      </c>
      <c r="P305" s="423">
        <v>0</v>
      </c>
      <c r="Q305" s="423">
        <v>0</v>
      </c>
      <c r="R305" s="423">
        <v>0</v>
      </c>
      <c r="S305" s="423">
        <v>0</v>
      </c>
      <c r="T305" s="423">
        <v>0</v>
      </c>
      <c r="U305" s="423">
        <v>0</v>
      </c>
      <c r="V305" s="423">
        <v>0</v>
      </c>
    </row>
    <row r="306" spans="2:22">
      <c r="B306" s="491">
        <v>9354034</v>
      </c>
      <c r="C306" s="491" t="s">
        <v>494</v>
      </c>
      <c r="D306" s="491" t="s">
        <v>91</v>
      </c>
      <c r="E306" s="423">
        <v>0</v>
      </c>
      <c r="F306" s="423">
        <v>0</v>
      </c>
      <c r="G306" s="423">
        <v>0</v>
      </c>
      <c r="H306" s="423">
        <v>0</v>
      </c>
      <c r="I306" s="423">
        <v>0</v>
      </c>
      <c r="J306" s="423">
        <v>0</v>
      </c>
      <c r="K306" s="423">
        <v>0</v>
      </c>
      <c r="L306" s="423">
        <v>0</v>
      </c>
      <c r="M306" s="423">
        <v>0</v>
      </c>
      <c r="N306" s="423">
        <v>0</v>
      </c>
      <c r="O306" s="423">
        <v>0</v>
      </c>
      <c r="P306" s="423">
        <v>0</v>
      </c>
      <c r="Q306" s="423">
        <v>0</v>
      </c>
      <c r="R306" s="423">
        <v>0</v>
      </c>
      <c r="S306" s="423">
        <v>0</v>
      </c>
      <c r="T306" s="423">
        <v>0</v>
      </c>
      <c r="U306" s="423">
        <v>0</v>
      </c>
      <c r="V306" s="423">
        <v>0</v>
      </c>
    </row>
    <row r="307" spans="2:22">
      <c r="B307" s="491">
        <v>9354035</v>
      </c>
      <c r="C307" s="491" t="s">
        <v>1273</v>
      </c>
      <c r="D307" s="491" t="s">
        <v>91</v>
      </c>
      <c r="E307" s="423">
        <v>0</v>
      </c>
      <c r="F307" s="423">
        <v>0</v>
      </c>
      <c r="G307" s="423">
        <v>0</v>
      </c>
      <c r="H307" s="423">
        <v>0</v>
      </c>
      <c r="I307" s="423">
        <v>0</v>
      </c>
      <c r="J307" s="423">
        <v>0</v>
      </c>
      <c r="K307" s="423">
        <v>0</v>
      </c>
      <c r="L307" s="423">
        <v>0</v>
      </c>
      <c r="M307" s="423">
        <v>0</v>
      </c>
      <c r="N307" s="423">
        <v>0</v>
      </c>
      <c r="O307" s="423">
        <v>0</v>
      </c>
      <c r="P307" s="423">
        <v>0</v>
      </c>
      <c r="Q307" s="423">
        <v>0</v>
      </c>
      <c r="R307" s="423">
        <v>0</v>
      </c>
      <c r="S307" s="423">
        <v>0</v>
      </c>
      <c r="T307" s="423">
        <v>0</v>
      </c>
      <c r="U307" s="423">
        <v>0</v>
      </c>
      <c r="V307" s="423">
        <v>0</v>
      </c>
    </row>
    <row r="308" spans="2:22">
      <c r="B308" s="491">
        <v>9354036</v>
      </c>
      <c r="C308" s="491" t="s">
        <v>493</v>
      </c>
      <c r="D308" s="491" t="s">
        <v>91</v>
      </c>
      <c r="E308" s="423">
        <v>0</v>
      </c>
      <c r="F308" s="423">
        <v>0</v>
      </c>
      <c r="G308" s="423">
        <v>0</v>
      </c>
      <c r="H308" s="423">
        <v>0</v>
      </c>
      <c r="I308" s="423">
        <v>0</v>
      </c>
      <c r="J308" s="423">
        <v>0</v>
      </c>
      <c r="K308" s="423">
        <v>0</v>
      </c>
      <c r="L308" s="423">
        <v>0</v>
      </c>
      <c r="M308" s="423">
        <v>0</v>
      </c>
      <c r="N308" s="423">
        <v>0</v>
      </c>
      <c r="O308" s="423">
        <v>0</v>
      </c>
      <c r="P308" s="423">
        <v>0</v>
      </c>
      <c r="Q308" s="423">
        <v>0</v>
      </c>
      <c r="R308" s="423">
        <v>0</v>
      </c>
      <c r="S308" s="423">
        <v>0</v>
      </c>
      <c r="T308" s="423">
        <v>0</v>
      </c>
      <c r="U308" s="423">
        <v>0</v>
      </c>
      <c r="V308" s="423">
        <v>0</v>
      </c>
    </row>
    <row r="309" spans="2:22">
      <c r="B309" s="491">
        <v>9354040</v>
      </c>
      <c r="C309" s="491" t="s">
        <v>222</v>
      </c>
      <c r="D309" s="491" t="s">
        <v>91</v>
      </c>
      <c r="E309" s="423">
        <v>0</v>
      </c>
      <c r="F309" s="423">
        <v>0</v>
      </c>
      <c r="G309" s="423">
        <v>0</v>
      </c>
      <c r="H309" s="423">
        <v>0</v>
      </c>
      <c r="I309" s="423">
        <v>0</v>
      </c>
      <c r="J309" s="423">
        <v>0</v>
      </c>
      <c r="K309" s="423">
        <v>0</v>
      </c>
      <c r="L309" s="423">
        <v>0</v>
      </c>
      <c r="M309" s="423">
        <v>0</v>
      </c>
      <c r="N309" s="423">
        <v>0</v>
      </c>
      <c r="O309" s="423">
        <v>0</v>
      </c>
      <c r="P309" s="423">
        <v>0</v>
      </c>
      <c r="Q309" s="423">
        <v>0</v>
      </c>
      <c r="R309" s="423">
        <v>0</v>
      </c>
      <c r="S309" s="423">
        <v>0</v>
      </c>
      <c r="T309" s="423">
        <v>0</v>
      </c>
      <c r="U309" s="423">
        <v>0</v>
      </c>
      <c r="V309" s="423">
        <v>0</v>
      </c>
    </row>
    <row r="310" spans="2:22">
      <c r="B310" s="491">
        <v>9354041</v>
      </c>
      <c r="C310" s="491" t="s">
        <v>492</v>
      </c>
      <c r="D310" s="491" t="s">
        <v>91</v>
      </c>
      <c r="E310" s="423">
        <v>0</v>
      </c>
      <c r="F310" s="423">
        <v>0</v>
      </c>
      <c r="G310" s="423">
        <v>0</v>
      </c>
      <c r="H310" s="423">
        <v>0</v>
      </c>
      <c r="I310" s="423">
        <v>0</v>
      </c>
      <c r="J310" s="423">
        <v>0</v>
      </c>
      <c r="K310" s="423">
        <v>0</v>
      </c>
      <c r="L310" s="423">
        <v>0</v>
      </c>
      <c r="M310" s="423">
        <v>0</v>
      </c>
      <c r="N310" s="423">
        <v>0</v>
      </c>
      <c r="O310" s="423">
        <v>0</v>
      </c>
      <c r="P310" s="423">
        <v>0</v>
      </c>
      <c r="Q310" s="423">
        <v>0</v>
      </c>
      <c r="R310" s="423">
        <v>0</v>
      </c>
      <c r="S310" s="423">
        <v>0</v>
      </c>
      <c r="T310" s="423">
        <v>0</v>
      </c>
      <c r="U310" s="423">
        <v>0</v>
      </c>
      <c r="V310" s="423">
        <v>0</v>
      </c>
    </row>
    <row r="311" spans="2:22">
      <c r="B311" s="491">
        <v>9354042</v>
      </c>
      <c r="C311" s="491" t="s">
        <v>461</v>
      </c>
      <c r="D311" s="491" t="s">
        <v>91</v>
      </c>
      <c r="E311" s="423">
        <v>0</v>
      </c>
      <c r="F311" s="423">
        <v>0</v>
      </c>
      <c r="G311" s="423">
        <v>0</v>
      </c>
      <c r="H311" s="423">
        <v>0</v>
      </c>
      <c r="I311" s="423">
        <v>0</v>
      </c>
      <c r="J311" s="423">
        <v>0</v>
      </c>
      <c r="K311" s="423">
        <v>0</v>
      </c>
      <c r="L311" s="423">
        <v>0</v>
      </c>
      <c r="M311" s="423">
        <v>0</v>
      </c>
      <c r="N311" s="423">
        <v>0</v>
      </c>
      <c r="O311" s="423">
        <v>0</v>
      </c>
      <c r="P311" s="423">
        <v>0</v>
      </c>
      <c r="Q311" s="423">
        <v>0</v>
      </c>
      <c r="R311" s="423">
        <v>0</v>
      </c>
      <c r="S311" s="423">
        <v>0</v>
      </c>
      <c r="T311" s="423">
        <v>0</v>
      </c>
      <c r="U311" s="423">
        <v>0</v>
      </c>
      <c r="V311" s="423">
        <v>0</v>
      </c>
    </row>
    <row r="312" spans="2:22">
      <c r="B312" s="491">
        <v>9354043</v>
      </c>
      <c r="C312" s="491" t="s">
        <v>491</v>
      </c>
      <c r="D312" s="491" t="s">
        <v>91</v>
      </c>
      <c r="E312" s="423">
        <v>0</v>
      </c>
      <c r="F312" s="423">
        <v>0</v>
      </c>
      <c r="G312" s="423">
        <v>0</v>
      </c>
      <c r="H312" s="423">
        <v>0</v>
      </c>
      <c r="I312" s="423">
        <v>0</v>
      </c>
      <c r="J312" s="423">
        <v>0</v>
      </c>
      <c r="K312" s="423">
        <v>0</v>
      </c>
      <c r="L312" s="423">
        <v>0</v>
      </c>
      <c r="M312" s="423">
        <v>0</v>
      </c>
      <c r="N312" s="423">
        <v>0</v>
      </c>
      <c r="O312" s="423">
        <v>0</v>
      </c>
      <c r="P312" s="423">
        <v>0</v>
      </c>
      <c r="Q312" s="423">
        <v>0</v>
      </c>
      <c r="R312" s="423">
        <v>0</v>
      </c>
      <c r="S312" s="423">
        <v>0</v>
      </c>
      <c r="T312" s="423">
        <v>0</v>
      </c>
      <c r="U312" s="423">
        <v>0</v>
      </c>
      <c r="V312" s="423">
        <v>0</v>
      </c>
    </row>
    <row r="313" spans="2:22">
      <c r="B313" s="491">
        <v>9354045</v>
      </c>
      <c r="C313" s="491" t="s">
        <v>490</v>
      </c>
      <c r="D313" s="491" t="s">
        <v>91</v>
      </c>
      <c r="E313" s="423">
        <v>0</v>
      </c>
      <c r="F313" s="423">
        <v>0</v>
      </c>
      <c r="G313" s="423">
        <v>0</v>
      </c>
      <c r="H313" s="423">
        <v>0</v>
      </c>
      <c r="I313" s="423">
        <v>0</v>
      </c>
      <c r="J313" s="423">
        <v>0</v>
      </c>
      <c r="K313" s="423">
        <v>0</v>
      </c>
      <c r="L313" s="423">
        <v>0</v>
      </c>
      <c r="M313" s="423">
        <v>0</v>
      </c>
      <c r="N313" s="423">
        <v>0</v>
      </c>
      <c r="O313" s="423">
        <v>0</v>
      </c>
      <c r="P313" s="423">
        <v>0</v>
      </c>
      <c r="Q313" s="423">
        <v>0</v>
      </c>
      <c r="R313" s="423">
        <v>0</v>
      </c>
      <c r="S313" s="423">
        <v>0</v>
      </c>
      <c r="T313" s="423">
        <v>0</v>
      </c>
      <c r="U313" s="423">
        <v>0</v>
      </c>
      <c r="V313" s="423">
        <v>0</v>
      </c>
    </row>
    <row r="314" spans="2:22">
      <c r="B314" s="491">
        <v>9354048</v>
      </c>
      <c r="C314" s="491" t="s">
        <v>425</v>
      </c>
      <c r="D314" s="491" t="s">
        <v>91</v>
      </c>
      <c r="E314" s="423">
        <v>0</v>
      </c>
      <c r="F314" s="423">
        <v>0</v>
      </c>
      <c r="G314" s="423">
        <v>0</v>
      </c>
      <c r="H314" s="423">
        <v>0</v>
      </c>
      <c r="I314" s="423">
        <v>0</v>
      </c>
      <c r="J314" s="423">
        <v>0</v>
      </c>
      <c r="K314" s="423">
        <v>0</v>
      </c>
      <c r="L314" s="423">
        <v>0</v>
      </c>
      <c r="M314" s="423">
        <v>0</v>
      </c>
      <c r="N314" s="423">
        <v>0</v>
      </c>
      <c r="O314" s="423">
        <v>0</v>
      </c>
      <c r="P314" s="423">
        <v>0</v>
      </c>
      <c r="Q314" s="423">
        <v>0</v>
      </c>
      <c r="R314" s="423">
        <v>0</v>
      </c>
      <c r="S314" s="423">
        <v>0</v>
      </c>
      <c r="T314" s="423">
        <v>0</v>
      </c>
      <c r="U314" s="423">
        <v>0</v>
      </c>
      <c r="V314" s="423">
        <v>0</v>
      </c>
    </row>
    <row r="315" spans="2:22">
      <c r="B315" s="491">
        <v>9354051</v>
      </c>
      <c r="C315" s="491" t="s">
        <v>489</v>
      </c>
      <c r="D315" s="491" t="s">
        <v>91</v>
      </c>
      <c r="E315" s="423">
        <v>0</v>
      </c>
      <c r="F315" s="423">
        <v>0</v>
      </c>
      <c r="G315" s="423">
        <v>0</v>
      </c>
      <c r="H315" s="423">
        <v>0</v>
      </c>
      <c r="I315" s="423">
        <v>0</v>
      </c>
      <c r="J315" s="423">
        <v>0</v>
      </c>
      <c r="K315" s="423">
        <v>0</v>
      </c>
      <c r="L315" s="423">
        <v>0</v>
      </c>
      <c r="M315" s="423">
        <v>0</v>
      </c>
      <c r="N315" s="423">
        <v>0</v>
      </c>
      <c r="O315" s="423">
        <v>0</v>
      </c>
      <c r="P315" s="423">
        <v>0</v>
      </c>
      <c r="Q315" s="423">
        <v>0</v>
      </c>
      <c r="R315" s="423">
        <v>0</v>
      </c>
      <c r="S315" s="423">
        <v>0</v>
      </c>
      <c r="T315" s="423">
        <v>0</v>
      </c>
      <c r="U315" s="423">
        <v>0</v>
      </c>
      <c r="V315" s="423">
        <v>0</v>
      </c>
    </row>
    <row r="316" spans="2:22">
      <c r="B316" s="491">
        <v>9354056</v>
      </c>
      <c r="C316" s="491" t="s">
        <v>218</v>
      </c>
      <c r="D316" s="491" t="s">
        <v>91</v>
      </c>
      <c r="E316" s="423">
        <v>0</v>
      </c>
      <c r="F316" s="423">
        <v>0</v>
      </c>
      <c r="G316" s="423">
        <v>0</v>
      </c>
      <c r="H316" s="423">
        <v>0</v>
      </c>
      <c r="I316" s="423">
        <v>0</v>
      </c>
      <c r="J316" s="423">
        <v>0</v>
      </c>
      <c r="K316" s="423">
        <v>0</v>
      </c>
      <c r="L316" s="423">
        <v>0</v>
      </c>
      <c r="M316" s="423">
        <v>0</v>
      </c>
      <c r="N316" s="423">
        <v>0</v>
      </c>
      <c r="O316" s="423">
        <v>0</v>
      </c>
      <c r="P316" s="423">
        <v>0</v>
      </c>
      <c r="Q316" s="423">
        <v>0</v>
      </c>
      <c r="R316" s="423">
        <v>0</v>
      </c>
      <c r="S316" s="423">
        <v>0</v>
      </c>
      <c r="T316" s="423">
        <v>0</v>
      </c>
      <c r="U316" s="423">
        <v>0</v>
      </c>
      <c r="V316" s="423">
        <v>0</v>
      </c>
    </row>
    <row r="317" spans="2:22">
      <c r="B317" s="491">
        <v>9354075</v>
      </c>
      <c r="C317" s="491" t="s">
        <v>219</v>
      </c>
      <c r="D317" s="491" t="s">
        <v>91</v>
      </c>
      <c r="E317" s="423">
        <v>0</v>
      </c>
      <c r="F317" s="423">
        <v>0</v>
      </c>
      <c r="G317" s="423">
        <v>0</v>
      </c>
      <c r="H317" s="423">
        <v>0</v>
      </c>
      <c r="I317" s="423">
        <v>0</v>
      </c>
      <c r="J317" s="423">
        <v>0</v>
      </c>
      <c r="K317" s="423">
        <v>0</v>
      </c>
      <c r="L317" s="423">
        <v>0</v>
      </c>
      <c r="M317" s="423">
        <v>0</v>
      </c>
      <c r="N317" s="423">
        <v>0</v>
      </c>
      <c r="O317" s="423">
        <v>0</v>
      </c>
      <c r="P317" s="423">
        <v>0</v>
      </c>
      <c r="Q317" s="423">
        <v>0</v>
      </c>
      <c r="R317" s="423">
        <v>0</v>
      </c>
      <c r="S317" s="423">
        <v>0</v>
      </c>
      <c r="T317" s="423">
        <v>0</v>
      </c>
      <c r="U317" s="423">
        <v>0</v>
      </c>
      <c r="V317" s="423">
        <v>0</v>
      </c>
    </row>
    <row r="318" spans="2:22">
      <c r="B318" s="491">
        <v>9354076</v>
      </c>
      <c r="C318" s="491" t="s">
        <v>325</v>
      </c>
      <c r="D318" s="491" t="s">
        <v>91</v>
      </c>
      <c r="E318" s="423">
        <v>0</v>
      </c>
      <c r="F318" s="423">
        <v>0</v>
      </c>
      <c r="G318" s="423">
        <v>0</v>
      </c>
      <c r="H318" s="423">
        <v>0</v>
      </c>
      <c r="I318" s="423">
        <v>0</v>
      </c>
      <c r="J318" s="423">
        <v>0</v>
      </c>
      <c r="K318" s="423">
        <v>0</v>
      </c>
      <c r="L318" s="423">
        <v>0</v>
      </c>
      <c r="M318" s="423">
        <v>0</v>
      </c>
      <c r="N318" s="423">
        <v>0</v>
      </c>
      <c r="O318" s="423">
        <v>0</v>
      </c>
      <c r="P318" s="423">
        <v>0</v>
      </c>
      <c r="Q318" s="423">
        <v>0</v>
      </c>
      <c r="R318" s="423">
        <v>0</v>
      </c>
      <c r="S318" s="423">
        <v>0</v>
      </c>
      <c r="T318" s="423">
        <v>0</v>
      </c>
      <c r="U318" s="423">
        <v>0</v>
      </c>
      <c r="V318" s="423">
        <v>0</v>
      </c>
    </row>
    <row r="319" spans="2:22">
      <c r="B319" s="491">
        <v>9354092</v>
      </c>
      <c r="C319" s="491" t="s">
        <v>317</v>
      </c>
      <c r="D319" s="491" t="s">
        <v>91</v>
      </c>
      <c r="E319" s="423">
        <v>0</v>
      </c>
      <c r="F319" s="423">
        <v>0</v>
      </c>
      <c r="G319" s="423">
        <v>0</v>
      </c>
      <c r="H319" s="423">
        <v>0</v>
      </c>
      <c r="I319" s="423">
        <v>0</v>
      </c>
      <c r="J319" s="423">
        <v>0</v>
      </c>
      <c r="K319" s="423">
        <v>0</v>
      </c>
      <c r="L319" s="423">
        <v>0</v>
      </c>
      <c r="M319" s="423">
        <v>0</v>
      </c>
      <c r="N319" s="423">
        <v>0</v>
      </c>
      <c r="O319" s="423">
        <v>0</v>
      </c>
      <c r="P319" s="423">
        <v>0</v>
      </c>
      <c r="Q319" s="423">
        <v>0</v>
      </c>
      <c r="R319" s="423">
        <v>0</v>
      </c>
      <c r="S319" s="423">
        <v>0</v>
      </c>
      <c r="T319" s="423">
        <v>0</v>
      </c>
      <c r="U319" s="423">
        <v>0</v>
      </c>
      <c r="V319" s="423">
        <v>0</v>
      </c>
    </row>
    <row r="320" spans="2:22">
      <c r="B320" s="491">
        <v>9354095</v>
      </c>
      <c r="C320" s="491" t="s">
        <v>488</v>
      </c>
      <c r="D320" s="491" t="s">
        <v>91</v>
      </c>
      <c r="E320" s="423">
        <v>0</v>
      </c>
      <c r="F320" s="423">
        <v>0</v>
      </c>
      <c r="G320" s="423">
        <v>0</v>
      </c>
      <c r="H320" s="423">
        <v>0</v>
      </c>
      <c r="I320" s="423">
        <v>0</v>
      </c>
      <c r="J320" s="423">
        <v>0</v>
      </c>
      <c r="K320" s="423">
        <v>0</v>
      </c>
      <c r="L320" s="423">
        <v>0</v>
      </c>
      <c r="M320" s="423">
        <v>0</v>
      </c>
      <c r="N320" s="423">
        <v>0</v>
      </c>
      <c r="O320" s="423">
        <v>0</v>
      </c>
      <c r="P320" s="423">
        <v>0</v>
      </c>
      <c r="Q320" s="423">
        <v>0</v>
      </c>
      <c r="R320" s="423">
        <v>0</v>
      </c>
      <c r="S320" s="423">
        <v>0</v>
      </c>
      <c r="T320" s="423">
        <v>0</v>
      </c>
      <c r="U320" s="423">
        <v>0</v>
      </c>
      <c r="V320" s="423">
        <v>0</v>
      </c>
    </row>
    <row r="321" spans="2:22">
      <c r="B321" s="491">
        <v>9354096</v>
      </c>
      <c r="C321" s="491" t="s">
        <v>313</v>
      </c>
      <c r="D321" s="491" t="s">
        <v>91</v>
      </c>
      <c r="E321" s="423">
        <v>0</v>
      </c>
      <c r="F321" s="423">
        <v>0</v>
      </c>
      <c r="G321" s="423">
        <v>0</v>
      </c>
      <c r="H321" s="423">
        <v>0</v>
      </c>
      <c r="I321" s="423">
        <v>0</v>
      </c>
      <c r="J321" s="423">
        <v>0</v>
      </c>
      <c r="K321" s="423">
        <v>0</v>
      </c>
      <c r="L321" s="423">
        <v>0</v>
      </c>
      <c r="M321" s="423">
        <v>0</v>
      </c>
      <c r="N321" s="423">
        <v>0</v>
      </c>
      <c r="O321" s="423">
        <v>0</v>
      </c>
      <c r="P321" s="423">
        <v>0</v>
      </c>
      <c r="Q321" s="423">
        <v>0</v>
      </c>
      <c r="R321" s="423">
        <v>0</v>
      </c>
      <c r="S321" s="423">
        <v>0</v>
      </c>
      <c r="T321" s="423">
        <v>0</v>
      </c>
      <c r="U321" s="423">
        <v>0</v>
      </c>
      <c r="V321" s="423">
        <v>0</v>
      </c>
    </row>
    <row r="322" spans="2:22">
      <c r="B322" s="491">
        <v>9354097</v>
      </c>
      <c r="C322" s="491" t="s">
        <v>314</v>
      </c>
      <c r="D322" s="491" t="s">
        <v>91</v>
      </c>
      <c r="E322" s="423">
        <v>0</v>
      </c>
      <c r="F322" s="423">
        <v>0</v>
      </c>
      <c r="G322" s="423">
        <v>0</v>
      </c>
      <c r="H322" s="423">
        <v>0</v>
      </c>
      <c r="I322" s="423">
        <v>0</v>
      </c>
      <c r="J322" s="423">
        <v>0</v>
      </c>
      <c r="K322" s="423">
        <v>0</v>
      </c>
      <c r="L322" s="423">
        <v>0</v>
      </c>
      <c r="M322" s="423">
        <v>0</v>
      </c>
      <c r="N322" s="423">
        <v>0</v>
      </c>
      <c r="O322" s="423">
        <v>0</v>
      </c>
      <c r="P322" s="423">
        <v>0</v>
      </c>
      <c r="Q322" s="423">
        <v>0</v>
      </c>
      <c r="R322" s="423">
        <v>0</v>
      </c>
      <c r="S322" s="423">
        <v>0</v>
      </c>
      <c r="T322" s="423">
        <v>0</v>
      </c>
      <c r="U322" s="423">
        <v>0</v>
      </c>
      <c r="V322" s="423">
        <v>0</v>
      </c>
    </row>
    <row r="323" spans="2:22">
      <c r="B323" s="491">
        <v>9354098</v>
      </c>
      <c r="C323" s="491" t="s">
        <v>487</v>
      </c>
      <c r="D323" s="491" t="s">
        <v>91</v>
      </c>
      <c r="E323" s="423">
        <v>0</v>
      </c>
      <c r="F323" s="423">
        <v>0</v>
      </c>
      <c r="G323" s="423">
        <v>0</v>
      </c>
      <c r="H323" s="423">
        <v>0</v>
      </c>
      <c r="I323" s="423">
        <v>0</v>
      </c>
      <c r="J323" s="423">
        <v>0</v>
      </c>
      <c r="K323" s="423">
        <v>0</v>
      </c>
      <c r="L323" s="423">
        <v>0</v>
      </c>
      <c r="M323" s="423">
        <v>0</v>
      </c>
      <c r="N323" s="423">
        <v>0</v>
      </c>
      <c r="O323" s="423">
        <v>0</v>
      </c>
      <c r="P323" s="423">
        <v>0</v>
      </c>
      <c r="Q323" s="423">
        <v>0</v>
      </c>
      <c r="R323" s="423">
        <v>0</v>
      </c>
      <c r="S323" s="423">
        <v>0</v>
      </c>
      <c r="T323" s="423">
        <v>0</v>
      </c>
      <c r="U323" s="423">
        <v>0</v>
      </c>
      <c r="V323" s="423">
        <v>0</v>
      </c>
    </row>
    <row r="324" spans="2:22">
      <c r="B324" s="491">
        <v>9354099</v>
      </c>
      <c r="C324" s="491" t="s">
        <v>324</v>
      </c>
      <c r="D324" s="491" t="s">
        <v>91</v>
      </c>
      <c r="E324" s="423">
        <v>0</v>
      </c>
      <c r="F324" s="423">
        <v>0</v>
      </c>
      <c r="G324" s="423">
        <v>0</v>
      </c>
      <c r="H324" s="423">
        <v>0</v>
      </c>
      <c r="I324" s="423">
        <v>0</v>
      </c>
      <c r="J324" s="423">
        <v>0</v>
      </c>
      <c r="K324" s="423">
        <v>0</v>
      </c>
      <c r="L324" s="423">
        <v>0</v>
      </c>
      <c r="M324" s="423">
        <v>0</v>
      </c>
      <c r="N324" s="423">
        <v>0</v>
      </c>
      <c r="O324" s="423">
        <v>0</v>
      </c>
      <c r="P324" s="423">
        <v>0</v>
      </c>
      <c r="Q324" s="423">
        <v>0</v>
      </c>
      <c r="R324" s="423">
        <v>0</v>
      </c>
      <c r="S324" s="423">
        <v>0</v>
      </c>
      <c r="T324" s="423">
        <v>0</v>
      </c>
      <c r="U324" s="423">
        <v>0</v>
      </c>
      <c r="V324" s="423">
        <v>0</v>
      </c>
    </row>
    <row r="325" spans="2:22">
      <c r="B325" s="491">
        <v>9354102</v>
      </c>
      <c r="C325" s="491" t="s">
        <v>421</v>
      </c>
      <c r="D325" s="491" t="s">
        <v>91</v>
      </c>
      <c r="E325" s="423">
        <v>0</v>
      </c>
      <c r="F325" s="423">
        <v>0</v>
      </c>
      <c r="G325" s="423">
        <v>0</v>
      </c>
      <c r="H325" s="423">
        <v>0</v>
      </c>
      <c r="I325" s="423">
        <v>0</v>
      </c>
      <c r="J325" s="423">
        <v>0</v>
      </c>
      <c r="K325" s="423">
        <v>0</v>
      </c>
      <c r="L325" s="423">
        <v>0</v>
      </c>
      <c r="M325" s="423">
        <v>0</v>
      </c>
      <c r="N325" s="423">
        <v>0</v>
      </c>
      <c r="O325" s="423">
        <v>0</v>
      </c>
      <c r="P325" s="423">
        <v>0</v>
      </c>
      <c r="Q325" s="423">
        <v>0</v>
      </c>
      <c r="R325" s="423">
        <v>0</v>
      </c>
      <c r="S325" s="423">
        <v>0</v>
      </c>
      <c r="T325" s="423">
        <v>0</v>
      </c>
      <c r="U325" s="423">
        <v>0</v>
      </c>
      <c r="V325" s="423">
        <v>0</v>
      </c>
    </row>
    <row r="326" spans="2:22">
      <c r="B326" s="491">
        <v>9354103</v>
      </c>
      <c r="C326" s="491" t="s">
        <v>428</v>
      </c>
      <c r="D326" s="491" t="s">
        <v>91</v>
      </c>
      <c r="E326" s="423">
        <v>0</v>
      </c>
      <c r="F326" s="423">
        <v>0</v>
      </c>
      <c r="G326" s="423">
        <v>0</v>
      </c>
      <c r="H326" s="423">
        <v>0</v>
      </c>
      <c r="I326" s="423">
        <v>0</v>
      </c>
      <c r="J326" s="423">
        <v>0</v>
      </c>
      <c r="K326" s="423">
        <v>0</v>
      </c>
      <c r="L326" s="423">
        <v>0</v>
      </c>
      <c r="M326" s="423">
        <v>0</v>
      </c>
      <c r="N326" s="423">
        <v>0</v>
      </c>
      <c r="O326" s="423">
        <v>0</v>
      </c>
      <c r="P326" s="423">
        <v>0</v>
      </c>
      <c r="Q326" s="423">
        <v>0</v>
      </c>
      <c r="R326" s="423">
        <v>0</v>
      </c>
      <c r="S326" s="423">
        <v>0</v>
      </c>
      <c r="T326" s="423">
        <v>0</v>
      </c>
      <c r="U326" s="423">
        <v>0</v>
      </c>
      <c r="V326" s="423">
        <v>0</v>
      </c>
    </row>
    <row r="327" spans="2:22">
      <c r="B327" s="491">
        <v>9354504</v>
      </c>
      <c r="C327" s="491" t="s">
        <v>221</v>
      </c>
      <c r="D327" s="491" t="s">
        <v>91</v>
      </c>
      <c r="E327" s="423">
        <v>0</v>
      </c>
      <c r="F327" s="423">
        <v>0</v>
      </c>
      <c r="G327" s="423">
        <v>0</v>
      </c>
      <c r="H327" s="423">
        <v>0</v>
      </c>
      <c r="I327" s="423">
        <v>0</v>
      </c>
      <c r="J327" s="423">
        <v>0</v>
      </c>
      <c r="K327" s="423">
        <v>0</v>
      </c>
      <c r="L327" s="423">
        <v>0</v>
      </c>
      <c r="M327" s="423">
        <v>0</v>
      </c>
      <c r="N327" s="423">
        <v>0</v>
      </c>
      <c r="O327" s="423">
        <v>0</v>
      </c>
      <c r="P327" s="423">
        <v>0</v>
      </c>
      <c r="Q327" s="423">
        <v>0</v>
      </c>
      <c r="R327" s="423">
        <v>0</v>
      </c>
      <c r="S327" s="423">
        <v>0</v>
      </c>
      <c r="T327" s="423">
        <v>0</v>
      </c>
      <c r="U327" s="423">
        <v>0</v>
      </c>
      <c r="V327" s="423">
        <v>0</v>
      </c>
    </row>
    <row r="328" spans="2:22">
      <c r="B328" s="491">
        <v>9354603</v>
      </c>
      <c r="C328" s="491" t="s">
        <v>321</v>
      </c>
      <c r="D328" s="491" t="s">
        <v>91</v>
      </c>
      <c r="E328" s="423">
        <v>0</v>
      </c>
      <c r="F328" s="423">
        <v>0</v>
      </c>
      <c r="G328" s="423">
        <v>0</v>
      </c>
      <c r="H328" s="423">
        <v>0</v>
      </c>
      <c r="I328" s="423">
        <v>0</v>
      </c>
      <c r="J328" s="423">
        <v>0</v>
      </c>
      <c r="K328" s="423">
        <v>0</v>
      </c>
      <c r="L328" s="423">
        <v>0</v>
      </c>
      <c r="M328" s="423">
        <v>0</v>
      </c>
      <c r="N328" s="423">
        <v>0</v>
      </c>
      <c r="O328" s="423">
        <v>0</v>
      </c>
      <c r="P328" s="423">
        <v>0</v>
      </c>
      <c r="Q328" s="423">
        <v>0</v>
      </c>
      <c r="R328" s="423">
        <v>0</v>
      </c>
      <c r="S328" s="423">
        <v>0</v>
      </c>
      <c r="T328" s="423">
        <v>0</v>
      </c>
      <c r="U328" s="423">
        <v>0</v>
      </c>
      <c r="V328" s="423">
        <v>0</v>
      </c>
    </row>
    <row r="329" spans="2:22">
      <c r="B329" s="491">
        <v>9354605</v>
      </c>
      <c r="C329" s="491" t="s">
        <v>220</v>
      </c>
      <c r="D329" s="491" t="s">
        <v>91</v>
      </c>
      <c r="E329" s="423">
        <v>0</v>
      </c>
      <c r="F329" s="423">
        <v>0</v>
      </c>
      <c r="G329" s="423">
        <v>0</v>
      </c>
      <c r="H329" s="423">
        <v>0</v>
      </c>
      <c r="I329" s="423">
        <v>0</v>
      </c>
      <c r="J329" s="423">
        <v>0</v>
      </c>
      <c r="K329" s="423">
        <v>0</v>
      </c>
      <c r="L329" s="423">
        <v>0</v>
      </c>
      <c r="M329" s="423">
        <v>0</v>
      </c>
      <c r="N329" s="423">
        <v>0</v>
      </c>
      <c r="O329" s="423">
        <v>0</v>
      </c>
      <c r="P329" s="423">
        <v>0</v>
      </c>
      <c r="Q329" s="423">
        <v>0</v>
      </c>
      <c r="R329" s="423">
        <v>0</v>
      </c>
      <c r="S329" s="423">
        <v>0</v>
      </c>
      <c r="T329" s="423">
        <v>0</v>
      </c>
      <c r="U329" s="423">
        <v>0</v>
      </c>
      <c r="V329" s="423">
        <v>0</v>
      </c>
    </row>
    <row r="330" spans="2:22">
      <c r="B330" s="491">
        <v>9354606</v>
      </c>
      <c r="C330" s="491" t="s">
        <v>318</v>
      </c>
      <c r="D330" s="491" t="s">
        <v>91</v>
      </c>
      <c r="E330" s="423">
        <v>0</v>
      </c>
      <c r="F330" s="423">
        <v>0</v>
      </c>
      <c r="G330" s="423">
        <v>0</v>
      </c>
      <c r="H330" s="423">
        <v>0</v>
      </c>
      <c r="I330" s="423">
        <v>0</v>
      </c>
      <c r="J330" s="423">
        <v>0</v>
      </c>
      <c r="K330" s="423">
        <v>0</v>
      </c>
      <c r="L330" s="423">
        <v>0</v>
      </c>
      <c r="M330" s="423">
        <v>0</v>
      </c>
      <c r="N330" s="423">
        <v>0</v>
      </c>
      <c r="O330" s="423">
        <v>0</v>
      </c>
      <c r="P330" s="423">
        <v>0</v>
      </c>
      <c r="Q330" s="423">
        <v>0</v>
      </c>
      <c r="R330" s="423">
        <v>0</v>
      </c>
      <c r="S330" s="423">
        <v>0</v>
      </c>
      <c r="T330" s="423">
        <v>0</v>
      </c>
      <c r="U330" s="423">
        <v>0</v>
      </c>
      <c r="V330" s="423">
        <v>0</v>
      </c>
    </row>
    <row r="331" spans="2:22">
      <c r="B331" s="491" t="s">
        <v>13</v>
      </c>
      <c r="C331" s="491" t="s">
        <v>13</v>
      </c>
      <c r="D331" s="491" t="s">
        <v>13</v>
      </c>
      <c r="E331" s="423">
        <v>0</v>
      </c>
      <c r="F331" s="423">
        <v>0</v>
      </c>
      <c r="G331" s="423">
        <v>0</v>
      </c>
      <c r="H331" s="423">
        <v>0</v>
      </c>
      <c r="I331" s="423">
        <v>0</v>
      </c>
      <c r="J331" s="423">
        <v>0</v>
      </c>
      <c r="K331" s="423">
        <v>0</v>
      </c>
      <c r="L331" s="423">
        <v>0</v>
      </c>
      <c r="M331" s="423">
        <v>0</v>
      </c>
      <c r="N331" s="423">
        <v>0</v>
      </c>
      <c r="O331" s="423">
        <v>0</v>
      </c>
      <c r="P331" s="423">
        <v>0</v>
      </c>
      <c r="Q331" s="423">
        <v>0</v>
      </c>
      <c r="R331" s="423">
        <v>0</v>
      </c>
      <c r="S331" s="423">
        <v>0</v>
      </c>
      <c r="T331" s="423">
        <v>0</v>
      </c>
      <c r="U331" s="423">
        <v>0</v>
      </c>
      <c r="V331" s="423">
        <v>0</v>
      </c>
    </row>
    <row r="332" spans="2:22">
      <c r="B332" s="491" t="s">
        <v>13</v>
      </c>
      <c r="C332" s="491" t="s">
        <v>13</v>
      </c>
      <c r="D332" s="491" t="s">
        <v>13</v>
      </c>
      <c r="E332" s="423">
        <v>0</v>
      </c>
      <c r="F332" s="423">
        <v>0</v>
      </c>
      <c r="G332" s="423">
        <v>0</v>
      </c>
      <c r="H332" s="423">
        <v>0</v>
      </c>
      <c r="I332" s="423">
        <v>0</v>
      </c>
      <c r="J332" s="423">
        <v>0</v>
      </c>
      <c r="K332" s="423">
        <v>0</v>
      </c>
      <c r="L332" s="423">
        <v>0</v>
      </c>
      <c r="M332" s="423">
        <v>0</v>
      </c>
      <c r="N332" s="423">
        <v>0</v>
      </c>
      <c r="O332" s="423">
        <v>0</v>
      </c>
      <c r="P332" s="423">
        <v>0</v>
      </c>
      <c r="Q332" s="423">
        <v>0</v>
      </c>
      <c r="R332" s="423">
        <v>0</v>
      </c>
      <c r="S332" s="423">
        <v>0</v>
      </c>
      <c r="T332" s="423">
        <v>0</v>
      </c>
      <c r="U332" s="423">
        <v>0</v>
      </c>
      <c r="V332" s="423">
        <v>0</v>
      </c>
    </row>
    <row r="333" spans="2:22">
      <c r="B333" s="491" t="s">
        <v>13</v>
      </c>
      <c r="C333" s="491" t="s">
        <v>13</v>
      </c>
      <c r="D333" s="491" t="s">
        <v>13</v>
      </c>
      <c r="E333" s="423">
        <v>0</v>
      </c>
      <c r="F333" s="423">
        <v>0</v>
      </c>
      <c r="G333" s="423">
        <v>0</v>
      </c>
      <c r="H333" s="423">
        <v>0</v>
      </c>
      <c r="I333" s="423">
        <v>0</v>
      </c>
      <c r="J333" s="423">
        <v>0</v>
      </c>
      <c r="K333" s="423">
        <v>0</v>
      </c>
      <c r="L333" s="423">
        <v>0</v>
      </c>
      <c r="M333" s="423">
        <v>0</v>
      </c>
      <c r="N333" s="423">
        <v>0</v>
      </c>
      <c r="O333" s="423">
        <v>0</v>
      </c>
      <c r="P333" s="423">
        <v>0</v>
      </c>
      <c r="Q333" s="423">
        <v>0</v>
      </c>
      <c r="R333" s="423">
        <v>0</v>
      </c>
      <c r="S333" s="423">
        <v>0</v>
      </c>
      <c r="T333" s="423">
        <v>0</v>
      </c>
      <c r="U333" s="423">
        <v>0</v>
      </c>
      <c r="V333" s="423">
        <v>0</v>
      </c>
    </row>
    <row r="334" spans="2:22">
      <c r="B334" s="491" t="s">
        <v>13</v>
      </c>
      <c r="C334" s="491" t="s">
        <v>13</v>
      </c>
      <c r="D334" s="491" t="s">
        <v>13</v>
      </c>
      <c r="E334" s="423">
        <v>0</v>
      </c>
      <c r="F334" s="423">
        <v>0</v>
      </c>
      <c r="G334" s="423">
        <v>0</v>
      </c>
      <c r="H334" s="423">
        <v>0</v>
      </c>
      <c r="I334" s="423">
        <v>0</v>
      </c>
      <c r="J334" s="423">
        <v>0</v>
      </c>
      <c r="K334" s="423">
        <v>0</v>
      </c>
      <c r="L334" s="423">
        <v>0</v>
      </c>
      <c r="M334" s="423">
        <v>0</v>
      </c>
      <c r="N334" s="423">
        <v>0</v>
      </c>
      <c r="O334" s="423">
        <v>0</v>
      </c>
      <c r="P334" s="423">
        <v>0</v>
      </c>
      <c r="Q334" s="423">
        <v>0</v>
      </c>
      <c r="R334" s="423">
        <v>0</v>
      </c>
      <c r="S334" s="423">
        <v>0</v>
      </c>
      <c r="T334" s="423">
        <v>0</v>
      </c>
      <c r="U334" s="423">
        <v>0</v>
      </c>
      <c r="V334" s="423">
        <v>0</v>
      </c>
    </row>
    <row r="335" spans="2:22">
      <c r="B335" s="491" t="s">
        <v>13</v>
      </c>
      <c r="C335" s="491" t="s">
        <v>13</v>
      </c>
      <c r="D335" s="491" t="s">
        <v>13</v>
      </c>
      <c r="E335" s="423">
        <v>0</v>
      </c>
      <c r="F335" s="423">
        <v>0</v>
      </c>
      <c r="G335" s="423">
        <v>0</v>
      </c>
      <c r="H335" s="423">
        <v>0</v>
      </c>
      <c r="I335" s="423">
        <v>0</v>
      </c>
      <c r="J335" s="423">
        <v>0</v>
      </c>
      <c r="K335" s="423">
        <v>0</v>
      </c>
      <c r="L335" s="423">
        <v>0</v>
      </c>
      <c r="M335" s="423">
        <v>0</v>
      </c>
      <c r="N335" s="423">
        <v>0</v>
      </c>
      <c r="O335" s="423">
        <v>0</v>
      </c>
      <c r="P335" s="423">
        <v>0</v>
      </c>
      <c r="Q335" s="423">
        <v>0</v>
      </c>
      <c r="R335" s="423">
        <v>0</v>
      </c>
      <c r="S335" s="423">
        <v>0</v>
      </c>
      <c r="T335" s="423">
        <v>0</v>
      </c>
      <c r="U335" s="423">
        <v>0</v>
      </c>
      <c r="V335" s="423">
        <v>0</v>
      </c>
    </row>
    <row r="336" spans="2:22">
      <c r="B336" s="491" t="s">
        <v>13</v>
      </c>
      <c r="C336" s="491" t="s">
        <v>13</v>
      </c>
      <c r="D336" s="491" t="s">
        <v>13</v>
      </c>
      <c r="E336" s="423">
        <v>0</v>
      </c>
      <c r="F336" s="423">
        <v>0</v>
      </c>
      <c r="G336" s="423">
        <v>0</v>
      </c>
      <c r="H336" s="423">
        <v>0</v>
      </c>
      <c r="I336" s="423">
        <v>0</v>
      </c>
      <c r="J336" s="423">
        <v>0</v>
      </c>
      <c r="K336" s="423">
        <v>0</v>
      </c>
      <c r="L336" s="423">
        <v>0</v>
      </c>
      <c r="M336" s="423">
        <v>0</v>
      </c>
      <c r="N336" s="423">
        <v>0</v>
      </c>
      <c r="O336" s="423">
        <v>0</v>
      </c>
      <c r="P336" s="423">
        <v>0</v>
      </c>
      <c r="Q336" s="423">
        <v>0</v>
      </c>
      <c r="R336" s="423">
        <v>0</v>
      </c>
      <c r="S336" s="423">
        <v>0</v>
      </c>
      <c r="T336" s="423">
        <v>0</v>
      </c>
      <c r="U336" s="423">
        <v>0</v>
      </c>
      <c r="V336" s="423">
        <v>0</v>
      </c>
    </row>
    <row r="337" spans="2:22">
      <c r="B337" s="491" t="s">
        <v>13</v>
      </c>
      <c r="C337" s="491" t="s">
        <v>13</v>
      </c>
      <c r="D337" s="491" t="s">
        <v>13</v>
      </c>
      <c r="E337" s="423">
        <v>0</v>
      </c>
      <c r="F337" s="423">
        <v>0</v>
      </c>
      <c r="G337" s="423">
        <v>0</v>
      </c>
      <c r="H337" s="423">
        <v>0</v>
      </c>
      <c r="I337" s="423">
        <v>0</v>
      </c>
      <c r="J337" s="423">
        <v>0</v>
      </c>
      <c r="K337" s="423">
        <v>0</v>
      </c>
      <c r="L337" s="423">
        <v>0</v>
      </c>
      <c r="M337" s="423">
        <v>0</v>
      </c>
      <c r="N337" s="423">
        <v>0</v>
      </c>
      <c r="O337" s="423">
        <v>0</v>
      </c>
      <c r="P337" s="423">
        <v>0</v>
      </c>
      <c r="Q337" s="423">
        <v>0</v>
      </c>
      <c r="R337" s="423">
        <v>0</v>
      </c>
      <c r="S337" s="423">
        <v>0</v>
      </c>
      <c r="T337" s="423">
        <v>0</v>
      </c>
      <c r="U337" s="423">
        <v>0</v>
      </c>
      <c r="V337" s="423">
        <v>0</v>
      </c>
    </row>
    <row r="338" spans="2:22">
      <c r="B338" s="491" t="s">
        <v>13</v>
      </c>
      <c r="C338" s="491" t="s">
        <v>13</v>
      </c>
      <c r="D338" s="491" t="s">
        <v>13</v>
      </c>
      <c r="E338" s="423">
        <v>0</v>
      </c>
      <c r="F338" s="423">
        <v>0</v>
      </c>
      <c r="G338" s="423">
        <v>0</v>
      </c>
      <c r="H338" s="423">
        <v>0</v>
      </c>
      <c r="I338" s="423">
        <v>0</v>
      </c>
      <c r="J338" s="423">
        <v>0</v>
      </c>
      <c r="K338" s="423">
        <v>0</v>
      </c>
      <c r="L338" s="423">
        <v>0</v>
      </c>
      <c r="M338" s="423">
        <v>0</v>
      </c>
      <c r="N338" s="423">
        <v>0</v>
      </c>
      <c r="O338" s="423">
        <v>0</v>
      </c>
      <c r="P338" s="423">
        <v>0</v>
      </c>
      <c r="Q338" s="423">
        <v>0</v>
      </c>
      <c r="R338" s="423">
        <v>0</v>
      </c>
      <c r="S338" s="423">
        <v>0</v>
      </c>
      <c r="T338" s="423">
        <v>0</v>
      </c>
      <c r="U338" s="423">
        <v>0</v>
      </c>
      <c r="V338" s="423">
        <v>0</v>
      </c>
    </row>
    <row r="339" spans="2:22">
      <c r="B339" s="491" t="s">
        <v>13</v>
      </c>
      <c r="C339" s="491" t="s">
        <v>13</v>
      </c>
      <c r="D339" s="491" t="s">
        <v>13</v>
      </c>
      <c r="E339" s="423">
        <v>0</v>
      </c>
      <c r="F339" s="423">
        <v>0</v>
      </c>
      <c r="G339" s="423">
        <v>0</v>
      </c>
      <c r="H339" s="423">
        <v>0</v>
      </c>
      <c r="I339" s="423">
        <v>0</v>
      </c>
      <c r="J339" s="423">
        <v>0</v>
      </c>
      <c r="K339" s="423">
        <v>0</v>
      </c>
      <c r="L339" s="423">
        <v>0</v>
      </c>
      <c r="M339" s="423">
        <v>0</v>
      </c>
      <c r="N339" s="423">
        <v>0</v>
      </c>
      <c r="O339" s="423">
        <v>0</v>
      </c>
      <c r="P339" s="423">
        <v>0</v>
      </c>
      <c r="Q339" s="423">
        <v>0</v>
      </c>
      <c r="R339" s="423">
        <v>0</v>
      </c>
      <c r="S339" s="423">
        <v>0</v>
      </c>
      <c r="T339" s="423">
        <v>0</v>
      </c>
      <c r="U339" s="423">
        <v>0</v>
      </c>
      <c r="V339" s="423">
        <v>0</v>
      </c>
    </row>
    <row r="340" spans="2:22">
      <c r="B340" s="491" t="s">
        <v>13</v>
      </c>
      <c r="C340" s="491" t="s">
        <v>13</v>
      </c>
      <c r="D340" s="491" t="s">
        <v>13</v>
      </c>
      <c r="E340" s="423">
        <v>0</v>
      </c>
      <c r="F340" s="423">
        <v>0</v>
      </c>
      <c r="G340" s="423">
        <v>0</v>
      </c>
      <c r="H340" s="423">
        <v>0</v>
      </c>
      <c r="I340" s="423">
        <v>0</v>
      </c>
      <c r="J340" s="423">
        <v>0</v>
      </c>
      <c r="K340" s="423">
        <v>0</v>
      </c>
      <c r="L340" s="423">
        <v>0</v>
      </c>
      <c r="M340" s="423">
        <v>0</v>
      </c>
      <c r="N340" s="423">
        <v>0</v>
      </c>
      <c r="O340" s="423">
        <v>0</v>
      </c>
      <c r="P340" s="423">
        <v>0</v>
      </c>
      <c r="Q340" s="423">
        <v>0</v>
      </c>
      <c r="R340" s="423">
        <v>0</v>
      </c>
      <c r="S340" s="423">
        <v>0</v>
      </c>
      <c r="T340" s="423">
        <v>0</v>
      </c>
      <c r="U340" s="423">
        <v>0</v>
      </c>
      <c r="V340" s="423">
        <v>0</v>
      </c>
    </row>
    <row r="341" spans="2:22">
      <c r="B341" s="491" t="s">
        <v>13</v>
      </c>
      <c r="C341" s="491" t="s">
        <v>13</v>
      </c>
      <c r="D341" s="491" t="s">
        <v>13</v>
      </c>
      <c r="E341" s="423">
        <v>0</v>
      </c>
      <c r="F341" s="423">
        <v>0</v>
      </c>
      <c r="G341" s="423">
        <v>0</v>
      </c>
      <c r="H341" s="423">
        <v>0</v>
      </c>
      <c r="I341" s="423">
        <v>0</v>
      </c>
      <c r="J341" s="423">
        <v>0</v>
      </c>
      <c r="K341" s="423">
        <v>0</v>
      </c>
      <c r="L341" s="423">
        <v>0</v>
      </c>
      <c r="M341" s="423">
        <v>0</v>
      </c>
      <c r="N341" s="423">
        <v>0</v>
      </c>
      <c r="O341" s="423">
        <v>0</v>
      </c>
      <c r="P341" s="423">
        <v>0</v>
      </c>
      <c r="Q341" s="423">
        <v>0</v>
      </c>
      <c r="R341" s="423">
        <v>0</v>
      </c>
      <c r="S341" s="423">
        <v>0</v>
      </c>
      <c r="T341" s="423">
        <v>0</v>
      </c>
      <c r="U341" s="423">
        <v>0</v>
      </c>
      <c r="V341" s="423">
        <v>0</v>
      </c>
    </row>
    <row r="342" spans="2:22">
      <c r="B342" s="491" t="s">
        <v>13</v>
      </c>
      <c r="C342" s="491" t="s">
        <v>13</v>
      </c>
      <c r="D342" s="491" t="s">
        <v>13</v>
      </c>
      <c r="E342" s="423">
        <v>0</v>
      </c>
      <c r="F342" s="423">
        <v>0</v>
      </c>
      <c r="G342" s="423">
        <v>0</v>
      </c>
      <c r="H342" s="423">
        <v>0</v>
      </c>
      <c r="I342" s="423">
        <v>0</v>
      </c>
      <c r="J342" s="423">
        <v>0</v>
      </c>
      <c r="K342" s="423">
        <v>0</v>
      </c>
      <c r="L342" s="423">
        <v>0</v>
      </c>
      <c r="M342" s="423">
        <v>0</v>
      </c>
      <c r="N342" s="423">
        <v>0</v>
      </c>
      <c r="O342" s="423">
        <v>0</v>
      </c>
      <c r="P342" s="423">
        <v>0</v>
      </c>
      <c r="Q342" s="423">
        <v>0</v>
      </c>
      <c r="R342" s="423">
        <v>0</v>
      </c>
      <c r="S342" s="423">
        <v>0</v>
      </c>
      <c r="T342" s="423">
        <v>0</v>
      </c>
      <c r="U342" s="423">
        <v>0</v>
      </c>
      <c r="V342" s="423">
        <v>0</v>
      </c>
    </row>
    <row r="343" spans="2:22">
      <c r="B343" s="491" t="s">
        <v>13</v>
      </c>
      <c r="C343" s="491" t="s">
        <v>13</v>
      </c>
      <c r="D343" s="491" t="s">
        <v>13</v>
      </c>
      <c r="E343" s="423">
        <v>0</v>
      </c>
      <c r="F343" s="423">
        <v>0</v>
      </c>
      <c r="G343" s="423">
        <v>0</v>
      </c>
      <c r="H343" s="423">
        <v>0</v>
      </c>
      <c r="I343" s="423">
        <v>0</v>
      </c>
      <c r="J343" s="423">
        <v>0</v>
      </c>
      <c r="K343" s="423">
        <v>0</v>
      </c>
      <c r="L343" s="423">
        <v>0</v>
      </c>
      <c r="M343" s="423">
        <v>0</v>
      </c>
      <c r="N343" s="423">
        <v>0</v>
      </c>
      <c r="O343" s="423">
        <v>0</v>
      </c>
      <c r="P343" s="423">
        <v>0</v>
      </c>
      <c r="Q343" s="423">
        <v>0</v>
      </c>
      <c r="R343" s="423">
        <v>0</v>
      </c>
      <c r="S343" s="423">
        <v>0</v>
      </c>
      <c r="T343" s="423">
        <v>0</v>
      </c>
      <c r="U343" s="423">
        <v>0</v>
      </c>
      <c r="V343" s="423">
        <v>0</v>
      </c>
    </row>
    <row r="344" spans="2:22">
      <c r="B344" s="491" t="s">
        <v>13</v>
      </c>
      <c r="C344" s="491" t="s">
        <v>13</v>
      </c>
      <c r="D344" s="491" t="s">
        <v>13</v>
      </c>
      <c r="E344" s="423">
        <v>0</v>
      </c>
      <c r="F344" s="423">
        <v>0</v>
      </c>
      <c r="G344" s="423">
        <v>0</v>
      </c>
      <c r="H344" s="423">
        <v>0</v>
      </c>
      <c r="I344" s="423">
        <v>0</v>
      </c>
      <c r="J344" s="423">
        <v>0</v>
      </c>
      <c r="K344" s="423">
        <v>0</v>
      </c>
      <c r="L344" s="423">
        <v>0</v>
      </c>
      <c r="M344" s="423">
        <v>0</v>
      </c>
      <c r="N344" s="423">
        <v>0</v>
      </c>
      <c r="O344" s="423">
        <v>0</v>
      </c>
      <c r="P344" s="423">
        <v>0</v>
      </c>
      <c r="Q344" s="423">
        <v>0</v>
      </c>
      <c r="R344" s="423">
        <v>0</v>
      </c>
      <c r="S344" s="423">
        <v>0</v>
      </c>
      <c r="T344" s="423">
        <v>0</v>
      </c>
      <c r="U344" s="423">
        <v>0</v>
      </c>
      <c r="V344" s="423">
        <v>0</v>
      </c>
    </row>
    <row r="345" spans="2:22">
      <c r="B345" s="491" t="s">
        <v>13</v>
      </c>
      <c r="C345" s="491" t="s">
        <v>13</v>
      </c>
      <c r="D345" s="491" t="s">
        <v>13</v>
      </c>
      <c r="E345" s="423">
        <v>0</v>
      </c>
      <c r="F345" s="423">
        <v>0</v>
      </c>
      <c r="G345" s="423">
        <v>0</v>
      </c>
      <c r="H345" s="423">
        <v>0</v>
      </c>
      <c r="I345" s="423">
        <v>0</v>
      </c>
      <c r="J345" s="423">
        <v>0</v>
      </c>
      <c r="K345" s="423">
        <v>0</v>
      </c>
      <c r="L345" s="423">
        <v>0</v>
      </c>
      <c r="M345" s="423">
        <v>0</v>
      </c>
      <c r="N345" s="423">
        <v>0</v>
      </c>
      <c r="O345" s="423">
        <v>0</v>
      </c>
      <c r="P345" s="423">
        <v>0</v>
      </c>
      <c r="Q345" s="423">
        <v>0</v>
      </c>
      <c r="R345" s="423">
        <v>0</v>
      </c>
      <c r="S345" s="423">
        <v>0</v>
      </c>
      <c r="T345" s="423">
        <v>0</v>
      </c>
      <c r="U345" s="423">
        <v>0</v>
      </c>
      <c r="V345" s="423">
        <v>0</v>
      </c>
    </row>
    <row r="346" spans="2:22">
      <c r="B346" s="491" t="s">
        <v>13</v>
      </c>
      <c r="C346" s="491" t="s">
        <v>13</v>
      </c>
      <c r="D346" s="491" t="s">
        <v>13</v>
      </c>
      <c r="E346" s="423">
        <v>0</v>
      </c>
      <c r="F346" s="423">
        <v>0</v>
      </c>
      <c r="G346" s="423">
        <v>0</v>
      </c>
      <c r="H346" s="423">
        <v>0</v>
      </c>
      <c r="I346" s="423">
        <v>0</v>
      </c>
      <c r="J346" s="423">
        <v>0</v>
      </c>
      <c r="K346" s="423">
        <v>0</v>
      </c>
      <c r="L346" s="423">
        <v>0</v>
      </c>
      <c r="M346" s="423">
        <v>0</v>
      </c>
      <c r="N346" s="423">
        <v>0</v>
      </c>
      <c r="O346" s="423">
        <v>0</v>
      </c>
      <c r="P346" s="423">
        <v>0</v>
      </c>
      <c r="Q346" s="423">
        <v>0</v>
      </c>
      <c r="R346" s="423">
        <v>0</v>
      </c>
      <c r="S346" s="423">
        <v>0</v>
      </c>
      <c r="T346" s="423">
        <v>0</v>
      </c>
      <c r="U346" s="423">
        <v>0</v>
      </c>
      <c r="V346" s="423">
        <v>0</v>
      </c>
    </row>
    <row r="347" spans="2:22">
      <c r="B347" s="491" t="s">
        <v>13</v>
      </c>
      <c r="C347" s="491" t="s">
        <v>13</v>
      </c>
      <c r="D347" s="491" t="s">
        <v>13</v>
      </c>
      <c r="E347" s="423">
        <v>0</v>
      </c>
      <c r="F347" s="423">
        <v>0</v>
      </c>
      <c r="G347" s="423">
        <v>0</v>
      </c>
      <c r="H347" s="423">
        <v>0</v>
      </c>
      <c r="I347" s="423">
        <v>0</v>
      </c>
      <c r="J347" s="423">
        <v>0</v>
      </c>
      <c r="K347" s="423">
        <v>0</v>
      </c>
      <c r="L347" s="423">
        <v>0</v>
      </c>
      <c r="M347" s="423">
        <v>0</v>
      </c>
      <c r="N347" s="423">
        <v>0</v>
      </c>
      <c r="O347" s="423">
        <v>0</v>
      </c>
      <c r="P347" s="423">
        <v>0</v>
      </c>
      <c r="Q347" s="423">
        <v>0</v>
      </c>
      <c r="R347" s="423">
        <v>0</v>
      </c>
      <c r="S347" s="423">
        <v>0</v>
      </c>
      <c r="T347" s="423">
        <v>0</v>
      </c>
      <c r="U347" s="423">
        <v>0</v>
      </c>
      <c r="V347" s="423">
        <v>0</v>
      </c>
    </row>
    <row r="348" spans="2:22">
      <c r="B348" s="491" t="s">
        <v>13</v>
      </c>
      <c r="C348" s="491" t="s">
        <v>13</v>
      </c>
      <c r="D348" s="491" t="s">
        <v>13</v>
      </c>
      <c r="E348" s="423">
        <v>0</v>
      </c>
      <c r="F348" s="423">
        <v>0</v>
      </c>
      <c r="G348" s="423">
        <v>0</v>
      </c>
      <c r="H348" s="423">
        <v>0</v>
      </c>
      <c r="I348" s="423">
        <v>0</v>
      </c>
      <c r="J348" s="423">
        <v>0</v>
      </c>
      <c r="K348" s="423">
        <v>0</v>
      </c>
      <c r="L348" s="423">
        <v>0</v>
      </c>
      <c r="M348" s="423">
        <v>0</v>
      </c>
      <c r="N348" s="423">
        <v>0</v>
      </c>
      <c r="O348" s="423">
        <v>0</v>
      </c>
      <c r="P348" s="423">
        <v>0</v>
      </c>
      <c r="Q348" s="423">
        <v>0</v>
      </c>
      <c r="R348" s="423">
        <v>0</v>
      </c>
      <c r="S348" s="423">
        <v>0</v>
      </c>
      <c r="T348" s="423">
        <v>0</v>
      </c>
      <c r="U348" s="423">
        <v>0</v>
      </c>
      <c r="V348" s="423">
        <v>0</v>
      </c>
    </row>
    <row r="349" spans="2:22">
      <c r="B349" s="491" t="s">
        <v>13</v>
      </c>
      <c r="C349" s="491" t="s">
        <v>13</v>
      </c>
      <c r="D349" s="491" t="s">
        <v>13</v>
      </c>
      <c r="E349" s="423">
        <v>0</v>
      </c>
      <c r="F349" s="423">
        <v>0</v>
      </c>
      <c r="G349" s="423">
        <v>0</v>
      </c>
      <c r="H349" s="423">
        <v>0</v>
      </c>
      <c r="I349" s="423">
        <v>0</v>
      </c>
      <c r="J349" s="423">
        <v>0</v>
      </c>
      <c r="K349" s="423">
        <v>0</v>
      </c>
      <c r="L349" s="423">
        <v>0</v>
      </c>
      <c r="M349" s="423">
        <v>0</v>
      </c>
      <c r="N349" s="423">
        <v>0</v>
      </c>
      <c r="O349" s="423">
        <v>0</v>
      </c>
      <c r="P349" s="423">
        <v>0</v>
      </c>
      <c r="Q349" s="423">
        <v>0</v>
      </c>
      <c r="R349" s="423">
        <v>0</v>
      </c>
      <c r="S349" s="423">
        <v>0</v>
      </c>
      <c r="T349" s="423">
        <v>0</v>
      </c>
      <c r="U349" s="423">
        <v>0</v>
      </c>
      <c r="V349" s="423">
        <v>0</v>
      </c>
    </row>
    <row r="350" spans="2:22">
      <c r="B350" s="491" t="s">
        <v>13</v>
      </c>
      <c r="C350" s="491" t="s">
        <v>13</v>
      </c>
      <c r="D350" s="491" t="s">
        <v>13</v>
      </c>
      <c r="E350" s="423">
        <v>0</v>
      </c>
      <c r="F350" s="423">
        <v>0</v>
      </c>
      <c r="G350" s="423">
        <v>0</v>
      </c>
      <c r="H350" s="423">
        <v>0</v>
      </c>
      <c r="I350" s="423">
        <v>0</v>
      </c>
      <c r="J350" s="423">
        <v>0</v>
      </c>
      <c r="K350" s="423">
        <v>0</v>
      </c>
      <c r="L350" s="423">
        <v>0</v>
      </c>
      <c r="M350" s="423">
        <v>0</v>
      </c>
      <c r="N350" s="423">
        <v>0</v>
      </c>
      <c r="O350" s="423">
        <v>0</v>
      </c>
      <c r="P350" s="423">
        <v>0</v>
      </c>
      <c r="Q350" s="423">
        <v>0</v>
      </c>
      <c r="R350" s="423">
        <v>0</v>
      </c>
      <c r="S350" s="423">
        <v>0</v>
      </c>
      <c r="T350" s="423">
        <v>0</v>
      </c>
      <c r="U350" s="423">
        <v>0</v>
      </c>
      <c r="V350" s="423">
        <v>0</v>
      </c>
    </row>
    <row r="351" spans="2:22">
      <c r="B351" s="491" t="s">
        <v>13</v>
      </c>
      <c r="C351" s="491" t="s">
        <v>13</v>
      </c>
      <c r="D351" s="491" t="s">
        <v>13</v>
      </c>
      <c r="E351" s="423">
        <v>0</v>
      </c>
      <c r="F351" s="423">
        <v>0</v>
      </c>
      <c r="G351" s="423">
        <v>0</v>
      </c>
      <c r="H351" s="423">
        <v>0</v>
      </c>
      <c r="I351" s="423">
        <v>0</v>
      </c>
      <c r="J351" s="423">
        <v>0</v>
      </c>
      <c r="K351" s="423">
        <v>0</v>
      </c>
      <c r="L351" s="423">
        <v>0</v>
      </c>
      <c r="M351" s="423">
        <v>0</v>
      </c>
      <c r="N351" s="423">
        <v>0</v>
      </c>
      <c r="O351" s="423">
        <v>0</v>
      </c>
      <c r="P351" s="423">
        <v>0</v>
      </c>
      <c r="Q351" s="423">
        <v>0</v>
      </c>
      <c r="R351" s="423">
        <v>0</v>
      </c>
      <c r="S351" s="423">
        <v>0</v>
      </c>
      <c r="T351" s="423">
        <v>0</v>
      </c>
      <c r="U351" s="423">
        <v>0</v>
      </c>
      <c r="V351" s="423">
        <v>0</v>
      </c>
    </row>
    <row r="352" spans="2:22">
      <c r="B352" s="491" t="s">
        <v>13</v>
      </c>
      <c r="C352" s="491" t="s">
        <v>13</v>
      </c>
      <c r="D352" s="491" t="s">
        <v>13</v>
      </c>
      <c r="E352" s="423">
        <v>0</v>
      </c>
      <c r="F352" s="423">
        <v>0</v>
      </c>
      <c r="G352" s="423">
        <v>0</v>
      </c>
      <c r="H352" s="423">
        <v>0</v>
      </c>
      <c r="I352" s="423">
        <v>0</v>
      </c>
      <c r="J352" s="423">
        <v>0</v>
      </c>
      <c r="K352" s="423">
        <v>0</v>
      </c>
      <c r="L352" s="423">
        <v>0</v>
      </c>
      <c r="M352" s="423">
        <v>0</v>
      </c>
      <c r="N352" s="423">
        <v>0</v>
      </c>
      <c r="O352" s="423">
        <v>0</v>
      </c>
      <c r="P352" s="423">
        <v>0</v>
      </c>
      <c r="Q352" s="423">
        <v>0</v>
      </c>
      <c r="R352" s="423">
        <v>0</v>
      </c>
      <c r="S352" s="423">
        <v>0</v>
      </c>
      <c r="T352" s="423">
        <v>0</v>
      </c>
      <c r="U352" s="423">
        <v>0</v>
      </c>
      <c r="V352" s="423">
        <v>0</v>
      </c>
    </row>
    <row r="353" spans="2:22">
      <c r="B353" s="491" t="s">
        <v>13</v>
      </c>
      <c r="C353" s="491" t="s">
        <v>13</v>
      </c>
      <c r="D353" s="491" t="s">
        <v>13</v>
      </c>
      <c r="E353" s="423">
        <v>0</v>
      </c>
      <c r="F353" s="423">
        <v>0</v>
      </c>
      <c r="G353" s="423">
        <v>0</v>
      </c>
      <c r="H353" s="423">
        <v>0</v>
      </c>
      <c r="I353" s="423">
        <v>0</v>
      </c>
      <c r="J353" s="423">
        <v>0</v>
      </c>
      <c r="K353" s="423">
        <v>0</v>
      </c>
      <c r="L353" s="423">
        <v>0</v>
      </c>
      <c r="M353" s="423">
        <v>0</v>
      </c>
      <c r="N353" s="423">
        <v>0</v>
      </c>
      <c r="O353" s="423">
        <v>0</v>
      </c>
      <c r="P353" s="423">
        <v>0</v>
      </c>
      <c r="Q353" s="423">
        <v>0</v>
      </c>
      <c r="R353" s="423">
        <v>0</v>
      </c>
      <c r="S353" s="423">
        <v>0</v>
      </c>
      <c r="T353" s="423">
        <v>0</v>
      </c>
      <c r="U353" s="423">
        <v>0</v>
      </c>
      <c r="V353" s="423">
        <v>0</v>
      </c>
    </row>
    <row r="354" spans="2:22">
      <c r="B354" s="491" t="s">
        <v>13</v>
      </c>
      <c r="C354" s="491" t="s">
        <v>13</v>
      </c>
      <c r="D354" s="491" t="s">
        <v>13</v>
      </c>
      <c r="E354" s="423">
        <v>0</v>
      </c>
      <c r="F354" s="423">
        <v>0</v>
      </c>
      <c r="G354" s="423">
        <v>0</v>
      </c>
      <c r="H354" s="423">
        <v>0</v>
      </c>
      <c r="I354" s="423">
        <v>0</v>
      </c>
      <c r="J354" s="423">
        <v>0</v>
      </c>
      <c r="K354" s="423">
        <v>0</v>
      </c>
      <c r="L354" s="423">
        <v>0</v>
      </c>
      <c r="M354" s="423">
        <v>0</v>
      </c>
      <c r="N354" s="423">
        <v>0</v>
      </c>
      <c r="O354" s="423">
        <v>0</v>
      </c>
      <c r="P354" s="423">
        <v>0</v>
      </c>
      <c r="Q354" s="423">
        <v>0</v>
      </c>
      <c r="R354" s="423">
        <v>0</v>
      </c>
      <c r="S354" s="423">
        <v>0</v>
      </c>
      <c r="T354" s="423">
        <v>0</v>
      </c>
      <c r="U354" s="423">
        <v>0</v>
      </c>
      <c r="V354" s="423">
        <v>0</v>
      </c>
    </row>
    <row r="355" spans="2:22">
      <c r="B355" s="491" t="s">
        <v>13</v>
      </c>
      <c r="C355" s="491" t="s">
        <v>13</v>
      </c>
      <c r="D355" s="491" t="s">
        <v>13</v>
      </c>
      <c r="E355" s="423">
        <v>0</v>
      </c>
      <c r="F355" s="423">
        <v>0</v>
      </c>
      <c r="G355" s="423">
        <v>0</v>
      </c>
      <c r="H355" s="423">
        <v>0</v>
      </c>
      <c r="I355" s="423">
        <v>0</v>
      </c>
      <c r="J355" s="423">
        <v>0</v>
      </c>
      <c r="K355" s="423">
        <v>0</v>
      </c>
      <c r="L355" s="423">
        <v>0</v>
      </c>
      <c r="M355" s="423">
        <v>0</v>
      </c>
      <c r="N355" s="423">
        <v>0</v>
      </c>
      <c r="O355" s="423">
        <v>0</v>
      </c>
      <c r="P355" s="423">
        <v>0</v>
      </c>
      <c r="Q355" s="423">
        <v>0</v>
      </c>
      <c r="R355" s="423">
        <v>0</v>
      </c>
      <c r="S355" s="423">
        <v>0</v>
      </c>
      <c r="T355" s="423">
        <v>0</v>
      </c>
      <c r="U355" s="423">
        <v>0</v>
      </c>
      <c r="V355" s="423">
        <v>0</v>
      </c>
    </row>
    <row r="356" spans="2:22">
      <c r="B356" s="491" t="s">
        <v>13</v>
      </c>
      <c r="C356" s="491" t="s">
        <v>13</v>
      </c>
      <c r="D356" s="491" t="s">
        <v>13</v>
      </c>
      <c r="E356" s="423">
        <v>0</v>
      </c>
      <c r="F356" s="423">
        <v>0</v>
      </c>
      <c r="G356" s="423">
        <v>0</v>
      </c>
      <c r="H356" s="423">
        <v>0</v>
      </c>
      <c r="I356" s="423">
        <v>0</v>
      </c>
      <c r="J356" s="423">
        <v>0</v>
      </c>
      <c r="K356" s="423">
        <v>0</v>
      </c>
      <c r="L356" s="423">
        <v>0</v>
      </c>
      <c r="M356" s="423">
        <v>0</v>
      </c>
      <c r="N356" s="423">
        <v>0</v>
      </c>
      <c r="O356" s="423">
        <v>0</v>
      </c>
      <c r="P356" s="423">
        <v>0</v>
      </c>
      <c r="Q356" s="423">
        <v>0</v>
      </c>
      <c r="R356" s="423">
        <v>0</v>
      </c>
      <c r="S356" s="423">
        <v>0</v>
      </c>
      <c r="T356" s="423">
        <v>0</v>
      </c>
      <c r="U356" s="423">
        <v>0</v>
      </c>
      <c r="V356" s="423">
        <v>0</v>
      </c>
    </row>
    <row r="357" spans="2:22">
      <c r="B357" s="491" t="s">
        <v>13</v>
      </c>
      <c r="C357" s="491" t="s">
        <v>13</v>
      </c>
      <c r="D357" s="491" t="s">
        <v>13</v>
      </c>
      <c r="E357" s="423">
        <v>0</v>
      </c>
      <c r="F357" s="423">
        <v>0</v>
      </c>
      <c r="G357" s="423">
        <v>0</v>
      </c>
      <c r="H357" s="423">
        <v>0</v>
      </c>
      <c r="I357" s="423">
        <v>0</v>
      </c>
      <c r="J357" s="423">
        <v>0</v>
      </c>
      <c r="K357" s="423">
        <v>0</v>
      </c>
      <c r="L357" s="423">
        <v>0</v>
      </c>
      <c r="M357" s="423">
        <v>0</v>
      </c>
      <c r="N357" s="423">
        <v>0</v>
      </c>
      <c r="O357" s="423">
        <v>0</v>
      </c>
      <c r="P357" s="423">
        <v>0</v>
      </c>
      <c r="Q357" s="423">
        <v>0</v>
      </c>
      <c r="R357" s="423">
        <v>0</v>
      </c>
      <c r="S357" s="423">
        <v>0</v>
      </c>
      <c r="T357" s="423">
        <v>0</v>
      </c>
      <c r="U357" s="423">
        <v>0</v>
      </c>
      <c r="V357" s="423">
        <v>0</v>
      </c>
    </row>
    <row r="358" spans="2:22">
      <c r="B358" s="491" t="s">
        <v>13</v>
      </c>
      <c r="C358" s="491" t="s">
        <v>13</v>
      </c>
      <c r="D358" s="491" t="s">
        <v>13</v>
      </c>
      <c r="E358" s="423">
        <v>0</v>
      </c>
      <c r="F358" s="423">
        <v>0</v>
      </c>
      <c r="G358" s="423">
        <v>0</v>
      </c>
      <c r="H358" s="423">
        <v>0</v>
      </c>
      <c r="I358" s="423">
        <v>0</v>
      </c>
      <c r="J358" s="423">
        <v>0</v>
      </c>
      <c r="K358" s="423">
        <v>0</v>
      </c>
      <c r="L358" s="423">
        <v>0</v>
      </c>
      <c r="M358" s="423">
        <v>0</v>
      </c>
      <c r="N358" s="423">
        <v>0</v>
      </c>
      <c r="O358" s="423">
        <v>0</v>
      </c>
      <c r="P358" s="423">
        <v>0</v>
      </c>
      <c r="Q358" s="423">
        <v>0</v>
      </c>
      <c r="R358" s="423">
        <v>0</v>
      </c>
      <c r="S358" s="423">
        <v>0</v>
      </c>
      <c r="T358" s="423">
        <v>0</v>
      </c>
      <c r="U358" s="423">
        <v>0</v>
      </c>
      <c r="V358" s="423">
        <v>0</v>
      </c>
    </row>
    <row r="359" spans="2:22">
      <c r="B359" s="491" t="s">
        <v>13</v>
      </c>
      <c r="C359" s="491" t="s">
        <v>13</v>
      </c>
      <c r="D359" s="491" t="s">
        <v>13</v>
      </c>
      <c r="E359" s="423">
        <v>0</v>
      </c>
      <c r="F359" s="423">
        <v>0</v>
      </c>
      <c r="G359" s="423">
        <v>0</v>
      </c>
      <c r="H359" s="423">
        <v>0</v>
      </c>
      <c r="I359" s="423">
        <v>0</v>
      </c>
      <c r="J359" s="423">
        <v>0</v>
      </c>
      <c r="K359" s="423">
        <v>0</v>
      </c>
      <c r="L359" s="423">
        <v>0</v>
      </c>
      <c r="M359" s="423">
        <v>0</v>
      </c>
      <c r="N359" s="423">
        <v>0</v>
      </c>
      <c r="O359" s="423">
        <v>0</v>
      </c>
      <c r="P359" s="423">
        <v>0</v>
      </c>
      <c r="Q359" s="423">
        <v>0</v>
      </c>
      <c r="R359" s="423">
        <v>0</v>
      </c>
      <c r="S359" s="423">
        <v>0</v>
      </c>
      <c r="T359" s="423">
        <v>0</v>
      </c>
      <c r="U359" s="423">
        <v>0</v>
      </c>
      <c r="V359" s="423">
        <v>0</v>
      </c>
    </row>
    <row r="360" spans="2:22">
      <c r="B360" s="491" t="s">
        <v>13</v>
      </c>
      <c r="C360" s="491" t="s">
        <v>13</v>
      </c>
      <c r="D360" s="491" t="s">
        <v>13</v>
      </c>
      <c r="E360" s="423">
        <v>0</v>
      </c>
      <c r="F360" s="423">
        <v>0</v>
      </c>
      <c r="G360" s="423">
        <v>0</v>
      </c>
      <c r="H360" s="423">
        <v>0</v>
      </c>
      <c r="I360" s="423">
        <v>0</v>
      </c>
      <c r="J360" s="423">
        <v>0</v>
      </c>
      <c r="K360" s="423">
        <v>0</v>
      </c>
      <c r="L360" s="423">
        <v>0</v>
      </c>
      <c r="M360" s="423">
        <v>0</v>
      </c>
      <c r="N360" s="423">
        <v>0</v>
      </c>
      <c r="O360" s="423">
        <v>0</v>
      </c>
      <c r="P360" s="423">
        <v>0</v>
      </c>
      <c r="Q360" s="423">
        <v>0</v>
      </c>
      <c r="R360" s="423">
        <v>0</v>
      </c>
      <c r="S360" s="423">
        <v>0</v>
      </c>
      <c r="T360" s="423">
        <v>0</v>
      </c>
      <c r="U360" s="423">
        <v>0</v>
      </c>
      <c r="V360" s="423">
        <v>0</v>
      </c>
    </row>
    <row r="361" spans="2:22">
      <c r="B361" s="491" t="s">
        <v>13</v>
      </c>
      <c r="C361" s="491" t="s">
        <v>13</v>
      </c>
      <c r="D361" s="491" t="s">
        <v>13</v>
      </c>
      <c r="E361" s="423">
        <v>0</v>
      </c>
      <c r="F361" s="423">
        <v>0</v>
      </c>
      <c r="G361" s="423">
        <v>0</v>
      </c>
      <c r="H361" s="423">
        <v>0</v>
      </c>
      <c r="I361" s="423">
        <v>0</v>
      </c>
      <c r="J361" s="423">
        <v>0</v>
      </c>
      <c r="K361" s="423">
        <v>0</v>
      </c>
      <c r="L361" s="423">
        <v>0</v>
      </c>
      <c r="M361" s="423">
        <v>0</v>
      </c>
      <c r="N361" s="423">
        <v>0</v>
      </c>
      <c r="O361" s="423">
        <v>0</v>
      </c>
      <c r="P361" s="423">
        <v>0</v>
      </c>
      <c r="Q361" s="423">
        <v>0</v>
      </c>
      <c r="R361" s="423">
        <v>0</v>
      </c>
      <c r="S361" s="423">
        <v>0</v>
      </c>
      <c r="T361" s="423">
        <v>0</v>
      </c>
      <c r="U361" s="423">
        <v>0</v>
      </c>
      <c r="V361" s="423">
        <v>0</v>
      </c>
    </row>
    <row r="362" spans="2:22">
      <c r="B362" s="491" t="s">
        <v>13</v>
      </c>
      <c r="C362" s="491" t="s">
        <v>13</v>
      </c>
      <c r="D362" s="491" t="s">
        <v>13</v>
      </c>
      <c r="E362" s="423">
        <v>0</v>
      </c>
      <c r="F362" s="423">
        <v>0</v>
      </c>
      <c r="G362" s="423">
        <v>0</v>
      </c>
      <c r="H362" s="423">
        <v>0</v>
      </c>
      <c r="I362" s="423">
        <v>0</v>
      </c>
      <c r="J362" s="423">
        <v>0</v>
      </c>
      <c r="K362" s="423">
        <v>0</v>
      </c>
      <c r="L362" s="423">
        <v>0</v>
      </c>
      <c r="M362" s="423">
        <v>0</v>
      </c>
      <c r="N362" s="423">
        <v>0</v>
      </c>
      <c r="O362" s="423">
        <v>0</v>
      </c>
      <c r="P362" s="423">
        <v>0</v>
      </c>
      <c r="Q362" s="423">
        <v>0</v>
      </c>
      <c r="R362" s="423">
        <v>0</v>
      </c>
      <c r="S362" s="423">
        <v>0</v>
      </c>
      <c r="T362" s="423">
        <v>0</v>
      </c>
      <c r="U362" s="423">
        <v>0</v>
      </c>
      <c r="V362" s="423">
        <v>0</v>
      </c>
    </row>
    <row r="363" spans="2:22">
      <c r="B363" s="491" t="s">
        <v>13</v>
      </c>
      <c r="C363" s="491" t="s">
        <v>13</v>
      </c>
      <c r="D363" s="491" t="s">
        <v>13</v>
      </c>
      <c r="E363" s="423">
        <v>0</v>
      </c>
      <c r="F363" s="423">
        <v>0</v>
      </c>
      <c r="G363" s="423">
        <v>0</v>
      </c>
      <c r="H363" s="423">
        <v>0</v>
      </c>
      <c r="I363" s="423">
        <v>0</v>
      </c>
      <c r="J363" s="423">
        <v>0</v>
      </c>
      <c r="K363" s="423">
        <v>0</v>
      </c>
      <c r="L363" s="423">
        <v>0</v>
      </c>
      <c r="M363" s="423">
        <v>0</v>
      </c>
      <c r="N363" s="423">
        <v>0</v>
      </c>
      <c r="O363" s="423">
        <v>0</v>
      </c>
      <c r="P363" s="423">
        <v>0</v>
      </c>
      <c r="Q363" s="423">
        <v>0</v>
      </c>
      <c r="R363" s="423">
        <v>0</v>
      </c>
      <c r="S363" s="423">
        <v>0</v>
      </c>
      <c r="T363" s="423">
        <v>0</v>
      </c>
      <c r="U363" s="423">
        <v>0</v>
      </c>
      <c r="V363" s="423">
        <v>0</v>
      </c>
    </row>
    <row r="364" spans="2:22">
      <c r="B364" s="491" t="s">
        <v>13</v>
      </c>
      <c r="C364" s="491" t="s">
        <v>13</v>
      </c>
      <c r="D364" s="491" t="s">
        <v>13</v>
      </c>
      <c r="E364" s="423">
        <v>0</v>
      </c>
      <c r="F364" s="423">
        <v>0</v>
      </c>
      <c r="G364" s="423">
        <v>0</v>
      </c>
      <c r="H364" s="423">
        <v>0</v>
      </c>
      <c r="I364" s="423">
        <v>0</v>
      </c>
      <c r="J364" s="423">
        <v>0</v>
      </c>
      <c r="K364" s="423">
        <v>0</v>
      </c>
      <c r="L364" s="423">
        <v>0</v>
      </c>
      <c r="M364" s="423">
        <v>0</v>
      </c>
      <c r="N364" s="423">
        <v>0</v>
      </c>
      <c r="O364" s="423">
        <v>0</v>
      </c>
      <c r="P364" s="423">
        <v>0</v>
      </c>
      <c r="Q364" s="423">
        <v>0</v>
      </c>
      <c r="R364" s="423">
        <v>0</v>
      </c>
      <c r="S364" s="423">
        <v>0</v>
      </c>
      <c r="T364" s="423">
        <v>0</v>
      </c>
      <c r="U364" s="423">
        <v>0</v>
      </c>
      <c r="V364" s="423">
        <v>0</v>
      </c>
    </row>
    <row r="365" spans="2:22">
      <c r="B365" s="491" t="s">
        <v>13</v>
      </c>
      <c r="C365" s="491" t="s">
        <v>13</v>
      </c>
      <c r="D365" s="491" t="s">
        <v>13</v>
      </c>
      <c r="E365" s="423">
        <v>0</v>
      </c>
      <c r="F365" s="423">
        <v>0</v>
      </c>
      <c r="G365" s="423">
        <v>0</v>
      </c>
      <c r="H365" s="423">
        <v>0</v>
      </c>
      <c r="I365" s="423">
        <v>0</v>
      </c>
      <c r="J365" s="423">
        <v>0</v>
      </c>
      <c r="K365" s="423">
        <v>0</v>
      </c>
      <c r="L365" s="423">
        <v>0</v>
      </c>
      <c r="M365" s="423">
        <v>0</v>
      </c>
      <c r="N365" s="423">
        <v>0</v>
      </c>
      <c r="O365" s="423">
        <v>0</v>
      </c>
      <c r="P365" s="423">
        <v>0</v>
      </c>
      <c r="Q365" s="423">
        <v>0</v>
      </c>
      <c r="R365" s="423">
        <v>0</v>
      </c>
      <c r="S365" s="423">
        <v>0</v>
      </c>
      <c r="T365" s="423">
        <v>0</v>
      </c>
      <c r="U365" s="423">
        <v>0</v>
      </c>
      <c r="V365" s="423">
        <v>0</v>
      </c>
    </row>
    <row r="366" spans="2:22">
      <c r="B366" s="491" t="s">
        <v>13</v>
      </c>
      <c r="C366" s="491" t="s">
        <v>13</v>
      </c>
      <c r="D366" s="491" t="s">
        <v>13</v>
      </c>
      <c r="E366" s="423">
        <v>0</v>
      </c>
      <c r="F366" s="423">
        <v>0</v>
      </c>
      <c r="G366" s="423">
        <v>0</v>
      </c>
      <c r="H366" s="423">
        <v>0</v>
      </c>
      <c r="I366" s="423">
        <v>0</v>
      </c>
      <c r="J366" s="423">
        <v>0</v>
      </c>
      <c r="K366" s="423">
        <v>0</v>
      </c>
      <c r="L366" s="423">
        <v>0</v>
      </c>
      <c r="M366" s="423">
        <v>0</v>
      </c>
      <c r="N366" s="423">
        <v>0</v>
      </c>
      <c r="O366" s="423">
        <v>0</v>
      </c>
      <c r="P366" s="423">
        <v>0</v>
      </c>
      <c r="Q366" s="423">
        <v>0</v>
      </c>
      <c r="R366" s="423">
        <v>0</v>
      </c>
      <c r="S366" s="423">
        <v>0</v>
      </c>
      <c r="T366" s="423">
        <v>0</v>
      </c>
      <c r="U366" s="423">
        <v>0</v>
      </c>
      <c r="V366" s="423">
        <v>0</v>
      </c>
    </row>
    <row r="367" spans="2:22">
      <c r="B367" s="491" t="s">
        <v>13</v>
      </c>
      <c r="C367" s="491" t="s">
        <v>13</v>
      </c>
      <c r="D367" s="491" t="s">
        <v>13</v>
      </c>
      <c r="E367" s="423">
        <v>0</v>
      </c>
      <c r="F367" s="423">
        <v>0</v>
      </c>
      <c r="G367" s="423">
        <v>0</v>
      </c>
      <c r="H367" s="423">
        <v>0</v>
      </c>
      <c r="I367" s="423">
        <v>0</v>
      </c>
      <c r="J367" s="423">
        <v>0</v>
      </c>
      <c r="K367" s="423">
        <v>0</v>
      </c>
      <c r="L367" s="423">
        <v>0</v>
      </c>
      <c r="M367" s="423">
        <v>0</v>
      </c>
      <c r="N367" s="423">
        <v>0</v>
      </c>
      <c r="O367" s="423">
        <v>0</v>
      </c>
      <c r="P367" s="423">
        <v>0</v>
      </c>
      <c r="Q367" s="423">
        <v>0</v>
      </c>
      <c r="R367" s="423">
        <v>0</v>
      </c>
      <c r="S367" s="423">
        <v>0</v>
      </c>
      <c r="T367" s="423">
        <v>0</v>
      </c>
      <c r="U367" s="423">
        <v>0</v>
      </c>
      <c r="V367" s="423">
        <v>0</v>
      </c>
    </row>
    <row r="368" spans="2:22">
      <c r="B368" s="491" t="s">
        <v>13</v>
      </c>
      <c r="C368" s="491" t="s">
        <v>13</v>
      </c>
      <c r="D368" s="491" t="s">
        <v>13</v>
      </c>
      <c r="E368" s="423">
        <v>0</v>
      </c>
      <c r="F368" s="423">
        <v>0</v>
      </c>
      <c r="G368" s="423">
        <v>0</v>
      </c>
      <c r="H368" s="423">
        <v>0</v>
      </c>
      <c r="I368" s="423">
        <v>0</v>
      </c>
      <c r="J368" s="423">
        <v>0</v>
      </c>
      <c r="K368" s="423">
        <v>0</v>
      </c>
      <c r="L368" s="423">
        <v>0</v>
      </c>
      <c r="M368" s="423">
        <v>0</v>
      </c>
      <c r="N368" s="423">
        <v>0</v>
      </c>
      <c r="O368" s="423">
        <v>0</v>
      </c>
      <c r="P368" s="423">
        <v>0</v>
      </c>
      <c r="Q368" s="423">
        <v>0</v>
      </c>
      <c r="R368" s="423">
        <v>0</v>
      </c>
      <c r="S368" s="423">
        <v>0</v>
      </c>
      <c r="T368" s="423">
        <v>0</v>
      </c>
      <c r="U368" s="423">
        <v>0</v>
      </c>
      <c r="V368" s="423">
        <v>0</v>
      </c>
    </row>
    <row r="369" spans="2:22">
      <c r="B369" s="491" t="s">
        <v>13</v>
      </c>
      <c r="C369" s="491" t="s">
        <v>13</v>
      </c>
      <c r="D369" s="491" t="s">
        <v>13</v>
      </c>
      <c r="E369" s="423">
        <v>0</v>
      </c>
      <c r="F369" s="423">
        <v>0</v>
      </c>
      <c r="G369" s="423">
        <v>0</v>
      </c>
      <c r="H369" s="423">
        <v>0</v>
      </c>
      <c r="I369" s="423">
        <v>0</v>
      </c>
      <c r="J369" s="423">
        <v>0</v>
      </c>
      <c r="K369" s="423">
        <v>0</v>
      </c>
      <c r="L369" s="423">
        <v>0</v>
      </c>
      <c r="M369" s="423">
        <v>0</v>
      </c>
      <c r="N369" s="423">
        <v>0</v>
      </c>
      <c r="O369" s="423">
        <v>0</v>
      </c>
      <c r="P369" s="423">
        <v>0</v>
      </c>
      <c r="Q369" s="423">
        <v>0</v>
      </c>
      <c r="R369" s="423">
        <v>0</v>
      </c>
      <c r="S369" s="423">
        <v>0</v>
      </c>
      <c r="T369" s="423">
        <v>0</v>
      </c>
      <c r="U369" s="423">
        <v>0</v>
      </c>
      <c r="V369" s="423">
        <v>0</v>
      </c>
    </row>
    <row r="370" spans="2:22">
      <c r="B370" s="491" t="s">
        <v>13</v>
      </c>
      <c r="C370" s="491" t="s">
        <v>13</v>
      </c>
      <c r="D370" s="491" t="s">
        <v>13</v>
      </c>
      <c r="E370" s="423">
        <v>0</v>
      </c>
      <c r="F370" s="423">
        <v>0</v>
      </c>
      <c r="G370" s="423">
        <v>0</v>
      </c>
      <c r="H370" s="423">
        <v>0</v>
      </c>
      <c r="I370" s="423">
        <v>0</v>
      </c>
      <c r="J370" s="423">
        <v>0</v>
      </c>
      <c r="K370" s="423">
        <v>0</v>
      </c>
      <c r="L370" s="423">
        <v>0</v>
      </c>
      <c r="M370" s="423">
        <v>0</v>
      </c>
      <c r="N370" s="423">
        <v>0</v>
      </c>
      <c r="O370" s="423">
        <v>0</v>
      </c>
      <c r="P370" s="423">
        <v>0</v>
      </c>
      <c r="Q370" s="423">
        <v>0</v>
      </c>
      <c r="R370" s="423">
        <v>0</v>
      </c>
      <c r="S370" s="423">
        <v>0</v>
      </c>
      <c r="T370" s="423">
        <v>0</v>
      </c>
      <c r="U370" s="423">
        <v>0</v>
      </c>
      <c r="V370" s="423">
        <v>0</v>
      </c>
    </row>
    <row r="371" spans="2:22">
      <c r="B371" s="491" t="s">
        <v>13</v>
      </c>
      <c r="C371" s="491" t="s">
        <v>13</v>
      </c>
      <c r="D371" s="491" t="s">
        <v>13</v>
      </c>
      <c r="E371" s="423">
        <v>0</v>
      </c>
      <c r="F371" s="423">
        <v>0</v>
      </c>
      <c r="G371" s="423">
        <v>0</v>
      </c>
      <c r="H371" s="423">
        <v>0</v>
      </c>
      <c r="I371" s="423">
        <v>0</v>
      </c>
      <c r="J371" s="423">
        <v>0</v>
      </c>
      <c r="K371" s="423">
        <v>0</v>
      </c>
      <c r="L371" s="423">
        <v>0</v>
      </c>
      <c r="M371" s="423">
        <v>0</v>
      </c>
      <c r="N371" s="423">
        <v>0</v>
      </c>
      <c r="O371" s="423">
        <v>0</v>
      </c>
      <c r="P371" s="423">
        <v>0</v>
      </c>
      <c r="Q371" s="423">
        <v>0</v>
      </c>
      <c r="R371" s="423">
        <v>0</v>
      </c>
      <c r="S371" s="423">
        <v>0</v>
      </c>
      <c r="T371" s="423">
        <v>0</v>
      </c>
      <c r="U371" s="423">
        <v>0</v>
      </c>
      <c r="V371" s="423">
        <v>0</v>
      </c>
    </row>
    <row r="372" spans="2:22">
      <c r="B372" s="491" t="s">
        <v>13</v>
      </c>
      <c r="C372" s="491" t="s">
        <v>13</v>
      </c>
      <c r="D372" s="491" t="s">
        <v>13</v>
      </c>
      <c r="E372" s="423">
        <v>0</v>
      </c>
      <c r="F372" s="423">
        <v>0</v>
      </c>
      <c r="G372" s="423">
        <v>0</v>
      </c>
      <c r="H372" s="423">
        <v>0</v>
      </c>
      <c r="I372" s="423">
        <v>0</v>
      </c>
      <c r="J372" s="423">
        <v>0</v>
      </c>
      <c r="K372" s="423">
        <v>0</v>
      </c>
      <c r="L372" s="423">
        <v>0</v>
      </c>
      <c r="M372" s="423">
        <v>0</v>
      </c>
      <c r="N372" s="423">
        <v>0</v>
      </c>
      <c r="O372" s="423">
        <v>0</v>
      </c>
      <c r="P372" s="423">
        <v>0</v>
      </c>
      <c r="Q372" s="423">
        <v>0</v>
      </c>
      <c r="R372" s="423">
        <v>0</v>
      </c>
      <c r="S372" s="423">
        <v>0</v>
      </c>
      <c r="T372" s="423">
        <v>0</v>
      </c>
      <c r="U372" s="423">
        <v>0</v>
      </c>
      <c r="V372" s="423">
        <v>0</v>
      </c>
    </row>
    <row r="373" spans="2:22">
      <c r="B373" s="491" t="s">
        <v>13</v>
      </c>
      <c r="C373" s="491" t="s">
        <v>13</v>
      </c>
      <c r="D373" s="491" t="s">
        <v>13</v>
      </c>
      <c r="E373" s="423">
        <v>0</v>
      </c>
      <c r="F373" s="423">
        <v>0</v>
      </c>
      <c r="G373" s="423">
        <v>0</v>
      </c>
      <c r="H373" s="423">
        <v>0</v>
      </c>
      <c r="I373" s="423">
        <v>0</v>
      </c>
      <c r="J373" s="423">
        <v>0</v>
      </c>
      <c r="K373" s="423">
        <v>0</v>
      </c>
      <c r="L373" s="423">
        <v>0</v>
      </c>
      <c r="M373" s="423">
        <v>0</v>
      </c>
      <c r="N373" s="423">
        <v>0</v>
      </c>
      <c r="O373" s="423">
        <v>0</v>
      </c>
      <c r="P373" s="423">
        <v>0</v>
      </c>
      <c r="Q373" s="423">
        <v>0</v>
      </c>
      <c r="R373" s="423">
        <v>0</v>
      </c>
      <c r="S373" s="423">
        <v>0</v>
      </c>
      <c r="T373" s="423">
        <v>0</v>
      </c>
      <c r="U373" s="423">
        <v>0</v>
      </c>
      <c r="V373" s="423">
        <v>0</v>
      </c>
    </row>
    <row r="374" spans="2:22">
      <c r="B374" s="491" t="s">
        <v>13</v>
      </c>
      <c r="C374" s="491" t="s">
        <v>13</v>
      </c>
      <c r="D374" s="491" t="s">
        <v>13</v>
      </c>
      <c r="E374" s="423">
        <v>0</v>
      </c>
      <c r="F374" s="423">
        <v>0</v>
      </c>
      <c r="G374" s="423">
        <v>0</v>
      </c>
      <c r="H374" s="423">
        <v>0</v>
      </c>
      <c r="I374" s="423">
        <v>0</v>
      </c>
      <c r="J374" s="423">
        <v>0</v>
      </c>
      <c r="K374" s="423">
        <v>0</v>
      </c>
      <c r="L374" s="423">
        <v>0</v>
      </c>
      <c r="M374" s="423">
        <v>0</v>
      </c>
      <c r="N374" s="423">
        <v>0</v>
      </c>
      <c r="O374" s="423">
        <v>0</v>
      </c>
      <c r="P374" s="423">
        <v>0</v>
      </c>
      <c r="Q374" s="423">
        <v>0</v>
      </c>
      <c r="R374" s="423">
        <v>0</v>
      </c>
      <c r="S374" s="423">
        <v>0</v>
      </c>
      <c r="T374" s="423">
        <v>0</v>
      </c>
      <c r="U374" s="423">
        <v>0</v>
      </c>
      <c r="V374" s="423">
        <v>0</v>
      </c>
    </row>
    <row r="375" spans="2:22">
      <c r="B375" s="491" t="s">
        <v>13</v>
      </c>
      <c r="C375" s="491" t="s">
        <v>13</v>
      </c>
      <c r="D375" s="491" t="s">
        <v>13</v>
      </c>
      <c r="E375" s="423">
        <v>0</v>
      </c>
      <c r="F375" s="423">
        <v>0</v>
      </c>
      <c r="G375" s="423">
        <v>0</v>
      </c>
      <c r="H375" s="423">
        <v>0</v>
      </c>
      <c r="I375" s="423">
        <v>0</v>
      </c>
      <c r="J375" s="423">
        <v>0</v>
      </c>
      <c r="K375" s="423">
        <v>0</v>
      </c>
      <c r="L375" s="423">
        <v>0</v>
      </c>
      <c r="M375" s="423">
        <v>0</v>
      </c>
      <c r="N375" s="423">
        <v>0</v>
      </c>
      <c r="O375" s="423">
        <v>0</v>
      </c>
      <c r="P375" s="423">
        <v>0</v>
      </c>
      <c r="Q375" s="423">
        <v>0</v>
      </c>
      <c r="R375" s="423">
        <v>0</v>
      </c>
      <c r="S375" s="423">
        <v>0</v>
      </c>
      <c r="T375" s="423">
        <v>0</v>
      </c>
      <c r="U375" s="423">
        <v>0</v>
      </c>
      <c r="V375" s="423">
        <v>0</v>
      </c>
    </row>
    <row r="376" spans="2:22">
      <c r="B376" s="491" t="s">
        <v>13</v>
      </c>
      <c r="C376" s="491" t="s">
        <v>13</v>
      </c>
      <c r="D376" s="491" t="s">
        <v>13</v>
      </c>
      <c r="E376" s="423">
        <v>0</v>
      </c>
      <c r="F376" s="423">
        <v>0</v>
      </c>
      <c r="G376" s="423">
        <v>0</v>
      </c>
      <c r="H376" s="423">
        <v>0</v>
      </c>
      <c r="I376" s="423">
        <v>0</v>
      </c>
      <c r="J376" s="423">
        <v>0</v>
      </c>
      <c r="K376" s="423">
        <v>0</v>
      </c>
      <c r="L376" s="423">
        <v>0</v>
      </c>
      <c r="M376" s="423">
        <v>0</v>
      </c>
      <c r="N376" s="423">
        <v>0</v>
      </c>
      <c r="O376" s="423">
        <v>0</v>
      </c>
      <c r="P376" s="423">
        <v>0</v>
      </c>
      <c r="Q376" s="423">
        <v>0</v>
      </c>
      <c r="R376" s="423">
        <v>0</v>
      </c>
      <c r="S376" s="423">
        <v>0</v>
      </c>
      <c r="T376" s="423">
        <v>0</v>
      </c>
      <c r="U376" s="423">
        <v>0</v>
      </c>
      <c r="V376" s="423">
        <v>0</v>
      </c>
    </row>
    <row r="377" spans="2:22">
      <c r="B377" s="491" t="s">
        <v>13</v>
      </c>
      <c r="C377" s="491" t="s">
        <v>13</v>
      </c>
      <c r="D377" s="491" t="s">
        <v>13</v>
      </c>
      <c r="E377" s="423">
        <v>0</v>
      </c>
      <c r="F377" s="423">
        <v>0</v>
      </c>
      <c r="G377" s="423">
        <v>0</v>
      </c>
      <c r="H377" s="423">
        <v>0</v>
      </c>
      <c r="I377" s="423">
        <v>0</v>
      </c>
      <c r="J377" s="423">
        <v>0</v>
      </c>
      <c r="K377" s="423">
        <v>0</v>
      </c>
      <c r="L377" s="423">
        <v>0</v>
      </c>
      <c r="M377" s="423">
        <v>0</v>
      </c>
      <c r="N377" s="423">
        <v>0</v>
      </c>
      <c r="O377" s="423">
        <v>0</v>
      </c>
      <c r="P377" s="423">
        <v>0</v>
      </c>
      <c r="Q377" s="423">
        <v>0</v>
      </c>
      <c r="R377" s="423">
        <v>0</v>
      </c>
      <c r="S377" s="423">
        <v>0</v>
      </c>
      <c r="T377" s="423">
        <v>0</v>
      </c>
      <c r="U377" s="423">
        <v>0</v>
      </c>
      <c r="V377" s="423">
        <v>0</v>
      </c>
    </row>
    <row r="378" spans="2:22">
      <c r="B378" s="491" t="s">
        <v>13</v>
      </c>
      <c r="C378" s="491" t="s">
        <v>13</v>
      </c>
      <c r="D378" s="491" t="s">
        <v>13</v>
      </c>
      <c r="E378" s="423">
        <v>0</v>
      </c>
      <c r="F378" s="423">
        <v>0</v>
      </c>
      <c r="G378" s="423">
        <v>0</v>
      </c>
      <c r="H378" s="423">
        <v>0</v>
      </c>
      <c r="I378" s="423">
        <v>0</v>
      </c>
      <c r="J378" s="423">
        <v>0</v>
      </c>
      <c r="K378" s="423">
        <v>0</v>
      </c>
      <c r="L378" s="423">
        <v>0</v>
      </c>
      <c r="M378" s="423">
        <v>0</v>
      </c>
      <c r="N378" s="423">
        <v>0</v>
      </c>
      <c r="O378" s="423">
        <v>0</v>
      </c>
      <c r="P378" s="423">
        <v>0</v>
      </c>
      <c r="Q378" s="423">
        <v>0</v>
      </c>
      <c r="R378" s="423">
        <v>0</v>
      </c>
      <c r="S378" s="423">
        <v>0</v>
      </c>
      <c r="T378" s="423">
        <v>0</v>
      </c>
      <c r="U378" s="423">
        <v>0</v>
      </c>
      <c r="V378" s="423">
        <v>0</v>
      </c>
    </row>
    <row r="379" spans="2:22">
      <c r="B379" s="491" t="s">
        <v>13</v>
      </c>
      <c r="C379" s="491" t="s">
        <v>13</v>
      </c>
      <c r="D379" s="491" t="s">
        <v>13</v>
      </c>
      <c r="E379" s="423">
        <v>0</v>
      </c>
      <c r="F379" s="423">
        <v>0</v>
      </c>
      <c r="G379" s="423">
        <v>0</v>
      </c>
      <c r="H379" s="423">
        <v>0</v>
      </c>
      <c r="I379" s="423">
        <v>0</v>
      </c>
      <c r="J379" s="423">
        <v>0</v>
      </c>
      <c r="K379" s="423">
        <v>0</v>
      </c>
      <c r="L379" s="423">
        <v>0</v>
      </c>
      <c r="M379" s="423">
        <v>0</v>
      </c>
      <c r="N379" s="423">
        <v>0</v>
      </c>
      <c r="O379" s="423">
        <v>0</v>
      </c>
      <c r="P379" s="423">
        <v>0</v>
      </c>
      <c r="Q379" s="423">
        <v>0</v>
      </c>
      <c r="R379" s="423">
        <v>0</v>
      </c>
      <c r="S379" s="423">
        <v>0</v>
      </c>
      <c r="T379" s="423">
        <v>0</v>
      </c>
      <c r="U379" s="423">
        <v>0</v>
      </c>
      <c r="V379" s="423">
        <v>0</v>
      </c>
    </row>
    <row r="380" spans="2:22">
      <c r="B380" s="491" t="s">
        <v>13</v>
      </c>
      <c r="C380" s="491" t="s">
        <v>13</v>
      </c>
      <c r="D380" s="491" t="s">
        <v>13</v>
      </c>
      <c r="E380" s="423">
        <v>0</v>
      </c>
      <c r="F380" s="423">
        <v>0</v>
      </c>
      <c r="G380" s="423">
        <v>0</v>
      </c>
      <c r="H380" s="423">
        <v>0</v>
      </c>
      <c r="I380" s="423">
        <v>0</v>
      </c>
      <c r="J380" s="423">
        <v>0</v>
      </c>
      <c r="K380" s="423">
        <v>0</v>
      </c>
      <c r="L380" s="423">
        <v>0</v>
      </c>
      <c r="M380" s="423">
        <v>0</v>
      </c>
      <c r="N380" s="423">
        <v>0</v>
      </c>
      <c r="O380" s="423">
        <v>0</v>
      </c>
      <c r="P380" s="423">
        <v>0</v>
      </c>
      <c r="Q380" s="423">
        <v>0</v>
      </c>
      <c r="R380" s="423">
        <v>0</v>
      </c>
      <c r="S380" s="423">
        <v>0</v>
      </c>
      <c r="T380" s="423">
        <v>0</v>
      </c>
      <c r="U380" s="423">
        <v>0</v>
      </c>
      <c r="V380" s="423">
        <v>0</v>
      </c>
    </row>
    <row r="381" spans="2:22">
      <c r="B381" s="491" t="s">
        <v>13</v>
      </c>
      <c r="C381" s="491" t="s">
        <v>13</v>
      </c>
      <c r="D381" s="491" t="s">
        <v>13</v>
      </c>
      <c r="E381" s="423">
        <v>0</v>
      </c>
      <c r="F381" s="423">
        <v>0</v>
      </c>
      <c r="G381" s="423">
        <v>0</v>
      </c>
      <c r="H381" s="423">
        <v>0</v>
      </c>
      <c r="I381" s="423">
        <v>0</v>
      </c>
      <c r="J381" s="423">
        <v>0</v>
      </c>
      <c r="K381" s="423">
        <v>0</v>
      </c>
      <c r="L381" s="423">
        <v>0</v>
      </c>
      <c r="M381" s="423">
        <v>0</v>
      </c>
      <c r="N381" s="423">
        <v>0</v>
      </c>
      <c r="O381" s="423">
        <v>0</v>
      </c>
      <c r="P381" s="423">
        <v>0</v>
      </c>
      <c r="Q381" s="423">
        <v>0</v>
      </c>
      <c r="R381" s="423">
        <v>0</v>
      </c>
      <c r="S381" s="423">
        <v>0</v>
      </c>
      <c r="T381" s="423">
        <v>0</v>
      </c>
      <c r="U381" s="423">
        <v>0</v>
      </c>
      <c r="V381" s="423">
        <v>0</v>
      </c>
    </row>
    <row r="382" spans="2:22">
      <c r="B382" s="491" t="s">
        <v>13</v>
      </c>
      <c r="C382" s="491" t="s">
        <v>13</v>
      </c>
      <c r="D382" s="491" t="s">
        <v>13</v>
      </c>
      <c r="E382" s="423">
        <v>0</v>
      </c>
      <c r="F382" s="423">
        <v>0</v>
      </c>
      <c r="G382" s="423">
        <v>0</v>
      </c>
      <c r="H382" s="423">
        <v>0</v>
      </c>
      <c r="I382" s="423">
        <v>0</v>
      </c>
      <c r="J382" s="423">
        <v>0</v>
      </c>
      <c r="K382" s="423">
        <v>0</v>
      </c>
      <c r="L382" s="423">
        <v>0</v>
      </c>
      <c r="M382" s="423">
        <v>0</v>
      </c>
      <c r="N382" s="423">
        <v>0</v>
      </c>
      <c r="O382" s="423">
        <v>0</v>
      </c>
      <c r="P382" s="423">
        <v>0</v>
      </c>
      <c r="Q382" s="423">
        <v>0</v>
      </c>
      <c r="R382" s="423">
        <v>0</v>
      </c>
      <c r="S382" s="423">
        <v>0</v>
      </c>
      <c r="T382" s="423">
        <v>0</v>
      </c>
      <c r="U382" s="423">
        <v>0</v>
      </c>
      <c r="V382" s="423">
        <v>0</v>
      </c>
    </row>
    <row r="383" spans="2:22">
      <c r="B383" s="491" t="s">
        <v>13</v>
      </c>
      <c r="C383" s="491" t="s">
        <v>13</v>
      </c>
      <c r="D383" s="491" t="s">
        <v>13</v>
      </c>
      <c r="E383" s="423">
        <v>0</v>
      </c>
      <c r="F383" s="423">
        <v>0</v>
      </c>
      <c r="G383" s="423">
        <v>0</v>
      </c>
      <c r="H383" s="423">
        <v>0</v>
      </c>
      <c r="I383" s="423">
        <v>0</v>
      </c>
      <c r="J383" s="423">
        <v>0</v>
      </c>
      <c r="K383" s="423">
        <v>0</v>
      </c>
      <c r="L383" s="423">
        <v>0</v>
      </c>
      <c r="M383" s="423">
        <v>0</v>
      </c>
      <c r="N383" s="423">
        <v>0</v>
      </c>
      <c r="O383" s="423">
        <v>0</v>
      </c>
      <c r="P383" s="423">
        <v>0</v>
      </c>
      <c r="Q383" s="423">
        <v>0</v>
      </c>
      <c r="R383" s="423">
        <v>0</v>
      </c>
      <c r="S383" s="423">
        <v>0</v>
      </c>
      <c r="T383" s="423">
        <v>0</v>
      </c>
      <c r="U383" s="423">
        <v>0</v>
      </c>
      <c r="V383" s="423">
        <v>0</v>
      </c>
    </row>
    <row r="384" spans="2:22">
      <c r="B384" s="491" t="s">
        <v>13</v>
      </c>
      <c r="C384" s="491" t="s">
        <v>13</v>
      </c>
      <c r="D384" s="491" t="s">
        <v>13</v>
      </c>
      <c r="E384" s="423">
        <v>0</v>
      </c>
      <c r="F384" s="423">
        <v>0</v>
      </c>
      <c r="G384" s="423">
        <v>0</v>
      </c>
      <c r="H384" s="423">
        <v>0</v>
      </c>
      <c r="I384" s="423">
        <v>0</v>
      </c>
      <c r="J384" s="423">
        <v>0</v>
      </c>
      <c r="K384" s="423">
        <v>0</v>
      </c>
      <c r="L384" s="423">
        <v>0</v>
      </c>
      <c r="M384" s="423">
        <v>0</v>
      </c>
      <c r="N384" s="423">
        <v>0</v>
      </c>
      <c r="O384" s="423">
        <v>0</v>
      </c>
      <c r="P384" s="423">
        <v>0</v>
      </c>
      <c r="Q384" s="423">
        <v>0</v>
      </c>
      <c r="R384" s="423">
        <v>0</v>
      </c>
      <c r="S384" s="423">
        <v>0</v>
      </c>
      <c r="T384" s="423">
        <v>0</v>
      </c>
      <c r="U384" s="423">
        <v>0</v>
      </c>
      <c r="V384" s="423">
        <v>0</v>
      </c>
    </row>
    <row r="385" spans="2:22">
      <c r="B385" s="491" t="s">
        <v>13</v>
      </c>
      <c r="C385" s="491" t="s">
        <v>13</v>
      </c>
      <c r="D385" s="491" t="s">
        <v>13</v>
      </c>
      <c r="E385" s="423">
        <v>0</v>
      </c>
      <c r="F385" s="423">
        <v>0</v>
      </c>
      <c r="G385" s="423">
        <v>0</v>
      </c>
      <c r="H385" s="423">
        <v>0</v>
      </c>
      <c r="I385" s="423">
        <v>0</v>
      </c>
      <c r="J385" s="423">
        <v>0</v>
      </c>
      <c r="K385" s="423">
        <v>0</v>
      </c>
      <c r="L385" s="423">
        <v>0</v>
      </c>
      <c r="M385" s="423">
        <v>0</v>
      </c>
      <c r="N385" s="423">
        <v>0</v>
      </c>
      <c r="O385" s="423">
        <v>0</v>
      </c>
      <c r="P385" s="423">
        <v>0</v>
      </c>
      <c r="Q385" s="423">
        <v>0</v>
      </c>
      <c r="R385" s="423">
        <v>0</v>
      </c>
      <c r="S385" s="423">
        <v>0</v>
      </c>
      <c r="T385" s="423">
        <v>0</v>
      </c>
      <c r="U385" s="423">
        <v>0</v>
      </c>
      <c r="V385" s="423">
        <v>0</v>
      </c>
    </row>
    <row r="386" spans="2:22">
      <c r="B386" s="491" t="s">
        <v>13</v>
      </c>
      <c r="C386" s="491" t="s">
        <v>13</v>
      </c>
      <c r="D386" s="491" t="s">
        <v>13</v>
      </c>
      <c r="E386" s="423">
        <v>0</v>
      </c>
      <c r="F386" s="423">
        <v>0</v>
      </c>
      <c r="G386" s="423">
        <v>0</v>
      </c>
      <c r="H386" s="423">
        <v>0</v>
      </c>
      <c r="I386" s="423">
        <v>0</v>
      </c>
      <c r="J386" s="423">
        <v>0</v>
      </c>
      <c r="K386" s="423">
        <v>0</v>
      </c>
      <c r="L386" s="423">
        <v>0</v>
      </c>
      <c r="M386" s="423">
        <v>0</v>
      </c>
      <c r="N386" s="423">
        <v>0</v>
      </c>
      <c r="O386" s="423">
        <v>0</v>
      </c>
      <c r="P386" s="423">
        <v>0</v>
      </c>
      <c r="Q386" s="423">
        <v>0</v>
      </c>
      <c r="R386" s="423">
        <v>0</v>
      </c>
      <c r="S386" s="423">
        <v>0</v>
      </c>
      <c r="T386" s="423">
        <v>0</v>
      </c>
      <c r="U386" s="423">
        <v>0</v>
      </c>
      <c r="V386" s="423">
        <v>0</v>
      </c>
    </row>
    <row r="387" spans="2:22">
      <c r="B387" s="491" t="s">
        <v>13</v>
      </c>
      <c r="C387" s="491" t="s">
        <v>13</v>
      </c>
      <c r="D387" s="491" t="s">
        <v>13</v>
      </c>
      <c r="E387" s="423">
        <v>0</v>
      </c>
      <c r="F387" s="423">
        <v>0</v>
      </c>
      <c r="G387" s="423">
        <v>0</v>
      </c>
      <c r="H387" s="423">
        <v>0</v>
      </c>
      <c r="I387" s="423">
        <v>0</v>
      </c>
      <c r="J387" s="423">
        <v>0</v>
      </c>
      <c r="K387" s="423">
        <v>0</v>
      </c>
      <c r="L387" s="423">
        <v>0</v>
      </c>
      <c r="M387" s="423">
        <v>0</v>
      </c>
      <c r="N387" s="423">
        <v>0</v>
      </c>
      <c r="O387" s="423">
        <v>0</v>
      </c>
      <c r="P387" s="423">
        <v>0</v>
      </c>
      <c r="Q387" s="423">
        <v>0</v>
      </c>
      <c r="R387" s="423">
        <v>0</v>
      </c>
      <c r="S387" s="423">
        <v>0</v>
      </c>
      <c r="T387" s="423">
        <v>0</v>
      </c>
      <c r="U387" s="423">
        <v>0</v>
      </c>
      <c r="V387" s="423">
        <v>0</v>
      </c>
    </row>
    <row r="388" spans="2:22">
      <c r="B388" s="491" t="s">
        <v>13</v>
      </c>
      <c r="C388" s="491" t="s">
        <v>13</v>
      </c>
      <c r="D388" s="491" t="s">
        <v>13</v>
      </c>
      <c r="E388" s="423">
        <v>0</v>
      </c>
      <c r="F388" s="423">
        <v>0</v>
      </c>
      <c r="G388" s="423">
        <v>0</v>
      </c>
      <c r="H388" s="423">
        <v>0</v>
      </c>
      <c r="I388" s="423">
        <v>0</v>
      </c>
      <c r="J388" s="423">
        <v>0</v>
      </c>
      <c r="K388" s="423">
        <v>0</v>
      </c>
      <c r="L388" s="423">
        <v>0</v>
      </c>
      <c r="M388" s="423">
        <v>0</v>
      </c>
      <c r="N388" s="423">
        <v>0</v>
      </c>
      <c r="O388" s="423">
        <v>0</v>
      </c>
      <c r="P388" s="423">
        <v>0</v>
      </c>
      <c r="Q388" s="423">
        <v>0</v>
      </c>
      <c r="R388" s="423">
        <v>0</v>
      </c>
      <c r="S388" s="423">
        <v>0</v>
      </c>
      <c r="T388" s="423">
        <v>0</v>
      </c>
      <c r="U388" s="423">
        <v>0</v>
      </c>
      <c r="V388" s="423">
        <v>0</v>
      </c>
    </row>
    <row r="389" spans="2:22">
      <c r="B389" s="491" t="s">
        <v>13</v>
      </c>
      <c r="C389" s="491" t="s">
        <v>13</v>
      </c>
      <c r="D389" s="491" t="s">
        <v>13</v>
      </c>
      <c r="E389" s="423">
        <v>0</v>
      </c>
      <c r="F389" s="423">
        <v>0</v>
      </c>
      <c r="G389" s="423">
        <v>0</v>
      </c>
      <c r="H389" s="423">
        <v>0</v>
      </c>
      <c r="I389" s="423">
        <v>0</v>
      </c>
      <c r="J389" s="423">
        <v>0</v>
      </c>
      <c r="K389" s="423">
        <v>0</v>
      </c>
      <c r="L389" s="423">
        <v>0</v>
      </c>
      <c r="M389" s="423">
        <v>0</v>
      </c>
      <c r="N389" s="423">
        <v>0</v>
      </c>
      <c r="O389" s="423">
        <v>0</v>
      </c>
      <c r="P389" s="423">
        <v>0</v>
      </c>
      <c r="Q389" s="423">
        <v>0</v>
      </c>
      <c r="R389" s="423">
        <v>0</v>
      </c>
      <c r="S389" s="423">
        <v>0</v>
      </c>
      <c r="T389" s="423">
        <v>0</v>
      </c>
      <c r="U389" s="423">
        <v>0</v>
      </c>
      <c r="V389" s="423">
        <v>0</v>
      </c>
    </row>
    <row r="390" spans="2:22">
      <c r="B390" s="491" t="s">
        <v>13</v>
      </c>
      <c r="C390" s="491" t="s">
        <v>13</v>
      </c>
      <c r="D390" s="491" t="s">
        <v>13</v>
      </c>
      <c r="E390" s="423">
        <v>0</v>
      </c>
      <c r="F390" s="423">
        <v>0</v>
      </c>
      <c r="G390" s="423">
        <v>0</v>
      </c>
      <c r="H390" s="423">
        <v>0</v>
      </c>
      <c r="I390" s="423">
        <v>0</v>
      </c>
      <c r="J390" s="423">
        <v>0</v>
      </c>
      <c r="K390" s="423">
        <v>0</v>
      </c>
      <c r="L390" s="423">
        <v>0</v>
      </c>
      <c r="M390" s="423">
        <v>0</v>
      </c>
      <c r="N390" s="423">
        <v>0</v>
      </c>
      <c r="O390" s="423">
        <v>0</v>
      </c>
      <c r="P390" s="423">
        <v>0</v>
      </c>
      <c r="Q390" s="423">
        <v>0</v>
      </c>
      <c r="R390" s="423">
        <v>0</v>
      </c>
      <c r="S390" s="423">
        <v>0</v>
      </c>
      <c r="T390" s="423">
        <v>0</v>
      </c>
      <c r="U390" s="423">
        <v>0</v>
      </c>
      <c r="V390" s="423">
        <v>0</v>
      </c>
    </row>
    <row r="391" spans="2:22">
      <c r="B391" s="491" t="s">
        <v>13</v>
      </c>
      <c r="C391" s="491" t="s">
        <v>13</v>
      </c>
      <c r="D391" s="491" t="s">
        <v>13</v>
      </c>
      <c r="E391" s="423">
        <v>0</v>
      </c>
      <c r="F391" s="423">
        <v>0</v>
      </c>
      <c r="G391" s="423">
        <v>0</v>
      </c>
      <c r="H391" s="423">
        <v>0</v>
      </c>
      <c r="I391" s="423">
        <v>0</v>
      </c>
      <c r="J391" s="423">
        <v>0</v>
      </c>
      <c r="K391" s="423">
        <v>0</v>
      </c>
      <c r="L391" s="423">
        <v>0</v>
      </c>
      <c r="M391" s="423">
        <v>0</v>
      </c>
      <c r="N391" s="423">
        <v>0</v>
      </c>
      <c r="O391" s="423">
        <v>0</v>
      </c>
      <c r="P391" s="423">
        <v>0</v>
      </c>
      <c r="Q391" s="423">
        <v>0</v>
      </c>
      <c r="R391" s="423">
        <v>0</v>
      </c>
      <c r="S391" s="423">
        <v>0</v>
      </c>
      <c r="T391" s="423">
        <v>0</v>
      </c>
      <c r="U391" s="423">
        <v>0</v>
      </c>
      <c r="V391" s="423">
        <v>0</v>
      </c>
    </row>
    <row r="392" spans="2:22">
      <c r="B392" s="491" t="s">
        <v>13</v>
      </c>
      <c r="C392" s="491" t="s">
        <v>13</v>
      </c>
      <c r="D392" s="491" t="s">
        <v>13</v>
      </c>
      <c r="E392" s="423">
        <v>0</v>
      </c>
      <c r="F392" s="423">
        <v>0</v>
      </c>
      <c r="G392" s="423">
        <v>0</v>
      </c>
      <c r="H392" s="423">
        <v>0</v>
      </c>
      <c r="I392" s="423">
        <v>0</v>
      </c>
      <c r="J392" s="423">
        <v>0</v>
      </c>
      <c r="K392" s="423">
        <v>0</v>
      </c>
      <c r="L392" s="423">
        <v>0</v>
      </c>
      <c r="M392" s="423">
        <v>0</v>
      </c>
      <c r="N392" s="423">
        <v>0</v>
      </c>
      <c r="O392" s="423">
        <v>0</v>
      </c>
      <c r="P392" s="423">
        <v>0</v>
      </c>
      <c r="Q392" s="423">
        <v>0</v>
      </c>
      <c r="R392" s="423">
        <v>0</v>
      </c>
      <c r="S392" s="423">
        <v>0</v>
      </c>
      <c r="T392" s="423">
        <v>0</v>
      </c>
      <c r="U392" s="423">
        <v>0</v>
      </c>
      <c r="V392" s="423">
        <v>0</v>
      </c>
    </row>
    <row r="393" spans="2:22">
      <c r="B393" s="491" t="s">
        <v>13</v>
      </c>
      <c r="C393" s="491" t="s">
        <v>13</v>
      </c>
      <c r="D393" s="491" t="s">
        <v>13</v>
      </c>
      <c r="E393" s="423">
        <v>0</v>
      </c>
      <c r="F393" s="423">
        <v>0</v>
      </c>
      <c r="G393" s="423">
        <v>0</v>
      </c>
      <c r="H393" s="423">
        <v>0</v>
      </c>
      <c r="I393" s="423">
        <v>0</v>
      </c>
      <c r="J393" s="423">
        <v>0</v>
      </c>
      <c r="K393" s="423">
        <v>0</v>
      </c>
      <c r="L393" s="423">
        <v>0</v>
      </c>
      <c r="M393" s="423">
        <v>0</v>
      </c>
      <c r="N393" s="423">
        <v>0</v>
      </c>
      <c r="O393" s="423">
        <v>0</v>
      </c>
      <c r="P393" s="423">
        <v>0</v>
      </c>
      <c r="Q393" s="423">
        <v>0</v>
      </c>
      <c r="R393" s="423">
        <v>0</v>
      </c>
      <c r="S393" s="423">
        <v>0</v>
      </c>
      <c r="T393" s="423">
        <v>0</v>
      </c>
      <c r="U393" s="423">
        <v>0</v>
      </c>
      <c r="V393" s="423">
        <v>0</v>
      </c>
    </row>
    <row r="394" spans="2:22">
      <c r="B394" s="491" t="s">
        <v>13</v>
      </c>
      <c r="C394" s="491" t="s">
        <v>13</v>
      </c>
      <c r="D394" s="491" t="s">
        <v>13</v>
      </c>
      <c r="E394" s="423">
        <v>0</v>
      </c>
      <c r="F394" s="423">
        <v>0</v>
      </c>
      <c r="G394" s="423">
        <v>0</v>
      </c>
      <c r="H394" s="423">
        <v>0</v>
      </c>
      <c r="I394" s="423">
        <v>0</v>
      </c>
      <c r="J394" s="423">
        <v>0</v>
      </c>
      <c r="K394" s="423">
        <v>0</v>
      </c>
      <c r="L394" s="423">
        <v>0</v>
      </c>
      <c r="M394" s="423">
        <v>0</v>
      </c>
      <c r="N394" s="423">
        <v>0</v>
      </c>
      <c r="O394" s="423">
        <v>0</v>
      </c>
      <c r="P394" s="423">
        <v>0</v>
      </c>
      <c r="Q394" s="423">
        <v>0</v>
      </c>
      <c r="R394" s="423">
        <v>0</v>
      </c>
      <c r="S394" s="423">
        <v>0</v>
      </c>
      <c r="T394" s="423">
        <v>0</v>
      </c>
      <c r="U394" s="423">
        <v>0</v>
      </c>
      <c r="V394" s="423">
        <v>0</v>
      </c>
    </row>
    <row r="395" spans="2:22">
      <c r="B395" s="491" t="s">
        <v>13</v>
      </c>
      <c r="C395" s="491" t="s">
        <v>13</v>
      </c>
      <c r="D395" s="491" t="s">
        <v>13</v>
      </c>
      <c r="E395" s="423">
        <v>0</v>
      </c>
      <c r="F395" s="423">
        <v>0</v>
      </c>
      <c r="G395" s="423">
        <v>0</v>
      </c>
      <c r="H395" s="423">
        <v>0</v>
      </c>
      <c r="I395" s="423">
        <v>0</v>
      </c>
      <c r="J395" s="423">
        <v>0</v>
      </c>
      <c r="K395" s="423">
        <v>0</v>
      </c>
      <c r="L395" s="423">
        <v>0</v>
      </c>
      <c r="M395" s="423">
        <v>0</v>
      </c>
      <c r="N395" s="423">
        <v>0</v>
      </c>
      <c r="O395" s="423">
        <v>0</v>
      </c>
      <c r="P395" s="423">
        <v>0</v>
      </c>
      <c r="Q395" s="423">
        <v>0</v>
      </c>
      <c r="R395" s="423">
        <v>0</v>
      </c>
      <c r="S395" s="423">
        <v>0</v>
      </c>
      <c r="T395" s="423">
        <v>0</v>
      </c>
      <c r="U395" s="423">
        <v>0</v>
      </c>
      <c r="V395" s="423">
        <v>0</v>
      </c>
    </row>
    <row r="396" spans="2:22">
      <c r="B396" s="491" t="s">
        <v>13</v>
      </c>
      <c r="C396" s="491" t="s">
        <v>13</v>
      </c>
      <c r="D396" s="491" t="s">
        <v>13</v>
      </c>
      <c r="E396" s="423">
        <v>0</v>
      </c>
      <c r="F396" s="423">
        <v>0</v>
      </c>
      <c r="G396" s="423">
        <v>0</v>
      </c>
      <c r="H396" s="423">
        <v>0</v>
      </c>
      <c r="I396" s="423">
        <v>0</v>
      </c>
      <c r="J396" s="423">
        <v>0</v>
      </c>
      <c r="K396" s="423">
        <v>0</v>
      </c>
      <c r="L396" s="423">
        <v>0</v>
      </c>
      <c r="M396" s="423">
        <v>0</v>
      </c>
      <c r="N396" s="423">
        <v>0</v>
      </c>
      <c r="O396" s="423">
        <v>0</v>
      </c>
      <c r="P396" s="423">
        <v>0</v>
      </c>
      <c r="Q396" s="423">
        <v>0</v>
      </c>
      <c r="R396" s="423">
        <v>0</v>
      </c>
      <c r="S396" s="423">
        <v>0</v>
      </c>
      <c r="T396" s="423">
        <v>0</v>
      </c>
      <c r="U396" s="423">
        <v>0</v>
      </c>
      <c r="V396" s="423">
        <v>0</v>
      </c>
    </row>
    <row r="397" spans="2:22">
      <c r="B397" s="491" t="s">
        <v>13</v>
      </c>
      <c r="C397" s="491" t="s">
        <v>13</v>
      </c>
      <c r="D397" s="491" t="s">
        <v>13</v>
      </c>
      <c r="E397" s="423">
        <v>0</v>
      </c>
      <c r="F397" s="423">
        <v>0</v>
      </c>
      <c r="G397" s="423">
        <v>0</v>
      </c>
      <c r="H397" s="423">
        <v>0</v>
      </c>
      <c r="I397" s="423">
        <v>0</v>
      </c>
      <c r="J397" s="423">
        <v>0</v>
      </c>
      <c r="K397" s="423">
        <v>0</v>
      </c>
      <c r="L397" s="423">
        <v>0</v>
      </c>
      <c r="M397" s="423">
        <v>0</v>
      </c>
      <c r="N397" s="423">
        <v>0</v>
      </c>
      <c r="O397" s="423">
        <v>0</v>
      </c>
      <c r="P397" s="423">
        <v>0</v>
      </c>
      <c r="Q397" s="423">
        <v>0</v>
      </c>
      <c r="R397" s="423">
        <v>0</v>
      </c>
      <c r="S397" s="423">
        <v>0</v>
      </c>
      <c r="T397" s="423">
        <v>0</v>
      </c>
      <c r="U397" s="423">
        <v>0</v>
      </c>
      <c r="V397" s="423">
        <v>0</v>
      </c>
    </row>
    <row r="398" spans="2:22">
      <c r="B398" s="491" t="s">
        <v>13</v>
      </c>
      <c r="C398" s="491" t="s">
        <v>13</v>
      </c>
      <c r="D398" s="491" t="s">
        <v>13</v>
      </c>
      <c r="E398" s="423">
        <v>0</v>
      </c>
      <c r="F398" s="423">
        <v>0</v>
      </c>
      <c r="G398" s="423">
        <v>0</v>
      </c>
      <c r="H398" s="423">
        <v>0</v>
      </c>
      <c r="I398" s="423">
        <v>0</v>
      </c>
      <c r="J398" s="423">
        <v>0</v>
      </c>
      <c r="K398" s="423">
        <v>0</v>
      </c>
      <c r="L398" s="423">
        <v>0</v>
      </c>
      <c r="M398" s="423">
        <v>0</v>
      </c>
      <c r="N398" s="423">
        <v>0</v>
      </c>
      <c r="O398" s="423">
        <v>0</v>
      </c>
      <c r="P398" s="423">
        <v>0</v>
      </c>
      <c r="Q398" s="423">
        <v>0</v>
      </c>
      <c r="R398" s="423">
        <v>0</v>
      </c>
      <c r="S398" s="423">
        <v>0</v>
      </c>
      <c r="T398" s="423">
        <v>0</v>
      </c>
      <c r="U398" s="423">
        <v>0</v>
      </c>
      <c r="V398" s="423">
        <v>0</v>
      </c>
    </row>
    <row r="399" spans="2:22">
      <c r="B399" s="491" t="s">
        <v>13</v>
      </c>
      <c r="C399" s="491" t="s">
        <v>13</v>
      </c>
      <c r="D399" s="491" t="s">
        <v>13</v>
      </c>
      <c r="E399" s="423">
        <v>0</v>
      </c>
      <c r="F399" s="423">
        <v>0</v>
      </c>
      <c r="G399" s="423">
        <v>0</v>
      </c>
      <c r="H399" s="423">
        <v>0</v>
      </c>
      <c r="I399" s="423">
        <v>0</v>
      </c>
      <c r="J399" s="423">
        <v>0</v>
      </c>
      <c r="K399" s="423">
        <v>0</v>
      </c>
      <c r="L399" s="423">
        <v>0</v>
      </c>
      <c r="M399" s="423">
        <v>0</v>
      </c>
      <c r="N399" s="423">
        <v>0</v>
      </c>
      <c r="O399" s="423">
        <v>0</v>
      </c>
      <c r="P399" s="423">
        <v>0</v>
      </c>
      <c r="Q399" s="423">
        <v>0</v>
      </c>
      <c r="R399" s="423">
        <v>0</v>
      </c>
      <c r="S399" s="423">
        <v>0</v>
      </c>
      <c r="T399" s="423">
        <v>0</v>
      </c>
      <c r="U399" s="423">
        <v>0</v>
      </c>
      <c r="V399" s="423">
        <v>0</v>
      </c>
    </row>
    <row r="400" spans="2:22">
      <c r="B400" s="491" t="s">
        <v>13</v>
      </c>
      <c r="C400" s="491" t="s">
        <v>13</v>
      </c>
      <c r="D400" s="491" t="s">
        <v>13</v>
      </c>
      <c r="E400" s="423">
        <v>0</v>
      </c>
      <c r="F400" s="423">
        <v>0</v>
      </c>
      <c r="G400" s="423">
        <v>0</v>
      </c>
      <c r="H400" s="423">
        <v>0</v>
      </c>
      <c r="I400" s="423">
        <v>0</v>
      </c>
      <c r="J400" s="423">
        <v>0</v>
      </c>
      <c r="K400" s="423">
        <v>0</v>
      </c>
      <c r="L400" s="423">
        <v>0</v>
      </c>
      <c r="M400" s="423">
        <v>0</v>
      </c>
      <c r="N400" s="423">
        <v>0</v>
      </c>
      <c r="O400" s="423">
        <v>0</v>
      </c>
      <c r="P400" s="423">
        <v>0</v>
      </c>
      <c r="Q400" s="423">
        <v>0</v>
      </c>
      <c r="R400" s="423">
        <v>0</v>
      </c>
      <c r="S400" s="423">
        <v>0</v>
      </c>
      <c r="T400" s="423">
        <v>0</v>
      </c>
      <c r="U400" s="423">
        <v>0</v>
      </c>
      <c r="V400" s="423">
        <v>0</v>
      </c>
    </row>
    <row r="401" spans="2:22">
      <c r="B401" s="491" t="s">
        <v>13</v>
      </c>
      <c r="C401" s="491" t="s">
        <v>13</v>
      </c>
      <c r="D401" s="491" t="s">
        <v>13</v>
      </c>
      <c r="E401" s="423">
        <v>0</v>
      </c>
      <c r="F401" s="423">
        <v>0</v>
      </c>
      <c r="G401" s="423">
        <v>0</v>
      </c>
      <c r="H401" s="423">
        <v>0</v>
      </c>
      <c r="I401" s="423">
        <v>0</v>
      </c>
      <c r="J401" s="423">
        <v>0</v>
      </c>
      <c r="K401" s="423">
        <v>0</v>
      </c>
      <c r="L401" s="423">
        <v>0</v>
      </c>
      <c r="M401" s="423">
        <v>0</v>
      </c>
      <c r="N401" s="423">
        <v>0</v>
      </c>
      <c r="O401" s="423">
        <v>0</v>
      </c>
      <c r="P401" s="423">
        <v>0</v>
      </c>
      <c r="Q401" s="423">
        <v>0</v>
      </c>
      <c r="R401" s="423">
        <v>0</v>
      </c>
      <c r="S401" s="423">
        <v>0</v>
      </c>
      <c r="T401" s="423">
        <v>0</v>
      </c>
      <c r="U401" s="423">
        <v>0</v>
      </c>
      <c r="V401" s="423">
        <v>0</v>
      </c>
    </row>
    <row r="402" spans="2:22">
      <c r="B402" s="491" t="s">
        <v>13</v>
      </c>
      <c r="C402" s="491" t="s">
        <v>13</v>
      </c>
      <c r="D402" s="491" t="s">
        <v>13</v>
      </c>
      <c r="E402" s="423">
        <v>0</v>
      </c>
      <c r="F402" s="423">
        <v>0</v>
      </c>
      <c r="G402" s="423">
        <v>0</v>
      </c>
      <c r="H402" s="423">
        <v>0</v>
      </c>
      <c r="I402" s="423">
        <v>0</v>
      </c>
      <c r="J402" s="423">
        <v>0</v>
      </c>
      <c r="K402" s="423">
        <v>0</v>
      </c>
      <c r="L402" s="423">
        <v>0</v>
      </c>
      <c r="M402" s="423">
        <v>0</v>
      </c>
      <c r="N402" s="423">
        <v>0</v>
      </c>
      <c r="O402" s="423">
        <v>0</v>
      </c>
      <c r="P402" s="423">
        <v>0</v>
      </c>
      <c r="Q402" s="423">
        <v>0</v>
      </c>
      <c r="R402" s="423">
        <v>0</v>
      </c>
      <c r="S402" s="423">
        <v>0</v>
      </c>
      <c r="T402" s="423">
        <v>0</v>
      </c>
      <c r="U402" s="423">
        <v>0</v>
      </c>
      <c r="V402" s="423">
        <v>0</v>
      </c>
    </row>
    <row r="403" spans="2:22">
      <c r="B403" s="491" t="s">
        <v>13</v>
      </c>
      <c r="C403" s="491" t="s">
        <v>13</v>
      </c>
      <c r="D403" s="491" t="s">
        <v>13</v>
      </c>
      <c r="E403" s="423">
        <v>0</v>
      </c>
      <c r="F403" s="423">
        <v>0</v>
      </c>
      <c r="G403" s="423">
        <v>0</v>
      </c>
      <c r="H403" s="423">
        <v>0</v>
      </c>
      <c r="I403" s="423">
        <v>0</v>
      </c>
      <c r="J403" s="423">
        <v>0</v>
      </c>
      <c r="K403" s="423">
        <v>0</v>
      </c>
      <c r="L403" s="423">
        <v>0</v>
      </c>
      <c r="M403" s="423">
        <v>0</v>
      </c>
      <c r="N403" s="423">
        <v>0</v>
      </c>
      <c r="O403" s="423">
        <v>0</v>
      </c>
      <c r="P403" s="423">
        <v>0</v>
      </c>
      <c r="Q403" s="423">
        <v>0</v>
      </c>
      <c r="R403" s="423">
        <v>0</v>
      </c>
      <c r="S403" s="423">
        <v>0</v>
      </c>
      <c r="T403" s="423">
        <v>0</v>
      </c>
      <c r="U403" s="423">
        <v>0</v>
      </c>
      <c r="V403" s="423">
        <v>0</v>
      </c>
    </row>
    <row r="404" spans="2:22">
      <c r="B404" s="491" t="s">
        <v>13</v>
      </c>
      <c r="C404" s="491" t="s">
        <v>13</v>
      </c>
      <c r="D404" s="491" t="s">
        <v>13</v>
      </c>
      <c r="E404" s="423">
        <v>0</v>
      </c>
      <c r="F404" s="423">
        <v>0</v>
      </c>
      <c r="G404" s="423">
        <v>0</v>
      </c>
      <c r="H404" s="423">
        <v>0</v>
      </c>
      <c r="I404" s="423">
        <v>0</v>
      </c>
      <c r="J404" s="423">
        <v>0</v>
      </c>
      <c r="K404" s="423">
        <v>0</v>
      </c>
      <c r="L404" s="423">
        <v>0</v>
      </c>
      <c r="M404" s="423">
        <v>0</v>
      </c>
      <c r="N404" s="423">
        <v>0</v>
      </c>
      <c r="O404" s="423">
        <v>0</v>
      </c>
      <c r="P404" s="423">
        <v>0</v>
      </c>
      <c r="Q404" s="423">
        <v>0</v>
      </c>
      <c r="R404" s="423">
        <v>0</v>
      </c>
      <c r="S404" s="423">
        <v>0</v>
      </c>
      <c r="T404" s="423">
        <v>0</v>
      </c>
      <c r="U404" s="423">
        <v>0</v>
      </c>
      <c r="V404" s="423">
        <v>0</v>
      </c>
    </row>
    <row r="405" spans="2:22">
      <c r="B405" s="491" t="s">
        <v>13</v>
      </c>
      <c r="C405" s="491" t="s">
        <v>13</v>
      </c>
      <c r="D405" s="491" t="s">
        <v>13</v>
      </c>
      <c r="E405" s="423">
        <v>0</v>
      </c>
      <c r="F405" s="423">
        <v>0</v>
      </c>
      <c r="G405" s="423">
        <v>0</v>
      </c>
      <c r="H405" s="423">
        <v>0</v>
      </c>
      <c r="I405" s="423">
        <v>0</v>
      </c>
      <c r="J405" s="423">
        <v>0</v>
      </c>
      <c r="K405" s="423">
        <v>0</v>
      </c>
      <c r="L405" s="423">
        <v>0</v>
      </c>
      <c r="M405" s="423">
        <v>0</v>
      </c>
      <c r="N405" s="423">
        <v>0</v>
      </c>
      <c r="O405" s="423">
        <v>0</v>
      </c>
      <c r="P405" s="423">
        <v>0</v>
      </c>
      <c r="Q405" s="423">
        <v>0</v>
      </c>
      <c r="R405" s="423">
        <v>0</v>
      </c>
      <c r="S405" s="423">
        <v>0</v>
      </c>
      <c r="T405" s="423">
        <v>0</v>
      </c>
      <c r="U405" s="423">
        <v>0</v>
      </c>
      <c r="V405" s="423">
        <v>0</v>
      </c>
    </row>
    <row r="406" spans="2:22">
      <c r="B406" s="491" t="s">
        <v>13</v>
      </c>
      <c r="C406" s="491" t="s">
        <v>13</v>
      </c>
      <c r="D406" s="491" t="s">
        <v>13</v>
      </c>
      <c r="E406" s="423">
        <v>0</v>
      </c>
      <c r="F406" s="423">
        <v>0</v>
      </c>
      <c r="G406" s="423">
        <v>0</v>
      </c>
      <c r="H406" s="423">
        <v>0</v>
      </c>
      <c r="I406" s="423">
        <v>0</v>
      </c>
      <c r="J406" s="423">
        <v>0</v>
      </c>
      <c r="K406" s="423">
        <v>0</v>
      </c>
      <c r="L406" s="423">
        <v>0</v>
      </c>
      <c r="M406" s="423">
        <v>0</v>
      </c>
      <c r="N406" s="423">
        <v>0</v>
      </c>
      <c r="O406" s="423">
        <v>0</v>
      </c>
      <c r="P406" s="423">
        <v>0</v>
      </c>
      <c r="Q406" s="423">
        <v>0</v>
      </c>
      <c r="R406" s="423">
        <v>0</v>
      </c>
      <c r="S406" s="423">
        <v>0</v>
      </c>
      <c r="T406" s="423">
        <v>0</v>
      </c>
      <c r="U406" s="423">
        <v>0</v>
      </c>
      <c r="V406" s="423">
        <v>0</v>
      </c>
    </row>
    <row r="407" spans="2:22">
      <c r="B407" s="491" t="s">
        <v>13</v>
      </c>
      <c r="C407" s="491" t="s">
        <v>13</v>
      </c>
      <c r="D407" s="491" t="s">
        <v>13</v>
      </c>
      <c r="E407" s="423">
        <v>0</v>
      </c>
      <c r="F407" s="423">
        <v>0</v>
      </c>
      <c r="G407" s="423">
        <v>0</v>
      </c>
      <c r="H407" s="423">
        <v>0</v>
      </c>
      <c r="I407" s="423">
        <v>0</v>
      </c>
      <c r="J407" s="423">
        <v>0</v>
      </c>
      <c r="K407" s="423">
        <v>0</v>
      </c>
      <c r="L407" s="423">
        <v>0</v>
      </c>
      <c r="M407" s="423">
        <v>0</v>
      </c>
      <c r="N407" s="423">
        <v>0</v>
      </c>
      <c r="O407" s="423">
        <v>0</v>
      </c>
      <c r="P407" s="423">
        <v>0</v>
      </c>
      <c r="Q407" s="423">
        <v>0</v>
      </c>
      <c r="R407" s="423">
        <v>0</v>
      </c>
      <c r="S407" s="423">
        <v>0</v>
      </c>
      <c r="T407" s="423">
        <v>0</v>
      </c>
      <c r="U407" s="423">
        <v>0</v>
      </c>
      <c r="V407" s="423">
        <v>0</v>
      </c>
    </row>
    <row r="408" spans="2:22">
      <c r="B408" s="491" t="s">
        <v>13</v>
      </c>
      <c r="C408" s="491" t="s">
        <v>13</v>
      </c>
      <c r="D408" s="491" t="s">
        <v>13</v>
      </c>
      <c r="E408" s="423">
        <v>0</v>
      </c>
      <c r="F408" s="423">
        <v>0</v>
      </c>
      <c r="G408" s="423">
        <v>0</v>
      </c>
      <c r="H408" s="423">
        <v>0</v>
      </c>
      <c r="I408" s="423">
        <v>0</v>
      </c>
      <c r="J408" s="423">
        <v>0</v>
      </c>
      <c r="K408" s="423">
        <v>0</v>
      </c>
      <c r="L408" s="423">
        <v>0</v>
      </c>
      <c r="M408" s="423">
        <v>0</v>
      </c>
      <c r="N408" s="423">
        <v>0</v>
      </c>
      <c r="O408" s="423">
        <v>0</v>
      </c>
      <c r="P408" s="423">
        <v>0</v>
      </c>
      <c r="Q408" s="423">
        <v>0</v>
      </c>
      <c r="R408" s="423">
        <v>0</v>
      </c>
      <c r="S408" s="423">
        <v>0</v>
      </c>
      <c r="T408" s="423">
        <v>0</v>
      </c>
      <c r="U408" s="423">
        <v>0</v>
      </c>
      <c r="V408" s="423">
        <v>0</v>
      </c>
    </row>
    <row r="409" spans="2:22">
      <c r="B409" s="491" t="s">
        <v>13</v>
      </c>
      <c r="C409" s="491" t="s">
        <v>13</v>
      </c>
      <c r="D409" s="491" t="s">
        <v>13</v>
      </c>
      <c r="E409" s="423">
        <v>0</v>
      </c>
      <c r="F409" s="423">
        <v>0</v>
      </c>
      <c r="G409" s="423">
        <v>0</v>
      </c>
      <c r="H409" s="423">
        <v>0</v>
      </c>
      <c r="I409" s="423">
        <v>0</v>
      </c>
      <c r="J409" s="423">
        <v>0</v>
      </c>
      <c r="K409" s="423">
        <v>0</v>
      </c>
      <c r="L409" s="423">
        <v>0</v>
      </c>
      <c r="M409" s="423">
        <v>0</v>
      </c>
      <c r="N409" s="423">
        <v>0</v>
      </c>
      <c r="O409" s="423">
        <v>0</v>
      </c>
      <c r="P409" s="423">
        <v>0</v>
      </c>
      <c r="Q409" s="423">
        <v>0</v>
      </c>
      <c r="R409" s="423">
        <v>0</v>
      </c>
      <c r="S409" s="423">
        <v>0</v>
      </c>
      <c r="T409" s="423">
        <v>0</v>
      </c>
      <c r="U409" s="423">
        <v>0</v>
      </c>
      <c r="V409" s="423">
        <v>0</v>
      </c>
    </row>
    <row r="410" spans="2:22">
      <c r="B410" s="491" t="s">
        <v>13</v>
      </c>
      <c r="C410" s="491" t="s">
        <v>13</v>
      </c>
      <c r="D410" s="491" t="s">
        <v>13</v>
      </c>
      <c r="E410" s="423">
        <v>0</v>
      </c>
      <c r="F410" s="423">
        <v>0</v>
      </c>
      <c r="G410" s="423">
        <v>0</v>
      </c>
      <c r="H410" s="423">
        <v>0</v>
      </c>
      <c r="I410" s="423">
        <v>0</v>
      </c>
      <c r="J410" s="423">
        <v>0</v>
      </c>
      <c r="K410" s="423">
        <v>0</v>
      </c>
      <c r="L410" s="423">
        <v>0</v>
      </c>
      <c r="M410" s="423">
        <v>0</v>
      </c>
      <c r="N410" s="423">
        <v>0</v>
      </c>
      <c r="O410" s="423">
        <v>0</v>
      </c>
      <c r="P410" s="423">
        <v>0</v>
      </c>
      <c r="Q410" s="423">
        <v>0</v>
      </c>
      <c r="R410" s="423">
        <v>0</v>
      </c>
      <c r="S410" s="423">
        <v>0</v>
      </c>
      <c r="T410" s="423">
        <v>0</v>
      </c>
      <c r="U410" s="423">
        <v>0</v>
      </c>
      <c r="V410" s="423">
        <v>0</v>
      </c>
    </row>
    <row r="411" spans="2:22">
      <c r="B411" s="491" t="s">
        <v>13</v>
      </c>
      <c r="C411" s="491" t="s">
        <v>13</v>
      </c>
      <c r="D411" s="491" t="s">
        <v>13</v>
      </c>
      <c r="E411" s="423">
        <v>0</v>
      </c>
      <c r="F411" s="423">
        <v>0</v>
      </c>
      <c r="G411" s="423">
        <v>0</v>
      </c>
      <c r="H411" s="423">
        <v>0</v>
      </c>
      <c r="I411" s="423">
        <v>0</v>
      </c>
      <c r="J411" s="423">
        <v>0</v>
      </c>
      <c r="K411" s="423">
        <v>0</v>
      </c>
      <c r="L411" s="423">
        <v>0</v>
      </c>
      <c r="M411" s="423">
        <v>0</v>
      </c>
      <c r="N411" s="423">
        <v>0</v>
      </c>
      <c r="O411" s="423">
        <v>0</v>
      </c>
      <c r="P411" s="423">
        <v>0</v>
      </c>
      <c r="Q411" s="423">
        <v>0</v>
      </c>
      <c r="R411" s="423">
        <v>0</v>
      </c>
      <c r="S411" s="423">
        <v>0</v>
      </c>
      <c r="T411" s="423">
        <v>0</v>
      </c>
      <c r="U411" s="423">
        <v>0</v>
      </c>
      <c r="V411" s="423">
        <v>0</v>
      </c>
    </row>
    <row r="412" spans="2:22">
      <c r="B412" s="491" t="s">
        <v>13</v>
      </c>
      <c r="C412" s="491" t="s">
        <v>13</v>
      </c>
      <c r="D412" s="491" t="s">
        <v>13</v>
      </c>
      <c r="E412" s="423">
        <v>0</v>
      </c>
      <c r="F412" s="423">
        <v>0</v>
      </c>
      <c r="G412" s="423">
        <v>0</v>
      </c>
      <c r="H412" s="423">
        <v>0</v>
      </c>
      <c r="I412" s="423">
        <v>0</v>
      </c>
      <c r="J412" s="423">
        <v>0</v>
      </c>
      <c r="K412" s="423">
        <v>0</v>
      </c>
      <c r="L412" s="423">
        <v>0</v>
      </c>
      <c r="M412" s="423">
        <v>0</v>
      </c>
      <c r="N412" s="423">
        <v>0</v>
      </c>
      <c r="O412" s="423">
        <v>0</v>
      </c>
      <c r="P412" s="423">
        <v>0</v>
      </c>
      <c r="Q412" s="423">
        <v>0</v>
      </c>
      <c r="R412" s="423">
        <v>0</v>
      </c>
      <c r="S412" s="423">
        <v>0</v>
      </c>
      <c r="T412" s="423">
        <v>0</v>
      </c>
      <c r="U412" s="423">
        <v>0</v>
      </c>
      <c r="V412" s="423">
        <v>0</v>
      </c>
    </row>
    <row r="413" spans="2:22">
      <c r="B413" s="491" t="s">
        <v>13</v>
      </c>
      <c r="C413" s="491" t="s">
        <v>13</v>
      </c>
      <c r="D413" s="491" t="s">
        <v>13</v>
      </c>
      <c r="E413" s="423">
        <v>0</v>
      </c>
      <c r="F413" s="423">
        <v>0</v>
      </c>
      <c r="G413" s="423">
        <v>0</v>
      </c>
      <c r="H413" s="423">
        <v>0</v>
      </c>
      <c r="I413" s="423">
        <v>0</v>
      </c>
      <c r="J413" s="423">
        <v>0</v>
      </c>
      <c r="K413" s="423">
        <v>0</v>
      </c>
      <c r="L413" s="423">
        <v>0</v>
      </c>
      <c r="M413" s="423">
        <v>0</v>
      </c>
      <c r="N413" s="423">
        <v>0</v>
      </c>
      <c r="O413" s="423">
        <v>0</v>
      </c>
      <c r="P413" s="423">
        <v>0</v>
      </c>
      <c r="Q413" s="423">
        <v>0</v>
      </c>
      <c r="R413" s="423">
        <v>0</v>
      </c>
      <c r="S413" s="423">
        <v>0</v>
      </c>
      <c r="T413" s="423">
        <v>0</v>
      </c>
      <c r="U413" s="423">
        <v>0</v>
      </c>
      <c r="V413" s="423">
        <v>0</v>
      </c>
    </row>
    <row r="414" spans="2:22">
      <c r="B414" s="491" t="s">
        <v>13</v>
      </c>
      <c r="C414" s="491" t="s">
        <v>13</v>
      </c>
      <c r="D414" s="491" t="s">
        <v>13</v>
      </c>
      <c r="E414" s="423">
        <v>0</v>
      </c>
      <c r="F414" s="423">
        <v>0</v>
      </c>
      <c r="G414" s="423">
        <v>0</v>
      </c>
      <c r="H414" s="423">
        <v>0</v>
      </c>
      <c r="I414" s="423">
        <v>0</v>
      </c>
      <c r="J414" s="423">
        <v>0</v>
      </c>
      <c r="K414" s="423">
        <v>0</v>
      </c>
      <c r="L414" s="423">
        <v>0</v>
      </c>
      <c r="M414" s="423">
        <v>0</v>
      </c>
      <c r="N414" s="423">
        <v>0</v>
      </c>
      <c r="O414" s="423">
        <v>0</v>
      </c>
      <c r="P414" s="423">
        <v>0</v>
      </c>
      <c r="Q414" s="423">
        <v>0</v>
      </c>
      <c r="R414" s="423">
        <v>0</v>
      </c>
      <c r="S414" s="423">
        <v>0</v>
      </c>
      <c r="T414" s="423">
        <v>0</v>
      </c>
      <c r="U414" s="423">
        <v>0</v>
      </c>
      <c r="V414" s="423">
        <v>0</v>
      </c>
    </row>
    <row r="415" spans="2:22">
      <c r="B415" s="491" t="s">
        <v>13</v>
      </c>
      <c r="C415" s="491" t="s">
        <v>13</v>
      </c>
      <c r="D415" s="491" t="s">
        <v>13</v>
      </c>
      <c r="E415" s="423">
        <v>0</v>
      </c>
      <c r="F415" s="423">
        <v>0</v>
      </c>
      <c r="G415" s="423">
        <v>0</v>
      </c>
      <c r="H415" s="423">
        <v>0</v>
      </c>
      <c r="I415" s="423">
        <v>0</v>
      </c>
      <c r="J415" s="423">
        <v>0</v>
      </c>
      <c r="K415" s="423">
        <v>0</v>
      </c>
      <c r="L415" s="423">
        <v>0</v>
      </c>
      <c r="M415" s="423">
        <v>0</v>
      </c>
      <c r="N415" s="423">
        <v>0</v>
      </c>
      <c r="O415" s="423">
        <v>0</v>
      </c>
      <c r="P415" s="423">
        <v>0</v>
      </c>
      <c r="Q415" s="423">
        <v>0</v>
      </c>
      <c r="R415" s="423">
        <v>0</v>
      </c>
      <c r="S415" s="423">
        <v>0</v>
      </c>
      <c r="T415" s="423">
        <v>0</v>
      </c>
      <c r="U415" s="423">
        <v>0</v>
      </c>
      <c r="V415" s="423">
        <v>0</v>
      </c>
    </row>
    <row r="416" spans="2:22">
      <c r="B416" s="491" t="s">
        <v>13</v>
      </c>
      <c r="C416" s="491" t="s">
        <v>13</v>
      </c>
      <c r="D416" s="491" t="s">
        <v>13</v>
      </c>
      <c r="E416" s="423">
        <v>0</v>
      </c>
      <c r="F416" s="423">
        <v>0</v>
      </c>
      <c r="G416" s="423">
        <v>0</v>
      </c>
      <c r="H416" s="423">
        <v>0</v>
      </c>
      <c r="I416" s="423">
        <v>0</v>
      </c>
      <c r="J416" s="423">
        <v>0</v>
      </c>
      <c r="K416" s="423">
        <v>0</v>
      </c>
      <c r="L416" s="423">
        <v>0</v>
      </c>
      <c r="M416" s="423">
        <v>0</v>
      </c>
      <c r="N416" s="423">
        <v>0</v>
      </c>
      <c r="O416" s="423">
        <v>0</v>
      </c>
      <c r="P416" s="423">
        <v>0</v>
      </c>
      <c r="Q416" s="423">
        <v>0</v>
      </c>
      <c r="R416" s="423">
        <v>0</v>
      </c>
      <c r="S416" s="423">
        <v>0</v>
      </c>
      <c r="T416" s="423">
        <v>0</v>
      </c>
      <c r="U416" s="423">
        <v>0</v>
      </c>
      <c r="V416" s="423">
        <v>0</v>
      </c>
    </row>
    <row r="417" spans="2:22">
      <c r="B417" s="491" t="s">
        <v>13</v>
      </c>
      <c r="C417" s="491" t="s">
        <v>13</v>
      </c>
      <c r="D417" s="491" t="s">
        <v>13</v>
      </c>
      <c r="E417" s="423">
        <v>0</v>
      </c>
      <c r="F417" s="423">
        <v>0</v>
      </c>
      <c r="G417" s="423">
        <v>0</v>
      </c>
      <c r="H417" s="423">
        <v>0</v>
      </c>
      <c r="I417" s="423">
        <v>0</v>
      </c>
      <c r="J417" s="423">
        <v>0</v>
      </c>
      <c r="K417" s="423">
        <v>0</v>
      </c>
      <c r="L417" s="423">
        <v>0</v>
      </c>
      <c r="M417" s="423">
        <v>0</v>
      </c>
      <c r="N417" s="423">
        <v>0</v>
      </c>
      <c r="O417" s="423">
        <v>0</v>
      </c>
      <c r="P417" s="423">
        <v>0</v>
      </c>
      <c r="Q417" s="423">
        <v>0</v>
      </c>
      <c r="R417" s="423">
        <v>0</v>
      </c>
      <c r="S417" s="423">
        <v>0</v>
      </c>
      <c r="T417" s="423">
        <v>0</v>
      </c>
      <c r="U417" s="423">
        <v>0</v>
      </c>
      <c r="V417" s="423">
        <v>0</v>
      </c>
    </row>
    <row r="418" spans="2:22">
      <c r="B418" s="491" t="s">
        <v>13</v>
      </c>
      <c r="C418" s="491" t="s">
        <v>13</v>
      </c>
      <c r="D418" s="491" t="s">
        <v>13</v>
      </c>
      <c r="E418" s="423">
        <v>0</v>
      </c>
      <c r="F418" s="423">
        <v>0</v>
      </c>
      <c r="G418" s="423">
        <v>0</v>
      </c>
      <c r="H418" s="423">
        <v>0</v>
      </c>
      <c r="I418" s="423">
        <v>0</v>
      </c>
      <c r="J418" s="423">
        <v>0</v>
      </c>
      <c r="K418" s="423">
        <v>0</v>
      </c>
      <c r="L418" s="423">
        <v>0</v>
      </c>
      <c r="M418" s="423">
        <v>0</v>
      </c>
      <c r="N418" s="423">
        <v>0</v>
      </c>
      <c r="O418" s="423">
        <v>0</v>
      </c>
      <c r="P418" s="423">
        <v>0</v>
      </c>
      <c r="Q418" s="423">
        <v>0</v>
      </c>
      <c r="R418" s="423">
        <v>0</v>
      </c>
      <c r="S418" s="423">
        <v>0</v>
      </c>
      <c r="T418" s="423">
        <v>0</v>
      </c>
      <c r="U418" s="423">
        <v>0</v>
      </c>
      <c r="V418" s="423">
        <v>0</v>
      </c>
    </row>
    <row r="419" spans="2:22">
      <c r="B419" s="491" t="s">
        <v>13</v>
      </c>
      <c r="C419" s="491" t="s">
        <v>13</v>
      </c>
      <c r="D419" s="491" t="s">
        <v>13</v>
      </c>
      <c r="E419" s="423">
        <v>0</v>
      </c>
      <c r="F419" s="423">
        <v>0</v>
      </c>
      <c r="G419" s="423">
        <v>0</v>
      </c>
      <c r="H419" s="423">
        <v>0</v>
      </c>
      <c r="I419" s="423">
        <v>0</v>
      </c>
      <c r="J419" s="423">
        <v>0</v>
      </c>
      <c r="K419" s="423">
        <v>0</v>
      </c>
      <c r="L419" s="423">
        <v>0</v>
      </c>
      <c r="M419" s="423">
        <v>0</v>
      </c>
      <c r="N419" s="423">
        <v>0</v>
      </c>
      <c r="O419" s="423">
        <v>0</v>
      </c>
      <c r="P419" s="423">
        <v>0</v>
      </c>
      <c r="Q419" s="423">
        <v>0</v>
      </c>
      <c r="R419" s="423">
        <v>0</v>
      </c>
      <c r="S419" s="423">
        <v>0</v>
      </c>
      <c r="T419" s="423">
        <v>0</v>
      </c>
      <c r="U419" s="423">
        <v>0</v>
      </c>
      <c r="V419" s="423">
        <v>0</v>
      </c>
    </row>
    <row r="420" spans="2:22">
      <c r="B420" s="491" t="s">
        <v>13</v>
      </c>
      <c r="C420" s="491" t="s">
        <v>13</v>
      </c>
      <c r="D420" s="491" t="s">
        <v>13</v>
      </c>
      <c r="E420" s="423">
        <v>0</v>
      </c>
      <c r="F420" s="423">
        <v>0</v>
      </c>
      <c r="G420" s="423">
        <v>0</v>
      </c>
      <c r="H420" s="423">
        <v>0</v>
      </c>
      <c r="I420" s="423">
        <v>0</v>
      </c>
      <c r="J420" s="423">
        <v>0</v>
      </c>
      <c r="K420" s="423">
        <v>0</v>
      </c>
      <c r="L420" s="423">
        <v>0</v>
      </c>
      <c r="M420" s="423">
        <v>0</v>
      </c>
      <c r="N420" s="423">
        <v>0</v>
      </c>
      <c r="O420" s="423">
        <v>0</v>
      </c>
      <c r="P420" s="423">
        <v>0</v>
      </c>
      <c r="Q420" s="423">
        <v>0</v>
      </c>
      <c r="R420" s="423">
        <v>0</v>
      </c>
      <c r="S420" s="423">
        <v>0</v>
      </c>
      <c r="T420" s="423">
        <v>0</v>
      </c>
      <c r="U420" s="423">
        <v>0</v>
      </c>
      <c r="V420" s="423">
        <v>0</v>
      </c>
    </row>
    <row r="421" spans="2:22">
      <c r="B421" s="491" t="s">
        <v>13</v>
      </c>
      <c r="C421" s="491" t="s">
        <v>13</v>
      </c>
      <c r="D421" s="491" t="s">
        <v>13</v>
      </c>
      <c r="E421" s="423">
        <v>0</v>
      </c>
      <c r="F421" s="423">
        <v>0</v>
      </c>
      <c r="G421" s="423">
        <v>0</v>
      </c>
      <c r="H421" s="423">
        <v>0</v>
      </c>
      <c r="I421" s="423">
        <v>0</v>
      </c>
      <c r="J421" s="423">
        <v>0</v>
      </c>
      <c r="K421" s="423">
        <v>0</v>
      </c>
      <c r="L421" s="423">
        <v>0</v>
      </c>
      <c r="M421" s="423">
        <v>0</v>
      </c>
      <c r="N421" s="423">
        <v>0</v>
      </c>
      <c r="O421" s="423">
        <v>0</v>
      </c>
      <c r="P421" s="423">
        <v>0</v>
      </c>
      <c r="Q421" s="423">
        <v>0</v>
      </c>
      <c r="R421" s="423">
        <v>0</v>
      </c>
      <c r="S421" s="423">
        <v>0</v>
      </c>
      <c r="T421" s="423">
        <v>0</v>
      </c>
      <c r="U421" s="423">
        <v>0</v>
      </c>
      <c r="V421" s="423">
        <v>0</v>
      </c>
    </row>
    <row r="422" spans="2:22">
      <c r="B422" s="491" t="s">
        <v>13</v>
      </c>
      <c r="C422" s="491" t="s">
        <v>13</v>
      </c>
      <c r="D422" s="491" t="s">
        <v>13</v>
      </c>
      <c r="E422" s="423">
        <v>0</v>
      </c>
      <c r="F422" s="423">
        <v>0</v>
      </c>
      <c r="G422" s="423">
        <v>0</v>
      </c>
      <c r="H422" s="423">
        <v>0</v>
      </c>
      <c r="I422" s="423">
        <v>0</v>
      </c>
      <c r="J422" s="423">
        <v>0</v>
      </c>
      <c r="K422" s="423">
        <v>0</v>
      </c>
      <c r="L422" s="423">
        <v>0</v>
      </c>
      <c r="M422" s="423">
        <v>0</v>
      </c>
      <c r="N422" s="423">
        <v>0</v>
      </c>
      <c r="O422" s="423">
        <v>0</v>
      </c>
      <c r="P422" s="423">
        <v>0</v>
      </c>
      <c r="Q422" s="423">
        <v>0</v>
      </c>
      <c r="R422" s="423">
        <v>0</v>
      </c>
      <c r="S422" s="423">
        <v>0</v>
      </c>
      <c r="T422" s="423">
        <v>0</v>
      </c>
      <c r="U422" s="423">
        <v>0</v>
      </c>
      <c r="V422" s="423">
        <v>0</v>
      </c>
    </row>
    <row r="423" spans="2:22">
      <c r="B423" s="491" t="s">
        <v>13</v>
      </c>
      <c r="C423" s="491" t="s">
        <v>13</v>
      </c>
      <c r="D423" s="491" t="s">
        <v>13</v>
      </c>
      <c r="E423" s="423">
        <v>0</v>
      </c>
      <c r="F423" s="423">
        <v>0</v>
      </c>
      <c r="G423" s="423">
        <v>0</v>
      </c>
      <c r="H423" s="423">
        <v>0</v>
      </c>
      <c r="I423" s="423">
        <v>0</v>
      </c>
      <c r="J423" s="423">
        <v>0</v>
      </c>
      <c r="K423" s="423">
        <v>0</v>
      </c>
      <c r="L423" s="423">
        <v>0</v>
      </c>
      <c r="M423" s="423">
        <v>0</v>
      </c>
      <c r="N423" s="423">
        <v>0</v>
      </c>
      <c r="O423" s="423">
        <v>0</v>
      </c>
      <c r="P423" s="423">
        <v>0</v>
      </c>
      <c r="Q423" s="423">
        <v>0</v>
      </c>
      <c r="R423" s="423">
        <v>0</v>
      </c>
      <c r="S423" s="423">
        <v>0</v>
      </c>
      <c r="T423" s="423">
        <v>0</v>
      </c>
      <c r="U423" s="423">
        <v>0</v>
      </c>
      <c r="V423" s="423">
        <v>0</v>
      </c>
    </row>
    <row r="424" spans="2:22">
      <c r="B424" s="491" t="s">
        <v>13</v>
      </c>
      <c r="C424" s="491" t="s">
        <v>13</v>
      </c>
      <c r="D424" s="491" t="s">
        <v>13</v>
      </c>
      <c r="E424" s="423">
        <v>0</v>
      </c>
      <c r="F424" s="423">
        <v>0</v>
      </c>
      <c r="G424" s="423">
        <v>0</v>
      </c>
      <c r="H424" s="423">
        <v>0</v>
      </c>
      <c r="I424" s="423">
        <v>0</v>
      </c>
      <c r="J424" s="423">
        <v>0</v>
      </c>
      <c r="K424" s="423">
        <v>0</v>
      </c>
      <c r="L424" s="423">
        <v>0</v>
      </c>
      <c r="M424" s="423">
        <v>0</v>
      </c>
      <c r="N424" s="423">
        <v>0</v>
      </c>
      <c r="O424" s="423">
        <v>0</v>
      </c>
      <c r="P424" s="423">
        <v>0</v>
      </c>
      <c r="Q424" s="423">
        <v>0</v>
      </c>
      <c r="R424" s="423">
        <v>0</v>
      </c>
      <c r="S424" s="423">
        <v>0</v>
      </c>
      <c r="T424" s="423">
        <v>0</v>
      </c>
      <c r="U424" s="423">
        <v>0</v>
      </c>
      <c r="V424" s="423">
        <v>0</v>
      </c>
    </row>
    <row r="425" spans="2:22">
      <c r="B425" s="491" t="s">
        <v>13</v>
      </c>
      <c r="C425" s="491" t="s">
        <v>13</v>
      </c>
      <c r="D425" s="491" t="s">
        <v>13</v>
      </c>
      <c r="E425" s="423">
        <v>0</v>
      </c>
      <c r="F425" s="423">
        <v>0</v>
      </c>
      <c r="G425" s="423">
        <v>0</v>
      </c>
      <c r="H425" s="423">
        <v>0</v>
      </c>
      <c r="I425" s="423">
        <v>0</v>
      </c>
      <c r="J425" s="423">
        <v>0</v>
      </c>
      <c r="K425" s="423">
        <v>0</v>
      </c>
      <c r="L425" s="423">
        <v>0</v>
      </c>
      <c r="M425" s="423">
        <v>0</v>
      </c>
      <c r="N425" s="423">
        <v>0</v>
      </c>
      <c r="O425" s="423">
        <v>0</v>
      </c>
      <c r="P425" s="423">
        <v>0</v>
      </c>
      <c r="Q425" s="423">
        <v>0</v>
      </c>
      <c r="R425" s="423">
        <v>0</v>
      </c>
      <c r="S425" s="423">
        <v>0</v>
      </c>
      <c r="T425" s="423">
        <v>0</v>
      </c>
      <c r="U425" s="423">
        <v>0</v>
      </c>
      <c r="V425" s="423">
        <v>0</v>
      </c>
    </row>
    <row r="426" spans="2:22">
      <c r="B426" s="491" t="s">
        <v>13</v>
      </c>
      <c r="C426" s="491" t="s">
        <v>13</v>
      </c>
      <c r="D426" s="491" t="s">
        <v>13</v>
      </c>
      <c r="E426" s="423">
        <v>0</v>
      </c>
      <c r="F426" s="423">
        <v>0</v>
      </c>
      <c r="G426" s="423">
        <v>0</v>
      </c>
      <c r="H426" s="423">
        <v>0</v>
      </c>
      <c r="I426" s="423">
        <v>0</v>
      </c>
      <c r="J426" s="423">
        <v>0</v>
      </c>
      <c r="K426" s="423">
        <v>0</v>
      </c>
      <c r="L426" s="423">
        <v>0</v>
      </c>
      <c r="M426" s="423">
        <v>0</v>
      </c>
      <c r="N426" s="423">
        <v>0</v>
      </c>
      <c r="O426" s="423">
        <v>0</v>
      </c>
      <c r="P426" s="423">
        <v>0</v>
      </c>
      <c r="Q426" s="423">
        <v>0</v>
      </c>
      <c r="R426" s="423">
        <v>0</v>
      </c>
      <c r="S426" s="423">
        <v>0</v>
      </c>
      <c r="T426" s="423">
        <v>0</v>
      </c>
      <c r="U426" s="423">
        <v>0</v>
      </c>
      <c r="V426" s="423">
        <v>0</v>
      </c>
    </row>
    <row r="427" spans="2:22">
      <c r="B427" s="491" t="s">
        <v>13</v>
      </c>
      <c r="C427" s="491" t="s">
        <v>13</v>
      </c>
      <c r="D427" s="491" t="s">
        <v>13</v>
      </c>
      <c r="E427" s="423">
        <v>0</v>
      </c>
      <c r="F427" s="423">
        <v>0</v>
      </c>
      <c r="G427" s="423">
        <v>0</v>
      </c>
      <c r="H427" s="423">
        <v>0</v>
      </c>
      <c r="I427" s="423">
        <v>0</v>
      </c>
      <c r="J427" s="423">
        <v>0</v>
      </c>
      <c r="K427" s="423">
        <v>0</v>
      </c>
      <c r="L427" s="423">
        <v>0</v>
      </c>
      <c r="M427" s="423">
        <v>0</v>
      </c>
      <c r="N427" s="423">
        <v>0</v>
      </c>
      <c r="O427" s="423">
        <v>0</v>
      </c>
      <c r="P427" s="423">
        <v>0</v>
      </c>
      <c r="Q427" s="423">
        <v>0</v>
      </c>
      <c r="R427" s="423">
        <v>0</v>
      </c>
      <c r="S427" s="423">
        <v>0</v>
      </c>
      <c r="T427" s="423">
        <v>0</v>
      </c>
      <c r="U427" s="423">
        <v>0</v>
      </c>
      <c r="V427" s="423">
        <v>0</v>
      </c>
    </row>
    <row r="428" spans="2:22">
      <c r="B428" s="491" t="s">
        <v>13</v>
      </c>
      <c r="C428" s="491" t="s">
        <v>13</v>
      </c>
      <c r="D428" s="491" t="s">
        <v>13</v>
      </c>
      <c r="E428" s="423">
        <v>0</v>
      </c>
      <c r="F428" s="423">
        <v>0</v>
      </c>
      <c r="G428" s="423">
        <v>0</v>
      </c>
      <c r="H428" s="423">
        <v>0</v>
      </c>
      <c r="I428" s="423">
        <v>0</v>
      </c>
      <c r="J428" s="423">
        <v>0</v>
      </c>
      <c r="K428" s="423">
        <v>0</v>
      </c>
      <c r="L428" s="423">
        <v>0</v>
      </c>
      <c r="M428" s="423">
        <v>0</v>
      </c>
      <c r="N428" s="423">
        <v>0</v>
      </c>
      <c r="O428" s="423">
        <v>0</v>
      </c>
      <c r="P428" s="423">
        <v>0</v>
      </c>
      <c r="Q428" s="423">
        <v>0</v>
      </c>
      <c r="R428" s="423">
        <v>0</v>
      </c>
      <c r="S428" s="423">
        <v>0</v>
      </c>
      <c r="T428" s="423">
        <v>0</v>
      </c>
      <c r="U428" s="423">
        <v>0</v>
      </c>
      <c r="V428" s="423">
        <v>0</v>
      </c>
    </row>
    <row r="429" spans="2:22">
      <c r="B429" s="491" t="s">
        <v>13</v>
      </c>
      <c r="C429" s="491" t="s">
        <v>13</v>
      </c>
      <c r="D429" s="491" t="s">
        <v>13</v>
      </c>
      <c r="E429" s="423">
        <v>0</v>
      </c>
      <c r="F429" s="423">
        <v>0</v>
      </c>
      <c r="G429" s="423">
        <v>0</v>
      </c>
      <c r="H429" s="423">
        <v>0</v>
      </c>
      <c r="I429" s="423">
        <v>0</v>
      </c>
      <c r="J429" s="423">
        <v>0</v>
      </c>
      <c r="K429" s="423">
        <v>0</v>
      </c>
      <c r="L429" s="423">
        <v>0</v>
      </c>
      <c r="M429" s="423">
        <v>0</v>
      </c>
      <c r="N429" s="423">
        <v>0</v>
      </c>
      <c r="O429" s="423">
        <v>0</v>
      </c>
      <c r="P429" s="423">
        <v>0</v>
      </c>
      <c r="Q429" s="423">
        <v>0</v>
      </c>
      <c r="R429" s="423">
        <v>0</v>
      </c>
      <c r="S429" s="423">
        <v>0</v>
      </c>
      <c r="T429" s="423">
        <v>0</v>
      </c>
      <c r="U429" s="423">
        <v>0</v>
      </c>
      <c r="V429" s="423">
        <v>0</v>
      </c>
    </row>
    <row r="430" spans="2:22">
      <c r="B430" s="491" t="s">
        <v>13</v>
      </c>
      <c r="C430" s="491" t="s">
        <v>13</v>
      </c>
      <c r="D430" s="491" t="s">
        <v>13</v>
      </c>
      <c r="E430" s="423">
        <v>0</v>
      </c>
      <c r="F430" s="423">
        <v>0</v>
      </c>
      <c r="G430" s="423">
        <v>0</v>
      </c>
      <c r="H430" s="423">
        <v>0</v>
      </c>
      <c r="I430" s="423">
        <v>0</v>
      </c>
      <c r="J430" s="423">
        <v>0</v>
      </c>
      <c r="K430" s="423">
        <v>0</v>
      </c>
      <c r="L430" s="423">
        <v>0</v>
      </c>
      <c r="M430" s="423">
        <v>0</v>
      </c>
      <c r="N430" s="423">
        <v>0</v>
      </c>
      <c r="O430" s="423">
        <v>0</v>
      </c>
      <c r="P430" s="423">
        <v>0</v>
      </c>
      <c r="Q430" s="423">
        <v>0</v>
      </c>
      <c r="R430" s="423">
        <v>0</v>
      </c>
      <c r="S430" s="423">
        <v>0</v>
      </c>
      <c r="T430" s="423">
        <v>0</v>
      </c>
      <c r="U430" s="423">
        <v>0</v>
      </c>
      <c r="V430" s="423">
        <v>0</v>
      </c>
    </row>
    <row r="431" spans="2:22">
      <c r="B431" s="491" t="s">
        <v>13</v>
      </c>
      <c r="C431" s="491" t="s">
        <v>13</v>
      </c>
      <c r="D431" s="491" t="s">
        <v>13</v>
      </c>
      <c r="E431" s="423">
        <v>0</v>
      </c>
      <c r="F431" s="423">
        <v>0</v>
      </c>
      <c r="G431" s="423">
        <v>0</v>
      </c>
      <c r="H431" s="423">
        <v>0</v>
      </c>
      <c r="I431" s="423">
        <v>0</v>
      </c>
      <c r="J431" s="423">
        <v>0</v>
      </c>
      <c r="K431" s="423">
        <v>0</v>
      </c>
      <c r="L431" s="423">
        <v>0</v>
      </c>
      <c r="M431" s="423">
        <v>0</v>
      </c>
      <c r="N431" s="423">
        <v>0</v>
      </c>
      <c r="O431" s="423">
        <v>0</v>
      </c>
      <c r="P431" s="423">
        <v>0</v>
      </c>
      <c r="Q431" s="423">
        <v>0</v>
      </c>
      <c r="R431" s="423">
        <v>0</v>
      </c>
      <c r="S431" s="423">
        <v>0</v>
      </c>
      <c r="T431" s="423">
        <v>0</v>
      </c>
      <c r="U431" s="423">
        <v>0</v>
      </c>
      <c r="V431" s="423">
        <v>0</v>
      </c>
    </row>
    <row r="432" spans="2:22">
      <c r="B432" s="491" t="s">
        <v>13</v>
      </c>
      <c r="C432" s="491" t="s">
        <v>13</v>
      </c>
      <c r="D432" s="491" t="s">
        <v>13</v>
      </c>
      <c r="E432" s="423">
        <v>0</v>
      </c>
      <c r="F432" s="423">
        <v>0</v>
      </c>
      <c r="G432" s="423">
        <v>0</v>
      </c>
      <c r="H432" s="423">
        <v>0</v>
      </c>
      <c r="I432" s="423">
        <v>0</v>
      </c>
      <c r="J432" s="423">
        <v>0</v>
      </c>
      <c r="K432" s="423">
        <v>0</v>
      </c>
      <c r="L432" s="423">
        <v>0</v>
      </c>
      <c r="M432" s="423">
        <v>0</v>
      </c>
      <c r="N432" s="423">
        <v>0</v>
      </c>
      <c r="O432" s="423">
        <v>0</v>
      </c>
      <c r="P432" s="423">
        <v>0</v>
      </c>
      <c r="Q432" s="423">
        <v>0</v>
      </c>
      <c r="R432" s="423">
        <v>0</v>
      </c>
      <c r="S432" s="423">
        <v>0</v>
      </c>
      <c r="T432" s="423">
        <v>0</v>
      </c>
      <c r="U432" s="423">
        <v>0</v>
      </c>
      <c r="V432" s="423">
        <v>0</v>
      </c>
    </row>
    <row r="433" spans="2:22">
      <c r="B433" s="491" t="s">
        <v>13</v>
      </c>
      <c r="C433" s="491" t="s">
        <v>13</v>
      </c>
      <c r="D433" s="491" t="s">
        <v>13</v>
      </c>
      <c r="E433" s="423">
        <v>0</v>
      </c>
      <c r="F433" s="423">
        <v>0</v>
      </c>
      <c r="G433" s="423">
        <v>0</v>
      </c>
      <c r="H433" s="423">
        <v>0</v>
      </c>
      <c r="I433" s="423">
        <v>0</v>
      </c>
      <c r="J433" s="423">
        <v>0</v>
      </c>
      <c r="K433" s="423">
        <v>0</v>
      </c>
      <c r="L433" s="423">
        <v>0</v>
      </c>
      <c r="M433" s="423">
        <v>0</v>
      </c>
      <c r="N433" s="423">
        <v>0</v>
      </c>
      <c r="O433" s="423">
        <v>0</v>
      </c>
      <c r="P433" s="423">
        <v>0</v>
      </c>
      <c r="Q433" s="423">
        <v>0</v>
      </c>
      <c r="R433" s="423">
        <v>0</v>
      </c>
      <c r="S433" s="423">
        <v>0</v>
      </c>
      <c r="T433" s="423">
        <v>0</v>
      </c>
      <c r="U433" s="423">
        <v>0</v>
      </c>
      <c r="V433" s="423">
        <v>0</v>
      </c>
    </row>
    <row r="434" spans="2:22">
      <c r="B434" s="491" t="s">
        <v>13</v>
      </c>
      <c r="C434" s="491" t="s">
        <v>13</v>
      </c>
      <c r="D434" s="491" t="s">
        <v>13</v>
      </c>
      <c r="E434" s="423">
        <v>0</v>
      </c>
      <c r="F434" s="423">
        <v>0</v>
      </c>
      <c r="G434" s="423">
        <v>0</v>
      </c>
      <c r="H434" s="423">
        <v>0</v>
      </c>
      <c r="I434" s="423">
        <v>0</v>
      </c>
      <c r="J434" s="423">
        <v>0</v>
      </c>
      <c r="K434" s="423">
        <v>0</v>
      </c>
      <c r="L434" s="423">
        <v>0</v>
      </c>
      <c r="M434" s="423">
        <v>0</v>
      </c>
      <c r="N434" s="423">
        <v>0</v>
      </c>
      <c r="O434" s="423">
        <v>0</v>
      </c>
      <c r="P434" s="423">
        <v>0</v>
      </c>
      <c r="Q434" s="423">
        <v>0</v>
      </c>
      <c r="R434" s="423">
        <v>0</v>
      </c>
      <c r="S434" s="423">
        <v>0</v>
      </c>
      <c r="T434" s="423">
        <v>0</v>
      </c>
      <c r="U434" s="423">
        <v>0</v>
      </c>
      <c r="V434" s="423">
        <v>0</v>
      </c>
    </row>
    <row r="435" spans="2:22">
      <c r="B435" s="491" t="s">
        <v>13</v>
      </c>
      <c r="C435" s="491" t="s">
        <v>13</v>
      </c>
      <c r="D435" s="491" t="s">
        <v>13</v>
      </c>
      <c r="E435" s="423">
        <v>0</v>
      </c>
      <c r="F435" s="423">
        <v>0</v>
      </c>
      <c r="G435" s="423">
        <v>0</v>
      </c>
      <c r="H435" s="423">
        <v>0</v>
      </c>
      <c r="I435" s="423">
        <v>0</v>
      </c>
      <c r="J435" s="423">
        <v>0</v>
      </c>
      <c r="K435" s="423">
        <v>0</v>
      </c>
      <c r="L435" s="423">
        <v>0</v>
      </c>
      <c r="M435" s="423">
        <v>0</v>
      </c>
      <c r="N435" s="423">
        <v>0</v>
      </c>
      <c r="O435" s="423">
        <v>0</v>
      </c>
      <c r="P435" s="423">
        <v>0</v>
      </c>
      <c r="Q435" s="423">
        <v>0</v>
      </c>
      <c r="R435" s="423">
        <v>0</v>
      </c>
      <c r="S435" s="423">
        <v>0</v>
      </c>
      <c r="T435" s="423">
        <v>0</v>
      </c>
      <c r="U435" s="423">
        <v>0</v>
      </c>
      <c r="V435" s="423">
        <v>0</v>
      </c>
    </row>
    <row r="436" spans="2:22">
      <c r="B436" s="491" t="s">
        <v>13</v>
      </c>
      <c r="C436" s="491" t="s">
        <v>13</v>
      </c>
      <c r="D436" s="491" t="s">
        <v>13</v>
      </c>
      <c r="E436" s="423">
        <v>0</v>
      </c>
      <c r="F436" s="423">
        <v>0</v>
      </c>
      <c r="G436" s="423">
        <v>0</v>
      </c>
      <c r="H436" s="423">
        <v>0</v>
      </c>
      <c r="I436" s="423">
        <v>0</v>
      </c>
      <c r="J436" s="423">
        <v>0</v>
      </c>
      <c r="K436" s="423">
        <v>0</v>
      </c>
      <c r="L436" s="423">
        <v>0</v>
      </c>
      <c r="M436" s="423">
        <v>0</v>
      </c>
      <c r="N436" s="423">
        <v>0</v>
      </c>
      <c r="O436" s="423">
        <v>0</v>
      </c>
      <c r="P436" s="423">
        <v>0</v>
      </c>
      <c r="Q436" s="423">
        <v>0</v>
      </c>
      <c r="R436" s="423">
        <v>0</v>
      </c>
      <c r="S436" s="423">
        <v>0</v>
      </c>
      <c r="T436" s="423">
        <v>0</v>
      </c>
      <c r="U436" s="423">
        <v>0</v>
      </c>
      <c r="V436" s="423">
        <v>0</v>
      </c>
    </row>
    <row r="437" spans="2:22">
      <c r="B437" s="491" t="s">
        <v>13</v>
      </c>
      <c r="C437" s="491" t="s">
        <v>13</v>
      </c>
      <c r="D437" s="491" t="s">
        <v>13</v>
      </c>
      <c r="E437" s="423">
        <v>0</v>
      </c>
      <c r="F437" s="423">
        <v>0</v>
      </c>
      <c r="G437" s="423">
        <v>0</v>
      </c>
      <c r="H437" s="423">
        <v>0</v>
      </c>
      <c r="I437" s="423">
        <v>0</v>
      </c>
      <c r="J437" s="423">
        <v>0</v>
      </c>
      <c r="K437" s="423">
        <v>0</v>
      </c>
      <c r="L437" s="423">
        <v>0</v>
      </c>
      <c r="M437" s="423">
        <v>0</v>
      </c>
      <c r="N437" s="423">
        <v>0</v>
      </c>
      <c r="O437" s="423">
        <v>0</v>
      </c>
      <c r="P437" s="423">
        <v>0</v>
      </c>
      <c r="Q437" s="423">
        <v>0</v>
      </c>
      <c r="R437" s="423">
        <v>0</v>
      </c>
      <c r="S437" s="423">
        <v>0</v>
      </c>
      <c r="T437" s="423">
        <v>0</v>
      </c>
      <c r="U437" s="423">
        <v>0</v>
      </c>
      <c r="V437" s="423">
        <v>0</v>
      </c>
    </row>
    <row r="438" spans="2:22">
      <c r="B438" s="491" t="s">
        <v>13</v>
      </c>
      <c r="C438" s="491" t="s">
        <v>13</v>
      </c>
      <c r="D438" s="491" t="s">
        <v>13</v>
      </c>
      <c r="E438" s="423">
        <v>0</v>
      </c>
      <c r="F438" s="423">
        <v>0</v>
      </c>
      <c r="G438" s="423">
        <v>0</v>
      </c>
      <c r="H438" s="423">
        <v>0</v>
      </c>
      <c r="I438" s="423">
        <v>0</v>
      </c>
      <c r="J438" s="423">
        <v>0</v>
      </c>
      <c r="K438" s="423">
        <v>0</v>
      </c>
      <c r="L438" s="423">
        <v>0</v>
      </c>
      <c r="M438" s="423">
        <v>0</v>
      </c>
      <c r="N438" s="423">
        <v>0</v>
      </c>
      <c r="O438" s="423">
        <v>0</v>
      </c>
      <c r="P438" s="423">
        <v>0</v>
      </c>
      <c r="Q438" s="423">
        <v>0</v>
      </c>
      <c r="R438" s="423">
        <v>0</v>
      </c>
      <c r="S438" s="423">
        <v>0</v>
      </c>
      <c r="T438" s="423">
        <v>0</v>
      </c>
      <c r="U438" s="423">
        <v>0</v>
      </c>
      <c r="V438" s="423">
        <v>0</v>
      </c>
    </row>
    <row r="439" spans="2:22">
      <c r="B439" s="491" t="s">
        <v>13</v>
      </c>
      <c r="C439" s="491" t="s">
        <v>13</v>
      </c>
      <c r="D439" s="491" t="s">
        <v>13</v>
      </c>
      <c r="E439" s="423">
        <v>0</v>
      </c>
      <c r="F439" s="423">
        <v>0</v>
      </c>
      <c r="G439" s="423">
        <v>0</v>
      </c>
      <c r="H439" s="423">
        <v>0</v>
      </c>
      <c r="I439" s="423">
        <v>0</v>
      </c>
      <c r="J439" s="423">
        <v>0</v>
      </c>
      <c r="K439" s="423">
        <v>0</v>
      </c>
      <c r="L439" s="423">
        <v>0</v>
      </c>
      <c r="M439" s="423">
        <v>0</v>
      </c>
      <c r="N439" s="423">
        <v>0</v>
      </c>
      <c r="O439" s="423">
        <v>0</v>
      </c>
      <c r="P439" s="423">
        <v>0</v>
      </c>
      <c r="Q439" s="423">
        <v>0</v>
      </c>
      <c r="R439" s="423">
        <v>0</v>
      </c>
      <c r="S439" s="423">
        <v>0</v>
      </c>
      <c r="T439" s="423">
        <v>0</v>
      </c>
      <c r="U439" s="423">
        <v>0</v>
      </c>
      <c r="V439" s="423">
        <v>0</v>
      </c>
    </row>
    <row r="440" spans="2:22">
      <c r="B440" s="491" t="s">
        <v>13</v>
      </c>
      <c r="C440" s="491" t="s">
        <v>13</v>
      </c>
      <c r="D440" s="491" t="s">
        <v>13</v>
      </c>
      <c r="E440" s="423">
        <v>0</v>
      </c>
      <c r="F440" s="423">
        <v>0</v>
      </c>
      <c r="G440" s="423">
        <v>0</v>
      </c>
      <c r="H440" s="423">
        <v>0</v>
      </c>
      <c r="I440" s="423">
        <v>0</v>
      </c>
      <c r="J440" s="423">
        <v>0</v>
      </c>
      <c r="K440" s="423">
        <v>0</v>
      </c>
      <c r="L440" s="423">
        <v>0</v>
      </c>
      <c r="M440" s="423">
        <v>0</v>
      </c>
      <c r="N440" s="423">
        <v>0</v>
      </c>
      <c r="O440" s="423">
        <v>0</v>
      </c>
      <c r="P440" s="423">
        <v>0</v>
      </c>
      <c r="Q440" s="423">
        <v>0</v>
      </c>
      <c r="R440" s="423">
        <v>0</v>
      </c>
      <c r="S440" s="423">
        <v>0</v>
      </c>
      <c r="T440" s="423">
        <v>0</v>
      </c>
      <c r="U440" s="423">
        <v>0</v>
      </c>
      <c r="V440" s="423">
        <v>0</v>
      </c>
    </row>
    <row r="441" spans="2:22">
      <c r="B441" s="491" t="s">
        <v>13</v>
      </c>
      <c r="C441" s="491" t="s">
        <v>13</v>
      </c>
      <c r="D441" s="491" t="s">
        <v>13</v>
      </c>
      <c r="E441" s="423">
        <v>0</v>
      </c>
      <c r="F441" s="423">
        <v>0</v>
      </c>
      <c r="G441" s="423">
        <v>0</v>
      </c>
      <c r="H441" s="423">
        <v>0</v>
      </c>
      <c r="I441" s="423">
        <v>0</v>
      </c>
      <c r="J441" s="423">
        <v>0</v>
      </c>
      <c r="K441" s="423">
        <v>0</v>
      </c>
      <c r="L441" s="423">
        <v>0</v>
      </c>
      <c r="M441" s="423">
        <v>0</v>
      </c>
      <c r="N441" s="423">
        <v>0</v>
      </c>
      <c r="O441" s="423">
        <v>0</v>
      </c>
      <c r="P441" s="423">
        <v>0</v>
      </c>
      <c r="Q441" s="423">
        <v>0</v>
      </c>
      <c r="R441" s="423">
        <v>0</v>
      </c>
      <c r="S441" s="423">
        <v>0</v>
      </c>
      <c r="T441" s="423">
        <v>0</v>
      </c>
      <c r="U441" s="423">
        <v>0</v>
      </c>
      <c r="V441" s="423">
        <v>0</v>
      </c>
    </row>
    <row r="442" spans="2:22">
      <c r="B442" s="491" t="s">
        <v>13</v>
      </c>
      <c r="C442" s="491" t="s">
        <v>13</v>
      </c>
      <c r="D442" s="491" t="s">
        <v>13</v>
      </c>
      <c r="E442" s="423">
        <v>0</v>
      </c>
      <c r="F442" s="423">
        <v>0</v>
      </c>
      <c r="G442" s="423">
        <v>0</v>
      </c>
      <c r="H442" s="423">
        <v>0</v>
      </c>
      <c r="I442" s="423">
        <v>0</v>
      </c>
      <c r="J442" s="423">
        <v>0</v>
      </c>
      <c r="K442" s="423">
        <v>0</v>
      </c>
      <c r="L442" s="423">
        <v>0</v>
      </c>
      <c r="M442" s="423">
        <v>0</v>
      </c>
      <c r="N442" s="423">
        <v>0</v>
      </c>
      <c r="O442" s="423">
        <v>0</v>
      </c>
      <c r="P442" s="423">
        <v>0</v>
      </c>
      <c r="Q442" s="423">
        <v>0</v>
      </c>
      <c r="R442" s="423">
        <v>0</v>
      </c>
      <c r="S442" s="423">
        <v>0</v>
      </c>
      <c r="T442" s="423">
        <v>0</v>
      </c>
      <c r="U442" s="423">
        <v>0</v>
      </c>
      <c r="V442" s="423">
        <v>0</v>
      </c>
    </row>
    <row r="443" spans="2:22">
      <c r="B443" s="491" t="s">
        <v>13</v>
      </c>
      <c r="C443" s="491" t="s">
        <v>13</v>
      </c>
      <c r="D443" s="491" t="s">
        <v>13</v>
      </c>
      <c r="E443" s="423">
        <v>0</v>
      </c>
      <c r="F443" s="423">
        <v>0</v>
      </c>
      <c r="G443" s="423">
        <v>0</v>
      </c>
      <c r="H443" s="423">
        <v>0</v>
      </c>
      <c r="I443" s="423">
        <v>0</v>
      </c>
      <c r="J443" s="423">
        <v>0</v>
      </c>
      <c r="K443" s="423">
        <v>0</v>
      </c>
      <c r="L443" s="423">
        <v>0</v>
      </c>
      <c r="M443" s="423">
        <v>0</v>
      </c>
      <c r="N443" s="423">
        <v>0</v>
      </c>
      <c r="O443" s="423">
        <v>0</v>
      </c>
      <c r="P443" s="423">
        <v>0</v>
      </c>
      <c r="Q443" s="423">
        <v>0</v>
      </c>
      <c r="R443" s="423">
        <v>0</v>
      </c>
      <c r="S443" s="423">
        <v>0</v>
      </c>
      <c r="T443" s="423">
        <v>0</v>
      </c>
      <c r="U443" s="423">
        <v>0</v>
      </c>
      <c r="V443" s="423">
        <v>0</v>
      </c>
    </row>
    <row r="444" spans="2:22">
      <c r="B444" s="491" t="s">
        <v>13</v>
      </c>
      <c r="C444" s="491" t="s">
        <v>13</v>
      </c>
      <c r="D444" s="491" t="s">
        <v>13</v>
      </c>
      <c r="E444" s="423">
        <v>0</v>
      </c>
      <c r="F444" s="423">
        <v>0</v>
      </c>
      <c r="G444" s="423">
        <v>0</v>
      </c>
      <c r="H444" s="423">
        <v>0</v>
      </c>
      <c r="I444" s="423">
        <v>0</v>
      </c>
      <c r="J444" s="423">
        <v>0</v>
      </c>
      <c r="K444" s="423">
        <v>0</v>
      </c>
      <c r="L444" s="423">
        <v>0</v>
      </c>
      <c r="M444" s="423">
        <v>0</v>
      </c>
      <c r="N444" s="423">
        <v>0</v>
      </c>
      <c r="O444" s="423">
        <v>0</v>
      </c>
      <c r="P444" s="423">
        <v>0</v>
      </c>
      <c r="Q444" s="423">
        <v>0</v>
      </c>
      <c r="R444" s="423">
        <v>0</v>
      </c>
      <c r="S444" s="423">
        <v>0</v>
      </c>
      <c r="T444" s="423">
        <v>0</v>
      </c>
      <c r="U444" s="423">
        <v>0</v>
      </c>
      <c r="V444" s="423">
        <v>0</v>
      </c>
    </row>
    <row r="445" spans="2:22">
      <c r="B445" s="491" t="s">
        <v>13</v>
      </c>
      <c r="C445" s="491" t="s">
        <v>13</v>
      </c>
      <c r="D445" s="491" t="s">
        <v>13</v>
      </c>
      <c r="E445" s="423">
        <v>0</v>
      </c>
      <c r="F445" s="423">
        <v>0</v>
      </c>
      <c r="G445" s="423">
        <v>0</v>
      </c>
      <c r="H445" s="423">
        <v>0</v>
      </c>
      <c r="I445" s="423">
        <v>0</v>
      </c>
      <c r="J445" s="423">
        <v>0</v>
      </c>
      <c r="K445" s="423">
        <v>0</v>
      </c>
      <c r="L445" s="423">
        <v>0</v>
      </c>
      <c r="M445" s="423">
        <v>0</v>
      </c>
      <c r="N445" s="423">
        <v>0</v>
      </c>
      <c r="O445" s="423">
        <v>0</v>
      </c>
      <c r="P445" s="423">
        <v>0</v>
      </c>
      <c r="Q445" s="423">
        <v>0</v>
      </c>
      <c r="R445" s="423">
        <v>0</v>
      </c>
      <c r="S445" s="423">
        <v>0</v>
      </c>
      <c r="T445" s="423">
        <v>0</v>
      </c>
      <c r="U445" s="423">
        <v>0</v>
      </c>
      <c r="V445" s="423">
        <v>0</v>
      </c>
    </row>
    <row r="446" spans="2:22">
      <c r="B446" s="491" t="s">
        <v>13</v>
      </c>
      <c r="C446" s="491" t="s">
        <v>13</v>
      </c>
      <c r="D446" s="491" t="s">
        <v>13</v>
      </c>
      <c r="E446" s="423">
        <v>0</v>
      </c>
      <c r="F446" s="423">
        <v>0</v>
      </c>
      <c r="G446" s="423">
        <v>0</v>
      </c>
      <c r="H446" s="423">
        <v>0</v>
      </c>
      <c r="I446" s="423">
        <v>0</v>
      </c>
      <c r="J446" s="423">
        <v>0</v>
      </c>
      <c r="K446" s="423">
        <v>0</v>
      </c>
      <c r="L446" s="423">
        <v>0</v>
      </c>
      <c r="M446" s="423">
        <v>0</v>
      </c>
      <c r="N446" s="423">
        <v>0</v>
      </c>
      <c r="O446" s="423">
        <v>0</v>
      </c>
      <c r="P446" s="423">
        <v>0</v>
      </c>
      <c r="Q446" s="423">
        <v>0</v>
      </c>
      <c r="R446" s="423">
        <v>0</v>
      </c>
      <c r="S446" s="423">
        <v>0</v>
      </c>
      <c r="T446" s="423">
        <v>0</v>
      </c>
      <c r="U446" s="423">
        <v>0</v>
      </c>
      <c r="V446" s="423">
        <v>0</v>
      </c>
    </row>
    <row r="447" spans="2:22">
      <c r="B447" s="491" t="s">
        <v>13</v>
      </c>
      <c r="C447" s="491" t="s">
        <v>13</v>
      </c>
      <c r="D447" s="491" t="s">
        <v>13</v>
      </c>
      <c r="E447" s="423">
        <v>0</v>
      </c>
      <c r="F447" s="423">
        <v>0</v>
      </c>
      <c r="G447" s="423">
        <v>0</v>
      </c>
      <c r="H447" s="423">
        <v>0</v>
      </c>
      <c r="I447" s="423">
        <v>0</v>
      </c>
      <c r="J447" s="423">
        <v>0</v>
      </c>
      <c r="K447" s="423">
        <v>0</v>
      </c>
      <c r="L447" s="423">
        <v>0</v>
      </c>
      <c r="M447" s="423">
        <v>0</v>
      </c>
      <c r="N447" s="423">
        <v>0</v>
      </c>
      <c r="O447" s="423">
        <v>0</v>
      </c>
      <c r="P447" s="423">
        <v>0</v>
      </c>
      <c r="Q447" s="423">
        <v>0</v>
      </c>
      <c r="R447" s="423">
        <v>0</v>
      </c>
      <c r="S447" s="423">
        <v>0</v>
      </c>
      <c r="T447" s="423">
        <v>0</v>
      </c>
      <c r="U447" s="423">
        <v>0</v>
      </c>
      <c r="V447" s="423">
        <v>0</v>
      </c>
    </row>
    <row r="448" spans="2:22">
      <c r="B448" s="491" t="s">
        <v>13</v>
      </c>
      <c r="C448" s="491" t="s">
        <v>13</v>
      </c>
      <c r="D448" s="491" t="s">
        <v>13</v>
      </c>
      <c r="E448" s="423">
        <v>0</v>
      </c>
      <c r="F448" s="423">
        <v>0</v>
      </c>
      <c r="G448" s="423">
        <v>0</v>
      </c>
      <c r="H448" s="423">
        <v>0</v>
      </c>
      <c r="I448" s="423">
        <v>0</v>
      </c>
      <c r="J448" s="423">
        <v>0</v>
      </c>
      <c r="K448" s="423">
        <v>0</v>
      </c>
      <c r="L448" s="423">
        <v>0</v>
      </c>
      <c r="M448" s="423">
        <v>0</v>
      </c>
      <c r="N448" s="423">
        <v>0</v>
      </c>
      <c r="O448" s="423">
        <v>0</v>
      </c>
      <c r="P448" s="423">
        <v>0</v>
      </c>
      <c r="Q448" s="423">
        <v>0</v>
      </c>
      <c r="R448" s="423">
        <v>0</v>
      </c>
      <c r="S448" s="423">
        <v>0</v>
      </c>
      <c r="T448" s="423">
        <v>0</v>
      </c>
      <c r="U448" s="423">
        <v>0</v>
      </c>
      <c r="V448" s="423">
        <v>0</v>
      </c>
    </row>
    <row r="449" spans="2:22">
      <c r="B449" s="491" t="s">
        <v>13</v>
      </c>
      <c r="C449" s="491" t="s">
        <v>13</v>
      </c>
      <c r="D449" s="491" t="s">
        <v>13</v>
      </c>
      <c r="E449" s="423">
        <v>0</v>
      </c>
      <c r="F449" s="423">
        <v>0</v>
      </c>
      <c r="G449" s="423">
        <v>0</v>
      </c>
      <c r="H449" s="423">
        <v>0</v>
      </c>
      <c r="I449" s="423">
        <v>0</v>
      </c>
      <c r="J449" s="423">
        <v>0</v>
      </c>
      <c r="K449" s="423">
        <v>0</v>
      </c>
      <c r="L449" s="423">
        <v>0</v>
      </c>
      <c r="M449" s="423">
        <v>0</v>
      </c>
      <c r="N449" s="423">
        <v>0</v>
      </c>
      <c r="O449" s="423">
        <v>0</v>
      </c>
      <c r="P449" s="423">
        <v>0</v>
      </c>
      <c r="Q449" s="423">
        <v>0</v>
      </c>
      <c r="R449" s="423">
        <v>0</v>
      </c>
      <c r="S449" s="423">
        <v>0</v>
      </c>
      <c r="T449" s="423">
        <v>0</v>
      </c>
      <c r="U449" s="423">
        <v>0</v>
      </c>
      <c r="V449" s="423">
        <v>0</v>
      </c>
    </row>
    <row r="450" spans="2:22">
      <c r="B450" s="491" t="s">
        <v>13</v>
      </c>
      <c r="C450" s="491" t="s">
        <v>13</v>
      </c>
      <c r="D450" s="491" t="s">
        <v>13</v>
      </c>
      <c r="E450" s="423">
        <v>0</v>
      </c>
      <c r="F450" s="423">
        <v>0</v>
      </c>
      <c r="G450" s="423">
        <v>0</v>
      </c>
      <c r="H450" s="423">
        <v>0</v>
      </c>
      <c r="I450" s="423">
        <v>0</v>
      </c>
      <c r="J450" s="423">
        <v>0</v>
      </c>
      <c r="K450" s="423">
        <v>0</v>
      </c>
      <c r="L450" s="423">
        <v>0</v>
      </c>
      <c r="M450" s="423">
        <v>0</v>
      </c>
      <c r="N450" s="423">
        <v>0</v>
      </c>
      <c r="O450" s="423">
        <v>0</v>
      </c>
      <c r="P450" s="423">
        <v>0</v>
      </c>
      <c r="Q450" s="423">
        <v>0</v>
      </c>
      <c r="R450" s="423">
        <v>0</v>
      </c>
      <c r="S450" s="423">
        <v>0</v>
      </c>
      <c r="T450" s="423">
        <v>0</v>
      </c>
      <c r="U450" s="423">
        <v>0</v>
      </c>
      <c r="V450" s="423">
        <v>0</v>
      </c>
    </row>
    <row r="451" spans="2:22">
      <c r="B451" s="491" t="s">
        <v>13</v>
      </c>
      <c r="C451" s="491" t="s">
        <v>13</v>
      </c>
      <c r="D451" s="491" t="s">
        <v>13</v>
      </c>
      <c r="E451" s="423">
        <v>0</v>
      </c>
      <c r="F451" s="423">
        <v>0</v>
      </c>
      <c r="G451" s="423">
        <v>0</v>
      </c>
      <c r="H451" s="423">
        <v>0</v>
      </c>
      <c r="I451" s="423">
        <v>0</v>
      </c>
      <c r="J451" s="423">
        <v>0</v>
      </c>
      <c r="K451" s="423">
        <v>0</v>
      </c>
      <c r="L451" s="423">
        <v>0</v>
      </c>
      <c r="M451" s="423">
        <v>0</v>
      </c>
      <c r="N451" s="423">
        <v>0</v>
      </c>
      <c r="O451" s="423">
        <v>0</v>
      </c>
      <c r="P451" s="423">
        <v>0</v>
      </c>
      <c r="Q451" s="423">
        <v>0</v>
      </c>
      <c r="R451" s="423">
        <v>0</v>
      </c>
      <c r="S451" s="423">
        <v>0</v>
      </c>
      <c r="T451" s="423">
        <v>0</v>
      </c>
      <c r="U451" s="423">
        <v>0</v>
      </c>
      <c r="V451" s="423">
        <v>0</v>
      </c>
    </row>
    <row r="452" spans="2:22">
      <c r="B452" s="491" t="s">
        <v>13</v>
      </c>
      <c r="C452" s="491" t="s">
        <v>13</v>
      </c>
      <c r="D452" s="491" t="s">
        <v>13</v>
      </c>
      <c r="E452" s="423">
        <v>0</v>
      </c>
      <c r="F452" s="423">
        <v>0</v>
      </c>
      <c r="G452" s="423">
        <v>0</v>
      </c>
      <c r="H452" s="423">
        <v>0</v>
      </c>
      <c r="I452" s="423">
        <v>0</v>
      </c>
      <c r="J452" s="423">
        <v>0</v>
      </c>
      <c r="K452" s="423">
        <v>0</v>
      </c>
      <c r="L452" s="423">
        <v>0</v>
      </c>
      <c r="M452" s="423">
        <v>0</v>
      </c>
      <c r="N452" s="423">
        <v>0</v>
      </c>
      <c r="O452" s="423">
        <v>0</v>
      </c>
      <c r="P452" s="423">
        <v>0</v>
      </c>
      <c r="Q452" s="423">
        <v>0</v>
      </c>
      <c r="R452" s="423">
        <v>0</v>
      </c>
      <c r="S452" s="423">
        <v>0</v>
      </c>
      <c r="T452" s="423">
        <v>0</v>
      </c>
      <c r="U452" s="423">
        <v>0</v>
      </c>
      <c r="V452" s="423">
        <v>0</v>
      </c>
    </row>
    <row r="453" spans="2:22">
      <c r="B453" s="491" t="s">
        <v>13</v>
      </c>
      <c r="C453" s="491" t="s">
        <v>13</v>
      </c>
      <c r="D453" s="491" t="s">
        <v>13</v>
      </c>
      <c r="E453" s="423">
        <v>0</v>
      </c>
      <c r="F453" s="423">
        <v>0</v>
      </c>
      <c r="G453" s="423">
        <v>0</v>
      </c>
      <c r="H453" s="423">
        <v>0</v>
      </c>
      <c r="I453" s="423">
        <v>0</v>
      </c>
      <c r="J453" s="423">
        <v>0</v>
      </c>
      <c r="K453" s="423">
        <v>0</v>
      </c>
      <c r="L453" s="423">
        <v>0</v>
      </c>
      <c r="M453" s="423">
        <v>0</v>
      </c>
      <c r="N453" s="423">
        <v>0</v>
      </c>
      <c r="O453" s="423">
        <v>0</v>
      </c>
      <c r="P453" s="423">
        <v>0</v>
      </c>
      <c r="Q453" s="423">
        <v>0</v>
      </c>
      <c r="R453" s="423">
        <v>0</v>
      </c>
      <c r="S453" s="423">
        <v>0</v>
      </c>
      <c r="T453" s="423">
        <v>0</v>
      </c>
      <c r="U453" s="423">
        <v>0</v>
      </c>
      <c r="V453" s="423">
        <v>0</v>
      </c>
    </row>
    <row r="454" spans="2:22">
      <c r="B454" s="491" t="s">
        <v>13</v>
      </c>
      <c r="C454" s="491" t="s">
        <v>13</v>
      </c>
      <c r="D454" s="491" t="s">
        <v>13</v>
      </c>
      <c r="E454" s="423">
        <v>0</v>
      </c>
      <c r="F454" s="423">
        <v>0</v>
      </c>
      <c r="G454" s="423">
        <v>0</v>
      </c>
      <c r="H454" s="423">
        <v>0</v>
      </c>
      <c r="I454" s="423">
        <v>0</v>
      </c>
      <c r="J454" s="423">
        <v>0</v>
      </c>
      <c r="K454" s="423">
        <v>0</v>
      </c>
      <c r="L454" s="423">
        <v>0</v>
      </c>
      <c r="M454" s="423">
        <v>0</v>
      </c>
      <c r="N454" s="423">
        <v>0</v>
      </c>
      <c r="O454" s="423">
        <v>0</v>
      </c>
      <c r="P454" s="423">
        <v>0</v>
      </c>
      <c r="Q454" s="423">
        <v>0</v>
      </c>
      <c r="R454" s="423">
        <v>0</v>
      </c>
      <c r="S454" s="423">
        <v>0</v>
      </c>
      <c r="T454" s="423">
        <v>0</v>
      </c>
      <c r="U454" s="423">
        <v>0</v>
      </c>
      <c r="V454" s="423">
        <v>0</v>
      </c>
    </row>
    <row r="455" spans="2:22">
      <c r="B455" s="491" t="s">
        <v>13</v>
      </c>
      <c r="C455" s="491" t="s">
        <v>13</v>
      </c>
      <c r="D455" s="491" t="s">
        <v>13</v>
      </c>
      <c r="E455" s="423">
        <v>0</v>
      </c>
      <c r="F455" s="423">
        <v>0</v>
      </c>
      <c r="G455" s="423">
        <v>0</v>
      </c>
      <c r="H455" s="423">
        <v>0</v>
      </c>
      <c r="I455" s="423">
        <v>0</v>
      </c>
      <c r="J455" s="423">
        <v>0</v>
      </c>
      <c r="K455" s="423">
        <v>0</v>
      </c>
      <c r="L455" s="423">
        <v>0</v>
      </c>
      <c r="M455" s="423">
        <v>0</v>
      </c>
      <c r="N455" s="423">
        <v>0</v>
      </c>
      <c r="O455" s="423">
        <v>0</v>
      </c>
      <c r="P455" s="423">
        <v>0</v>
      </c>
      <c r="Q455" s="423">
        <v>0</v>
      </c>
      <c r="R455" s="423">
        <v>0</v>
      </c>
      <c r="S455" s="423">
        <v>0</v>
      </c>
      <c r="T455" s="423">
        <v>0</v>
      </c>
      <c r="U455" s="423">
        <v>0</v>
      </c>
      <c r="V455" s="423">
        <v>0</v>
      </c>
    </row>
    <row r="456" spans="2:22">
      <c r="B456" s="491" t="s">
        <v>13</v>
      </c>
      <c r="C456" s="491" t="s">
        <v>13</v>
      </c>
      <c r="D456" s="491" t="s">
        <v>13</v>
      </c>
      <c r="E456" s="423">
        <v>0</v>
      </c>
      <c r="F456" s="423">
        <v>0</v>
      </c>
      <c r="G456" s="423">
        <v>0</v>
      </c>
      <c r="H456" s="423">
        <v>0</v>
      </c>
      <c r="I456" s="423">
        <v>0</v>
      </c>
      <c r="J456" s="423">
        <v>0</v>
      </c>
      <c r="K456" s="423">
        <v>0</v>
      </c>
      <c r="L456" s="423">
        <v>0</v>
      </c>
      <c r="M456" s="423">
        <v>0</v>
      </c>
      <c r="N456" s="423">
        <v>0</v>
      </c>
      <c r="O456" s="423">
        <v>0</v>
      </c>
      <c r="P456" s="423">
        <v>0</v>
      </c>
      <c r="Q456" s="423">
        <v>0</v>
      </c>
      <c r="R456" s="423">
        <v>0</v>
      </c>
      <c r="S456" s="423">
        <v>0</v>
      </c>
      <c r="T456" s="423">
        <v>0</v>
      </c>
      <c r="U456" s="423">
        <v>0</v>
      </c>
      <c r="V456" s="423">
        <v>0</v>
      </c>
    </row>
    <row r="457" spans="2:22">
      <c r="B457" s="491" t="s">
        <v>13</v>
      </c>
      <c r="C457" s="491" t="s">
        <v>13</v>
      </c>
      <c r="D457" s="491" t="s">
        <v>13</v>
      </c>
      <c r="E457" s="423">
        <v>0</v>
      </c>
      <c r="F457" s="423">
        <v>0</v>
      </c>
      <c r="G457" s="423">
        <v>0</v>
      </c>
      <c r="H457" s="423">
        <v>0</v>
      </c>
      <c r="I457" s="423">
        <v>0</v>
      </c>
      <c r="J457" s="423">
        <v>0</v>
      </c>
      <c r="K457" s="423">
        <v>0</v>
      </c>
      <c r="L457" s="423">
        <v>0</v>
      </c>
      <c r="M457" s="423">
        <v>0</v>
      </c>
      <c r="N457" s="423">
        <v>0</v>
      </c>
      <c r="O457" s="423">
        <v>0</v>
      </c>
      <c r="P457" s="423">
        <v>0</v>
      </c>
      <c r="Q457" s="423">
        <v>0</v>
      </c>
      <c r="R457" s="423">
        <v>0</v>
      </c>
      <c r="S457" s="423">
        <v>0</v>
      </c>
      <c r="T457" s="423">
        <v>0</v>
      </c>
      <c r="U457" s="423">
        <v>0</v>
      </c>
      <c r="V457" s="423">
        <v>0</v>
      </c>
    </row>
    <row r="458" spans="2:22">
      <c r="B458" s="491" t="s">
        <v>13</v>
      </c>
      <c r="C458" s="491" t="s">
        <v>13</v>
      </c>
      <c r="D458" s="491" t="s">
        <v>13</v>
      </c>
      <c r="E458" s="423">
        <v>0</v>
      </c>
      <c r="F458" s="423">
        <v>0</v>
      </c>
      <c r="G458" s="423">
        <v>0</v>
      </c>
      <c r="H458" s="423">
        <v>0</v>
      </c>
      <c r="I458" s="423">
        <v>0</v>
      </c>
      <c r="J458" s="423">
        <v>0</v>
      </c>
      <c r="K458" s="423">
        <v>0</v>
      </c>
      <c r="L458" s="423">
        <v>0</v>
      </c>
      <c r="M458" s="423">
        <v>0</v>
      </c>
      <c r="N458" s="423">
        <v>0</v>
      </c>
      <c r="O458" s="423">
        <v>0</v>
      </c>
      <c r="P458" s="423">
        <v>0</v>
      </c>
      <c r="Q458" s="423">
        <v>0</v>
      </c>
      <c r="R458" s="423">
        <v>0</v>
      </c>
      <c r="S458" s="423">
        <v>0</v>
      </c>
      <c r="T458" s="423">
        <v>0</v>
      </c>
      <c r="U458" s="423">
        <v>0</v>
      </c>
      <c r="V458" s="423">
        <v>0</v>
      </c>
    </row>
    <row r="459" spans="2:22">
      <c r="B459" s="491" t="s">
        <v>13</v>
      </c>
      <c r="C459" s="491" t="s">
        <v>13</v>
      </c>
      <c r="D459" s="491" t="s">
        <v>13</v>
      </c>
      <c r="E459" s="423">
        <v>0</v>
      </c>
      <c r="F459" s="423">
        <v>0</v>
      </c>
      <c r="G459" s="423">
        <v>0</v>
      </c>
      <c r="H459" s="423">
        <v>0</v>
      </c>
      <c r="I459" s="423">
        <v>0</v>
      </c>
      <c r="J459" s="423">
        <v>0</v>
      </c>
      <c r="K459" s="423">
        <v>0</v>
      </c>
      <c r="L459" s="423">
        <v>0</v>
      </c>
      <c r="M459" s="423">
        <v>0</v>
      </c>
      <c r="N459" s="423">
        <v>0</v>
      </c>
      <c r="O459" s="423">
        <v>0</v>
      </c>
      <c r="P459" s="423">
        <v>0</v>
      </c>
      <c r="Q459" s="423">
        <v>0</v>
      </c>
      <c r="R459" s="423">
        <v>0</v>
      </c>
      <c r="S459" s="423">
        <v>0</v>
      </c>
      <c r="T459" s="423">
        <v>0</v>
      </c>
      <c r="U459" s="423">
        <v>0</v>
      </c>
      <c r="V459" s="423">
        <v>0</v>
      </c>
    </row>
    <row r="460" spans="2:22">
      <c r="B460" s="491" t="s">
        <v>13</v>
      </c>
      <c r="C460" s="491" t="s">
        <v>13</v>
      </c>
      <c r="D460" s="491" t="s">
        <v>13</v>
      </c>
      <c r="E460" s="423">
        <v>0</v>
      </c>
      <c r="F460" s="423">
        <v>0</v>
      </c>
      <c r="G460" s="423">
        <v>0</v>
      </c>
      <c r="H460" s="423">
        <v>0</v>
      </c>
      <c r="I460" s="423">
        <v>0</v>
      </c>
      <c r="J460" s="423">
        <v>0</v>
      </c>
      <c r="K460" s="423">
        <v>0</v>
      </c>
      <c r="L460" s="423">
        <v>0</v>
      </c>
      <c r="M460" s="423">
        <v>0</v>
      </c>
      <c r="N460" s="423">
        <v>0</v>
      </c>
      <c r="O460" s="423">
        <v>0</v>
      </c>
      <c r="P460" s="423">
        <v>0</v>
      </c>
      <c r="Q460" s="423">
        <v>0</v>
      </c>
      <c r="R460" s="423">
        <v>0</v>
      </c>
      <c r="S460" s="423">
        <v>0</v>
      </c>
      <c r="T460" s="423">
        <v>0</v>
      </c>
      <c r="U460" s="423">
        <v>0</v>
      </c>
      <c r="V460" s="423">
        <v>0</v>
      </c>
    </row>
    <row r="461" spans="2:22">
      <c r="B461" s="491" t="s">
        <v>13</v>
      </c>
      <c r="C461" s="491" t="s">
        <v>13</v>
      </c>
      <c r="D461" s="491" t="s">
        <v>13</v>
      </c>
      <c r="E461" s="423">
        <v>0</v>
      </c>
      <c r="F461" s="423">
        <v>0</v>
      </c>
      <c r="G461" s="423">
        <v>0</v>
      </c>
      <c r="H461" s="423">
        <v>0</v>
      </c>
      <c r="I461" s="423">
        <v>0</v>
      </c>
      <c r="J461" s="423">
        <v>0</v>
      </c>
      <c r="K461" s="423">
        <v>0</v>
      </c>
      <c r="L461" s="423">
        <v>0</v>
      </c>
      <c r="M461" s="423">
        <v>0</v>
      </c>
      <c r="N461" s="423">
        <v>0</v>
      </c>
      <c r="O461" s="423">
        <v>0</v>
      </c>
      <c r="P461" s="423">
        <v>0</v>
      </c>
      <c r="Q461" s="423">
        <v>0</v>
      </c>
      <c r="R461" s="423">
        <v>0</v>
      </c>
      <c r="S461" s="423">
        <v>0</v>
      </c>
      <c r="T461" s="423">
        <v>0</v>
      </c>
      <c r="U461" s="423">
        <v>0</v>
      </c>
      <c r="V461" s="423">
        <v>0</v>
      </c>
    </row>
    <row r="462" spans="2:22">
      <c r="B462" s="491" t="s">
        <v>13</v>
      </c>
      <c r="C462" s="491" t="s">
        <v>13</v>
      </c>
      <c r="D462" s="491" t="s">
        <v>13</v>
      </c>
      <c r="E462" s="423">
        <v>0</v>
      </c>
      <c r="F462" s="423">
        <v>0</v>
      </c>
      <c r="G462" s="423">
        <v>0</v>
      </c>
      <c r="H462" s="423">
        <v>0</v>
      </c>
      <c r="I462" s="423">
        <v>0</v>
      </c>
      <c r="J462" s="423">
        <v>0</v>
      </c>
      <c r="K462" s="423">
        <v>0</v>
      </c>
      <c r="L462" s="423">
        <v>0</v>
      </c>
      <c r="M462" s="423">
        <v>0</v>
      </c>
      <c r="N462" s="423">
        <v>0</v>
      </c>
      <c r="O462" s="423">
        <v>0</v>
      </c>
      <c r="P462" s="423">
        <v>0</v>
      </c>
      <c r="Q462" s="423">
        <v>0</v>
      </c>
      <c r="R462" s="423">
        <v>0</v>
      </c>
      <c r="S462" s="423">
        <v>0</v>
      </c>
      <c r="T462" s="423">
        <v>0</v>
      </c>
      <c r="U462" s="423">
        <v>0</v>
      </c>
      <c r="V462" s="423">
        <v>0</v>
      </c>
    </row>
    <row r="463" spans="2:22">
      <c r="B463" s="491" t="s">
        <v>13</v>
      </c>
      <c r="C463" s="491" t="s">
        <v>13</v>
      </c>
      <c r="D463" s="491" t="s">
        <v>13</v>
      </c>
      <c r="E463" s="423">
        <v>0</v>
      </c>
      <c r="F463" s="423">
        <v>0</v>
      </c>
      <c r="G463" s="423">
        <v>0</v>
      </c>
      <c r="H463" s="423">
        <v>0</v>
      </c>
      <c r="I463" s="423">
        <v>0</v>
      </c>
      <c r="J463" s="423">
        <v>0</v>
      </c>
      <c r="K463" s="423">
        <v>0</v>
      </c>
      <c r="L463" s="423">
        <v>0</v>
      </c>
      <c r="M463" s="423">
        <v>0</v>
      </c>
      <c r="N463" s="423">
        <v>0</v>
      </c>
      <c r="O463" s="423">
        <v>0</v>
      </c>
      <c r="P463" s="423">
        <v>0</v>
      </c>
      <c r="Q463" s="423">
        <v>0</v>
      </c>
      <c r="R463" s="423">
        <v>0</v>
      </c>
      <c r="S463" s="423">
        <v>0</v>
      </c>
      <c r="T463" s="423">
        <v>0</v>
      </c>
      <c r="U463" s="423">
        <v>0</v>
      </c>
      <c r="V463" s="423">
        <v>0</v>
      </c>
    </row>
    <row r="464" spans="2:22">
      <c r="B464" s="491" t="s">
        <v>13</v>
      </c>
      <c r="C464" s="491" t="s">
        <v>13</v>
      </c>
      <c r="D464" s="491" t="s">
        <v>13</v>
      </c>
      <c r="E464" s="423">
        <v>0</v>
      </c>
      <c r="F464" s="423">
        <v>0</v>
      </c>
      <c r="G464" s="423">
        <v>0</v>
      </c>
      <c r="H464" s="423">
        <v>0</v>
      </c>
      <c r="I464" s="423">
        <v>0</v>
      </c>
      <c r="J464" s="423">
        <v>0</v>
      </c>
      <c r="K464" s="423">
        <v>0</v>
      </c>
      <c r="L464" s="423">
        <v>0</v>
      </c>
      <c r="M464" s="423">
        <v>0</v>
      </c>
      <c r="N464" s="423">
        <v>0</v>
      </c>
      <c r="O464" s="423">
        <v>0</v>
      </c>
      <c r="P464" s="423">
        <v>0</v>
      </c>
      <c r="Q464" s="423">
        <v>0</v>
      </c>
      <c r="R464" s="423">
        <v>0</v>
      </c>
      <c r="S464" s="423">
        <v>0</v>
      </c>
      <c r="T464" s="423">
        <v>0</v>
      </c>
      <c r="U464" s="423">
        <v>0</v>
      </c>
      <c r="V464" s="423">
        <v>0</v>
      </c>
    </row>
    <row r="465" spans="2:22">
      <c r="B465" s="491" t="s">
        <v>13</v>
      </c>
      <c r="C465" s="491" t="s">
        <v>13</v>
      </c>
      <c r="D465" s="491" t="s">
        <v>13</v>
      </c>
      <c r="E465" s="423">
        <v>0</v>
      </c>
      <c r="F465" s="423">
        <v>0</v>
      </c>
      <c r="G465" s="423">
        <v>0</v>
      </c>
      <c r="H465" s="423">
        <v>0</v>
      </c>
      <c r="I465" s="423">
        <v>0</v>
      </c>
      <c r="J465" s="423">
        <v>0</v>
      </c>
      <c r="K465" s="423">
        <v>0</v>
      </c>
      <c r="L465" s="423">
        <v>0</v>
      </c>
      <c r="M465" s="423">
        <v>0</v>
      </c>
      <c r="N465" s="423">
        <v>0</v>
      </c>
      <c r="O465" s="423">
        <v>0</v>
      </c>
      <c r="P465" s="423">
        <v>0</v>
      </c>
      <c r="Q465" s="423">
        <v>0</v>
      </c>
      <c r="R465" s="423">
        <v>0</v>
      </c>
      <c r="S465" s="423">
        <v>0</v>
      </c>
      <c r="T465" s="423">
        <v>0</v>
      </c>
      <c r="U465" s="423">
        <v>0</v>
      </c>
      <c r="V465" s="423">
        <v>0</v>
      </c>
    </row>
    <row r="466" spans="2:22">
      <c r="B466" s="491" t="s">
        <v>13</v>
      </c>
      <c r="C466" s="491" t="s">
        <v>13</v>
      </c>
      <c r="D466" s="491" t="s">
        <v>13</v>
      </c>
      <c r="E466" s="423">
        <v>0</v>
      </c>
      <c r="F466" s="423">
        <v>0</v>
      </c>
      <c r="G466" s="423">
        <v>0</v>
      </c>
      <c r="H466" s="423">
        <v>0</v>
      </c>
      <c r="I466" s="423">
        <v>0</v>
      </c>
      <c r="J466" s="423">
        <v>0</v>
      </c>
      <c r="K466" s="423">
        <v>0</v>
      </c>
      <c r="L466" s="423">
        <v>0</v>
      </c>
      <c r="M466" s="423">
        <v>0</v>
      </c>
      <c r="N466" s="423">
        <v>0</v>
      </c>
      <c r="O466" s="423">
        <v>0</v>
      </c>
      <c r="P466" s="423">
        <v>0</v>
      </c>
      <c r="Q466" s="423">
        <v>0</v>
      </c>
      <c r="R466" s="423">
        <v>0</v>
      </c>
      <c r="S466" s="423">
        <v>0</v>
      </c>
      <c r="T466" s="423">
        <v>0</v>
      </c>
      <c r="U466" s="423">
        <v>0</v>
      </c>
      <c r="V466" s="423">
        <v>0</v>
      </c>
    </row>
    <row r="467" spans="2:22">
      <c r="B467" s="491" t="s">
        <v>13</v>
      </c>
      <c r="C467" s="491" t="s">
        <v>13</v>
      </c>
      <c r="D467" s="491" t="s">
        <v>13</v>
      </c>
      <c r="E467" s="423">
        <v>0</v>
      </c>
      <c r="F467" s="423">
        <v>0</v>
      </c>
      <c r="G467" s="423">
        <v>0</v>
      </c>
      <c r="H467" s="423">
        <v>0</v>
      </c>
      <c r="I467" s="423">
        <v>0</v>
      </c>
      <c r="J467" s="423">
        <v>0</v>
      </c>
      <c r="K467" s="423">
        <v>0</v>
      </c>
      <c r="L467" s="423">
        <v>0</v>
      </c>
      <c r="M467" s="423">
        <v>0</v>
      </c>
      <c r="N467" s="423">
        <v>0</v>
      </c>
      <c r="O467" s="423">
        <v>0</v>
      </c>
      <c r="P467" s="423">
        <v>0</v>
      </c>
      <c r="Q467" s="423">
        <v>0</v>
      </c>
      <c r="R467" s="423">
        <v>0</v>
      </c>
      <c r="S467" s="423">
        <v>0</v>
      </c>
      <c r="T467" s="423">
        <v>0</v>
      </c>
      <c r="U467" s="423">
        <v>0</v>
      </c>
      <c r="V467" s="423">
        <v>0</v>
      </c>
    </row>
    <row r="468" spans="2:22">
      <c r="B468" s="491" t="s">
        <v>13</v>
      </c>
      <c r="C468" s="491" t="s">
        <v>13</v>
      </c>
      <c r="D468" s="491" t="s">
        <v>13</v>
      </c>
      <c r="E468" s="423">
        <v>0</v>
      </c>
      <c r="F468" s="423">
        <v>0</v>
      </c>
      <c r="G468" s="423">
        <v>0</v>
      </c>
      <c r="H468" s="423">
        <v>0</v>
      </c>
      <c r="I468" s="423">
        <v>0</v>
      </c>
      <c r="J468" s="423">
        <v>0</v>
      </c>
      <c r="K468" s="423">
        <v>0</v>
      </c>
      <c r="L468" s="423">
        <v>0</v>
      </c>
      <c r="M468" s="423">
        <v>0</v>
      </c>
      <c r="N468" s="423">
        <v>0</v>
      </c>
      <c r="O468" s="423">
        <v>0</v>
      </c>
      <c r="P468" s="423">
        <v>0</v>
      </c>
      <c r="Q468" s="423">
        <v>0</v>
      </c>
      <c r="R468" s="423">
        <v>0</v>
      </c>
      <c r="S468" s="423">
        <v>0</v>
      </c>
      <c r="T468" s="423">
        <v>0</v>
      </c>
      <c r="U468" s="423">
        <v>0</v>
      </c>
      <c r="V468" s="423">
        <v>0</v>
      </c>
    </row>
    <row r="469" spans="2:22">
      <c r="B469" s="491" t="s">
        <v>13</v>
      </c>
      <c r="C469" s="491" t="s">
        <v>13</v>
      </c>
      <c r="D469" s="491" t="s">
        <v>13</v>
      </c>
      <c r="E469" s="423">
        <v>0</v>
      </c>
      <c r="F469" s="423">
        <v>0</v>
      </c>
      <c r="G469" s="423">
        <v>0</v>
      </c>
      <c r="H469" s="423">
        <v>0</v>
      </c>
      <c r="I469" s="423">
        <v>0</v>
      </c>
      <c r="J469" s="423">
        <v>0</v>
      </c>
      <c r="K469" s="423">
        <v>0</v>
      </c>
      <c r="L469" s="423">
        <v>0</v>
      </c>
      <c r="M469" s="423">
        <v>0</v>
      </c>
      <c r="N469" s="423">
        <v>0</v>
      </c>
      <c r="O469" s="423">
        <v>0</v>
      </c>
      <c r="P469" s="423">
        <v>0</v>
      </c>
      <c r="Q469" s="423">
        <v>0</v>
      </c>
      <c r="R469" s="423">
        <v>0</v>
      </c>
      <c r="S469" s="423">
        <v>0</v>
      </c>
      <c r="T469" s="423">
        <v>0</v>
      </c>
      <c r="U469" s="423">
        <v>0</v>
      </c>
      <c r="V469" s="423">
        <v>0</v>
      </c>
    </row>
    <row r="470" spans="2:22">
      <c r="B470" s="491" t="s">
        <v>13</v>
      </c>
      <c r="C470" s="491" t="s">
        <v>13</v>
      </c>
      <c r="D470" s="491" t="s">
        <v>13</v>
      </c>
      <c r="E470" s="423">
        <v>0</v>
      </c>
      <c r="F470" s="423">
        <v>0</v>
      </c>
      <c r="G470" s="423">
        <v>0</v>
      </c>
      <c r="H470" s="423">
        <v>0</v>
      </c>
      <c r="I470" s="423">
        <v>0</v>
      </c>
      <c r="J470" s="423">
        <v>0</v>
      </c>
      <c r="K470" s="423">
        <v>0</v>
      </c>
      <c r="L470" s="423">
        <v>0</v>
      </c>
      <c r="M470" s="423">
        <v>0</v>
      </c>
      <c r="N470" s="423">
        <v>0</v>
      </c>
      <c r="O470" s="423">
        <v>0</v>
      </c>
      <c r="P470" s="423">
        <v>0</v>
      </c>
      <c r="Q470" s="423">
        <v>0</v>
      </c>
      <c r="R470" s="423">
        <v>0</v>
      </c>
      <c r="S470" s="423">
        <v>0</v>
      </c>
      <c r="T470" s="423">
        <v>0</v>
      </c>
      <c r="U470" s="423">
        <v>0</v>
      </c>
      <c r="V470" s="423">
        <v>0</v>
      </c>
    </row>
    <row r="471" spans="2:22">
      <c r="B471" s="491" t="s">
        <v>13</v>
      </c>
      <c r="C471" s="491" t="s">
        <v>13</v>
      </c>
      <c r="D471" s="491" t="s">
        <v>13</v>
      </c>
      <c r="E471" s="423">
        <v>0</v>
      </c>
      <c r="F471" s="423">
        <v>0</v>
      </c>
      <c r="G471" s="423">
        <v>0</v>
      </c>
      <c r="H471" s="423">
        <v>0</v>
      </c>
      <c r="I471" s="423">
        <v>0</v>
      </c>
      <c r="J471" s="423">
        <v>0</v>
      </c>
      <c r="K471" s="423">
        <v>0</v>
      </c>
      <c r="L471" s="423">
        <v>0</v>
      </c>
      <c r="M471" s="423">
        <v>0</v>
      </c>
      <c r="N471" s="423">
        <v>0</v>
      </c>
      <c r="O471" s="423">
        <v>0</v>
      </c>
      <c r="P471" s="423">
        <v>0</v>
      </c>
      <c r="Q471" s="423">
        <v>0</v>
      </c>
      <c r="R471" s="423">
        <v>0</v>
      </c>
      <c r="S471" s="423">
        <v>0</v>
      </c>
      <c r="T471" s="423">
        <v>0</v>
      </c>
      <c r="U471" s="423">
        <v>0</v>
      </c>
      <c r="V471" s="423">
        <v>0</v>
      </c>
    </row>
    <row r="472" spans="2:22">
      <c r="B472" s="491" t="s">
        <v>13</v>
      </c>
      <c r="C472" s="491" t="s">
        <v>13</v>
      </c>
      <c r="D472" s="491" t="s">
        <v>13</v>
      </c>
      <c r="E472" s="423">
        <v>0</v>
      </c>
      <c r="F472" s="423">
        <v>0</v>
      </c>
      <c r="G472" s="423">
        <v>0</v>
      </c>
      <c r="H472" s="423">
        <v>0</v>
      </c>
      <c r="I472" s="423">
        <v>0</v>
      </c>
      <c r="J472" s="423">
        <v>0</v>
      </c>
      <c r="K472" s="423">
        <v>0</v>
      </c>
      <c r="L472" s="423">
        <v>0</v>
      </c>
      <c r="M472" s="423">
        <v>0</v>
      </c>
      <c r="N472" s="423">
        <v>0</v>
      </c>
      <c r="O472" s="423">
        <v>0</v>
      </c>
      <c r="P472" s="423">
        <v>0</v>
      </c>
      <c r="Q472" s="423">
        <v>0</v>
      </c>
      <c r="R472" s="423">
        <v>0</v>
      </c>
      <c r="S472" s="423">
        <v>0</v>
      </c>
      <c r="T472" s="423">
        <v>0</v>
      </c>
      <c r="U472" s="423">
        <v>0</v>
      </c>
      <c r="V472" s="423">
        <v>0</v>
      </c>
    </row>
    <row r="473" spans="2:22">
      <c r="B473" s="491" t="s">
        <v>13</v>
      </c>
      <c r="C473" s="491" t="s">
        <v>13</v>
      </c>
      <c r="D473" s="491" t="s">
        <v>13</v>
      </c>
      <c r="E473" s="423">
        <v>0</v>
      </c>
      <c r="F473" s="423">
        <v>0</v>
      </c>
      <c r="G473" s="423">
        <v>0</v>
      </c>
      <c r="H473" s="423">
        <v>0</v>
      </c>
      <c r="I473" s="423">
        <v>0</v>
      </c>
      <c r="J473" s="423">
        <v>0</v>
      </c>
      <c r="K473" s="423">
        <v>0</v>
      </c>
      <c r="L473" s="423">
        <v>0</v>
      </c>
      <c r="M473" s="423">
        <v>0</v>
      </c>
      <c r="N473" s="423">
        <v>0</v>
      </c>
      <c r="O473" s="423">
        <v>0</v>
      </c>
      <c r="P473" s="423">
        <v>0</v>
      </c>
      <c r="Q473" s="423">
        <v>0</v>
      </c>
      <c r="R473" s="423">
        <v>0</v>
      </c>
      <c r="S473" s="423">
        <v>0</v>
      </c>
      <c r="T473" s="423">
        <v>0</v>
      </c>
      <c r="U473" s="423">
        <v>0</v>
      </c>
      <c r="V473" s="423">
        <v>0</v>
      </c>
    </row>
    <row r="474" spans="2:22">
      <c r="B474" s="491" t="s">
        <v>13</v>
      </c>
      <c r="C474" s="491" t="s">
        <v>13</v>
      </c>
      <c r="D474" s="491" t="s">
        <v>13</v>
      </c>
      <c r="E474" s="423">
        <v>0</v>
      </c>
      <c r="F474" s="423">
        <v>0</v>
      </c>
      <c r="G474" s="423">
        <v>0</v>
      </c>
      <c r="H474" s="423">
        <v>0</v>
      </c>
      <c r="I474" s="423">
        <v>0</v>
      </c>
      <c r="J474" s="423">
        <v>0</v>
      </c>
      <c r="K474" s="423">
        <v>0</v>
      </c>
      <c r="L474" s="423">
        <v>0</v>
      </c>
      <c r="M474" s="423">
        <v>0</v>
      </c>
      <c r="N474" s="423">
        <v>0</v>
      </c>
      <c r="O474" s="423">
        <v>0</v>
      </c>
      <c r="P474" s="423">
        <v>0</v>
      </c>
      <c r="Q474" s="423">
        <v>0</v>
      </c>
      <c r="R474" s="423">
        <v>0</v>
      </c>
      <c r="S474" s="423">
        <v>0</v>
      </c>
      <c r="T474" s="423">
        <v>0</v>
      </c>
      <c r="U474" s="423">
        <v>0</v>
      </c>
      <c r="V474" s="423">
        <v>0</v>
      </c>
    </row>
    <row r="475" spans="2:22">
      <c r="B475" s="491" t="s">
        <v>13</v>
      </c>
      <c r="C475" s="491" t="s">
        <v>13</v>
      </c>
      <c r="D475" s="491" t="s">
        <v>13</v>
      </c>
      <c r="E475" s="423">
        <v>0</v>
      </c>
      <c r="F475" s="423">
        <v>0</v>
      </c>
      <c r="G475" s="423">
        <v>0</v>
      </c>
      <c r="H475" s="423">
        <v>0</v>
      </c>
      <c r="I475" s="423">
        <v>0</v>
      </c>
      <c r="J475" s="423">
        <v>0</v>
      </c>
      <c r="K475" s="423">
        <v>0</v>
      </c>
      <c r="L475" s="423">
        <v>0</v>
      </c>
      <c r="M475" s="423">
        <v>0</v>
      </c>
      <c r="N475" s="423">
        <v>0</v>
      </c>
      <c r="O475" s="423">
        <v>0</v>
      </c>
      <c r="P475" s="423">
        <v>0</v>
      </c>
      <c r="Q475" s="423">
        <v>0</v>
      </c>
      <c r="R475" s="423">
        <v>0</v>
      </c>
      <c r="S475" s="423">
        <v>0</v>
      </c>
      <c r="T475" s="423">
        <v>0</v>
      </c>
      <c r="U475" s="423">
        <v>0</v>
      </c>
      <c r="V475" s="423">
        <v>0</v>
      </c>
    </row>
    <row r="476" spans="2:22">
      <c r="B476" s="491" t="s">
        <v>13</v>
      </c>
      <c r="C476" s="491" t="s">
        <v>13</v>
      </c>
      <c r="D476" s="491" t="s">
        <v>13</v>
      </c>
      <c r="E476" s="423">
        <v>0</v>
      </c>
      <c r="F476" s="423">
        <v>0</v>
      </c>
      <c r="G476" s="423">
        <v>0</v>
      </c>
      <c r="H476" s="423">
        <v>0</v>
      </c>
      <c r="I476" s="423">
        <v>0</v>
      </c>
      <c r="J476" s="423">
        <v>0</v>
      </c>
      <c r="K476" s="423">
        <v>0</v>
      </c>
      <c r="L476" s="423">
        <v>0</v>
      </c>
      <c r="M476" s="423">
        <v>0</v>
      </c>
      <c r="N476" s="423">
        <v>0</v>
      </c>
      <c r="O476" s="423">
        <v>0</v>
      </c>
      <c r="P476" s="423">
        <v>0</v>
      </c>
      <c r="Q476" s="423">
        <v>0</v>
      </c>
      <c r="R476" s="423">
        <v>0</v>
      </c>
      <c r="S476" s="423">
        <v>0</v>
      </c>
      <c r="T476" s="423">
        <v>0</v>
      </c>
      <c r="U476" s="423">
        <v>0</v>
      </c>
      <c r="V476" s="423">
        <v>0</v>
      </c>
    </row>
    <row r="477" spans="2:22">
      <c r="B477" s="491" t="s">
        <v>13</v>
      </c>
      <c r="C477" s="491" t="s">
        <v>13</v>
      </c>
      <c r="D477" s="491" t="s">
        <v>13</v>
      </c>
      <c r="E477" s="423">
        <v>0</v>
      </c>
      <c r="F477" s="423">
        <v>0</v>
      </c>
      <c r="G477" s="423">
        <v>0</v>
      </c>
      <c r="H477" s="423">
        <v>0</v>
      </c>
      <c r="I477" s="423">
        <v>0</v>
      </c>
      <c r="J477" s="423">
        <v>0</v>
      </c>
      <c r="K477" s="423">
        <v>0</v>
      </c>
      <c r="L477" s="423">
        <v>0</v>
      </c>
      <c r="M477" s="423">
        <v>0</v>
      </c>
      <c r="N477" s="423">
        <v>0</v>
      </c>
      <c r="O477" s="423">
        <v>0</v>
      </c>
      <c r="P477" s="423">
        <v>0</v>
      </c>
      <c r="Q477" s="423">
        <v>0</v>
      </c>
      <c r="R477" s="423">
        <v>0</v>
      </c>
      <c r="S477" s="423">
        <v>0</v>
      </c>
      <c r="T477" s="423">
        <v>0</v>
      </c>
      <c r="U477" s="423">
        <v>0</v>
      </c>
      <c r="V477" s="423">
        <v>0</v>
      </c>
    </row>
    <row r="478" spans="2:22">
      <c r="B478" s="491" t="s">
        <v>13</v>
      </c>
      <c r="C478" s="491" t="s">
        <v>13</v>
      </c>
      <c r="D478" s="491" t="s">
        <v>13</v>
      </c>
      <c r="E478" s="423">
        <v>0</v>
      </c>
      <c r="F478" s="423">
        <v>0</v>
      </c>
      <c r="G478" s="423">
        <v>0</v>
      </c>
      <c r="H478" s="423">
        <v>0</v>
      </c>
      <c r="I478" s="423">
        <v>0</v>
      </c>
      <c r="J478" s="423">
        <v>0</v>
      </c>
      <c r="K478" s="423">
        <v>0</v>
      </c>
      <c r="L478" s="423">
        <v>0</v>
      </c>
      <c r="M478" s="423">
        <v>0</v>
      </c>
      <c r="N478" s="423">
        <v>0</v>
      </c>
      <c r="O478" s="423">
        <v>0</v>
      </c>
      <c r="P478" s="423">
        <v>0</v>
      </c>
      <c r="Q478" s="423">
        <v>0</v>
      </c>
      <c r="R478" s="423">
        <v>0</v>
      </c>
      <c r="S478" s="423">
        <v>0</v>
      </c>
      <c r="T478" s="423">
        <v>0</v>
      </c>
      <c r="U478" s="423">
        <v>0</v>
      </c>
      <c r="V478" s="423">
        <v>0</v>
      </c>
    </row>
    <row r="479" spans="2:22">
      <c r="B479" s="491" t="s">
        <v>13</v>
      </c>
      <c r="C479" s="491" t="s">
        <v>13</v>
      </c>
      <c r="D479" s="491" t="s">
        <v>13</v>
      </c>
      <c r="E479" s="423">
        <v>0</v>
      </c>
      <c r="F479" s="423">
        <v>0</v>
      </c>
      <c r="G479" s="423">
        <v>0</v>
      </c>
      <c r="H479" s="423">
        <v>0</v>
      </c>
      <c r="I479" s="423">
        <v>0</v>
      </c>
      <c r="J479" s="423">
        <v>0</v>
      </c>
      <c r="K479" s="423">
        <v>0</v>
      </c>
      <c r="L479" s="423">
        <v>0</v>
      </c>
      <c r="M479" s="423">
        <v>0</v>
      </c>
      <c r="N479" s="423">
        <v>0</v>
      </c>
      <c r="O479" s="423">
        <v>0</v>
      </c>
      <c r="P479" s="423">
        <v>0</v>
      </c>
      <c r="Q479" s="423">
        <v>0</v>
      </c>
      <c r="R479" s="423">
        <v>0</v>
      </c>
      <c r="S479" s="423">
        <v>0</v>
      </c>
      <c r="T479" s="423">
        <v>0</v>
      </c>
      <c r="U479" s="423">
        <v>0</v>
      </c>
      <c r="V479" s="423">
        <v>0</v>
      </c>
    </row>
    <row r="480" spans="2:22">
      <c r="B480" s="491" t="s">
        <v>13</v>
      </c>
      <c r="C480" s="491" t="s">
        <v>13</v>
      </c>
      <c r="D480" s="491" t="s">
        <v>13</v>
      </c>
      <c r="E480" s="423">
        <v>0</v>
      </c>
      <c r="F480" s="423">
        <v>0</v>
      </c>
      <c r="G480" s="423">
        <v>0</v>
      </c>
      <c r="H480" s="423">
        <v>0</v>
      </c>
      <c r="I480" s="423">
        <v>0</v>
      </c>
      <c r="J480" s="423">
        <v>0</v>
      </c>
      <c r="K480" s="423">
        <v>0</v>
      </c>
      <c r="L480" s="423">
        <v>0</v>
      </c>
      <c r="M480" s="423">
        <v>0</v>
      </c>
      <c r="N480" s="423">
        <v>0</v>
      </c>
      <c r="O480" s="423">
        <v>0</v>
      </c>
      <c r="P480" s="423">
        <v>0</v>
      </c>
      <c r="Q480" s="423">
        <v>0</v>
      </c>
      <c r="R480" s="423">
        <v>0</v>
      </c>
      <c r="S480" s="423">
        <v>0</v>
      </c>
      <c r="T480" s="423">
        <v>0</v>
      </c>
      <c r="U480" s="423">
        <v>0</v>
      </c>
      <c r="V480" s="423">
        <v>0</v>
      </c>
    </row>
    <row r="481" spans="2:22">
      <c r="B481" s="491" t="s">
        <v>13</v>
      </c>
      <c r="C481" s="491" t="s">
        <v>13</v>
      </c>
      <c r="D481" s="491" t="s">
        <v>13</v>
      </c>
      <c r="E481" s="423">
        <v>0</v>
      </c>
      <c r="F481" s="423">
        <v>0</v>
      </c>
      <c r="G481" s="423">
        <v>0</v>
      </c>
      <c r="H481" s="423">
        <v>0</v>
      </c>
      <c r="I481" s="423">
        <v>0</v>
      </c>
      <c r="J481" s="423">
        <v>0</v>
      </c>
      <c r="K481" s="423">
        <v>0</v>
      </c>
      <c r="L481" s="423">
        <v>0</v>
      </c>
      <c r="M481" s="423">
        <v>0</v>
      </c>
      <c r="N481" s="423">
        <v>0</v>
      </c>
      <c r="O481" s="423">
        <v>0</v>
      </c>
      <c r="P481" s="423">
        <v>0</v>
      </c>
      <c r="Q481" s="423">
        <v>0</v>
      </c>
      <c r="R481" s="423">
        <v>0</v>
      </c>
      <c r="S481" s="423">
        <v>0</v>
      </c>
      <c r="T481" s="423">
        <v>0</v>
      </c>
      <c r="U481" s="423">
        <v>0</v>
      </c>
      <c r="V481" s="423">
        <v>0</v>
      </c>
    </row>
    <row r="482" spans="2:22">
      <c r="B482" s="491" t="s">
        <v>13</v>
      </c>
      <c r="C482" s="491" t="s">
        <v>13</v>
      </c>
      <c r="D482" s="491" t="s">
        <v>13</v>
      </c>
      <c r="E482" s="423">
        <v>0</v>
      </c>
      <c r="F482" s="423">
        <v>0</v>
      </c>
      <c r="G482" s="423">
        <v>0</v>
      </c>
      <c r="H482" s="423">
        <v>0</v>
      </c>
      <c r="I482" s="423">
        <v>0</v>
      </c>
      <c r="J482" s="423">
        <v>0</v>
      </c>
      <c r="K482" s="423">
        <v>0</v>
      </c>
      <c r="L482" s="423">
        <v>0</v>
      </c>
      <c r="M482" s="423">
        <v>0</v>
      </c>
      <c r="N482" s="423">
        <v>0</v>
      </c>
      <c r="O482" s="423">
        <v>0</v>
      </c>
      <c r="P482" s="423">
        <v>0</v>
      </c>
      <c r="Q482" s="423">
        <v>0</v>
      </c>
      <c r="R482" s="423">
        <v>0</v>
      </c>
      <c r="S482" s="423">
        <v>0</v>
      </c>
      <c r="T482" s="423">
        <v>0</v>
      </c>
      <c r="U482" s="423">
        <v>0</v>
      </c>
      <c r="V482" s="423">
        <v>0</v>
      </c>
    </row>
    <row r="483" spans="2:22">
      <c r="B483" s="491" t="s">
        <v>13</v>
      </c>
      <c r="C483" s="491" t="s">
        <v>13</v>
      </c>
      <c r="D483" s="491" t="s">
        <v>13</v>
      </c>
      <c r="E483" s="423">
        <v>0</v>
      </c>
      <c r="F483" s="423">
        <v>0</v>
      </c>
      <c r="G483" s="423">
        <v>0</v>
      </c>
      <c r="H483" s="423">
        <v>0</v>
      </c>
      <c r="I483" s="423">
        <v>0</v>
      </c>
      <c r="J483" s="423">
        <v>0</v>
      </c>
      <c r="K483" s="423">
        <v>0</v>
      </c>
      <c r="L483" s="423">
        <v>0</v>
      </c>
      <c r="M483" s="423">
        <v>0</v>
      </c>
      <c r="N483" s="423">
        <v>0</v>
      </c>
      <c r="O483" s="423">
        <v>0</v>
      </c>
      <c r="P483" s="423">
        <v>0</v>
      </c>
      <c r="Q483" s="423">
        <v>0</v>
      </c>
      <c r="R483" s="423">
        <v>0</v>
      </c>
      <c r="S483" s="423">
        <v>0</v>
      </c>
      <c r="T483" s="423">
        <v>0</v>
      </c>
      <c r="U483" s="423">
        <v>0</v>
      </c>
      <c r="V483" s="423">
        <v>0</v>
      </c>
    </row>
    <row r="484" spans="2:22">
      <c r="B484" s="491" t="s">
        <v>13</v>
      </c>
      <c r="C484" s="491" t="s">
        <v>13</v>
      </c>
      <c r="D484" s="491" t="s">
        <v>13</v>
      </c>
      <c r="E484" s="423">
        <v>0</v>
      </c>
      <c r="F484" s="423">
        <v>0</v>
      </c>
      <c r="G484" s="423">
        <v>0</v>
      </c>
      <c r="H484" s="423">
        <v>0</v>
      </c>
      <c r="I484" s="423">
        <v>0</v>
      </c>
      <c r="J484" s="423">
        <v>0</v>
      </c>
      <c r="K484" s="423">
        <v>0</v>
      </c>
      <c r="L484" s="423">
        <v>0</v>
      </c>
      <c r="M484" s="423">
        <v>0</v>
      </c>
      <c r="N484" s="423">
        <v>0</v>
      </c>
      <c r="O484" s="423">
        <v>0</v>
      </c>
      <c r="P484" s="423">
        <v>0</v>
      </c>
      <c r="Q484" s="423">
        <v>0</v>
      </c>
      <c r="R484" s="423">
        <v>0</v>
      </c>
      <c r="S484" s="423">
        <v>0</v>
      </c>
      <c r="T484" s="423">
        <v>0</v>
      </c>
      <c r="U484" s="423">
        <v>0</v>
      </c>
      <c r="V484" s="423">
        <v>0</v>
      </c>
    </row>
    <row r="485" spans="2:22">
      <c r="B485" s="491" t="s">
        <v>13</v>
      </c>
      <c r="C485" s="491" t="s">
        <v>13</v>
      </c>
      <c r="D485" s="491" t="s">
        <v>13</v>
      </c>
      <c r="E485" s="423">
        <v>0</v>
      </c>
      <c r="F485" s="423">
        <v>0</v>
      </c>
      <c r="G485" s="423">
        <v>0</v>
      </c>
      <c r="H485" s="423">
        <v>0</v>
      </c>
      <c r="I485" s="423">
        <v>0</v>
      </c>
      <c r="J485" s="423">
        <v>0</v>
      </c>
      <c r="K485" s="423">
        <v>0</v>
      </c>
      <c r="L485" s="423">
        <v>0</v>
      </c>
      <c r="M485" s="423">
        <v>0</v>
      </c>
      <c r="N485" s="423">
        <v>0</v>
      </c>
      <c r="O485" s="423">
        <v>0</v>
      </c>
      <c r="P485" s="423">
        <v>0</v>
      </c>
      <c r="Q485" s="423">
        <v>0</v>
      </c>
      <c r="R485" s="423">
        <v>0</v>
      </c>
      <c r="S485" s="423">
        <v>0</v>
      </c>
      <c r="T485" s="423">
        <v>0</v>
      </c>
      <c r="U485" s="423">
        <v>0</v>
      </c>
      <c r="V485" s="423">
        <v>0</v>
      </c>
    </row>
    <row r="486" spans="2:22">
      <c r="B486" s="491" t="s">
        <v>13</v>
      </c>
      <c r="C486" s="491" t="s">
        <v>13</v>
      </c>
      <c r="D486" s="491" t="s">
        <v>13</v>
      </c>
      <c r="E486" s="423">
        <v>0</v>
      </c>
      <c r="F486" s="423">
        <v>0</v>
      </c>
      <c r="G486" s="423">
        <v>0</v>
      </c>
      <c r="H486" s="423">
        <v>0</v>
      </c>
      <c r="I486" s="423">
        <v>0</v>
      </c>
      <c r="J486" s="423">
        <v>0</v>
      </c>
      <c r="K486" s="423">
        <v>0</v>
      </c>
      <c r="L486" s="423">
        <v>0</v>
      </c>
      <c r="M486" s="423">
        <v>0</v>
      </c>
      <c r="N486" s="423">
        <v>0</v>
      </c>
      <c r="O486" s="423">
        <v>0</v>
      </c>
      <c r="P486" s="423">
        <v>0</v>
      </c>
      <c r="Q486" s="423">
        <v>0</v>
      </c>
      <c r="R486" s="423">
        <v>0</v>
      </c>
      <c r="S486" s="423">
        <v>0</v>
      </c>
      <c r="T486" s="423">
        <v>0</v>
      </c>
      <c r="U486" s="423">
        <v>0</v>
      </c>
      <c r="V486" s="423">
        <v>0</v>
      </c>
    </row>
    <row r="487" spans="2:22">
      <c r="B487" s="491" t="s">
        <v>13</v>
      </c>
      <c r="C487" s="491" t="s">
        <v>13</v>
      </c>
      <c r="D487" s="491" t="s">
        <v>13</v>
      </c>
      <c r="E487" s="423">
        <v>0</v>
      </c>
      <c r="F487" s="423">
        <v>0</v>
      </c>
      <c r="G487" s="423">
        <v>0</v>
      </c>
      <c r="H487" s="423">
        <v>0</v>
      </c>
      <c r="I487" s="423">
        <v>0</v>
      </c>
      <c r="J487" s="423">
        <v>0</v>
      </c>
      <c r="K487" s="423">
        <v>0</v>
      </c>
      <c r="L487" s="423">
        <v>0</v>
      </c>
      <c r="M487" s="423">
        <v>0</v>
      </c>
      <c r="N487" s="423">
        <v>0</v>
      </c>
      <c r="O487" s="423">
        <v>0</v>
      </c>
      <c r="P487" s="423">
        <v>0</v>
      </c>
      <c r="Q487" s="423">
        <v>0</v>
      </c>
      <c r="R487" s="423">
        <v>0</v>
      </c>
      <c r="S487" s="423">
        <v>0</v>
      </c>
      <c r="T487" s="423">
        <v>0</v>
      </c>
      <c r="U487" s="423">
        <v>0</v>
      </c>
      <c r="V487" s="423">
        <v>0</v>
      </c>
    </row>
    <row r="488" spans="2:22">
      <c r="B488" s="491" t="s">
        <v>13</v>
      </c>
      <c r="C488" s="491" t="s">
        <v>13</v>
      </c>
      <c r="D488" s="491" t="s">
        <v>13</v>
      </c>
      <c r="E488" s="423">
        <v>0</v>
      </c>
      <c r="F488" s="423">
        <v>0</v>
      </c>
      <c r="G488" s="423">
        <v>0</v>
      </c>
      <c r="H488" s="423">
        <v>0</v>
      </c>
      <c r="I488" s="423">
        <v>0</v>
      </c>
      <c r="J488" s="423">
        <v>0</v>
      </c>
      <c r="K488" s="423">
        <v>0</v>
      </c>
      <c r="L488" s="423">
        <v>0</v>
      </c>
      <c r="M488" s="423">
        <v>0</v>
      </c>
      <c r="N488" s="423">
        <v>0</v>
      </c>
      <c r="O488" s="423">
        <v>0</v>
      </c>
      <c r="P488" s="423">
        <v>0</v>
      </c>
      <c r="Q488" s="423">
        <v>0</v>
      </c>
      <c r="R488" s="423">
        <v>0</v>
      </c>
      <c r="S488" s="423">
        <v>0</v>
      </c>
      <c r="T488" s="423">
        <v>0</v>
      </c>
      <c r="U488" s="423">
        <v>0</v>
      </c>
      <c r="V488" s="423">
        <v>0</v>
      </c>
    </row>
    <row r="489" spans="2:22">
      <c r="B489" s="491" t="s">
        <v>13</v>
      </c>
      <c r="C489" s="491" t="s">
        <v>13</v>
      </c>
      <c r="D489" s="491" t="s">
        <v>13</v>
      </c>
      <c r="E489" s="423">
        <v>0</v>
      </c>
      <c r="F489" s="423">
        <v>0</v>
      </c>
      <c r="G489" s="423">
        <v>0</v>
      </c>
      <c r="H489" s="423">
        <v>0</v>
      </c>
      <c r="I489" s="423">
        <v>0</v>
      </c>
      <c r="J489" s="423">
        <v>0</v>
      </c>
      <c r="K489" s="423">
        <v>0</v>
      </c>
      <c r="L489" s="423">
        <v>0</v>
      </c>
      <c r="M489" s="423">
        <v>0</v>
      </c>
      <c r="N489" s="423">
        <v>0</v>
      </c>
      <c r="O489" s="423">
        <v>0</v>
      </c>
      <c r="P489" s="423">
        <v>0</v>
      </c>
      <c r="Q489" s="423">
        <v>0</v>
      </c>
      <c r="R489" s="423">
        <v>0</v>
      </c>
      <c r="S489" s="423">
        <v>0</v>
      </c>
      <c r="T489" s="423">
        <v>0</v>
      </c>
      <c r="U489" s="423">
        <v>0</v>
      </c>
      <c r="V489" s="423">
        <v>0</v>
      </c>
    </row>
    <row r="490" spans="2:22">
      <c r="B490" s="491" t="s">
        <v>13</v>
      </c>
      <c r="C490" s="491" t="s">
        <v>13</v>
      </c>
      <c r="D490" s="491" t="s">
        <v>13</v>
      </c>
      <c r="E490" s="423">
        <v>0</v>
      </c>
      <c r="F490" s="423">
        <v>0</v>
      </c>
      <c r="G490" s="423">
        <v>0</v>
      </c>
      <c r="H490" s="423">
        <v>0</v>
      </c>
      <c r="I490" s="423">
        <v>0</v>
      </c>
      <c r="J490" s="423">
        <v>0</v>
      </c>
      <c r="K490" s="423">
        <v>0</v>
      </c>
      <c r="L490" s="423">
        <v>0</v>
      </c>
      <c r="M490" s="423">
        <v>0</v>
      </c>
      <c r="N490" s="423">
        <v>0</v>
      </c>
      <c r="O490" s="423">
        <v>0</v>
      </c>
      <c r="P490" s="423">
        <v>0</v>
      </c>
      <c r="Q490" s="423">
        <v>0</v>
      </c>
      <c r="R490" s="423">
        <v>0</v>
      </c>
      <c r="S490" s="423">
        <v>0</v>
      </c>
      <c r="T490" s="423">
        <v>0</v>
      </c>
      <c r="U490" s="423">
        <v>0</v>
      </c>
      <c r="V490" s="423">
        <v>0</v>
      </c>
    </row>
    <row r="491" spans="2:22">
      <c r="B491" s="491" t="s">
        <v>13</v>
      </c>
      <c r="C491" s="491" t="s">
        <v>13</v>
      </c>
      <c r="D491" s="491" t="s">
        <v>13</v>
      </c>
      <c r="E491" s="423">
        <v>0</v>
      </c>
      <c r="F491" s="423">
        <v>0</v>
      </c>
      <c r="G491" s="423">
        <v>0</v>
      </c>
      <c r="H491" s="423">
        <v>0</v>
      </c>
      <c r="I491" s="423">
        <v>0</v>
      </c>
      <c r="J491" s="423">
        <v>0</v>
      </c>
      <c r="K491" s="423">
        <v>0</v>
      </c>
      <c r="L491" s="423">
        <v>0</v>
      </c>
      <c r="M491" s="423">
        <v>0</v>
      </c>
      <c r="N491" s="423">
        <v>0</v>
      </c>
      <c r="O491" s="423">
        <v>0</v>
      </c>
      <c r="P491" s="423">
        <v>0</v>
      </c>
      <c r="Q491" s="423">
        <v>0</v>
      </c>
      <c r="R491" s="423">
        <v>0</v>
      </c>
      <c r="S491" s="423">
        <v>0</v>
      </c>
      <c r="T491" s="423">
        <v>0</v>
      </c>
      <c r="U491" s="423">
        <v>0</v>
      </c>
      <c r="V491" s="423">
        <v>0</v>
      </c>
    </row>
    <row r="492" spans="2:22">
      <c r="B492" s="491" t="s">
        <v>13</v>
      </c>
      <c r="C492" s="491" t="s">
        <v>13</v>
      </c>
      <c r="D492" s="491" t="s">
        <v>13</v>
      </c>
      <c r="E492" s="423">
        <v>0</v>
      </c>
      <c r="F492" s="423">
        <v>0</v>
      </c>
      <c r="G492" s="423">
        <v>0</v>
      </c>
      <c r="H492" s="423">
        <v>0</v>
      </c>
      <c r="I492" s="423">
        <v>0</v>
      </c>
      <c r="J492" s="423">
        <v>0</v>
      </c>
      <c r="K492" s="423">
        <v>0</v>
      </c>
      <c r="L492" s="423">
        <v>0</v>
      </c>
      <c r="M492" s="423">
        <v>0</v>
      </c>
      <c r="N492" s="423">
        <v>0</v>
      </c>
      <c r="O492" s="423">
        <v>0</v>
      </c>
      <c r="P492" s="423">
        <v>0</v>
      </c>
      <c r="Q492" s="423">
        <v>0</v>
      </c>
      <c r="R492" s="423">
        <v>0</v>
      </c>
      <c r="S492" s="423">
        <v>0</v>
      </c>
      <c r="T492" s="423">
        <v>0</v>
      </c>
      <c r="U492" s="423">
        <v>0</v>
      </c>
      <c r="V492" s="423">
        <v>0</v>
      </c>
    </row>
    <row r="493" spans="2:22">
      <c r="B493" s="491" t="s">
        <v>13</v>
      </c>
      <c r="C493" s="491" t="s">
        <v>13</v>
      </c>
      <c r="D493" s="491" t="s">
        <v>13</v>
      </c>
      <c r="E493" s="423">
        <v>0</v>
      </c>
      <c r="F493" s="423">
        <v>0</v>
      </c>
      <c r="G493" s="423">
        <v>0</v>
      </c>
      <c r="H493" s="423">
        <v>0</v>
      </c>
      <c r="I493" s="423">
        <v>0</v>
      </c>
      <c r="J493" s="423">
        <v>0</v>
      </c>
      <c r="K493" s="423">
        <v>0</v>
      </c>
      <c r="L493" s="423">
        <v>0</v>
      </c>
      <c r="M493" s="423">
        <v>0</v>
      </c>
      <c r="N493" s="423">
        <v>0</v>
      </c>
      <c r="O493" s="423">
        <v>0</v>
      </c>
      <c r="P493" s="423">
        <v>0</v>
      </c>
      <c r="Q493" s="423">
        <v>0</v>
      </c>
      <c r="R493" s="423">
        <v>0</v>
      </c>
      <c r="S493" s="423">
        <v>0</v>
      </c>
      <c r="T493" s="423">
        <v>0</v>
      </c>
      <c r="U493" s="423">
        <v>0</v>
      </c>
      <c r="V493" s="423">
        <v>0</v>
      </c>
    </row>
    <row r="494" spans="2:22">
      <c r="B494" s="491" t="s">
        <v>13</v>
      </c>
      <c r="C494" s="491" t="s">
        <v>13</v>
      </c>
      <c r="D494" s="491" t="s">
        <v>13</v>
      </c>
      <c r="E494" s="423">
        <v>0</v>
      </c>
      <c r="F494" s="423">
        <v>0</v>
      </c>
      <c r="G494" s="423">
        <v>0</v>
      </c>
      <c r="H494" s="423">
        <v>0</v>
      </c>
      <c r="I494" s="423">
        <v>0</v>
      </c>
      <c r="J494" s="423">
        <v>0</v>
      </c>
      <c r="K494" s="423">
        <v>0</v>
      </c>
      <c r="L494" s="423">
        <v>0</v>
      </c>
      <c r="M494" s="423">
        <v>0</v>
      </c>
      <c r="N494" s="423">
        <v>0</v>
      </c>
      <c r="O494" s="423">
        <v>0</v>
      </c>
      <c r="P494" s="423">
        <v>0</v>
      </c>
      <c r="Q494" s="423">
        <v>0</v>
      </c>
      <c r="R494" s="423">
        <v>0</v>
      </c>
      <c r="S494" s="423">
        <v>0</v>
      </c>
      <c r="T494" s="423">
        <v>0</v>
      </c>
      <c r="U494" s="423">
        <v>0</v>
      </c>
      <c r="V494" s="423">
        <v>0</v>
      </c>
    </row>
    <row r="495" spans="2:22">
      <c r="B495" s="491" t="s">
        <v>13</v>
      </c>
      <c r="C495" s="491" t="s">
        <v>13</v>
      </c>
      <c r="D495" s="491" t="s">
        <v>13</v>
      </c>
      <c r="E495" s="423">
        <v>0</v>
      </c>
      <c r="F495" s="423">
        <v>0</v>
      </c>
      <c r="G495" s="423">
        <v>0</v>
      </c>
      <c r="H495" s="423">
        <v>0</v>
      </c>
      <c r="I495" s="423">
        <v>0</v>
      </c>
      <c r="J495" s="423">
        <v>0</v>
      </c>
      <c r="K495" s="423">
        <v>0</v>
      </c>
      <c r="L495" s="423">
        <v>0</v>
      </c>
      <c r="M495" s="423">
        <v>0</v>
      </c>
      <c r="N495" s="423">
        <v>0</v>
      </c>
      <c r="O495" s="423">
        <v>0</v>
      </c>
      <c r="P495" s="423">
        <v>0</v>
      </c>
      <c r="Q495" s="423">
        <v>0</v>
      </c>
      <c r="R495" s="423">
        <v>0</v>
      </c>
      <c r="S495" s="423">
        <v>0</v>
      </c>
      <c r="T495" s="423">
        <v>0</v>
      </c>
      <c r="U495" s="423">
        <v>0</v>
      </c>
      <c r="V495" s="423">
        <v>0</v>
      </c>
    </row>
    <row r="496" spans="2:22">
      <c r="B496" s="491" t="s">
        <v>13</v>
      </c>
      <c r="C496" s="491" t="s">
        <v>13</v>
      </c>
      <c r="D496" s="491" t="s">
        <v>13</v>
      </c>
      <c r="E496" s="423">
        <v>0</v>
      </c>
      <c r="F496" s="423">
        <v>0</v>
      </c>
      <c r="G496" s="423">
        <v>0</v>
      </c>
      <c r="H496" s="423">
        <v>0</v>
      </c>
      <c r="I496" s="423">
        <v>0</v>
      </c>
      <c r="J496" s="423">
        <v>0</v>
      </c>
      <c r="K496" s="423">
        <v>0</v>
      </c>
      <c r="L496" s="423">
        <v>0</v>
      </c>
      <c r="M496" s="423">
        <v>0</v>
      </c>
      <c r="N496" s="423">
        <v>0</v>
      </c>
      <c r="O496" s="423">
        <v>0</v>
      </c>
      <c r="P496" s="423">
        <v>0</v>
      </c>
      <c r="Q496" s="423">
        <v>0</v>
      </c>
      <c r="R496" s="423">
        <v>0</v>
      </c>
      <c r="S496" s="423">
        <v>0</v>
      </c>
      <c r="T496" s="423">
        <v>0</v>
      </c>
      <c r="U496" s="423">
        <v>0</v>
      </c>
      <c r="V496" s="423">
        <v>0</v>
      </c>
    </row>
    <row r="497" spans="2:22">
      <c r="B497" s="491" t="s">
        <v>13</v>
      </c>
      <c r="C497" s="491" t="s">
        <v>13</v>
      </c>
      <c r="D497" s="491" t="s">
        <v>13</v>
      </c>
      <c r="E497" s="423">
        <v>0</v>
      </c>
      <c r="F497" s="423">
        <v>0</v>
      </c>
      <c r="G497" s="423">
        <v>0</v>
      </c>
      <c r="H497" s="423">
        <v>0</v>
      </c>
      <c r="I497" s="423">
        <v>0</v>
      </c>
      <c r="J497" s="423">
        <v>0</v>
      </c>
      <c r="K497" s="423">
        <v>0</v>
      </c>
      <c r="L497" s="423">
        <v>0</v>
      </c>
      <c r="M497" s="423">
        <v>0</v>
      </c>
      <c r="N497" s="423">
        <v>0</v>
      </c>
      <c r="O497" s="423">
        <v>0</v>
      </c>
      <c r="P497" s="423">
        <v>0</v>
      </c>
      <c r="Q497" s="423">
        <v>0</v>
      </c>
      <c r="R497" s="423">
        <v>0</v>
      </c>
      <c r="S497" s="423">
        <v>0</v>
      </c>
      <c r="T497" s="423">
        <v>0</v>
      </c>
      <c r="U497" s="423">
        <v>0</v>
      </c>
      <c r="V497" s="423">
        <v>0</v>
      </c>
    </row>
    <row r="498" spans="2:22">
      <c r="B498" s="491" t="s">
        <v>13</v>
      </c>
      <c r="C498" s="491" t="s">
        <v>13</v>
      </c>
      <c r="D498" s="491" t="s">
        <v>13</v>
      </c>
      <c r="E498" s="423">
        <v>0</v>
      </c>
      <c r="F498" s="423">
        <v>0</v>
      </c>
      <c r="G498" s="423">
        <v>0</v>
      </c>
      <c r="H498" s="423">
        <v>0</v>
      </c>
      <c r="I498" s="423">
        <v>0</v>
      </c>
      <c r="J498" s="423">
        <v>0</v>
      </c>
      <c r="K498" s="423">
        <v>0</v>
      </c>
      <c r="L498" s="423">
        <v>0</v>
      </c>
      <c r="M498" s="423">
        <v>0</v>
      </c>
      <c r="N498" s="423">
        <v>0</v>
      </c>
      <c r="O498" s="423">
        <v>0</v>
      </c>
      <c r="P498" s="423">
        <v>0</v>
      </c>
      <c r="Q498" s="423">
        <v>0</v>
      </c>
      <c r="R498" s="423">
        <v>0</v>
      </c>
      <c r="S498" s="423">
        <v>0</v>
      </c>
      <c r="T498" s="423">
        <v>0</v>
      </c>
      <c r="U498" s="423">
        <v>0</v>
      </c>
      <c r="V498" s="423">
        <v>0</v>
      </c>
    </row>
    <row r="499" spans="2:22">
      <c r="B499" s="491" t="s">
        <v>13</v>
      </c>
      <c r="C499" s="491" t="s">
        <v>13</v>
      </c>
      <c r="D499" s="491" t="s">
        <v>13</v>
      </c>
      <c r="E499" s="423">
        <v>0</v>
      </c>
      <c r="F499" s="423">
        <v>0</v>
      </c>
      <c r="G499" s="423">
        <v>0</v>
      </c>
      <c r="H499" s="423">
        <v>0</v>
      </c>
      <c r="I499" s="423">
        <v>0</v>
      </c>
      <c r="J499" s="423">
        <v>0</v>
      </c>
      <c r="K499" s="423">
        <v>0</v>
      </c>
      <c r="L499" s="423">
        <v>0</v>
      </c>
      <c r="M499" s="423">
        <v>0</v>
      </c>
      <c r="N499" s="423">
        <v>0</v>
      </c>
      <c r="O499" s="423">
        <v>0</v>
      </c>
      <c r="P499" s="423">
        <v>0</v>
      </c>
      <c r="Q499" s="423">
        <v>0</v>
      </c>
      <c r="R499" s="423">
        <v>0</v>
      </c>
      <c r="S499" s="423">
        <v>0</v>
      </c>
      <c r="T499" s="423">
        <v>0</v>
      </c>
      <c r="U499" s="423">
        <v>0</v>
      </c>
      <c r="V499" s="423">
        <v>0</v>
      </c>
    </row>
    <row r="500" spans="2:22">
      <c r="B500" s="491" t="s">
        <v>13</v>
      </c>
      <c r="C500" s="491" t="s">
        <v>13</v>
      </c>
      <c r="D500" s="491" t="s">
        <v>13</v>
      </c>
      <c r="E500" s="423">
        <v>0</v>
      </c>
      <c r="F500" s="423">
        <v>0</v>
      </c>
      <c r="G500" s="423">
        <v>0</v>
      </c>
      <c r="H500" s="423">
        <v>0</v>
      </c>
      <c r="I500" s="423">
        <v>0</v>
      </c>
      <c r="J500" s="423">
        <v>0</v>
      </c>
      <c r="K500" s="423">
        <v>0</v>
      </c>
      <c r="L500" s="423">
        <v>0</v>
      </c>
      <c r="M500" s="423">
        <v>0</v>
      </c>
      <c r="N500" s="423">
        <v>0</v>
      </c>
      <c r="O500" s="423">
        <v>0</v>
      </c>
      <c r="P500" s="423">
        <v>0</v>
      </c>
      <c r="Q500" s="423">
        <v>0</v>
      </c>
      <c r="R500" s="423">
        <v>0</v>
      </c>
      <c r="S500" s="423">
        <v>0</v>
      </c>
      <c r="T500" s="423">
        <v>0</v>
      </c>
      <c r="U500" s="423">
        <v>0</v>
      </c>
      <c r="V500" s="423">
        <v>0</v>
      </c>
    </row>
    <row r="501" spans="2:22">
      <c r="B501" s="491" t="s">
        <v>13</v>
      </c>
      <c r="C501" s="491" t="s">
        <v>13</v>
      </c>
      <c r="D501" s="491" t="s">
        <v>13</v>
      </c>
      <c r="E501" s="423">
        <v>0</v>
      </c>
      <c r="F501" s="423">
        <v>0</v>
      </c>
      <c r="G501" s="423">
        <v>0</v>
      </c>
      <c r="H501" s="423">
        <v>0</v>
      </c>
      <c r="I501" s="423">
        <v>0</v>
      </c>
      <c r="J501" s="423">
        <v>0</v>
      </c>
      <c r="K501" s="423">
        <v>0</v>
      </c>
      <c r="L501" s="423">
        <v>0</v>
      </c>
      <c r="M501" s="423">
        <v>0</v>
      </c>
      <c r="N501" s="423">
        <v>0</v>
      </c>
      <c r="O501" s="423">
        <v>0</v>
      </c>
      <c r="P501" s="423">
        <v>0</v>
      </c>
      <c r="Q501" s="423">
        <v>0</v>
      </c>
      <c r="R501" s="423">
        <v>0</v>
      </c>
      <c r="S501" s="423">
        <v>0</v>
      </c>
      <c r="T501" s="423">
        <v>0</v>
      </c>
      <c r="U501" s="423">
        <v>0</v>
      </c>
      <c r="V501" s="423">
        <v>0</v>
      </c>
    </row>
    <row r="502" spans="2:22">
      <c r="B502" s="491" t="s">
        <v>13</v>
      </c>
      <c r="C502" s="491" t="s">
        <v>13</v>
      </c>
      <c r="D502" s="491" t="s">
        <v>13</v>
      </c>
      <c r="E502" s="423">
        <v>0</v>
      </c>
      <c r="F502" s="423">
        <v>0</v>
      </c>
      <c r="G502" s="423">
        <v>0</v>
      </c>
      <c r="H502" s="423">
        <v>0</v>
      </c>
      <c r="I502" s="423">
        <v>0</v>
      </c>
      <c r="J502" s="423">
        <v>0</v>
      </c>
      <c r="K502" s="423">
        <v>0</v>
      </c>
      <c r="L502" s="423">
        <v>0</v>
      </c>
      <c r="M502" s="423">
        <v>0</v>
      </c>
      <c r="N502" s="423">
        <v>0</v>
      </c>
      <c r="O502" s="423">
        <v>0</v>
      </c>
      <c r="P502" s="423">
        <v>0</v>
      </c>
      <c r="Q502" s="423">
        <v>0</v>
      </c>
      <c r="R502" s="423">
        <v>0</v>
      </c>
      <c r="S502" s="423">
        <v>0</v>
      </c>
      <c r="T502" s="423">
        <v>0</v>
      </c>
      <c r="U502" s="423">
        <v>0</v>
      </c>
      <c r="V502" s="423">
        <v>0</v>
      </c>
    </row>
    <row r="503" spans="2:22">
      <c r="B503" s="491" t="s">
        <v>13</v>
      </c>
      <c r="C503" s="491" t="s">
        <v>13</v>
      </c>
      <c r="D503" s="491" t="s">
        <v>13</v>
      </c>
      <c r="E503" s="423">
        <v>0</v>
      </c>
      <c r="F503" s="423">
        <v>0</v>
      </c>
      <c r="G503" s="423">
        <v>0</v>
      </c>
      <c r="H503" s="423">
        <v>0</v>
      </c>
      <c r="I503" s="423">
        <v>0</v>
      </c>
      <c r="J503" s="423">
        <v>0</v>
      </c>
      <c r="K503" s="423">
        <v>0</v>
      </c>
      <c r="L503" s="423">
        <v>0</v>
      </c>
      <c r="M503" s="423">
        <v>0</v>
      </c>
      <c r="N503" s="423">
        <v>0</v>
      </c>
      <c r="O503" s="423">
        <v>0</v>
      </c>
      <c r="P503" s="423">
        <v>0</v>
      </c>
      <c r="Q503" s="423">
        <v>0</v>
      </c>
      <c r="R503" s="423">
        <v>0</v>
      </c>
      <c r="S503" s="423">
        <v>0</v>
      </c>
      <c r="T503" s="423">
        <v>0</v>
      </c>
      <c r="U503" s="423">
        <v>0</v>
      </c>
      <c r="V503" s="423">
        <v>0</v>
      </c>
    </row>
    <row r="504" spans="2:22">
      <c r="B504" s="491" t="s">
        <v>13</v>
      </c>
      <c r="C504" s="491" t="s">
        <v>13</v>
      </c>
      <c r="D504" s="491" t="s">
        <v>13</v>
      </c>
      <c r="E504" s="423">
        <v>0</v>
      </c>
      <c r="F504" s="423">
        <v>0</v>
      </c>
      <c r="G504" s="423">
        <v>0</v>
      </c>
      <c r="H504" s="423">
        <v>0</v>
      </c>
      <c r="I504" s="423">
        <v>0</v>
      </c>
      <c r="J504" s="423">
        <v>0</v>
      </c>
      <c r="K504" s="423">
        <v>0</v>
      </c>
      <c r="L504" s="423">
        <v>0</v>
      </c>
      <c r="M504" s="423">
        <v>0</v>
      </c>
      <c r="N504" s="423">
        <v>0</v>
      </c>
      <c r="O504" s="423">
        <v>0</v>
      </c>
      <c r="P504" s="423">
        <v>0</v>
      </c>
      <c r="Q504" s="423">
        <v>0</v>
      </c>
      <c r="R504" s="423">
        <v>0</v>
      </c>
      <c r="S504" s="423">
        <v>0</v>
      </c>
      <c r="T504" s="423">
        <v>0</v>
      </c>
      <c r="U504" s="423">
        <v>0</v>
      </c>
      <c r="V504" s="423">
        <v>0</v>
      </c>
    </row>
    <row r="505" spans="2:22">
      <c r="B505" s="491" t="s">
        <v>13</v>
      </c>
      <c r="C505" s="491" t="s">
        <v>13</v>
      </c>
      <c r="D505" s="491" t="s">
        <v>13</v>
      </c>
      <c r="E505" s="423">
        <v>0</v>
      </c>
      <c r="F505" s="423">
        <v>0</v>
      </c>
      <c r="G505" s="423">
        <v>0</v>
      </c>
      <c r="H505" s="423">
        <v>0</v>
      </c>
      <c r="I505" s="423">
        <v>0</v>
      </c>
      <c r="J505" s="423">
        <v>0</v>
      </c>
      <c r="K505" s="423">
        <v>0</v>
      </c>
      <c r="L505" s="423">
        <v>0</v>
      </c>
      <c r="M505" s="423">
        <v>0</v>
      </c>
      <c r="N505" s="423">
        <v>0</v>
      </c>
      <c r="O505" s="423">
        <v>0</v>
      </c>
      <c r="P505" s="423">
        <v>0</v>
      </c>
      <c r="Q505" s="423">
        <v>0</v>
      </c>
      <c r="R505" s="423">
        <v>0</v>
      </c>
      <c r="S505" s="423">
        <v>0</v>
      </c>
      <c r="T505" s="423">
        <v>0</v>
      </c>
      <c r="U505" s="423">
        <v>0</v>
      </c>
      <c r="V505" s="423">
        <v>0</v>
      </c>
    </row>
    <row r="506" spans="2:22">
      <c r="B506" s="491" t="s">
        <v>13</v>
      </c>
      <c r="C506" s="491" t="s">
        <v>13</v>
      </c>
      <c r="D506" s="491" t="s">
        <v>13</v>
      </c>
      <c r="E506" s="423">
        <v>0</v>
      </c>
      <c r="F506" s="423">
        <v>0</v>
      </c>
      <c r="G506" s="423">
        <v>0</v>
      </c>
      <c r="H506" s="423">
        <v>0</v>
      </c>
      <c r="I506" s="423">
        <v>0</v>
      </c>
      <c r="J506" s="423">
        <v>0</v>
      </c>
      <c r="K506" s="423">
        <v>0</v>
      </c>
      <c r="L506" s="423">
        <v>0</v>
      </c>
      <c r="M506" s="423">
        <v>0</v>
      </c>
      <c r="N506" s="423">
        <v>0</v>
      </c>
      <c r="O506" s="423">
        <v>0</v>
      </c>
      <c r="P506" s="423">
        <v>0</v>
      </c>
      <c r="Q506" s="423">
        <v>0</v>
      </c>
      <c r="R506" s="423">
        <v>0</v>
      </c>
      <c r="S506" s="423">
        <v>0</v>
      </c>
      <c r="T506" s="423">
        <v>0</v>
      </c>
      <c r="U506" s="423">
        <v>0</v>
      </c>
      <c r="V506" s="423">
        <v>0</v>
      </c>
    </row>
    <row r="507" spans="2:22">
      <c r="B507" s="491" t="s">
        <v>13</v>
      </c>
      <c r="C507" s="491" t="s">
        <v>13</v>
      </c>
      <c r="D507" s="491" t="s">
        <v>13</v>
      </c>
      <c r="E507" s="423">
        <v>0</v>
      </c>
      <c r="F507" s="423">
        <v>0</v>
      </c>
      <c r="G507" s="423">
        <v>0</v>
      </c>
      <c r="H507" s="423">
        <v>0</v>
      </c>
      <c r="I507" s="423">
        <v>0</v>
      </c>
      <c r="J507" s="423">
        <v>0</v>
      </c>
      <c r="K507" s="423">
        <v>0</v>
      </c>
      <c r="L507" s="423">
        <v>0</v>
      </c>
      <c r="M507" s="423">
        <v>0</v>
      </c>
      <c r="N507" s="423">
        <v>0</v>
      </c>
      <c r="O507" s="423">
        <v>0</v>
      </c>
      <c r="P507" s="423">
        <v>0</v>
      </c>
      <c r="Q507" s="423">
        <v>0</v>
      </c>
      <c r="R507" s="423">
        <v>0</v>
      </c>
      <c r="S507" s="423">
        <v>0</v>
      </c>
      <c r="T507" s="423">
        <v>0</v>
      </c>
      <c r="U507" s="423">
        <v>0</v>
      </c>
      <c r="V507" s="423">
        <v>0</v>
      </c>
    </row>
    <row r="508" spans="2:22">
      <c r="B508" s="491" t="s">
        <v>13</v>
      </c>
      <c r="C508" s="491" t="s">
        <v>13</v>
      </c>
      <c r="D508" s="491" t="s">
        <v>13</v>
      </c>
      <c r="E508" s="423">
        <v>0</v>
      </c>
      <c r="F508" s="423">
        <v>0</v>
      </c>
      <c r="G508" s="423">
        <v>0</v>
      </c>
      <c r="H508" s="423">
        <v>0</v>
      </c>
      <c r="I508" s="423">
        <v>0</v>
      </c>
      <c r="J508" s="423">
        <v>0</v>
      </c>
      <c r="K508" s="423">
        <v>0</v>
      </c>
      <c r="L508" s="423">
        <v>0</v>
      </c>
      <c r="M508" s="423">
        <v>0</v>
      </c>
      <c r="N508" s="423">
        <v>0</v>
      </c>
      <c r="O508" s="423">
        <v>0</v>
      </c>
      <c r="P508" s="423">
        <v>0</v>
      </c>
      <c r="Q508" s="423">
        <v>0</v>
      </c>
      <c r="R508" s="423">
        <v>0</v>
      </c>
      <c r="S508" s="423">
        <v>0</v>
      </c>
      <c r="T508" s="423">
        <v>0</v>
      </c>
      <c r="U508" s="423">
        <v>0</v>
      </c>
      <c r="V508" s="423">
        <v>0</v>
      </c>
    </row>
    <row r="509" spans="2:22">
      <c r="B509" s="491" t="s">
        <v>13</v>
      </c>
      <c r="C509" s="491" t="s">
        <v>13</v>
      </c>
      <c r="D509" s="491" t="s">
        <v>13</v>
      </c>
      <c r="E509" s="423">
        <v>0</v>
      </c>
      <c r="F509" s="423">
        <v>0</v>
      </c>
      <c r="G509" s="423">
        <v>0</v>
      </c>
      <c r="H509" s="423">
        <v>0</v>
      </c>
      <c r="I509" s="423">
        <v>0</v>
      </c>
      <c r="J509" s="423">
        <v>0</v>
      </c>
      <c r="K509" s="423">
        <v>0</v>
      </c>
      <c r="L509" s="423">
        <v>0</v>
      </c>
      <c r="M509" s="423">
        <v>0</v>
      </c>
      <c r="N509" s="423">
        <v>0</v>
      </c>
      <c r="O509" s="423">
        <v>0</v>
      </c>
      <c r="P509" s="423">
        <v>0</v>
      </c>
      <c r="Q509" s="423">
        <v>0</v>
      </c>
      <c r="R509" s="423">
        <v>0</v>
      </c>
      <c r="S509" s="423">
        <v>0</v>
      </c>
      <c r="T509" s="423">
        <v>0</v>
      </c>
      <c r="U509" s="423">
        <v>0</v>
      </c>
      <c r="V509" s="423">
        <v>0</v>
      </c>
    </row>
    <row r="510" spans="2:22">
      <c r="B510" s="491" t="s">
        <v>13</v>
      </c>
      <c r="C510" s="491" t="s">
        <v>13</v>
      </c>
      <c r="D510" s="491" t="s">
        <v>13</v>
      </c>
      <c r="E510" s="423">
        <v>0</v>
      </c>
      <c r="F510" s="423">
        <v>0</v>
      </c>
      <c r="G510" s="423">
        <v>0</v>
      </c>
      <c r="H510" s="423">
        <v>0</v>
      </c>
      <c r="I510" s="423">
        <v>0</v>
      </c>
      <c r="J510" s="423">
        <v>0</v>
      </c>
      <c r="K510" s="423">
        <v>0</v>
      </c>
      <c r="L510" s="423">
        <v>0</v>
      </c>
      <c r="M510" s="423">
        <v>0</v>
      </c>
      <c r="N510" s="423">
        <v>0</v>
      </c>
      <c r="O510" s="423">
        <v>0</v>
      </c>
      <c r="P510" s="423">
        <v>0</v>
      </c>
      <c r="Q510" s="423">
        <v>0</v>
      </c>
      <c r="R510" s="423">
        <v>0</v>
      </c>
      <c r="S510" s="423">
        <v>0</v>
      </c>
      <c r="T510" s="423">
        <v>0</v>
      </c>
      <c r="U510" s="423">
        <v>0</v>
      </c>
      <c r="V510" s="423">
        <v>0</v>
      </c>
    </row>
    <row r="511" spans="2:22">
      <c r="B511" s="491" t="s">
        <v>13</v>
      </c>
      <c r="C511" s="491" t="s">
        <v>13</v>
      </c>
      <c r="D511" s="491" t="s">
        <v>13</v>
      </c>
      <c r="E511" s="423">
        <v>0</v>
      </c>
      <c r="F511" s="423">
        <v>0</v>
      </c>
      <c r="G511" s="423">
        <v>0</v>
      </c>
      <c r="H511" s="423">
        <v>0</v>
      </c>
      <c r="I511" s="423">
        <v>0</v>
      </c>
      <c r="J511" s="423">
        <v>0</v>
      </c>
      <c r="K511" s="423">
        <v>0</v>
      </c>
      <c r="L511" s="423">
        <v>0</v>
      </c>
      <c r="M511" s="423">
        <v>0</v>
      </c>
      <c r="N511" s="423">
        <v>0</v>
      </c>
      <c r="O511" s="423">
        <v>0</v>
      </c>
      <c r="P511" s="423">
        <v>0</v>
      </c>
      <c r="Q511" s="423">
        <v>0</v>
      </c>
      <c r="R511" s="423">
        <v>0</v>
      </c>
      <c r="S511" s="423">
        <v>0</v>
      </c>
      <c r="T511" s="423">
        <v>0</v>
      </c>
      <c r="U511" s="423">
        <v>0</v>
      </c>
      <c r="V511" s="423">
        <v>0</v>
      </c>
    </row>
    <row r="512" spans="2:22">
      <c r="B512" s="491" t="s">
        <v>13</v>
      </c>
      <c r="C512" s="491" t="s">
        <v>13</v>
      </c>
      <c r="D512" s="491" t="s">
        <v>13</v>
      </c>
      <c r="E512" s="423">
        <v>0</v>
      </c>
      <c r="F512" s="423">
        <v>0</v>
      </c>
      <c r="G512" s="423">
        <v>0</v>
      </c>
      <c r="H512" s="423">
        <v>0</v>
      </c>
      <c r="I512" s="423">
        <v>0</v>
      </c>
      <c r="J512" s="423">
        <v>0</v>
      </c>
      <c r="K512" s="423">
        <v>0</v>
      </c>
      <c r="L512" s="423">
        <v>0</v>
      </c>
      <c r="M512" s="423">
        <v>0</v>
      </c>
      <c r="N512" s="423">
        <v>0</v>
      </c>
      <c r="O512" s="423">
        <v>0</v>
      </c>
      <c r="P512" s="423">
        <v>0</v>
      </c>
      <c r="Q512" s="423">
        <v>0</v>
      </c>
      <c r="R512" s="423">
        <v>0</v>
      </c>
      <c r="S512" s="423">
        <v>0</v>
      </c>
      <c r="T512" s="423">
        <v>0</v>
      </c>
      <c r="U512" s="423">
        <v>0</v>
      </c>
      <c r="V512" s="423">
        <v>0</v>
      </c>
    </row>
    <row r="513" spans="2:22">
      <c r="B513" s="491" t="s">
        <v>13</v>
      </c>
      <c r="C513" s="491" t="s">
        <v>13</v>
      </c>
      <c r="D513" s="491" t="s">
        <v>13</v>
      </c>
      <c r="E513" s="423">
        <v>0</v>
      </c>
      <c r="F513" s="423">
        <v>0</v>
      </c>
      <c r="G513" s="423">
        <v>0</v>
      </c>
      <c r="H513" s="423">
        <v>0</v>
      </c>
      <c r="I513" s="423">
        <v>0</v>
      </c>
      <c r="J513" s="423">
        <v>0</v>
      </c>
      <c r="K513" s="423">
        <v>0</v>
      </c>
      <c r="L513" s="423">
        <v>0</v>
      </c>
      <c r="M513" s="423">
        <v>0</v>
      </c>
      <c r="N513" s="423">
        <v>0</v>
      </c>
      <c r="O513" s="423">
        <v>0</v>
      </c>
      <c r="P513" s="423">
        <v>0</v>
      </c>
      <c r="Q513" s="423">
        <v>0</v>
      </c>
      <c r="R513" s="423">
        <v>0</v>
      </c>
      <c r="S513" s="423">
        <v>0</v>
      </c>
      <c r="T513" s="423">
        <v>0</v>
      </c>
      <c r="U513" s="423">
        <v>0</v>
      </c>
      <c r="V513" s="423">
        <v>0</v>
      </c>
    </row>
    <row r="514" spans="2:22">
      <c r="B514" s="491" t="s">
        <v>13</v>
      </c>
      <c r="C514" s="491" t="s">
        <v>13</v>
      </c>
      <c r="D514" s="491" t="s">
        <v>13</v>
      </c>
      <c r="E514" s="423">
        <v>0</v>
      </c>
      <c r="F514" s="423">
        <v>0</v>
      </c>
      <c r="G514" s="423">
        <v>0</v>
      </c>
      <c r="H514" s="423">
        <v>0</v>
      </c>
      <c r="I514" s="423">
        <v>0</v>
      </c>
      <c r="J514" s="423">
        <v>0</v>
      </c>
      <c r="K514" s="423">
        <v>0</v>
      </c>
      <c r="L514" s="423">
        <v>0</v>
      </c>
      <c r="M514" s="423">
        <v>0</v>
      </c>
      <c r="N514" s="423">
        <v>0</v>
      </c>
      <c r="O514" s="423">
        <v>0</v>
      </c>
      <c r="P514" s="423">
        <v>0</v>
      </c>
      <c r="Q514" s="423">
        <v>0</v>
      </c>
      <c r="R514" s="423">
        <v>0</v>
      </c>
      <c r="S514" s="423">
        <v>0</v>
      </c>
      <c r="T514" s="423">
        <v>0</v>
      </c>
      <c r="U514" s="423">
        <v>0</v>
      </c>
      <c r="V514" s="423">
        <v>0</v>
      </c>
    </row>
    <row r="515" spans="2:22">
      <c r="B515" s="491" t="s">
        <v>13</v>
      </c>
      <c r="C515" s="491" t="s">
        <v>13</v>
      </c>
      <c r="D515" s="491" t="s">
        <v>13</v>
      </c>
      <c r="E515" s="423">
        <v>0</v>
      </c>
      <c r="F515" s="423">
        <v>0</v>
      </c>
      <c r="G515" s="423">
        <v>0</v>
      </c>
      <c r="H515" s="423">
        <v>0</v>
      </c>
      <c r="I515" s="423">
        <v>0</v>
      </c>
      <c r="J515" s="423">
        <v>0</v>
      </c>
      <c r="K515" s="423">
        <v>0</v>
      </c>
      <c r="L515" s="423">
        <v>0</v>
      </c>
      <c r="M515" s="423">
        <v>0</v>
      </c>
      <c r="N515" s="423">
        <v>0</v>
      </c>
      <c r="O515" s="423">
        <v>0</v>
      </c>
      <c r="P515" s="423">
        <v>0</v>
      </c>
      <c r="Q515" s="423">
        <v>0</v>
      </c>
      <c r="R515" s="423">
        <v>0</v>
      </c>
      <c r="S515" s="423">
        <v>0</v>
      </c>
      <c r="T515" s="423">
        <v>0</v>
      </c>
      <c r="U515" s="423">
        <v>0</v>
      </c>
      <c r="V515" s="423">
        <v>0</v>
      </c>
    </row>
    <row r="516" spans="2:22">
      <c r="B516" s="491" t="s">
        <v>13</v>
      </c>
      <c r="C516" s="491" t="s">
        <v>13</v>
      </c>
      <c r="D516" s="491" t="s">
        <v>13</v>
      </c>
      <c r="E516" s="423">
        <v>0</v>
      </c>
      <c r="F516" s="423">
        <v>0</v>
      </c>
      <c r="G516" s="423">
        <v>0</v>
      </c>
      <c r="H516" s="423">
        <v>0</v>
      </c>
      <c r="I516" s="423">
        <v>0</v>
      </c>
      <c r="J516" s="423">
        <v>0</v>
      </c>
      <c r="K516" s="423">
        <v>0</v>
      </c>
      <c r="L516" s="423">
        <v>0</v>
      </c>
      <c r="M516" s="423">
        <v>0</v>
      </c>
      <c r="N516" s="423">
        <v>0</v>
      </c>
      <c r="O516" s="423">
        <v>0</v>
      </c>
      <c r="P516" s="423">
        <v>0</v>
      </c>
      <c r="Q516" s="423">
        <v>0</v>
      </c>
      <c r="R516" s="423">
        <v>0</v>
      </c>
      <c r="S516" s="423">
        <v>0</v>
      </c>
      <c r="T516" s="423">
        <v>0</v>
      </c>
      <c r="U516" s="423">
        <v>0</v>
      </c>
      <c r="V516" s="423">
        <v>0</v>
      </c>
    </row>
    <row r="517" spans="2:22">
      <c r="B517" s="491" t="s">
        <v>13</v>
      </c>
      <c r="C517" s="491" t="s">
        <v>13</v>
      </c>
      <c r="D517" s="491" t="s">
        <v>13</v>
      </c>
      <c r="E517" s="423">
        <v>0</v>
      </c>
      <c r="F517" s="423">
        <v>0</v>
      </c>
      <c r="G517" s="423">
        <v>0</v>
      </c>
      <c r="H517" s="423">
        <v>0</v>
      </c>
      <c r="I517" s="423">
        <v>0</v>
      </c>
      <c r="J517" s="423">
        <v>0</v>
      </c>
      <c r="K517" s="423">
        <v>0</v>
      </c>
      <c r="L517" s="423">
        <v>0</v>
      </c>
      <c r="M517" s="423">
        <v>0</v>
      </c>
      <c r="N517" s="423">
        <v>0</v>
      </c>
      <c r="O517" s="423">
        <v>0</v>
      </c>
      <c r="P517" s="423">
        <v>0</v>
      </c>
      <c r="Q517" s="423">
        <v>0</v>
      </c>
      <c r="R517" s="423">
        <v>0</v>
      </c>
      <c r="S517" s="423">
        <v>0</v>
      </c>
      <c r="T517" s="423">
        <v>0</v>
      </c>
      <c r="U517" s="423">
        <v>0</v>
      </c>
      <c r="V517" s="423">
        <v>0</v>
      </c>
    </row>
    <row r="518" spans="2:22">
      <c r="B518" s="491" t="s">
        <v>13</v>
      </c>
      <c r="C518" s="491" t="s">
        <v>13</v>
      </c>
      <c r="D518" s="491" t="s">
        <v>13</v>
      </c>
      <c r="E518" s="423">
        <v>0</v>
      </c>
      <c r="F518" s="423">
        <v>0</v>
      </c>
      <c r="G518" s="423">
        <v>0</v>
      </c>
      <c r="H518" s="423">
        <v>0</v>
      </c>
      <c r="I518" s="423">
        <v>0</v>
      </c>
      <c r="J518" s="423">
        <v>0</v>
      </c>
      <c r="K518" s="423">
        <v>0</v>
      </c>
      <c r="L518" s="423">
        <v>0</v>
      </c>
      <c r="M518" s="423">
        <v>0</v>
      </c>
      <c r="N518" s="423">
        <v>0</v>
      </c>
      <c r="O518" s="423">
        <v>0</v>
      </c>
      <c r="P518" s="423">
        <v>0</v>
      </c>
      <c r="Q518" s="423">
        <v>0</v>
      </c>
      <c r="R518" s="423">
        <v>0</v>
      </c>
      <c r="S518" s="423">
        <v>0</v>
      </c>
      <c r="T518" s="423">
        <v>0</v>
      </c>
      <c r="U518" s="423">
        <v>0</v>
      </c>
      <c r="V518" s="423">
        <v>0</v>
      </c>
    </row>
    <row r="519" spans="2:22">
      <c r="B519" s="491" t="s">
        <v>13</v>
      </c>
      <c r="C519" s="491" t="s">
        <v>13</v>
      </c>
      <c r="D519" s="491" t="s">
        <v>13</v>
      </c>
      <c r="E519" s="423">
        <v>0</v>
      </c>
      <c r="F519" s="423">
        <v>0</v>
      </c>
      <c r="G519" s="423">
        <v>0</v>
      </c>
      <c r="H519" s="423">
        <v>0</v>
      </c>
      <c r="I519" s="423">
        <v>0</v>
      </c>
      <c r="J519" s="423">
        <v>0</v>
      </c>
      <c r="K519" s="423">
        <v>0</v>
      </c>
      <c r="L519" s="423">
        <v>0</v>
      </c>
      <c r="M519" s="423">
        <v>0</v>
      </c>
      <c r="N519" s="423">
        <v>0</v>
      </c>
      <c r="O519" s="423">
        <v>0</v>
      </c>
      <c r="P519" s="423">
        <v>0</v>
      </c>
      <c r="Q519" s="423">
        <v>0</v>
      </c>
      <c r="R519" s="423">
        <v>0</v>
      </c>
      <c r="S519" s="423">
        <v>0</v>
      </c>
      <c r="T519" s="423">
        <v>0</v>
      </c>
      <c r="U519" s="423">
        <v>0</v>
      </c>
      <c r="V519" s="423">
        <v>0</v>
      </c>
    </row>
    <row r="520" spans="2:22">
      <c r="B520" s="491" t="s">
        <v>13</v>
      </c>
      <c r="C520" s="491" t="s">
        <v>13</v>
      </c>
      <c r="D520" s="491" t="s">
        <v>13</v>
      </c>
      <c r="E520" s="423">
        <v>0</v>
      </c>
      <c r="F520" s="423">
        <v>0</v>
      </c>
      <c r="G520" s="423">
        <v>0</v>
      </c>
      <c r="H520" s="423">
        <v>0</v>
      </c>
      <c r="I520" s="423">
        <v>0</v>
      </c>
      <c r="J520" s="423">
        <v>0</v>
      </c>
      <c r="K520" s="423">
        <v>0</v>
      </c>
      <c r="L520" s="423">
        <v>0</v>
      </c>
      <c r="M520" s="423">
        <v>0</v>
      </c>
      <c r="N520" s="423">
        <v>0</v>
      </c>
      <c r="O520" s="423">
        <v>0</v>
      </c>
      <c r="P520" s="423">
        <v>0</v>
      </c>
      <c r="Q520" s="423">
        <v>0</v>
      </c>
      <c r="R520" s="423">
        <v>0</v>
      </c>
      <c r="S520" s="423">
        <v>0</v>
      </c>
      <c r="T520" s="423">
        <v>0</v>
      </c>
      <c r="U520" s="423">
        <v>0</v>
      </c>
      <c r="V520" s="423">
        <v>0</v>
      </c>
    </row>
    <row r="521" spans="2:22">
      <c r="B521" s="491" t="s">
        <v>13</v>
      </c>
      <c r="C521" s="491" t="s">
        <v>13</v>
      </c>
      <c r="D521" s="491" t="s">
        <v>13</v>
      </c>
      <c r="E521" s="423">
        <v>0</v>
      </c>
      <c r="F521" s="423">
        <v>0</v>
      </c>
      <c r="G521" s="423">
        <v>0</v>
      </c>
      <c r="H521" s="423">
        <v>0</v>
      </c>
      <c r="I521" s="423">
        <v>0</v>
      </c>
      <c r="J521" s="423">
        <v>0</v>
      </c>
      <c r="K521" s="423">
        <v>0</v>
      </c>
      <c r="L521" s="423">
        <v>0</v>
      </c>
      <c r="M521" s="423">
        <v>0</v>
      </c>
      <c r="N521" s="423">
        <v>0</v>
      </c>
      <c r="O521" s="423">
        <v>0</v>
      </c>
      <c r="P521" s="423">
        <v>0</v>
      </c>
      <c r="Q521" s="423">
        <v>0</v>
      </c>
      <c r="R521" s="423">
        <v>0</v>
      </c>
      <c r="S521" s="423">
        <v>0</v>
      </c>
      <c r="T521" s="423">
        <v>0</v>
      </c>
      <c r="U521" s="423">
        <v>0</v>
      </c>
      <c r="V521" s="423">
        <v>0</v>
      </c>
    </row>
    <row r="522" spans="2:22">
      <c r="B522" s="491" t="s">
        <v>13</v>
      </c>
      <c r="C522" s="491" t="s">
        <v>13</v>
      </c>
      <c r="D522" s="491" t="s">
        <v>13</v>
      </c>
      <c r="E522" s="423">
        <v>0</v>
      </c>
      <c r="F522" s="423">
        <v>0</v>
      </c>
      <c r="G522" s="423">
        <v>0</v>
      </c>
      <c r="H522" s="423">
        <v>0</v>
      </c>
      <c r="I522" s="423">
        <v>0</v>
      </c>
      <c r="J522" s="423">
        <v>0</v>
      </c>
      <c r="K522" s="423">
        <v>0</v>
      </c>
      <c r="L522" s="423">
        <v>0</v>
      </c>
      <c r="M522" s="423">
        <v>0</v>
      </c>
      <c r="N522" s="423">
        <v>0</v>
      </c>
      <c r="O522" s="423">
        <v>0</v>
      </c>
      <c r="P522" s="423">
        <v>0</v>
      </c>
      <c r="Q522" s="423">
        <v>0</v>
      </c>
      <c r="R522" s="423">
        <v>0</v>
      </c>
      <c r="S522" s="423">
        <v>0</v>
      </c>
      <c r="T522" s="423">
        <v>0</v>
      </c>
      <c r="U522" s="423">
        <v>0</v>
      </c>
      <c r="V522" s="423">
        <v>0</v>
      </c>
    </row>
    <row r="523" spans="2:22">
      <c r="B523" s="491" t="s">
        <v>13</v>
      </c>
      <c r="C523" s="491" t="s">
        <v>13</v>
      </c>
      <c r="D523" s="491" t="s">
        <v>13</v>
      </c>
      <c r="E523" s="423">
        <v>0</v>
      </c>
      <c r="F523" s="423">
        <v>0</v>
      </c>
      <c r="G523" s="423">
        <v>0</v>
      </c>
      <c r="H523" s="423">
        <v>0</v>
      </c>
      <c r="I523" s="423">
        <v>0</v>
      </c>
      <c r="J523" s="423">
        <v>0</v>
      </c>
      <c r="K523" s="423">
        <v>0</v>
      </c>
      <c r="L523" s="423">
        <v>0</v>
      </c>
      <c r="M523" s="423">
        <v>0</v>
      </c>
      <c r="N523" s="423">
        <v>0</v>
      </c>
      <c r="O523" s="423">
        <v>0</v>
      </c>
      <c r="P523" s="423">
        <v>0</v>
      </c>
      <c r="Q523" s="423">
        <v>0</v>
      </c>
      <c r="R523" s="423">
        <v>0</v>
      </c>
      <c r="S523" s="423">
        <v>0</v>
      </c>
      <c r="T523" s="423">
        <v>0</v>
      </c>
      <c r="U523" s="423">
        <v>0</v>
      </c>
      <c r="V523" s="423">
        <v>0</v>
      </c>
    </row>
    <row r="524" spans="2:22">
      <c r="B524" s="491" t="s">
        <v>13</v>
      </c>
      <c r="C524" s="491" t="s">
        <v>13</v>
      </c>
      <c r="D524" s="491" t="s">
        <v>13</v>
      </c>
      <c r="E524" s="423">
        <v>0</v>
      </c>
      <c r="F524" s="423">
        <v>0</v>
      </c>
      <c r="G524" s="423">
        <v>0</v>
      </c>
      <c r="H524" s="423">
        <v>0</v>
      </c>
      <c r="I524" s="423">
        <v>0</v>
      </c>
      <c r="J524" s="423">
        <v>0</v>
      </c>
      <c r="K524" s="423">
        <v>0</v>
      </c>
      <c r="L524" s="423">
        <v>0</v>
      </c>
      <c r="M524" s="423">
        <v>0</v>
      </c>
      <c r="N524" s="423">
        <v>0</v>
      </c>
      <c r="O524" s="423">
        <v>0</v>
      </c>
      <c r="P524" s="423">
        <v>0</v>
      </c>
      <c r="Q524" s="423">
        <v>0</v>
      </c>
      <c r="R524" s="423">
        <v>0</v>
      </c>
      <c r="S524" s="423">
        <v>0</v>
      </c>
      <c r="T524" s="423">
        <v>0</v>
      </c>
      <c r="U524" s="423">
        <v>0</v>
      </c>
      <c r="V524" s="423">
        <v>0</v>
      </c>
    </row>
    <row r="525" spans="2:22">
      <c r="B525" s="491" t="s">
        <v>13</v>
      </c>
      <c r="C525" s="491" t="s">
        <v>13</v>
      </c>
      <c r="D525" s="491" t="s">
        <v>13</v>
      </c>
      <c r="E525" s="423">
        <v>0</v>
      </c>
      <c r="F525" s="423">
        <v>0</v>
      </c>
      <c r="G525" s="423">
        <v>0</v>
      </c>
      <c r="H525" s="423">
        <v>0</v>
      </c>
      <c r="I525" s="423">
        <v>0</v>
      </c>
      <c r="J525" s="423">
        <v>0</v>
      </c>
      <c r="K525" s="423">
        <v>0</v>
      </c>
      <c r="L525" s="423">
        <v>0</v>
      </c>
      <c r="M525" s="423">
        <v>0</v>
      </c>
      <c r="N525" s="423">
        <v>0</v>
      </c>
      <c r="O525" s="423">
        <v>0</v>
      </c>
      <c r="P525" s="423">
        <v>0</v>
      </c>
      <c r="Q525" s="423">
        <v>0</v>
      </c>
      <c r="R525" s="423">
        <v>0</v>
      </c>
      <c r="S525" s="423">
        <v>0</v>
      </c>
      <c r="T525" s="423">
        <v>0</v>
      </c>
      <c r="U525" s="423">
        <v>0</v>
      </c>
      <c r="V525" s="423">
        <v>0</v>
      </c>
    </row>
    <row r="526" spans="2:22">
      <c r="B526" s="491" t="s">
        <v>13</v>
      </c>
      <c r="C526" s="491" t="s">
        <v>13</v>
      </c>
      <c r="D526" s="491" t="s">
        <v>13</v>
      </c>
      <c r="E526" s="423">
        <v>0</v>
      </c>
      <c r="F526" s="423">
        <v>0</v>
      </c>
      <c r="G526" s="423">
        <v>0</v>
      </c>
      <c r="H526" s="423">
        <v>0</v>
      </c>
      <c r="I526" s="423">
        <v>0</v>
      </c>
      <c r="J526" s="423">
        <v>0</v>
      </c>
      <c r="K526" s="423">
        <v>0</v>
      </c>
      <c r="L526" s="423">
        <v>0</v>
      </c>
      <c r="M526" s="423">
        <v>0</v>
      </c>
      <c r="N526" s="423">
        <v>0</v>
      </c>
      <c r="O526" s="423">
        <v>0</v>
      </c>
      <c r="P526" s="423">
        <v>0</v>
      </c>
      <c r="Q526" s="423">
        <v>0</v>
      </c>
      <c r="R526" s="423">
        <v>0</v>
      </c>
      <c r="S526" s="423">
        <v>0</v>
      </c>
      <c r="T526" s="423">
        <v>0</v>
      </c>
      <c r="U526" s="423">
        <v>0</v>
      </c>
      <c r="V526" s="423">
        <v>0</v>
      </c>
    </row>
    <row r="527" spans="2:22">
      <c r="B527" s="491" t="s">
        <v>13</v>
      </c>
      <c r="C527" s="491" t="s">
        <v>13</v>
      </c>
      <c r="D527" s="491" t="s">
        <v>13</v>
      </c>
      <c r="E527" s="423">
        <v>0</v>
      </c>
      <c r="F527" s="423">
        <v>0</v>
      </c>
      <c r="G527" s="423">
        <v>0</v>
      </c>
      <c r="H527" s="423">
        <v>0</v>
      </c>
      <c r="I527" s="423">
        <v>0</v>
      </c>
      <c r="J527" s="423">
        <v>0</v>
      </c>
      <c r="K527" s="423">
        <v>0</v>
      </c>
      <c r="L527" s="423">
        <v>0</v>
      </c>
      <c r="M527" s="423">
        <v>0</v>
      </c>
      <c r="N527" s="423">
        <v>0</v>
      </c>
      <c r="O527" s="423">
        <v>0</v>
      </c>
      <c r="P527" s="423">
        <v>0</v>
      </c>
      <c r="Q527" s="423">
        <v>0</v>
      </c>
      <c r="R527" s="423">
        <v>0</v>
      </c>
      <c r="S527" s="423">
        <v>0</v>
      </c>
      <c r="T527" s="423">
        <v>0</v>
      </c>
      <c r="U527" s="423">
        <v>0</v>
      </c>
      <c r="V527" s="423">
        <v>0</v>
      </c>
    </row>
    <row r="528" spans="2:22">
      <c r="B528" s="491" t="s">
        <v>13</v>
      </c>
      <c r="C528" s="491" t="s">
        <v>13</v>
      </c>
      <c r="D528" s="491" t="s">
        <v>13</v>
      </c>
      <c r="E528" s="423">
        <v>0</v>
      </c>
      <c r="F528" s="423">
        <v>0</v>
      </c>
      <c r="G528" s="423">
        <v>0</v>
      </c>
      <c r="H528" s="423">
        <v>0</v>
      </c>
      <c r="I528" s="423">
        <v>0</v>
      </c>
      <c r="J528" s="423">
        <v>0</v>
      </c>
      <c r="K528" s="423">
        <v>0</v>
      </c>
      <c r="L528" s="423">
        <v>0</v>
      </c>
      <c r="M528" s="423">
        <v>0</v>
      </c>
      <c r="N528" s="423">
        <v>0</v>
      </c>
      <c r="O528" s="423">
        <v>0</v>
      </c>
      <c r="P528" s="423">
        <v>0</v>
      </c>
      <c r="Q528" s="423">
        <v>0</v>
      </c>
      <c r="R528" s="423">
        <v>0</v>
      </c>
      <c r="S528" s="423">
        <v>0</v>
      </c>
      <c r="T528" s="423">
        <v>0</v>
      </c>
      <c r="U528" s="423">
        <v>0</v>
      </c>
      <c r="V528" s="423">
        <v>0</v>
      </c>
    </row>
    <row r="529" spans="2:22">
      <c r="B529" s="491" t="s">
        <v>13</v>
      </c>
      <c r="C529" s="491" t="s">
        <v>13</v>
      </c>
      <c r="D529" s="491" t="s">
        <v>13</v>
      </c>
      <c r="E529" s="423">
        <v>0</v>
      </c>
      <c r="F529" s="423">
        <v>0</v>
      </c>
      <c r="G529" s="423">
        <v>0</v>
      </c>
      <c r="H529" s="423">
        <v>0</v>
      </c>
      <c r="I529" s="423">
        <v>0</v>
      </c>
      <c r="J529" s="423">
        <v>0</v>
      </c>
      <c r="K529" s="423">
        <v>0</v>
      </c>
      <c r="L529" s="423">
        <v>0</v>
      </c>
      <c r="M529" s="423">
        <v>0</v>
      </c>
      <c r="N529" s="423">
        <v>0</v>
      </c>
      <c r="O529" s="423">
        <v>0</v>
      </c>
      <c r="P529" s="423">
        <v>0</v>
      </c>
      <c r="Q529" s="423">
        <v>0</v>
      </c>
      <c r="R529" s="423">
        <v>0</v>
      </c>
      <c r="S529" s="423">
        <v>0</v>
      </c>
      <c r="T529" s="423">
        <v>0</v>
      </c>
      <c r="U529" s="423">
        <v>0</v>
      </c>
      <c r="V529" s="423">
        <v>0</v>
      </c>
    </row>
    <row r="530" spans="2:22">
      <c r="B530" s="491" t="s">
        <v>13</v>
      </c>
      <c r="C530" s="491" t="s">
        <v>13</v>
      </c>
      <c r="D530" s="491" t="s">
        <v>13</v>
      </c>
      <c r="E530" s="423">
        <v>0</v>
      </c>
      <c r="F530" s="423">
        <v>0</v>
      </c>
      <c r="G530" s="423">
        <v>0</v>
      </c>
      <c r="H530" s="423">
        <v>0</v>
      </c>
      <c r="I530" s="423">
        <v>0</v>
      </c>
      <c r="J530" s="423">
        <v>0</v>
      </c>
      <c r="K530" s="423">
        <v>0</v>
      </c>
      <c r="L530" s="423">
        <v>0</v>
      </c>
      <c r="M530" s="423">
        <v>0</v>
      </c>
      <c r="N530" s="423">
        <v>0</v>
      </c>
      <c r="O530" s="423">
        <v>0</v>
      </c>
      <c r="P530" s="423">
        <v>0</v>
      </c>
      <c r="Q530" s="423">
        <v>0</v>
      </c>
      <c r="R530" s="423">
        <v>0</v>
      </c>
      <c r="S530" s="423">
        <v>0</v>
      </c>
      <c r="T530" s="423">
        <v>0</v>
      </c>
      <c r="U530" s="423">
        <v>0</v>
      </c>
      <c r="V530" s="423">
        <v>0</v>
      </c>
    </row>
    <row r="531" spans="2:22">
      <c r="B531" s="491" t="s">
        <v>13</v>
      </c>
      <c r="C531" s="491" t="s">
        <v>13</v>
      </c>
      <c r="D531" s="491" t="s">
        <v>13</v>
      </c>
      <c r="E531" s="423">
        <v>0</v>
      </c>
      <c r="F531" s="423">
        <v>0</v>
      </c>
      <c r="G531" s="423">
        <v>0</v>
      </c>
      <c r="H531" s="423">
        <v>0</v>
      </c>
      <c r="I531" s="423">
        <v>0</v>
      </c>
      <c r="J531" s="423">
        <v>0</v>
      </c>
      <c r="K531" s="423">
        <v>0</v>
      </c>
      <c r="L531" s="423">
        <v>0</v>
      </c>
      <c r="M531" s="423">
        <v>0</v>
      </c>
      <c r="N531" s="423">
        <v>0</v>
      </c>
      <c r="O531" s="423">
        <v>0</v>
      </c>
      <c r="P531" s="423">
        <v>0</v>
      </c>
      <c r="Q531" s="423">
        <v>0</v>
      </c>
      <c r="R531" s="423">
        <v>0</v>
      </c>
      <c r="S531" s="423">
        <v>0</v>
      </c>
      <c r="T531" s="423">
        <v>0</v>
      </c>
      <c r="U531" s="423">
        <v>0</v>
      </c>
      <c r="V531" s="423">
        <v>0</v>
      </c>
    </row>
    <row r="532" spans="2:22">
      <c r="B532" s="491" t="s">
        <v>13</v>
      </c>
      <c r="C532" s="491" t="s">
        <v>13</v>
      </c>
      <c r="D532" s="491" t="s">
        <v>13</v>
      </c>
      <c r="E532" s="423">
        <v>0</v>
      </c>
      <c r="F532" s="423">
        <v>0</v>
      </c>
      <c r="G532" s="423">
        <v>0</v>
      </c>
      <c r="H532" s="423">
        <v>0</v>
      </c>
      <c r="I532" s="423">
        <v>0</v>
      </c>
      <c r="J532" s="423">
        <v>0</v>
      </c>
      <c r="K532" s="423">
        <v>0</v>
      </c>
      <c r="L532" s="423">
        <v>0</v>
      </c>
      <c r="M532" s="423">
        <v>0</v>
      </c>
      <c r="N532" s="423">
        <v>0</v>
      </c>
      <c r="O532" s="423">
        <v>0</v>
      </c>
      <c r="P532" s="423">
        <v>0</v>
      </c>
      <c r="Q532" s="423">
        <v>0</v>
      </c>
      <c r="R532" s="423">
        <v>0</v>
      </c>
      <c r="S532" s="423">
        <v>0</v>
      </c>
      <c r="T532" s="423">
        <v>0</v>
      </c>
      <c r="U532" s="423">
        <v>0</v>
      </c>
      <c r="V532" s="423">
        <v>0</v>
      </c>
    </row>
    <row r="533" spans="2:22">
      <c r="B533" s="491" t="s">
        <v>13</v>
      </c>
      <c r="C533" s="491" t="s">
        <v>13</v>
      </c>
      <c r="D533" s="491" t="s">
        <v>13</v>
      </c>
      <c r="E533" s="423">
        <v>0</v>
      </c>
      <c r="F533" s="423">
        <v>0</v>
      </c>
      <c r="G533" s="423">
        <v>0</v>
      </c>
      <c r="H533" s="423">
        <v>0</v>
      </c>
      <c r="I533" s="423">
        <v>0</v>
      </c>
      <c r="J533" s="423">
        <v>0</v>
      </c>
      <c r="K533" s="423">
        <v>0</v>
      </c>
      <c r="L533" s="423">
        <v>0</v>
      </c>
      <c r="M533" s="423">
        <v>0</v>
      </c>
      <c r="N533" s="423">
        <v>0</v>
      </c>
      <c r="O533" s="423">
        <v>0</v>
      </c>
      <c r="P533" s="423">
        <v>0</v>
      </c>
      <c r="Q533" s="423">
        <v>0</v>
      </c>
      <c r="R533" s="423">
        <v>0</v>
      </c>
      <c r="S533" s="423">
        <v>0</v>
      </c>
      <c r="T533" s="423">
        <v>0</v>
      </c>
      <c r="U533" s="423">
        <v>0</v>
      </c>
      <c r="V533" s="423">
        <v>0</v>
      </c>
    </row>
    <row r="534" spans="2:22">
      <c r="B534" s="491" t="s">
        <v>13</v>
      </c>
      <c r="C534" s="491" t="s">
        <v>13</v>
      </c>
      <c r="D534" s="491" t="s">
        <v>13</v>
      </c>
      <c r="E534" s="423">
        <v>0</v>
      </c>
      <c r="F534" s="423">
        <v>0</v>
      </c>
      <c r="G534" s="423">
        <v>0</v>
      </c>
      <c r="H534" s="423">
        <v>0</v>
      </c>
      <c r="I534" s="423">
        <v>0</v>
      </c>
      <c r="J534" s="423">
        <v>0</v>
      </c>
      <c r="K534" s="423">
        <v>0</v>
      </c>
      <c r="L534" s="423">
        <v>0</v>
      </c>
      <c r="M534" s="423">
        <v>0</v>
      </c>
      <c r="N534" s="423">
        <v>0</v>
      </c>
      <c r="O534" s="423">
        <v>0</v>
      </c>
      <c r="P534" s="423">
        <v>0</v>
      </c>
      <c r="Q534" s="423">
        <v>0</v>
      </c>
      <c r="R534" s="423">
        <v>0</v>
      </c>
      <c r="S534" s="423">
        <v>0</v>
      </c>
      <c r="T534" s="423">
        <v>0</v>
      </c>
      <c r="U534" s="423">
        <v>0</v>
      </c>
      <c r="V534" s="423">
        <v>0</v>
      </c>
    </row>
    <row r="535" spans="2:22">
      <c r="B535" s="491" t="s">
        <v>13</v>
      </c>
      <c r="C535" s="491" t="s">
        <v>13</v>
      </c>
      <c r="D535" s="491" t="s">
        <v>13</v>
      </c>
      <c r="E535" s="423">
        <v>0</v>
      </c>
      <c r="F535" s="423">
        <v>0</v>
      </c>
      <c r="G535" s="423">
        <v>0</v>
      </c>
      <c r="H535" s="423">
        <v>0</v>
      </c>
      <c r="I535" s="423">
        <v>0</v>
      </c>
      <c r="J535" s="423">
        <v>0</v>
      </c>
      <c r="K535" s="423">
        <v>0</v>
      </c>
      <c r="L535" s="423">
        <v>0</v>
      </c>
      <c r="M535" s="423">
        <v>0</v>
      </c>
      <c r="N535" s="423">
        <v>0</v>
      </c>
      <c r="O535" s="423">
        <v>0</v>
      </c>
      <c r="P535" s="423">
        <v>0</v>
      </c>
      <c r="Q535" s="423">
        <v>0</v>
      </c>
      <c r="R535" s="423">
        <v>0</v>
      </c>
      <c r="S535" s="423">
        <v>0</v>
      </c>
      <c r="T535" s="423">
        <v>0</v>
      </c>
      <c r="U535" s="423">
        <v>0</v>
      </c>
      <c r="V535" s="423">
        <v>0</v>
      </c>
    </row>
    <row r="536" spans="2:22">
      <c r="B536" s="491" t="s">
        <v>13</v>
      </c>
      <c r="C536" s="491" t="s">
        <v>13</v>
      </c>
      <c r="D536" s="491" t="s">
        <v>13</v>
      </c>
      <c r="E536" s="423">
        <v>0</v>
      </c>
      <c r="F536" s="423">
        <v>0</v>
      </c>
      <c r="G536" s="423">
        <v>0</v>
      </c>
      <c r="H536" s="423">
        <v>0</v>
      </c>
      <c r="I536" s="423">
        <v>0</v>
      </c>
      <c r="J536" s="423">
        <v>0</v>
      </c>
      <c r="K536" s="423">
        <v>0</v>
      </c>
      <c r="L536" s="423">
        <v>0</v>
      </c>
      <c r="M536" s="423">
        <v>0</v>
      </c>
      <c r="N536" s="423">
        <v>0</v>
      </c>
      <c r="O536" s="423">
        <v>0</v>
      </c>
      <c r="P536" s="423">
        <v>0</v>
      </c>
      <c r="Q536" s="423">
        <v>0</v>
      </c>
      <c r="R536" s="423">
        <v>0</v>
      </c>
      <c r="S536" s="423">
        <v>0</v>
      </c>
      <c r="T536" s="423">
        <v>0</v>
      </c>
      <c r="U536" s="423">
        <v>0</v>
      </c>
      <c r="V536" s="423">
        <v>0</v>
      </c>
    </row>
    <row r="537" spans="2:22">
      <c r="B537" s="491" t="s">
        <v>13</v>
      </c>
      <c r="C537" s="491" t="s">
        <v>13</v>
      </c>
      <c r="D537" s="491" t="s">
        <v>13</v>
      </c>
      <c r="E537" s="423">
        <v>0</v>
      </c>
      <c r="F537" s="423">
        <v>0</v>
      </c>
      <c r="G537" s="423">
        <v>0</v>
      </c>
      <c r="H537" s="423">
        <v>0</v>
      </c>
      <c r="I537" s="423">
        <v>0</v>
      </c>
      <c r="J537" s="423">
        <v>0</v>
      </c>
      <c r="K537" s="423">
        <v>0</v>
      </c>
      <c r="L537" s="423">
        <v>0</v>
      </c>
      <c r="M537" s="423">
        <v>0</v>
      </c>
      <c r="N537" s="423">
        <v>0</v>
      </c>
      <c r="O537" s="423">
        <v>0</v>
      </c>
      <c r="P537" s="423">
        <v>0</v>
      </c>
      <c r="Q537" s="423">
        <v>0</v>
      </c>
      <c r="R537" s="423">
        <v>0</v>
      </c>
      <c r="S537" s="423">
        <v>0</v>
      </c>
      <c r="T537" s="423">
        <v>0</v>
      </c>
      <c r="U537" s="423">
        <v>0</v>
      </c>
      <c r="V537" s="423">
        <v>0</v>
      </c>
    </row>
    <row r="538" spans="2:22">
      <c r="B538" s="491" t="s">
        <v>13</v>
      </c>
      <c r="C538" s="491" t="s">
        <v>13</v>
      </c>
      <c r="D538" s="491" t="s">
        <v>13</v>
      </c>
      <c r="E538" s="423">
        <v>0</v>
      </c>
      <c r="F538" s="423">
        <v>0</v>
      </c>
      <c r="G538" s="423">
        <v>0</v>
      </c>
      <c r="H538" s="423">
        <v>0</v>
      </c>
      <c r="I538" s="423">
        <v>0</v>
      </c>
      <c r="J538" s="423">
        <v>0</v>
      </c>
      <c r="K538" s="423">
        <v>0</v>
      </c>
      <c r="L538" s="423">
        <v>0</v>
      </c>
      <c r="M538" s="423">
        <v>0</v>
      </c>
      <c r="N538" s="423">
        <v>0</v>
      </c>
      <c r="O538" s="423">
        <v>0</v>
      </c>
      <c r="P538" s="423">
        <v>0</v>
      </c>
      <c r="Q538" s="423">
        <v>0</v>
      </c>
      <c r="R538" s="423">
        <v>0</v>
      </c>
      <c r="S538" s="423">
        <v>0</v>
      </c>
      <c r="T538" s="423">
        <v>0</v>
      </c>
      <c r="U538" s="423">
        <v>0</v>
      </c>
      <c r="V538" s="423">
        <v>0</v>
      </c>
    </row>
    <row r="539" spans="2:22">
      <c r="B539" s="491" t="s">
        <v>13</v>
      </c>
      <c r="C539" s="491" t="s">
        <v>13</v>
      </c>
      <c r="D539" s="491" t="s">
        <v>13</v>
      </c>
      <c r="E539" s="423">
        <v>0</v>
      </c>
      <c r="F539" s="423">
        <v>0</v>
      </c>
      <c r="G539" s="423">
        <v>0</v>
      </c>
      <c r="H539" s="423">
        <v>0</v>
      </c>
      <c r="I539" s="423">
        <v>0</v>
      </c>
      <c r="J539" s="423">
        <v>0</v>
      </c>
      <c r="K539" s="423">
        <v>0</v>
      </c>
      <c r="L539" s="423">
        <v>0</v>
      </c>
      <c r="M539" s="423">
        <v>0</v>
      </c>
      <c r="N539" s="423">
        <v>0</v>
      </c>
      <c r="O539" s="423">
        <v>0</v>
      </c>
      <c r="P539" s="423">
        <v>0</v>
      </c>
      <c r="Q539" s="423">
        <v>0</v>
      </c>
      <c r="R539" s="423">
        <v>0</v>
      </c>
      <c r="S539" s="423">
        <v>0</v>
      </c>
      <c r="T539" s="423">
        <v>0</v>
      </c>
      <c r="U539" s="423">
        <v>0</v>
      </c>
      <c r="V539" s="423">
        <v>0</v>
      </c>
    </row>
    <row r="540" spans="2:22">
      <c r="B540" s="491" t="s">
        <v>13</v>
      </c>
      <c r="C540" s="491" t="s">
        <v>13</v>
      </c>
      <c r="D540" s="491" t="s">
        <v>13</v>
      </c>
      <c r="E540" s="423">
        <v>0</v>
      </c>
      <c r="F540" s="423">
        <v>0</v>
      </c>
      <c r="G540" s="423">
        <v>0</v>
      </c>
      <c r="H540" s="423">
        <v>0</v>
      </c>
      <c r="I540" s="423">
        <v>0</v>
      </c>
      <c r="J540" s="423">
        <v>0</v>
      </c>
      <c r="K540" s="423">
        <v>0</v>
      </c>
      <c r="L540" s="423">
        <v>0</v>
      </c>
      <c r="M540" s="423">
        <v>0</v>
      </c>
      <c r="N540" s="423">
        <v>0</v>
      </c>
      <c r="O540" s="423">
        <v>0</v>
      </c>
      <c r="P540" s="423">
        <v>0</v>
      </c>
      <c r="Q540" s="423">
        <v>0</v>
      </c>
      <c r="R540" s="423">
        <v>0</v>
      </c>
      <c r="S540" s="423">
        <v>0</v>
      </c>
      <c r="T540" s="423">
        <v>0</v>
      </c>
      <c r="U540" s="423">
        <v>0</v>
      </c>
      <c r="V540" s="423">
        <v>0</v>
      </c>
    </row>
    <row r="541" spans="2:22">
      <c r="B541" s="491" t="s">
        <v>13</v>
      </c>
      <c r="C541" s="491" t="s">
        <v>13</v>
      </c>
      <c r="D541" s="491" t="s">
        <v>13</v>
      </c>
      <c r="E541" s="423">
        <v>0</v>
      </c>
      <c r="F541" s="423">
        <v>0</v>
      </c>
      <c r="G541" s="423">
        <v>0</v>
      </c>
      <c r="H541" s="423">
        <v>0</v>
      </c>
      <c r="I541" s="423">
        <v>0</v>
      </c>
      <c r="J541" s="423">
        <v>0</v>
      </c>
      <c r="K541" s="423">
        <v>0</v>
      </c>
      <c r="L541" s="423">
        <v>0</v>
      </c>
      <c r="M541" s="423">
        <v>0</v>
      </c>
      <c r="N541" s="423">
        <v>0</v>
      </c>
      <c r="O541" s="423">
        <v>0</v>
      </c>
      <c r="P541" s="423">
        <v>0</v>
      </c>
      <c r="Q541" s="423">
        <v>0</v>
      </c>
      <c r="R541" s="423">
        <v>0</v>
      </c>
      <c r="S541" s="423">
        <v>0</v>
      </c>
      <c r="T541" s="423">
        <v>0</v>
      </c>
      <c r="U541" s="423">
        <v>0</v>
      </c>
      <c r="V541" s="423">
        <v>0</v>
      </c>
    </row>
    <row r="542" spans="2:22">
      <c r="B542" s="491" t="s">
        <v>13</v>
      </c>
      <c r="C542" s="491" t="s">
        <v>13</v>
      </c>
      <c r="D542" s="491" t="s">
        <v>13</v>
      </c>
      <c r="E542" s="423">
        <v>0</v>
      </c>
      <c r="F542" s="423">
        <v>0</v>
      </c>
      <c r="G542" s="423">
        <v>0</v>
      </c>
      <c r="H542" s="423">
        <v>0</v>
      </c>
      <c r="I542" s="423">
        <v>0</v>
      </c>
      <c r="J542" s="423">
        <v>0</v>
      </c>
      <c r="K542" s="423">
        <v>0</v>
      </c>
      <c r="L542" s="423">
        <v>0</v>
      </c>
      <c r="M542" s="423">
        <v>0</v>
      </c>
      <c r="N542" s="423">
        <v>0</v>
      </c>
      <c r="O542" s="423">
        <v>0</v>
      </c>
      <c r="P542" s="423">
        <v>0</v>
      </c>
      <c r="Q542" s="423">
        <v>0</v>
      </c>
      <c r="R542" s="423">
        <v>0</v>
      </c>
      <c r="S542" s="423">
        <v>0</v>
      </c>
      <c r="T542" s="423">
        <v>0</v>
      </c>
      <c r="U542" s="423">
        <v>0</v>
      </c>
      <c r="V542" s="423">
        <v>0</v>
      </c>
    </row>
    <row r="543" spans="2:22">
      <c r="B543" s="491" t="s">
        <v>13</v>
      </c>
      <c r="C543" s="491" t="s">
        <v>13</v>
      </c>
      <c r="D543" s="491" t="s">
        <v>13</v>
      </c>
      <c r="E543" s="423">
        <v>0</v>
      </c>
      <c r="F543" s="423">
        <v>0</v>
      </c>
      <c r="G543" s="423">
        <v>0</v>
      </c>
      <c r="H543" s="423">
        <v>0</v>
      </c>
      <c r="I543" s="423">
        <v>0</v>
      </c>
      <c r="J543" s="423">
        <v>0</v>
      </c>
      <c r="K543" s="423">
        <v>0</v>
      </c>
      <c r="L543" s="423">
        <v>0</v>
      </c>
      <c r="M543" s="423">
        <v>0</v>
      </c>
      <c r="N543" s="423">
        <v>0</v>
      </c>
      <c r="O543" s="423">
        <v>0</v>
      </c>
      <c r="P543" s="423">
        <v>0</v>
      </c>
      <c r="Q543" s="423">
        <v>0</v>
      </c>
      <c r="R543" s="423">
        <v>0</v>
      </c>
      <c r="S543" s="423">
        <v>0</v>
      </c>
      <c r="T543" s="423">
        <v>0</v>
      </c>
      <c r="U543" s="423">
        <v>0</v>
      </c>
      <c r="V543" s="423">
        <v>0</v>
      </c>
    </row>
    <row r="544" spans="2:22">
      <c r="B544" s="491" t="s">
        <v>13</v>
      </c>
      <c r="C544" s="491" t="s">
        <v>13</v>
      </c>
      <c r="D544" s="491" t="s">
        <v>13</v>
      </c>
      <c r="E544" s="423">
        <v>0</v>
      </c>
      <c r="F544" s="423">
        <v>0</v>
      </c>
      <c r="G544" s="423">
        <v>0</v>
      </c>
      <c r="H544" s="423">
        <v>0</v>
      </c>
      <c r="I544" s="423">
        <v>0</v>
      </c>
      <c r="J544" s="423">
        <v>0</v>
      </c>
      <c r="K544" s="423">
        <v>0</v>
      </c>
      <c r="L544" s="423">
        <v>0</v>
      </c>
      <c r="M544" s="423">
        <v>0</v>
      </c>
      <c r="N544" s="423">
        <v>0</v>
      </c>
      <c r="O544" s="423">
        <v>0</v>
      </c>
      <c r="P544" s="423">
        <v>0</v>
      </c>
      <c r="Q544" s="423">
        <v>0</v>
      </c>
      <c r="R544" s="423">
        <v>0</v>
      </c>
      <c r="S544" s="423">
        <v>0</v>
      </c>
      <c r="T544" s="423">
        <v>0</v>
      </c>
      <c r="U544" s="423">
        <v>0</v>
      </c>
      <c r="V544" s="423">
        <v>0</v>
      </c>
    </row>
    <row r="545" spans="2:22">
      <c r="B545" s="491" t="s">
        <v>13</v>
      </c>
      <c r="C545" s="491" t="s">
        <v>13</v>
      </c>
      <c r="D545" s="491" t="s">
        <v>13</v>
      </c>
      <c r="E545" s="423">
        <v>0</v>
      </c>
      <c r="F545" s="423">
        <v>0</v>
      </c>
      <c r="G545" s="423">
        <v>0</v>
      </c>
      <c r="H545" s="423">
        <v>0</v>
      </c>
      <c r="I545" s="423">
        <v>0</v>
      </c>
      <c r="J545" s="423">
        <v>0</v>
      </c>
      <c r="K545" s="423">
        <v>0</v>
      </c>
      <c r="L545" s="423">
        <v>0</v>
      </c>
      <c r="M545" s="423">
        <v>0</v>
      </c>
      <c r="N545" s="423">
        <v>0</v>
      </c>
      <c r="O545" s="423">
        <v>0</v>
      </c>
      <c r="P545" s="423">
        <v>0</v>
      </c>
      <c r="Q545" s="423">
        <v>0</v>
      </c>
      <c r="R545" s="423">
        <v>0</v>
      </c>
      <c r="S545" s="423">
        <v>0</v>
      </c>
      <c r="T545" s="423">
        <v>0</v>
      </c>
      <c r="U545" s="423">
        <v>0</v>
      </c>
      <c r="V545" s="423">
        <v>0</v>
      </c>
    </row>
    <row r="546" spans="2:22">
      <c r="B546" s="491" t="s">
        <v>13</v>
      </c>
      <c r="C546" s="491" t="s">
        <v>13</v>
      </c>
      <c r="D546" s="491" t="s">
        <v>13</v>
      </c>
      <c r="E546" s="423">
        <v>0</v>
      </c>
      <c r="F546" s="423">
        <v>0</v>
      </c>
      <c r="G546" s="423">
        <v>0</v>
      </c>
      <c r="H546" s="423">
        <v>0</v>
      </c>
      <c r="I546" s="423">
        <v>0</v>
      </c>
      <c r="J546" s="423">
        <v>0</v>
      </c>
      <c r="K546" s="423">
        <v>0</v>
      </c>
      <c r="L546" s="423">
        <v>0</v>
      </c>
      <c r="M546" s="423">
        <v>0</v>
      </c>
      <c r="N546" s="423">
        <v>0</v>
      </c>
      <c r="O546" s="423">
        <v>0</v>
      </c>
      <c r="P546" s="423">
        <v>0</v>
      </c>
      <c r="Q546" s="423">
        <v>0</v>
      </c>
      <c r="R546" s="423">
        <v>0</v>
      </c>
      <c r="S546" s="423">
        <v>0</v>
      </c>
      <c r="T546" s="423">
        <v>0</v>
      </c>
      <c r="U546" s="423">
        <v>0</v>
      </c>
      <c r="V546" s="423">
        <v>0</v>
      </c>
    </row>
    <row r="547" spans="2:22">
      <c r="B547" s="491" t="s">
        <v>13</v>
      </c>
      <c r="C547" s="491" t="s">
        <v>13</v>
      </c>
      <c r="D547" s="491" t="s">
        <v>13</v>
      </c>
      <c r="E547" s="423">
        <v>0</v>
      </c>
      <c r="F547" s="423">
        <v>0</v>
      </c>
      <c r="G547" s="423">
        <v>0</v>
      </c>
      <c r="H547" s="423">
        <v>0</v>
      </c>
      <c r="I547" s="423">
        <v>0</v>
      </c>
      <c r="J547" s="423">
        <v>0</v>
      </c>
      <c r="K547" s="423">
        <v>0</v>
      </c>
      <c r="L547" s="423">
        <v>0</v>
      </c>
      <c r="M547" s="423">
        <v>0</v>
      </c>
      <c r="N547" s="423">
        <v>0</v>
      </c>
      <c r="O547" s="423">
        <v>0</v>
      </c>
      <c r="P547" s="423">
        <v>0</v>
      </c>
      <c r="Q547" s="423">
        <v>0</v>
      </c>
      <c r="R547" s="423">
        <v>0</v>
      </c>
      <c r="S547" s="423">
        <v>0</v>
      </c>
      <c r="T547" s="423">
        <v>0</v>
      </c>
      <c r="U547" s="423">
        <v>0</v>
      </c>
      <c r="V547" s="423">
        <v>0</v>
      </c>
    </row>
    <row r="548" spans="2:22">
      <c r="B548" s="491" t="s">
        <v>13</v>
      </c>
      <c r="C548" s="491" t="s">
        <v>13</v>
      </c>
      <c r="D548" s="491" t="s">
        <v>13</v>
      </c>
      <c r="E548" s="423">
        <v>0</v>
      </c>
      <c r="F548" s="423">
        <v>0</v>
      </c>
      <c r="G548" s="423">
        <v>0</v>
      </c>
      <c r="H548" s="423">
        <v>0</v>
      </c>
      <c r="I548" s="423">
        <v>0</v>
      </c>
      <c r="J548" s="423">
        <v>0</v>
      </c>
      <c r="K548" s="423">
        <v>0</v>
      </c>
      <c r="L548" s="423">
        <v>0</v>
      </c>
      <c r="M548" s="423">
        <v>0</v>
      </c>
      <c r="N548" s="423">
        <v>0</v>
      </c>
      <c r="O548" s="423">
        <v>0</v>
      </c>
      <c r="P548" s="423">
        <v>0</v>
      </c>
      <c r="Q548" s="423">
        <v>0</v>
      </c>
      <c r="R548" s="423">
        <v>0</v>
      </c>
      <c r="S548" s="423">
        <v>0</v>
      </c>
      <c r="T548" s="423">
        <v>0</v>
      </c>
      <c r="U548" s="423">
        <v>0</v>
      </c>
      <c r="V548" s="423">
        <v>0</v>
      </c>
    </row>
    <row r="549" spans="2:22">
      <c r="B549" s="491" t="s">
        <v>13</v>
      </c>
      <c r="C549" s="491" t="s">
        <v>13</v>
      </c>
      <c r="D549" s="491" t="s">
        <v>13</v>
      </c>
      <c r="E549" s="423">
        <v>0</v>
      </c>
      <c r="F549" s="423">
        <v>0</v>
      </c>
      <c r="G549" s="423">
        <v>0</v>
      </c>
      <c r="H549" s="423">
        <v>0</v>
      </c>
      <c r="I549" s="423">
        <v>0</v>
      </c>
      <c r="J549" s="423">
        <v>0</v>
      </c>
      <c r="K549" s="423">
        <v>0</v>
      </c>
      <c r="L549" s="423">
        <v>0</v>
      </c>
      <c r="M549" s="423">
        <v>0</v>
      </c>
      <c r="N549" s="423">
        <v>0</v>
      </c>
      <c r="O549" s="423">
        <v>0</v>
      </c>
      <c r="P549" s="423">
        <v>0</v>
      </c>
      <c r="Q549" s="423">
        <v>0</v>
      </c>
      <c r="R549" s="423">
        <v>0</v>
      </c>
      <c r="S549" s="423">
        <v>0</v>
      </c>
      <c r="T549" s="423">
        <v>0</v>
      </c>
      <c r="U549" s="423">
        <v>0</v>
      </c>
      <c r="V549" s="423">
        <v>0</v>
      </c>
    </row>
    <row r="550" spans="2:22">
      <c r="B550" s="491" t="s">
        <v>13</v>
      </c>
      <c r="C550" s="491" t="s">
        <v>13</v>
      </c>
      <c r="D550" s="491" t="s">
        <v>13</v>
      </c>
      <c r="E550" s="423">
        <v>0</v>
      </c>
      <c r="F550" s="423">
        <v>0</v>
      </c>
      <c r="G550" s="423">
        <v>0</v>
      </c>
      <c r="H550" s="423">
        <v>0</v>
      </c>
      <c r="I550" s="423">
        <v>0</v>
      </c>
      <c r="J550" s="423">
        <v>0</v>
      </c>
      <c r="K550" s="423">
        <v>0</v>
      </c>
      <c r="L550" s="423">
        <v>0</v>
      </c>
      <c r="M550" s="423">
        <v>0</v>
      </c>
      <c r="N550" s="423">
        <v>0</v>
      </c>
      <c r="O550" s="423">
        <v>0</v>
      </c>
      <c r="P550" s="423">
        <v>0</v>
      </c>
      <c r="Q550" s="423">
        <v>0</v>
      </c>
      <c r="R550" s="423">
        <v>0</v>
      </c>
      <c r="S550" s="423">
        <v>0</v>
      </c>
      <c r="T550" s="423">
        <v>0</v>
      </c>
      <c r="U550" s="423">
        <v>0</v>
      </c>
      <c r="V550" s="423">
        <v>0</v>
      </c>
    </row>
    <row r="551" spans="2:22">
      <c r="B551" s="491" t="s">
        <v>13</v>
      </c>
      <c r="C551" s="491" t="s">
        <v>13</v>
      </c>
      <c r="D551" s="491" t="s">
        <v>13</v>
      </c>
      <c r="E551" s="423">
        <v>0</v>
      </c>
      <c r="F551" s="423">
        <v>0</v>
      </c>
      <c r="G551" s="423">
        <v>0</v>
      </c>
      <c r="H551" s="423">
        <v>0</v>
      </c>
      <c r="I551" s="423">
        <v>0</v>
      </c>
      <c r="J551" s="423">
        <v>0</v>
      </c>
      <c r="K551" s="423">
        <v>0</v>
      </c>
      <c r="L551" s="423">
        <v>0</v>
      </c>
      <c r="M551" s="423">
        <v>0</v>
      </c>
      <c r="N551" s="423">
        <v>0</v>
      </c>
      <c r="O551" s="423">
        <v>0</v>
      </c>
      <c r="P551" s="423">
        <v>0</v>
      </c>
      <c r="Q551" s="423">
        <v>0</v>
      </c>
      <c r="R551" s="423">
        <v>0</v>
      </c>
      <c r="S551" s="423">
        <v>0</v>
      </c>
      <c r="T551" s="423">
        <v>0</v>
      </c>
      <c r="U551" s="423">
        <v>0</v>
      </c>
      <c r="V551" s="423">
        <v>0</v>
      </c>
    </row>
    <row r="552" spans="2:22">
      <c r="B552" s="491" t="s">
        <v>13</v>
      </c>
      <c r="C552" s="491" t="s">
        <v>13</v>
      </c>
      <c r="D552" s="491" t="s">
        <v>13</v>
      </c>
      <c r="E552" s="423">
        <v>0</v>
      </c>
      <c r="F552" s="423">
        <v>0</v>
      </c>
      <c r="G552" s="423">
        <v>0</v>
      </c>
      <c r="H552" s="423">
        <v>0</v>
      </c>
      <c r="I552" s="423">
        <v>0</v>
      </c>
      <c r="J552" s="423">
        <v>0</v>
      </c>
      <c r="K552" s="423">
        <v>0</v>
      </c>
      <c r="L552" s="423">
        <v>0</v>
      </c>
      <c r="M552" s="423">
        <v>0</v>
      </c>
      <c r="N552" s="423">
        <v>0</v>
      </c>
      <c r="O552" s="423">
        <v>0</v>
      </c>
      <c r="P552" s="423">
        <v>0</v>
      </c>
      <c r="Q552" s="423">
        <v>0</v>
      </c>
      <c r="R552" s="423">
        <v>0</v>
      </c>
      <c r="S552" s="423">
        <v>0</v>
      </c>
      <c r="T552" s="423">
        <v>0</v>
      </c>
      <c r="U552" s="423">
        <v>0</v>
      </c>
      <c r="V552" s="423">
        <v>0</v>
      </c>
    </row>
    <row r="553" spans="2:22">
      <c r="B553" s="491" t="s">
        <v>13</v>
      </c>
      <c r="C553" s="491" t="s">
        <v>13</v>
      </c>
      <c r="D553" s="491" t="s">
        <v>13</v>
      </c>
      <c r="E553" s="423">
        <v>0</v>
      </c>
      <c r="F553" s="423">
        <v>0</v>
      </c>
      <c r="G553" s="423">
        <v>0</v>
      </c>
      <c r="H553" s="423">
        <v>0</v>
      </c>
      <c r="I553" s="423">
        <v>0</v>
      </c>
      <c r="J553" s="423">
        <v>0</v>
      </c>
      <c r="K553" s="423">
        <v>0</v>
      </c>
      <c r="L553" s="423">
        <v>0</v>
      </c>
      <c r="M553" s="423">
        <v>0</v>
      </c>
      <c r="N553" s="423">
        <v>0</v>
      </c>
      <c r="O553" s="423">
        <v>0</v>
      </c>
      <c r="P553" s="423">
        <v>0</v>
      </c>
      <c r="Q553" s="423">
        <v>0</v>
      </c>
      <c r="R553" s="423">
        <v>0</v>
      </c>
      <c r="S553" s="423">
        <v>0</v>
      </c>
      <c r="T553" s="423">
        <v>0</v>
      </c>
      <c r="U553" s="423">
        <v>0</v>
      </c>
      <c r="V553" s="423">
        <v>0</v>
      </c>
    </row>
    <row r="554" spans="2:22">
      <c r="B554" s="491" t="s">
        <v>13</v>
      </c>
      <c r="C554" s="491" t="s">
        <v>13</v>
      </c>
      <c r="D554" s="491" t="s">
        <v>13</v>
      </c>
      <c r="E554" s="423">
        <v>0</v>
      </c>
      <c r="F554" s="423">
        <v>0</v>
      </c>
      <c r="G554" s="423">
        <v>0</v>
      </c>
      <c r="H554" s="423">
        <v>0</v>
      </c>
      <c r="I554" s="423">
        <v>0</v>
      </c>
      <c r="J554" s="423">
        <v>0</v>
      </c>
      <c r="K554" s="423">
        <v>0</v>
      </c>
      <c r="L554" s="423">
        <v>0</v>
      </c>
      <c r="M554" s="423">
        <v>0</v>
      </c>
      <c r="N554" s="423">
        <v>0</v>
      </c>
      <c r="O554" s="423">
        <v>0</v>
      </c>
      <c r="P554" s="423">
        <v>0</v>
      </c>
      <c r="Q554" s="423">
        <v>0</v>
      </c>
      <c r="R554" s="423">
        <v>0</v>
      </c>
      <c r="S554" s="423">
        <v>0</v>
      </c>
      <c r="T554" s="423">
        <v>0</v>
      </c>
      <c r="U554" s="423">
        <v>0</v>
      </c>
      <c r="V554" s="423">
        <v>0</v>
      </c>
    </row>
    <row r="555" spans="2:22">
      <c r="B555" s="491" t="s">
        <v>13</v>
      </c>
      <c r="C555" s="491" t="s">
        <v>13</v>
      </c>
      <c r="D555" s="491" t="s">
        <v>13</v>
      </c>
      <c r="E555" s="423">
        <v>0</v>
      </c>
      <c r="F555" s="423">
        <v>0</v>
      </c>
      <c r="G555" s="423">
        <v>0</v>
      </c>
      <c r="H555" s="423">
        <v>0</v>
      </c>
      <c r="I555" s="423">
        <v>0</v>
      </c>
      <c r="J555" s="423">
        <v>0</v>
      </c>
      <c r="K555" s="423">
        <v>0</v>
      </c>
      <c r="L555" s="423">
        <v>0</v>
      </c>
      <c r="M555" s="423">
        <v>0</v>
      </c>
      <c r="N555" s="423">
        <v>0</v>
      </c>
      <c r="O555" s="423">
        <v>0</v>
      </c>
      <c r="P555" s="423">
        <v>0</v>
      </c>
      <c r="Q555" s="423">
        <v>0</v>
      </c>
      <c r="R555" s="423">
        <v>0</v>
      </c>
      <c r="S555" s="423">
        <v>0</v>
      </c>
      <c r="T555" s="423">
        <v>0</v>
      </c>
      <c r="U555" s="423">
        <v>0</v>
      </c>
      <c r="V555" s="423">
        <v>0</v>
      </c>
    </row>
    <row r="556" spans="2:22">
      <c r="B556" s="491" t="s">
        <v>13</v>
      </c>
      <c r="C556" s="491" t="s">
        <v>13</v>
      </c>
      <c r="D556" s="491" t="s">
        <v>13</v>
      </c>
      <c r="E556" s="423">
        <v>0</v>
      </c>
      <c r="F556" s="423">
        <v>0</v>
      </c>
      <c r="G556" s="423">
        <v>0</v>
      </c>
      <c r="H556" s="423">
        <v>0</v>
      </c>
      <c r="I556" s="423">
        <v>0</v>
      </c>
      <c r="J556" s="423">
        <v>0</v>
      </c>
      <c r="K556" s="423">
        <v>0</v>
      </c>
      <c r="L556" s="423">
        <v>0</v>
      </c>
      <c r="M556" s="423">
        <v>0</v>
      </c>
      <c r="N556" s="423">
        <v>0</v>
      </c>
      <c r="O556" s="423">
        <v>0</v>
      </c>
      <c r="P556" s="423">
        <v>0</v>
      </c>
      <c r="Q556" s="423">
        <v>0</v>
      </c>
      <c r="R556" s="423">
        <v>0</v>
      </c>
      <c r="S556" s="423">
        <v>0</v>
      </c>
      <c r="T556" s="423">
        <v>0</v>
      </c>
      <c r="U556" s="423">
        <v>0</v>
      </c>
      <c r="V556" s="423">
        <v>0</v>
      </c>
    </row>
    <row r="557" spans="2:22">
      <c r="B557" s="491" t="s">
        <v>13</v>
      </c>
      <c r="C557" s="491" t="s">
        <v>13</v>
      </c>
      <c r="D557" s="491" t="s">
        <v>13</v>
      </c>
      <c r="E557" s="423">
        <v>0</v>
      </c>
      <c r="F557" s="423">
        <v>0</v>
      </c>
      <c r="G557" s="423">
        <v>0</v>
      </c>
      <c r="H557" s="423">
        <v>0</v>
      </c>
      <c r="I557" s="423">
        <v>0</v>
      </c>
      <c r="J557" s="423">
        <v>0</v>
      </c>
      <c r="K557" s="423">
        <v>0</v>
      </c>
      <c r="L557" s="423">
        <v>0</v>
      </c>
      <c r="M557" s="423">
        <v>0</v>
      </c>
      <c r="N557" s="423">
        <v>0</v>
      </c>
      <c r="O557" s="423">
        <v>0</v>
      </c>
      <c r="P557" s="423">
        <v>0</v>
      </c>
      <c r="Q557" s="423">
        <v>0</v>
      </c>
      <c r="R557" s="423">
        <v>0</v>
      </c>
      <c r="S557" s="423">
        <v>0</v>
      </c>
      <c r="T557" s="423">
        <v>0</v>
      </c>
      <c r="U557" s="423">
        <v>0</v>
      </c>
      <c r="V557" s="423">
        <v>0</v>
      </c>
    </row>
    <row r="558" spans="2:22">
      <c r="B558" s="491" t="s">
        <v>13</v>
      </c>
      <c r="C558" s="491" t="s">
        <v>13</v>
      </c>
      <c r="D558" s="491" t="s">
        <v>13</v>
      </c>
      <c r="E558" s="423">
        <v>0</v>
      </c>
      <c r="F558" s="423">
        <v>0</v>
      </c>
      <c r="G558" s="423">
        <v>0</v>
      </c>
      <c r="H558" s="423">
        <v>0</v>
      </c>
      <c r="I558" s="423">
        <v>0</v>
      </c>
      <c r="J558" s="423">
        <v>0</v>
      </c>
      <c r="K558" s="423">
        <v>0</v>
      </c>
      <c r="L558" s="423">
        <v>0</v>
      </c>
      <c r="M558" s="423">
        <v>0</v>
      </c>
      <c r="N558" s="423">
        <v>0</v>
      </c>
      <c r="O558" s="423">
        <v>0</v>
      </c>
      <c r="P558" s="423">
        <v>0</v>
      </c>
      <c r="Q558" s="423">
        <v>0</v>
      </c>
      <c r="R558" s="423">
        <v>0</v>
      </c>
      <c r="S558" s="423">
        <v>0</v>
      </c>
      <c r="T558" s="423">
        <v>0</v>
      </c>
      <c r="U558" s="423">
        <v>0</v>
      </c>
      <c r="V558" s="423">
        <v>0</v>
      </c>
    </row>
    <row r="559" spans="2:22">
      <c r="B559" s="491" t="s">
        <v>13</v>
      </c>
      <c r="C559" s="491" t="s">
        <v>13</v>
      </c>
      <c r="D559" s="491" t="s">
        <v>13</v>
      </c>
      <c r="E559" s="423">
        <v>0</v>
      </c>
      <c r="F559" s="423">
        <v>0</v>
      </c>
      <c r="G559" s="423">
        <v>0</v>
      </c>
      <c r="H559" s="423">
        <v>0</v>
      </c>
      <c r="I559" s="423">
        <v>0</v>
      </c>
      <c r="J559" s="423">
        <v>0</v>
      </c>
      <c r="K559" s="423">
        <v>0</v>
      </c>
      <c r="L559" s="423">
        <v>0</v>
      </c>
      <c r="M559" s="423">
        <v>0</v>
      </c>
      <c r="N559" s="423">
        <v>0</v>
      </c>
      <c r="O559" s="423">
        <v>0</v>
      </c>
      <c r="P559" s="423">
        <v>0</v>
      </c>
      <c r="Q559" s="423">
        <v>0</v>
      </c>
      <c r="R559" s="423">
        <v>0</v>
      </c>
      <c r="S559" s="423">
        <v>0</v>
      </c>
      <c r="T559" s="423">
        <v>0</v>
      </c>
      <c r="U559" s="423">
        <v>0</v>
      </c>
      <c r="V559" s="423">
        <v>0</v>
      </c>
    </row>
    <row r="560" spans="2:22">
      <c r="B560" s="491" t="s">
        <v>13</v>
      </c>
      <c r="C560" s="491" t="s">
        <v>13</v>
      </c>
      <c r="D560" s="491" t="s">
        <v>13</v>
      </c>
      <c r="E560" s="423">
        <v>0</v>
      </c>
      <c r="F560" s="423">
        <v>0</v>
      </c>
      <c r="G560" s="423">
        <v>0</v>
      </c>
      <c r="H560" s="423">
        <v>0</v>
      </c>
      <c r="I560" s="423">
        <v>0</v>
      </c>
      <c r="J560" s="423">
        <v>0</v>
      </c>
      <c r="K560" s="423">
        <v>0</v>
      </c>
      <c r="L560" s="423">
        <v>0</v>
      </c>
      <c r="M560" s="423">
        <v>0</v>
      </c>
      <c r="N560" s="423">
        <v>0</v>
      </c>
      <c r="O560" s="423">
        <v>0</v>
      </c>
      <c r="P560" s="423">
        <v>0</v>
      </c>
      <c r="Q560" s="423">
        <v>0</v>
      </c>
      <c r="R560" s="423">
        <v>0</v>
      </c>
      <c r="S560" s="423">
        <v>0</v>
      </c>
      <c r="T560" s="423">
        <v>0</v>
      </c>
      <c r="U560" s="423">
        <v>0</v>
      </c>
      <c r="V560" s="423">
        <v>0</v>
      </c>
    </row>
    <row r="561" spans="2:22">
      <c r="B561" s="491" t="s">
        <v>13</v>
      </c>
      <c r="C561" s="491" t="s">
        <v>13</v>
      </c>
      <c r="D561" s="491" t="s">
        <v>13</v>
      </c>
      <c r="E561" s="423">
        <v>0</v>
      </c>
      <c r="F561" s="423">
        <v>0</v>
      </c>
      <c r="G561" s="423">
        <v>0</v>
      </c>
      <c r="H561" s="423">
        <v>0</v>
      </c>
      <c r="I561" s="423">
        <v>0</v>
      </c>
      <c r="J561" s="423">
        <v>0</v>
      </c>
      <c r="K561" s="423">
        <v>0</v>
      </c>
      <c r="L561" s="423">
        <v>0</v>
      </c>
      <c r="M561" s="423">
        <v>0</v>
      </c>
      <c r="N561" s="423">
        <v>0</v>
      </c>
      <c r="O561" s="423">
        <v>0</v>
      </c>
      <c r="P561" s="423">
        <v>0</v>
      </c>
      <c r="Q561" s="423">
        <v>0</v>
      </c>
      <c r="R561" s="423">
        <v>0</v>
      </c>
      <c r="S561" s="423">
        <v>0</v>
      </c>
      <c r="T561" s="423">
        <v>0</v>
      </c>
      <c r="U561" s="423">
        <v>0</v>
      </c>
      <c r="V561" s="423">
        <v>0</v>
      </c>
    </row>
    <row r="562" spans="2:22">
      <c r="B562" s="491" t="s">
        <v>13</v>
      </c>
      <c r="C562" s="491" t="s">
        <v>13</v>
      </c>
      <c r="D562" s="491" t="s">
        <v>13</v>
      </c>
      <c r="E562" s="423">
        <v>0</v>
      </c>
      <c r="F562" s="423">
        <v>0</v>
      </c>
      <c r="G562" s="423">
        <v>0</v>
      </c>
      <c r="H562" s="423">
        <v>0</v>
      </c>
      <c r="I562" s="423">
        <v>0</v>
      </c>
      <c r="J562" s="423">
        <v>0</v>
      </c>
      <c r="K562" s="423">
        <v>0</v>
      </c>
      <c r="L562" s="423">
        <v>0</v>
      </c>
      <c r="M562" s="423">
        <v>0</v>
      </c>
      <c r="N562" s="423">
        <v>0</v>
      </c>
      <c r="O562" s="423">
        <v>0</v>
      </c>
      <c r="P562" s="423">
        <v>0</v>
      </c>
      <c r="Q562" s="423">
        <v>0</v>
      </c>
      <c r="R562" s="423">
        <v>0</v>
      </c>
      <c r="S562" s="423">
        <v>0</v>
      </c>
      <c r="T562" s="423">
        <v>0</v>
      </c>
      <c r="U562" s="423">
        <v>0</v>
      </c>
      <c r="V562" s="423">
        <v>0</v>
      </c>
    </row>
    <row r="563" spans="2:22">
      <c r="B563" s="491" t="s">
        <v>13</v>
      </c>
      <c r="C563" s="491" t="s">
        <v>13</v>
      </c>
      <c r="D563" s="491" t="s">
        <v>13</v>
      </c>
      <c r="E563" s="423">
        <v>0</v>
      </c>
      <c r="F563" s="423">
        <v>0</v>
      </c>
      <c r="G563" s="423">
        <v>0</v>
      </c>
      <c r="H563" s="423">
        <v>0</v>
      </c>
      <c r="I563" s="423">
        <v>0</v>
      </c>
      <c r="J563" s="423">
        <v>0</v>
      </c>
      <c r="K563" s="423">
        <v>0</v>
      </c>
      <c r="L563" s="423">
        <v>0</v>
      </c>
      <c r="M563" s="423">
        <v>0</v>
      </c>
      <c r="N563" s="423">
        <v>0</v>
      </c>
      <c r="O563" s="423">
        <v>0</v>
      </c>
      <c r="P563" s="423">
        <v>0</v>
      </c>
      <c r="Q563" s="423">
        <v>0</v>
      </c>
      <c r="R563" s="423">
        <v>0</v>
      </c>
      <c r="S563" s="423">
        <v>0</v>
      </c>
      <c r="T563" s="423">
        <v>0</v>
      </c>
      <c r="U563" s="423">
        <v>0</v>
      </c>
      <c r="V563" s="423">
        <v>0</v>
      </c>
    </row>
    <row r="564" spans="2:22">
      <c r="B564" s="491" t="s">
        <v>13</v>
      </c>
      <c r="C564" s="491" t="s">
        <v>13</v>
      </c>
      <c r="D564" s="491" t="s">
        <v>13</v>
      </c>
      <c r="E564" s="423">
        <v>0</v>
      </c>
      <c r="F564" s="423">
        <v>0</v>
      </c>
      <c r="G564" s="423">
        <v>0</v>
      </c>
      <c r="H564" s="423">
        <v>0</v>
      </c>
      <c r="I564" s="423">
        <v>0</v>
      </c>
      <c r="J564" s="423">
        <v>0</v>
      </c>
      <c r="K564" s="423">
        <v>0</v>
      </c>
      <c r="L564" s="423">
        <v>0</v>
      </c>
      <c r="M564" s="423">
        <v>0</v>
      </c>
      <c r="N564" s="423">
        <v>0</v>
      </c>
      <c r="O564" s="423">
        <v>0</v>
      </c>
      <c r="P564" s="423">
        <v>0</v>
      </c>
      <c r="Q564" s="423">
        <v>0</v>
      </c>
      <c r="R564" s="423">
        <v>0</v>
      </c>
      <c r="S564" s="423">
        <v>0</v>
      </c>
      <c r="T564" s="423">
        <v>0</v>
      </c>
      <c r="U564" s="423">
        <v>0</v>
      </c>
      <c r="V564" s="423">
        <v>0</v>
      </c>
    </row>
    <row r="565" spans="2:22">
      <c r="B565" s="491" t="s">
        <v>13</v>
      </c>
      <c r="C565" s="491" t="s">
        <v>13</v>
      </c>
      <c r="D565" s="491" t="s">
        <v>13</v>
      </c>
      <c r="E565" s="423">
        <v>0</v>
      </c>
      <c r="F565" s="423">
        <v>0</v>
      </c>
      <c r="G565" s="423">
        <v>0</v>
      </c>
      <c r="H565" s="423">
        <v>0</v>
      </c>
      <c r="I565" s="423">
        <v>0</v>
      </c>
      <c r="J565" s="423">
        <v>0</v>
      </c>
      <c r="K565" s="423">
        <v>0</v>
      </c>
      <c r="L565" s="423">
        <v>0</v>
      </c>
      <c r="M565" s="423">
        <v>0</v>
      </c>
      <c r="N565" s="423">
        <v>0</v>
      </c>
      <c r="O565" s="423">
        <v>0</v>
      </c>
      <c r="P565" s="423">
        <v>0</v>
      </c>
      <c r="Q565" s="423">
        <v>0</v>
      </c>
      <c r="R565" s="423">
        <v>0</v>
      </c>
      <c r="S565" s="423">
        <v>0</v>
      </c>
      <c r="T565" s="423">
        <v>0</v>
      </c>
      <c r="U565" s="423">
        <v>0</v>
      </c>
      <c r="V565" s="423">
        <v>0</v>
      </c>
    </row>
    <row r="566" spans="2:22">
      <c r="B566" s="491" t="s">
        <v>13</v>
      </c>
      <c r="C566" s="491" t="s">
        <v>13</v>
      </c>
      <c r="D566" s="491" t="s">
        <v>13</v>
      </c>
      <c r="E566" s="423">
        <v>0</v>
      </c>
      <c r="F566" s="423">
        <v>0</v>
      </c>
      <c r="G566" s="423">
        <v>0</v>
      </c>
      <c r="H566" s="423">
        <v>0</v>
      </c>
      <c r="I566" s="423">
        <v>0</v>
      </c>
      <c r="J566" s="423">
        <v>0</v>
      </c>
      <c r="K566" s="423">
        <v>0</v>
      </c>
      <c r="L566" s="423">
        <v>0</v>
      </c>
      <c r="M566" s="423">
        <v>0</v>
      </c>
      <c r="N566" s="423">
        <v>0</v>
      </c>
      <c r="O566" s="423">
        <v>0</v>
      </c>
      <c r="P566" s="423">
        <v>0</v>
      </c>
      <c r="Q566" s="423">
        <v>0</v>
      </c>
      <c r="R566" s="423">
        <v>0</v>
      </c>
      <c r="S566" s="423">
        <v>0</v>
      </c>
      <c r="T566" s="423">
        <v>0</v>
      </c>
      <c r="U566" s="423">
        <v>0</v>
      </c>
      <c r="V566" s="423">
        <v>0</v>
      </c>
    </row>
    <row r="567" spans="2:22">
      <c r="B567" s="491" t="s">
        <v>13</v>
      </c>
      <c r="C567" s="491" t="s">
        <v>13</v>
      </c>
      <c r="D567" s="491" t="s">
        <v>13</v>
      </c>
      <c r="E567" s="423">
        <v>0</v>
      </c>
      <c r="F567" s="423">
        <v>0</v>
      </c>
      <c r="G567" s="423">
        <v>0</v>
      </c>
      <c r="H567" s="423">
        <v>0</v>
      </c>
      <c r="I567" s="423">
        <v>0</v>
      </c>
      <c r="J567" s="423">
        <v>0</v>
      </c>
      <c r="K567" s="423">
        <v>0</v>
      </c>
      <c r="L567" s="423">
        <v>0</v>
      </c>
      <c r="M567" s="423">
        <v>0</v>
      </c>
      <c r="N567" s="423">
        <v>0</v>
      </c>
      <c r="O567" s="423">
        <v>0</v>
      </c>
      <c r="P567" s="423">
        <v>0</v>
      </c>
      <c r="Q567" s="423">
        <v>0</v>
      </c>
      <c r="R567" s="423">
        <v>0</v>
      </c>
      <c r="S567" s="423">
        <v>0</v>
      </c>
      <c r="T567" s="423">
        <v>0</v>
      </c>
      <c r="U567" s="423">
        <v>0</v>
      </c>
      <c r="V567" s="423">
        <v>0</v>
      </c>
    </row>
    <row r="568" spans="2:22">
      <c r="B568" s="491" t="s">
        <v>13</v>
      </c>
      <c r="C568" s="491" t="s">
        <v>13</v>
      </c>
      <c r="D568" s="491" t="s">
        <v>13</v>
      </c>
      <c r="E568" s="423">
        <v>0</v>
      </c>
      <c r="F568" s="423">
        <v>0</v>
      </c>
      <c r="G568" s="423">
        <v>0</v>
      </c>
      <c r="H568" s="423">
        <v>0</v>
      </c>
      <c r="I568" s="423">
        <v>0</v>
      </c>
      <c r="J568" s="423">
        <v>0</v>
      </c>
      <c r="K568" s="423">
        <v>0</v>
      </c>
      <c r="L568" s="423">
        <v>0</v>
      </c>
      <c r="M568" s="423">
        <v>0</v>
      </c>
      <c r="N568" s="423">
        <v>0</v>
      </c>
      <c r="O568" s="423">
        <v>0</v>
      </c>
      <c r="P568" s="423">
        <v>0</v>
      </c>
      <c r="Q568" s="423">
        <v>0</v>
      </c>
      <c r="R568" s="423">
        <v>0</v>
      </c>
      <c r="S568" s="423">
        <v>0</v>
      </c>
      <c r="T568" s="423">
        <v>0</v>
      </c>
      <c r="U568" s="423">
        <v>0</v>
      </c>
      <c r="V568" s="423">
        <v>0</v>
      </c>
    </row>
    <row r="569" spans="2:22">
      <c r="B569" s="491" t="s">
        <v>13</v>
      </c>
      <c r="C569" s="491" t="s">
        <v>13</v>
      </c>
      <c r="D569" s="491" t="s">
        <v>13</v>
      </c>
      <c r="E569" s="423">
        <v>0</v>
      </c>
      <c r="F569" s="423">
        <v>0</v>
      </c>
      <c r="G569" s="423">
        <v>0</v>
      </c>
      <c r="H569" s="423">
        <v>0</v>
      </c>
      <c r="I569" s="423">
        <v>0</v>
      </c>
      <c r="J569" s="423">
        <v>0</v>
      </c>
      <c r="K569" s="423">
        <v>0</v>
      </c>
      <c r="L569" s="423">
        <v>0</v>
      </c>
      <c r="M569" s="423">
        <v>0</v>
      </c>
      <c r="N569" s="423">
        <v>0</v>
      </c>
      <c r="O569" s="423">
        <v>0</v>
      </c>
      <c r="P569" s="423">
        <v>0</v>
      </c>
      <c r="Q569" s="423">
        <v>0</v>
      </c>
      <c r="R569" s="423">
        <v>0</v>
      </c>
      <c r="S569" s="423">
        <v>0</v>
      </c>
      <c r="T569" s="423">
        <v>0</v>
      </c>
      <c r="U569" s="423">
        <v>0</v>
      </c>
      <c r="V569" s="423">
        <v>0</v>
      </c>
    </row>
    <row r="570" spans="2:22">
      <c r="B570" s="491" t="s">
        <v>13</v>
      </c>
      <c r="C570" s="491" t="s">
        <v>13</v>
      </c>
      <c r="D570" s="491" t="s">
        <v>13</v>
      </c>
      <c r="E570" s="423">
        <v>0</v>
      </c>
      <c r="F570" s="423">
        <v>0</v>
      </c>
      <c r="G570" s="423">
        <v>0</v>
      </c>
      <c r="H570" s="423">
        <v>0</v>
      </c>
      <c r="I570" s="423">
        <v>0</v>
      </c>
      <c r="J570" s="423">
        <v>0</v>
      </c>
      <c r="K570" s="423">
        <v>0</v>
      </c>
      <c r="L570" s="423">
        <v>0</v>
      </c>
      <c r="M570" s="423">
        <v>0</v>
      </c>
      <c r="N570" s="423">
        <v>0</v>
      </c>
      <c r="O570" s="423">
        <v>0</v>
      </c>
      <c r="P570" s="423">
        <v>0</v>
      </c>
      <c r="Q570" s="423">
        <v>0</v>
      </c>
      <c r="R570" s="423">
        <v>0</v>
      </c>
      <c r="S570" s="423">
        <v>0</v>
      </c>
      <c r="T570" s="423">
        <v>0</v>
      </c>
      <c r="U570" s="423">
        <v>0</v>
      </c>
      <c r="V570" s="423">
        <v>0</v>
      </c>
    </row>
    <row r="571" spans="2:22">
      <c r="B571" s="491" t="s">
        <v>13</v>
      </c>
      <c r="C571" s="491" t="s">
        <v>13</v>
      </c>
      <c r="D571" s="491" t="s">
        <v>13</v>
      </c>
      <c r="E571" s="423">
        <v>0</v>
      </c>
      <c r="F571" s="423">
        <v>0</v>
      </c>
      <c r="G571" s="423">
        <v>0</v>
      </c>
      <c r="H571" s="423">
        <v>0</v>
      </c>
      <c r="I571" s="423">
        <v>0</v>
      </c>
      <c r="J571" s="423">
        <v>0</v>
      </c>
      <c r="K571" s="423">
        <v>0</v>
      </c>
      <c r="L571" s="423">
        <v>0</v>
      </c>
      <c r="M571" s="423">
        <v>0</v>
      </c>
      <c r="N571" s="423">
        <v>0</v>
      </c>
      <c r="O571" s="423">
        <v>0</v>
      </c>
      <c r="P571" s="423">
        <v>0</v>
      </c>
      <c r="Q571" s="423">
        <v>0</v>
      </c>
      <c r="R571" s="423">
        <v>0</v>
      </c>
      <c r="S571" s="423">
        <v>0</v>
      </c>
      <c r="T571" s="423">
        <v>0</v>
      </c>
      <c r="U571" s="423">
        <v>0</v>
      </c>
      <c r="V571" s="423">
        <v>0</v>
      </c>
    </row>
    <row r="572" spans="2:22">
      <c r="B572" s="491" t="s">
        <v>13</v>
      </c>
      <c r="C572" s="491" t="s">
        <v>13</v>
      </c>
      <c r="D572" s="491" t="s">
        <v>13</v>
      </c>
      <c r="E572" s="423">
        <v>0</v>
      </c>
      <c r="F572" s="423">
        <v>0</v>
      </c>
      <c r="G572" s="423">
        <v>0</v>
      </c>
      <c r="H572" s="423">
        <v>0</v>
      </c>
      <c r="I572" s="423">
        <v>0</v>
      </c>
      <c r="J572" s="423">
        <v>0</v>
      </c>
      <c r="K572" s="423">
        <v>0</v>
      </c>
      <c r="L572" s="423">
        <v>0</v>
      </c>
      <c r="M572" s="423">
        <v>0</v>
      </c>
      <c r="N572" s="423">
        <v>0</v>
      </c>
      <c r="O572" s="423">
        <v>0</v>
      </c>
      <c r="P572" s="423">
        <v>0</v>
      </c>
      <c r="Q572" s="423">
        <v>0</v>
      </c>
      <c r="R572" s="423">
        <v>0</v>
      </c>
      <c r="S572" s="423">
        <v>0</v>
      </c>
      <c r="T572" s="423">
        <v>0</v>
      </c>
      <c r="U572" s="423">
        <v>0</v>
      </c>
      <c r="V572" s="423">
        <v>0</v>
      </c>
    </row>
    <row r="573" spans="2:22">
      <c r="B573" s="491" t="s">
        <v>13</v>
      </c>
      <c r="C573" s="491" t="s">
        <v>13</v>
      </c>
      <c r="D573" s="491" t="s">
        <v>13</v>
      </c>
      <c r="E573" s="423">
        <v>0</v>
      </c>
      <c r="F573" s="423">
        <v>0</v>
      </c>
      <c r="G573" s="423">
        <v>0</v>
      </c>
      <c r="H573" s="423">
        <v>0</v>
      </c>
      <c r="I573" s="423">
        <v>0</v>
      </c>
      <c r="J573" s="423">
        <v>0</v>
      </c>
      <c r="K573" s="423">
        <v>0</v>
      </c>
      <c r="L573" s="423">
        <v>0</v>
      </c>
      <c r="M573" s="423">
        <v>0</v>
      </c>
      <c r="N573" s="423">
        <v>0</v>
      </c>
      <c r="O573" s="423">
        <v>0</v>
      </c>
      <c r="P573" s="423">
        <v>0</v>
      </c>
      <c r="Q573" s="423">
        <v>0</v>
      </c>
      <c r="R573" s="423">
        <v>0</v>
      </c>
      <c r="S573" s="423">
        <v>0</v>
      </c>
      <c r="T573" s="423">
        <v>0</v>
      </c>
      <c r="U573" s="423">
        <v>0</v>
      </c>
      <c r="V573" s="423">
        <v>0</v>
      </c>
    </row>
    <row r="574" spans="2:22">
      <c r="B574" s="491" t="s">
        <v>13</v>
      </c>
      <c r="C574" s="491" t="s">
        <v>13</v>
      </c>
      <c r="D574" s="491" t="s">
        <v>13</v>
      </c>
      <c r="E574" s="423">
        <v>0</v>
      </c>
      <c r="F574" s="423">
        <v>0</v>
      </c>
      <c r="G574" s="423">
        <v>0</v>
      </c>
      <c r="H574" s="423">
        <v>0</v>
      </c>
      <c r="I574" s="423">
        <v>0</v>
      </c>
      <c r="J574" s="423">
        <v>0</v>
      </c>
      <c r="K574" s="423">
        <v>0</v>
      </c>
      <c r="L574" s="423">
        <v>0</v>
      </c>
      <c r="M574" s="423">
        <v>0</v>
      </c>
      <c r="N574" s="423">
        <v>0</v>
      </c>
      <c r="O574" s="423">
        <v>0</v>
      </c>
      <c r="P574" s="423">
        <v>0</v>
      </c>
      <c r="Q574" s="423">
        <v>0</v>
      </c>
      <c r="R574" s="423">
        <v>0</v>
      </c>
      <c r="S574" s="423">
        <v>0</v>
      </c>
      <c r="T574" s="423">
        <v>0</v>
      </c>
      <c r="U574" s="423">
        <v>0</v>
      </c>
      <c r="V574" s="423">
        <v>0</v>
      </c>
    </row>
    <row r="575" spans="2:22">
      <c r="B575" s="491" t="s">
        <v>13</v>
      </c>
      <c r="C575" s="491" t="s">
        <v>13</v>
      </c>
      <c r="D575" s="491" t="s">
        <v>13</v>
      </c>
      <c r="E575" s="423">
        <v>0</v>
      </c>
      <c r="F575" s="423">
        <v>0</v>
      </c>
      <c r="G575" s="423">
        <v>0</v>
      </c>
      <c r="H575" s="423">
        <v>0</v>
      </c>
      <c r="I575" s="423">
        <v>0</v>
      </c>
      <c r="J575" s="423">
        <v>0</v>
      </c>
      <c r="K575" s="423">
        <v>0</v>
      </c>
      <c r="L575" s="423">
        <v>0</v>
      </c>
      <c r="M575" s="423">
        <v>0</v>
      </c>
      <c r="N575" s="423">
        <v>0</v>
      </c>
      <c r="O575" s="423">
        <v>0</v>
      </c>
      <c r="P575" s="423">
        <v>0</v>
      </c>
      <c r="Q575" s="423">
        <v>0</v>
      </c>
      <c r="R575" s="423">
        <v>0</v>
      </c>
      <c r="S575" s="423">
        <v>0</v>
      </c>
      <c r="T575" s="423">
        <v>0</v>
      </c>
      <c r="U575" s="423">
        <v>0</v>
      </c>
      <c r="V575" s="423">
        <v>0</v>
      </c>
    </row>
    <row r="576" spans="2:22">
      <c r="B576" s="491" t="s">
        <v>13</v>
      </c>
      <c r="C576" s="491" t="s">
        <v>13</v>
      </c>
      <c r="D576" s="491" t="s">
        <v>13</v>
      </c>
      <c r="E576" s="423">
        <v>0</v>
      </c>
      <c r="F576" s="423">
        <v>0</v>
      </c>
      <c r="G576" s="423">
        <v>0</v>
      </c>
      <c r="H576" s="423">
        <v>0</v>
      </c>
      <c r="I576" s="423">
        <v>0</v>
      </c>
      <c r="J576" s="423">
        <v>0</v>
      </c>
      <c r="K576" s="423">
        <v>0</v>
      </c>
      <c r="L576" s="423">
        <v>0</v>
      </c>
      <c r="M576" s="423">
        <v>0</v>
      </c>
      <c r="N576" s="423">
        <v>0</v>
      </c>
      <c r="O576" s="423">
        <v>0</v>
      </c>
      <c r="P576" s="423">
        <v>0</v>
      </c>
      <c r="Q576" s="423">
        <v>0</v>
      </c>
      <c r="R576" s="423">
        <v>0</v>
      </c>
      <c r="S576" s="423">
        <v>0</v>
      </c>
      <c r="T576" s="423">
        <v>0</v>
      </c>
      <c r="U576" s="423">
        <v>0</v>
      </c>
      <c r="V576" s="423">
        <v>0</v>
      </c>
    </row>
    <row r="577" spans="2:22">
      <c r="B577" s="491" t="s">
        <v>13</v>
      </c>
      <c r="C577" s="491" t="s">
        <v>13</v>
      </c>
      <c r="D577" s="491" t="s">
        <v>13</v>
      </c>
      <c r="E577" s="423">
        <v>0</v>
      </c>
      <c r="F577" s="423">
        <v>0</v>
      </c>
      <c r="G577" s="423">
        <v>0</v>
      </c>
      <c r="H577" s="423">
        <v>0</v>
      </c>
      <c r="I577" s="423">
        <v>0</v>
      </c>
      <c r="J577" s="423">
        <v>0</v>
      </c>
      <c r="K577" s="423">
        <v>0</v>
      </c>
      <c r="L577" s="423">
        <v>0</v>
      </c>
      <c r="M577" s="423">
        <v>0</v>
      </c>
      <c r="N577" s="423">
        <v>0</v>
      </c>
      <c r="O577" s="423">
        <v>0</v>
      </c>
      <c r="P577" s="423">
        <v>0</v>
      </c>
      <c r="Q577" s="423">
        <v>0</v>
      </c>
      <c r="R577" s="423">
        <v>0</v>
      </c>
      <c r="S577" s="423">
        <v>0</v>
      </c>
      <c r="T577" s="423">
        <v>0</v>
      </c>
      <c r="U577" s="423">
        <v>0</v>
      </c>
      <c r="V577" s="423">
        <v>0</v>
      </c>
    </row>
    <row r="578" spans="2:22">
      <c r="B578" s="491" t="s">
        <v>13</v>
      </c>
      <c r="C578" s="491" t="s">
        <v>13</v>
      </c>
      <c r="D578" s="491" t="s">
        <v>13</v>
      </c>
      <c r="E578" s="423">
        <v>0</v>
      </c>
      <c r="F578" s="423">
        <v>0</v>
      </c>
      <c r="G578" s="423">
        <v>0</v>
      </c>
      <c r="H578" s="423">
        <v>0</v>
      </c>
      <c r="I578" s="423">
        <v>0</v>
      </c>
      <c r="J578" s="423">
        <v>0</v>
      </c>
      <c r="K578" s="423">
        <v>0</v>
      </c>
      <c r="L578" s="423">
        <v>0</v>
      </c>
      <c r="M578" s="423">
        <v>0</v>
      </c>
      <c r="N578" s="423">
        <v>0</v>
      </c>
      <c r="O578" s="423">
        <v>0</v>
      </c>
      <c r="P578" s="423">
        <v>0</v>
      </c>
      <c r="Q578" s="423">
        <v>0</v>
      </c>
      <c r="R578" s="423">
        <v>0</v>
      </c>
      <c r="S578" s="423">
        <v>0</v>
      </c>
      <c r="T578" s="423">
        <v>0</v>
      </c>
      <c r="U578" s="423">
        <v>0</v>
      </c>
      <c r="V578" s="423">
        <v>0</v>
      </c>
    </row>
    <row r="579" spans="2:22">
      <c r="B579" s="491" t="s">
        <v>13</v>
      </c>
      <c r="C579" s="491" t="s">
        <v>13</v>
      </c>
      <c r="D579" s="491" t="s">
        <v>13</v>
      </c>
      <c r="E579" s="423">
        <v>0</v>
      </c>
      <c r="F579" s="423">
        <v>0</v>
      </c>
      <c r="G579" s="423">
        <v>0</v>
      </c>
      <c r="H579" s="423">
        <v>0</v>
      </c>
      <c r="I579" s="423">
        <v>0</v>
      </c>
      <c r="J579" s="423">
        <v>0</v>
      </c>
      <c r="K579" s="423">
        <v>0</v>
      </c>
      <c r="L579" s="423">
        <v>0</v>
      </c>
      <c r="M579" s="423">
        <v>0</v>
      </c>
      <c r="N579" s="423">
        <v>0</v>
      </c>
      <c r="O579" s="423">
        <v>0</v>
      </c>
      <c r="P579" s="423">
        <v>0</v>
      </c>
      <c r="Q579" s="423">
        <v>0</v>
      </c>
      <c r="R579" s="423">
        <v>0</v>
      </c>
      <c r="S579" s="423">
        <v>0</v>
      </c>
      <c r="T579" s="423">
        <v>0</v>
      </c>
      <c r="U579" s="423">
        <v>0</v>
      </c>
      <c r="V579" s="423">
        <v>0</v>
      </c>
    </row>
    <row r="580" spans="2:22">
      <c r="B580" s="491" t="s">
        <v>13</v>
      </c>
      <c r="C580" s="491" t="s">
        <v>13</v>
      </c>
      <c r="D580" s="491" t="s">
        <v>13</v>
      </c>
      <c r="E580" s="423">
        <v>0</v>
      </c>
      <c r="F580" s="423">
        <v>0</v>
      </c>
      <c r="G580" s="423">
        <v>0</v>
      </c>
      <c r="H580" s="423">
        <v>0</v>
      </c>
      <c r="I580" s="423">
        <v>0</v>
      </c>
      <c r="J580" s="423">
        <v>0</v>
      </c>
      <c r="K580" s="423">
        <v>0</v>
      </c>
      <c r="L580" s="423">
        <v>0</v>
      </c>
      <c r="M580" s="423">
        <v>0</v>
      </c>
      <c r="N580" s="423">
        <v>0</v>
      </c>
      <c r="O580" s="423">
        <v>0</v>
      </c>
      <c r="P580" s="423">
        <v>0</v>
      </c>
      <c r="Q580" s="423">
        <v>0</v>
      </c>
      <c r="R580" s="423">
        <v>0</v>
      </c>
      <c r="S580" s="423">
        <v>0</v>
      </c>
      <c r="T580" s="423">
        <v>0</v>
      </c>
      <c r="U580" s="423">
        <v>0</v>
      </c>
      <c r="V580" s="423">
        <v>0</v>
      </c>
    </row>
    <row r="581" spans="2:22">
      <c r="B581" s="491" t="s">
        <v>13</v>
      </c>
      <c r="C581" s="491" t="s">
        <v>13</v>
      </c>
      <c r="D581" s="491" t="s">
        <v>13</v>
      </c>
      <c r="E581" s="423">
        <v>0</v>
      </c>
      <c r="F581" s="423">
        <v>0</v>
      </c>
      <c r="G581" s="423">
        <v>0</v>
      </c>
      <c r="H581" s="423">
        <v>0</v>
      </c>
      <c r="I581" s="423">
        <v>0</v>
      </c>
      <c r="J581" s="423">
        <v>0</v>
      </c>
      <c r="K581" s="423">
        <v>0</v>
      </c>
      <c r="L581" s="423">
        <v>0</v>
      </c>
      <c r="M581" s="423">
        <v>0</v>
      </c>
      <c r="N581" s="423">
        <v>0</v>
      </c>
      <c r="O581" s="423">
        <v>0</v>
      </c>
      <c r="P581" s="423">
        <v>0</v>
      </c>
      <c r="Q581" s="423">
        <v>0</v>
      </c>
      <c r="R581" s="423">
        <v>0</v>
      </c>
      <c r="S581" s="423">
        <v>0</v>
      </c>
      <c r="T581" s="423">
        <v>0</v>
      </c>
      <c r="U581" s="423">
        <v>0</v>
      </c>
      <c r="V581" s="423">
        <v>0</v>
      </c>
    </row>
    <row r="582" spans="2:22">
      <c r="B582" s="491" t="s">
        <v>13</v>
      </c>
      <c r="C582" s="491" t="s">
        <v>13</v>
      </c>
      <c r="D582" s="491" t="s">
        <v>13</v>
      </c>
      <c r="E582" s="423">
        <v>0</v>
      </c>
      <c r="F582" s="423">
        <v>0</v>
      </c>
      <c r="G582" s="423">
        <v>0</v>
      </c>
      <c r="H582" s="423">
        <v>0</v>
      </c>
      <c r="I582" s="423">
        <v>0</v>
      </c>
      <c r="J582" s="423">
        <v>0</v>
      </c>
      <c r="K582" s="423">
        <v>0</v>
      </c>
      <c r="L582" s="423">
        <v>0</v>
      </c>
      <c r="M582" s="423">
        <v>0</v>
      </c>
      <c r="N582" s="423">
        <v>0</v>
      </c>
      <c r="O582" s="423">
        <v>0</v>
      </c>
      <c r="P582" s="423">
        <v>0</v>
      </c>
      <c r="Q582" s="423">
        <v>0</v>
      </c>
      <c r="R582" s="423">
        <v>0</v>
      </c>
      <c r="S582" s="423">
        <v>0</v>
      </c>
      <c r="T582" s="423">
        <v>0</v>
      </c>
      <c r="U582" s="423">
        <v>0</v>
      </c>
      <c r="V582" s="423">
        <v>0</v>
      </c>
    </row>
    <row r="583" spans="2:22">
      <c r="B583" s="491" t="s">
        <v>13</v>
      </c>
      <c r="C583" s="491" t="s">
        <v>13</v>
      </c>
      <c r="D583" s="491" t="s">
        <v>13</v>
      </c>
      <c r="E583" s="423">
        <v>0</v>
      </c>
      <c r="F583" s="423">
        <v>0</v>
      </c>
      <c r="G583" s="423">
        <v>0</v>
      </c>
      <c r="H583" s="423">
        <v>0</v>
      </c>
      <c r="I583" s="423">
        <v>0</v>
      </c>
      <c r="J583" s="423">
        <v>0</v>
      </c>
      <c r="K583" s="423">
        <v>0</v>
      </c>
      <c r="L583" s="423">
        <v>0</v>
      </c>
      <c r="M583" s="423">
        <v>0</v>
      </c>
      <c r="N583" s="423">
        <v>0</v>
      </c>
      <c r="O583" s="423">
        <v>0</v>
      </c>
      <c r="P583" s="423">
        <v>0</v>
      </c>
      <c r="Q583" s="423">
        <v>0</v>
      </c>
      <c r="R583" s="423">
        <v>0</v>
      </c>
      <c r="S583" s="423">
        <v>0</v>
      </c>
      <c r="T583" s="423">
        <v>0</v>
      </c>
      <c r="U583" s="423">
        <v>0</v>
      </c>
      <c r="V583" s="423">
        <v>0</v>
      </c>
    </row>
    <row r="584" spans="2:22">
      <c r="B584" s="491" t="s">
        <v>13</v>
      </c>
      <c r="C584" s="491" t="s">
        <v>13</v>
      </c>
      <c r="D584" s="491" t="s">
        <v>13</v>
      </c>
      <c r="E584" s="423">
        <v>0</v>
      </c>
      <c r="F584" s="423">
        <v>0</v>
      </c>
      <c r="G584" s="423">
        <v>0</v>
      </c>
      <c r="H584" s="423">
        <v>0</v>
      </c>
      <c r="I584" s="423">
        <v>0</v>
      </c>
      <c r="J584" s="423">
        <v>0</v>
      </c>
      <c r="K584" s="423">
        <v>0</v>
      </c>
      <c r="L584" s="423">
        <v>0</v>
      </c>
      <c r="M584" s="423">
        <v>0</v>
      </c>
      <c r="N584" s="423">
        <v>0</v>
      </c>
      <c r="O584" s="423">
        <v>0</v>
      </c>
      <c r="P584" s="423">
        <v>0</v>
      </c>
      <c r="Q584" s="423">
        <v>0</v>
      </c>
      <c r="R584" s="423">
        <v>0</v>
      </c>
      <c r="S584" s="423">
        <v>0</v>
      </c>
      <c r="T584" s="423">
        <v>0</v>
      </c>
      <c r="U584" s="423">
        <v>0</v>
      </c>
      <c r="V584" s="423">
        <v>0</v>
      </c>
    </row>
    <row r="585" spans="2:22">
      <c r="B585" s="491" t="s">
        <v>13</v>
      </c>
      <c r="C585" s="491" t="s">
        <v>13</v>
      </c>
      <c r="D585" s="491" t="s">
        <v>13</v>
      </c>
      <c r="E585" s="423">
        <v>0</v>
      </c>
      <c r="F585" s="423">
        <v>0</v>
      </c>
      <c r="G585" s="423">
        <v>0</v>
      </c>
      <c r="H585" s="423">
        <v>0</v>
      </c>
      <c r="I585" s="423">
        <v>0</v>
      </c>
      <c r="J585" s="423">
        <v>0</v>
      </c>
      <c r="K585" s="423">
        <v>0</v>
      </c>
      <c r="L585" s="423">
        <v>0</v>
      </c>
      <c r="M585" s="423">
        <v>0</v>
      </c>
      <c r="N585" s="423">
        <v>0</v>
      </c>
      <c r="O585" s="423">
        <v>0</v>
      </c>
      <c r="P585" s="423">
        <v>0</v>
      </c>
      <c r="Q585" s="423">
        <v>0</v>
      </c>
      <c r="R585" s="423">
        <v>0</v>
      </c>
      <c r="S585" s="423">
        <v>0</v>
      </c>
      <c r="T585" s="423">
        <v>0</v>
      </c>
      <c r="U585" s="423">
        <v>0</v>
      </c>
      <c r="V585" s="423">
        <v>0</v>
      </c>
    </row>
    <row r="586" spans="2:22">
      <c r="B586" s="491" t="s">
        <v>13</v>
      </c>
      <c r="C586" s="491" t="s">
        <v>13</v>
      </c>
      <c r="D586" s="491" t="s">
        <v>13</v>
      </c>
      <c r="E586" s="423">
        <v>0</v>
      </c>
      <c r="F586" s="423">
        <v>0</v>
      </c>
      <c r="G586" s="423">
        <v>0</v>
      </c>
      <c r="H586" s="423">
        <v>0</v>
      </c>
      <c r="I586" s="423">
        <v>0</v>
      </c>
      <c r="J586" s="423">
        <v>0</v>
      </c>
      <c r="K586" s="423">
        <v>0</v>
      </c>
      <c r="L586" s="423">
        <v>0</v>
      </c>
      <c r="M586" s="423">
        <v>0</v>
      </c>
      <c r="N586" s="423">
        <v>0</v>
      </c>
      <c r="O586" s="423">
        <v>0</v>
      </c>
      <c r="P586" s="423">
        <v>0</v>
      </c>
      <c r="Q586" s="423">
        <v>0</v>
      </c>
      <c r="R586" s="423">
        <v>0</v>
      </c>
      <c r="S586" s="423">
        <v>0</v>
      </c>
      <c r="T586" s="423">
        <v>0</v>
      </c>
      <c r="U586" s="423">
        <v>0</v>
      </c>
      <c r="V586" s="423">
        <v>0</v>
      </c>
    </row>
    <row r="587" spans="2:22">
      <c r="B587" s="491" t="s">
        <v>13</v>
      </c>
      <c r="C587" s="491" t="s">
        <v>13</v>
      </c>
      <c r="D587" s="491" t="s">
        <v>13</v>
      </c>
      <c r="E587" s="423">
        <v>0</v>
      </c>
      <c r="F587" s="423">
        <v>0</v>
      </c>
      <c r="G587" s="423">
        <v>0</v>
      </c>
      <c r="H587" s="423">
        <v>0</v>
      </c>
      <c r="I587" s="423">
        <v>0</v>
      </c>
      <c r="J587" s="423">
        <v>0</v>
      </c>
      <c r="K587" s="423">
        <v>0</v>
      </c>
      <c r="L587" s="423">
        <v>0</v>
      </c>
      <c r="M587" s="423">
        <v>0</v>
      </c>
      <c r="N587" s="423">
        <v>0</v>
      </c>
      <c r="O587" s="423">
        <v>0</v>
      </c>
      <c r="P587" s="423">
        <v>0</v>
      </c>
      <c r="Q587" s="423">
        <v>0</v>
      </c>
      <c r="R587" s="423">
        <v>0</v>
      </c>
      <c r="S587" s="423">
        <v>0</v>
      </c>
      <c r="T587" s="423">
        <v>0</v>
      </c>
      <c r="U587" s="423">
        <v>0</v>
      </c>
      <c r="V587" s="423">
        <v>0</v>
      </c>
    </row>
    <row r="588" spans="2:22">
      <c r="B588" s="491" t="s">
        <v>13</v>
      </c>
      <c r="C588" s="491" t="s">
        <v>13</v>
      </c>
      <c r="D588" s="491" t="s">
        <v>13</v>
      </c>
      <c r="E588" s="423">
        <v>0</v>
      </c>
      <c r="F588" s="423">
        <v>0</v>
      </c>
      <c r="G588" s="423">
        <v>0</v>
      </c>
      <c r="H588" s="423">
        <v>0</v>
      </c>
      <c r="I588" s="423">
        <v>0</v>
      </c>
      <c r="J588" s="423">
        <v>0</v>
      </c>
      <c r="K588" s="423">
        <v>0</v>
      </c>
      <c r="L588" s="423">
        <v>0</v>
      </c>
      <c r="M588" s="423">
        <v>0</v>
      </c>
      <c r="N588" s="423">
        <v>0</v>
      </c>
      <c r="O588" s="423">
        <v>0</v>
      </c>
      <c r="P588" s="423">
        <v>0</v>
      </c>
      <c r="Q588" s="423">
        <v>0</v>
      </c>
      <c r="R588" s="423">
        <v>0</v>
      </c>
      <c r="S588" s="423">
        <v>0</v>
      </c>
      <c r="T588" s="423">
        <v>0</v>
      </c>
      <c r="U588" s="423">
        <v>0</v>
      </c>
      <c r="V588" s="423">
        <v>0</v>
      </c>
    </row>
    <row r="589" spans="2:22">
      <c r="B589" s="491" t="s">
        <v>13</v>
      </c>
      <c r="C589" s="491" t="s">
        <v>13</v>
      </c>
      <c r="D589" s="491" t="s">
        <v>13</v>
      </c>
      <c r="E589" s="423">
        <v>0</v>
      </c>
      <c r="F589" s="423">
        <v>0</v>
      </c>
      <c r="G589" s="423">
        <v>0</v>
      </c>
      <c r="H589" s="423">
        <v>0</v>
      </c>
      <c r="I589" s="423">
        <v>0</v>
      </c>
      <c r="J589" s="423">
        <v>0</v>
      </c>
      <c r="K589" s="423">
        <v>0</v>
      </c>
      <c r="L589" s="423">
        <v>0</v>
      </c>
      <c r="M589" s="423">
        <v>0</v>
      </c>
      <c r="N589" s="423">
        <v>0</v>
      </c>
      <c r="O589" s="423">
        <v>0</v>
      </c>
      <c r="P589" s="423">
        <v>0</v>
      </c>
      <c r="Q589" s="423">
        <v>0</v>
      </c>
      <c r="R589" s="423">
        <v>0</v>
      </c>
      <c r="S589" s="423">
        <v>0</v>
      </c>
      <c r="T589" s="423">
        <v>0</v>
      </c>
      <c r="U589" s="423">
        <v>0</v>
      </c>
      <c r="V589" s="423">
        <v>0</v>
      </c>
    </row>
    <row r="590" spans="2:22">
      <c r="B590" s="491" t="s">
        <v>13</v>
      </c>
      <c r="C590" s="491" t="s">
        <v>13</v>
      </c>
      <c r="D590" s="491" t="s">
        <v>13</v>
      </c>
      <c r="E590" s="423">
        <v>0</v>
      </c>
      <c r="F590" s="423">
        <v>0</v>
      </c>
      <c r="G590" s="423">
        <v>0</v>
      </c>
      <c r="H590" s="423">
        <v>0</v>
      </c>
      <c r="I590" s="423">
        <v>0</v>
      </c>
      <c r="J590" s="423">
        <v>0</v>
      </c>
      <c r="K590" s="423">
        <v>0</v>
      </c>
      <c r="L590" s="423">
        <v>0</v>
      </c>
      <c r="M590" s="423">
        <v>0</v>
      </c>
      <c r="N590" s="423">
        <v>0</v>
      </c>
      <c r="O590" s="423">
        <v>0</v>
      </c>
      <c r="P590" s="423">
        <v>0</v>
      </c>
      <c r="Q590" s="423">
        <v>0</v>
      </c>
      <c r="R590" s="423">
        <v>0</v>
      </c>
      <c r="S590" s="423">
        <v>0</v>
      </c>
      <c r="T590" s="423">
        <v>0</v>
      </c>
      <c r="U590" s="423">
        <v>0</v>
      </c>
      <c r="V590" s="423">
        <v>0</v>
      </c>
    </row>
    <row r="591" spans="2:22">
      <c r="B591" s="491" t="s">
        <v>13</v>
      </c>
      <c r="C591" s="491" t="s">
        <v>13</v>
      </c>
      <c r="D591" s="491" t="s">
        <v>13</v>
      </c>
      <c r="E591" s="423">
        <v>0</v>
      </c>
      <c r="F591" s="423">
        <v>0</v>
      </c>
      <c r="G591" s="423">
        <v>0</v>
      </c>
      <c r="H591" s="423">
        <v>0</v>
      </c>
      <c r="I591" s="423">
        <v>0</v>
      </c>
      <c r="J591" s="423">
        <v>0</v>
      </c>
      <c r="K591" s="423">
        <v>0</v>
      </c>
      <c r="L591" s="423">
        <v>0</v>
      </c>
      <c r="M591" s="423">
        <v>0</v>
      </c>
      <c r="N591" s="423">
        <v>0</v>
      </c>
      <c r="O591" s="423">
        <v>0</v>
      </c>
      <c r="P591" s="423">
        <v>0</v>
      </c>
      <c r="Q591" s="423">
        <v>0</v>
      </c>
      <c r="R591" s="423">
        <v>0</v>
      </c>
      <c r="S591" s="423">
        <v>0</v>
      </c>
      <c r="T591" s="423">
        <v>0</v>
      </c>
      <c r="U591" s="423">
        <v>0</v>
      </c>
      <c r="V591" s="423">
        <v>0</v>
      </c>
    </row>
    <row r="592" spans="2:22">
      <c r="B592" s="491" t="s">
        <v>13</v>
      </c>
      <c r="C592" s="491" t="s">
        <v>13</v>
      </c>
      <c r="D592" s="491" t="s">
        <v>13</v>
      </c>
      <c r="E592" s="423">
        <v>0</v>
      </c>
      <c r="F592" s="423">
        <v>0</v>
      </c>
      <c r="G592" s="423">
        <v>0</v>
      </c>
      <c r="H592" s="423">
        <v>0</v>
      </c>
      <c r="I592" s="423">
        <v>0</v>
      </c>
      <c r="J592" s="423">
        <v>0</v>
      </c>
      <c r="K592" s="423">
        <v>0</v>
      </c>
      <c r="L592" s="423">
        <v>0</v>
      </c>
      <c r="M592" s="423">
        <v>0</v>
      </c>
      <c r="N592" s="423">
        <v>0</v>
      </c>
      <c r="O592" s="423">
        <v>0</v>
      </c>
      <c r="P592" s="423">
        <v>0</v>
      </c>
      <c r="Q592" s="423">
        <v>0</v>
      </c>
      <c r="R592" s="423">
        <v>0</v>
      </c>
      <c r="S592" s="423">
        <v>0</v>
      </c>
      <c r="T592" s="423">
        <v>0</v>
      </c>
      <c r="U592" s="423">
        <v>0</v>
      </c>
      <c r="V592" s="423">
        <v>0</v>
      </c>
    </row>
    <row r="593" spans="2:22">
      <c r="B593" s="491" t="s">
        <v>13</v>
      </c>
      <c r="C593" s="491" t="s">
        <v>13</v>
      </c>
      <c r="D593" s="491" t="s">
        <v>13</v>
      </c>
      <c r="E593" s="423">
        <v>0</v>
      </c>
      <c r="F593" s="423">
        <v>0</v>
      </c>
      <c r="G593" s="423">
        <v>0</v>
      </c>
      <c r="H593" s="423">
        <v>0</v>
      </c>
      <c r="I593" s="423">
        <v>0</v>
      </c>
      <c r="J593" s="423">
        <v>0</v>
      </c>
      <c r="K593" s="423">
        <v>0</v>
      </c>
      <c r="L593" s="423">
        <v>0</v>
      </c>
      <c r="M593" s="423">
        <v>0</v>
      </c>
      <c r="N593" s="423">
        <v>0</v>
      </c>
      <c r="O593" s="423">
        <v>0</v>
      </c>
      <c r="P593" s="423">
        <v>0</v>
      </c>
      <c r="Q593" s="423">
        <v>0</v>
      </c>
      <c r="R593" s="423">
        <v>0</v>
      </c>
      <c r="S593" s="423">
        <v>0</v>
      </c>
      <c r="T593" s="423">
        <v>0</v>
      </c>
      <c r="U593" s="423">
        <v>0</v>
      </c>
      <c r="V593" s="423">
        <v>0</v>
      </c>
    </row>
    <row r="594" spans="2:22">
      <c r="B594" s="491" t="s">
        <v>13</v>
      </c>
      <c r="C594" s="491" t="s">
        <v>13</v>
      </c>
      <c r="D594" s="491" t="s">
        <v>13</v>
      </c>
      <c r="E594" s="423">
        <v>0</v>
      </c>
      <c r="F594" s="423">
        <v>0</v>
      </c>
      <c r="G594" s="423">
        <v>0</v>
      </c>
      <c r="H594" s="423">
        <v>0</v>
      </c>
      <c r="I594" s="423">
        <v>0</v>
      </c>
      <c r="J594" s="423">
        <v>0</v>
      </c>
      <c r="K594" s="423">
        <v>0</v>
      </c>
      <c r="L594" s="423">
        <v>0</v>
      </c>
      <c r="M594" s="423">
        <v>0</v>
      </c>
      <c r="N594" s="423">
        <v>0</v>
      </c>
      <c r="O594" s="423">
        <v>0</v>
      </c>
      <c r="P594" s="423">
        <v>0</v>
      </c>
      <c r="Q594" s="423">
        <v>0</v>
      </c>
      <c r="R594" s="423">
        <v>0</v>
      </c>
      <c r="S594" s="423">
        <v>0</v>
      </c>
      <c r="T594" s="423">
        <v>0</v>
      </c>
      <c r="U594" s="423">
        <v>0</v>
      </c>
      <c r="V594" s="423">
        <v>0</v>
      </c>
    </row>
    <row r="595" spans="2:22">
      <c r="B595" s="491" t="s">
        <v>13</v>
      </c>
      <c r="C595" s="491" t="s">
        <v>13</v>
      </c>
      <c r="D595" s="491" t="s">
        <v>13</v>
      </c>
      <c r="E595" s="423">
        <v>0</v>
      </c>
      <c r="F595" s="423">
        <v>0</v>
      </c>
      <c r="G595" s="423">
        <v>0</v>
      </c>
      <c r="H595" s="423">
        <v>0</v>
      </c>
      <c r="I595" s="423">
        <v>0</v>
      </c>
      <c r="J595" s="423">
        <v>0</v>
      </c>
      <c r="K595" s="423">
        <v>0</v>
      </c>
      <c r="L595" s="423">
        <v>0</v>
      </c>
      <c r="M595" s="423">
        <v>0</v>
      </c>
      <c r="N595" s="423">
        <v>0</v>
      </c>
      <c r="O595" s="423">
        <v>0</v>
      </c>
      <c r="P595" s="423">
        <v>0</v>
      </c>
      <c r="Q595" s="423">
        <v>0</v>
      </c>
      <c r="R595" s="423">
        <v>0</v>
      </c>
      <c r="S595" s="423">
        <v>0</v>
      </c>
      <c r="T595" s="423">
        <v>0</v>
      </c>
      <c r="U595" s="423">
        <v>0</v>
      </c>
      <c r="V595" s="423">
        <v>0</v>
      </c>
    </row>
    <row r="596" spans="2:22">
      <c r="B596" s="491" t="s">
        <v>13</v>
      </c>
      <c r="C596" s="491" t="s">
        <v>13</v>
      </c>
      <c r="D596" s="491" t="s">
        <v>13</v>
      </c>
      <c r="E596" s="423">
        <v>0</v>
      </c>
      <c r="F596" s="423">
        <v>0</v>
      </c>
      <c r="G596" s="423">
        <v>0</v>
      </c>
      <c r="H596" s="423">
        <v>0</v>
      </c>
      <c r="I596" s="423">
        <v>0</v>
      </c>
      <c r="J596" s="423">
        <v>0</v>
      </c>
      <c r="K596" s="423">
        <v>0</v>
      </c>
      <c r="L596" s="423">
        <v>0</v>
      </c>
      <c r="M596" s="423">
        <v>0</v>
      </c>
      <c r="N596" s="423">
        <v>0</v>
      </c>
      <c r="O596" s="423">
        <v>0</v>
      </c>
      <c r="P596" s="423">
        <v>0</v>
      </c>
      <c r="Q596" s="423">
        <v>0</v>
      </c>
      <c r="R596" s="423">
        <v>0</v>
      </c>
      <c r="S596" s="423">
        <v>0</v>
      </c>
      <c r="T596" s="423">
        <v>0</v>
      </c>
      <c r="U596" s="423">
        <v>0</v>
      </c>
      <c r="V596" s="423">
        <v>0</v>
      </c>
    </row>
    <row r="597" spans="2:22">
      <c r="B597" s="491" t="s">
        <v>13</v>
      </c>
      <c r="C597" s="491" t="s">
        <v>13</v>
      </c>
      <c r="D597" s="491" t="s">
        <v>13</v>
      </c>
      <c r="E597" s="423">
        <v>0</v>
      </c>
      <c r="F597" s="423">
        <v>0</v>
      </c>
      <c r="G597" s="423">
        <v>0</v>
      </c>
      <c r="H597" s="423">
        <v>0</v>
      </c>
      <c r="I597" s="423">
        <v>0</v>
      </c>
      <c r="J597" s="423">
        <v>0</v>
      </c>
      <c r="K597" s="423">
        <v>0</v>
      </c>
      <c r="L597" s="423">
        <v>0</v>
      </c>
      <c r="M597" s="423">
        <v>0</v>
      </c>
      <c r="N597" s="423">
        <v>0</v>
      </c>
      <c r="O597" s="423">
        <v>0</v>
      </c>
      <c r="P597" s="423">
        <v>0</v>
      </c>
      <c r="Q597" s="423">
        <v>0</v>
      </c>
      <c r="R597" s="423">
        <v>0</v>
      </c>
      <c r="S597" s="423">
        <v>0</v>
      </c>
      <c r="T597" s="423">
        <v>0</v>
      </c>
      <c r="U597" s="423">
        <v>0</v>
      </c>
      <c r="V597" s="423">
        <v>0</v>
      </c>
    </row>
    <row r="598" spans="2:22">
      <c r="B598" s="491" t="s">
        <v>13</v>
      </c>
      <c r="C598" s="491" t="s">
        <v>13</v>
      </c>
      <c r="D598" s="491" t="s">
        <v>13</v>
      </c>
      <c r="E598" s="423">
        <v>0</v>
      </c>
      <c r="F598" s="423">
        <v>0</v>
      </c>
      <c r="G598" s="423">
        <v>0</v>
      </c>
      <c r="H598" s="423">
        <v>0</v>
      </c>
      <c r="I598" s="423">
        <v>0</v>
      </c>
      <c r="J598" s="423">
        <v>0</v>
      </c>
      <c r="K598" s="423">
        <v>0</v>
      </c>
      <c r="L598" s="423">
        <v>0</v>
      </c>
      <c r="M598" s="423">
        <v>0</v>
      </c>
      <c r="N598" s="423">
        <v>0</v>
      </c>
      <c r="O598" s="423">
        <v>0</v>
      </c>
      <c r="P598" s="423">
        <v>0</v>
      </c>
      <c r="Q598" s="423">
        <v>0</v>
      </c>
      <c r="R598" s="423">
        <v>0</v>
      </c>
      <c r="S598" s="423">
        <v>0</v>
      </c>
      <c r="T598" s="423">
        <v>0</v>
      </c>
      <c r="U598" s="423">
        <v>0</v>
      </c>
      <c r="V598" s="423">
        <v>0</v>
      </c>
    </row>
    <row r="599" spans="2:22">
      <c r="B599" s="491" t="s">
        <v>13</v>
      </c>
      <c r="C599" s="491" t="s">
        <v>13</v>
      </c>
      <c r="D599" s="491" t="s">
        <v>13</v>
      </c>
      <c r="E599" s="423">
        <v>0</v>
      </c>
      <c r="F599" s="423">
        <v>0</v>
      </c>
      <c r="G599" s="423">
        <v>0</v>
      </c>
      <c r="H599" s="423">
        <v>0</v>
      </c>
      <c r="I599" s="423">
        <v>0</v>
      </c>
      <c r="J599" s="423">
        <v>0</v>
      </c>
      <c r="K599" s="423">
        <v>0</v>
      </c>
      <c r="L599" s="423">
        <v>0</v>
      </c>
      <c r="M599" s="423">
        <v>0</v>
      </c>
      <c r="N599" s="423">
        <v>0</v>
      </c>
      <c r="O599" s="423">
        <v>0</v>
      </c>
      <c r="P599" s="423">
        <v>0</v>
      </c>
      <c r="Q599" s="423">
        <v>0</v>
      </c>
      <c r="R599" s="423">
        <v>0</v>
      </c>
      <c r="S599" s="423">
        <v>0</v>
      </c>
      <c r="T599" s="423">
        <v>0</v>
      </c>
      <c r="U599" s="423">
        <v>0</v>
      </c>
      <c r="V599" s="423">
        <v>0</v>
      </c>
    </row>
    <row r="600" spans="2:22">
      <c r="B600" s="491" t="s">
        <v>13</v>
      </c>
      <c r="C600" s="491" t="s">
        <v>13</v>
      </c>
      <c r="D600" s="491" t="s">
        <v>13</v>
      </c>
      <c r="E600" s="423">
        <v>0</v>
      </c>
      <c r="F600" s="423">
        <v>0</v>
      </c>
      <c r="G600" s="423">
        <v>0</v>
      </c>
      <c r="H600" s="423">
        <v>0</v>
      </c>
      <c r="I600" s="423">
        <v>0</v>
      </c>
      <c r="J600" s="423">
        <v>0</v>
      </c>
      <c r="K600" s="423">
        <v>0</v>
      </c>
      <c r="L600" s="423">
        <v>0</v>
      </c>
      <c r="M600" s="423">
        <v>0</v>
      </c>
      <c r="N600" s="423">
        <v>0</v>
      </c>
      <c r="O600" s="423">
        <v>0</v>
      </c>
      <c r="P600" s="423">
        <v>0</v>
      </c>
      <c r="Q600" s="423">
        <v>0</v>
      </c>
      <c r="R600" s="423">
        <v>0</v>
      </c>
      <c r="S600" s="423">
        <v>0</v>
      </c>
      <c r="T600" s="423">
        <v>0</v>
      </c>
      <c r="U600" s="423">
        <v>0</v>
      </c>
      <c r="V600" s="423">
        <v>0</v>
      </c>
    </row>
    <row r="601" spans="2:22">
      <c r="B601" s="491" t="s">
        <v>13</v>
      </c>
      <c r="C601" s="491" t="s">
        <v>13</v>
      </c>
      <c r="D601" s="491" t="s">
        <v>13</v>
      </c>
      <c r="E601" s="423">
        <v>0</v>
      </c>
      <c r="F601" s="423">
        <v>0</v>
      </c>
      <c r="G601" s="423">
        <v>0</v>
      </c>
      <c r="H601" s="423">
        <v>0</v>
      </c>
      <c r="I601" s="423">
        <v>0</v>
      </c>
      <c r="J601" s="423">
        <v>0</v>
      </c>
      <c r="K601" s="423">
        <v>0</v>
      </c>
      <c r="L601" s="423">
        <v>0</v>
      </c>
      <c r="M601" s="423">
        <v>0</v>
      </c>
      <c r="N601" s="423">
        <v>0</v>
      </c>
      <c r="O601" s="423">
        <v>0</v>
      </c>
      <c r="P601" s="423">
        <v>0</v>
      </c>
      <c r="Q601" s="423">
        <v>0</v>
      </c>
      <c r="R601" s="423">
        <v>0</v>
      </c>
      <c r="S601" s="423">
        <v>0</v>
      </c>
      <c r="T601" s="423">
        <v>0</v>
      </c>
      <c r="U601" s="423">
        <v>0</v>
      </c>
      <c r="V601" s="423">
        <v>0</v>
      </c>
    </row>
    <row r="602" spans="2:22">
      <c r="B602" s="491" t="s">
        <v>13</v>
      </c>
      <c r="C602" s="491" t="s">
        <v>13</v>
      </c>
      <c r="D602" s="491" t="s">
        <v>13</v>
      </c>
      <c r="E602" s="423">
        <v>0</v>
      </c>
      <c r="F602" s="423">
        <v>0</v>
      </c>
      <c r="G602" s="423">
        <v>0</v>
      </c>
      <c r="H602" s="423">
        <v>0</v>
      </c>
      <c r="I602" s="423">
        <v>0</v>
      </c>
      <c r="J602" s="423">
        <v>0</v>
      </c>
      <c r="K602" s="423">
        <v>0</v>
      </c>
      <c r="L602" s="423">
        <v>0</v>
      </c>
      <c r="M602" s="423">
        <v>0</v>
      </c>
      <c r="N602" s="423">
        <v>0</v>
      </c>
      <c r="O602" s="423">
        <v>0</v>
      </c>
      <c r="P602" s="423">
        <v>0</v>
      </c>
      <c r="Q602" s="423">
        <v>0</v>
      </c>
      <c r="R602" s="423">
        <v>0</v>
      </c>
      <c r="S602" s="423">
        <v>0</v>
      </c>
      <c r="T602" s="423">
        <v>0</v>
      </c>
      <c r="U602" s="423">
        <v>0</v>
      </c>
      <c r="V602" s="423">
        <v>0</v>
      </c>
    </row>
    <row r="603" spans="2:22">
      <c r="B603" s="491" t="s">
        <v>13</v>
      </c>
      <c r="C603" s="491" t="s">
        <v>13</v>
      </c>
      <c r="D603" s="491" t="s">
        <v>13</v>
      </c>
      <c r="E603" s="423">
        <v>0</v>
      </c>
      <c r="F603" s="423">
        <v>0</v>
      </c>
      <c r="G603" s="423">
        <v>0</v>
      </c>
      <c r="H603" s="423">
        <v>0</v>
      </c>
      <c r="I603" s="423">
        <v>0</v>
      </c>
      <c r="J603" s="423">
        <v>0</v>
      </c>
      <c r="K603" s="423">
        <v>0</v>
      </c>
      <c r="L603" s="423">
        <v>0</v>
      </c>
      <c r="M603" s="423">
        <v>0</v>
      </c>
      <c r="N603" s="423">
        <v>0</v>
      </c>
      <c r="O603" s="423">
        <v>0</v>
      </c>
      <c r="P603" s="423">
        <v>0</v>
      </c>
      <c r="Q603" s="423">
        <v>0</v>
      </c>
      <c r="R603" s="423">
        <v>0</v>
      </c>
      <c r="S603" s="423">
        <v>0</v>
      </c>
      <c r="T603" s="423">
        <v>0</v>
      </c>
      <c r="U603" s="423">
        <v>0</v>
      </c>
      <c r="V603" s="423">
        <v>0</v>
      </c>
    </row>
    <row r="604" spans="2:22">
      <c r="B604" s="491" t="s">
        <v>13</v>
      </c>
      <c r="C604" s="491" t="s">
        <v>13</v>
      </c>
      <c r="D604" s="491" t="s">
        <v>13</v>
      </c>
      <c r="E604" s="423">
        <v>0</v>
      </c>
      <c r="F604" s="423">
        <v>0</v>
      </c>
      <c r="G604" s="423">
        <v>0</v>
      </c>
      <c r="H604" s="423">
        <v>0</v>
      </c>
      <c r="I604" s="423">
        <v>0</v>
      </c>
      <c r="J604" s="423">
        <v>0</v>
      </c>
      <c r="K604" s="423">
        <v>0</v>
      </c>
      <c r="L604" s="423">
        <v>0</v>
      </c>
      <c r="M604" s="423">
        <v>0</v>
      </c>
      <c r="N604" s="423">
        <v>0</v>
      </c>
      <c r="O604" s="423">
        <v>0</v>
      </c>
      <c r="P604" s="423">
        <v>0</v>
      </c>
      <c r="Q604" s="423">
        <v>0</v>
      </c>
      <c r="R604" s="423">
        <v>0</v>
      </c>
      <c r="S604" s="423">
        <v>0</v>
      </c>
      <c r="T604" s="423">
        <v>0</v>
      </c>
      <c r="U604" s="423">
        <v>0</v>
      </c>
      <c r="V604" s="423">
        <v>0</v>
      </c>
    </row>
    <row r="605" spans="2:22">
      <c r="B605" s="491" t="s">
        <v>13</v>
      </c>
      <c r="C605" s="491" t="s">
        <v>13</v>
      </c>
      <c r="D605" s="491" t="s">
        <v>13</v>
      </c>
      <c r="E605" s="423">
        <v>0</v>
      </c>
      <c r="F605" s="423">
        <v>0</v>
      </c>
      <c r="G605" s="423">
        <v>0</v>
      </c>
      <c r="H605" s="423">
        <v>0</v>
      </c>
      <c r="I605" s="423">
        <v>0</v>
      </c>
      <c r="J605" s="423">
        <v>0</v>
      </c>
      <c r="K605" s="423">
        <v>0</v>
      </c>
      <c r="L605" s="423">
        <v>0</v>
      </c>
      <c r="M605" s="423">
        <v>0</v>
      </c>
      <c r="N605" s="423">
        <v>0</v>
      </c>
      <c r="O605" s="423">
        <v>0</v>
      </c>
      <c r="P605" s="423">
        <v>0</v>
      </c>
      <c r="Q605" s="423">
        <v>0</v>
      </c>
      <c r="R605" s="423">
        <v>0</v>
      </c>
      <c r="S605" s="423">
        <v>0</v>
      </c>
      <c r="T605" s="423">
        <v>0</v>
      </c>
      <c r="U605" s="423">
        <v>0</v>
      </c>
      <c r="V605" s="423">
        <v>0</v>
      </c>
    </row>
    <row r="606" spans="2:22">
      <c r="B606" s="491" t="s">
        <v>13</v>
      </c>
      <c r="C606" s="491" t="s">
        <v>13</v>
      </c>
      <c r="D606" s="491" t="s">
        <v>13</v>
      </c>
      <c r="E606" s="423">
        <v>0</v>
      </c>
      <c r="F606" s="423">
        <v>0</v>
      </c>
      <c r="G606" s="423">
        <v>0</v>
      </c>
      <c r="H606" s="423">
        <v>0</v>
      </c>
      <c r="I606" s="423">
        <v>0</v>
      </c>
      <c r="J606" s="423">
        <v>0</v>
      </c>
      <c r="K606" s="423">
        <v>0</v>
      </c>
      <c r="L606" s="423">
        <v>0</v>
      </c>
      <c r="M606" s="423">
        <v>0</v>
      </c>
      <c r="N606" s="423">
        <v>0</v>
      </c>
      <c r="O606" s="423">
        <v>0</v>
      </c>
      <c r="P606" s="423">
        <v>0</v>
      </c>
      <c r="Q606" s="423">
        <v>0</v>
      </c>
      <c r="R606" s="423">
        <v>0</v>
      </c>
      <c r="S606" s="423">
        <v>0</v>
      </c>
      <c r="T606" s="423">
        <v>0</v>
      </c>
      <c r="U606" s="423">
        <v>0</v>
      </c>
      <c r="V606" s="423">
        <v>0</v>
      </c>
    </row>
    <row r="607" spans="2:22">
      <c r="B607" s="491" t="s">
        <v>13</v>
      </c>
      <c r="C607" s="491" t="s">
        <v>13</v>
      </c>
      <c r="D607" s="491" t="s">
        <v>13</v>
      </c>
      <c r="E607" s="423">
        <v>0</v>
      </c>
      <c r="F607" s="423">
        <v>0</v>
      </c>
      <c r="G607" s="423">
        <v>0</v>
      </c>
      <c r="H607" s="423">
        <v>0</v>
      </c>
      <c r="I607" s="423">
        <v>0</v>
      </c>
      <c r="J607" s="423">
        <v>0</v>
      </c>
      <c r="K607" s="423">
        <v>0</v>
      </c>
      <c r="L607" s="423">
        <v>0</v>
      </c>
      <c r="M607" s="423">
        <v>0</v>
      </c>
      <c r="N607" s="423">
        <v>0</v>
      </c>
      <c r="O607" s="423">
        <v>0</v>
      </c>
      <c r="P607" s="423">
        <v>0</v>
      </c>
      <c r="Q607" s="423">
        <v>0</v>
      </c>
      <c r="R607" s="423">
        <v>0</v>
      </c>
      <c r="S607" s="423">
        <v>0</v>
      </c>
      <c r="T607" s="423">
        <v>0</v>
      </c>
      <c r="U607" s="423">
        <v>0</v>
      </c>
      <c r="V607" s="423">
        <v>0</v>
      </c>
    </row>
    <row r="608" spans="2:22">
      <c r="B608" s="491" t="s">
        <v>13</v>
      </c>
      <c r="C608" s="491" t="s">
        <v>13</v>
      </c>
      <c r="D608" s="491" t="s">
        <v>13</v>
      </c>
      <c r="E608" s="423">
        <v>0</v>
      </c>
      <c r="F608" s="423">
        <v>0</v>
      </c>
      <c r="G608" s="423">
        <v>0</v>
      </c>
      <c r="H608" s="423">
        <v>0</v>
      </c>
      <c r="I608" s="423">
        <v>0</v>
      </c>
      <c r="J608" s="423">
        <v>0</v>
      </c>
      <c r="K608" s="423">
        <v>0</v>
      </c>
      <c r="L608" s="423">
        <v>0</v>
      </c>
      <c r="M608" s="423">
        <v>0</v>
      </c>
      <c r="N608" s="423">
        <v>0</v>
      </c>
      <c r="O608" s="423">
        <v>0</v>
      </c>
      <c r="P608" s="423">
        <v>0</v>
      </c>
      <c r="Q608" s="423">
        <v>0</v>
      </c>
      <c r="R608" s="423">
        <v>0</v>
      </c>
      <c r="S608" s="423">
        <v>0</v>
      </c>
      <c r="T608" s="423">
        <v>0</v>
      </c>
      <c r="U608" s="423">
        <v>0</v>
      </c>
      <c r="V608" s="423">
        <v>0</v>
      </c>
    </row>
    <row r="609" spans="2:22">
      <c r="B609" s="491" t="s">
        <v>13</v>
      </c>
      <c r="C609" s="491" t="s">
        <v>13</v>
      </c>
      <c r="D609" s="491" t="s">
        <v>13</v>
      </c>
      <c r="E609" s="423">
        <v>0</v>
      </c>
      <c r="F609" s="423">
        <v>0</v>
      </c>
      <c r="G609" s="423">
        <v>0</v>
      </c>
      <c r="H609" s="423">
        <v>0</v>
      </c>
      <c r="I609" s="423">
        <v>0</v>
      </c>
      <c r="J609" s="423">
        <v>0</v>
      </c>
      <c r="K609" s="423">
        <v>0</v>
      </c>
      <c r="L609" s="423">
        <v>0</v>
      </c>
      <c r="M609" s="423">
        <v>0</v>
      </c>
      <c r="N609" s="423">
        <v>0</v>
      </c>
      <c r="O609" s="423">
        <v>0</v>
      </c>
      <c r="P609" s="423">
        <v>0</v>
      </c>
      <c r="Q609" s="423">
        <v>0</v>
      </c>
      <c r="R609" s="423">
        <v>0</v>
      </c>
      <c r="S609" s="423">
        <v>0</v>
      </c>
      <c r="T609" s="423">
        <v>0</v>
      </c>
      <c r="U609" s="423">
        <v>0</v>
      </c>
      <c r="V609" s="423">
        <v>0</v>
      </c>
    </row>
    <row r="610" spans="2:22">
      <c r="B610" s="491" t="s">
        <v>13</v>
      </c>
      <c r="C610" s="491" t="s">
        <v>13</v>
      </c>
      <c r="D610" s="491" t="s">
        <v>13</v>
      </c>
      <c r="E610" s="423">
        <v>0</v>
      </c>
      <c r="F610" s="423">
        <v>0</v>
      </c>
      <c r="G610" s="423">
        <v>0</v>
      </c>
      <c r="H610" s="423">
        <v>0</v>
      </c>
      <c r="I610" s="423">
        <v>0</v>
      </c>
      <c r="J610" s="423">
        <v>0</v>
      </c>
      <c r="K610" s="423">
        <v>0</v>
      </c>
      <c r="L610" s="423">
        <v>0</v>
      </c>
      <c r="M610" s="423">
        <v>0</v>
      </c>
      <c r="N610" s="423">
        <v>0</v>
      </c>
      <c r="O610" s="423">
        <v>0</v>
      </c>
      <c r="P610" s="423">
        <v>0</v>
      </c>
      <c r="Q610" s="423">
        <v>0</v>
      </c>
      <c r="R610" s="423">
        <v>0</v>
      </c>
      <c r="S610" s="423">
        <v>0</v>
      </c>
      <c r="T610" s="423">
        <v>0</v>
      </c>
      <c r="U610" s="423">
        <v>0</v>
      </c>
      <c r="V610" s="423">
        <v>0</v>
      </c>
    </row>
    <row r="611" spans="2:22">
      <c r="B611" s="491" t="s">
        <v>13</v>
      </c>
      <c r="C611" s="491" t="s">
        <v>13</v>
      </c>
      <c r="D611" s="491" t="s">
        <v>13</v>
      </c>
      <c r="E611" s="423">
        <v>0</v>
      </c>
      <c r="F611" s="423">
        <v>0</v>
      </c>
      <c r="G611" s="423">
        <v>0</v>
      </c>
      <c r="H611" s="423">
        <v>0</v>
      </c>
      <c r="I611" s="423">
        <v>0</v>
      </c>
      <c r="J611" s="423">
        <v>0</v>
      </c>
      <c r="K611" s="423">
        <v>0</v>
      </c>
      <c r="L611" s="423">
        <v>0</v>
      </c>
      <c r="M611" s="423">
        <v>0</v>
      </c>
      <c r="N611" s="423">
        <v>0</v>
      </c>
      <c r="O611" s="423">
        <v>0</v>
      </c>
      <c r="P611" s="423">
        <v>0</v>
      </c>
      <c r="Q611" s="423">
        <v>0</v>
      </c>
      <c r="R611" s="423">
        <v>0</v>
      </c>
      <c r="S611" s="423">
        <v>0</v>
      </c>
      <c r="T611" s="423">
        <v>0</v>
      </c>
      <c r="U611" s="423">
        <v>0</v>
      </c>
      <c r="V611" s="423">
        <v>0</v>
      </c>
    </row>
    <row r="612" spans="2:22">
      <c r="B612" s="491" t="s">
        <v>13</v>
      </c>
      <c r="C612" s="491" t="s">
        <v>13</v>
      </c>
      <c r="D612" s="491" t="s">
        <v>13</v>
      </c>
      <c r="E612" s="423">
        <v>0</v>
      </c>
      <c r="F612" s="423">
        <v>0</v>
      </c>
      <c r="G612" s="423">
        <v>0</v>
      </c>
      <c r="H612" s="423">
        <v>0</v>
      </c>
      <c r="I612" s="423">
        <v>0</v>
      </c>
      <c r="J612" s="423">
        <v>0</v>
      </c>
      <c r="K612" s="423">
        <v>0</v>
      </c>
      <c r="L612" s="423">
        <v>0</v>
      </c>
      <c r="M612" s="423">
        <v>0</v>
      </c>
      <c r="N612" s="423">
        <v>0</v>
      </c>
      <c r="O612" s="423">
        <v>0</v>
      </c>
      <c r="P612" s="423">
        <v>0</v>
      </c>
      <c r="Q612" s="423">
        <v>0</v>
      </c>
      <c r="R612" s="423">
        <v>0</v>
      </c>
      <c r="S612" s="423">
        <v>0</v>
      </c>
      <c r="T612" s="423">
        <v>0</v>
      </c>
      <c r="U612" s="423">
        <v>0</v>
      </c>
      <c r="V612" s="423">
        <v>0</v>
      </c>
    </row>
    <row r="613" spans="2:22">
      <c r="B613" s="491" t="s">
        <v>13</v>
      </c>
      <c r="C613" s="491" t="s">
        <v>13</v>
      </c>
      <c r="D613" s="491" t="s">
        <v>13</v>
      </c>
      <c r="E613" s="423">
        <v>0</v>
      </c>
      <c r="F613" s="423">
        <v>0</v>
      </c>
      <c r="G613" s="423">
        <v>0</v>
      </c>
      <c r="H613" s="423">
        <v>0</v>
      </c>
      <c r="I613" s="423">
        <v>0</v>
      </c>
      <c r="J613" s="423">
        <v>0</v>
      </c>
      <c r="K613" s="423">
        <v>0</v>
      </c>
      <c r="L613" s="423">
        <v>0</v>
      </c>
      <c r="M613" s="423">
        <v>0</v>
      </c>
      <c r="N613" s="423">
        <v>0</v>
      </c>
      <c r="O613" s="423">
        <v>0</v>
      </c>
      <c r="P613" s="423">
        <v>0</v>
      </c>
      <c r="Q613" s="423">
        <v>0</v>
      </c>
      <c r="R613" s="423">
        <v>0</v>
      </c>
      <c r="S613" s="423">
        <v>0</v>
      </c>
      <c r="T613" s="423">
        <v>0</v>
      </c>
      <c r="U613" s="423">
        <v>0</v>
      </c>
      <c r="V613" s="423">
        <v>0</v>
      </c>
    </row>
    <row r="614" spans="2:22">
      <c r="B614" s="491" t="s">
        <v>13</v>
      </c>
      <c r="C614" s="491" t="s">
        <v>13</v>
      </c>
      <c r="D614" s="491" t="s">
        <v>13</v>
      </c>
      <c r="E614" s="423">
        <v>0</v>
      </c>
      <c r="F614" s="423">
        <v>0</v>
      </c>
      <c r="G614" s="423">
        <v>0</v>
      </c>
      <c r="H614" s="423">
        <v>0</v>
      </c>
      <c r="I614" s="423">
        <v>0</v>
      </c>
      <c r="J614" s="423">
        <v>0</v>
      </c>
      <c r="K614" s="423">
        <v>0</v>
      </c>
      <c r="L614" s="423">
        <v>0</v>
      </c>
      <c r="M614" s="423">
        <v>0</v>
      </c>
      <c r="N614" s="423">
        <v>0</v>
      </c>
      <c r="O614" s="423">
        <v>0</v>
      </c>
      <c r="P614" s="423">
        <v>0</v>
      </c>
      <c r="Q614" s="423">
        <v>0</v>
      </c>
      <c r="R614" s="423">
        <v>0</v>
      </c>
      <c r="S614" s="423">
        <v>0</v>
      </c>
      <c r="T614" s="423">
        <v>0</v>
      </c>
      <c r="U614" s="423">
        <v>0</v>
      </c>
      <c r="V614" s="423">
        <v>0</v>
      </c>
    </row>
    <row r="615" spans="2:22">
      <c r="B615" s="491" t="s">
        <v>13</v>
      </c>
      <c r="C615" s="491" t="s">
        <v>13</v>
      </c>
      <c r="D615" s="491" t="s">
        <v>13</v>
      </c>
      <c r="E615" s="423">
        <v>0</v>
      </c>
      <c r="F615" s="423">
        <v>0</v>
      </c>
      <c r="G615" s="423">
        <v>0</v>
      </c>
      <c r="H615" s="423">
        <v>0</v>
      </c>
      <c r="I615" s="423">
        <v>0</v>
      </c>
      <c r="J615" s="423">
        <v>0</v>
      </c>
      <c r="K615" s="423">
        <v>0</v>
      </c>
      <c r="L615" s="423">
        <v>0</v>
      </c>
      <c r="M615" s="423">
        <v>0</v>
      </c>
      <c r="N615" s="423">
        <v>0</v>
      </c>
      <c r="O615" s="423">
        <v>0</v>
      </c>
      <c r="P615" s="423">
        <v>0</v>
      </c>
      <c r="Q615" s="423">
        <v>0</v>
      </c>
      <c r="R615" s="423">
        <v>0</v>
      </c>
      <c r="S615" s="423">
        <v>0</v>
      </c>
      <c r="T615" s="423">
        <v>0</v>
      </c>
      <c r="U615" s="423">
        <v>0</v>
      </c>
      <c r="V615" s="423">
        <v>0</v>
      </c>
    </row>
    <row r="616" spans="2:22">
      <c r="B616" s="491" t="s">
        <v>13</v>
      </c>
      <c r="C616" s="491" t="s">
        <v>13</v>
      </c>
      <c r="D616" s="491" t="s">
        <v>13</v>
      </c>
      <c r="E616" s="423">
        <v>0</v>
      </c>
      <c r="F616" s="423">
        <v>0</v>
      </c>
      <c r="G616" s="423">
        <v>0</v>
      </c>
      <c r="H616" s="423">
        <v>0</v>
      </c>
      <c r="I616" s="423">
        <v>0</v>
      </c>
      <c r="J616" s="423">
        <v>0</v>
      </c>
      <c r="K616" s="423">
        <v>0</v>
      </c>
      <c r="L616" s="423">
        <v>0</v>
      </c>
      <c r="M616" s="423">
        <v>0</v>
      </c>
      <c r="N616" s="423">
        <v>0</v>
      </c>
      <c r="O616" s="423">
        <v>0</v>
      </c>
      <c r="P616" s="423">
        <v>0</v>
      </c>
      <c r="Q616" s="423">
        <v>0</v>
      </c>
      <c r="R616" s="423">
        <v>0</v>
      </c>
      <c r="S616" s="423">
        <v>0</v>
      </c>
      <c r="T616" s="423">
        <v>0</v>
      </c>
      <c r="U616" s="423">
        <v>0</v>
      </c>
      <c r="V616" s="423">
        <v>0</v>
      </c>
    </row>
    <row r="617" spans="2:22">
      <c r="B617" s="491" t="s">
        <v>13</v>
      </c>
      <c r="C617" s="491" t="s">
        <v>13</v>
      </c>
      <c r="D617" s="491" t="s">
        <v>13</v>
      </c>
      <c r="E617" s="423">
        <v>0</v>
      </c>
      <c r="F617" s="423">
        <v>0</v>
      </c>
      <c r="G617" s="423">
        <v>0</v>
      </c>
      <c r="H617" s="423">
        <v>0</v>
      </c>
      <c r="I617" s="423">
        <v>0</v>
      </c>
      <c r="J617" s="423">
        <v>0</v>
      </c>
      <c r="K617" s="423">
        <v>0</v>
      </c>
      <c r="L617" s="423">
        <v>0</v>
      </c>
      <c r="M617" s="423">
        <v>0</v>
      </c>
      <c r="N617" s="423">
        <v>0</v>
      </c>
      <c r="O617" s="423">
        <v>0</v>
      </c>
      <c r="P617" s="423">
        <v>0</v>
      </c>
      <c r="Q617" s="423">
        <v>0</v>
      </c>
      <c r="R617" s="423">
        <v>0</v>
      </c>
      <c r="S617" s="423">
        <v>0</v>
      </c>
      <c r="T617" s="423">
        <v>0</v>
      </c>
      <c r="U617" s="423">
        <v>0</v>
      </c>
      <c r="V617" s="423">
        <v>0</v>
      </c>
    </row>
    <row r="618" spans="2:22">
      <c r="B618" s="491" t="s">
        <v>13</v>
      </c>
      <c r="C618" s="491" t="s">
        <v>13</v>
      </c>
      <c r="D618" s="491" t="s">
        <v>13</v>
      </c>
      <c r="E618" s="423">
        <v>0</v>
      </c>
      <c r="F618" s="423">
        <v>0</v>
      </c>
      <c r="G618" s="423">
        <v>0</v>
      </c>
      <c r="H618" s="423">
        <v>0</v>
      </c>
      <c r="I618" s="423">
        <v>0</v>
      </c>
      <c r="J618" s="423">
        <v>0</v>
      </c>
      <c r="K618" s="423">
        <v>0</v>
      </c>
      <c r="L618" s="423">
        <v>0</v>
      </c>
      <c r="M618" s="423">
        <v>0</v>
      </c>
      <c r="N618" s="423">
        <v>0</v>
      </c>
      <c r="O618" s="423">
        <v>0</v>
      </c>
      <c r="P618" s="423">
        <v>0</v>
      </c>
      <c r="Q618" s="423">
        <v>0</v>
      </c>
      <c r="R618" s="423">
        <v>0</v>
      </c>
      <c r="S618" s="423">
        <v>0</v>
      </c>
      <c r="T618" s="423">
        <v>0</v>
      </c>
      <c r="U618" s="423">
        <v>0</v>
      </c>
      <c r="V618" s="423">
        <v>0</v>
      </c>
    </row>
    <row r="619" spans="2:22">
      <c r="B619" s="491" t="s">
        <v>13</v>
      </c>
      <c r="C619" s="491" t="s">
        <v>13</v>
      </c>
      <c r="D619" s="491" t="s">
        <v>13</v>
      </c>
      <c r="E619" s="423">
        <v>0</v>
      </c>
      <c r="F619" s="423">
        <v>0</v>
      </c>
      <c r="G619" s="423">
        <v>0</v>
      </c>
      <c r="H619" s="423">
        <v>0</v>
      </c>
      <c r="I619" s="423">
        <v>0</v>
      </c>
      <c r="J619" s="423">
        <v>0</v>
      </c>
      <c r="K619" s="423">
        <v>0</v>
      </c>
      <c r="L619" s="423">
        <v>0</v>
      </c>
      <c r="M619" s="423">
        <v>0</v>
      </c>
      <c r="N619" s="423">
        <v>0</v>
      </c>
      <c r="O619" s="423">
        <v>0</v>
      </c>
      <c r="P619" s="423">
        <v>0</v>
      </c>
      <c r="Q619" s="423">
        <v>0</v>
      </c>
      <c r="R619" s="423">
        <v>0</v>
      </c>
      <c r="S619" s="423">
        <v>0</v>
      </c>
      <c r="T619" s="423">
        <v>0</v>
      </c>
      <c r="U619" s="423">
        <v>0</v>
      </c>
      <c r="V619" s="423">
        <v>0</v>
      </c>
    </row>
    <row r="620" spans="2:22">
      <c r="B620" s="491" t="s">
        <v>13</v>
      </c>
      <c r="C620" s="491" t="s">
        <v>13</v>
      </c>
      <c r="D620" s="491" t="s">
        <v>13</v>
      </c>
      <c r="E620" s="423">
        <v>0</v>
      </c>
      <c r="F620" s="423">
        <v>0</v>
      </c>
      <c r="G620" s="423">
        <v>0</v>
      </c>
      <c r="H620" s="423">
        <v>0</v>
      </c>
      <c r="I620" s="423">
        <v>0</v>
      </c>
      <c r="J620" s="423">
        <v>0</v>
      </c>
      <c r="K620" s="423">
        <v>0</v>
      </c>
      <c r="L620" s="423">
        <v>0</v>
      </c>
      <c r="M620" s="423">
        <v>0</v>
      </c>
      <c r="N620" s="423">
        <v>0</v>
      </c>
      <c r="O620" s="423">
        <v>0</v>
      </c>
      <c r="P620" s="423">
        <v>0</v>
      </c>
      <c r="Q620" s="423">
        <v>0</v>
      </c>
      <c r="R620" s="423">
        <v>0</v>
      </c>
      <c r="S620" s="423">
        <v>0</v>
      </c>
      <c r="T620" s="423">
        <v>0</v>
      </c>
      <c r="U620" s="423">
        <v>0</v>
      </c>
      <c r="V620" s="423">
        <v>0</v>
      </c>
    </row>
    <row r="621" spans="2:22">
      <c r="B621" s="491" t="s">
        <v>13</v>
      </c>
      <c r="C621" s="491" t="s">
        <v>13</v>
      </c>
      <c r="D621" s="491" t="s">
        <v>13</v>
      </c>
      <c r="E621" s="423">
        <v>0</v>
      </c>
      <c r="F621" s="423">
        <v>0</v>
      </c>
      <c r="G621" s="423">
        <v>0</v>
      </c>
      <c r="H621" s="423">
        <v>0</v>
      </c>
      <c r="I621" s="423">
        <v>0</v>
      </c>
      <c r="J621" s="423">
        <v>0</v>
      </c>
      <c r="K621" s="423">
        <v>0</v>
      </c>
      <c r="L621" s="423">
        <v>0</v>
      </c>
      <c r="M621" s="423">
        <v>0</v>
      </c>
      <c r="N621" s="423">
        <v>0</v>
      </c>
      <c r="O621" s="423">
        <v>0</v>
      </c>
      <c r="P621" s="423">
        <v>0</v>
      </c>
      <c r="Q621" s="423">
        <v>0</v>
      </c>
      <c r="R621" s="423">
        <v>0</v>
      </c>
      <c r="S621" s="423">
        <v>0</v>
      </c>
      <c r="T621" s="423">
        <v>0</v>
      </c>
      <c r="U621" s="423">
        <v>0</v>
      </c>
      <c r="V621" s="423">
        <v>0</v>
      </c>
    </row>
    <row r="622" spans="2:22">
      <c r="B622" s="491" t="s">
        <v>13</v>
      </c>
      <c r="C622" s="491" t="s">
        <v>13</v>
      </c>
      <c r="D622" s="491" t="s">
        <v>13</v>
      </c>
      <c r="E622" s="423">
        <v>0</v>
      </c>
      <c r="F622" s="423">
        <v>0</v>
      </c>
      <c r="G622" s="423">
        <v>0</v>
      </c>
      <c r="H622" s="423">
        <v>0</v>
      </c>
      <c r="I622" s="423">
        <v>0</v>
      </c>
      <c r="J622" s="423">
        <v>0</v>
      </c>
      <c r="K622" s="423">
        <v>0</v>
      </c>
      <c r="L622" s="423">
        <v>0</v>
      </c>
      <c r="M622" s="423">
        <v>0</v>
      </c>
      <c r="N622" s="423">
        <v>0</v>
      </c>
      <c r="O622" s="423">
        <v>0</v>
      </c>
      <c r="P622" s="423">
        <v>0</v>
      </c>
      <c r="Q622" s="423">
        <v>0</v>
      </c>
      <c r="R622" s="423">
        <v>0</v>
      </c>
      <c r="S622" s="423">
        <v>0</v>
      </c>
      <c r="T622" s="423">
        <v>0</v>
      </c>
      <c r="U622" s="423">
        <v>0</v>
      </c>
      <c r="V622" s="423">
        <v>0</v>
      </c>
    </row>
    <row r="623" spans="2:22">
      <c r="B623" s="491" t="s">
        <v>13</v>
      </c>
      <c r="C623" s="491" t="s">
        <v>13</v>
      </c>
      <c r="D623" s="491" t="s">
        <v>13</v>
      </c>
      <c r="E623" s="423">
        <v>0</v>
      </c>
      <c r="F623" s="423">
        <v>0</v>
      </c>
      <c r="G623" s="423">
        <v>0</v>
      </c>
      <c r="H623" s="423">
        <v>0</v>
      </c>
      <c r="I623" s="423">
        <v>0</v>
      </c>
      <c r="J623" s="423">
        <v>0</v>
      </c>
      <c r="K623" s="423">
        <v>0</v>
      </c>
      <c r="L623" s="423">
        <v>0</v>
      </c>
      <c r="M623" s="423">
        <v>0</v>
      </c>
      <c r="N623" s="423">
        <v>0</v>
      </c>
      <c r="O623" s="423">
        <v>0</v>
      </c>
      <c r="P623" s="423">
        <v>0</v>
      </c>
      <c r="Q623" s="423">
        <v>0</v>
      </c>
      <c r="R623" s="423">
        <v>0</v>
      </c>
      <c r="S623" s="423">
        <v>0</v>
      </c>
      <c r="T623" s="423">
        <v>0</v>
      </c>
      <c r="U623" s="423">
        <v>0</v>
      </c>
      <c r="V623" s="423">
        <v>0</v>
      </c>
    </row>
    <row r="624" spans="2:22">
      <c r="B624" s="491" t="s">
        <v>13</v>
      </c>
      <c r="C624" s="491" t="s">
        <v>13</v>
      </c>
      <c r="D624" s="491" t="s">
        <v>13</v>
      </c>
      <c r="E624" s="423">
        <v>0</v>
      </c>
      <c r="F624" s="423">
        <v>0</v>
      </c>
      <c r="G624" s="423">
        <v>0</v>
      </c>
      <c r="H624" s="423">
        <v>0</v>
      </c>
      <c r="I624" s="423">
        <v>0</v>
      </c>
      <c r="J624" s="423">
        <v>0</v>
      </c>
      <c r="K624" s="423">
        <v>0</v>
      </c>
      <c r="L624" s="423">
        <v>0</v>
      </c>
      <c r="M624" s="423">
        <v>0</v>
      </c>
      <c r="N624" s="423">
        <v>0</v>
      </c>
      <c r="O624" s="423">
        <v>0</v>
      </c>
      <c r="P624" s="423">
        <v>0</v>
      </c>
      <c r="Q624" s="423">
        <v>0</v>
      </c>
      <c r="R624" s="423">
        <v>0</v>
      </c>
      <c r="S624" s="423">
        <v>0</v>
      </c>
      <c r="T624" s="423">
        <v>0</v>
      </c>
      <c r="U624" s="423">
        <v>0</v>
      </c>
      <c r="V624" s="423">
        <v>0</v>
      </c>
    </row>
    <row r="625" spans="2:22">
      <c r="B625" s="491" t="s">
        <v>13</v>
      </c>
      <c r="C625" s="491" t="s">
        <v>13</v>
      </c>
      <c r="D625" s="491" t="s">
        <v>13</v>
      </c>
      <c r="E625" s="423">
        <v>0</v>
      </c>
      <c r="F625" s="423">
        <v>0</v>
      </c>
      <c r="G625" s="423">
        <v>0</v>
      </c>
      <c r="H625" s="423">
        <v>0</v>
      </c>
      <c r="I625" s="423">
        <v>0</v>
      </c>
      <c r="J625" s="423">
        <v>0</v>
      </c>
      <c r="K625" s="423">
        <v>0</v>
      </c>
      <c r="L625" s="423">
        <v>0</v>
      </c>
      <c r="M625" s="423">
        <v>0</v>
      </c>
      <c r="N625" s="423">
        <v>0</v>
      </c>
      <c r="O625" s="423">
        <v>0</v>
      </c>
      <c r="P625" s="423">
        <v>0</v>
      </c>
      <c r="Q625" s="423">
        <v>0</v>
      </c>
      <c r="R625" s="423">
        <v>0</v>
      </c>
      <c r="S625" s="423">
        <v>0</v>
      </c>
      <c r="T625" s="423">
        <v>0</v>
      </c>
      <c r="U625" s="423">
        <v>0</v>
      </c>
      <c r="V625" s="423">
        <v>0</v>
      </c>
    </row>
    <row r="626" spans="2:22">
      <c r="B626" s="491" t="s">
        <v>13</v>
      </c>
      <c r="C626" s="491" t="s">
        <v>13</v>
      </c>
      <c r="D626" s="491" t="s">
        <v>13</v>
      </c>
      <c r="E626" s="423">
        <v>0</v>
      </c>
      <c r="F626" s="423">
        <v>0</v>
      </c>
      <c r="G626" s="423">
        <v>0</v>
      </c>
      <c r="H626" s="423">
        <v>0</v>
      </c>
      <c r="I626" s="423">
        <v>0</v>
      </c>
      <c r="J626" s="423">
        <v>0</v>
      </c>
      <c r="K626" s="423">
        <v>0</v>
      </c>
      <c r="L626" s="423">
        <v>0</v>
      </c>
      <c r="M626" s="423">
        <v>0</v>
      </c>
      <c r="N626" s="423">
        <v>0</v>
      </c>
      <c r="O626" s="423">
        <v>0</v>
      </c>
      <c r="P626" s="423">
        <v>0</v>
      </c>
      <c r="Q626" s="423">
        <v>0</v>
      </c>
      <c r="R626" s="423">
        <v>0</v>
      </c>
      <c r="S626" s="423">
        <v>0</v>
      </c>
      <c r="T626" s="423">
        <v>0</v>
      </c>
      <c r="U626" s="423">
        <v>0</v>
      </c>
      <c r="V626" s="423">
        <v>0</v>
      </c>
    </row>
    <row r="627" spans="2:22">
      <c r="B627" s="491" t="s">
        <v>13</v>
      </c>
      <c r="C627" s="491" t="s">
        <v>13</v>
      </c>
      <c r="D627" s="491" t="s">
        <v>13</v>
      </c>
      <c r="E627" s="423">
        <v>0</v>
      </c>
      <c r="F627" s="423">
        <v>0</v>
      </c>
      <c r="G627" s="423">
        <v>0</v>
      </c>
      <c r="H627" s="423">
        <v>0</v>
      </c>
      <c r="I627" s="423">
        <v>0</v>
      </c>
      <c r="J627" s="423">
        <v>0</v>
      </c>
      <c r="K627" s="423">
        <v>0</v>
      </c>
      <c r="L627" s="423">
        <v>0</v>
      </c>
      <c r="M627" s="423">
        <v>0</v>
      </c>
      <c r="N627" s="423">
        <v>0</v>
      </c>
      <c r="O627" s="423">
        <v>0</v>
      </c>
      <c r="P627" s="423">
        <v>0</v>
      </c>
      <c r="Q627" s="423">
        <v>0</v>
      </c>
      <c r="R627" s="423">
        <v>0</v>
      </c>
      <c r="S627" s="423">
        <v>0</v>
      </c>
      <c r="T627" s="423">
        <v>0</v>
      </c>
      <c r="U627" s="423">
        <v>0</v>
      </c>
      <c r="V627" s="423">
        <v>0</v>
      </c>
    </row>
    <row r="628" spans="2:22">
      <c r="B628" s="491" t="s">
        <v>13</v>
      </c>
      <c r="C628" s="491" t="s">
        <v>13</v>
      </c>
      <c r="D628" s="491" t="s">
        <v>13</v>
      </c>
      <c r="E628" s="423">
        <v>0</v>
      </c>
      <c r="F628" s="423">
        <v>0</v>
      </c>
      <c r="G628" s="423">
        <v>0</v>
      </c>
      <c r="H628" s="423">
        <v>0</v>
      </c>
      <c r="I628" s="423">
        <v>0</v>
      </c>
      <c r="J628" s="423">
        <v>0</v>
      </c>
      <c r="K628" s="423">
        <v>0</v>
      </c>
      <c r="L628" s="423">
        <v>0</v>
      </c>
      <c r="M628" s="423">
        <v>0</v>
      </c>
      <c r="N628" s="423">
        <v>0</v>
      </c>
      <c r="O628" s="423">
        <v>0</v>
      </c>
      <c r="P628" s="423">
        <v>0</v>
      </c>
      <c r="Q628" s="423">
        <v>0</v>
      </c>
      <c r="R628" s="423">
        <v>0</v>
      </c>
      <c r="S628" s="423">
        <v>0</v>
      </c>
      <c r="T628" s="423">
        <v>0</v>
      </c>
      <c r="U628" s="423">
        <v>0</v>
      </c>
      <c r="V628" s="423">
        <v>0</v>
      </c>
    </row>
    <row r="629" spans="2:22">
      <c r="B629" s="491" t="s">
        <v>13</v>
      </c>
      <c r="C629" s="491" t="s">
        <v>13</v>
      </c>
      <c r="D629" s="491" t="s">
        <v>13</v>
      </c>
      <c r="E629" s="423">
        <v>0</v>
      </c>
      <c r="F629" s="423">
        <v>0</v>
      </c>
      <c r="G629" s="423">
        <v>0</v>
      </c>
      <c r="H629" s="423">
        <v>0</v>
      </c>
      <c r="I629" s="423">
        <v>0</v>
      </c>
      <c r="J629" s="423">
        <v>0</v>
      </c>
      <c r="K629" s="423">
        <v>0</v>
      </c>
      <c r="L629" s="423">
        <v>0</v>
      </c>
      <c r="M629" s="423">
        <v>0</v>
      </c>
      <c r="N629" s="423">
        <v>0</v>
      </c>
      <c r="O629" s="423">
        <v>0</v>
      </c>
      <c r="P629" s="423">
        <v>0</v>
      </c>
      <c r="Q629" s="423">
        <v>0</v>
      </c>
      <c r="R629" s="423">
        <v>0</v>
      </c>
      <c r="S629" s="423">
        <v>0</v>
      </c>
      <c r="T629" s="423">
        <v>0</v>
      </c>
      <c r="U629" s="423">
        <v>0</v>
      </c>
      <c r="V629" s="423">
        <v>0</v>
      </c>
    </row>
    <row r="630" spans="2:22">
      <c r="B630" s="491" t="s">
        <v>13</v>
      </c>
      <c r="C630" s="491" t="s">
        <v>13</v>
      </c>
      <c r="D630" s="491" t="s">
        <v>13</v>
      </c>
      <c r="E630" s="423">
        <v>0</v>
      </c>
      <c r="F630" s="423">
        <v>0</v>
      </c>
      <c r="G630" s="423">
        <v>0</v>
      </c>
      <c r="H630" s="423">
        <v>0</v>
      </c>
      <c r="I630" s="423">
        <v>0</v>
      </c>
      <c r="J630" s="423">
        <v>0</v>
      </c>
      <c r="K630" s="423">
        <v>0</v>
      </c>
      <c r="L630" s="423">
        <v>0</v>
      </c>
      <c r="M630" s="423">
        <v>0</v>
      </c>
      <c r="N630" s="423">
        <v>0</v>
      </c>
      <c r="O630" s="423">
        <v>0</v>
      </c>
      <c r="P630" s="423">
        <v>0</v>
      </c>
      <c r="Q630" s="423">
        <v>0</v>
      </c>
      <c r="R630" s="423">
        <v>0</v>
      </c>
      <c r="S630" s="423">
        <v>0</v>
      </c>
      <c r="T630" s="423">
        <v>0</v>
      </c>
      <c r="U630" s="423">
        <v>0</v>
      </c>
      <c r="V630" s="423">
        <v>0</v>
      </c>
    </row>
    <row r="631" spans="2:22">
      <c r="B631" s="491" t="s">
        <v>13</v>
      </c>
      <c r="C631" s="491" t="s">
        <v>13</v>
      </c>
      <c r="D631" s="491" t="s">
        <v>13</v>
      </c>
      <c r="E631" s="423">
        <v>0</v>
      </c>
      <c r="F631" s="423">
        <v>0</v>
      </c>
      <c r="G631" s="423">
        <v>0</v>
      </c>
      <c r="H631" s="423">
        <v>0</v>
      </c>
      <c r="I631" s="423">
        <v>0</v>
      </c>
      <c r="J631" s="423">
        <v>0</v>
      </c>
      <c r="K631" s="423">
        <v>0</v>
      </c>
      <c r="L631" s="423">
        <v>0</v>
      </c>
      <c r="M631" s="423">
        <v>0</v>
      </c>
      <c r="N631" s="423">
        <v>0</v>
      </c>
      <c r="O631" s="423">
        <v>0</v>
      </c>
      <c r="P631" s="423">
        <v>0</v>
      </c>
      <c r="Q631" s="423">
        <v>0</v>
      </c>
      <c r="R631" s="423">
        <v>0</v>
      </c>
      <c r="S631" s="423">
        <v>0</v>
      </c>
      <c r="T631" s="423">
        <v>0</v>
      </c>
      <c r="U631" s="423">
        <v>0</v>
      </c>
      <c r="V631" s="423">
        <v>0</v>
      </c>
    </row>
    <row r="632" spans="2:22">
      <c r="B632" s="491" t="s">
        <v>13</v>
      </c>
      <c r="C632" s="491" t="s">
        <v>13</v>
      </c>
      <c r="D632" s="491" t="s">
        <v>13</v>
      </c>
      <c r="E632" s="423">
        <v>0</v>
      </c>
      <c r="F632" s="423">
        <v>0</v>
      </c>
      <c r="G632" s="423">
        <v>0</v>
      </c>
      <c r="H632" s="423">
        <v>0</v>
      </c>
      <c r="I632" s="423">
        <v>0</v>
      </c>
      <c r="J632" s="423">
        <v>0</v>
      </c>
      <c r="K632" s="423">
        <v>0</v>
      </c>
      <c r="L632" s="423">
        <v>0</v>
      </c>
      <c r="M632" s="423">
        <v>0</v>
      </c>
      <c r="N632" s="423">
        <v>0</v>
      </c>
      <c r="O632" s="423">
        <v>0</v>
      </c>
      <c r="P632" s="423">
        <v>0</v>
      </c>
      <c r="Q632" s="423">
        <v>0</v>
      </c>
      <c r="R632" s="423">
        <v>0</v>
      </c>
      <c r="S632" s="423">
        <v>0</v>
      </c>
      <c r="T632" s="423">
        <v>0</v>
      </c>
      <c r="U632" s="423">
        <v>0</v>
      </c>
      <c r="V632" s="423">
        <v>0</v>
      </c>
    </row>
    <row r="633" spans="2:22">
      <c r="B633" s="491" t="s">
        <v>13</v>
      </c>
      <c r="C633" s="491" t="s">
        <v>13</v>
      </c>
      <c r="D633" s="491" t="s">
        <v>13</v>
      </c>
      <c r="E633" s="423">
        <v>0</v>
      </c>
      <c r="F633" s="423">
        <v>0</v>
      </c>
      <c r="G633" s="423">
        <v>0</v>
      </c>
      <c r="H633" s="423">
        <v>0</v>
      </c>
      <c r="I633" s="423">
        <v>0</v>
      </c>
      <c r="J633" s="423">
        <v>0</v>
      </c>
      <c r="K633" s="423">
        <v>0</v>
      </c>
      <c r="L633" s="423">
        <v>0</v>
      </c>
      <c r="M633" s="423">
        <v>0</v>
      </c>
      <c r="N633" s="423">
        <v>0</v>
      </c>
      <c r="O633" s="423">
        <v>0</v>
      </c>
      <c r="P633" s="423">
        <v>0</v>
      </c>
      <c r="Q633" s="423">
        <v>0</v>
      </c>
      <c r="R633" s="423">
        <v>0</v>
      </c>
      <c r="S633" s="423">
        <v>0</v>
      </c>
      <c r="T633" s="423">
        <v>0</v>
      </c>
      <c r="U633" s="423">
        <v>0</v>
      </c>
      <c r="V633" s="423">
        <v>0</v>
      </c>
    </row>
    <row r="634" spans="2:22">
      <c r="B634" s="491" t="s">
        <v>13</v>
      </c>
      <c r="C634" s="491" t="s">
        <v>13</v>
      </c>
      <c r="D634" s="491" t="s">
        <v>13</v>
      </c>
      <c r="E634" s="423">
        <v>0</v>
      </c>
      <c r="F634" s="423">
        <v>0</v>
      </c>
      <c r="G634" s="423">
        <v>0</v>
      </c>
      <c r="H634" s="423">
        <v>0</v>
      </c>
      <c r="I634" s="423">
        <v>0</v>
      </c>
      <c r="J634" s="423">
        <v>0</v>
      </c>
      <c r="K634" s="423">
        <v>0</v>
      </c>
      <c r="L634" s="423">
        <v>0</v>
      </c>
      <c r="M634" s="423">
        <v>0</v>
      </c>
      <c r="N634" s="423">
        <v>0</v>
      </c>
      <c r="O634" s="423">
        <v>0</v>
      </c>
      <c r="P634" s="423">
        <v>0</v>
      </c>
      <c r="Q634" s="423">
        <v>0</v>
      </c>
      <c r="R634" s="423">
        <v>0</v>
      </c>
      <c r="S634" s="423">
        <v>0</v>
      </c>
      <c r="T634" s="423">
        <v>0</v>
      </c>
      <c r="U634" s="423">
        <v>0</v>
      </c>
      <c r="V634" s="423">
        <v>0</v>
      </c>
    </row>
    <row r="635" spans="2:22">
      <c r="B635" s="491" t="s">
        <v>13</v>
      </c>
      <c r="C635" s="491" t="s">
        <v>13</v>
      </c>
      <c r="D635" s="491" t="s">
        <v>13</v>
      </c>
      <c r="E635" s="423">
        <v>0</v>
      </c>
      <c r="F635" s="423">
        <v>0</v>
      </c>
      <c r="G635" s="423">
        <v>0</v>
      </c>
      <c r="H635" s="423">
        <v>0</v>
      </c>
      <c r="I635" s="423">
        <v>0</v>
      </c>
      <c r="J635" s="423">
        <v>0</v>
      </c>
      <c r="K635" s="423">
        <v>0</v>
      </c>
      <c r="L635" s="423">
        <v>0</v>
      </c>
      <c r="M635" s="423">
        <v>0</v>
      </c>
      <c r="N635" s="423">
        <v>0</v>
      </c>
      <c r="O635" s="423">
        <v>0</v>
      </c>
      <c r="P635" s="423">
        <v>0</v>
      </c>
      <c r="Q635" s="423">
        <v>0</v>
      </c>
      <c r="R635" s="423">
        <v>0</v>
      </c>
      <c r="S635" s="423">
        <v>0</v>
      </c>
      <c r="T635" s="423">
        <v>0</v>
      </c>
      <c r="U635" s="423">
        <v>0</v>
      </c>
      <c r="V635" s="423">
        <v>0</v>
      </c>
    </row>
    <row r="636" spans="2:22">
      <c r="B636" s="491" t="s">
        <v>13</v>
      </c>
      <c r="C636" s="491" t="s">
        <v>13</v>
      </c>
      <c r="D636" s="491" t="s">
        <v>13</v>
      </c>
      <c r="E636" s="423">
        <v>0</v>
      </c>
      <c r="F636" s="423">
        <v>0</v>
      </c>
      <c r="G636" s="423">
        <v>0</v>
      </c>
      <c r="H636" s="423">
        <v>0</v>
      </c>
      <c r="I636" s="423">
        <v>0</v>
      </c>
      <c r="J636" s="423">
        <v>0</v>
      </c>
      <c r="K636" s="423">
        <v>0</v>
      </c>
      <c r="L636" s="423">
        <v>0</v>
      </c>
      <c r="M636" s="423">
        <v>0</v>
      </c>
      <c r="N636" s="423">
        <v>0</v>
      </c>
      <c r="O636" s="423">
        <v>0</v>
      </c>
      <c r="P636" s="423">
        <v>0</v>
      </c>
      <c r="Q636" s="423">
        <v>0</v>
      </c>
      <c r="R636" s="423">
        <v>0</v>
      </c>
      <c r="S636" s="423">
        <v>0</v>
      </c>
      <c r="T636" s="423">
        <v>0</v>
      </c>
      <c r="U636" s="423">
        <v>0</v>
      </c>
      <c r="V636" s="423">
        <v>0</v>
      </c>
    </row>
    <row r="637" spans="2:22">
      <c r="B637" s="491" t="s">
        <v>13</v>
      </c>
      <c r="C637" s="491" t="s">
        <v>13</v>
      </c>
      <c r="D637" s="491" t="s">
        <v>13</v>
      </c>
      <c r="E637" s="423">
        <v>0</v>
      </c>
      <c r="F637" s="423">
        <v>0</v>
      </c>
      <c r="G637" s="423">
        <v>0</v>
      </c>
      <c r="H637" s="423">
        <v>0</v>
      </c>
      <c r="I637" s="423">
        <v>0</v>
      </c>
      <c r="J637" s="423">
        <v>0</v>
      </c>
      <c r="K637" s="423">
        <v>0</v>
      </c>
      <c r="L637" s="423">
        <v>0</v>
      </c>
      <c r="M637" s="423">
        <v>0</v>
      </c>
      <c r="N637" s="423">
        <v>0</v>
      </c>
      <c r="O637" s="423">
        <v>0</v>
      </c>
      <c r="P637" s="423">
        <v>0</v>
      </c>
      <c r="Q637" s="423">
        <v>0</v>
      </c>
      <c r="R637" s="423">
        <v>0</v>
      </c>
      <c r="S637" s="423">
        <v>0</v>
      </c>
      <c r="T637" s="423">
        <v>0</v>
      </c>
      <c r="U637" s="423">
        <v>0</v>
      </c>
      <c r="V637" s="423">
        <v>0</v>
      </c>
    </row>
    <row r="638" spans="2:22">
      <c r="B638" s="491" t="s">
        <v>13</v>
      </c>
      <c r="C638" s="491" t="s">
        <v>13</v>
      </c>
      <c r="D638" s="491" t="s">
        <v>13</v>
      </c>
      <c r="E638" s="423">
        <v>0</v>
      </c>
      <c r="F638" s="423">
        <v>0</v>
      </c>
      <c r="G638" s="423">
        <v>0</v>
      </c>
      <c r="H638" s="423">
        <v>0</v>
      </c>
      <c r="I638" s="423">
        <v>0</v>
      </c>
      <c r="J638" s="423">
        <v>0</v>
      </c>
      <c r="K638" s="423">
        <v>0</v>
      </c>
      <c r="L638" s="423">
        <v>0</v>
      </c>
      <c r="M638" s="423">
        <v>0</v>
      </c>
      <c r="N638" s="423">
        <v>0</v>
      </c>
      <c r="O638" s="423">
        <v>0</v>
      </c>
      <c r="P638" s="423">
        <v>0</v>
      </c>
      <c r="Q638" s="423">
        <v>0</v>
      </c>
      <c r="R638" s="423">
        <v>0</v>
      </c>
      <c r="S638" s="423">
        <v>0</v>
      </c>
      <c r="T638" s="423">
        <v>0</v>
      </c>
      <c r="U638" s="423">
        <v>0</v>
      </c>
      <c r="V638" s="423">
        <v>0</v>
      </c>
    </row>
    <row r="639" spans="2:22">
      <c r="B639" s="491" t="s">
        <v>13</v>
      </c>
      <c r="C639" s="491" t="s">
        <v>13</v>
      </c>
      <c r="D639" s="491" t="s">
        <v>13</v>
      </c>
      <c r="E639" s="423">
        <v>0</v>
      </c>
      <c r="F639" s="423">
        <v>0</v>
      </c>
      <c r="G639" s="423">
        <v>0</v>
      </c>
      <c r="H639" s="423">
        <v>0</v>
      </c>
      <c r="I639" s="423">
        <v>0</v>
      </c>
      <c r="J639" s="423">
        <v>0</v>
      </c>
      <c r="K639" s="423">
        <v>0</v>
      </c>
      <c r="L639" s="423">
        <v>0</v>
      </c>
      <c r="M639" s="423">
        <v>0</v>
      </c>
      <c r="N639" s="423">
        <v>0</v>
      </c>
      <c r="O639" s="423">
        <v>0</v>
      </c>
      <c r="P639" s="423">
        <v>0</v>
      </c>
      <c r="Q639" s="423">
        <v>0</v>
      </c>
      <c r="R639" s="423">
        <v>0</v>
      </c>
      <c r="S639" s="423">
        <v>0</v>
      </c>
      <c r="T639" s="423">
        <v>0</v>
      </c>
      <c r="U639" s="423">
        <v>0</v>
      </c>
      <c r="V639" s="423">
        <v>0</v>
      </c>
    </row>
    <row r="640" spans="2:22">
      <c r="B640" s="491" t="s">
        <v>13</v>
      </c>
      <c r="C640" s="491" t="s">
        <v>13</v>
      </c>
      <c r="D640" s="491" t="s">
        <v>13</v>
      </c>
      <c r="E640" s="423">
        <v>0</v>
      </c>
      <c r="F640" s="423">
        <v>0</v>
      </c>
      <c r="G640" s="423">
        <v>0</v>
      </c>
      <c r="H640" s="423">
        <v>0</v>
      </c>
      <c r="I640" s="423">
        <v>0</v>
      </c>
      <c r="J640" s="423">
        <v>0</v>
      </c>
      <c r="K640" s="423">
        <v>0</v>
      </c>
      <c r="L640" s="423">
        <v>0</v>
      </c>
      <c r="M640" s="423">
        <v>0</v>
      </c>
      <c r="N640" s="423">
        <v>0</v>
      </c>
      <c r="O640" s="423">
        <v>0</v>
      </c>
      <c r="P640" s="423">
        <v>0</v>
      </c>
      <c r="Q640" s="423">
        <v>0</v>
      </c>
      <c r="R640" s="423">
        <v>0</v>
      </c>
      <c r="S640" s="423">
        <v>0</v>
      </c>
      <c r="T640" s="423">
        <v>0</v>
      </c>
      <c r="U640" s="423">
        <v>0</v>
      </c>
      <c r="V640" s="423">
        <v>0</v>
      </c>
    </row>
    <row r="641" spans="2:22">
      <c r="B641" s="491" t="s">
        <v>13</v>
      </c>
      <c r="C641" s="491" t="s">
        <v>13</v>
      </c>
      <c r="D641" s="491" t="s">
        <v>13</v>
      </c>
      <c r="E641" s="423">
        <v>0</v>
      </c>
      <c r="F641" s="423">
        <v>0</v>
      </c>
      <c r="G641" s="423">
        <v>0</v>
      </c>
      <c r="H641" s="423">
        <v>0</v>
      </c>
      <c r="I641" s="423">
        <v>0</v>
      </c>
      <c r="J641" s="423">
        <v>0</v>
      </c>
      <c r="K641" s="423">
        <v>0</v>
      </c>
      <c r="L641" s="423">
        <v>0</v>
      </c>
      <c r="M641" s="423">
        <v>0</v>
      </c>
      <c r="N641" s="423">
        <v>0</v>
      </c>
      <c r="O641" s="423">
        <v>0</v>
      </c>
      <c r="P641" s="423">
        <v>0</v>
      </c>
      <c r="Q641" s="423">
        <v>0</v>
      </c>
      <c r="R641" s="423">
        <v>0</v>
      </c>
      <c r="S641" s="423">
        <v>0</v>
      </c>
      <c r="T641" s="423">
        <v>0</v>
      </c>
      <c r="U641" s="423">
        <v>0</v>
      </c>
      <c r="V641" s="423">
        <v>0</v>
      </c>
    </row>
    <row r="642" spans="2:22">
      <c r="B642" s="491" t="s">
        <v>13</v>
      </c>
      <c r="C642" s="491" t="s">
        <v>13</v>
      </c>
      <c r="D642" s="491" t="s">
        <v>13</v>
      </c>
      <c r="E642" s="423">
        <v>0</v>
      </c>
      <c r="F642" s="423">
        <v>0</v>
      </c>
      <c r="G642" s="423">
        <v>0</v>
      </c>
      <c r="H642" s="423">
        <v>0</v>
      </c>
      <c r="I642" s="423">
        <v>0</v>
      </c>
      <c r="J642" s="423">
        <v>0</v>
      </c>
      <c r="K642" s="423">
        <v>0</v>
      </c>
      <c r="L642" s="423">
        <v>0</v>
      </c>
      <c r="M642" s="423">
        <v>0</v>
      </c>
      <c r="N642" s="423">
        <v>0</v>
      </c>
      <c r="O642" s="423">
        <v>0</v>
      </c>
      <c r="P642" s="423">
        <v>0</v>
      </c>
      <c r="Q642" s="423">
        <v>0</v>
      </c>
      <c r="R642" s="423">
        <v>0</v>
      </c>
      <c r="S642" s="423">
        <v>0</v>
      </c>
      <c r="T642" s="423">
        <v>0</v>
      </c>
      <c r="U642" s="423">
        <v>0</v>
      </c>
      <c r="V642" s="423">
        <v>0</v>
      </c>
    </row>
    <row r="643" spans="2:22">
      <c r="B643" s="491" t="s">
        <v>13</v>
      </c>
      <c r="C643" s="491" t="s">
        <v>13</v>
      </c>
      <c r="D643" s="491" t="s">
        <v>13</v>
      </c>
      <c r="E643" s="423">
        <v>0</v>
      </c>
      <c r="F643" s="423">
        <v>0</v>
      </c>
      <c r="G643" s="423">
        <v>0</v>
      </c>
      <c r="H643" s="423">
        <v>0</v>
      </c>
      <c r="I643" s="423">
        <v>0</v>
      </c>
      <c r="J643" s="423">
        <v>0</v>
      </c>
      <c r="K643" s="423">
        <v>0</v>
      </c>
      <c r="L643" s="423">
        <v>0</v>
      </c>
      <c r="M643" s="423">
        <v>0</v>
      </c>
      <c r="N643" s="423">
        <v>0</v>
      </c>
      <c r="O643" s="423">
        <v>0</v>
      </c>
      <c r="P643" s="423">
        <v>0</v>
      </c>
      <c r="Q643" s="423">
        <v>0</v>
      </c>
      <c r="R643" s="423">
        <v>0</v>
      </c>
      <c r="S643" s="423">
        <v>0</v>
      </c>
      <c r="T643" s="423">
        <v>0</v>
      </c>
      <c r="U643" s="423">
        <v>0</v>
      </c>
      <c r="V643" s="423">
        <v>0</v>
      </c>
    </row>
    <row r="644" spans="2:22">
      <c r="B644" s="491" t="s">
        <v>13</v>
      </c>
      <c r="C644" s="491" t="s">
        <v>13</v>
      </c>
      <c r="D644" s="491" t="s">
        <v>13</v>
      </c>
      <c r="E644" s="423">
        <v>0</v>
      </c>
      <c r="F644" s="423">
        <v>0</v>
      </c>
      <c r="G644" s="423">
        <v>0</v>
      </c>
      <c r="H644" s="423">
        <v>0</v>
      </c>
      <c r="I644" s="423">
        <v>0</v>
      </c>
      <c r="J644" s="423">
        <v>0</v>
      </c>
      <c r="K644" s="423">
        <v>0</v>
      </c>
      <c r="L644" s="423">
        <v>0</v>
      </c>
      <c r="M644" s="423">
        <v>0</v>
      </c>
      <c r="N644" s="423">
        <v>0</v>
      </c>
      <c r="O644" s="423">
        <v>0</v>
      </c>
      <c r="P644" s="423">
        <v>0</v>
      </c>
      <c r="Q644" s="423">
        <v>0</v>
      </c>
      <c r="R644" s="423">
        <v>0</v>
      </c>
      <c r="S644" s="423">
        <v>0</v>
      </c>
      <c r="T644" s="423">
        <v>0</v>
      </c>
      <c r="U644" s="423">
        <v>0</v>
      </c>
      <c r="V644" s="423">
        <v>0</v>
      </c>
    </row>
    <row r="645" spans="2:22">
      <c r="B645" s="491" t="s">
        <v>13</v>
      </c>
      <c r="C645" s="491" t="s">
        <v>13</v>
      </c>
      <c r="D645" s="491" t="s">
        <v>13</v>
      </c>
      <c r="E645" s="423">
        <v>0</v>
      </c>
      <c r="F645" s="423">
        <v>0</v>
      </c>
      <c r="G645" s="423">
        <v>0</v>
      </c>
      <c r="H645" s="423">
        <v>0</v>
      </c>
      <c r="I645" s="423">
        <v>0</v>
      </c>
      <c r="J645" s="423">
        <v>0</v>
      </c>
      <c r="K645" s="423">
        <v>0</v>
      </c>
      <c r="L645" s="423">
        <v>0</v>
      </c>
      <c r="M645" s="423">
        <v>0</v>
      </c>
      <c r="N645" s="423">
        <v>0</v>
      </c>
      <c r="O645" s="423">
        <v>0</v>
      </c>
      <c r="P645" s="423">
        <v>0</v>
      </c>
      <c r="Q645" s="423">
        <v>0</v>
      </c>
      <c r="R645" s="423">
        <v>0</v>
      </c>
      <c r="S645" s="423">
        <v>0</v>
      </c>
      <c r="T645" s="423">
        <v>0</v>
      </c>
      <c r="U645" s="423">
        <v>0</v>
      </c>
      <c r="V645" s="423">
        <v>0</v>
      </c>
    </row>
    <row r="646" spans="2:22">
      <c r="B646" s="491" t="s">
        <v>13</v>
      </c>
      <c r="C646" s="491" t="s">
        <v>13</v>
      </c>
      <c r="D646" s="491" t="s">
        <v>13</v>
      </c>
      <c r="E646" s="423">
        <v>0</v>
      </c>
      <c r="F646" s="423">
        <v>0</v>
      </c>
      <c r="G646" s="423">
        <v>0</v>
      </c>
      <c r="H646" s="423">
        <v>0</v>
      </c>
      <c r="I646" s="423">
        <v>0</v>
      </c>
      <c r="J646" s="423">
        <v>0</v>
      </c>
      <c r="K646" s="423">
        <v>0</v>
      </c>
      <c r="L646" s="423">
        <v>0</v>
      </c>
      <c r="M646" s="423">
        <v>0</v>
      </c>
      <c r="N646" s="423">
        <v>0</v>
      </c>
      <c r="O646" s="423">
        <v>0</v>
      </c>
      <c r="P646" s="423">
        <v>0</v>
      </c>
      <c r="Q646" s="423">
        <v>0</v>
      </c>
      <c r="R646" s="423">
        <v>0</v>
      </c>
      <c r="S646" s="423">
        <v>0</v>
      </c>
      <c r="T646" s="423">
        <v>0</v>
      </c>
      <c r="U646" s="423">
        <v>0</v>
      </c>
      <c r="V646" s="423">
        <v>0</v>
      </c>
    </row>
    <row r="647" spans="2:22">
      <c r="B647" s="491" t="s">
        <v>13</v>
      </c>
      <c r="C647" s="491" t="s">
        <v>13</v>
      </c>
      <c r="D647" s="491" t="s">
        <v>13</v>
      </c>
      <c r="E647" s="423">
        <v>0</v>
      </c>
      <c r="F647" s="423">
        <v>0</v>
      </c>
      <c r="G647" s="423">
        <v>0</v>
      </c>
      <c r="H647" s="423">
        <v>0</v>
      </c>
      <c r="I647" s="423">
        <v>0</v>
      </c>
      <c r="J647" s="423">
        <v>0</v>
      </c>
      <c r="K647" s="423">
        <v>0</v>
      </c>
      <c r="L647" s="423">
        <v>0</v>
      </c>
      <c r="M647" s="423">
        <v>0</v>
      </c>
      <c r="N647" s="423">
        <v>0</v>
      </c>
      <c r="O647" s="423">
        <v>0</v>
      </c>
      <c r="P647" s="423">
        <v>0</v>
      </c>
      <c r="Q647" s="423">
        <v>0</v>
      </c>
      <c r="R647" s="423">
        <v>0</v>
      </c>
      <c r="S647" s="423">
        <v>0</v>
      </c>
      <c r="T647" s="423">
        <v>0</v>
      </c>
      <c r="U647" s="423">
        <v>0</v>
      </c>
      <c r="V647" s="423">
        <v>0</v>
      </c>
    </row>
    <row r="648" spans="2:22">
      <c r="B648" s="491" t="s">
        <v>13</v>
      </c>
      <c r="C648" s="491" t="s">
        <v>13</v>
      </c>
      <c r="D648" s="491" t="s">
        <v>13</v>
      </c>
      <c r="E648" s="423">
        <v>0</v>
      </c>
      <c r="F648" s="423">
        <v>0</v>
      </c>
      <c r="G648" s="423">
        <v>0</v>
      </c>
      <c r="H648" s="423">
        <v>0</v>
      </c>
      <c r="I648" s="423">
        <v>0</v>
      </c>
      <c r="J648" s="423">
        <v>0</v>
      </c>
      <c r="K648" s="423">
        <v>0</v>
      </c>
      <c r="L648" s="423">
        <v>0</v>
      </c>
      <c r="M648" s="423">
        <v>0</v>
      </c>
      <c r="N648" s="423">
        <v>0</v>
      </c>
      <c r="O648" s="423">
        <v>0</v>
      </c>
      <c r="P648" s="423">
        <v>0</v>
      </c>
      <c r="Q648" s="423">
        <v>0</v>
      </c>
      <c r="R648" s="423">
        <v>0</v>
      </c>
      <c r="S648" s="423">
        <v>0</v>
      </c>
      <c r="T648" s="423">
        <v>0</v>
      </c>
      <c r="U648" s="423">
        <v>0</v>
      </c>
      <c r="V648" s="423">
        <v>0</v>
      </c>
    </row>
    <row r="649" spans="2:22">
      <c r="B649" s="491" t="s">
        <v>13</v>
      </c>
      <c r="C649" s="491" t="s">
        <v>13</v>
      </c>
      <c r="D649" s="491" t="s">
        <v>13</v>
      </c>
      <c r="E649" s="423">
        <v>0</v>
      </c>
      <c r="F649" s="423">
        <v>0</v>
      </c>
      <c r="G649" s="423">
        <v>0</v>
      </c>
      <c r="H649" s="423">
        <v>0</v>
      </c>
      <c r="I649" s="423">
        <v>0</v>
      </c>
      <c r="J649" s="423">
        <v>0</v>
      </c>
      <c r="K649" s="423">
        <v>0</v>
      </c>
      <c r="L649" s="423">
        <v>0</v>
      </c>
      <c r="M649" s="423">
        <v>0</v>
      </c>
      <c r="N649" s="423">
        <v>0</v>
      </c>
      <c r="O649" s="423">
        <v>0</v>
      </c>
      <c r="P649" s="423">
        <v>0</v>
      </c>
      <c r="Q649" s="423">
        <v>0</v>
      </c>
      <c r="R649" s="423">
        <v>0</v>
      </c>
      <c r="S649" s="423">
        <v>0</v>
      </c>
      <c r="T649" s="423">
        <v>0</v>
      </c>
      <c r="U649" s="423">
        <v>0</v>
      </c>
      <c r="V649" s="423">
        <v>0</v>
      </c>
    </row>
    <row r="650" spans="2:22">
      <c r="B650" s="491" t="s">
        <v>13</v>
      </c>
      <c r="C650" s="491" t="s">
        <v>13</v>
      </c>
      <c r="D650" s="491" t="s">
        <v>13</v>
      </c>
      <c r="E650" s="423">
        <v>0</v>
      </c>
      <c r="F650" s="423">
        <v>0</v>
      </c>
      <c r="G650" s="423">
        <v>0</v>
      </c>
      <c r="H650" s="423">
        <v>0</v>
      </c>
      <c r="I650" s="423">
        <v>0</v>
      </c>
      <c r="J650" s="423">
        <v>0</v>
      </c>
      <c r="K650" s="423">
        <v>0</v>
      </c>
      <c r="L650" s="423">
        <v>0</v>
      </c>
      <c r="M650" s="423">
        <v>0</v>
      </c>
      <c r="N650" s="423">
        <v>0</v>
      </c>
      <c r="O650" s="423">
        <v>0</v>
      </c>
      <c r="P650" s="423">
        <v>0</v>
      </c>
      <c r="Q650" s="423">
        <v>0</v>
      </c>
      <c r="R650" s="423">
        <v>0</v>
      </c>
      <c r="S650" s="423">
        <v>0</v>
      </c>
      <c r="T650" s="423">
        <v>0</v>
      </c>
      <c r="U650" s="423">
        <v>0</v>
      </c>
      <c r="V650" s="423">
        <v>0</v>
      </c>
    </row>
    <row r="651" spans="2:22">
      <c r="B651" s="491" t="s">
        <v>13</v>
      </c>
      <c r="C651" s="491" t="s">
        <v>13</v>
      </c>
      <c r="D651" s="491" t="s">
        <v>13</v>
      </c>
      <c r="E651" s="423">
        <v>0</v>
      </c>
      <c r="F651" s="423">
        <v>0</v>
      </c>
      <c r="G651" s="423">
        <v>0</v>
      </c>
      <c r="H651" s="423">
        <v>0</v>
      </c>
      <c r="I651" s="423">
        <v>0</v>
      </c>
      <c r="J651" s="423">
        <v>0</v>
      </c>
      <c r="K651" s="423">
        <v>0</v>
      </c>
      <c r="L651" s="423">
        <v>0</v>
      </c>
      <c r="M651" s="423">
        <v>0</v>
      </c>
      <c r="N651" s="423">
        <v>0</v>
      </c>
      <c r="O651" s="423">
        <v>0</v>
      </c>
      <c r="P651" s="423">
        <v>0</v>
      </c>
      <c r="Q651" s="423">
        <v>0</v>
      </c>
      <c r="R651" s="423">
        <v>0</v>
      </c>
      <c r="S651" s="423">
        <v>0</v>
      </c>
      <c r="T651" s="423">
        <v>0</v>
      </c>
      <c r="U651" s="423">
        <v>0</v>
      </c>
      <c r="V651" s="423">
        <v>0</v>
      </c>
    </row>
    <row r="652" spans="2:22">
      <c r="B652" s="491" t="s">
        <v>13</v>
      </c>
      <c r="C652" s="491" t="s">
        <v>13</v>
      </c>
      <c r="D652" s="491" t="s">
        <v>13</v>
      </c>
      <c r="E652" s="423">
        <v>0</v>
      </c>
      <c r="F652" s="423">
        <v>0</v>
      </c>
      <c r="G652" s="423">
        <v>0</v>
      </c>
      <c r="H652" s="423">
        <v>0</v>
      </c>
      <c r="I652" s="423">
        <v>0</v>
      </c>
      <c r="J652" s="423">
        <v>0</v>
      </c>
      <c r="K652" s="423">
        <v>0</v>
      </c>
      <c r="L652" s="423">
        <v>0</v>
      </c>
      <c r="M652" s="423">
        <v>0</v>
      </c>
      <c r="N652" s="423">
        <v>0</v>
      </c>
      <c r="O652" s="423">
        <v>0</v>
      </c>
      <c r="P652" s="423">
        <v>0</v>
      </c>
      <c r="Q652" s="423">
        <v>0</v>
      </c>
      <c r="R652" s="423">
        <v>0</v>
      </c>
      <c r="S652" s="423">
        <v>0</v>
      </c>
      <c r="T652" s="423">
        <v>0</v>
      </c>
      <c r="U652" s="423">
        <v>0</v>
      </c>
      <c r="V652" s="423">
        <v>0</v>
      </c>
    </row>
    <row r="653" spans="2:22">
      <c r="B653" s="491" t="s">
        <v>13</v>
      </c>
      <c r="C653" s="491" t="s">
        <v>13</v>
      </c>
      <c r="D653" s="491" t="s">
        <v>13</v>
      </c>
      <c r="E653" s="423">
        <v>0</v>
      </c>
      <c r="F653" s="423">
        <v>0</v>
      </c>
      <c r="G653" s="423">
        <v>0</v>
      </c>
      <c r="H653" s="423">
        <v>0</v>
      </c>
      <c r="I653" s="423">
        <v>0</v>
      </c>
      <c r="J653" s="423">
        <v>0</v>
      </c>
      <c r="K653" s="423">
        <v>0</v>
      </c>
      <c r="L653" s="423">
        <v>0</v>
      </c>
      <c r="M653" s="423">
        <v>0</v>
      </c>
      <c r="N653" s="423">
        <v>0</v>
      </c>
      <c r="O653" s="423">
        <v>0</v>
      </c>
      <c r="P653" s="423">
        <v>0</v>
      </c>
      <c r="Q653" s="423">
        <v>0</v>
      </c>
      <c r="R653" s="423">
        <v>0</v>
      </c>
      <c r="S653" s="423">
        <v>0</v>
      </c>
      <c r="T653" s="423">
        <v>0</v>
      </c>
      <c r="U653" s="423">
        <v>0</v>
      </c>
      <c r="V653" s="423">
        <v>0</v>
      </c>
    </row>
    <row r="654" spans="2:22">
      <c r="B654" s="491" t="s">
        <v>13</v>
      </c>
      <c r="C654" s="491" t="s">
        <v>13</v>
      </c>
      <c r="D654" s="491" t="s">
        <v>13</v>
      </c>
      <c r="E654" s="423">
        <v>0</v>
      </c>
      <c r="F654" s="423">
        <v>0</v>
      </c>
      <c r="G654" s="423">
        <v>0</v>
      </c>
      <c r="H654" s="423">
        <v>0</v>
      </c>
      <c r="I654" s="423">
        <v>0</v>
      </c>
      <c r="J654" s="423">
        <v>0</v>
      </c>
      <c r="K654" s="423">
        <v>0</v>
      </c>
      <c r="L654" s="423">
        <v>0</v>
      </c>
      <c r="M654" s="423">
        <v>0</v>
      </c>
      <c r="N654" s="423">
        <v>0</v>
      </c>
      <c r="O654" s="423">
        <v>0</v>
      </c>
      <c r="P654" s="423">
        <v>0</v>
      </c>
      <c r="Q654" s="423">
        <v>0</v>
      </c>
      <c r="R654" s="423">
        <v>0</v>
      </c>
      <c r="S654" s="423">
        <v>0</v>
      </c>
      <c r="T654" s="423">
        <v>0</v>
      </c>
      <c r="U654" s="423">
        <v>0</v>
      </c>
      <c r="V654" s="423">
        <v>0</v>
      </c>
    </row>
    <row r="655" spans="2:22">
      <c r="B655" s="491" t="s">
        <v>13</v>
      </c>
      <c r="C655" s="491" t="s">
        <v>13</v>
      </c>
      <c r="D655" s="491" t="s">
        <v>13</v>
      </c>
      <c r="E655" s="423">
        <v>0</v>
      </c>
      <c r="F655" s="423">
        <v>0</v>
      </c>
      <c r="G655" s="423">
        <v>0</v>
      </c>
      <c r="H655" s="423">
        <v>0</v>
      </c>
      <c r="I655" s="423">
        <v>0</v>
      </c>
      <c r="J655" s="423">
        <v>0</v>
      </c>
      <c r="K655" s="423">
        <v>0</v>
      </c>
      <c r="L655" s="423">
        <v>0</v>
      </c>
      <c r="M655" s="423">
        <v>0</v>
      </c>
      <c r="N655" s="423">
        <v>0</v>
      </c>
      <c r="O655" s="423">
        <v>0</v>
      </c>
      <c r="P655" s="423">
        <v>0</v>
      </c>
      <c r="Q655" s="423">
        <v>0</v>
      </c>
      <c r="R655" s="423">
        <v>0</v>
      </c>
      <c r="S655" s="423">
        <v>0</v>
      </c>
      <c r="T655" s="423">
        <v>0</v>
      </c>
      <c r="U655" s="423">
        <v>0</v>
      </c>
      <c r="V655" s="423">
        <v>0</v>
      </c>
    </row>
    <row r="656" spans="2:22">
      <c r="B656" s="491" t="s">
        <v>13</v>
      </c>
      <c r="C656" s="491" t="s">
        <v>13</v>
      </c>
      <c r="D656" s="491" t="s">
        <v>13</v>
      </c>
      <c r="E656" s="423">
        <v>0</v>
      </c>
      <c r="F656" s="423">
        <v>0</v>
      </c>
      <c r="G656" s="423">
        <v>0</v>
      </c>
      <c r="H656" s="423">
        <v>0</v>
      </c>
      <c r="I656" s="423">
        <v>0</v>
      </c>
      <c r="J656" s="423">
        <v>0</v>
      </c>
      <c r="K656" s="423">
        <v>0</v>
      </c>
      <c r="L656" s="423">
        <v>0</v>
      </c>
      <c r="M656" s="423">
        <v>0</v>
      </c>
      <c r="N656" s="423">
        <v>0</v>
      </c>
      <c r="O656" s="423">
        <v>0</v>
      </c>
      <c r="P656" s="423">
        <v>0</v>
      </c>
      <c r="Q656" s="423">
        <v>0</v>
      </c>
      <c r="R656" s="423">
        <v>0</v>
      </c>
      <c r="S656" s="423">
        <v>0</v>
      </c>
      <c r="T656" s="423">
        <v>0</v>
      </c>
      <c r="U656" s="423">
        <v>0</v>
      </c>
      <c r="V656" s="423">
        <v>0</v>
      </c>
    </row>
    <row r="657" spans="2:22">
      <c r="B657" s="491" t="s">
        <v>13</v>
      </c>
      <c r="C657" s="491" t="s">
        <v>13</v>
      </c>
      <c r="D657" s="491" t="s">
        <v>13</v>
      </c>
      <c r="E657" s="423">
        <v>0</v>
      </c>
      <c r="F657" s="423">
        <v>0</v>
      </c>
      <c r="G657" s="423">
        <v>0</v>
      </c>
      <c r="H657" s="423">
        <v>0</v>
      </c>
      <c r="I657" s="423">
        <v>0</v>
      </c>
      <c r="J657" s="423">
        <v>0</v>
      </c>
      <c r="K657" s="423">
        <v>0</v>
      </c>
      <c r="L657" s="423">
        <v>0</v>
      </c>
      <c r="M657" s="423">
        <v>0</v>
      </c>
      <c r="N657" s="423">
        <v>0</v>
      </c>
      <c r="O657" s="423">
        <v>0</v>
      </c>
      <c r="P657" s="423">
        <v>0</v>
      </c>
      <c r="Q657" s="423">
        <v>0</v>
      </c>
      <c r="R657" s="423">
        <v>0</v>
      </c>
      <c r="S657" s="423">
        <v>0</v>
      </c>
      <c r="T657" s="423">
        <v>0</v>
      </c>
      <c r="U657" s="423">
        <v>0</v>
      </c>
      <c r="V657" s="423">
        <v>0</v>
      </c>
    </row>
    <row r="658" spans="2:22">
      <c r="B658" s="491" t="s">
        <v>13</v>
      </c>
      <c r="C658" s="491" t="s">
        <v>13</v>
      </c>
      <c r="D658" s="491" t="s">
        <v>13</v>
      </c>
      <c r="E658" s="423">
        <v>0</v>
      </c>
      <c r="F658" s="423">
        <v>0</v>
      </c>
      <c r="G658" s="423">
        <v>0</v>
      </c>
      <c r="H658" s="423">
        <v>0</v>
      </c>
      <c r="I658" s="423">
        <v>0</v>
      </c>
      <c r="J658" s="423">
        <v>0</v>
      </c>
      <c r="K658" s="423">
        <v>0</v>
      </c>
      <c r="L658" s="423">
        <v>0</v>
      </c>
      <c r="M658" s="423">
        <v>0</v>
      </c>
      <c r="N658" s="423">
        <v>0</v>
      </c>
      <c r="O658" s="423">
        <v>0</v>
      </c>
      <c r="P658" s="423">
        <v>0</v>
      </c>
      <c r="Q658" s="423">
        <v>0</v>
      </c>
      <c r="R658" s="423">
        <v>0</v>
      </c>
      <c r="S658" s="423">
        <v>0</v>
      </c>
      <c r="T658" s="423">
        <v>0</v>
      </c>
      <c r="U658" s="423">
        <v>0</v>
      </c>
      <c r="V658" s="423">
        <v>0</v>
      </c>
    </row>
    <row r="659" spans="2:22">
      <c r="B659" s="491" t="s">
        <v>13</v>
      </c>
      <c r="C659" s="491" t="s">
        <v>13</v>
      </c>
      <c r="D659" s="491" t="s">
        <v>13</v>
      </c>
      <c r="E659" s="423">
        <v>0</v>
      </c>
      <c r="F659" s="423">
        <v>0</v>
      </c>
      <c r="G659" s="423">
        <v>0</v>
      </c>
      <c r="H659" s="423">
        <v>0</v>
      </c>
      <c r="I659" s="423">
        <v>0</v>
      </c>
      <c r="J659" s="423">
        <v>0</v>
      </c>
      <c r="K659" s="423">
        <v>0</v>
      </c>
      <c r="L659" s="423">
        <v>0</v>
      </c>
      <c r="M659" s="423">
        <v>0</v>
      </c>
      <c r="N659" s="423">
        <v>0</v>
      </c>
      <c r="O659" s="423">
        <v>0</v>
      </c>
      <c r="P659" s="423">
        <v>0</v>
      </c>
      <c r="Q659" s="423">
        <v>0</v>
      </c>
      <c r="R659" s="423">
        <v>0</v>
      </c>
      <c r="S659" s="423">
        <v>0</v>
      </c>
      <c r="T659" s="423">
        <v>0</v>
      </c>
      <c r="U659" s="423">
        <v>0</v>
      </c>
      <c r="V659" s="423">
        <v>0</v>
      </c>
    </row>
    <row r="660" spans="2:22">
      <c r="B660" s="491" t="s">
        <v>13</v>
      </c>
      <c r="C660" s="491" t="s">
        <v>13</v>
      </c>
      <c r="D660" s="491" t="s">
        <v>13</v>
      </c>
      <c r="E660" s="423">
        <v>0</v>
      </c>
      <c r="F660" s="423">
        <v>0</v>
      </c>
      <c r="G660" s="423">
        <v>0</v>
      </c>
      <c r="H660" s="423">
        <v>0</v>
      </c>
      <c r="I660" s="423">
        <v>0</v>
      </c>
      <c r="J660" s="423">
        <v>0</v>
      </c>
      <c r="K660" s="423">
        <v>0</v>
      </c>
      <c r="L660" s="423">
        <v>0</v>
      </c>
      <c r="M660" s="423">
        <v>0</v>
      </c>
      <c r="N660" s="423">
        <v>0</v>
      </c>
      <c r="O660" s="423">
        <v>0</v>
      </c>
      <c r="P660" s="423">
        <v>0</v>
      </c>
      <c r="Q660" s="423">
        <v>0</v>
      </c>
      <c r="R660" s="423">
        <v>0</v>
      </c>
      <c r="S660" s="423">
        <v>0</v>
      </c>
      <c r="T660" s="423">
        <v>0</v>
      </c>
      <c r="U660" s="423">
        <v>0</v>
      </c>
      <c r="V660" s="423">
        <v>0</v>
      </c>
    </row>
    <row r="661" spans="2:22">
      <c r="B661" s="491" t="s">
        <v>13</v>
      </c>
      <c r="C661" s="491" t="s">
        <v>13</v>
      </c>
      <c r="D661" s="491" t="s">
        <v>13</v>
      </c>
      <c r="E661" s="423">
        <v>0</v>
      </c>
      <c r="F661" s="423">
        <v>0</v>
      </c>
      <c r="G661" s="423">
        <v>0</v>
      </c>
      <c r="H661" s="423">
        <v>0</v>
      </c>
      <c r="I661" s="423">
        <v>0</v>
      </c>
      <c r="J661" s="423">
        <v>0</v>
      </c>
      <c r="K661" s="423">
        <v>0</v>
      </c>
      <c r="L661" s="423">
        <v>0</v>
      </c>
      <c r="M661" s="423">
        <v>0</v>
      </c>
      <c r="N661" s="423">
        <v>0</v>
      </c>
      <c r="O661" s="423">
        <v>0</v>
      </c>
      <c r="P661" s="423">
        <v>0</v>
      </c>
      <c r="Q661" s="423">
        <v>0</v>
      </c>
      <c r="R661" s="423">
        <v>0</v>
      </c>
      <c r="S661" s="423">
        <v>0</v>
      </c>
      <c r="T661" s="423">
        <v>0</v>
      </c>
      <c r="U661" s="423">
        <v>0</v>
      </c>
      <c r="V661" s="423">
        <v>0</v>
      </c>
    </row>
    <row r="662" spans="2:22">
      <c r="B662" s="491" t="s">
        <v>13</v>
      </c>
      <c r="C662" s="491" t="s">
        <v>13</v>
      </c>
      <c r="D662" s="491" t="s">
        <v>13</v>
      </c>
      <c r="E662" s="423">
        <v>0</v>
      </c>
      <c r="F662" s="423">
        <v>0</v>
      </c>
      <c r="G662" s="423">
        <v>0</v>
      </c>
      <c r="H662" s="423">
        <v>0</v>
      </c>
      <c r="I662" s="423">
        <v>0</v>
      </c>
      <c r="J662" s="423">
        <v>0</v>
      </c>
      <c r="K662" s="423">
        <v>0</v>
      </c>
      <c r="L662" s="423">
        <v>0</v>
      </c>
      <c r="M662" s="423">
        <v>0</v>
      </c>
      <c r="N662" s="423">
        <v>0</v>
      </c>
      <c r="O662" s="423">
        <v>0</v>
      </c>
      <c r="P662" s="423">
        <v>0</v>
      </c>
      <c r="Q662" s="423">
        <v>0</v>
      </c>
      <c r="R662" s="423">
        <v>0</v>
      </c>
      <c r="S662" s="423">
        <v>0</v>
      </c>
      <c r="T662" s="423">
        <v>0</v>
      </c>
      <c r="U662" s="423">
        <v>0</v>
      </c>
      <c r="V662" s="423">
        <v>0</v>
      </c>
    </row>
    <row r="663" spans="2:22">
      <c r="B663" s="491" t="s">
        <v>13</v>
      </c>
      <c r="C663" s="491" t="s">
        <v>13</v>
      </c>
      <c r="D663" s="491" t="s">
        <v>13</v>
      </c>
      <c r="E663" s="423">
        <v>0</v>
      </c>
      <c r="F663" s="423">
        <v>0</v>
      </c>
      <c r="G663" s="423">
        <v>0</v>
      </c>
      <c r="H663" s="423">
        <v>0</v>
      </c>
      <c r="I663" s="423">
        <v>0</v>
      </c>
      <c r="J663" s="423">
        <v>0</v>
      </c>
      <c r="K663" s="423">
        <v>0</v>
      </c>
      <c r="L663" s="423">
        <v>0</v>
      </c>
      <c r="M663" s="423">
        <v>0</v>
      </c>
      <c r="N663" s="423">
        <v>0</v>
      </c>
      <c r="O663" s="423">
        <v>0</v>
      </c>
      <c r="P663" s="423">
        <v>0</v>
      </c>
      <c r="Q663" s="423">
        <v>0</v>
      </c>
      <c r="R663" s="423">
        <v>0</v>
      </c>
      <c r="S663" s="423">
        <v>0</v>
      </c>
      <c r="T663" s="423">
        <v>0</v>
      </c>
      <c r="U663" s="423">
        <v>0</v>
      </c>
      <c r="V663" s="423">
        <v>0</v>
      </c>
    </row>
    <row r="664" spans="2:22">
      <c r="B664" s="491" t="s">
        <v>13</v>
      </c>
      <c r="C664" s="491" t="s">
        <v>13</v>
      </c>
      <c r="D664" s="491" t="s">
        <v>13</v>
      </c>
      <c r="E664" s="423">
        <v>0</v>
      </c>
      <c r="F664" s="423">
        <v>0</v>
      </c>
      <c r="G664" s="423">
        <v>0</v>
      </c>
      <c r="H664" s="423">
        <v>0</v>
      </c>
      <c r="I664" s="423">
        <v>0</v>
      </c>
      <c r="J664" s="423">
        <v>0</v>
      </c>
      <c r="K664" s="423">
        <v>0</v>
      </c>
      <c r="L664" s="423">
        <v>0</v>
      </c>
      <c r="M664" s="423">
        <v>0</v>
      </c>
      <c r="N664" s="423">
        <v>0</v>
      </c>
      <c r="O664" s="423">
        <v>0</v>
      </c>
      <c r="P664" s="423">
        <v>0</v>
      </c>
      <c r="Q664" s="423">
        <v>0</v>
      </c>
      <c r="R664" s="423">
        <v>0</v>
      </c>
      <c r="S664" s="423">
        <v>0</v>
      </c>
      <c r="T664" s="423">
        <v>0</v>
      </c>
      <c r="U664" s="423">
        <v>0</v>
      </c>
      <c r="V664" s="423">
        <v>0</v>
      </c>
    </row>
    <row r="665" spans="2:22">
      <c r="B665" s="491" t="s">
        <v>13</v>
      </c>
      <c r="C665" s="491" t="s">
        <v>13</v>
      </c>
      <c r="D665" s="491" t="s">
        <v>13</v>
      </c>
      <c r="E665" s="423">
        <v>0</v>
      </c>
      <c r="F665" s="423">
        <v>0</v>
      </c>
      <c r="G665" s="423">
        <v>0</v>
      </c>
      <c r="H665" s="423">
        <v>0</v>
      </c>
      <c r="I665" s="423">
        <v>0</v>
      </c>
      <c r="J665" s="423">
        <v>0</v>
      </c>
      <c r="K665" s="423">
        <v>0</v>
      </c>
      <c r="L665" s="423">
        <v>0</v>
      </c>
      <c r="M665" s="423">
        <v>0</v>
      </c>
      <c r="N665" s="423">
        <v>0</v>
      </c>
      <c r="O665" s="423">
        <v>0</v>
      </c>
      <c r="P665" s="423">
        <v>0</v>
      </c>
      <c r="Q665" s="423">
        <v>0</v>
      </c>
      <c r="R665" s="423">
        <v>0</v>
      </c>
      <c r="S665" s="423">
        <v>0</v>
      </c>
      <c r="T665" s="423">
        <v>0</v>
      </c>
      <c r="U665" s="423">
        <v>0</v>
      </c>
      <c r="V665" s="423">
        <v>0</v>
      </c>
    </row>
    <row r="666" spans="2:22">
      <c r="B666" s="491" t="s">
        <v>13</v>
      </c>
      <c r="C666" s="491" t="s">
        <v>13</v>
      </c>
      <c r="D666" s="491" t="s">
        <v>13</v>
      </c>
      <c r="E666" s="423">
        <v>0</v>
      </c>
      <c r="F666" s="423">
        <v>0</v>
      </c>
      <c r="G666" s="423">
        <v>0</v>
      </c>
      <c r="H666" s="423">
        <v>0</v>
      </c>
      <c r="I666" s="423">
        <v>0</v>
      </c>
      <c r="J666" s="423">
        <v>0</v>
      </c>
      <c r="K666" s="423">
        <v>0</v>
      </c>
      <c r="L666" s="423">
        <v>0</v>
      </c>
      <c r="M666" s="423">
        <v>0</v>
      </c>
      <c r="N666" s="423">
        <v>0</v>
      </c>
      <c r="O666" s="423">
        <v>0</v>
      </c>
      <c r="P666" s="423">
        <v>0</v>
      </c>
      <c r="Q666" s="423">
        <v>0</v>
      </c>
      <c r="R666" s="423">
        <v>0</v>
      </c>
      <c r="S666" s="423">
        <v>0</v>
      </c>
      <c r="T666" s="423">
        <v>0</v>
      </c>
      <c r="U666" s="423">
        <v>0</v>
      </c>
      <c r="V666" s="423">
        <v>0</v>
      </c>
    </row>
    <row r="667" spans="2:22">
      <c r="B667" s="491" t="s">
        <v>13</v>
      </c>
      <c r="C667" s="491" t="s">
        <v>13</v>
      </c>
      <c r="D667" s="491" t="s">
        <v>13</v>
      </c>
      <c r="E667" s="423">
        <v>0</v>
      </c>
      <c r="F667" s="423">
        <v>0</v>
      </c>
      <c r="G667" s="423">
        <v>0</v>
      </c>
      <c r="H667" s="423">
        <v>0</v>
      </c>
      <c r="I667" s="423">
        <v>0</v>
      </c>
      <c r="J667" s="423">
        <v>0</v>
      </c>
      <c r="K667" s="423">
        <v>0</v>
      </c>
      <c r="L667" s="423">
        <v>0</v>
      </c>
      <c r="M667" s="423">
        <v>0</v>
      </c>
      <c r="N667" s="423">
        <v>0</v>
      </c>
      <c r="O667" s="423">
        <v>0</v>
      </c>
      <c r="P667" s="423">
        <v>0</v>
      </c>
      <c r="Q667" s="423">
        <v>0</v>
      </c>
      <c r="R667" s="423">
        <v>0</v>
      </c>
      <c r="S667" s="423">
        <v>0</v>
      </c>
      <c r="T667" s="423">
        <v>0</v>
      </c>
      <c r="U667" s="423">
        <v>0</v>
      </c>
      <c r="V667" s="423">
        <v>0</v>
      </c>
    </row>
    <row r="668" spans="2:22">
      <c r="B668" s="491" t="s">
        <v>13</v>
      </c>
      <c r="C668" s="491" t="s">
        <v>13</v>
      </c>
      <c r="D668" s="491" t="s">
        <v>13</v>
      </c>
      <c r="E668" s="423">
        <v>0</v>
      </c>
      <c r="F668" s="423">
        <v>0</v>
      </c>
      <c r="G668" s="423">
        <v>0</v>
      </c>
      <c r="H668" s="423">
        <v>0</v>
      </c>
      <c r="I668" s="423">
        <v>0</v>
      </c>
      <c r="J668" s="423">
        <v>0</v>
      </c>
      <c r="K668" s="423">
        <v>0</v>
      </c>
      <c r="L668" s="423">
        <v>0</v>
      </c>
      <c r="M668" s="423">
        <v>0</v>
      </c>
      <c r="N668" s="423">
        <v>0</v>
      </c>
      <c r="O668" s="423">
        <v>0</v>
      </c>
      <c r="P668" s="423">
        <v>0</v>
      </c>
      <c r="Q668" s="423">
        <v>0</v>
      </c>
      <c r="R668" s="423">
        <v>0</v>
      </c>
      <c r="S668" s="423">
        <v>0</v>
      </c>
      <c r="T668" s="423">
        <v>0</v>
      </c>
      <c r="U668" s="423">
        <v>0</v>
      </c>
      <c r="V668" s="423">
        <v>0</v>
      </c>
    </row>
    <row r="669" spans="2:22">
      <c r="B669" s="491" t="s">
        <v>13</v>
      </c>
      <c r="C669" s="491" t="s">
        <v>13</v>
      </c>
      <c r="D669" s="491" t="s">
        <v>13</v>
      </c>
      <c r="E669" s="423">
        <v>0</v>
      </c>
      <c r="F669" s="423">
        <v>0</v>
      </c>
      <c r="G669" s="423">
        <v>0</v>
      </c>
      <c r="H669" s="423">
        <v>0</v>
      </c>
      <c r="I669" s="423">
        <v>0</v>
      </c>
      <c r="J669" s="423">
        <v>0</v>
      </c>
      <c r="K669" s="423">
        <v>0</v>
      </c>
      <c r="L669" s="423">
        <v>0</v>
      </c>
      <c r="M669" s="423">
        <v>0</v>
      </c>
      <c r="N669" s="423">
        <v>0</v>
      </c>
      <c r="O669" s="423">
        <v>0</v>
      </c>
      <c r="P669" s="423">
        <v>0</v>
      </c>
      <c r="Q669" s="423">
        <v>0</v>
      </c>
      <c r="R669" s="423">
        <v>0</v>
      </c>
      <c r="S669" s="423">
        <v>0</v>
      </c>
      <c r="T669" s="423">
        <v>0</v>
      </c>
      <c r="U669" s="423">
        <v>0</v>
      </c>
      <c r="V669" s="423">
        <v>0</v>
      </c>
    </row>
    <row r="670" spans="2:22">
      <c r="B670" s="491" t="s">
        <v>13</v>
      </c>
      <c r="C670" s="491" t="s">
        <v>13</v>
      </c>
      <c r="D670" s="491" t="s">
        <v>13</v>
      </c>
      <c r="E670" s="423">
        <v>0</v>
      </c>
      <c r="F670" s="423">
        <v>0</v>
      </c>
      <c r="G670" s="423">
        <v>0</v>
      </c>
      <c r="H670" s="423">
        <v>0</v>
      </c>
      <c r="I670" s="423">
        <v>0</v>
      </c>
      <c r="J670" s="423">
        <v>0</v>
      </c>
      <c r="K670" s="423">
        <v>0</v>
      </c>
      <c r="L670" s="423">
        <v>0</v>
      </c>
      <c r="M670" s="423">
        <v>0</v>
      </c>
      <c r="N670" s="423">
        <v>0</v>
      </c>
      <c r="O670" s="423">
        <v>0</v>
      </c>
      <c r="P670" s="423">
        <v>0</v>
      </c>
      <c r="Q670" s="423">
        <v>0</v>
      </c>
      <c r="R670" s="423">
        <v>0</v>
      </c>
      <c r="S670" s="423">
        <v>0</v>
      </c>
      <c r="T670" s="423">
        <v>0</v>
      </c>
      <c r="U670" s="423">
        <v>0</v>
      </c>
      <c r="V670" s="423">
        <v>0</v>
      </c>
    </row>
    <row r="671" spans="2:22">
      <c r="B671" s="491" t="s">
        <v>13</v>
      </c>
      <c r="C671" s="491" t="s">
        <v>13</v>
      </c>
      <c r="D671" s="491" t="s">
        <v>13</v>
      </c>
      <c r="E671" s="423">
        <v>0</v>
      </c>
      <c r="F671" s="423">
        <v>0</v>
      </c>
      <c r="G671" s="423">
        <v>0</v>
      </c>
      <c r="H671" s="423">
        <v>0</v>
      </c>
      <c r="I671" s="423">
        <v>0</v>
      </c>
      <c r="J671" s="423">
        <v>0</v>
      </c>
      <c r="K671" s="423">
        <v>0</v>
      </c>
      <c r="L671" s="423">
        <v>0</v>
      </c>
      <c r="M671" s="423">
        <v>0</v>
      </c>
      <c r="N671" s="423">
        <v>0</v>
      </c>
      <c r="O671" s="423">
        <v>0</v>
      </c>
      <c r="P671" s="423">
        <v>0</v>
      </c>
      <c r="Q671" s="423">
        <v>0</v>
      </c>
      <c r="R671" s="423">
        <v>0</v>
      </c>
      <c r="S671" s="423">
        <v>0</v>
      </c>
      <c r="T671" s="423">
        <v>0</v>
      </c>
      <c r="U671" s="423">
        <v>0</v>
      </c>
      <c r="V671" s="423">
        <v>0</v>
      </c>
    </row>
    <row r="672" spans="2:22">
      <c r="B672" s="491" t="s">
        <v>13</v>
      </c>
      <c r="C672" s="491" t="s">
        <v>13</v>
      </c>
      <c r="D672" s="491" t="s">
        <v>13</v>
      </c>
      <c r="E672" s="423">
        <v>0</v>
      </c>
      <c r="F672" s="423">
        <v>0</v>
      </c>
      <c r="G672" s="423">
        <v>0</v>
      </c>
      <c r="H672" s="423">
        <v>0</v>
      </c>
      <c r="I672" s="423">
        <v>0</v>
      </c>
      <c r="J672" s="423">
        <v>0</v>
      </c>
      <c r="K672" s="423">
        <v>0</v>
      </c>
      <c r="L672" s="423">
        <v>0</v>
      </c>
      <c r="M672" s="423">
        <v>0</v>
      </c>
      <c r="N672" s="423">
        <v>0</v>
      </c>
      <c r="O672" s="423">
        <v>0</v>
      </c>
      <c r="P672" s="423">
        <v>0</v>
      </c>
      <c r="Q672" s="423">
        <v>0</v>
      </c>
      <c r="R672" s="423">
        <v>0</v>
      </c>
      <c r="S672" s="423">
        <v>0</v>
      </c>
      <c r="T672" s="423">
        <v>0</v>
      </c>
      <c r="U672" s="423">
        <v>0</v>
      </c>
      <c r="V672" s="423">
        <v>0</v>
      </c>
    </row>
    <row r="673" spans="2:22">
      <c r="B673" s="491" t="s">
        <v>13</v>
      </c>
      <c r="C673" s="491" t="s">
        <v>13</v>
      </c>
      <c r="D673" s="491" t="s">
        <v>13</v>
      </c>
      <c r="E673" s="423">
        <v>0</v>
      </c>
      <c r="F673" s="423">
        <v>0</v>
      </c>
      <c r="G673" s="423">
        <v>0</v>
      </c>
      <c r="H673" s="423">
        <v>0</v>
      </c>
      <c r="I673" s="423">
        <v>0</v>
      </c>
      <c r="J673" s="423">
        <v>0</v>
      </c>
      <c r="K673" s="423">
        <v>0</v>
      </c>
      <c r="L673" s="423">
        <v>0</v>
      </c>
      <c r="M673" s="423">
        <v>0</v>
      </c>
      <c r="N673" s="423">
        <v>0</v>
      </c>
      <c r="O673" s="423">
        <v>0</v>
      </c>
      <c r="P673" s="423">
        <v>0</v>
      </c>
      <c r="Q673" s="423">
        <v>0</v>
      </c>
      <c r="R673" s="423">
        <v>0</v>
      </c>
      <c r="S673" s="423">
        <v>0</v>
      </c>
      <c r="T673" s="423">
        <v>0</v>
      </c>
      <c r="U673" s="423">
        <v>0</v>
      </c>
      <c r="V673" s="423">
        <v>0</v>
      </c>
    </row>
    <row r="674" spans="2:22">
      <c r="B674" s="491" t="s">
        <v>13</v>
      </c>
      <c r="C674" s="491" t="s">
        <v>13</v>
      </c>
      <c r="D674" s="491" t="s">
        <v>13</v>
      </c>
      <c r="E674" s="423">
        <v>0</v>
      </c>
      <c r="F674" s="423">
        <v>0</v>
      </c>
      <c r="G674" s="423">
        <v>0</v>
      </c>
      <c r="H674" s="423">
        <v>0</v>
      </c>
      <c r="I674" s="423">
        <v>0</v>
      </c>
      <c r="J674" s="423">
        <v>0</v>
      </c>
      <c r="K674" s="423">
        <v>0</v>
      </c>
      <c r="L674" s="423">
        <v>0</v>
      </c>
      <c r="M674" s="423">
        <v>0</v>
      </c>
      <c r="N674" s="423">
        <v>0</v>
      </c>
      <c r="O674" s="423">
        <v>0</v>
      </c>
      <c r="P674" s="423">
        <v>0</v>
      </c>
      <c r="Q674" s="423">
        <v>0</v>
      </c>
      <c r="R674" s="423">
        <v>0</v>
      </c>
      <c r="S674" s="423">
        <v>0</v>
      </c>
      <c r="T674" s="423">
        <v>0</v>
      </c>
      <c r="U674" s="423">
        <v>0</v>
      </c>
      <c r="V674" s="423">
        <v>0</v>
      </c>
    </row>
    <row r="675" spans="2:22">
      <c r="B675" s="491" t="s">
        <v>13</v>
      </c>
      <c r="C675" s="491" t="s">
        <v>13</v>
      </c>
      <c r="D675" s="491" t="s">
        <v>13</v>
      </c>
      <c r="E675" s="423">
        <v>0</v>
      </c>
      <c r="F675" s="423">
        <v>0</v>
      </c>
      <c r="G675" s="423">
        <v>0</v>
      </c>
      <c r="H675" s="423">
        <v>0</v>
      </c>
      <c r="I675" s="423">
        <v>0</v>
      </c>
      <c r="J675" s="423">
        <v>0</v>
      </c>
      <c r="K675" s="423">
        <v>0</v>
      </c>
      <c r="L675" s="423">
        <v>0</v>
      </c>
      <c r="M675" s="423">
        <v>0</v>
      </c>
      <c r="N675" s="423">
        <v>0</v>
      </c>
      <c r="O675" s="423">
        <v>0</v>
      </c>
      <c r="P675" s="423">
        <v>0</v>
      </c>
      <c r="Q675" s="423">
        <v>0</v>
      </c>
      <c r="R675" s="423">
        <v>0</v>
      </c>
      <c r="S675" s="423">
        <v>0</v>
      </c>
      <c r="T675" s="423">
        <v>0</v>
      </c>
      <c r="U675" s="423">
        <v>0</v>
      </c>
      <c r="V675" s="423">
        <v>0</v>
      </c>
    </row>
    <row r="676" spans="2:22">
      <c r="B676" s="491" t="s">
        <v>13</v>
      </c>
      <c r="C676" s="491" t="s">
        <v>13</v>
      </c>
      <c r="D676" s="491" t="s">
        <v>13</v>
      </c>
      <c r="E676" s="423">
        <v>0</v>
      </c>
      <c r="F676" s="423">
        <v>0</v>
      </c>
      <c r="G676" s="423">
        <v>0</v>
      </c>
      <c r="H676" s="423">
        <v>0</v>
      </c>
      <c r="I676" s="423">
        <v>0</v>
      </c>
      <c r="J676" s="423">
        <v>0</v>
      </c>
      <c r="K676" s="423">
        <v>0</v>
      </c>
      <c r="L676" s="423">
        <v>0</v>
      </c>
      <c r="M676" s="423">
        <v>0</v>
      </c>
      <c r="N676" s="423">
        <v>0</v>
      </c>
      <c r="O676" s="423">
        <v>0</v>
      </c>
      <c r="P676" s="423">
        <v>0</v>
      </c>
      <c r="Q676" s="423">
        <v>0</v>
      </c>
      <c r="R676" s="423">
        <v>0</v>
      </c>
      <c r="S676" s="423">
        <v>0</v>
      </c>
      <c r="T676" s="423">
        <v>0</v>
      </c>
      <c r="U676" s="423">
        <v>0</v>
      </c>
      <c r="V676" s="423">
        <v>0</v>
      </c>
    </row>
    <row r="677" spans="2:22">
      <c r="B677" s="491" t="s">
        <v>13</v>
      </c>
      <c r="C677" s="491" t="s">
        <v>13</v>
      </c>
      <c r="D677" s="491" t="s">
        <v>13</v>
      </c>
      <c r="E677" s="423">
        <v>0</v>
      </c>
      <c r="F677" s="423">
        <v>0</v>
      </c>
      <c r="G677" s="423">
        <v>0</v>
      </c>
      <c r="H677" s="423">
        <v>0</v>
      </c>
      <c r="I677" s="423">
        <v>0</v>
      </c>
      <c r="J677" s="423">
        <v>0</v>
      </c>
      <c r="K677" s="423">
        <v>0</v>
      </c>
      <c r="L677" s="423">
        <v>0</v>
      </c>
      <c r="M677" s="423">
        <v>0</v>
      </c>
      <c r="N677" s="423">
        <v>0</v>
      </c>
      <c r="O677" s="423">
        <v>0</v>
      </c>
      <c r="P677" s="423">
        <v>0</v>
      </c>
      <c r="Q677" s="423">
        <v>0</v>
      </c>
      <c r="R677" s="423">
        <v>0</v>
      </c>
      <c r="S677" s="423">
        <v>0</v>
      </c>
      <c r="T677" s="423">
        <v>0</v>
      </c>
      <c r="U677" s="423">
        <v>0</v>
      </c>
      <c r="V677" s="423">
        <v>0</v>
      </c>
    </row>
    <row r="678" spans="2:22">
      <c r="B678" s="491" t="s">
        <v>13</v>
      </c>
      <c r="C678" s="491" t="s">
        <v>13</v>
      </c>
      <c r="D678" s="491" t="s">
        <v>13</v>
      </c>
      <c r="E678" s="423">
        <v>0</v>
      </c>
      <c r="F678" s="423">
        <v>0</v>
      </c>
      <c r="G678" s="423">
        <v>0</v>
      </c>
      <c r="H678" s="423">
        <v>0</v>
      </c>
      <c r="I678" s="423">
        <v>0</v>
      </c>
      <c r="J678" s="423">
        <v>0</v>
      </c>
      <c r="K678" s="423">
        <v>0</v>
      </c>
      <c r="L678" s="423">
        <v>0</v>
      </c>
      <c r="M678" s="423">
        <v>0</v>
      </c>
      <c r="N678" s="423">
        <v>0</v>
      </c>
      <c r="O678" s="423">
        <v>0</v>
      </c>
      <c r="P678" s="423">
        <v>0</v>
      </c>
      <c r="Q678" s="423">
        <v>0</v>
      </c>
      <c r="R678" s="423">
        <v>0</v>
      </c>
      <c r="S678" s="423">
        <v>0</v>
      </c>
      <c r="T678" s="423">
        <v>0</v>
      </c>
      <c r="U678" s="423">
        <v>0</v>
      </c>
      <c r="V678" s="423">
        <v>0</v>
      </c>
    </row>
    <row r="679" spans="2:22">
      <c r="B679" s="491" t="s">
        <v>13</v>
      </c>
      <c r="C679" s="491" t="s">
        <v>13</v>
      </c>
      <c r="D679" s="491" t="s">
        <v>13</v>
      </c>
      <c r="E679" s="423">
        <v>0</v>
      </c>
      <c r="F679" s="423">
        <v>0</v>
      </c>
      <c r="G679" s="423">
        <v>0</v>
      </c>
      <c r="H679" s="423">
        <v>0</v>
      </c>
      <c r="I679" s="423">
        <v>0</v>
      </c>
      <c r="J679" s="423">
        <v>0</v>
      </c>
      <c r="K679" s="423">
        <v>0</v>
      </c>
      <c r="L679" s="423">
        <v>0</v>
      </c>
      <c r="M679" s="423">
        <v>0</v>
      </c>
      <c r="N679" s="423">
        <v>0</v>
      </c>
      <c r="O679" s="423">
        <v>0</v>
      </c>
      <c r="P679" s="423">
        <v>0</v>
      </c>
      <c r="Q679" s="423">
        <v>0</v>
      </c>
      <c r="R679" s="423">
        <v>0</v>
      </c>
      <c r="S679" s="423">
        <v>0</v>
      </c>
      <c r="T679" s="423">
        <v>0</v>
      </c>
      <c r="U679" s="423">
        <v>0</v>
      </c>
      <c r="V679" s="423">
        <v>0</v>
      </c>
    </row>
    <row r="680" spans="2:22">
      <c r="B680" s="491" t="s">
        <v>13</v>
      </c>
      <c r="C680" s="491" t="s">
        <v>13</v>
      </c>
      <c r="D680" s="491" t="s">
        <v>13</v>
      </c>
      <c r="E680" s="423">
        <v>0</v>
      </c>
      <c r="F680" s="423">
        <v>0</v>
      </c>
      <c r="G680" s="423">
        <v>0</v>
      </c>
      <c r="H680" s="423">
        <v>0</v>
      </c>
      <c r="I680" s="423">
        <v>0</v>
      </c>
      <c r="J680" s="423">
        <v>0</v>
      </c>
      <c r="K680" s="423">
        <v>0</v>
      </c>
      <c r="L680" s="423">
        <v>0</v>
      </c>
      <c r="M680" s="423">
        <v>0</v>
      </c>
      <c r="N680" s="423">
        <v>0</v>
      </c>
      <c r="O680" s="423">
        <v>0</v>
      </c>
      <c r="P680" s="423">
        <v>0</v>
      </c>
      <c r="Q680" s="423">
        <v>0</v>
      </c>
      <c r="R680" s="423">
        <v>0</v>
      </c>
      <c r="S680" s="423">
        <v>0</v>
      </c>
      <c r="T680" s="423">
        <v>0</v>
      </c>
      <c r="U680" s="423">
        <v>0</v>
      </c>
      <c r="V680" s="423">
        <v>0</v>
      </c>
    </row>
    <row r="681" spans="2:22">
      <c r="B681" s="491" t="s">
        <v>13</v>
      </c>
      <c r="C681" s="491" t="s">
        <v>13</v>
      </c>
      <c r="D681" s="491" t="s">
        <v>13</v>
      </c>
      <c r="E681" s="423">
        <v>0</v>
      </c>
      <c r="F681" s="423">
        <v>0</v>
      </c>
      <c r="G681" s="423">
        <v>0</v>
      </c>
      <c r="H681" s="423">
        <v>0</v>
      </c>
      <c r="I681" s="423">
        <v>0</v>
      </c>
      <c r="J681" s="423">
        <v>0</v>
      </c>
      <c r="K681" s="423">
        <v>0</v>
      </c>
      <c r="L681" s="423">
        <v>0</v>
      </c>
      <c r="M681" s="423">
        <v>0</v>
      </c>
      <c r="N681" s="423">
        <v>0</v>
      </c>
      <c r="O681" s="423">
        <v>0</v>
      </c>
      <c r="P681" s="423">
        <v>0</v>
      </c>
      <c r="Q681" s="423">
        <v>0</v>
      </c>
      <c r="R681" s="423">
        <v>0</v>
      </c>
      <c r="S681" s="423">
        <v>0</v>
      </c>
      <c r="T681" s="423">
        <v>0</v>
      </c>
      <c r="U681" s="423">
        <v>0</v>
      </c>
      <c r="V681" s="423">
        <v>0</v>
      </c>
    </row>
    <row r="682" spans="2:22">
      <c r="B682" s="491" t="s">
        <v>13</v>
      </c>
      <c r="C682" s="491" t="s">
        <v>13</v>
      </c>
      <c r="D682" s="491" t="s">
        <v>13</v>
      </c>
      <c r="E682" s="423">
        <v>0</v>
      </c>
      <c r="F682" s="423">
        <v>0</v>
      </c>
      <c r="G682" s="423">
        <v>0</v>
      </c>
      <c r="H682" s="423">
        <v>0</v>
      </c>
      <c r="I682" s="423">
        <v>0</v>
      </c>
      <c r="J682" s="423">
        <v>0</v>
      </c>
      <c r="K682" s="423">
        <v>0</v>
      </c>
      <c r="L682" s="423">
        <v>0</v>
      </c>
      <c r="M682" s="423">
        <v>0</v>
      </c>
      <c r="N682" s="423">
        <v>0</v>
      </c>
      <c r="O682" s="423">
        <v>0</v>
      </c>
      <c r="P682" s="423">
        <v>0</v>
      </c>
      <c r="Q682" s="423">
        <v>0</v>
      </c>
      <c r="R682" s="423">
        <v>0</v>
      </c>
      <c r="S682" s="423">
        <v>0</v>
      </c>
      <c r="T682" s="423">
        <v>0</v>
      </c>
      <c r="U682" s="423">
        <v>0</v>
      </c>
      <c r="V682" s="423">
        <v>0</v>
      </c>
    </row>
    <row r="683" spans="2:22">
      <c r="B683" s="491" t="s">
        <v>13</v>
      </c>
      <c r="C683" s="491" t="s">
        <v>13</v>
      </c>
      <c r="D683" s="491" t="s">
        <v>13</v>
      </c>
      <c r="E683" s="423">
        <v>0</v>
      </c>
      <c r="F683" s="423">
        <v>0</v>
      </c>
      <c r="G683" s="423">
        <v>0</v>
      </c>
      <c r="H683" s="423">
        <v>0</v>
      </c>
      <c r="I683" s="423">
        <v>0</v>
      </c>
      <c r="J683" s="423">
        <v>0</v>
      </c>
      <c r="K683" s="423">
        <v>0</v>
      </c>
      <c r="L683" s="423">
        <v>0</v>
      </c>
      <c r="M683" s="423">
        <v>0</v>
      </c>
      <c r="N683" s="423">
        <v>0</v>
      </c>
      <c r="O683" s="423">
        <v>0</v>
      </c>
      <c r="P683" s="423">
        <v>0</v>
      </c>
      <c r="Q683" s="423">
        <v>0</v>
      </c>
      <c r="R683" s="423">
        <v>0</v>
      </c>
      <c r="S683" s="423">
        <v>0</v>
      </c>
      <c r="T683" s="423">
        <v>0</v>
      </c>
      <c r="U683" s="423">
        <v>0</v>
      </c>
      <c r="V683" s="423">
        <v>0</v>
      </c>
    </row>
    <row r="684" spans="2:22">
      <c r="B684" s="491" t="s">
        <v>13</v>
      </c>
      <c r="C684" s="491" t="s">
        <v>13</v>
      </c>
      <c r="D684" s="491" t="s">
        <v>13</v>
      </c>
      <c r="E684" s="423">
        <v>0</v>
      </c>
      <c r="F684" s="423">
        <v>0</v>
      </c>
      <c r="G684" s="423">
        <v>0</v>
      </c>
      <c r="H684" s="423">
        <v>0</v>
      </c>
      <c r="I684" s="423">
        <v>0</v>
      </c>
      <c r="J684" s="423">
        <v>0</v>
      </c>
      <c r="K684" s="423">
        <v>0</v>
      </c>
      <c r="L684" s="423">
        <v>0</v>
      </c>
      <c r="M684" s="423">
        <v>0</v>
      </c>
      <c r="N684" s="423">
        <v>0</v>
      </c>
      <c r="O684" s="423">
        <v>0</v>
      </c>
      <c r="P684" s="423">
        <v>0</v>
      </c>
      <c r="Q684" s="423">
        <v>0</v>
      </c>
      <c r="R684" s="423">
        <v>0</v>
      </c>
      <c r="S684" s="423">
        <v>0</v>
      </c>
      <c r="T684" s="423">
        <v>0</v>
      </c>
      <c r="U684" s="423">
        <v>0</v>
      </c>
      <c r="V684" s="423">
        <v>0</v>
      </c>
    </row>
    <row r="685" spans="2:22">
      <c r="B685" s="491" t="s">
        <v>13</v>
      </c>
      <c r="C685" s="491" t="s">
        <v>13</v>
      </c>
      <c r="D685" s="491" t="s">
        <v>13</v>
      </c>
      <c r="E685" s="423">
        <v>0</v>
      </c>
      <c r="F685" s="423">
        <v>0</v>
      </c>
      <c r="G685" s="423">
        <v>0</v>
      </c>
      <c r="H685" s="423">
        <v>0</v>
      </c>
      <c r="I685" s="423">
        <v>0</v>
      </c>
      <c r="J685" s="423">
        <v>0</v>
      </c>
      <c r="K685" s="423">
        <v>0</v>
      </c>
      <c r="L685" s="423">
        <v>0</v>
      </c>
      <c r="M685" s="423">
        <v>0</v>
      </c>
      <c r="N685" s="423">
        <v>0</v>
      </c>
      <c r="O685" s="423">
        <v>0</v>
      </c>
      <c r="P685" s="423">
        <v>0</v>
      </c>
      <c r="Q685" s="423">
        <v>0</v>
      </c>
      <c r="R685" s="423">
        <v>0</v>
      </c>
      <c r="S685" s="423">
        <v>0</v>
      </c>
      <c r="T685" s="423">
        <v>0</v>
      </c>
      <c r="U685" s="423">
        <v>0</v>
      </c>
      <c r="V685" s="423">
        <v>0</v>
      </c>
    </row>
    <row r="686" spans="2:22">
      <c r="B686" s="491" t="s">
        <v>13</v>
      </c>
      <c r="C686" s="491" t="s">
        <v>13</v>
      </c>
      <c r="D686" s="491" t="s">
        <v>13</v>
      </c>
      <c r="E686" s="423">
        <v>0</v>
      </c>
      <c r="F686" s="423">
        <v>0</v>
      </c>
      <c r="G686" s="423">
        <v>0</v>
      </c>
      <c r="H686" s="423">
        <v>0</v>
      </c>
      <c r="I686" s="423">
        <v>0</v>
      </c>
      <c r="J686" s="423">
        <v>0</v>
      </c>
      <c r="K686" s="423">
        <v>0</v>
      </c>
      <c r="L686" s="423">
        <v>0</v>
      </c>
      <c r="M686" s="423">
        <v>0</v>
      </c>
      <c r="N686" s="423">
        <v>0</v>
      </c>
      <c r="O686" s="423">
        <v>0</v>
      </c>
      <c r="P686" s="423">
        <v>0</v>
      </c>
      <c r="Q686" s="423">
        <v>0</v>
      </c>
      <c r="R686" s="423">
        <v>0</v>
      </c>
      <c r="S686" s="423">
        <v>0</v>
      </c>
      <c r="T686" s="423">
        <v>0</v>
      </c>
      <c r="U686" s="423">
        <v>0</v>
      </c>
      <c r="V686" s="423">
        <v>0</v>
      </c>
    </row>
    <row r="687" spans="2:22">
      <c r="B687" s="491" t="s">
        <v>13</v>
      </c>
      <c r="C687" s="491" t="s">
        <v>13</v>
      </c>
      <c r="D687" s="491" t="s">
        <v>13</v>
      </c>
      <c r="E687" s="423">
        <v>0</v>
      </c>
      <c r="F687" s="423">
        <v>0</v>
      </c>
      <c r="G687" s="423">
        <v>0</v>
      </c>
      <c r="H687" s="423">
        <v>0</v>
      </c>
      <c r="I687" s="423">
        <v>0</v>
      </c>
      <c r="J687" s="423">
        <v>0</v>
      </c>
      <c r="K687" s="423">
        <v>0</v>
      </c>
      <c r="L687" s="423">
        <v>0</v>
      </c>
      <c r="M687" s="423">
        <v>0</v>
      </c>
      <c r="N687" s="423">
        <v>0</v>
      </c>
      <c r="O687" s="423">
        <v>0</v>
      </c>
      <c r="P687" s="423">
        <v>0</v>
      </c>
      <c r="Q687" s="423">
        <v>0</v>
      </c>
      <c r="R687" s="423">
        <v>0</v>
      </c>
      <c r="S687" s="423">
        <v>0</v>
      </c>
      <c r="T687" s="423">
        <v>0</v>
      </c>
      <c r="U687" s="423">
        <v>0</v>
      </c>
      <c r="V687" s="423">
        <v>0</v>
      </c>
    </row>
  </sheetData>
  <mergeCells count="34">
    <mergeCell ref="X27:Y27"/>
    <mergeCell ref="B31:C31"/>
    <mergeCell ref="B19:C19"/>
    <mergeCell ref="B20:C20"/>
    <mergeCell ref="B21:C21"/>
    <mergeCell ref="B22:C22"/>
    <mergeCell ref="B23:C23"/>
    <mergeCell ref="B24:C24"/>
    <mergeCell ref="B15:C15"/>
    <mergeCell ref="B16:C16"/>
    <mergeCell ref="B17:C17"/>
    <mergeCell ref="F25:AA25"/>
    <mergeCell ref="B26:C26"/>
    <mergeCell ref="B18:C18"/>
    <mergeCell ref="Z6:AA6"/>
    <mergeCell ref="B8:C8"/>
    <mergeCell ref="B9:C9"/>
    <mergeCell ref="B10:C10"/>
    <mergeCell ref="B11:C11"/>
    <mergeCell ref="V6:W6"/>
    <mergeCell ref="X6:Y6"/>
    <mergeCell ref="N6:O6"/>
    <mergeCell ref="P6:Q6"/>
    <mergeCell ref="R6:S6"/>
    <mergeCell ref="T6:U6"/>
    <mergeCell ref="L6:M6"/>
    <mergeCell ref="B13:C13"/>
    <mergeCell ref="B14:C14"/>
    <mergeCell ref="B1:J2"/>
    <mergeCell ref="D6:E6"/>
    <mergeCell ref="F6:G6"/>
    <mergeCell ref="H6:I6"/>
    <mergeCell ref="J6:K6"/>
    <mergeCell ref="B12:C12"/>
  </mergeCells>
  <conditionalFormatting sqref="X26:Y26">
    <cfRule type="expression" dxfId="0" priority="1" stopIfTrue="1">
      <formula>X$26&gt;1</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C7E47-C3DC-432D-A5F3-A683C6BBDFCF}">
  <sheetPr codeName="Sheet27">
    <tabColor rgb="FF00B050"/>
  </sheetPr>
  <dimension ref="A1:F121"/>
  <sheetViews>
    <sheetView topLeftCell="A95" workbookViewId="0">
      <selection activeCell="A3" sqref="A3"/>
    </sheetView>
  </sheetViews>
  <sheetFormatPr defaultColWidth="9.28515625" defaultRowHeight="13.2"/>
  <cols>
    <col min="1" max="1" width="13.42578125" style="531" customWidth="1"/>
    <col min="2" max="2" width="52.28515625" style="531" customWidth="1"/>
    <col min="3" max="3" width="20.28515625" style="531" customWidth="1"/>
    <col min="4" max="4" width="23" style="531" customWidth="1"/>
    <col min="5" max="6" width="9.28515625" style="531"/>
    <col min="7" max="16384" width="9.28515625" style="486"/>
  </cols>
  <sheetData>
    <row r="1" spans="1:5" ht="26.4">
      <c r="A1" s="527"/>
      <c r="B1" s="528"/>
      <c r="C1" s="529" t="s">
        <v>1279</v>
      </c>
      <c r="D1" s="530" t="s">
        <v>1280</v>
      </c>
      <c r="E1" s="531" t="s">
        <v>1367</v>
      </c>
    </row>
    <row r="2" spans="1:5" ht="13.8">
      <c r="A2" s="532" t="s">
        <v>1163</v>
      </c>
      <c r="B2" s="532" t="s">
        <v>1164</v>
      </c>
      <c r="C2" s="533"/>
      <c r="D2" s="533"/>
    </row>
    <row r="3" spans="1:5" ht="13.8">
      <c r="A3" s="532">
        <v>10</v>
      </c>
      <c r="B3" s="532" t="s">
        <v>101</v>
      </c>
      <c r="C3" s="534">
        <v>7872.9400000000005</v>
      </c>
      <c r="D3" s="534">
        <v>21058.984929141763</v>
      </c>
    </row>
    <row r="4" spans="1:5" ht="13.8">
      <c r="A4" s="532">
        <v>11</v>
      </c>
      <c r="B4" s="532" t="s">
        <v>1165</v>
      </c>
      <c r="C4" s="534">
        <v>18933</v>
      </c>
      <c r="D4" s="534">
        <v>76798.13366914849</v>
      </c>
    </row>
    <row r="5" spans="1:5" ht="13.8">
      <c r="A5" s="532">
        <v>12</v>
      </c>
      <c r="B5" s="532" t="s">
        <v>105</v>
      </c>
      <c r="C5" s="534">
        <v>12465.219999999998</v>
      </c>
      <c r="D5" s="534">
        <v>114543.62281840458</v>
      </c>
    </row>
    <row r="6" spans="1:5" ht="13.8">
      <c r="A6" s="532">
        <v>17</v>
      </c>
      <c r="B6" s="532" t="s">
        <v>1166</v>
      </c>
      <c r="C6" s="534">
        <v>9891.5499999999975</v>
      </c>
      <c r="D6" s="534">
        <v>134406.86039781757</v>
      </c>
    </row>
    <row r="7" spans="1:5" ht="13.8">
      <c r="A7" s="532">
        <v>19</v>
      </c>
      <c r="B7" s="532" t="s">
        <v>1167</v>
      </c>
      <c r="C7" s="534">
        <v>29307.259999999995</v>
      </c>
      <c r="D7" s="534">
        <v>147674.71271579713</v>
      </c>
    </row>
    <row r="8" spans="1:5" ht="13.8">
      <c r="A8" s="532">
        <v>22</v>
      </c>
      <c r="B8" s="532" t="s">
        <v>1168</v>
      </c>
      <c r="C8" s="534">
        <v>4641.25</v>
      </c>
      <c r="D8" s="534">
        <v>107078.20978723402</v>
      </c>
    </row>
    <row r="9" spans="1:5" ht="13.8">
      <c r="A9" s="532">
        <v>25</v>
      </c>
      <c r="B9" s="532" t="s">
        <v>1169</v>
      </c>
      <c r="C9" s="534">
        <v>0</v>
      </c>
      <c r="D9" s="534">
        <v>64546.077996948967</v>
      </c>
    </row>
    <row r="10" spans="1:5" ht="13.8">
      <c r="A10" s="532">
        <v>29</v>
      </c>
      <c r="B10" s="532" t="s">
        <v>637</v>
      </c>
      <c r="C10" s="534">
        <v>15265.819999999998</v>
      </c>
      <c r="D10" s="534">
        <v>57054.921094621299</v>
      </c>
    </row>
    <row r="11" spans="1:5" ht="13.8">
      <c r="A11" s="532">
        <v>35</v>
      </c>
      <c r="B11" s="532" t="s">
        <v>1170</v>
      </c>
      <c r="C11" s="534">
        <v>0</v>
      </c>
      <c r="D11" s="534">
        <v>141439.34250922431</v>
      </c>
    </row>
    <row r="12" spans="1:5" ht="13.8">
      <c r="A12" s="532">
        <v>50</v>
      </c>
      <c r="B12" s="532" t="s">
        <v>1171</v>
      </c>
      <c r="C12" s="534">
        <v>22433.690000000002</v>
      </c>
      <c r="D12" s="534">
        <v>124330.50724224432</v>
      </c>
    </row>
    <row r="13" spans="1:5" ht="13.8">
      <c r="A13" s="532">
        <v>75</v>
      </c>
      <c r="B13" s="532" t="s">
        <v>182</v>
      </c>
      <c r="C13" s="534">
        <v>15684.210000000003</v>
      </c>
      <c r="D13" s="534">
        <v>140918.30498586339</v>
      </c>
    </row>
    <row r="14" spans="1:5" ht="13.8">
      <c r="A14" s="532">
        <v>97</v>
      </c>
      <c r="B14" s="532" t="s">
        <v>202</v>
      </c>
      <c r="C14" s="534">
        <v>50972.94</v>
      </c>
      <c r="D14" s="534">
        <v>-39529.225947482511</v>
      </c>
    </row>
    <row r="15" spans="1:5" ht="13.8">
      <c r="A15" s="532">
        <v>101</v>
      </c>
      <c r="B15" s="532" t="s">
        <v>1172</v>
      </c>
      <c r="C15" s="534">
        <v>4062.6399999999994</v>
      </c>
      <c r="D15" s="534">
        <v>54959.336455126642</v>
      </c>
    </row>
    <row r="16" spans="1:5" ht="13.8">
      <c r="A16" s="532">
        <v>106</v>
      </c>
      <c r="B16" s="532" t="s">
        <v>1173</v>
      </c>
      <c r="C16" s="534">
        <v>6633.1899999999987</v>
      </c>
      <c r="D16" s="534">
        <v>33821.276656611473</v>
      </c>
    </row>
    <row r="17" spans="1:4" ht="13.8">
      <c r="A17" s="532">
        <v>112</v>
      </c>
      <c r="B17" s="532" t="s">
        <v>1174</v>
      </c>
      <c r="C17" s="534">
        <v>19362.269999999997</v>
      </c>
      <c r="D17" s="534">
        <v>88574.617186147079</v>
      </c>
    </row>
    <row r="18" spans="1:4" ht="13.8">
      <c r="A18" s="532">
        <v>113</v>
      </c>
      <c r="B18" s="532" t="s">
        <v>1175</v>
      </c>
      <c r="C18" s="534">
        <v>21471.880000000008</v>
      </c>
      <c r="D18" s="534">
        <v>50732.740726197371</v>
      </c>
    </row>
    <row r="19" spans="1:4" ht="13.8">
      <c r="A19" s="532">
        <v>114</v>
      </c>
      <c r="B19" s="532" t="s">
        <v>1176</v>
      </c>
      <c r="C19" s="534">
        <v>15917.560000000003</v>
      </c>
      <c r="D19" s="534">
        <v>63085.995454545598</v>
      </c>
    </row>
    <row r="20" spans="1:4" ht="13.8">
      <c r="A20" s="532">
        <v>176</v>
      </c>
      <c r="B20" s="532" t="s">
        <v>1177</v>
      </c>
      <c r="C20" s="534">
        <v>12197.340000000004</v>
      </c>
      <c r="D20" s="534">
        <v>82836.960000000021</v>
      </c>
    </row>
    <row r="21" spans="1:4" ht="13.8">
      <c r="A21" s="532">
        <v>187</v>
      </c>
      <c r="B21" s="532" t="s">
        <v>1178</v>
      </c>
      <c r="C21" s="534">
        <v>23086.58</v>
      </c>
      <c r="D21" s="534">
        <v>-176535.67000000039</v>
      </c>
    </row>
    <row r="22" spans="1:4" ht="13.8">
      <c r="A22" s="532">
        <v>189</v>
      </c>
      <c r="B22" s="532" t="s">
        <v>1179</v>
      </c>
      <c r="C22" s="534">
        <v>17564.910000000003</v>
      </c>
      <c r="D22" s="534">
        <v>146815.84999999986</v>
      </c>
    </row>
    <row r="23" spans="1:4" ht="13.8">
      <c r="A23" s="532">
        <v>190</v>
      </c>
      <c r="B23" s="532" t="s">
        <v>1180</v>
      </c>
      <c r="C23" s="534">
        <v>5103.8899999999994</v>
      </c>
      <c r="D23" s="534">
        <v>159541.73999999888</v>
      </c>
    </row>
    <row r="24" spans="1:4" ht="13.8">
      <c r="A24" s="532">
        <v>202</v>
      </c>
      <c r="B24" s="532" t="s">
        <v>1181</v>
      </c>
      <c r="C24" s="534">
        <v>13960.940000000002</v>
      </c>
      <c r="D24" s="534">
        <v>119610.57215252027</v>
      </c>
    </row>
    <row r="25" spans="1:4" ht="13.8">
      <c r="A25" s="532">
        <v>203</v>
      </c>
      <c r="B25" s="532" t="s">
        <v>228</v>
      </c>
      <c r="C25" s="534">
        <v>7546.7100000000019</v>
      </c>
      <c r="D25" s="534">
        <v>97398.021818181442</v>
      </c>
    </row>
    <row r="26" spans="1:4" ht="13.8">
      <c r="A26" s="532">
        <v>205</v>
      </c>
      <c r="B26" s="532" t="s">
        <v>229</v>
      </c>
      <c r="C26" s="534">
        <v>4265.5800000000017</v>
      </c>
      <c r="D26" s="534">
        <v>388935.94114423578</v>
      </c>
    </row>
    <row r="27" spans="1:4" ht="13.8">
      <c r="A27" s="532">
        <v>206</v>
      </c>
      <c r="B27" s="532" t="s">
        <v>230</v>
      </c>
      <c r="C27" s="534">
        <v>39771.769999999997</v>
      </c>
      <c r="D27" s="534">
        <v>85813.764831612236</v>
      </c>
    </row>
    <row r="28" spans="1:4" ht="13.8">
      <c r="A28" s="532">
        <v>211</v>
      </c>
      <c r="B28" s="532" t="s">
        <v>232</v>
      </c>
      <c r="C28" s="534">
        <v>2952.8500000000004</v>
      </c>
      <c r="D28" s="534">
        <v>49161.987673546362</v>
      </c>
    </row>
    <row r="29" spans="1:4" ht="13.8">
      <c r="A29" s="532">
        <v>216</v>
      </c>
      <c r="B29" s="532" t="s">
        <v>233</v>
      </c>
      <c r="C29" s="534">
        <v>13885.959999999997</v>
      </c>
      <c r="D29" s="534">
        <v>47248.523364361841</v>
      </c>
    </row>
    <row r="30" spans="1:4" ht="13.8">
      <c r="A30" s="532">
        <v>220</v>
      </c>
      <c r="B30" s="532" t="s">
        <v>236</v>
      </c>
      <c r="C30" s="534">
        <v>10090.069999999998</v>
      </c>
      <c r="D30" s="534">
        <v>130027.53898924356</v>
      </c>
    </row>
    <row r="31" spans="1:4" ht="13.8">
      <c r="A31" s="532">
        <v>223</v>
      </c>
      <c r="B31" s="532" t="s">
        <v>237</v>
      </c>
      <c r="C31" s="534">
        <v>5302.3700000000008</v>
      </c>
      <c r="D31" s="534">
        <v>54029.28814832971</v>
      </c>
    </row>
    <row r="32" spans="1:4" ht="13.8">
      <c r="A32" s="532">
        <v>224</v>
      </c>
      <c r="B32" s="532" t="s">
        <v>238</v>
      </c>
      <c r="C32" s="534">
        <v>17924.859999999997</v>
      </c>
      <c r="D32" s="534">
        <v>9529.5789557258831</v>
      </c>
    </row>
    <row r="33" spans="1:4" ht="13.8">
      <c r="A33" s="532">
        <v>229</v>
      </c>
      <c r="B33" s="532" t="s">
        <v>241</v>
      </c>
      <c r="C33" s="534">
        <v>27825.110000000004</v>
      </c>
      <c r="D33" s="534">
        <v>192397.13576321304</v>
      </c>
    </row>
    <row r="34" spans="1:4" ht="13.8">
      <c r="A34" s="532">
        <v>230</v>
      </c>
      <c r="B34" s="532" t="s">
        <v>242</v>
      </c>
      <c r="C34" s="534">
        <v>26716.61</v>
      </c>
      <c r="D34" s="534">
        <v>252006.13881740184</v>
      </c>
    </row>
    <row r="35" spans="1:4" ht="13.8">
      <c r="A35" s="532">
        <v>232</v>
      </c>
      <c r="B35" s="532" t="s">
        <v>244</v>
      </c>
      <c r="C35" s="534">
        <v>6002.9599999999991</v>
      </c>
      <c r="D35" s="534">
        <v>203220.07678901823</v>
      </c>
    </row>
    <row r="36" spans="1:4" ht="13.8">
      <c r="A36" s="532">
        <v>237</v>
      </c>
      <c r="B36" s="532" t="s">
        <v>247</v>
      </c>
      <c r="C36" s="534">
        <v>2954.0499999999993</v>
      </c>
      <c r="D36" s="534">
        <v>69940.953637154656</v>
      </c>
    </row>
    <row r="37" spans="1:4" ht="13.8">
      <c r="A37" s="532">
        <v>238</v>
      </c>
      <c r="B37" s="532" t="s">
        <v>1182</v>
      </c>
      <c r="C37" s="534">
        <v>3706.8000000000011</v>
      </c>
      <c r="D37" s="534">
        <v>59935.037315309397</v>
      </c>
    </row>
    <row r="38" spans="1:4" ht="13.8">
      <c r="A38" s="532">
        <v>239</v>
      </c>
      <c r="B38" s="532" t="s">
        <v>1183</v>
      </c>
      <c r="C38" s="534">
        <v>6199.1100000000006</v>
      </c>
      <c r="D38" s="534">
        <v>75553.619909352623</v>
      </c>
    </row>
    <row r="39" spans="1:4" ht="13.8">
      <c r="A39" s="532">
        <v>245</v>
      </c>
      <c r="B39" s="532" t="s">
        <v>253</v>
      </c>
      <c r="C39" s="534">
        <v>9884.0399999999972</v>
      </c>
      <c r="D39" s="534">
        <v>96824.972387729562</v>
      </c>
    </row>
    <row r="40" spans="1:4" ht="13.8">
      <c r="A40" s="532">
        <v>246</v>
      </c>
      <c r="B40" s="532" t="s">
        <v>254</v>
      </c>
      <c r="C40" s="534">
        <v>7007.84</v>
      </c>
      <c r="D40" s="534">
        <v>83646.853835427377</v>
      </c>
    </row>
    <row r="41" spans="1:4" ht="13.8">
      <c r="A41" s="532">
        <v>258</v>
      </c>
      <c r="B41" s="532" t="s">
        <v>261</v>
      </c>
      <c r="C41" s="534">
        <v>1210.5199999999968</v>
      </c>
      <c r="D41" s="534">
        <v>31450.558963658521</v>
      </c>
    </row>
    <row r="42" spans="1:4" ht="13.8">
      <c r="A42" s="532">
        <v>259</v>
      </c>
      <c r="B42" s="532" t="s">
        <v>1184</v>
      </c>
      <c r="C42" s="534">
        <v>12300.219999999998</v>
      </c>
      <c r="D42" s="534">
        <v>83856.686273735482</v>
      </c>
    </row>
    <row r="43" spans="1:4" ht="13.8">
      <c r="A43" s="532">
        <v>273</v>
      </c>
      <c r="B43" s="532" t="s">
        <v>268</v>
      </c>
      <c r="C43" s="534">
        <v>28424.499999999993</v>
      </c>
      <c r="D43" s="534">
        <v>167303.26484929933</v>
      </c>
    </row>
    <row r="44" spans="1:4" ht="13.8">
      <c r="A44" s="532">
        <v>275</v>
      </c>
      <c r="B44" s="532" t="s">
        <v>270</v>
      </c>
      <c r="C44" s="534">
        <v>11865.350000000002</v>
      </c>
      <c r="D44" s="534">
        <v>196621.15763506712</v>
      </c>
    </row>
    <row r="45" spans="1:4" ht="13.8">
      <c r="A45" s="532">
        <v>281</v>
      </c>
      <c r="B45" s="532" t="s">
        <v>272</v>
      </c>
      <c r="C45" s="534">
        <v>19557.250000000007</v>
      </c>
      <c r="D45" s="534">
        <v>413832.85985296825</v>
      </c>
    </row>
    <row r="46" spans="1:4" ht="13.8">
      <c r="A46" s="532">
        <v>284</v>
      </c>
      <c r="B46" s="532" t="s">
        <v>1185</v>
      </c>
      <c r="C46" s="534">
        <v>0</v>
      </c>
      <c r="D46" s="534">
        <v>177141.52888888854</v>
      </c>
    </row>
    <row r="47" spans="1:4" ht="13.8">
      <c r="A47" s="532">
        <v>285</v>
      </c>
      <c r="B47" s="532" t="s">
        <v>1186</v>
      </c>
      <c r="C47" s="534">
        <v>0</v>
      </c>
      <c r="D47" s="534">
        <v>150801.6848635003</v>
      </c>
    </row>
    <row r="48" spans="1:4" ht="13.8">
      <c r="A48" s="532">
        <v>287</v>
      </c>
      <c r="B48" s="532" t="s">
        <v>1187</v>
      </c>
      <c r="C48" s="534">
        <v>0</v>
      </c>
      <c r="D48" s="534">
        <v>76053.53130166966</v>
      </c>
    </row>
    <row r="49" spans="1:4" ht="13.8">
      <c r="A49" s="532">
        <v>300</v>
      </c>
      <c r="B49" s="532" t="s">
        <v>1188</v>
      </c>
      <c r="C49" s="534">
        <v>1119.3399999999965</v>
      </c>
      <c r="D49" s="534">
        <v>231252.28800089145</v>
      </c>
    </row>
    <row r="50" spans="1:4" ht="13.8">
      <c r="A50" s="532">
        <v>307</v>
      </c>
      <c r="B50" s="532" t="s">
        <v>955</v>
      </c>
      <c r="C50" s="534">
        <v>3054.6499999999996</v>
      </c>
      <c r="D50" s="534">
        <v>113347.47446461604</v>
      </c>
    </row>
    <row r="51" spans="1:4" ht="13.8">
      <c r="A51" s="532">
        <v>308</v>
      </c>
      <c r="B51" s="532" t="s">
        <v>287</v>
      </c>
      <c r="C51" s="534">
        <v>24317.71</v>
      </c>
      <c r="D51" s="534">
        <v>82199.908322746516</v>
      </c>
    </row>
    <row r="52" spans="1:4" ht="13.8">
      <c r="A52" s="532">
        <v>309</v>
      </c>
      <c r="B52" s="532" t="s">
        <v>288</v>
      </c>
      <c r="C52" s="534">
        <v>1118.8200000000033</v>
      </c>
      <c r="D52" s="534">
        <v>215490.39547500992</v>
      </c>
    </row>
    <row r="53" spans="1:4" ht="13.8">
      <c r="A53" s="532">
        <v>310</v>
      </c>
      <c r="B53" s="532" t="s">
        <v>289</v>
      </c>
      <c r="C53" s="534">
        <v>1462.1299999999974</v>
      </c>
      <c r="D53" s="534">
        <v>31937.894477320719</v>
      </c>
    </row>
    <row r="54" spans="1:4" ht="13.8">
      <c r="A54" s="532">
        <v>311</v>
      </c>
      <c r="B54" s="532" t="s">
        <v>290</v>
      </c>
      <c r="C54" s="534">
        <v>9674.3100000000013</v>
      </c>
      <c r="D54" s="534">
        <v>79480.064796583843</v>
      </c>
    </row>
    <row r="55" spans="1:4" ht="13.8">
      <c r="A55" s="532">
        <v>313</v>
      </c>
      <c r="B55" s="532" t="s">
        <v>291</v>
      </c>
      <c r="C55" s="534">
        <v>9368.8400000000056</v>
      </c>
      <c r="D55" s="534">
        <v>340016.05624066014</v>
      </c>
    </row>
    <row r="56" spans="1:4" ht="13.8">
      <c r="A56" s="532">
        <v>314</v>
      </c>
      <c r="B56" s="532" t="s">
        <v>292</v>
      </c>
      <c r="C56" s="534">
        <v>9356.4</v>
      </c>
      <c r="D56" s="534">
        <v>78583.800290736952</v>
      </c>
    </row>
    <row r="57" spans="1:4" ht="13.8">
      <c r="A57" s="532">
        <v>317</v>
      </c>
      <c r="B57" s="532" t="s">
        <v>294</v>
      </c>
      <c r="C57" s="534">
        <v>0</v>
      </c>
      <c r="D57" s="534">
        <v>32321.086467167595</v>
      </c>
    </row>
    <row r="58" spans="1:4" ht="13.8">
      <c r="A58" s="532">
        <v>318</v>
      </c>
      <c r="B58" s="532" t="s">
        <v>295</v>
      </c>
      <c r="C58" s="534">
        <v>33958.370000000003</v>
      </c>
      <c r="D58" s="534">
        <v>72863.151879272831</v>
      </c>
    </row>
    <row r="59" spans="1:4" ht="13.8">
      <c r="A59" s="532">
        <v>324</v>
      </c>
      <c r="B59" s="532" t="s">
        <v>298</v>
      </c>
      <c r="C59" s="534">
        <v>12575.589999999998</v>
      </c>
      <c r="D59" s="534">
        <v>76979.463155607402</v>
      </c>
    </row>
    <row r="60" spans="1:4" ht="13.8">
      <c r="A60" s="532">
        <v>327</v>
      </c>
      <c r="B60" s="532" t="s">
        <v>1189</v>
      </c>
      <c r="C60" s="534">
        <v>18432.34</v>
      </c>
      <c r="D60" s="534">
        <v>93210.184193548223</v>
      </c>
    </row>
    <row r="61" spans="1:4" ht="13.8">
      <c r="A61" s="532">
        <v>331</v>
      </c>
      <c r="B61" s="532" t="s">
        <v>302</v>
      </c>
      <c r="C61" s="534">
        <v>5337.08</v>
      </c>
      <c r="D61" s="534">
        <v>64123.997841049975</v>
      </c>
    </row>
    <row r="62" spans="1:4" ht="13.8">
      <c r="A62" s="532">
        <v>332</v>
      </c>
      <c r="B62" s="532" t="s">
        <v>1190</v>
      </c>
      <c r="C62" s="534">
        <v>-1.4600000000009459</v>
      </c>
      <c r="D62" s="534">
        <v>120775.32327110099</v>
      </c>
    </row>
    <row r="63" spans="1:4" ht="13.8">
      <c r="A63" s="532">
        <v>333</v>
      </c>
      <c r="B63" s="532" t="s">
        <v>304</v>
      </c>
      <c r="C63" s="534">
        <v>28673.219999999998</v>
      </c>
      <c r="D63" s="534">
        <v>326977.73344854731</v>
      </c>
    </row>
    <row r="64" spans="1:4" ht="13.8">
      <c r="A64" s="532">
        <v>337</v>
      </c>
      <c r="B64" s="532" t="s">
        <v>305</v>
      </c>
      <c r="C64" s="534">
        <v>13535.36</v>
      </c>
      <c r="D64" s="534">
        <v>116143.3532443422</v>
      </c>
    </row>
    <row r="65" spans="1:4" ht="13.8">
      <c r="A65" s="532">
        <v>339</v>
      </c>
      <c r="B65" s="532" t="s">
        <v>307</v>
      </c>
      <c r="C65" s="534">
        <v>8715.93</v>
      </c>
      <c r="D65" s="534">
        <v>49032.225454544998</v>
      </c>
    </row>
    <row r="66" spans="1:4" ht="13.8">
      <c r="A66" s="532">
        <v>341</v>
      </c>
      <c r="B66" s="532" t="s">
        <v>308</v>
      </c>
      <c r="C66" s="534">
        <v>16484.329999999998</v>
      </c>
      <c r="D66" s="534">
        <v>87208.542221502576</v>
      </c>
    </row>
    <row r="67" spans="1:4" ht="13.8">
      <c r="A67" s="532">
        <v>342</v>
      </c>
      <c r="B67" s="532" t="s">
        <v>309</v>
      </c>
      <c r="C67" s="534">
        <v>17324.93</v>
      </c>
      <c r="D67" s="534">
        <v>54668.769980827812</v>
      </c>
    </row>
    <row r="68" spans="1:4" ht="13.8">
      <c r="A68" s="532">
        <v>343</v>
      </c>
      <c r="B68" s="532" t="s">
        <v>310</v>
      </c>
      <c r="C68" s="534">
        <v>184.5799999999997</v>
      </c>
      <c r="D68" s="534">
        <v>61616.727920798119</v>
      </c>
    </row>
    <row r="69" spans="1:4" ht="13.8">
      <c r="A69" s="535">
        <v>370</v>
      </c>
      <c r="B69" s="535" t="s">
        <v>319</v>
      </c>
      <c r="C69" s="534">
        <v>53157.239999999991</v>
      </c>
      <c r="D69" s="534">
        <v>16473.659999994561</v>
      </c>
    </row>
    <row r="70" spans="1:4" ht="13.8">
      <c r="A70" s="532">
        <v>400</v>
      </c>
      <c r="B70" s="532" t="s">
        <v>1368</v>
      </c>
      <c r="C70" s="534">
        <v>9936.5800000000017</v>
      </c>
      <c r="D70" s="534">
        <v>14229.088709854288</v>
      </c>
    </row>
    <row r="71" spans="1:4" ht="13.8">
      <c r="A71" s="532">
        <v>405</v>
      </c>
      <c r="B71" s="532" t="s">
        <v>1191</v>
      </c>
      <c r="C71" s="534">
        <v>3192.409999999998</v>
      </c>
      <c r="D71" s="534">
        <v>36310.815045926138</v>
      </c>
    </row>
    <row r="72" spans="1:4" ht="13.8">
      <c r="A72" s="532">
        <v>406</v>
      </c>
      <c r="B72" s="532" t="s">
        <v>1192</v>
      </c>
      <c r="C72" s="534">
        <v>4017.6099999999969</v>
      </c>
      <c r="D72" s="534">
        <v>28893.667581098562</v>
      </c>
    </row>
    <row r="73" spans="1:4" ht="13.8">
      <c r="A73" s="532">
        <v>407</v>
      </c>
      <c r="B73" s="532" t="s">
        <v>1193</v>
      </c>
      <c r="C73" s="534">
        <v>3565.8099999999995</v>
      </c>
      <c r="D73" s="534">
        <v>132104.91831431421</v>
      </c>
    </row>
    <row r="74" spans="1:4" ht="13.8">
      <c r="A74" s="532">
        <v>409</v>
      </c>
      <c r="B74" s="532" t="s">
        <v>1194</v>
      </c>
      <c r="C74" s="534">
        <v>26763.149999999998</v>
      </c>
      <c r="D74" s="534">
        <v>60650.832615744555</v>
      </c>
    </row>
    <row r="75" spans="1:4" ht="13.8">
      <c r="A75" s="532">
        <v>412</v>
      </c>
      <c r="B75" s="532" t="s">
        <v>1195</v>
      </c>
      <c r="C75" s="534">
        <v>5439.9500000000007</v>
      </c>
      <c r="D75" s="534">
        <v>60523.500002678367</v>
      </c>
    </row>
    <row r="76" spans="1:4" ht="13.8">
      <c r="A76" s="532">
        <v>415</v>
      </c>
      <c r="B76" s="532" t="s">
        <v>1196</v>
      </c>
      <c r="C76" s="534">
        <v>27048.339999999997</v>
      </c>
      <c r="D76" s="534">
        <v>247453.78623099485</v>
      </c>
    </row>
    <row r="77" spans="1:4" ht="13.8">
      <c r="A77" s="532">
        <v>416</v>
      </c>
      <c r="B77" s="532" t="s">
        <v>337</v>
      </c>
      <c r="C77" s="534">
        <v>46787.320000000007</v>
      </c>
      <c r="D77" s="534">
        <v>237065.72165643296</v>
      </c>
    </row>
    <row r="78" spans="1:4" ht="13.8">
      <c r="A78" s="532">
        <v>418</v>
      </c>
      <c r="B78" s="532" t="s">
        <v>1197</v>
      </c>
      <c r="C78" s="534">
        <v>4895.3299999999981</v>
      </c>
      <c r="D78" s="534">
        <v>296035.44535915647</v>
      </c>
    </row>
    <row r="79" spans="1:4" ht="13.8">
      <c r="A79" s="532">
        <v>420</v>
      </c>
      <c r="B79" s="532" t="s">
        <v>1198</v>
      </c>
      <c r="C79" s="534">
        <v>0</v>
      </c>
      <c r="D79" s="534">
        <v>195918.1131971681</v>
      </c>
    </row>
    <row r="80" spans="1:4" ht="13.8">
      <c r="A80" s="532">
        <v>421</v>
      </c>
      <c r="B80" s="532" t="s">
        <v>341</v>
      </c>
      <c r="C80" s="534">
        <v>0</v>
      </c>
      <c r="D80" s="534">
        <v>-38140.44017072639</v>
      </c>
    </row>
    <row r="81" spans="1:4" ht="13.8">
      <c r="A81" s="532">
        <v>422</v>
      </c>
      <c r="B81" s="532" t="s">
        <v>1199</v>
      </c>
      <c r="C81" s="534">
        <v>9781.68</v>
      </c>
      <c r="D81" s="534">
        <v>21759.131754196598</v>
      </c>
    </row>
    <row r="82" spans="1:4" ht="13.8">
      <c r="A82" s="532">
        <v>424</v>
      </c>
      <c r="B82" s="532" t="s">
        <v>1200</v>
      </c>
      <c r="C82" s="534">
        <v>18316.939999999999</v>
      </c>
      <c r="D82" s="534">
        <v>39096.02694357885</v>
      </c>
    </row>
    <row r="83" spans="1:4" ht="13.8">
      <c r="A83" s="532">
        <v>426</v>
      </c>
      <c r="B83" s="532" t="s">
        <v>1201</v>
      </c>
      <c r="C83" s="534">
        <v>5230.2999999999993</v>
      </c>
      <c r="D83" s="534">
        <v>31172.493827988801</v>
      </c>
    </row>
    <row r="84" spans="1:4" ht="13.8">
      <c r="A84" s="532">
        <v>430</v>
      </c>
      <c r="B84" s="532" t="s">
        <v>1202</v>
      </c>
      <c r="C84" s="534">
        <v>18309.380000000005</v>
      </c>
      <c r="D84" s="534">
        <v>52520.508681635023</v>
      </c>
    </row>
    <row r="85" spans="1:4" ht="13.8">
      <c r="A85" s="532">
        <v>431</v>
      </c>
      <c r="B85" s="532" t="s">
        <v>1203</v>
      </c>
      <c r="C85" s="534">
        <v>26834.91</v>
      </c>
      <c r="D85" s="534">
        <v>357983.07732595596</v>
      </c>
    </row>
    <row r="86" spans="1:4" ht="13.8">
      <c r="A86" s="532">
        <v>432</v>
      </c>
      <c r="B86" s="532" t="s">
        <v>1204</v>
      </c>
      <c r="C86" s="534">
        <v>167</v>
      </c>
      <c r="D86" s="534">
        <v>62560.637143768428</v>
      </c>
    </row>
    <row r="87" spans="1:4" ht="13.8">
      <c r="A87" s="532">
        <v>436</v>
      </c>
      <c r="B87" s="532" t="s">
        <v>1205</v>
      </c>
      <c r="C87" s="534">
        <v>9205.9800000000032</v>
      </c>
      <c r="D87" s="534">
        <v>54739.689704934368</v>
      </c>
    </row>
    <row r="88" spans="1:4" ht="13.8">
      <c r="A88" s="532">
        <v>443</v>
      </c>
      <c r="B88" s="532" t="s">
        <v>356</v>
      </c>
      <c r="C88" s="534">
        <v>828.89999999999964</v>
      </c>
      <c r="D88" s="534">
        <v>249806.44900746737</v>
      </c>
    </row>
    <row r="89" spans="1:4" ht="13.8">
      <c r="A89" s="532">
        <v>444</v>
      </c>
      <c r="B89" s="532" t="s">
        <v>1206</v>
      </c>
      <c r="C89" s="534">
        <v>7895.9799999999977</v>
      </c>
      <c r="D89" s="534">
        <v>18622.89093288756</v>
      </c>
    </row>
    <row r="90" spans="1:4" ht="13.8">
      <c r="A90" s="532">
        <v>445</v>
      </c>
      <c r="B90" s="532" t="s">
        <v>1207</v>
      </c>
      <c r="C90" s="534">
        <v>12821.709999999992</v>
      </c>
      <c r="D90" s="534">
        <v>34613.198204568471</v>
      </c>
    </row>
    <row r="91" spans="1:4" ht="13.8">
      <c r="A91" s="532">
        <v>451</v>
      </c>
      <c r="B91" s="532" t="s">
        <v>1208</v>
      </c>
      <c r="C91" s="534">
        <v>5596.1999999999971</v>
      </c>
      <c r="D91" s="534">
        <v>126707.38356538292</v>
      </c>
    </row>
    <row r="92" spans="1:4" ht="13.8">
      <c r="A92" s="532">
        <v>457</v>
      </c>
      <c r="B92" s="532" t="s">
        <v>1209</v>
      </c>
      <c r="C92" s="534">
        <v>9061.1999999999989</v>
      </c>
      <c r="D92" s="534">
        <v>63316.047170259641</v>
      </c>
    </row>
    <row r="93" spans="1:4" ht="13.8">
      <c r="A93" s="532">
        <v>458</v>
      </c>
      <c r="B93" s="532" t="s">
        <v>1210</v>
      </c>
      <c r="C93" s="534">
        <v>22145.27</v>
      </c>
      <c r="D93" s="534">
        <v>98677.777842705196</v>
      </c>
    </row>
    <row r="94" spans="1:4" ht="13.8">
      <c r="A94" s="532">
        <v>460</v>
      </c>
      <c r="B94" s="532" t="s">
        <v>1211</v>
      </c>
      <c r="C94" s="534">
        <v>9497.6600000000017</v>
      </c>
      <c r="D94" s="534">
        <v>249052.72438985726</v>
      </c>
    </row>
    <row r="95" spans="1:4" ht="13.8">
      <c r="A95" s="532">
        <v>461</v>
      </c>
      <c r="B95" s="532" t="s">
        <v>371</v>
      </c>
      <c r="C95" s="534">
        <v>3041.6299999999974</v>
      </c>
      <c r="D95" s="534">
        <v>67197.433742116904</v>
      </c>
    </row>
    <row r="96" spans="1:4" ht="13.8">
      <c r="A96" s="532">
        <v>466</v>
      </c>
      <c r="B96" s="532" t="s">
        <v>1212</v>
      </c>
      <c r="C96" s="534">
        <v>23597.61</v>
      </c>
      <c r="D96" s="534">
        <v>70931.287086917786</v>
      </c>
    </row>
    <row r="97" spans="1:4" ht="13.8">
      <c r="A97" s="532">
        <v>467</v>
      </c>
      <c r="B97" s="532" t="s">
        <v>1213</v>
      </c>
      <c r="C97" s="534">
        <v>26719.980000000003</v>
      </c>
      <c r="D97" s="534">
        <v>114879.87588831864</v>
      </c>
    </row>
    <row r="98" spans="1:4" ht="13.8">
      <c r="A98" s="532">
        <v>468</v>
      </c>
      <c r="B98" s="532" t="s">
        <v>1214</v>
      </c>
      <c r="C98" s="534">
        <v>37.849999999998545</v>
      </c>
      <c r="D98" s="534">
        <v>128424.79347168142</v>
      </c>
    </row>
    <row r="99" spans="1:4" ht="13.8">
      <c r="A99" s="532">
        <v>478</v>
      </c>
      <c r="B99" s="532" t="s">
        <v>1215</v>
      </c>
      <c r="C99" s="534">
        <v>8993.3700000000008</v>
      </c>
      <c r="D99" s="534">
        <v>128926.26472503634</v>
      </c>
    </row>
    <row r="100" spans="1:4" ht="13.8">
      <c r="A100" s="532">
        <v>479</v>
      </c>
      <c r="B100" s="532" t="s">
        <v>384</v>
      </c>
      <c r="C100" s="534">
        <v>6104.9900000000016</v>
      </c>
      <c r="D100" s="534">
        <v>41540.936791510554</v>
      </c>
    </row>
    <row r="101" spans="1:4" ht="13.8">
      <c r="A101" s="532">
        <v>480</v>
      </c>
      <c r="B101" s="532" t="s">
        <v>1216</v>
      </c>
      <c r="C101" s="534">
        <v>10442.370000000006</v>
      </c>
      <c r="D101" s="534">
        <v>154149.24617327587</v>
      </c>
    </row>
    <row r="102" spans="1:4" ht="13.8">
      <c r="A102" s="532">
        <v>482</v>
      </c>
      <c r="B102" s="532" t="s">
        <v>387</v>
      </c>
      <c r="C102" s="534">
        <v>66787.25</v>
      </c>
      <c r="D102" s="534">
        <v>158890.76775706618</v>
      </c>
    </row>
    <row r="103" spans="1:4" ht="13.8">
      <c r="A103" s="532">
        <v>486</v>
      </c>
      <c r="B103" s="532" t="s">
        <v>390</v>
      </c>
      <c r="C103" s="534">
        <v>35601.79</v>
      </c>
      <c r="D103" s="534">
        <v>251637.14729209512</v>
      </c>
    </row>
    <row r="104" spans="1:4" ht="13.8">
      <c r="A104" s="532">
        <v>488</v>
      </c>
      <c r="B104" s="532" t="s">
        <v>1217</v>
      </c>
      <c r="C104" s="534">
        <v>11683.64</v>
      </c>
      <c r="D104" s="534">
        <v>144256.86942965409</v>
      </c>
    </row>
    <row r="105" spans="1:4" ht="13.8">
      <c r="A105" s="532">
        <v>494</v>
      </c>
      <c r="B105" s="532" t="s">
        <v>395</v>
      </c>
      <c r="C105" s="534">
        <v>16048.960000000001</v>
      </c>
      <c r="D105" s="534">
        <v>-15884.860559682478</v>
      </c>
    </row>
    <row r="106" spans="1:4" ht="13.8">
      <c r="A106" s="532">
        <v>495</v>
      </c>
      <c r="B106" s="532" t="s">
        <v>1218</v>
      </c>
      <c r="C106" s="534">
        <v>5321.1399999999976</v>
      </c>
      <c r="D106" s="534">
        <v>7930.3732499741018</v>
      </c>
    </row>
    <row r="107" spans="1:4" ht="13.8">
      <c r="A107" s="532">
        <v>499</v>
      </c>
      <c r="B107" s="532" t="s">
        <v>1219</v>
      </c>
      <c r="C107" s="534">
        <v>10766.140000000001</v>
      </c>
      <c r="D107" s="534">
        <v>23674.654675520374</v>
      </c>
    </row>
    <row r="108" spans="1:4" ht="13.8">
      <c r="A108" s="532">
        <v>502</v>
      </c>
      <c r="B108" s="532" t="s">
        <v>1220</v>
      </c>
      <c r="C108" s="534">
        <v>9493.2300000000014</v>
      </c>
      <c r="D108" s="534">
        <v>218232.94682957383</v>
      </c>
    </row>
    <row r="109" spans="1:4" ht="13.8">
      <c r="A109" s="532">
        <v>503</v>
      </c>
      <c r="B109" s="532" t="s">
        <v>1221</v>
      </c>
      <c r="C109" s="534">
        <v>32058.69</v>
      </c>
      <c r="D109" s="534">
        <v>204396.6464163051</v>
      </c>
    </row>
    <row r="110" spans="1:4" ht="13.8">
      <c r="A110" s="532">
        <v>504</v>
      </c>
      <c r="B110" s="532" t="s">
        <v>1222</v>
      </c>
      <c r="C110" s="534">
        <v>45055.44</v>
      </c>
      <c r="D110" s="534">
        <v>251197.77382964292</v>
      </c>
    </row>
    <row r="111" spans="1:4" ht="13.8">
      <c r="A111" s="532">
        <v>506</v>
      </c>
      <c r="B111" s="532" t="s">
        <v>1223</v>
      </c>
      <c r="C111" s="534">
        <v>6396.2899999999972</v>
      </c>
      <c r="D111" s="534">
        <v>84092.08593264292</v>
      </c>
    </row>
    <row r="112" spans="1:4" ht="13.8">
      <c r="A112" s="532">
        <v>507</v>
      </c>
      <c r="B112" s="532" t="s">
        <v>1224</v>
      </c>
      <c r="C112" s="534">
        <v>54214.879999999997</v>
      </c>
      <c r="D112" s="534">
        <v>-167810.19373032672</v>
      </c>
    </row>
    <row r="113" spans="1:4" ht="13.8">
      <c r="A113" s="532">
        <v>508</v>
      </c>
      <c r="B113" s="532" t="s">
        <v>406</v>
      </c>
      <c r="C113" s="534">
        <v>0</v>
      </c>
      <c r="D113" s="534">
        <v>103236.38807692251</v>
      </c>
    </row>
    <row r="114" spans="1:4" ht="13.8">
      <c r="A114" s="532">
        <v>509</v>
      </c>
      <c r="B114" s="532" t="s">
        <v>1225</v>
      </c>
      <c r="C114" s="534">
        <v>0</v>
      </c>
      <c r="D114" s="534">
        <v>0</v>
      </c>
    </row>
    <row r="115" spans="1:4" ht="13.8">
      <c r="A115" s="532">
        <v>513</v>
      </c>
      <c r="B115" s="532" t="s">
        <v>1226</v>
      </c>
      <c r="C115" s="534">
        <v>0</v>
      </c>
      <c r="D115" s="534">
        <v>0</v>
      </c>
    </row>
    <row r="116" spans="1:4" ht="13.8">
      <c r="A116" s="532">
        <v>517</v>
      </c>
      <c r="B116" s="532" t="s">
        <v>1227</v>
      </c>
      <c r="C116" s="534">
        <v>26469.690000000002</v>
      </c>
      <c r="D116" s="534">
        <v>53644.087468217011</v>
      </c>
    </row>
    <row r="117" spans="1:4" ht="13.8">
      <c r="A117" s="532">
        <v>552</v>
      </c>
      <c r="B117" s="532" t="s">
        <v>1228</v>
      </c>
      <c r="C117" s="534">
        <v>94197.65</v>
      </c>
      <c r="D117" s="534">
        <v>329273.10348535702</v>
      </c>
    </row>
    <row r="118" spans="1:4" ht="13.8">
      <c r="A118" s="532">
        <v>553</v>
      </c>
      <c r="B118" s="532" t="s">
        <v>1229</v>
      </c>
      <c r="C118" s="534">
        <v>0</v>
      </c>
      <c r="D118" s="534">
        <v>-390948.33929104079</v>
      </c>
    </row>
    <row r="119" spans="1:4" ht="13.8">
      <c r="A119" s="532">
        <v>560</v>
      </c>
      <c r="B119" s="532" t="s">
        <v>427</v>
      </c>
      <c r="C119" s="534">
        <v>-2711.3999999999942</v>
      </c>
      <c r="D119" s="534">
        <v>310164.65491491742</v>
      </c>
    </row>
    <row r="120" spans="1:4" ht="13.8">
      <c r="A120" s="532">
        <v>579</v>
      </c>
      <c r="B120" s="532" t="s">
        <v>440</v>
      </c>
      <c r="C120" s="534">
        <v>32963.729999999996</v>
      </c>
      <c r="D120" s="534">
        <v>455220.71000000066</v>
      </c>
    </row>
    <row r="121" spans="1:4">
      <c r="A121" s="536"/>
      <c r="B121" s="537"/>
      <c r="C121" s="538">
        <f>SUM(C3:C120)</f>
        <v>1670697.8499999992</v>
      </c>
      <c r="D121" s="538">
        <f>SUM(D3:D120)</f>
        <v>12710124.816679133</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C7DC8-43FA-4444-B139-4DAD735F71A2}">
  <sheetPr codeName="Sheet30">
    <tabColor rgb="FFFFC000"/>
  </sheetPr>
  <dimension ref="A1:F300"/>
  <sheetViews>
    <sheetView workbookViewId="0">
      <selection activeCell="A3" sqref="A3"/>
    </sheetView>
  </sheetViews>
  <sheetFormatPr defaultColWidth="10.7109375" defaultRowHeight="10.199999999999999"/>
  <cols>
    <col min="1" max="1" width="10.7109375" style="140"/>
    <col min="2" max="2" width="9" style="140" bestFit="1" customWidth="1"/>
    <col min="3" max="3" width="10.28515625" style="140" bestFit="1" customWidth="1"/>
    <col min="4" max="4" width="95.140625" style="140" bestFit="1" customWidth="1"/>
    <col min="5" max="5" width="10.7109375" style="140"/>
    <col min="6" max="6" width="12.140625" style="140" bestFit="1" customWidth="1"/>
    <col min="7" max="16384" width="10.7109375" style="140"/>
  </cols>
  <sheetData>
    <row r="1" spans="1:6" ht="28.8">
      <c r="A1" s="481" t="s">
        <v>49</v>
      </c>
      <c r="F1" s="140" t="s">
        <v>1369</v>
      </c>
    </row>
    <row r="2" spans="1:6" ht="14.4">
      <c r="A2" s="140">
        <v>205</v>
      </c>
      <c r="B2" s="539">
        <v>124531</v>
      </c>
      <c r="C2" s="539">
        <v>9352002</v>
      </c>
      <c r="D2" s="540" t="s">
        <v>229</v>
      </c>
      <c r="E2" s="140">
        <v>205</v>
      </c>
    </row>
    <row r="3" spans="1:6" ht="14.4">
      <c r="A3" s="140">
        <v>436</v>
      </c>
      <c r="B3" s="539">
        <v>124534</v>
      </c>
      <c r="C3" s="539">
        <v>9352007</v>
      </c>
      <c r="D3" s="540" t="s">
        <v>351</v>
      </c>
      <c r="E3" s="140">
        <v>436</v>
      </c>
    </row>
    <row r="4" spans="1:6" ht="14.4">
      <c r="A4" s="140">
        <v>443</v>
      </c>
      <c r="B4" s="539">
        <v>124536</v>
      </c>
      <c r="C4" s="539">
        <v>9352009</v>
      </c>
      <c r="D4" s="540" t="s">
        <v>356</v>
      </c>
      <c r="E4" s="140">
        <v>443</v>
      </c>
    </row>
    <row r="5" spans="1:6" ht="14.4">
      <c r="A5" s="140">
        <v>451</v>
      </c>
      <c r="B5" s="539">
        <v>124537</v>
      </c>
      <c r="C5" s="539">
        <v>9352011</v>
      </c>
      <c r="D5" s="540" t="s">
        <v>364</v>
      </c>
      <c r="E5" s="140">
        <v>451</v>
      </c>
    </row>
    <row r="6" spans="1:6" ht="14.4">
      <c r="A6" s="140">
        <v>460</v>
      </c>
      <c r="B6" s="539">
        <v>124538</v>
      </c>
      <c r="C6" s="539">
        <v>9352012</v>
      </c>
      <c r="D6" s="540" t="s">
        <v>370</v>
      </c>
      <c r="E6" s="140">
        <v>460</v>
      </c>
    </row>
    <row r="7" spans="1:6" ht="14.4">
      <c r="A7" s="140">
        <v>466</v>
      </c>
      <c r="B7" s="539">
        <v>124539</v>
      </c>
      <c r="C7" s="539">
        <v>9352013</v>
      </c>
      <c r="D7" s="540" t="s">
        <v>374</v>
      </c>
      <c r="E7" s="140">
        <v>466</v>
      </c>
    </row>
    <row r="8" spans="1:6" ht="14.4">
      <c r="A8" s="140">
        <v>467</v>
      </c>
      <c r="B8" s="539">
        <v>124540</v>
      </c>
      <c r="C8" s="539">
        <v>9352015</v>
      </c>
      <c r="D8" s="540" t="s">
        <v>375</v>
      </c>
      <c r="E8" s="140">
        <v>467</v>
      </c>
    </row>
    <row r="9" spans="1:6" ht="14.4">
      <c r="A9" s="140">
        <v>508</v>
      </c>
      <c r="B9" s="539">
        <v>140623</v>
      </c>
      <c r="C9" s="539">
        <v>9352016</v>
      </c>
      <c r="D9" s="540" t="s">
        <v>652</v>
      </c>
      <c r="E9" s="140">
        <v>508</v>
      </c>
    </row>
    <row r="10" spans="1:6" ht="14.4">
      <c r="A10" s="140">
        <v>479</v>
      </c>
      <c r="B10" s="539">
        <v>124543</v>
      </c>
      <c r="C10" s="539">
        <v>9352020</v>
      </c>
      <c r="D10" s="540" t="s">
        <v>384</v>
      </c>
      <c r="E10" s="140">
        <v>479</v>
      </c>
    </row>
    <row r="11" spans="1:6" ht="14.4">
      <c r="A11" s="140">
        <v>482</v>
      </c>
      <c r="B11" s="539">
        <v>124544</v>
      </c>
      <c r="C11" s="539">
        <v>9352021</v>
      </c>
      <c r="D11" s="540" t="s">
        <v>387</v>
      </c>
      <c r="E11" s="140">
        <v>482</v>
      </c>
    </row>
    <row r="12" spans="1:6" ht="14.4">
      <c r="A12" s="140">
        <v>499</v>
      </c>
      <c r="B12" s="539">
        <v>124547</v>
      </c>
      <c r="C12" s="539">
        <v>9352026</v>
      </c>
      <c r="D12" s="540" t="s">
        <v>398</v>
      </c>
      <c r="E12" s="140">
        <v>499</v>
      </c>
    </row>
    <row r="13" spans="1:6" ht="14.4">
      <c r="A13" s="140">
        <v>415</v>
      </c>
      <c r="B13" s="539">
        <v>124550</v>
      </c>
      <c r="C13" s="539">
        <v>9352032</v>
      </c>
      <c r="D13" s="540" t="s">
        <v>336</v>
      </c>
      <c r="E13" s="140">
        <v>415</v>
      </c>
    </row>
    <row r="14" spans="1:6" ht="14.4">
      <c r="A14" s="140">
        <v>424</v>
      </c>
      <c r="B14" s="539">
        <v>124552</v>
      </c>
      <c r="C14" s="539">
        <v>9352034</v>
      </c>
      <c r="D14" s="540" t="s">
        <v>1264</v>
      </c>
      <c r="E14" s="140">
        <v>424</v>
      </c>
    </row>
    <row r="15" spans="1:6" ht="14.4">
      <c r="A15" s="140">
        <v>422</v>
      </c>
      <c r="B15" s="539">
        <v>124553</v>
      </c>
      <c r="C15" s="539">
        <v>9352035</v>
      </c>
      <c r="D15" s="540" t="s">
        <v>949</v>
      </c>
      <c r="E15" s="140">
        <v>422</v>
      </c>
    </row>
    <row r="16" spans="1:6" ht="14.4">
      <c r="A16" s="140">
        <v>239</v>
      </c>
      <c r="B16" s="539">
        <v>124559</v>
      </c>
      <c r="C16" s="539">
        <v>9352042</v>
      </c>
      <c r="D16" s="540" t="s">
        <v>249</v>
      </c>
      <c r="E16" s="140">
        <v>239</v>
      </c>
    </row>
    <row r="17" spans="1:5" ht="14.4">
      <c r="A17" s="140">
        <v>416</v>
      </c>
      <c r="B17" s="539">
        <v>124561</v>
      </c>
      <c r="C17" s="539">
        <v>9352045</v>
      </c>
      <c r="D17" s="540" t="s">
        <v>337</v>
      </c>
      <c r="E17" s="140">
        <v>416</v>
      </c>
    </row>
    <row r="18" spans="1:5" ht="14.4">
      <c r="A18" s="140">
        <v>486</v>
      </c>
      <c r="B18" s="539">
        <v>124565</v>
      </c>
      <c r="C18" s="539">
        <v>9352055</v>
      </c>
      <c r="D18" s="540" t="s">
        <v>390</v>
      </c>
      <c r="E18" s="140">
        <v>486</v>
      </c>
    </row>
    <row r="19" spans="1:5" ht="14.4">
      <c r="A19" s="140">
        <v>211</v>
      </c>
      <c r="B19" s="539">
        <v>124572</v>
      </c>
      <c r="C19" s="539">
        <v>9352066</v>
      </c>
      <c r="D19" s="540" t="s">
        <v>232</v>
      </c>
      <c r="E19" s="140">
        <v>211</v>
      </c>
    </row>
    <row r="20" spans="1:5" ht="14.4">
      <c r="A20" s="140">
        <v>19</v>
      </c>
      <c r="B20" s="539">
        <v>124574</v>
      </c>
      <c r="C20" s="539">
        <v>9352068</v>
      </c>
      <c r="D20" s="540" t="s">
        <v>117</v>
      </c>
      <c r="E20" s="140">
        <v>19</v>
      </c>
    </row>
    <row r="21" spans="1:5" ht="14.4">
      <c r="A21" s="140">
        <v>220</v>
      </c>
      <c r="B21" s="539">
        <v>124577</v>
      </c>
      <c r="C21" s="539">
        <v>9352071</v>
      </c>
      <c r="D21" s="540" t="s">
        <v>236</v>
      </c>
      <c r="E21" s="140">
        <v>220</v>
      </c>
    </row>
    <row r="22" spans="1:5" ht="14.4">
      <c r="A22" s="140">
        <v>29</v>
      </c>
      <c r="B22" s="539">
        <v>124578</v>
      </c>
      <c r="C22" s="539">
        <v>9352072</v>
      </c>
      <c r="D22" s="540" t="s">
        <v>128</v>
      </c>
      <c r="E22" s="140">
        <v>29</v>
      </c>
    </row>
    <row r="23" spans="1:5" ht="14.4">
      <c r="A23" s="140">
        <v>230</v>
      </c>
      <c r="B23" s="539">
        <v>124582</v>
      </c>
      <c r="C23" s="539">
        <v>9352076</v>
      </c>
      <c r="D23" s="540" t="s">
        <v>242</v>
      </c>
      <c r="E23" s="140">
        <v>230</v>
      </c>
    </row>
    <row r="24" spans="1:5" ht="14.4">
      <c r="A24" s="140">
        <v>237</v>
      </c>
      <c r="B24" s="539">
        <v>124584</v>
      </c>
      <c r="C24" s="539">
        <v>9352079</v>
      </c>
      <c r="D24" s="540" t="s">
        <v>247</v>
      </c>
      <c r="E24" s="140">
        <v>237</v>
      </c>
    </row>
    <row r="25" spans="1:5" ht="14.4">
      <c r="A25" s="140">
        <v>245</v>
      </c>
      <c r="B25" s="539">
        <v>124588</v>
      </c>
      <c r="C25" s="539">
        <v>9352084</v>
      </c>
      <c r="D25" s="540" t="s">
        <v>253</v>
      </c>
      <c r="E25" s="140">
        <v>245</v>
      </c>
    </row>
    <row r="26" spans="1:5" ht="14.4">
      <c r="A26" s="140">
        <v>246</v>
      </c>
      <c r="B26" s="539">
        <v>124589</v>
      </c>
      <c r="C26" s="539">
        <v>9352085</v>
      </c>
      <c r="D26" s="540" t="s">
        <v>254</v>
      </c>
      <c r="E26" s="140">
        <v>246</v>
      </c>
    </row>
    <row r="27" spans="1:5" ht="14.4">
      <c r="A27" s="140">
        <v>309</v>
      </c>
      <c r="B27" s="539">
        <v>124593</v>
      </c>
      <c r="C27" s="539">
        <v>9352089</v>
      </c>
      <c r="D27" s="540" t="s">
        <v>950</v>
      </c>
      <c r="E27" s="140">
        <v>309</v>
      </c>
    </row>
    <row r="28" spans="1:5" ht="14.4">
      <c r="A28" s="140">
        <v>310</v>
      </c>
      <c r="B28" s="539">
        <v>124595</v>
      </c>
      <c r="C28" s="539">
        <v>9352092</v>
      </c>
      <c r="D28" s="540" t="s">
        <v>289</v>
      </c>
      <c r="E28" s="140">
        <v>310</v>
      </c>
    </row>
    <row r="29" spans="1:5" ht="14.4">
      <c r="A29" s="140">
        <v>314</v>
      </c>
      <c r="B29" s="539">
        <v>124597</v>
      </c>
      <c r="C29" s="539">
        <v>9352095</v>
      </c>
      <c r="D29" s="540" t="s">
        <v>292</v>
      </c>
      <c r="E29" s="140">
        <v>314</v>
      </c>
    </row>
    <row r="30" spans="1:5" ht="14.4">
      <c r="A30" s="140">
        <v>318</v>
      </c>
      <c r="B30" s="539">
        <v>124602</v>
      </c>
      <c r="C30" s="539">
        <v>9352101</v>
      </c>
      <c r="D30" s="540" t="s">
        <v>295</v>
      </c>
      <c r="E30" s="140">
        <v>318</v>
      </c>
    </row>
    <row r="31" spans="1:5" ht="14.4">
      <c r="A31" s="140">
        <v>97</v>
      </c>
      <c r="B31" s="539">
        <v>124607</v>
      </c>
      <c r="C31" s="539">
        <v>9352108</v>
      </c>
      <c r="D31" s="540" t="s">
        <v>202</v>
      </c>
      <c r="E31" s="140">
        <v>97</v>
      </c>
    </row>
    <row r="32" spans="1:5" ht="14.4">
      <c r="A32" s="140">
        <v>324</v>
      </c>
      <c r="B32" s="539">
        <v>124609</v>
      </c>
      <c r="C32" s="539">
        <v>9352110</v>
      </c>
      <c r="D32" s="540" t="s">
        <v>298</v>
      </c>
      <c r="E32" s="140">
        <v>324</v>
      </c>
    </row>
    <row r="33" spans="1:5" ht="14.4">
      <c r="A33" s="140">
        <v>333</v>
      </c>
      <c r="B33" s="539">
        <v>124613</v>
      </c>
      <c r="C33" s="539">
        <v>9352117</v>
      </c>
      <c r="D33" s="540" t="s">
        <v>304</v>
      </c>
      <c r="E33" s="140">
        <v>333</v>
      </c>
    </row>
    <row r="34" spans="1:5" ht="14.4">
      <c r="A34" s="140">
        <v>332</v>
      </c>
      <c r="B34" s="539">
        <v>124614</v>
      </c>
      <c r="C34" s="539">
        <v>9352118</v>
      </c>
      <c r="D34" s="540" t="s">
        <v>303</v>
      </c>
      <c r="E34" s="140">
        <v>332</v>
      </c>
    </row>
    <row r="35" spans="1:5" ht="14.4">
      <c r="A35" s="140">
        <v>337</v>
      </c>
      <c r="B35" s="539">
        <v>124615</v>
      </c>
      <c r="C35" s="539">
        <v>9352121</v>
      </c>
      <c r="D35" s="540" t="s">
        <v>305</v>
      </c>
      <c r="E35" s="140">
        <v>337</v>
      </c>
    </row>
    <row r="36" spans="1:5" ht="14.4">
      <c r="A36" s="140">
        <v>339</v>
      </c>
      <c r="B36" s="539">
        <v>124618</v>
      </c>
      <c r="C36" s="539">
        <v>9352124</v>
      </c>
      <c r="D36" s="540" t="s">
        <v>307</v>
      </c>
      <c r="E36" s="140">
        <v>339</v>
      </c>
    </row>
    <row r="37" spans="1:5" ht="14.4">
      <c r="A37" s="140">
        <v>342</v>
      </c>
      <c r="B37" s="539">
        <v>124619</v>
      </c>
      <c r="C37" s="539">
        <v>9352125</v>
      </c>
      <c r="D37" s="540" t="s">
        <v>309</v>
      </c>
      <c r="E37" s="140">
        <v>342</v>
      </c>
    </row>
    <row r="38" spans="1:5" ht="14.4">
      <c r="A38" s="140">
        <v>229</v>
      </c>
      <c r="B38" s="539">
        <v>124624</v>
      </c>
      <c r="C38" s="539">
        <v>9352131</v>
      </c>
      <c r="D38" s="540" t="s">
        <v>241</v>
      </c>
      <c r="E38" s="140">
        <v>229</v>
      </c>
    </row>
    <row r="39" spans="1:5" ht="14.4">
      <c r="A39" s="140">
        <v>313</v>
      </c>
      <c r="B39" s="539">
        <v>124625</v>
      </c>
      <c r="C39" s="539">
        <v>9352132</v>
      </c>
      <c r="D39" s="540" t="s">
        <v>291</v>
      </c>
      <c r="E39" s="140">
        <v>313</v>
      </c>
    </row>
    <row r="40" spans="1:5" ht="14.4">
      <c r="A40" s="140">
        <v>232</v>
      </c>
      <c r="B40" s="539">
        <v>124627</v>
      </c>
      <c r="C40" s="539">
        <v>9352134</v>
      </c>
      <c r="D40" s="540" t="s">
        <v>244</v>
      </c>
      <c r="E40" s="140">
        <v>232</v>
      </c>
    </row>
    <row r="41" spans="1:5" ht="14.4">
      <c r="A41" s="140">
        <v>343</v>
      </c>
      <c r="B41" s="539">
        <v>124628</v>
      </c>
      <c r="C41" s="539">
        <v>9352135</v>
      </c>
      <c r="D41" s="540" t="s">
        <v>310</v>
      </c>
      <c r="E41" s="140">
        <v>343</v>
      </c>
    </row>
    <row r="42" spans="1:5" ht="14.4">
      <c r="A42" s="140">
        <v>275</v>
      </c>
      <c r="B42" s="539">
        <v>124645</v>
      </c>
      <c r="C42" s="539">
        <v>9352157</v>
      </c>
      <c r="D42" s="540" t="s">
        <v>270</v>
      </c>
      <c r="E42" s="140">
        <v>275</v>
      </c>
    </row>
    <row r="43" spans="1:5" ht="14.4">
      <c r="A43" s="140">
        <v>273</v>
      </c>
      <c r="B43" s="539">
        <v>124650</v>
      </c>
      <c r="C43" s="539">
        <v>9352162</v>
      </c>
      <c r="D43" s="540" t="s">
        <v>954</v>
      </c>
      <c r="E43" s="140">
        <v>273</v>
      </c>
    </row>
    <row r="44" spans="1:5" ht="14.4">
      <c r="A44" s="140">
        <v>258</v>
      </c>
      <c r="B44" s="539">
        <v>124654</v>
      </c>
      <c r="C44" s="539">
        <v>9352166</v>
      </c>
      <c r="D44" s="540" t="s">
        <v>1351</v>
      </c>
      <c r="E44" s="140">
        <v>258</v>
      </c>
    </row>
    <row r="45" spans="1:5" ht="14.4">
      <c r="A45" s="140">
        <v>300</v>
      </c>
      <c r="B45" s="539">
        <v>124660</v>
      </c>
      <c r="C45" s="539">
        <v>9352176</v>
      </c>
      <c r="D45" s="540" t="s">
        <v>284</v>
      </c>
      <c r="E45" s="140">
        <v>300</v>
      </c>
    </row>
    <row r="46" spans="1:5" ht="14.4">
      <c r="A46" s="140">
        <v>259</v>
      </c>
      <c r="B46" s="539">
        <v>124668</v>
      </c>
      <c r="C46" s="539">
        <v>9352184</v>
      </c>
      <c r="D46" s="540" t="s">
        <v>262</v>
      </c>
      <c r="E46" s="140">
        <v>259</v>
      </c>
    </row>
    <row r="47" spans="1:5" ht="14.4">
      <c r="A47" s="140">
        <v>327</v>
      </c>
      <c r="B47" s="539">
        <v>124675</v>
      </c>
      <c r="C47" s="539">
        <v>9352918</v>
      </c>
      <c r="D47" s="540" t="s">
        <v>300</v>
      </c>
      <c r="E47" s="140">
        <v>327</v>
      </c>
    </row>
    <row r="48" spans="1:5" ht="14.4">
      <c r="A48" s="140">
        <v>75</v>
      </c>
      <c r="B48" s="539">
        <v>124676</v>
      </c>
      <c r="C48" s="539">
        <v>9352919</v>
      </c>
      <c r="D48" s="540" t="s">
        <v>182</v>
      </c>
      <c r="E48" s="140">
        <v>75</v>
      </c>
    </row>
    <row r="49" spans="1:5" ht="14.4">
      <c r="A49" s="140">
        <v>461</v>
      </c>
      <c r="B49" s="539">
        <v>124678</v>
      </c>
      <c r="C49" s="539">
        <v>9352921</v>
      </c>
      <c r="D49" s="540" t="s">
        <v>371</v>
      </c>
      <c r="E49" s="140">
        <v>461</v>
      </c>
    </row>
    <row r="50" spans="1:5" ht="14.4">
      <c r="A50" s="140">
        <v>281</v>
      </c>
      <c r="B50" s="539">
        <v>124679</v>
      </c>
      <c r="C50" s="539">
        <v>9352922</v>
      </c>
      <c r="D50" s="540" t="s">
        <v>272</v>
      </c>
      <c r="E50" s="140">
        <v>281</v>
      </c>
    </row>
    <row r="51" spans="1:5" ht="14.4">
      <c r="A51" s="140">
        <v>504</v>
      </c>
      <c r="B51" s="539">
        <v>124680</v>
      </c>
      <c r="C51" s="539">
        <v>9352923</v>
      </c>
      <c r="D51" s="540" t="s">
        <v>402</v>
      </c>
      <c r="E51" s="140">
        <v>504</v>
      </c>
    </row>
    <row r="52" spans="1:5" ht="14.4">
      <c r="A52" s="140">
        <v>311</v>
      </c>
      <c r="B52" s="539">
        <v>124681</v>
      </c>
      <c r="C52" s="539">
        <v>9352924</v>
      </c>
      <c r="D52" s="540" t="s">
        <v>290</v>
      </c>
      <c r="E52" s="140">
        <v>311</v>
      </c>
    </row>
    <row r="53" spans="1:5" ht="14.4">
      <c r="A53" s="140">
        <v>418</v>
      </c>
      <c r="B53" s="539">
        <v>124682</v>
      </c>
      <c r="C53" s="539">
        <v>9352925</v>
      </c>
      <c r="D53" s="540" t="s">
        <v>339</v>
      </c>
      <c r="E53" s="140">
        <v>418</v>
      </c>
    </row>
    <row r="54" spans="1:5" ht="14.4">
      <c r="A54" s="140">
        <v>341</v>
      </c>
      <c r="B54" s="539">
        <v>124685</v>
      </c>
      <c r="C54" s="539">
        <v>9352928</v>
      </c>
      <c r="D54" s="540" t="s">
        <v>308</v>
      </c>
      <c r="E54" s="140">
        <v>341</v>
      </c>
    </row>
    <row r="55" spans="1:5" ht="14.4">
      <c r="A55" s="140">
        <v>307</v>
      </c>
      <c r="B55" s="539">
        <v>131962</v>
      </c>
      <c r="C55" s="539">
        <v>9352929</v>
      </c>
      <c r="D55" s="540" t="s">
        <v>955</v>
      </c>
      <c r="E55" s="140">
        <v>307</v>
      </c>
    </row>
    <row r="56" spans="1:5" ht="14.4">
      <c r="A56" s="140">
        <v>238</v>
      </c>
      <c r="B56" s="539">
        <v>133605</v>
      </c>
      <c r="C56" s="539">
        <v>9352931</v>
      </c>
      <c r="D56" s="540" t="s">
        <v>248</v>
      </c>
      <c r="E56" s="140">
        <v>238</v>
      </c>
    </row>
    <row r="57" spans="1:5" ht="14.4">
      <c r="A57" s="140">
        <v>400</v>
      </c>
      <c r="B57" s="539">
        <v>124686</v>
      </c>
      <c r="C57" s="539">
        <v>9353000</v>
      </c>
      <c r="D57" s="540" t="s">
        <v>956</v>
      </c>
      <c r="E57" s="140">
        <v>400</v>
      </c>
    </row>
    <row r="58" spans="1:5" ht="14.4">
      <c r="A58" s="140">
        <v>405</v>
      </c>
      <c r="B58" s="539">
        <v>124688</v>
      </c>
      <c r="C58" s="539">
        <v>9353003</v>
      </c>
      <c r="D58" s="540" t="s">
        <v>957</v>
      </c>
      <c r="E58" s="140">
        <v>405</v>
      </c>
    </row>
    <row r="59" spans="1:5" ht="14.4">
      <c r="A59" s="140">
        <v>406</v>
      </c>
      <c r="B59" s="539">
        <v>124689</v>
      </c>
      <c r="C59" s="539">
        <v>9353004</v>
      </c>
      <c r="D59" s="540" t="s">
        <v>958</v>
      </c>
      <c r="E59" s="140">
        <v>406</v>
      </c>
    </row>
    <row r="60" spans="1:5" ht="14.4">
      <c r="A60" s="140">
        <v>407</v>
      </c>
      <c r="B60" s="539">
        <v>124690</v>
      </c>
      <c r="C60" s="539">
        <v>9353005</v>
      </c>
      <c r="D60" s="540" t="s">
        <v>959</v>
      </c>
      <c r="E60" s="140">
        <v>407</v>
      </c>
    </row>
    <row r="61" spans="1:5" ht="14.4">
      <c r="A61" s="140">
        <v>409</v>
      </c>
      <c r="B61" s="539">
        <v>124691</v>
      </c>
      <c r="C61" s="539">
        <v>9353006</v>
      </c>
      <c r="D61" s="540" t="s">
        <v>960</v>
      </c>
      <c r="E61" s="140">
        <v>409</v>
      </c>
    </row>
    <row r="62" spans="1:5" ht="14.4">
      <c r="A62" s="140">
        <v>412</v>
      </c>
      <c r="B62" s="539">
        <v>124692</v>
      </c>
      <c r="C62" s="539">
        <v>9353009</v>
      </c>
      <c r="D62" s="540" t="s">
        <v>961</v>
      </c>
      <c r="E62" s="140">
        <v>412</v>
      </c>
    </row>
    <row r="63" spans="1:5" ht="14.4">
      <c r="A63" s="140">
        <v>426</v>
      </c>
      <c r="B63" s="539">
        <v>124693</v>
      </c>
      <c r="C63" s="539">
        <v>9353010</v>
      </c>
      <c r="D63" s="540" t="s">
        <v>962</v>
      </c>
      <c r="E63" s="140">
        <v>426</v>
      </c>
    </row>
    <row r="64" spans="1:5" ht="14.4">
      <c r="A64" s="140">
        <v>430</v>
      </c>
      <c r="B64" s="539">
        <v>124694</v>
      </c>
      <c r="C64" s="539">
        <v>9353013</v>
      </c>
      <c r="D64" s="540" t="s">
        <v>963</v>
      </c>
      <c r="E64" s="140">
        <v>430</v>
      </c>
    </row>
    <row r="65" spans="1:5" ht="14.4">
      <c r="A65" s="140">
        <v>224</v>
      </c>
      <c r="B65" s="539">
        <v>124695</v>
      </c>
      <c r="C65" s="539">
        <v>9353020</v>
      </c>
      <c r="D65" s="540" t="s">
        <v>964</v>
      </c>
      <c r="E65" s="140">
        <v>224</v>
      </c>
    </row>
    <row r="66" spans="1:5" ht="14.4">
      <c r="A66" s="140">
        <v>513</v>
      </c>
      <c r="B66" s="539">
        <v>124698</v>
      </c>
      <c r="C66" s="539">
        <v>9353026</v>
      </c>
      <c r="D66" s="540" t="s">
        <v>965</v>
      </c>
      <c r="E66" s="140">
        <v>513</v>
      </c>
    </row>
    <row r="67" spans="1:5" ht="14.4">
      <c r="A67" s="140">
        <v>445</v>
      </c>
      <c r="B67" s="539">
        <v>124699</v>
      </c>
      <c r="C67" s="539">
        <v>9353027</v>
      </c>
      <c r="D67" s="540" t="s">
        <v>966</v>
      </c>
      <c r="E67" s="140">
        <v>445</v>
      </c>
    </row>
    <row r="68" spans="1:5" ht="14.4">
      <c r="A68" s="140">
        <v>457</v>
      </c>
      <c r="B68" s="539">
        <v>124702</v>
      </c>
      <c r="C68" s="539">
        <v>9353036</v>
      </c>
      <c r="D68" s="540" t="s">
        <v>968</v>
      </c>
      <c r="E68" s="140">
        <v>457</v>
      </c>
    </row>
    <row r="69" spans="1:5" ht="14.4">
      <c r="A69" s="140">
        <v>458</v>
      </c>
      <c r="B69" s="539">
        <v>124703</v>
      </c>
      <c r="C69" s="539">
        <v>9353037</v>
      </c>
      <c r="D69" s="540" t="s">
        <v>969</v>
      </c>
      <c r="E69" s="140">
        <v>458</v>
      </c>
    </row>
    <row r="70" spans="1:5" ht="14.4">
      <c r="A70" s="140">
        <v>308</v>
      </c>
      <c r="B70" s="539">
        <v>124705</v>
      </c>
      <c r="C70" s="539">
        <v>9353042</v>
      </c>
      <c r="D70" s="540" t="s">
        <v>970</v>
      </c>
      <c r="E70" s="140">
        <v>308</v>
      </c>
    </row>
    <row r="71" spans="1:5" ht="14.4">
      <c r="A71" s="140">
        <v>468</v>
      </c>
      <c r="B71" s="539">
        <v>124706</v>
      </c>
      <c r="C71" s="539">
        <v>9353043</v>
      </c>
      <c r="D71" s="540" t="s">
        <v>971</v>
      </c>
      <c r="E71" s="140">
        <v>468</v>
      </c>
    </row>
    <row r="72" spans="1:5" ht="14.4">
      <c r="A72" s="140">
        <v>478</v>
      </c>
      <c r="B72" s="539">
        <v>124709</v>
      </c>
      <c r="C72" s="539">
        <v>9353048</v>
      </c>
      <c r="D72" s="540" t="s">
        <v>972</v>
      </c>
      <c r="E72" s="140">
        <v>478</v>
      </c>
    </row>
    <row r="73" spans="1:5" ht="14.4">
      <c r="A73" s="140">
        <v>488</v>
      </c>
      <c r="B73" s="539">
        <v>124710</v>
      </c>
      <c r="C73" s="539">
        <v>9353049</v>
      </c>
      <c r="D73" s="540" t="s">
        <v>973</v>
      </c>
      <c r="E73" s="140">
        <v>488</v>
      </c>
    </row>
    <row r="74" spans="1:5" ht="14.4">
      <c r="A74" s="140">
        <v>495</v>
      </c>
      <c r="B74" s="539">
        <v>124712</v>
      </c>
      <c r="C74" s="539">
        <v>9353056</v>
      </c>
      <c r="D74" s="540" t="s">
        <v>974</v>
      </c>
      <c r="E74" s="140">
        <v>495</v>
      </c>
    </row>
    <row r="75" spans="1:5" ht="14.4">
      <c r="A75" s="140">
        <v>517</v>
      </c>
      <c r="B75" s="539">
        <v>124717</v>
      </c>
      <c r="C75" s="539">
        <v>9353064</v>
      </c>
      <c r="D75" s="540" t="s">
        <v>975</v>
      </c>
      <c r="E75" s="140">
        <v>517</v>
      </c>
    </row>
    <row r="76" spans="1:5" ht="14.4">
      <c r="A76" s="140">
        <v>338</v>
      </c>
      <c r="B76" s="539">
        <v>124718</v>
      </c>
      <c r="C76" s="539">
        <v>9353066</v>
      </c>
      <c r="D76" s="540" t="s">
        <v>976</v>
      </c>
      <c r="E76" s="140">
        <v>338</v>
      </c>
    </row>
    <row r="77" spans="1:5" ht="14.4">
      <c r="A77" s="140">
        <v>202</v>
      </c>
      <c r="B77" s="539">
        <v>124719</v>
      </c>
      <c r="C77" s="539">
        <v>9353074</v>
      </c>
      <c r="D77" s="540" t="s">
        <v>977</v>
      </c>
      <c r="E77" s="140">
        <v>202</v>
      </c>
    </row>
    <row r="78" spans="1:5" ht="14.4">
      <c r="A78" s="140">
        <v>10</v>
      </c>
      <c r="B78" s="539">
        <v>124720</v>
      </c>
      <c r="C78" s="539">
        <v>9353075</v>
      </c>
      <c r="D78" s="540" t="s">
        <v>978</v>
      </c>
      <c r="E78" s="140">
        <v>10</v>
      </c>
    </row>
    <row r="79" spans="1:5" ht="14.4">
      <c r="A79" s="140">
        <v>11</v>
      </c>
      <c r="B79" s="539">
        <v>124721</v>
      </c>
      <c r="C79" s="539">
        <v>9353076</v>
      </c>
      <c r="D79" s="540" t="s">
        <v>979</v>
      </c>
      <c r="E79" s="140">
        <v>11</v>
      </c>
    </row>
    <row r="80" spans="1:5" ht="14.4">
      <c r="A80" s="140">
        <v>206</v>
      </c>
      <c r="B80" s="539">
        <v>124723</v>
      </c>
      <c r="C80" s="539">
        <v>9353078</v>
      </c>
      <c r="D80" s="540" t="s">
        <v>980</v>
      </c>
      <c r="E80" s="140">
        <v>206</v>
      </c>
    </row>
    <row r="81" spans="1:5" ht="14.4">
      <c r="A81" s="140">
        <v>22</v>
      </c>
      <c r="B81" s="539">
        <v>124727</v>
      </c>
      <c r="C81" s="539">
        <v>9353083</v>
      </c>
      <c r="D81" s="540" t="s">
        <v>981</v>
      </c>
      <c r="E81" s="140">
        <v>22</v>
      </c>
    </row>
    <row r="82" spans="1:5" ht="14.4">
      <c r="A82" s="140">
        <v>223</v>
      </c>
      <c r="B82" s="539">
        <v>124729</v>
      </c>
      <c r="C82" s="539">
        <v>9353085</v>
      </c>
      <c r="D82" s="540" t="s">
        <v>982</v>
      </c>
      <c r="E82" s="140">
        <v>223</v>
      </c>
    </row>
    <row r="83" spans="1:5" ht="14.4">
      <c r="A83" s="140">
        <v>444</v>
      </c>
      <c r="B83" s="539">
        <v>124732</v>
      </c>
      <c r="C83" s="539">
        <v>9353090</v>
      </c>
      <c r="D83" s="540" t="s">
        <v>983</v>
      </c>
      <c r="E83" s="140">
        <v>444</v>
      </c>
    </row>
    <row r="84" spans="1:5" ht="14.4">
      <c r="A84" s="140">
        <v>50</v>
      </c>
      <c r="B84" s="539">
        <v>124735</v>
      </c>
      <c r="C84" s="539">
        <v>9353093</v>
      </c>
      <c r="D84" s="540" t="s">
        <v>984</v>
      </c>
      <c r="E84" s="140">
        <v>50</v>
      </c>
    </row>
    <row r="85" spans="1:5" ht="14.4">
      <c r="A85" s="140">
        <v>331</v>
      </c>
      <c r="B85" s="539">
        <v>124744</v>
      </c>
      <c r="C85" s="539">
        <v>9353104</v>
      </c>
      <c r="D85" s="540" t="s">
        <v>985</v>
      </c>
      <c r="E85" s="140">
        <v>331</v>
      </c>
    </row>
    <row r="86" spans="1:5" ht="14.4">
      <c r="A86" s="140">
        <v>106</v>
      </c>
      <c r="B86" s="539">
        <v>124745</v>
      </c>
      <c r="C86" s="539">
        <v>9353105</v>
      </c>
      <c r="D86" s="540" t="s">
        <v>986</v>
      </c>
      <c r="E86" s="140">
        <v>106</v>
      </c>
    </row>
    <row r="87" spans="1:5" ht="14.4">
      <c r="A87" s="140">
        <v>112</v>
      </c>
      <c r="B87" s="539">
        <v>124747</v>
      </c>
      <c r="C87" s="539">
        <v>9353109</v>
      </c>
      <c r="D87" s="540" t="s">
        <v>988</v>
      </c>
      <c r="E87" s="140">
        <v>112</v>
      </c>
    </row>
    <row r="88" spans="1:5" ht="14.4">
      <c r="A88" s="140">
        <v>113</v>
      </c>
      <c r="B88" s="539">
        <v>124748</v>
      </c>
      <c r="C88" s="539">
        <v>9353111</v>
      </c>
      <c r="D88" s="540" t="s">
        <v>989</v>
      </c>
      <c r="E88" s="140">
        <v>113</v>
      </c>
    </row>
    <row r="89" spans="1:5" ht="14.4">
      <c r="A89" s="140">
        <v>216</v>
      </c>
      <c r="B89" s="539">
        <v>124749</v>
      </c>
      <c r="C89" s="539">
        <v>9353112</v>
      </c>
      <c r="D89" s="540" t="s">
        <v>990</v>
      </c>
      <c r="E89" s="140">
        <v>216</v>
      </c>
    </row>
    <row r="90" spans="1:5" ht="14.4">
      <c r="A90" s="140">
        <v>114</v>
      </c>
      <c r="B90" s="539">
        <v>124750</v>
      </c>
      <c r="C90" s="539">
        <v>9353113</v>
      </c>
      <c r="D90" s="540" t="s">
        <v>991</v>
      </c>
      <c r="E90" s="140">
        <v>114</v>
      </c>
    </row>
    <row r="91" spans="1:5" ht="14.4">
      <c r="A91" s="140">
        <v>12</v>
      </c>
      <c r="B91" s="539">
        <v>124751</v>
      </c>
      <c r="C91" s="539">
        <v>9353114</v>
      </c>
      <c r="D91" s="540" t="s">
        <v>992</v>
      </c>
      <c r="E91" s="140">
        <v>12</v>
      </c>
    </row>
    <row r="92" spans="1:5" ht="14.4">
      <c r="A92" s="140">
        <v>203</v>
      </c>
      <c r="B92" s="539">
        <v>124754</v>
      </c>
      <c r="C92" s="539">
        <v>9353117</v>
      </c>
      <c r="D92" s="540" t="s">
        <v>993</v>
      </c>
      <c r="E92" s="140">
        <v>203</v>
      </c>
    </row>
    <row r="93" spans="1:5" ht="14.4">
      <c r="A93" s="140">
        <v>507</v>
      </c>
      <c r="B93" s="539">
        <v>124757</v>
      </c>
      <c r="C93" s="539">
        <v>9353124</v>
      </c>
      <c r="D93" s="540" t="s">
        <v>994</v>
      </c>
      <c r="E93" s="140">
        <v>507</v>
      </c>
    </row>
    <row r="94" spans="1:5" ht="14.4">
      <c r="A94" s="140">
        <v>17</v>
      </c>
      <c r="B94" s="539">
        <v>124758</v>
      </c>
      <c r="C94" s="539">
        <v>9353125</v>
      </c>
      <c r="D94" s="540" t="s">
        <v>995</v>
      </c>
      <c r="E94" s="140">
        <v>17</v>
      </c>
    </row>
    <row r="95" spans="1:5" ht="14.4">
      <c r="A95" s="140">
        <v>421</v>
      </c>
      <c r="B95" s="539">
        <v>124762</v>
      </c>
      <c r="C95" s="539">
        <v>9353308</v>
      </c>
      <c r="D95" s="540" t="s">
        <v>996</v>
      </c>
      <c r="E95" s="140">
        <v>421</v>
      </c>
    </row>
    <row r="96" spans="1:5" ht="14.4">
      <c r="A96" s="140">
        <v>509</v>
      </c>
      <c r="B96" s="539">
        <v>124763</v>
      </c>
      <c r="C96" s="539">
        <v>9353310</v>
      </c>
      <c r="D96" s="540" t="s">
        <v>407</v>
      </c>
      <c r="E96" s="140">
        <v>509</v>
      </c>
    </row>
    <row r="97" spans="1:5" ht="14.4">
      <c r="A97" s="140">
        <v>420</v>
      </c>
      <c r="B97" s="539">
        <v>124764</v>
      </c>
      <c r="C97" s="539">
        <v>9353311</v>
      </c>
      <c r="D97" s="540" t="s">
        <v>516</v>
      </c>
      <c r="E97" s="140">
        <v>420</v>
      </c>
    </row>
    <row r="98" spans="1:5" ht="14.4">
      <c r="A98" s="140">
        <v>432</v>
      </c>
      <c r="B98" s="539">
        <v>124770</v>
      </c>
      <c r="C98" s="539">
        <v>9353322</v>
      </c>
      <c r="D98" s="540" t="s">
        <v>997</v>
      </c>
      <c r="E98" s="140">
        <v>432</v>
      </c>
    </row>
    <row r="99" spans="1:5" ht="14.4">
      <c r="A99" s="140">
        <v>101</v>
      </c>
      <c r="B99" s="539">
        <v>124772</v>
      </c>
      <c r="C99" s="539">
        <v>9353327</v>
      </c>
      <c r="D99" s="540" t="s">
        <v>998</v>
      </c>
      <c r="E99" s="140">
        <v>101</v>
      </c>
    </row>
    <row r="100" spans="1:5" ht="14.4">
      <c r="A100" s="140">
        <v>25</v>
      </c>
      <c r="B100" s="539">
        <v>124774</v>
      </c>
      <c r="C100" s="539">
        <v>9353329</v>
      </c>
      <c r="D100" s="540" t="s">
        <v>999</v>
      </c>
      <c r="E100" s="140">
        <v>25</v>
      </c>
    </row>
    <row r="101" spans="1:5" ht="14.4">
      <c r="A101" s="140">
        <v>35</v>
      </c>
      <c r="B101" s="539">
        <v>124775</v>
      </c>
      <c r="C101" s="539">
        <v>9353330</v>
      </c>
      <c r="D101" s="540" t="s">
        <v>1265</v>
      </c>
      <c r="E101" s="140">
        <v>35</v>
      </c>
    </row>
    <row r="102" spans="1:5" ht="14.4">
      <c r="A102" s="140">
        <v>317</v>
      </c>
      <c r="B102" s="539">
        <v>124777</v>
      </c>
      <c r="C102" s="539">
        <v>9353332</v>
      </c>
      <c r="D102" s="540" t="s">
        <v>1000</v>
      </c>
      <c r="E102" s="140">
        <v>317</v>
      </c>
    </row>
    <row r="103" spans="1:5" ht="14.4">
      <c r="A103" s="140">
        <v>284</v>
      </c>
      <c r="B103" s="539">
        <v>124781</v>
      </c>
      <c r="C103" s="539">
        <v>9353337</v>
      </c>
      <c r="D103" s="540" t="s">
        <v>1001</v>
      </c>
      <c r="E103" s="140">
        <v>284</v>
      </c>
    </row>
    <row r="104" spans="1:5" ht="14.4">
      <c r="A104" s="140">
        <v>285</v>
      </c>
      <c r="B104" s="539">
        <v>124782</v>
      </c>
      <c r="C104" s="539">
        <v>9353338</v>
      </c>
      <c r="D104" s="540" t="s">
        <v>1002</v>
      </c>
      <c r="E104" s="140">
        <v>285</v>
      </c>
    </row>
    <row r="105" spans="1:5" ht="14.4">
      <c r="A105" s="140">
        <v>287</v>
      </c>
      <c r="B105" s="539">
        <v>124786</v>
      </c>
      <c r="C105" s="539">
        <v>9353342</v>
      </c>
      <c r="D105" s="540" t="s">
        <v>1003</v>
      </c>
      <c r="E105" s="140">
        <v>287</v>
      </c>
    </row>
    <row r="106" spans="1:5" ht="14.4">
      <c r="A106" s="140">
        <v>560</v>
      </c>
      <c r="B106" s="539">
        <v>124802</v>
      </c>
      <c r="C106" s="539">
        <v>9354024</v>
      </c>
      <c r="D106" s="540" t="s">
        <v>427</v>
      </c>
      <c r="E106" s="140">
        <v>560</v>
      </c>
    </row>
    <row r="107" spans="1:5" ht="14.4">
      <c r="A107" s="140">
        <v>370</v>
      </c>
      <c r="B107" s="539">
        <v>124840</v>
      </c>
      <c r="C107" s="539">
        <v>9354090</v>
      </c>
      <c r="D107" s="540" t="s">
        <v>319</v>
      </c>
      <c r="E107" s="140">
        <v>370</v>
      </c>
    </row>
    <row r="108" spans="1:5" ht="14.4">
      <c r="A108" s="140">
        <v>552</v>
      </c>
      <c r="B108" s="539">
        <v>124856</v>
      </c>
      <c r="C108" s="539">
        <v>9354500</v>
      </c>
      <c r="D108" s="540" t="s">
        <v>1004</v>
      </c>
      <c r="E108" s="140">
        <v>552</v>
      </c>
    </row>
    <row r="109" spans="1:5" ht="14.4">
      <c r="A109" s="140">
        <v>553</v>
      </c>
      <c r="B109" s="539">
        <v>124861</v>
      </c>
      <c r="C109" s="539">
        <v>9354600</v>
      </c>
      <c r="D109" s="540" t="s">
        <v>420</v>
      </c>
      <c r="E109" s="140">
        <v>553</v>
      </c>
    </row>
    <row r="110" spans="1:5" ht="14.4">
      <c r="A110" s="140">
        <v>233</v>
      </c>
      <c r="B110" s="539">
        <v>138117</v>
      </c>
      <c r="C110" s="539">
        <v>9352000</v>
      </c>
      <c r="D110" s="540" t="s">
        <v>547</v>
      </c>
      <c r="E110" s="140">
        <v>233</v>
      </c>
    </row>
    <row r="111" spans="1:5" ht="14.4">
      <c r="A111" s="140">
        <v>262</v>
      </c>
      <c r="B111" s="539">
        <v>139803</v>
      </c>
      <c r="C111" s="539">
        <v>9352001</v>
      </c>
      <c r="D111" s="540" t="s">
        <v>1005</v>
      </c>
      <c r="E111" s="140">
        <v>262</v>
      </c>
    </row>
    <row r="112" spans="1:5" ht="14.4">
      <c r="A112" s="140">
        <v>411</v>
      </c>
      <c r="B112" s="539">
        <v>136316</v>
      </c>
      <c r="C112" s="539">
        <v>9352003</v>
      </c>
      <c r="D112" s="540" t="s">
        <v>333</v>
      </c>
      <c r="E112" s="140">
        <v>411</v>
      </c>
    </row>
    <row r="113" spans="1:5" ht="14.4">
      <c r="A113" s="140">
        <v>73</v>
      </c>
      <c r="B113" s="539">
        <v>139804</v>
      </c>
      <c r="C113" s="539">
        <v>9352006</v>
      </c>
      <c r="D113" s="540" t="s">
        <v>472</v>
      </c>
      <c r="E113" s="140">
        <v>73</v>
      </c>
    </row>
    <row r="114" spans="1:5" ht="14.4">
      <c r="A114" s="140">
        <v>453</v>
      </c>
      <c r="B114" s="539">
        <v>140044</v>
      </c>
      <c r="C114" s="539">
        <v>9352010</v>
      </c>
      <c r="D114" s="540" t="s">
        <v>1006</v>
      </c>
      <c r="E114" s="140">
        <v>453</v>
      </c>
    </row>
    <row r="115" spans="1:5" ht="14.4">
      <c r="A115" s="140">
        <v>61</v>
      </c>
      <c r="B115" s="539">
        <v>140573</v>
      </c>
      <c r="C115" s="539">
        <v>9352014</v>
      </c>
      <c r="D115" s="540" t="s">
        <v>545</v>
      </c>
      <c r="E115" s="140">
        <v>61</v>
      </c>
    </row>
    <row r="116" spans="1:5" ht="14.4">
      <c r="A116" s="140">
        <v>292</v>
      </c>
      <c r="B116" s="539">
        <v>140822</v>
      </c>
      <c r="C116" s="539">
        <v>9352017</v>
      </c>
      <c r="D116" s="540" t="s">
        <v>280</v>
      </c>
      <c r="E116" s="140">
        <v>292</v>
      </c>
    </row>
    <row r="117" spans="1:5" ht="14.4">
      <c r="A117" s="140">
        <v>484</v>
      </c>
      <c r="B117" s="539">
        <v>142993</v>
      </c>
      <c r="C117" s="539">
        <v>9352022</v>
      </c>
      <c r="D117" s="540" t="s">
        <v>544</v>
      </c>
      <c r="E117" s="140">
        <v>484</v>
      </c>
    </row>
    <row r="118" spans="1:5" ht="14.4">
      <c r="A118" s="140">
        <v>77</v>
      </c>
      <c r="B118" s="539">
        <v>140823</v>
      </c>
      <c r="C118" s="539">
        <v>9352025</v>
      </c>
      <c r="D118" s="540" t="s">
        <v>184</v>
      </c>
      <c r="E118" s="140">
        <v>77</v>
      </c>
    </row>
    <row r="119" spans="1:5" ht="14.4">
      <c r="A119" s="140">
        <v>267</v>
      </c>
      <c r="B119" s="539">
        <v>140887</v>
      </c>
      <c r="C119" s="539">
        <v>9352027</v>
      </c>
      <c r="D119" s="540" t="s">
        <v>1007</v>
      </c>
      <c r="E119" s="140">
        <v>267</v>
      </c>
    </row>
    <row r="120" spans="1:5" ht="14.4">
      <c r="A120" s="140">
        <v>423</v>
      </c>
      <c r="B120" s="539">
        <v>140998</v>
      </c>
      <c r="C120" s="539">
        <v>9352029</v>
      </c>
      <c r="D120" s="540" t="s">
        <v>343</v>
      </c>
      <c r="E120" s="140">
        <v>423</v>
      </c>
    </row>
    <row r="121" spans="1:5" ht="14.4">
      <c r="A121" s="140">
        <v>521</v>
      </c>
      <c r="B121" s="539">
        <v>142995</v>
      </c>
      <c r="C121" s="539">
        <v>9352030</v>
      </c>
      <c r="D121" s="540" t="s">
        <v>1125</v>
      </c>
      <c r="E121" s="140">
        <v>521</v>
      </c>
    </row>
    <row r="122" spans="1:5" ht="14.4">
      <c r="A122" s="140">
        <v>522</v>
      </c>
      <c r="B122" s="539">
        <v>142566</v>
      </c>
      <c r="C122" s="539">
        <v>9352031</v>
      </c>
      <c r="D122" s="540" t="s">
        <v>541</v>
      </c>
      <c r="E122" s="140">
        <v>522</v>
      </c>
    </row>
    <row r="123" spans="1:5" ht="14.4">
      <c r="A123" s="140">
        <v>454</v>
      </c>
      <c r="B123" s="539">
        <v>138161</v>
      </c>
      <c r="C123" s="539">
        <v>9352036</v>
      </c>
      <c r="D123" s="540" t="s">
        <v>540</v>
      </c>
      <c r="E123" s="140">
        <v>454</v>
      </c>
    </row>
    <row r="124" spans="1:5" ht="14.4">
      <c r="A124" s="140">
        <v>450</v>
      </c>
      <c r="B124" s="539">
        <v>141546</v>
      </c>
      <c r="C124" s="539">
        <v>9352040</v>
      </c>
      <c r="D124" s="540" t="s">
        <v>539</v>
      </c>
      <c r="E124" s="140">
        <v>450</v>
      </c>
    </row>
    <row r="125" spans="1:5" ht="14.4">
      <c r="A125" s="140">
        <v>52</v>
      </c>
      <c r="B125" s="539">
        <v>141172</v>
      </c>
      <c r="C125" s="539">
        <v>9352043</v>
      </c>
      <c r="D125" s="540" t="s">
        <v>1008</v>
      </c>
      <c r="E125" s="140">
        <v>52</v>
      </c>
    </row>
    <row r="126" spans="1:5" ht="14.4">
      <c r="A126" s="140">
        <v>447</v>
      </c>
      <c r="B126" s="539">
        <v>141371</v>
      </c>
      <c r="C126" s="539">
        <v>9352047</v>
      </c>
      <c r="D126" s="540" t="s">
        <v>537</v>
      </c>
      <c r="E126" s="140">
        <v>447</v>
      </c>
    </row>
    <row r="127" spans="1:5" ht="14.4">
      <c r="A127" s="140">
        <v>251</v>
      </c>
      <c r="B127" s="539">
        <v>141372</v>
      </c>
      <c r="C127" s="539">
        <v>9352048</v>
      </c>
      <c r="D127" s="540" t="s">
        <v>257</v>
      </c>
      <c r="E127" s="140">
        <v>251</v>
      </c>
    </row>
    <row r="128" spans="1:5" ht="14.4">
      <c r="A128" s="140">
        <v>252</v>
      </c>
      <c r="B128" s="539">
        <v>141373</v>
      </c>
      <c r="C128" s="539">
        <v>9352050</v>
      </c>
      <c r="D128" s="540" t="s">
        <v>258</v>
      </c>
      <c r="E128" s="140">
        <v>252</v>
      </c>
    </row>
    <row r="129" spans="1:5" ht="14.4">
      <c r="A129" s="140">
        <v>440</v>
      </c>
      <c r="B129" s="539">
        <v>141406</v>
      </c>
      <c r="C129" s="539">
        <v>9352051</v>
      </c>
      <c r="D129" s="540" t="s">
        <v>535</v>
      </c>
      <c r="E129" s="140">
        <v>440</v>
      </c>
    </row>
    <row r="130" spans="1:5" ht="14.4">
      <c r="A130" s="140">
        <v>92</v>
      </c>
      <c r="B130" s="539">
        <v>141702</v>
      </c>
      <c r="C130" s="539">
        <v>9352052</v>
      </c>
      <c r="D130" s="540" t="s">
        <v>196</v>
      </c>
      <c r="E130" s="140">
        <v>92</v>
      </c>
    </row>
    <row r="131" spans="1:5" ht="14.4">
      <c r="A131" s="140">
        <v>59</v>
      </c>
      <c r="B131" s="539">
        <v>141736</v>
      </c>
      <c r="C131" s="539">
        <v>9352053</v>
      </c>
      <c r="D131" s="540" t="s">
        <v>158</v>
      </c>
      <c r="E131" s="140">
        <v>59</v>
      </c>
    </row>
    <row r="132" spans="1:5" ht="14.4">
      <c r="A132" s="140">
        <v>465</v>
      </c>
      <c r="B132" s="539">
        <v>139485</v>
      </c>
      <c r="C132" s="539">
        <v>9352054</v>
      </c>
      <c r="D132" s="540" t="s">
        <v>1009</v>
      </c>
      <c r="E132" s="140">
        <v>465</v>
      </c>
    </row>
    <row r="133" spans="1:5" ht="14.4">
      <c r="A133" s="140">
        <v>63</v>
      </c>
      <c r="B133" s="539">
        <v>141983</v>
      </c>
      <c r="C133" s="539">
        <v>9352056</v>
      </c>
      <c r="D133" s="540" t="s">
        <v>1010</v>
      </c>
      <c r="E133" s="140">
        <v>63</v>
      </c>
    </row>
    <row r="134" spans="1:5" ht="14.4">
      <c r="A134" s="140">
        <v>70</v>
      </c>
      <c r="B134" s="539">
        <v>141984</v>
      </c>
      <c r="C134" s="539">
        <v>9352057</v>
      </c>
      <c r="D134" s="540" t="s">
        <v>1011</v>
      </c>
      <c r="E134" s="140">
        <v>70</v>
      </c>
    </row>
    <row r="135" spans="1:5" ht="14.4">
      <c r="A135" s="140">
        <v>1</v>
      </c>
      <c r="B135" s="539">
        <v>144211</v>
      </c>
      <c r="C135" s="539">
        <v>9352058</v>
      </c>
      <c r="D135" s="540" t="s">
        <v>1012</v>
      </c>
      <c r="E135" s="140">
        <v>1</v>
      </c>
    </row>
    <row r="136" spans="1:5" ht="14.4">
      <c r="A136" s="140">
        <v>295</v>
      </c>
      <c r="B136" s="539">
        <v>141985</v>
      </c>
      <c r="C136" s="539">
        <v>9352059</v>
      </c>
      <c r="D136" s="540" t="s">
        <v>530</v>
      </c>
      <c r="E136" s="140">
        <v>295</v>
      </c>
    </row>
    <row r="137" spans="1:5" ht="14.4">
      <c r="A137" s="140">
        <v>402</v>
      </c>
      <c r="B137" s="539">
        <v>143359</v>
      </c>
      <c r="C137" s="539">
        <v>9352060</v>
      </c>
      <c r="D137" s="540" t="s">
        <v>1013</v>
      </c>
      <c r="E137" s="140">
        <v>402</v>
      </c>
    </row>
    <row r="138" spans="1:5" ht="14.4">
      <c r="A138" s="140">
        <v>6</v>
      </c>
      <c r="B138" s="539">
        <v>143492</v>
      </c>
      <c r="C138" s="539">
        <v>9352063</v>
      </c>
      <c r="D138" s="540" t="s">
        <v>94</v>
      </c>
      <c r="E138" s="140">
        <v>6</v>
      </c>
    </row>
    <row r="139" spans="1:5" ht="14.4">
      <c r="A139" s="140">
        <v>7</v>
      </c>
      <c r="B139" s="539">
        <v>143491</v>
      </c>
      <c r="C139" s="539">
        <v>9352064</v>
      </c>
      <c r="D139" s="540" t="s">
        <v>96</v>
      </c>
      <c r="E139" s="140">
        <v>7</v>
      </c>
    </row>
    <row r="140" spans="1:5" ht="14.4">
      <c r="A140" s="140">
        <v>64</v>
      </c>
      <c r="B140" s="539">
        <v>142016</v>
      </c>
      <c r="C140" s="539">
        <v>9352065</v>
      </c>
      <c r="D140" s="540" t="s">
        <v>526</v>
      </c>
      <c r="E140" s="140">
        <v>64</v>
      </c>
    </row>
    <row r="141" spans="1:5" ht="14.4">
      <c r="A141" s="140">
        <v>15</v>
      </c>
      <c r="B141" s="539">
        <v>144443</v>
      </c>
      <c r="C141" s="539">
        <v>9352067</v>
      </c>
      <c r="D141" s="540" t="s">
        <v>111</v>
      </c>
      <c r="E141" s="140">
        <v>15</v>
      </c>
    </row>
    <row r="142" spans="1:5" ht="14.4">
      <c r="A142" s="140">
        <v>219</v>
      </c>
      <c r="B142" s="539">
        <v>146021</v>
      </c>
      <c r="C142" s="539">
        <v>9352069</v>
      </c>
      <c r="D142" s="540" t="s">
        <v>235</v>
      </c>
      <c r="E142" s="140">
        <v>219</v>
      </c>
    </row>
    <row r="143" spans="1:5" ht="14.4">
      <c r="A143" s="140">
        <v>431</v>
      </c>
      <c r="B143" s="539">
        <v>147880</v>
      </c>
      <c r="C143" s="539">
        <v>9352070</v>
      </c>
      <c r="D143" s="540" t="s">
        <v>349</v>
      </c>
      <c r="E143" s="140">
        <v>431</v>
      </c>
    </row>
    <row r="144" spans="1:5" ht="14.4">
      <c r="A144" s="140">
        <v>30</v>
      </c>
      <c r="B144" s="539">
        <v>141550</v>
      </c>
      <c r="C144" s="539">
        <v>9352073</v>
      </c>
      <c r="D144" s="540" t="s">
        <v>525</v>
      </c>
      <c r="E144" s="140">
        <v>30</v>
      </c>
    </row>
    <row r="145" spans="1:5" ht="14.4">
      <c r="A145" s="140">
        <v>228</v>
      </c>
      <c r="B145" s="539">
        <v>147261</v>
      </c>
      <c r="C145" s="539">
        <v>9352074</v>
      </c>
      <c r="D145" s="540" t="s">
        <v>1266</v>
      </c>
      <c r="E145" s="140">
        <v>228</v>
      </c>
    </row>
    <row r="146" spans="1:5" ht="14.4">
      <c r="A146" s="140">
        <v>234</v>
      </c>
      <c r="B146" s="539">
        <v>147239</v>
      </c>
      <c r="C146" s="539">
        <v>9352075</v>
      </c>
      <c r="D146" s="540" t="s">
        <v>1267</v>
      </c>
      <c r="E146" s="140">
        <v>234</v>
      </c>
    </row>
    <row r="147" spans="1:5" ht="14.4">
      <c r="A147" s="140">
        <v>8</v>
      </c>
      <c r="B147" s="539">
        <v>142017</v>
      </c>
      <c r="C147" s="539">
        <v>9352078</v>
      </c>
      <c r="D147" s="540" t="s">
        <v>474</v>
      </c>
      <c r="E147" s="140">
        <v>8</v>
      </c>
    </row>
    <row r="148" spans="1:5" ht="14.4">
      <c r="A148" s="140">
        <v>41</v>
      </c>
      <c r="B148" s="539">
        <v>144444</v>
      </c>
      <c r="C148" s="539">
        <v>9352080</v>
      </c>
      <c r="D148" s="540" t="s">
        <v>140</v>
      </c>
      <c r="E148" s="140">
        <v>41</v>
      </c>
    </row>
    <row r="149" spans="1:5" ht="14.4">
      <c r="A149" s="140">
        <v>242</v>
      </c>
      <c r="B149" s="539">
        <v>144850</v>
      </c>
      <c r="C149" s="539">
        <v>9352083</v>
      </c>
      <c r="D149" s="540" t="s">
        <v>251</v>
      </c>
      <c r="E149" s="140">
        <v>242</v>
      </c>
    </row>
    <row r="150" spans="1:5" ht="14.4">
      <c r="A150" s="140">
        <v>44</v>
      </c>
      <c r="B150" s="539">
        <v>144442</v>
      </c>
      <c r="C150" s="539">
        <v>9352086</v>
      </c>
      <c r="D150" s="540" t="s">
        <v>144</v>
      </c>
      <c r="E150" s="140">
        <v>44</v>
      </c>
    </row>
    <row r="151" spans="1:5" ht="14.4">
      <c r="A151" s="140">
        <v>45</v>
      </c>
      <c r="B151" s="539">
        <v>143074</v>
      </c>
      <c r="C151" s="539">
        <v>9352087</v>
      </c>
      <c r="D151" s="540" t="s">
        <v>524</v>
      </c>
      <c r="E151" s="140">
        <v>45</v>
      </c>
    </row>
    <row r="152" spans="1:5" ht="14.4">
      <c r="A152" s="140">
        <v>48</v>
      </c>
      <c r="B152" s="539">
        <v>144445</v>
      </c>
      <c r="C152" s="539">
        <v>9352088</v>
      </c>
      <c r="D152" s="540" t="s">
        <v>148</v>
      </c>
      <c r="E152" s="140">
        <v>48</v>
      </c>
    </row>
    <row r="153" spans="1:5" ht="14.4">
      <c r="A153" s="140">
        <v>312</v>
      </c>
      <c r="B153" s="539">
        <v>142018</v>
      </c>
      <c r="C153" s="539">
        <v>9352090</v>
      </c>
      <c r="D153" s="540" t="s">
        <v>523</v>
      </c>
      <c r="E153" s="140">
        <v>312</v>
      </c>
    </row>
    <row r="154" spans="1:5" ht="14.4">
      <c r="A154" s="140">
        <v>57</v>
      </c>
      <c r="B154" s="539">
        <v>141554</v>
      </c>
      <c r="C154" s="539">
        <v>9352091</v>
      </c>
      <c r="D154" s="540" t="s">
        <v>156</v>
      </c>
      <c r="E154" s="140">
        <v>57</v>
      </c>
    </row>
    <row r="155" spans="1:5" ht="14.4">
      <c r="A155" s="140">
        <v>515</v>
      </c>
      <c r="B155" s="539">
        <v>142025</v>
      </c>
      <c r="C155" s="539">
        <v>9352093</v>
      </c>
      <c r="D155" s="540" t="s">
        <v>412</v>
      </c>
      <c r="E155" s="140">
        <v>515</v>
      </c>
    </row>
    <row r="156" spans="1:5" ht="14.4">
      <c r="A156" s="140">
        <v>81</v>
      </c>
      <c r="B156" s="539">
        <v>143069</v>
      </c>
      <c r="C156" s="539">
        <v>9352096</v>
      </c>
      <c r="D156" s="540" t="s">
        <v>188</v>
      </c>
      <c r="E156" s="140">
        <v>81</v>
      </c>
    </row>
    <row r="157" spans="1:5" ht="14.4">
      <c r="A157" s="140">
        <v>471</v>
      </c>
      <c r="B157" s="539">
        <v>143361</v>
      </c>
      <c r="C157" s="539">
        <v>9352097</v>
      </c>
      <c r="D157" s="540" t="s">
        <v>1014</v>
      </c>
      <c r="E157" s="140">
        <v>471</v>
      </c>
    </row>
    <row r="158" spans="1:5" ht="14.4">
      <c r="A158" s="140">
        <v>82</v>
      </c>
      <c r="B158" s="539">
        <v>143806</v>
      </c>
      <c r="C158" s="539">
        <v>9352098</v>
      </c>
      <c r="D158" s="540" t="s">
        <v>190</v>
      </c>
      <c r="E158" s="140">
        <v>82</v>
      </c>
    </row>
    <row r="159" spans="1:5" ht="14.4">
      <c r="A159" s="140">
        <v>511</v>
      </c>
      <c r="B159" s="539">
        <v>142026</v>
      </c>
      <c r="C159" s="539">
        <v>9352099</v>
      </c>
      <c r="D159" s="540" t="s">
        <v>1015</v>
      </c>
      <c r="E159" s="140">
        <v>511</v>
      </c>
    </row>
    <row r="160" spans="1:5" ht="14.4">
      <c r="A160" s="140">
        <v>84</v>
      </c>
      <c r="B160" s="539">
        <v>146173</v>
      </c>
      <c r="C160" s="539">
        <v>9352100</v>
      </c>
      <c r="D160" s="540" t="s">
        <v>192</v>
      </c>
      <c r="E160" s="140">
        <v>84</v>
      </c>
    </row>
    <row r="161" spans="1:5" ht="14.4">
      <c r="A161" s="140">
        <v>474</v>
      </c>
      <c r="B161" s="539">
        <v>142027</v>
      </c>
      <c r="C161" s="539">
        <v>9352103</v>
      </c>
      <c r="D161" s="540" t="s">
        <v>519</v>
      </c>
      <c r="E161" s="140">
        <v>474</v>
      </c>
    </row>
    <row r="162" spans="1:5" ht="14.4">
      <c r="A162" s="140">
        <v>62</v>
      </c>
      <c r="B162" s="539">
        <v>142187</v>
      </c>
      <c r="C162" s="539">
        <v>9352104</v>
      </c>
      <c r="D162" s="540" t="s">
        <v>518</v>
      </c>
      <c r="E162" s="140">
        <v>62</v>
      </c>
    </row>
    <row r="163" spans="1:5" ht="14.4">
      <c r="A163" s="140">
        <v>494</v>
      </c>
      <c r="B163" s="539">
        <v>147509</v>
      </c>
      <c r="C163" s="539">
        <v>9352105</v>
      </c>
      <c r="D163" s="540" t="s">
        <v>395</v>
      </c>
      <c r="E163" s="140">
        <v>494</v>
      </c>
    </row>
    <row r="164" spans="1:5" ht="14.4">
      <c r="A164" s="140">
        <v>96</v>
      </c>
      <c r="B164" s="539">
        <v>146494</v>
      </c>
      <c r="C164" s="539">
        <v>9352106</v>
      </c>
      <c r="D164" s="540" t="s">
        <v>200</v>
      </c>
      <c r="E164" s="140">
        <v>96</v>
      </c>
    </row>
    <row r="165" spans="1:5" ht="14.4">
      <c r="A165" s="140">
        <v>98</v>
      </c>
      <c r="B165" s="539">
        <v>145694</v>
      </c>
      <c r="C165" s="539">
        <v>9352109</v>
      </c>
      <c r="D165" s="540" t="s">
        <v>204</v>
      </c>
      <c r="E165" s="140">
        <v>98</v>
      </c>
    </row>
    <row r="166" spans="1:5" ht="14.4">
      <c r="A166" s="140">
        <v>60</v>
      </c>
      <c r="B166" s="539">
        <v>142580</v>
      </c>
      <c r="C166" s="539">
        <v>9352113</v>
      </c>
      <c r="D166" s="540" t="s">
        <v>1016</v>
      </c>
      <c r="E166" s="140">
        <v>60</v>
      </c>
    </row>
    <row r="167" spans="1:5" ht="14.4">
      <c r="A167" s="140">
        <v>506</v>
      </c>
      <c r="B167" s="539">
        <v>147931</v>
      </c>
      <c r="C167" s="539">
        <v>9352114</v>
      </c>
      <c r="D167" s="540" t="s">
        <v>951</v>
      </c>
      <c r="E167" s="140">
        <v>506</v>
      </c>
    </row>
    <row r="168" spans="1:5" ht="14.4">
      <c r="A168" s="140">
        <v>16</v>
      </c>
      <c r="B168" s="539">
        <v>142770</v>
      </c>
      <c r="C168" s="539">
        <v>9352116</v>
      </c>
      <c r="D168" s="540" t="s">
        <v>516</v>
      </c>
      <c r="E168" s="140">
        <v>16</v>
      </c>
    </row>
    <row r="169" spans="1:5" ht="14.4">
      <c r="A169" s="140">
        <v>9</v>
      </c>
      <c r="B169" s="539">
        <v>142786</v>
      </c>
      <c r="C169" s="539">
        <v>9352120</v>
      </c>
      <c r="D169" s="540" t="s">
        <v>99</v>
      </c>
      <c r="E169" s="140">
        <v>9</v>
      </c>
    </row>
    <row r="170" spans="1:5" ht="14.4">
      <c r="A170" s="140">
        <v>109</v>
      </c>
      <c r="B170" s="539">
        <v>144446</v>
      </c>
      <c r="C170" s="539">
        <v>9352122</v>
      </c>
      <c r="D170" s="540" t="s">
        <v>210</v>
      </c>
      <c r="E170" s="140">
        <v>109</v>
      </c>
    </row>
    <row r="171" spans="1:5" ht="14.4">
      <c r="A171" s="140">
        <v>111</v>
      </c>
      <c r="B171" s="539">
        <v>141551</v>
      </c>
      <c r="C171" s="539">
        <v>9352123</v>
      </c>
      <c r="D171" s="540" t="s">
        <v>515</v>
      </c>
      <c r="E171" s="140">
        <v>111</v>
      </c>
    </row>
    <row r="172" spans="1:5" ht="14.4">
      <c r="A172" s="140">
        <v>115</v>
      </c>
      <c r="B172" s="539">
        <v>145460</v>
      </c>
      <c r="C172" s="539">
        <v>9352126</v>
      </c>
      <c r="D172" s="540" t="s">
        <v>216</v>
      </c>
      <c r="E172" s="140">
        <v>115</v>
      </c>
    </row>
    <row r="173" spans="1:5" ht="14.4">
      <c r="A173" s="140">
        <v>502</v>
      </c>
      <c r="B173" s="539">
        <v>147932</v>
      </c>
      <c r="C173" s="539">
        <v>9352129</v>
      </c>
      <c r="D173" s="540" t="s">
        <v>400</v>
      </c>
      <c r="E173" s="140">
        <v>502</v>
      </c>
    </row>
    <row r="174" spans="1:5" ht="14.4">
      <c r="A174" s="140">
        <v>208</v>
      </c>
      <c r="B174" s="539">
        <v>145835</v>
      </c>
      <c r="C174" s="539">
        <v>9352133</v>
      </c>
      <c r="D174" s="540" t="s">
        <v>231</v>
      </c>
      <c r="E174" s="140">
        <v>208</v>
      </c>
    </row>
    <row r="175" spans="1:5" ht="14.4">
      <c r="A175" s="140">
        <v>23</v>
      </c>
      <c r="B175" s="539">
        <v>146875</v>
      </c>
      <c r="C175" s="539">
        <v>9352136</v>
      </c>
      <c r="D175" s="540" t="s">
        <v>952</v>
      </c>
      <c r="E175" s="140">
        <v>23</v>
      </c>
    </row>
    <row r="176" spans="1:5" ht="14.4">
      <c r="A176" s="140">
        <v>503</v>
      </c>
      <c r="B176" s="539">
        <v>147933</v>
      </c>
      <c r="C176" s="539">
        <v>9352138</v>
      </c>
      <c r="D176" s="540" t="s">
        <v>953</v>
      </c>
      <c r="E176" s="140">
        <v>503</v>
      </c>
    </row>
    <row r="177" spans="1:5" ht="14.4">
      <c r="A177" s="140">
        <v>67</v>
      </c>
      <c r="B177" s="539">
        <v>141640</v>
      </c>
      <c r="C177" s="539">
        <v>9352145</v>
      </c>
      <c r="D177" s="540" t="s">
        <v>171</v>
      </c>
      <c r="E177" s="140">
        <v>67</v>
      </c>
    </row>
    <row r="178" spans="1:5" ht="14.4">
      <c r="A178" s="140">
        <v>65</v>
      </c>
      <c r="B178" s="539">
        <v>145541</v>
      </c>
      <c r="C178" s="539">
        <v>9352147</v>
      </c>
      <c r="D178" s="540" t="s">
        <v>169</v>
      </c>
      <c r="E178" s="140">
        <v>65</v>
      </c>
    </row>
    <row r="179" spans="1:5" ht="14.4">
      <c r="A179" s="140">
        <v>13</v>
      </c>
      <c r="B179" s="539">
        <v>143050</v>
      </c>
      <c r="C179" s="539">
        <v>9352150</v>
      </c>
      <c r="D179" s="540" t="s">
        <v>514</v>
      </c>
      <c r="E179" s="140">
        <v>13</v>
      </c>
    </row>
    <row r="180" spans="1:5" ht="14.4">
      <c r="A180" s="140">
        <v>74</v>
      </c>
      <c r="B180" s="539">
        <v>145695</v>
      </c>
      <c r="C180" s="539">
        <v>9352152</v>
      </c>
      <c r="D180" s="540" t="s">
        <v>620</v>
      </c>
      <c r="E180" s="140">
        <v>74</v>
      </c>
    </row>
    <row r="181" spans="1:5" ht="14.4">
      <c r="A181" s="140">
        <v>264</v>
      </c>
      <c r="B181" s="539">
        <v>144212</v>
      </c>
      <c r="C181" s="539">
        <v>9352154</v>
      </c>
      <c r="D181" s="540" t="s">
        <v>265</v>
      </c>
      <c r="E181" s="140">
        <v>264</v>
      </c>
    </row>
    <row r="182" spans="1:5" ht="14.4">
      <c r="A182" s="140">
        <v>469</v>
      </c>
      <c r="B182" s="539">
        <v>143147</v>
      </c>
      <c r="C182" s="539">
        <v>9352155</v>
      </c>
      <c r="D182" s="540" t="s">
        <v>513</v>
      </c>
      <c r="E182" s="140">
        <v>469</v>
      </c>
    </row>
    <row r="183" spans="1:5" ht="14.4">
      <c r="A183" s="140">
        <v>283</v>
      </c>
      <c r="B183" s="539">
        <v>141819</v>
      </c>
      <c r="C183" s="539">
        <v>9352158</v>
      </c>
      <c r="D183" s="540" t="s">
        <v>273</v>
      </c>
      <c r="E183" s="140">
        <v>283</v>
      </c>
    </row>
    <row r="184" spans="1:5" ht="14.4">
      <c r="A184" s="140">
        <v>256</v>
      </c>
      <c r="B184" s="539">
        <v>141591</v>
      </c>
      <c r="C184" s="539">
        <v>9352159</v>
      </c>
      <c r="D184" s="540" t="s">
        <v>260</v>
      </c>
      <c r="E184" s="140">
        <v>256</v>
      </c>
    </row>
    <row r="185" spans="1:5" ht="14.4">
      <c r="A185" s="140">
        <v>279</v>
      </c>
      <c r="B185" s="539">
        <v>145540</v>
      </c>
      <c r="C185" s="539">
        <v>9352167</v>
      </c>
      <c r="D185" s="540" t="s">
        <v>1126</v>
      </c>
      <c r="E185" s="140">
        <v>279</v>
      </c>
    </row>
    <row r="186" spans="1:5" ht="14.4">
      <c r="A186" s="140">
        <v>294</v>
      </c>
      <c r="B186" s="539">
        <v>144329</v>
      </c>
      <c r="C186" s="539">
        <v>9352171</v>
      </c>
      <c r="D186" s="540" t="s">
        <v>282</v>
      </c>
      <c r="E186" s="140">
        <v>294</v>
      </c>
    </row>
    <row r="187" spans="1:5" ht="14.4">
      <c r="A187" s="140">
        <v>293</v>
      </c>
      <c r="B187" s="539">
        <v>144213</v>
      </c>
      <c r="C187" s="539">
        <v>9352172</v>
      </c>
      <c r="D187" s="540" t="s">
        <v>1017</v>
      </c>
      <c r="E187" s="140">
        <v>293</v>
      </c>
    </row>
    <row r="188" spans="1:5" ht="14.4">
      <c r="A188" s="140">
        <v>260</v>
      </c>
      <c r="B188" s="539">
        <v>144216</v>
      </c>
      <c r="C188" s="539">
        <v>9352185</v>
      </c>
      <c r="D188" s="540" t="s">
        <v>263</v>
      </c>
      <c r="E188" s="140">
        <v>260</v>
      </c>
    </row>
    <row r="189" spans="1:5" ht="14.4">
      <c r="A189" s="140">
        <v>263</v>
      </c>
      <c r="B189" s="539">
        <v>144217</v>
      </c>
      <c r="C189" s="539">
        <v>9352186</v>
      </c>
      <c r="D189" s="540" t="s">
        <v>264</v>
      </c>
      <c r="E189" s="140">
        <v>263</v>
      </c>
    </row>
    <row r="190" spans="1:5" ht="14.4">
      <c r="A190" s="140">
        <v>225</v>
      </c>
      <c r="B190" s="539">
        <v>143549</v>
      </c>
      <c r="C190" s="539">
        <v>9352187</v>
      </c>
      <c r="D190" s="540" t="s">
        <v>1018</v>
      </c>
      <c r="E190" s="140">
        <v>225</v>
      </c>
    </row>
    <row r="191" spans="1:5" ht="14.4">
      <c r="A191" s="140">
        <v>270</v>
      </c>
      <c r="B191" s="539">
        <v>143550</v>
      </c>
      <c r="C191" s="539">
        <v>9352188</v>
      </c>
      <c r="D191" s="540" t="s">
        <v>1127</v>
      </c>
      <c r="E191" s="140">
        <v>270</v>
      </c>
    </row>
    <row r="192" spans="1:5" ht="14.4">
      <c r="A192" s="140">
        <v>121</v>
      </c>
      <c r="B192" s="539">
        <v>143671</v>
      </c>
      <c r="C192" s="539">
        <v>9352189</v>
      </c>
      <c r="D192" s="540" t="s">
        <v>1128</v>
      </c>
      <c r="E192" s="140">
        <v>121</v>
      </c>
    </row>
    <row r="193" spans="1:5" ht="14.4">
      <c r="A193" s="140">
        <v>249</v>
      </c>
      <c r="B193" s="539">
        <v>146460</v>
      </c>
      <c r="C193" s="539">
        <v>9352194</v>
      </c>
      <c r="D193" s="540" t="s">
        <v>255</v>
      </c>
      <c r="E193" s="140">
        <v>249</v>
      </c>
    </row>
    <row r="194" spans="1:5" ht="14.4">
      <c r="A194" s="140">
        <v>119</v>
      </c>
      <c r="B194" s="539">
        <v>143830</v>
      </c>
      <c r="C194" s="539">
        <v>9352197</v>
      </c>
      <c r="D194" s="540" t="s">
        <v>1019</v>
      </c>
      <c r="E194" s="140">
        <v>119</v>
      </c>
    </row>
    <row r="195" spans="1:5" ht="14.4">
      <c r="A195" s="140">
        <v>512</v>
      </c>
      <c r="B195" s="539">
        <v>143860</v>
      </c>
      <c r="C195" s="539">
        <v>9352198</v>
      </c>
      <c r="D195" s="540" t="s">
        <v>1020</v>
      </c>
      <c r="E195" s="140">
        <v>512</v>
      </c>
    </row>
    <row r="196" spans="1:5" ht="14.4">
      <c r="A196" s="140">
        <v>483</v>
      </c>
      <c r="B196" s="539">
        <v>143861</v>
      </c>
      <c r="C196" s="539">
        <v>9352199</v>
      </c>
      <c r="D196" s="540" t="s">
        <v>1021</v>
      </c>
      <c r="E196" s="140">
        <v>483</v>
      </c>
    </row>
    <row r="197" spans="1:5" ht="14.4">
      <c r="A197" s="140">
        <v>473</v>
      </c>
      <c r="B197" s="539">
        <v>144275</v>
      </c>
      <c r="C197" s="539">
        <v>9352200</v>
      </c>
      <c r="D197" s="540" t="s">
        <v>1129</v>
      </c>
      <c r="E197" s="140">
        <v>473</v>
      </c>
    </row>
    <row r="198" spans="1:5" ht="14.4">
      <c r="A198" s="140">
        <v>452</v>
      </c>
      <c r="B198" s="539">
        <v>144276</v>
      </c>
      <c r="C198" s="539">
        <v>9352201</v>
      </c>
      <c r="D198" s="540" t="s">
        <v>1022</v>
      </c>
      <c r="E198" s="140">
        <v>452</v>
      </c>
    </row>
    <row r="199" spans="1:5" ht="14.4">
      <c r="A199" s="140">
        <v>429</v>
      </c>
      <c r="B199" s="539">
        <v>144399</v>
      </c>
      <c r="C199" s="539">
        <v>9352202</v>
      </c>
      <c r="D199" s="540" t="s">
        <v>347</v>
      </c>
      <c r="E199" s="140">
        <v>429</v>
      </c>
    </row>
    <row r="200" spans="1:5" ht="14.4">
      <c r="A200" s="140">
        <v>217</v>
      </c>
      <c r="B200" s="539">
        <v>144625</v>
      </c>
      <c r="C200" s="539">
        <v>9352203</v>
      </c>
      <c r="D200" s="540" t="s">
        <v>1023</v>
      </c>
      <c r="E200" s="140">
        <v>217</v>
      </c>
    </row>
    <row r="201" spans="1:5" ht="14.4">
      <c r="A201" s="140">
        <v>448</v>
      </c>
      <c r="B201" s="539">
        <v>144215</v>
      </c>
      <c r="C201" s="539">
        <v>9352204</v>
      </c>
      <c r="D201" s="540" t="s">
        <v>1024</v>
      </c>
      <c r="E201" s="140">
        <v>448</v>
      </c>
    </row>
    <row r="202" spans="1:5" ht="14.4">
      <c r="A202" s="140">
        <v>501</v>
      </c>
      <c r="B202" s="539">
        <v>144553</v>
      </c>
      <c r="C202" s="539">
        <v>9352205</v>
      </c>
      <c r="D202" s="540" t="s">
        <v>1025</v>
      </c>
      <c r="E202" s="140">
        <v>501</v>
      </c>
    </row>
    <row r="203" spans="1:5" ht="14.4">
      <c r="A203" s="140">
        <v>99</v>
      </c>
      <c r="B203" s="539">
        <v>144826</v>
      </c>
      <c r="C203" s="539">
        <v>9352206</v>
      </c>
      <c r="D203" s="540" t="s">
        <v>206</v>
      </c>
      <c r="E203" s="140">
        <v>99</v>
      </c>
    </row>
    <row r="204" spans="1:5" ht="14.4">
      <c r="A204" s="140">
        <v>14</v>
      </c>
      <c r="B204" s="539">
        <v>144827</v>
      </c>
      <c r="C204" s="539">
        <v>9352207</v>
      </c>
      <c r="D204" s="540" t="s">
        <v>1026</v>
      </c>
      <c r="E204" s="140">
        <v>14</v>
      </c>
    </row>
    <row r="205" spans="1:5" ht="14.4">
      <c r="A205" s="140">
        <v>5</v>
      </c>
      <c r="B205" s="539">
        <v>144828</v>
      </c>
      <c r="C205" s="539">
        <v>9352208</v>
      </c>
      <c r="D205" s="540" t="s">
        <v>1027</v>
      </c>
      <c r="E205" s="140">
        <v>5</v>
      </c>
    </row>
    <row r="206" spans="1:5" ht="14.4">
      <c r="A206" s="140">
        <v>442</v>
      </c>
      <c r="B206" s="539">
        <v>144218</v>
      </c>
      <c r="C206" s="539">
        <v>9352209</v>
      </c>
      <c r="D206" s="540" t="s">
        <v>1028</v>
      </c>
      <c r="E206" s="140">
        <v>442</v>
      </c>
    </row>
    <row r="207" spans="1:5" ht="14.4">
      <c r="A207" s="140">
        <v>521</v>
      </c>
      <c r="B207" s="539">
        <v>145031</v>
      </c>
      <c r="C207" s="539">
        <v>9352210</v>
      </c>
      <c r="D207" s="540" t="s">
        <v>1130</v>
      </c>
      <c r="E207" s="140">
        <v>521</v>
      </c>
    </row>
    <row r="208" spans="1:5" ht="14.4">
      <c r="A208" s="140">
        <v>274</v>
      </c>
      <c r="B208" s="539">
        <v>145118</v>
      </c>
      <c r="C208" s="539">
        <v>9352211</v>
      </c>
      <c r="D208" s="540" t="s">
        <v>1029</v>
      </c>
      <c r="E208" s="140">
        <v>274</v>
      </c>
    </row>
    <row r="209" spans="1:5" ht="14.4">
      <c r="A209" s="140">
        <v>464</v>
      </c>
      <c r="B209" s="539">
        <v>145234</v>
      </c>
      <c r="C209" s="539">
        <v>9352212</v>
      </c>
      <c r="D209" s="540" t="s">
        <v>1131</v>
      </c>
      <c r="E209" s="140">
        <v>464</v>
      </c>
    </row>
    <row r="210" spans="1:5" ht="14.4">
      <c r="A210" s="140">
        <v>496</v>
      </c>
      <c r="B210" s="539">
        <v>145237</v>
      </c>
      <c r="C210" s="539">
        <v>9352213</v>
      </c>
      <c r="D210" s="540" t="s">
        <v>1132</v>
      </c>
      <c r="E210" s="140">
        <v>496</v>
      </c>
    </row>
    <row r="211" spans="1:5" ht="14.4">
      <c r="A211" s="140">
        <v>413</v>
      </c>
      <c r="B211" s="539">
        <v>145476</v>
      </c>
      <c r="C211" s="539">
        <v>9352214</v>
      </c>
      <c r="D211" s="540" t="s">
        <v>1133</v>
      </c>
      <c r="E211" s="140">
        <v>413</v>
      </c>
    </row>
    <row r="212" spans="1:5" ht="14.4">
      <c r="A212" s="140">
        <v>68</v>
      </c>
      <c r="B212" s="539">
        <v>145559</v>
      </c>
      <c r="C212" s="539">
        <v>9352215</v>
      </c>
      <c r="D212" s="540" t="s">
        <v>173</v>
      </c>
      <c r="E212" s="140">
        <v>68</v>
      </c>
    </row>
    <row r="213" spans="1:5" ht="14.4">
      <c r="A213" s="140">
        <v>476</v>
      </c>
      <c r="B213" s="539">
        <v>145277</v>
      </c>
      <c r="C213" s="539">
        <v>9352216</v>
      </c>
      <c r="D213" s="540" t="s">
        <v>1134</v>
      </c>
      <c r="E213" s="140">
        <v>476</v>
      </c>
    </row>
    <row r="214" spans="1:5" ht="14.4">
      <c r="A214" s="140">
        <v>269</v>
      </c>
      <c r="B214" s="539">
        <v>145851</v>
      </c>
      <c r="C214" s="539">
        <v>9352217</v>
      </c>
      <c r="D214" s="540" t="s">
        <v>1135</v>
      </c>
      <c r="E214" s="140">
        <v>269</v>
      </c>
    </row>
    <row r="215" spans="1:5" ht="14.4">
      <c r="A215" s="140">
        <v>425</v>
      </c>
      <c r="B215" s="539">
        <v>145698</v>
      </c>
      <c r="C215" s="539">
        <v>9352220</v>
      </c>
      <c r="D215" s="540" t="s">
        <v>1136</v>
      </c>
      <c r="E215" s="140">
        <v>425</v>
      </c>
    </row>
    <row r="216" spans="1:5" ht="14.4">
      <c r="A216" s="140">
        <v>328</v>
      </c>
      <c r="B216" s="539">
        <v>145979</v>
      </c>
      <c r="C216" s="539">
        <v>9352221</v>
      </c>
      <c r="D216" s="540" t="s">
        <v>1137</v>
      </c>
      <c r="E216" s="140">
        <v>328</v>
      </c>
    </row>
    <row r="217" spans="1:5" ht="14.4">
      <c r="A217" s="140">
        <v>481</v>
      </c>
      <c r="B217" s="539">
        <v>146086</v>
      </c>
      <c r="C217" s="539">
        <v>9352222</v>
      </c>
      <c r="D217" s="540" t="s">
        <v>1138</v>
      </c>
      <c r="E217" s="140">
        <v>481</v>
      </c>
    </row>
    <row r="218" spans="1:5" ht="14.4">
      <c r="A218" s="140">
        <v>322</v>
      </c>
      <c r="B218" s="539">
        <v>146271</v>
      </c>
      <c r="C218" s="539">
        <v>9352223</v>
      </c>
      <c r="D218" s="540" t="s">
        <v>297</v>
      </c>
      <c r="E218" s="140">
        <v>322</v>
      </c>
    </row>
    <row r="219" spans="1:5" ht="14.4">
      <c r="A219" s="140">
        <v>417</v>
      </c>
      <c r="B219" s="539">
        <v>146280</v>
      </c>
      <c r="C219" s="539">
        <v>9352224</v>
      </c>
      <c r="D219" s="540" t="s">
        <v>644</v>
      </c>
      <c r="E219" s="140">
        <v>417</v>
      </c>
    </row>
    <row r="220" spans="1:5" ht="14.4">
      <c r="A220" s="140">
        <v>250</v>
      </c>
      <c r="B220" s="539">
        <v>146323</v>
      </c>
      <c r="C220" s="539">
        <v>9352225</v>
      </c>
      <c r="D220" s="540" t="s">
        <v>256</v>
      </c>
      <c r="E220" s="140">
        <v>250</v>
      </c>
    </row>
    <row r="221" spans="1:5" ht="14.4">
      <c r="A221" s="140">
        <v>231</v>
      </c>
      <c r="B221" s="539">
        <v>146532</v>
      </c>
      <c r="C221" s="539">
        <v>9352226</v>
      </c>
      <c r="D221" s="540" t="s">
        <v>243</v>
      </c>
      <c r="E221" s="140">
        <v>231</v>
      </c>
    </row>
    <row r="222" spans="1:5" ht="14.4">
      <c r="A222" s="140">
        <v>42</v>
      </c>
      <c r="B222" s="539">
        <v>146961</v>
      </c>
      <c r="C222" s="539">
        <v>9352228</v>
      </c>
      <c r="D222" s="540" t="s">
        <v>1268</v>
      </c>
      <c r="E222" s="140">
        <v>42</v>
      </c>
    </row>
    <row r="223" spans="1:5" ht="14.4">
      <c r="A223" s="140">
        <v>446</v>
      </c>
      <c r="B223" s="539">
        <v>147450</v>
      </c>
      <c r="C223" s="539">
        <v>9352229</v>
      </c>
      <c r="D223" s="540" t="s">
        <v>1274</v>
      </c>
      <c r="E223" s="140">
        <v>446</v>
      </c>
    </row>
    <row r="224" spans="1:5" ht="14.4">
      <c r="A224" s="140">
        <v>480</v>
      </c>
      <c r="B224" s="539">
        <v>147934</v>
      </c>
      <c r="C224" s="539">
        <v>9352916</v>
      </c>
      <c r="D224" s="540" t="s">
        <v>385</v>
      </c>
      <c r="E224" s="140">
        <v>480</v>
      </c>
    </row>
    <row r="225" spans="1:5" ht="14.4">
      <c r="A225" s="140">
        <v>303</v>
      </c>
      <c r="B225" s="539">
        <v>141849</v>
      </c>
      <c r="C225" s="539">
        <v>9352927</v>
      </c>
      <c r="D225" s="540" t="s">
        <v>1352</v>
      </c>
      <c r="E225" s="140">
        <v>303</v>
      </c>
    </row>
    <row r="226" spans="1:5" ht="14.4">
      <c r="A226" s="140">
        <v>404</v>
      </c>
      <c r="B226" s="539">
        <v>143056</v>
      </c>
      <c r="C226" s="539">
        <v>9353002</v>
      </c>
      <c r="D226" s="540" t="s">
        <v>1139</v>
      </c>
      <c r="E226" s="140">
        <v>404</v>
      </c>
    </row>
    <row r="227" spans="1:5" ht="14.4">
      <c r="A227" s="140">
        <v>441</v>
      </c>
      <c r="B227" s="539">
        <v>142547</v>
      </c>
      <c r="C227" s="539">
        <v>9353025</v>
      </c>
      <c r="D227" s="540" t="s">
        <v>510</v>
      </c>
      <c r="E227" s="140">
        <v>441</v>
      </c>
    </row>
    <row r="228" spans="1:5" ht="14.4">
      <c r="A228" s="140">
        <v>492</v>
      </c>
      <c r="B228" s="539">
        <v>142554</v>
      </c>
      <c r="C228" s="539">
        <v>9353054</v>
      </c>
      <c r="D228" s="540" t="s">
        <v>1030</v>
      </c>
      <c r="E228" s="140">
        <v>492</v>
      </c>
    </row>
    <row r="229" spans="1:5" ht="14.4">
      <c r="A229" s="140">
        <v>514</v>
      </c>
      <c r="B229" s="539">
        <v>142562</v>
      </c>
      <c r="C229" s="539">
        <v>9353062</v>
      </c>
      <c r="D229" s="540" t="s">
        <v>1031</v>
      </c>
      <c r="E229" s="140">
        <v>514</v>
      </c>
    </row>
    <row r="230" spans="1:5" ht="14.4">
      <c r="A230" s="140">
        <v>20</v>
      </c>
      <c r="B230" s="539">
        <v>146148</v>
      </c>
      <c r="C230" s="539">
        <v>9353081</v>
      </c>
      <c r="D230" s="540" t="s">
        <v>1140</v>
      </c>
      <c r="E230" s="140">
        <v>20</v>
      </c>
    </row>
    <row r="231" spans="1:5" ht="14.4">
      <c r="A231" s="140">
        <v>26</v>
      </c>
      <c r="B231" s="539">
        <v>146234</v>
      </c>
      <c r="C231" s="539">
        <v>9353084</v>
      </c>
      <c r="D231" s="540" t="s">
        <v>1141</v>
      </c>
      <c r="E231" s="140">
        <v>26</v>
      </c>
    </row>
    <row r="232" spans="1:5" ht="14.4">
      <c r="A232" s="140">
        <v>36</v>
      </c>
      <c r="B232" s="539">
        <v>145696</v>
      </c>
      <c r="C232" s="539">
        <v>9353089</v>
      </c>
      <c r="D232" s="540" t="s">
        <v>1142</v>
      </c>
      <c r="E232" s="140">
        <v>36</v>
      </c>
    </row>
    <row r="233" spans="1:5" ht="14.4">
      <c r="A233" s="140">
        <v>449</v>
      </c>
      <c r="B233" s="539">
        <v>146175</v>
      </c>
      <c r="C233" s="539">
        <v>9353091</v>
      </c>
      <c r="D233" s="540" t="s">
        <v>1269</v>
      </c>
      <c r="E233" s="140">
        <v>449</v>
      </c>
    </row>
    <row r="234" spans="1:5" ht="14.4">
      <c r="A234" s="140">
        <v>243</v>
      </c>
      <c r="B234" s="539">
        <v>145539</v>
      </c>
      <c r="C234" s="539">
        <v>9353092</v>
      </c>
      <c r="D234" s="540" t="s">
        <v>1143</v>
      </c>
      <c r="E234" s="140">
        <v>243</v>
      </c>
    </row>
    <row r="235" spans="1:5" ht="14.4">
      <c r="A235" s="140">
        <v>80</v>
      </c>
      <c r="B235" s="539">
        <v>143807</v>
      </c>
      <c r="C235" s="539">
        <v>9353096</v>
      </c>
      <c r="D235" s="540" t="s">
        <v>1144</v>
      </c>
      <c r="E235" s="140">
        <v>80</v>
      </c>
    </row>
    <row r="236" spans="1:5" ht="14.4">
      <c r="A236" s="140">
        <v>316</v>
      </c>
      <c r="B236" s="539">
        <v>142994</v>
      </c>
      <c r="C236" s="539">
        <v>9353097</v>
      </c>
      <c r="D236" s="540" t="s">
        <v>507</v>
      </c>
      <c r="E236" s="140">
        <v>316</v>
      </c>
    </row>
    <row r="237" spans="1:5" ht="14.4">
      <c r="A237" s="140">
        <v>489</v>
      </c>
      <c r="B237" s="539">
        <v>143070</v>
      </c>
      <c r="C237" s="539">
        <v>9353098</v>
      </c>
      <c r="D237" s="540" t="s">
        <v>1145</v>
      </c>
      <c r="E237" s="140">
        <v>489</v>
      </c>
    </row>
    <row r="238" spans="1:5" ht="14.4">
      <c r="A238" s="140">
        <v>86</v>
      </c>
      <c r="B238" s="539">
        <v>143071</v>
      </c>
      <c r="C238" s="539">
        <v>9353099</v>
      </c>
      <c r="D238" s="540" t="s">
        <v>1146</v>
      </c>
      <c r="E238" s="140">
        <v>86</v>
      </c>
    </row>
    <row r="239" spans="1:5" ht="14.4">
      <c r="A239" s="140">
        <v>93</v>
      </c>
      <c r="B239" s="539">
        <v>144849</v>
      </c>
      <c r="C239" s="539">
        <v>9353101</v>
      </c>
      <c r="D239" s="540" t="s">
        <v>1032</v>
      </c>
      <c r="E239" s="140">
        <v>93</v>
      </c>
    </row>
    <row r="240" spans="1:5" ht="14.4">
      <c r="A240" s="140">
        <v>102</v>
      </c>
      <c r="B240" s="539">
        <v>145697</v>
      </c>
      <c r="C240" s="539">
        <v>9353102</v>
      </c>
      <c r="D240" s="540" t="s">
        <v>1147</v>
      </c>
      <c r="E240" s="140">
        <v>102</v>
      </c>
    </row>
    <row r="241" spans="1:5" ht="14.4">
      <c r="A241" s="140">
        <v>110</v>
      </c>
      <c r="B241" s="539">
        <v>147575</v>
      </c>
      <c r="C241" s="539">
        <v>9353108</v>
      </c>
      <c r="D241" s="540" t="s">
        <v>1353</v>
      </c>
      <c r="E241" s="140">
        <v>110</v>
      </c>
    </row>
    <row r="242" spans="1:5" ht="14.4">
      <c r="A242" s="140">
        <v>325</v>
      </c>
      <c r="B242" s="539">
        <v>142595</v>
      </c>
      <c r="C242" s="539">
        <v>9353115</v>
      </c>
      <c r="D242" s="540" t="s">
        <v>506</v>
      </c>
      <c r="E242" s="140">
        <v>325</v>
      </c>
    </row>
    <row r="243" spans="1:5" ht="14.4">
      <c r="A243" s="140">
        <v>38</v>
      </c>
      <c r="B243" s="539">
        <v>143065</v>
      </c>
      <c r="C243" s="539">
        <v>9353116</v>
      </c>
      <c r="D243" s="540" t="s">
        <v>1148</v>
      </c>
      <c r="E243" s="140">
        <v>38</v>
      </c>
    </row>
    <row r="244" spans="1:5" ht="14.4">
      <c r="A244" s="140">
        <v>240</v>
      </c>
      <c r="B244" s="539">
        <v>142597</v>
      </c>
      <c r="C244" s="539">
        <v>9353302</v>
      </c>
      <c r="D244" s="540" t="s">
        <v>1033</v>
      </c>
      <c r="E244" s="140">
        <v>240</v>
      </c>
    </row>
    <row r="245" spans="1:5" ht="14.4">
      <c r="A245" s="140">
        <v>437</v>
      </c>
      <c r="B245" s="539">
        <v>139149</v>
      </c>
      <c r="C245" s="539">
        <v>9353312</v>
      </c>
      <c r="D245" s="540" t="s">
        <v>1034</v>
      </c>
      <c r="E245" s="140">
        <v>437</v>
      </c>
    </row>
    <row r="246" spans="1:5" ht="14.4">
      <c r="A246" s="140">
        <v>472</v>
      </c>
      <c r="B246" s="539">
        <v>137419</v>
      </c>
      <c r="C246" s="539">
        <v>9353314</v>
      </c>
      <c r="D246" s="540" t="s">
        <v>1035</v>
      </c>
      <c r="E246" s="140">
        <v>472</v>
      </c>
    </row>
    <row r="247" spans="1:5" ht="14.4">
      <c r="A247" s="140">
        <v>487</v>
      </c>
      <c r="B247" s="539">
        <v>139448</v>
      </c>
      <c r="C247" s="539">
        <v>9353318</v>
      </c>
      <c r="D247" s="540" t="s">
        <v>1149</v>
      </c>
      <c r="E247" s="140">
        <v>487</v>
      </c>
    </row>
    <row r="248" spans="1:5" ht="14.4">
      <c r="A248" s="140">
        <v>455</v>
      </c>
      <c r="B248" s="539">
        <v>143624</v>
      </c>
      <c r="C248" s="539">
        <v>9353320</v>
      </c>
      <c r="D248" s="540" t="s">
        <v>1036</v>
      </c>
      <c r="E248" s="140">
        <v>455</v>
      </c>
    </row>
    <row r="249" spans="1:5" ht="14.4">
      <c r="A249" s="140">
        <v>31</v>
      </c>
      <c r="B249" s="539">
        <v>145692</v>
      </c>
      <c r="C249" s="539">
        <v>9353323</v>
      </c>
      <c r="D249" s="540" t="s">
        <v>1150</v>
      </c>
      <c r="E249" s="140">
        <v>31</v>
      </c>
    </row>
    <row r="250" spans="1:5" ht="14.4">
      <c r="A250" s="140">
        <v>344</v>
      </c>
      <c r="B250" s="539">
        <v>142598</v>
      </c>
      <c r="C250" s="539">
        <v>9353328</v>
      </c>
      <c r="D250" s="540" t="s">
        <v>1037</v>
      </c>
      <c r="E250" s="140">
        <v>344</v>
      </c>
    </row>
    <row r="251" spans="1:5" ht="14.4">
      <c r="A251" s="140">
        <v>56</v>
      </c>
      <c r="B251" s="539">
        <v>145693</v>
      </c>
      <c r="C251" s="539">
        <v>9353331</v>
      </c>
      <c r="D251" s="540" t="s">
        <v>1151</v>
      </c>
      <c r="E251" s="140">
        <v>56</v>
      </c>
    </row>
    <row r="252" spans="1:5" ht="14.4">
      <c r="A252" s="140">
        <v>72</v>
      </c>
      <c r="B252" s="539">
        <v>142806</v>
      </c>
      <c r="C252" s="539">
        <v>9353335</v>
      </c>
      <c r="D252" s="540" t="s">
        <v>1038</v>
      </c>
      <c r="E252" s="140">
        <v>72</v>
      </c>
    </row>
    <row r="253" spans="1:5" ht="14.4">
      <c r="A253" s="140">
        <v>288</v>
      </c>
      <c r="B253" s="539">
        <v>146229</v>
      </c>
      <c r="C253" s="539">
        <v>9353339</v>
      </c>
      <c r="D253" s="540" t="s">
        <v>1270</v>
      </c>
      <c r="E253" s="140">
        <v>288</v>
      </c>
    </row>
    <row r="254" spans="1:5" ht="14.4">
      <c r="A254" s="140">
        <v>289</v>
      </c>
      <c r="B254" s="539">
        <v>145382</v>
      </c>
      <c r="C254" s="539">
        <v>9353340</v>
      </c>
      <c r="D254" s="540" t="s">
        <v>278</v>
      </c>
      <c r="E254" s="140">
        <v>289</v>
      </c>
    </row>
    <row r="255" spans="1:5" ht="14.4">
      <c r="A255" s="140">
        <v>291</v>
      </c>
      <c r="B255" s="539">
        <v>146977</v>
      </c>
      <c r="C255" s="539">
        <v>9353341</v>
      </c>
      <c r="D255" s="540" t="s">
        <v>279</v>
      </c>
      <c r="E255" s="140">
        <v>291</v>
      </c>
    </row>
    <row r="256" spans="1:5" ht="14.4">
      <c r="A256" s="140">
        <v>253</v>
      </c>
      <c r="B256" s="539">
        <v>141842</v>
      </c>
      <c r="C256" s="539">
        <v>9353344</v>
      </c>
      <c r="D256" s="540" t="s">
        <v>498</v>
      </c>
      <c r="E256" s="140">
        <v>253</v>
      </c>
    </row>
    <row r="257" spans="1:5" ht="14.4">
      <c r="A257" s="140">
        <v>505</v>
      </c>
      <c r="B257" s="539">
        <v>143360</v>
      </c>
      <c r="C257" s="539">
        <v>9353345</v>
      </c>
      <c r="D257" s="540" t="s">
        <v>1039</v>
      </c>
      <c r="E257" s="140">
        <v>505</v>
      </c>
    </row>
    <row r="258" spans="1:5" ht="14.4">
      <c r="A258" s="140">
        <v>320</v>
      </c>
      <c r="B258" s="539">
        <v>145795</v>
      </c>
      <c r="C258" s="539">
        <v>9353346</v>
      </c>
      <c r="D258" s="540" t="s">
        <v>1152</v>
      </c>
      <c r="E258" s="140">
        <v>320</v>
      </c>
    </row>
    <row r="259" spans="1:5" ht="14.4">
      <c r="A259" s="140">
        <v>527</v>
      </c>
      <c r="B259" s="539">
        <v>137179</v>
      </c>
      <c r="C259" s="539">
        <v>9354029</v>
      </c>
      <c r="D259" s="540" t="s">
        <v>416</v>
      </c>
      <c r="E259" s="140">
        <v>527</v>
      </c>
    </row>
    <row r="260" spans="1:5" ht="14.4">
      <c r="A260" s="140">
        <v>531</v>
      </c>
      <c r="B260" s="539">
        <v>137180</v>
      </c>
      <c r="C260" s="539">
        <v>9354030</v>
      </c>
      <c r="D260" s="540" t="s">
        <v>417</v>
      </c>
      <c r="E260" s="140">
        <v>531</v>
      </c>
    </row>
    <row r="261" spans="1:5" ht="14.4">
      <c r="A261" s="140">
        <v>551</v>
      </c>
      <c r="B261" s="539">
        <v>136990</v>
      </c>
      <c r="C261" s="539">
        <v>9354000</v>
      </c>
      <c r="D261" s="540" t="s">
        <v>1040</v>
      </c>
      <c r="E261" s="140">
        <v>551</v>
      </c>
    </row>
    <row r="262" spans="1:5" ht="14.4">
      <c r="A262" s="140">
        <v>990</v>
      </c>
      <c r="B262" s="539">
        <v>136757</v>
      </c>
      <c r="C262" s="539">
        <v>9354001</v>
      </c>
      <c r="D262" s="540" t="s">
        <v>429</v>
      </c>
      <c r="E262" s="140">
        <v>990</v>
      </c>
    </row>
    <row r="263" spans="1:5" ht="14.4">
      <c r="A263" s="140">
        <v>170</v>
      </c>
      <c r="B263" s="539">
        <v>137134</v>
      </c>
      <c r="C263" s="539">
        <v>9354002</v>
      </c>
      <c r="D263" s="540" t="s">
        <v>225</v>
      </c>
      <c r="E263" s="140">
        <v>170</v>
      </c>
    </row>
    <row r="264" spans="1:5" ht="14.4">
      <c r="A264" s="140">
        <v>350</v>
      </c>
      <c r="B264" s="539">
        <v>137321</v>
      </c>
      <c r="C264" s="539">
        <v>9354003</v>
      </c>
      <c r="D264" s="540" t="s">
        <v>1354</v>
      </c>
      <c r="E264" s="140">
        <v>350</v>
      </c>
    </row>
    <row r="265" spans="1:5" ht="14.4">
      <c r="A265" s="140">
        <v>556</v>
      </c>
      <c r="B265" s="539">
        <v>138162</v>
      </c>
      <c r="C265" s="539">
        <v>9354004</v>
      </c>
      <c r="D265" s="540" t="s">
        <v>423</v>
      </c>
      <c r="E265" s="140">
        <v>556</v>
      </c>
    </row>
    <row r="266" spans="1:5" ht="14.4">
      <c r="A266" s="140">
        <v>373</v>
      </c>
      <c r="B266" s="539">
        <v>137674</v>
      </c>
      <c r="C266" s="539">
        <v>9354006</v>
      </c>
      <c r="D266" s="540" t="s">
        <v>322</v>
      </c>
      <c r="E266" s="140">
        <v>373</v>
      </c>
    </row>
    <row r="267" spans="1:5" ht="14.4">
      <c r="A267" s="140">
        <v>365</v>
      </c>
      <c r="B267" s="539">
        <v>138373</v>
      </c>
      <c r="C267" s="539">
        <v>9354007</v>
      </c>
      <c r="D267" s="540" t="s">
        <v>496</v>
      </c>
      <c r="E267" s="140">
        <v>365</v>
      </c>
    </row>
    <row r="268" spans="1:5" ht="14.4">
      <c r="A268" s="140">
        <v>559</v>
      </c>
      <c r="B268" s="539">
        <v>138506</v>
      </c>
      <c r="C268" s="539">
        <v>9354008</v>
      </c>
      <c r="D268" s="540" t="s">
        <v>495</v>
      </c>
      <c r="E268" s="140">
        <v>559</v>
      </c>
    </row>
    <row r="269" spans="1:5" ht="14.4">
      <c r="A269" s="140">
        <v>991</v>
      </c>
      <c r="B269" s="539">
        <v>138250</v>
      </c>
      <c r="C269" s="539">
        <v>9354009</v>
      </c>
      <c r="D269" s="540" t="s">
        <v>430</v>
      </c>
      <c r="E269" s="140">
        <v>991</v>
      </c>
    </row>
    <row r="270" spans="1:5" ht="14.4">
      <c r="A270" s="140">
        <v>992</v>
      </c>
      <c r="B270" s="539">
        <v>138273</v>
      </c>
      <c r="C270" s="539">
        <v>9354010</v>
      </c>
      <c r="D270" s="540" t="s">
        <v>1271</v>
      </c>
      <c r="E270" s="140">
        <v>992</v>
      </c>
    </row>
    <row r="271" spans="1:5" ht="14.4">
      <c r="A271" s="140">
        <v>993</v>
      </c>
      <c r="B271" s="539">
        <v>138274</v>
      </c>
      <c r="C271" s="539">
        <v>9354016</v>
      </c>
      <c r="D271" s="540" t="s">
        <v>1272</v>
      </c>
      <c r="E271" s="140">
        <v>993</v>
      </c>
    </row>
    <row r="272" spans="1:5" ht="14.4">
      <c r="A272" s="140">
        <v>361</v>
      </c>
      <c r="B272" s="539">
        <v>136918</v>
      </c>
      <c r="C272" s="539">
        <v>9354017</v>
      </c>
      <c r="D272" s="540" t="s">
        <v>315</v>
      </c>
      <c r="E272" s="140">
        <v>361</v>
      </c>
    </row>
    <row r="273" spans="1:5" ht="14.4">
      <c r="A273" s="140">
        <v>555</v>
      </c>
      <c r="B273" s="539">
        <v>141639</v>
      </c>
      <c r="C273" s="539">
        <v>9354019</v>
      </c>
      <c r="D273" s="540" t="s">
        <v>422</v>
      </c>
      <c r="E273" s="140">
        <v>555</v>
      </c>
    </row>
    <row r="274" spans="1:5" ht="14.4">
      <c r="A274" s="140">
        <v>169</v>
      </c>
      <c r="B274" s="539">
        <v>139403</v>
      </c>
      <c r="C274" s="539">
        <v>9354032</v>
      </c>
      <c r="D274" s="540" t="s">
        <v>471</v>
      </c>
      <c r="E274" s="140">
        <v>169</v>
      </c>
    </row>
    <row r="275" spans="1:5" ht="14.4">
      <c r="A275" s="140">
        <v>561</v>
      </c>
      <c r="B275" s="539">
        <v>139867</v>
      </c>
      <c r="C275" s="539">
        <v>9354033</v>
      </c>
      <c r="D275" s="540" t="s">
        <v>465</v>
      </c>
      <c r="E275" s="140">
        <v>561</v>
      </c>
    </row>
    <row r="276" spans="1:5" ht="14.4">
      <c r="A276" s="140">
        <v>371</v>
      </c>
      <c r="B276" s="539">
        <v>140032</v>
      </c>
      <c r="C276" s="539">
        <v>9354034</v>
      </c>
      <c r="D276" s="540" t="s">
        <v>494</v>
      </c>
      <c r="E276" s="140">
        <v>371</v>
      </c>
    </row>
    <row r="277" spans="1:5" ht="14.4">
      <c r="A277" s="140">
        <v>994</v>
      </c>
      <c r="B277" s="539">
        <v>140047</v>
      </c>
      <c r="C277" s="539">
        <v>9354035</v>
      </c>
      <c r="D277" s="540" t="s">
        <v>1273</v>
      </c>
      <c r="E277" s="140">
        <v>994</v>
      </c>
    </row>
    <row r="278" spans="1:5" ht="14.4">
      <c r="A278" s="140">
        <v>166</v>
      </c>
      <c r="B278" s="539">
        <v>136271</v>
      </c>
      <c r="C278" s="539">
        <v>9354036</v>
      </c>
      <c r="D278" s="540" t="s">
        <v>493</v>
      </c>
      <c r="E278" s="140">
        <v>166</v>
      </c>
    </row>
    <row r="279" spans="1:5" ht="14.4">
      <c r="A279" s="140">
        <v>165</v>
      </c>
      <c r="B279" s="539">
        <v>136782</v>
      </c>
      <c r="C279" s="539">
        <v>9354040</v>
      </c>
      <c r="D279" s="540" t="s">
        <v>222</v>
      </c>
      <c r="E279" s="140">
        <v>165</v>
      </c>
    </row>
    <row r="280" spans="1:5" ht="14.4">
      <c r="A280" s="140">
        <v>557</v>
      </c>
      <c r="B280" s="539">
        <v>140669</v>
      </c>
      <c r="C280" s="539">
        <v>9354041</v>
      </c>
      <c r="D280" s="540" t="s">
        <v>492</v>
      </c>
      <c r="E280" s="140">
        <v>557</v>
      </c>
    </row>
    <row r="281" spans="1:5" ht="14.4">
      <c r="A281" s="140">
        <v>599</v>
      </c>
      <c r="B281" s="539">
        <v>140969</v>
      </c>
      <c r="C281" s="539">
        <v>9354042</v>
      </c>
      <c r="D281" s="540" t="s">
        <v>461</v>
      </c>
      <c r="E281" s="140">
        <v>599</v>
      </c>
    </row>
    <row r="282" spans="1:5" ht="14.4">
      <c r="A282" s="140">
        <v>167</v>
      </c>
      <c r="B282" s="539">
        <v>141236</v>
      </c>
      <c r="C282" s="539">
        <v>9354043</v>
      </c>
      <c r="D282" s="540" t="s">
        <v>491</v>
      </c>
      <c r="E282" s="140">
        <v>167</v>
      </c>
    </row>
    <row r="283" spans="1:5" ht="14.4">
      <c r="A283" s="140">
        <v>171</v>
      </c>
      <c r="B283" s="539">
        <v>142759</v>
      </c>
      <c r="C283" s="539">
        <v>9354045</v>
      </c>
      <c r="D283" s="540" t="s">
        <v>490</v>
      </c>
      <c r="E283" s="140">
        <v>171</v>
      </c>
    </row>
    <row r="284" spans="1:5" ht="14.4">
      <c r="A284" s="140">
        <v>558</v>
      </c>
      <c r="B284" s="539">
        <v>145055</v>
      </c>
      <c r="C284" s="539">
        <v>9354048</v>
      </c>
      <c r="D284" s="540" t="s">
        <v>425</v>
      </c>
      <c r="E284" s="140">
        <v>558</v>
      </c>
    </row>
    <row r="285" spans="1:5" ht="14.4">
      <c r="A285" s="140">
        <v>175</v>
      </c>
      <c r="B285" s="539">
        <v>137901</v>
      </c>
      <c r="C285" s="539">
        <v>9354051</v>
      </c>
      <c r="D285" s="540" t="s">
        <v>489</v>
      </c>
      <c r="E285" s="140">
        <v>175</v>
      </c>
    </row>
    <row r="286" spans="1:5" ht="14.4">
      <c r="A286" s="140">
        <v>155</v>
      </c>
      <c r="B286" s="539">
        <v>137055</v>
      </c>
      <c r="C286" s="539">
        <v>9354056</v>
      </c>
      <c r="D286" s="540" t="s">
        <v>218</v>
      </c>
      <c r="E286" s="140">
        <v>155</v>
      </c>
    </row>
    <row r="287" spans="1:5" ht="14.4">
      <c r="A287" s="140">
        <v>156</v>
      </c>
      <c r="B287" s="539">
        <v>136998</v>
      </c>
      <c r="C287" s="539">
        <v>9354075</v>
      </c>
      <c r="D287" s="540" t="s">
        <v>219</v>
      </c>
      <c r="E287" s="140">
        <v>156</v>
      </c>
    </row>
    <row r="288" spans="1:5" ht="14.4">
      <c r="A288" s="140">
        <v>378</v>
      </c>
      <c r="B288" s="539">
        <v>136834</v>
      </c>
      <c r="C288" s="539">
        <v>9354076</v>
      </c>
      <c r="D288" s="540" t="s">
        <v>325</v>
      </c>
      <c r="E288" s="140">
        <v>378</v>
      </c>
    </row>
    <row r="289" spans="1:5" ht="14.4">
      <c r="A289" s="140">
        <v>366</v>
      </c>
      <c r="B289" s="539">
        <v>136827</v>
      </c>
      <c r="C289" s="539">
        <v>9354092</v>
      </c>
      <c r="D289" s="540" t="s">
        <v>317</v>
      </c>
      <c r="E289" s="140">
        <v>366</v>
      </c>
    </row>
    <row r="290" spans="1:5" ht="14.4">
      <c r="A290" s="140">
        <v>375</v>
      </c>
      <c r="B290" s="539">
        <v>139288</v>
      </c>
      <c r="C290" s="539">
        <v>9354095</v>
      </c>
      <c r="D290" s="540" t="s">
        <v>488</v>
      </c>
      <c r="E290" s="140">
        <v>375</v>
      </c>
    </row>
    <row r="291" spans="1:5" ht="14.4">
      <c r="A291" s="140">
        <v>356</v>
      </c>
      <c r="B291" s="539">
        <v>144214</v>
      </c>
      <c r="C291" s="539">
        <v>9354096</v>
      </c>
      <c r="D291" s="540" t="s">
        <v>313</v>
      </c>
      <c r="E291" s="140">
        <v>356</v>
      </c>
    </row>
    <row r="292" spans="1:5" ht="14.4">
      <c r="A292" s="140">
        <v>357</v>
      </c>
      <c r="B292" s="539">
        <v>137218</v>
      </c>
      <c r="C292" s="539">
        <v>9354097</v>
      </c>
      <c r="D292" s="540" t="s">
        <v>314</v>
      </c>
      <c r="E292" s="140">
        <v>357</v>
      </c>
    </row>
    <row r="293" spans="1:5" ht="14.4">
      <c r="A293" s="140">
        <v>362</v>
      </c>
      <c r="B293" s="539">
        <v>137208</v>
      </c>
      <c r="C293" s="539">
        <v>9354098</v>
      </c>
      <c r="D293" s="540" t="s">
        <v>487</v>
      </c>
      <c r="E293" s="140">
        <v>362</v>
      </c>
    </row>
    <row r="294" spans="1:5" ht="14.4">
      <c r="A294" s="140">
        <v>376</v>
      </c>
      <c r="B294" s="539">
        <v>136969</v>
      </c>
      <c r="C294" s="539">
        <v>9354099</v>
      </c>
      <c r="D294" s="540" t="s">
        <v>324</v>
      </c>
      <c r="E294" s="140">
        <v>376</v>
      </c>
    </row>
    <row r="295" spans="1:5" ht="14.4">
      <c r="A295" s="140">
        <v>554</v>
      </c>
      <c r="B295" s="539">
        <v>136322</v>
      </c>
      <c r="C295" s="539">
        <v>9354102</v>
      </c>
      <c r="D295" s="540" t="s">
        <v>421</v>
      </c>
      <c r="E295" s="140">
        <v>554</v>
      </c>
    </row>
    <row r="296" spans="1:5" ht="14.4">
      <c r="A296" s="140">
        <v>562</v>
      </c>
      <c r="B296" s="539">
        <v>143362</v>
      </c>
      <c r="C296" s="539">
        <v>9354103</v>
      </c>
      <c r="D296" s="540" t="s">
        <v>428</v>
      </c>
      <c r="E296" s="140">
        <v>562</v>
      </c>
    </row>
    <row r="297" spans="1:5" ht="14.4">
      <c r="A297" s="140">
        <v>159</v>
      </c>
      <c r="B297" s="539">
        <v>136416</v>
      </c>
      <c r="C297" s="539">
        <v>9354504</v>
      </c>
      <c r="D297" s="540" t="s">
        <v>221</v>
      </c>
      <c r="E297" s="140">
        <v>159</v>
      </c>
    </row>
    <row r="298" spans="1:5" ht="14.4">
      <c r="A298" s="140">
        <v>372</v>
      </c>
      <c r="B298" s="539">
        <v>137849</v>
      </c>
      <c r="C298" s="539">
        <v>9354603</v>
      </c>
      <c r="D298" s="540" t="s">
        <v>321</v>
      </c>
      <c r="E298" s="140">
        <v>372</v>
      </c>
    </row>
    <row r="299" spans="1:5" ht="14.4">
      <c r="A299" s="140">
        <v>157</v>
      </c>
      <c r="B299" s="539">
        <v>146909</v>
      </c>
      <c r="C299" s="539">
        <v>9354605</v>
      </c>
      <c r="D299" s="540" t="s">
        <v>220</v>
      </c>
      <c r="E299" s="140">
        <v>157</v>
      </c>
    </row>
    <row r="300" spans="1:5" ht="14.4">
      <c r="A300" s="140">
        <v>368</v>
      </c>
      <c r="B300" s="539">
        <v>136453</v>
      </c>
      <c r="C300" s="539">
        <v>9354606</v>
      </c>
      <c r="D300" s="540" t="s">
        <v>318</v>
      </c>
      <c r="E300" s="140">
        <v>368</v>
      </c>
    </row>
  </sheetData>
  <autoFilter ref="A1:A300" xr:uid="{00000000-0009-0000-0000-00001B000000}"/>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9">
    <tabColor rgb="FFFF0000"/>
  </sheetPr>
  <dimension ref="A1:E300"/>
  <sheetViews>
    <sheetView topLeftCell="A190" workbookViewId="0">
      <selection activeCell="A3" sqref="A3"/>
    </sheetView>
  </sheetViews>
  <sheetFormatPr defaultColWidth="10.7109375" defaultRowHeight="10.199999999999999"/>
  <cols>
    <col min="1" max="3" width="10.7109375" style="140"/>
    <col min="4" max="4" width="64.85546875" style="140" bestFit="1" customWidth="1"/>
    <col min="5" max="16384" width="10.7109375" style="140"/>
  </cols>
  <sheetData>
    <row r="1" spans="1:5" ht="28.8">
      <c r="A1" s="133" t="s">
        <v>49</v>
      </c>
      <c r="B1" s="133" t="s">
        <v>695</v>
      </c>
      <c r="C1" s="133" t="s">
        <v>694</v>
      </c>
      <c r="D1" s="133" t="s">
        <v>693</v>
      </c>
      <c r="E1" s="140" t="s">
        <v>49</v>
      </c>
    </row>
    <row r="2" spans="1:5" ht="14.4">
      <c r="A2" s="129">
        <v>205</v>
      </c>
      <c r="B2" s="128">
        <v>124531</v>
      </c>
      <c r="C2" s="128">
        <v>9352002</v>
      </c>
      <c r="D2" s="127" t="s">
        <v>229</v>
      </c>
      <c r="E2" s="140">
        <v>205</v>
      </c>
    </row>
    <row r="3" spans="1:5" ht="14.4">
      <c r="A3" s="129">
        <v>429</v>
      </c>
      <c r="B3" s="128">
        <v>124533</v>
      </c>
      <c r="C3" s="334">
        <v>9352202</v>
      </c>
      <c r="D3" s="127" t="s">
        <v>347</v>
      </c>
      <c r="E3" s="140">
        <v>429</v>
      </c>
    </row>
    <row r="4" spans="1:5" ht="14.4">
      <c r="A4" s="129">
        <v>436</v>
      </c>
      <c r="B4" s="128">
        <v>124534</v>
      </c>
      <c r="C4" s="128">
        <v>9352007</v>
      </c>
      <c r="D4" s="127" t="s">
        <v>656</v>
      </c>
      <c r="E4" s="140">
        <v>436</v>
      </c>
    </row>
    <row r="5" spans="1:5" ht="14.4">
      <c r="A5" s="129">
        <v>443</v>
      </c>
      <c r="B5" s="128">
        <v>124536</v>
      </c>
      <c r="C5" s="128">
        <v>9352009</v>
      </c>
      <c r="D5" s="127" t="s">
        <v>356</v>
      </c>
      <c r="E5" s="140">
        <v>443</v>
      </c>
    </row>
    <row r="6" spans="1:5" ht="14.4">
      <c r="A6" s="129">
        <v>451</v>
      </c>
      <c r="B6" s="128">
        <v>124537</v>
      </c>
      <c r="C6" s="128">
        <v>9352011</v>
      </c>
      <c r="D6" s="127" t="s">
        <v>364</v>
      </c>
      <c r="E6" s="140">
        <v>451</v>
      </c>
    </row>
    <row r="7" spans="1:5" ht="14.4">
      <c r="A7" s="129">
        <v>460</v>
      </c>
      <c r="B7" s="128">
        <v>124538</v>
      </c>
      <c r="C7" s="128">
        <v>9352012</v>
      </c>
      <c r="D7" s="127" t="s">
        <v>655</v>
      </c>
      <c r="E7" s="140">
        <v>460</v>
      </c>
    </row>
    <row r="8" spans="1:5" ht="14.4">
      <c r="A8" s="129">
        <v>466</v>
      </c>
      <c r="B8" s="128">
        <v>124539</v>
      </c>
      <c r="C8" s="128">
        <v>9352013</v>
      </c>
      <c r="D8" s="127" t="s">
        <v>654</v>
      </c>
      <c r="E8" s="140">
        <v>466</v>
      </c>
    </row>
    <row r="9" spans="1:5" ht="14.4">
      <c r="A9" s="129">
        <v>467</v>
      </c>
      <c r="B9" s="128">
        <v>124540</v>
      </c>
      <c r="C9" s="128">
        <v>9352015</v>
      </c>
      <c r="D9" s="127" t="s">
        <v>653</v>
      </c>
      <c r="E9" s="140">
        <v>467</v>
      </c>
    </row>
    <row r="10" spans="1:5" ht="14.4">
      <c r="A10" s="129">
        <v>508</v>
      </c>
      <c r="B10" s="128">
        <v>140623</v>
      </c>
      <c r="C10" s="128">
        <v>9352016</v>
      </c>
      <c r="D10" s="127" t="s">
        <v>652</v>
      </c>
      <c r="E10" s="140">
        <v>508</v>
      </c>
    </row>
    <row r="11" spans="1:5" ht="14.4">
      <c r="A11" s="129">
        <v>473</v>
      </c>
      <c r="B11" s="128">
        <v>124541</v>
      </c>
      <c r="C11" s="334">
        <v>9352200</v>
      </c>
      <c r="D11" s="127" t="s">
        <v>651</v>
      </c>
      <c r="E11" s="140">
        <v>473</v>
      </c>
    </row>
    <row r="12" spans="1:5" ht="14.4">
      <c r="A12" s="129">
        <v>476</v>
      </c>
      <c r="B12" s="128">
        <v>145277</v>
      </c>
      <c r="C12" s="128">
        <v>9352216</v>
      </c>
      <c r="D12" s="127" t="s">
        <v>650</v>
      </c>
      <c r="E12" s="140">
        <v>476</v>
      </c>
    </row>
    <row r="13" spans="1:5" ht="14.4">
      <c r="A13" s="129">
        <v>479</v>
      </c>
      <c r="B13" s="128">
        <v>124543</v>
      </c>
      <c r="C13" s="128">
        <v>9352020</v>
      </c>
      <c r="D13" s="127" t="s">
        <v>384</v>
      </c>
      <c r="E13" s="140">
        <v>479</v>
      </c>
    </row>
    <row r="14" spans="1:5" ht="14.4">
      <c r="A14" s="129">
        <v>482</v>
      </c>
      <c r="B14" s="128">
        <v>124544</v>
      </c>
      <c r="C14" s="128">
        <v>9352021</v>
      </c>
      <c r="D14" s="127" t="s">
        <v>387</v>
      </c>
      <c r="E14" s="140">
        <v>482</v>
      </c>
    </row>
    <row r="15" spans="1:5" ht="14.4">
      <c r="A15" s="129">
        <v>499</v>
      </c>
      <c r="B15" s="128">
        <v>124547</v>
      </c>
      <c r="C15" s="128">
        <v>9352026</v>
      </c>
      <c r="D15" s="127" t="s">
        <v>649</v>
      </c>
      <c r="E15" s="140">
        <v>499</v>
      </c>
    </row>
    <row r="16" spans="1:5" ht="14.4">
      <c r="A16" s="129">
        <v>415</v>
      </c>
      <c r="B16" s="128">
        <v>124550</v>
      </c>
      <c r="C16" s="128">
        <v>9352032</v>
      </c>
      <c r="D16" s="127" t="s">
        <v>648</v>
      </c>
      <c r="E16" s="140">
        <v>415</v>
      </c>
    </row>
    <row r="17" spans="1:5" ht="14.4">
      <c r="A17" s="129">
        <v>424</v>
      </c>
      <c r="B17" s="128">
        <v>124552</v>
      </c>
      <c r="C17" s="128">
        <v>9352034</v>
      </c>
      <c r="D17" s="127" t="s">
        <v>647</v>
      </c>
      <c r="E17" s="140">
        <v>424</v>
      </c>
    </row>
    <row r="18" spans="1:5" ht="14.4">
      <c r="A18" s="129">
        <v>422</v>
      </c>
      <c r="B18" s="128">
        <v>124553</v>
      </c>
      <c r="C18" s="128">
        <v>9352035</v>
      </c>
      <c r="D18" s="127" t="s">
        <v>646</v>
      </c>
      <c r="E18" s="140">
        <v>422</v>
      </c>
    </row>
    <row r="19" spans="1:5" ht="14.4">
      <c r="A19" s="129">
        <v>269</v>
      </c>
      <c r="B19" s="128">
        <v>145851</v>
      </c>
      <c r="C19" s="128">
        <v>9352217</v>
      </c>
      <c r="D19" s="127" t="s">
        <v>645</v>
      </c>
      <c r="E19" s="140">
        <v>269</v>
      </c>
    </row>
    <row r="20" spans="1:5" ht="14.4">
      <c r="A20" s="129">
        <v>417</v>
      </c>
      <c r="B20" s="128">
        <v>146280</v>
      </c>
      <c r="C20" s="128">
        <v>9352224</v>
      </c>
      <c r="D20" s="127" t="s">
        <v>644</v>
      </c>
      <c r="E20" s="140">
        <v>417</v>
      </c>
    </row>
    <row r="21" spans="1:5" ht="14.4">
      <c r="A21" s="129">
        <v>452</v>
      </c>
      <c r="B21" s="128">
        <v>124556</v>
      </c>
      <c r="C21" s="334">
        <v>9352201</v>
      </c>
      <c r="D21" s="127" t="s">
        <v>365</v>
      </c>
      <c r="E21" s="140">
        <v>452</v>
      </c>
    </row>
    <row r="22" spans="1:5" ht="14.4">
      <c r="A22" s="129">
        <v>442</v>
      </c>
      <c r="B22" s="128">
        <v>124558</v>
      </c>
      <c r="C22" s="334">
        <v>9352209</v>
      </c>
      <c r="D22" s="127" t="s">
        <v>643</v>
      </c>
      <c r="E22" s="140">
        <v>442</v>
      </c>
    </row>
    <row r="23" spans="1:5" ht="14.4">
      <c r="A23" s="129">
        <v>239</v>
      </c>
      <c r="B23" s="128">
        <v>124559</v>
      </c>
      <c r="C23" s="128">
        <v>9352042</v>
      </c>
      <c r="D23" s="127" t="s">
        <v>249</v>
      </c>
      <c r="E23" s="140">
        <v>239</v>
      </c>
    </row>
    <row r="24" spans="1:5" ht="14.4">
      <c r="A24" s="129">
        <v>416</v>
      </c>
      <c r="B24" s="128">
        <v>124561</v>
      </c>
      <c r="C24" s="128">
        <v>9352045</v>
      </c>
      <c r="D24" s="127" t="s">
        <v>337</v>
      </c>
      <c r="E24" s="140">
        <v>416</v>
      </c>
    </row>
    <row r="25" spans="1:5" ht="14.4">
      <c r="A25" s="129">
        <v>413</v>
      </c>
      <c r="B25" s="128">
        <v>145476</v>
      </c>
      <c r="C25" s="128">
        <v>9352214</v>
      </c>
      <c r="D25" s="127" t="s">
        <v>642</v>
      </c>
      <c r="E25" s="140">
        <v>413</v>
      </c>
    </row>
    <row r="26" spans="1:5" ht="14.4">
      <c r="A26" s="129">
        <v>486</v>
      </c>
      <c r="B26" s="128">
        <v>124565</v>
      </c>
      <c r="C26" s="128">
        <v>9352055</v>
      </c>
      <c r="D26" s="127" t="s">
        <v>390</v>
      </c>
      <c r="E26" s="140">
        <v>486</v>
      </c>
    </row>
    <row r="27" spans="1:5" ht="14.4">
      <c r="A27" s="129">
        <v>1</v>
      </c>
      <c r="B27" s="128">
        <v>124566</v>
      </c>
      <c r="C27" s="128">
        <v>9352058</v>
      </c>
      <c r="D27" s="127" t="s">
        <v>641</v>
      </c>
      <c r="E27" s="140">
        <v>1</v>
      </c>
    </row>
    <row r="28" spans="1:5" ht="14.4">
      <c r="A28" s="129">
        <v>5</v>
      </c>
      <c r="B28" s="128">
        <v>124568</v>
      </c>
      <c r="C28" s="334">
        <v>9352208</v>
      </c>
      <c r="D28" s="127" t="s">
        <v>640</v>
      </c>
      <c r="E28" s="140">
        <v>5</v>
      </c>
    </row>
    <row r="29" spans="1:5" ht="14.4">
      <c r="A29" s="129">
        <v>211</v>
      </c>
      <c r="B29" s="128">
        <v>124572</v>
      </c>
      <c r="C29" s="128">
        <v>9352066</v>
      </c>
      <c r="D29" s="127" t="s">
        <v>232</v>
      </c>
      <c r="E29" s="140">
        <v>211</v>
      </c>
    </row>
    <row r="30" spans="1:5" ht="14.4">
      <c r="A30" s="129">
        <v>15</v>
      </c>
      <c r="B30" s="128">
        <v>144443</v>
      </c>
      <c r="C30" s="128">
        <v>9352067</v>
      </c>
      <c r="D30" s="127" t="s">
        <v>111</v>
      </c>
      <c r="E30" s="140">
        <v>15</v>
      </c>
    </row>
    <row r="31" spans="1:5" ht="14.4">
      <c r="A31" s="129">
        <v>19</v>
      </c>
      <c r="B31" s="128">
        <v>124574</v>
      </c>
      <c r="C31" s="128">
        <v>9352068</v>
      </c>
      <c r="D31" s="127" t="s">
        <v>639</v>
      </c>
      <c r="E31" s="140">
        <v>19</v>
      </c>
    </row>
    <row r="32" spans="1:5" ht="14.4">
      <c r="A32" s="129">
        <v>219</v>
      </c>
      <c r="B32" s="128">
        <v>124575</v>
      </c>
      <c r="C32" s="128">
        <v>9352069</v>
      </c>
      <c r="D32" s="127" t="s">
        <v>235</v>
      </c>
      <c r="E32" s="140">
        <v>219</v>
      </c>
    </row>
    <row r="33" spans="1:5" ht="14.4">
      <c r="A33" s="129">
        <v>431</v>
      </c>
      <c r="B33" s="128">
        <v>124576</v>
      </c>
      <c r="C33" s="128">
        <v>9352070</v>
      </c>
      <c r="D33" s="127" t="s">
        <v>638</v>
      </c>
      <c r="E33" s="140">
        <v>431</v>
      </c>
    </row>
    <row r="34" spans="1:5" ht="14.4">
      <c r="A34" s="129">
        <v>220</v>
      </c>
      <c r="B34" s="128">
        <v>124577</v>
      </c>
      <c r="C34" s="128">
        <v>9352071</v>
      </c>
      <c r="D34" s="127" t="s">
        <v>236</v>
      </c>
      <c r="E34" s="140">
        <v>220</v>
      </c>
    </row>
    <row r="35" spans="1:5" ht="14.4">
      <c r="A35" s="129">
        <v>29</v>
      </c>
      <c r="B35" s="128">
        <v>124578</v>
      </c>
      <c r="C35" s="128">
        <v>9352072</v>
      </c>
      <c r="D35" s="127" t="s">
        <v>637</v>
      </c>
      <c r="E35" s="140">
        <v>29</v>
      </c>
    </row>
    <row r="36" spans="1:5" ht="14.4">
      <c r="A36" s="129">
        <v>228</v>
      </c>
      <c r="B36" s="128">
        <v>124580</v>
      </c>
      <c r="C36" s="128">
        <v>9352074</v>
      </c>
      <c r="D36" s="127" t="s">
        <v>240</v>
      </c>
      <c r="E36" s="140">
        <v>228</v>
      </c>
    </row>
    <row r="37" spans="1:5" ht="14.4">
      <c r="A37" s="129">
        <v>234</v>
      </c>
      <c r="B37" s="128">
        <v>124581</v>
      </c>
      <c r="C37" s="128">
        <v>9352075</v>
      </c>
      <c r="D37" s="127" t="s">
        <v>636</v>
      </c>
      <c r="E37" s="140">
        <v>234</v>
      </c>
    </row>
    <row r="38" spans="1:5" ht="14.4">
      <c r="A38" s="129">
        <v>230</v>
      </c>
      <c r="B38" s="128">
        <v>124582</v>
      </c>
      <c r="C38" s="128">
        <v>9352076</v>
      </c>
      <c r="D38" s="127" t="s">
        <v>635</v>
      </c>
      <c r="E38" s="140">
        <v>230</v>
      </c>
    </row>
    <row r="39" spans="1:5" ht="14.4">
      <c r="A39" s="129">
        <v>237</v>
      </c>
      <c r="B39" s="128">
        <v>124584</v>
      </c>
      <c r="C39" s="128">
        <v>9352079</v>
      </c>
      <c r="D39" s="127" t="s">
        <v>247</v>
      </c>
      <c r="E39" s="140">
        <v>237</v>
      </c>
    </row>
    <row r="40" spans="1:5" ht="14.4">
      <c r="A40" s="129">
        <v>41</v>
      </c>
      <c r="B40" s="128">
        <v>124585</v>
      </c>
      <c r="C40" s="128">
        <v>9352080</v>
      </c>
      <c r="D40" s="127" t="s">
        <v>634</v>
      </c>
      <c r="E40" s="140">
        <v>41</v>
      </c>
    </row>
    <row r="41" spans="1:5" ht="14.4">
      <c r="A41" s="129">
        <v>42</v>
      </c>
      <c r="B41" s="128">
        <v>124586</v>
      </c>
      <c r="C41" s="128">
        <v>9352081</v>
      </c>
      <c r="D41" s="127" t="s">
        <v>633</v>
      </c>
      <c r="E41" s="140">
        <v>42</v>
      </c>
    </row>
    <row r="42" spans="1:5" ht="14.4">
      <c r="A42" s="129">
        <v>242</v>
      </c>
      <c r="B42" s="128">
        <v>124587</v>
      </c>
      <c r="C42" s="128">
        <v>9352083</v>
      </c>
      <c r="D42" s="127" t="s">
        <v>251</v>
      </c>
      <c r="E42" s="140">
        <v>242</v>
      </c>
    </row>
    <row r="43" spans="1:5" ht="14.4">
      <c r="A43" s="129">
        <v>245</v>
      </c>
      <c r="B43" s="128">
        <v>124588</v>
      </c>
      <c r="C43" s="128">
        <v>9352084</v>
      </c>
      <c r="D43" s="127" t="s">
        <v>253</v>
      </c>
      <c r="E43" s="140">
        <v>245</v>
      </c>
    </row>
    <row r="44" spans="1:5" ht="14.4">
      <c r="A44" s="129">
        <v>246</v>
      </c>
      <c r="B44" s="128">
        <v>124589</v>
      </c>
      <c r="C44" s="128">
        <v>9352085</v>
      </c>
      <c r="D44" s="127" t="s">
        <v>254</v>
      </c>
      <c r="E44" s="140">
        <v>246</v>
      </c>
    </row>
    <row r="45" spans="1:5" ht="14.4">
      <c r="A45" s="129">
        <v>44</v>
      </c>
      <c r="B45" s="128">
        <v>124590</v>
      </c>
      <c r="C45" s="128">
        <v>9352086</v>
      </c>
      <c r="D45" s="127" t="s">
        <v>632</v>
      </c>
      <c r="E45" s="140">
        <v>44</v>
      </c>
    </row>
    <row r="46" spans="1:5" ht="14.4">
      <c r="A46" s="129">
        <v>48</v>
      </c>
      <c r="B46" s="128">
        <v>124592</v>
      </c>
      <c r="C46" s="128">
        <v>9352088</v>
      </c>
      <c r="D46" s="127" t="s">
        <v>631</v>
      </c>
      <c r="E46" s="140">
        <v>48</v>
      </c>
    </row>
    <row r="47" spans="1:5" ht="14.4">
      <c r="A47" s="129">
        <v>309</v>
      </c>
      <c r="B47" s="128">
        <v>124593</v>
      </c>
      <c r="C47" s="128">
        <v>9352089</v>
      </c>
      <c r="D47" s="127" t="s">
        <v>288</v>
      </c>
      <c r="E47" s="140">
        <v>309</v>
      </c>
    </row>
    <row r="48" spans="1:5" ht="14.4">
      <c r="A48" s="129">
        <v>310</v>
      </c>
      <c r="B48" s="128">
        <v>124595</v>
      </c>
      <c r="C48" s="128">
        <v>9352092</v>
      </c>
      <c r="D48" s="127" t="s">
        <v>289</v>
      </c>
      <c r="E48" s="140">
        <v>310</v>
      </c>
    </row>
    <row r="49" spans="1:5" ht="14.4">
      <c r="A49" s="129">
        <v>314</v>
      </c>
      <c r="B49" s="128">
        <v>124597</v>
      </c>
      <c r="C49" s="128">
        <v>9352095</v>
      </c>
      <c r="D49" s="127" t="s">
        <v>630</v>
      </c>
      <c r="E49" s="140">
        <v>314</v>
      </c>
    </row>
    <row r="50" spans="1:5" ht="14.4">
      <c r="A50" s="129">
        <v>82</v>
      </c>
      <c r="B50" s="128">
        <v>124600</v>
      </c>
      <c r="C50" s="128">
        <v>9352098</v>
      </c>
      <c r="D50" s="127" t="s">
        <v>481</v>
      </c>
      <c r="E50" s="140">
        <v>82</v>
      </c>
    </row>
    <row r="51" spans="1:5" ht="14.4">
      <c r="A51" s="129">
        <v>84</v>
      </c>
      <c r="B51" s="128">
        <v>124601</v>
      </c>
      <c r="C51" s="128">
        <v>9352100</v>
      </c>
      <c r="D51" s="127" t="s">
        <v>192</v>
      </c>
      <c r="E51" s="140">
        <v>84</v>
      </c>
    </row>
    <row r="52" spans="1:5" ht="14.4">
      <c r="A52" s="129">
        <v>318</v>
      </c>
      <c r="B52" s="128">
        <v>124602</v>
      </c>
      <c r="C52" s="128">
        <v>9352101</v>
      </c>
      <c r="D52" s="127" t="s">
        <v>295</v>
      </c>
      <c r="E52" s="140">
        <v>318</v>
      </c>
    </row>
    <row r="53" spans="1:5" ht="14.4">
      <c r="A53" s="129">
        <v>494</v>
      </c>
      <c r="B53" s="128">
        <v>124604</v>
      </c>
      <c r="C53" s="128">
        <v>9352105</v>
      </c>
      <c r="D53" s="127" t="s">
        <v>395</v>
      </c>
      <c r="E53" s="140">
        <v>494</v>
      </c>
    </row>
    <row r="54" spans="1:5" ht="14.4">
      <c r="A54" s="129">
        <v>96</v>
      </c>
      <c r="B54" s="128">
        <v>124605</v>
      </c>
      <c r="C54" s="128">
        <v>9352106</v>
      </c>
      <c r="D54" s="127" t="s">
        <v>200</v>
      </c>
      <c r="E54" s="140">
        <v>96</v>
      </c>
    </row>
    <row r="55" spans="1:5" ht="14.4">
      <c r="A55" s="129">
        <v>322</v>
      </c>
      <c r="B55" s="128">
        <v>146271</v>
      </c>
      <c r="C55" s="128">
        <v>9352223</v>
      </c>
      <c r="D55" s="127" t="s">
        <v>629</v>
      </c>
      <c r="E55" s="140">
        <v>322</v>
      </c>
    </row>
    <row r="56" spans="1:5" ht="14.4">
      <c r="A56" s="129">
        <v>97</v>
      </c>
      <c r="B56" s="128">
        <v>124607</v>
      </c>
      <c r="C56" s="128">
        <v>9352108</v>
      </c>
      <c r="D56" s="127" t="s">
        <v>628</v>
      </c>
      <c r="E56" s="140">
        <v>97</v>
      </c>
    </row>
    <row r="57" spans="1:5" ht="14.4">
      <c r="A57" s="129">
        <v>98</v>
      </c>
      <c r="B57" s="128">
        <v>124608</v>
      </c>
      <c r="C57" s="128">
        <v>9352109</v>
      </c>
      <c r="D57" s="127" t="s">
        <v>204</v>
      </c>
      <c r="E57" s="140">
        <v>98</v>
      </c>
    </row>
    <row r="58" spans="1:5" ht="14.4">
      <c r="A58" s="129">
        <v>324</v>
      </c>
      <c r="B58" s="128">
        <v>124609</v>
      </c>
      <c r="C58" s="128">
        <v>9352110</v>
      </c>
      <c r="D58" s="127" t="s">
        <v>627</v>
      </c>
      <c r="E58" s="140">
        <v>324</v>
      </c>
    </row>
    <row r="59" spans="1:5" ht="14.4">
      <c r="A59" s="129">
        <v>99</v>
      </c>
      <c r="B59" s="128">
        <v>124610</v>
      </c>
      <c r="C59" s="334">
        <v>9352206</v>
      </c>
      <c r="D59" s="127" t="s">
        <v>206</v>
      </c>
      <c r="E59" s="140">
        <v>99</v>
      </c>
    </row>
    <row r="60" spans="1:5" ht="14.4">
      <c r="A60" s="129">
        <v>506</v>
      </c>
      <c r="B60" s="128">
        <v>124612</v>
      </c>
      <c r="C60" s="128">
        <v>9352114</v>
      </c>
      <c r="D60" s="127" t="s">
        <v>626</v>
      </c>
      <c r="E60" s="140">
        <v>506</v>
      </c>
    </row>
    <row r="61" spans="1:5" ht="14.4">
      <c r="A61" s="129">
        <v>333</v>
      </c>
      <c r="B61" s="128">
        <v>124613</v>
      </c>
      <c r="C61" s="128">
        <v>9352117</v>
      </c>
      <c r="D61" s="127" t="s">
        <v>304</v>
      </c>
      <c r="E61" s="140">
        <v>333</v>
      </c>
    </row>
    <row r="62" spans="1:5" ht="14.4">
      <c r="A62" s="129">
        <v>332</v>
      </c>
      <c r="B62" s="128">
        <v>124614</v>
      </c>
      <c r="C62" s="128">
        <v>9352118</v>
      </c>
      <c r="D62" s="127" t="s">
        <v>625</v>
      </c>
      <c r="E62" s="140">
        <v>332</v>
      </c>
    </row>
    <row r="63" spans="1:5" ht="14.4">
      <c r="A63" s="129">
        <v>337</v>
      </c>
      <c r="B63" s="128">
        <v>124615</v>
      </c>
      <c r="C63" s="128">
        <v>9352121</v>
      </c>
      <c r="D63" s="127" t="s">
        <v>305</v>
      </c>
      <c r="E63" s="140">
        <v>337</v>
      </c>
    </row>
    <row r="64" spans="1:5" ht="14.4">
      <c r="A64" s="129">
        <v>109</v>
      </c>
      <c r="B64" s="128">
        <v>124616</v>
      </c>
      <c r="C64" s="128">
        <v>9352122</v>
      </c>
      <c r="D64" s="127" t="s">
        <v>210</v>
      </c>
      <c r="E64" s="140">
        <v>109</v>
      </c>
    </row>
    <row r="65" spans="1:5" ht="14.4">
      <c r="A65" s="129">
        <v>339</v>
      </c>
      <c r="B65" s="128">
        <v>124618</v>
      </c>
      <c r="C65" s="128">
        <v>9352124</v>
      </c>
      <c r="D65" s="127" t="s">
        <v>307</v>
      </c>
      <c r="E65" s="140">
        <v>339</v>
      </c>
    </row>
    <row r="66" spans="1:5" ht="14.4">
      <c r="A66" s="129">
        <v>342</v>
      </c>
      <c r="B66" s="128">
        <v>124619</v>
      </c>
      <c r="C66" s="128">
        <v>9352125</v>
      </c>
      <c r="D66" s="127" t="s">
        <v>309</v>
      </c>
      <c r="E66" s="140">
        <v>342</v>
      </c>
    </row>
    <row r="67" spans="1:5" ht="14.4">
      <c r="A67" s="129">
        <v>115</v>
      </c>
      <c r="B67" s="128">
        <v>124620</v>
      </c>
      <c r="C67" s="128">
        <v>9352126</v>
      </c>
      <c r="D67" s="127" t="s">
        <v>216</v>
      </c>
      <c r="E67" s="140">
        <v>115</v>
      </c>
    </row>
    <row r="68" spans="1:5" ht="14.4">
      <c r="A68" s="129">
        <v>119</v>
      </c>
      <c r="B68" s="128">
        <v>124621</v>
      </c>
      <c r="C68" s="334">
        <v>9352197</v>
      </c>
      <c r="D68" s="127" t="s">
        <v>1019</v>
      </c>
      <c r="E68" s="140">
        <v>119</v>
      </c>
    </row>
    <row r="69" spans="1:5" ht="14.4">
      <c r="A69" s="129">
        <v>502</v>
      </c>
      <c r="B69" s="128">
        <v>124622</v>
      </c>
      <c r="C69" s="128">
        <v>9352129</v>
      </c>
      <c r="D69" s="127" t="s">
        <v>624</v>
      </c>
      <c r="E69" s="140">
        <v>502</v>
      </c>
    </row>
    <row r="70" spans="1:5" ht="14.4">
      <c r="A70" s="129">
        <v>229</v>
      </c>
      <c r="B70" s="128">
        <v>124624</v>
      </c>
      <c r="C70" s="128">
        <v>9352131</v>
      </c>
      <c r="D70" s="127" t="s">
        <v>241</v>
      </c>
      <c r="E70" s="140">
        <v>229</v>
      </c>
    </row>
    <row r="71" spans="1:5" ht="14.4">
      <c r="A71" s="129">
        <v>313</v>
      </c>
      <c r="B71" s="128">
        <v>124625</v>
      </c>
      <c r="C71" s="128">
        <v>9352132</v>
      </c>
      <c r="D71" s="127" t="s">
        <v>291</v>
      </c>
      <c r="E71" s="140">
        <v>313</v>
      </c>
    </row>
    <row r="72" spans="1:5" ht="14.4">
      <c r="A72" s="129">
        <v>208</v>
      </c>
      <c r="B72" s="128">
        <v>124626</v>
      </c>
      <c r="C72" s="128">
        <v>9352133</v>
      </c>
      <c r="D72" s="127" t="s">
        <v>231</v>
      </c>
      <c r="E72" s="140">
        <v>208</v>
      </c>
    </row>
    <row r="73" spans="1:5" ht="14.4">
      <c r="A73" s="129">
        <v>232</v>
      </c>
      <c r="B73" s="128">
        <v>124627</v>
      </c>
      <c r="C73" s="128">
        <v>9352134</v>
      </c>
      <c r="D73" s="127" t="s">
        <v>244</v>
      </c>
      <c r="E73" s="140">
        <v>232</v>
      </c>
    </row>
    <row r="74" spans="1:5" ht="14.4">
      <c r="A74" s="129">
        <v>343</v>
      </c>
      <c r="B74" s="128">
        <v>124628</v>
      </c>
      <c r="C74" s="128">
        <v>9352135</v>
      </c>
      <c r="D74" s="127" t="s">
        <v>310</v>
      </c>
      <c r="E74" s="140">
        <v>343</v>
      </c>
    </row>
    <row r="75" spans="1:5" ht="14.4">
      <c r="A75" s="129">
        <v>23</v>
      </c>
      <c r="B75" s="128">
        <v>124629</v>
      </c>
      <c r="C75" s="128">
        <v>9352136</v>
      </c>
      <c r="D75" s="127" t="s">
        <v>623</v>
      </c>
      <c r="E75" s="140">
        <v>23</v>
      </c>
    </row>
    <row r="76" spans="1:5" ht="14.4">
      <c r="A76" s="129">
        <v>231</v>
      </c>
      <c r="B76" s="128">
        <v>124630</v>
      </c>
      <c r="C76" s="128">
        <v>9352137</v>
      </c>
      <c r="D76" s="127" t="s">
        <v>243</v>
      </c>
      <c r="E76" s="140">
        <v>231</v>
      </c>
    </row>
    <row r="77" spans="1:5" ht="14.4">
      <c r="A77" s="129">
        <v>503</v>
      </c>
      <c r="B77" s="128">
        <v>124631</v>
      </c>
      <c r="C77" s="128">
        <v>9352138</v>
      </c>
      <c r="D77" s="127" t="s">
        <v>622</v>
      </c>
      <c r="E77" s="140">
        <v>503</v>
      </c>
    </row>
    <row r="78" spans="1:5" ht="14.4">
      <c r="A78" s="129">
        <v>68</v>
      </c>
      <c r="B78" s="128">
        <v>145559</v>
      </c>
      <c r="C78" s="128">
        <v>9352215</v>
      </c>
      <c r="D78" s="127" t="s">
        <v>173</v>
      </c>
      <c r="E78" s="140">
        <v>68</v>
      </c>
    </row>
    <row r="79" spans="1:5" ht="14.4">
      <c r="A79" s="129">
        <v>65</v>
      </c>
      <c r="B79" s="128">
        <v>124639</v>
      </c>
      <c r="C79" s="128">
        <v>9352147</v>
      </c>
      <c r="D79" s="127" t="s">
        <v>621</v>
      </c>
      <c r="E79" s="140">
        <v>65</v>
      </c>
    </row>
    <row r="80" spans="1:5" ht="14.4">
      <c r="A80" s="129">
        <v>74</v>
      </c>
      <c r="B80" s="128">
        <v>124641</v>
      </c>
      <c r="C80" s="128">
        <v>9352152</v>
      </c>
      <c r="D80" s="127" t="s">
        <v>620</v>
      </c>
      <c r="E80" s="140">
        <v>74</v>
      </c>
    </row>
    <row r="81" spans="1:5" ht="14.4">
      <c r="A81" s="129">
        <v>264</v>
      </c>
      <c r="B81" s="128">
        <v>124643</v>
      </c>
      <c r="C81" s="128">
        <v>9352154</v>
      </c>
      <c r="D81" s="127" t="s">
        <v>265</v>
      </c>
      <c r="E81" s="140">
        <v>264</v>
      </c>
    </row>
    <row r="82" spans="1:5" ht="14.4">
      <c r="A82" s="129">
        <v>275</v>
      </c>
      <c r="B82" s="128">
        <v>124645</v>
      </c>
      <c r="C82" s="128">
        <v>9352157</v>
      </c>
      <c r="D82" s="127" t="s">
        <v>270</v>
      </c>
      <c r="E82" s="140">
        <v>275</v>
      </c>
    </row>
    <row r="83" spans="1:5" ht="14.4">
      <c r="A83" s="129">
        <v>273</v>
      </c>
      <c r="B83" s="128">
        <v>124650</v>
      </c>
      <c r="C83" s="128">
        <v>9352162</v>
      </c>
      <c r="D83" s="127" t="s">
        <v>268</v>
      </c>
      <c r="E83" s="140">
        <v>273</v>
      </c>
    </row>
    <row r="84" spans="1:5" ht="14.4">
      <c r="A84" s="129">
        <v>250</v>
      </c>
      <c r="B84" s="128">
        <v>146323</v>
      </c>
      <c r="C84" s="128">
        <v>9352225</v>
      </c>
      <c r="D84" s="127" t="s">
        <v>256</v>
      </c>
      <c r="E84" s="140">
        <v>250</v>
      </c>
    </row>
    <row r="85" spans="1:5" ht="14.4">
      <c r="A85" s="129">
        <v>258</v>
      </c>
      <c r="B85" s="128">
        <v>124654</v>
      </c>
      <c r="C85" s="128">
        <v>9352166</v>
      </c>
      <c r="D85" s="127" t="s">
        <v>261</v>
      </c>
      <c r="E85" s="140">
        <v>258</v>
      </c>
    </row>
    <row r="86" spans="1:5" ht="14.4">
      <c r="A86" s="129">
        <v>279</v>
      </c>
      <c r="B86" s="128">
        <v>124655</v>
      </c>
      <c r="C86" s="128">
        <v>9352167</v>
      </c>
      <c r="D86" s="127" t="s">
        <v>271</v>
      </c>
      <c r="E86" s="140">
        <v>279</v>
      </c>
    </row>
    <row r="87" spans="1:5" ht="14.4">
      <c r="A87" s="129">
        <v>294</v>
      </c>
      <c r="B87" s="128">
        <v>124657</v>
      </c>
      <c r="C87" s="128">
        <v>9352171</v>
      </c>
      <c r="D87" s="127" t="s">
        <v>282</v>
      </c>
      <c r="E87" s="140">
        <v>294</v>
      </c>
    </row>
    <row r="88" spans="1:5" ht="14.4">
      <c r="A88" s="129">
        <v>293</v>
      </c>
      <c r="B88" s="128">
        <v>124658</v>
      </c>
      <c r="C88" s="128">
        <v>9352172</v>
      </c>
      <c r="D88" s="127" t="s">
        <v>619</v>
      </c>
      <c r="E88" s="140">
        <v>293</v>
      </c>
    </row>
    <row r="89" spans="1:5" ht="14.4">
      <c r="A89" s="129">
        <v>300</v>
      </c>
      <c r="B89" s="128">
        <v>124660</v>
      </c>
      <c r="C89" s="128">
        <v>9352176</v>
      </c>
      <c r="D89" s="127" t="s">
        <v>284</v>
      </c>
      <c r="E89" s="140">
        <v>300</v>
      </c>
    </row>
    <row r="90" spans="1:5" ht="14.4">
      <c r="A90" s="129">
        <v>259</v>
      </c>
      <c r="B90" s="128">
        <v>124668</v>
      </c>
      <c r="C90" s="128">
        <v>9352184</v>
      </c>
      <c r="D90" s="127" t="s">
        <v>618</v>
      </c>
      <c r="E90" s="140">
        <v>259</v>
      </c>
    </row>
    <row r="91" spans="1:5" ht="14.4">
      <c r="A91" s="129">
        <v>260</v>
      </c>
      <c r="B91" s="128">
        <v>124669</v>
      </c>
      <c r="C91" s="128">
        <v>9352185</v>
      </c>
      <c r="D91" s="127" t="s">
        <v>263</v>
      </c>
      <c r="E91" s="140">
        <v>260</v>
      </c>
    </row>
    <row r="92" spans="1:5" ht="14.4">
      <c r="A92" s="129">
        <v>263</v>
      </c>
      <c r="B92" s="128">
        <v>124670</v>
      </c>
      <c r="C92" s="128">
        <v>9352186</v>
      </c>
      <c r="D92" s="127" t="s">
        <v>264</v>
      </c>
      <c r="E92" s="140">
        <v>263</v>
      </c>
    </row>
    <row r="93" spans="1:5" ht="14.4">
      <c r="A93" s="129">
        <v>249</v>
      </c>
      <c r="B93" s="128">
        <v>124671</v>
      </c>
      <c r="C93" s="128">
        <v>9352194</v>
      </c>
      <c r="D93" s="127" t="s">
        <v>617</v>
      </c>
      <c r="E93" s="140">
        <v>249</v>
      </c>
    </row>
    <row r="94" spans="1:5" ht="14.4">
      <c r="A94" s="129">
        <v>480</v>
      </c>
      <c r="B94" s="128">
        <v>124674</v>
      </c>
      <c r="C94" s="128">
        <v>9352916</v>
      </c>
      <c r="D94" s="127" t="s">
        <v>616</v>
      </c>
      <c r="E94" s="140">
        <v>480</v>
      </c>
    </row>
    <row r="95" spans="1:5" ht="14.4">
      <c r="A95" s="129">
        <v>327</v>
      </c>
      <c r="B95" s="128">
        <v>124675</v>
      </c>
      <c r="C95" s="128">
        <v>9352918</v>
      </c>
      <c r="D95" s="127" t="s">
        <v>615</v>
      </c>
      <c r="E95" s="140">
        <v>327</v>
      </c>
    </row>
    <row r="96" spans="1:5" ht="14.4">
      <c r="A96" s="129">
        <v>75</v>
      </c>
      <c r="B96" s="128">
        <v>124676</v>
      </c>
      <c r="C96" s="128">
        <v>9352919</v>
      </c>
      <c r="D96" s="127" t="s">
        <v>182</v>
      </c>
      <c r="E96" s="140">
        <v>75</v>
      </c>
    </row>
    <row r="97" spans="1:5" ht="14.4">
      <c r="A97" s="129">
        <v>461</v>
      </c>
      <c r="B97" s="128">
        <v>124678</v>
      </c>
      <c r="C97" s="128">
        <v>9352921</v>
      </c>
      <c r="D97" s="127" t="s">
        <v>371</v>
      </c>
      <c r="E97" s="140">
        <v>461</v>
      </c>
    </row>
    <row r="98" spans="1:5" ht="14.4">
      <c r="A98" s="129">
        <v>281</v>
      </c>
      <c r="B98" s="128">
        <v>124679</v>
      </c>
      <c r="C98" s="128">
        <v>9352922</v>
      </c>
      <c r="D98" s="127" t="s">
        <v>272</v>
      </c>
      <c r="E98" s="140">
        <v>281</v>
      </c>
    </row>
    <row r="99" spans="1:5" ht="14.4">
      <c r="A99" s="129">
        <v>504</v>
      </c>
      <c r="B99" s="128">
        <v>124680</v>
      </c>
      <c r="C99" s="128">
        <v>9352923</v>
      </c>
      <c r="D99" s="127" t="s">
        <v>614</v>
      </c>
      <c r="E99" s="140">
        <v>504</v>
      </c>
    </row>
    <row r="100" spans="1:5" ht="14.4">
      <c r="A100" s="129">
        <v>311</v>
      </c>
      <c r="B100" s="128">
        <v>124681</v>
      </c>
      <c r="C100" s="128">
        <v>9352924</v>
      </c>
      <c r="D100" s="127" t="s">
        <v>290</v>
      </c>
      <c r="E100" s="140">
        <v>311</v>
      </c>
    </row>
    <row r="101" spans="1:5" ht="14.4">
      <c r="A101" s="129">
        <v>418</v>
      </c>
      <c r="B101" s="128">
        <v>124682</v>
      </c>
      <c r="C101" s="128">
        <v>9352925</v>
      </c>
      <c r="D101" s="127" t="s">
        <v>613</v>
      </c>
      <c r="E101" s="140">
        <v>418</v>
      </c>
    </row>
    <row r="102" spans="1:5" ht="14.4">
      <c r="A102" s="129">
        <v>341</v>
      </c>
      <c r="B102" s="128">
        <v>124685</v>
      </c>
      <c r="C102" s="128">
        <v>9352928</v>
      </c>
      <c r="D102" s="127" t="s">
        <v>308</v>
      </c>
      <c r="E102" s="140">
        <v>341</v>
      </c>
    </row>
    <row r="103" spans="1:5" ht="14.4">
      <c r="A103" s="129">
        <v>307</v>
      </c>
      <c r="B103" s="128">
        <v>131962</v>
      </c>
      <c r="C103" s="128">
        <v>9352929</v>
      </c>
      <c r="D103" s="127" t="s">
        <v>612</v>
      </c>
      <c r="E103" s="140">
        <v>307</v>
      </c>
    </row>
    <row r="104" spans="1:5" ht="14.4">
      <c r="A104" s="129">
        <v>274</v>
      </c>
      <c r="B104" s="128">
        <v>132836</v>
      </c>
      <c r="C104" s="334">
        <v>9352211</v>
      </c>
      <c r="D104" s="127" t="s">
        <v>269</v>
      </c>
      <c r="E104" s="140">
        <v>274</v>
      </c>
    </row>
    <row r="105" spans="1:5" ht="14.4">
      <c r="A105" s="129">
        <v>238</v>
      </c>
      <c r="B105" s="128">
        <v>133605</v>
      </c>
      <c r="C105" s="128">
        <v>9352931</v>
      </c>
      <c r="D105" s="127" t="s">
        <v>611</v>
      </c>
      <c r="E105" s="140">
        <v>238</v>
      </c>
    </row>
    <row r="106" spans="1:5" ht="14.4">
      <c r="A106" s="129">
        <v>400</v>
      </c>
      <c r="B106" s="128">
        <v>124686</v>
      </c>
      <c r="C106" s="128">
        <v>9353000</v>
      </c>
      <c r="D106" s="127" t="s">
        <v>610</v>
      </c>
      <c r="E106" s="140">
        <v>400</v>
      </c>
    </row>
    <row r="107" spans="1:5" ht="14.4">
      <c r="A107" s="129">
        <v>405</v>
      </c>
      <c r="B107" s="128">
        <v>124688</v>
      </c>
      <c r="C107" s="128">
        <v>9353003</v>
      </c>
      <c r="D107" s="127" t="s">
        <v>609</v>
      </c>
      <c r="E107" s="140">
        <v>405</v>
      </c>
    </row>
    <row r="108" spans="1:5" ht="14.4">
      <c r="A108" s="129">
        <v>406</v>
      </c>
      <c r="B108" s="128">
        <v>124689</v>
      </c>
      <c r="C108" s="128">
        <v>9353004</v>
      </c>
      <c r="D108" s="127" t="s">
        <v>608</v>
      </c>
      <c r="E108" s="140">
        <v>406</v>
      </c>
    </row>
    <row r="109" spans="1:5" ht="14.4">
      <c r="A109" s="129">
        <v>407</v>
      </c>
      <c r="B109" s="128">
        <v>124690</v>
      </c>
      <c r="C109" s="128">
        <v>9353005</v>
      </c>
      <c r="D109" s="127" t="s">
        <v>607</v>
      </c>
      <c r="E109" s="140">
        <v>407</v>
      </c>
    </row>
    <row r="110" spans="1:5" ht="14.4">
      <c r="A110" s="129">
        <v>409</v>
      </c>
      <c r="B110" s="128">
        <v>124691</v>
      </c>
      <c r="C110" s="128">
        <v>9353006</v>
      </c>
      <c r="D110" s="127" t="s">
        <v>606</v>
      </c>
      <c r="E110" s="140">
        <v>409</v>
      </c>
    </row>
    <row r="111" spans="1:5" ht="14.4">
      <c r="A111" s="129">
        <v>412</v>
      </c>
      <c r="B111" s="128">
        <v>124692</v>
      </c>
      <c r="C111" s="128">
        <v>9353009</v>
      </c>
      <c r="D111" s="127" t="s">
        <v>605</v>
      </c>
      <c r="E111" s="140">
        <v>412</v>
      </c>
    </row>
    <row r="112" spans="1:5" ht="14.4">
      <c r="A112" s="129">
        <v>426</v>
      </c>
      <c r="B112" s="128">
        <v>124693</v>
      </c>
      <c r="C112" s="128">
        <v>9353010</v>
      </c>
      <c r="D112" s="127" t="s">
        <v>346</v>
      </c>
      <c r="E112" s="140">
        <v>426</v>
      </c>
    </row>
    <row r="113" spans="1:5" ht="14.4">
      <c r="A113" s="129">
        <v>430</v>
      </c>
      <c r="B113" s="128">
        <v>124694</v>
      </c>
      <c r="C113" s="128">
        <v>9353013</v>
      </c>
      <c r="D113" s="127" t="s">
        <v>604</v>
      </c>
      <c r="E113" s="140">
        <v>430</v>
      </c>
    </row>
    <row r="114" spans="1:5" ht="14.4">
      <c r="A114" s="129">
        <v>224</v>
      </c>
      <c r="B114" s="128">
        <v>124695</v>
      </c>
      <c r="C114" s="128">
        <v>9353020</v>
      </c>
      <c r="D114" s="127" t="s">
        <v>603</v>
      </c>
      <c r="E114" s="140">
        <v>224</v>
      </c>
    </row>
    <row r="115" spans="1:5" ht="14.4">
      <c r="A115" s="129">
        <v>513</v>
      </c>
      <c r="B115" s="128">
        <v>124698</v>
      </c>
      <c r="C115" s="128">
        <v>9353026</v>
      </c>
      <c r="D115" s="127" t="s">
        <v>410</v>
      </c>
      <c r="E115" s="140">
        <v>513</v>
      </c>
    </row>
    <row r="116" spans="1:5" ht="14.4">
      <c r="A116" s="129">
        <v>445</v>
      </c>
      <c r="B116" s="128">
        <v>124699</v>
      </c>
      <c r="C116" s="128">
        <v>9353027</v>
      </c>
      <c r="D116" s="127" t="s">
        <v>602</v>
      </c>
      <c r="E116" s="140">
        <v>445</v>
      </c>
    </row>
    <row r="117" spans="1:5" ht="14.4">
      <c r="A117" s="129">
        <v>446</v>
      </c>
      <c r="B117" s="128">
        <v>124700</v>
      </c>
      <c r="C117" s="128">
        <v>9353028</v>
      </c>
      <c r="D117" s="127" t="s">
        <v>601</v>
      </c>
      <c r="E117" s="140">
        <v>446</v>
      </c>
    </row>
    <row r="118" spans="1:5" ht="14.4">
      <c r="A118" s="129">
        <v>448</v>
      </c>
      <c r="B118" s="128">
        <v>124701</v>
      </c>
      <c r="C118" s="334">
        <v>9352204</v>
      </c>
      <c r="D118" s="127" t="s">
        <v>600</v>
      </c>
      <c r="E118" s="140">
        <v>448</v>
      </c>
    </row>
    <row r="119" spans="1:5" ht="14.4">
      <c r="A119" s="129">
        <v>457</v>
      </c>
      <c r="B119" s="128">
        <v>124702</v>
      </c>
      <c r="C119" s="128">
        <v>9353036</v>
      </c>
      <c r="D119" s="127" t="s">
        <v>599</v>
      </c>
      <c r="E119" s="140">
        <v>457</v>
      </c>
    </row>
    <row r="120" spans="1:5" ht="14.4">
      <c r="A120" s="129">
        <v>458</v>
      </c>
      <c r="B120" s="128">
        <v>124703</v>
      </c>
      <c r="C120" s="128">
        <v>9353037</v>
      </c>
      <c r="D120" s="127" t="s">
        <v>598</v>
      </c>
      <c r="E120" s="140">
        <v>458</v>
      </c>
    </row>
    <row r="121" spans="1:5" ht="14.4">
      <c r="A121" s="129">
        <v>464</v>
      </c>
      <c r="B121" s="128">
        <v>145234</v>
      </c>
      <c r="C121" s="128">
        <v>9352212</v>
      </c>
      <c r="D121" s="127" t="s">
        <v>372</v>
      </c>
      <c r="E121" s="140">
        <v>464</v>
      </c>
    </row>
    <row r="122" spans="1:5" ht="14.4">
      <c r="A122" s="129">
        <v>308</v>
      </c>
      <c r="B122" s="128">
        <v>124705</v>
      </c>
      <c r="C122" s="128">
        <v>9353042</v>
      </c>
      <c r="D122" s="127" t="s">
        <v>287</v>
      </c>
      <c r="E122" s="140">
        <v>308</v>
      </c>
    </row>
    <row r="123" spans="1:5" ht="14.4">
      <c r="A123" s="129">
        <v>468</v>
      </c>
      <c r="B123" s="128">
        <v>124706</v>
      </c>
      <c r="C123" s="128">
        <v>9353043</v>
      </c>
      <c r="D123" s="127" t="s">
        <v>597</v>
      </c>
      <c r="E123" s="140">
        <v>468</v>
      </c>
    </row>
    <row r="124" spans="1:5" ht="14.4">
      <c r="A124" s="129">
        <v>478</v>
      </c>
      <c r="B124" s="128">
        <v>124709</v>
      </c>
      <c r="C124" s="128">
        <v>9353048</v>
      </c>
      <c r="D124" s="127" t="s">
        <v>596</v>
      </c>
      <c r="E124" s="140">
        <v>478</v>
      </c>
    </row>
    <row r="125" spans="1:5" ht="14.4">
      <c r="A125" s="129">
        <v>488</v>
      </c>
      <c r="B125" s="128">
        <v>124710</v>
      </c>
      <c r="C125" s="128">
        <v>9353049</v>
      </c>
      <c r="D125" s="127" t="s">
        <v>392</v>
      </c>
      <c r="E125" s="140">
        <v>488</v>
      </c>
    </row>
    <row r="126" spans="1:5" ht="14.4">
      <c r="A126" s="129">
        <v>495</v>
      </c>
      <c r="B126" s="128">
        <v>124712</v>
      </c>
      <c r="C126" s="128">
        <v>9353056</v>
      </c>
      <c r="D126" s="127" t="s">
        <v>396</v>
      </c>
      <c r="E126" s="140">
        <v>495</v>
      </c>
    </row>
    <row r="127" spans="1:5" ht="14.4">
      <c r="A127" s="129">
        <v>501</v>
      </c>
      <c r="B127" s="128">
        <v>124713</v>
      </c>
      <c r="C127" s="334">
        <v>9352205</v>
      </c>
      <c r="D127" s="127" t="s">
        <v>399</v>
      </c>
      <c r="E127" s="140">
        <v>501</v>
      </c>
    </row>
    <row r="128" spans="1:5" ht="14.4">
      <c r="A128" s="129">
        <v>515</v>
      </c>
      <c r="B128" s="128">
        <v>142025</v>
      </c>
      <c r="C128" s="128">
        <v>9352093</v>
      </c>
      <c r="D128" s="127" t="s">
        <v>412</v>
      </c>
      <c r="E128" s="140">
        <v>515</v>
      </c>
    </row>
    <row r="129" spans="1:5" ht="14.4">
      <c r="A129" s="129">
        <v>517</v>
      </c>
      <c r="B129" s="128">
        <v>124717</v>
      </c>
      <c r="C129" s="128">
        <v>9353064</v>
      </c>
      <c r="D129" s="127" t="s">
        <v>595</v>
      </c>
      <c r="E129" s="140">
        <v>517</v>
      </c>
    </row>
    <row r="130" spans="1:5" ht="14.4">
      <c r="A130" s="129">
        <v>338</v>
      </c>
      <c r="B130" s="128">
        <v>124718</v>
      </c>
      <c r="C130" s="128">
        <v>9353066</v>
      </c>
      <c r="D130" s="127" t="s">
        <v>594</v>
      </c>
      <c r="E130" s="140">
        <v>338</v>
      </c>
    </row>
    <row r="131" spans="1:5" ht="14.4">
      <c r="A131" s="129">
        <v>202</v>
      </c>
      <c r="B131" s="128">
        <v>124719</v>
      </c>
      <c r="C131" s="128">
        <v>9353074</v>
      </c>
      <c r="D131" s="127" t="s">
        <v>593</v>
      </c>
      <c r="E131" s="140">
        <v>202</v>
      </c>
    </row>
    <row r="132" spans="1:5" ht="14.4">
      <c r="A132" s="129">
        <v>10</v>
      </c>
      <c r="B132" s="128">
        <v>124720</v>
      </c>
      <c r="C132" s="128">
        <v>9353075</v>
      </c>
      <c r="D132" s="127" t="s">
        <v>592</v>
      </c>
      <c r="E132" s="140">
        <v>10</v>
      </c>
    </row>
    <row r="133" spans="1:5" ht="14.4">
      <c r="A133" s="129">
        <v>11</v>
      </c>
      <c r="B133" s="128">
        <v>124721</v>
      </c>
      <c r="C133" s="128">
        <v>9353076</v>
      </c>
      <c r="D133" s="127" t="s">
        <v>591</v>
      </c>
      <c r="E133" s="140">
        <v>11</v>
      </c>
    </row>
    <row r="134" spans="1:5" ht="14.4">
      <c r="A134" s="129">
        <v>206</v>
      </c>
      <c r="B134" s="128">
        <v>124723</v>
      </c>
      <c r="C134" s="128">
        <v>9353078</v>
      </c>
      <c r="D134" s="127" t="s">
        <v>230</v>
      </c>
      <c r="E134" s="140">
        <v>206</v>
      </c>
    </row>
    <row r="135" spans="1:5" ht="14.4">
      <c r="A135" s="129">
        <v>14</v>
      </c>
      <c r="B135" s="128">
        <v>124724</v>
      </c>
      <c r="C135" s="334">
        <v>9352207</v>
      </c>
      <c r="D135" s="127" t="s">
        <v>590</v>
      </c>
      <c r="E135" s="140">
        <v>14</v>
      </c>
    </row>
    <row r="136" spans="1:5" ht="14.4">
      <c r="A136" s="129">
        <v>20</v>
      </c>
      <c r="B136" s="128">
        <v>124725</v>
      </c>
      <c r="C136" s="128">
        <v>9353081</v>
      </c>
      <c r="D136" s="127" t="s">
        <v>589</v>
      </c>
      <c r="E136" s="140">
        <v>20</v>
      </c>
    </row>
    <row r="137" spans="1:5" ht="14.4">
      <c r="A137" s="129">
        <v>22</v>
      </c>
      <c r="B137" s="128">
        <v>124727</v>
      </c>
      <c r="C137" s="128">
        <v>9353083</v>
      </c>
      <c r="D137" s="127" t="s">
        <v>588</v>
      </c>
      <c r="E137" s="140">
        <v>22</v>
      </c>
    </row>
    <row r="138" spans="1:5" ht="14.4">
      <c r="A138" s="129">
        <v>26</v>
      </c>
      <c r="B138" s="128">
        <v>124728</v>
      </c>
      <c r="C138" s="128">
        <v>9353084</v>
      </c>
      <c r="D138" s="127" t="s">
        <v>587</v>
      </c>
      <c r="E138" s="140">
        <v>26</v>
      </c>
    </row>
    <row r="139" spans="1:5" ht="14.4">
      <c r="A139" s="129">
        <v>223</v>
      </c>
      <c r="B139" s="128">
        <v>124729</v>
      </c>
      <c r="C139" s="128">
        <v>9353085</v>
      </c>
      <c r="D139" s="127" t="s">
        <v>586</v>
      </c>
      <c r="E139" s="140">
        <v>223</v>
      </c>
    </row>
    <row r="140" spans="1:5" ht="14.4">
      <c r="A140" s="129">
        <v>225</v>
      </c>
      <c r="B140" s="128">
        <v>124730</v>
      </c>
      <c r="C140" s="334">
        <v>9352187</v>
      </c>
      <c r="D140" s="127" t="s">
        <v>483</v>
      </c>
      <c r="E140" s="140">
        <v>225</v>
      </c>
    </row>
    <row r="141" spans="1:5" ht="14.4">
      <c r="A141" s="129">
        <v>36</v>
      </c>
      <c r="B141" s="128">
        <v>124731</v>
      </c>
      <c r="C141" s="128">
        <v>9353089</v>
      </c>
      <c r="D141" s="127" t="s">
        <v>585</v>
      </c>
      <c r="E141" s="140">
        <v>36</v>
      </c>
    </row>
    <row r="142" spans="1:5" ht="14.4">
      <c r="A142" s="129">
        <v>444</v>
      </c>
      <c r="B142" s="128">
        <v>124732</v>
      </c>
      <c r="C142" s="128">
        <v>9353090</v>
      </c>
      <c r="D142" s="127" t="s">
        <v>584</v>
      </c>
      <c r="E142" s="140">
        <v>444</v>
      </c>
    </row>
    <row r="143" spans="1:5" ht="14.4">
      <c r="A143" s="129">
        <v>449</v>
      </c>
      <c r="B143" s="128">
        <v>124733</v>
      </c>
      <c r="C143" s="128">
        <v>9353091</v>
      </c>
      <c r="D143" s="127" t="s">
        <v>583</v>
      </c>
      <c r="E143" s="140">
        <v>449</v>
      </c>
    </row>
    <row r="144" spans="1:5" ht="14.4">
      <c r="A144" s="129">
        <v>243</v>
      </c>
      <c r="B144" s="128">
        <v>124734</v>
      </c>
      <c r="C144" s="128">
        <v>9353092</v>
      </c>
      <c r="D144" s="127" t="s">
        <v>582</v>
      </c>
      <c r="E144" s="140">
        <v>243</v>
      </c>
    </row>
    <row r="145" spans="1:5" ht="14.4">
      <c r="A145" s="129">
        <v>50</v>
      </c>
      <c r="B145" s="128">
        <v>124735</v>
      </c>
      <c r="C145" s="128">
        <v>9353093</v>
      </c>
      <c r="D145" s="127" t="s">
        <v>581</v>
      </c>
      <c r="E145" s="140">
        <v>50</v>
      </c>
    </row>
    <row r="146" spans="1:5" ht="14.4">
      <c r="A146" s="129">
        <v>80</v>
      </c>
      <c r="B146" s="128">
        <v>124737</v>
      </c>
      <c r="C146" s="128">
        <v>9353096</v>
      </c>
      <c r="D146" s="127" t="s">
        <v>186</v>
      </c>
      <c r="E146" s="140">
        <v>80</v>
      </c>
    </row>
    <row r="147" spans="1:5" ht="14.4">
      <c r="A147" s="129">
        <v>93</v>
      </c>
      <c r="B147" s="128">
        <v>124741</v>
      </c>
      <c r="C147" s="128">
        <v>9353101</v>
      </c>
      <c r="D147" s="127" t="s">
        <v>198</v>
      </c>
      <c r="E147" s="140">
        <v>93</v>
      </c>
    </row>
    <row r="148" spans="1:5" ht="14.4">
      <c r="A148" s="129">
        <v>102</v>
      </c>
      <c r="B148" s="128">
        <v>124742</v>
      </c>
      <c r="C148" s="128">
        <v>9353102</v>
      </c>
      <c r="D148" s="127" t="s">
        <v>580</v>
      </c>
      <c r="E148" s="140">
        <v>102</v>
      </c>
    </row>
    <row r="149" spans="1:5" ht="14.4">
      <c r="A149" s="129">
        <v>328</v>
      </c>
      <c r="B149" s="128">
        <v>145979</v>
      </c>
      <c r="C149" s="128">
        <v>9352221</v>
      </c>
      <c r="D149" s="127" t="s">
        <v>579</v>
      </c>
      <c r="E149" s="140">
        <v>328</v>
      </c>
    </row>
    <row r="150" spans="1:5" ht="14.4">
      <c r="A150" s="129">
        <v>331</v>
      </c>
      <c r="B150" s="128">
        <v>124744</v>
      </c>
      <c r="C150" s="128">
        <v>9353104</v>
      </c>
      <c r="D150" s="127" t="s">
        <v>302</v>
      </c>
      <c r="E150" s="140">
        <v>331</v>
      </c>
    </row>
    <row r="151" spans="1:5" ht="14.4">
      <c r="A151" s="129">
        <v>106</v>
      </c>
      <c r="B151" s="128">
        <v>124745</v>
      </c>
      <c r="C151" s="128">
        <v>9353105</v>
      </c>
      <c r="D151" s="127" t="s">
        <v>209</v>
      </c>
      <c r="E151" s="140">
        <v>106</v>
      </c>
    </row>
    <row r="152" spans="1:5" ht="14.4">
      <c r="A152" s="129">
        <v>110</v>
      </c>
      <c r="B152" s="128">
        <v>124746</v>
      </c>
      <c r="C152" s="128">
        <v>9353108</v>
      </c>
      <c r="D152" s="127" t="s">
        <v>578</v>
      </c>
      <c r="E152" s="140">
        <v>110</v>
      </c>
    </row>
    <row r="153" spans="1:5" ht="14.4">
      <c r="A153" s="129">
        <v>112</v>
      </c>
      <c r="B153" s="128">
        <v>124747</v>
      </c>
      <c r="C153" s="128">
        <v>9353109</v>
      </c>
      <c r="D153" s="127" t="s">
        <v>577</v>
      </c>
      <c r="E153" s="140">
        <v>112</v>
      </c>
    </row>
    <row r="154" spans="1:5" ht="14.4">
      <c r="A154" s="129">
        <v>113</v>
      </c>
      <c r="B154" s="128">
        <v>124748</v>
      </c>
      <c r="C154" s="128">
        <v>9353111</v>
      </c>
      <c r="D154" s="127" t="s">
        <v>576</v>
      </c>
      <c r="E154" s="140">
        <v>113</v>
      </c>
    </row>
    <row r="155" spans="1:5" ht="14.4">
      <c r="A155" s="129">
        <v>216</v>
      </c>
      <c r="B155" s="128">
        <v>124749</v>
      </c>
      <c r="C155" s="128">
        <v>9353112</v>
      </c>
      <c r="D155" s="127" t="s">
        <v>575</v>
      </c>
      <c r="E155" s="140">
        <v>216</v>
      </c>
    </row>
    <row r="156" spans="1:5" ht="14.4">
      <c r="A156" s="129">
        <v>114</v>
      </c>
      <c r="B156" s="128">
        <v>124750</v>
      </c>
      <c r="C156" s="128">
        <v>9353113</v>
      </c>
      <c r="D156" s="127" t="s">
        <v>574</v>
      </c>
      <c r="E156" s="140">
        <v>114</v>
      </c>
    </row>
    <row r="157" spans="1:5" ht="14.4">
      <c r="A157" s="129">
        <v>12</v>
      </c>
      <c r="B157" s="128">
        <v>124751</v>
      </c>
      <c r="C157" s="128">
        <v>9353114</v>
      </c>
      <c r="D157" s="127" t="s">
        <v>573</v>
      </c>
      <c r="E157" s="140">
        <v>12</v>
      </c>
    </row>
    <row r="158" spans="1:5" ht="14.4">
      <c r="A158" s="129">
        <v>203</v>
      </c>
      <c r="B158" s="128">
        <v>124754</v>
      </c>
      <c r="C158" s="128">
        <v>9353117</v>
      </c>
      <c r="D158" s="127" t="s">
        <v>572</v>
      </c>
      <c r="E158" s="140">
        <v>203</v>
      </c>
    </row>
    <row r="159" spans="1:5" ht="14.4">
      <c r="A159" s="129">
        <v>217</v>
      </c>
      <c r="B159" s="128">
        <v>144625</v>
      </c>
      <c r="C159" s="128">
        <v>9352203</v>
      </c>
      <c r="D159" s="127" t="s">
        <v>234</v>
      </c>
      <c r="E159" s="140">
        <v>217</v>
      </c>
    </row>
    <row r="160" spans="1:5" ht="14.4">
      <c r="A160" s="129">
        <v>496</v>
      </c>
      <c r="B160" s="128">
        <v>145237</v>
      </c>
      <c r="C160" s="128">
        <v>9352213</v>
      </c>
      <c r="D160" s="127" t="s">
        <v>571</v>
      </c>
      <c r="E160" s="140">
        <v>496</v>
      </c>
    </row>
    <row r="161" spans="1:5" ht="14.4">
      <c r="A161" s="129">
        <v>507</v>
      </c>
      <c r="B161" s="128">
        <v>124757</v>
      </c>
      <c r="C161" s="128">
        <v>9353124</v>
      </c>
      <c r="D161" s="127" t="s">
        <v>405</v>
      </c>
      <c r="E161" s="140">
        <v>507</v>
      </c>
    </row>
    <row r="162" spans="1:5" ht="14.4">
      <c r="A162" s="129">
        <v>17</v>
      </c>
      <c r="B162" s="128">
        <v>124758</v>
      </c>
      <c r="C162" s="128">
        <v>9353125</v>
      </c>
      <c r="D162" s="127" t="s">
        <v>570</v>
      </c>
      <c r="E162" s="140">
        <v>17</v>
      </c>
    </row>
    <row r="163" spans="1:5" ht="14.4">
      <c r="A163" s="129">
        <v>481</v>
      </c>
      <c r="B163" s="128">
        <v>146086</v>
      </c>
      <c r="C163" s="128">
        <v>9352222</v>
      </c>
      <c r="D163" s="127" t="s">
        <v>569</v>
      </c>
      <c r="E163" s="140">
        <v>481</v>
      </c>
    </row>
    <row r="164" spans="1:5" ht="14.4">
      <c r="A164" s="129">
        <v>421</v>
      </c>
      <c r="B164" s="128">
        <v>124762</v>
      </c>
      <c r="C164" s="128">
        <v>9353308</v>
      </c>
      <c r="D164" s="127" t="s">
        <v>568</v>
      </c>
      <c r="E164" s="140">
        <v>421</v>
      </c>
    </row>
    <row r="165" spans="1:5" ht="14.4">
      <c r="A165" s="129">
        <v>509</v>
      </c>
      <c r="B165" s="128">
        <v>124763</v>
      </c>
      <c r="C165" s="128">
        <v>9353310</v>
      </c>
      <c r="D165" s="127" t="s">
        <v>567</v>
      </c>
      <c r="E165" s="140">
        <v>509</v>
      </c>
    </row>
    <row r="166" spans="1:5" ht="14.4">
      <c r="A166" s="129">
        <v>420</v>
      </c>
      <c r="B166" s="128">
        <v>124764</v>
      </c>
      <c r="C166" s="128">
        <v>9353311</v>
      </c>
      <c r="D166" s="127" t="s">
        <v>566</v>
      </c>
      <c r="E166" s="140">
        <v>420</v>
      </c>
    </row>
    <row r="167" spans="1:5" ht="14.4">
      <c r="A167" s="129">
        <v>455</v>
      </c>
      <c r="B167" s="128">
        <v>124769</v>
      </c>
      <c r="C167" s="128">
        <v>9353320</v>
      </c>
      <c r="D167" s="127" t="s">
        <v>482</v>
      </c>
      <c r="E167" s="140">
        <v>455</v>
      </c>
    </row>
    <row r="168" spans="1:5" ht="14.4">
      <c r="A168" s="129">
        <v>432</v>
      </c>
      <c r="B168" s="128">
        <v>124770</v>
      </c>
      <c r="C168" s="128">
        <v>9353322</v>
      </c>
      <c r="D168" s="127" t="s">
        <v>565</v>
      </c>
      <c r="E168" s="140">
        <v>432</v>
      </c>
    </row>
    <row r="169" spans="1:5" ht="14.4">
      <c r="A169" s="129">
        <v>31</v>
      </c>
      <c r="B169" s="128">
        <v>124771</v>
      </c>
      <c r="C169" s="128">
        <v>9353323</v>
      </c>
      <c r="D169" s="127" t="s">
        <v>564</v>
      </c>
      <c r="E169" s="140">
        <v>31</v>
      </c>
    </row>
    <row r="170" spans="1:5" ht="14.4">
      <c r="A170" s="129">
        <v>101</v>
      </c>
      <c r="B170" s="128">
        <v>124772</v>
      </c>
      <c r="C170" s="128">
        <v>9353327</v>
      </c>
      <c r="D170" s="127" t="s">
        <v>563</v>
      </c>
      <c r="E170" s="140">
        <v>101</v>
      </c>
    </row>
    <row r="171" spans="1:5" ht="14.4">
      <c r="A171" s="129">
        <v>25</v>
      </c>
      <c r="B171" s="128">
        <v>124774</v>
      </c>
      <c r="C171" s="128">
        <v>9353329</v>
      </c>
      <c r="D171" s="127" t="s">
        <v>562</v>
      </c>
      <c r="E171" s="140">
        <v>25</v>
      </c>
    </row>
    <row r="172" spans="1:5" ht="14.4">
      <c r="A172" s="129">
        <v>35</v>
      </c>
      <c r="B172" s="128">
        <v>124775</v>
      </c>
      <c r="C172" s="128">
        <v>9353330</v>
      </c>
      <c r="D172" s="127" t="s">
        <v>561</v>
      </c>
      <c r="E172" s="140">
        <v>35</v>
      </c>
    </row>
    <row r="173" spans="1:5" ht="14.4">
      <c r="A173" s="129">
        <v>56</v>
      </c>
      <c r="B173" s="128">
        <v>124776</v>
      </c>
      <c r="C173" s="128">
        <v>9353331</v>
      </c>
      <c r="D173" s="127" t="s">
        <v>560</v>
      </c>
      <c r="E173" s="140">
        <v>56</v>
      </c>
    </row>
    <row r="174" spans="1:5" ht="14.4">
      <c r="A174" s="129">
        <v>317</v>
      </c>
      <c r="B174" s="128">
        <v>124777</v>
      </c>
      <c r="C174" s="128">
        <v>9353332</v>
      </c>
      <c r="D174" s="127" t="s">
        <v>294</v>
      </c>
      <c r="E174" s="140">
        <v>317</v>
      </c>
    </row>
    <row r="175" spans="1:5" ht="14.4">
      <c r="A175" s="129">
        <v>284</v>
      </c>
      <c r="B175" s="128">
        <v>124781</v>
      </c>
      <c r="C175" s="128">
        <v>9353337</v>
      </c>
      <c r="D175" s="127" t="s">
        <v>559</v>
      </c>
      <c r="E175" s="140">
        <v>284</v>
      </c>
    </row>
    <row r="176" spans="1:5" ht="14.4">
      <c r="A176" s="129">
        <v>285</v>
      </c>
      <c r="B176" s="128">
        <v>124782</v>
      </c>
      <c r="C176" s="128">
        <v>9353338</v>
      </c>
      <c r="D176" s="127" t="s">
        <v>558</v>
      </c>
      <c r="E176" s="140">
        <v>285</v>
      </c>
    </row>
    <row r="177" spans="1:5" ht="14.4">
      <c r="A177" s="129">
        <v>288</v>
      </c>
      <c r="B177" s="128">
        <v>124783</v>
      </c>
      <c r="C177" s="128">
        <v>9353339</v>
      </c>
      <c r="D177" s="127" t="s">
        <v>557</v>
      </c>
      <c r="E177" s="140">
        <v>288</v>
      </c>
    </row>
    <row r="178" spans="1:5" ht="14.4">
      <c r="A178" s="129">
        <v>289</v>
      </c>
      <c r="B178" s="128">
        <v>124784</v>
      </c>
      <c r="C178" s="128">
        <v>9353340</v>
      </c>
      <c r="D178" s="127" t="s">
        <v>556</v>
      </c>
      <c r="E178" s="140">
        <v>289</v>
      </c>
    </row>
    <row r="179" spans="1:5" ht="14.4">
      <c r="A179" s="129">
        <v>291</v>
      </c>
      <c r="B179" s="128">
        <v>124785</v>
      </c>
      <c r="C179" s="128">
        <v>9353341</v>
      </c>
      <c r="D179" s="127" t="s">
        <v>555</v>
      </c>
      <c r="E179" s="140">
        <v>291</v>
      </c>
    </row>
    <row r="180" spans="1:5" ht="14.4">
      <c r="A180" s="129">
        <v>287</v>
      </c>
      <c r="B180" s="128">
        <v>124786</v>
      </c>
      <c r="C180" s="128">
        <v>9353342</v>
      </c>
      <c r="D180" s="127" t="s">
        <v>554</v>
      </c>
      <c r="E180" s="140">
        <v>287</v>
      </c>
    </row>
    <row r="181" spans="1:5" ht="14.4">
      <c r="A181" s="129">
        <v>425</v>
      </c>
      <c r="B181" s="128">
        <v>145698</v>
      </c>
      <c r="C181" s="128">
        <v>9352220</v>
      </c>
      <c r="D181" s="127" t="s">
        <v>553</v>
      </c>
      <c r="E181" s="140">
        <v>425</v>
      </c>
    </row>
    <row r="182" spans="1:5" ht="14.4">
      <c r="A182" s="129">
        <v>320</v>
      </c>
      <c r="B182" s="128">
        <v>134882</v>
      </c>
      <c r="C182" s="128">
        <v>9353346</v>
      </c>
      <c r="D182" s="127" t="s">
        <v>552</v>
      </c>
      <c r="E182" s="140">
        <v>320</v>
      </c>
    </row>
    <row r="183" spans="1:5" ht="14.4">
      <c r="A183" s="129">
        <v>560</v>
      </c>
      <c r="B183" s="128">
        <v>124802</v>
      </c>
      <c r="C183" s="128">
        <v>9354024</v>
      </c>
      <c r="D183" s="127" t="s">
        <v>551</v>
      </c>
      <c r="E183" s="140">
        <v>560</v>
      </c>
    </row>
    <row r="184" spans="1:5" ht="14.4">
      <c r="A184" s="129">
        <v>558</v>
      </c>
      <c r="B184" s="128">
        <v>145055</v>
      </c>
      <c r="C184" s="128">
        <v>9354048</v>
      </c>
      <c r="D184" s="127" t="s">
        <v>425</v>
      </c>
      <c r="E184" s="140">
        <v>558</v>
      </c>
    </row>
    <row r="185" spans="1:5" ht="14.4">
      <c r="A185" s="129">
        <v>370</v>
      </c>
      <c r="B185" s="128">
        <v>124840</v>
      </c>
      <c r="C185" s="128">
        <v>9354090</v>
      </c>
      <c r="D185" s="127" t="s">
        <v>319</v>
      </c>
      <c r="E185" s="140">
        <v>370</v>
      </c>
    </row>
    <row r="186" spans="1:5" ht="14.4">
      <c r="A186" s="129">
        <v>356</v>
      </c>
      <c r="B186" s="128">
        <v>124846</v>
      </c>
      <c r="C186" s="128">
        <v>9354096</v>
      </c>
      <c r="D186" s="127" t="s">
        <v>313</v>
      </c>
      <c r="E186" s="140">
        <v>356</v>
      </c>
    </row>
    <row r="187" spans="1:5" ht="14.4">
      <c r="A187" s="129">
        <v>552</v>
      </c>
      <c r="B187" s="128">
        <v>124856</v>
      </c>
      <c r="C187" s="128">
        <v>9354500</v>
      </c>
      <c r="D187" s="127" t="s">
        <v>550</v>
      </c>
      <c r="E187" s="140">
        <v>552</v>
      </c>
    </row>
    <row r="188" spans="1:5" ht="14.4">
      <c r="A188" s="129">
        <v>553</v>
      </c>
      <c r="B188" s="128">
        <v>124861</v>
      </c>
      <c r="C188" s="128">
        <v>9354600</v>
      </c>
      <c r="D188" s="127" t="s">
        <v>549</v>
      </c>
      <c r="E188" s="140">
        <v>553</v>
      </c>
    </row>
    <row r="189" spans="1:5" ht="14.4">
      <c r="A189" s="129">
        <v>157</v>
      </c>
      <c r="B189" s="128">
        <v>136438</v>
      </c>
      <c r="C189" s="128">
        <v>9354605</v>
      </c>
      <c r="D189" s="127" t="s">
        <v>548</v>
      </c>
      <c r="E189" s="140">
        <v>157</v>
      </c>
    </row>
    <row r="190" spans="1:5" ht="14.4">
      <c r="A190" s="129">
        <v>233</v>
      </c>
      <c r="B190" s="128">
        <v>138117</v>
      </c>
      <c r="C190" s="128">
        <v>9352000</v>
      </c>
      <c r="D190" s="127" t="s">
        <v>547</v>
      </c>
      <c r="E190" s="140">
        <v>233</v>
      </c>
    </row>
    <row r="191" spans="1:5" ht="14.4">
      <c r="A191" s="129">
        <v>262</v>
      </c>
      <c r="B191" s="128">
        <v>139803</v>
      </c>
      <c r="C191" s="128">
        <v>9352001</v>
      </c>
      <c r="D191" s="127" t="s">
        <v>469</v>
      </c>
      <c r="E191" s="140">
        <v>262</v>
      </c>
    </row>
    <row r="192" spans="1:5" ht="14.4">
      <c r="A192" s="129">
        <v>411</v>
      </c>
      <c r="B192" s="128">
        <v>136316</v>
      </c>
      <c r="C192" s="128">
        <v>9352003</v>
      </c>
      <c r="D192" s="127" t="s">
        <v>333</v>
      </c>
      <c r="E192" s="140">
        <v>411</v>
      </c>
    </row>
    <row r="193" spans="1:5" ht="14.4">
      <c r="A193" s="129">
        <v>73</v>
      </c>
      <c r="B193" s="128">
        <v>139804</v>
      </c>
      <c r="C193" s="128">
        <v>9352006</v>
      </c>
      <c r="D193" s="127" t="s">
        <v>472</v>
      </c>
      <c r="E193" s="140">
        <v>73</v>
      </c>
    </row>
    <row r="194" spans="1:5" ht="14.4">
      <c r="A194" s="129">
        <v>453</v>
      </c>
      <c r="B194" s="128">
        <v>140044</v>
      </c>
      <c r="C194" s="128">
        <v>9352010</v>
      </c>
      <c r="D194" s="127" t="s">
        <v>546</v>
      </c>
      <c r="E194" s="140">
        <v>453</v>
      </c>
    </row>
    <row r="195" spans="1:5" ht="14.4">
      <c r="A195" s="129">
        <v>61</v>
      </c>
      <c r="B195" s="128">
        <v>140573</v>
      </c>
      <c r="C195" s="128">
        <v>9352014</v>
      </c>
      <c r="D195" s="127" t="s">
        <v>545</v>
      </c>
      <c r="E195" s="140">
        <v>61</v>
      </c>
    </row>
    <row r="196" spans="1:5" ht="14.4">
      <c r="A196" s="129">
        <v>292</v>
      </c>
      <c r="B196" s="128">
        <v>140822</v>
      </c>
      <c r="C196" s="128">
        <v>9352017</v>
      </c>
      <c r="D196" s="127" t="s">
        <v>280</v>
      </c>
      <c r="E196" s="140">
        <v>292</v>
      </c>
    </row>
    <row r="197" spans="1:5" ht="14.4">
      <c r="A197" s="129">
        <v>484</v>
      </c>
      <c r="B197" s="128">
        <v>142993</v>
      </c>
      <c r="C197" s="128">
        <v>9352022</v>
      </c>
      <c r="D197" s="127" t="s">
        <v>544</v>
      </c>
      <c r="E197" s="140">
        <v>484</v>
      </c>
    </row>
    <row r="198" spans="1:5" ht="14.4">
      <c r="A198" s="129">
        <v>77</v>
      </c>
      <c r="B198" s="128">
        <v>140823</v>
      </c>
      <c r="C198" s="128">
        <v>9352025</v>
      </c>
      <c r="D198" s="127" t="s">
        <v>184</v>
      </c>
      <c r="E198" s="140">
        <v>77</v>
      </c>
    </row>
    <row r="199" spans="1:5" ht="14.4">
      <c r="A199" s="129">
        <v>267</v>
      </c>
      <c r="B199" s="128">
        <v>140887</v>
      </c>
      <c r="C199" s="128">
        <v>9352027</v>
      </c>
      <c r="D199" s="127" t="s">
        <v>543</v>
      </c>
      <c r="E199" s="140">
        <v>267</v>
      </c>
    </row>
    <row r="200" spans="1:5" ht="14.4">
      <c r="A200" s="129">
        <v>423</v>
      </c>
      <c r="B200" s="128">
        <v>140998</v>
      </c>
      <c r="C200" s="128">
        <v>9352029</v>
      </c>
      <c r="D200" s="127" t="s">
        <v>343</v>
      </c>
      <c r="E200" s="140">
        <v>423</v>
      </c>
    </row>
    <row r="201" spans="1:5" ht="14.4">
      <c r="A201" s="129">
        <v>521</v>
      </c>
      <c r="B201" s="128">
        <v>142995</v>
      </c>
      <c r="C201" s="128">
        <v>9352030</v>
      </c>
      <c r="D201" s="127" t="s">
        <v>542</v>
      </c>
      <c r="E201" s="140">
        <v>521</v>
      </c>
    </row>
    <row r="202" spans="1:5" ht="14.4">
      <c r="A202" s="129">
        <v>522</v>
      </c>
      <c r="B202" s="128">
        <v>142566</v>
      </c>
      <c r="C202" s="128">
        <v>9352031</v>
      </c>
      <c r="D202" s="127" t="s">
        <v>541</v>
      </c>
      <c r="E202" s="140">
        <v>522</v>
      </c>
    </row>
    <row r="203" spans="1:5" ht="14.4">
      <c r="A203" s="129">
        <v>454</v>
      </c>
      <c r="B203" s="128">
        <v>138161</v>
      </c>
      <c r="C203" s="128">
        <v>9352036</v>
      </c>
      <c r="D203" s="127" t="s">
        <v>540</v>
      </c>
      <c r="E203" s="140">
        <v>454</v>
      </c>
    </row>
    <row r="204" spans="1:5" ht="14.4">
      <c r="A204" s="129">
        <v>450</v>
      </c>
      <c r="B204" s="128">
        <v>141546</v>
      </c>
      <c r="C204" s="128">
        <v>9352040</v>
      </c>
      <c r="D204" s="127" t="s">
        <v>539</v>
      </c>
      <c r="E204" s="140">
        <v>450</v>
      </c>
    </row>
    <row r="205" spans="1:5" ht="14.4">
      <c r="A205" s="129">
        <v>52</v>
      </c>
      <c r="B205" s="128">
        <v>141172</v>
      </c>
      <c r="C205" s="128">
        <v>9352043</v>
      </c>
      <c r="D205" s="127" t="s">
        <v>538</v>
      </c>
      <c r="E205" s="140">
        <v>52</v>
      </c>
    </row>
    <row r="206" spans="1:5" ht="14.4">
      <c r="A206" s="129">
        <v>447</v>
      </c>
      <c r="B206" s="128">
        <v>141371</v>
      </c>
      <c r="C206" s="128">
        <v>9352047</v>
      </c>
      <c r="D206" s="127" t="s">
        <v>537</v>
      </c>
      <c r="E206" s="140">
        <v>447</v>
      </c>
    </row>
    <row r="207" spans="1:5" ht="14.4">
      <c r="A207" s="129">
        <v>251</v>
      </c>
      <c r="B207" s="128">
        <v>141372</v>
      </c>
      <c r="C207" s="128">
        <v>9352048</v>
      </c>
      <c r="D207" s="127" t="s">
        <v>257</v>
      </c>
      <c r="E207" s="140">
        <v>251</v>
      </c>
    </row>
    <row r="208" spans="1:5" ht="14.4">
      <c r="A208" s="129">
        <v>252</v>
      </c>
      <c r="B208" s="128">
        <v>141373</v>
      </c>
      <c r="C208" s="128">
        <v>9352050</v>
      </c>
      <c r="D208" s="127" t="s">
        <v>536</v>
      </c>
      <c r="E208" s="140">
        <v>252</v>
      </c>
    </row>
    <row r="209" spans="1:5" ht="14.4">
      <c r="A209" s="129">
        <v>440</v>
      </c>
      <c r="B209" s="128">
        <v>141406</v>
      </c>
      <c r="C209" s="128">
        <v>9352051</v>
      </c>
      <c r="D209" s="127" t="s">
        <v>535</v>
      </c>
      <c r="E209" s="140">
        <v>440</v>
      </c>
    </row>
    <row r="210" spans="1:5" ht="14.4">
      <c r="A210" s="129">
        <v>92</v>
      </c>
      <c r="B210" s="128">
        <v>141702</v>
      </c>
      <c r="C210" s="128">
        <v>9352052</v>
      </c>
      <c r="D210" s="127" t="s">
        <v>196</v>
      </c>
      <c r="E210" s="140">
        <v>92</v>
      </c>
    </row>
    <row r="211" spans="1:5" ht="14.4">
      <c r="A211" s="129">
        <v>59</v>
      </c>
      <c r="B211" s="128">
        <v>141736</v>
      </c>
      <c r="C211" s="128">
        <v>9352053</v>
      </c>
      <c r="D211" s="127" t="s">
        <v>534</v>
      </c>
      <c r="E211" s="140">
        <v>59</v>
      </c>
    </row>
    <row r="212" spans="1:5" ht="14.4">
      <c r="A212" s="129">
        <v>465</v>
      </c>
      <c r="B212" s="128">
        <v>139485</v>
      </c>
      <c r="C212" s="128">
        <v>9352054</v>
      </c>
      <c r="D212" s="127" t="s">
        <v>533</v>
      </c>
      <c r="E212" s="140">
        <v>465</v>
      </c>
    </row>
    <row r="213" spans="1:5" ht="14.4">
      <c r="A213" s="129">
        <v>63</v>
      </c>
      <c r="B213" s="128">
        <v>141983</v>
      </c>
      <c r="C213" s="128">
        <v>9352056</v>
      </c>
      <c r="D213" s="127" t="s">
        <v>532</v>
      </c>
      <c r="E213" s="140">
        <v>63</v>
      </c>
    </row>
    <row r="214" spans="1:5" ht="14.4">
      <c r="A214" s="129">
        <v>70</v>
      </c>
      <c r="B214" s="128">
        <v>141984</v>
      </c>
      <c r="C214" s="128">
        <v>9352057</v>
      </c>
      <c r="D214" s="127" t="s">
        <v>531</v>
      </c>
      <c r="E214" s="140">
        <v>70</v>
      </c>
    </row>
    <row r="215" spans="1:5" ht="14.4">
      <c r="A215" s="129">
        <v>295</v>
      </c>
      <c r="B215" s="128">
        <v>141985</v>
      </c>
      <c r="C215" s="128">
        <v>9352059</v>
      </c>
      <c r="D215" s="127" t="s">
        <v>530</v>
      </c>
      <c r="E215" s="140">
        <v>295</v>
      </c>
    </row>
    <row r="216" spans="1:5" ht="14.4">
      <c r="A216" s="129">
        <v>402</v>
      </c>
      <c r="B216" s="128">
        <v>143359</v>
      </c>
      <c r="C216" s="128">
        <v>9352060</v>
      </c>
      <c r="D216" s="127" t="s">
        <v>529</v>
      </c>
      <c r="E216" s="140">
        <v>402</v>
      </c>
    </row>
    <row r="217" spans="1:5" ht="14.4">
      <c r="A217" s="129">
        <v>6</v>
      </c>
      <c r="B217" s="128">
        <v>143492</v>
      </c>
      <c r="C217" s="128">
        <v>9352063</v>
      </c>
      <c r="D217" s="127" t="s">
        <v>528</v>
      </c>
      <c r="E217" s="140">
        <v>6</v>
      </c>
    </row>
    <row r="218" spans="1:5" ht="14.4">
      <c r="A218" s="129">
        <v>7</v>
      </c>
      <c r="B218" s="128">
        <v>143491</v>
      </c>
      <c r="C218" s="128">
        <v>9352064</v>
      </c>
      <c r="D218" s="127" t="s">
        <v>527</v>
      </c>
      <c r="E218" s="140">
        <v>7</v>
      </c>
    </row>
    <row r="219" spans="1:5" ht="14.4">
      <c r="A219" s="129">
        <v>64</v>
      </c>
      <c r="B219" s="128">
        <v>142016</v>
      </c>
      <c r="C219" s="128">
        <v>9352065</v>
      </c>
      <c r="D219" s="127" t="s">
        <v>526</v>
      </c>
      <c r="E219" s="140">
        <v>64</v>
      </c>
    </row>
    <row r="220" spans="1:5" ht="14.4">
      <c r="A220" s="129">
        <v>30</v>
      </c>
      <c r="B220" s="128">
        <v>141550</v>
      </c>
      <c r="C220" s="128">
        <v>9352073</v>
      </c>
      <c r="D220" s="127" t="s">
        <v>525</v>
      </c>
      <c r="E220" s="140">
        <v>30</v>
      </c>
    </row>
    <row r="221" spans="1:5" ht="14.4">
      <c r="A221" s="129">
        <v>8</v>
      </c>
      <c r="B221" s="128">
        <v>142017</v>
      </c>
      <c r="C221" s="128">
        <v>9352078</v>
      </c>
      <c r="D221" s="127" t="s">
        <v>474</v>
      </c>
      <c r="E221" s="140">
        <v>8</v>
      </c>
    </row>
    <row r="222" spans="1:5" ht="14.4">
      <c r="A222" s="129">
        <v>45</v>
      </c>
      <c r="B222" s="128">
        <v>143074</v>
      </c>
      <c r="C222" s="128">
        <v>9352087</v>
      </c>
      <c r="D222" s="127" t="s">
        <v>524</v>
      </c>
      <c r="E222" s="140">
        <v>45</v>
      </c>
    </row>
    <row r="223" spans="1:5" ht="14.4">
      <c r="A223" s="129">
        <v>312</v>
      </c>
      <c r="B223" s="128">
        <v>142018</v>
      </c>
      <c r="C223" s="128">
        <v>9352090</v>
      </c>
      <c r="D223" s="127" t="s">
        <v>523</v>
      </c>
      <c r="E223" s="140">
        <v>312</v>
      </c>
    </row>
    <row r="224" spans="1:5" ht="14.4">
      <c r="A224" s="129">
        <v>57</v>
      </c>
      <c r="B224" s="128">
        <v>141554</v>
      </c>
      <c r="C224" s="128">
        <v>9352091</v>
      </c>
      <c r="D224" s="127" t="s">
        <v>156</v>
      </c>
      <c r="E224" s="140">
        <v>57</v>
      </c>
    </row>
    <row r="225" spans="1:5" ht="14.4">
      <c r="A225" s="129">
        <v>81</v>
      </c>
      <c r="B225" s="128">
        <v>143069</v>
      </c>
      <c r="C225" s="128">
        <v>9352096</v>
      </c>
      <c r="D225" s="127" t="s">
        <v>522</v>
      </c>
      <c r="E225" s="140">
        <v>81</v>
      </c>
    </row>
    <row r="226" spans="1:5" ht="14.4">
      <c r="A226" s="129">
        <v>471</v>
      </c>
      <c r="B226" s="128">
        <v>143361</v>
      </c>
      <c r="C226" s="128">
        <v>9352097</v>
      </c>
      <c r="D226" s="127" t="s">
        <v>521</v>
      </c>
      <c r="E226" s="140">
        <v>471</v>
      </c>
    </row>
    <row r="227" spans="1:5" ht="14.4">
      <c r="A227" s="129">
        <v>511</v>
      </c>
      <c r="B227" s="128">
        <v>142026</v>
      </c>
      <c r="C227" s="128">
        <v>9352099</v>
      </c>
      <c r="D227" s="127" t="s">
        <v>520</v>
      </c>
      <c r="E227" s="140">
        <v>511</v>
      </c>
    </row>
    <row r="228" spans="1:5" ht="14.4">
      <c r="A228" s="129">
        <v>474</v>
      </c>
      <c r="B228" s="128">
        <v>142027</v>
      </c>
      <c r="C228" s="128">
        <v>9352103</v>
      </c>
      <c r="D228" s="127" t="s">
        <v>519</v>
      </c>
      <c r="E228" s="140">
        <v>474</v>
      </c>
    </row>
    <row r="229" spans="1:5" ht="14.4">
      <c r="A229" s="129">
        <v>62</v>
      </c>
      <c r="B229" s="128">
        <v>142187</v>
      </c>
      <c r="C229" s="128">
        <v>9352104</v>
      </c>
      <c r="D229" s="127" t="s">
        <v>518</v>
      </c>
      <c r="E229" s="140">
        <v>62</v>
      </c>
    </row>
    <row r="230" spans="1:5" ht="14.4">
      <c r="A230" s="129">
        <v>60</v>
      </c>
      <c r="B230" s="128">
        <v>142580</v>
      </c>
      <c r="C230" s="128">
        <v>9352113</v>
      </c>
      <c r="D230" s="127" t="s">
        <v>517</v>
      </c>
      <c r="E230" s="140">
        <v>60</v>
      </c>
    </row>
    <row r="231" spans="1:5" ht="14.4">
      <c r="A231" s="129">
        <v>16</v>
      </c>
      <c r="B231" s="128">
        <v>142770</v>
      </c>
      <c r="C231" s="128">
        <v>9352116</v>
      </c>
      <c r="D231" s="127" t="s">
        <v>516</v>
      </c>
      <c r="E231" s="140">
        <v>16</v>
      </c>
    </row>
    <row r="232" spans="1:5" ht="14.4">
      <c r="A232" s="129">
        <v>9</v>
      </c>
      <c r="B232" s="128">
        <v>142786</v>
      </c>
      <c r="C232" s="128">
        <v>9352120</v>
      </c>
      <c r="D232" s="127" t="s">
        <v>99</v>
      </c>
      <c r="E232" s="140">
        <v>9</v>
      </c>
    </row>
    <row r="233" spans="1:5" ht="14.4">
      <c r="A233" s="129">
        <v>111</v>
      </c>
      <c r="B233" s="128">
        <v>141551</v>
      </c>
      <c r="C233" s="128">
        <v>9352123</v>
      </c>
      <c r="D233" s="127" t="s">
        <v>515</v>
      </c>
      <c r="E233" s="140">
        <v>111</v>
      </c>
    </row>
    <row r="234" spans="1:5" ht="14.4">
      <c r="A234" s="129">
        <v>67</v>
      </c>
      <c r="B234" s="128">
        <v>141640</v>
      </c>
      <c r="C234" s="128">
        <v>9352145</v>
      </c>
      <c r="D234" s="127" t="s">
        <v>171</v>
      </c>
      <c r="E234" s="140">
        <v>67</v>
      </c>
    </row>
    <row r="235" spans="1:5" ht="14.4">
      <c r="A235" s="129">
        <v>13</v>
      </c>
      <c r="B235" s="128">
        <v>143050</v>
      </c>
      <c r="C235" s="128">
        <v>9352150</v>
      </c>
      <c r="D235" s="127" t="s">
        <v>514</v>
      </c>
      <c r="E235" s="140">
        <v>13</v>
      </c>
    </row>
    <row r="236" spans="1:5" ht="14.4">
      <c r="A236" s="129">
        <v>469</v>
      </c>
      <c r="B236" s="128">
        <v>143147</v>
      </c>
      <c r="C236" s="128">
        <v>9352155</v>
      </c>
      <c r="D236" s="127" t="s">
        <v>513</v>
      </c>
      <c r="E236" s="140">
        <v>469</v>
      </c>
    </row>
    <row r="237" spans="1:5" ht="14.4">
      <c r="A237" s="129">
        <v>283</v>
      </c>
      <c r="B237" s="128">
        <v>141819</v>
      </c>
      <c r="C237" s="128">
        <v>9352158</v>
      </c>
      <c r="D237" s="127" t="s">
        <v>273</v>
      </c>
      <c r="E237" s="140">
        <v>283</v>
      </c>
    </row>
    <row r="238" spans="1:5" ht="14.4">
      <c r="A238" s="129">
        <v>256</v>
      </c>
      <c r="B238" s="128">
        <v>141591</v>
      </c>
      <c r="C238" s="128">
        <v>9352159</v>
      </c>
      <c r="D238" s="127" t="s">
        <v>512</v>
      </c>
      <c r="E238" s="140">
        <v>256</v>
      </c>
    </row>
    <row r="239" spans="1:5" ht="14.4">
      <c r="A239" s="129">
        <v>303</v>
      </c>
      <c r="B239" s="128">
        <v>141849</v>
      </c>
      <c r="C239" s="128">
        <v>9352927</v>
      </c>
      <c r="D239" s="127" t="s">
        <v>285</v>
      </c>
      <c r="E239" s="140">
        <v>303</v>
      </c>
    </row>
    <row r="240" spans="1:5" ht="14.4">
      <c r="A240" s="129">
        <v>404</v>
      </c>
      <c r="B240" s="128">
        <v>143056</v>
      </c>
      <c r="C240" s="128">
        <v>9353002</v>
      </c>
      <c r="D240" s="127" t="s">
        <v>511</v>
      </c>
      <c r="E240" s="140">
        <v>404</v>
      </c>
    </row>
    <row r="241" spans="1:5" ht="14.4">
      <c r="A241" s="129">
        <v>441</v>
      </c>
      <c r="B241" s="128">
        <v>142547</v>
      </c>
      <c r="C241" s="128">
        <v>9353025</v>
      </c>
      <c r="D241" s="127" t="s">
        <v>510</v>
      </c>
      <c r="E241" s="140">
        <v>441</v>
      </c>
    </row>
    <row r="242" spans="1:5" ht="14.4">
      <c r="A242" s="129">
        <v>492</v>
      </c>
      <c r="B242" s="128">
        <v>142554</v>
      </c>
      <c r="C242" s="128">
        <v>9353054</v>
      </c>
      <c r="D242" s="127" t="s">
        <v>509</v>
      </c>
      <c r="E242" s="140">
        <v>492</v>
      </c>
    </row>
    <row r="243" spans="1:5" ht="14.4">
      <c r="A243" s="129">
        <v>514</v>
      </c>
      <c r="B243" s="128">
        <v>142562</v>
      </c>
      <c r="C243" s="128">
        <v>9353062</v>
      </c>
      <c r="D243" s="127" t="s">
        <v>508</v>
      </c>
      <c r="E243" s="140">
        <v>514</v>
      </c>
    </row>
    <row r="244" spans="1:5" ht="14.4">
      <c r="A244" s="129">
        <v>316</v>
      </c>
      <c r="B244" s="128">
        <v>142994</v>
      </c>
      <c r="C244" s="128">
        <v>9353097</v>
      </c>
      <c r="D244" s="127" t="s">
        <v>507</v>
      </c>
      <c r="E244" s="140">
        <v>316</v>
      </c>
    </row>
    <row r="245" spans="1:5" ht="14.4">
      <c r="A245" s="129">
        <v>489</v>
      </c>
      <c r="B245" s="128">
        <v>143070</v>
      </c>
      <c r="C245" s="128">
        <v>9353098</v>
      </c>
      <c r="D245" s="127" t="s">
        <v>393</v>
      </c>
      <c r="E245" s="140">
        <v>489</v>
      </c>
    </row>
    <row r="246" spans="1:5" ht="14.4">
      <c r="A246" s="129">
        <v>86</v>
      </c>
      <c r="B246" s="128">
        <v>143071</v>
      </c>
      <c r="C246" s="128">
        <v>9353099</v>
      </c>
      <c r="D246" s="127" t="s">
        <v>194</v>
      </c>
      <c r="E246" s="140">
        <v>86</v>
      </c>
    </row>
    <row r="247" spans="1:5" ht="14.4">
      <c r="A247" s="129">
        <v>325</v>
      </c>
      <c r="B247" s="128">
        <v>142595</v>
      </c>
      <c r="C247" s="128">
        <v>9353115</v>
      </c>
      <c r="D247" s="127" t="s">
        <v>506</v>
      </c>
      <c r="E247" s="140">
        <v>325</v>
      </c>
    </row>
    <row r="248" spans="1:5" ht="14.4">
      <c r="A248" s="129">
        <v>38</v>
      </c>
      <c r="B248" s="128">
        <v>143065</v>
      </c>
      <c r="C248" s="128">
        <v>9353116</v>
      </c>
      <c r="D248" s="127" t="s">
        <v>505</v>
      </c>
      <c r="E248" s="140">
        <v>38</v>
      </c>
    </row>
    <row r="249" spans="1:5" ht="14.4">
      <c r="A249" s="129">
        <v>240</v>
      </c>
      <c r="B249" s="128">
        <v>142597</v>
      </c>
      <c r="C249" s="128">
        <v>9353302</v>
      </c>
      <c r="D249" s="127" t="s">
        <v>504</v>
      </c>
      <c r="E249" s="140">
        <v>240</v>
      </c>
    </row>
    <row r="250" spans="1:5" ht="14.4">
      <c r="A250" s="129">
        <v>437</v>
      </c>
      <c r="B250" s="128">
        <v>139149</v>
      </c>
      <c r="C250" s="128">
        <v>9353312</v>
      </c>
      <c r="D250" s="127" t="s">
        <v>503</v>
      </c>
      <c r="E250" s="140">
        <v>437</v>
      </c>
    </row>
    <row r="251" spans="1:5" ht="14.4">
      <c r="A251" s="129">
        <v>472</v>
      </c>
      <c r="B251" s="128">
        <v>137419</v>
      </c>
      <c r="C251" s="128">
        <v>9353314</v>
      </c>
      <c r="D251" s="127" t="s">
        <v>502</v>
      </c>
      <c r="E251" s="140">
        <v>472</v>
      </c>
    </row>
    <row r="252" spans="1:5" ht="14.4">
      <c r="A252" s="129">
        <v>487</v>
      </c>
      <c r="B252" s="128">
        <v>139448</v>
      </c>
      <c r="C252" s="128">
        <v>9353318</v>
      </c>
      <c r="D252" s="127" t="s">
        <v>501</v>
      </c>
      <c r="E252" s="140">
        <v>487</v>
      </c>
    </row>
    <row r="253" spans="1:5" ht="14.4">
      <c r="A253" s="129">
        <v>344</v>
      </c>
      <c r="B253" s="128">
        <v>142598</v>
      </c>
      <c r="C253" s="128">
        <v>9353328</v>
      </c>
      <c r="D253" s="127" t="s">
        <v>500</v>
      </c>
      <c r="E253" s="140">
        <v>344</v>
      </c>
    </row>
    <row r="254" spans="1:5" ht="14.4">
      <c r="A254" s="129">
        <v>72</v>
      </c>
      <c r="B254" s="128">
        <v>142806</v>
      </c>
      <c r="C254" s="128">
        <v>9353335</v>
      </c>
      <c r="D254" s="127" t="s">
        <v>499</v>
      </c>
      <c r="E254" s="140">
        <v>72</v>
      </c>
    </row>
    <row r="255" spans="1:5" ht="14.4">
      <c r="A255" s="129">
        <v>253</v>
      </c>
      <c r="B255" s="128">
        <v>141842</v>
      </c>
      <c r="C255" s="128">
        <v>9353344</v>
      </c>
      <c r="D255" s="127" t="s">
        <v>498</v>
      </c>
      <c r="E255" s="140">
        <v>253</v>
      </c>
    </row>
    <row r="256" spans="1:5" ht="14.4">
      <c r="A256" s="129">
        <v>505</v>
      </c>
      <c r="B256" s="128">
        <v>143360</v>
      </c>
      <c r="C256" s="128">
        <v>9353345</v>
      </c>
      <c r="D256" s="127" t="s">
        <v>497</v>
      </c>
      <c r="E256" s="140">
        <v>505</v>
      </c>
    </row>
    <row r="257" spans="1:5" ht="14.4">
      <c r="A257" s="129">
        <v>527</v>
      </c>
      <c r="B257" s="128">
        <v>137179</v>
      </c>
      <c r="C257" s="128">
        <v>9354029</v>
      </c>
      <c r="D257" s="127" t="s">
        <v>416</v>
      </c>
      <c r="E257" s="140">
        <v>527</v>
      </c>
    </row>
    <row r="258" spans="1:5" ht="14.4">
      <c r="A258" s="129">
        <v>531</v>
      </c>
      <c r="B258" s="128">
        <v>137180</v>
      </c>
      <c r="C258" s="128">
        <v>9354030</v>
      </c>
      <c r="D258" s="127" t="s">
        <v>417</v>
      </c>
      <c r="E258" s="140">
        <v>531</v>
      </c>
    </row>
    <row r="259" spans="1:5" ht="14.4">
      <c r="A259" s="129">
        <v>551</v>
      </c>
      <c r="B259" s="128">
        <v>136990</v>
      </c>
      <c r="C259" s="128">
        <v>9354000</v>
      </c>
      <c r="D259" s="127" t="s">
        <v>418</v>
      </c>
      <c r="E259" s="140">
        <v>551</v>
      </c>
    </row>
    <row r="260" spans="1:5" ht="14.4">
      <c r="A260" s="129">
        <v>990</v>
      </c>
      <c r="B260" s="128">
        <v>136757</v>
      </c>
      <c r="C260" s="128">
        <v>9354001</v>
      </c>
      <c r="D260" s="127" t="s">
        <v>429</v>
      </c>
      <c r="E260" s="140">
        <v>990</v>
      </c>
    </row>
    <row r="261" spans="1:5" ht="14.4">
      <c r="A261" s="129">
        <v>170</v>
      </c>
      <c r="B261" s="128">
        <v>137134</v>
      </c>
      <c r="C261" s="128">
        <v>9354002</v>
      </c>
      <c r="D261" s="127" t="s">
        <v>225</v>
      </c>
      <c r="E261" s="140">
        <v>170</v>
      </c>
    </row>
    <row r="262" spans="1:5" ht="14.4">
      <c r="A262" s="129">
        <v>350</v>
      </c>
      <c r="B262" s="128">
        <v>137321</v>
      </c>
      <c r="C262" s="128">
        <v>9354003</v>
      </c>
      <c r="D262" s="127" t="s">
        <v>312</v>
      </c>
      <c r="E262" s="140">
        <v>350</v>
      </c>
    </row>
    <row r="263" spans="1:5" ht="14.4">
      <c r="A263" s="129">
        <v>556</v>
      </c>
      <c r="B263" s="128">
        <v>138162</v>
      </c>
      <c r="C263" s="128">
        <v>9354004</v>
      </c>
      <c r="D263" s="127" t="s">
        <v>423</v>
      </c>
      <c r="E263" s="140">
        <v>556</v>
      </c>
    </row>
    <row r="264" spans="1:5" ht="14.4">
      <c r="A264" s="129">
        <v>373</v>
      </c>
      <c r="B264" s="128">
        <v>137674</v>
      </c>
      <c r="C264" s="128">
        <v>9354006</v>
      </c>
      <c r="D264" s="127" t="s">
        <v>322</v>
      </c>
      <c r="E264" s="140">
        <v>373</v>
      </c>
    </row>
    <row r="265" spans="1:5" ht="14.4">
      <c r="A265" s="129">
        <v>365</v>
      </c>
      <c r="B265" s="128">
        <v>138373</v>
      </c>
      <c r="C265" s="128">
        <v>9354007</v>
      </c>
      <c r="D265" s="127" t="s">
        <v>496</v>
      </c>
      <c r="E265" s="140">
        <v>365</v>
      </c>
    </row>
    <row r="266" spans="1:5" ht="14.4">
      <c r="A266" s="129">
        <v>559</v>
      </c>
      <c r="B266" s="128">
        <v>138506</v>
      </c>
      <c r="C266" s="128">
        <v>9354008</v>
      </c>
      <c r="D266" s="127" t="s">
        <v>495</v>
      </c>
      <c r="E266" s="140">
        <v>559</v>
      </c>
    </row>
    <row r="267" spans="1:5" ht="14.4">
      <c r="A267" s="129">
        <v>991</v>
      </c>
      <c r="B267" s="128">
        <v>138250</v>
      </c>
      <c r="C267" s="128">
        <v>9354009</v>
      </c>
      <c r="D267" s="127" t="s">
        <v>430</v>
      </c>
      <c r="E267" s="140">
        <v>991</v>
      </c>
    </row>
    <row r="268" spans="1:5" ht="14.4">
      <c r="A268" s="129">
        <v>992</v>
      </c>
      <c r="B268" s="128">
        <v>138273</v>
      </c>
      <c r="C268" s="128">
        <v>9354010</v>
      </c>
      <c r="D268" s="127" t="s">
        <v>431</v>
      </c>
      <c r="E268" s="140">
        <v>992</v>
      </c>
    </row>
    <row r="269" spans="1:5" ht="14.4">
      <c r="A269" s="129">
        <v>993</v>
      </c>
      <c r="B269" s="128">
        <v>138274</v>
      </c>
      <c r="C269" s="128">
        <v>9354016</v>
      </c>
      <c r="D269" s="127" t="s">
        <v>432</v>
      </c>
      <c r="E269" s="140">
        <v>993</v>
      </c>
    </row>
    <row r="270" spans="1:5" ht="14.4">
      <c r="A270" s="129">
        <v>361</v>
      </c>
      <c r="B270" s="128">
        <v>136918</v>
      </c>
      <c r="C270" s="128">
        <v>9354017</v>
      </c>
      <c r="D270" s="127" t="s">
        <v>315</v>
      </c>
      <c r="E270" s="140">
        <v>361</v>
      </c>
    </row>
    <row r="271" spans="1:5" ht="14.4">
      <c r="A271" s="129">
        <v>555</v>
      </c>
      <c r="B271" s="128">
        <v>141639</v>
      </c>
      <c r="C271" s="128">
        <v>9354019</v>
      </c>
      <c r="D271" s="127" t="s">
        <v>422</v>
      </c>
      <c r="E271" s="140">
        <v>555</v>
      </c>
    </row>
    <row r="272" spans="1:5" ht="14.4">
      <c r="A272" s="129">
        <v>169</v>
      </c>
      <c r="B272" s="128">
        <v>139403</v>
      </c>
      <c r="C272" s="128">
        <v>9354032</v>
      </c>
      <c r="D272" s="127" t="s">
        <v>471</v>
      </c>
      <c r="E272" s="140">
        <v>169</v>
      </c>
    </row>
    <row r="273" spans="1:5" ht="14.4">
      <c r="A273" s="129">
        <v>561</v>
      </c>
      <c r="B273" s="128">
        <v>139867</v>
      </c>
      <c r="C273" s="128">
        <v>9354033</v>
      </c>
      <c r="D273" s="127" t="s">
        <v>465</v>
      </c>
      <c r="E273" s="140">
        <v>561</v>
      </c>
    </row>
    <row r="274" spans="1:5" ht="14.4">
      <c r="A274" s="129">
        <v>371</v>
      </c>
      <c r="B274" s="128">
        <v>140032</v>
      </c>
      <c r="C274" s="128">
        <v>9354034</v>
      </c>
      <c r="D274" s="127" t="s">
        <v>494</v>
      </c>
      <c r="E274" s="140">
        <v>371</v>
      </c>
    </row>
    <row r="275" spans="1:5" ht="14.4">
      <c r="A275" s="129">
        <v>994</v>
      </c>
      <c r="B275" s="128">
        <v>140047</v>
      </c>
      <c r="C275" s="128">
        <v>9354035</v>
      </c>
      <c r="D275" s="127" t="s">
        <v>433</v>
      </c>
      <c r="E275" s="140">
        <v>994</v>
      </c>
    </row>
    <row r="276" spans="1:5" ht="14.4">
      <c r="A276" s="129">
        <v>166</v>
      </c>
      <c r="B276" s="128">
        <v>136271</v>
      </c>
      <c r="C276" s="128">
        <v>9354036</v>
      </c>
      <c r="D276" s="127" t="s">
        <v>493</v>
      </c>
      <c r="E276" s="140">
        <v>166</v>
      </c>
    </row>
    <row r="277" spans="1:5" ht="14.4">
      <c r="A277" s="129">
        <v>165</v>
      </c>
      <c r="B277" s="128">
        <v>136782</v>
      </c>
      <c r="C277" s="128">
        <v>9354040</v>
      </c>
      <c r="D277" s="127" t="s">
        <v>222</v>
      </c>
      <c r="E277" s="140">
        <v>165</v>
      </c>
    </row>
    <row r="278" spans="1:5" ht="14.4">
      <c r="A278" s="129">
        <v>557</v>
      </c>
      <c r="B278" s="128">
        <v>140669</v>
      </c>
      <c r="C278" s="128">
        <v>9354041</v>
      </c>
      <c r="D278" s="127" t="s">
        <v>492</v>
      </c>
      <c r="E278" s="140">
        <v>557</v>
      </c>
    </row>
    <row r="279" spans="1:5" ht="14.4">
      <c r="A279" s="129">
        <v>599</v>
      </c>
      <c r="B279" s="128">
        <v>140969</v>
      </c>
      <c r="C279" s="128">
        <v>9354042</v>
      </c>
      <c r="D279" s="127" t="s">
        <v>461</v>
      </c>
      <c r="E279" s="140">
        <v>599</v>
      </c>
    </row>
    <row r="280" spans="1:5" ht="14.4">
      <c r="A280" s="129">
        <v>167</v>
      </c>
      <c r="B280" s="128">
        <v>141236</v>
      </c>
      <c r="C280" s="128">
        <v>9354043</v>
      </c>
      <c r="D280" s="127" t="s">
        <v>491</v>
      </c>
      <c r="E280" s="140">
        <v>167</v>
      </c>
    </row>
    <row r="281" spans="1:5" ht="14.4">
      <c r="A281" s="129">
        <v>171</v>
      </c>
      <c r="B281" s="128">
        <v>142759</v>
      </c>
      <c r="C281" s="128">
        <v>9354045</v>
      </c>
      <c r="D281" s="127" t="s">
        <v>490</v>
      </c>
      <c r="E281" s="140">
        <v>171</v>
      </c>
    </row>
    <row r="282" spans="1:5" ht="14.4">
      <c r="A282" s="129">
        <v>175</v>
      </c>
      <c r="B282" s="128">
        <v>137901</v>
      </c>
      <c r="C282" s="128">
        <v>9354051</v>
      </c>
      <c r="D282" s="127" t="s">
        <v>489</v>
      </c>
      <c r="E282" s="140">
        <v>175</v>
      </c>
    </row>
    <row r="283" spans="1:5" ht="14.4">
      <c r="A283" s="129">
        <v>155</v>
      </c>
      <c r="B283" s="128">
        <v>137055</v>
      </c>
      <c r="C283" s="128">
        <v>9354056</v>
      </c>
      <c r="D283" s="127" t="s">
        <v>218</v>
      </c>
      <c r="E283" s="140">
        <v>155</v>
      </c>
    </row>
    <row r="284" spans="1:5" ht="14.4">
      <c r="A284" s="129">
        <v>156</v>
      </c>
      <c r="B284" s="128">
        <v>136998</v>
      </c>
      <c r="C284" s="128">
        <v>9354075</v>
      </c>
      <c r="D284" s="127" t="s">
        <v>219</v>
      </c>
      <c r="E284" s="140">
        <v>156</v>
      </c>
    </row>
    <row r="285" spans="1:5" ht="14.4">
      <c r="A285" s="129">
        <v>378</v>
      </c>
      <c r="B285" s="128">
        <v>136834</v>
      </c>
      <c r="C285" s="128">
        <v>9354076</v>
      </c>
      <c r="D285" s="127" t="s">
        <v>325</v>
      </c>
      <c r="E285" s="140">
        <v>378</v>
      </c>
    </row>
    <row r="286" spans="1:5" ht="14.4">
      <c r="A286" s="129">
        <v>366</v>
      </c>
      <c r="B286" s="128">
        <v>136827</v>
      </c>
      <c r="C286" s="128">
        <v>9354092</v>
      </c>
      <c r="D286" s="127" t="s">
        <v>317</v>
      </c>
      <c r="E286" s="140">
        <v>366</v>
      </c>
    </row>
    <row r="287" spans="1:5" ht="14.4">
      <c r="A287" s="129">
        <v>375</v>
      </c>
      <c r="B287" s="128">
        <v>139288</v>
      </c>
      <c r="C287" s="128">
        <v>9354095</v>
      </c>
      <c r="D287" s="127" t="s">
        <v>488</v>
      </c>
      <c r="E287" s="140">
        <v>375</v>
      </c>
    </row>
    <row r="288" spans="1:5" ht="14.4">
      <c r="A288" s="129">
        <v>357</v>
      </c>
      <c r="B288" s="128">
        <v>137218</v>
      </c>
      <c r="C288" s="128">
        <v>9354097</v>
      </c>
      <c r="D288" s="127" t="s">
        <v>314</v>
      </c>
      <c r="E288" s="140">
        <v>357</v>
      </c>
    </row>
    <row r="289" spans="1:5" ht="14.4">
      <c r="A289" s="129">
        <v>362</v>
      </c>
      <c r="B289" s="128">
        <v>137208</v>
      </c>
      <c r="C289" s="128">
        <v>9354098</v>
      </c>
      <c r="D289" s="127" t="s">
        <v>487</v>
      </c>
      <c r="E289" s="140">
        <v>362</v>
      </c>
    </row>
    <row r="290" spans="1:5" ht="14.4">
      <c r="A290" s="129">
        <v>376</v>
      </c>
      <c r="B290" s="128">
        <v>136969</v>
      </c>
      <c r="C290" s="128">
        <v>9354099</v>
      </c>
      <c r="D290" s="127" t="s">
        <v>324</v>
      </c>
      <c r="E290" s="140">
        <v>376</v>
      </c>
    </row>
    <row r="291" spans="1:5" ht="14.4">
      <c r="A291" s="129">
        <v>554</v>
      </c>
      <c r="B291" s="128">
        <v>136322</v>
      </c>
      <c r="C291" s="128">
        <v>9354102</v>
      </c>
      <c r="D291" s="127" t="s">
        <v>421</v>
      </c>
      <c r="E291" s="140">
        <v>554</v>
      </c>
    </row>
    <row r="292" spans="1:5" ht="14.4">
      <c r="A292" s="129">
        <v>562</v>
      </c>
      <c r="B292" s="128">
        <v>143362</v>
      </c>
      <c r="C292" s="128">
        <v>9354103</v>
      </c>
      <c r="D292" s="127" t="s">
        <v>428</v>
      </c>
      <c r="E292" s="140">
        <v>562</v>
      </c>
    </row>
    <row r="293" spans="1:5" ht="14.4">
      <c r="A293" s="129">
        <v>159</v>
      </c>
      <c r="B293" s="128">
        <v>136416</v>
      </c>
      <c r="C293" s="128">
        <v>9354504</v>
      </c>
      <c r="D293" s="127" t="s">
        <v>221</v>
      </c>
      <c r="E293" s="140">
        <v>159</v>
      </c>
    </row>
    <row r="294" spans="1:5" ht="14.4">
      <c r="A294" s="129">
        <v>372</v>
      </c>
      <c r="B294" s="128">
        <v>137849</v>
      </c>
      <c r="C294" s="128">
        <v>9354603</v>
      </c>
      <c r="D294" s="127" t="s">
        <v>321</v>
      </c>
      <c r="E294" s="140">
        <v>372</v>
      </c>
    </row>
    <row r="295" spans="1:5" ht="14.4">
      <c r="A295" s="129">
        <v>368</v>
      </c>
      <c r="B295" s="128">
        <v>136453</v>
      </c>
      <c r="C295" s="128">
        <v>9354606</v>
      </c>
      <c r="D295" s="127" t="s">
        <v>318</v>
      </c>
      <c r="E295" s="140">
        <v>368</v>
      </c>
    </row>
    <row r="296" spans="1:5" ht="14.4">
      <c r="A296" s="129">
        <v>483</v>
      </c>
      <c r="B296" s="128">
        <v>124546</v>
      </c>
      <c r="C296" s="334">
        <v>9352199</v>
      </c>
      <c r="D296" s="127" t="s">
        <v>486</v>
      </c>
      <c r="E296" s="140">
        <v>483</v>
      </c>
    </row>
    <row r="297" spans="1:5" ht="14.4">
      <c r="A297" s="129">
        <v>512</v>
      </c>
      <c r="B297" s="128">
        <v>124560</v>
      </c>
      <c r="C297" s="334">
        <v>9352198</v>
      </c>
      <c r="D297" s="127" t="s">
        <v>485</v>
      </c>
      <c r="E297" s="140">
        <v>512</v>
      </c>
    </row>
    <row r="298" spans="1:5" ht="14.4">
      <c r="A298" s="129">
        <v>270</v>
      </c>
      <c r="B298" s="129">
        <v>124649</v>
      </c>
      <c r="C298" s="334">
        <v>9352188</v>
      </c>
      <c r="D298" s="129" t="s">
        <v>484</v>
      </c>
      <c r="E298" s="140">
        <v>270</v>
      </c>
    </row>
    <row r="299" spans="1:5" ht="14.4">
      <c r="A299" s="140">
        <v>121</v>
      </c>
      <c r="B299" s="334">
        <v>143671</v>
      </c>
      <c r="C299" s="334">
        <v>9352189</v>
      </c>
      <c r="D299" s="335" t="s">
        <v>1041</v>
      </c>
      <c r="E299" s="140">
        <v>121</v>
      </c>
    </row>
    <row r="300" spans="1:5" ht="14.4">
      <c r="A300" s="140">
        <v>521</v>
      </c>
      <c r="B300" s="128">
        <v>145031</v>
      </c>
      <c r="C300" s="128">
        <v>9352210</v>
      </c>
      <c r="D300" s="335" t="s">
        <v>1042</v>
      </c>
      <c r="E300" s="140">
        <v>521</v>
      </c>
    </row>
  </sheetData>
  <autoFilter ref="A1:E1" xr:uid="{00000000-0009-0000-0000-00000A000000}"/>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85F02-8E60-4B5C-BF37-4B2420CDD020}">
  <sheetPr codeName="Sheet12">
    <tabColor rgb="FFFFFFCC"/>
  </sheetPr>
  <dimension ref="A1:N660"/>
  <sheetViews>
    <sheetView zoomScaleNormal="100" workbookViewId="0">
      <pane xSplit="3" ySplit="4" topLeftCell="D5" activePane="bottomRight" state="frozen"/>
      <selection activeCell="A3" sqref="A3"/>
      <selection pane="topRight" activeCell="A3" sqref="A3"/>
      <selection pane="bottomLeft" activeCell="A3" sqref="A3"/>
      <selection pane="bottomRight" activeCell="A3" sqref="A3"/>
    </sheetView>
  </sheetViews>
  <sheetFormatPr defaultColWidth="10.7109375" defaultRowHeight="14.4"/>
  <cols>
    <col min="1" max="2" width="16.7109375" style="546" customWidth="1"/>
    <col min="3" max="3" width="35.85546875" style="517" customWidth="1"/>
    <col min="4" max="7" width="16.7109375" style="547" customWidth="1"/>
    <col min="8" max="9" width="16.7109375" style="526" customWidth="1"/>
    <col min="10" max="10" width="22.28515625" style="526" customWidth="1"/>
    <col min="11" max="11" width="16.7109375" style="526" customWidth="1"/>
    <col min="12" max="12" width="16.7109375" style="548" customWidth="1"/>
    <col min="13" max="16384" width="10.7109375" style="506"/>
  </cols>
  <sheetData>
    <row r="1" spans="1:12" ht="15" customHeight="1">
      <c r="A1" s="517"/>
      <c r="B1" s="517"/>
      <c r="D1" s="525"/>
      <c r="E1" s="525"/>
      <c r="F1" s="525"/>
      <c r="G1" s="525"/>
      <c r="H1" s="525"/>
      <c r="I1" s="525"/>
      <c r="J1" s="525"/>
      <c r="K1" s="525"/>
      <c r="L1" s="525"/>
    </row>
    <row r="2" spans="1:12" ht="15" customHeight="1">
      <c r="A2" s="517"/>
      <c r="B2" s="517"/>
      <c r="D2" s="525"/>
      <c r="E2" s="525"/>
      <c r="F2" s="525"/>
      <c r="G2" s="525"/>
      <c r="H2" s="525"/>
      <c r="I2" s="525"/>
      <c r="J2" s="525"/>
      <c r="K2" s="525"/>
      <c r="L2" s="525"/>
    </row>
    <row r="3" spans="1:12" ht="15" customHeight="1">
      <c r="A3" s="517"/>
      <c r="B3" s="517"/>
      <c r="D3" s="525"/>
      <c r="E3" s="525"/>
      <c r="F3" s="525"/>
      <c r="G3" s="525"/>
      <c r="H3" s="525"/>
      <c r="I3" s="525"/>
      <c r="J3" s="525"/>
      <c r="K3" s="525"/>
      <c r="L3" s="525"/>
    </row>
    <row r="4" spans="1:12" s="510" customFormat="1" ht="57.6">
      <c r="A4" s="541" t="s">
        <v>695</v>
      </c>
      <c r="B4" s="481" t="s">
        <v>694</v>
      </c>
      <c r="C4" s="481" t="s">
        <v>693</v>
      </c>
      <c r="D4" s="454" t="str">
        <f>[2]Cover!T9 &amp;" Opening / Closing"</f>
        <v>20-21 Opening / Closing</v>
      </c>
      <c r="E4" s="454" t="str">
        <f>[2]Cover!T9 &amp;" Reception Uplift flag"</f>
        <v>20-21 Reception Uplift flag</v>
      </c>
      <c r="F4" s="420" t="str">
        <f>[2]Cover!T9 &amp;" Reception Difference"</f>
        <v>20-21 Reception Difference</v>
      </c>
      <c r="G4" s="420" t="str">
        <f>[2]Cover!T9 &amp;" NOR"</f>
        <v>20-21 NOR</v>
      </c>
      <c r="H4" s="455" t="str">
        <f>[2]Cover!T9 &amp;" Rates"</f>
        <v>20-21 Rates</v>
      </c>
      <c r="I4" s="421" t="str">
        <f>[2]Cover!T9 &amp;" Post MFG Budget"</f>
        <v>20-21 Post MFG Budget</v>
      </c>
      <c r="J4" s="421" t="str">
        <f>"Additional lump sum for schools amalgamated during FY" &amp;[2]Cover!T11</f>
        <v>Additional lump sum for schools amalgamated during FY19-20</v>
      </c>
      <c r="K4" s="421" t="s">
        <v>1370</v>
      </c>
      <c r="L4" s="420" t="str">
        <f>[2]Cover!T9 &amp;" MFG NOR"</f>
        <v>20-21 MFG NOR</v>
      </c>
    </row>
    <row r="5" spans="1:12">
      <c r="A5" s="542">
        <v>124531</v>
      </c>
      <c r="B5" s="542">
        <v>9352002</v>
      </c>
      <c r="C5" s="543" t="s">
        <v>229</v>
      </c>
      <c r="D5" s="544">
        <v>1</v>
      </c>
      <c r="E5" s="544">
        <v>0</v>
      </c>
      <c r="F5" s="456">
        <v>0</v>
      </c>
      <c r="G5" s="456">
        <v>99</v>
      </c>
      <c r="H5" s="457">
        <v>13732.04</v>
      </c>
      <c r="I5" s="457">
        <v>493503.57860000001</v>
      </c>
      <c r="J5" s="457">
        <v>0</v>
      </c>
      <c r="K5" s="457">
        <v>18492.411400000001</v>
      </c>
      <c r="L5" s="458">
        <f>IF(B5="","",(G5-IF(E5=1,F5,0)))</f>
        <v>99</v>
      </c>
    </row>
    <row r="6" spans="1:12">
      <c r="A6" s="542">
        <v>124534</v>
      </c>
      <c r="B6" s="542">
        <v>9352007</v>
      </c>
      <c r="C6" s="543" t="s">
        <v>351</v>
      </c>
      <c r="D6" s="544">
        <v>1</v>
      </c>
      <c r="E6" s="544">
        <v>0</v>
      </c>
      <c r="F6" s="456">
        <v>0</v>
      </c>
      <c r="G6" s="456">
        <v>288</v>
      </c>
      <c r="H6" s="457">
        <v>29216.38</v>
      </c>
      <c r="I6" s="457">
        <v>1109216.3799999999</v>
      </c>
      <c r="J6" s="457">
        <v>0</v>
      </c>
      <c r="K6" s="457">
        <v>51805.440000000002</v>
      </c>
      <c r="L6" s="458">
        <f t="shared" ref="L6:L69" si="0">IF(B6="","",(G6-IF(E6=1,F6,0)))</f>
        <v>288</v>
      </c>
    </row>
    <row r="7" spans="1:12">
      <c r="A7" s="542">
        <v>124536</v>
      </c>
      <c r="B7" s="542">
        <v>9352009</v>
      </c>
      <c r="C7" s="543" t="s">
        <v>356</v>
      </c>
      <c r="D7" s="544">
        <v>1</v>
      </c>
      <c r="E7" s="544">
        <v>0</v>
      </c>
      <c r="F7" s="456">
        <v>0</v>
      </c>
      <c r="G7" s="456">
        <v>293</v>
      </c>
      <c r="H7" s="457">
        <v>19091.16</v>
      </c>
      <c r="I7" s="457">
        <v>1234043.2217999999</v>
      </c>
      <c r="J7" s="457">
        <v>0</v>
      </c>
      <c r="K7" s="457">
        <v>52704.84</v>
      </c>
      <c r="L7" s="458">
        <f t="shared" si="0"/>
        <v>293</v>
      </c>
    </row>
    <row r="8" spans="1:12">
      <c r="A8" s="542">
        <v>124537</v>
      </c>
      <c r="B8" s="542">
        <v>9352011</v>
      </c>
      <c r="C8" s="543" t="s">
        <v>364</v>
      </c>
      <c r="D8" s="544">
        <v>1</v>
      </c>
      <c r="E8" s="544">
        <v>0</v>
      </c>
      <c r="F8" s="456">
        <v>0</v>
      </c>
      <c r="G8" s="456">
        <v>207</v>
      </c>
      <c r="H8" s="457">
        <v>23718.98</v>
      </c>
      <c r="I8" s="457">
        <v>835695.21470000001</v>
      </c>
      <c r="J8" s="457">
        <v>0</v>
      </c>
      <c r="K8" s="457">
        <v>37235.160000000003</v>
      </c>
      <c r="L8" s="458">
        <f t="shared" si="0"/>
        <v>207</v>
      </c>
    </row>
    <row r="9" spans="1:12">
      <c r="A9" s="542">
        <v>124538</v>
      </c>
      <c r="B9" s="542">
        <v>9352012</v>
      </c>
      <c r="C9" s="543" t="s">
        <v>370</v>
      </c>
      <c r="D9" s="544">
        <v>1</v>
      </c>
      <c r="E9" s="544">
        <v>0</v>
      </c>
      <c r="F9" s="456">
        <v>0</v>
      </c>
      <c r="G9" s="456">
        <v>76</v>
      </c>
      <c r="H9" s="457">
        <v>7739.88</v>
      </c>
      <c r="I9" s="457">
        <v>401684.95539999998</v>
      </c>
      <c r="J9" s="457">
        <v>0</v>
      </c>
      <c r="K9" s="457">
        <v>18489.240000000002</v>
      </c>
      <c r="L9" s="458">
        <f t="shared" si="0"/>
        <v>76</v>
      </c>
    </row>
    <row r="10" spans="1:12">
      <c r="A10" s="542">
        <v>124539</v>
      </c>
      <c r="B10" s="542">
        <v>9352013</v>
      </c>
      <c r="C10" s="543" t="s">
        <v>374</v>
      </c>
      <c r="D10" s="544">
        <v>1</v>
      </c>
      <c r="E10" s="544">
        <v>0</v>
      </c>
      <c r="F10" s="456">
        <v>0</v>
      </c>
      <c r="G10" s="456">
        <v>287</v>
      </c>
      <c r="H10" s="457">
        <v>19510.75</v>
      </c>
      <c r="I10" s="457">
        <v>1110585.0490999999</v>
      </c>
      <c r="J10" s="457">
        <v>0</v>
      </c>
      <c r="K10" s="457">
        <v>51625.56</v>
      </c>
      <c r="L10" s="458">
        <f t="shared" si="0"/>
        <v>287</v>
      </c>
    </row>
    <row r="11" spans="1:12">
      <c r="A11" s="542">
        <v>124540</v>
      </c>
      <c r="B11" s="542">
        <v>9352015</v>
      </c>
      <c r="C11" s="543" t="s">
        <v>375</v>
      </c>
      <c r="D11" s="544">
        <v>1</v>
      </c>
      <c r="E11" s="544">
        <v>0</v>
      </c>
      <c r="F11" s="456">
        <v>0</v>
      </c>
      <c r="G11" s="456">
        <v>109</v>
      </c>
      <c r="H11" s="457">
        <v>10489.65</v>
      </c>
      <c r="I11" s="457">
        <v>490066.12819999998</v>
      </c>
      <c r="J11" s="457">
        <v>0</v>
      </c>
      <c r="K11" s="457">
        <v>19606.919999999998</v>
      </c>
      <c r="L11" s="458">
        <f t="shared" si="0"/>
        <v>109</v>
      </c>
    </row>
    <row r="12" spans="1:12">
      <c r="A12" s="542">
        <v>140623</v>
      </c>
      <c r="B12" s="542">
        <v>9352016</v>
      </c>
      <c r="C12" s="543" t="s">
        <v>652</v>
      </c>
      <c r="D12" s="544">
        <v>1</v>
      </c>
      <c r="E12" s="544">
        <v>0</v>
      </c>
      <c r="F12" s="456">
        <v>0</v>
      </c>
      <c r="G12" s="456">
        <v>160.25</v>
      </c>
      <c r="H12" s="457">
        <v>8098.57</v>
      </c>
      <c r="I12" s="457">
        <v>647483.77520000003</v>
      </c>
      <c r="J12" s="457">
        <v>0</v>
      </c>
      <c r="K12" s="457">
        <v>29602.645700000001</v>
      </c>
      <c r="L12" s="458">
        <f t="shared" si="0"/>
        <v>160.25</v>
      </c>
    </row>
    <row r="13" spans="1:12">
      <c r="A13" s="542">
        <v>124543</v>
      </c>
      <c r="B13" s="542">
        <v>9352020</v>
      </c>
      <c r="C13" s="543" t="s">
        <v>384</v>
      </c>
      <c r="D13" s="544">
        <v>1</v>
      </c>
      <c r="E13" s="544">
        <v>0</v>
      </c>
      <c r="F13" s="456">
        <v>0</v>
      </c>
      <c r="G13" s="456">
        <v>206</v>
      </c>
      <c r="H13" s="457">
        <v>19849.04</v>
      </c>
      <c r="I13" s="457">
        <v>794751.48259999999</v>
      </c>
      <c r="J13" s="457">
        <v>0</v>
      </c>
      <c r="K13" s="457">
        <v>37055.279999999999</v>
      </c>
      <c r="L13" s="458">
        <f t="shared" si="0"/>
        <v>206</v>
      </c>
    </row>
    <row r="14" spans="1:12">
      <c r="A14" s="542">
        <v>124544</v>
      </c>
      <c r="B14" s="542">
        <v>9352021</v>
      </c>
      <c r="C14" s="543" t="s">
        <v>387</v>
      </c>
      <c r="D14" s="544">
        <v>1</v>
      </c>
      <c r="E14" s="544">
        <v>0</v>
      </c>
      <c r="F14" s="456">
        <v>0</v>
      </c>
      <c r="G14" s="456">
        <v>210</v>
      </c>
      <c r="H14" s="457">
        <v>20343.05</v>
      </c>
      <c r="I14" s="457">
        <v>813829.85660000006</v>
      </c>
      <c r="J14" s="457">
        <v>0</v>
      </c>
      <c r="K14" s="457">
        <v>37774.800000000003</v>
      </c>
      <c r="L14" s="458">
        <f t="shared" si="0"/>
        <v>210</v>
      </c>
    </row>
    <row r="15" spans="1:12">
      <c r="A15" s="542">
        <v>124547</v>
      </c>
      <c r="B15" s="542">
        <v>9352026</v>
      </c>
      <c r="C15" s="543" t="s">
        <v>398</v>
      </c>
      <c r="D15" s="544">
        <v>1</v>
      </c>
      <c r="E15" s="544">
        <v>0</v>
      </c>
      <c r="F15" s="456">
        <v>0</v>
      </c>
      <c r="G15" s="456">
        <v>199</v>
      </c>
      <c r="H15" s="457">
        <v>23916.41</v>
      </c>
      <c r="I15" s="457">
        <v>788484.31140000001</v>
      </c>
      <c r="J15" s="457">
        <v>0</v>
      </c>
      <c r="K15" s="457">
        <v>35796.120000000003</v>
      </c>
      <c r="L15" s="458">
        <f t="shared" si="0"/>
        <v>199</v>
      </c>
    </row>
    <row r="16" spans="1:12">
      <c r="A16" s="542">
        <v>124550</v>
      </c>
      <c r="B16" s="542">
        <v>9352032</v>
      </c>
      <c r="C16" s="543" t="s">
        <v>336</v>
      </c>
      <c r="D16" s="544">
        <v>1</v>
      </c>
      <c r="E16" s="544">
        <v>0</v>
      </c>
      <c r="F16" s="456">
        <v>0</v>
      </c>
      <c r="G16" s="456">
        <v>368</v>
      </c>
      <c r="H16" s="457">
        <v>22220.94</v>
      </c>
      <c r="I16" s="457">
        <v>1402220.94</v>
      </c>
      <c r="J16" s="457">
        <v>0</v>
      </c>
      <c r="K16" s="457">
        <v>66195.839999999997</v>
      </c>
      <c r="L16" s="458">
        <f t="shared" si="0"/>
        <v>368</v>
      </c>
    </row>
    <row r="17" spans="1:14">
      <c r="A17" s="542">
        <v>124552</v>
      </c>
      <c r="B17" s="542">
        <v>9352034</v>
      </c>
      <c r="C17" s="543" t="s">
        <v>1264</v>
      </c>
      <c r="D17" s="544">
        <v>1</v>
      </c>
      <c r="E17" s="544">
        <v>0</v>
      </c>
      <c r="F17" s="456">
        <v>0</v>
      </c>
      <c r="G17" s="456">
        <v>328</v>
      </c>
      <c r="H17" s="457">
        <v>32804.35</v>
      </c>
      <c r="I17" s="457">
        <v>1331380.2516999999</v>
      </c>
      <c r="J17" s="457">
        <v>0</v>
      </c>
      <c r="K17" s="457">
        <v>64884.171399999999</v>
      </c>
      <c r="L17" s="458">
        <f t="shared" si="0"/>
        <v>328</v>
      </c>
    </row>
    <row r="18" spans="1:14">
      <c r="A18" s="542">
        <v>124553</v>
      </c>
      <c r="B18" s="542">
        <v>9352035</v>
      </c>
      <c r="C18" s="543" t="s">
        <v>949</v>
      </c>
      <c r="D18" s="544">
        <v>1</v>
      </c>
      <c r="E18" s="544">
        <v>0</v>
      </c>
      <c r="F18" s="456">
        <v>0</v>
      </c>
      <c r="G18" s="456">
        <v>175</v>
      </c>
      <c r="H18" s="457">
        <v>23219.64</v>
      </c>
      <c r="I18" s="457">
        <v>731858.72479999997</v>
      </c>
      <c r="J18" s="457">
        <v>0</v>
      </c>
      <c r="K18" s="457">
        <v>31479</v>
      </c>
      <c r="L18" s="458">
        <f t="shared" si="0"/>
        <v>175</v>
      </c>
    </row>
    <row r="19" spans="1:14">
      <c r="A19" s="542">
        <v>124559</v>
      </c>
      <c r="B19" s="542">
        <v>9352042</v>
      </c>
      <c r="C19" s="543" t="s">
        <v>249</v>
      </c>
      <c r="D19" s="544">
        <v>1</v>
      </c>
      <c r="E19" s="544">
        <v>0</v>
      </c>
      <c r="F19" s="456">
        <v>0</v>
      </c>
      <c r="G19" s="456">
        <v>497</v>
      </c>
      <c r="H19" s="457">
        <v>40749.160000000003</v>
      </c>
      <c r="I19" s="457">
        <v>1904499.16</v>
      </c>
      <c r="J19" s="457">
        <v>0</v>
      </c>
      <c r="K19" s="457">
        <v>96055.337100000004</v>
      </c>
      <c r="L19" s="458">
        <f t="shared" si="0"/>
        <v>497</v>
      </c>
    </row>
    <row r="20" spans="1:14">
      <c r="A20" s="542">
        <v>124561</v>
      </c>
      <c r="B20" s="542">
        <v>9352045</v>
      </c>
      <c r="C20" s="543" t="s">
        <v>337</v>
      </c>
      <c r="D20" s="544">
        <v>1</v>
      </c>
      <c r="E20" s="544">
        <v>0</v>
      </c>
      <c r="F20" s="456">
        <v>0</v>
      </c>
      <c r="G20" s="456">
        <v>281</v>
      </c>
      <c r="H20" s="457">
        <v>29216.38</v>
      </c>
      <c r="I20" s="457">
        <v>1087319.1281000001</v>
      </c>
      <c r="J20" s="457">
        <v>0</v>
      </c>
      <c r="K20" s="457">
        <v>50546.28</v>
      </c>
      <c r="L20" s="458">
        <f t="shared" si="0"/>
        <v>281</v>
      </c>
    </row>
    <row r="21" spans="1:14">
      <c r="A21" s="542">
        <v>124565</v>
      </c>
      <c r="B21" s="542">
        <v>9352055</v>
      </c>
      <c r="C21" s="543" t="s">
        <v>390</v>
      </c>
      <c r="D21" s="544">
        <v>1</v>
      </c>
      <c r="E21" s="544">
        <v>0</v>
      </c>
      <c r="F21" s="456">
        <v>0</v>
      </c>
      <c r="G21" s="456">
        <v>196</v>
      </c>
      <c r="H21" s="457">
        <v>17412.810000000001</v>
      </c>
      <c r="I21" s="457">
        <v>784381.09869999997</v>
      </c>
      <c r="J21" s="457">
        <v>0</v>
      </c>
      <c r="K21" s="457">
        <v>35280</v>
      </c>
      <c r="L21" s="458">
        <f t="shared" si="0"/>
        <v>196</v>
      </c>
      <c r="N21" s="506" t="s">
        <v>1371</v>
      </c>
    </row>
    <row r="22" spans="1:14">
      <c r="A22" s="542">
        <v>124572</v>
      </c>
      <c r="B22" s="542">
        <v>9352066</v>
      </c>
      <c r="C22" s="543" t="s">
        <v>232</v>
      </c>
      <c r="D22" s="544">
        <v>1</v>
      </c>
      <c r="E22" s="544">
        <v>0</v>
      </c>
      <c r="F22" s="456">
        <v>0</v>
      </c>
      <c r="G22" s="456">
        <v>97</v>
      </c>
      <c r="H22" s="457">
        <v>10486.29</v>
      </c>
      <c r="I22" s="457">
        <v>440513.31829999998</v>
      </c>
      <c r="J22" s="457">
        <v>0</v>
      </c>
      <c r="K22" s="457">
        <v>17988</v>
      </c>
      <c r="L22" s="458">
        <f t="shared" si="0"/>
        <v>97</v>
      </c>
    </row>
    <row r="23" spans="1:14">
      <c r="A23" s="542">
        <v>124574</v>
      </c>
      <c r="B23" s="542">
        <v>9352068</v>
      </c>
      <c r="C23" s="543" t="s">
        <v>117</v>
      </c>
      <c r="D23" s="544">
        <v>1</v>
      </c>
      <c r="E23" s="544">
        <v>0</v>
      </c>
      <c r="F23" s="456">
        <v>0</v>
      </c>
      <c r="G23" s="456">
        <v>418</v>
      </c>
      <c r="H23" s="457">
        <v>42286.86</v>
      </c>
      <c r="I23" s="457">
        <v>1609786.86</v>
      </c>
      <c r="J23" s="457">
        <v>0</v>
      </c>
      <c r="K23" s="457">
        <v>75189.84</v>
      </c>
      <c r="L23" s="458">
        <f t="shared" si="0"/>
        <v>418</v>
      </c>
    </row>
    <row r="24" spans="1:14">
      <c r="A24" s="542">
        <v>124577</v>
      </c>
      <c r="B24" s="542">
        <v>9352071</v>
      </c>
      <c r="C24" s="543" t="s">
        <v>236</v>
      </c>
      <c r="D24" s="544">
        <v>1</v>
      </c>
      <c r="E24" s="544">
        <v>0</v>
      </c>
      <c r="F24" s="456">
        <v>0</v>
      </c>
      <c r="G24" s="456">
        <v>81</v>
      </c>
      <c r="H24" s="457">
        <v>7989.55</v>
      </c>
      <c r="I24" s="457">
        <v>396275.17460000003</v>
      </c>
      <c r="J24" s="457">
        <v>0</v>
      </c>
      <c r="K24" s="457">
        <v>17988</v>
      </c>
      <c r="L24" s="458">
        <f t="shared" si="0"/>
        <v>81</v>
      </c>
    </row>
    <row r="25" spans="1:14">
      <c r="A25" s="542">
        <v>124578</v>
      </c>
      <c r="B25" s="542">
        <v>9352072</v>
      </c>
      <c r="C25" s="543" t="s">
        <v>128</v>
      </c>
      <c r="D25" s="544">
        <v>1</v>
      </c>
      <c r="E25" s="544">
        <v>0</v>
      </c>
      <c r="F25" s="456">
        <v>0</v>
      </c>
      <c r="G25" s="456">
        <v>58</v>
      </c>
      <c r="H25" s="457">
        <v>8364.06</v>
      </c>
      <c r="I25" s="457">
        <v>345875.6519</v>
      </c>
      <c r="J25" s="457">
        <v>0</v>
      </c>
      <c r="K25" s="457">
        <v>17988</v>
      </c>
      <c r="L25" s="458">
        <f t="shared" si="0"/>
        <v>58</v>
      </c>
    </row>
    <row r="26" spans="1:14">
      <c r="A26" s="542">
        <v>124582</v>
      </c>
      <c r="B26" s="542">
        <v>9352076</v>
      </c>
      <c r="C26" s="543" t="s">
        <v>242</v>
      </c>
      <c r="D26" s="544">
        <v>1</v>
      </c>
      <c r="E26" s="544">
        <v>0</v>
      </c>
      <c r="F26" s="456">
        <v>0</v>
      </c>
      <c r="G26" s="456">
        <v>255</v>
      </c>
      <c r="H26" s="457">
        <v>22028.26</v>
      </c>
      <c r="I26" s="457">
        <v>1038747.8469</v>
      </c>
      <c r="J26" s="457">
        <v>0</v>
      </c>
      <c r="K26" s="457">
        <v>45869.4</v>
      </c>
      <c r="L26" s="458">
        <f t="shared" si="0"/>
        <v>255</v>
      </c>
    </row>
    <row r="27" spans="1:14">
      <c r="A27" s="542">
        <v>124584</v>
      </c>
      <c r="B27" s="542">
        <v>9352079</v>
      </c>
      <c r="C27" s="543" t="s">
        <v>247</v>
      </c>
      <c r="D27" s="544">
        <v>1</v>
      </c>
      <c r="E27" s="544">
        <v>0</v>
      </c>
      <c r="F27" s="456">
        <v>0</v>
      </c>
      <c r="G27" s="456">
        <v>170</v>
      </c>
      <c r="H27" s="457">
        <v>20847.740000000002</v>
      </c>
      <c r="I27" s="457">
        <v>688639.65839999996</v>
      </c>
      <c r="J27" s="457">
        <v>0</v>
      </c>
      <c r="K27" s="457">
        <v>30579.599999999999</v>
      </c>
      <c r="L27" s="458">
        <f t="shared" si="0"/>
        <v>170</v>
      </c>
    </row>
    <row r="28" spans="1:14">
      <c r="A28" s="542">
        <v>124588</v>
      </c>
      <c r="B28" s="542">
        <v>9352084</v>
      </c>
      <c r="C28" s="543" t="s">
        <v>253</v>
      </c>
      <c r="D28" s="544">
        <v>1</v>
      </c>
      <c r="E28" s="544">
        <v>0</v>
      </c>
      <c r="F28" s="456">
        <v>0</v>
      </c>
      <c r="G28" s="456">
        <v>168</v>
      </c>
      <c r="H28" s="457">
        <v>14356.23</v>
      </c>
      <c r="I28" s="457">
        <v>677864.978</v>
      </c>
      <c r="J28" s="457">
        <v>0</v>
      </c>
      <c r="K28" s="457">
        <v>30219.84</v>
      </c>
      <c r="L28" s="458">
        <f t="shared" si="0"/>
        <v>168</v>
      </c>
    </row>
    <row r="29" spans="1:14">
      <c r="A29" s="542">
        <v>124589</v>
      </c>
      <c r="B29" s="542">
        <v>9352085</v>
      </c>
      <c r="C29" s="543" t="s">
        <v>254</v>
      </c>
      <c r="D29" s="544">
        <v>1</v>
      </c>
      <c r="E29" s="544">
        <v>0</v>
      </c>
      <c r="F29" s="456">
        <v>0</v>
      </c>
      <c r="G29" s="456">
        <v>96</v>
      </c>
      <c r="H29" s="457">
        <v>7720.38</v>
      </c>
      <c r="I29" s="457">
        <v>452678.86930000002</v>
      </c>
      <c r="J29" s="457">
        <v>0</v>
      </c>
      <c r="K29" s="457">
        <v>17988</v>
      </c>
      <c r="L29" s="458">
        <f t="shared" si="0"/>
        <v>96</v>
      </c>
    </row>
    <row r="30" spans="1:14">
      <c r="A30" s="542">
        <v>124593</v>
      </c>
      <c r="B30" s="542">
        <v>9352089</v>
      </c>
      <c r="C30" s="543" t="s">
        <v>950</v>
      </c>
      <c r="D30" s="544">
        <v>1</v>
      </c>
      <c r="E30" s="544">
        <v>0</v>
      </c>
      <c r="F30" s="456">
        <v>0</v>
      </c>
      <c r="G30" s="456">
        <v>603</v>
      </c>
      <c r="H30" s="457">
        <v>42286.86</v>
      </c>
      <c r="I30" s="457">
        <v>2303536.86</v>
      </c>
      <c r="J30" s="457">
        <v>0</v>
      </c>
      <c r="K30" s="457">
        <v>108467.64</v>
      </c>
      <c r="L30" s="458">
        <f t="shared" si="0"/>
        <v>603</v>
      </c>
    </row>
    <row r="31" spans="1:14">
      <c r="A31" s="542">
        <v>124595</v>
      </c>
      <c r="B31" s="542">
        <v>9352092</v>
      </c>
      <c r="C31" s="543" t="s">
        <v>289</v>
      </c>
      <c r="D31" s="544">
        <v>1</v>
      </c>
      <c r="E31" s="544">
        <v>0</v>
      </c>
      <c r="F31" s="456">
        <v>0</v>
      </c>
      <c r="G31" s="456">
        <v>110</v>
      </c>
      <c r="H31" s="457">
        <v>7882.26</v>
      </c>
      <c r="I31" s="457">
        <v>476903.55009999999</v>
      </c>
      <c r="J31" s="457">
        <v>0</v>
      </c>
      <c r="K31" s="457">
        <v>19786.8</v>
      </c>
      <c r="L31" s="458">
        <f t="shared" si="0"/>
        <v>110</v>
      </c>
    </row>
    <row r="32" spans="1:14">
      <c r="A32" s="542">
        <v>124597</v>
      </c>
      <c r="B32" s="542">
        <v>9352095</v>
      </c>
      <c r="C32" s="543" t="s">
        <v>292</v>
      </c>
      <c r="D32" s="544">
        <v>1</v>
      </c>
      <c r="E32" s="544">
        <v>0</v>
      </c>
      <c r="F32" s="456">
        <v>0</v>
      </c>
      <c r="G32" s="456">
        <v>172</v>
      </c>
      <c r="H32" s="457">
        <v>18101.330000000002</v>
      </c>
      <c r="I32" s="457">
        <v>740755.32180000003</v>
      </c>
      <c r="J32" s="457">
        <v>0</v>
      </c>
      <c r="K32" s="457">
        <v>30939.360000000001</v>
      </c>
      <c r="L32" s="458">
        <f t="shared" si="0"/>
        <v>172</v>
      </c>
    </row>
    <row r="33" spans="1:12">
      <c r="A33" s="542">
        <v>124602</v>
      </c>
      <c r="B33" s="542">
        <v>9352101</v>
      </c>
      <c r="C33" s="543" t="s">
        <v>295</v>
      </c>
      <c r="D33" s="544">
        <v>1</v>
      </c>
      <c r="E33" s="544">
        <v>0</v>
      </c>
      <c r="F33" s="456">
        <v>0</v>
      </c>
      <c r="G33" s="456">
        <v>56</v>
      </c>
      <c r="H33" s="457">
        <v>6866.02</v>
      </c>
      <c r="I33" s="457">
        <v>336303.77549999999</v>
      </c>
      <c r="J33" s="457">
        <v>0</v>
      </c>
      <c r="K33" s="457">
        <v>17988</v>
      </c>
      <c r="L33" s="458">
        <f t="shared" si="0"/>
        <v>56</v>
      </c>
    </row>
    <row r="34" spans="1:12">
      <c r="A34" s="542">
        <v>124607</v>
      </c>
      <c r="B34" s="542">
        <v>9352108</v>
      </c>
      <c r="C34" s="543" t="s">
        <v>202</v>
      </c>
      <c r="D34" s="544">
        <v>1</v>
      </c>
      <c r="E34" s="544">
        <v>0</v>
      </c>
      <c r="F34" s="456">
        <v>0</v>
      </c>
      <c r="G34" s="456">
        <v>55</v>
      </c>
      <c r="H34" s="457">
        <v>3395.56</v>
      </c>
      <c r="I34" s="457">
        <v>348476.32760000002</v>
      </c>
      <c r="J34" s="457">
        <v>0</v>
      </c>
      <c r="K34" s="457">
        <v>17988</v>
      </c>
      <c r="L34" s="458">
        <f t="shared" si="0"/>
        <v>55</v>
      </c>
    </row>
    <row r="35" spans="1:12">
      <c r="A35" s="542">
        <v>124609</v>
      </c>
      <c r="B35" s="542">
        <v>9352110</v>
      </c>
      <c r="C35" s="543" t="s">
        <v>298</v>
      </c>
      <c r="D35" s="544">
        <v>1</v>
      </c>
      <c r="E35" s="544">
        <v>0</v>
      </c>
      <c r="F35" s="456">
        <v>0</v>
      </c>
      <c r="G35" s="456">
        <v>95</v>
      </c>
      <c r="H35" s="457">
        <v>6371.49</v>
      </c>
      <c r="I35" s="457">
        <v>460614.47090000001</v>
      </c>
      <c r="J35" s="457">
        <v>0</v>
      </c>
      <c r="K35" s="457">
        <v>17988</v>
      </c>
      <c r="L35" s="458">
        <f t="shared" si="0"/>
        <v>95</v>
      </c>
    </row>
    <row r="36" spans="1:12">
      <c r="A36" s="542">
        <v>124613</v>
      </c>
      <c r="B36" s="542">
        <v>9352117</v>
      </c>
      <c r="C36" s="543" t="s">
        <v>304</v>
      </c>
      <c r="D36" s="544">
        <v>1</v>
      </c>
      <c r="E36" s="544">
        <v>0</v>
      </c>
      <c r="F36" s="456">
        <v>0</v>
      </c>
      <c r="G36" s="456">
        <v>393</v>
      </c>
      <c r="H36" s="457">
        <v>34598.339999999997</v>
      </c>
      <c r="I36" s="457">
        <v>1508348.34</v>
      </c>
      <c r="J36" s="457">
        <v>0</v>
      </c>
      <c r="K36" s="457">
        <v>71198.554300000003</v>
      </c>
      <c r="L36" s="458">
        <f t="shared" si="0"/>
        <v>393</v>
      </c>
    </row>
    <row r="37" spans="1:12">
      <c r="A37" s="542">
        <v>124614</v>
      </c>
      <c r="B37" s="542">
        <v>9352118</v>
      </c>
      <c r="C37" s="543" t="s">
        <v>303</v>
      </c>
      <c r="D37" s="544">
        <v>1</v>
      </c>
      <c r="E37" s="544">
        <v>0</v>
      </c>
      <c r="F37" s="456">
        <v>0</v>
      </c>
      <c r="G37" s="456">
        <v>205</v>
      </c>
      <c r="H37" s="457">
        <v>21222.25</v>
      </c>
      <c r="I37" s="457">
        <v>823344.36369999999</v>
      </c>
      <c r="J37" s="457">
        <v>0</v>
      </c>
      <c r="K37" s="457">
        <v>36875.4</v>
      </c>
      <c r="L37" s="458">
        <f t="shared" si="0"/>
        <v>205</v>
      </c>
    </row>
    <row r="38" spans="1:12">
      <c r="A38" s="542">
        <v>124615</v>
      </c>
      <c r="B38" s="542">
        <v>9352121</v>
      </c>
      <c r="C38" s="543" t="s">
        <v>305</v>
      </c>
      <c r="D38" s="544">
        <v>1</v>
      </c>
      <c r="E38" s="544">
        <v>0</v>
      </c>
      <c r="F38" s="456">
        <v>0</v>
      </c>
      <c r="G38" s="456">
        <v>95</v>
      </c>
      <c r="H38" s="457">
        <v>9031.77</v>
      </c>
      <c r="I38" s="457">
        <v>457801.41360000003</v>
      </c>
      <c r="J38" s="457">
        <v>0</v>
      </c>
      <c r="K38" s="457">
        <v>17988</v>
      </c>
      <c r="L38" s="458">
        <f t="shared" si="0"/>
        <v>95</v>
      </c>
    </row>
    <row r="39" spans="1:12">
      <c r="A39" s="542">
        <v>124618</v>
      </c>
      <c r="B39" s="542">
        <v>9352124</v>
      </c>
      <c r="C39" s="543" t="s">
        <v>307</v>
      </c>
      <c r="D39" s="544">
        <v>1</v>
      </c>
      <c r="E39" s="544">
        <v>0</v>
      </c>
      <c r="F39" s="456">
        <v>0</v>
      </c>
      <c r="G39" s="456">
        <v>99</v>
      </c>
      <c r="H39" s="457">
        <v>13070.41</v>
      </c>
      <c r="I39" s="457">
        <v>445620.29599999997</v>
      </c>
      <c r="J39" s="457">
        <v>0</v>
      </c>
      <c r="K39" s="457">
        <v>17988</v>
      </c>
      <c r="L39" s="458">
        <f t="shared" si="0"/>
        <v>99</v>
      </c>
    </row>
    <row r="40" spans="1:12">
      <c r="A40" s="542">
        <v>124619</v>
      </c>
      <c r="B40" s="542">
        <v>9352125</v>
      </c>
      <c r="C40" s="543" t="s">
        <v>309</v>
      </c>
      <c r="D40" s="544">
        <v>1</v>
      </c>
      <c r="E40" s="544">
        <v>0</v>
      </c>
      <c r="F40" s="456">
        <v>0</v>
      </c>
      <c r="G40" s="456">
        <v>210</v>
      </c>
      <c r="H40" s="457">
        <v>36136.04</v>
      </c>
      <c r="I40" s="457">
        <v>838697.05110000004</v>
      </c>
      <c r="J40" s="457">
        <v>0</v>
      </c>
      <c r="K40" s="457">
        <v>43203.771399999998</v>
      </c>
      <c r="L40" s="458">
        <f t="shared" si="0"/>
        <v>210</v>
      </c>
    </row>
    <row r="41" spans="1:12">
      <c r="A41" s="542">
        <v>124624</v>
      </c>
      <c r="B41" s="542">
        <v>9352131</v>
      </c>
      <c r="C41" s="543" t="s">
        <v>241</v>
      </c>
      <c r="D41" s="544">
        <v>1</v>
      </c>
      <c r="E41" s="544">
        <v>0</v>
      </c>
      <c r="F41" s="456">
        <v>0</v>
      </c>
      <c r="G41" s="456">
        <v>353</v>
      </c>
      <c r="H41" s="457">
        <v>24967.35</v>
      </c>
      <c r="I41" s="457">
        <v>1371213.6884000001</v>
      </c>
      <c r="J41" s="457">
        <v>0</v>
      </c>
      <c r="K41" s="457">
        <v>63497.64</v>
      </c>
      <c r="L41" s="458">
        <f t="shared" si="0"/>
        <v>353</v>
      </c>
    </row>
    <row r="42" spans="1:12">
      <c r="A42" s="542">
        <v>124625</v>
      </c>
      <c r="B42" s="542">
        <v>9352132</v>
      </c>
      <c r="C42" s="543" t="s">
        <v>291</v>
      </c>
      <c r="D42" s="544">
        <v>1</v>
      </c>
      <c r="E42" s="544">
        <v>0</v>
      </c>
      <c r="F42" s="456">
        <v>0</v>
      </c>
      <c r="G42" s="456">
        <v>457</v>
      </c>
      <c r="H42" s="457">
        <v>47156.26</v>
      </c>
      <c r="I42" s="457">
        <v>1760906.26</v>
      </c>
      <c r="J42" s="457">
        <v>0</v>
      </c>
      <c r="K42" s="457">
        <v>83223.960000000006</v>
      </c>
      <c r="L42" s="458">
        <f t="shared" si="0"/>
        <v>457</v>
      </c>
    </row>
    <row r="43" spans="1:12">
      <c r="A43" s="542">
        <v>124627</v>
      </c>
      <c r="B43" s="542">
        <v>9352134</v>
      </c>
      <c r="C43" s="543" t="s">
        <v>244</v>
      </c>
      <c r="D43" s="544">
        <v>1</v>
      </c>
      <c r="E43" s="544">
        <v>0</v>
      </c>
      <c r="F43" s="456">
        <v>0</v>
      </c>
      <c r="G43" s="456">
        <v>202</v>
      </c>
      <c r="H43" s="457">
        <v>18671.580000000002</v>
      </c>
      <c r="I43" s="457">
        <v>831197.96970000002</v>
      </c>
      <c r="J43" s="457">
        <v>0</v>
      </c>
      <c r="K43" s="457">
        <v>37336.594299999997</v>
      </c>
      <c r="L43" s="458">
        <f t="shared" si="0"/>
        <v>202</v>
      </c>
    </row>
    <row r="44" spans="1:12">
      <c r="A44" s="542">
        <v>124628</v>
      </c>
      <c r="B44" s="542">
        <v>9352135</v>
      </c>
      <c r="C44" s="543" t="s">
        <v>310</v>
      </c>
      <c r="D44" s="544">
        <v>1</v>
      </c>
      <c r="E44" s="544">
        <v>0</v>
      </c>
      <c r="F44" s="456">
        <v>0</v>
      </c>
      <c r="G44" s="456">
        <v>404</v>
      </c>
      <c r="H44" s="457">
        <v>37417.46</v>
      </c>
      <c r="I44" s="457">
        <v>1552417.46</v>
      </c>
      <c r="J44" s="457">
        <v>0</v>
      </c>
      <c r="K44" s="457">
        <v>76204.422900000005</v>
      </c>
      <c r="L44" s="458">
        <f t="shared" si="0"/>
        <v>404</v>
      </c>
    </row>
    <row r="45" spans="1:12">
      <c r="A45" s="542">
        <v>124645</v>
      </c>
      <c r="B45" s="542">
        <v>9352157</v>
      </c>
      <c r="C45" s="543" t="s">
        <v>270</v>
      </c>
      <c r="D45" s="544">
        <v>1</v>
      </c>
      <c r="E45" s="544">
        <v>0</v>
      </c>
      <c r="F45" s="456">
        <v>0</v>
      </c>
      <c r="G45" s="456">
        <v>285</v>
      </c>
      <c r="H45" s="457">
        <v>19849.04</v>
      </c>
      <c r="I45" s="457">
        <v>1311170.0632</v>
      </c>
      <c r="J45" s="457">
        <v>0</v>
      </c>
      <c r="K45" s="457">
        <v>51265.8</v>
      </c>
      <c r="L45" s="458">
        <f t="shared" si="0"/>
        <v>285</v>
      </c>
    </row>
    <row r="46" spans="1:12">
      <c r="A46" s="542">
        <v>124650</v>
      </c>
      <c r="B46" s="542">
        <v>9352162</v>
      </c>
      <c r="C46" s="543" t="s">
        <v>954</v>
      </c>
      <c r="D46" s="544">
        <v>1</v>
      </c>
      <c r="E46" s="544">
        <v>0</v>
      </c>
      <c r="F46" s="456">
        <v>0</v>
      </c>
      <c r="G46" s="456">
        <v>407</v>
      </c>
      <c r="H46" s="457">
        <v>61508.160000000003</v>
      </c>
      <c r="I46" s="457">
        <v>1815421.1798</v>
      </c>
      <c r="J46" s="457">
        <v>0</v>
      </c>
      <c r="K46" s="457">
        <v>73211.16</v>
      </c>
      <c r="L46" s="458">
        <f t="shared" si="0"/>
        <v>407</v>
      </c>
    </row>
    <row r="47" spans="1:12">
      <c r="A47" s="542">
        <v>124654</v>
      </c>
      <c r="B47" s="542">
        <v>9352166</v>
      </c>
      <c r="C47" s="543" t="s">
        <v>261</v>
      </c>
      <c r="D47" s="544">
        <v>1</v>
      </c>
      <c r="E47" s="544">
        <v>0</v>
      </c>
      <c r="F47" s="456">
        <v>0</v>
      </c>
      <c r="G47" s="456">
        <v>409</v>
      </c>
      <c r="H47" s="457">
        <v>24683.22</v>
      </c>
      <c r="I47" s="457">
        <v>1567693.6328</v>
      </c>
      <c r="J47" s="457">
        <v>0</v>
      </c>
      <c r="K47" s="457">
        <v>73570.92</v>
      </c>
      <c r="L47" s="458">
        <f t="shared" si="0"/>
        <v>409</v>
      </c>
    </row>
    <row r="48" spans="1:12">
      <c r="A48" s="542">
        <v>124660</v>
      </c>
      <c r="B48" s="542">
        <v>9352176</v>
      </c>
      <c r="C48" s="543" t="s">
        <v>284</v>
      </c>
      <c r="D48" s="544">
        <v>1</v>
      </c>
      <c r="E48" s="544">
        <v>0</v>
      </c>
      <c r="F48" s="456">
        <v>0</v>
      </c>
      <c r="G48" s="456">
        <v>558</v>
      </c>
      <c r="H48" s="457">
        <v>52794.5</v>
      </c>
      <c r="I48" s="457">
        <v>2414417.0118</v>
      </c>
      <c r="J48" s="457">
        <v>0</v>
      </c>
      <c r="K48" s="457">
        <v>107696.3486</v>
      </c>
      <c r="L48" s="458">
        <f t="shared" si="0"/>
        <v>558</v>
      </c>
    </row>
    <row r="49" spans="1:12">
      <c r="A49" s="542">
        <v>124668</v>
      </c>
      <c r="B49" s="542">
        <v>9352184</v>
      </c>
      <c r="C49" s="543" t="s">
        <v>262</v>
      </c>
      <c r="D49" s="544">
        <v>1</v>
      </c>
      <c r="E49" s="544">
        <v>0</v>
      </c>
      <c r="F49" s="456">
        <v>0</v>
      </c>
      <c r="G49" s="456">
        <v>412</v>
      </c>
      <c r="H49" s="457">
        <v>31779.22</v>
      </c>
      <c r="I49" s="457">
        <v>1576779.22</v>
      </c>
      <c r="J49" s="457">
        <v>0</v>
      </c>
      <c r="K49" s="457">
        <v>74110.559999999998</v>
      </c>
      <c r="L49" s="458">
        <f t="shared" si="0"/>
        <v>412</v>
      </c>
    </row>
    <row r="50" spans="1:12">
      <c r="A50" s="542">
        <v>124675</v>
      </c>
      <c r="B50" s="542">
        <v>9352918</v>
      </c>
      <c r="C50" s="543" t="s">
        <v>300</v>
      </c>
      <c r="D50" s="544">
        <v>1</v>
      </c>
      <c r="E50" s="544">
        <v>0</v>
      </c>
      <c r="F50" s="456">
        <v>0</v>
      </c>
      <c r="G50" s="456">
        <v>97</v>
      </c>
      <c r="H50" s="457">
        <v>10236.61</v>
      </c>
      <c r="I50" s="457">
        <v>419524.80089999997</v>
      </c>
      <c r="J50" s="457">
        <v>0</v>
      </c>
      <c r="K50" s="457">
        <v>20116.080000000002</v>
      </c>
      <c r="L50" s="458">
        <f t="shared" si="0"/>
        <v>97</v>
      </c>
    </row>
    <row r="51" spans="1:12">
      <c r="A51" s="542">
        <v>124676</v>
      </c>
      <c r="B51" s="542">
        <v>9352919</v>
      </c>
      <c r="C51" s="543" t="s">
        <v>182</v>
      </c>
      <c r="D51" s="544">
        <v>1</v>
      </c>
      <c r="E51" s="544">
        <v>0</v>
      </c>
      <c r="F51" s="456">
        <v>0</v>
      </c>
      <c r="G51" s="456">
        <v>286</v>
      </c>
      <c r="H51" s="457">
        <v>23594.15</v>
      </c>
      <c r="I51" s="457">
        <v>1096094.1499999999</v>
      </c>
      <c r="J51" s="457">
        <v>0</v>
      </c>
      <c r="K51" s="457">
        <v>52196.948600000003</v>
      </c>
      <c r="L51" s="458">
        <f t="shared" si="0"/>
        <v>286</v>
      </c>
    </row>
    <row r="52" spans="1:12">
      <c r="A52" s="542">
        <v>124678</v>
      </c>
      <c r="B52" s="542">
        <v>9352921</v>
      </c>
      <c r="C52" s="543" t="s">
        <v>371</v>
      </c>
      <c r="D52" s="544">
        <v>1</v>
      </c>
      <c r="E52" s="544">
        <v>0</v>
      </c>
      <c r="F52" s="456">
        <v>0</v>
      </c>
      <c r="G52" s="456">
        <v>210</v>
      </c>
      <c r="H52" s="457">
        <v>19100.02</v>
      </c>
      <c r="I52" s="457">
        <v>806600.02</v>
      </c>
      <c r="J52" s="457">
        <v>0</v>
      </c>
      <c r="K52" s="457">
        <v>37774.800000000003</v>
      </c>
      <c r="L52" s="458">
        <f t="shared" si="0"/>
        <v>210</v>
      </c>
    </row>
    <row r="53" spans="1:12">
      <c r="A53" s="542">
        <v>124679</v>
      </c>
      <c r="B53" s="542">
        <v>9352922</v>
      </c>
      <c r="C53" s="543" t="s">
        <v>272</v>
      </c>
      <c r="D53" s="544">
        <v>1</v>
      </c>
      <c r="E53" s="544">
        <v>0</v>
      </c>
      <c r="F53" s="456">
        <v>0</v>
      </c>
      <c r="G53" s="456">
        <v>597</v>
      </c>
      <c r="H53" s="457">
        <v>37161.18</v>
      </c>
      <c r="I53" s="457">
        <v>2275911.1800000002</v>
      </c>
      <c r="J53" s="457">
        <v>0</v>
      </c>
      <c r="K53" s="457">
        <v>107388.36</v>
      </c>
      <c r="L53" s="458">
        <f t="shared" si="0"/>
        <v>597</v>
      </c>
    </row>
    <row r="54" spans="1:12">
      <c r="A54" s="542">
        <v>124680</v>
      </c>
      <c r="B54" s="542">
        <v>9352923</v>
      </c>
      <c r="C54" s="543" t="s">
        <v>402</v>
      </c>
      <c r="D54" s="544">
        <v>1</v>
      </c>
      <c r="E54" s="544">
        <v>0</v>
      </c>
      <c r="F54" s="456">
        <v>0</v>
      </c>
      <c r="G54" s="456">
        <v>308</v>
      </c>
      <c r="H54" s="457">
        <v>48463.31</v>
      </c>
      <c r="I54" s="457">
        <v>1203463.31</v>
      </c>
      <c r="J54" s="457">
        <v>0</v>
      </c>
      <c r="K54" s="457">
        <v>55403.040000000001</v>
      </c>
      <c r="L54" s="458">
        <f t="shared" si="0"/>
        <v>308</v>
      </c>
    </row>
    <row r="55" spans="1:12">
      <c r="A55" s="542">
        <v>124681</v>
      </c>
      <c r="B55" s="542">
        <v>9352924</v>
      </c>
      <c r="C55" s="543" t="s">
        <v>290</v>
      </c>
      <c r="D55" s="544">
        <v>1</v>
      </c>
      <c r="E55" s="544">
        <v>0</v>
      </c>
      <c r="F55" s="544">
        <v>0</v>
      </c>
      <c r="G55" s="544">
        <v>211</v>
      </c>
      <c r="H55" s="545">
        <v>22949.38</v>
      </c>
      <c r="I55" s="545">
        <v>814199.38</v>
      </c>
      <c r="J55" s="545">
        <v>0</v>
      </c>
      <c r="K55" s="545">
        <v>37954.68</v>
      </c>
      <c r="L55" s="458">
        <f t="shared" si="0"/>
        <v>211</v>
      </c>
    </row>
    <row r="56" spans="1:12">
      <c r="A56" s="542">
        <v>124682</v>
      </c>
      <c r="B56" s="542">
        <v>9352925</v>
      </c>
      <c r="C56" s="543" t="s">
        <v>339</v>
      </c>
      <c r="D56" s="544">
        <v>1</v>
      </c>
      <c r="E56" s="544">
        <v>0</v>
      </c>
      <c r="F56" s="544">
        <v>0</v>
      </c>
      <c r="G56" s="544">
        <v>403</v>
      </c>
      <c r="H56" s="545">
        <v>33829.49</v>
      </c>
      <c r="I56" s="545">
        <v>1545079.49</v>
      </c>
      <c r="J56" s="545">
        <v>0</v>
      </c>
      <c r="K56" s="545">
        <v>72491.64</v>
      </c>
      <c r="L56" s="458">
        <f t="shared" si="0"/>
        <v>403</v>
      </c>
    </row>
    <row r="57" spans="1:12">
      <c r="A57" s="542">
        <v>124685</v>
      </c>
      <c r="B57" s="542">
        <v>9352928</v>
      </c>
      <c r="C57" s="543" t="s">
        <v>308</v>
      </c>
      <c r="D57" s="544">
        <v>1</v>
      </c>
      <c r="E57" s="544">
        <v>0</v>
      </c>
      <c r="F57" s="544">
        <v>0</v>
      </c>
      <c r="G57" s="544">
        <v>90</v>
      </c>
      <c r="H57" s="545">
        <v>12109.16</v>
      </c>
      <c r="I57" s="545">
        <v>493051.99849999999</v>
      </c>
      <c r="J57" s="545">
        <v>0</v>
      </c>
      <c r="K57" s="545">
        <v>19547.365699999998</v>
      </c>
      <c r="L57" s="458">
        <f t="shared" si="0"/>
        <v>90</v>
      </c>
    </row>
    <row r="58" spans="1:12">
      <c r="A58" s="542">
        <v>131962</v>
      </c>
      <c r="B58" s="542">
        <v>9352929</v>
      </c>
      <c r="C58" s="543" t="s">
        <v>955</v>
      </c>
      <c r="D58" s="544">
        <v>1</v>
      </c>
      <c r="E58" s="544">
        <v>0</v>
      </c>
      <c r="F58" s="544">
        <v>0</v>
      </c>
      <c r="G58" s="544">
        <v>415</v>
      </c>
      <c r="H58" s="545">
        <v>51769.37</v>
      </c>
      <c r="I58" s="545">
        <v>1608019.37</v>
      </c>
      <c r="J58" s="545">
        <v>0</v>
      </c>
      <c r="K58" s="545">
        <v>74650.2</v>
      </c>
      <c r="L58" s="458">
        <f t="shared" si="0"/>
        <v>415</v>
      </c>
    </row>
    <row r="59" spans="1:12">
      <c r="A59" s="542">
        <v>133605</v>
      </c>
      <c r="B59" s="542">
        <v>9352931</v>
      </c>
      <c r="C59" s="543" t="s">
        <v>248</v>
      </c>
      <c r="D59" s="544">
        <v>1</v>
      </c>
      <c r="E59" s="544">
        <v>0</v>
      </c>
      <c r="F59" s="544">
        <v>0</v>
      </c>
      <c r="G59" s="544">
        <v>89</v>
      </c>
      <c r="H59" s="545">
        <v>23718.98</v>
      </c>
      <c r="I59" s="545">
        <v>441891.8481</v>
      </c>
      <c r="J59" s="545">
        <v>0</v>
      </c>
      <c r="K59" s="545">
        <v>21115.611400000002</v>
      </c>
      <c r="L59" s="458">
        <f t="shared" si="0"/>
        <v>89</v>
      </c>
    </row>
    <row r="60" spans="1:12">
      <c r="A60" s="542">
        <v>124686</v>
      </c>
      <c r="B60" s="542">
        <v>9353000</v>
      </c>
      <c r="C60" s="543" t="s">
        <v>956</v>
      </c>
      <c r="D60" s="544">
        <v>1</v>
      </c>
      <c r="E60" s="544">
        <v>0</v>
      </c>
      <c r="F60" s="544">
        <v>0</v>
      </c>
      <c r="G60" s="544">
        <v>177</v>
      </c>
      <c r="H60" s="545">
        <v>20598.060000000001</v>
      </c>
      <c r="I60" s="545">
        <v>746292.80059999996</v>
      </c>
      <c r="J60" s="545">
        <v>0</v>
      </c>
      <c r="K60" s="545">
        <v>31838.76</v>
      </c>
      <c r="L60" s="458">
        <f t="shared" si="0"/>
        <v>177</v>
      </c>
    </row>
    <row r="61" spans="1:12">
      <c r="A61" s="542">
        <v>124688</v>
      </c>
      <c r="B61" s="542">
        <v>9353003</v>
      </c>
      <c r="C61" s="543" t="s">
        <v>957</v>
      </c>
      <c r="D61" s="544">
        <v>1</v>
      </c>
      <c r="E61" s="544">
        <v>0</v>
      </c>
      <c r="F61" s="544">
        <v>0</v>
      </c>
      <c r="G61" s="544">
        <v>165</v>
      </c>
      <c r="H61" s="545">
        <v>10130.09</v>
      </c>
      <c r="I61" s="545">
        <v>679431.13370000001</v>
      </c>
      <c r="J61" s="545">
        <v>0</v>
      </c>
      <c r="K61" s="545">
        <v>29680.2</v>
      </c>
      <c r="L61" s="458">
        <f t="shared" si="0"/>
        <v>165</v>
      </c>
    </row>
    <row r="62" spans="1:12">
      <c r="A62" s="542">
        <v>124689</v>
      </c>
      <c r="B62" s="542">
        <v>9353004</v>
      </c>
      <c r="C62" s="543" t="s">
        <v>958</v>
      </c>
      <c r="D62" s="544">
        <v>1</v>
      </c>
      <c r="E62" s="544">
        <v>0</v>
      </c>
      <c r="F62" s="544">
        <v>0</v>
      </c>
      <c r="G62" s="544">
        <v>96</v>
      </c>
      <c r="H62" s="545">
        <v>8988.25</v>
      </c>
      <c r="I62" s="545">
        <v>445391.17239999998</v>
      </c>
      <c r="J62" s="545">
        <v>0</v>
      </c>
      <c r="K62" s="545">
        <v>17988</v>
      </c>
      <c r="L62" s="458">
        <f t="shared" si="0"/>
        <v>96</v>
      </c>
    </row>
    <row r="63" spans="1:12">
      <c r="A63" s="542">
        <v>124690</v>
      </c>
      <c r="B63" s="542">
        <v>9353005</v>
      </c>
      <c r="C63" s="543" t="s">
        <v>959</v>
      </c>
      <c r="D63" s="544">
        <v>1</v>
      </c>
      <c r="E63" s="544">
        <v>0</v>
      </c>
      <c r="F63" s="544">
        <v>0</v>
      </c>
      <c r="G63" s="544">
        <v>144</v>
      </c>
      <c r="H63" s="545">
        <v>14481.06</v>
      </c>
      <c r="I63" s="545">
        <v>601213.56059999997</v>
      </c>
      <c r="J63" s="545">
        <v>0</v>
      </c>
      <c r="K63" s="545">
        <v>25902.720000000001</v>
      </c>
      <c r="L63" s="458">
        <f t="shared" si="0"/>
        <v>144</v>
      </c>
    </row>
    <row r="64" spans="1:12">
      <c r="A64" s="542">
        <v>124691</v>
      </c>
      <c r="B64" s="542">
        <v>9353006</v>
      </c>
      <c r="C64" s="543" t="s">
        <v>960</v>
      </c>
      <c r="D64" s="544">
        <v>1</v>
      </c>
      <c r="E64" s="544">
        <v>0</v>
      </c>
      <c r="F64" s="544">
        <v>0</v>
      </c>
      <c r="G64" s="544">
        <v>190</v>
      </c>
      <c r="H64" s="545">
        <v>18850.349999999999</v>
      </c>
      <c r="I64" s="545">
        <v>747289.57299999997</v>
      </c>
      <c r="J64" s="545">
        <v>0</v>
      </c>
      <c r="K64" s="545">
        <v>34177.199999999997</v>
      </c>
      <c r="L64" s="458">
        <f t="shared" si="0"/>
        <v>190</v>
      </c>
    </row>
    <row r="65" spans="1:12">
      <c r="A65" s="542">
        <v>124692</v>
      </c>
      <c r="B65" s="542">
        <v>9353009</v>
      </c>
      <c r="C65" s="543" t="s">
        <v>961</v>
      </c>
      <c r="D65" s="544">
        <v>1</v>
      </c>
      <c r="E65" s="544">
        <v>0</v>
      </c>
      <c r="F65" s="544">
        <v>0</v>
      </c>
      <c r="G65" s="544">
        <v>202</v>
      </c>
      <c r="H65" s="545">
        <v>16939.599999999999</v>
      </c>
      <c r="I65" s="545">
        <v>800704.15540000005</v>
      </c>
      <c r="J65" s="545">
        <v>0</v>
      </c>
      <c r="K65" s="545">
        <v>36335.760000000002</v>
      </c>
      <c r="L65" s="458">
        <f t="shared" si="0"/>
        <v>202</v>
      </c>
    </row>
    <row r="66" spans="1:12">
      <c r="A66" s="542">
        <v>124693</v>
      </c>
      <c r="B66" s="542">
        <v>9353010</v>
      </c>
      <c r="C66" s="543" t="s">
        <v>962</v>
      </c>
      <c r="D66" s="544">
        <v>1</v>
      </c>
      <c r="E66" s="544">
        <v>0</v>
      </c>
      <c r="F66" s="544">
        <v>0</v>
      </c>
      <c r="G66" s="544">
        <v>85</v>
      </c>
      <c r="H66" s="545">
        <v>8867.5499999999993</v>
      </c>
      <c r="I66" s="545">
        <v>397253.70890000003</v>
      </c>
      <c r="J66" s="545">
        <v>0</v>
      </c>
      <c r="K66" s="545">
        <v>17988</v>
      </c>
      <c r="L66" s="458">
        <f t="shared" si="0"/>
        <v>85</v>
      </c>
    </row>
    <row r="67" spans="1:12">
      <c r="A67" s="542">
        <v>124694</v>
      </c>
      <c r="B67" s="542">
        <v>9353013</v>
      </c>
      <c r="C67" s="543" t="s">
        <v>963</v>
      </c>
      <c r="D67" s="544">
        <v>1</v>
      </c>
      <c r="E67" s="544">
        <v>0</v>
      </c>
      <c r="F67" s="544">
        <v>0</v>
      </c>
      <c r="G67" s="544">
        <v>74</v>
      </c>
      <c r="H67" s="545">
        <v>4992.1000000000004</v>
      </c>
      <c r="I67" s="545">
        <v>402284.84009999997</v>
      </c>
      <c r="J67" s="545">
        <v>0</v>
      </c>
      <c r="K67" s="545">
        <v>17988</v>
      </c>
      <c r="L67" s="458">
        <f t="shared" si="0"/>
        <v>74</v>
      </c>
    </row>
    <row r="68" spans="1:12">
      <c r="A68" s="542">
        <v>124695</v>
      </c>
      <c r="B68" s="542">
        <v>9353020</v>
      </c>
      <c r="C68" s="543" t="s">
        <v>964</v>
      </c>
      <c r="D68" s="544">
        <v>1</v>
      </c>
      <c r="E68" s="544">
        <v>0</v>
      </c>
      <c r="F68" s="544">
        <v>0</v>
      </c>
      <c r="G68" s="544">
        <v>64</v>
      </c>
      <c r="H68" s="545">
        <v>7615.04</v>
      </c>
      <c r="I68" s="545">
        <v>327644.72470000002</v>
      </c>
      <c r="J68" s="545">
        <v>0</v>
      </c>
      <c r="K68" s="545">
        <v>17988</v>
      </c>
      <c r="L68" s="458">
        <f t="shared" si="0"/>
        <v>64</v>
      </c>
    </row>
    <row r="69" spans="1:12">
      <c r="A69" s="542">
        <v>124698</v>
      </c>
      <c r="B69" s="542">
        <v>9353026</v>
      </c>
      <c r="C69" s="543" t="s">
        <v>965</v>
      </c>
      <c r="D69" s="544">
        <v>1</v>
      </c>
      <c r="E69" s="544">
        <v>0</v>
      </c>
      <c r="F69" s="544">
        <v>0</v>
      </c>
      <c r="G69" s="544">
        <v>89</v>
      </c>
      <c r="H69" s="545">
        <v>12983.02</v>
      </c>
      <c r="I69" s="545">
        <v>442719.69469999999</v>
      </c>
      <c r="J69" s="545">
        <v>0</v>
      </c>
      <c r="K69" s="545">
        <v>17988</v>
      </c>
      <c r="L69" s="458">
        <f t="shared" si="0"/>
        <v>89</v>
      </c>
    </row>
    <row r="70" spans="1:12">
      <c r="A70" s="542">
        <v>124699</v>
      </c>
      <c r="B70" s="542">
        <v>9353027</v>
      </c>
      <c r="C70" s="543" t="s">
        <v>966</v>
      </c>
      <c r="D70" s="544">
        <v>1</v>
      </c>
      <c r="E70" s="544">
        <v>0</v>
      </c>
      <c r="F70" s="544">
        <v>0</v>
      </c>
      <c r="G70" s="544">
        <v>183</v>
      </c>
      <c r="H70" s="545">
        <v>8757.92</v>
      </c>
      <c r="I70" s="545">
        <v>765628.46580000001</v>
      </c>
      <c r="J70" s="545">
        <v>0</v>
      </c>
      <c r="K70" s="545">
        <v>32918.04</v>
      </c>
      <c r="L70" s="458">
        <f t="shared" ref="L70:L133" si="1">IF(B70="","",(G70-IF(E70=1,F70,0)))</f>
        <v>183</v>
      </c>
    </row>
    <row r="71" spans="1:12">
      <c r="A71" s="542">
        <v>124702</v>
      </c>
      <c r="B71" s="542">
        <v>9353036</v>
      </c>
      <c r="C71" s="543" t="s">
        <v>968</v>
      </c>
      <c r="D71" s="544">
        <v>1</v>
      </c>
      <c r="E71" s="544">
        <v>0</v>
      </c>
      <c r="F71" s="544">
        <v>0</v>
      </c>
      <c r="G71" s="544">
        <v>182</v>
      </c>
      <c r="H71" s="545">
        <v>16977.8</v>
      </c>
      <c r="I71" s="545">
        <v>741353.84640000004</v>
      </c>
      <c r="J71" s="545">
        <v>0</v>
      </c>
      <c r="K71" s="545">
        <v>35508.754300000001</v>
      </c>
      <c r="L71" s="458">
        <f t="shared" si="1"/>
        <v>182</v>
      </c>
    </row>
    <row r="72" spans="1:12">
      <c r="A72" s="542">
        <v>124703</v>
      </c>
      <c r="B72" s="542">
        <v>9353037</v>
      </c>
      <c r="C72" s="543" t="s">
        <v>969</v>
      </c>
      <c r="D72" s="544">
        <v>1</v>
      </c>
      <c r="E72" s="544">
        <v>0</v>
      </c>
      <c r="F72" s="544">
        <v>0</v>
      </c>
      <c r="G72" s="544">
        <v>91</v>
      </c>
      <c r="H72" s="545">
        <v>10070.07</v>
      </c>
      <c r="I72" s="545">
        <v>427864.86339999997</v>
      </c>
      <c r="J72" s="545">
        <v>0</v>
      </c>
      <c r="K72" s="545">
        <v>17988</v>
      </c>
      <c r="L72" s="458">
        <f t="shared" si="1"/>
        <v>91</v>
      </c>
    </row>
    <row r="73" spans="1:12">
      <c r="A73" s="542">
        <v>124705</v>
      </c>
      <c r="B73" s="542">
        <v>9353042</v>
      </c>
      <c r="C73" s="543" t="s">
        <v>970</v>
      </c>
      <c r="D73" s="544">
        <v>1</v>
      </c>
      <c r="E73" s="544">
        <v>0</v>
      </c>
      <c r="F73" s="544">
        <v>0</v>
      </c>
      <c r="G73" s="544">
        <v>47</v>
      </c>
      <c r="H73" s="545">
        <v>3481.33</v>
      </c>
      <c r="I73" s="545">
        <v>293997.49489999999</v>
      </c>
      <c r="J73" s="545">
        <v>0</v>
      </c>
      <c r="K73" s="545">
        <v>17988</v>
      </c>
      <c r="L73" s="458">
        <f t="shared" si="1"/>
        <v>47</v>
      </c>
    </row>
    <row r="74" spans="1:12">
      <c r="A74" s="542">
        <v>124706</v>
      </c>
      <c r="B74" s="542">
        <v>9353043</v>
      </c>
      <c r="C74" s="543" t="s">
        <v>971</v>
      </c>
      <c r="D74" s="544">
        <v>1</v>
      </c>
      <c r="E74" s="544">
        <v>0</v>
      </c>
      <c r="F74" s="544">
        <v>0</v>
      </c>
      <c r="G74" s="544">
        <v>174</v>
      </c>
      <c r="H74" s="545">
        <v>15479.76</v>
      </c>
      <c r="I74" s="545">
        <v>690434.70409999997</v>
      </c>
      <c r="J74" s="545">
        <v>0</v>
      </c>
      <c r="K74" s="545">
        <v>32926.8514</v>
      </c>
      <c r="L74" s="458">
        <f t="shared" si="1"/>
        <v>174</v>
      </c>
    </row>
    <row r="75" spans="1:12">
      <c r="A75" s="542">
        <v>124709</v>
      </c>
      <c r="B75" s="542">
        <v>9353048</v>
      </c>
      <c r="C75" s="543" t="s">
        <v>972</v>
      </c>
      <c r="D75" s="544">
        <v>1</v>
      </c>
      <c r="E75" s="544">
        <v>0</v>
      </c>
      <c r="F75" s="544">
        <v>0</v>
      </c>
      <c r="G75" s="544">
        <v>190</v>
      </c>
      <c r="H75" s="545">
        <v>20473.23</v>
      </c>
      <c r="I75" s="545">
        <v>762175.09640000004</v>
      </c>
      <c r="J75" s="545">
        <v>0</v>
      </c>
      <c r="K75" s="545">
        <v>34177.199999999997</v>
      </c>
      <c r="L75" s="458">
        <f t="shared" si="1"/>
        <v>190</v>
      </c>
    </row>
    <row r="76" spans="1:12">
      <c r="A76" s="542">
        <v>124710</v>
      </c>
      <c r="B76" s="542">
        <v>9353049</v>
      </c>
      <c r="C76" s="543" t="s">
        <v>973</v>
      </c>
      <c r="D76" s="544">
        <v>1</v>
      </c>
      <c r="E76" s="544">
        <v>0</v>
      </c>
      <c r="F76" s="544">
        <v>0</v>
      </c>
      <c r="G76" s="544">
        <v>204</v>
      </c>
      <c r="H76" s="545">
        <v>12483.68</v>
      </c>
      <c r="I76" s="545">
        <v>800594.59620000003</v>
      </c>
      <c r="J76" s="545">
        <v>0</v>
      </c>
      <c r="K76" s="545">
        <v>36695.519999999997</v>
      </c>
      <c r="L76" s="458">
        <f t="shared" si="1"/>
        <v>204</v>
      </c>
    </row>
    <row r="77" spans="1:12">
      <c r="A77" s="542">
        <v>124712</v>
      </c>
      <c r="B77" s="542">
        <v>9353056</v>
      </c>
      <c r="C77" s="543" t="s">
        <v>974</v>
      </c>
      <c r="D77" s="544">
        <v>1</v>
      </c>
      <c r="E77" s="544">
        <v>0</v>
      </c>
      <c r="F77" s="544">
        <v>0</v>
      </c>
      <c r="G77" s="544">
        <v>174</v>
      </c>
      <c r="H77" s="545">
        <v>14855.57</v>
      </c>
      <c r="I77" s="545">
        <v>690366.71909999999</v>
      </c>
      <c r="J77" s="545">
        <v>0</v>
      </c>
      <c r="K77" s="545">
        <v>32809.68</v>
      </c>
      <c r="L77" s="458">
        <f t="shared" si="1"/>
        <v>174</v>
      </c>
    </row>
    <row r="78" spans="1:12">
      <c r="A78" s="542">
        <v>124717</v>
      </c>
      <c r="B78" s="542">
        <v>9353064</v>
      </c>
      <c r="C78" s="543" t="s">
        <v>975</v>
      </c>
      <c r="D78" s="544">
        <v>1</v>
      </c>
      <c r="E78" s="544">
        <v>0</v>
      </c>
      <c r="F78" s="544">
        <v>0</v>
      </c>
      <c r="G78" s="544">
        <v>130</v>
      </c>
      <c r="H78" s="545">
        <v>11360.14</v>
      </c>
      <c r="I78" s="545">
        <v>568009.29059999995</v>
      </c>
      <c r="J78" s="545">
        <v>0</v>
      </c>
      <c r="K78" s="545">
        <v>25877.245699999999</v>
      </c>
      <c r="L78" s="458">
        <f t="shared" si="1"/>
        <v>130</v>
      </c>
    </row>
    <row r="79" spans="1:12">
      <c r="A79" s="542">
        <v>124718</v>
      </c>
      <c r="B79" s="542">
        <v>9353066</v>
      </c>
      <c r="C79" s="543" t="s">
        <v>976</v>
      </c>
      <c r="D79" s="544">
        <v>1</v>
      </c>
      <c r="E79" s="544">
        <v>0</v>
      </c>
      <c r="F79" s="544">
        <v>0</v>
      </c>
      <c r="G79" s="544">
        <v>45</v>
      </c>
      <c r="H79" s="545">
        <v>3284.28</v>
      </c>
      <c r="I79" s="545">
        <v>277917.88669999997</v>
      </c>
      <c r="J79" s="545">
        <v>0</v>
      </c>
      <c r="K79" s="545">
        <v>18156.7029</v>
      </c>
      <c r="L79" s="458">
        <f t="shared" si="1"/>
        <v>45</v>
      </c>
    </row>
    <row r="80" spans="1:12">
      <c r="A80" s="542">
        <v>124719</v>
      </c>
      <c r="B80" s="542">
        <v>9353074</v>
      </c>
      <c r="C80" s="543" t="s">
        <v>977</v>
      </c>
      <c r="D80" s="544">
        <v>1</v>
      </c>
      <c r="E80" s="544">
        <v>0</v>
      </c>
      <c r="F80" s="544">
        <v>0</v>
      </c>
      <c r="G80" s="544">
        <v>45</v>
      </c>
      <c r="H80" s="545">
        <v>8863.41</v>
      </c>
      <c r="I80" s="545">
        <v>299162.52100000001</v>
      </c>
      <c r="J80" s="545">
        <v>0</v>
      </c>
      <c r="K80" s="545">
        <v>17988</v>
      </c>
      <c r="L80" s="458">
        <f t="shared" si="1"/>
        <v>45</v>
      </c>
    </row>
    <row r="81" spans="1:12">
      <c r="A81" s="542">
        <v>124720</v>
      </c>
      <c r="B81" s="542">
        <v>9353075</v>
      </c>
      <c r="C81" s="543" t="s">
        <v>978</v>
      </c>
      <c r="D81" s="544">
        <v>1</v>
      </c>
      <c r="E81" s="544">
        <v>0</v>
      </c>
      <c r="F81" s="544">
        <v>0</v>
      </c>
      <c r="G81" s="544">
        <v>45</v>
      </c>
      <c r="H81" s="545">
        <v>6866.02</v>
      </c>
      <c r="I81" s="545">
        <v>273762.25709999999</v>
      </c>
      <c r="J81" s="545">
        <v>0</v>
      </c>
      <c r="K81" s="545">
        <v>17988</v>
      </c>
      <c r="L81" s="458">
        <f t="shared" si="1"/>
        <v>45</v>
      </c>
    </row>
    <row r="82" spans="1:12">
      <c r="A82" s="542">
        <v>124721</v>
      </c>
      <c r="B82" s="542">
        <v>9353076</v>
      </c>
      <c r="C82" s="543" t="s">
        <v>979</v>
      </c>
      <c r="D82" s="544">
        <v>1</v>
      </c>
      <c r="E82" s="544">
        <v>0</v>
      </c>
      <c r="F82" s="544">
        <v>0</v>
      </c>
      <c r="G82" s="544">
        <v>97</v>
      </c>
      <c r="H82" s="545">
        <v>6896.98</v>
      </c>
      <c r="I82" s="545">
        <v>459661.73920000001</v>
      </c>
      <c r="J82" s="545">
        <v>0</v>
      </c>
      <c r="K82" s="545">
        <v>20679.651399999999</v>
      </c>
      <c r="L82" s="458">
        <f t="shared" si="1"/>
        <v>97</v>
      </c>
    </row>
    <row r="83" spans="1:12">
      <c r="A83" s="542">
        <v>124723</v>
      </c>
      <c r="B83" s="542">
        <v>9353078</v>
      </c>
      <c r="C83" s="543" t="s">
        <v>980</v>
      </c>
      <c r="D83" s="544">
        <v>1</v>
      </c>
      <c r="E83" s="544">
        <v>0</v>
      </c>
      <c r="F83" s="544">
        <v>0</v>
      </c>
      <c r="G83" s="544">
        <v>205</v>
      </c>
      <c r="H83" s="545">
        <v>23843.82</v>
      </c>
      <c r="I83" s="545">
        <v>848085.09329999995</v>
      </c>
      <c r="J83" s="545">
        <v>0</v>
      </c>
      <c r="K83" s="545">
        <v>36875.4</v>
      </c>
      <c r="L83" s="458">
        <f t="shared" si="1"/>
        <v>205</v>
      </c>
    </row>
    <row r="84" spans="1:12">
      <c r="A84" s="542">
        <v>124727</v>
      </c>
      <c r="B84" s="542">
        <v>9353083</v>
      </c>
      <c r="C84" s="543" t="s">
        <v>981</v>
      </c>
      <c r="D84" s="544">
        <v>1</v>
      </c>
      <c r="E84" s="544">
        <v>0</v>
      </c>
      <c r="F84" s="544">
        <v>0</v>
      </c>
      <c r="G84" s="544">
        <v>111</v>
      </c>
      <c r="H84" s="545">
        <v>1989.28</v>
      </c>
      <c r="I84" s="545">
        <v>493893.70380000002</v>
      </c>
      <c r="J84" s="545">
        <v>0</v>
      </c>
      <c r="K84" s="545">
        <v>19966.68</v>
      </c>
      <c r="L84" s="458">
        <f t="shared" si="1"/>
        <v>111</v>
      </c>
    </row>
    <row r="85" spans="1:12">
      <c r="A85" s="542">
        <v>124729</v>
      </c>
      <c r="B85" s="542">
        <v>9353085</v>
      </c>
      <c r="C85" s="543" t="s">
        <v>982</v>
      </c>
      <c r="D85" s="544">
        <v>1</v>
      </c>
      <c r="E85" s="544">
        <v>0</v>
      </c>
      <c r="F85" s="544">
        <v>0</v>
      </c>
      <c r="G85" s="544">
        <v>202</v>
      </c>
      <c r="H85" s="545">
        <v>17851.66</v>
      </c>
      <c r="I85" s="545">
        <v>775351.66</v>
      </c>
      <c r="J85" s="545">
        <v>0</v>
      </c>
      <c r="K85" s="545">
        <v>36335.760000000002</v>
      </c>
      <c r="L85" s="458">
        <f t="shared" si="1"/>
        <v>202</v>
      </c>
    </row>
    <row r="86" spans="1:12">
      <c r="A86" s="542">
        <v>124732</v>
      </c>
      <c r="B86" s="542">
        <v>9353090</v>
      </c>
      <c r="C86" s="543" t="s">
        <v>983</v>
      </c>
      <c r="D86" s="544">
        <v>1</v>
      </c>
      <c r="E86" s="544">
        <v>0</v>
      </c>
      <c r="F86" s="544">
        <v>0</v>
      </c>
      <c r="G86" s="544">
        <v>134</v>
      </c>
      <c r="H86" s="545">
        <v>10860.8</v>
      </c>
      <c r="I86" s="545">
        <v>560528.83929999999</v>
      </c>
      <c r="J86" s="545">
        <v>0</v>
      </c>
      <c r="K86" s="545">
        <v>24103.919999999998</v>
      </c>
      <c r="L86" s="458">
        <f t="shared" si="1"/>
        <v>134</v>
      </c>
    </row>
    <row r="87" spans="1:12">
      <c r="A87" s="542">
        <v>124735</v>
      </c>
      <c r="B87" s="542">
        <v>9353093</v>
      </c>
      <c r="C87" s="543" t="s">
        <v>984</v>
      </c>
      <c r="D87" s="544">
        <v>1</v>
      </c>
      <c r="E87" s="544">
        <v>0</v>
      </c>
      <c r="F87" s="544">
        <v>0</v>
      </c>
      <c r="G87" s="544">
        <v>165</v>
      </c>
      <c r="H87" s="545">
        <v>13856.88</v>
      </c>
      <c r="I87" s="545">
        <v>689289.09069999994</v>
      </c>
      <c r="J87" s="545">
        <v>0</v>
      </c>
      <c r="K87" s="545">
        <v>29680.2</v>
      </c>
      <c r="L87" s="458">
        <f t="shared" si="1"/>
        <v>165</v>
      </c>
    </row>
    <row r="88" spans="1:12">
      <c r="A88" s="542">
        <v>124744</v>
      </c>
      <c r="B88" s="542">
        <v>9353104</v>
      </c>
      <c r="C88" s="543" t="s">
        <v>985</v>
      </c>
      <c r="D88" s="544">
        <v>1</v>
      </c>
      <c r="E88" s="544">
        <v>0</v>
      </c>
      <c r="F88" s="544">
        <v>0</v>
      </c>
      <c r="G88" s="544">
        <v>93</v>
      </c>
      <c r="H88" s="545">
        <v>5867.33</v>
      </c>
      <c r="I88" s="545">
        <v>432396.30060000002</v>
      </c>
      <c r="J88" s="545">
        <v>0</v>
      </c>
      <c r="K88" s="545">
        <v>19930.868600000002</v>
      </c>
      <c r="L88" s="458">
        <f t="shared" si="1"/>
        <v>93</v>
      </c>
    </row>
    <row r="89" spans="1:12">
      <c r="A89" s="542">
        <v>124745</v>
      </c>
      <c r="B89" s="542">
        <v>9353105</v>
      </c>
      <c r="C89" s="543" t="s">
        <v>986</v>
      </c>
      <c r="D89" s="544">
        <v>1</v>
      </c>
      <c r="E89" s="544">
        <v>0</v>
      </c>
      <c r="F89" s="544">
        <v>0</v>
      </c>
      <c r="G89" s="544">
        <v>65</v>
      </c>
      <c r="H89" s="545">
        <v>5254.84</v>
      </c>
      <c r="I89" s="545">
        <v>329443.47899999999</v>
      </c>
      <c r="J89" s="545">
        <v>0</v>
      </c>
      <c r="K89" s="545">
        <v>17988</v>
      </c>
      <c r="L89" s="458">
        <f t="shared" si="1"/>
        <v>65</v>
      </c>
    </row>
    <row r="90" spans="1:12">
      <c r="A90" s="542">
        <v>124747</v>
      </c>
      <c r="B90" s="542">
        <v>9353109</v>
      </c>
      <c r="C90" s="543" t="s">
        <v>988</v>
      </c>
      <c r="D90" s="544">
        <v>1</v>
      </c>
      <c r="E90" s="544">
        <v>0</v>
      </c>
      <c r="F90" s="544">
        <v>0</v>
      </c>
      <c r="G90" s="544">
        <v>70</v>
      </c>
      <c r="H90" s="545">
        <v>11360.14</v>
      </c>
      <c r="I90" s="545">
        <v>353232.38819999999</v>
      </c>
      <c r="J90" s="545">
        <v>0</v>
      </c>
      <c r="K90" s="545">
        <v>17988</v>
      </c>
      <c r="L90" s="458">
        <f t="shared" si="1"/>
        <v>70</v>
      </c>
    </row>
    <row r="91" spans="1:12">
      <c r="A91" s="542">
        <v>124748</v>
      </c>
      <c r="B91" s="542">
        <v>9353111</v>
      </c>
      <c r="C91" s="543" t="s">
        <v>989</v>
      </c>
      <c r="D91" s="544">
        <v>1</v>
      </c>
      <c r="E91" s="544">
        <v>0</v>
      </c>
      <c r="F91" s="544">
        <v>0</v>
      </c>
      <c r="G91" s="544">
        <v>350</v>
      </c>
      <c r="H91" s="545">
        <v>36839.74</v>
      </c>
      <c r="I91" s="545">
        <v>1349339.74</v>
      </c>
      <c r="J91" s="545">
        <v>0</v>
      </c>
      <c r="K91" s="545">
        <v>62958</v>
      </c>
      <c r="L91" s="458">
        <f t="shared" si="1"/>
        <v>350</v>
      </c>
    </row>
    <row r="92" spans="1:12">
      <c r="A92" s="542">
        <v>124749</v>
      </c>
      <c r="B92" s="542">
        <v>9353112</v>
      </c>
      <c r="C92" s="543" t="s">
        <v>990</v>
      </c>
      <c r="D92" s="544">
        <v>1</v>
      </c>
      <c r="E92" s="544">
        <v>0</v>
      </c>
      <c r="F92" s="544">
        <v>0</v>
      </c>
      <c r="G92" s="544">
        <v>272</v>
      </c>
      <c r="H92" s="545">
        <v>28191.24</v>
      </c>
      <c r="I92" s="545">
        <v>1048191.24</v>
      </c>
      <c r="J92" s="545">
        <v>0</v>
      </c>
      <c r="K92" s="545">
        <v>48927.360000000001</v>
      </c>
      <c r="L92" s="458">
        <f t="shared" si="1"/>
        <v>272</v>
      </c>
    </row>
    <row r="93" spans="1:12">
      <c r="A93" s="542">
        <v>124750</v>
      </c>
      <c r="B93" s="542">
        <v>9353113</v>
      </c>
      <c r="C93" s="543" t="s">
        <v>991</v>
      </c>
      <c r="D93" s="544">
        <v>1</v>
      </c>
      <c r="E93" s="544">
        <v>0</v>
      </c>
      <c r="F93" s="544">
        <v>0</v>
      </c>
      <c r="G93" s="544">
        <v>60</v>
      </c>
      <c r="H93" s="545">
        <v>4006.82</v>
      </c>
      <c r="I93" s="545">
        <v>329253.02539999998</v>
      </c>
      <c r="J93" s="545">
        <v>0</v>
      </c>
      <c r="K93" s="545">
        <v>17988</v>
      </c>
      <c r="L93" s="458">
        <f t="shared" si="1"/>
        <v>60</v>
      </c>
    </row>
    <row r="94" spans="1:12">
      <c r="A94" s="542">
        <v>124751</v>
      </c>
      <c r="B94" s="542">
        <v>9353114</v>
      </c>
      <c r="C94" s="543" t="s">
        <v>992</v>
      </c>
      <c r="D94" s="544">
        <v>1</v>
      </c>
      <c r="E94" s="544">
        <v>0</v>
      </c>
      <c r="F94" s="544">
        <v>0</v>
      </c>
      <c r="G94" s="544">
        <v>195</v>
      </c>
      <c r="H94" s="545">
        <v>20598.060000000001</v>
      </c>
      <c r="I94" s="545">
        <v>799677.50639999995</v>
      </c>
      <c r="J94" s="545">
        <v>0</v>
      </c>
      <c r="K94" s="545">
        <v>35124.222900000001</v>
      </c>
      <c r="L94" s="458">
        <f t="shared" si="1"/>
        <v>195</v>
      </c>
    </row>
    <row r="95" spans="1:12">
      <c r="A95" s="542">
        <v>124754</v>
      </c>
      <c r="B95" s="542">
        <v>9353117</v>
      </c>
      <c r="C95" s="543" t="s">
        <v>993</v>
      </c>
      <c r="D95" s="544">
        <v>1</v>
      </c>
      <c r="E95" s="544">
        <v>0</v>
      </c>
      <c r="F95" s="544">
        <v>0</v>
      </c>
      <c r="G95" s="544">
        <v>63</v>
      </c>
      <c r="H95" s="545">
        <v>3645.23</v>
      </c>
      <c r="I95" s="545">
        <v>336632.70360000001</v>
      </c>
      <c r="J95" s="545">
        <v>0</v>
      </c>
      <c r="K95" s="545">
        <v>17988</v>
      </c>
      <c r="L95" s="458">
        <f t="shared" si="1"/>
        <v>63</v>
      </c>
    </row>
    <row r="96" spans="1:12">
      <c r="A96" s="542">
        <v>124757</v>
      </c>
      <c r="B96" s="542">
        <v>9353124</v>
      </c>
      <c r="C96" s="543" t="s">
        <v>994</v>
      </c>
      <c r="D96" s="544">
        <v>1</v>
      </c>
      <c r="E96" s="544">
        <v>0</v>
      </c>
      <c r="F96" s="544">
        <v>0</v>
      </c>
      <c r="G96" s="544">
        <v>212</v>
      </c>
      <c r="H96" s="545">
        <v>31010.36</v>
      </c>
      <c r="I96" s="545">
        <v>881399.34039999999</v>
      </c>
      <c r="J96" s="545">
        <v>0</v>
      </c>
      <c r="K96" s="545">
        <v>43810.594299999997</v>
      </c>
      <c r="L96" s="458">
        <f t="shared" si="1"/>
        <v>212</v>
      </c>
    </row>
    <row r="97" spans="1:12">
      <c r="A97" s="542">
        <v>124758</v>
      </c>
      <c r="B97" s="542">
        <v>9353125</v>
      </c>
      <c r="C97" s="543" t="s">
        <v>995</v>
      </c>
      <c r="D97" s="544">
        <v>1</v>
      </c>
      <c r="E97" s="544">
        <v>0</v>
      </c>
      <c r="F97" s="544">
        <v>0</v>
      </c>
      <c r="G97" s="544">
        <v>171</v>
      </c>
      <c r="H97" s="545">
        <v>26397.25</v>
      </c>
      <c r="I97" s="545">
        <v>722247.82590000005</v>
      </c>
      <c r="J97" s="545">
        <v>0</v>
      </c>
      <c r="K97" s="545">
        <v>32543.811399999999</v>
      </c>
      <c r="L97" s="458">
        <f t="shared" si="1"/>
        <v>171</v>
      </c>
    </row>
    <row r="98" spans="1:12">
      <c r="A98" s="542">
        <v>124762</v>
      </c>
      <c r="B98" s="542">
        <v>9353308</v>
      </c>
      <c r="C98" s="543" t="s">
        <v>996</v>
      </c>
      <c r="D98" s="544">
        <v>1</v>
      </c>
      <c r="E98" s="544">
        <v>0</v>
      </c>
      <c r="F98" s="544">
        <v>0</v>
      </c>
      <c r="G98" s="544">
        <v>272</v>
      </c>
      <c r="H98" s="545">
        <v>3382.95</v>
      </c>
      <c r="I98" s="545">
        <v>1083448.2267</v>
      </c>
      <c r="J98" s="545">
        <v>0</v>
      </c>
      <c r="K98" s="545">
        <v>49504.234299999996</v>
      </c>
      <c r="L98" s="458">
        <f t="shared" si="1"/>
        <v>272</v>
      </c>
    </row>
    <row r="99" spans="1:12">
      <c r="A99" s="542">
        <v>124763</v>
      </c>
      <c r="B99" s="542">
        <v>9353310</v>
      </c>
      <c r="C99" s="543" t="s">
        <v>407</v>
      </c>
      <c r="D99" s="544">
        <v>1</v>
      </c>
      <c r="E99" s="544">
        <v>0</v>
      </c>
      <c r="F99" s="544">
        <v>0</v>
      </c>
      <c r="G99" s="544">
        <v>156</v>
      </c>
      <c r="H99" s="545">
        <v>3049.78</v>
      </c>
      <c r="I99" s="545">
        <v>647592.61730000004</v>
      </c>
      <c r="J99" s="545">
        <v>0</v>
      </c>
      <c r="K99" s="545">
        <v>29367.685700000002</v>
      </c>
      <c r="L99" s="458">
        <f t="shared" si="1"/>
        <v>156</v>
      </c>
    </row>
    <row r="100" spans="1:12">
      <c r="A100" s="542">
        <v>124764</v>
      </c>
      <c r="B100" s="542">
        <v>9353311</v>
      </c>
      <c r="C100" s="543" t="s">
        <v>516</v>
      </c>
      <c r="D100" s="544">
        <v>1</v>
      </c>
      <c r="E100" s="544">
        <v>0</v>
      </c>
      <c r="F100" s="544">
        <v>0</v>
      </c>
      <c r="G100" s="544">
        <v>386</v>
      </c>
      <c r="H100" s="545">
        <v>11172.05</v>
      </c>
      <c r="I100" s="545">
        <v>1458672.05</v>
      </c>
      <c r="J100" s="545">
        <v>0</v>
      </c>
      <c r="K100" s="545">
        <v>76332.36</v>
      </c>
      <c r="L100" s="458">
        <f t="shared" si="1"/>
        <v>386</v>
      </c>
    </row>
    <row r="101" spans="1:12">
      <c r="A101" s="542">
        <v>124770</v>
      </c>
      <c r="B101" s="542">
        <v>9353322</v>
      </c>
      <c r="C101" s="543" t="s">
        <v>997</v>
      </c>
      <c r="D101" s="544">
        <v>1</v>
      </c>
      <c r="E101" s="544">
        <v>0</v>
      </c>
      <c r="F101" s="544">
        <v>0</v>
      </c>
      <c r="G101" s="544">
        <v>103</v>
      </c>
      <c r="H101" s="545">
        <v>1742.73</v>
      </c>
      <c r="I101" s="545">
        <v>453300.53470000002</v>
      </c>
      <c r="J101" s="545">
        <v>0</v>
      </c>
      <c r="K101" s="545">
        <v>19649.982899999999</v>
      </c>
      <c r="L101" s="458">
        <f t="shared" si="1"/>
        <v>103</v>
      </c>
    </row>
    <row r="102" spans="1:12">
      <c r="A102" s="542">
        <v>124772</v>
      </c>
      <c r="B102" s="542">
        <v>9353327</v>
      </c>
      <c r="C102" s="543" t="s">
        <v>998</v>
      </c>
      <c r="D102" s="544">
        <v>1</v>
      </c>
      <c r="E102" s="544">
        <v>0</v>
      </c>
      <c r="F102" s="544">
        <v>0</v>
      </c>
      <c r="G102" s="544">
        <v>197</v>
      </c>
      <c r="H102" s="545">
        <v>3767.37</v>
      </c>
      <c r="I102" s="545">
        <v>760568.97</v>
      </c>
      <c r="J102" s="545">
        <v>0</v>
      </c>
      <c r="K102" s="545">
        <v>35436.36</v>
      </c>
      <c r="L102" s="458">
        <f t="shared" si="1"/>
        <v>197</v>
      </c>
    </row>
    <row r="103" spans="1:12">
      <c r="A103" s="542">
        <v>124774</v>
      </c>
      <c r="B103" s="542">
        <v>9353329</v>
      </c>
      <c r="C103" s="543" t="s">
        <v>999</v>
      </c>
      <c r="D103" s="544">
        <v>1</v>
      </c>
      <c r="E103" s="544">
        <v>0</v>
      </c>
      <c r="F103" s="544">
        <v>0</v>
      </c>
      <c r="G103" s="544">
        <v>174</v>
      </c>
      <c r="H103" s="545">
        <v>4536.2299999999996</v>
      </c>
      <c r="I103" s="545">
        <v>686595.90769999998</v>
      </c>
      <c r="J103" s="545">
        <v>0</v>
      </c>
      <c r="K103" s="545">
        <v>31299.119999999999</v>
      </c>
      <c r="L103" s="458">
        <f t="shared" si="1"/>
        <v>174</v>
      </c>
    </row>
    <row r="104" spans="1:12">
      <c r="A104" s="542">
        <v>124775</v>
      </c>
      <c r="B104" s="542">
        <v>9353330</v>
      </c>
      <c r="C104" s="543" t="s">
        <v>1265</v>
      </c>
      <c r="D104" s="544">
        <v>1</v>
      </c>
      <c r="E104" s="544">
        <v>0</v>
      </c>
      <c r="F104" s="544">
        <v>0</v>
      </c>
      <c r="G104" s="544">
        <v>314</v>
      </c>
      <c r="H104" s="545">
        <v>6661.35</v>
      </c>
      <c r="I104" s="545">
        <v>1185161.3500000001</v>
      </c>
      <c r="J104" s="545">
        <v>0</v>
      </c>
      <c r="K104" s="545">
        <v>56482.32</v>
      </c>
      <c r="L104" s="458">
        <f t="shared" si="1"/>
        <v>314</v>
      </c>
    </row>
    <row r="105" spans="1:12">
      <c r="A105" s="542">
        <v>124777</v>
      </c>
      <c r="B105" s="542">
        <v>9353332</v>
      </c>
      <c r="C105" s="543" t="s">
        <v>1000</v>
      </c>
      <c r="D105" s="544">
        <v>1</v>
      </c>
      <c r="E105" s="544">
        <v>0</v>
      </c>
      <c r="F105" s="544">
        <v>0</v>
      </c>
      <c r="G105" s="544">
        <v>67</v>
      </c>
      <c r="H105" s="545">
        <v>1281.42</v>
      </c>
      <c r="I105" s="545">
        <v>375297.23560000001</v>
      </c>
      <c r="J105" s="545">
        <v>0</v>
      </c>
      <c r="K105" s="545">
        <v>17988</v>
      </c>
      <c r="L105" s="458">
        <f t="shared" si="1"/>
        <v>67</v>
      </c>
    </row>
    <row r="106" spans="1:12">
      <c r="A106" s="542">
        <v>124781</v>
      </c>
      <c r="B106" s="542">
        <v>9353337</v>
      </c>
      <c r="C106" s="543" t="s">
        <v>1001</v>
      </c>
      <c r="D106" s="544">
        <v>1</v>
      </c>
      <c r="E106" s="544">
        <v>0</v>
      </c>
      <c r="F106" s="544">
        <v>0</v>
      </c>
      <c r="G106" s="544">
        <v>209</v>
      </c>
      <c r="H106" s="545">
        <v>0</v>
      </c>
      <c r="I106" s="545">
        <v>783750</v>
      </c>
      <c r="J106" s="545">
        <v>0</v>
      </c>
      <c r="K106" s="545">
        <v>37594.92</v>
      </c>
      <c r="L106" s="458">
        <f t="shared" si="1"/>
        <v>209</v>
      </c>
    </row>
    <row r="107" spans="1:12">
      <c r="A107" s="542">
        <v>124782</v>
      </c>
      <c r="B107" s="542">
        <v>9353338</v>
      </c>
      <c r="C107" s="543" t="s">
        <v>1002</v>
      </c>
      <c r="D107" s="544">
        <v>1</v>
      </c>
      <c r="E107" s="544">
        <v>0</v>
      </c>
      <c r="F107" s="544">
        <v>0</v>
      </c>
      <c r="G107" s="544">
        <v>420</v>
      </c>
      <c r="H107" s="545">
        <v>0</v>
      </c>
      <c r="I107" s="545">
        <v>1581485.4719</v>
      </c>
      <c r="J107" s="545">
        <v>0</v>
      </c>
      <c r="K107" s="545">
        <v>75549.600000000006</v>
      </c>
      <c r="L107" s="458">
        <f t="shared" si="1"/>
        <v>420</v>
      </c>
    </row>
    <row r="108" spans="1:12">
      <c r="A108" s="542">
        <v>124786</v>
      </c>
      <c r="B108" s="542">
        <v>9353342</v>
      </c>
      <c r="C108" s="543" t="s">
        <v>1003</v>
      </c>
      <c r="D108" s="544">
        <v>1</v>
      </c>
      <c r="E108" s="544">
        <v>0</v>
      </c>
      <c r="F108" s="544">
        <v>0</v>
      </c>
      <c r="G108" s="544">
        <v>212</v>
      </c>
      <c r="H108" s="545">
        <v>0</v>
      </c>
      <c r="I108" s="545">
        <v>856363.1398</v>
      </c>
      <c r="J108" s="545">
        <v>0</v>
      </c>
      <c r="K108" s="545">
        <v>40735.114300000001</v>
      </c>
      <c r="L108" s="458">
        <f t="shared" si="1"/>
        <v>212</v>
      </c>
    </row>
    <row r="109" spans="1:12">
      <c r="A109" s="542">
        <v>124802</v>
      </c>
      <c r="B109" s="542">
        <v>9354024</v>
      </c>
      <c r="C109" s="543" t="s">
        <v>427</v>
      </c>
      <c r="D109" s="544">
        <v>1</v>
      </c>
      <c r="E109" s="544">
        <v>0</v>
      </c>
      <c r="F109" s="544">
        <v>0</v>
      </c>
      <c r="G109" s="544">
        <v>1380</v>
      </c>
      <c r="H109" s="545">
        <v>207590.04</v>
      </c>
      <c r="I109" s="545">
        <v>7157590.04</v>
      </c>
      <c r="J109" s="545">
        <v>0</v>
      </c>
      <c r="K109" s="545">
        <v>365396.4</v>
      </c>
      <c r="L109" s="458">
        <f t="shared" si="1"/>
        <v>1380</v>
      </c>
    </row>
    <row r="110" spans="1:12">
      <c r="A110" s="542">
        <v>124840</v>
      </c>
      <c r="B110" s="542">
        <v>9354090</v>
      </c>
      <c r="C110" s="543" t="s">
        <v>319</v>
      </c>
      <c r="D110" s="544">
        <v>1</v>
      </c>
      <c r="E110" s="544">
        <v>0</v>
      </c>
      <c r="F110" s="544">
        <v>0</v>
      </c>
      <c r="G110" s="544">
        <v>1278</v>
      </c>
      <c r="H110" s="545">
        <v>222967.08</v>
      </c>
      <c r="I110" s="545">
        <v>6612967.0800000001</v>
      </c>
      <c r="J110" s="545">
        <v>0</v>
      </c>
      <c r="K110" s="545">
        <v>338388.84</v>
      </c>
      <c r="L110" s="458">
        <f t="shared" si="1"/>
        <v>1278</v>
      </c>
    </row>
    <row r="111" spans="1:12">
      <c r="A111" s="542">
        <v>124856</v>
      </c>
      <c r="B111" s="542">
        <v>9354500</v>
      </c>
      <c r="C111" s="543" t="s">
        <v>1004</v>
      </c>
      <c r="D111" s="544">
        <v>1</v>
      </c>
      <c r="E111" s="544">
        <v>0</v>
      </c>
      <c r="F111" s="544">
        <v>0</v>
      </c>
      <c r="G111" s="544">
        <v>1143</v>
      </c>
      <c r="H111" s="545">
        <v>190931.58</v>
      </c>
      <c r="I111" s="545">
        <v>6025689.9923</v>
      </c>
      <c r="J111" s="545">
        <v>0</v>
      </c>
      <c r="K111" s="545">
        <v>302643.53999999998</v>
      </c>
      <c r="L111" s="458">
        <f t="shared" si="1"/>
        <v>1143</v>
      </c>
    </row>
    <row r="112" spans="1:12">
      <c r="A112" s="542">
        <v>124861</v>
      </c>
      <c r="B112" s="542">
        <v>9354600</v>
      </c>
      <c r="C112" s="543" t="s">
        <v>420</v>
      </c>
      <c r="D112" s="544">
        <v>1</v>
      </c>
      <c r="E112" s="544">
        <v>0</v>
      </c>
      <c r="F112" s="544">
        <v>0</v>
      </c>
      <c r="G112" s="544">
        <v>772</v>
      </c>
      <c r="H112" s="545">
        <v>21953.03</v>
      </c>
      <c r="I112" s="545">
        <v>3881953.03</v>
      </c>
      <c r="J112" s="545">
        <v>0</v>
      </c>
      <c r="K112" s="545">
        <v>204450.6171</v>
      </c>
      <c r="L112" s="458">
        <f t="shared" si="1"/>
        <v>772</v>
      </c>
    </row>
    <row r="113" spans="1:12">
      <c r="A113" s="542">
        <v>138117</v>
      </c>
      <c r="B113" s="542">
        <v>9352000</v>
      </c>
      <c r="C113" s="543" t="s">
        <v>547</v>
      </c>
      <c r="D113" s="544">
        <v>1</v>
      </c>
      <c r="E113" s="544">
        <v>0</v>
      </c>
      <c r="F113" s="544">
        <v>0</v>
      </c>
      <c r="G113" s="544">
        <v>150</v>
      </c>
      <c r="H113" s="545">
        <v>4460.3999999999996</v>
      </c>
      <c r="I113" s="545">
        <v>730585.61789999995</v>
      </c>
      <c r="J113" s="545">
        <v>0</v>
      </c>
      <c r="K113" s="545">
        <v>26982</v>
      </c>
      <c r="L113" s="458">
        <f t="shared" si="1"/>
        <v>150</v>
      </c>
    </row>
    <row r="114" spans="1:12">
      <c r="A114" s="542">
        <v>139803</v>
      </c>
      <c r="B114" s="542">
        <v>9352001</v>
      </c>
      <c r="C114" s="543" t="s">
        <v>1005</v>
      </c>
      <c r="D114" s="544">
        <v>1</v>
      </c>
      <c r="E114" s="544">
        <v>0</v>
      </c>
      <c r="F114" s="544">
        <v>0</v>
      </c>
      <c r="G114" s="544">
        <v>578</v>
      </c>
      <c r="H114" s="545">
        <v>9072</v>
      </c>
      <c r="I114" s="545">
        <v>2277345.5159</v>
      </c>
      <c r="J114" s="545">
        <v>0</v>
      </c>
      <c r="K114" s="545">
        <v>103970.64</v>
      </c>
      <c r="L114" s="458">
        <f t="shared" si="1"/>
        <v>578</v>
      </c>
    </row>
    <row r="115" spans="1:12">
      <c r="A115" s="542">
        <v>136316</v>
      </c>
      <c r="B115" s="542">
        <v>9352003</v>
      </c>
      <c r="C115" s="543" t="s">
        <v>333</v>
      </c>
      <c r="D115" s="544">
        <v>1</v>
      </c>
      <c r="E115" s="544">
        <v>0</v>
      </c>
      <c r="F115" s="544">
        <v>0</v>
      </c>
      <c r="G115" s="544">
        <v>367</v>
      </c>
      <c r="H115" s="545">
        <v>8013.6</v>
      </c>
      <c r="I115" s="545">
        <v>1391287.4476999999</v>
      </c>
      <c r="J115" s="545">
        <v>0</v>
      </c>
      <c r="K115" s="545">
        <v>66015.960000000006</v>
      </c>
      <c r="L115" s="458">
        <f t="shared" si="1"/>
        <v>367</v>
      </c>
    </row>
    <row r="116" spans="1:12">
      <c r="A116" s="542">
        <v>139804</v>
      </c>
      <c r="B116" s="542">
        <v>9352006</v>
      </c>
      <c r="C116" s="543" t="s">
        <v>472</v>
      </c>
      <c r="D116" s="544">
        <v>1</v>
      </c>
      <c r="E116" s="544">
        <v>0</v>
      </c>
      <c r="F116" s="544">
        <v>0</v>
      </c>
      <c r="G116" s="544">
        <v>202</v>
      </c>
      <c r="H116" s="545">
        <v>4081.59</v>
      </c>
      <c r="I116" s="545">
        <v>921468.21290000004</v>
      </c>
      <c r="J116" s="545">
        <v>0</v>
      </c>
      <c r="K116" s="545">
        <v>36736.782899999998</v>
      </c>
      <c r="L116" s="458">
        <f t="shared" si="1"/>
        <v>202</v>
      </c>
    </row>
    <row r="117" spans="1:12">
      <c r="A117" s="542">
        <v>140044</v>
      </c>
      <c r="B117" s="542">
        <v>9352010</v>
      </c>
      <c r="C117" s="543" t="s">
        <v>1006</v>
      </c>
      <c r="D117" s="544">
        <v>1</v>
      </c>
      <c r="E117" s="544">
        <v>0</v>
      </c>
      <c r="F117" s="544">
        <v>0</v>
      </c>
      <c r="G117" s="544">
        <v>381</v>
      </c>
      <c r="H117" s="545">
        <v>11894.4</v>
      </c>
      <c r="I117" s="545">
        <v>1460175.4865000001</v>
      </c>
      <c r="J117" s="545">
        <v>0</v>
      </c>
      <c r="K117" s="545">
        <v>68534.28</v>
      </c>
      <c r="L117" s="458">
        <f t="shared" si="1"/>
        <v>381</v>
      </c>
    </row>
    <row r="118" spans="1:12">
      <c r="A118" s="542">
        <v>140573</v>
      </c>
      <c r="B118" s="542">
        <v>9352014</v>
      </c>
      <c r="C118" s="543" t="s">
        <v>545</v>
      </c>
      <c r="D118" s="544">
        <v>1</v>
      </c>
      <c r="E118" s="544">
        <v>0</v>
      </c>
      <c r="F118" s="544">
        <v>0</v>
      </c>
      <c r="G118" s="544">
        <v>406</v>
      </c>
      <c r="H118" s="545">
        <v>7257.6</v>
      </c>
      <c r="I118" s="545">
        <v>1769621.5282999999</v>
      </c>
      <c r="J118" s="545">
        <v>0</v>
      </c>
      <c r="K118" s="545">
        <v>73031.28</v>
      </c>
      <c r="L118" s="458">
        <f t="shared" si="1"/>
        <v>406</v>
      </c>
    </row>
    <row r="119" spans="1:12">
      <c r="A119" s="542">
        <v>140822</v>
      </c>
      <c r="B119" s="542">
        <v>9352017</v>
      </c>
      <c r="C119" s="543" t="s">
        <v>280</v>
      </c>
      <c r="D119" s="544">
        <v>1</v>
      </c>
      <c r="E119" s="544">
        <v>0</v>
      </c>
      <c r="F119" s="544">
        <v>0</v>
      </c>
      <c r="G119" s="544">
        <v>652</v>
      </c>
      <c r="H119" s="545">
        <v>9928.7999999999993</v>
      </c>
      <c r="I119" s="545">
        <v>2454928.7999999998</v>
      </c>
      <c r="J119" s="545">
        <v>0</v>
      </c>
      <c r="K119" s="545">
        <v>117281.76</v>
      </c>
      <c r="L119" s="458">
        <f t="shared" si="1"/>
        <v>652</v>
      </c>
    </row>
    <row r="120" spans="1:12">
      <c r="A120" s="542">
        <v>142993</v>
      </c>
      <c r="B120" s="542">
        <v>9352022</v>
      </c>
      <c r="C120" s="543" t="s">
        <v>544</v>
      </c>
      <c r="D120" s="544">
        <v>1</v>
      </c>
      <c r="E120" s="544">
        <v>0</v>
      </c>
      <c r="F120" s="544">
        <v>0</v>
      </c>
      <c r="G120" s="544">
        <v>221</v>
      </c>
      <c r="H120" s="545">
        <v>5483.12</v>
      </c>
      <c r="I120" s="545">
        <v>900790.30290000001</v>
      </c>
      <c r="J120" s="545">
        <v>0</v>
      </c>
      <c r="K120" s="545">
        <v>41941.5429</v>
      </c>
      <c r="L120" s="458">
        <f t="shared" si="1"/>
        <v>221</v>
      </c>
    </row>
    <row r="121" spans="1:12">
      <c r="A121" s="542">
        <v>140823</v>
      </c>
      <c r="B121" s="542">
        <v>9352025</v>
      </c>
      <c r="C121" s="543" t="s">
        <v>184</v>
      </c>
      <c r="D121" s="544">
        <v>1</v>
      </c>
      <c r="E121" s="544">
        <v>0</v>
      </c>
      <c r="F121" s="544">
        <v>0</v>
      </c>
      <c r="G121" s="544">
        <v>296</v>
      </c>
      <c r="H121" s="545">
        <v>8064</v>
      </c>
      <c r="I121" s="545">
        <v>1195230.9372</v>
      </c>
      <c r="J121" s="545">
        <v>0</v>
      </c>
      <c r="K121" s="545">
        <v>66941.262900000002</v>
      </c>
      <c r="L121" s="458">
        <f t="shared" si="1"/>
        <v>296</v>
      </c>
    </row>
    <row r="122" spans="1:12">
      <c r="A122" s="542">
        <v>140887</v>
      </c>
      <c r="B122" s="542">
        <v>9352027</v>
      </c>
      <c r="C122" s="543" t="s">
        <v>1007</v>
      </c>
      <c r="D122" s="544">
        <v>1</v>
      </c>
      <c r="E122" s="544">
        <v>0</v>
      </c>
      <c r="F122" s="544">
        <v>0</v>
      </c>
      <c r="G122" s="544">
        <v>534</v>
      </c>
      <c r="H122" s="545">
        <v>10785.6</v>
      </c>
      <c r="I122" s="545">
        <v>2369391.3111</v>
      </c>
      <c r="J122" s="545">
        <v>0</v>
      </c>
      <c r="K122" s="545">
        <v>97643.742899999997</v>
      </c>
      <c r="L122" s="458">
        <f t="shared" si="1"/>
        <v>534</v>
      </c>
    </row>
    <row r="123" spans="1:12">
      <c r="A123" s="542">
        <v>140998</v>
      </c>
      <c r="B123" s="542">
        <v>9352029</v>
      </c>
      <c r="C123" s="543" t="s">
        <v>343</v>
      </c>
      <c r="D123" s="544">
        <v>1</v>
      </c>
      <c r="E123" s="544">
        <v>0</v>
      </c>
      <c r="F123" s="544">
        <v>0</v>
      </c>
      <c r="G123" s="544">
        <v>277</v>
      </c>
      <c r="H123" s="545">
        <v>3627.94</v>
      </c>
      <c r="I123" s="545">
        <v>1142323.2737</v>
      </c>
      <c r="J123" s="545">
        <v>0</v>
      </c>
      <c r="K123" s="545">
        <v>49826.76</v>
      </c>
      <c r="L123" s="458">
        <f t="shared" si="1"/>
        <v>277</v>
      </c>
    </row>
    <row r="124" spans="1:12">
      <c r="A124" s="542">
        <v>142995</v>
      </c>
      <c r="B124" s="542">
        <v>9352030</v>
      </c>
      <c r="C124" s="543" t="s">
        <v>1125</v>
      </c>
      <c r="D124" s="544">
        <v>1</v>
      </c>
      <c r="E124" s="544">
        <v>0</v>
      </c>
      <c r="F124" s="544">
        <v>0</v>
      </c>
      <c r="G124" s="544">
        <v>168</v>
      </c>
      <c r="H124" s="545">
        <v>2417.4</v>
      </c>
      <c r="I124" s="545">
        <v>669502.67810000002</v>
      </c>
      <c r="J124" s="545">
        <v>0</v>
      </c>
      <c r="K124" s="545">
        <v>33788.057099999998</v>
      </c>
      <c r="L124" s="458">
        <f t="shared" si="1"/>
        <v>168</v>
      </c>
    </row>
    <row r="125" spans="1:12">
      <c r="A125" s="542">
        <v>142566</v>
      </c>
      <c r="B125" s="542">
        <v>9352031</v>
      </c>
      <c r="C125" s="543" t="s">
        <v>541</v>
      </c>
      <c r="D125" s="544">
        <v>1</v>
      </c>
      <c r="E125" s="544">
        <v>0</v>
      </c>
      <c r="F125" s="544">
        <v>0</v>
      </c>
      <c r="G125" s="544">
        <v>140</v>
      </c>
      <c r="H125" s="545">
        <v>3535.64</v>
      </c>
      <c r="I125" s="545">
        <v>620296.73710000003</v>
      </c>
      <c r="J125" s="545">
        <v>0</v>
      </c>
      <c r="K125" s="545">
        <v>25183.200000000001</v>
      </c>
      <c r="L125" s="458">
        <f t="shared" si="1"/>
        <v>140</v>
      </c>
    </row>
    <row r="126" spans="1:12">
      <c r="A126" s="542">
        <v>138161</v>
      </c>
      <c r="B126" s="542">
        <v>9352036</v>
      </c>
      <c r="C126" s="543" t="s">
        <v>540</v>
      </c>
      <c r="D126" s="544">
        <v>1</v>
      </c>
      <c r="E126" s="544">
        <v>0</v>
      </c>
      <c r="F126" s="544">
        <v>0</v>
      </c>
      <c r="G126" s="544">
        <v>405</v>
      </c>
      <c r="H126" s="545">
        <v>8719.2000000000007</v>
      </c>
      <c r="I126" s="545">
        <v>1568300.6248000001</v>
      </c>
      <c r="J126" s="545">
        <v>0</v>
      </c>
      <c r="K126" s="545">
        <v>72851.399999999994</v>
      </c>
      <c r="L126" s="458">
        <f t="shared" si="1"/>
        <v>405</v>
      </c>
    </row>
    <row r="127" spans="1:12">
      <c r="A127" s="542">
        <v>141546</v>
      </c>
      <c r="B127" s="542">
        <v>9352040</v>
      </c>
      <c r="C127" s="543" t="s">
        <v>539</v>
      </c>
      <c r="D127" s="544">
        <v>1</v>
      </c>
      <c r="E127" s="544">
        <v>0</v>
      </c>
      <c r="F127" s="544">
        <v>0</v>
      </c>
      <c r="G127" s="544">
        <v>372</v>
      </c>
      <c r="H127" s="545">
        <v>6955.2</v>
      </c>
      <c r="I127" s="545">
        <v>1406418.9994000001</v>
      </c>
      <c r="J127" s="545">
        <v>0</v>
      </c>
      <c r="K127" s="545">
        <v>66915.360000000001</v>
      </c>
      <c r="L127" s="458">
        <f t="shared" si="1"/>
        <v>372</v>
      </c>
    </row>
    <row r="128" spans="1:12">
      <c r="A128" s="542">
        <v>141172</v>
      </c>
      <c r="B128" s="542">
        <v>9352043</v>
      </c>
      <c r="C128" s="543" t="s">
        <v>1008</v>
      </c>
      <c r="D128" s="544">
        <v>1</v>
      </c>
      <c r="E128" s="544">
        <v>0</v>
      </c>
      <c r="F128" s="544">
        <v>0</v>
      </c>
      <c r="G128" s="544">
        <v>231</v>
      </c>
      <c r="H128" s="545">
        <v>5947.2</v>
      </c>
      <c r="I128" s="545">
        <v>1048037.6954</v>
      </c>
      <c r="J128" s="545">
        <v>0</v>
      </c>
      <c r="K128" s="545">
        <v>42984.959999999999</v>
      </c>
      <c r="L128" s="458">
        <f t="shared" si="1"/>
        <v>231</v>
      </c>
    </row>
    <row r="129" spans="1:12">
      <c r="A129" s="542">
        <v>141371</v>
      </c>
      <c r="B129" s="542">
        <v>9352047</v>
      </c>
      <c r="C129" s="543" t="s">
        <v>537</v>
      </c>
      <c r="D129" s="544">
        <v>1</v>
      </c>
      <c r="E129" s="544">
        <v>0</v>
      </c>
      <c r="F129" s="544">
        <v>0</v>
      </c>
      <c r="G129" s="544">
        <v>294</v>
      </c>
      <c r="H129" s="545">
        <v>4863.6000000000004</v>
      </c>
      <c r="I129" s="545">
        <v>1136672.9372</v>
      </c>
      <c r="J129" s="545">
        <v>0</v>
      </c>
      <c r="K129" s="545">
        <v>52884.72</v>
      </c>
      <c r="L129" s="458">
        <f t="shared" si="1"/>
        <v>294</v>
      </c>
    </row>
    <row r="130" spans="1:12">
      <c r="A130" s="542">
        <v>141372</v>
      </c>
      <c r="B130" s="542">
        <v>9352048</v>
      </c>
      <c r="C130" s="543" t="s">
        <v>257</v>
      </c>
      <c r="D130" s="544">
        <v>1</v>
      </c>
      <c r="E130" s="544">
        <v>0</v>
      </c>
      <c r="F130" s="544">
        <v>0</v>
      </c>
      <c r="G130" s="544">
        <v>210</v>
      </c>
      <c r="H130" s="545">
        <v>3368.67</v>
      </c>
      <c r="I130" s="545">
        <v>883743.99289999995</v>
      </c>
      <c r="J130" s="545">
        <v>0</v>
      </c>
      <c r="K130" s="545">
        <v>44495.931400000001</v>
      </c>
      <c r="L130" s="458">
        <f t="shared" si="1"/>
        <v>210</v>
      </c>
    </row>
    <row r="131" spans="1:12">
      <c r="A131" s="542">
        <v>141373</v>
      </c>
      <c r="B131" s="542">
        <v>9352050</v>
      </c>
      <c r="C131" s="543" t="s">
        <v>258</v>
      </c>
      <c r="D131" s="544">
        <v>1</v>
      </c>
      <c r="E131" s="544">
        <v>0</v>
      </c>
      <c r="F131" s="544">
        <v>0</v>
      </c>
      <c r="G131" s="544">
        <v>316</v>
      </c>
      <c r="H131" s="545">
        <v>5342.4</v>
      </c>
      <c r="I131" s="545">
        <v>1296503.7450000001</v>
      </c>
      <c r="J131" s="545">
        <v>0</v>
      </c>
      <c r="K131" s="545">
        <v>60151.765700000004</v>
      </c>
      <c r="L131" s="458">
        <f t="shared" si="1"/>
        <v>316</v>
      </c>
    </row>
    <row r="132" spans="1:12">
      <c r="A132" s="542">
        <v>141406</v>
      </c>
      <c r="B132" s="542">
        <v>9352051</v>
      </c>
      <c r="C132" s="543" t="s">
        <v>535</v>
      </c>
      <c r="D132" s="544">
        <v>1</v>
      </c>
      <c r="E132" s="544">
        <v>0</v>
      </c>
      <c r="F132" s="544">
        <v>0</v>
      </c>
      <c r="G132" s="544">
        <v>203</v>
      </c>
      <c r="H132" s="545">
        <v>4218.4799999999996</v>
      </c>
      <c r="I132" s="545">
        <v>824571.54139999999</v>
      </c>
      <c r="J132" s="545">
        <v>0</v>
      </c>
      <c r="K132" s="545">
        <v>36515.64</v>
      </c>
      <c r="L132" s="458">
        <f t="shared" si="1"/>
        <v>203</v>
      </c>
    </row>
    <row r="133" spans="1:12">
      <c r="A133" s="542">
        <v>141702</v>
      </c>
      <c r="B133" s="542">
        <v>9352052</v>
      </c>
      <c r="C133" s="543" t="s">
        <v>196</v>
      </c>
      <c r="D133" s="544">
        <v>1</v>
      </c>
      <c r="E133" s="544">
        <v>0</v>
      </c>
      <c r="F133" s="544">
        <v>0</v>
      </c>
      <c r="G133" s="544">
        <v>191</v>
      </c>
      <c r="H133" s="545">
        <v>4359.6000000000004</v>
      </c>
      <c r="I133" s="545">
        <v>757633.89300000004</v>
      </c>
      <c r="J133" s="545">
        <v>0</v>
      </c>
      <c r="K133" s="545">
        <v>34749.274299999997</v>
      </c>
      <c r="L133" s="458">
        <f t="shared" si="1"/>
        <v>191</v>
      </c>
    </row>
    <row r="134" spans="1:12">
      <c r="A134" s="542">
        <v>141736</v>
      </c>
      <c r="B134" s="542">
        <v>9352053</v>
      </c>
      <c r="C134" s="543" t="s">
        <v>158</v>
      </c>
      <c r="D134" s="544">
        <v>1</v>
      </c>
      <c r="E134" s="544">
        <v>0</v>
      </c>
      <c r="F134" s="544">
        <v>0</v>
      </c>
      <c r="G134" s="544">
        <v>372</v>
      </c>
      <c r="H134" s="545">
        <v>5314.45</v>
      </c>
      <c r="I134" s="545">
        <v>1497741.3387</v>
      </c>
      <c r="J134" s="545">
        <v>0</v>
      </c>
      <c r="K134" s="545">
        <v>66915.360000000001</v>
      </c>
      <c r="L134" s="458">
        <f t="shared" ref="L134:L197" si="2">IF(B134="","",(G134-IF(E134=1,F134,0)))</f>
        <v>372</v>
      </c>
    </row>
    <row r="135" spans="1:12">
      <c r="A135" s="542">
        <v>139485</v>
      </c>
      <c r="B135" s="542">
        <v>9352054</v>
      </c>
      <c r="C135" s="543" t="s">
        <v>1009</v>
      </c>
      <c r="D135" s="544">
        <v>1</v>
      </c>
      <c r="E135" s="544">
        <v>0</v>
      </c>
      <c r="F135" s="544">
        <v>0</v>
      </c>
      <c r="G135" s="544">
        <v>199</v>
      </c>
      <c r="H135" s="545">
        <v>4384.8</v>
      </c>
      <c r="I135" s="545">
        <v>753831.82079999999</v>
      </c>
      <c r="J135" s="545">
        <v>0</v>
      </c>
      <c r="K135" s="545">
        <v>35796.120000000003</v>
      </c>
      <c r="L135" s="458">
        <f t="shared" si="2"/>
        <v>199</v>
      </c>
    </row>
    <row r="136" spans="1:12">
      <c r="A136" s="542">
        <v>141983</v>
      </c>
      <c r="B136" s="542">
        <v>9352056</v>
      </c>
      <c r="C136" s="543" t="s">
        <v>1010</v>
      </c>
      <c r="D136" s="544">
        <v>1</v>
      </c>
      <c r="E136" s="544">
        <v>0</v>
      </c>
      <c r="F136" s="544">
        <v>0</v>
      </c>
      <c r="G136" s="544">
        <v>179</v>
      </c>
      <c r="H136" s="545">
        <v>4517.2299999999996</v>
      </c>
      <c r="I136" s="545">
        <v>837982.25419999997</v>
      </c>
      <c r="J136" s="545">
        <v>0</v>
      </c>
      <c r="K136" s="545">
        <v>35933.828600000001</v>
      </c>
      <c r="L136" s="458">
        <f t="shared" si="2"/>
        <v>179</v>
      </c>
    </row>
    <row r="137" spans="1:12">
      <c r="A137" s="542">
        <v>141984</v>
      </c>
      <c r="B137" s="542">
        <v>9352057</v>
      </c>
      <c r="C137" s="543" t="s">
        <v>1011</v>
      </c>
      <c r="D137" s="544">
        <v>1</v>
      </c>
      <c r="E137" s="544">
        <v>0</v>
      </c>
      <c r="F137" s="544">
        <v>0</v>
      </c>
      <c r="G137" s="544">
        <v>397</v>
      </c>
      <c r="H137" s="545">
        <v>4668.3</v>
      </c>
      <c r="I137" s="545">
        <v>1720975.727</v>
      </c>
      <c r="J137" s="545">
        <v>0</v>
      </c>
      <c r="K137" s="545">
        <v>71412.36</v>
      </c>
      <c r="L137" s="458">
        <f t="shared" si="2"/>
        <v>397</v>
      </c>
    </row>
    <row r="138" spans="1:12">
      <c r="A138" s="542">
        <v>144211</v>
      </c>
      <c r="B138" s="542">
        <v>9352058</v>
      </c>
      <c r="C138" s="543" t="s">
        <v>1012</v>
      </c>
      <c r="D138" s="544">
        <v>1</v>
      </c>
      <c r="E138" s="544">
        <v>0</v>
      </c>
      <c r="F138" s="544">
        <v>0</v>
      </c>
      <c r="G138" s="544">
        <v>105</v>
      </c>
      <c r="H138" s="545">
        <v>1794.56</v>
      </c>
      <c r="I138" s="545">
        <v>497520.51449999999</v>
      </c>
      <c r="J138" s="545">
        <v>0</v>
      </c>
      <c r="K138" s="545">
        <v>18887.400000000001</v>
      </c>
      <c r="L138" s="458">
        <f t="shared" si="2"/>
        <v>105</v>
      </c>
    </row>
    <row r="139" spans="1:12">
      <c r="A139" s="542">
        <v>141985</v>
      </c>
      <c r="B139" s="542">
        <v>9352059</v>
      </c>
      <c r="C139" s="543" t="s">
        <v>530</v>
      </c>
      <c r="D139" s="544">
        <v>1</v>
      </c>
      <c r="E139" s="544">
        <v>0</v>
      </c>
      <c r="F139" s="544">
        <v>0</v>
      </c>
      <c r="G139" s="544">
        <v>360</v>
      </c>
      <c r="H139" s="545">
        <v>6955.2</v>
      </c>
      <c r="I139" s="545">
        <v>1412766.1285000001</v>
      </c>
      <c r="J139" s="545">
        <v>0</v>
      </c>
      <c r="K139" s="545">
        <v>64756.800000000003</v>
      </c>
      <c r="L139" s="458">
        <f t="shared" si="2"/>
        <v>360</v>
      </c>
    </row>
    <row r="140" spans="1:12">
      <c r="A140" s="542">
        <v>143359</v>
      </c>
      <c r="B140" s="542">
        <v>9352060</v>
      </c>
      <c r="C140" s="543" t="s">
        <v>1013</v>
      </c>
      <c r="D140" s="544">
        <v>1</v>
      </c>
      <c r="E140" s="544">
        <v>0</v>
      </c>
      <c r="F140" s="544">
        <v>0</v>
      </c>
      <c r="G140" s="544">
        <v>162</v>
      </c>
      <c r="H140" s="545">
        <v>12964.28</v>
      </c>
      <c r="I140" s="545">
        <v>662962.96310000005</v>
      </c>
      <c r="J140" s="545">
        <v>0</v>
      </c>
      <c r="K140" s="545">
        <v>29140.560000000001</v>
      </c>
      <c r="L140" s="458">
        <f t="shared" si="2"/>
        <v>162</v>
      </c>
    </row>
    <row r="141" spans="1:12">
      <c r="A141" s="542">
        <v>143492</v>
      </c>
      <c r="B141" s="542">
        <v>9352063</v>
      </c>
      <c r="C141" s="543" t="s">
        <v>94</v>
      </c>
      <c r="D141" s="544">
        <v>1</v>
      </c>
      <c r="E141" s="544">
        <v>0</v>
      </c>
      <c r="F141" s="544">
        <v>0</v>
      </c>
      <c r="G141" s="544">
        <v>358</v>
      </c>
      <c r="H141" s="545">
        <v>7005.6</v>
      </c>
      <c r="I141" s="545">
        <v>1349505.6</v>
      </c>
      <c r="J141" s="545">
        <v>0</v>
      </c>
      <c r="K141" s="545">
        <v>64397.04</v>
      </c>
      <c r="L141" s="458">
        <f t="shared" si="2"/>
        <v>358</v>
      </c>
    </row>
    <row r="142" spans="1:12">
      <c r="A142" s="542">
        <v>143491</v>
      </c>
      <c r="B142" s="542">
        <v>9352064</v>
      </c>
      <c r="C142" s="543" t="s">
        <v>96</v>
      </c>
      <c r="D142" s="544">
        <v>1</v>
      </c>
      <c r="E142" s="544">
        <v>0</v>
      </c>
      <c r="F142" s="544">
        <v>0</v>
      </c>
      <c r="G142" s="544">
        <v>59</v>
      </c>
      <c r="H142" s="545">
        <v>998.06</v>
      </c>
      <c r="I142" s="545">
        <v>316651.18569999997</v>
      </c>
      <c r="J142" s="545">
        <v>0</v>
      </c>
      <c r="K142" s="545">
        <v>17988</v>
      </c>
      <c r="L142" s="458">
        <f t="shared" si="2"/>
        <v>59</v>
      </c>
    </row>
    <row r="143" spans="1:12">
      <c r="A143" s="542">
        <v>142016</v>
      </c>
      <c r="B143" s="542">
        <v>9352065</v>
      </c>
      <c r="C143" s="543" t="s">
        <v>526</v>
      </c>
      <c r="D143" s="544">
        <v>1</v>
      </c>
      <c r="E143" s="544">
        <v>0</v>
      </c>
      <c r="F143" s="544">
        <v>0</v>
      </c>
      <c r="G143" s="544">
        <v>402</v>
      </c>
      <c r="H143" s="545">
        <v>7862.4</v>
      </c>
      <c r="I143" s="545">
        <v>1762147.8143</v>
      </c>
      <c r="J143" s="545">
        <v>0</v>
      </c>
      <c r="K143" s="545">
        <v>72311.759999999995</v>
      </c>
      <c r="L143" s="458">
        <f t="shared" si="2"/>
        <v>402</v>
      </c>
    </row>
    <row r="144" spans="1:12">
      <c r="A144" s="542">
        <v>144443</v>
      </c>
      <c r="B144" s="542">
        <v>9352067</v>
      </c>
      <c r="C144" s="543" t="s">
        <v>111</v>
      </c>
      <c r="D144" s="544">
        <v>1</v>
      </c>
      <c r="E144" s="544">
        <v>0</v>
      </c>
      <c r="F144" s="544">
        <v>0</v>
      </c>
      <c r="G144" s="544">
        <v>204</v>
      </c>
      <c r="H144" s="545">
        <v>4384.8</v>
      </c>
      <c r="I144" s="545">
        <v>877820.47560000001</v>
      </c>
      <c r="J144" s="545">
        <v>0</v>
      </c>
      <c r="K144" s="545">
        <v>36695.519999999997</v>
      </c>
      <c r="L144" s="458">
        <f t="shared" si="2"/>
        <v>204</v>
      </c>
    </row>
    <row r="145" spans="1:12">
      <c r="A145" s="542">
        <v>146021</v>
      </c>
      <c r="B145" s="542">
        <v>9352069</v>
      </c>
      <c r="C145" s="543" t="s">
        <v>235</v>
      </c>
      <c r="D145" s="544">
        <v>1</v>
      </c>
      <c r="E145" s="544">
        <v>0</v>
      </c>
      <c r="F145" s="544">
        <v>0</v>
      </c>
      <c r="G145" s="544">
        <v>434</v>
      </c>
      <c r="H145" s="545">
        <v>5796</v>
      </c>
      <c r="I145" s="545">
        <v>1633296</v>
      </c>
      <c r="J145" s="545">
        <v>0</v>
      </c>
      <c r="K145" s="545">
        <v>78067.92</v>
      </c>
      <c r="L145" s="458">
        <f t="shared" si="2"/>
        <v>434</v>
      </c>
    </row>
    <row r="146" spans="1:12">
      <c r="A146" s="542">
        <v>147880</v>
      </c>
      <c r="B146" s="542">
        <v>9352070</v>
      </c>
      <c r="C146" s="543" t="s">
        <v>349</v>
      </c>
      <c r="D146" s="544">
        <v>1</v>
      </c>
      <c r="E146" s="544">
        <v>0</v>
      </c>
      <c r="F146" s="544">
        <v>0</v>
      </c>
      <c r="G146" s="544">
        <v>370</v>
      </c>
      <c r="H146" s="545">
        <v>34342.06</v>
      </c>
      <c r="I146" s="545">
        <v>1483705.0389</v>
      </c>
      <c r="J146" s="545">
        <v>0</v>
      </c>
      <c r="K146" s="545">
        <v>68293.217099999994</v>
      </c>
      <c r="L146" s="458">
        <f t="shared" si="2"/>
        <v>370</v>
      </c>
    </row>
    <row r="147" spans="1:12">
      <c r="A147" s="542">
        <v>141550</v>
      </c>
      <c r="B147" s="542">
        <v>9352073</v>
      </c>
      <c r="C147" s="543" t="s">
        <v>525</v>
      </c>
      <c r="D147" s="544">
        <v>1</v>
      </c>
      <c r="E147" s="544">
        <v>0</v>
      </c>
      <c r="F147" s="544">
        <v>0</v>
      </c>
      <c r="G147" s="544">
        <v>81</v>
      </c>
      <c r="H147" s="545">
        <v>1764</v>
      </c>
      <c r="I147" s="545">
        <v>405466.25689999998</v>
      </c>
      <c r="J147" s="545">
        <v>0</v>
      </c>
      <c r="K147" s="545">
        <v>17988</v>
      </c>
      <c r="L147" s="458">
        <f t="shared" si="2"/>
        <v>81</v>
      </c>
    </row>
    <row r="148" spans="1:12">
      <c r="A148" s="542">
        <v>147261</v>
      </c>
      <c r="B148" s="542">
        <v>9352074</v>
      </c>
      <c r="C148" s="543" t="s">
        <v>1266</v>
      </c>
      <c r="D148" s="544">
        <v>1</v>
      </c>
      <c r="E148" s="544">
        <v>0</v>
      </c>
      <c r="F148" s="544">
        <v>0</v>
      </c>
      <c r="G148" s="544">
        <v>216</v>
      </c>
      <c r="H148" s="545">
        <v>18975.189999999999</v>
      </c>
      <c r="I148" s="545">
        <v>996722.0919</v>
      </c>
      <c r="J148" s="545">
        <v>0</v>
      </c>
      <c r="K148" s="545">
        <v>38854.080000000002</v>
      </c>
      <c r="L148" s="458">
        <f t="shared" si="2"/>
        <v>216</v>
      </c>
    </row>
    <row r="149" spans="1:12">
      <c r="A149" s="542">
        <v>147239</v>
      </c>
      <c r="B149" s="542">
        <v>9352075</v>
      </c>
      <c r="C149" s="543" t="s">
        <v>1267</v>
      </c>
      <c r="D149" s="544">
        <v>1</v>
      </c>
      <c r="E149" s="544">
        <v>0</v>
      </c>
      <c r="F149" s="544">
        <v>0</v>
      </c>
      <c r="G149" s="544">
        <v>128</v>
      </c>
      <c r="H149" s="545">
        <v>15354.92</v>
      </c>
      <c r="I149" s="545">
        <v>628165.08109999995</v>
      </c>
      <c r="J149" s="545">
        <v>0</v>
      </c>
      <c r="K149" s="545">
        <v>23024.639999999999</v>
      </c>
      <c r="L149" s="458">
        <f t="shared" si="2"/>
        <v>128</v>
      </c>
    </row>
    <row r="150" spans="1:12">
      <c r="A150" s="542">
        <v>142017</v>
      </c>
      <c r="B150" s="542">
        <v>9352078</v>
      </c>
      <c r="C150" s="543" t="s">
        <v>474</v>
      </c>
      <c r="D150" s="544">
        <v>1</v>
      </c>
      <c r="E150" s="544">
        <v>0</v>
      </c>
      <c r="F150" s="544">
        <v>0</v>
      </c>
      <c r="G150" s="544">
        <v>213</v>
      </c>
      <c r="H150" s="545">
        <v>4632.24</v>
      </c>
      <c r="I150" s="545">
        <v>950075.76399999997</v>
      </c>
      <c r="J150" s="545">
        <v>0</v>
      </c>
      <c r="K150" s="545">
        <v>38314.44</v>
      </c>
      <c r="L150" s="458">
        <f t="shared" si="2"/>
        <v>213</v>
      </c>
    </row>
    <row r="151" spans="1:12">
      <c r="A151" s="542">
        <v>144444</v>
      </c>
      <c r="B151" s="542">
        <v>9352080</v>
      </c>
      <c r="C151" s="543" t="s">
        <v>140</v>
      </c>
      <c r="D151" s="544">
        <v>1</v>
      </c>
      <c r="E151" s="544">
        <v>0</v>
      </c>
      <c r="F151" s="544">
        <v>0</v>
      </c>
      <c r="G151" s="544">
        <v>276</v>
      </c>
      <c r="H151" s="545">
        <v>6048</v>
      </c>
      <c r="I151" s="545">
        <v>1062904.4905000001</v>
      </c>
      <c r="J151" s="545">
        <v>0</v>
      </c>
      <c r="K151" s="545">
        <v>50822.64</v>
      </c>
      <c r="L151" s="458">
        <f t="shared" si="2"/>
        <v>276</v>
      </c>
    </row>
    <row r="152" spans="1:12">
      <c r="A152" s="542">
        <v>144850</v>
      </c>
      <c r="B152" s="542">
        <v>9352083</v>
      </c>
      <c r="C152" s="543" t="s">
        <v>251</v>
      </c>
      <c r="D152" s="544">
        <v>1</v>
      </c>
      <c r="E152" s="544">
        <v>0</v>
      </c>
      <c r="F152" s="544">
        <v>0</v>
      </c>
      <c r="G152" s="544">
        <v>107</v>
      </c>
      <c r="H152" s="545">
        <v>2091.6</v>
      </c>
      <c r="I152" s="545">
        <v>459374.87849999999</v>
      </c>
      <c r="J152" s="545">
        <v>0</v>
      </c>
      <c r="K152" s="545">
        <v>19247.16</v>
      </c>
      <c r="L152" s="458">
        <f t="shared" si="2"/>
        <v>107</v>
      </c>
    </row>
    <row r="153" spans="1:12">
      <c r="A153" s="542">
        <v>144442</v>
      </c>
      <c r="B153" s="542">
        <v>9352086</v>
      </c>
      <c r="C153" s="543" t="s">
        <v>144</v>
      </c>
      <c r="D153" s="544">
        <v>1</v>
      </c>
      <c r="E153" s="544">
        <v>0</v>
      </c>
      <c r="F153" s="544">
        <v>0</v>
      </c>
      <c r="G153" s="544">
        <v>90</v>
      </c>
      <c r="H153" s="545">
        <v>1727.38</v>
      </c>
      <c r="I153" s="545">
        <v>418265.39439999999</v>
      </c>
      <c r="J153" s="545">
        <v>0</v>
      </c>
      <c r="K153" s="545">
        <v>17988</v>
      </c>
      <c r="L153" s="458">
        <f t="shared" si="2"/>
        <v>90</v>
      </c>
    </row>
    <row r="154" spans="1:12">
      <c r="A154" s="542">
        <v>143074</v>
      </c>
      <c r="B154" s="542">
        <v>9352087</v>
      </c>
      <c r="C154" s="543" t="s">
        <v>524</v>
      </c>
      <c r="D154" s="544">
        <v>1</v>
      </c>
      <c r="E154" s="544">
        <v>0</v>
      </c>
      <c r="F154" s="544">
        <v>0</v>
      </c>
      <c r="G154" s="544">
        <v>74</v>
      </c>
      <c r="H154" s="545">
        <v>1326.2</v>
      </c>
      <c r="I154" s="545">
        <v>394843.44870000001</v>
      </c>
      <c r="J154" s="545">
        <v>0</v>
      </c>
      <c r="K154" s="545">
        <v>17988</v>
      </c>
      <c r="L154" s="458">
        <f t="shared" si="2"/>
        <v>74</v>
      </c>
    </row>
    <row r="155" spans="1:12">
      <c r="A155" s="542">
        <v>144445</v>
      </c>
      <c r="B155" s="542">
        <v>9352088</v>
      </c>
      <c r="C155" s="543" t="s">
        <v>148</v>
      </c>
      <c r="D155" s="544">
        <v>1</v>
      </c>
      <c r="E155" s="544">
        <v>0</v>
      </c>
      <c r="F155" s="544">
        <v>0</v>
      </c>
      <c r="G155" s="544">
        <v>97</v>
      </c>
      <c r="H155" s="545">
        <v>3175.2</v>
      </c>
      <c r="I155" s="545">
        <v>452780.011</v>
      </c>
      <c r="J155" s="545">
        <v>0</v>
      </c>
      <c r="K155" s="545">
        <v>20800.131399999998</v>
      </c>
      <c r="L155" s="458">
        <f t="shared" si="2"/>
        <v>97</v>
      </c>
    </row>
    <row r="156" spans="1:12">
      <c r="A156" s="542">
        <v>142018</v>
      </c>
      <c r="B156" s="542">
        <v>9352090</v>
      </c>
      <c r="C156" s="543" t="s">
        <v>523</v>
      </c>
      <c r="D156" s="544">
        <v>1</v>
      </c>
      <c r="E156" s="544">
        <v>0</v>
      </c>
      <c r="F156" s="544">
        <v>0</v>
      </c>
      <c r="G156" s="544">
        <v>98</v>
      </c>
      <c r="H156" s="545">
        <v>2343.6</v>
      </c>
      <c r="I156" s="545">
        <v>454375.07290000003</v>
      </c>
      <c r="J156" s="545">
        <v>0</v>
      </c>
      <c r="K156" s="545">
        <v>18271.8</v>
      </c>
      <c r="L156" s="458">
        <f t="shared" si="2"/>
        <v>98</v>
      </c>
    </row>
    <row r="157" spans="1:12">
      <c r="A157" s="542">
        <v>141554</v>
      </c>
      <c r="B157" s="542">
        <v>9352091</v>
      </c>
      <c r="C157" s="543" t="s">
        <v>156</v>
      </c>
      <c r="D157" s="544">
        <v>1</v>
      </c>
      <c r="E157" s="544">
        <v>0</v>
      </c>
      <c r="F157" s="544">
        <v>0</v>
      </c>
      <c r="G157" s="544">
        <v>278</v>
      </c>
      <c r="H157" s="545">
        <v>4492.87</v>
      </c>
      <c r="I157" s="545">
        <v>1116678.5878999999</v>
      </c>
      <c r="J157" s="545">
        <v>0</v>
      </c>
      <c r="K157" s="545">
        <v>50006.64</v>
      </c>
      <c r="L157" s="458">
        <f t="shared" si="2"/>
        <v>278</v>
      </c>
    </row>
    <row r="158" spans="1:12">
      <c r="A158" s="542">
        <v>142025</v>
      </c>
      <c r="B158" s="542">
        <v>9352093</v>
      </c>
      <c r="C158" s="543" t="s">
        <v>412</v>
      </c>
      <c r="D158" s="544">
        <v>1</v>
      </c>
      <c r="E158" s="544">
        <v>0</v>
      </c>
      <c r="F158" s="544">
        <v>0</v>
      </c>
      <c r="G158" s="544">
        <v>323</v>
      </c>
      <c r="H158" s="545">
        <v>0</v>
      </c>
      <c r="I158" s="545">
        <v>1267341.8929999999</v>
      </c>
      <c r="J158" s="545">
        <v>0</v>
      </c>
      <c r="K158" s="545">
        <v>58101.24</v>
      </c>
      <c r="L158" s="458">
        <f t="shared" si="2"/>
        <v>323</v>
      </c>
    </row>
    <row r="159" spans="1:12">
      <c r="A159" s="542">
        <v>143069</v>
      </c>
      <c r="B159" s="542">
        <v>9352096</v>
      </c>
      <c r="C159" s="543" t="s">
        <v>188</v>
      </c>
      <c r="D159" s="544">
        <v>1</v>
      </c>
      <c r="E159" s="544">
        <v>0</v>
      </c>
      <c r="F159" s="544">
        <v>0</v>
      </c>
      <c r="G159" s="544">
        <v>75</v>
      </c>
      <c r="H159" s="545">
        <v>806.4</v>
      </c>
      <c r="I159" s="545">
        <v>394783.67460000003</v>
      </c>
      <c r="J159" s="545">
        <v>0</v>
      </c>
      <c r="K159" s="545">
        <v>17988</v>
      </c>
      <c r="L159" s="458">
        <f t="shared" si="2"/>
        <v>75</v>
      </c>
    </row>
    <row r="160" spans="1:12">
      <c r="A160" s="542">
        <v>143361</v>
      </c>
      <c r="B160" s="542">
        <v>9352097</v>
      </c>
      <c r="C160" s="543" t="s">
        <v>1014</v>
      </c>
      <c r="D160" s="544">
        <v>1</v>
      </c>
      <c r="E160" s="544">
        <v>0</v>
      </c>
      <c r="F160" s="544">
        <v>0</v>
      </c>
      <c r="G160" s="544">
        <v>111</v>
      </c>
      <c r="H160" s="545">
        <v>2177.75</v>
      </c>
      <c r="I160" s="545">
        <v>488157.21480000002</v>
      </c>
      <c r="J160" s="545">
        <v>0</v>
      </c>
      <c r="K160" s="545">
        <v>22939.062900000001</v>
      </c>
      <c r="L160" s="458">
        <f t="shared" si="2"/>
        <v>111</v>
      </c>
    </row>
    <row r="161" spans="1:12">
      <c r="A161" s="542">
        <v>143806</v>
      </c>
      <c r="B161" s="542">
        <v>9352098</v>
      </c>
      <c r="C161" s="543" t="s">
        <v>190</v>
      </c>
      <c r="D161" s="544">
        <v>1</v>
      </c>
      <c r="E161" s="544">
        <v>0</v>
      </c>
      <c r="F161" s="544">
        <v>0</v>
      </c>
      <c r="G161" s="544">
        <v>37</v>
      </c>
      <c r="H161" s="545">
        <v>889.65</v>
      </c>
      <c r="I161" s="545">
        <v>271221.88069999998</v>
      </c>
      <c r="J161" s="545">
        <v>0</v>
      </c>
      <c r="K161" s="545">
        <v>17988</v>
      </c>
      <c r="L161" s="458">
        <f t="shared" si="2"/>
        <v>37</v>
      </c>
    </row>
    <row r="162" spans="1:12">
      <c r="A162" s="542">
        <v>142026</v>
      </c>
      <c r="B162" s="542">
        <v>9352099</v>
      </c>
      <c r="C162" s="543" t="s">
        <v>1015</v>
      </c>
      <c r="D162" s="544">
        <v>1</v>
      </c>
      <c r="E162" s="544">
        <v>0</v>
      </c>
      <c r="F162" s="544">
        <v>0</v>
      </c>
      <c r="G162" s="544">
        <v>213</v>
      </c>
      <c r="H162" s="545">
        <v>5241.6000000000004</v>
      </c>
      <c r="I162" s="545">
        <v>903985.36629999999</v>
      </c>
      <c r="J162" s="545">
        <v>0</v>
      </c>
      <c r="K162" s="545">
        <v>39462.017099999997</v>
      </c>
      <c r="L162" s="458">
        <f t="shared" si="2"/>
        <v>213</v>
      </c>
    </row>
    <row r="163" spans="1:12">
      <c r="A163" s="542">
        <v>146173</v>
      </c>
      <c r="B163" s="542">
        <v>9352100</v>
      </c>
      <c r="C163" s="543" t="s">
        <v>192</v>
      </c>
      <c r="D163" s="544">
        <v>1</v>
      </c>
      <c r="E163" s="544">
        <v>0</v>
      </c>
      <c r="F163" s="544">
        <v>0</v>
      </c>
      <c r="G163" s="544">
        <v>67</v>
      </c>
      <c r="H163" s="545">
        <v>967.68</v>
      </c>
      <c r="I163" s="545">
        <v>350327.41480000003</v>
      </c>
      <c r="J163" s="545">
        <v>0</v>
      </c>
      <c r="K163" s="545">
        <v>17988</v>
      </c>
      <c r="L163" s="458">
        <f t="shared" si="2"/>
        <v>67</v>
      </c>
    </row>
    <row r="164" spans="1:12">
      <c r="A164" s="542">
        <v>142027</v>
      </c>
      <c r="B164" s="542">
        <v>9352103</v>
      </c>
      <c r="C164" s="543" t="s">
        <v>519</v>
      </c>
      <c r="D164" s="544">
        <v>1</v>
      </c>
      <c r="E164" s="544">
        <v>0</v>
      </c>
      <c r="F164" s="544">
        <v>0</v>
      </c>
      <c r="G164" s="544">
        <v>512</v>
      </c>
      <c r="H164" s="545">
        <v>8668.7999999999993</v>
      </c>
      <c r="I164" s="545">
        <v>1952491.3709</v>
      </c>
      <c r="J164" s="545">
        <v>0</v>
      </c>
      <c r="K164" s="545">
        <v>92098.559999999998</v>
      </c>
      <c r="L164" s="458">
        <f t="shared" si="2"/>
        <v>512</v>
      </c>
    </row>
    <row r="165" spans="1:12">
      <c r="A165" s="542">
        <v>142187</v>
      </c>
      <c r="B165" s="542">
        <v>9352104</v>
      </c>
      <c r="C165" s="543" t="s">
        <v>518</v>
      </c>
      <c r="D165" s="544">
        <v>1</v>
      </c>
      <c r="E165" s="544">
        <v>0</v>
      </c>
      <c r="F165" s="544">
        <v>0</v>
      </c>
      <c r="G165" s="544">
        <v>308</v>
      </c>
      <c r="H165" s="545">
        <v>7207.2</v>
      </c>
      <c r="I165" s="545">
        <v>1210515.9535000001</v>
      </c>
      <c r="J165" s="545">
        <v>0</v>
      </c>
      <c r="K165" s="545">
        <v>55403.040000000001</v>
      </c>
      <c r="L165" s="458">
        <f t="shared" si="2"/>
        <v>308</v>
      </c>
    </row>
    <row r="166" spans="1:12">
      <c r="A166" s="542">
        <v>147509</v>
      </c>
      <c r="B166" s="542">
        <v>9352105</v>
      </c>
      <c r="C166" s="543" t="s">
        <v>395</v>
      </c>
      <c r="D166" s="544">
        <v>1</v>
      </c>
      <c r="E166" s="544">
        <v>0</v>
      </c>
      <c r="F166" s="544">
        <v>0</v>
      </c>
      <c r="G166" s="544">
        <v>129</v>
      </c>
      <c r="H166" s="545">
        <v>1188.03</v>
      </c>
      <c r="I166" s="545">
        <v>545801.48190000001</v>
      </c>
      <c r="J166" s="545">
        <v>0</v>
      </c>
      <c r="K166" s="545">
        <v>23204.52</v>
      </c>
      <c r="L166" s="458">
        <f t="shared" si="2"/>
        <v>129</v>
      </c>
    </row>
    <row r="167" spans="1:12">
      <c r="A167" s="542">
        <v>146494</v>
      </c>
      <c r="B167" s="542">
        <v>9352106</v>
      </c>
      <c r="C167" s="543" t="s">
        <v>200</v>
      </c>
      <c r="D167" s="544">
        <v>1</v>
      </c>
      <c r="E167" s="544">
        <v>0</v>
      </c>
      <c r="F167" s="544">
        <v>0</v>
      </c>
      <c r="G167" s="544">
        <v>272</v>
      </c>
      <c r="H167" s="545">
        <v>7408.8</v>
      </c>
      <c r="I167" s="545">
        <v>1093797.5632</v>
      </c>
      <c r="J167" s="545">
        <v>0</v>
      </c>
      <c r="K167" s="545">
        <v>50780.742899999997</v>
      </c>
      <c r="L167" s="458">
        <f t="shared" si="2"/>
        <v>272</v>
      </c>
    </row>
    <row r="168" spans="1:12">
      <c r="A168" s="542">
        <v>145694</v>
      </c>
      <c r="B168" s="542">
        <v>9352109</v>
      </c>
      <c r="C168" s="543" t="s">
        <v>204</v>
      </c>
      <c r="D168" s="544">
        <v>1</v>
      </c>
      <c r="E168" s="544">
        <v>0</v>
      </c>
      <c r="F168" s="544">
        <v>0</v>
      </c>
      <c r="G168" s="544">
        <v>56</v>
      </c>
      <c r="H168" s="545">
        <v>559.74</v>
      </c>
      <c r="I168" s="545">
        <v>323834.71669999999</v>
      </c>
      <c r="J168" s="545">
        <v>0</v>
      </c>
      <c r="K168" s="545">
        <v>17988</v>
      </c>
      <c r="L168" s="458">
        <f t="shared" si="2"/>
        <v>56</v>
      </c>
    </row>
    <row r="169" spans="1:12">
      <c r="A169" s="542">
        <v>142580</v>
      </c>
      <c r="B169" s="542">
        <v>9352113</v>
      </c>
      <c r="C169" s="543" t="s">
        <v>1016</v>
      </c>
      <c r="D169" s="544">
        <v>1</v>
      </c>
      <c r="E169" s="544">
        <v>0</v>
      </c>
      <c r="F169" s="544">
        <v>0</v>
      </c>
      <c r="G169" s="544">
        <v>358</v>
      </c>
      <c r="H169" s="545">
        <v>7963.2</v>
      </c>
      <c r="I169" s="545">
        <v>1480366.3585999999</v>
      </c>
      <c r="J169" s="545">
        <v>0</v>
      </c>
      <c r="K169" s="545">
        <v>64397.04</v>
      </c>
      <c r="L169" s="458">
        <f t="shared" si="2"/>
        <v>358</v>
      </c>
    </row>
    <row r="170" spans="1:12">
      <c r="A170" s="542">
        <v>147931</v>
      </c>
      <c r="B170" s="542">
        <v>9352114</v>
      </c>
      <c r="C170" s="543" t="s">
        <v>951</v>
      </c>
      <c r="D170" s="544">
        <v>1</v>
      </c>
      <c r="E170" s="544">
        <v>0</v>
      </c>
      <c r="F170" s="544">
        <v>0</v>
      </c>
      <c r="G170" s="544">
        <v>207</v>
      </c>
      <c r="H170" s="545">
        <v>17976.490000000002</v>
      </c>
      <c r="I170" s="545">
        <v>803341.8774</v>
      </c>
      <c r="J170" s="545">
        <v>0</v>
      </c>
      <c r="K170" s="545">
        <v>37235.160000000003</v>
      </c>
      <c r="L170" s="458">
        <f t="shared" si="2"/>
        <v>207</v>
      </c>
    </row>
    <row r="171" spans="1:12">
      <c r="A171" s="542">
        <v>142770</v>
      </c>
      <c r="B171" s="542">
        <v>9352116</v>
      </c>
      <c r="C171" s="543" t="s">
        <v>516</v>
      </c>
      <c r="D171" s="544">
        <v>1</v>
      </c>
      <c r="E171" s="544">
        <v>0</v>
      </c>
      <c r="F171" s="544">
        <v>0</v>
      </c>
      <c r="G171" s="544">
        <v>88</v>
      </c>
      <c r="H171" s="545">
        <v>1984.86</v>
      </c>
      <c r="I171" s="545">
        <v>431127.01510000002</v>
      </c>
      <c r="J171" s="545">
        <v>0</v>
      </c>
      <c r="K171" s="545">
        <v>18377.228599999999</v>
      </c>
      <c r="L171" s="458">
        <f t="shared" si="2"/>
        <v>88</v>
      </c>
    </row>
    <row r="172" spans="1:12">
      <c r="A172" s="542">
        <v>142786</v>
      </c>
      <c r="B172" s="542">
        <v>9352120</v>
      </c>
      <c r="C172" s="543" t="s">
        <v>99</v>
      </c>
      <c r="D172" s="544">
        <v>1</v>
      </c>
      <c r="E172" s="544">
        <v>0</v>
      </c>
      <c r="F172" s="544">
        <v>0</v>
      </c>
      <c r="G172" s="544">
        <v>90</v>
      </c>
      <c r="H172" s="545">
        <v>1266.1600000000001</v>
      </c>
      <c r="I172" s="545">
        <v>439711.94079999998</v>
      </c>
      <c r="J172" s="545">
        <v>0</v>
      </c>
      <c r="K172" s="545">
        <v>17988</v>
      </c>
      <c r="L172" s="458">
        <f t="shared" si="2"/>
        <v>90</v>
      </c>
    </row>
    <row r="173" spans="1:12">
      <c r="A173" s="542">
        <v>144446</v>
      </c>
      <c r="B173" s="542">
        <v>9352122</v>
      </c>
      <c r="C173" s="543" t="s">
        <v>210</v>
      </c>
      <c r="D173" s="544">
        <v>1</v>
      </c>
      <c r="E173" s="544">
        <v>0</v>
      </c>
      <c r="F173" s="544">
        <v>0</v>
      </c>
      <c r="G173" s="544">
        <v>86</v>
      </c>
      <c r="H173" s="545">
        <v>1090.52</v>
      </c>
      <c r="I173" s="545">
        <v>431329.71019999997</v>
      </c>
      <c r="J173" s="545">
        <v>0</v>
      </c>
      <c r="K173" s="545">
        <v>18197.6571</v>
      </c>
      <c r="L173" s="458">
        <f t="shared" si="2"/>
        <v>86</v>
      </c>
    </row>
    <row r="174" spans="1:12">
      <c r="A174" s="542">
        <v>141551</v>
      </c>
      <c r="B174" s="542">
        <v>9352123</v>
      </c>
      <c r="C174" s="543" t="s">
        <v>515</v>
      </c>
      <c r="D174" s="544">
        <v>1</v>
      </c>
      <c r="E174" s="544">
        <v>0</v>
      </c>
      <c r="F174" s="544">
        <v>0</v>
      </c>
      <c r="G174" s="544">
        <v>147</v>
      </c>
      <c r="H174" s="545">
        <v>3402</v>
      </c>
      <c r="I174" s="545">
        <v>621368.97389999998</v>
      </c>
      <c r="J174" s="545">
        <v>0</v>
      </c>
      <c r="K174" s="545">
        <v>26442.36</v>
      </c>
      <c r="L174" s="458">
        <f t="shared" si="2"/>
        <v>147</v>
      </c>
    </row>
    <row r="175" spans="1:12">
      <c r="A175" s="542">
        <v>145460</v>
      </c>
      <c r="B175" s="542">
        <v>9352126</v>
      </c>
      <c r="C175" s="543" t="s">
        <v>216</v>
      </c>
      <c r="D175" s="544">
        <v>1</v>
      </c>
      <c r="E175" s="544">
        <v>0</v>
      </c>
      <c r="F175" s="544">
        <v>0</v>
      </c>
      <c r="G175" s="544">
        <v>101</v>
      </c>
      <c r="H175" s="545">
        <v>1839.6</v>
      </c>
      <c r="I175" s="545">
        <v>428126.652</v>
      </c>
      <c r="J175" s="545">
        <v>0</v>
      </c>
      <c r="K175" s="545">
        <v>21766.868600000002</v>
      </c>
      <c r="L175" s="458">
        <f t="shared" si="2"/>
        <v>101</v>
      </c>
    </row>
    <row r="176" spans="1:12">
      <c r="A176" s="542">
        <v>147932</v>
      </c>
      <c r="B176" s="542">
        <v>9352129</v>
      </c>
      <c r="C176" s="543" t="s">
        <v>400</v>
      </c>
      <c r="D176" s="544">
        <v>1</v>
      </c>
      <c r="E176" s="544">
        <v>0</v>
      </c>
      <c r="F176" s="544">
        <v>0</v>
      </c>
      <c r="G176" s="544">
        <v>150</v>
      </c>
      <c r="H176" s="545">
        <v>13794.47</v>
      </c>
      <c r="I176" s="545">
        <v>696901.98389999999</v>
      </c>
      <c r="J176" s="545">
        <v>0</v>
      </c>
      <c r="K176" s="545">
        <v>26982</v>
      </c>
      <c r="L176" s="458">
        <f t="shared" si="2"/>
        <v>150</v>
      </c>
    </row>
    <row r="177" spans="1:12">
      <c r="A177" s="542">
        <v>145835</v>
      </c>
      <c r="B177" s="542">
        <v>9352133</v>
      </c>
      <c r="C177" s="543" t="s">
        <v>231</v>
      </c>
      <c r="D177" s="544">
        <v>1</v>
      </c>
      <c r="E177" s="544">
        <v>0</v>
      </c>
      <c r="F177" s="544">
        <v>0</v>
      </c>
      <c r="G177" s="544">
        <v>208</v>
      </c>
      <c r="H177" s="545">
        <v>4208.3999999999996</v>
      </c>
      <c r="I177" s="545">
        <v>792992.34080000001</v>
      </c>
      <c r="J177" s="545">
        <v>0</v>
      </c>
      <c r="K177" s="545">
        <v>37415.040000000001</v>
      </c>
      <c r="L177" s="458">
        <f t="shared" si="2"/>
        <v>208</v>
      </c>
    </row>
    <row r="178" spans="1:12">
      <c r="A178" s="542">
        <v>146875</v>
      </c>
      <c r="B178" s="542">
        <v>9352136</v>
      </c>
      <c r="C178" s="543" t="s">
        <v>952</v>
      </c>
      <c r="D178" s="544">
        <v>1</v>
      </c>
      <c r="E178" s="544">
        <v>0</v>
      </c>
      <c r="F178" s="544">
        <v>0</v>
      </c>
      <c r="G178" s="544">
        <v>132</v>
      </c>
      <c r="H178" s="545">
        <v>2520</v>
      </c>
      <c r="I178" s="545">
        <v>549989.05859999999</v>
      </c>
      <c r="J178" s="545">
        <v>0</v>
      </c>
      <c r="K178" s="545">
        <v>23744.16</v>
      </c>
      <c r="L178" s="458">
        <f t="shared" si="2"/>
        <v>132</v>
      </c>
    </row>
    <row r="179" spans="1:12">
      <c r="A179" s="542">
        <v>147933</v>
      </c>
      <c r="B179" s="542">
        <v>9352138</v>
      </c>
      <c r="C179" s="543" t="s">
        <v>953</v>
      </c>
      <c r="D179" s="544">
        <v>1</v>
      </c>
      <c r="E179" s="544">
        <v>0</v>
      </c>
      <c r="F179" s="544">
        <v>0</v>
      </c>
      <c r="G179" s="544">
        <v>404</v>
      </c>
      <c r="H179" s="545">
        <v>27678.67</v>
      </c>
      <c r="I179" s="545">
        <v>1542678.67</v>
      </c>
      <c r="J179" s="545">
        <v>0</v>
      </c>
      <c r="K179" s="545">
        <v>72671.520000000004</v>
      </c>
      <c r="L179" s="458">
        <f t="shared" si="2"/>
        <v>404</v>
      </c>
    </row>
    <row r="180" spans="1:12">
      <c r="A180" s="542">
        <v>141640</v>
      </c>
      <c r="B180" s="542">
        <v>9352145</v>
      </c>
      <c r="C180" s="543" t="s">
        <v>171</v>
      </c>
      <c r="D180" s="544">
        <v>1</v>
      </c>
      <c r="E180" s="544">
        <v>0</v>
      </c>
      <c r="F180" s="544">
        <v>0</v>
      </c>
      <c r="G180" s="544">
        <v>387</v>
      </c>
      <c r="H180" s="545">
        <v>7660.8</v>
      </c>
      <c r="I180" s="545">
        <v>1461352.6864</v>
      </c>
      <c r="J180" s="545">
        <v>0</v>
      </c>
      <c r="K180" s="545">
        <v>91571.16</v>
      </c>
      <c r="L180" s="458">
        <f t="shared" si="2"/>
        <v>387</v>
      </c>
    </row>
    <row r="181" spans="1:12">
      <c r="A181" s="542">
        <v>145541</v>
      </c>
      <c r="B181" s="542">
        <v>9352147</v>
      </c>
      <c r="C181" s="543" t="s">
        <v>169</v>
      </c>
      <c r="D181" s="544">
        <v>1</v>
      </c>
      <c r="E181" s="544">
        <v>0</v>
      </c>
      <c r="F181" s="544">
        <v>0</v>
      </c>
      <c r="G181" s="544">
        <v>434</v>
      </c>
      <c r="H181" s="545">
        <v>9828</v>
      </c>
      <c r="I181" s="545">
        <v>1901023.7912000001</v>
      </c>
      <c r="J181" s="545">
        <v>0</v>
      </c>
      <c r="K181" s="545">
        <v>78067.92</v>
      </c>
      <c r="L181" s="458">
        <f t="shared" si="2"/>
        <v>434</v>
      </c>
    </row>
    <row r="182" spans="1:12">
      <c r="A182" s="542">
        <v>143050</v>
      </c>
      <c r="B182" s="542">
        <v>9352150</v>
      </c>
      <c r="C182" s="543" t="s">
        <v>514</v>
      </c>
      <c r="D182" s="544">
        <v>1</v>
      </c>
      <c r="E182" s="544">
        <v>0</v>
      </c>
      <c r="F182" s="544">
        <v>0</v>
      </c>
      <c r="G182" s="544">
        <v>90</v>
      </c>
      <c r="H182" s="545">
        <v>2293.1999999999998</v>
      </c>
      <c r="I182" s="545">
        <v>445322.2512</v>
      </c>
      <c r="J182" s="545">
        <v>0</v>
      </c>
      <c r="K182" s="545">
        <v>19696.2343</v>
      </c>
      <c r="L182" s="458">
        <f t="shared" si="2"/>
        <v>90</v>
      </c>
    </row>
    <row r="183" spans="1:12">
      <c r="A183" s="542">
        <v>145695</v>
      </c>
      <c r="B183" s="542">
        <v>9352152</v>
      </c>
      <c r="C183" s="543" t="s">
        <v>620</v>
      </c>
      <c r="D183" s="544">
        <v>1</v>
      </c>
      <c r="E183" s="544">
        <v>0</v>
      </c>
      <c r="F183" s="544">
        <v>0</v>
      </c>
      <c r="G183" s="544">
        <v>418</v>
      </c>
      <c r="H183" s="545">
        <v>9072</v>
      </c>
      <c r="I183" s="545">
        <v>1576572</v>
      </c>
      <c r="J183" s="545">
        <v>0</v>
      </c>
      <c r="K183" s="545">
        <v>75189.84</v>
      </c>
      <c r="L183" s="458">
        <f t="shared" si="2"/>
        <v>418</v>
      </c>
    </row>
    <row r="184" spans="1:12">
      <c r="A184" s="542">
        <v>144212</v>
      </c>
      <c r="B184" s="542">
        <v>9352154</v>
      </c>
      <c r="C184" s="543" t="s">
        <v>265</v>
      </c>
      <c r="D184" s="544">
        <v>1</v>
      </c>
      <c r="E184" s="544">
        <v>0</v>
      </c>
      <c r="F184" s="544">
        <v>0</v>
      </c>
      <c r="G184" s="544">
        <v>335</v>
      </c>
      <c r="H184" s="545">
        <v>7156.8</v>
      </c>
      <c r="I184" s="545">
        <v>1392584.6743999999</v>
      </c>
      <c r="J184" s="545">
        <v>0</v>
      </c>
      <c r="K184" s="545">
        <v>63923.382899999997</v>
      </c>
      <c r="L184" s="458">
        <f t="shared" si="2"/>
        <v>335</v>
      </c>
    </row>
    <row r="185" spans="1:12">
      <c r="A185" s="542">
        <v>143147</v>
      </c>
      <c r="B185" s="542">
        <v>9352155</v>
      </c>
      <c r="C185" s="543" t="s">
        <v>513</v>
      </c>
      <c r="D185" s="544">
        <v>1</v>
      </c>
      <c r="E185" s="544">
        <v>0</v>
      </c>
      <c r="F185" s="544">
        <v>0</v>
      </c>
      <c r="G185" s="544">
        <v>181</v>
      </c>
      <c r="H185" s="545">
        <v>3398.08</v>
      </c>
      <c r="I185" s="545">
        <v>745249.45660000003</v>
      </c>
      <c r="J185" s="545">
        <v>0</v>
      </c>
      <c r="K185" s="545">
        <v>32651.0743</v>
      </c>
      <c r="L185" s="458">
        <f t="shared" si="2"/>
        <v>181</v>
      </c>
    </row>
    <row r="186" spans="1:12">
      <c r="A186" s="542">
        <v>141819</v>
      </c>
      <c r="B186" s="542">
        <v>9352158</v>
      </c>
      <c r="C186" s="543" t="s">
        <v>273</v>
      </c>
      <c r="D186" s="544">
        <v>1</v>
      </c>
      <c r="E186" s="544">
        <v>0</v>
      </c>
      <c r="F186" s="544">
        <v>0</v>
      </c>
      <c r="G186" s="544">
        <v>414</v>
      </c>
      <c r="H186" s="545">
        <v>6552</v>
      </c>
      <c r="I186" s="545">
        <v>1644037.6331</v>
      </c>
      <c r="J186" s="545">
        <v>0</v>
      </c>
      <c r="K186" s="545">
        <v>74470.320000000007</v>
      </c>
      <c r="L186" s="458">
        <f t="shared" si="2"/>
        <v>414</v>
      </c>
    </row>
    <row r="187" spans="1:12">
      <c r="A187" s="542">
        <v>141591</v>
      </c>
      <c r="B187" s="542">
        <v>9352159</v>
      </c>
      <c r="C187" s="543" t="s">
        <v>260</v>
      </c>
      <c r="D187" s="544">
        <v>1</v>
      </c>
      <c r="E187" s="544">
        <v>0</v>
      </c>
      <c r="F187" s="544">
        <v>0</v>
      </c>
      <c r="G187" s="544">
        <v>376</v>
      </c>
      <c r="H187" s="545">
        <v>5631.85</v>
      </c>
      <c r="I187" s="545">
        <v>1484845.1602</v>
      </c>
      <c r="J187" s="545">
        <v>0</v>
      </c>
      <c r="K187" s="545">
        <v>67634.880000000005</v>
      </c>
      <c r="L187" s="458">
        <f t="shared" si="2"/>
        <v>376</v>
      </c>
    </row>
    <row r="188" spans="1:12">
      <c r="A188" s="542">
        <v>145540</v>
      </c>
      <c r="B188" s="542">
        <v>9352167</v>
      </c>
      <c r="C188" s="543" t="s">
        <v>1126</v>
      </c>
      <c r="D188" s="544">
        <v>1</v>
      </c>
      <c r="E188" s="544">
        <v>0</v>
      </c>
      <c r="F188" s="544">
        <v>0</v>
      </c>
      <c r="G188" s="544">
        <v>301</v>
      </c>
      <c r="H188" s="545">
        <v>4536</v>
      </c>
      <c r="I188" s="545">
        <v>1181159.1177000001</v>
      </c>
      <c r="J188" s="545">
        <v>0</v>
      </c>
      <c r="K188" s="545">
        <v>54143.88</v>
      </c>
      <c r="L188" s="458">
        <f t="shared" si="2"/>
        <v>301</v>
      </c>
    </row>
    <row r="189" spans="1:12">
      <c r="A189" s="542">
        <v>144329</v>
      </c>
      <c r="B189" s="542">
        <v>9352171</v>
      </c>
      <c r="C189" s="543" t="s">
        <v>282</v>
      </c>
      <c r="D189" s="544">
        <v>1</v>
      </c>
      <c r="E189" s="544">
        <v>0</v>
      </c>
      <c r="F189" s="544">
        <v>0</v>
      </c>
      <c r="G189" s="544">
        <v>348</v>
      </c>
      <c r="H189" s="545">
        <v>23229.32</v>
      </c>
      <c r="I189" s="545">
        <v>1425039.9742000001</v>
      </c>
      <c r="J189" s="545">
        <v>0</v>
      </c>
      <c r="K189" s="545">
        <v>62598.239999999998</v>
      </c>
      <c r="L189" s="458">
        <f t="shared" si="2"/>
        <v>348</v>
      </c>
    </row>
    <row r="190" spans="1:12">
      <c r="A190" s="542">
        <v>144213</v>
      </c>
      <c r="B190" s="542">
        <v>9352172</v>
      </c>
      <c r="C190" s="543" t="s">
        <v>1017</v>
      </c>
      <c r="D190" s="544">
        <v>1</v>
      </c>
      <c r="E190" s="544">
        <v>0</v>
      </c>
      <c r="F190" s="544">
        <v>0</v>
      </c>
      <c r="G190" s="544">
        <v>262</v>
      </c>
      <c r="H190" s="545">
        <v>4309.2</v>
      </c>
      <c r="I190" s="545">
        <v>1054466.9656</v>
      </c>
      <c r="J190" s="545">
        <v>0</v>
      </c>
      <c r="K190" s="545">
        <v>47128.56</v>
      </c>
      <c r="L190" s="458">
        <f t="shared" si="2"/>
        <v>262</v>
      </c>
    </row>
    <row r="191" spans="1:12">
      <c r="A191" s="542">
        <v>144216</v>
      </c>
      <c r="B191" s="542">
        <v>9352185</v>
      </c>
      <c r="C191" s="543" t="s">
        <v>263</v>
      </c>
      <c r="D191" s="544">
        <v>1</v>
      </c>
      <c r="E191" s="544">
        <v>0</v>
      </c>
      <c r="F191" s="544">
        <v>0</v>
      </c>
      <c r="G191" s="544">
        <v>357</v>
      </c>
      <c r="H191" s="545">
        <v>3180.43</v>
      </c>
      <c r="I191" s="545">
        <v>1558666.4345</v>
      </c>
      <c r="J191" s="545">
        <v>0</v>
      </c>
      <c r="K191" s="545">
        <v>64217.16</v>
      </c>
      <c r="L191" s="458">
        <f t="shared" si="2"/>
        <v>357</v>
      </c>
    </row>
    <row r="192" spans="1:12">
      <c r="A192" s="542">
        <v>144217</v>
      </c>
      <c r="B192" s="542">
        <v>9352186</v>
      </c>
      <c r="C192" s="543" t="s">
        <v>264</v>
      </c>
      <c r="D192" s="544">
        <v>1</v>
      </c>
      <c r="E192" s="544">
        <v>0</v>
      </c>
      <c r="F192" s="544">
        <v>0</v>
      </c>
      <c r="G192" s="544">
        <v>417</v>
      </c>
      <c r="H192" s="545">
        <v>7106.4</v>
      </c>
      <c r="I192" s="545">
        <v>1623768.7086</v>
      </c>
      <c r="J192" s="545">
        <v>0</v>
      </c>
      <c r="K192" s="545">
        <v>77806.954299999998</v>
      </c>
      <c r="L192" s="458">
        <f t="shared" si="2"/>
        <v>417</v>
      </c>
    </row>
    <row r="193" spans="1:12">
      <c r="A193" s="542">
        <v>143549</v>
      </c>
      <c r="B193" s="542">
        <v>9352187</v>
      </c>
      <c r="C193" s="543" t="s">
        <v>1018</v>
      </c>
      <c r="D193" s="544">
        <v>1</v>
      </c>
      <c r="E193" s="544">
        <v>0</v>
      </c>
      <c r="F193" s="544">
        <v>0</v>
      </c>
      <c r="G193" s="544">
        <v>115</v>
      </c>
      <c r="H193" s="545">
        <v>2998.8</v>
      </c>
      <c r="I193" s="545">
        <v>496479.13579999999</v>
      </c>
      <c r="J193" s="545">
        <v>0</v>
      </c>
      <c r="K193" s="545">
        <v>21732.822899999999</v>
      </c>
      <c r="L193" s="458">
        <f t="shared" si="2"/>
        <v>115</v>
      </c>
    </row>
    <row r="194" spans="1:12">
      <c r="A194" s="542">
        <v>143550</v>
      </c>
      <c r="B194" s="542">
        <v>9352188</v>
      </c>
      <c r="C194" s="543" t="s">
        <v>1127</v>
      </c>
      <c r="D194" s="544">
        <v>1</v>
      </c>
      <c r="E194" s="544">
        <v>0</v>
      </c>
      <c r="F194" s="544">
        <v>0</v>
      </c>
      <c r="G194" s="544">
        <v>326</v>
      </c>
      <c r="H194" s="545">
        <v>5745.6</v>
      </c>
      <c r="I194" s="545">
        <v>1450759.3019000001</v>
      </c>
      <c r="J194" s="545">
        <v>0</v>
      </c>
      <c r="K194" s="545">
        <v>65535.222900000001</v>
      </c>
      <c r="L194" s="458">
        <f t="shared" si="2"/>
        <v>326</v>
      </c>
    </row>
    <row r="195" spans="1:12">
      <c r="A195" s="542">
        <v>143671</v>
      </c>
      <c r="B195" s="542">
        <v>9352189</v>
      </c>
      <c r="C195" s="543" t="s">
        <v>1128</v>
      </c>
      <c r="D195" s="544">
        <v>1</v>
      </c>
      <c r="E195" s="544">
        <v>0</v>
      </c>
      <c r="F195" s="544">
        <v>0</v>
      </c>
      <c r="G195" s="544">
        <v>85.5</v>
      </c>
      <c r="H195" s="545">
        <v>7459.2</v>
      </c>
      <c r="I195" s="545">
        <v>564227.31389999995</v>
      </c>
      <c r="J195" s="545">
        <v>0</v>
      </c>
      <c r="K195" s="545">
        <v>17988</v>
      </c>
      <c r="L195" s="458">
        <f t="shared" si="2"/>
        <v>85.5</v>
      </c>
    </row>
    <row r="196" spans="1:12">
      <c r="A196" s="542">
        <v>146460</v>
      </c>
      <c r="B196" s="542">
        <v>9352194</v>
      </c>
      <c r="C196" s="543" t="s">
        <v>255</v>
      </c>
      <c r="D196" s="544">
        <v>1</v>
      </c>
      <c r="E196" s="544">
        <v>0</v>
      </c>
      <c r="F196" s="544">
        <v>0</v>
      </c>
      <c r="G196" s="544">
        <v>630</v>
      </c>
      <c r="H196" s="545">
        <v>51241.14</v>
      </c>
      <c r="I196" s="545">
        <v>2413741.14</v>
      </c>
      <c r="J196" s="545">
        <v>0</v>
      </c>
      <c r="K196" s="545">
        <v>113324.4</v>
      </c>
      <c r="L196" s="458">
        <f t="shared" si="2"/>
        <v>630</v>
      </c>
    </row>
    <row r="197" spans="1:12">
      <c r="A197" s="542">
        <v>143830</v>
      </c>
      <c r="B197" s="542">
        <v>9352197</v>
      </c>
      <c r="C197" s="543" t="s">
        <v>1019</v>
      </c>
      <c r="D197" s="544">
        <v>1</v>
      </c>
      <c r="E197" s="544">
        <v>0</v>
      </c>
      <c r="F197" s="544">
        <v>0</v>
      </c>
      <c r="G197" s="544">
        <v>74</v>
      </c>
      <c r="H197" s="545">
        <v>1882.66</v>
      </c>
      <c r="I197" s="545">
        <v>402046.39480000001</v>
      </c>
      <c r="J197" s="545">
        <v>0</v>
      </c>
      <c r="K197" s="545">
        <v>17988</v>
      </c>
      <c r="L197" s="458">
        <f t="shared" si="2"/>
        <v>74</v>
      </c>
    </row>
    <row r="198" spans="1:12">
      <c r="A198" s="542">
        <v>143860</v>
      </c>
      <c r="B198" s="542">
        <v>9352198</v>
      </c>
      <c r="C198" s="543" t="s">
        <v>1020</v>
      </c>
      <c r="D198" s="544">
        <v>1</v>
      </c>
      <c r="E198" s="544">
        <v>0</v>
      </c>
      <c r="F198" s="544">
        <v>0</v>
      </c>
      <c r="G198" s="544">
        <v>376</v>
      </c>
      <c r="H198" s="545">
        <v>5553.24</v>
      </c>
      <c r="I198" s="545">
        <v>1511007.5072000001</v>
      </c>
      <c r="J198" s="545">
        <v>0</v>
      </c>
      <c r="K198" s="545">
        <v>67634.880000000005</v>
      </c>
      <c r="L198" s="458">
        <f t="shared" ref="L198:L261" si="3">IF(B198="","",(G198-IF(E198=1,F198,0)))</f>
        <v>376</v>
      </c>
    </row>
    <row r="199" spans="1:12">
      <c r="A199" s="542">
        <v>143861</v>
      </c>
      <c r="B199" s="542">
        <v>9352199</v>
      </c>
      <c r="C199" s="543" t="s">
        <v>1021</v>
      </c>
      <c r="D199" s="544">
        <v>1</v>
      </c>
      <c r="E199" s="544">
        <v>0</v>
      </c>
      <c r="F199" s="544">
        <v>0</v>
      </c>
      <c r="G199" s="544">
        <v>304</v>
      </c>
      <c r="H199" s="545">
        <v>3845.42</v>
      </c>
      <c r="I199" s="545">
        <v>1212641.2120000001</v>
      </c>
      <c r="J199" s="545">
        <v>0</v>
      </c>
      <c r="K199" s="545">
        <v>54683.519999999997</v>
      </c>
      <c r="L199" s="458">
        <f t="shared" si="3"/>
        <v>304</v>
      </c>
    </row>
    <row r="200" spans="1:12">
      <c r="A200" s="542">
        <v>144275</v>
      </c>
      <c r="B200" s="542">
        <v>9352200</v>
      </c>
      <c r="C200" s="543" t="s">
        <v>1129</v>
      </c>
      <c r="D200" s="544">
        <v>1</v>
      </c>
      <c r="E200" s="544">
        <v>0</v>
      </c>
      <c r="F200" s="544">
        <v>0</v>
      </c>
      <c r="G200" s="544">
        <v>200</v>
      </c>
      <c r="H200" s="545">
        <v>4079.88</v>
      </c>
      <c r="I200" s="545">
        <v>836552.07770000002</v>
      </c>
      <c r="J200" s="545">
        <v>0</v>
      </c>
      <c r="K200" s="545">
        <v>35976</v>
      </c>
      <c r="L200" s="458">
        <f t="shared" si="3"/>
        <v>200</v>
      </c>
    </row>
    <row r="201" spans="1:12">
      <c r="A201" s="542">
        <v>144276</v>
      </c>
      <c r="B201" s="542">
        <v>9352201</v>
      </c>
      <c r="C201" s="543" t="s">
        <v>1022</v>
      </c>
      <c r="D201" s="544">
        <v>1</v>
      </c>
      <c r="E201" s="544">
        <v>0</v>
      </c>
      <c r="F201" s="544">
        <v>0</v>
      </c>
      <c r="G201" s="544">
        <v>236</v>
      </c>
      <c r="H201" s="545">
        <v>9072</v>
      </c>
      <c r="I201" s="545">
        <v>1003325.6438</v>
      </c>
      <c r="J201" s="545">
        <v>0</v>
      </c>
      <c r="K201" s="545">
        <v>42451.68</v>
      </c>
      <c r="L201" s="458">
        <f t="shared" si="3"/>
        <v>236</v>
      </c>
    </row>
    <row r="202" spans="1:12">
      <c r="A202" s="542">
        <v>144399</v>
      </c>
      <c r="B202" s="542">
        <v>9352202</v>
      </c>
      <c r="C202" s="543" t="s">
        <v>347</v>
      </c>
      <c r="D202" s="544">
        <v>1</v>
      </c>
      <c r="E202" s="544">
        <v>0</v>
      </c>
      <c r="F202" s="544">
        <v>0</v>
      </c>
      <c r="G202" s="544">
        <v>200</v>
      </c>
      <c r="H202" s="545">
        <v>4538.0200000000004</v>
      </c>
      <c r="I202" s="545">
        <v>773921.75309999997</v>
      </c>
      <c r="J202" s="545">
        <v>0</v>
      </c>
      <c r="K202" s="545">
        <v>37115.194300000003</v>
      </c>
      <c r="L202" s="458">
        <f t="shared" si="3"/>
        <v>200</v>
      </c>
    </row>
    <row r="203" spans="1:12">
      <c r="A203" s="542">
        <v>144625</v>
      </c>
      <c r="B203" s="542">
        <v>9352203</v>
      </c>
      <c r="C203" s="543" t="s">
        <v>1023</v>
      </c>
      <c r="D203" s="544">
        <v>1</v>
      </c>
      <c r="E203" s="544">
        <v>0</v>
      </c>
      <c r="F203" s="544">
        <v>0</v>
      </c>
      <c r="G203" s="544">
        <v>120</v>
      </c>
      <c r="H203" s="545">
        <v>2245.7800000000002</v>
      </c>
      <c r="I203" s="545">
        <v>527697.05489999999</v>
      </c>
      <c r="J203" s="545">
        <v>0</v>
      </c>
      <c r="K203" s="545">
        <v>21585.599999999999</v>
      </c>
      <c r="L203" s="458">
        <f t="shared" si="3"/>
        <v>120</v>
      </c>
    </row>
    <row r="204" spans="1:12">
      <c r="A204" s="542">
        <v>144215</v>
      </c>
      <c r="B204" s="542">
        <v>9352204</v>
      </c>
      <c r="C204" s="543" t="s">
        <v>1024</v>
      </c>
      <c r="D204" s="544">
        <v>1</v>
      </c>
      <c r="E204" s="544">
        <v>0</v>
      </c>
      <c r="F204" s="544">
        <v>0</v>
      </c>
      <c r="G204" s="544">
        <v>76</v>
      </c>
      <c r="H204" s="545">
        <v>2016</v>
      </c>
      <c r="I204" s="545">
        <v>396985.21990000003</v>
      </c>
      <c r="J204" s="545">
        <v>0</v>
      </c>
      <c r="K204" s="545">
        <v>20191.354299999999</v>
      </c>
      <c r="L204" s="458">
        <f t="shared" si="3"/>
        <v>76</v>
      </c>
    </row>
    <row r="205" spans="1:12">
      <c r="A205" s="542">
        <v>144553</v>
      </c>
      <c r="B205" s="542">
        <v>9352205</v>
      </c>
      <c r="C205" s="543" t="s">
        <v>1025</v>
      </c>
      <c r="D205" s="544">
        <v>1</v>
      </c>
      <c r="E205" s="544">
        <v>0</v>
      </c>
      <c r="F205" s="544">
        <v>0</v>
      </c>
      <c r="G205" s="544">
        <v>55</v>
      </c>
      <c r="H205" s="545">
        <v>2142</v>
      </c>
      <c r="I205" s="545">
        <v>310437.59399999998</v>
      </c>
      <c r="J205" s="545">
        <v>0</v>
      </c>
      <c r="K205" s="545">
        <v>17988</v>
      </c>
      <c r="L205" s="458">
        <f t="shared" si="3"/>
        <v>55</v>
      </c>
    </row>
    <row r="206" spans="1:12">
      <c r="A206" s="542">
        <v>144826</v>
      </c>
      <c r="B206" s="542">
        <v>9352206</v>
      </c>
      <c r="C206" s="543" t="s">
        <v>206</v>
      </c>
      <c r="D206" s="544">
        <v>1</v>
      </c>
      <c r="E206" s="544">
        <v>0</v>
      </c>
      <c r="F206" s="544">
        <v>0</v>
      </c>
      <c r="G206" s="544">
        <v>54</v>
      </c>
      <c r="H206" s="545">
        <v>770.11</v>
      </c>
      <c r="I206" s="545">
        <v>306049.99099999998</v>
      </c>
      <c r="J206" s="545">
        <v>0</v>
      </c>
      <c r="K206" s="545">
        <v>17988</v>
      </c>
      <c r="L206" s="458">
        <f t="shared" si="3"/>
        <v>54</v>
      </c>
    </row>
    <row r="207" spans="1:12">
      <c r="A207" s="542">
        <v>144827</v>
      </c>
      <c r="B207" s="542">
        <v>9352207</v>
      </c>
      <c r="C207" s="543" t="s">
        <v>1026</v>
      </c>
      <c r="D207" s="544">
        <v>1</v>
      </c>
      <c r="E207" s="544">
        <v>0</v>
      </c>
      <c r="F207" s="544">
        <v>0</v>
      </c>
      <c r="G207" s="544">
        <v>84</v>
      </c>
      <c r="H207" s="545">
        <v>1612.8</v>
      </c>
      <c r="I207" s="545">
        <v>436335.46600000001</v>
      </c>
      <c r="J207" s="545">
        <v>0</v>
      </c>
      <c r="K207" s="545">
        <v>18276.48</v>
      </c>
      <c r="L207" s="458">
        <f t="shared" si="3"/>
        <v>84</v>
      </c>
    </row>
    <row r="208" spans="1:12">
      <c r="A208" s="542">
        <v>144828</v>
      </c>
      <c r="B208" s="542">
        <v>9352208</v>
      </c>
      <c r="C208" s="543" t="s">
        <v>1027</v>
      </c>
      <c r="D208" s="544">
        <v>1</v>
      </c>
      <c r="E208" s="544">
        <v>0</v>
      </c>
      <c r="F208" s="544">
        <v>0</v>
      </c>
      <c r="G208" s="544">
        <v>94</v>
      </c>
      <c r="H208" s="545">
        <v>863.12</v>
      </c>
      <c r="I208" s="545">
        <v>452859.94339999999</v>
      </c>
      <c r="J208" s="545">
        <v>0</v>
      </c>
      <c r="K208" s="545">
        <v>17988</v>
      </c>
      <c r="L208" s="458">
        <f t="shared" si="3"/>
        <v>94</v>
      </c>
    </row>
    <row r="209" spans="1:12">
      <c r="A209" s="542">
        <v>144218</v>
      </c>
      <c r="B209" s="542">
        <v>9352209</v>
      </c>
      <c r="C209" s="543" t="s">
        <v>1028</v>
      </c>
      <c r="D209" s="544">
        <v>1</v>
      </c>
      <c r="E209" s="544">
        <v>0</v>
      </c>
      <c r="F209" s="544">
        <v>0</v>
      </c>
      <c r="G209" s="544">
        <v>412</v>
      </c>
      <c r="H209" s="545">
        <v>6426.14</v>
      </c>
      <c r="I209" s="545">
        <v>1570744.1731</v>
      </c>
      <c r="J209" s="545">
        <v>0</v>
      </c>
      <c r="K209" s="545">
        <v>74110.559999999998</v>
      </c>
      <c r="L209" s="458">
        <f t="shared" si="3"/>
        <v>412</v>
      </c>
    </row>
    <row r="210" spans="1:12">
      <c r="A210" s="542">
        <v>145031</v>
      </c>
      <c r="B210" s="542">
        <v>9352210</v>
      </c>
      <c r="C210" s="543" t="s">
        <v>1130</v>
      </c>
      <c r="D210" s="544">
        <v>1</v>
      </c>
      <c r="E210" s="544">
        <v>0</v>
      </c>
      <c r="F210" s="544">
        <v>0</v>
      </c>
      <c r="G210" s="544">
        <v>103.5</v>
      </c>
      <c r="H210" s="545">
        <v>12499.2</v>
      </c>
      <c r="I210" s="545">
        <v>660757.81969999999</v>
      </c>
      <c r="J210" s="545">
        <v>0</v>
      </c>
      <c r="K210" s="545">
        <v>20769.771400000001</v>
      </c>
      <c r="L210" s="458">
        <f t="shared" si="3"/>
        <v>103.5</v>
      </c>
    </row>
    <row r="211" spans="1:12">
      <c r="A211" s="542">
        <v>145118</v>
      </c>
      <c r="B211" s="542">
        <v>9352211</v>
      </c>
      <c r="C211" s="543" t="s">
        <v>1029</v>
      </c>
      <c r="D211" s="544">
        <v>1</v>
      </c>
      <c r="E211" s="544">
        <v>0</v>
      </c>
      <c r="F211" s="544">
        <v>0</v>
      </c>
      <c r="G211" s="544">
        <v>309</v>
      </c>
      <c r="H211" s="545">
        <v>9626.4</v>
      </c>
      <c r="I211" s="545">
        <v>1424595.8022</v>
      </c>
      <c r="J211" s="545">
        <v>0</v>
      </c>
      <c r="K211" s="545">
        <v>55582.92</v>
      </c>
      <c r="L211" s="458">
        <f t="shared" si="3"/>
        <v>309</v>
      </c>
    </row>
    <row r="212" spans="1:12">
      <c r="A212" s="542">
        <v>145234</v>
      </c>
      <c r="B212" s="542">
        <v>9352212</v>
      </c>
      <c r="C212" s="543" t="s">
        <v>1131</v>
      </c>
      <c r="D212" s="544">
        <v>1</v>
      </c>
      <c r="E212" s="544">
        <v>0</v>
      </c>
      <c r="F212" s="544">
        <v>0</v>
      </c>
      <c r="G212" s="544">
        <v>138</v>
      </c>
      <c r="H212" s="545">
        <v>3679.2</v>
      </c>
      <c r="I212" s="545">
        <v>583355.12659999996</v>
      </c>
      <c r="J212" s="545">
        <v>0</v>
      </c>
      <c r="K212" s="545">
        <v>24823.439999999999</v>
      </c>
      <c r="L212" s="458">
        <f t="shared" si="3"/>
        <v>138</v>
      </c>
    </row>
    <row r="213" spans="1:12">
      <c r="A213" s="542">
        <v>145237</v>
      </c>
      <c r="B213" s="542">
        <v>9352213</v>
      </c>
      <c r="C213" s="543" t="s">
        <v>1132</v>
      </c>
      <c r="D213" s="544">
        <v>1</v>
      </c>
      <c r="E213" s="544">
        <v>0</v>
      </c>
      <c r="F213" s="544">
        <v>0</v>
      </c>
      <c r="G213" s="544">
        <v>186</v>
      </c>
      <c r="H213" s="545">
        <v>2091.6</v>
      </c>
      <c r="I213" s="545">
        <v>716414.0159</v>
      </c>
      <c r="J213" s="545">
        <v>0</v>
      </c>
      <c r="K213" s="545">
        <v>33457.68</v>
      </c>
      <c r="L213" s="458">
        <f t="shared" si="3"/>
        <v>186</v>
      </c>
    </row>
    <row r="214" spans="1:12">
      <c r="A214" s="542">
        <v>145476</v>
      </c>
      <c r="B214" s="542">
        <v>9352214</v>
      </c>
      <c r="C214" s="543" t="s">
        <v>1133</v>
      </c>
      <c r="D214" s="544">
        <v>1</v>
      </c>
      <c r="E214" s="544">
        <v>0</v>
      </c>
      <c r="F214" s="544">
        <v>0</v>
      </c>
      <c r="G214" s="544">
        <v>273</v>
      </c>
      <c r="H214" s="545">
        <v>6048</v>
      </c>
      <c r="I214" s="545">
        <v>1093615.5754</v>
      </c>
      <c r="J214" s="545">
        <v>0</v>
      </c>
      <c r="K214" s="545">
        <v>49107.24</v>
      </c>
      <c r="L214" s="458">
        <f t="shared" si="3"/>
        <v>273</v>
      </c>
    </row>
    <row r="215" spans="1:12">
      <c r="A215" s="542">
        <v>145559</v>
      </c>
      <c r="B215" s="542">
        <v>9352215</v>
      </c>
      <c r="C215" s="543" t="s">
        <v>173</v>
      </c>
      <c r="D215" s="544">
        <v>1</v>
      </c>
      <c r="E215" s="544">
        <v>0</v>
      </c>
      <c r="F215" s="544">
        <v>0</v>
      </c>
      <c r="G215" s="544">
        <v>483</v>
      </c>
      <c r="H215" s="545">
        <v>32336.720000000001</v>
      </c>
      <c r="I215" s="545">
        <v>2215517.1730999998</v>
      </c>
      <c r="J215" s="545">
        <v>0</v>
      </c>
      <c r="K215" s="545">
        <v>86882.04</v>
      </c>
      <c r="L215" s="458">
        <f t="shared" si="3"/>
        <v>483</v>
      </c>
    </row>
    <row r="216" spans="1:12">
      <c r="A216" s="542">
        <v>145277</v>
      </c>
      <c r="B216" s="542">
        <v>9352216</v>
      </c>
      <c r="C216" s="543" t="s">
        <v>1134</v>
      </c>
      <c r="D216" s="544">
        <v>1</v>
      </c>
      <c r="E216" s="544">
        <v>0</v>
      </c>
      <c r="F216" s="544">
        <v>0</v>
      </c>
      <c r="G216" s="544">
        <v>223</v>
      </c>
      <c r="H216" s="545">
        <v>4151.2</v>
      </c>
      <c r="I216" s="545">
        <v>876876.55909999995</v>
      </c>
      <c r="J216" s="545">
        <v>0</v>
      </c>
      <c r="K216" s="545">
        <v>40113.24</v>
      </c>
      <c r="L216" s="458">
        <f t="shared" si="3"/>
        <v>223</v>
      </c>
    </row>
    <row r="217" spans="1:12">
      <c r="A217" s="542">
        <v>145851</v>
      </c>
      <c r="B217" s="542">
        <v>9352217</v>
      </c>
      <c r="C217" s="543" t="s">
        <v>1135</v>
      </c>
      <c r="D217" s="544">
        <v>1</v>
      </c>
      <c r="E217" s="544">
        <v>0</v>
      </c>
      <c r="F217" s="544">
        <v>0</v>
      </c>
      <c r="G217" s="544">
        <v>362</v>
      </c>
      <c r="H217" s="545">
        <v>6440.64</v>
      </c>
      <c r="I217" s="545">
        <v>1582390.5515000001</v>
      </c>
      <c r="J217" s="545">
        <v>0</v>
      </c>
      <c r="K217" s="545">
        <v>74238.377099999998</v>
      </c>
      <c r="L217" s="458">
        <f t="shared" si="3"/>
        <v>362</v>
      </c>
    </row>
    <row r="218" spans="1:12">
      <c r="A218" s="542">
        <v>145698</v>
      </c>
      <c r="B218" s="542">
        <v>9352220</v>
      </c>
      <c r="C218" s="543" t="s">
        <v>1136</v>
      </c>
      <c r="D218" s="544">
        <v>1</v>
      </c>
      <c r="E218" s="544">
        <v>0</v>
      </c>
      <c r="F218" s="544">
        <v>0</v>
      </c>
      <c r="G218" s="544">
        <v>404</v>
      </c>
      <c r="H218" s="545">
        <v>7610.4</v>
      </c>
      <c r="I218" s="545">
        <v>1522610.4</v>
      </c>
      <c r="J218" s="545">
        <v>0</v>
      </c>
      <c r="K218" s="545">
        <v>72671.520000000004</v>
      </c>
      <c r="L218" s="458">
        <f t="shared" si="3"/>
        <v>404</v>
      </c>
    </row>
    <row r="219" spans="1:12">
      <c r="A219" s="542">
        <v>145979</v>
      </c>
      <c r="B219" s="542">
        <v>9352221</v>
      </c>
      <c r="C219" s="543" t="s">
        <v>1137</v>
      </c>
      <c r="D219" s="544">
        <v>1</v>
      </c>
      <c r="E219" s="544">
        <v>0</v>
      </c>
      <c r="F219" s="544">
        <v>0</v>
      </c>
      <c r="G219" s="544">
        <v>44</v>
      </c>
      <c r="H219" s="545">
        <v>1184.76</v>
      </c>
      <c r="I219" s="545">
        <v>266305.12219999998</v>
      </c>
      <c r="J219" s="545">
        <v>0</v>
      </c>
      <c r="K219" s="545">
        <v>17988</v>
      </c>
      <c r="L219" s="458">
        <f t="shared" si="3"/>
        <v>44</v>
      </c>
    </row>
    <row r="220" spans="1:12">
      <c r="A220" s="542">
        <v>146086</v>
      </c>
      <c r="B220" s="542">
        <v>9352222</v>
      </c>
      <c r="C220" s="543" t="s">
        <v>1138</v>
      </c>
      <c r="D220" s="544">
        <v>1</v>
      </c>
      <c r="E220" s="544">
        <v>0</v>
      </c>
      <c r="F220" s="544">
        <v>0</v>
      </c>
      <c r="G220" s="544">
        <v>197</v>
      </c>
      <c r="H220" s="545">
        <v>4040.33</v>
      </c>
      <c r="I220" s="545">
        <v>831940.90749999997</v>
      </c>
      <c r="J220" s="545">
        <v>0</v>
      </c>
      <c r="K220" s="545">
        <v>36864.857100000001</v>
      </c>
      <c r="L220" s="458">
        <f t="shared" si="3"/>
        <v>197</v>
      </c>
    </row>
    <row r="221" spans="1:12">
      <c r="A221" s="542">
        <v>146271</v>
      </c>
      <c r="B221" s="542">
        <v>9352223</v>
      </c>
      <c r="C221" s="543" t="s">
        <v>297</v>
      </c>
      <c r="D221" s="544">
        <v>1</v>
      </c>
      <c r="E221" s="544">
        <v>0</v>
      </c>
      <c r="F221" s="544">
        <v>0</v>
      </c>
      <c r="G221" s="544">
        <v>147</v>
      </c>
      <c r="H221" s="545">
        <v>2696.4</v>
      </c>
      <c r="I221" s="545">
        <v>612250.93180000002</v>
      </c>
      <c r="J221" s="545">
        <v>0</v>
      </c>
      <c r="K221" s="545">
        <v>26613.651399999999</v>
      </c>
      <c r="L221" s="458">
        <f t="shared" si="3"/>
        <v>147</v>
      </c>
    </row>
    <row r="222" spans="1:12">
      <c r="A222" s="542">
        <v>146280</v>
      </c>
      <c r="B222" s="542">
        <v>9352224</v>
      </c>
      <c r="C222" s="543" t="s">
        <v>338</v>
      </c>
      <c r="D222" s="544">
        <v>1</v>
      </c>
      <c r="E222" s="544">
        <v>0</v>
      </c>
      <c r="F222" s="544">
        <v>0</v>
      </c>
      <c r="G222" s="544">
        <v>148</v>
      </c>
      <c r="H222" s="545">
        <v>9777.6</v>
      </c>
      <c r="I222" s="545">
        <v>693948.68500000006</v>
      </c>
      <c r="J222" s="545">
        <v>0</v>
      </c>
      <c r="K222" s="545">
        <v>26622.240000000002</v>
      </c>
      <c r="L222" s="458">
        <f t="shared" si="3"/>
        <v>148</v>
      </c>
    </row>
    <row r="223" spans="1:12">
      <c r="A223" s="542">
        <v>146323</v>
      </c>
      <c r="B223" s="542">
        <v>9352225</v>
      </c>
      <c r="C223" s="543" t="s">
        <v>256</v>
      </c>
      <c r="D223" s="544">
        <v>1</v>
      </c>
      <c r="E223" s="544">
        <v>0</v>
      </c>
      <c r="F223" s="544">
        <v>0</v>
      </c>
      <c r="G223" s="544">
        <v>623</v>
      </c>
      <c r="H223" s="545">
        <v>9021.6</v>
      </c>
      <c r="I223" s="545">
        <v>2345271.6</v>
      </c>
      <c r="J223" s="545">
        <v>0</v>
      </c>
      <c r="K223" s="545">
        <v>112065.24</v>
      </c>
      <c r="L223" s="458">
        <f t="shared" si="3"/>
        <v>623</v>
      </c>
    </row>
    <row r="224" spans="1:12">
      <c r="A224" s="542">
        <v>146532</v>
      </c>
      <c r="B224" s="542">
        <v>9352226</v>
      </c>
      <c r="C224" s="543" t="s">
        <v>243</v>
      </c>
      <c r="D224" s="544">
        <v>1</v>
      </c>
      <c r="E224" s="544">
        <v>0</v>
      </c>
      <c r="F224" s="544">
        <v>0</v>
      </c>
      <c r="G224" s="544">
        <v>175</v>
      </c>
      <c r="H224" s="545">
        <v>4914</v>
      </c>
      <c r="I224" s="545">
        <v>789095.67509999999</v>
      </c>
      <c r="J224" s="545">
        <v>0</v>
      </c>
      <c r="K224" s="545">
        <v>31479</v>
      </c>
      <c r="L224" s="458">
        <f t="shared" si="3"/>
        <v>175</v>
      </c>
    </row>
    <row r="225" spans="1:12">
      <c r="A225" s="542">
        <v>146961</v>
      </c>
      <c r="B225" s="542">
        <v>9352228</v>
      </c>
      <c r="C225" s="543" t="s">
        <v>1268</v>
      </c>
      <c r="D225" s="544">
        <v>1</v>
      </c>
      <c r="E225" s="544">
        <v>0</v>
      </c>
      <c r="F225" s="544">
        <v>0</v>
      </c>
      <c r="G225" s="544">
        <v>51</v>
      </c>
      <c r="H225" s="545">
        <v>1103.3499999999999</v>
      </c>
      <c r="I225" s="545">
        <v>339465.42420000001</v>
      </c>
      <c r="J225" s="545">
        <v>0</v>
      </c>
      <c r="K225" s="545">
        <v>17988</v>
      </c>
      <c r="L225" s="458">
        <f t="shared" si="3"/>
        <v>51</v>
      </c>
    </row>
    <row r="226" spans="1:12">
      <c r="A226" s="542">
        <v>147450</v>
      </c>
      <c r="B226" s="542">
        <v>9352229</v>
      </c>
      <c r="C226" s="543" t="s">
        <v>1274</v>
      </c>
      <c r="D226" s="544">
        <v>1</v>
      </c>
      <c r="E226" s="544">
        <v>0</v>
      </c>
      <c r="F226" s="544">
        <v>0</v>
      </c>
      <c r="G226" s="544">
        <v>98</v>
      </c>
      <c r="H226" s="545">
        <v>10304.74</v>
      </c>
      <c r="I226" s="545">
        <v>465221.33630000002</v>
      </c>
      <c r="J226" s="545">
        <v>0</v>
      </c>
      <c r="K226" s="545">
        <v>17988</v>
      </c>
      <c r="L226" s="458">
        <f t="shared" si="3"/>
        <v>98</v>
      </c>
    </row>
    <row r="227" spans="1:12">
      <c r="A227" s="542">
        <v>147934</v>
      </c>
      <c r="B227" s="542">
        <v>9352916</v>
      </c>
      <c r="C227" s="543" t="s">
        <v>385</v>
      </c>
      <c r="D227" s="544">
        <v>1</v>
      </c>
      <c r="E227" s="544">
        <v>0</v>
      </c>
      <c r="F227" s="544">
        <v>0</v>
      </c>
      <c r="G227" s="544">
        <v>270</v>
      </c>
      <c r="H227" s="545">
        <v>28960.09</v>
      </c>
      <c r="I227" s="545">
        <v>1048011.5312</v>
      </c>
      <c r="J227" s="545">
        <v>0</v>
      </c>
      <c r="K227" s="545">
        <v>48567.6</v>
      </c>
      <c r="L227" s="458">
        <f t="shared" si="3"/>
        <v>270</v>
      </c>
    </row>
    <row r="228" spans="1:12">
      <c r="A228" s="542">
        <v>141849</v>
      </c>
      <c r="B228" s="542">
        <v>9352927</v>
      </c>
      <c r="C228" s="543" t="s">
        <v>1352</v>
      </c>
      <c r="D228" s="544">
        <v>1</v>
      </c>
      <c r="E228" s="544">
        <v>0</v>
      </c>
      <c r="F228" s="544">
        <v>0</v>
      </c>
      <c r="G228" s="544">
        <v>291</v>
      </c>
      <c r="H228" s="545">
        <v>4313.38</v>
      </c>
      <c r="I228" s="545">
        <v>1319047.7163</v>
      </c>
      <c r="J228" s="545">
        <v>0</v>
      </c>
      <c r="K228" s="545">
        <v>62040.12</v>
      </c>
      <c r="L228" s="458">
        <f t="shared" si="3"/>
        <v>291</v>
      </c>
    </row>
    <row r="229" spans="1:12">
      <c r="A229" s="542">
        <v>143056</v>
      </c>
      <c r="B229" s="542">
        <v>9353002</v>
      </c>
      <c r="C229" s="543" t="s">
        <v>1139</v>
      </c>
      <c r="D229" s="544">
        <v>1</v>
      </c>
      <c r="E229" s="544">
        <v>0</v>
      </c>
      <c r="F229" s="544">
        <v>0</v>
      </c>
      <c r="G229" s="544">
        <v>58</v>
      </c>
      <c r="H229" s="545">
        <v>1753.3</v>
      </c>
      <c r="I229" s="545">
        <v>316340.64880000002</v>
      </c>
      <c r="J229" s="545">
        <v>0</v>
      </c>
      <c r="K229" s="545">
        <v>17988</v>
      </c>
      <c r="L229" s="458">
        <f t="shared" si="3"/>
        <v>58</v>
      </c>
    </row>
    <row r="230" spans="1:12">
      <c r="A230" s="542">
        <v>142547</v>
      </c>
      <c r="B230" s="542">
        <v>9353025</v>
      </c>
      <c r="C230" s="543" t="s">
        <v>510</v>
      </c>
      <c r="D230" s="544">
        <v>1</v>
      </c>
      <c r="E230" s="544">
        <v>0</v>
      </c>
      <c r="F230" s="544">
        <v>0</v>
      </c>
      <c r="G230" s="544">
        <v>204</v>
      </c>
      <c r="H230" s="545">
        <v>2445.6</v>
      </c>
      <c r="I230" s="545">
        <v>767445.6</v>
      </c>
      <c r="J230" s="545">
        <v>0</v>
      </c>
      <c r="K230" s="545">
        <v>36695.519999999997</v>
      </c>
      <c r="L230" s="458">
        <f t="shared" si="3"/>
        <v>204</v>
      </c>
    </row>
    <row r="231" spans="1:12">
      <c r="A231" s="542">
        <v>142554</v>
      </c>
      <c r="B231" s="542">
        <v>9353054</v>
      </c>
      <c r="C231" s="543" t="s">
        <v>1030</v>
      </c>
      <c r="D231" s="544">
        <v>1</v>
      </c>
      <c r="E231" s="544">
        <v>0</v>
      </c>
      <c r="F231" s="544">
        <v>0</v>
      </c>
      <c r="G231" s="544">
        <v>117</v>
      </c>
      <c r="H231" s="545">
        <v>2696.4</v>
      </c>
      <c r="I231" s="545">
        <v>524798.59470000002</v>
      </c>
      <c r="J231" s="545">
        <v>0</v>
      </c>
      <c r="K231" s="545">
        <v>21045.96</v>
      </c>
      <c r="L231" s="458">
        <f t="shared" si="3"/>
        <v>117</v>
      </c>
    </row>
    <row r="232" spans="1:12">
      <c r="A232" s="542">
        <v>142562</v>
      </c>
      <c r="B232" s="542">
        <v>9353062</v>
      </c>
      <c r="C232" s="543" t="s">
        <v>1031</v>
      </c>
      <c r="D232" s="544">
        <v>1</v>
      </c>
      <c r="E232" s="544">
        <v>0</v>
      </c>
      <c r="F232" s="544">
        <v>0</v>
      </c>
      <c r="G232" s="544">
        <v>209</v>
      </c>
      <c r="H232" s="545">
        <v>3225.6</v>
      </c>
      <c r="I232" s="545">
        <v>800374.73970000003</v>
      </c>
      <c r="J232" s="545">
        <v>0</v>
      </c>
      <c r="K232" s="545">
        <v>37594.92</v>
      </c>
      <c r="L232" s="458">
        <f t="shared" si="3"/>
        <v>209</v>
      </c>
    </row>
    <row r="233" spans="1:12">
      <c r="A233" s="542">
        <v>146148</v>
      </c>
      <c r="B233" s="542">
        <v>9353081</v>
      </c>
      <c r="C233" s="543" t="s">
        <v>1140</v>
      </c>
      <c r="D233" s="544">
        <v>1</v>
      </c>
      <c r="E233" s="544">
        <v>0</v>
      </c>
      <c r="F233" s="544">
        <v>0</v>
      </c>
      <c r="G233" s="544">
        <v>41</v>
      </c>
      <c r="H233" s="545">
        <v>997.92</v>
      </c>
      <c r="I233" s="545">
        <v>287142.57530000003</v>
      </c>
      <c r="J233" s="545">
        <v>0</v>
      </c>
      <c r="K233" s="545">
        <v>17988</v>
      </c>
      <c r="L233" s="458">
        <f t="shared" si="3"/>
        <v>41</v>
      </c>
    </row>
    <row r="234" spans="1:12">
      <c r="A234" s="542">
        <v>146234</v>
      </c>
      <c r="B234" s="542">
        <v>9353084</v>
      </c>
      <c r="C234" s="543" t="s">
        <v>1141</v>
      </c>
      <c r="D234" s="544">
        <v>1</v>
      </c>
      <c r="E234" s="544">
        <v>0</v>
      </c>
      <c r="F234" s="544">
        <v>0</v>
      </c>
      <c r="G234" s="544">
        <v>66</v>
      </c>
      <c r="H234" s="545">
        <v>826.56</v>
      </c>
      <c r="I234" s="545">
        <v>374671.46750000003</v>
      </c>
      <c r="J234" s="545">
        <v>0</v>
      </c>
      <c r="K234" s="545">
        <v>17988</v>
      </c>
      <c r="L234" s="458">
        <f t="shared" si="3"/>
        <v>66</v>
      </c>
    </row>
    <row r="235" spans="1:12">
      <c r="A235" s="542">
        <v>145696</v>
      </c>
      <c r="B235" s="542">
        <v>9353089</v>
      </c>
      <c r="C235" s="543" t="s">
        <v>1142</v>
      </c>
      <c r="D235" s="544">
        <v>1</v>
      </c>
      <c r="E235" s="544">
        <v>0</v>
      </c>
      <c r="F235" s="544">
        <v>0</v>
      </c>
      <c r="G235" s="544">
        <v>129</v>
      </c>
      <c r="H235" s="545">
        <v>4435.2</v>
      </c>
      <c r="I235" s="545">
        <v>558012.65249999997</v>
      </c>
      <c r="J235" s="545">
        <v>0</v>
      </c>
      <c r="K235" s="545">
        <v>23204.52</v>
      </c>
      <c r="L235" s="458">
        <f t="shared" si="3"/>
        <v>129</v>
      </c>
    </row>
    <row r="236" spans="1:12">
      <c r="A236" s="542">
        <v>146175</v>
      </c>
      <c r="B236" s="542">
        <v>9353091</v>
      </c>
      <c r="C236" s="543" t="s">
        <v>1269</v>
      </c>
      <c r="D236" s="544">
        <v>1</v>
      </c>
      <c r="E236" s="544">
        <v>0</v>
      </c>
      <c r="F236" s="544">
        <v>0</v>
      </c>
      <c r="G236" s="544">
        <v>86</v>
      </c>
      <c r="H236" s="545">
        <v>1486.8</v>
      </c>
      <c r="I236" s="545">
        <v>448503.0992</v>
      </c>
      <c r="J236" s="545">
        <v>0</v>
      </c>
      <c r="K236" s="545">
        <v>17988</v>
      </c>
      <c r="L236" s="458">
        <f t="shared" si="3"/>
        <v>86</v>
      </c>
    </row>
    <row r="237" spans="1:12">
      <c r="A237" s="542">
        <v>145539</v>
      </c>
      <c r="B237" s="542">
        <v>9353092</v>
      </c>
      <c r="C237" s="543" t="s">
        <v>1143</v>
      </c>
      <c r="D237" s="544">
        <v>1</v>
      </c>
      <c r="E237" s="544">
        <v>0</v>
      </c>
      <c r="F237" s="544">
        <v>0</v>
      </c>
      <c r="G237" s="544">
        <v>90</v>
      </c>
      <c r="H237" s="545">
        <v>1525.81</v>
      </c>
      <c r="I237" s="545">
        <v>419130.7965</v>
      </c>
      <c r="J237" s="545">
        <v>0</v>
      </c>
      <c r="K237" s="545">
        <v>18950.16</v>
      </c>
      <c r="L237" s="458">
        <f t="shared" si="3"/>
        <v>90</v>
      </c>
    </row>
    <row r="238" spans="1:12">
      <c r="A238" s="542">
        <v>143807</v>
      </c>
      <c r="B238" s="542">
        <v>9353096</v>
      </c>
      <c r="C238" s="543" t="s">
        <v>1144</v>
      </c>
      <c r="D238" s="544">
        <v>1</v>
      </c>
      <c r="E238" s="544">
        <v>0</v>
      </c>
      <c r="F238" s="544">
        <v>0</v>
      </c>
      <c r="G238" s="544">
        <v>171</v>
      </c>
      <c r="H238" s="545">
        <v>2998.8</v>
      </c>
      <c r="I238" s="545">
        <v>658236.04489999998</v>
      </c>
      <c r="J238" s="545">
        <v>0</v>
      </c>
      <c r="K238" s="545">
        <v>31980.7029</v>
      </c>
      <c r="L238" s="458">
        <f t="shared" si="3"/>
        <v>171</v>
      </c>
    </row>
    <row r="239" spans="1:12">
      <c r="A239" s="542">
        <v>142994</v>
      </c>
      <c r="B239" s="542">
        <v>9353097</v>
      </c>
      <c r="C239" s="543" t="s">
        <v>507</v>
      </c>
      <c r="D239" s="544">
        <v>1</v>
      </c>
      <c r="E239" s="544">
        <v>0</v>
      </c>
      <c r="F239" s="544">
        <v>0</v>
      </c>
      <c r="G239" s="544">
        <v>97</v>
      </c>
      <c r="H239" s="545">
        <v>1612.8</v>
      </c>
      <c r="I239" s="545">
        <v>423845.72259999998</v>
      </c>
      <c r="J239" s="545">
        <v>0</v>
      </c>
      <c r="K239" s="545">
        <v>20377.474300000002</v>
      </c>
      <c r="L239" s="458">
        <f t="shared" si="3"/>
        <v>97</v>
      </c>
    </row>
    <row r="240" spans="1:12">
      <c r="A240" s="542">
        <v>143070</v>
      </c>
      <c r="B240" s="542">
        <v>9353098</v>
      </c>
      <c r="C240" s="543" t="s">
        <v>1145</v>
      </c>
      <c r="D240" s="544">
        <v>1</v>
      </c>
      <c r="E240" s="544">
        <v>0</v>
      </c>
      <c r="F240" s="544">
        <v>0</v>
      </c>
      <c r="G240" s="544">
        <v>91</v>
      </c>
      <c r="H240" s="545">
        <v>1814.4</v>
      </c>
      <c r="I240" s="545">
        <v>431974.71299999999</v>
      </c>
      <c r="J240" s="545">
        <v>0</v>
      </c>
      <c r="K240" s="545">
        <v>17988</v>
      </c>
      <c r="L240" s="458">
        <f t="shared" si="3"/>
        <v>91</v>
      </c>
    </row>
    <row r="241" spans="1:12">
      <c r="A241" s="542">
        <v>143071</v>
      </c>
      <c r="B241" s="542">
        <v>9353099</v>
      </c>
      <c r="C241" s="543" t="s">
        <v>1146</v>
      </c>
      <c r="D241" s="544">
        <v>1</v>
      </c>
      <c r="E241" s="544">
        <v>0</v>
      </c>
      <c r="F241" s="544">
        <v>0</v>
      </c>
      <c r="G241" s="544">
        <v>80</v>
      </c>
      <c r="H241" s="545">
        <v>955.28</v>
      </c>
      <c r="I241" s="545">
        <v>369538.3285</v>
      </c>
      <c r="J241" s="545">
        <v>0</v>
      </c>
      <c r="K241" s="545">
        <v>17988</v>
      </c>
      <c r="L241" s="458">
        <f t="shared" si="3"/>
        <v>80</v>
      </c>
    </row>
    <row r="242" spans="1:12">
      <c r="A242" s="542">
        <v>144849</v>
      </c>
      <c r="B242" s="542">
        <v>9353101</v>
      </c>
      <c r="C242" s="543" t="s">
        <v>1032</v>
      </c>
      <c r="D242" s="544">
        <v>1</v>
      </c>
      <c r="E242" s="544">
        <v>0</v>
      </c>
      <c r="F242" s="544">
        <v>0</v>
      </c>
      <c r="G242" s="544">
        <v>91</v>
      </c>
      <c r="H242" s="545">
        <v>794.07</v>
      </c>
      <c r="I242" s="545">
        <v>425318.87479999999</v>
      </c>
      <c r="J242" s="545">
        <v>0</v>
      </c>
      <c r="K242" s="545">
        <v>19456.919999999998</v>
      </c>
      <c r="L242" s="458">
        <f t="shared" si="3"/>
        <v>91</v>
      </c>
    </row>
    <row r="243" spans="1:12">
      <c r="A243" s="542">
        <v>145697</v>
      </c>
      <c r="B243" s="542">
        <v>9353102</v>
      </c>
      <c r="C243" s="543" t="s">
        <v>1147</v>
      </c>
      <c r="D243" s="544">
        <v>1</v>
      </c>
      <c r="E243" s="544">
        <v>0</v>
      </c>
      <c r="F243" s="544">
        <v>0</v>
      </c>
      <c r="G243" s="544">
        <v>99</v>
      </c>
      <c r="H243" s="545">
        <v>2570.4</v>
      </c>
      <c r="I243" s="545">
        <v>464603.63890000002</v>
      </c>
      <c r="J243" s="545">
        <v>0</v>
      </c>
      <c r="K243" s="545">
        <v>18678.3943</v>
      </c>
      <c r="L243" s="458">
        <f t="shared" si="3"/>
        <v>99</v>
      </c>
    </row>
    <row r="244" spans="1:12">
      <c r="A244" s="542">
        <v>147575</v>
      </c>
      <c r="B244" s="542">
        <v>9353108</v>
      </c>
      <c r="C244" s="543" t="s">
        <v>1353</v>
      </c>
      <c r="D244" s="544">
        <v>1</v>
      </c>
      <c r="E244" s="544">
        <v>0</v>
      </c>
      <c r="F244" s="544">
        <v>0</v>
      </c>
      <c r="G244" s="544">
        <v>26</v>
      </c>
      <c r="H244" s="545">
        <v>8210.69</v>
      </c>
      <c r="I244" s="545">
        <v>209777.9038</v>
      </c>
      <c r="J244" s="545">
        <v>0</v>
      </c>
      <c r="K244" s="545">
        <v>17988</v>
      </c>
      <c r="L244" s="458">
        <f t="shared" si="3"/>
        <v>26</v>
      </c>
    </row>
    <row r="245" spans="1:12">
      <c r="A245" s="542">
        <v>142595</v>
      </c>
      <c r="B245" s="542">
        <v>9353115</v>
      </c>
      <c r="C245" s="543" t="s">
        <v>506</v>
      </c>
      <c r="D245" s="544">
        <v>1</v>
      </c>
      <c r="E245" s="544">
        <v>0</v>
      </c>
      <c r="F245" s="544">
        <v>0</v>
      </c>
      <c r="G245" s="544">
        <v>104</v>
      </c>
      <c r="H245" s="545">
        <v>1566.56</v>
      </c>
      <c r="I245" s="545">
        <v>457505.73979999998</v>
      </c>
      <c r="J245" s="545">
        <v>0</v>
      </c>
      <c r="K245" s="545">
        <v>20589.0514</v>
      </c>
      <c r="L245" s="458">
        <f t="shared" si="3"/>
        <v>104</v>
      </c>
    </row>
    <row r="246" spans="1:12">
      <c r="A246" s="542">
        <v>143065</v>
      </c>
      <c r="B246" s="542">
        <v>9353116</v>
      </c>
      <c r="C246" s="543" t="s">
        <v>1148</v>
      </c>
      <c r="D246" s="544">
        <v>1</v>
      </c>
      <c r="E246" s="544">
        <v>0</v>
      </c>
      <c r="F246" s="544">
        <v>0</v>
      </c>
      <c r="G246" s="544">
        <v>132</v>
      </c>
      <c r="H246" s="545">
        <v>3502.8</v>
      </c>
      <c r="I246" s="545">
        <v>554869.72100000002</v>
      </c>
      <c r="J246" s="545">
        <v>0</v>
      </c>
      <c r="K246" s="545">
        <v>23744.16</v>
      </c>
      <c r="L246" s="458">
        <f t="shared" si="3"/>
        <v>132</v>
      </c>
    </row>
    <row r="247" spans="1:12">
      <c r="A247" s="542">
        <v>142597</v>
      </c>
      <c r="B247" s="542">
        <v>9353302</v>
      </c>
      <c r="C247" s="543" t="s">
        <v>1033</v>
      </c>
      <c r="D247" s="544">
        <v>1</v>
      </c>
      <c r="E247" s="544">
        <v>0</v>
      </c>
      <c r="F247" s="544">
        <v>0</v>
      </c>
      <c r="G247" s="544">
        <v>184</v>
      </c>
      <c r="H247" s="545">
        <v>3452.4</v>
      </c>
      <c r="I247" s="545">
        <v>751302.15760000004</v>
      </c>
      <c r="J247" s="545">
        <v>0</v>
      </c>
      <c r="K247" s="545">
        <v>33097.919999999998</v>
      </c>
      <c r="L247" s="458">
        <f t="shared" si="3"/>
        <v>184</v>
      </c>
    </row>
    <row r="248" spans="1:12">
      <c r="A248" s="542">
        <v>139149</v>
      </c>
      <c r="B248" s="542">
        <v>9353312</v>
      </c>
      <c r="C248" s="543" t="s">
        <v>1034</v>
      </c>
      <c r="D248" s="544">
        <v>1</v>
      </c>
      <c r="E248" s="544">
        <v>0</v>
      </c>
      <c r="F248" s="544">
        <v>0</v>
      </c>
      <c r="G248" s="544">
        <v>85</v>
      </c>
      <c r="H248" s="545">
        <v>1295.74</v>
      </c>
      <c r="I248" s="545">
        <v>423561.88309999998</v>
      </c>
      <c r="J248" s="545">
        <v>0</v>
      </c>
      <c r="K248" s="545">
        <v>20975.88</v>
      </c>
      <c r="L248" s="458">
        <f t="shared" si="3"/>
        <v>85</v>
      </c>
    </row>
    <row r="249" spans="1:12">
      <c r="A249" s="542">
        <v>137419</v>
      </c>
      <c r="B249" s="542">
        <v>9353314</v>
      </c>
      <c r="C249" s="543" t="s">
        <v>1035</v>
      </c>
      <c r="D249" s="544">
        <v>1</v>
      </c>
      <c r="E249" s="544">
        <v>0</v>
      </c>
      <c r="F249" s="544">
        <v>0</v>
      </c>
      <c r="G249" s="544">
        <v>406</v>
      </c>
      <c r="H249" s="545">
        <v>6400.8</v>
      </c>
      <c r="I249" s="545">
        <v>1548709.9780999999</v>
      </c>
      <c r="J249" s="545">
        <v>0</v>
      </c>
      <c r="K249" s="545">
        <v>73031.28</v>
      </c>
      <c r="L249" s="458">
        <f t="shared" si="3"/>
        <v>406</v>
      </c>
    </row>
    <row r="250" spans="1:12">
      <c r="A250" s="542">
        <v>139448</v>
      </c>
      <c r="B250" s="542">
        <v>9353318</v>
      </c>
      <c r="C250" s="543" t="s">
        <v>1149</v>
      </c>
      <c r="D250" s="544">
        <v>1</v>
      </c>
      <c r="E250" s="544">
        <v>0</v>
      </c>
      <c r="F250" s="544">
        <v>0</v>
      </c>
      <c r="G250" s="544">
        <v>308</v>
      </c>
      <c r="H250" s="545">
        <v>6451.2</v>
      </c>
      <c r="I250" s="545">
        <v>1161451.2</v>
      </c>
      <c r="J250" s="545">
        <v>0</v>
      </c>
      <c r="K250" s="545">
        <v>55403.040000000001</v>
      </c>
      <c r="L250" s="458">
        <f t="shared" si="3"/>
        <v>308</v>
      </c>
    </row>
    <row r="251" spans="1:12">
      <c r="A251" s="542">
        <v>143624</v>
      </c>
      <c r="B251" s="542">
        <v>9353320</v>
      </c>
      <c r="C251" s="543" t="s">
        <v>1036</v>
      </c>
      <c r="D251" s="544">
        <v>1</v>
      </c>
      <c r="E251" s="544">
        <v>0</v>
      </c>
      <c r="F251" s="544">
        <v>0</v>
      </c>
      <c r="G251" s="544">
        <v>278</v>
      </c>
      <c r="H251" s="545">
        <v>6652.8</v>
      </c>
      <c r="I251" s="545">
        <v>1079297.7131000001</v>
      </c>
      <c r="J251" s="545">
        <v>0</v>
      </c>
      <c r="K251" s="545">
        <v>50006.64</v>
      </c>
      <c r="L251" s="458">
        <f t="shared" si="3"/>
        <v>278</v>
      </c>
    </row>
    <row r="252" spans="1:12">
      <c r="A252" s="542">
        <v>145692</v>
      </c>
      <c r="B252" s="542">
        <v>9353323</v>
      </c>
      <c r="C252" s="543" t="s">
        <v>1150</v>
      </c>
      <c r="D252" s="544">
        <v>1</v>
      </c>
      <c r="E252" s="544">
        <v>0</v>
      </c>
      <c r="F252" s="544">
        <v>0</v>
      </c>
      <c r="G252" s="544">
        <v>189</v>
      </c>
      <c r="H252" s="545">
        <v>3779.14</v>
      </c>
      <c r="I252" s="545">
        <v>753718.99569999997</v>
      </c>
      <c r="J252" s="545">
        <v>0</v>
      </c>
      <c r="K252" s="545">
        <v>33997.32</v>
      </c>
      <c r="L252" s="458">
        <f t="shared" si="3"/>
        <v>189</v>
      </c>
    </row>
    <row r="253" spans="1:12">
      <c r="A253" s="542">
        <v>142598</v>
      </c>
      <c r="B253" s="542">
        <v>9353328</v>
      </c>
      <c r="C253" s="543" t="s">
        <v>1037</v>
      </c>
      <c r="D253" s="544">
        <v>1</v>
      </c>
      <c r="E253" s="544">
        <v>0</v>
      </c>
      <c r="F253" s="544">
        <v>0</v>
      </c>
      <c r="G253" s="544">
        <v>196</v>
      </c>
      <c r="H253" s="545">
        <v>3351.6</v>
      </c>
      <c r="I253" s="545">
        <v>738351.6</v>
      </c>
      <c r="J253" s="545">
        <v>0</v>
      </c>
      <c r="K253" s="545">
        <v>35256.480000000003</v>
      </c>
      <c r="L253" s="458">
        <f t="shared" si="3"/>
        <v>196</v>
      </c>
    </row>
    <row r="254" spans="1:12">
      <c r="A254" s="542">
        <v>145693</v>
      </c>
      <c r="B254" s="542">
        <v>9353331</v>
      </c>
      <c r="C254" s="543" t="s">
        <v>1151</v>
      </c>
      <c r="D254" s="544">
        <v>1</v>
      </c>
      <c r="E254" s="544">
        <v>0</v>
      </c>
      <c r="F254" s="544">
        <v>0</v>
      </c>
      <c r="G254" s="544">
        <v>117</v>
      </c>
      <c r="H254" s="545">
        <v>2016</v>
      </c>
      <c r="I254" s="545">
        <v>509436.83250000002</v>
      </c>
      <c r="J254" s="545">
        <v>0</v>
      </c>
      <c r="K254" s="545">
        <v>21678.274300000001</v>
      </c>
      <c r="L254" s="458">
        <f t="shared" si="3"/>
        <v>117</v>
      </c>
    </row>
    <row r="255" spans="1:12">
      <c r="A255" s="542">
        <v>142806</v>
      </c>
      <c r="B255" s="542">
        <v>9353335</v>
      </c>
      <c r="C255" s="543" t="s">
        <v>1038</v>
      </c>
      <c r="D255" s="544">
        <v>1</v>
      </c>
      <c r="E255" s="544">
        <v>0</v>
      </c>
      <c r="F255" s="544">
        <v>0</v>
      </c>
      <c r="G255" s="544">
        <v>205</v>
      </c>
      <c r="H255" s="545">
        <v>3502.8</v>
      </c>
      <c r="I255" s="545">
        <v>849464.10759999999</v>
      </c>
      <c r="J255" s="545">
        <v>0</v>
      </c>
      <c r="K255" s="545">
        <v>36875.4</v>
      </c>
      <c r="L255" s="458">
        <f t="shared" si="3"/>
        <v>205</v>
      </c>
    </row>
    <row r="256" spans="1:12">
      <c r="A256" s="542">
        <v>146229</v>
      </c>
      <c r="B256" s="542">
        <v>9353339</v>
      </c>
      <c r="C256" s="543" t="s">
        <v>1270</v>
      </c>
      <c r="D256" s="544">
        <v>1</v>
      </c>
      <c r="E256" s="544">
        <v>0</v>
      </c>
      <c r="F256" s="544">
        <v>0</v>
      </c>
      <c r="G256" s="544">
        <v>417</v>
      </c>
      <c r="H256" s="545">
        <v>5392.8</v>
      </c>
      <c r="I256" s="545">
        <v>1768522.1258</v>
      </c>
      <c r="J256" s="545">
        <v>0</v>
      </c>
      <c r="K256" s="545">
        <v>75009.960000000006</v>
      </c>
      <c r="L256" s="458">
        <f t="shared" si="3"/>
        <v>417</v>
      </c>
    </row>
    <row r="257" spans="1:12">
      <c r="A257" s="542">
        <v>145382</v>
      </c>
      <c r="B257" s="542">
        <v>9353340</v>
      </c>
      <c r="C257" s="543" t="s">
        <v>278</v>
      </c>
      <c r="D257" s="544">
        <v>1</v>
      </c>
      <c r="E257" s="544">
        <v>0</v>
      </c>
      <c r="F257" s="544">
        <v>0</v>
      </c>
      <c r="G257" s="544">
        <v>210</v>
      </c>
      <c r="H257" s="545">
        <v>4233.6000000000004</v>
      </c>
      <c r="I257" s="545">
        <v>807719.11910000001</v>
      </c>
      <c r="J257" s="545">
        <v>0</v>
      </c>
      <c r="K257" s="545">
        <v>39438.651400000002</v>
      </c>
      <c r="L257" s="458">
        <f t="shared" si="3"/>
        <v>210</v>
      </c>
    </row>
    <row r="258" spans="1:12">
      <c r="A258" s="542">
        <v>146977</v>
      </c>
      <c r="B258" s="542">
        <v>9353341</v>
      </c>
      <c r="C258" s="543" t="s">
        <v>279</v>
      </c>
      <c r="D258" s="544">
        <v>1</v>
      </c>
      <c r="E258" s="544">
        <v>0</v>
      </c>
      <c r="F258" s="544">
        <v>0</v>
      </c>
      <c r="G258" s="544">
        <v>207</v>
      </c>
      <c r="H258" s="545">
        <v>3326.4</v>
      </c>
      <c r="I258" s="545">
        <v>892408.97089999996</v>
      </c>
      <c r="J258" s="545">
        <v>0</v>
      </c>
      <c r="K258" s="545">
        <v>37235.160000000003</v>
      </c>
      <c r="L258" s="458">
        <f t="shared" si="3"/>
        <v>207</v>
      </c>
    </row>
    <row r="259" spans="1:12">
      <c r="A259" s="542">
        <v>141842</v>
      </c>
      <c r="B259" s="542">
        <v>9353344</v>
      </c>
      <c r="C259" s="543" t="s">
        <v>498</v>
      </c>
      <c r="D259" s="544">
        <v>1</v>
      </c>
      <c r="E259" s="544">
        <v>0</v>
      </c>
      <c r="F259" s="544">
        <v>0</v>
      </c>
      <c r="G259" s="544">
        <v>398</v>
      </c>
      <c r="H259" s="545">
        <v>10180.799999999999</v>
      </c>
      <c r="I259" s="545">
        <v>1742859.2860999999</v>
      </c>
      <c r="J259" s="545">
        <v>0</v>
      </c>
      <c r="K259" s="545">
        <v>74812.234299999996</v>
      </c>
      <c r="L259" s="458">
        <f t="shared" si="3"/>
        <v>398</v>
      </c>
    </row>
    <row r="260" spans="1:12">
      <c r="A260" s="542">
        <v>143360</v>
      </c>
      <c r="B260" s="542">
        <v>9353345</v>
      </c>
      <c r="C260" s="543" t="s">
        <v>1039</v>
      </c>
      <c r="D260" s="544">
        <v>1</v>
      </c>
      <c r="E260" s="544">
        <v>0</v>
      </c>
      <c r="F260" s="544">
        <v>0</v>
      </c>
      <c r="G260" s="544">
        <v>427</v>
      </c>
      <c r="H260" s="545">
        <v>6712.59</v>
      </c>
      <c r="I260" s="545">
        <v>1607962.59</v>
      </c>
      <c r="J260" s="545">
        <v>0</v>
      </c>
      <c r="K260" s="545">
        <v>76808.759999999995</v>
      </c>
      <c r="L260" s="458">
        <f t="shared" si="3"/>
        <v>427</v>
      </c>
    </row>
    <row r="261" spans="1:12">
      <c r="A261" s="542">
        <v>145795</v>
      </c>
      <c r="B261" s="542">
        <v>9353346</v>
      </c>
      <c r="C261" s="543" t="s">
        <v>1152</v>
      </c>
      <c r="D261" s="544">
        <v>1</v>
      </c>
      <c r="E261" s="544">
        <v>0</v>
      </c>
      <c r="F261" s="544">
        <v>0</v>
      </c>
      <c r="G261" s="544">
        <v>290</v>
      </c>
      <c r="H261" s="545">
        <v>8316</v>
      </c>
      <c r="I261" s="545">
        <v>1095816</v>
      </c>
      <c r="J261" s="545">
        <v>0</v>
      </c>
      <c r="K261" s="545">
        <v>52165.2</v>
      </c>
      <c r="L261" s="458">
        <f t="shared" si="3"/>
        <v>290</v>
      </c>
    </row>
    <row r="262" spans="1:12">
      <c r="A262" s="542">
        <v>137179</v>
      </c>
      <c r="B262" s="542">
        <v>9354029</v>
      </c>
      <c r="C262" s="543" t="s">
        <v>416</v>
      </c>
      <c r="D262" s="544">
        <v>1</v>
      </c>
      <c r="E262" s="544">
        <v>0</v>
      </c>
      <c r="F262" s="544">
        <v>0</v>
      </c>
      <c r="G262" s="544">
        <v>356</v>
      </c>
      <c r="H262" s="545">
        <v>11289.6</v>
      </c>
      <c r="I262" s="545">
        <v>1550128.6142</v>
      </c>
      <c r="J262" s="545">
        <v>0</v>
      </c>
      <c r="K262" s="545">
        <v>79489.08</v>
      </c>
      <c r="L262" s="458">
        <f t="shared" ref="L262:L325" si="4">IF(B262="","",(G262-IF(E262=1,F262,0)))</f>
        <v>356</v>
      </c>
    </row>
    <row r="263" spans="1:12">
      <c r="A263" s="542">
        <v>137180</v>
      </c>
      <c r="B263" s="542">
        <v>9354030</v>
      </c>
      <c r="C263" s="543" t="s">
        <v>417</v>
      </c>
      <c r="D263" s="544">
        <v>1</v>
      </c>
      <c r="E263" s="544">
        <v>0</v>
      </c>
      <c r="F263" s="544">
        <v>0</v>
      </c>
      <c r="G263" s="544">
        <v>508</v>
      </c>
      <c r="H263" s="545">
        <v>10483.200000000001</v>
      </c>
      <c r="I263" s="545">
        <v>2182183.2000000002</v>
      </c>
      <c r="J263" s="545">
        <v>0</v>
      </c>
      <c r="K263" s="545">
        <v>112858.74</v>
      </c>
      <c r="L263" s="458">
        <f t="shared" si="4"/>
        <v>508</v>
      </c>
    </row>
    <row r="264" spans="1:12">
      <c r="A264" s="542">
        <v>136990</v>
      </c>
      <c r="B264" s="542">
        <v>9354000</v>
      </c>
      <c r="C264" s="543" t="s">
        <v>1040</v>
      </c>
      <c r="D264" s="544">
        <v>1</v>
      </c>
      <c r="E264" s="544">
        <v>0</v>
      </c>
      <c r="F264" s="544">
        <v>0</v>
      </c>
      <c r="G264" s="544">
        <v>715</v>
      </c>
      <c r="H264" s="545">
        <v>27720</v>
      </c>
      <c r="I264" s="545">
        <v>3698053.3333000001</v>
      </c>
      <c r="J264" s="545">
        <v>0</v>
      </c>
      <c r="K264" s="545">
        <v>189317.7</v>
      </c>
      <c r="L264" s="458">
        <f t="shared" si="4"/>
        <v>715</v>
      </c>
    </row>
    <row r="265" spans="1:12">
      <c r="A265" s="542">
        <v>136757</v>
      </c>
      <c r="B265" s="542">
        <v>9354001</v>
      </c>
      <c r="C265" s="543" t="s">
        <v>429</v>
      </c>
      <c r="D265" s="544">
        <v>1</v>
      </c>
      <c r="E265" s="544">
        <v>0</v>
      </c>
      <c r="F265" s="544">
        <v>0</v>
      </c>
      <c r="G265" s="544">
        <v>598</v>
      </c>
      <c r="H265" s="545">
        <v>10483.200000000001</v>
      </c>
      <c r="I265" s="545">
        <v>3000483.2</v>
      </c>
      <c r="J265" s="545">
        <v>0</v>
      </c>
      <c r="K265" s="545">
        <v>158338.44</v>
      </c>
      <c r="L265" s="458">
        <f t="shared" si="4"/>
        <v>598</v>
      </c>
    </row>
    <row r="266" spans="1:12">
      <c r="A266" s="542">
        <v>137134</v>
      </c>
      <c r="B266" s="542">
        <v>9354002</v>
      </c>
      <c r="C266" s="543" t="s">
        <v>225</v>
      </c>
      <c r="D266" s="544">
        <v>1</v>
      </c>
      <c r="E266" s="544">
        <v>0</v>
      </c>
      <c r="F266" s="544">
        <v>0</v>
      </c>
      <c r="G266" s="544">
        <v>706</v>
      </c>
      <c r="H266" s="545">
        <v>43255.43</v>
      </c>
      <c r="I266" s="545">
        <v>4123552.6918000001</v>
      </c>
      <c r="J266" s="545">
        <v>0</v>
      </c>
      <c r="K266" s="545">
        <v>186934.68</v>
      </c>
      <c r="L266" s="458">
        <f t="shared" si="4"/>
        <v>706</v>
      </c>
    </row>
    <row r="267" spans="1:12">
      <c r="A267" s="542">
        <v>137321</v>
      </c>
      <c r="B267" s="542">
        <v>9354003</v>
      </c>
      <c r="C267" s="543" t="s">
        <v>312</v>
      </c>
      <c r="D267" s="544">
        <v>1</v>
      </c>
      <c r="E267" s="544">
        <v>0</v>
      </c>
      <c r="F267" s="544">
        <v>0</v>
      </c>
      <c r="G267" s="544">
        <v>1034</v>
      </c>
      <c r="H267" s="545">
        <v>52120.24</v>
      </c>
      <c r="I267" s="545">
        <v>5582856.8373999996</v>
      </c>
      <c r="J267" s="545">
        <v>0</v>
      </c>
      <c r="K267" s="545">
        <v>273782.52</v>
      </c>
      <c r="L267" s="458">
        <f t="shared" si="4"/>
        <v>1034</v>
      </c>
    </row>
    <row r="268" spans="1:12">
      <c r="A268" s="542">
        <v>138162</v>
      </c>
      <c r="B268" s="542">
        <v>9354004</v>
      </c>
      <c r="C268" s="543" t="s">
        <v>423</v>
      </c>
      <c r="D268" s="544">
        <v>1</v>
      </c>
      <c r="E268" s="544">
        <v>0</v>
      </c>
      <c r="F268" s="544">
        <v>0</v>
      </c>
      <c r="G268" s="544">
        <v>646</v>
      </c>
      <c r="H268" s="545">
        <v>30441.599999999999</v>
      </c>
      <c r="I268" s="545">
        <v>3542548.1164000002</v>
      </c>
      <c r="J268" s="545">
        <v>0</v>
      </c>
      <c r="K268" s="545">
        <v>171047.88</v>
      </c>
      <c r="L268" s="458">
        <f t="shared" si="4"/>
        <v>646</v>
      </c>
    </row>
    <row r="269" spans="1:12">
      <c r="A269" s="542">
        <v>137674</v>
      </c>
      <c r="B269" s="542">
        <v>9354006</v>
      </c>
      <c r="C269" s="543" t="s">
        <v>322</v>
      </c>
      <c r="D269" s="544">
        <v>1</v>
      </c>
      <c r="E269" s="544">
        <v>0</v>
      </c>
      <c r="F269" s="544">
        <v>0</v>
      </c>
      <c r="G269" s="544">
        <v>501</v>
      </c>
      <c r="H269" s="545">
        <v>18956.240000000002</v>
      </c>
      <c r="I269" s="545">
        <v>2924604.7387999999</v>
      </c>
      <c r="J269" s="545">
        <v>0</v>
      </c>
      <c r="K269" s="545">
        <v>132654.78</v>
      </c>
      <c r="L269" s="458">
        <f t="shared" si="4"/>
        <v>501</v>
      </c>
    </row>
    <row r="270" spans="1:12">
      <c r="A270" s="542">
        <v>138373</v>
      </c>
      <c r="B270" s="542">
        <v>9354007</v>
      </c>
      <c r="C270" s="543" t="s">
        <v>496</v>
      </c>
      <c r="D270" s="544">
        <v>1</v>
      </c>
      <c r="E270" s="544">
        <v>0</v>
      </c>
      <c r="F270" s="544">
        <v>0</v>
      </c>
      <c r="G270" s="544">
        <v>884</v>
      </c>
      <c r="H270" s="545">
        <v>34524</v>
      </c>
      <c r="I270" s="545">
        <v>5115278.84</v>
      </c>
      <c r="J270" s="545">
        <v>0</v>
      </c>
      <c r="K270" s="545">
        <v>234065.52</v>
      </c>
      <c r="L270" s="458">
        <f t="shared" si="4"/>
        <v>884</v>
      </c>
    </row>
    <row r="271" spans="1:12">
      <c r="A271" s="542">
        <v>138506</v>
      </c>
      <c r="B271" s="542">
        <v>9354008</v>
      </c>
      <c r="C271" s="543" t="s">
        <v>495</v>
      </c>
      <c r="D271" s="544">
        <v>1</v>
      </c>
      <c r="E271" s="544">
        <v>0</v>
      </c>
      <c r="F271" s="544">
        <v>0</v>
      </c>
      <c r="G271" s="544">
        <v>652</v>
      </c>
      <c r="H271" s="545">
        <v>23468.2</v>
      </c>
      <c r="I271" s="545">
        <v>3593248.8999000001</v>
      </c>
      <c r="J271" s="545">
        <v>0</v>
      </c>
      <c r="K271" s="545">
        <v>172636.56</v>
      </c>
      <c r="L271" s="458">
        <f t="shared" si="4"/>
        <v>652</v>
      </c>
    </row>
    <row r="272" spans="1:12">
      <c r="A272" s="542">
        <v>138250</v>
      </c>
      <c r="B272" s="542">
        <v>9354009</v>
      </c>
      <c r="C272" s="543" t="s">
        <v>430</v>
      </c>
      <c r="D272" s="544">
        <v>1</v>
      </c>
      <c r="E272" s="544">
        <v>0</v>
      </c>
      <c r="F272" s="544">
        <v>0</v>
      </c>
      <c r="G272" s="544">
        <v>503</v>
      </c>
      <c r="H272" s="545">
        <v>6066.18</v>
      </c>
      <c r="I272" s="545">
        <v>2635168.0038999999</v>
      </c>
      <c r="J272" s="545">
        <v>0</v>
      </c>
      <c r="K272" s="545">
        <v>133184.34</v>
      </c>
      <c r="L272" s="458">
        <f t="shared" si="4"/>
        <v>503</v>
      </c>
    </row>
    <row r="273" spans="1:12">
      <c r="A273" s="542">
        <v>138273</v>
      </c>
      <c r="B273" s="542">
        <v>9354010</v>
      </c>
      <c r="C273" s="543" t="s">
        <v>1271</v>
      </c>
      <c r="D273" s="544">
        <v>1</v>
      </c>
      <c r="E273" s="544">
        <v>0</v>
      </c>
      <c r="F273" s="544">
        <v>0</v>
      </c>
      <c r="G273" s="544">
        <v>463</v>
      </c>
      <c r="H273" s="545">
        <v>15724.8</v>
      </c>
      <c r="I273" s="545">
        <v>2513537.3665</v>
      </c>
      <c r="J273" s="545">
        <v>0</v>
      </c>
      <c r="K273" s="545">
        <v>122593.14</v>
      </c>
      <c r="L273" s="458">
        <f t="shared" si="4"/>
        <v>463</v>
      </c>
    </row>
    <row r="274" spans="1:12">
      <c r="A274" s="542">
        <v>138274</v>
      </c>
      <c r="B274" s="542">
        <v>9354016</v>
      </c>
      <c r="C274" s="543" t="s">
        <v>1272</v>
      </c>
      <c r="D274" s="544">
        <v>1</v>
      </c>
      <c r="E274" s="544">
        <v>0</v>
      </c>
      <c r="F274" s="544">
        <v>0</v>
      </c>
      <c r="G274" s="544">
        <v>304</v>
      </c>
      <c r="H274" s="545">
        <v>9021.6</v>
      </c>
      <c r="I274" s="545">
        <v>1842945.5294000001</v>
      </c>
      <c r="J274" s="545">
        <v>0</v>
      </c>
      <c r="K274" s="545">
        <v>80493.119999999995</v>
      </c>
      <c r="L274" s="458">
        <f t="shared" si="4"/>
        <v>304</v>
      </c>
    </row>
    <row r="275" spans="1:12">
      <c r="A275" s="542">
        <v>136918</v>
      </c>
      <c r="B275" s="542">
        <v>9354017</v>
      </c>
      <c r="C275" s="543" t="s">
        <v>315</v>
      </c>
      <c r="D275" s="544">
        <v>1</v>
      </c>
      <c r="E275" s="544">
        <v>0</v>
      </c>
      <c r="F275" s="544">
        <v>0</v>
      </c>
      <c r="G275" s="544">
        <v>751</v>
      </c>
      <c r="H275" s="545">
        <v>21268.799999999999</v>
      </c>
      <c r="I275" s="545">
        <v>3776268.8</v>
      </c>
      <c r="J275" s="545">
        <v>0</v>
      </c>
      <c r="K275" s="545">
        <v>198849.78</v>
      </c>
      <c r="L275" s="458">
        <f t="shared" si="4"/>
        <v>751</v>
      </c>
    </row>
    <row r="276" spans="1:12">
      <c r="A276" s="542">
        <v>141639</v>
      </c>
      <c r="B276" s="542">
        <v>9354019</v>
      </c>
      <c r="C276" s="543" t="s">
        <v>422</v>
      </c>
      <c r="D276" s="544">
        <v>1</v>
      </c>
      <c r="E276" s="544">
        <v>0</v>
      </c>
      <c r="F276" s="544">
        <v>0</v>
      </c>
      <c r="G276" s="544">
        <v>1395</v>
      </c>
      <c r="H276" s="545">
        <v>60984</v>
      </c>
      <c r="I276" s="545">
        <v>7102241.0936000003</v>
      </c>
      <c r="J276" s="545">
        <v>0</v>
      </c>
      <c r="K276" s="545">
        <v>369368.1</v>
      </c>
      <c r="L276" s="458">
        <f t="shared" si="4"/>
        <v>1395</v>
      </c>
    </row>
    <row r="277" spans="1:12">
      <c r="A277" s="542">
        <v>139403</v>
      </c>
      <c r="B277" s="542">
        <v>9354032</v>
      </c>
      <c r="C277" s="543" t="s">
        <v>471</v>
      </c>
      <c r="D277" s="544">
        <v>1</v>
      </c>
      <c r="E277" s="544">
        <v>0</v>
      </c>
      <c r="F277" s="544">
        <v>0</v>
      </c>
      <c r="G277" s="544">
        <v>860</v>
      </c>
      <c r="H277" s="545">
        <v>26964</v>
      </c>
      <c r="I277" s="545">
        <v>5234509.6146</v>
      </c>
      <c r="J277" s="545">
        <v>0</v>
      </c>
      <c r="K277" s="545">
        <v>227710.8</v>
      </c>
      <c r="L277" s="458">
        <f t="shared" si="4"/>
        <v>860</v>
      </c>
    </row>
    <row r="278" spans="1:12">
      <c r="A278" s="542">
        <v>139867</v>
      </c>
      <c r="B278" s="542">
        <v>9354033</v>
      </c>
      <c r="C278" s="543" t="s">
        <v>465</v>
      </c>
      <c r="D278" s="544">
        <v>1</v>
      </c>
      <c r="E278" s="544">
        <v>0</v>
      </c>
      <c r="F278" s="544">
        <v>0</v>
      </c>
      <c r="G278" s="544">
        <v>1023</v>
      </c>
      <c r="H278" s="545">
        <v>48232.800000000003</v>
      </c>
      <c r="I278" s="545">
        <v>5388347.9595999997</v>
      </c>
      <c r="J278" s="545">
        <v>0</v>
      </c>
      <c r="K278" s="545">
        <v>270869.94</v>
      </c>
      <c r="L278" s="458">
        <f t="shared" si="4"/>
        <v>1023</v>
      </c>
    </row>
    <row r="279" spans="1:12">
      <c r="A279" s="542">
        <v>140032</v>
      </c>
      <c r="B279" s="542">
        <v>9354034</v>
      </c>
      <c r="C279" s="543" t="s">
        <v>494</v>
      </c>
      <c r="D279" s="544">
        <v>1</v>
      </c>
      <c r="E279" s="544">
        <v>0</v>
      </c>
      <c r="F279" s="544">
        <v>0</v>
      </c>
      <c r="G279" s="544">
        <v>672</v>
      </c>
      <c r="H279" s="545">
        <v>30340.799999999999</v>
      </c>
      <c r="I279" s="545">
        <v>4010238.1423999998</v>
      </c>
      <c r="J279" s="545">
        <v>0</v>
      </c>
      <c r="K279" s="545">
        <v>177932.16</v>
      </c>
      <c r="L279" s="458">
        <f t="shared" si="4"/>
        <v>672</v>
      </c>
    </row>
    <row r="280" spans="1:12">
      <c r="A280" s="542">
        <v>140047</v>
      </c>
      <c r="B280" s="542">
        <v>9354035</v>
      </c>
      <c r="C280" s="543" t="s">
        <v>1273</v>
      </c>
      <c r="D280" s="544">
        <v>1</v>
      </c>
      <c r="E280" s="544">
        <v>0</v>
      </c>
      <c r="F280" s="544">
        <v>0</v>
      </c>
      <c r="G280" s="544">
        <v>302</v>
      </c>
      <c r="H280" s="545">
        <v>15724.8</v>
      </c>
      <c r="I280" s="545">
        <v>1715041.8465</v>
      </c>
      <c r="J280" s="545">
        <v>0</v>
      </c>
      <c r="K280" s="545">
        <v>79963.56</v>
      </c>
      <c r="L280" s="458">
        <f t="shared" si="4"/>
        <v>302</v>
      </c>
    </row>
    <row r="281" spans="1:12">
      <c r="A281" s="542">
        <v>136271</v>
      </c>
      <c r="B281" s="542">
        <v>9354036</v>
      </c>
      <c r="C281" s="543" t="s">
        <v>493</v>
      </c>
      <c r="D281" s="544">
        <v>1</v>
      </c>
      <c r="E281" s="544">
        <v>0</v>
      </c>
      <c r="F281" s="544">
        <v>0</v>
      </c>
      <c r="G281" s="544">
        <v>812</v>
      </c>
      <c r="H281" s="545">
        <v>24897.599999999999</v>
      </c>
      <c r="I281" s="545">
        <v>4084897.6</v>
      </c>
      <c r="J281" s="545">
        <v>0</v>
      </c>
      <c r="K281" s="545">
        <v>215001.36</v>
      </c>
      <c r="L281" s="458">
        <f t="shared" si="4"/>
        <v>812</v>
      </c>
    </row>
    <row r="282" spans="1:12">
      <c r="A282" s="542">
        <v>136782</v>
      </c>
      <c r="B282" s="542">
        <v>9354040</v>
      </c>
      <c r="C282" s="543" t="s">
        <v>222</v>
      </c>
      <c r="D282" s="544">
        <v>1</v>
      </c>
      <c r="E282" s="544">
        <v>0</v>
      </c>
      <c r="F282" s="544">
        <v>0</v>
      </c>
      <c r="G282" s="544">
        <v>896</v>
      </c>
      <c r="H282" s="545">
        <v>28224</v>
      </c>
      <c r="I282" s="545">
        <v>4508224</v>
      </c>
      <c r="J282" s="545">
        <v>0</v>
      </c>
      <c r="K282" s="545">
        <v>237242.88</v>
      </c>
      <c r="L282" s="458">
        <f t="shared" si="4"/>
        <v>896</v>
      </c>
    </row>
    <row r="283" spans="1:12">
      <c r="A283" s="542">
        <v>140669</v>
      </c>
      <c r="B283" s="542">
        <v>9354041</v>
      </c>
      <c r="C283" s="543" t="s">
        <v>492</v>
      </c>
      <c r="D283" s="544">
        <v>1</v>
      </c>
      <c r="E283" s="544">
        <v>0</v>
      </c>
      <c r="F283" s="544">
        <v>0</v>
      </c>
      <c r="G283" s="544">
        <v>719</v>
      </c>
      <c r="H283" s="545">
        <v>20865.599999999999</v>
      </c>
      <c r="I283" s="545">
        <v>3686310.9837000002</v>
      </c>
      <c r="J283" s="545">
        <v>0</v>
      </c>
      <c r="K283" s="545">
        <v>190376.82</v>
      </c>
      <c r="L283" s="458">
        <f t="shared" si="4"/>
        <v>719</v>
      </c>
    </row>
    <row r="284" spans="1:12">
      <c r="A284" s="542">
        <v>140969</v>
      </c>
      <c r="B284" s="542">
        <v>9354042</v>
      </c>
      <c r="C284" s="543" t="s">
        <v>461</v>
      </c>
      <c r="D284" s="544">
        <v>1</v>
      </c>
      <c r="E284" s="544">
        <v>0</v>
      </c>
      <c r="F284" s="544">
        <v>0</v>
      </c>
      <c r="G284" s="544">
        <v>639</v>
      </c>
      <c r="H284" s="545">
        <v>27468</v>
      </c>
      <c r="I284" s="545">
        <v>3222468</v>
      </c>
      <c r="J284" s="545">
        <v>0</v>
      </c>
      <c r="K284" s="545">
        <v>169194.42</v>
      </c>
      <c r="L284" s="458">
        <f t="shared" si="4"/>
        <v>639</v>
      </c>
    </row>
    <row r="285" spans="1:12">
      <c r="A285" s="542">
        <v>141236</v>
      </c>
      <c r="B285" s="542">
        <v>9354043</v>
      </c>
      <c r="C285" s="543" t="s">
        <v>491</v>
      </c>
      <c r="D285" s="544">
        <v>1</v>
      </c>
      <c r="E285" s="544">
        <v>0</v>
      </c>
      <c r="F285" s="544">
        <v>0</v>
      </c>
      <c r="G285" s="544">
        <v>429</v>
      </c>
      <c r="H285" s="545">
        <v>17524.47</v>
      </c>
      <c r="I285" s="545">
        <v>2374596.7466000002</v>
      </c>
      <c r="J285" s="545">
        <v>0</v>
      </c>
      <c r="K285" s="545">
        <v>113590.62</v>
      </c>
      <c r="L285" s="458">
        <f t="shared" si="4"/>
        <v>429</v>
      </c>
    </row>
    <row r="286" spans="1:12">
      <c r="A286" s="542">
        <v>142759</v>
      </c>
      <c r="B286" s="542">
        <v>9354045</v>
      </c>
      <c r="C286" s="543" t="s">
        <v>490</v>
      </c>
      <c r="D286" s="544">
        <v>1</v>
      </c>
      <c r="E286" s="544">
        <v>0</v>
      </c>
      <c r="F286" s="544">
        <v>0</v>
      </c>
      <c r="G286" s="544">
        <v>1030</v>
      </c>
      <c r="H286" s="545">
        <v>40370.400000000001</v>
      </c>
      <c r="I286" s="545">
        <v>5520118.9077000003</v>
      </c>
      <c r="J286" s="545">
        <v>0</v>
      </c>
      <c r="K286" s="545">
        <v>272723.40000000002</v>
      </c>
      <c r="L286" s="458">
        <f t="shared" si="4"/>
        <v>1030</v>
      </c>
    </row>
    <row r="287" spans="1:12">
      <c r="A287" s="542">
        <v>145055</v>
      </c>
      <c r="B287" s="542">
        <v>9354048</v>
      </c>
      <c r="C287" s="543" t="s">
        <v>425</v>
      </c>
      <c r="D287" s="544">
        <v>1</v>
      </c>
      <c r="E287" s="544">
        <v>0</v>
      </c>
      <c r="F287" s="544">
        <v>0</v>
      </c>
      <c r="G287" s="544">
        <v>751</v>
      </c>
      <c r="H287" s="545">
        <v>63828.35</v>
      </c>
      <c r="I287" s="545">
        <v>4030510.2228000001</v>
      </c>
      <c r="J287" s="545">
        <v>0</v>
      </c>
      <c r="K287" s="545">
        <v>198849.78</v>
      </c>
      <c r="L287" s="458">
        <f t="shared" si="4"/>
        <v>751</v>
      </c>
    </row>
    <row r="288" spans="1:12">
      <c r="A288" s="542">
        <v>137901</v>
      </c>
      <c r="B288" s="542">
        <v>9354051</v>
      </c>
      <c r="C288" s="543" t="s">
        <v>489</v>
      </c>
      <c r="D288" s="544">
        <v>1</v>
      </c>
      <c r="E288" s="544">
        <v>0</v>
      </c>
      <c r="F288" s="544">
        <v>0</v>
      </c>
      <c r="G288" s="544">
        <v>318</v>
      </c>
      <c r="H288" s="545">
        <v>9626.4</v>
      </c>
      <c r="I288" s="545">
        <v>1832765.3119000001</v>
      </c>
      <c r="J288" s="545">
        <v>0</v>
      </c>
      <c r="K288" s="545">
        <v>84200.04</v>
      </c>
      <c r="L288" s="458">
        <f t="shared" si="4"/>
        <v>318</v>
      </c>
    </row>
    <row r="289" spans="1:12">
      <c r="A289" s="542">
        <v>137055</v>
      </c>
      <c r="B289" s="542">
        <v>9354056</v>
      </c>
      <c r="C289" s="543" t="s">
        <v>218</v>
      </c>
      <c r="D289" s="544">
        <v>1</v>
      </c>
      <c r="E289" s="544">
        <v>0</v>
      </c>
      <c r="F289" s="544">
        <v>0</v>
      </c>
      <c r="G289" s="544">
        <v>1231</v>
      </c>
      <c r="H289" s="545">
        <v>32538.12</v>
      </c>
      <c r="I289" s="545">
        <v>6192538.1200000001</v>
      </c>
      <c r="J289" s="545">
        <v>0</v>
      </c>
      <c r="K289" s="545">
        <v>325944.18</v>
      </c>
      <c r="L289" s="458">
        <f t="shared" si="4"/>
        <v>1231</v>
      </c>
    </row>
    <row r="290" spans="1:12">
      <c r="A290" s="542">
        <v>136998</v>
      </c>
      <c r="B290" s="542">
        <v>9354075</v>
      </c>
      <c r="C290" s="543" t="s">
        <v>219</v>
      </c>
      <c r="D290" s="544">
        <v>1</v>
      </c>
      <c r="E290" s="544">
        <v>0</v>
      </c>
      <c r="F290" s="544">
        <v>0</v>
      </c>
      <c r="G290" s="544">
        <v>767</v>
      </c>
      <c r="H290" s="545">
        <v>23788.799999999999</v>
      </c>
      <c r="I290" s="545">
        <v>3930019.3344000001</v>
      </c>
      <c r="J290" s="545">
        <v>0</v>
      </c>
      <c r="K290" s="545">
        <v>203086.26</v>
      </c>
      <c r="L290" s="458">
        <f t="shared" si="4"/>
        <v>767</v>
      </c>
    </row>
    <row r="291" spans="1:12">
      <c r="A291" s="542">
        <v>136834</v>
      </c>
      <c r="B291" s="542">
        <v>9354076</v>
      </c>
      <c r="C291" s="543" t="s">
        <v>325</v>
      </c>
      <c r="D291" s="544">
        <v>1</v>
      </c>
      <c r="E291" s="544">
        <v>0</v>
      </c>
      <c r="F291" s="544">
        <v>0</v>
      </c>
      <c r="G291" s="544">
        <v>1511</v>
      </c>
      <c r="H291" s="545">
        <v>39816</v>
      </c>
      <c r="I291" s="545">
        <v>7594816</v>
      </c>
      <c r="J291" s="545">
        <v>0</v>
      </c>
      <c r="K291" s="545">
        <v>400082.58</v>
      </c>
      <c r="L291" s="458">
        <f t="shared" si="4"/>
        <v>1511</v>
      </c>
    </row>
    <row r="292" spans="1:12">
      <c r="A292" s="542">
        <v>136827</v>
      </c>
      <c r="B292" s="542">
        <v>9354092</v>
      </c>
      <c r="C292" s="543" t="s">
        <v>317</v>
      </c>
      <c r="D292" s="544">
        <v>1</v>
      </c>
      <c r="E292" s="544">
        <v>0</v>
      </c>
      <c r="F292" s="544">
        <v>0</v>
      </c>
      <c r="G292" s="544">
        <v>1487</v>
      </c>
      <c r="H292" s="545">
        <v>43344</v>
      </c>
      <c r="I292" s="545">
        <v>7478344</v>
      </c>
      <c r="J292" s="545">
        <v>0</v>
      </c>
      <c r="K292" s="545">
        <v>393727.86</v>
      </c>
      <c r="L292" s="458">
        <f t="shared" si="4"/>
        <v>1487</v>
      </c>
    </row>
    <row r="293" spans="1:12">
      <c r="A293" s="542">
        <v>139288</v>
      </c>
      <c r="B293" s="542">
        <v>9354095</v>
      </c>
      <c r="C293" s="543" t="s">
        <v>488</v>
      </c>
      <c r="D293" s="544">
        <v>1</v>
      </c>
      <c r="E293" s="544">
        <v>0</v>
      </c>
      <c r="F293" s="544">
        <v>0</v>
      </c>
      <c r="G293" s="544">
        <v>1002</v>
      </c>
      <c r="H293" s="545">
        <v>25200</v>
      </c>
      <c r="I293" s="545">
        <v>5508320.7341</v>
      </c>
      <c r="J293" s="545">
        <v>0</v>
      </c>
      <c r="K293" s="545">
        <v>265309.56</v>
      </c>
      <c r="L293" s="458">
        <f t="shared" si="4"/>
        <v>1002</v>
      </c>
    </row>
    <row r="294" spans="1:12">
      <c r="A294" s="542">
        <v>144214</v>
      </c>
      <c r="B294" s="542">
        <v>9354096</v>
      </c>
      <c r="C294" s="543" t="s">
        <v>313</v>
      </c>
      <c r="D294" s="544">
        <v>1</v>
      </c>
      <c r="E294" s="544">
        <v>0</v>
      </c>
      <c r="F294" s="544">
        <v>0</v>
      </c>
      <c r="G294" s="544">
        <v>752</v>
      </c>
      <c r="H294" s="545">
        <v>20260.8</v>
      </c>
      <c r="I294" s="545">
        <v>3790345.1779</v>
      </c>
      <c r="J294" s="545">
        <v>0</v>
      </c>
      <c r="K294" s="545">
        <v>199114.56</v>
      </c>
      <c r="L294" s="458">
        <f t="shared" si="4"/>
        <v>752</v>
      </c>
    </row>
    <row r="295" spans="1:12">
      <c r="A295" s="542">
        <v>137218</v>
      </c>
      <c r="B295" s="542">
        <v>9354097</v>
      </c>
      <c r="C295" s="543" t="s">
        <v>314</v>
      </c>
      <c r="D295" s="544">
        <v>1</v>
      </c>
      <c r="E295" s="544">
        <v>0</v>
      </c>
      <c r="F295" s="544">
        <v>0</v>
      </c>
      <c r="G295" s="544">
        <v>917</v>
      </c>
      <c r="H295" s="545">
        <v>23184</v>
      </c>
      <c r="I295" s="545">
        <v>4608184</v>
      </c>
      <c r="J295" s="545">
        <v>0</v>
      </c>
      <c r="K295" s="545">
        <v>242803.26</v>
      </c>
      <c r="L295" s="458">
        <f t="shared" si="4"/>
        <v>917</v>
      </c>
    </row>
    <row r="296" spans="1:12">
      <c r="A296" s="542">
        <v>137208</v>
      </c>
      <c r="B296" s="542">
        <v>9354098</v>
      </c>
      <c r="C296" s="543" t="s">
        <v>487</v>
      </c>
      <c r="D296" s="544">
        <v>1</v>
      </c>
      <c r="E296" s="544">
        <v>0</v>
      </c>
      <c r="F296" s="544">
        <v>0</v>
      </c>
      <c r="G296" s="544">
        <v>578</v>
      </c>
      <c r="H296" s="545">
        <v>12600</v>
      </c>
      <c r="I296" s="545">
        <v>3025868.0485</v>
      </c>
      <c r="J296" s="545">
        <v>0</v>
      </c>
      <c r="K296" s="545">
        <v>153042.84</v>
      </c>
      <c r="L296" s="458">
        <f t="shared" si="4"/>
        <v>578</v>
      </c>
    </row>
    <row r="297" spans="1:12">
      <c r="A297" s="542">
        <v>136969</v>
      </c>
      <c r="B297" s="542">
        <v>9354099</v>
      </c>
      <c r="C297" s="543" t="s">
        <v>324</v>
      </c>
      <c r="D297" s="544">
        <v>1</v>
      </c>
      <c r="E297" s="544">
        <v>0</v>
      </c>
      <c r="F297" s="544">
        <v>0</v>
      </c>
      <c r="G297" s="544">
        <v>1544</v>
      </c>
      <c r="H297" s="545">
        <v>58968</v>
      </c>
      <c r="I297" s="545">
        <v>7778968</v>
      </c>
      <c r="J297" s="545">
        <v>0</v>
      </c>
      <c r="K297" s="545">
        <v>408820.32</v>
      </c>
      <c r="L297" s="458">
        <f t="shared" si="4"/>
        <v>1544</v>
      </c>
    </row>
    <row r="298" spans="1:12">
      <c r="A298" s="542">
        <v>136322</v>
      </c>
      <c r="B298" s="542">
        <v>9354102</v>
      </c>
      <c r="C298" s="543" t="s">
        <v>421</v>
      </c>
      <c r="D298" s="544">
        <v>1</v>
      </c>
      <c r="E298" s="544">
        <v>0</v>
      </c>
      <c r="F298" s="544">
        <v>0</v>
      </c>
      <c r="G298" s="544">
        <v>1157</v>
      </c>
      <c r="H298" s="545">
        <v>25704</v>
      </c>
      <c r="I298" s="545">
        <v>5810704</v>
      </c>
      <c r="J298" s="545">
        <v>0</v>
      </c>
      <c r="K298" s="545">
        <v>306350.46000000002</v>
      </c>
      <c r="L298" s="458">
        <f t="shared" si="4"/>
        <v>1157</v>
      </c>
    </row>
    <row r="299" spans="1:12">
      <c r="A299" s="542">
        <v>143362</v>
      </c>
      <c r="B299" s="542">
        <v>9354103</v>
      </c>
      <c r="C299" s="543" t="s">
        <v>428</v>
      </c>
      <c r="D299" s="544">
        <v>1</v>
      </c>
      <c r="E299" s="544">
        <v>0</v>
      </c>
      <c r="F299" s="544">
        <v>0</v>
      </c>
      <c r="G299" s="544">
        <v>941</v>
      </c>
      <c r="H299" s="545">
        <v>27413.49</v>
      </c>
      <c r="I299" s="545">
        <v>4777977.3550000004</v>
      </c>
      <c r="J299" s="545">
        <v>0</v>
      </c>
      <c r="K299" s="545">
        <v>249157.98</v>
      </c>
      <c r="L299" s="458">
        <f t="shared" si="4"/>
        <v>941</v>
      </c>
    </row>
    <row r="300" spans="1:12">
      <c r="A300" s="542">
        <v>136416</v>
      </c>
      <c r="B300" s="542">
        <v>9354504</v>
      </c>
      <c r="C300" s="543" t="s">
        <v>221</v>
      </c>
      <c r="D300" s="544">
        <v>1</v>
      </c>
      <c r="E300" s="544">
        <v>0</v>
      </c>
      <c r="F300" s="544">
        <v>0</v>
      </c>
      <c r="G300" s="544">
        <v>673</v>
      </c>
      <c r="H300" s="545">
        <v>16228.8</v>
      </c>
      <c r="I300" s="545">
        <v>3407528.8</v>
      </c>
      <c r="J300" s="545">
        <v>0</v>
      </c>
      <c r="K300" s="545">
        <v>178196.94</v>
      </c>
      <c r="L300" s="458">
        <f t="shared" si="4"/>
        <v>673</v>
      </c>
    </row>
    <row r="301" spans="1:12">
      <c r="A301" s="542">
        <v>137849</v>
      </c>
      <c r="B301" s="542">
        <v>9354603</v>
      </c>
      <c r="C301" s="543" t="s">
        <v>321</v>
      </c>
      <c r="D301" s="544">
        <v>1</v>
      </c>
      <c r="E301" s="544">
        <v>0</v>
      </c>
      <c r="F301" s="544">
        <v>0</v>
      </c>
      <c r="G301" s="544">
        <v>817</v>
      </c>
      <c r="H301" s="545">
        <v>27216</v>
      </c>
      <c r="I301" s="545">
        <v>4172137.3968000002</v>
      </c>
      <c r="J301" s="545">
        <v>0</v>
      </c>
      <c r="K301" s="545">
        <v>216325.26</v>
      </c>
      <c r="L301" s="458">
        <f t="shared" si="4"/>
        <v>817</v>
      </c>
    </row>
    <row r="302" spans="1:12">
      <c r="A302" s="542">
        <v>146909</v>
      </c>
      <c r="B302" s="542">
        <v>9354605</v>
      </c>
      <c r="C302" s="543" t="s">
        <v>220</v>
      </c>
      <c r="D302" s="544">
        <v>1</v>
      </c>
      <c r="E302" s="544">
        <v>0</v>
      </c>
      <c r="F302" s="544">
        <v>0</v>
      </c>
      <c r="G302" s="544">
        <v>750</v>
      </c>
      <c r="H302" s="545">
        <v>28476</v>
      </c>
      <c r="I302" s="545">
        <v>4102415.9991000001</v>
      </c>
      <c r="J302" s="545">
        <v>0</v>
      </c>
      <c r="K302" s="545">
        <v>198585</v>
      </c>
      <c r="L302" s="458">
        <f t="shared" si="4"/>
        <v>750</v>
      </c>
    </row>
    <row r="303" spans="1:12">
      <c r="A303" s="542">
        <v>136453</v>
      </c>
      <c r="B303" s="542">
        <v>9354606</v>
      </c>
      <c r="C303" s="543" t="s">
        <v>318</v>
      </c>
      <c r="D303" s="544">
        <v>1</v>
      </c>
      <c r="E303" s="544">
        <v>0</v>
      </c>
      <c r="F303" s="544">
        <v>0</v>
      </c>
      <c r="G303" s="544">
        <v>867</v>
      </c>
      <c r="H303" s="545">
        <v>47124</v>
      </c>
      <c r="I303" s="545">
        <v>5072929.1654000003</v>
      </c>
      <c r="J303" s="545">
        <v>0</v>
      </c>
      <c r="K303" s="545">
        <v>235303.17430000001</v>
      </c>
      <c r="L303" s="458">
        <f t="shared" si="4"/>
        <v>867</v>
      </c>
    </row>
    <row r="304" spans="1:12">
      <c r="A304" s="542"/>
      <c r="B304" s="542"/>
      <c r="C304" s="543"/>
      <c r="D304" s="544"/>
      <c r="E304" s="544"/>
      <c r="F304" s="544"/>
      <c r="G304" s="544"/>
      <c r="H304" s="545"/>
      <c r="I304" s="545"/>
      <c r="J304" s="545"/>
      <c r="K304" s="545"/>
      <c r="L304" s="458" t="str">
        <f t="shared" si="4"/>
        <v/>
      </c>
    </row>
    <row r="305" spans="1:12">
      <c r="A305" s="542"/>
      <c r="B305" s="542"/>
      <c r="C305" s="543"/>
      <c r="D305" s="544"/>
      <c r="E305" s="544"/>
      <c r="F305" s="544"/>
      <c r="G305" s="544"/>
      <c r="H305" s="545"/>
      <c r="I305" s="545"/>
      <c r="J305" s="545"/>
      <c r="K305" s="545"/>
      <c r="L305" s="458" t="str">
        <f t="shared" si="4"/>
        <v/>
      </c>
    </row>
    <row r="306" spans="1:12">
      <c r="A306" s="542"/>
      <c r="B306" s="542"/>
      <c r="C306" s="543"/>
      <c r="D306" s="544"/>
      <c r="E306" s="544"/>
      <c r="F306" s="544"/>
      <c r="G306" s="544"/>
      <c r="H306" s="545"/>
      <c r="I306" s="545"/>
      <c r="J306" s="545"/>
      <c r="K306" s="545"/>
      <c r="L306" s="458" t="str">
        <f t="shared" si="4"/>
        <v/>
      </c>
    </row>
    <row r="307" spans="1:12">
      <c r="A307" s="542"/>
      <c r="B307" s="542"/>
      <c r="C307" s="543"/>
      <c r="D307" s="544"/>
      <c r="E307" s="544"/>
      <c r="F307" s="544"/>
      <c r="G307" s="544"/>
      <c r="H307" s="545"/>
      <c r="I307" s="545"/>
      <c r="J307" s="545"/>
      <c r="K307" s="545"/>
      <c r="L307" s="458" t="str">
        <f t="shared" si="4"/>
        <v/>
      </c>
    </row>
    <row r="308" spans="1:12">
      <c r="A308" s="542"/>
      <c r="B308" s="542"/>
      <c r="C308" s="543"/>
      <c r="D308" s="544"/>
      <c r="E308" s="544"/>
      <c r="F308" s="544"/>
      <c r="G308" s="544"/>
      <c r="H308" s="545"/>
      <c r="I308" s="545"/>
      <c r="J308" s="545"/>
      <c r="K308" s="545"/>
      <c r="L308" s="458" t="str">
        <f t="shared" si="4"/>
        <v/>
      </c>
    </row>
    <row r="309" spans="1:12">
      <c r="A309" s="542"/>
      <c r="B309" s="542"/>
      <c r="C309" s="543"/>
      <c r="D309" s="544"/>
      <c r="E309" s="544"/>
      <c r="F309" s="544"/>
      <c r="G309" s="544"/>
      <c r="H309" s="545"/>
      <c r="I309" s="545"/>
      <c r="J309" s="545"/>
      <c r="K309" s="545"/>
      <c r="L309" s="458" t="str">
        <f t="shared" si="4"/>
        <v/>
      </c>
    </row>
    <row r="310" spans="1:12">
      <c r="A310" s="542"/>
      <c r="B310" s="542"/>
      <c r="C310" s="543"/>
      <c r="D310" s="544"/>
      <c r="E310" s="544"/>
      <c r="F310" s="544"/>
      <c r="G310" s="544"/>
      <c r="H310" s="545"/>
      <c r="I310" s="545"/>
      <c r="J310" s="545"/>
      <c r="K310" s="545"/>
      <c r="L310" s="458" t="str">
        <f t="shared" si="4"/>
        <v/>
      </c>
    </row>
    <row r="311" spans="1:12">
      <c r="A311" s="542"/>
      <c r="B311" s="542"/>
      <c r="C311" s="543"/>
      <c r="D311" s="544"/>
      <c r="E311" s="544"/>
      <c r="F311" s="544"/>
      <c r="G311" s="544"/>
      <c r="H311" s="545"/>
      <c r="I311" s="545"/>
      <c r="J311" s="545"/>
      <c r="K311" s="545"/>
      <c r="L311" s="458" t="str">
        <f t="shared" si="4"/>
        <v/>
      </c>
    </row>
    <row r="312" spans="1:12">
      <c r="A312" s="542"/>
      <c r="B312" s="542"/>
      <c r="C312" s="543"/>
      <c r="D312" s="544"/>
      <c r="E312" s="544"/>
      <c r="F312" s="544"/>
      <c r="G312" s="544"/>
      <c r="H312" s="545"/>
      <c r="I312" s="545"/>
      <c r="J312" s="545"/>
      <c r="K312" s="545"/>
      <c r="L312" s="458" t="str">
        <f t="shared" si="4"/>
        <v/>
      </c>
    </row>
    <row r="313" spans="1:12">
      <c r="A313" s="542"/>
      <c r="B313" s="542"/>
      <c r="C313" s="543"/>
      <c r="D313" s="544"/>
      <c r="E313" s="544"/>
      <c r="F313" s="544"/>
      <c r="G313" s="544"/>
      <c r="H313" s="545"/>
      <c r="I313" s="545"/>
      <c r="J313" s="545"/>
      <c r="K313" s="545"/>
      <c r="L313" s="458" t="str">
        <f t="shared" si="4"/>
        <v/>
      </c>
    </row>
    <row r="314" spans="1:12">
      <c r="A314" s="542"/>
      <c r="B314" s="542"/>
      <c r="C314" s="543"/>
      <c r="D314" s="544"/>
      <c r="E314" s="544"/>
      <c r="F314" s="544"/>
      <c r="G314" s="544"/>
      <c r="H314" s="545"/>
      <c r="I314" s="545"/>
      <c r="J314" s="545"/>
      <c r="K314" s="545"/>
      <c r="L314" s="458" t="str">
        <f t="shared" si="4"/>
        <v/>
      </c>
    </row>
    <row r="315" spans="1:12">
      <c r="A315" s="542"/>
      <c r="B315" s="542"/>
      <c r="C315" s="543"/>
      <c r="D315" s="544"/>
      <c r="E315" s="544"/>
      <c r="F315" s="544"/>
      <c r="G315" s="544"/>
      <c r="H315" s="545"/>
      <c r="I315" s="545"/>
      <c r="J315" s="545"/>
      <c r="K315" s="545"/>
      <c r="L315" s="458" t="str">
        <f t="shared" si="4"/>
        <v/>
      </c>
    </row>
    <row r="316" spans="1:12">
      <c r="A316" s="542"/>
      <c r="B316" s="542"/>
      <c r="C316" s="543"/>
      <c r="D316" s="544"/>
      <c r="E316" s="544"/>
      <c r="F316" s="544"/>
      <c r="G316" s="544"/>
      <c r="H316" s="545"/>
      <c r="I316" s="545"/>
      <c r="J316" s="545"/>
      <c r="K316" s="545"/>
      <c r="L316" s="458" t="str">
        <f t="shared" si="4"/>
        <v/>
      </c>
    </row>
    <row r="317" spans="1:12">
      <c r="A317" s="542"/>
      <c r="B317" s="542"/>
      <c r="C317" s="543"/>
      <c r="D317" s="544"/>
      <c r="E317" s="544"/>
      <c r="F317" s="544"/>
      <c r="G317" s="544"/>
      <c r="H317" s="545"/>
      <c r="I317" s="545"/>
      <c r="J317" s="545"/>
      <c r="K317" s="545"/>
      <c r="L317" s="458" t="str">
        <f t="shared" si="4"/>
        <v/>
      </c>
    </row>
    <row r="318" spans="1:12">
      <c r="A318" s="542"/>
      <c r="B318" s="542"/>
      <c r="C318" s="543"/>
      <c r="D318" s="544"/>
      <c r="E318" s="544"/>
      <c r="F318" s="544"/>
      <c r="G318" s="544"/>
      <c r="H318" s="545"/>
      <c r="I318" s="545"/>
      <c r="J318" s="545"/>
      <c r="K318" s="545"/>
      <c r="L318" s="458" t="str">
        <f t="shared" si="4"/>
        <v/>
      </c>
    </row>
    <row r="319" spans="1:12">
      <c r="A319" s="542"/>
      <c r="B319" s="542"/>
      <c r="C319" s="543"/>
      <c r="D319" s="544"/>
      <c r="E319" s="544"/>
      <c r="F319" s="544"/>
      <c r="G319" s="544"/>
      <c r="H319" s="545"/>
      <c r="I319" s="545"/>
      <c r="J319" s="545"/>
      <c r="K319" s="545"/>
      <c r="L319" s="458" t="str">
        <f t="shared" si="4"/>
        <v/>
      </c>
    </row>
    <row r="320" spans="1:12">
      <c r="A320" s="542"/>
      <c r="B320" s="542"/>
      <c r="C320" s="543"/>
      <c r="D320" s="544"/>
      <c r="E320" s="544"/>
      <c r="F320" s="544"/>
      <c r="G320" s="544"/>
      <c r="H320" s="545"/>
      <c r="I320" s="545"/>
      <c r="J320" s="545"/>
      <c r="K320" s="545"/>
      <c r="L320" s="458" t="str">
        <f t="shared" si="4"/>
        <v/>
      </c>
    </row>
    <row r="321" spans="1:12">
      <c r="A321" s="542"/>
      <c r="B321" s="542"/>
      <c r="C321" s="543"/>
      <c r="D321" s="544"/>
      <c r="E321" s="544"/>
      <c r="F321" s="544"/>
      <c r="G321" s="544"/>
      <c r="H321" s="545"/>
      <c r="I321" s="545"/>
      <c r="J321" s="545"/>
      <c r="K321" s="545"/>
      <c r="L321" s="458" t="str">
        <f t="shared" si="4"/>
        <v/>
      </c>
    </row>
    <row r="322" spans="1:12">
      <c r="A322" s="542"/>
      <c r="B322" s="542"/>
      <c r="C322" s="543"/>
      <c r="D322" s="544"/>
      <c r="E322" s="544"/>
      <c r="F322" s="544"/>
      <c r="G322" s="544"/>
      <c r="H322" s="545"/>
      <c r="I322" s="545"/>
      <c r="J322" s="545"/>
      <c r="K322" s="545"/>
      <c r="L322" s="458" t="str">
        <f t="shared" si="4"/>
        <v/>
      </c>
    </row>
    <row r="323" spans="1:12">
      <c r="A323" s="542"/>
      <c r="B323" s="542"/>
      <c r="C323" s="543"/>
      <c r="D323" s="544"/>
      <c r="E323" s="544"/>
      <c r="F323" s="544"/>
      <c r="G323" s="544"/>
      <c r="H323" s="545"/>
      <c r="I323" s="545"/>
      <c r="J323" s="545"/>
      <c r="K323" s="545"/>
      <c r="L323" s="458" t="str">
        <f t="shared" si="4"/>
        <v/>
      </c>
    </row>
    <row r="324" spans="1:12">
      <c r="A324" s="542"/>
      <c r="B324" s="542"/>
      <c r="C324" s="543"/>
      <c r="D324" s="544"/>
      <c r="E324" s="544"/>
      <c r="F324" s="544"/>
      <c r="G324" s="544"/>
      <c r="H324" s="545"/>
      <c r="I324" s="545"/>
      <c r="J324" s="545"/>
      <c r="K324" s="545"/>
      <c r="L324" s="458" t="str">
        <f t="shared" si="4"/>
        <v/>
      </c>
    </row>
    <row r="325" spans="1:12">
      <c r="A325" s="542"/>
      <c r="B325" s="542"/>
      <c r="C325" s="543"/>
      <c r="D325" s="544"/>
      <c r="E325" s="544"/>
      <c r="F325" s="544"/>
      <c r="G325" s="544"/>
      <c r="H325" s="545"/>
      <c r="I325" s="545"/>
      <c r="J325" s="545"/>
      <c r="K325" s="545"/>
      <c r="L325" s="458" t="str">
        <f t="shared" si="4"/>
        <v/>
      </c>
    </row>
    <row r="326" spans="1:12">
      <c r="A326" s="542"/>
      <c r="B326" s="542"/>
      <c r="C326" s="543"/>
      <c r="D326" s="544"/>
      <c r="E326" s="544"/>
      <c r="F326" s="544"/>
      <c r="G326" s="544"/>
      <c r="H326" s="545"/>
      <c r="I326" s="545"/>
      <c r="J326" s="545"/>
      <c r="K326" s="545"/>
      <c r="L326" s="458" t="str">
        <f t="shared" ref="L326:L389" si="5">IF(B326="","",(G326-IF(E326=1,F326,0)))</f>
        <v/>
      </c>
    </row>
    <row r="327" spans="1:12">
      <c r="A327" s="542"/>
      <c r="B327" s="542"/>
      <c r="C327" s="543"/>
      <c r="D327" s="544"/>
      <c r="E327" s="544"/>
      <c r="F327" s="544"/>
      <c r="G327" s="544"/>
      <c r="H327" s="545"/>
      <c r="I327" s="545"/>
      <c r="J327" s="545"/>
      <c r="K327" s="545"/>
      <c r="L327" s="458" t="str">
        <f t="shared" si="5"/>
        <v/>
      </c>
    </row>
    <row r="328" spans="1:12">
      <c r="A328" s="542"/>
      <c r="B328" s="542"/>
      <c r="C328" s="543"/>
      <c r="D328" s="544"/>
      <c r="E328" s="544"/>
      <c r="F328" s="544"/>
      <c r="G328" s="544"/>
      <c r="H328" s="545"/>
      <c r="I328" s="545"/>
      <c r="J328" s="545"/>
      <c r="K328" s="545"/>
      <c r="L328" s="458" t="str">
        <f t="shared" si="5"/>
        <v/>
      </c>
    </row>
    <row r="329" spans="1:12">
      <c r="A329" s="542"/>
      <c r="B329" s="542"/>
      <c r="C329" s="543"/>
      <c r="D329" s="544"/>
      <c r="E329" s="544"/>
      <c r="F329" s="544"/>
      <c r="G329" s="544"/>
      <c r="H329" s="545"/>
      <c r="I329" s="545"/>
      <c r="J329" s="545"/>
      <c r="K329" s="545"/>
      <c r="L329" s="458" t="str">
        <f t="shared" si="5"/>
        <v/>
      </c>
    </row>
    <row r="330" spans="1:12">
      <c r="A330" s="542"/>
      <c r="B330" s="542"/>
      <c r="C330" s="543"/>
      <c r="D330" s="544"/>
      <c r="E330" s="544"/>
      <c r="F330" s="544"/>
      <c r="G330" s="544"/>
      <c r="H330" s="545"/>
      <c r="I330" s="545"/>
      <c r="J330" s="545"/>
      <c r="K330" s="545"/>
      <c r="L330" s="458" t="str">
        <f t="shared" si="5"/>
        <v/>
      </c>
    </row>
    <row r="331" spans="1:12">
      <c r="A331" s="542"/>
      <c r="B331" s="542"/>
      <c r="C331" s="543"/>
      <c r="D331" s="544"/>
      <c r="E331" s="544"/>
      <c r="F331" s="544"/>
      <c r="G331" s="544"/>
      <c r="H331" s="545"/>
      <c r="I331" s="545"/>
      <c r="J331" s="545"/>
      <c r="K331" s="545"/>
      <c r="L331" s="458" t="str">
        <f t="shared" si="5"/>
        <v/>
      </c>
    </row>
    <row r="332" spans="1:12">
      <c r="A332" s="542"/>
      <c r="B332" s="542"/>
      <c r="C332" s="543"/>
      <c r="D332" s="544"/>
      <c r="E332" s="544"/>
      <c r="F332" s="544"/>
      <c r="G332" s="544"/>
      <c r="H332" s="545"/>
      <c r="I332" s="545"/>
      <c r="J332" s="545"/>
      <c r="K332" s="545"/>
      <c r="L332" s="458" t="str">
        <f t="shared" si="5"/>
        <v/>
      </c>
    </row>
    <row r="333" spans="1:12">
      <c r="A333" s="542"/>
      <c r="B333" s="542"/>
      <c r="C333" s="543"/>
      <c r="D333" s="544"/>
      <c r="E333" s="544"/>
      <c r="F333" s="544"/>
      <c r="G333" s="544"/>
      <c r="H333" s="545"/>
      <c r="I333" s="545"/>
      <c r="J333" s="545"/>
      <c r="K333" s="545"/>
      <c r="L333" s="458" t="str">
        <f t="shared" si="5"/>
        <v/>
      </c>
    </row>
    <row r="334" spans="1:12">
      <c r="A334" s="542"/>
      <c r="B334" s="542"/>
      <c r="C334" s="543"/>
      <c r="D334" s="544"/>
      <c r="E334" s="544"/>
      <c r="F334" s="544"/>
      <c r="G334" s="544"/>
      <c r="H334" s="545"/>
      <c r="I334" s="545"/>
      <c r="J334" s="545"/>
      <c r="K334" s="545"/>
      <c r="L334" s="458" t="str">
        <f t="shared" si="5"/>
        <v/>
      </c>
    </row>
    <row r="335" spans="1:12">
      <c r="A335" s="542"/>
      <c r="B335" s="542"/>
      <c r="C335" s="543"/>
      <c r="D335" s="544"/>
      <c r="E335" s="544"/>
      <c r="F335" s="544"/>
      <c r="G335" s="544"/>
      <c r="H335" s="545"/>
      <c r="I335" s="545"/>
      <c r="J335" s="545"/>
      <c r="K335" s="545"/>
      <c r="L335" s="458" t="str">
        <f t="shared" si="5"/>
        <v/>
      </c>
    </row>
    <row r="336" spans="1:12">
      <c r="A336" s="542"/>
      <c r="B336" s="542"/>
      <c r="C336" s="543"/>
      <c r="D336" s="544"/>
      <c r="E336" s="544"/>
      <c r="F336" s="544"/>
      <c r="G336" s="544"/>
      <c r="H336" s="545"/>
      <c r="I336" s="545"/>
      <c r="J336" s="545"/>
      <c r="K336" s="545"/>
      <c r="L336" s="458" t="str">
        <f t="shared" si="5"/>
        <v/>
      </c>
    </row>
    <row r="337" spans="1:12">
      <c r="A337" s="542"/>
      <c r="B337" s="542"/>
      <c r="C337" s="543"/>
      <c r="D337" s="544"/>
      <c r="E337" s="544"/>
      <c r="F337" s="544"/>
      <c r="G337" s="544"/>
      <c r="H337" s="545"/>
      <c r="I337" s="545"/>
      <c r="J337" s="545"/>
      <c r="K337" s="545"/>
      <c r="L337" s="458" t="str">
        <f t="shared" si="5"/>
        <v/>
      </c>
    </row>
    <row r="338" spans="1:12">
      <c r="A338" s="542"/>
      <c r="B338" s="542"/>
      <c r="C338" s="543"/>
      <c r="D338" s="544"/>
      <c r="E338" s="544"/>
      <c r="F338" s="544"/>
      <c r="G338" s="544"/>
      <c r="H338" s="545"/>
      <c r="I338" s="545"/>
      <c r="J338" s="545"/>
      <c r="K338" s="545"/>
      <c r="L338" s="458" t="str">
        <f t="shared" si="5"/>
        <v/>
      </c>
    </row>
    <row r="339" spans="1:12">
      <c r="A339" s="542"/>
      <c r="B339" s="542"/>
      <c r="C339" s="543"/>
      <c r="D339" s="544"/>
      <c r="E339" s="544"/>
      <c r="F339" s="544"/>
      <c r="G339" s="544"/>
      <c r="H339" s="545"/>
      <c r="I339" s="545"/>
      <c r="J339" s="545"/>
      <c r="K339" s="545"/>
      <c r="L339" s="458" t="str">
        <f t="shared" si="5"/>
        <v/>
      </c>
    </row>
    <row r="340" spans="1:12">
      <c r="A340" s="542"/>
      <c r="B340" s="542"/>
      <c r="C340" s="543"/>
      <c r="D340" s="544"/>
      <c r="E340" s="544"/>
      <c r="F340" s="544"/>
      <c r="G340" s="544"/>
      <c r="H340" s="545"/>
      <c r="I340" s="545"/>
      <c r="J340" s="545"/>
      <c r="K340" s="545"/>
      <c r="L340" s="458" t="str">
        <f t="shared" si="5"/>
        <v/>
      </c>
    </row>
    <row r="341" spans="1:12">
      <c r="A341" s="542"/>
      <c r="B341" s="542"/>
      <c r="C341" s="543"/>
      <c r="D341" s="544"/>
      <c r="E341" s="544"/>
      <c r="F341" s="544"/>
      <c r="G341" s="544"/>
      <c r="H341" s="545"/>
      <c r="I341" s="545"/>
      <c r="J341" s="545"/>
      <c r="K341" s="545"/>
      <c r="L341" s="458" t="str">
        <f t="shared" si="5"/>
        <v/>
      </c>
    </row>
    <row r="342" spans="1:12">
      <c r="A342" s="542"/>
      <c r="B342" s="542"/>
      <c r="C342" s="543"/>
      <c r="D342" s="544"/>
      <c r="E342" s="544"/>
      <c r="F342" s="544"/>
      <c r="G342" s="544"/>
      <c r="H342" s="545"/>
      <c r="I342" s="545"/>
      <c r="J342" s="545"/>
      <c r="K342" s="545"/>
      <c r="L342" s="458" t="str">
        <f t="shared" si="5"/>
        <v/>
      </c>
    </row>
    <row r="343" spans="1:12">
      <c r="A343" s="542"/>
      <c r="B343" s="542"/>
      <c r="C343" s="543"/>
      <c r="D343" s="544"/>
      <c r="E343" s="544"/>
      <c r="F343" s="544"/>
      <c r="G343" s="544"/>
      <c r="H343" s="545"/>
      <c r="I343" s="545"/>
      <c r="J343" s="545"/>
      <c r="K343" s="545"/>
      <c r="L343" s="458" t="str">
        <f t="shared" si="5"/>
        <v/>
      </c>
    </row>
    <row r="344" spans="1:12">
      <c r="A344" s="542"/>
      <c r="B344" s="542"/>
      <c r="C344" s="543"/>
      <c r="D344" s="544"/>
      <c r="E344" s="544"/>
      <c r="F344" s="544"/>
      <c r="G344" s="544"/>
      <c r="H344" s="545"/>
      <c r="I344" s="545"/>
      <c r="J344" s="545"/>
      <c r="K344" s="545"/>
      <c r="L344" s="458" t="str">
        <f t="shared" si="5"/>
        <v/>
      </c>
    </row>
    <row r="345" spans="1:12">
      <c r="A345" s="542"/>
      <c r="B345" s="542"/>
      <c r="C345" s="543"/>
      <c r="D345" s="544"/>
      <c r="E345" s="544"/>
      <c r="F345" s="544"/>
      <c r="G345" s="544"/>
      <c r="H345" s="545"/>
      <c r="I345" s="545"/>
      <c r="J345" s="545"/>
      <c r="K345" s="545"/>
      <c r="L345" s="458" t="str">
        <f t="shared" si="5"/>
        <v/>
      </c>
    </row>
    <row r="346" spans="1:12">
      <c r="A346" s="542"/>
      <c r="B346" s="542"/>
      <c r="C346" s="543"/>
      <c r="D346" s="544"/>
      <c r="E346" s="544"/>
      <c r="F346" s="544"/>
      <c r="G346" s="544"/>
      <c r="H346" s="545"/>
      <c r="I346" s="545"/>
      <c r="J346" s="545"/>
      <c r="K346" s="545"/>
      <c r="L346" s="458" t="str">
        <f t="shared" si="5"/>
        <v/>
      </c>
    </row>
    <row r="347" spans="1:12">
      <c r="A347" s="542"/>
      <c r="B347" s="542"/>
      <c r="C347" s="543"/>
      <c r="D347" s="544"/>
      <c r="E347" s="544"/>
      <c r="F347" s="544"/>
      <c r="G347" s="544"/>
      <c r="H347" s="545"/>
      <c r="I347" s="545"/>
      <c r="J347" s="545"/>
      <c r="K347" s="545"/>
      <c r="L347" s="458" t="str">
        <f t="shared" si="5"/>
        <v/>
      </c>
    </row>
    <row r="348" spans="1:12">
      <c r="A348" s="542"/>
      <c r="B348" s="542"/>
      <c r="C348" s="543"/>
      <c r="D348" s="544"/>
      <c r="E348" s="544"/>
      <c r="F348" s="544"/>
      <c r="G348" s="544"/>
      <c r="H348" s="545"/>
      <c r="I348" s="545"/>
      <c r="J348" s="545"/>
      <c r="K348" s="545"/>
      <c r="L348" s="458" t="str">
        <f t="shared" si="5"/>
        <v/>
      </c>
    </row>
    <row r="349" spans="1:12">
      <c r="A349" s="542"/>
      <c r="B349" s="542"/>
      <c r="C349" s="543"/>
      <c r="D349" s="544"/>
      <c r="E349" s="544"/>
      <c r="F349" s="544"/>
      <c r="G349" s="544"/>
      <c r="H349" s="545"/>
      <c r="I349" s="545"/>
      <c r="J349" s="545"/>
      <c r="K349" s="545"/>
      <c r="L349" s="458" t="str">
        <f t="shared" si="5"/>
        <v/>
      </c>
    </row>
    <row r="350" spans="1:12">
      <c r="A350" s="542"/>
      <c r="B350" s="542"/>
      <c r="C350" s="543"/>
      <c r="D350" s="544"/>
      <c r="E350" s="544"/>
      <c r="F350" s="544"/>
      <c r="G350" s="544"/>
      <c r="H350" s="545"/>
      <c r="I350" s="545"/>
      <c r="J350" s="545"/>
      <c r="K350" s="545"/>
      <c r="L350" s="458" t="str">
        <f t="shared" si="5"/>
        <v/>
      </c>
    </row>
    <row r="351" spans="1:12">
      <c r="A351" s="542"/>
      <c r="B351" s="542"/>
      <c r="C351" s="543"/>
      <c r="D351" s="544"/>
      <c r="E351" s="544"/>
      <c r="F351" s="544"/>
      <c r="G351" s="544"/>
      <c r="H351" s="545"/>
      <c r="I351" s="545"/>
      <c r="J351" s="545"/>
      <c r="K351" s="545"/>
      <c r="L351" s="458" t="str">
        <f t="shared" si="5"/>
        <v/>
      </c>
    </row>
    <row r="352" spans="1:12">
      <c r="A352" s="542"/>
      <c r="B352" s="542"/>
      <c r="C352" s="543"/>
      <c r="D352" s="544"/>
      <c r="E352" s="544"/>
      <c r="F352" s="544"/>
      <c r="G352" s="544"/>
      <c r="H352" s="545"/>
      <c r="I352" s="545"/>
      <c r="J352" s="545"/>
      <c r="K352" s="545"/>
      <c r="L352" s="458" t="str">
        <f t="shared" si="5"/>
        <v/>
      </c>
    </row>
    <row r="353" spans="1:12">
      <c r="A353" s="542"/>
      <c r="B353" s="542"/>
      <c r="C353" s="543"/>
      <c r="D353" s="544"/>
      <c r="E353" s="544"/>
      <c r="F353" s="544"/>
      <c r="G353" s="544"/>
      <c r="H353" s="545"/>
      <c r="I353" s="545"/>
      <c r="J353" s="545"/>
      <c r="K353" s="545"/>
      <c r="L353" s="458" t="str">
        <f t="shared" si="5"/>
        <v/>
      </c>
    </row>
    <row r="354" spans="1:12">
      <c r="A354" s="542"/>
      <c r="B354" s="542"/>
      <c r="C354" s="543"/>
      <c r="D354" s="544"/>
      <c r="E354" s="544"/>
      <c r="F354" s="544"/>
      <c r="G354" s="544"/>
      <c r="H354" s="545"/>
      <c r="I354" s="545"/>
      <c r="J354" s="545"/>
      <c r="K354" s="545"/>
      <c r="L354" s="458" t="str">
        <f t="shared" si="5"/>
        <v/>
      </c>
    </row>
    <row r="355" spans="1:12">
      <c r="A355" s="542"/>
      <c r="B355" s="542"/>
      <c r="C355" s="543"/>
      <c r="D355" s="544"/>
      <c r="E355" s="544"/>
      <c r="F355" s="544"/>
      <c r="G355" s="544"/>
      <c r="H355" s="545"/>
      <c r="I355" s="545"/>
      <c r="J355" s="545"/>
      <c r="K355" s="545"/>
      <c r="L355" s="458" t="str">
        <f t="shared" si="5"/>
        <v/>
      </c>
    </row>
    <row r="356" spans="1:12">
      <c r="A356" s="542"/>
      <c r="B356" s="542"/>
      <c r="C356" s="543"/>
      <c r="D356" s="544"/>
      <c r="E356" s="544"/>
      <c r="F356" s="544"/>
      <c r="G356" s="544"/>
      <c r="H356" s="545"/>
      <c r="I356" s="545"/>
      <c r="J356" s="545"/>
      <c r="K356" s="545"/>
      <c r="L356" s="458" t="str">
        <f t="shared" si="5"/>
        <v/>
      </c>
    </row>
    <row r="357" spans="1:12">
      <c r="A357" s="542"/>
      <c r="B357" s="542"/>
      <c r="C357" s="543"/>
      <c r="D357" s="544"/>
      <c r="E357" s="544"/>
      <c r="F357" s="544"/>
      <c r="G357" s="544"/>
      <c r="H357" s="545"/>
      <c r="I357" s="545"/>
      <c r="J357" s="545"/>
      <c r="K357" s="545"/>
      <c r="L357" s="458" t="str">
        <f t="shared" si="5"/>
        <v/>
      </c>
    </row>
    <row r="358" spans="1:12">
      <c r="A358" s="542"/>
      <c r="B358" s="542"/>
      <c r="C358" s="543"/>
      <c r="D358" s="544"/>
      <c r="E358" s="544"/>
      <c r="F358" s="544"/>
      <c r="G358" s="544"/>
      <c r="H358" s="545"/>
      <c r="I358" s="545"/>
      <c r="J358" s="545"/>
      <c r="K358" s="545"/>
      <c r="L358" s="458" t="str">
        <f t="shared" si="5"/>
        <v/>
      </c>
    </row>
    <row r="359" spans="1:12">
      <c r="A359" s="542"/>
      <c r="B359" s="542"/>
      <c r="C359" s="543"/>
      <c r="D359" s="544"/>
      <c r="E359" s="544"/>
      <c r="F359" s="544"/>
      <c r="G359" s="544"/>
      <c r="H359" s="545"/>
      <c r="I359" s="545"/>
      <c r="J359" s="545"/>
      <c r="K359" s="545"/>
      <c r="L359" s="458" t="str">
        <f t="shared" si="5"/>
        <v/>
      </c>
    </row>
    <row r="360" spans="1:12">
      <c r="A360" s="542"/>
      <c r="B360" s="542"/>
      <c r="C360" s="543"/>
      <c r="D360" s="544"/>
      <c r="E360" s="544"/>
      <c r="F360" s="544"/>
      <c r="G360" s="544"/>
      <c r="H360" s="545"/>
      <c r="I360" s="545"/>
      <c r="J360" s="545"/>
      <c r="K360" s="545"/>
      <c r="L360" s="458" t="str">
        <f t="shared" si="5"/>
        <v/>
      </c>
    </row>
    <row r="361" spans="1:12">
      <c r="A361" s="542"/>
      <c r="B361" s="542"/>
      <c r="C361" s="543"/>
      <c r="D361" s="544"/>
      <c r="E361" s="544"/>
      <c r="F361" s="544"/>
      <c r="G361" s="544"/>
      <c r="H361" s="545"/>
      <c r="I361" s="545"/>
      <c r="J361" s="545"/>
      <c r="K361" s="545"/>
      <c r="L361" s="458" t="str">
        <f t="shared" si="5"/>
        <v/>
      </c>
    </row>
    <row r="362" spans="1:12">
      <c r="A362" s="542"/>
      <c r="B362" s="542"/>
      <c r="C362" s="543"/>
      <c r="D362" s="544"/>
      <c r="E362" s="544"/>
      <c r="F362" s="544"/>
      <c r="G362" s="544"/>
      <c r="H362" s="545"/>
      <c r="I362" s="545"/>
      <c r="J362" s="545"/>
      <c r="K362" s="545"/>
      <c r="L362" s="458" t="str">
        <f t="shared" si="5"/>
        <v/>
      </c>
    </row>
    <row r="363" spans="1:12">
      <c r="A363" s="542"/>
      <c r="B363" s="542"/>
      <c r="C363" s="543"/>
      <c r="D363" s="544"/>
      <c r="E363" s="544"/>
      <c r="F363" s="544"/>
      <c r="G363" s="544"/>
      <c r="H363" s="545"/>
      <c r="I363" s="545"/>
      <c r="J363" s="545"/>
      <c r="K363" s="545"/>
      <c r="L363" s="458" t="str">
        <f t="shared" si="5"/>
        <v/>
      </c>
    </row>
    <row r="364" spans="1:12">
      <c r="A364" s="542"/>
      <c r="B364" s="542"/>
      <c r="C364" s="543"/>
      <c r="D364" s="544"/>
      <c r="E364" s="544"/>
      <c r="F364" s="544"/>
      <c r="G364" s="544"/>
      <c r="H364" s="545"/>
      <c r="I364" s="545"/>
      <c r="J364" s="545"/>
      <c r="K364" s="545"/>
      <c r="L364" s="458" t="str">
        <f t="shared" si="5"/>
        <v/>
      </c>
    </row>
    <row r="365" spans="1:12">
      <c r="A365" s="542"/>
      <c r="B365" s="542"/>
      <c r="C365" s="543"/>
      <c r="D365" s="544"/>
      <c r="E365" s="544"/>
      <c r="F365" s="544"/>
      <c r="G365" s="544"/>
      <c r="H365" s="545"/>
      <c r="I365" s="545"/>
      <c r="J365" s="545"/>
      <c r="K365" s="545"/>
      <c r="L365" s="458" t="str">
        <f t="shared" si="5"/>
        <v/>
      </c>
    </row>
    <row r="366" spans="1:12">
      <c r="A366" s="542"/>
      <c r="B366" s="542"/>
      <c r="C366" s="543"/>
      <c r="D366" s="544"/>
      <c r="E366" s="544"/>
      <c r="F366" s="544"/>
      <c r="G366" s="544"/>
      <c r="H366" s="545"/>
      <c r="I366" s="545"/>
      <c r="J366" s="545"/>
      <c r="K366" s="545"/>
      <c r="L366" s="458" t="str">
        <f t="shared" si="5"/>
        <v/>
      </c>
    </row>
    <row r="367" spans="1:12">
      <c r="A367" s="542"/>
      <c r="B367" s="542"/>
      <c r="C367" s="543"/>
      <c r="D367" s="544"/>
      <c r="E367" s="544"/>
      <c r="F367" s="544"/>
      <c r="G367" s="544"/>
      <c r="H367" s="545"/>
      <c r="I367" s="545"/>
      <c r="J367" s="545"/>
      <c r="K367" s="545"/>
      <c r="L367" s="458" t="str">
        <f t="shared" si="5"/>
        <v/>
      </c>
    </row>
    <row r="368" spans="1:12">
      <c r="A368" s="542"/>
      <c r="B368" s="542"/>
      <c r="C368" s="543"/>
      <c r="D368" s="544"/>
      <c r="E368" s="544"/>
      <c r="F368" s="544"/>
      <c r="G368" s="544"/>
      <c r="H368" s="545"/>
      <c r="I368" s="545"/>
      <c r="J368" s="545"/>
      <c r="K368" s="545"/>
      <c r="L368" s="458" t="str">
        <f t="shared" si="5"/>
        <v/>
      </c>
    </row>
    <row r="369" spans="1:12">
      <c r="A369" s="542"/>
      <c r="B369" s="542"/>
      <c r="C369" s="543"/>
      <c r="D369" s="544"/>
      <c r="E369" s="544"/>
      <c r="F369" s="544"/>
      <c r="G369" s="544"/>
      <c r="H369" s="545"/>
      <c r="I369" s="545"/>
      <c r="J369" s="545"/>
      <c r="K369" s="545"/>
      <c r="L369" s="458" t="str">
        <f t="shared" si="5"/>
        <v/>
      </c>
    </row>
    <row r="370" spans="1:12">
      <c r="A370" s="542"/>
      <c r="B370" s="542"/>
      <c r="C370" s="543"/>
      <c r="D370" s="544"/>
      <c r="E370" s="544"/>
      <c r="F370" s="544"/>
      <c r="G370" s="544"/>
      <c r="H370" s="545"/>
      <c r="I370" s="545"/>
      <c r="J370" s="545"/>
      <c r="K370" s="545"/>
      <c r="L370" s="458" t="str">
        <f t="shared" si="5"/>
        <v/>
      </c>
    </row>
    <row r="371" spans="1:12">
      <c r="A371" s="542"/>
      <c r="B371" s="542"/>
      <c r="C371" s="543"/>
      <c r="D371" s="544"/>
      <c r="E371" s="544"/>
      <c r="F371" s="544"/>
      <c r="G371" s="544"/>
      <c r="H371" s="545"/>
      <c r="I371" s="545"/>
      <c r="J371" s="545"/>
      <c r="K371" s="545"/>
      <c r="L371" s="458" t="str">
        <f t="shared" si="5"/>
        <v/>
      </c>
    </row>
    <row r="372" spans="1:12">
      <c r="A372" s="542"/>
      <c r="B372" s="542"/>
      <c r="C372" s="543"/>
      <c r="D372" s="544"/>
      <c r="E372" s="544"/>
      <c r="F372" s="544"/>
      <c r="G372" s="544"/>
      <c r="H372" s="545"/>
      <c r="I372" s="545"/>
      <c r="J372" s="545"/>
      <c r="K372" s="545"/>
      <c r="L372" s="458" t="str">
        <f t="shared" si="5"/>
        <v/>
      </c>
    </row>
    <row r="373" spans="1:12">
      <c r="A373" s="542"/>
      <c r="B373" s="542"/>
      <c r="C373" s="543"/>
      <c r="D373" s="544"/>
      <c r="E373" s="544"/>
      <c r="F373" s="544"/>
      <c r="G373" s="544"/>
      <c r="H373" s="545"/>
      <c r="I373" s="545"/>
      <c r="J373" s="545"/>
      <c r="K373" s="545"/>
      <c r="L373" s="458" t="str">
        <f t="shared" si="5"/>
        <v/>
      </c>
    </row>
    <row r="374" spans="1:12">
      <c r="A374" s="542"/>
      <c r="B374" s="542"/>
      <c r="C374" s="543"/>
      <c r="D374" s="544"/>
      <c r="E374" s="544"/>
      <c r="F374" s="544"/>
      <c r="G374" s="544"/>
      <c r="H374" s="545"/>
      <c r="I374" s="545"/>
      <c r="J374" s="545"/>
      <c r="K374" s="545"/>
      <c r="L374" s="458" t="str">
        <f t="shared" si="5"/>
        <v/>
      </c>
    </row>
    <row r="375" spans="1:12">
      <c r="A375" s="542"/>
      <c r="B375" s="542"/>
      <c r="C375" s="543"/>
      <c r="D375" s="544"/>
      <c r="E375" s="544"/>
      <c r="F375" s="544"/>
      <c r="G375" s="544"/>
      <c r="H375" s="545"/>
      <c r="I375" s="545"/>
      <c r="J375" s="545"/>
      <c r="K375" s="545"/>
      <c r="L375" s="458" t="str">
        <f t="shared" si="5"/>
        <v/>
      </c>
    </row>
    <row r="376" spans="1:12">
      <c r="A376" s="542"/>
      <c r="B376" s="542"/>
      <c r="C376" s="543"/>
      <c r="D376" s="544"/>
      <c r="E376" s="544"/>
      <c r="F376" s="544"/>
      <c r="G376" s="544"/>
      <c r="H376" s="545"/>
      <c r="I376" s="545"/>
      <c r="J376" s="545"/>
      <c r="K376" s="545"/>
      <c r="L376" s="458" t="str">
        <f t="shared" si="5"/>
        <v/>
      </c>
    </row>
    <row r="377" spans="1:12">
      <c r="A377" s="542"/>
      <c r="B377" s="542"/>
      <c r="C377" s="543"/>
      <c r="D377" s="544"/>
      <c r="E377" s="544"/>
      <c r="F377" s="544"/>
      <c r="G377" s="544"/>
      <c r="H377" s="545"/>
      <c r="I377" s="545"/>
      <c r="J377" s="545"/>
      <c r="K377" s="545"/>
      <c r="L377" s="458" t="str">
        <f t="shared" si="5"/>
        <v/>
      </c>
    </row>
    <row r="378" spans="1:12">
      <c r="A378" s="542"/>
      <c r="B378" s="542"/>
      <c r="C378" s="543"/>
      <c r="D378" s="544"/>
      <c r="E378" s="544"/>
      <c r="F378" s="544"/>
      <c r="G378" s="544"/>
      <c r="H378" s="545"/>
      <c r="I378" s="545"/>
      <c r="J378" s="545"/>
      <c r="K378" s="545"/>
      <c r="L378" s="458" t="str">
        <f t="shared" si="5"/>
        <v/>
      </c>
    </row>
    <row r="379" spans="1:12">
      <c r="A379" s="542"/>
      <c r="B379" s="542"/>
      <c r="C379" s="543"/>
      <c r="D379" s="544"/>
      <c r="E379" s="544"/>
      <c r="F379" s="544"/>
      <c r="G379" s="544"/>
      <c r="H379" s="545"/>
      <c r="I379" s="545"/>
      <c r="J379" s="545"/>
      <c r="K379" s="545"/>
      <c r="L379" s="458" t="str">
        <f t="shared" si="5"/>
        <v/>
      </c>
    </row>
    <row r="380" spans="1:12">
      <c r="A380" s="542"/>
      <c r="B380" s="542"/>
      <c r="C380" s="543"/>
      <c r="D380" s="544"/>
      <c r="E380" s="544"/>
      <c r="F380" s="544"/>
      <c r="G380" s="544"/>
      <c r="H380" s="545"/>
      <c r="I380" s="545"/>
      <c r="J380" s="545"/>
      <c r="K380" s="545"/>
      <c r="L380" s="458" t="str">
        <f t="shared" si="5"/>
        <v/>
      </c>
    </row>
    <row r="381" spans="1:12">
      <c r="A381" s="542"/>
      <c r="B381" s="542"/>
      <c r="C381" s="543"/>
      <c r="D381" s="544"/>
      <c r="E381" s="544"/>
      <c r="F381" s="544"/>
      <c r="G381" s="544"/>
      <c r="H381" s="545"/>
      <c r="I381" s="545"/>
      <c r="J381" s="545"/>
      <c r="K381" s="545"/>
      <c r="L381" s="458" t="str">
        <f t="shared" si="5"/>
        <v/>
      </c>
    </row>
    <row r="382" spans="1:12">
      <c r="A382" s="542"/>
      <c r="B382" s="542"/>
      <c r="C382" s="543"/>
      <c r="D382" s="544"/>
      <c r="E382" s="544"/>
      <c r="F382" s="544"/>
      <c r="G382" s="544"/>
      <c r="H382" s="545"/>
      <c r="I382" s="545"/>
      <c r="J382" s="545"/>
      <c r="K382" s="545"/>
      <c r="L382" s="458" t="str">
        <f t="shared" si="5"/>
        <v/>
      </c>
    </row>
    <row r="383" spans="1:12">
      <c r="A383" s="542"/>
      <c r="B383" s="542"/>
      <c r="C383" s="543"/>
      <c r="D383" s="544"/>
      <c r="E383" s="544"/>
      <c r="F383" s="544"/>
      <c r="G383" s="544"/>
      <c r="H383" s="545"/>
      <c r="I383" s="545"/>
      <c r="J383" s="545"/>
      <c r="K383" s="545"/>
      <c r="L383" s="458" t="str">
        <f t="shared" si="5"/>
        <v/>
      </c>
    </row>
    <row r="384" spans="1:12">
      <c r="A384" s="542"/>
      <c r="B384" s="542"/>
      <c r="C384" s="543"/>
      <c r="D384" s="544"/>
      <c r="E384" s="544"/>
      <c r="F384" s="544"/>
      <c r="G384" s="544"/>
      <c r="H384" s="545"/>
      <c r="I384" s="545"/>
      <c r="J384" s="545"/>
      <c r="K384" s="545"/>
      <c r="L384" s="458" t="str">
        <f t="shared" si="5"/>
        <v/>
      </c>
    </row>
    <row r="385" spans="1:12">
      <c r="A385" s="542"/>
      <c r="B385" s="542"/>
      <c r="C385" s="543"/>
      <c r="D385" s="544"/>
      <c r="E385" s="544"/>
      <c r="F385" s="544"/>
      <c r="G385" s="544"/>
      <c r="H385" s="545"/>
      <c r="I385" s="545"/>
      <c r="J385" s="545"/>
      <c r="K385" s="545"/>
      <c r="L385" s="458" t="str">
        <f t="shared" si="5"/>
        <v/>
      </c>
    </row>
    <row r="386" spans="1:12">
      <c r="A386" s="542"/>
      <c r="B386" s="542"/>
      <c r="C386" s="543"/>
      <c r="D386" s="544"/>
      <c r="E386" s="544"/>
      <c r="F386" s="544"/>
      <c r="G386" s="544"/>
      <c r="H386" s="545"/>
      <c r="I386" s="545"/>
      <c r="J386" s="545"/>
      <c r="K386" s="545"/>
      <c r="L386" s="458" t="str">
        <f t="shared" si="5"/>
        <v/>
      </c>
    </row>
    <row r="387" spans="1:12">
      <c r="A387" s="542"/>
      <c r="B387" s="542"/>
      <c r="C387" s="543"/>
      <c r="D387" s="544"/>
      <c r="E387" s="544"/>
      <c r="F387" s="544"/>
      <c r="G387" s="544"/>
      <c r="H387" s="545"/>
      <c r="I387" s="545"/>
      <c r="J387" s="545"/>
      <c r="K387" s="545"/>
      <c r="L387" s="458" t="str">
        <f t="shared" si="5"/>
        <v/>
      </c>
    </row>
    <row r="388" spans="1:12">
      <c r="A388" s="542"/>
      <c r="B388" s="542"/>
      <c r="C388" s="543"/>
      <c r="D388" s="544"/>
      <c r="E388" s="544"/>
      <c r="F388" s="544"/>
      <c r="G388" s="544"/>
      <c r="H388" s="545"/>
      <c r="I388" s="545"/>
      <c r="J388" s="545"/>
      <c r="K388" s="545"/>
      <c r="L388" s="458" t="str">
        <f t="shared" si="5"/>
        <v/>
      </c>
    </row>
    <row r="389" spans="1:12">
      <c r="A389" s="542"/>
      <c r="B389" s="542"/>
      <c r="C389" s="543"/>
      <c r="D389" s="544"/>
      <c r="E389" s="544"/>
      <c r="F389" s="544"/>
      <c r="G389" s="544"/>
      <c r="H389" s="545"/>
      <c r="I389" s="545"/>
      <c r="J389" s="545"/>
      <c r="K389" s="545"/>
      <c r="L389" s="458" t="str">
        <f t="shared" si="5"/>
        <v/>
      </c>
    </row>
    <row r="390" spans="1:12">
      <c r="A390" s="542"/>
      <c r="B390" s="542"/>
      <c r="C390" s="543"/>
      <c r="D390" s="544"/>
      <c r="E390" s="544"/>
      <c r="F390" s="544"/>
      <c r="G390" s="544"/>
      <c r="H390" s="545"/>
      <c r="I390" s="545"/>
      <c r="J390" s="545"/>
      <c r="K390" s="545"/>
      <c r="L390" s="458" t="str">
        <f t="shared" ref="L390:L453" si="6">IF(B390="","",(G390-IF(E390=1,F390,0)))</f>
        <v/>
      </c>
    </row>
    <row r="391" spans="1:12">
      <c r="A391" s="542"/>
      <c r="B391" s="542"/>
      <c r="C391" s="543"/>
      <c r="D391" s="544"/>
      <c r="E391" s="544"/>
      <c r="F391" s="544"/>
      <c r="G391" s="544"/>
      <c r="H391" s="545"/>
      <c r="I391" s="545"/>
      <c r="J391" s="545"/>
      <c r="K391" s="545"/>
      <c r="L391" s="458" t="str">
        <f t="shared" si="6"/>
        <v/>
      </c>
    </row>
    <row r="392" spans="1:12">
      <c r="A392" s="542"/>
      <c r="B392" s="542"/>
      <c r="C392" s="543"/>
      <c r="D392" s="544"/>
      <c r="E392" s="544"/>
      <c r="F392" s="544"/>
      <c r="G392" s="544"/>
      <c r="H392" s="545"/>
      <c r="I392" s="545"/>
      <c r="J392" s="545"/>
      <c r="K392" s="545"/>
      <c r="L392" s="458" t="str">
        <f t="shared" si="6"/>
        <v/>
      </c>
    </row>
    <row r="393" spans="1:12">
      <c r="A393" s="542"/>
      <c r="B393" s="542"/>
      <c r="C393" s="543"/>
      <c r="D393" s="544"/>
      <c r="E393" s="544"/>
      <c r="F393" s="544"/>
      <c r="G393" s="544"/>
      <c r="H393" s="545"/>
      <c r="I393" s="545"/>
      <c r="J393" s="545"/>
      <c r="K393" s="545"/>
      <c r="L393" s="458" t="str">
        <f t="shared" si="6"/>
        <v/>
      </c>
    </row>
    <row r="394" spans="1:12">
      <c r="A394" s="542"/>
      <c r="B394" s="542"/>
      <c r="C394" s="543"/>
      <c r="D394" s="544"/>
      <c r="E394" s="544"/>
      <c r="F394" s="544"/>
      <c r="G394" s="544"/>
      <c r="H394" s="545"/>
      <c r="I394" s="545"/>
      <c r="J394" s="545"/>
      <c r="K394" s="545"/>
      <c r="L394" s="458" t="str">
        <f t="shared" si="6"/>
        <v/>
      </c>
    </row>
    <row r="395" spans="1:12">
      <c r="A395" s="542"/>
      <c r="B395" s="542"/>
      <c r="C395" s="543"/>
      <c r="D395" s="544"/>
      <c r="E395" s="544"/>
      <c r="F395" s="544"/>
      <c r="G395" s="544"/>
      <c r="H395" s="545"/>
      <c r="I395" s="545"/>
      <c r="J395" s="545"/>
      <c r="K395" s="545"/>
      <c r="L395" s="458" t="str">
        <f t="shared" si="6"/>
        <v/>
      </c>
    </row>
    <row r="396" spans="1:12">
      <c r="A396" s="542"/>
      <c r="B396" s="542"/>
      <c r="C396" s="543"/>
      <c r="D396" s="544"/>
      <c r="E396" s="544"/>
      <c r="F396" s="544"/>
      <c r="G396" s="544"/>
      <c r="H396" s="545"/>
      <c r="I396" s="545"/>
      <c r="J396" s="545"/>
      <c r="K396" s="545"/>
      <c r="L396" s="458" t="str">
        <f t="shared" si="6"/>
        <v/>
      </c>
    </row>
    <row r="397" spans="1:12">
      <c r="A397" s="542"/>
      <c r="B397" s="542"/>
      <c r="C397" s="543"/>
      <c r="D397" s="544"/>
      <c r="E397" s="544"/>
      <c r="F397" s="544"/>
      <c r="G397" s="544"/>
      <c r="H397" s="545"/>
      <c r="I397" s="545"/>
      <c r="J397" s="545"/>
      <c r="K397" s="545"/>
      <c r="L397" s="458" t="str">
        <f t="shared" si="6"/>
        <v/>
      </c>
    </row>
    <row r="398" spans="1:12">
      <c r="A398" s="542"/>
      <c r="B398" s="542"/>
      <c r="C398" s="543"/>
      <c r="D398" s="544"/>
      <c r="E398" s="544"/>
      <c r="F398" s="544"/>
      <c r="G398" s="544"/>
      <c r="H398" s="545"/>
      <c r="I398" s="545"/>
      <c r="J398" s="545"/>
      <c r="K398" s="545"/>
      <c r="L398" s="458" t="str">
        <f t="shared" si="6"/>
        <v/>
      </c>
    </row>
    <row r="399" spans="1:12">
      <c r="A399" s="542"/>
      <c r="B399" s="542"/>
      <c r="C399" s="543"/>
      <c r="D399" s="544"/>
      <c r="E399" s="544"/>
      <c r="F399" s="544"/>
      <c r="G399" s="544"/>
      <c r="H399" s="545"/>
      <c r="I399" s="545"/>
      <c r="J399" s="545"/>
      <c r="K399" s="545"/>
      <c r="L399" s="458" t="str">
        <f t="shared" si="6"/>
        <v/>
      </c>
    </row>
    <row r="400" spans="1:12">
      <c r="A400" s="542"/>
      <c r="B400" s="542"/>
      <c r="C400" s="543"/>
      <c r="D400" s="544"/>
      <c r="E400" s="544"/>
      <c r="F400" s="544"/>
      <c r="G400" s="544"/>
      <c r="H400" s="545"/>
      <c r="I400" s="545"/>
      <c r="J400" s="545"/>
      <c r="K400" s="545"/>
      <c r="L400" s="458" t="str">
        <f t="shared" si="6"/>
        <v/>
      </c>
    </row>
    <row r="401" spans="1:12">
      <c r="A401" s="542"/>
      <c r="B401" s="542"/>
      <c r="C401" s="543"/>
      <c r="D401" s="544"/>
      <c r="E401" s="544"/>
      <c r="F401" s="544"/>
      <c r="G401" s="544"/>
      <c r="H401" s="545"/>
      <c r="I401" s="545"/>
      <c r="J401" s="545"/>
      <c r="K401" s="545"/>
      <c r="L401" s="458" t="str">
        <f t="shared" si="6"/>
        <v/>
      </c>
    </row>
    <row r="402" spans="1:12">
      <c r="A402" s="542"/>
      <c r="B402" s="542"/>
      <c r="C402" s="543"/>
      <c r="D402" s="544"/>
      <c r="E402" s="544"/>
      <c r="F402" s="544"/>
      <c r="G402" s="544"/>
      <c r="H402" s="545"/>
      <c r="I402" s="545"/>
      <c r="J402" s="545"/>
      <c r="K402" s="545"/>
      <c r="L402" s="458" t="str">
        <f t="shared" si="6"/>
        <v/>
      </c>
    </row>
    <row r="403" spans="1:12">
      <c r="A403" s="542"/>
      <c r="B403" s="542"/>
      <c r="C403" s="543"/>
      <c r="D403" s="544"/>
      <c r="E403" s="544"/>
      <c r="F403" s="544"/>
      <c r="G403" s="544"/>
      <c r="H403" s="545"/>
      <c r="I403" s="545"/>
      <c r="J403" s="545"/>
      <c r="K403" s="545"/>
      <c r="L403" s="458" t="str">
        <f t="shared" si="6"/>
        <v/>
      </c>
    </row>
    <row r="404" spans="1:12">
      <c r="A404" s="542"/>
      <c r="B404" s="542"/>
      <c r="C404" s="543"/>
      <c r="D404" s="544"/>
      <c r="E404" s="544"/>
      <c r="F404" s="544"/>
      <c r="G404" s="544"/>
      <c r="H404" s="545"/>
      <c r="I404" s="545"/>
      <c r="J404" s="545"/>
      <c r="K404" s="545"/>
      <c r="L404" s="458" t="str">
        <f t="shared" si="6"/>
        <v/>
      </c>
    </row>
    <row r="405" spans="1:12">
      <c r="A405" s="542"/>
      <c r="B405" s="542"/>
      <c r="C405" s="543"/>
      <c r="D405" s="544"/>
      <c r="E405" s="544"/>
      <c r="F405" s="544"/>
      <c r="G405" s="544"/>
      <c r="H405" s="545"/>
      <c r="I405" s="545"/>
      <c r="J405" s="545"/>
      <c r="K405" s="545"/>
      <c r="L405" s="458" t="str">
        <f t="shared" si="6"/>
        <v/>
      </c>
    </row>
    <row r="406" spans="1:12">
      <c r="A406" s="542"/>
      <c r="B406" s="542"/>
      <c r="C406" s="543"/>
      <c r="D406" s="544"/>
      <c r="E406" s="544"/>
      <c r="F406" s="544"/>
      <c r="G406" s="544"/>
      <c r="H406" s="545"/>
      <c r="I406" s="545"/>
      <c r="J406" s="545"/>
      <c r="K406" s="545"/>
      <c r="L406" s="458" t="str">
        <f t="shared" si="6"/>
        <v/>
      </c>
    </row>
    <row r="407" spans="1:12">
      <c r="A407" s="542"/>
      <c r="B407" s="542"/>
      <c r="C407" s="543"/>
      <c r="D407" s="544"/>
      <c r="E407" s="544"/>
      <c r="F407" s="544"/>
      <c r="G407" s="544"/>
      <c r="H407" s="545"/>
      <c r="I407" s="545"/>
      <c r="J407" s="545"/>
      <c r="K407" s="545"/>
      <c r="L407" s="458" t="str">
        <f t="shared" si="6"/>
        <v/>
      </c>
    </row>
    <row r="408" spans="1:12">
      <c r="A408" s="542"/>
      <c r="B408" s="542"/>
      <c r="C408" s="543"/>
      <c r="D408" s="544"/>
      <c r="E408" s="544"/>
      <c r="F408" s="544"/>
      <c r="G408" s="544"/>
      <c r="H408" s="545"/>
      <c r="I408" s="545"/>
      <c r="J408" s="545"/>
      <c r="K408" s="545"/>
      <c r="L408" s="458" t="str">
        <f t="shared" si="6"/>
        <v/>
      </c>
    </row>
    <row r="409" spans="1:12">
      <c r="A409" s="542"/>
      <c r="B409" s="542"/>
      <c r="C409" s="543"/>
      <c r="D409" s="544"/>
      <c r="E409" s="544"/>
      <c r="F409" s="544"/>
      <c r="G409" s="544"/>
      <c r="H409" s="545"/>
      <c r="I409" s="545"/>
      <c r="J409" s="545"/>
      <c r="K409" s="545"/>
      <c r="L409" s="458" t="str">
        <f t="shared" si="6"/>
        <v/>
      </c>
    </row>
    <row r="410" spans="1:12">
      <c r="A410" s="542"/>
      <c r="B410" s="542"/>
      <c r="C410" s="543"/>
      <c r="D410" s="544"/>
      <c r="E410" s="544"/>
      <c r="F410" s="544"/>
      <c r="G410" s="544"/>
      <c r="H410" s="545"/>
      <c r="I410" s="545"/>
      <c r="J410" s="545"/>
      <c r="K410" s="545"/>
      <c r="L410" s="458" t="str">
        <f t="shared" si="6"/>
        <v/>
      </c>
    </row>
    <row r="411" spans="1:12">
      <c r="A411" s="542"/>
      <c r="B411" s="542"/>
      <c r="C411" s="543"/>
      <c r="D411" s="544"/>
      <c r="E411" s="544"/>
      <c r="F411" s="544"/>
      <c r="G411" s="544"/>
      <c r="H411" s="545"/>
      <c r="I411" s="545"/>
      <c r="J411" s="545"/>
      <c r="K411" s="545"/>
      <c r="L411" s="458" t="str">
        <f t="shared" si="6"/>
        <v/>
      </c>
    </row>
    <row r="412" spans="1:12">
      <c r="A412" s="542"/>
      <c r="B412" s="542"/>
      <c r="C412" s="543"/>
      <c r="D412" s="544"/>
      <c r="E412" s="544"/>
      <c r="F412" s="544"/>
      <c r="G412" s="544"/>
      <c r="H412" s="545"/>
      <c r="I412" s="545"/>
      <c r="J412" s="545"/>
      <c r="K412" s="545"/>
      <c r="L412" s="458" t="str">
        <f t="shared" si="6"/>
        <v/>
      </c>
    </row>
    <row r="413" spans="1:12">
      <c r="A413" s="542"/>
      <c r="B413" s="542"/>
      <c r="C413" s="543"/>
      <c r="D413" s="544"/>
      <c r="E413" s="544"/>
      <c r="F413" s="544"/>
      <c r="G413" s="544"/>
      <c r="H413" s="545"/>
      <c r="I413" s="545"/>
      <c r="J413" s="545"/>
      <c r="K413" s="545"/>
      <c r="L413" s="458" t="str">
        <f t="shared" si="6"/>
        <v/>
      </c>
    </row>
    <row r="414" spans="1:12">
      <c r="A414" s="542"/>
      <c r="B414" s="542"/>
      <c r="C414" s="543"/>
      <c r="D414" s="544"/>
      <c r="E414" s="544"/>
      <c r="F414" s="544"/>
      <c r="G414" s="544"/>
      <c r="H414" s="545"/>
      <c r="I414" s="545"/>
      <c r="J414" s="545"/>
      <c r="K414" s="545"/>
      <c r="L414" s="458" t="str">
        <f t="shared" si="6"/>
        <v/>
      </c>
    </row>
    <row r="415" spans="1:12">
      <c r="A415" s="542"/>
      <c r="B415" s="542"/>
      <c r="C415" s="543"/>
      <c r="D415" s="544"/>
      <c r="E415" s="544"/>
      <c r="F415" s="544"/>
      <c r="G415" s="544"/>
      <c r="H415" s="545"/>
      <c r="I415" s="545"/>
      <c r="J415" s="545"/>
      <c r="K415" s="545"/>
      <c r="L415" s="458" t="str">
        <f t="shared" si="6"/>
        <v/>
      </c>
    </row>
    <row r="416" spans="1:12">
      <c r="A416" s="542"/>
      <c r="B416" s="542"/>
      <c r="C416" s="543"/>
      <c r="D416" s="544"/>
      <c r="E416" s="544"/>
      <c r="F416" s="544"/>
      <c r="G416" s="544"/>
      <c r="H416" s="545"/>
      <c r="I416" s="545"/>
      <c r="J416" s="545"/>
      <c r="K416" s="545"/>
      <c r="L416" s="458" t="str">
        <f t="shared" si="6"/>
        <v/>
      </c>
    </row>
    <row r="417" spans="1:12">
      <c r="A417" s="542"/>
      <c r="B417" s="542"/>
      <c r="C417" s="543"/>
      <c r="D417" s="544"/>
      <c r="E417" s="544"/>
      <c r="F417" s="544"/>
      <c r="G417" s="544"/>
      <c r="H417" s="545"/>
      <c r="I417" s="545"/>
      <c r="J417" s="545"/>
      <c r="K417" s="545"/>
      <c r="L417" s="458" t="str">
        <f t="shared" si="6"/>
        <v/>
      </c>
    </row>
    <row r="418" spans="1:12">
      <c r="A418" s="542"/>
      <c r="B418" s="542"/>
      <c r="C418" s="543"/>
      <c r="D418" s="544"/>
      <c r="E418" s="544"/>
      <c r="F418" s="544"/>
      <c r="G418" s="544"/>
      <c r="H418" s="545"/>
      <c r="I418" s="545"/>
      <c r="J418" s="545"/>
      <c r="K418" s="545"/>
      <c r="L418" s="458" t="str">
        <f t="shared" si="6"/>
        <v/>
      </c>
    </row>
    <row r="419" spans="1:12">
      <c r="A419" s="542"/>
      <c r="B419" s="542"/>
      <c r="C419" s="543"/>
      <c r="D419" s="544"/>
      <c r="E419" s="544"/>
      <c r="F419" s="544"/>
      <c r="G419" s="544"/>
      <c r="H419" s="545"/>
      <c r="I419" s="545"/>
      <c r="J419" s="545"/>
      <c r="K419" s="545"/>
      <c r="L419" s="458" t="str">
        <f t="shared" si="6"/>
        <v/>
      </c>
    </row>
    <row r="420" spans="1:12">
      <c r="A420" s="542"/>
      <c r="B420" s="542"/>
      <c r="C420" s="543"/>
      <c r="D420" s="544"/>
      <c r="E420" s="544"/>
      <c r="F420" s="544"/>
      <c r="G420" s="544"/>
      <c r="H420" s="545"/>
      <c r="I420" s="545"/>
      <c r="J420" s="545"/>
      <c r="K420" s="545"/>
      <c r="L420" s="458" t="str">
        <f t="shared" si="6"/>
        <v/>
      </c>
    </row>
    <row r="421" spans="1:12">
      <c r="A421" s="542"/>
      <c r="B421" s="542"/>
      <c r="C421" s="543"/>
      <c r="D421" s="544"/>
      <c r="E421" s="544"/>
      <c r="F421" s="544"/>
      <c r="G421" s="544"/>
      <c r="H421" s="545"/>
      <c r="I421" s="545"/>
      <c r="J421" s="545"/>
      <c r="K421" s="545"/>
      <c r="L421" s="458" t="str">
        <f t="shared" si="6"/>
        <v/>
      </c>
    </row>
    <row r="422" spans="1:12">
      <c r="A422" s="542"/>
      <c r="B422" s="542"/>
      <c r="C422" s="543"/>
      <c r="D422" s="544"/>
      <c r="E422" s="544"/>
      <c r="F422" s="544"/>
      <c r="G422" s="544"/>
      <c r="H422" s="545"/>
      <c r="I422" s="545"/>
      <c r="J422" s="545"/>
      <c r="K422" s="545"/>
      <c r="L422" s="458" t="str">
        <f t="shared" si="6"/>
        <v/>
      </c>
    </row>
    <row r="423" spans="1:12">
      <c r="A423" s="542"/>
      <c r="B423" s="542"/>
      <c r="C423" s="543"/>
      <c r="D423" s="544"/>
      <c r="E423" s="544"/>
      <c r="F423" s="544"/>
      <c r="G423" s="544"/>
      <c r="H423" s="545"/>
      <c r="I423" s="545"/>
      <c r="J423" s="545"/>
      <c r="K423" s="545"/>
      <c r="L423" s="458" t="str">
        <f t="shared" si="6"/>
        <v/>
      </c>
    </row>
    <row r="424" spans="1:12">
      <c r="A424" s="542"/>
      <c r="B424" s="542"/>
      <c r="C424" s="543"/>
      <c r="D424" s="544"/>
      <c r="E424" s="544"/>
      <c r="F424" s="544"/>
      <c r="G424" s="544"/>
      <c r="H424" s="545"/>
      <c r="I424" s="545"/>
      <c r="J424" s="545"/>
      <c r="K424" s="545"/>
      <c r="L424" s="458" t="str">
        <f t="shared" si="6"/>
        <v/>
      </c>
    </row>
    <row r="425" spans="1:12">
      <c r="A425" s="542"/>
      <c r="B425" s="542"/>
      <c r="C425" s="543"/>
      <c r="D425" s="544"/>
      <c r="E425" s="544"/>
      <c r="F425" s="544"/>
      <c r="G425" s="544"/>
      <c r="H425" s="545"/>
      <c r="I425" s="545"/>
      <c r="J425" s="545"/>
      <c r="K425" s="545"/>
      <c r="L425" s="458" t="str">
        <f t="shared" si="6"/>
        <v/>
      </c>
    </row>
    <row r="426" spans="1:12">
      <c r="A426" s="542"/>
      <c r="B426" s="542"/>
      <c r="C426" s="543"/>
      <c r="D426" s="544"/>
      <c r="E426" s="544"/>
      <c r="F426" s="544"/>
      <c r="G426" s="544"/>
      <c r="H426" s="545"/>
      <c r="I426" s="545"/>
      <c r="J426" s="545"/>
      <c r="K426" s="545"/>
      <c r="L426" s="458" t="str">
        <f t="shared" si="6"/>
        <v/>
      </c>
    </row>
    <row r="427" spans="1:12">
      <c r="A427" s="542"/>
      <c r="B427" s="542"/>
      <c r="C427" s="543"/>
      <c r="D427" s="544"/>
      <c r="E427" s="544"/>
      <c r="F427" s="544"/>
      <c r="G427" s="544"/>
      <c r="H427" s="545"/>
      <c r="I427" s="545"/>
      <c r="J427" s="545"/>
      <c r="K427" s="545"/>
      <c r="L427" s="458" t="str">
        <f t="shared" si="6"/>
        <v/>
      </c>
    </row>
    <row r="428" spans="1:12">
      <c r="A428" s="542"/>
      <c r="B428" s="542"/>
      <c r="C428" s="543"/>
      <c r="D428" s="544"/>
      <c r="E428" s="544"/>
      <c r="F428" s="544"/>
      <c r="G428" s="544"/>
      <c r="H428" s="545"/>
      <c r="I428" s="545"/>
      <c r="J428" s="545"/>
      <c r="K428" s="545"/>
      <c r="L428" s="458" t="str">
        <f t="shared" si="6"/>
        <v/>
      </c>
    </row>
    <row r="429" spans="1:12">
      <c r="A429" s="542"/>
      <c r="B429" s="542"/>
      <c r="C429" s="543"/>
      <c r="D429" s="544"/>
      <c r="E429" s="544"/>
      <c r="F429" s="544"/>
      <c r="G429" s="544"/>
      <c r="H429" s="545"/>
      <c r="I429" s="545"/>
      <c r="J429" s="545"/>
      <c r="K429" s="545"/>
      <c r="L429" s="458" t="str">
        <f t="shared" si="6"/>
        <v/>
      </c>
    </row>
    <row r="430" spans="1:12">
      <c r="A430" s="542"/>
      <c r="B430" s="542"/>
      <c r="C430" s="543"/>
      <c r="D430" s="544"/>
      <c r="E430" s="544"/>
      <c r="F430" s="544"/>
      <c r="G430" s="544"/>
      <c r="H430" s="545"/>
      <c r="I430" s="545"/>
      <c r="J430" s="545"/>
      <c r="K430" s="545"/>
      <c r="L430" s="458" t="str">
        <f t="shared" si="6"/>
        <v/>
      </c>
    </row>
    <row r="431" spans="1:12">
      <c r="A431" s="542"/>
      <c r="B431" s="542"/>
      <c r="C431" s="543"/>
      <c r="D431" s="544"/>
      <c r="E431" s="544"/>
      <c r="F431" s="544"/>
      <c r="G431" s="544"/>
      <c r="H431" s="545"/>
      <c r="I431" s="545"/>
      <c r="J431" s="545"/>
      <c r="K431" s="545"/>
      <c r="L431" s="458" t="str">
        <f t="shared" si="6"/>
        <v/>
      </c>
    </row>
    <row r="432" spans="1:12">
      <c r="A432" s="542"/>
      <c r="B432" s="542"/>
      <c r="C432" s="543"/>
      <c r="D432" s="544"/>
      <c r="E432" s="544"/>
      <c r="F432" s="544"/>
      <c r="G432" s="544"/>
      <c r="H432" s="545"/>
      <c r="I432" s="545"/>
      <c r="J432" s="545"/>
      <c r="K432" s="545"/>
      <c r="L432" s="458" t="str">
        <f t="shared" si="6"/>
        <v/>
      </c>
    </row>
    <row r="433" spans="1:12">
      <c r="A433" s="542"/>
      <c r="B433" s="542"/>
      <c r="C433" s="543"/>
      <c r="D433" s="544"/>
      <c r="E433" s="544"/>
      <c r="F433" s="544"/>
      <c r="G433" s="544"/>
      <c r="H433" s="545"/>
      <c r="I433" s="545"/>
      <c r="J433" s="545"/>
      <c r="K433" s="545"/>
      <c r="L433" s="458" t="str">
        <f t="shared" si="6"/>
        <v/>
      </c>
    </row>
    <row r="434" spans="1:12">
      <c r="A434" s="542"/>
      <c r="B434" s="542"/>
      <c r="C434" s="543"/>
      <c r="D434" s="544"/>
      <c r="E434" s="544"/>
      <c r="F434" s="544"/>
      <c r="G434" s="544"/>
      <c r="H434" s="545"/>
      <c r="I434" s="545"/>
      <c r="J434" s="545"/>
      <c r="K434" s="545"/>
      <c r="L434" s="458" t="str">
        <f t="shared" si="6"/>
        <v/>
      </c>
    </row>
    <row r="435" spans="1:12">
      <c r="A435" s="542"/>
      <c r="B435" s="542"/>
      <c r="C435" s="543"/>
      <c r="D435" s="544"/>
      <c r="E435" s="544"/>
      <c r="F435" s="544"/>
      <c r="G435" s="544"/>
      <c r="H435" s="545"/>
      <c r="I435" s="545"/>
      <c r="J435" s="545"/>
      <c r="K435" s="545"/>
      <c r="L435" s="458" t="str">
        <f t="shared" si="6"/>
        <v/>
      </c>
    </row>
    <row r="436" spans="1:12">
      <c r="A436" s="542"/>
      <c r="B436" s="542"/>
      <c r="C436" s="543"/>
      <c r="D436" s="544"/>
      <c r="E436" s="544"/>
      <c r="F436" s="544"/>
      <c r="G436" s="544"/>
      <c r="H436" s="545"/>
      <c r="I436" s="545"/>
      <c r="J436" s="545"/>
      <c r="K436" s="545"/>
      <c r="L436" s="458" t="str">
        <f t="shared" si="6"/>
        <v/>
      </c>
    </row>
    <row r="437" spans="1:12">
      <c r="A437" s="542"/>
      <c r="B437" s="542"/>
      <c r="C437" s="543"/>
      <c r="D437" s="544"/>
      <c r="E437" s="544"/>
      <c r="F437" s="544"/>
      <c r="G437" s="544"/>
      <c r="H437" s="545"/>
      <c r="I437" s="545"/>
      <c r="J437" s="545"/>
      <c r="K437" s="545"/>
      <c r="L437" s="458" t="str">
        <f t="shared" si="6"/>
        <v/>
      </c>
    </row>
    <row r="438" spans="1:12">
      <c r="A438" s="542"/>
      <c r="B438" s="542"/>
      <c r="C438" s="543"/>
      <c r="D438" s="544"/>
      <c r="E438" s="544"/>
      <c r="F438" s="544"/>
      <c r="G438" s="544"/>
      <c r="H438" s="545"/>
      <c r="I438" s="545"/>
      <c r="J438" s="545"/>
      <c r="K438" s="545"/>
      <c r="L438" s="458" t="str">
        <f t="shared" si="6"/>
        <v/>
      </c>
    </row>
    <row r="439" spans="1:12">
      <c r="A439" s="542"/>
      <c r="B439" s="542"/>
      <c r="C439" s="543"/>
      <c r="D439" s="544"/>
      <c r="E439" s="544"/>
      <c r="F439" s="544"/>
      <c r="G439" s="544"/>
      <c r="H439" s="545"/>
      <c r="I439" s="545"/>
      <c r="J439" s="545"/>
      <c r="K439" s="545"/>
      <c r="L439" s="458" t="str">
        <f t="shared" si="6"/>
        <v/>
      </c>
    </row>
    <row r="440" spans="1:12">
      <c r="A440" s="542"/>
      <c r="B440" s="542"/>
      <c r="C440" s="543"/>
      <c r="D440" s="544"/>
      <c r="E440" s="544"/>
      <c r="F440" s="544"/>
      <c r="G440" s="544"/>
      <c r="H440" s="545"/>
      <c r="I440" s="545"/>
      <c r="J440" s="545"/>
      <c r="K440" s="545"/>
      <c r="L440" s="458" t="str">
        <f t="shared" si="6"/>
        <v/>
      </c>
    </row>
    <row r="441" spans="1:12">
      <c r="A441" s="542"/>
      <c r="B441" s="542"/>
      <c r="C441" s="543"/>
      <c r="D441" s="544"/>
      <c r="E441" s="544"/>
      <c r="F441" s="544"/>
      <c r="G441" s="544"/>
      <c r="H441" s="545"/>
      <c r="I441" s="545"/>
      <c r="J441" s="545"/>
      <c r="K441" s="545"/>
      <c r="L441" s="458" t="str">
        <f t="shared" si="6"/>
        <v/>
      </c>
    </row>
    <row r="442" spans="1:12">
      <c r="A442" s="542"/>
      <c r="B442" s="542"/>
      <c r="C442" s="543"/>
      <c r="D442" s="544"/>
      <c r="E442" s="544"/>
      <c r="F442" s="544"/>
      <c r="G442" s="544"/>
      <c r="H442" s="545"/>
      <c r="I442" s="545"/>
      <c r="J442" s="545"/>
      <c r="K442" s="545"/>
      <c r="L442" s="458" t="str">
        <f t="shared" si="6"/>
        <v/>
      </c>
    </row>
    <row r="443" spans="1:12">
      <c r="A443" s="542"/>
      <c r="B443" s="542"/>
      <c r="C443" s="543"/>
      <c r="D443" s="544"/>
      <c r="E443" s="544"/>
      <c r="F443" s="544"/>
      <c r="G443" s="544"/>
      <c r="H443" s="545"/>
      <c r="I443" s="545"/>
      <c r="J443" s="545"/>
      <c r="K443" s="545"/>
      <c r="L443" s="458" t="str">
        <f t="shared" si="6"/>
        <v/>
      </c>
    </row>
    <row r="444" spans="1:12">
      <c r="A444" s="542"/>
      <c r="B444" s="542"/>
      <c r="C444" s="543"/>
      <c r="D444" s="544"/>
      <c r="E444" s="544"/>
      <c r="F444" s="544"/>
      <c r="G444" s="544"/>
      <c r="H444" s="545"/>
      <c r="I444" s="545"/>
      <c r="J444" s="545"/>
      <c r="K444" s="545"/>
      <c r="L444" s="458" t="str">
        <f t="shared" si="6"/>
        <v/>
      </c>
    </row>
    <row r="445" spans="1:12">
      <c r="A445" s="542"/>
      <c r="B445" s="542"/>
      <c r="C445" s="543"/>
      <c r="D445" s="544"/>
      <c r="E445" s="544"/>
      <c r="F445" s="544"/>
      <c r="G445" s="544"/>
      <c r="H445" s="545"/>
      <c r="I445" s="545"/>
      <c r="J445" s="545"/>
      <c r="K445" s="545"/>
      <c r="L445" s="458" t="str">
        <f t="shared" si="6"/>
        <v/>
      </c>
    </row>
    <row r="446" spans="1:12">
      <c r="A446" s="542"/>
      <c r="B446" s="542"/>
      <c r="C446" s="543"/>
      <c r="D446" s="544"/>
      <c r="E446" s="544"/>
      <c r="F446" s="544"/>
      <c r="G446" s="544"/>
      <c r="H446" s="545"/>
      <c r="I446" s="545"/>
      <c r="J446" s="545"/>
      <c r="K446" s="545"/>
      <c r="L446" s="458" t="str">
        <f t="shared" si="6"/>
        <v/>
      </c>
    </row>
    <row r="447" spans="1:12">
      <c r="A447" s="542"/>
      <c r="B447" s="542"/>
      <c r="C447" s="543"/>
      <c r="D447" s="544"/>
      <c r="E447" s="544"/>
      <c r="F447" s="544"/>
      <c r="G447" s="544"/>
      <c r="H447" s="545"/>
      <c r="I447" s="545"/>
      <c r="J447" s="545"/>
      <c r="K447" s="545"/>
      <c r="L447" s="458" t="str">
        <f t="shared" si="6"/>
        <v/>
      </c>
    </row>
    <row r="448" spans="1:12">
      <c r="A448" s="542"/>
      <c r="B448" s="542"/>
      <c r="C448" s="543"/>
      <c r="D448" s="544"/>
      <c r="E448" s="544"/>
      <c r="F448" s="544"/>
      <c r="G448" s="544"/>
      <c r="H448" s="545"/>
      <c r="I448" s="545"/>
      <c r="J448" s="545"/>
      <c r="K448" s="545"/>
      <c r="L448" s="458" t="str">
        <f t="shared" si="6"/>
        <v/>
      </c>
    </row>
    <row r="449" spans="1:12">
      <c r="A449" s="542"/>
      <c r="B449" s="542"/>
      <c r="C449" s="543"/>
      <c r="D449" s="544"/>
      <c r="E449" s="544"/>
      <c r="F449" s="544"/>
      <c r="G449" s="544"/>
      <c r="H449" s="545"/>
      <c r="I449" s="545"/>
      <c r="J449" s="545"/>
      <c r="K449" s="545"/>
      <c r="L449" s="458" t="str">
        <f t="shared" si="6"/>
        <v/>
      </c>
    </row>
    <row r="450" spans="1:12">
      <c r="A450" s="542"/>
      <c r="B450" s="542"/>
      <c r="C450" s="543"/>
      <c r="D450" s="544"/>
      <c r="E450" s="544"/>
      <c r="F450" s="544"/>
      <c r="G450" s="544"/>
      <c r="H450" s="545"/>
      <c r="I450" s="545"/>
      <c r="J450" s="545"/>
      <c r="K450" s="545"/>
      <c r="L450" s="458" t="str">
        <f t="shared" si="6"/>
        <v/>
      </c>
    </row>
    <row r="451" spans="1:12">
      <c r="A451" s="542"/>
      <c r="B451" s="542"/>
      <c r="C451" s="543"/>
      <c r="D451" s="544"/>
      <c r="E451" s="544"/>
      <c r="F451" s="544"/>
      <c r="G451" s="544"/>
      <c r="H451" s="545"/>
      <c r="I451" s="545"/>
      <c r="J451" s="545"/>
      <c r="K451" s="545"/>
      <c r="L451" s="458" t="str">
        <f t="shared" si="6"/>
        <v/>
      </c>
    </row>
    <row r="452" spans="1:12">
      <c r="A452" s="542"/>
      <c r="B452" s="542"/>
      <c r="C452" s="543"/>
      <c r="D452" s="544"/>
      <c r="E452" s="544"/>
      <c r="F452" s="544"/>
      <c r="G452" s="544"/>
      <c r="H452" s="545"/>
      <c r="I452" s="545"/>
      <c r="J452" s="545"/>
      <c r="K452" s="545"/>
      <c r="L452" s="458" t="str">
        <f t="shared" si="6"/>
        <v/>
      </c>
    </row>
    <row r="453" spans="1:12">
      <c r="A453" s="542"/>
      <c r="B453" s="542"/>
      <c r="C453" s="543"/>
      <c r="D453" s="544"/>
      <c r="E453" s="544"/>
      <c r="F453" s="544"/>
      <c r="G453" s="544"/>
      <c r="H453" s="545"/>
      <c r="I453" s="545"/>
      <c r="J453" s="545"/>
      <c r="K453" s="545"/>
      <c r="L453" s="458" t="str">
        <f t="shared" si="6"/>
        <v/>
      </c>
    </row>
    <row r="454" spans="1:12">
      <c r="A454" s="542"/>
      <c r="B454" s="542"/>
      <c r="C454" s="543"/>
      <c r="D454" s="544"/>
      <c r="E454" s="544"/>
      <c r="F454" s="544"/>
      <c r="G454" s="544"/>
      <c r="H454" s="545"/>
      <c r="I454" s="545"/>
      <c r="J454" s="545"/>
      <c r="K454" s="545"/>
      <c r="L454" s="458" t="str">
        <f t="shared" ref="L454:L517" si="7">IF(B454="","",(G454-IF(E454=1,F454,0)))</f>
        <v/>
      </c>
    </row>
    <row r="455" spans="1:12">
      <c r="A455" s="542"/>
      <c r="B455" s="542"/>
      <c r="C455" s="543"/>
      <c r="D455" s="544"/>
      <c r="E455" s="544"/>
      <c r="F455" s="544"/>
      <c r="G455" s="544"/>
      <c r="H455" s="545"/>
      <c r="I455" s="545"/>
      <c r="J455" s="545"/>
      <c r="K455" s="545"/>
      <c r="L455" s="458" t="str">
        <f t="shared" si="7"/>
        <v/>
      </c>
    </row>
    <row r="456" spans="1:12">
      <c r="A456" s="542"/>
      <c r="B456" s="542"/>
      <c r="C456" s="543"/>
      <c r="D456" s="544"/>
      <c r="E456" s="544"/>
      <c r="F456" s="544"/>
      <c r="G456" s="544"/>
      <c r="H456" s="545"/>
      <c r="I456" s="545"/>
      <c r="J456" s="545"/>
      <c r="K456" s="545"/>
      <c r="L456" s="458" t="str">
        <f t="shared" si="7"/>
        <v/>
      </c>
    </row>
    <row r="457" spans="1:12">
      <c r="A457" s="542"/>
      <c r="B457" s="542"/>
      <c r="C457" s="543"/>
      <c r="D457" s="544"/>
      <c r="E457" s="544"/>
      <c r="F457" s="544"/>
      <c r="G457" s="544"/>
      <c r="H457" s="545"/>
      <c r="I457" s="545"/>
      <c r="J457" s="545"/>
      <c r="K457" s="545"/>
      <c r="L457" s="458" t="str">
        <f t="shared" si="7"/>
        <v/>
      </c>
    </row>
    <row r="458" spans="1:12">
      <c r="A458" s="542"/>
      <c r="B458" s="542"/>
      <c r="C458" s="543"/>
      <c r="D458" s="544"/>
      <c r="E458" s="544"/>
      <c r="F458" s="544"/>
      <c r="G458" s="544"/>
      <c r="H458" s="545"/>
      <c r="I458" s="545"/>
      <c r="J458" s="545"/>
      <c r="K458" s="545"/>
      <c r="L458" s="458" t="str">
        <f t="shared" si="7"/>
        <v/>
      </c>
    </row>
    <row r="459" spans="1:12">
      <c r="A459" s="542"/>
      <c r="B459" s="542"/>
      <c r="C459" s="543"/>
      <c r="D459" s="544"/>
      <c r="E459" s="544"/>
      <c r="F459" s="544"/>
      <c r="G459" s="544"/>
      <c r="H459" s="545"/>
      <c r="I459" s="545"/>
      <c r="J459" s="545"/>
      <c r="K459" s="545"/>
      <c r="L459" s="458" t="str">
        <f t="shared" si="7"/>
        <v/>
      </c>
    </row>
    <row r="460" spans="1:12">
      <c r="A460" s="542"/>
      <c r="B460" s="542"/>
      <c r="C460" s="543"/>
      <c r="D460" s="544"/>
      <c r="E460" s="544"/>
      <c r="F460" s="544"/>
      <c r="G460" s="544"/>
      <c r="H460" s="545"/>
      <c r="I460" s="545"/>
      <c r="J460" s="545"/>
      <c r="K460" s="545"/>
      <c r="L460" s="458" t="str">
        <f t="shared" si="7"/>
        <v/>
      </c>
    </row>
    <row r="461" spans="1:12">
      <c r="A461" s="542"/>
      <c r="B461" s="542"/>
      <c r="C461" s="543"/>
      <c r="D461" s="544"/>
      <c r="E461" s="544"/>
      <c r="F461" s="544"/>
      <c r="G461" s="544"/>
      <c r="H461" s="545"/>
      <c r="I461" s="545"/>
      <c r="J461" s="545"/>
      <c r="K461" s="545"/>
      <c r="L461" s="458" t="str">
        <f t="shared" si="7"/>
        <v/>
      </c>
    </row>
    <row r="462" spans="1:12">
      <c r="A462" s="542"/>
      <c r="B462" s="542"/>
      <c r="C462" s="543"/>
      <c r="D462" s="544"/>
      <c r="E462" s="544"/>
      <c r="F462" s="544"/>
      <c r="G462" s="544"/>
      <c r="H462" s="545"/>
      <c r="I462" s="545"/>
      <c r="J462" s="545"/>
      <c r="K462" s="545"/>
      <c r="L462" s="458" t="str">
        <f t="shared" si="7"/>
        <v/>
      </c>
    </row>
    <row r="463" spans="1:12">
      <c r="A463" s="542"/>
      <c r="B463" s="542"/>
      <c r="C463" s="543"/>
      <c r="D463" s="544"/>
      <c r="E463" s="544"/>
      <c r="F463" s="544"/>
      <c r="G463" s="544"/>
      <c r="H463" s="545"/>
      <c r="I463" s="545"/>
      <c r="J463" s="545"/>
      <c r="K463" s="545"/>
      <c r="L463" s="458" t="str">
        <f t="shared" si="7"/>
        <v/>
      </c>
    </row>
    <row r="464" spans="1:12">
      <c r="A464" s="542"/>
      <c r="B464" s="542"/>
      <c r="C464" s="543"/>
      <c r="D464" s="544"/>
      <c r="E464" s="544"/>
      <c r="F464" s="544"/>
      <c r="G464" s="544"/>
      <c r="H464" s="545"/>
      <c r="I464" s="545"/>
      <c r="J464" s="545"/>
      <c r="K464" s="545"/>
      <c r="L464" s="458" t="str">
        <f t="shared" si="7"/>
        <v/>
      </c>
    </row>
    <row r="465" spans="1:12">
      <c r="A465" s="542"/>
      <c r="B465" s="542"/>
      <c r="C465" s="543"/>
      <c r="D465" s="544"/>
      <c r="E465" s="544"/>
      <c r="F465" s="544"/>
      <c r="G465" s="544"/>
      <c r="H465" s="545"/>
      <c r="I465" s="545"/>
      <c r="J465" s="545"/>
      <c r="K465" s="545"/>
      <c r="L465" s="458" t="str">
        <f t="shared" si="7"/>
        <v/>
      </c>
    </row>
    <row r="466" spans="1:12">
      <c r="A466" s="542"/>
      <c r="B466" s="542"/>
      <c r="C466" s="543"/>
      <c r="D466" s="544"/>
      <c r="E466" s="544"/>
      <c r="F466" s="544"/>
      <c r="G466" s="544"/>
      <c r="H466" s="545"/>
      <c r="I466" s="545"/>
      <c r="J466" s="545"/>
      <c r="K466" s="545"/>
      <c r="L466" s="458" t="str">
        <f t="shared" si="7"/>
        <v/>
      </c>
    </row>
    <row r="467" spans="1:12">
      <c r="A467" s="542"/>
      <c r="B467" s="542"/>
      <c r="C467" s="543"/>
      <c r="D467" s="544"/>
      <c r="E467" s="544"/>
      <c r="F467" s="544"/>
      <c r="G467" s="544"/>
      <c r="H467" s="545"/>
      <c r="I467" s="545"/>
      <c r="J467" s="545"/>
      <c r="K467" s="545"/>
      <c r="L467" s="458" t="str">
        <f t="shared" si="7"/>
        <v/>
      </c>
    </row>
    <row r="468" spans="1:12">
      <c r="A468" s="542"/>
      <c r="B468" s="542"/>
      <c r="C468" s="543"/>
      <c r="D468" s="544"/>
      <c r="E468" s="544"/>
      <c r="F468" s="544"/>
      <c r="G468" s="544"/>
      <c r="H468" s="545"/>
      <c r="I468" s="545"/>
      <c r="J468" s="545"/>
      <c r="K468" s="545"/>
      <c r="L468" s="458" t="str">
        <f t="shared" si="7"/>
        <v/>
      </c>
    </row>
    <row r="469" spans="1:12">
      <c r="A469" s="542"/>
      <c r="B469" s="542"/>
      <c r="C469" s="543"/>
      <c r="D469" s="544"/>
      <c r="E469" s="544"/>
      <c r="F469" s="544"/>
      <c r="G469" s="544"/>
      <c r="H469" s="545"/>
      <c r="I469" s="545"/>
      <c r="J469" s="545"/>
      <c r="K469" s="545"/>
      <c r="L469" s="458" t="str">
        <f t="shared" si="7"/>
        <v/>
      </c>
    </row>
    <row r="470" spans="1:12">
      <c r="A470" s="542"/>
      <c r="B470" s="542"/>
      <c r="C470" s="543"/>
      <c r="D470" s="544"/>
      <c r="E470" s="544"/>
      <c r="F470" s="544"/>
      <c r="G470" s="544"/>
      <c r="H470" s="545"/>
      <c r="I470" s="545"/>
      <c r="J470" s="545"/>
      <c r="K470" s="545"/>
      <c r="L470" s="458" t="str">
        <f t="shared" si="7"/>
        <v/>
      </c>
    </row>
    <row r="471" spans="1:12">
      <c r="A471" s="542"/>
      <c r="B471" s="542"/>
      <c r="C471" s="543"/>
      <c r="D471" s="544"/>
      <c r="E471" s="544"/>
      <c r="F471" s="544"/>
      <c r="G471" s="544"/>
      <c r="H471" s="545"/>
      <c r="I471" s="545"/>
      <c r="J471" s="545"/>
      <c r="K471" s="545"/>
      <c r="L471" s="458" t="str">
        <f t="shared" si="7"/>
        <v/>
      </c>
    </row>
    <row r="472" spans="1:12">
      <c r="A472" s="542"/>
      <c r="B472" s="542"/>
      <c r="C472" s="543"/>
      <c r="D472" s="544"/>
      <c r="E472" s="544"/>
      <c r="F472" s="544"/>
      <c r="G472" s="544"/>
      <c r="H472" s="545"/>
      <c r="I472" s="545"/>
      <c r="J472" s="545"/>
      <c r="K472" s="545"/>
      <c r="L472" s="458" t="str">
        <f t="shared" si="7"/>
        <v/>
      </c>
    </row>
    <row r="473" spans="1:12">
      <c r="A473" s="542"/>
      <c r="B473" s="542"/>
      <c r="C473" s="543"/>
      <c r="D473" s="544"/>
      <c r="E473" s="544"/>
      <c r="F473" s="544"/>
      <c r="G473" s="544"/>
      <c r="H473" s="545"/>
      <c r="I473" s="545"/>
      <c r="J473" s="545"/>
      <c r="K473" s="545"/>
      <c r="L473" s="458" t="str">
        <f t="shared" si="7"/>
        <v/>
      </c>
    </row>
    <row r="474" spans="1:12">
      <c r="A474" s="542"/>
      <c r="B474" s="542"/>
      <c r="C474" s="543"/>
      <c r="D474" s="544"/>
      <c r="E474" s="544"/>
      <c r="F474" s="544"/>
      <c r="G474" s="544"/>
      <c r="H474" s="545"/>
      <c r="I474" s="545"/>
      <c r="J474" s="545"/>
      <c r="K474" s="545"/>
      <c r="L474" s="458" t="str">
        <f t="shared" si="7"/>
        <v/>
      </c>
    </row>
    <row r="475" spans="1:12">
      <c r="A475" s="542"/>
      <c r="B475" s="542"/>
      <c r="C475" s="543"/>
      <c r="D475" s="544"/>
      <c r="E475" s="544"/>
      <c r="F475" s="544"/>
      <c r="G475" s="544"/>
      <c r="H475" s="545"/>
      <c r="I475" s="545"/>
      <c r="J475" s="545"/>
      <c r="K475" s="545"/>
      <c r="L475" s="458" t="str">
        <f t="shared" si="7"/>
        <v/>
      </c>
    </row>
    <row r="476" spans="1:12">
      <c r="A476" s="542"/>
      <c r="B476" s="542"/>
      <c r="C476" s="543"/>
      <c r="D476" s="544"/>
      <c r="E476" s="544"/>
      <c r="F476" s="544"/>
      <c r="G476" s="544"/>
      <c r="H476" s="545"/>
      <c r="I476" s="545"/>
      <c r="J476" s="545"/>
      <c r="K476" s="545"/>
      <c r="L476" s="458" t="str">
        <f t="shared" si="7"/>
        <v/>
      </c>
    </row>
    <row r="477" spans="1:12">
      <c r="A477" s="542"/>
      <c r="B477" s="542"/>
      <c r="C477" s="543"/>
      <c r="D477" s="544"/>
      <c r="E477" s="544"/>
      <c r="F477" s="544"/>
      <c r="G477" s="544"/>
      <c r="H477" s="545"/>
      <c r="I477" s="545"/>
      <c r="J477" s="545"/>
      <c r="K477" s="545"/>
      <c r="L477" s="458" t="str">
        <f t="shared" si="7"/>
        <v/>
      </c>
    </row>
    <row r="478" spans="1:12">
      <c r="A478" s="542"/>
      <c r="B478" s="542"/>
      <c r="C478" s="543"/>
      <c r="D478" s="544"/>
      <c r="E478" s="544"/>
      <c r="F478" s="544"/>
      <c r="G478" s="544"/>
      <c r="H478" s="545"/>
      <c r="I478" s="545"/>
      <c r="J478" s="545"/>
      <c r="K478" s="545"/>
      <c r="L478" s="458" t="str">
        <f t="shared" si="7"/>
        <v/>
      </c>
    </row>
    <row r="479" spans="1:12">
      <c r="A479" s="542"/>
      <c r="B479" s="542"/>
      <c r="C479" s="543"/>
      <c r="D479" s="544"/>
      <c r="E479" s="544"/>
      <c r="F479" s="544"/>
      <c r="G479" s="544"/>
      <c r="H479" s="545"/>
      <c r="I479" s="545"/>
      <c r="J479" s="545"/>
      <c r="K479" s="545"/>
      <c r="L479" s="458" t="str">
        <f t="shared" si="7"/>
        <v/>
      </c>
    </row>
    <row r="480" spans="1:12">
      <c r="A480" s="542"/>
      <c r="B480" s="542"/>
      <c r="C480" s="543"/>
      <c r="D480" s="544"/>
      <c r="E480" s="544"/>
      <c r="F480" s="544"/>
      <c r="G480" s="544"/>
      <c r="H480" s="545"/>
      <c r="I480" s="545"/>
      <c r="J480" s="545"/>
      <c r="K480" s="545"/>
      <c r="L480" s="458" t="str">
        <f t="shared" si="7"/>
        <v/>
      </c>
    </row>
    <row r="481" spans="1:12">
      <c r="A481" s="542"/>
      <c r="B481" s="542"/>
      <c r="C481" s="543"/>
      <c r="D481" s="544"/>
      <c r="E481" s="544"/>
      <c r="F481" s="544"/>
      <c r="G481" s="544"/>
      <c r="H481" s="545"/>
      <c r="I481" s="545"/>
      <c r="J481" s="545"/>
      <c r="K481" s="545"/>
      <c r="L481" s="458" t="str">
        <f t="shared" si="7"/>
        <v/>
      </c>
    </row>
    <row r="482" spans="1:12">
      <c r="A482" s="542"/>
      <c r="B482" s="542"/>
      <c r="C482" s="543"/>
      <c r="D482" s="544"/>
      <c r="E482" s="544"/>
      <c r="F482" s="544"/>
      <c r="G482" s="544"/>
      <c r="H482" s="545"/>
      <c r="I482" s="545"/>
      <c r="J482" s="545"/>
      <c r="K482" s="545"/>
      <c r="L482" s="458" t="str">
        <f t="shared" si="7"/>
        <v/>
      </c>
    </row>
    <row r="483" spans="1:12">
      <c r="A483" s="542"/>
      <c r="B483" s="542"/>
      <c r="C483" s="543"/>
      <c r="D483" s="544"/>
      <c r="E483" s="544"/>
      <c r="F483" s="544"/>
      <c r="G483" s="544"/>
      <c r="H483" s="545"/>
      <c r="I483" s="545"/>
      <c r="J483" s="545"/>
      <c r="K483" s="545"/>
      <c r="L483" s="458" t="str">
        <f t="shared" si="7"/>
        <v/>
      </c>
    </row>
    <row r="484" spans="1:12">
      <c r="A484" s="542"/>
      <c r="B484" s="542"/>
      <c r="C484" s="543"/>
      <c r="D484" s="544"/>
      <c r="E484" s="544"/>
      <c r="F484" s="544"/>
      <c r="G484" s="544"/>
      <c r="H484" s="545"/>
      <c r="I484" s="545"/>
      <c r="J484" s="545"/>
      <c r="K484" s="545"/>
      <c r="L484" s="458" t="str">
        <f t="shared" si="7"/>
        <v/>
      </c>
    </row>
    <row r="485" spans="1:12">
      <c r="A485" s="542"/>
      <c r="B485" s="542"/>
      <c r="C485" s="543"/>
      <c r="D485" s="544"/>
      <c r="E485" s="544"/>
      <c r="F485" s="544"/>
      <c r="G485" s="544"/>
      <c r="H485" s="545"/>
      <c r="I485" s="545"/>
      <c r="J485" s="545"/>
      <c r="K485" s="545"/>
      <c r="L485" s="458" t="str">
        <f t="shared" si="7"/>
        <v/>
      </c>
    </row>
    <row r="486" spans="1:12">
      <c r="A486" s="542"/>
      <c r="B486" s="542"/>
      <c r="C486" s="543"/>
      <c r="D486" s="544"/>
      <c r="E486" s="544"/>
      <c r="F486" s="544"/>
      <c r="G486" s="544"/>
      <c r="H486" s="545"/>
      <c r="I486" s="545"/>
      <c r="J486" s="545"/>
      <c r="K486" s="545"/>
      <c r="L486" s="458" t="str">
        <f t="shared" si="7"/>
        <v/>
      </c>
    </row>
    <row r="487" spans="1:12">
      <c r="A487" s="542"/>
      <c r="B487" s="542"/>
      <c r="C487" s="543"/>
      <c r="D487" s="544"/>
      <c r="E487" s="544"/>
      <c r="F487" s="544"/>
      <c r="G487" s="544"/>
      <c r="H487" s="545"/>
      <c r="I487" s="545"/>
      <c r="J487" s="545"/>
      <c r="K487" s="545"/>
      <c r="L487" s="458" t="str">
        <f t="shared" si="7"/>
        <v/>
      </c>
    </row>
    <row r="488" spans="1:12">
      <c r="A488" s="542"/>
      <c r="B488" s="542"/>
      <c r="C488" s="543"/>
      <c r="D488" s="544"/>
      <c r="E488" s="544"/>
      <c r="F488" s="544"/>
      <c r="G488" s="544"/>
      <c r="H488" s="545"/>
      <c r="I488" s="545"/>
      <c r="J488" s="545"/>
      <c r="K488" s="545"/>
      <c r="L488" s="458" t="str">
        <f t="shared" si="7"/>
        <v/>
      </c>
    </row>
    <row r="489" spans="1:12">
      <c r="A489" s="542"/>
      <c r="B489" s="542"/>
      <c r="C489" s="543"/>
      <c r="D489" s="544"/>
      <c r="E489" s="544"/>
      <c r="F489" s="544"/>
      <c r="G489" s="544"/>
      <c r="H489" s="545"/>
      <c r="I489" s="545"/>
      <c r="J489" s="545"/>
      <c r="K489" s="545"/>
      <c r="L489" s="458" t="str">
        <f t="shared" si="7"/>
        <v/>
      </c>
    </row>
    <row r="490" spans="1:12">
      <c r="A490" s="542"/>
      <c r="B490" s="542"/>
      <c r="C490" s="543"/>
      <c r="D490" s="544"/>
      <c r="E490" s="544"/>
      <c r="F490" s="544"/>
      <c r="G490" s="544"/>
      <c r="H490" s="545"/>
      <c r="I490" s="545"/>
      <c r="J490" s="545"/>
      <c r="K490" s="545"/>
      <c r="L490" s="458" t="str">
        <f t="shared" si="7"/>
        <v/>
      </c>
    </row>
    <row r="491" spans="1:12">
      <c r="A491" s="542"/>
      <c r="B491" s="542"/>
      <c r="C491" s="543"/>
      <c r="D491" s="544"/>
      <c r="E491" s="544"/>
      <c r="F491" s="544"/>
      <c r="G491" s="544"/>
      <c r="H491" s="545"/>
      <c r="I491" s="545"/>
      <c r="J491" s="545"/>
      <c r="K491" s="545"/>
      <c r="L491" s="458" t="str">
        <f t="shared" si="7"/>
        <v/>
      </c>
    </row>
    <row r="492" spans="1:12">
      <c r="A492" s="542"/>
      <c r="B492" s="542"/>
      <c r="C492" s="543"/>
      <c r="D492" s="544"/>
      <c r="E492" s="544"/>
      <c r="F492" s="544"/>
      <c r="G492" s="544"/>
      <c r="H492" s="545"/>
      <c r="I492" s="545"/>
      <c r="J492" s="545"/>
      <c r="K492" s="545"/>
      <c r="L492" s="458" t="str">
        <f t="shared" si="7"/>
        <v/>
      </c>
    </row>
    <row r="493" spans="1:12">
      <c r="A493" s="542"/>
      <c r="B493" s="542"/>
      <c r="C493" s="543"/>
      <c r="D493" s="544"/>
      <c r="E493" s="544"/>
      <c r="F493" s="544"/>
      <c r="G493" s="544"/>
      <c r="H493" s="545"/>
      <c r="I493" s="545"/>
      <c r="J493" s="545"/>
      <c r="K493" s="545"/>
      <c r="L493" s="458" t="str">
        <f t="shared" si="7"/>
        <v/>
      </c>
    </row>
    <row r="494" spans="1:12">
      <c r="A494" s="542"/>
      <c r="B494" s="542"/>
      <c r="C494" s="543"/>
      <c r="D494" s="544"/>
      <c r="E494" s="544"/>
      <c r="F494" s="544"/>
      <c r="G494" s="544"/>
      <c r="H494" s="545"/>
      <c r="I494" s="545"/>
      <c r="J494" s="545"/>
      <c r="K494" s="545"/>
      <c r="L494" s="458" t="str">
        <f t="shared" si="7"/>
        <v/>
      </c>
    </row>
    <row r="495" spans="1:12">
      <c r="A495" s="542"/>
      <c r="B495" s="542"/>
      <c r="C495" s="543"/>
      <c r="D495" s="544"/>
      <c r="E495" s="544"/>
      <c r="F495" s="544"/>
      <c r="G495" s="544"/>
      <c r="H495" s="545"/>
      <c r="I495" s="545"/>
      <c r="J495" s="545"/>
      <c r="K495" s="545"/>
      <c r="L495" s="458" t="str">
        <f t="shared" si="7"/>
        <v/>
      </c>
    </row>
    <row r="496" spans="1:12">
      <c r="A496" s="542"/>
      <c r="B496" s="542"/>
      <c r="C496" s="543"/>
      <c r="D496" s="544"/>
      <c r="E496" s="544"/>
      <c r="F496" s="544"/>
      <c r="G496" s="544"/>
      <c r="H496" s="545"/>
      <c r="I496" s="545"/>
      <c r="J496" s="545"/>
      <c r="K496" s="545"/>
      <c r="L496" s="458" t="str">
        <f t="shared" si="7"/>
        <v/>
      </c>
    </row>
    <row r="497" spans="1:12">
      <c r="A497" s="542"/>
      <c r="B497" s="542"/>
      <c r="C497" s="543"/>
      <c r="D497" s="544"/>
      <c r="E497" s="544"/>
      <c r="F497" s="544"/>
      <c r="G497" s="544"/>
      <c r="H497" s="545"/>
      <c r="I497" s="545"/>
      <c r="J497" s="545"/>
      <c r="K497" s="545"/>
      <c r="L497" s="458" t="str">
        <f t="shared" si="7"/>
        <v/>
      </c>
    </row>
    <row r="498" spans="1:12">
      <c r="A498" s="542"/>
      <c r="B498" s="542"/>
      <c r="C498" s="543"/>
      <c r="D498" s="544"/>
      <c r="E498" s="544"/>
      <c r="F498" s="544"/>
      <c r="G498" s="544"/>
      <c r="H498" s="545"/>
      <c r="I498" s="545"/>
      <c r="J498" s="545"/>
      <c r="K498" s="545"/>
      <c r="L498" s="458" t="str">
        <f t="shared" si="7"/>
        <v/>
      </c>
    </row>
    <row r="499" spans="1:12">
      <c r="A499" s="542"/>
      <c r="B499" s="542"/>
      <c r="C499" s="543"/>
      <c r="D499" s="544"/>
      <c r="E499" s="544"/>
      <c r="F499" s="544"/>
      <c r="G499" s="544"/>
      <c r="H499" s="545"/>
      <c r="I499" s="545"/>
      <c r="J499" s="545"/>
      <c r="K499" s="545"/>
      <c r="L499" s="458" t="str">
        <f t="shared" si="7"/>
        <v/>
      </c>
    </row>
    <row r="500" spans="1:12">
      <c r="A500" s="542"/>
      <c r="B500" s="542"/>
      <c r="C500" s="543"/>
      <c r="D500" s="544"/>
      <c r="E500" s="544"/>
      <c r="F500" s="544"/>
      <c r="G500" s="544"/>
      <c r="H500" s="545"/>
      <c r="I500" s="545"/>
      <c r="J500" s="545"/>
      <c r="K500" s="545"/>
      <c r="L500" s="458" t="str">
        <f t="shared" si="7"/>
        <v/>
      </c>
    </row>
    <row r="501" spans="1:12">
      <c r="A501" s="542"/>
      <c r="B501" s="542"/>
      <c r="C501" s="543"/>
      <c r="D501" s="544"/>
      <c r="E501" s="544"/>
      <c r="F501" s="544"/>
      <c r="G501" s="544"/>
      <c r="H501" s="545"/>
      <c r="I501" s="545"/>
      <c r="J501" s="545"/>
      <c r="K501" s="545"/>
      <c r="L501" s="458" t="str">
        <f t="shared" si="7"/>
        <v/>
      </c>
    </row>
    <row r="502" spans="1:12">
      <c r="A502" s="542"/>
      <c r="B502" s="542"/>
      <c r="C502" s="543"/>
      <c r="D502" s="544"/>
      <c r="E502" s="544"/>
      <c r="F502" s="544"/>
      <c r="G502" s="544"/>
      <c r="H502" s="545"/>
      <c r="I502" s="545"/>
      <c r="J502" s="545"/>
      <c r="K502" s="545"/>
      <c r="L502" s="458" t="str">
        <f t="shared" si="7"/>
        <v/>
      </c>
    </row>
    <row r="503" spans="1:12">
      <c r="A503" s="542"/>
      <c r="B503" s="542"/>
      <c r="C503" s="543"/>
      <c r="D503" s="544"/>
      <c r="E503" s="544"/>
      <c r="F503" s="544"/>
      <c r="G503" s="544"/>
      <c r="H503" s="545"/>
      <c r="I503" s="545"/>
      <c r="J503" s="545"/>
      <c r="K503" s="545"/>
      <c r="L503" s="458" t="str">
        <f t="shared" si="7"/>
        <v/>
      </c>
    </row>
    <row r="504" spans="1:12">
      <c r="A504" s="542"/>
      <c r="B504" s="542"/>
      <c r="C504" s="543"/>
      <c r="D504" s="544"/>
      <c r="E504" s="544"/>
      <c r="F504" s="544"/>
      <c r="G504" s="544"/>
      <c r="H504" s="545"/>
      <c r="I504" s="545"/>
      <c r="J504" s="545"/>
      <c r="K504" s="545"/>
      <c r="L504" s="458" t="str">
        <f t="shared" si="7"/>
        <v/>
      </c>
    </row>
    <row r="505" spans="1:12">
      <c r="A505" s="542"/>
      <c r="B505" s="542"/>
      <c r="C505" s="543"/>
      <c r="D505" s="544"/>
      <c r="E505" s="544"/>
      <c r="F505" s="544"/>
      <c r="G505" s="544"/>
      <c r="H505" s="545"/>
      <c r="I505" s="545"/>
      <c r="J505" s="545"/>
      <c r="K505" s="545"/>
      <c r="L505" s="458" t="str">
        <f t="shared" si="7"/>
        <v/>
      </c>
    </row>
    <row r="506" spans="1:12">
      <c r="A506" s="542"/>
      <c r="B506" s="542"/>
      <c r="C506" s="543"/>
      <c r="D506" s="544"/>
      <c r="E506" s="544"/>
      <c r="F506" s="544"/>
      <c r="G506" s="544"/>
      <c r="H506" s="545"/>
      <c r="I506" s="545"/>
      <c r="J506" s="545"/>
      <c r="K506" s="545"/>
      <c r="L506" s="458" t="str">
        <f t="shared" si="7"/>
        <v/>
      </c>
    </row>
    <row r="507" spans="1:12">
      <c r="A507" s="542"/>
      <c r="B507" s="542"/>
      <c r="C507" s="543"/>
      <c r="D507" s="544"/>
      <c r="E507" s="544"/>
      <c r="F507" s="544"/>
      <c r="G507" s="544"/>
      <c r="H507" s="545"/>
      <c r="I507" s="545"/>
      <c r="J507" s="545"/>
      <c r="K507" s="545"/>
      <c r="L507" s="458" t="str">
        <f t="shared" si="7"/>
        <v/>
      </c>
    </row>
    <row r="508" spans="1:12">
      <c r="A508" s="542"/>
      <c r="B508" s="542"/>
      <c r="C508" s="543"/>
      <c r="D508" s="544"/>
      <c r="E508" s="544"/>
      <c r="F508" s="544"/>
      <c r="G508" s="544"/>
      <c r="H508" s="545"/>
      <c r="I508" s="545"/>
      <c r="J508" s="545"/>
      <c r="K508" s="545"/>
      <c r="L508" s="458" t="str">
        <f t="shared" si="7"/>
        <v/>
      </c>
    </row>
    <row r="509" spans="1:12">
      <c r="A509" s="542"/>
      <c r="B509" s="542"/>
      <c r="C509" s="543"/>
      <c r="D509" s="544"/>
      <c r="E509" s="544"/>
      <c r="F509" s="544"/>
      <c r="G509" s="544"/>
      <c r="H509" s="545"/>
      <c r="I509" s="545"/>
      <c r="J509" s="545"/>
      <c r="K509" s="545"/>
      <c r="L509" s="458" t="str">
        <f t="shared" si="7"/>
        <v/>
      </c>
    </row>
    <row r="510" spans="1:12">
      <c r="A510" s="542"/>
      <c r="B510" s="542"/>
      <c r="C510" s="543"/>
      <c r="D510" s="544"/>
      <c r="E510" s="544"/>
      <c r="F510" s="544"/>
      <c r="G510" s="544"/>
      <c r="H510" s="545"/>
      <c r="I510" s="545"/>
      <c r="J510" s="545"/>
      <c r="K510" s="545"/>
      <c r="L510" s="458" t="str">
        <f t="shared" si="7"/>
        <v/>
      </c>
    </row>
    <row r="511" spans="1:12">
      <c r="A511" s="542"/>
      <c r="B511" s="542"/>
      <c r="C511" s="543"/>
      <c r="D511" s="544"/>
      <c r="E511" s="544"/>
      <c r="F511" s="544"/>
      <c r="G511" s="544"/>
      <c r="H511" s="545"/>
      <c r="I511" s="545"/>
      <c r="J511" s="545"/>
      <c r="K511" s="545"/>
      <c r="L511" s="458" t="str">
        <f t="shared" si="7"/>
        <v/>
      </c>
    </row>
    <row r="512" spans="1:12">
      <c r="A512" s="542"/>
      <c r="B512" s="542"/>
      <c r="C512" s="543"/>
      <c r="D512" s="544"/>
      <c r="E512" s="544"/>
      <c r="F512" s="544"/>
      <c r="G512" s="544"/>
      <c r="H512" s="545"/>
      <c r="I512" s="545"/>
      <c r="J512" s="545"/>
      <c r="K512" s="545"/>
      <c r="L512" s="458" t="str">
        <f t="shared" si="7"/>
        <v/>
      </c>
    </row>
    <row r="513" spans="1:12">
      <c r="A513" s="542"/>
      <c r="B513" s="542"/>
      <c r="C513" s="543"/>
      <c r="D513" s="544"/>
      <c r="E513" s="544"/>
      <c r="F513" s="544"/>
      <c r="G513" s="544"/>
      <c r="H513" s="545"/>
      <c r="I513" s="545"/>
      <c r="J513" s="545"/>
      <c r="K513" s="545"/>
      <c r="L513" s="458" t="str">
        <f t="shared" si="7"/>
        <v/>
      </c>
    </row>
    <row r="514" spans="1:12">
      <c r="A514" s="542"/>
      <c r="B514" s="542"/>
      <c r="C514" s="543"/>
      <c r="D514" s="544"/>
      <c r="E514" s="544"/>
      <c r="F514" s="544"/>
      <c r="G514" s="544"/>
      <c r="H514" s="545"/>
      <c r="I514" s="545"/>
      <c r="J514" s="545"/>
      <c r="K514" s="545"/>
      <c r="L514" s="458" t="str">
        <f t="shared" si="7"/>
        <v/>
      </c>
    </row>
    <row r="515" spans="1:12">
      <c r="A515" s="542"/>
      <c r="B515" s="542"/>
      <c r="C515" s="543"/>
      <c r="D515" s="544"/>
      <c r="E515" s="544"/>
      <c r="F515" s="544"/>
      <c r="G515" s="544"/>
      <c r="H515" s="545"/>
      <c r="I515" s="545"/>
      <c r="J515" s="545"/>
      <c r="K515" s="545"/>
      <c r="L515" s="458" t="str">
        <f t="shared" si="7"/>
        <v/>
      </c>
    </row>
    <row r="516" spans="1:12">
      <c r="A516" s="542"/>
      <c r="B516" s="542"/>
      <c r="C516" s="543"/>
      <c r="D516" s="544"/>
      <c r="E516" s="544"/>
      <c r="F516" s="544"/>
      <c r="G516" s="544"/>
      <c r="H516" s="545"/>
      <c r="I516" s="545"/>
      <c r="J516" s="545"/>
      <c r="K516" s="545"/>
      <c r="L516" s="458" t="str">
        <f t="shared" si="7"/>
        <v/>
      </c>
    </row>
    <row r="517" spans="1:12">
      <c r="A517" s="542"/>
      <c r="B517" s="542"/>
      <c r="C517" s="543"/>
      <c r="D517" s="544"/>
      <c r="E517" s="544"/>
      <c r="F517" s="544"/>
      <c r="G517" s="544"/>
      <c r="H517" s="545"/>
      <c r="I517" s="545"/>
      <c r="J517" s="545"/>
      <c r="K517" s="545"/>
      <c r="L517" s="458" t="str">
        <f t="shared" si="7"/>
        <v/>
      </c>
    </row>
    <row r="518" spans="1:12">
      <c r="A518" s="542"/>
      <c r="B518" s="542"/>
      <c r="C518" s="543"/>
      <c r="D518" s="544"/>
      <c r="E518" s="544"/>
      <c r="F518" s="544"/>
      <c r="G518" s="544"/>
      <c r="H518" s="545"/>
      <c r="I518" s="545"/>
      <c r="J518" s="545"/>
      <c r="K518" s="545"/>
      <c r="L518" s="458" t="str">
        <f t="shared" ref="L518:L581" si="8">IF(B518="","",(G518-IF(E518=1,F518,0)))</f>
        <v/>
      </c>
    </row>
    <row r="519" spans="1:12">
      <c r="A519" s="542"/>
      <c r="B519" s="542"/>
      <c r="C519" s="543"/>
      <c r="D519" s="544"/>
      <c r="E519" s="544"/>
      <c r="F519" s="544"/>
      <c r="G519" s="544"/>
      <c r="H519" s="545"/>
      <c r="I519" s="545"/>
      <c r="J519" s="545"/>
      <c r="K519" s="545"/>
      <c r="L519" s="458" t="str">
        <f t="shared" si="8"/>
        <v/>
      </c>
    </row>
    <row r="520" spans="1:12">
      <c r="A520" s="542"/>
      <c r="B520" s="542"/>
      <c r="C520" s="543"/>
      <c r="D520" s="544"/>
      <c r="E520" s="544"/>
      <c r="F520" s="544"/>
      <c r="G520" s="544"/>
      <c r="H520" s="545"/>
      <c r="I520" s="545"/>
      <c r="J520" s="545"/>
      <c r="K520" s="545"/>
      <c r="L520" s="458" t="str">
        <f t="shared" si="8"/>
        <v/>
      </c>
    </row>
    <row r="521" spans="1:12">
      <c r="A521" s="542"/>
      <c r="B521" s="542"/>
      <c r="C521" s="543"/>
      <c r="D521" s="544"/>
      <c r="E521" s="544"/>
      <c r="F521" s="544"/>
      <c r="G521" s="544"/>
      <c r="H521" s="545"/>
      <c r="I521" s="545"/>
      <c r="J521" s="545"/>
      <c r="K521" s="545"/>
      <c r="L521" s="458" t="str">
        <f t="shared" si="8"/>
        <v/>
      </c>
    </row>
    <row r="522" spans="1:12">
      <c r="A522" s="542"/>
      <c r="B522" s="542"/>
      <c r="C522" s="543"/>
      <c r="D522" s="544"/>
      <c r="E522" s="544"/>
      <c r="F522" s="544"/>
      <c r="G522" s="544"/>
      <c r="H522" s="545"/>
      <c r="I522" s="545"/>
      <c r="J522" s="545"/>
      <c r="K522" s="545"/>
      <c r="L522" s="458" t="str">
        <f t="shared" si="8"/>
        <v/>
      </c>
    </row>
    <row r="523" spans="1:12">
      <c r="A523" s="542"/>
      <c r="B523" s="542"/>
      <c r="C523" s="543"/>
      <c r="D523" s="544"/>
      <c r="E523" s="544"/>
      <c r="F523" s="544"/>
      <c r="G523" s="544"/>
      <c r="H523" s="545"/>
      <c r="I523" s="545"/>
      <c r="J523" s="545"/>
      <c r="K523" s="545"/>
      <c r="L523" s="458" t="str">
        <f t="shared" si="8"/>
        <v/>
      </c>
    </row>
    <row r="524" spans="1:12">
      <c r="A524" s="542"/>
      <c r="B524" s="542"/>
      <c r="C524" s="543"/>
      <c r="D524" s="544"/>
      <c r="E524" s="544"/>
      <c r="F524" s="544"/>
      <c r="G524" s="544"/>
      <c r="H524" s="545"/>
      <c r="I524" s="545"/>
      <c r="J524" s="545"/>
      <c r="K524" s="545"/>
      <c r="L524" s="458" t="str">
        <f t="shared" si="8"/>
        <v/>
      </c>
    </row>
    <row r="525" spans="1:12">
      <c r="A525" s="542"/>
      <c r="B525" s="542"/>
      <c r="C525" s="543"/>
      <c r="D525" s="544"/>
      <c r="E525" s="544"/>
      <c r="F525" s="544"/>
      <c r="G525" s="544"/>
      <c r="H525" s="545"/>
      <c r="I525" s="545"/>
      <c r="J525" s="545"/>
      <c r="K525" s="545"/>
      <c r="L525" s="458" t="str">
        <f t="shared" si="8"/>
        <v/>
      </c>
    </row>
    <row r="526" spans="1:12">
      <c r="A526" s="542"/>
      <c r="B526" s="542"/>
      <c r="C526" s="543"/>
      <c r="D526" s="544"/>
      <c r="E526" s="544"/>
      <c r="F526" s="544"/>
      <c r="G526" s="544"/>
      <c r="H526" s="545"/>
      <c r="I526" s="545"/>
      <c r="J526" s="545"/>
      <c r="K526" s="545"/>
      <c r="L526" s="458" t="str">
        <f t="shared" si="8"/>
        <v/>
      </c>
    </row>
    <row r="527" spans="1:12">
      <c r="A527" s="542"/>
      <c r="B527" s="542"/>
      <c r="C527" s="543"/>
      <c r="D527" s="544"/>
      <c r="E527" s="544"/>
      <c r="F527" s="544"/>
      <c r="G527" s="544"/>
      <c r="H527" s="545"/>
      <c r="I527" s="545"/>
      <c r="J527" s="545"/>
      <c r="K527" s="545"/>
      <c r="L527" s="458" t="str">
        <f t="shared" si="8"/>
        <v/>
      </c>
    </row>
    <row r="528" spans="1:12">
      <c r="A528" s="542"/>
      <c r="B528" s="542"/>
      <c r="C528" s="543"/>
      <c r="D528" s="544"/>
      <c r="E528" s="544"/>
      <c r="F528" s="544"/>
      <c r="G528" s="544"/>
      <c r="H528" s="545"/>
      <c r="I528" s="545"/>
      <c r="J528" s="545"/>
      <c r="K528" s="545"/>
      <c r="L528" s="458" t="str">
        <f t="shared" si="8"/>
        <v/>
      </c>
    </row>
    <row r="529" spans="1:12">
      <c r="A529" s="542"/>
      <c r="B529" s="542"/>
      <c r="C529" s="543"/>
      <c r="D529" s="544"/>
      <c r="E529" s="544"/>
      <c r="F529" s="544"/>
      <c r="G529" s="544"/>
      <c r="H529" s="545"/>
      <c r="I529" s="545"/>
      <c r="J529" s="545"/>
      <c r="K529" s="545"/>
      <c r="L529" s="458" t="str">
        <f t="shared" si="8"/>
        <v/>
      </c>
    </row>
    <row r="530" spans="1:12">
      <c r="A530" s="542"/>
      <c r="B530" s="542"/>
      <c r="C530" s="543"/>
      <c r="D530" s="544"/>
      <c r="E530" s="544"/>
      <c r="F530" s="544"/>
      <c r="G530" s="544"/>
      <c r="H530" s="545"/>
      <c r="I530" s="545"/>
      <c r="J530" s="545"/>
      <c r="K530" s="545"/>
      <c r="L530" s="458" t="str">
        <f t="shared" si="8"/>
        <v/>
      </c>
    </row>
    <row r="531" spans="1:12">
      <c r="A531" s="542"/>
      <c r="B531" s="542"/>
      <c r="C531" s="543"/>
      <c r="D531" s="544"/>
      <c r="E531" s="544"/>
      <c r="F531" s="544"/>
      <c r="G531" s="544"/>
      <c r="H531" s="545"/>
      <c r="I531" s="545"/>
      <c r="J531" s="545"/>
      <c r="K531" s="545"/>
      <c r="L531" s="458" t="str">
        <f t="shared" si="8"/>
        <v/>
      </c>
    </row>
    <row r="532" spans="1:12">
      <c r="A532" s="542"/>
      <c r="B532" s="542"/>
      <c r="C532" s="543"/>
      <c r="D532" s="544"/>
      <c r="E532" s="544"/>
      <c r="F532" s="544"/>
      <c r="G532" s="544"/>
      <c r="H532" s="545"/>
      <c r="I532" s="545"/>
      <c r="J532" s="545"/>
      <c r="K532" s="545"/>
      <c r="L532" s="458" t="str">
        <f t="shared" si="8"/>
        <v/>
      </c>
    </row>
    <row r="533" spans="1:12">
      <c r="A533" s="542"/>
      <c r="B533" s="542"/>
      <c r="C533" s="543"/>
      <c r="D533" s="544"/>
      <c r="E533" s="544"/>
      <c r="F533" s="544"/>
      <c r="G533" s="544"/>
      <c r="H533" s="545"/>
      <c r="I533" s="545"/>
      <c r="J533" s="545"/>
      <c r="K533" s="545"/>
      <c r="L533" s="458" t="str">
        <f t="shared" si="8"/>
        <v/>
      </c>
    </row>
    <row r="534" spans="1:12">
      <c r="A534" s="542"/>
      <c r="B534" s="542"/>
      <c r="C534" s="543"/>
      <c r="D534" s="544"/>
      <c r="E534" s="544"/>
      <c r="F534" s="544"/>
      <c r="G534" s="544"/>
      <c r="H534" s="545"/>
      <c r="I534" s="545"/>
      <c r="J534" s="545"/>
      <c r="K534" s="545"/>
      <c r="L534" s="458" t="str">
        <f t="shared" si="8"/>
        <v/>
      </c>
    </row>
    <row r="535" spans="1:12">
      <c r="A535" s="542"/>
      <c r="B535" s="542"/>
      <c r="C535" s="543"/>
      <c r="D535" s="544"/>
      <c r="E535" s="544"/>
      <c r="F535" s="544"/>
      <c r="G535" s="544"/>
      <c r="H535" s="545"/>
      <c r="I535" s="545"/>
      <c r="J535" s="545"/>
      <c r="K535" s="545"/>
      <c r="L535" s="458" t="str">
        <f t="shared" si="8"/>
        <v/>
      </c>
    </row>
    <row r="536" spans="1:12">
      <c r="A536" s="542"/>
      <c r="B536" s="542"/>
      <c r="C536" s="543"/>
      <c r="D536" s="544"/>
      <c r="E536" s="544"/>
      <c r="F536" s="544"/>
      <c r="G536" s="544"/>
      <c r="H536" s="545"/>
      <c r="I536" s="545"/>
      <c r="J536" s="545"/>
      <c r="K536" s="545"/>
      <c r="L536" s="458" t="str">
        <f t="shared" si="8"/>
        <v/>
      </c>
    </row>
    <row r="537" spans="1:12">
      <c r="A537" s="542"/>
      <c r="B537" s="542"/>
      <c r="C537" s="543"/>
      <c r="D537" s="544"/>
      <c r="E537" s="544"/>
      <c r="F537" s="544"/>
      <c r="G537" s="544"/>
      <c r="H537" s="545"/>
      <c r="I537" s="545"/>
      <c r="J537" s="545"/>
      <c r="K537" s="545"/>
      <c r="L537" s="458" t="str">
        <f t="shared" si="8"/>
        <v/>
      </c>
    </row>
    <row r="538" spans="1:12">
      <c r="A538" s="542"/>
      <c r="B538" s="542"/>
      <c r="C538" s="543"/>
      <c r="D538" s="544"/>
      <c r="E538" s="544"/>
      <c r="F538" s="544"/>
      <c r="G538" s="544"/>
      <c r="H538" s="545"/>
      <c r="I538" s="545"/>
      <c r="J538" s="545"/>
      <c r="K538" s="545"/>
      <c r="L538" s="458" t="str">
        <f t="shared" si="8"/>
        <v/>
      </c>
    </row>
    <row r="539" spans="1:12">
      <c r="A539" s="542"/>
      <c r="B539" s="542"/>
      <c r="C539" s="543"/>
      <c r="D539" s="544"/>
      <c r="E539" s="544"/>
      <c r="F539" s="544"/>
      <c r="G539" s="544"/>
      <c r="H539" s="545"/>
      <c r="I539" s="545"/>
      <c r="J539" s="545"/>
      <c r="K539" s="545"/>
      <c r="L539" s="458" t="str">
        <f t="shared" si="8"/>
        <v/>
      </c>
    </row>
    <row r="540" spans="1:12">
      <c r="A540" s="542"/>
      <c r="B540" s="542"/>
      <c r="C540" s="543"/>
      <c r="D540" s="544"/>
      <c r="E540" s="544"/>
      <c r="F540" s="544"/>
      <c r="G540" s="544"/>
      <c r="H540" s="545"/>
      <c r="I540" s="545"/>
      <c r="J540" s="545"/>
      <c r="K540" s="545"/>
      <c r="L540" s="458" t="str">
        <f t="shared" si="8"/>
        <v/>
      </c>
    </row>
    <row r="541" spans="1:12">
      <c r="A541" s="542"/>
      <c r="B541" s="542"/>
      <c r="C541" s="543"/>
      <c r="D541" s="544"/>
      <c r="E541" s="544"/>
      <c r="F541" s="544"/>
      <c r="G541" s="544"/>
      <c r="H541" s="545"/>
      <c r="I541" s="545"/>
      <c r="J541" s="545"/>
      <c r="K541" s="545"/>
      <c r="L541" s="458" t="str">
        <f t="shared" si="8"/>
        <v/>
      </c>
    </row>
    <row r="542" spans="1:12">
      <c r="A542" s="542"/>
      <c r="B542" s="542"/>
      <c r="C542" s="543"/>
      <c r="D542" s="544"/>
      <c r="E542" s="544"/>
      <c r="F542" s="544"/>
      <c r="G542" s="544"/>
      <c r="H542" s="545"/>
      <c r="I542" s="545"/>
      <c r="J542" s="545"/>
      <c r="K542" s="545"/>
      <c r="L542" s="458" t="str">
        <f t="shared" si="8"/>
        <v/>
      </c>
    </row>
    <row r="543" spans="1:12">
      <c r="A543" s="542"/>
      <c r="B543" s="542"/>
      <c r="C543" s="543"/>
      <c r="D543" s="544"/>
      <c r="E543" s="544"/>
      <c r="F543" s="544"/>
      <c r="G543" s="544"/>
      <c r="H543" s="545"/>
      <c r="I543" s="545"/>
      <c r="J543" s="545"/>
      <c r="K543" s="545"/>
      <c r="L543" s="458" t="str">
        <f t="shared" si="8"/>
        <v/>
      </c>
    </row>
    <row r="544" spans="1:12">
      <c r="A544" s="542"/>
      <c r="B544" s="542"/>
      <c r="C544" s="543"/>
      <c r="D544" s="544"/>
      <c r="E544" s="544"/>
      <c r="F544" s="544"/>
      <c r="G544" s="544"/>
      <c r="H544" s="545"/>
      <c r="I544" s="545"/>
      <c r="J544" s="545"/>
      <c r="K544" s="545"/>
      <c r="L544" s="458" t="str">
        <f t="shared" si="8"/>
        <v/>
      </c>
    </row>
    <row r="545" spans="1:12">
      <c r="A545" s="542"/>
      <c r="B545" s="542"/>
      <c r="C545" s="543"/>
      <c r="D545" s="544"/>
      <c r="E545" s="544"/>
      <c r="F545" s="544"/>
      <c r="G545" s="544"/>
      <c r="H545" s="545"/>
      <c r="I545" s="545"/>
      <c r="J545" s="545"/>
      <c r="K545" s="545"/>
      <c r="L545" s="458" t="str">
        <f t="shared" si="8"/>
        <v/>
      </c>
    </row>
    <row r="546" spans="1:12">
      <c r="A546" s="542"/>
      <c r="B546" s="542"/>
      <c r="C546" s="543"/>
      <c r="D546" s="544"/>
      <c r="E546" s="544"/>
      <c r="F546" s="544"/>
      <c r="G546" s="544"/>
      <c r="H546" s="545"/>
      <c r="I546" s="545"/>
      <c r="J546" s="545"/>
      <c r="K546" s="545"/>
      <c r="L546" s="458" t="str">
        <f t="shared" si="8"/>
        <v/>
      </c>
    </row>
    <row r="547" spans="1:12">
      <c r="A547" s="542"/>
      <c r="B547" s="542"/>
      <c r="C547" s="543"/>
      <c r="D547" s="544"/>
      <c r="E547" s="544"/>
      <c r="F547" s="544"/>
      <c r="G547" s="544"/>
      <c r="H547" s="545"/>
      <c r="I547" s="545"/>
      <c r="J547" s="545"/>
      <c r="K547" s="545"/>
      <c r="L547" s="458" t="str">
        <f t="shared" si="8"/>
        <v/>
      </c>
    </row>
    <row r="548" spans="1:12">
      <c r="A548" s="542"/>
      <c r="B548" s="542"/>
      <c r="C548" s="543"/>
      <c r="D548" s="544"/>
      <c r="E548" s="544"/>
      <c r="F548" s="544"/>
      <c r="G548" s="544"/>
      <c r="H548" s="545"/>
      <c r="I548" s="545"/>
      <c r="J548" s="545"/>
      <c r="K548" s="545"/>
      <c r="L548" s="458" t="str">
        <f t="shared" si="8"/>
        <v/>
      </c>
    </row>
    <row r="549" spans="1:12">
      <c r="A549" s="542"/>
      <c r="B549" s="542"/>
      <c r="C549" s="543"/>
      <c r="D549" s="544"/>
      <c r="E549" s="544"/>
      <c r="F549" s="544"/>
      <c r="G549" s="544"/>
      <c r="H549" s="545"/>
      <c r="I549" s="545"/>
      <c r="J549" s="545"/>
      <c r="K549" s="545"/>
      <c r="L549" s="458" t="str">
        <f t="shared" si="8"/>
        <v/>
      </c>
    </row>
    <row r="550" spans="1:12">
      <c r="A550" s="542"/>
      <c r="B550" s="542"/>
      <c r="C550" s="543"/>
      <c r="D550" s="544"/>
      <c r="E550" s="544"/>
      <c r="F550" s="544"/>
      <c r="G550" s="544"/>
      <c r="H550" s="545"/>
      <c r="I550" s="545"/>
      <c r="J550" s="545"/>
      <c r="K550" s="545"/>
      <c r="L550" s="458" t="str">
        <f t="shared" si="8"/>
        <v/>
      </c>
    </row>
    <row r="551" spans="1:12">
      <c r="A551" s="542"/>
      <c r="B551" s="542"/>
      <c r="C551" s="543"/>
      <c r="D551" s="544"/>
      <c r="E551" s="544"/>
      <c r="F551" s="544"/>
      <c r="G551" s="544"/>
      <c r="H551" s="545"/>
      <c r="I551" s="545"/>
      <c r="J551" s="545"/>
      <c r="K551" s="545"/>
      <c r="L551" s="458" t="str">
        <f t="shared" si="8"/>
        <v/>
      </c>
    </row>
    <row r="552" spans="1:12">
      <c r="A552" s="542"/>
      <c r="B552" s="542"/>
      <c r="C552" s="543"/>
      <c r="D552" s="544"/>
      <c r="E552" s="544"/>
      <c r="F552" s="544"/>
      <c r="G552" s="544"/>
      <c r="H552" s="545"/>
      <c r="I552" s="545"/>
      <c r="J552" s="545"/>
      <c r="K552" s="545"/>
      <c r="L552" s="458" t="str">
        <f t="shared" si="8"/>
        <v/>
      </c>
    </row>
    <row r="553" spans="1:12">
      <c r="A553" s="542"/>
      <c r="B553" s="542"/>
      <c r="C553" s="543"/>
      <c r="D553" s="544"/>
      <c r="E553" s="544"/>
      <c r="F553" s="544"/>
      <c r="G553" s="544"/>
      <c r="H553" s="545"/>
      <c r="I553" s="545"/>
      <c r="J553" s="545"/>
      <c r="K553" s="545"/>
      <c r="L553" s="458" t="str">
        <f t="shared" si="8"/>
        <v/>
      </c>
    </row>
    <row r="554" spans="1:12">
      <c r="A554" s="542"/>
      <c r="B554" s="542"/>
      <c r="C554" s="543"/>
      <c r="D554" s="544"/>
      <c r="E554" s="544"/>
      <c r="F554" s="544"/>
      <c r="G554" s="544"/>
      <c r="H554" s="545"/>
      <c r="I554" s="545"/>
      <c r="J554" s="545"/>
      <c r="K554" s="545"/>
      <c r="L554" s="458" t="str">
        <f t="shared" si="8"/>
        <v/>
      </c>
    </row>
    <row r="555" spans="1:12">
      <c r="A555" s="542"/>
      <c r="B555" s="542"/>
      <c r="C555" s="543"/>
      <c r="D555" s="544"/>
      <c r="E555" s="544"/>
      <c r="F555" s="544"/>
      <c r="G555" s="544"/>
      <c r="H555" s="545"/>
      <c r="I555" s="545"/>
      <c r="J555" s="545"/>
      <c r="K555" s="545"/>
      <c r="L555" s="458" t="str">
        <f t="shared" si="8"/>
        <v/>
      </c>
    </row>
    <row r="556" spans="1:12">
      <c r="A556" s="542"/>
      <c r="B556" s="542"/>
      <c r="C556" s="543"/>
      <c r="D556" s="544"/>
      <c r="E556" s="544"/>
      <c r="F556" s="544"/>
      <c r="G556" s="544"/>
      <c r="H556" s="545"/>
      <c r="I556" s="545"/>
      <c r="J556" s="545"/>
      <c r="K556" s="545"/>
      <c r="L556" s="458" t="str">
        <f t="shared" si="8"/>
        <v/>
      </c>
    </row>
    <row r="557" spans="1:12">
      <c r="A557" s="542"/>
      <c r="B557" s="542"/>
      <c r="C557" s="543"/>
      <c r="D557" s="544"/>
      <c r="E557" s="544"/>
      <c r="F557" s="544"/>
      <c r="G557" s="544"/>
      <c r="H557" s="545"/>
      <c r="I557" s="545"/>
      <c r="J557" s="545"/>
      <c r="K557" s="545"/>
      <c r="L557" s="458" t="str">
        <f t="shared" si="8"/>
        <v/>
      </c>
    </row>
    <row r="558" spans="1:12">
      <c r="A558" s="542"/>
      <c r="B558" s="542"/>
      <c r="C558" s="543"/>
      <c r="D558" s="544"/>
      <c r="E558" s="544"/>
      <c r="F558" s="544"/>
      <c r="G558" s="544"/>
      <c r="H558" s="545"/>
      <c r="I558" s="545"/>
      <c r="J558" s="545"/>
      <c r="K558" s="545"/>
      <c r="L558" s="458" t="str">
        <f t="shared" si="8"/>
        <v/>
      </c>
    </row>
    <row r="559" spans="1:12">
      <c r="A559" s="542"/>
      <c r="B559" s="542"/>
      <c r="C559" s="543"/>
      <c r="D559" s="544"/>
      <c r="E559" s="544"/>
      <c r="F559" s="544"/>
      <c r="G559" s="544"/>
      <c r="H559" s="545"/>
      <c r="I559" s="545"/>
      <c r="J559" s="545"/>
      <c r="K559" s="545"/>
      <c r="L559" s="458" t="str">
        <f t="shared" si="8"/>
        <v/>
      </c>
    </row>
    <row r="560" spans="1:12">
      <c r="A560" s="542"/>
      <c r="B560" s="542"/>
      <c r="C560" s="543"/>
      <c r="D560" s="544"/>
      <c r="E560" s="544"/>
      <c r="F560" s="544"/>
      <c r="G560" s="544"/>
      <c r="H560" s="545"/>
      <c r="I560" s="545"/>
      <c r="J560" s="545"/>
      <c r="K560" s="545"/>
      <c r="L560" s="458" t="str">
        <f t="shared" si="8"/>
        <v/>
      </c>
    </row>
    <row r="561" spans="1:12">
      <c r="A561" s="542"/>
      <c r="B561" s="542"/>
      <c r="C561" s="543"/>
      <c r="D561" s="544"/>
      <c r="E561" s="544"/>
      <c r="F561" s="544"/>
      <c r="G561" s="544"/>
      <c r="H561" s="545"/>
      <c r="I561" s="545"/>
      <c r="J561" s="545"/>
      <c r="K561" s="545"/>
      <c r="L561" s="458" t="str">
        <f t="shared" si="8"/>
        <v/>
      </c>
    </row>
    <row r="562" spans="1:12">
      <c r="A562" s="542"/>
      <c r="B562" s="542"/>
      <c r="C562" s="543"/>
      <c r="D562" s="544"/>
      <c r="E562" s="544"/>
      <c r="F562" s="544"/>
      <c r="G562" s="544"/>
      <c r="H562" s="545"/>
      <c r="I562" s="545"/>
      <c r="J562" s="545"/>
      <c r="K562" s="545"/>
      <c r="L562" s="458" t="str">
        <f t="shared" si="8"/>
        <v/>
      </c>
    </row>
    <row r="563" spans="1:12">
      <c r="A563" s="542"/>
      <c r="B563" s="542"/>
      <c r="C563" s="543"/>
      <c r="D563" s="544"/>
      <c r="E563" s="544"/>
      <c r="F563" s="544"/>
      <c r="G563" s="544"/>
      <c r="H563" s="545"/>
      <c r="I563" s="545"/>
      <c r="J563" s="545"/>
      <c r="K563" s="545"/>
      <c r="L563" s="458" t="str">
        <f t="shared" si="8"/>
        <v/>
      </c>
    </row>
    <row r="564" spans="1:12">
      <c r="A564" s="542"/>
      <c r="B564" s="542"/>
      <c r="C564" s="543"/>
      <c r="D564" s="544"/>
      <c r="E564" s="544"/>
      <c r="F564" s="544"/>
      <c r="G564" s="544"/>
      <c r="H564" s="545"/>
      <c r="I564" s="545"/>
      <c r="J564" s="545"/>
      <c r="K564" s="545"/>
      <c r="L564" s="458" t="str">
        <f t="shared" si="8"/>
        <v/>
      </c>
    </row>
    <row r="565" spans="1:12">
      <c r="A565" s="542"/>
      <c r="B565" s="542"/>
      <c r="C565" s="543"/>
      <c r="D565" s="544"/>
      <c r="E565" s="544"/>
      <c r="F565" s="544"/>
      <c r="G565" s="544"/>
      <c r="H565" s="545"/>
      <c r="I565" s="545"/>
      <c r="J565" s="545"/>
      <c r="K565" s="545"/>
      <c r="L565" s="458" t="str">
        <f t="shared" si="8"/>
        <v/>
      </c>
    </row>
    <row r="566" spans="1:12">
      <c r="A566" s="542"/>
      <c r="B566" s="542"/>
      <c r="C566" s="543"/>
      <c r="D566" s="544"/>
      <c r="E566" s="544"/>
      <c r="F566" s="544"/>
      <c r="G566" s="544"/>
      <c r="H566" s="545"/>
      <c r="I566" s="545"/>
      <c r="J566" s="545"/>
      <c r="K566" s="545"/>
      <c r="L566" s="458" t="str">
        <f t="shared" si="8"/>
        <v/>
      </c>
    </row>
    <row r="567" spans="1:12">
      <c r="A567" s="542"/>
      <c r="B567" s="542"/>
      <c r="C567" s="543"/>
      <c r="D567" s="544"/>
      <c r="E567" s="544"/>
      <c r="F567" s="544"/>
      <c r="G567" s="544"/>
      <c r="H567" s="545"/>
      <c r="I567" s="545"/>
      <c r="J567" s="545"/>
      <c r="K567" s="545"/>
      <c r="L567" s="458" t="str">
        <f t="shared" si="8"/>
        <v/>
      </c>
    </row>
    <row r="568" spans="1:12">
      <c r="A568" s="542"/>
      <c r="B568" s="542"/>
      <c r="C568" s="543"/>
      <c r="D568" s="544"/>
      <c r="E568" s="544"/>
      <c r="F568" s="544"/>
      <c r="G568" s="544"/>
      <c r="H568" s="545"/>
      <c r="I568" s="545"/>
      <c r="J568" s="545"/>
      <c r="K568" s="545"/>
      <c r="L568" s="458" t="str">
        <f t="shared" si="8"/>
        <v/>
      </c>
    </row>
    <row r="569" spans="1:12">
      <c r="A569" s="542"/>
      <c r="B569" s="542"/>
      <c r="C569" s="543"/>
      <c r="D569" s="544"/>
      <c r="E569" s="544"/>
      <c r="F569" s="544"/>
      <c r="G569" s="544"/>
      <c r="H569" s="545"/>
      <c r="I569" s="545"/>
      <c r="J569" s="545"/>
      <c r="K569" s="545"/>
      <c r="L569" s="458" t="str">
        <f t="shared" si="8"/>
        <v/>
      </c>
    </row>
    <row r="570" spans="1:12">
      <c r="A570" s="542"/>
      <c r="B570" s="542"/>
      <c r="C570" s="543"/>
      <c r="D570" s="544"/>
      <c r="E570" s="544"/>
      <c r="F570" s="544"/>
      <c r="G570" s="544"/>
      <c r="H570" s="545"/>
      <c r="I570" s="545"/>
      <c r="J570" s="545"/>
      <c r="K570" s="545"/>
      <c r="L570" s="458" t="str">
        <f t="shared" si="8"/>
        <v/>
      </c>
    </row>
    <row r="571" spans="1:12">
      <c r="A571" s="542"/>
      <c r="B571" s="542"/>
      <c r="C571" s="543"/>
      <c r="D571" s="544"/>
      <c r="E571" s="544"/>
      <c r="F571" s="544"/>
      <c r="G571" s="544"/>
      <c r="H571" s="545"/>
      <c r="I571" s="545"/>
      <c r="J571" s="545"/>
      <c r="K571" s="545"/>
      <c r="L571" s="458" t="str">
        <f t="shared" si="8"/>
        <v/>
      </c>
    </row>
    <row r="572" spans="1:12">
      <c r="A572" s="542"/>
      <c r="B572" s="542"/>
      <c r="C572" s="543"/>
      <c r="D572" s="544"/>
      <c r="E572" s="544"/>
      <c r="F572" s="544"/>
      <c r="G572" s="544"/>
      <c r="H572" s="545"/>
      <c r="I572" s="545"/>
      <c r="J572" s="545"/>
      <c r="K572" s="545"/>
      <c r="L572" s="458" t="str">
        <f t="shared" si="8"/>
        <v/>
      </c>
    </row>
    <row r="573" spans="1:12">
      <c r="A573" s="542"/>
      <c r="B573" s="542"/>
      <c r="C573" s="543"/>
      <c r="D573" s="544"/>
      <c r="E573" s="544"/>
      <c r="F573" s="544"/>
      <c r="G573" s="544"/>
      <c r="H573" s="545"/>
      <c r="I573" s="545"/>
      <c r="J573" s="545"/>
      <c r="K573" s="545"/>
      <c r="L573" s="458" t="str">
        <f t="shared" si="8"/>
        <v/>
      </c>
    </row>
    <row r="574" spans="1:12">
      <c r="A574" s="542"/>
      <c r="B574" s="542"/>
      <c r="C574" s="543"/>
      <c r="D574" s="544"/>
      <c r="E574" s="544"/>
      <c r="F574" s="544"/>
      <c r="G574" s="544"/>
      <c r="H574" s="545"/>
      <c r="I574" s="545"/>
      <c r="J574" s="545"/>
      <c r="K574" s="545"/>
      <c r="L574" s="458" t="str">
        <f t="shared" si="8"/>
        <v/>
      </c>
    </row>
    <row r="575" spans="1:12">
      <c r="A575" s="542"/>
      <c r="B575" s="542"/>
      <c r="C575" s="543"/>
      <c r="D575" s="544"/>
      <c r="E575" s="544"/>
      <c r="F575" s="544"/>
      <c r="G575" s="544"/>
      <c r="H575" s="545"/>
      <c r="I575" s="545"/>
      <c r="J575" s="545"/>
      <c r="K575" s="545"/>
      <c r="L575" s="458" t="str">
        <f t="shared" si="8"/>
        <v/>
      </c>
    </row>
    <row r="576" spans="1:12">
      <c r="A576" s="542"/>
      <c r="B576" s="542"/>
      <c r="C576" s="543"/>
      <c r="D576" s="544"/>
      <c r="E576" s="544"/>
      <c r="F576" s="544"/>
      <c r="G576" s="544"/>
      <c r="H576" s="545"/>
      <c r="I576" s="545"/>
      <c r="J576" s="545"/>
      <c r="K576" s="545"/>
      <c r="L576" s="458" t="str">
        <f t="shared" si="8"/>
        <v/>
      </c>
    </row>
    <row r="577" spans="1:12">
      <c r="A577" s="542"/>
      <c r="B577" s="542"/>
      <c r="C577" s="543"/>
      <c r="D577" s="544"/>
      <c r="E577" s="544"/>
      <c r="F577" s="544"/>
      <c r="G577" s="544"/>
      <c r="H577" s="545"/>
      <c r="I577" s="545"/>
      <c r="J577" s="545"/>
      <c r="K577" s="545"/>
      <c r="L577" s="458" t="str">
        <f t="shared" si="8"/>
        <v/>
      </c>
    </row>
    <row r="578" spans="1:12">
      <c r="A578" s="542"/>
      <c r="B578" s="542"/>
      <c r="C578" s="543"/>
      <c r="D578" s="544"/>
      <c r="E578" s="544"/>
      <c r="F578" s="544"/>
      <c r="G578" s="544"/>
      <c r="H578" s="545"/>
      <c r="I578" s="545"/>
      <c r="J578" s="545"/>
      <c r="K578" s="545"/>
      <c r="L578" s="458" t="str">
        <f t="shared" si="8"/>
        <v/>
      </c>
    </row>
    <row r="579" spans="1:12">
      <c r="A579" s="542"/>
      <c r="B579" s="542"/>
      <c r="C579" s="543"/>
      <c r="D579" s="544"/>
      <c r="E579" s="544"/>
      <c r="F579" s="544"/>
      <c r="G579" s="544"/>
      <c r="H579" s="545"/>
      <c r="I579" s="545"/>
      <c r="J579" s="545"/>
      <c r="K579" s="545"/>
      <c r="L579" s="458" t="str">
        <f t="shared" si="8"/>
        <v/>
      </c>
    </row>
    <row r="580" spans="1:12">
      <c r="A580" s="542"/>
      <c r="B580" s="542"/>
      <c r="C580" s="543"/>
      <c r="D580" s="544"/>
      <c r="E580" s="544"/>
      <c r="F580" s="544"/>
      <c r="G580" s="544"/>
      <c r="H580" s="545"/>
      <c r="I580" s="545"/>
      <c r="J580" s="545"/>
      <c r="K580" s="545"/>
      <c r="L580" s="458" t="str">
        <f t="shared" si="8"/>
        <v/>
      </c>
    </row>
    <row r="581" spans="1:12">
      <c r="A581" s="542"/>
      <c r="B581" s="542"/>
      <c r="C581" s="543"/>
      <c r="D581" s="544"/>
      <c r="E581" s="544"/>
      <c r="F581" s="544"/>
      <c r="G581" s="544"/>
      <c r="H581" s="545"/>
      <c r="I581" s="545"/>
      <c r="J581" s="545"/>
      <c r="K581" s="545"/>
      <c r="L581" s="458" t="str">
        <f t="shared" si="8"/>
        <v/>
      </c>
    </row>
    <row r="582" spans="1:12">
      <c r="A582" s="542"/>
      <c r="B582" s="542"/>
      <c r="C582" s="543"/>
      <c r="D582" s="544"/>
      <c r="E582" s="544"/>
      <c r="F582" s="544"/>
      <c r="G582" s="544"/>
      <c r="H582" s="545"/>
      <c r="I582" s="545"/>
      <c r="J582" s="545"/>
      <c r="K582" s="545"/>
      <c r="L582" s="458" t="str">
        <f t="shared" ref="L582:L645" si="9">IF(B582="","",(G582-IF(E582=1,F582,0)))</f>
        <v/>
      </c>
    </row>
    <row r="583" spans="1:12">
      <c r="A583" s="542"/>
      <c r="B583" s="542"/>
      <c r="C583" s="543"/>
      <c r="D583" s="544"/>
      <c r="E583" s="544"/>
      <c r="F583" s="544"/>
      <c r="G583" s="544"/>
      <c r="H583" s="545"/>
      <c r="I583" s="545"/>
      <c r="J583" s="545"/>
      <c r="K583" s="545"/>
      <c r="L583" s="458" t="str">
        <f t="shared" si="9"/>
        <v/>
      </c>
    </row>
    <row r="584" spans="1:12">
      <c r="A584" s="542"/>
      <c r="B584" s="542"/>
      <c r="C584" s="543"/>
      <c r="D584" s="544"/>
      <c r="E584" s="544"/>
      <c r="F584" s="544"/>
      <c r="G584" s="544"/>
      <c r="H584" s="545"/>
      <c r="I584" s="545"/>
      <c r="J584" s="545"/>
      <c r="K584" s="545"/>
      <c r="L584" s="458" t="str">
        <f t="shared" si="9"/>
        <v/>
      </c>
    </row>
    <row r="585" spans="1:12">
      <c r="A585" s="542"/>
      <c r="B585" s="542"/>
      <c r="C585" s="543"/>
      <c r="D585" s="544"/>
      <c r="E585" s="544"/>
      <c r="F585" s="544"/>
      <c r="G585" s="544"/>
      <c r="H585" s="545"/>
      <c r="I585" s="545"/>
      <c r="J585" s="545"/>
      <c r="K585" s="545"/>
      <c r="L585" s="458" t="str">
        <f t="shared" si="9"/>
        <v/>
      </c>
    </row>
    <row r="586" spans="1:12">
      <c r="A586" s="542"/>
      <c r="B586" s="542"/>
      <c r="C586" s="543"/>
      <c r="D586" s="544"/>
      <c r="E586" s="544"/>
      <c r="F586" s="544"/>
      <c r="G586" s="544"/>
      <c r="H586" s="545"/>
      <c r="I586" s="545"/>
      <c r="J586" s="545"/>
      <c r="K586" s="545"/>
      <c r="L586" s="458" t="str">
        <f t="shared" si="9"/>
        <v/>
      </c>
    </row>
    <row r="587" spans="1:12">
      <c r="A587" s="542"/>
      <c r="B587" s="542"/>
      <c r="C587" s="543"/>
      <c r="D587" s="544"/>
      <c r="E587" s="544"/>
      <c r="F587" s="544"/>
      <c r="G587" s="544"/>
      <c r="H587" s="545"/>
      <c r="I587" s="545"/>
      <c r="J587" s="545"/>
      <c r="K587" s="545"/>
      <c r="L587" s="458" t="str">
        <f t="shared" si="9"/>
        <v/>
      </c>
    </row>
    <row r="588" spans="1:12">
      <c r="A588" s="542"/>
      <c r="B588" s="542"/>
      <c r="C588" s="543"/>
      <c r="D588" s="544"/>
      <c r="E588" s="544"/>
      <c r="F588" s="544"/>
      <c r="G588" s="544"/>
      <c r="H588" s="545"/>
      <c r="I588" s="545"/>
      <c r="J588" s="545"/>
      <c r="K588" s="545"/>
      <c r="L588" s="458" t="str">
        <f t="shared" si="9"/>
        <v/>
      </c>
    </row>
    <row r="589" spans="1:12">
      <c r="A589" s="542"/>
      <c r="B589" s="542"/>
      <c r="C589" s="543"/>
      <c r="D589" s="544"/>
      <c r="E589" s="544"/>
      <c r="F589" s="544"/>
      <c r="G589" s="544"/>
      <c r="H589" s="545"/>
      <c r="I589" s="545"/>
      <c r="J589" s="545"/>
      <c r="K589" s="545"/>
      <c r="L589" s="458" t="str">
        <f t="shared" si="9"/>
        <v/>
      </c>
    </row>
    <row r="590" spans="1:12">
      <c r="A590" s="542"/>
      <c r="B590" s="542"/>
      <c r="C590" s="543"/>
      <c r="D590" s="544"/>
      <c r="E590" s="544"/>
      <c r="F590" s="544"/>
      <c r="G590" s="544"/>
      <c r="H590" s="545"/>
      <c r="I590" s="545"/>
      <c r="J590" s="545"/>
      <c r="K590" s="545"/>
      <c r="L590" s="458" t="str">
        <f t="shared" si="9"/>
        <v/>
      </c>
    </row>
    <row r="591" spans="1:12">
      <c r="A591" s="542"/>
      <c r="B591" s="542"/>
      <c r="C591" s="543"/>
      <c r="D591" s="544"/>
      <c r="E591" s="544"/>
      <c r="F591" s="544"/>
      <c r="G591" s="544"/>
      <c r="H591" s="545"/>
      <c r="I591" s="545"/>
      <c r="J591" s="545"/>
      <c r="K591" s="545"/>
      <c r="L591" s="458" t="str">
        <f t="shared" si="9"/>
        <v/>
      </c>
    </row>
    <row r="592" spans="1:12">
      <c r="A592" s="542"/>
      <c r="B592" s="542"/>
      <c r="C592" s="543"/>
      <c r="D592" s="544"/>
      <c r="E592" s="544"/>
      <c r="F592" s="544"/>
      <c r="G592" s="544"/>
      <c r="H592" s="545"/>
      <c r="I592" s="545"/>
      <c r="J592" s="545"/>
      <c r="K592" s="545"/>
      <c r="L592" s="458" t="str">
        <f t="shared" si="9"/>
        <v/>
      </c>
    </row>
    <row r="593" spans="1:12">
      <c r="A593" s="542"/>
      <c r="B593" s="542"/>
      <c r="C593" s="543"/>
      <c r="D593" s="544"/>
      <c r="E593" s="544"/>
      <c r="F593" s="544"/>
      <c r="G593" s="544"/>
      <c r="H593" s="545"/>
      <c r="I593" s="545"/>
      <c r="J593" s="545"/>
      <c r="K593" s="545"/>
      <c r="L593" s="458" t="str">
        <f t="shared" si="9"/>
        <v/>
      </c>
    </row>
    <row r="594" spans="1:12">
      <c r="A594" s="542"/>
      <c r="B594" s="542"/>
      <c r="C594" s="543"/>
      <c r="D594" s="544"/>
      <c r="E594" s="544"/>
      <c r="F594" s="544"/>
      <c r="G594" s="544"/>
      <c r="H594" s="545"/>
      <c r="I594" s="545"/>
      <c r="J594" s="545"/>
      <c r="K594" s="545"/>
      <c r="L594" s="458" t="str">
        <f t="shared" si="9"/>
        <v/>
      </c>
    </row>
    <row r="595" spans="1:12">
      <c r="A595" s="542"/>
      <c r="B595" s="542"/>
      <c r="C595" s="543"/>
      <c r="D595" s="544"/>
      <c r="E595" s="544"/>
      <c r="F595" s="544"/>
      <c r="G595" s="544"/>
      <c r="H595" s="545"/>
      <c r="I595" s="545"/>
      <c r="J595" s="545"/>
      <c r="K595" s="545"/>
      <c r="L595" s="458" t="str">
        <f t="shared" si="9"/>
        <v/>
      </c>
    </row>
    <row r="596" spans="1:12">
      <c r="A596" s="542"/>
      <c r="B596" s="542"/>
      <c r="C596" s="543"/>
      <c r="D596" s="544"/>
      <c r="E596" s="544"/>
      <c r="F596" s="544"/>
      <c r="G596" s="544"/>
      <c r="H596" s="545"/>
      <c r="I596" s="545"/>
      <c r="J596" s="545"/>
      <c r="K596" s="545"/>
      <c r="L596" s="458" t="str">
        <f t="shared" si="9"/>
        <v/>
      </c>
    </row>
    <row r="597" spans="1:12">
      <c r="A597" s="542"/>
      <c r="B597" s="542"/>
      <c r="C597" s="543"/>
      <c r="D597" s="544"/>
      <c r="E597" s="544"/>
      <c r="F597" s="544"/>
      <c r="G597" s="544"/>
      <c r="H597" s="545"/>
      <c r="I597" s="545"/>
      <c r="J597" s="545"/>
      <c r="K597" s="545"/>
      <c r="L597" s="458" t="str">
        <f t="shared" si="9"/>
        <v/>
      </c>
    </row>
    <row r="598" spans="1:12">
      <c r="A598" s="542"/>
      <c r="B598" s="542"/>
      <c r="C598" s="543"/>
      <c r="D598" s="544"/>
      <c r="E598" s="544"/>
      <c r="F598" s="544"/>
      <c r="G598" s="544"/>
      <c r="H598" s="545"/>
      <c r="I598" s="545"/>
      <c r="J598" s="545"/>
      <c r="K598" s="545"/>
      <c r="L598" s="458" t="str">
        <f t="shared" si="9"/>
        <v/>
      </c>
    </row>
    <row r="599" spans="1:12">
      <c r="A599" s="542"/>
      <c r="B599" s="542"/>
      <c r="C599" s="543"/>
      <c r="D599" s="544"/>
      <c r="E599" s="544"/>
      <c r="F599" s="544"/>
      <c r="G599" s="544"/>
      <c r="H599" s="545"/>
      <c r="I599" s="545"/>
      <c r="J599" s="545"/>
      <c r="K599" s="545"/>
      <c r="L599" s="458" t="str">
        <f t="shared" si="9"/>
        <v/>
      </c>
    </row>
    <row r="600" spans="1:12">
      <c r="A600" s="542"/>
      <c r="B600" s="542"/>
      <c r="C600" s="543"/>
      <c r="D600" s="544"/>
      <c r="E600" s="544"/>
      <c r="F600" s="544"/>
      <c r="G600" s="544"/>
      <c r="H600" s="545"/>
      <c r="I600" s="545"/>
      <c r="J600" s="545"/>
      <c r="K600" s="545"/>
      <c r="L600" s="458" t="str">
        <f t="shared" si="9"/>
        <v/>
      </c>
    </row>
    <row r="601" spans="1:12">
      <c r="A601" s="542"/>
      <c r="B601" s="542"/>
      <c r="C601" s="543"/>
      <c r="D601" s="544"/>
      <c r="E601" s="544"/>
      <c r="F601" s="544"/>
      <c r="G601" s="544"/>
      <c r="H601" s="545"/>
      <c r="I601" s="545"/>
      <c r="J601" s="545"/>
      <c r="K601" s="545"/>
      <c r="L601" s="458" t="str">
        <f t="shared" si="9"/>
        <v/>
      </c>
    </row>
    <row r="602" spans="1:12">
      <c r="A602" s="542"/>
      <c r="B602" s="542"/>
      <c r="C602" s="543"/>
      <c r="D602" s="544"/>
      <c r="E602" s="544"/>
      <c r="F602" s="544"/>
      <c r="G602" s="544"/>
      <c r="H602" s="545"/>
      <c r="I602" s="545"/>
      <c r="J602" s="545"/>
      <c r="K602" s="545"/>
      <c r="L602" s="458" t="str">
        <f t="shared" si="9"/>
        <v/>
      </c>
    </row>
    <row r="603" spans="1:12">
      <c r="A603" s="542"/>
      <c r="B603" s="542"/>
      <c r="C603" s="543"/>
      <c r="D603" s="544"/>
      <c r="E603" s="544"/>
      <c r="F603" s="544"/>
      <c r="G603" s="544"/>
      <c r="H603" s="545"/>
      <c r="I603" s="545"/>
      <c r="J603" s="545"/>
      <c r="K603" s="545"/>
      <c r="L603" s="458" t="str">
        <f t="shared" si="9"/>
        <v/>
      </c>
    </row>
    <row r="604" spans="1:12">
      <c r="A604" s="542"/>
      <c r="B604" s="542"/>
      <c r="C604" s="543"/>
      <c r="D604" s="544"/>
      <c r="E604" s="544"/>
      <c r="F604" s="544"/>
      <c r="G604" s="544"/>
      <c r="H604" s="545"/>
      <c r="I604" s="545"/>
      <c r="J604" s="545"/>
      <c r="K604" s="545"/>
      <c r="L604" s="458" t="str">
        <f t="shared" si="9"/>
        <v/>
      </c>
    </row>
    <row r="605" spans="1:12">
      <c r="A605" s="542"/>
      <c r="B605" s="542"/>
      <c r="C605" s="543"/>
      <c r="D605" s="544"/>
      <c r="E605" s="544"/>
      <c r="F605" s="544"/>
      <c r="G605" s="544"/>
      <c r="H605" s="545"/>
      <c r="I605" s="545"/>
      <c r="J605" s="545"/>
      <c r="K605" s="545"/>
      <c r="L605" s="458" t="str">
        <f t="shared" si="9"/>
        <v/>
      </c>
    </row>
    <row r="606" spans="1:12">
      <c r="A606" s="542"/>
      <c r="B606" s="542"/>
      <c r="C606" s="543"/>
      <c r="D606" s="544"/>
      <c r="E606" s="544"/>
      <c r="F606" s="544"/>
      <c r="G606" s="544"/>
      <c r="H606" s="545"/>
      <c r="I606" s="545"/>
      <c r="J606" s="545"/>
      <c r="K606" s="545"/>
      <c r="L606" s="458" t="str">
        <f t="shared" si="9"/>
        <v/>
      </c>
    </row>
    <row r="607" spans="1:12">
      <c r="A607" s="542"/>
      <c r="B607" s="542"/>
      <c r="C607" s="543"/>
      <c r="D607" s="544"/>
      <c r="E607" s="544"/>
      <c r="F607" s="544"/>
      <c r="G607" s="544"/>
      <c r="H607" s="545"/>
      <c r="I607" s="545"/>
      <c r="J607" s="545"/>
      <c r="K607" s="545"/>
      <c r="L607" s="458" t="str">
        <f t="shared" si="9"/>
        <v/>
      </c>
    </row>
    <row r="608" spans="1:12">
      <c r="A608" s="542"/>
      <c r="B608" s="542"/>
      <c r="C608" s="543"/>
      <c r="D608" s="544"/>
      <c r="E608" s="544"/>
      <c r="F608" s="544"/>
      <c r="G608" s="544"/>
      <c r="H608" s="545"/>
      <c r="I608" s="545"/>
      <c r="J608" s="545"/>
      <c r="K608" s="545"/>
      <c r="L608" s="458" t="str">
        <f t="shared" si="9"/>
        <v/>
      </c>
    </row>
    <row r="609" spans="1:12">
      <c r="A609" s="542"/>
      <c r="B609" s="542"/>
      <c r="C609" s="543"/>
      <c r="D609" s="544"/>
      <c r="E609" s="544"/>
      <c r="F609" s="544"/>
      <c r="G609" s="544"/>
      <c r="H609" s="545"/>
      <c r="I609" s="545"/>
      <c r="J609" s="545"/>
      <c r="K609" s="545"/>
      <c r="L609" s="458" t="str">
        <f t="shared" si="9"/>
        <v/>
      </c>
    </row>
    <row r="610" spans="1:12">
      <c r="A610" s="542"/>
      <c r="B610" s="542"/>
      <c r="C610" s="543"/>
      <c r="D610" s="544"/>
      <c r="E610" s="544"/>
      <c r="F610" s="544"/>
      <c r="G610" s="544"/>
      <c r="H610" s="545"/>
      <c r="I610" s="545"/>
      <c r="J610" s="545"/>
      <c r="K610" s="545"/>
      <c r="L610" s="458" t="str">
        <f t="shared" si="9"/>
        <v/>
      </c>
    </row>
    <row r="611" spans="1:12">
      <c r="A611" s="542"/>
      <c r="B611" s="542"/>
      <c r="C611" s="543"/>
      <c r="D611" s="544"/>
      <c r="E611" s="544"/>
      <c r="F611" s="544"/>
      <c r="G611" s="544"/>
      <c r="H611" s="545"/>
      <c r="I611" s="545"/>
      <c r="J611" s="545"/>
      <c r="K611" s="545"/>
      <c r="L611" s="458" t="str">
        <f t="shared" si="9"/>
        <v/>
      </c>
    </row>
    <row r="612" spans="1:12">
      <c r="A612" s="542"/>
      <c r="B612" s="542"/>
      <c r="C612" s="543"/>
      <c r="D612" s="544"/>
      <c r="E612" s="544"/>
      <c r="F612" s="544"/>
      <c r="G612" s="544"/>
      <c r="H612" s="545"/>
      <c r="I612" s="545"/>
      <c r="J612" s="545"/>
      <c r="K612" s="545"/>
      <c r="L612" s="458" t="str">
        <f t="shared" si="9"/>
        <v/>
      </c>
    </row>
    <row r="613" spans="1:12">
      <c r="A613" s="542"/>
      <c r="B613" s="542"/>
      <c r="C613" s="543"/>
      <c r="D613" s="544"/>
      <c r="E613" s="544"/>
      <c r="F613" s="544"/>
      <c r="G613" s="544"/>
      <c r="H613" s="545"/>
      <c r="I613" s="545"/>
      <c r="J613" s="545"/>
      <c r="K613" s="545"/>
      <c r="L613" s="458" t="str">
        <f t="shared" si="9"/>
        <v/>
      </c>
    </row>
    <row r="614" spans="1:12">
      <c r="A614" s="542"/>
      <c r="B614" s="542"/>
      <c r="C614" s="543"/>
      <c r="D614" s="544"/>
      <c r="E614" s="544"/>
      <c r="F614" s="544"/>
      <c r="G614" s="544"/>
      <c r="H614" s="545"/>
      <c r="I614" s="545"/>
      <c r="J614" s="545"/>
      <c r="K614" s="545"/>
      <c r="L614" s="458" t="str">
        <f t="shared" si="9"/>
        <v/>
      </c>
    </row>
    <row r="615" spans="1:12">
      <c r="A615" s="542"/>
      <c r="B615" s="542"/>
      <c r="C615" s="543"/>
      <c r="D615" s="544"/>
      <c r="E615" s="544"/>
      <c r="F615" s="544"/>
      <c r="G615" s="544"/>
      <c r="H615" s="545"/>
      <c r="I615" s="545"/>
      <c r="J615" s="545"/>
      <c r="K615" s="545"/>
      <c r="L615" s="458" t="str">
        <f t="shared" si="9"/>
        <v/>
      </c>
    </row>
    <row r="616" spans="1:12">
      <c r="A616" s="542"/>
      <c r="B616" s="542"/>
      <c r="C616" s="543"/>
      <c r="D616" s="544"/>
      <c r="E616" s="544"/>
      <c r="F616" s="544"/>
      <c r="G616" s="544"/>
      <c r="H616" s="545"/>
      <c r="I616" s="545"/>
      <c r="J616" s="545"/>
      <c r="K616" s="545"/>
      <c r="L616" s="458" t="str">
        <f t="shared" si="9"/>
        <v/>
      </c>
    </row>
    <row r="617" spans="1:12">
      <c r="A617" s="542"/>
      <c r="B617" s="542"/>
      <c r="C617" s="543"/>
      <c r="D617" s="544"/>
      <c r="E617" s="544"/>
      <c r="F617" s="544"/>
      <c r="G617" s="544"/>
      <c r="H617" s="545"/>
      <c r="I617" s="545"/>
      <c r="J617" s="545"/>
      <c r="K617" s="545"/>
      <c r="L617" s="458" t="str">
        <f t="shared" si="9"/>
        <v/>
      </c>
    </row>
    <row r="618" spans="1:12">
      <c r="A618" s="542"/>
      <c r="B618" s="542"/>
      <c r="C618" s="543"/>
      <c r="D618" s="544"/>
      <c r="E618" s="544"/>
      <c r="F618" s="544"/>
      <c r="G618" s="544"/>
      <c r="H618" s="545"/>
      <c r="I618" s="545"/>
      <c r="J618" s="545"/>
      <c r="K618" s="545"/>
      <c r="L618" s="458" t="str">
        <f t="shared" si="9"/>
        <v/>
      </c>
    </row>
    <row r="619" spans="1:12">
      <c r="A619" s="542"/>
      <c r="B619" s="542"/>
      <c r="C619" s="543"/>
      <c r="D619" s="544"/>
      <c r="E619" s="544"/>
      <c r="F619" s="544"/>
      <c r="G619" s="544"/>
      <c r="H619" s="545"/>
      <c r="I619" s="545"/>
      <c r="J619" s="545"/>
      <c r="K619" s="545"/>
      <c r="L619" s="458" t="str">
        <f t="shared" si="9"/>
        <v/>
      </c>
    </row>
    <row r="620" spans="1:12">
      <c r="A620" s="542"/>
      <c r="B620" s="542"/>
      <c r="C620" s="543"/>
      <c r="D620" s="544"/>
      <c r="E620" s="544"/>
      <c r="F620" s="544"/>
      <c r="G620" s="544"/>
      <c r="H620" s="545"/>
      <c r="I620" s="545"/>
      <c r="J620" s="545"/>
      <c r="K620" s="545"/>
      <c r="L620" s="458" t="str">
        <f t="shared" si="9"/>
        <v/>
      </c>
    </row>
    <row r="621" spans="1:12">
      <c r="A621" s="542"/>
      <c r="B621" s="542"/>
      <c r="C621" s="543"/>
      <c r="D621" s="544"/>
      <c r="E621" s="544"/>
      <c r="F621" s="544"/>
      <c r="G621" s="544"/>
      <c r="H621" s="545"/>
      <c r="I621" s="545"/>
      <c r="J621" s="545"/>
      <c r="K621" s="545"/>
      <c r="L621" s="458" t="str">
        <f t="shared" si="9"/>
        <v/>
      </c>
    </row>
    <row r="622" spans="1:12">
      <c r="A622" s="542"/>
      <c r="B622" s="542"/>
      <c r="C622" s="543"/>
      <c r="D622" s="544"/>
      <c r="E622" s="544"/>
      <c r="F622" s="544"/>
      <c r="G622" s="544"/>
      <c r="H622" s="545"/>
      <c r="I622" s="545"/>
      <c r="J622" s="545"/>
      <c r="K622" s="545"/>
      <c r="L622" s="458" t="str">
        <f t="shared" si="9"/>
        <v/>
      </c>
    </row>
    <row r="623" spans="1:12">
      <c r="A623" s="542"/>
      <c r="B623" s="542"/>
      <c r="C623" s="543"/>
      <c r="D623" s="544"/>
      <c r="E623" s="544"/>
      <c r="F623" s="544"/>
      <c r="G623" s="544"/>
      <c r="H623" s="545"/>
      <c r="I623" s="545"/>
      <c r="J623" s="545"/>
      <c r="K623" s="545"/>
      <c r="L623" s="458" t="str">
        <f t="shared" si="9"/>
        <v/>
      </c>
    </row>
    <row r="624" spans="1:12">
      <c r="A624" s="542"/>
      <c r="B624" s="542"/>
      <c r="C624" s="543"/>
      <c r="D624" s="544"/>
      <c r="E624" s="544"/>
      <c r="F624" s="544"/>
      <c r="G624" s="544"/>
      <c r="H624" s="545"/>
      <c r="I624" s="545"/>
      <c r="J624" s="545"/>
      <c r="K624" s="545"/>
      <c r="L624" s="458" t="str">
        <f t="shared" si="9"/>
        <v/>
      </c>
    </row>
    <row r="625" spans="1:12">
      <c r="A625" s="542"/>
      <c r="B625" s="542"/>
      <c r="C625" s="543"/>
      <c r="D625" s="544"/>
      <c r="E625" s="544"/>
      <c r="F625" s="544"/>
      <c r="G625" s="544"/>
      <c r="H625" s="545"/>
      <c r="I625" s="545"/>
      <c r="J625" s="545"/>
      <c r="K625" s="545"/>
      <c r="L625" s="458" t="str">
        <f t="shared" si="9"/>
        <v/>
      </c>
    </row>
    <row r="626" spans="1:12">
      <c r="A626" s="542"/>
      <c r="B626" s="542"/>
      <c r="C626" s="543"/>
      <c r="D626" s="544"/>
      <c r="E626" s="544"/>
      <c r="F626" s="544"/>
      <c r="G626" s="544"/>
      <c r="H626" s="545"/>
      <c r="I626" s="545"/>
      <c r="J626" s="545"/>
      <c r="K626" s="545"/>
      <c r="L626" s="458" t="str">
        <f t="shared" si="9"/>
        <v/>
      </c>
    </row>
    <row r="627" spans="1:12">
      <c r="A627" s="542"/>
      <c r="B627" s="542"/>
      <c r="C627" s="543"/>
      <c r="D627" s="544"/>
      <c r="E627" s="544"/>
      <c r="F627" s="544"/>
      <c r="G627" s="544"/>
      <c r="H627" s="545"/>
      <c r="I627" s="545"/>
      <c r="J627" s="545"/>
      <c r="K627" s="545"/>
      <c r="L627" s="458" t="str">
        <f t="shared" si="9"/>
        <v/>
      </c>
    </row>
    <row r="628" spans="1:12">
      <c r="A628" s="542"/>
      <c r="B628" s="542"/>
      <c r="C628" s="543"/>
      <c r="D628" s="544"/>
      <c r="E628" s="544"/>
      <c r="F628" s="544"/>
      <c r="G628" s="544"/>
      <c r="H628" s="545"/>
      <c r="I628" s="545"/>
      <c r="J628" s="545"/>
      <c r="K628" s="545"/>
      <c r="L628" s="458" t="str">
        <f t="shared" si="9"/>
        <v/>
      </c>
    </row>
    <row r="629" spans="1:12">
      <c r="A629" s="542"/>
      <c r="B629" s="542"/>
      <c r="C629" s="543"/>
      <c r="D629" s="544"/>
      <c r="E629" s="544"/>
      <c r="F629" s="544"/>
      <c r="G629" s="544"/>
      <c r="H629" s="545"/>
      <c r="I629" s="545"/>
      <c r="J629" s="545"/>
      <c r="K629" s="545"/>
      <c r="L629" s="458" t="str">
        <f t="shared" si="9"/>
        <v/>
      </c>
    </row>
    <row r="630" spans="1:12">
      <c r="A630" s="542"/>
      <c r="B630" s="542"/>
      <c r="C630" s="543"/>
      <c r="D630" s="544"/>
      <c r="E630" s="544"/>
      <c r="F630" s="544"/>
      <c r="G630" s="544"/>
      <c r="H630" s="545"/>
      <c r="I630" s="545"/>
      <c r="J630" s="545"/>
      <c r="K630" s="545"/>
      <c r="L630" s="458" t="str">
        <f t="shared" si="9"/>
        <v/>
      </c>
    </row>
    <row r="631" spans="1:12">
      <c r="A631" s="542"/>
      <c r="B631" s="542"/>
      <c r="C631" s="543"/>
      <c r="D631" s="544"/>
      <c r="E631" s="544"/>
      <c r="F631" s="544"/>
      <c r="G631" s="544"/>
      <c r="H631" s="545"/>
      <c r="I631" s="545"/>
      <c r="J631" s="545"/>
      <c r="K631" s="545"/>
      <c r="L631" s="458" t="str">
        <f t="shared" si="9"/>
        <v/>
      </c>
    </row>
    <row r="632" spans="1:12">
      <c r="A632" s="542"/>
      <c r="B632" s="542"/>
      <c r="C632" s="543"/>
      <c r="D632" s="544"/>
      <c r="E632" s="544"/>
      <c r="F632" s="544"/>
      <c r="G632" s="544"/>
      <c r="H632" s="545"/>
      <c r="I632" s="545"/>
      <c r="J632" s="545"/>
      <c r="K632" s="545"/>
      <c r="L632" s="458" t="str">
        <f t="shared" si="9"/>
        <v/>
      </c>
    </row>
    <row r="633" spans="1:12">
      <c r="A633" s="542"/>
      <c r="B633" s="542"/>
      <c r="C633" s="543"/>
      <c r="D633" s="544"/>
      <c r="E633" s="544"/>
      <c r="F633" s="544"/>
      <c r="G633" s="544"/>
      <c r="H633" s="545"/>
      <c r="I633" s="545"/>
      <c r="J633" s="545"/>
      <c r="K633" s="545"/>
      <c r="L633" s="458" t="str">
        <f t="shared" si="9"/>
        <v/>
      </c>
    </row>
    <row r="634" spans="1:12">
      <c r="A634" s="542"/>
      <c r="B634" s="542"/>
      <c r="C634" s="543"/>
      <c r="D634" s="544"/>
      <c r="E634" s="544"/>
      <c r="F634" s="544"/>
      <c r="G634" s="544"/>
      <c r="H634" s="545"/>
      <c r="I634" s="545"/>
      <c r="J634" s="545"/>
      <c r="K634" s="545"/>
      <c r="L634" s="458" t="str">
        <f t="shared" si="9"/>
        <v/>
      </c>
    </row>
    <row r="635" spans="1:12">
      <c r="A635" s="542"/>
      <c r="B635" s="542"/>
      <c r="C635" s="543"/>
      <c r="D635" s="544"/>
      <c r="E635" s="544"/>
      <c r="F635" s="544"/>
      <c r="G635" s="544"/>
      <c r="H635" s="545"/>
      <c r="I635" s="545"/>
      <c r="J635" s="545"/>
      <c r="K635" s="545"/>
      <c r="L635" s="458" t="str">
        <f t="shared" si="9"/>
        <v/>
      </c>
    </row>
    <row r="636" spans="1:12">
      <c r="A636" s="542"/>
      <c r="B636" s="542"/>
      <c r="C636" s="543"/>
      <c r="D636" s="544"/>
      <c r="E636" s="544"/>
      <c r="F636" s="544"/>
      <c r="G636" s="544"/>
      <c r="H636" s="545"/>
      <c r="I636" s="545"/>
      <c r="J636" s="545"/>
      <c r="K636" s="545"/>
      <c r="L636" s="458" t="str">
        <f t="shared" si="9"/>
        <v/>
      </c>
    </row>
    <row r="637" spans="1:12">
      <c r="A637" s="542"/>
      <c r="B637" s="542"/>
      <c r="C637" s="543"/>
      <c r="D637" s="544"/>
      <c r="E637" s="544"/>
      <c r="F637" s="544"/>
      <c r="G637" s="544"/>
      <c r="H637" s="545"/>
      <c r="I637" s="545"/>
      <c r="J637" s="545"/>
      <c r="K637" s="545"/>
      <c r="L637" s="458" t="str">
        <f t="shared" si="9"/>
        <v/>
      </c>
    </row>
    <row r="638" spans="1:12">
      <c r="A638" s="542"/>
      <c r="B638" s="542"/>
      <c r="C638" s="543"/>
      <c r="D638" s="544"/>
      <c r="E638" s="544"/>
      <c r="F638" s="544"/>
      <c r="G638" s="544"/>
      <c r="H638" s="545"/>
      <c r="I638" s="545"/>
      <c r="J638" s="545"/>
      <c r="K638" s="545"/>
      <c r="L638" s="458" t="str">
        <f t="shared" si="9"/>
        <v/>
      </c>
    </row>
    <row r="639" spans="1:12">
      <c r="A639" s="542"/>
      <c r="B639" s="542"/>
      <c r="C639" s="543"/>
      <c r="D639" s="544"/>
      <c r="E639" s="544"/>
      <c r="F639" s="544"/>
      <c r="G639" s="544"/>
      <c r="H639" s="545"/>
      <c r="I639" s="545"/>
      <c r="J639" s="545"/>
      <c r="K639" s="545"/>
      <c r="L639" s="458" t="str">
        <f t="shared" si="9"/>
        <v/>
      </c>
    </row>
    <row r="640" spans="1:12">
      <c r="A640" s="542"/>
      <c r="B640" s="542"/>
      <c r="C640" s="543"/>
      <c r="D640" s="544"/>
      <c r="E640" s="544"/>
      <c r="F640" s="544"/>
      <c r="G640" s="544"/>
      <c r="H640" s="545"/>
      <c r="I640" s="545"/>
      <c r="J640" s="545"/>
      <c r="K640" s="545"/>
      <c r="L640" s="458" t="str">
        <f t="shared" si="9"/>
        <v/>
      </c>
    </row>
    <row r="641" spans="1:12">
      <c r="A641" s="542"/>
      <c r="B641" s="542"/>
      <c r="C641" s="543"/>
      <c r="D641" s="544"/>
      <c r="E641" s="544"/>
      <c r="F641" s="544"/>
      <c r="G641" s="544"/>
      <c r="H641" s="545"/>
      <c r="I641" s="545"/>
      <c r="J641" s="545"/>
      <c r="K641" s="545"/>
      <c r="L641" s="458" t="str">
        <f t="shared" si="9"/>
        <v/>
      </c>
    </row>
    <row r="642" spans="1:12">
      <c r="A642" s="542"/>
      <c r="B642" s="542"/>
      <c r="C642" s="543"/>
      <c r="D642" s="544"/>
      <c r="E642" s="544"/>
      <c r="F642" s="544"/>
      <c r="G642" s="544"/>
      <c r="H642" s="545"/>
      <c r="I642" s="545"/>
      <c r="J642" s="545"/>
      <c r="K642" s="545"/>
      <c r="L642" s="458" t="str">
        <f t="shared" si="9"/>
        <v/>
      </c>
    </row>
    <row r="643" spans="1:12">
      <c r="A643" s="542"/>
      <c r="B643" s="542"/>
      <c r="C643" s="543"/>
      <c r="D643" s="544"/>
      <c r="E643" s="544"/>
      <c r="F643" s="544"/>
      <c r="G643" s="544"/>
      <c r="H643" s="545"/>
      <c r="I643" s="545"/>
      <c r="J643" s="545"/>
      <c r="K643" s="545"/>
      <c r="L643" s="458" t="str">
        <f t="shared" si="9"/>
        <v/>
      </c>
    </row>
    <row r="644" spans="1:12">
      <c r="A644" s="542"/>
      <c r="B644" s="542"/>
      <c r="C644" s="543"/>
      <c r="D644" s="544"/>
      <c r="E644" s="544"/>
      <c r="F644" s="544"/>
      <c r="G644" s="544"/>
      <c r="H644" s="545"/>
      <c r="I644" s="545"/>
      <c r="J644" s="545"/>
      <c r="K644" s="545"/>
      <c r="L644" s="458" t="str">
        <f t="shared" si="9"/>
        <v/>
      </c>
    </row>
    <row r="645" spans="1:12">
      <c r="A645" s="542"/>
      <c r="B645" s="542"/>
      <c r="C645" s="543"/>
      <c r="D645" s="544"/>
      <c r="E645" s="544"/>
      <c r="F645" s="544"/>
      <c r="G645" s="544"/>
      <c r="H645" s="545"/>
      <c r="I645" s="545"/>
      <c r="J645" s="545"/>
      <c r="K645" s="545"/>
      <c r="L645" s="458" t="str">
        <f t="shared" si="9"/>
        <v/>
      </c>
    </row>
    <row r="646" spans="1:12">
      <c r="A646" s="542"/>
      <c r="B646" s="542"/>
      <c r="C646" s="543"/>
      <c r="D646" s="544"/>
      <c r="E646" s="544"/>
      <c r="F646" s="544"/>
      <c r="G646" s="544"/>
      <c r="H646" s="545"/>
      <c r="I646" s="545"/>
      <c r="J646" s="545"/>
      <c r="K646" s="545"/>
      <c r="L646" s="458" t="str">
        <f t="shared" ref="L646:L660" si="10">IF(B646="","",(G646-IF(E646=1,F646,0)))</f>
        <v/>
      </c>
    </row>
    <row r="647" spans="1:12">
      <c r="A647" s="542"/>
      <c r="B647" s="542"/>
      <c r="C647" s="543"/>
      <c r="D647" s="544"/>
      <c r="E647" s="544"/>
      <c r="F647" s="544"/>
      <c r="G647" s="544"/>
      <c r="H647" s="545"/>
      <c r="I647" s="545"/>
      <c r="J647" s="545"/>
      <c r="K647" s="545"/>
      <c r="L647" s="458" t="str">
        <f t="shared" si="10"/>
        <v/>
      </c>
    </row>
    <row r="648" spans="1:12">
      <c r="A648" s="542"/>
      <c r="B648" s="542"/>
      <c r="C648" s="543"/>
      <c r="D648" s="544"/>
      <c r="E648" s="544"/>
      <c r="F648" s="544"/>
      <c r="G648" s="544"/>
      <c r="H648" s="545"/>
      <c r="I648" s="545"/>
      <c r="J648" s="545"/>
      <c r="K648" s="545"/>
      <c r="L648" s="458" t="str">
        <f t="shared" si="10"/>
        <v/>
      </c>
    </row>
    <row r="649" spans="1:12">
      <c r="A649" s="542"/>
      <c r="B649" s="542"/>
      <c r="C649" s="543"/>
      <c r="D649" s="544"/>
      <c r="E649" s="544"/>
      <c r="F649" s="544"/>
      <c r="G649" s="544"/>
      <c r="H649" s="545"/>
      <c r="I649" s="545"/>
      <c r="J649" s="545"/>
      <c r="K649" s="545"/>
      <c r="L649" s="458" t="str">
        <f t="shared" si="10"/>
        <v/>
      </c>
    </row>
    <row r="650" spans="1:12">
      <c r="A650" s="542"/>
      <c r="B650" s="542"/>
      <c r="C650" s="543"/>
      <c r="D650" s="544"/>
      <c r="E650" s="544"/>
      <c r="F650" s="544"/>
      <c r="G650" s="544"/>
      <c r="H650" s="545"/>
      <c r="I650" s="545"/>
      <c r="J650" s="545"/>
      <c r="K650" s="545"/>
      <c r="L650" s="458" t="str">
        <f t="shared" si="10"/>
        <v/>
      </c>
    </row>
    <row r="651" spans="1:12">
      <c r="A651" s="542"/>
      <c r="B651" s="542"/>
      <c r="C651" s="543"/>
      <c r="D651" s="544"/>
      <c r="E651" s="544"/>
      <c r="F651" s="544"/>
      <c r="G651" s="544"/>
      <c r="H651" s="545"/>
      <c r="I651" s="545"/>
      <c r="J651" s="545"/>
      <c r="K651" s="545"/>
      <c r="L651" s="458" t="str">
        <f t="shared" si="10"/>
        <v/>
      </c>
    </row>
    <row r="652" spans="1:12">
      <c r="A652" s="542"/>
      <c r="B652" s="542"/>
      <c r="C652" s="543"/>
      <c r="D652" s="544"/>
      <c r="E652" s="544"/>
      <c r="F652" s="544"/>
      <c r="G652" s="544"/>
      <c r="H652" s="545"/>
      <c r="I652" s="545"/>
      <c r="J652" s="545"/>
      <c r="K652" s="545"/>
      <c r="L652" s="458" t="str">
        <f t="shared" si="10"/>
        <v/>
      </c>
    </row>
    <row r="653" spans="1:12">
      <c r="A653" s="542"/>
      <c r="B653" s="542"/>
      <c r="C653" s="543"/>
      <c r="D653" s="544"/>
      <c r="E653" s="544"/>
      <c r="F653" s="544"/>
      <c r="G653" s="544"/>
      <c r="H653" s="545"/>
      <c r="I653" s="545"/>
      <c r="J653" s="545"/>
      <c r="K653" s="545"/>
      <c r="L653" s="458" t="str">
        <f t="shared" si="10"/>
        <v/>
      </c>
    </row>
    <row r="654" spans="1:12">
      <c r="A654" s="542"/>
      <c r="B654" s="542"/>
      <c r="C654" s="543"/>
      <c r="D654" s="544"/>
      <c r="E654" s="544"/>
      <c r="F654" s="544"/>
      <c r="G654" s="544"/>
      <c r="H654" s="545"/>
      <c r="I654" s="545"/>
      <c r="J654" s="545"/>
      <c r="K654" s="545"/>
      <c r="L654" s="458" t="str">
        <f t="shared" si="10"/>
        <v/>
      </c>
    </row>
    <row r="655" spans="1:12">
      <c r="A655" s="542"/>
      <c r="B655" s="542"/>
      <c r="C655" s="543"/>
      <c r="D655" s="544"/>
      <c r="E655" s="544"/>
      <c r="F655" s="544"/>
      <c r="G655" s="544"/>
      <c r="H655" s="545"/>
      <c r="I655" s="545"/>
      <c r="J655" s="545"/>
      <c r="K655" s="545"/>
      <c r="L655" s="458" t="str">
        <f t="shared" si="10"/>
        <v/>
      </c>
    </row>
    <row r="656" spans="1:12">
      <c r="A656" s="542"/>
      <c r="B656" s="542"/>
      <c r="C656" s="543"/>
      <c r="D656" s="544"/>
      <c r="E656" s="544"/>
      <c r="F656" s="544"/>
      <c r="G656" s="544"/>
      <c r="H656" s="545"/>
      <c r="I656" s="545"/>
      <c r="J656" s="545"/>
      <c r="K656" s="545"/>
      <c r="L656" s="458" t="str">
        <f t="shared" si="10"/>
        <v/>
      </c>
    </row>
    <row r="657" spans="1:12">
      <c r="A657" s="542"/>
      <c r="B657" s="542"/>
      <c r="C657" s="543"/>
      <c r="D657" s="544"/>
      <c r="E657" s="544"/>
      <c r="F657" s="544"/>
      <c r="G657" s="544"/>
      <c r="H657" s="545"/>
      <c r="I657" s="545"/>
      <c r="J657" s="545"/>
      <c r="K657" s="545"/>
      <c r="L657" s="458" t="str">
        <f t="shared" si="10"/>
        <v/>
      </c>
    </row>
    <row r="658" spans="1:12">
      <c r="A658" s="542"/>
      <c r="B658" s="542"/>
      <c r="C658" s="543"/>
      <c r="D658" s="544"/>
      <c r="E658" s="544"/>
      <c r="F658" s="544"/>
      <c r="G658" s="544"/>
      <c r="H658" s="545"/>
      <c r="I658" s="545"/>
      <c r="J658" s="545"/>
      <c r="K658" s="545"/>
      <c r="L658" s="458" t="str">
        <f t="shared" si="10"/>
        <v/>
      </c>
    </row>
    <row r="659" spans="1:12">
      <c r="A659" s="542"/>
      <c r="B659" s="542"/>
      <c r="C659" s="543"/>
      <c r="D659" s="544"/>
      <c r="E659" s="544"/>
      <c r="F659" s="544"/>
      <c r="G659" s="544"/>
      <c r="H659" s="545"/>
      <c r="I659" s="545"/>
      <c r="J659" s="545"/>
      <c r="K659" s="545"/>
      <c r="L659" s="458" t="str">
        <f t="shared" si="10"/>
        <v/>
      </c>
    </row>
    <row r="660" spans="1:12">
      <c r="A660" s="542"/>
      <c r="B660" s="542"/>
      <c r="C660" s="543"/>
      <c r="D660" s="544"/>
      <c r="E660" s="544"/>
      <c r="F660" s="544"/>
      <c r="G660" s="544"/>
      <c r="H660" s="545"/>
      <c r="I660" s="545"/>
      <c r="J660" s="545"/>
      <c r="K660" s="545"/>
      <c r="L660" s="458" t="str">
        <f t="shared" si="10"/>
        <v/>
      </c>
    </row>
  </sheetData>
  <sheetProtection algorithmName="SHA-512" hashValue="eIrKnfq/d03n9WimE8pYx0JPgC21f+ksi9ut/CKTmfTWPXPsgEoyxySrZ7AHrSHIaWPvLb9zRrmdXMk8Ge8KcQ==" saltValue="XA3HuPt1hw3ZydSxwTC1KQ==" spinCount="100000" sheet="1" objects="1" scenarios="1" sort="0" autoFilter="0"/>
  <autoFilter ref="A4:L660" xr:uid="{00000000-0009-0000-0000-000003000000}"/>
  <pageMargins left="0.7" right="0.7" top="0.75" bottom="0.75"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152AF-3091-4F83-AB76-589B15058782}">
  <sheetPr codeName="Sheet14">
    <tabColor rgb="FFFFC000"/>
  </sheetPr>
  <dimension ref="A1:L300"/>
  <sheetViews>
    <sheetView topLeftCell="A78" workbookViewId="0">
      <selection activeCell="A3" sqref="A3"/>
    </sheetView>
  </sheetViews>
  <sheetFormatPr defaultRowHeight="10.199999999999999"/>
  <cols>
    <col min="3" max="3" width="22.28515625" customWidth="1"/>
    <col min="4" max="4" width="91.140625" bestFit="1" customWidth="1"/>
    <col min="9" max="9" width="13" bestFit="1" customWidth="1"/>
    <col min="10" max="10" width="15" bestFit="1" customWidth="1"/>
    <col min="12" max="12" width="9.42578125" bestFit="1" customWidth="1"/>
  </cols>
  <sheetData>
    <row r="1" spans="1:12" ht="158.4">
      <c r="B1" s="459" t="s">
        <v>695</v>
      </c>
      <c r="C1" s="460" t="s">
        <v>694</v>
      </c>
      <c r="D1" s="460" t="s">
        <v>693</v>
      </c>
      <c r="E1" s="454" t="s">
        <v>1305</v>
      </c>
      <c r="F1" s="454" t="s">
        <v>1306</v>
      </c>
      <c r="G1" s="420" t="s">
        <v>1307</v>
      </c>
      <c r="H1" s="420" t="s">
        <v>1308</v>
      </c>
      <c r="I1" s="455" t="s">
        <v>1309</v>
      </c>
      <c r="J1" s="421" t="s">
        <v>1236</v>
      </c>
      <c r="K1" s="421" t="s">
        <v>1310</v>
      </c>
      <c r="L1" s="420" t="s">
        <v>1311</v>
      </c>
    </row>
    <row r="2" spans="1:12" ht="14.4">
      <c r="A2" s="422">
        <f>VLOOKUP(C2,'[14]DfE No.'!C:E,3,FALSE)</f>
        <v>205</v>
      </c>
      <c r="B2" s="461">
        <v>124531</v>
      </c>
      <c r="C2" s="461">
        <v>9352002</v>
      </c>
      <c r="D2" s="462" t="s">
        <v>229</v>
      </c>
      <c r="E2" s="463">
        <v>1</v>
      </c>
      <c r="F2" s="463">
        <v>0</v>
      </c>
      <c r="G2" s="456">
        <v>0</v>
      </c>
      <c r="H2" s="456">
        <v>99</v>
      </c>
      <c r="I2" s="457">
        <v>13052.0131</v>
      </c>
      <c r="J2" s="457">
        <v>480878.81520000001</v>
      </c>
      <c r="K2" s="457">
        <v>0</v>
      </c>
      <c r="L2" s="458">
        <v>99</v>
      </c>
    </row>
    <row r="3" spans="1:12" ht="14.4">
      <c r="A3" s="422">
        <f>VLOOKUP(C3,'[14]DfE No.'!C:E,3,FALSE)</f>
        <v>436</v>
      </c>
      <c r="B3" s="461">
        <v>124534</v>
      </c>
      <c r="C3" s="461">
        <v>9352007</v>
      </c>
      <c r="D3" s="462" t="s">
        <v>351</v>
      </c>
      <c r="E3" s="463">
        <v>1</v>
      </c>
      <c r="F3" s="463">
        <v>0</v>
      </c>
      <c r="G3" s="456">
        <v>0</v>
      </c>
      <c r="H3" s="456">
        <v>284</v>
      </c>
      <c r="I3" s="457">
        <v>28719.222000000002</v>
      </c>
      <c r="J3" s="457">
        <v>1041775.2701</v>
      </c>
      <c r="K3" s="457">
        <v>0</v>
      </c>
      <c r="L3" s="458">
        <v>284</v>
      </c>
    </row>
    <row r="4" spans="1:12" ht="14.4">
      <c r="A4" s="422">
        <f>VLOOKUP(C4,'[14]DfE No.'!C:E,3,FALSE)</f>
        <v>443</v>
      </c>
      <c r="B4" s="461">
        <v>124536</v>
      </c>
      <c r="C4" s="461">
        <v>9352009</v>
      </c>
      <c r="D4" s="462" t="s">
        <v>356</v>
      </c>
      <c r="E4" s="463">
        <v>1</v>
      </c>
      <c r="F4" s="463">
        <v>0</v>
      </c>
      <c r="G4" s="456">
        <v>0</v>
      </c>
      <c r="H4" s="456">
        <v>306</v>
      </c>
      <c r="I4" s="457">
        <v>15628.076499999999</v>
      </c>
      <c r="J4" s="457">
        <v>1229191.2614</v>
      </c>
      <c r="K4" s="457">
        <v>0</v>
      </c>
      <c r="L4" s="458">
        <v>306</v>
      </c>
    </row>
    <row r="5" spans="1:12" ht="14.4">
      <c r="A5" s="422">
        <f>VLOOKUP(C5,'[14]DfE No.'!C:E,3,FALSE)</f>
        <v>451</v>
      </c>
      <c r="B5" s="461">
        <v>124537</v>
      </c>
      <c r="C5" s="461">
        <v>9352011</v>
      </c>
      <c r="D5" s="462" t="s">
        <v>364</v>
      </c>
      <c r="E5" s="463">
        <v>1</v>
      </c>
      <c r="F5" s="463">
        <v>0</v>
      </c>
      <c r="G5" s="456">
        <v>0</v>
      </c>
      <c r="H5" s="456">
        <v>203</v>
      </c>
      <c r="I5" s="457">
        <v>23301.599999999999</v>
      </c>
      <c r="J5" s="457">
        <v>803570.60889999999</v>
      </c>
      <c r="K5" s="457">
        <v>0</v>
      </c>
      <c r="L5" s="458">
        <v>203</v>
      </c>
    </row>
    <row r="6" spans="1:12" ht="14.4">
      <c r="A6" s="422">
        <f>VLOOKUP(C6,'[14]DfE No.'!C:E,3,FALSE)</f>
        <v>460</v>
      </c>
      <c r="B6" s="461">
        <v>124538</v>
      </c>
      <c r="C6" s="461">
        <v>9352012</v>
      </c>
      <c r="D6" s="462" t="s">
        <v>370</v>
      </c>
      <c r="E6" s="463">
        <v>1</v>
      </c>
      <c r="F6" s="463">
        <v>0</v>
      </c>
      <c r="G6" s="456">
        <v>0</v>
      </c>
      <c r="H6" s="456">
        <v>84</v>
      </c>
      <c r="I6" s="457">
        <v>7603.68</v>
      </c>
      <c r="J6" s="457">
        <v>408340.04070000001</v>
      </c>
      <c r="K6" s="457">
        <v>0</v>
      </c>
      <c r="L6" s="458">
        <v>84</v>
      </c>
    </row>
    <row r="7" spans="1:12" ht="14.4">
      <c r="A7" s="422">
        <f>VLOOKUP(C7,'[14]DfE No.'!C:E,3,FALSE)</f>
        <v>466</v>
      </c>
      <c r="B7" s="461">
        <v>124539</v>
      </c>
      <c r="C7" s="461">
        <v>9352013</v>
      </c>
      <c r="D7" s="462" t="s">
        <v>374</v>
      </c>
      <c r="E7" s="463">
        <v>1</v>
      </c>
      <c r="F7" s="463">
        <v>0</v>
      </c>
      <c r="G7" s="456">
        <v>0</v>
      </c>
      <c r="H7" s="456">
        <v>288</v>
      </c>
      <c r="I7" s="457">
        <v>15971.550300000001</v>
      </c>
      <c r="J7" s="457">
        <v>1071996.5004</v>
      </c>
      <c r="K7" s="457">
        <v>0</v>
      </c>
      <c r="L7" s="458">
        <v>288</v>
      </c>
    </row>
    <row r="8" spans="1:12" ht="14.4">
      <c r="A8" s="422">
        <f>VLOOKUP(C8,'[14]DfE No.'!C:E,3,FALSE)</f>
        <v>467</v>
      </c>
      <c r="B8" s="461">
        <v>124540</v>
      </c>
      <c r="C8" s="461">
        <v>9352015</v>
      </c>
      <c r="D8" s="462" t="s">
        <v>375</v>
      </c>
      <c r="E8" s="463">
        <v>1</v>
      </c>
      <c r="F8" s="463">
        <v>0</v>
      </c>
      <c r="G8" s="456">
        <v>0</v>
      </c>
      <c r="H8" s="456">
        <v>109</v>
      </c>
      <c r="I8" s="457">
        <v>15242.588299999999</v>
      </c>
      <c r="J8" s="457">
        <v>474133.48609999998</v>
      </c>
      <c r="K8" s="457">
        <v>0</v>
      </c>
      <c r="L8" s="458">
        <v>109</v>
      </c>
    </row>
    <row r="9" spans="1:12" ht="14.4">
      <c r="A9" s="422">
        <f>VLOOKUP(C9,'[14]DfE No.'!C:E,3,FALSE)</f>
        <v>508</v>
      </c>
      <c r="B9" s="461">
        <v>140623</v>
      </c>
      <c r="C9" s="461">
        <v>9352016</v>
      </c>
      <c r="D9" s="462" t="s">
        <v>652</v>
      </c>
      <c r="E9" s="463">
        <v>1</v>
      </c>
      <c r="F9" s="463">
        <v>0</v>
      </c>
      <c r="G9" s="456">
        <v>0</v>
      </c>
      <c r="H9" s="456">
        <v>134.25</v>
      </c>
      <c r="I9" s="457">
        <v>7960.7668000000003</v>
      </c>
      <c r="J9" s="457">
        <v>540133.9534</v>
      </c>
      <c r="K9" s="457">
        <v>0</v>
      </c>
      <c r="L9" s="458">
        <v>134.25</v>
      </c>
    </row>
    <row r="10" spans="1:12" ht="14.4">
      <c r="A10" s="422">
        <f>VLOOKUP(C10,'[14]DfE No.'!C:E,3,FALSE)</f>
        <v>479</v>
      </c>
      <c r="B10" s="461">
        <v>124543</v>
      </c>
      <c r="C10" s="461">
        <v>9352020</v>
      </c>
      <c r="D10" s="462" t="s">
        <v>384</v>
      </c>
      <c r="E10" s="463">
        <v>1</v>
      </c>
      <c r="F10" s="463">
        <v>0</v>
      </c>
      <c r="G10" s="456">
        <v>0</v>
      </c>
      <c r="H10" s="456">
        <v>202</v>
      </c>
      <c r="I10" s="457">
        <v>18432.6387</v>
      </c>
      <c r="J10" s="457">
        <v>764745.16200000001</v>
      </c>
      <c r="K10" s="457">
        <v>0</v>
      </c>
      <c r="L10" s="458">
        <v>202</v>
      </c>
    </row>
    <row r="11" spans="1:12" ht="14.4">
      <c r="A11" s="422">
        <f>VLOOKUP(C11,'[14]DfE No.'!C:E,3,FALSE)</f>
        <v>482</v>
      </c>
      <c r="B11" s="461">
        <v>124544</v>
      </c>
      <c r="C11" s="461">
        <v>9352021</v>
      </c>
      <c r="D11" s="462" t="s">
        <v>387</v>
      </c>
      <c r="E11" s="463">
        <v>1</v>
      </c>
      <c r="F11" s="463">
        <v>0</v>
      </c>
      <c r="G11" s="456">
        <v>0</v>
      </c>
      <c r="H11" s="456">
        <v>208</v>
      </c>
      <c r="I11" s="457">
        <v>11678.1181</v>
      </c>
      <c r="J11" s="457">
        <v>765966.65009999997</v>
      </c>
      <c r="K11" s="457">
        <v>0</v>
      </c>
      <c r="L11" s="458">
        <v>208</v>
      </c>
    </row>
    <row r="12" spans="1:12" ht="14.4">
      <c r="A12" s="422">
        <f>VLOOKUP(C12,'[14]DfE No.'!C:E,3,FALSE)</f>
        <v>499</v>
      </c>
      <c r="B12" s="461">
        <v>124547</v>
      </c>
      <c r="C12" s="461">
        <v>9352026</v>
      </c>
      <c r="D12" s="462" t="s">
        <v>398</v>
      </c>
      <c r="E12" s="463">
        <v>1</v>
      </c>
      <c r="F12" s="463">
        <v>0</v>
      </c>
      <c r="G12" s="456">
        <v>0</v>
      </c>
      <c r="H12" s="456">
        <v>199</v>
      </c>
      <c r="I12" s="457">
        <v>19578.035</v>
      </c>
      <c r="J12" s="457">
        <v>771930.05949999997</v>
      </c>
      <c r="K12" s="457">
        <v>0</v>
      </c>
      <c r="L12" s="458">
        <v>199</v>
      </c>
    </row>
    <row r="13" spans="1:12" ht="14.4">
      <c r="A13" s="422">
        <f>VLOOKUP(C13,'[14]DfE No.'!C:E,3,FALSE)</f>
        <v>415</v>
      </c>
      <c r="B13" s="461">
        <v>124550</v>
      </c>
      <c r="C13" s="461">
        <v>9352032</v>
      </c>
      <c r="D13" s="462" t="s">
        <v>336</v>
      </c>
      <c r="E13" s="463">
        <v>1</v>
      </c>
      <c r="F13" s="463">
        <v>0</v>
      </c>
      <c r="G13" s="456">
        <v>0</v>
      </c>
      <c r="H13" s="456">
        <v>362</v>
      </c>
      <c r="I13" s="457">
        <v>21829.919999999998</v>
      </c>
      <c r="J13" s="457">
        <v>1324576.2296</v>
      </c>
      <c r="K13" s="457">
        <v>0</v>
      </c>
      <c r="L13" s="458">
        <v>362</v>
      </c>
    </row>
    <row r="14" spans="1:12" ht="14.4">
      <c r="A14" s="422">
        <f>VLOOKUP(C14,'[14]DfE No.'!C:E,3,FALSE)</f>
        <v>424</v>
      </c>
      <c r="B14" s="461">
        <v>124552</v>
      </c>
      <c r="C14" s="461">
        <v>9352034</v>
      </c>
      <c r="D14" s="462" t="s">
        <v>1264</v>
      </c>
      <c r="E14" s="463">
        <v>1</v>
      </c>
      <c r="F14" s="463">
        <v>0</v>
      </c>
      <c r="G14" s="456">
        <v>0</v>
      </c>
      <c r="H14" s="456">
        <v>329</v>
      </c>
      <c r="I14" s="457">
        <v>32246.144</v>
      </c>
      <c r="J14" s="457">
        <v>1280057.3267000001</v>
      </c>
      <c r="K14" s="457">
        <v>0</v>
      </c>
      <c r="L14" s="458">
        <v>329</v>
      </c>
    </row>
    <row r="15" spans="1:12" ht="14.4">
      <c r="A15" s="422">
        <f>VLOOKUP(C15,'[14]DfE No.'!C:E,3,FALSE)</f>
        <v>422</v>
      </c>
      <c r="B15" s="461">
        <v>124553</v>
      </c>
      <c r="C15" s="461">
        <v>9352035</v>
      </c>
      <c r="D15" s="462" t="s">
        <v>949</v>
      </c>
      <c r="E15" s="463">
        <v>1</v>
      </c>
      <c r="F15" s="463">
        <v>0</v>
      </c>
      <c r="G15" s="456">
        <v>0</v>
      </c>
      <c r="H15" s="456">
        <v>176</v>
      </c>
      <c r="I15" s="457">
        <v>32300.126</v>
      </c>
      <c r="J15" s="457">
        <v>715399.49089999998</v>
      </c>
      <c r="K15" s="457">
        <v>0</v>
      </c>
      <c r="L15" s="458">
        <v>176</v>
      </c>
    </row>
    <row r="16" spans="1:12" ht="14.4">
      <c r="A16" s="422">
        <f>VLOOKUP(C16,'[14]DfE No.'!C:E,3,FALSE)</f>
        <v>239</v>
      </c>
      <c r="B16" s="461">
        <v>124559</v>
      </c>
      <c r="C16" s="461">
        <v>9352042</v>
      </c>
      <c r="D16" s="462" t="s">
        <v>249</v>
      </c>
      <c r="E16" s="463">
        <v>1</v>
      </c>
      <c r="F16" s="463">
        <v>0</v>
      </c>
      <c r="G16" s="456">
        <v>0</v>
      </c>
      <c r="H16" s="456">
        <v>509</v>
      </c>
      <c r="I16" s="457">
        <v>39551.911</v>
      </c>
      <c r="J16" s="457">
        <v>1821051.9110000001</v>
      </c>
      <c r="K16" s="457">
        <v>0</v>
      </c>
      <c r="L16" s="458">
        <v>509</v>
      </c>
    </row>
    <row r="17" spans="1:12" ht="14.4">
      <c r="A17" s="422">
        <f>VLOOKUP(C17,'[14]DfE No.'!C:E,3,FALSE)</f>
        <v>416</v>
      </c>
      <c r="B17" s="461">
        <v>124561</v>
      </c>
      <c r="C17" s="461">
        <v>9352045</v>
      </c>
      <c r="D17" s="462" t="s">
        <v>337</v>
      </c>
      <c r="E17" s="463">
        <v>1</v>
      </c>
      <c r="F17" s="463">
        <v>0</v>
      </c>
      <c r="G17" s="456">
        <v>0</v>
      </c>
      <c r="H17" s="456">
        <v>291</v>
      </c>
      <c r="I17" s="457">
        <v>27963.453000000001</v>
      </c>
      <c r="J17" s="457">
        <v>1073862.3054</v>
      </c>
      <c r="K17" s="457">
        <v>0</v>
      </c>
      <c r="L17" s="458">
        <v>291</v>
      </c>
    </row>
    <row r="18" spans="1:12" ht="14.4">
      <c r="A18" s="422">
        <f>VLOOKUP(C18,'[14]DfE No.'!C:E,3,FALSE)</f>
        <v>486</v>
      </c>
      <c r="B18" s="461">
        <v>124565</v>
      </c>
      <c r="C18" s="461">
        <v>9352055</v>
      </c>
      <c r="D18" s="462" t="s">
        <v>390</v>
      </c>
      <c r="E18" s="463">
        <v>1</v>
      </c>
      <c r="F18" s="463">
        <v>0</v>
      </c>
      <c r="G18" s="456">
        <v>0</v>
      </c>
      <c r="H18" s="456">
        <v>200</v>
      </c>
      <c r="I18" s="457">
        <v>14254.1713</v>
      </c>
      <c r="J18" s="457">
        <v>768825.38340000005</v>
      </c>
      <c r="K18" s="457">
        <v>0</v>
      </c>
      <c r="L18" s="458">
        <v>200</v>
      </c>
    </row>
    <row r="19" spans="1:12" ht="14.4">
      <c r="A19" s="422">
        <f>VLOOKUP(C19,'[14]DfE No.'!C:E,3,FALSE)</f>
        <v>211</v>
      </c>
      <c r="B19" s="461">
        <v>124572</v>
      </c>
      <c r="C19" s="461">
        <v>9352066</v>
      </c>
      <c r="D19" s="462" t="s">
        <v>232</v>
      </c>
      <c r="E19" s="463">
        <v>1</v>
      </c>
      <c r="F19" s="463">
        <v>0</v>
      </c>
      <c r="G19" s="456">
        <v>0</v>
      </c>
      <c r="H19" s="456">
        <v>98</v>
      </c>
      <c r="I19" s="457">
        <v>10132.4861</v>
      </c>
      <c r="J19" s="457">
        <v>423833.40399999998</v>
      </c>
      <c r="K19" s="457">
        <v>0</v>
      </c>
      <c r="L19" s="458">
        <v>98</v>
      </c>
    </row>
    <row r="20" spans="1:12" ht="14.4">
      <c r="A20" s="422">
        <f>VLOOKUP(C20,'[14]DfE No.'!C:E,3,FALSE)</f>
        <v>19</v>
      </c>
      <c r="B20" s="461">
        <v>124574</v>
      </c>
      <c r="C20" s="461">
        <v>9352068</v>
      </c>
      <c r="D20" s="462" t="s">
        <v>117</v>
      </c>
      <c r="E20" s="463">
        <v>1</v>
      </c>
      <c r="F20" s="463">
        <v>0</v>
      </c>
      <c r="G20" s="456">
        <v>0</v>
      </c>
      <c r="H20" s="456">
        <v>417</v>
      </c>
      <c r="I20" s="457">
        <v>41567.294999999998</v>
      </c>
      <c r="J20" s="457">
        <v>1536171.3189999999</v>
      </c>
      <c r="K20" s="457">
        <v>0</v>
      </c>
      <c r="L20" s="458">
        <v>417</v>
      </c>
    </row>
    <row r="21" spans="1:12" ht="14.4">
      <c r="A21" s="422">
        <f>VLOOKUP(C21,'[14]DfE No.'!C:E,3,FALSE)</f>
        <v>431</v>
      </c>
      <c r="B21" s="461">
        <v>124576</v>
      </c>
      <c r="C21" s="461">
        <v>9352070</v>
      </c>
      <c r="D21" s="462" t="s">
        <v>349</v>
      </c>
      <c r="E21" s="463">
        <v>1</v>
      </c>
      <c r="F21" s="463">
        <v>0</v>
      </c>
      <c r="G21" s="456">
        <v>0</v>
      </c>
      <c r="H21" s="456">
        <v>389</v>
      </c>
      <c r="I21" s="457">
        <v>33757.682000000001</v>
      </c>
      <c r="J21" s="457">
        <v>1510796.4371</v>
      </c>
      <c r="K21" s="457">
        <v>0</v>
      </c>
      <c r="L21" s="458">
        <v>389</v>
      </c>
    </row>
    <row r="22" spans="1:12" ht="14.4">
      <c r="A22" s="422">
        <f>VLOOKUP(C22,'[14]DfE No.'!C:E,3,FALSE)</f>
        <v>220</v>
      </c>
      <c r="B22" s="461">
        <v>124577</v>
      </c>
      <c r="C22" s="461">
        <v>9352071</v>
      </c>
      <c r="D22" s="462" t="s">
        <v>236</v>
      </c>
      <c r="E22" s="463">
        <v>1</v>
      </c>
      <c r="F22" s="463">
        <v>0</v>
      </c>
      <c r="G22" s="456">
        <v>0</v>
      </c>
      <c r="H22" s="456">
        <v>81</v>
      </c>
      <c r="I22" s="457">
        <v>7848.96</v>
      </c>
      <c r="J22" s="457">
        <v>383811.36910000001</v>
      </c>
      <c r="K22" s="457">
        <v>0</v>
      </c>
      <c r="L22" s="458">
        <v>81</v>
      </c>
    </row>
    <row r="23" spans="1:12" ht="14.4">
      <c r="A23" s="422">
        <f>VLOOKUP(C23,'[14]DfE No.'!C:E,3,FALSE)</f>
        <v>29</v>
      </c>
      <c r="B23" s="461">
        <v>124578</v>
      </c>
      <c r="C23" s="461">
        <v>9352072</v>
      </c>
      <c r="D23" s="462" t="s">
        <v>128</v>
      </c>
      <c r="E23" s="463">
        <v>1</v>
      </c>
      <c r="F23" s="463">
        <v>0</v>
      </c>
      <c r="G23" s="456">
        <v>0</v>
      </c>
      <c r="H23" s="456">
        <v>57</v>
      </c>
      <c r="I23" s="457">
        <v>8212.1991999999991</v>
      </c>
      <c r="J23" s="457">
        <v>331301.75180000003</v>
      </c>
      <c r="K23" s="457">
        <v>0</v>
      </c>
      <c r="L23" s="458">
        <v>57</v>
      </c>
    </row>
    <row r="24" spans="1:12" ht="14.4">
      <c r="A24" s="422">
        <f>VLOOKUP(C24,'[14]DfE No.'!C:E,3,FALSE)</f>
        <v>230</v>
      </c>
      <c r="B24" s="461">
        <v>124582</v>
      </c>
      <c r="C24" s="461">
        <v>9352076</v>
      </c>
      <c r="D24" s="462" t="s">
        <v>242</v>
      </c>
      <c r="E24" s="463">
        <v>1</v>
      </c>
      <c r="F24" s="463">
        <v>0</v>
      </c>
      <c r="G24" s="456">
        <v>0</v>
      </c>
      <c r="H24" s="456">
        <v>266</v>
      </c>
      <c r="I24" s="457">
        <v>18032.392800000001</v>
      </c>
      <c r="J24" s="457">
        <v>1025849.5631</v>
      </c>
      <c r="K24" s="457">
        <v>0</v>
      </c>
      <c r="L24" s="458">
        <v>266</v>
      </c>
    </row>
    <row r="25" spans="1:12" ht="14.4">
      <c r="A25" s="422">
        <f>VLOOKUP(C25,'[14]DfE No.'!C:E,3,FALSE)</f>
        <v>237</v>
      </c>
      <c r="B25" s="461">
        <v>124584</v>
      </c>
      <c r="C25" s="461">
        <v>9352079</v>
      </c>
      <c r="D25" s="462" t="s">
        <v>247</v>
      </c>
      <c r="E25" s="463">
        <v>1</v>
      </c>
      <c r="F25" s="463">
        <v>0</v>
      </c>
      <c r="G25" s="456">
        <v>0</v>
      </c>
      <c r="H25" s="456">
        <v>163</v>
      </c>
      <c r="I25" s="457">
        <v>20480.88</v>
      </c>
      <c r="J25" s="457">
        <v>640953.04760000005</v>
      </c>
      <c r="K25" s="457">
        <v>0</v>
      </c>
      <c r="L25" s="458">
        <v>163</v>
      </c>
    </row>
    <row r="26" spans="1:12" ht="14.4">
      <c r="A26" s="422">
        <f>VLOOKUP(C26,'[14]DfE No.'!C:E,3,FALSE)</f>
        <v>245</v>
      </c>
      <c r="B26" s="461">
        <v>124588</v>
      </c>
      <c r="C26" s="461">
        <v>9352084</v>
      </c>
      <c r="D26" s="462" t="s">
        <v>253</v>
      </c>
      <c r="E26" s="463">
        <v>1</v>
      </c>
      <c r="F26" s="463">
        <v>0</v>
      </c>
      <c r="G26" s="456">
        <v>0</v>
      </c>
      <c r="H26" s="456">
        <v>176</v>
      </c>
      <c r="I26" s="457">
        <v>14082.444600000001</v>
      </c>
      <c r="J26" s="457">
        <v>680152.97490000003</v>
      </c>
      <c r="K26" s="457">
        <v>0</v>
      </c>
      <c r="L26" s="458">
        <v>176</v>
      </c>
    </row>
    <row r="27" spans="1:12" ht="14.4">
      <c r="A27" s="422">
        <f>VLOOKUP(C27,'[14]DfE No.'!C:E,3,FALSE)</f>
        <v>246</v>
      </c>
      <c r="B27" s="461">
        <v>124589</v>
      </c>
      <c r="C27" s="461">
        <v>9352085</v>
      </c>
      <c r="D27" s="462" t="s">
        <v>254</v>
      </c>
      <c r="E27" s="463">
        <v>1</v>
      </c>
      <c r="F27" s="463">
        <v>0</v>
      </c>
      <c r="G27" s="456">
        <v>0</v>
      </c>
      <c r="H27" s="456">
        <v>81</v>
      </c>
      <c r="I27" s="457">
        <v>6319.9254000000001</v>
      </c>
      <c r="J27" s="457">
        <v>392730.84220000001</v>
      </c>
      <c r="K27" s="457">
        <v>0</v>
      </c>
      <c r="L27" s="458">
        <v>81</v>
      </c>
    </row>
    <row r="28" spans="1:12" ht="14.4">
      <c r="A28" s="422">
        <f>VLOOKUP(C28,'[14]DfE No.'!C:E,3,FALSE)</f>
        <v>309</v>
      </c>
      <c r="B28" s="461">
        <v>124593</v>
      </c>
      <c r="C28" s="461">
        <v>9352089</v>
      </c>
      <c r="D28" s="462" t="s">
        <v>950</v>
      </c>
      <c r="E28" s="463">
        <v>1</v>
      </c>
      <c r="F28" s="463">
        <v>0</v>
      </c>
      <c r="G28" s="456">
        <v>0</v>
      </c>
      <c r="H28" s="456">
        <v>599</v>
      </c>
      <c r="I28" s="457">
        <v>41567.294999999998</v>
      </c>
      <c r="J28" s="457">
        <v>2138067.2949999999</v>
      </c>
      <c r="K28" s="457">
        <v>0</v>
      </c>
      <c r="L28" s="458">
        <v>599</v>
      </c>
    </row>
    <row r="29" spans="1:12" ht="14.4">
      <c r="A29" s="422">
        <f>VLOOKUP(C29,'[14]DfE No.'!C:E,3,FALSE)</f>
        <v>310</v>
      </c>
      <c r="B29" s="461">
        <v>124595</v>
      </c>
      <c r="C29" s="461">
        <v>9352092</v>
      </c>
      <c r="D29" s="462" t="s">
        <v>289</v>
      </c>
      <c r="E29" s="463">
        <v>1</v>
      </c>
      <c r="F29" s="463">
        <v>0</v>
      </c>
      <c r="G29" s="456">
        <v>0</v>
      </c>
      <c r="H29" s="456">
        <v>107</v>
      </c>
      <c r="I29" s="457">
        <v>7039.0249999999996</v>
      </c>
      <c r="J29" s="457">
        <v>451741.82919999998</v>
      </c>
      <c r="K29" s="457">
        <v>0</v>
      </c>
      <c r="L29" s="458">
        <v>107</v>
      </c>
    </row>
    <row r="30" spans="1:12" ht="14.4">
      <c r="A30" s="422">
        <f>VLOOKUP(C30,'[14]DfE No.'!C:E,3,FALSE)</f>
        <v>314</v>
      </c>
      <c r="B30" s="461">
        <v>124597</v>
      </c>
      <c r="C30" s="461">
        <v>9352095</v>
      </c>
      <c r="D30" s="462" t="s">
        <v>292</v>
      </c>
      <c r="E30" s="463">
        <v>1</v>
      </c>
      <c r="F30" s="463">
        <v>0</v>
      </c>
      <c r="G30" s="456">
        <v>0</v>
      </c>
      <c r="H30" s="456">
        <v>168</v>
      </c>
      <c r="I30" s="457">
        <v>15112.865900000001</v>
      </c>
      <c r="J30" s="457">
        <v>709726.72279999999</v>
      </c>
      <c r="K30" s="457">
        <v>0</v>
      </c>
      <c r="L30" s="458">
        <v>168</v>
      </c>
    </row>
    <row r="31" spans="1:12" ht="14.4">
      <c r="A31" s="422">
        <f>VLOOKUP(C31,'[14]DfE No.'!C:E,3,FALSE)</f>
        <v>318</v>
      </c>
      <c r="B31" s="461">
        <v>124602</v>
      </c>
      <c r="C31" s="461">
        <v>9352101</v>
      </c>
      <c r="D31" s="462" t="s">
        <v>295</v>
      </c>
      <c r="E31" s="463">
        <v>1</v>
      </c>
      <c r="F31" s="463">
        <v>0</v>
      </c>
      <c r="G31" s="456">
        <v>0</v>
      </c>
      <c r="H31" s="456">
        <v>56</v>
      </c>
      <c r="I31" s="457">
        <v>6305.7911000000004</v>
      </c>
      <c r="J31" s="457">
        <v>302959.29830000002</v>
      </c>
      <c r="K31" s="457">
        <v>0</v>
      </c>
      <c r="L31" s="458">
        <v>56</v>
      </c>
    </row>
    <row r="32" spans="1:12" ht="14.4">
      <c r="A32" s="422">
        <f>VLOOKUP(C32,'[14]DfE No.'!C:E,3,FALSE)</f>
        <v>494</v>
      </c>
      <c r="B32" s="461">
        <v>124604</v>
      </c>
      <c r="C32" s="461">
        <v>9352105</v>
      </c>
      <c r="D32" s="462" t="s">
        <v>395</v>
      </c>
      <c r="E32" s="463">
        <v>1</v>
      </c>
      <c r="F32" s="463">
        <v>0</v>
      </c>
      <c r="G32" s="456">
        <v>0</v>
      </c>
      <c r="H32" s="456">
        <v>123</v>
      </c>
      <c r="I32" s="457">
        <v>9617.2754999999997</v>
      </c>
      <c r="J32" s="457">
        <v>511672.2844</v>
      </c>
      <c r="K32" s="457">
        <v>0</v>
      </c>
      <c r="L32" s="458">
        <v>123</v>
      </c>
    </row>
    <row r="33" spans="1:12" ht="14.4">
      <c r="A33" s="422">
        <f>VLOOKUP(C33,'[14]DfE No.'!C:E,3,FALSE)</f>
        <v>97</v>
      </c>
      <c r="B33" s="461">
        <v>124607</v>
      </c>
      <c r="C33" s="461">
        <v>9352108</v>
      </c>
      <c r="D33" s="462" t="s">
        <v>202</v>
      </c>
      <c r="E33" s="463">
        <v>1</v>
      </c>
      <c r="F33" s="463">
        <v>0</v>
      </c>
      <c r="G33" s="456">
        <v>0</v>
      </c>
      <c r="H33" s="456">
        <v>42</v>
      </c>
      <c r="I33" s="457">
        <v>3335.808</v>
      </c>
      <c r="J33" s="457">
        <v>288974.32089999999</v>
      </c>
      <c r="K33" s="457">
        <v>0</v>
      </c>
      <c r="L33" s="458">
        <v>42</v>
      </c>
    </row>
    <row r="34" spans="1:12" ht="14.4">
      <c r="A34" s="422">
        <f>VLOOKUP(C34,'[14]DfE No.'!C:E,3,FALSE)</f>
        <v>324</v>
      </c>
      <c r="B34" s="461">
        <v>124609</v>
      </c>
      <c r="C34" s="461">
        <v>9352110</v>
      </c>
      <c r="D34" s="462" t="s">
        <v>298</v>
      </c>
      <c r="E34" s="463">
        <v>1</v>
      </c>
      <c r="F34" s="463">
        <v>0</v>
      </c>
      <c r="G34" s="456">
        <v>0</v>
      </c>
      <c r="H34" s="456">
        <v>99</v>
      </c>
      <c r="I34" s="457">
        <v>5689.8828000000003</v>
      </c>
      <c r="J34" s="457">
        <v>459306.96720000001</v>
      </c>
      <c r="K34" s="457">
        <v>0</v>
      </c>
      <c r="L34" s="458">
        <v>99</v>
      </c>
    </row>
    <row r="35" spans="1:12" ht="14.4">
      <c r="A35" s="422">
        <f>VLOOKUP(C35,'[14]DfE No.'!C:E,3,FALSE)</f>
        <v>506</v>
      </c>
      <c r="B35" s="461">
        <v>124612</v>
      </c>
      <c r="C35" s="461">
        <v>9352114</v>
      </c>
      <c r="D35" s="462" t="s">
        <v>951</v>
      </c>
      <c r="E35" s="463">
        <v>1</v>
      </c>
      <c r="F35" s="463">
        <v>0</v>
      </c>
      <c r="G35" s="456">
        <v>0</v>
      </c>
      <c r="H35" s="456">
        <v>203</v>
      </c>
      <c r="I35" s="457">
        <v>17517.182199999999</v>
      </c>
      <c r="J35" s="457">
        <v>768571.23190000001</v>
      </c>
      <c r="K35" s="457">
        <v>0</v>
      </c>
      <c r="L35" s="458">
        <v>203</v>
      </c>
    </row>
    <row r="36" spans="1:12" ht="14.4">
      <c r="A36" s="422">
        <f>VLOOKUP(C36,'[14]DfE No.'!C:E,3,FALSE)</f>
        <v>333</v>
      </c>
      <c r="B36" s="461">
        <v>124613</v>
      </c>
      <c r="C36" s="461">
        <v>9352117</v>
      </c>
      <c r="D36" s="462" t="s">
        <v>304</v>
      </c>
      <c r="E36" s="463">
        <v>1</v>
      </c>
      <c r="F36" s="463">
        <v>0</v>
      </c>
      <c r="G36" s="456">
        <v>0</v>
      </c>
      <c r="H36" s="456">
        <v>388</v>
      </c>
      <c r="I36" s="457">
        <v>29748.6315</v>
      </c>
      <c r="J36" s="457">
        <v>1427340.3366</v>
      </c>
      <c r="K36" s="457">
        <v>0</v>
      </c>
      <c r="L36" s="458">
        <v>388</v>
      </c>
    </row>
    <row r="37" spans="1:12" ht="14.4">
      <c r="A37" s="422">
        <f>VLOOKUP(C37,'[14]DfE No.'!C:E,3,FALSE)</f>
        <v>332</v>
      </c>
      <c r="B37" s="461">
        <v>124614</v>
      </c>
      <c r="C37" s="461">
        <v>9352118</v>
      </c>
      <c r="D37" s="462" t="s">
        <v>303</v>
      </c>
      <c r="E37" s="463">
        <v>1</v>
      </c>
      <c r="F37" s="463">
        <v>0</v>
      </c>
      <c r="G37" s="456">
        <v>0</v>
      </c>
      <c r="H37" s="456">
        <v>205</v>
      </c>
      <c r="I37" s="457">
        <v>19062.8141</v>
      </c>
      <c r="J37" s="457">
        <v>794424.04299999995</v>
      </c>
      <c r="K37" s="457">
        <v>0</v>
      </c>
      <c r="L37" s="458">
        <v>205</v>
      </c>
    </row>
    <row r="38" spans="1:12" ht="14.4">
      <c r="A38" s="422">
        <f>VLOOKUP(C38,'[14]DfE No.'!C:E,3,FALSE)</f>
        <v>337</v>
      </c>
      <c r="B38" s="461">
        <v>124615</v>
      </c>
      <c r="C38" s="461">
        <v>9352121</v>
      </c>
      <c r="D38" s="462" t="s">
        <v>305</v>
      </c>
      <c r="E38" s="463">
        <v>1</v>
      </c>
      <c r="F38" s="463">
        <v>0</v>
      </c>
      <c r="G38" s="456">
        <v>0</v>
      </c>
      <c r="H38" s="456">
        <v>100</v>
      </c>
      <c r="I38" s="457">
        <v>8065.5627000000004</v>
      </c>
      <c r="J38" s="457">
        <v>457265.57809999998</v>
      </c>
      <c r="K38" s="457">
        <v>0</v>
      </c>
      <c r="L38" s="458">
        <v>100</v>
      </c>
    </row>
    <row r="39" spans="1:12" ht="14.4">
      <c r="A39" s="422">
        <f>VLOOKUP(C39,'[14]DfE No.'!C:E,3,FALSE)</f>
        <v>339</v>
      </c>
      <c r="B39" s="461">
        <v>124618</v>
      </c>
      <c r="C39" s="461">
        <v>9352124</v>
      </c>
      <c r="D39" s="462" t="s">
        <v>307</v>
      </c>
      <c r="E39" s="463">
        <v>1</v>
      </c>
      <c r="F39" s="463">
        <v>0</v>
      </c>
      <c r="G39" s="456">
        <v>0</v>
      </c>
      <c r="H39" s="456">
        <v>96</v>
      </c>
      <c r="I39" s="457">
        <v>12018.72</v>
      </c>
      <c r="J39" s="457">
        <v>419213.81089999998</v>
      </c>
      <c r="K39" s="457">
        <v>0</v>
      </c>
      <c r="L39" s="458">
        <v>96</v>
      </c>
    </row>
    <row r="40" spans="1:12" ht="14.4">
      <c r="A40" s="422">
        <f>VLOOKUP(C40,'[14]DfE No.'!C:E,3,FALSE)</f>
        <v>342</v>
      </c>
      <c r="B40" s="461">
        <v>124619</v>
      </c>
      <c r="C40" s="461">
        <v>9352125</v>
      </c>
      <c r="D40" s="462" t="s">
        <v>309</v>
      </c>
      <c r="E40" s="463">
        <v>1</v>
      </c>
      <c r="F40" s="463">
        <v>0</v>
      </c>
      <c r="G40" s="456">
        <v>0</v>
      </c>
      <c r="H40" s="456">
        <v>206</v>
      </c>
      <c r="I40" s="457">
        <v>35521.142999999996</v>
      </c>
      <c r="J40" s="457">
        <v>812777.7635</v>
      </c>
      <c r="K40" s="457">
        <v>0</v>
      </c>
      <c r="L40" s="458">
        <v>206</v>
      </c>
    </row>
    <row r="41" spans="1:12" ht="14.4">
      <c r="A41" s="422">
        <f>VLOOKUP(C41,'[14]DfE No.'!C:E,3,FALSE)</f>
        <v>502</v>
      </c>
      <c r="B41" s="461">
        <v>124622</v>
      </c>
      <c r="C41" s="461">
        <v>9352129</v>
      </c>
      <c r="D41" s="462" t="s">
        <v>400</v>
      </c>
      <c r="E41" s="463">
        <v>1</v>
      </c>
      <c r="F41" s="463">
        <v>0</v>
      </c>
      <c r="G41" s="456">
        <v>0</v>
      </c>
      <c r="H41" s="456">
        <v>145</v>
      </c>
      <c r="I41" s="457">
        <v>15452.64</v>
      </c>
      <c r="J41" s="457">
        <v>652965.95649999997</v>
      </c>
      <c r="K41" s="457">
        <v>0</v>
      </c>
      <c r="L41" s="458">
        <v>145</v>
      </c>
    </row>
    <row r="42" spans="1:12" ht="14.4">
      <c r="A42" s="422">
        <f>VLOOKUP(C42,'[14]DfE No.'!C:E,3,FALSE)</f>
        <v>229</v>
      </c>
      <c r="B42" s="461">
        <v>124624</v>
      </c>
      <c r="C42" s="461">
        <v>9352131</v>
      </c>
      <c r="D42" s="462" t="s">
        <v>241</v>
      </c>
      <c r="E42" s="463">
        <v>1</v>
      </c>
      <c r="F42" s="463">
        <v>0</v>
      </c>
      <c r="G42" s="456">
        <v>0</v>
      </c>
      <c r="H42" s="456">
        <v>345</v>
      </c>
      <c r="I42" s="457">
        <v>22154.088199999998</v>
      </c>
      <c r="J42" s="457">
        <v>1315952.4010000001</v>
      </c>
      <c r="K42" s="457">
        <v>0</v>
      </c>
      <c r="L42" s="458">
        <v>345</v>
      </c>
    </row>
    <row r="43" spans="1:12" ht="14.4">
      <c r="A43" s="422">
        <f>VLOOKUP(C43,'[14]DfE No.'!C:E,3,FALSE)</f>
        <v>313</v>
      </c>
      <c r="B43" s="461">
        <v>124625</v>
      </c>
      <c r="C43" s="461">
        <v>9352132</v>
      </c>
      <c r="D43" s="462" t="s">
        <v>291</v>
      </c>
      <c r="E43" s="463">
        <v>1</v>
      </c>
      <c r="F43" s="463">
        <v>0</v>
      </c>
      <c r="G43" s="456">
        <v>0</v>
      </c>
      <c r="H43" s="456">
        <v>453</v>
      </c>
      <c r="I43" s="457">
        <v>46353.832000000002</v>
      </c>
      <c r="J43" s="457">
        <v>1631853.8319999999</v>
      </c>
      <c r="K43" s="457">
        <v>0</v>
      </c>
      <c r="L43" s="458">
        <v>453</v>
      </c>
    </row>
    <row r="44" spans="1:12" ht="14.4">
      <c r="A44" s="422">
        <f>VLOOKUP(C44,'[14]DfE No.'!C:E,3,FALSE)</f>
        <v>232</v>
      </c>
      <c r="B44" s="461">
        <v>124627</v>
      </c>
      <c r="C44" s="461">
        <v>9352134</v>
      </c>
      <c r="D44" s="462" t="s">
        <v>244</v>
      </c>
      <c r="E44" s="463">
        <v>1</v>
      </c>
      <c r="F44" s="463">
        <v>0</v>
      </c>
      <c r="G44" s="456">
        <v>0</v>
      </c>
      <c r="H44" s="456">
        <v>199</v>
      </c>
      <c r="I44" s="457">
        <v>15284.602800000001</v>
      </c>
      <c r="J44" s="457">
        <v>790120.81160000002</v>
      </c>
      <c r="K44" s="457">
        <v>0</v>
      </c>
      <c r="L44" s="458">
        <v>199</v>
      </c>
    </row>
    <row r="45" spans="1:12" ht="14.4">
      <c r="A45" s="422">
        <f>VLOOKUP(C45,'[14]DfE No.'!C:E,3,FALSE)</f>
        <v>343</v>
      </c>
      <c r="B45" s="461">
        <v>124628</v>
      </c>
      <c r="C45" s="461">
        <v>9352135</v>
      </c>
      <c r="D45" s="462" t="s">
        <v>310</v>
      </c>
      <c r="E45" s="463">
        <v>1</v>
      </c>
      <c r="F45" s="463">
        <v>0</v>
      </c>
      <c r="G45" s="456">
        <v>0</v>
      </c>
      <c r="H45" s="456">
        <v>400</v>
      </c>
      <c r="I45" s="457">
        <v>36780.758000000002</v>
      </c>
      <c r="J45" s="457">
        <v>1481360.7154999999</v>
      </c>
      <c r="K45" s="457">
        <v>0</v>
      </c>
      <c r="L45" s="458">
        <v>400</v>
      </c>
    </row>
    <row r="46" spans="1:12" ht="14.4">
      <c r="A46" s="422">
        <f>VLOOKUP(C46,'[14]DfE No.'!C:E,3,FALSE)</f>
        <v>503</v>
      </c>
      <c r="B46" s="461">
        <v>124631</v>
      </c>
      <c r="C46" s="461">
        <v>9352138</v>
      </c>
      <c r="D46" s="462" t="s">
        <v>953</v>
      </c>
      <c r="E46" s="463">
        <v>1</v>
      </c>
      <c r="F46" s="463">
        <v>0</v>
      </c>
      <c r="G46" s="456">
        <v>0</v>
      </c>
      <c r="H46" s="456">
        <v>404</v>
      </c>
      <c r="I46" s="457">
        <v>27207.684000000001</v>
      </c>
      <c r="J46" s="457">
        <v>1476891.7574</v>
      </c>
      <c r="K46" s="457">
        <v>0</v>
      </c>
      <c r="L46" s="458">
        <v>404</v>
      </c>
    </row>
    <row r="47" spans="1:12" ht="14.4">
      <c r="A47" s="422">
        <f>VLOOKUP(C47,'[14]DfE No.'!C:E,3,FALSE)</f>
        <v>275</v>
      </c>
      <c r="B47" s="461">
        <v>124645</v>
      </c>
      <c r="C47" s="461">
        <v>9352157</v>
      </c>
      <c r="D47" s="462" t="s">
        <v>270</v>
      </c>
      <c r="E47" s="463">
        <v>1</v>
      </c>
      <c r="F47" s="463">
        <v>0</v>
      </c>
      <c r="G47" s="456">
        <v>0</v>
      </c>
      <c r="H47" s="456">
        <v>267</v>
      </c>
      <c r="I47" s="457">
        <v>17860.655999999999</v>
      </c>
      <c r="J47" s="457">
        <v>1214928.7324999999</v>
      </c>
      <c r="K47" s="457">
        <v>0</v>
      </c>
      <c r="L47" s="458">
        <v>267</v>
      </c>
    </row>
    <row r="48" spans="1:12" ht="14.4">
      <c r="A48" s="422">
        <f>VLOOKUP(C48,'[14]DfE No.'!C:E,3,FALSE)</f>
        <v>273</v>
      </c>
      <c r="B48" s="461">
        <v>124650</v>
      </c>
      <c r="C48" s="461">
        <v>9352162</v>
      </c>
      <c r="D48" s="462" t="s">
        <v>954</v>
      </c>
      <c r="E48" s="463">
        <v>1</v>
      </c>
      <c r="F48" s="463">
        <v>0</v>
      </c>
      <c r="G48" s="456">
        <v>0</v>
      </c>
      <c r="H48" s="456">
        <v>409</v>
      </c>
      <c r="I48" s="457">
        <v>60461.52</v>
      </c>
      <c r="J48" s="457">
        <v>1792663.5573</v>
      </c>
      <c r="K48" s="457">
        <v>0</v>
      </c>
      <c r="L48" s="458">
        <v>409</v>
      </c>
    </row>
    <row r="49" spans="1:12" ht="14.4">
      <c r="A49" s="422">
        <f>VLOOKUP(C49,'[14]DfE No.'!C:E,3,FALSE)</f>
        <v>258</v>
      </c>
      <c r="B49" s="461">
        <v>124654</v>
      </c>
      <c r="C49" s="461">
        <v>9352166</v>
      </c>
      <c r="D49" s="462" t="s">
        <v>261</v>
      </c>
      <c r="E49" s="463">
        <v>1</v>
      </c>
      <c r="F49" s="463">
        <v>0</v>
      </c>
      <c r="G49" s="456">
        <v>0</v>
      </c>
      <c r="H49" s="456">
        <v>418</v>
      </c>
      <c r="I49" s="457">
        <v>20348.612799999999</v>
      </c>
      <c r="J49" s="457">
        <v>1527341.5911000001</v>
      </c>
      <c r="K49" s="457">
        <v>0</v>
      </c>
      <c r="L49" s="458">
        <v>418</v>
      </c>
    </row>
    <row r="50" spans="1:12" ht="14.4">
      <c r="A50" s="422">
        <f>VLOOKUP(C50,'[14]DfE No.'!C:E,3,FALSE)</f>
        <v>300</v>
      </c>
      <c r="B50" s="461">
        <v>124660</v>
      </c>
      <c r="C50" s="461">
        <v>9352176</v>
      </c>
      <c r="D50" s="462" t="s">
        <v>284</v>
      </c>
      <c r="E50" s="463">
        <v>1</v>
      </c>
      <c r="F50" s="463">
        <v>0</v>
      </c>
      <c r="G50" s="456">
        <v>0</v>
      </c>
      <c r="H50" s="456">
        <v>553</v>
      </c>
      <c r="I50" s="457">
        <v>58150.7984</v>
      </c>
      <c r="J50" s="457">
        <v>2337926.3032999998</v>
      </c>
      <c r="K50" s="457">
        <v>0</v>
      </c>
      <c r="L50" s="458">
        <v>553</v>
      </c>
    </row>
    <row r="51" spans="1:12" ht="14.4">
      <c r="A51" s="422">
        <f>VLOOKUP(C51,'[14]DfE No.'!C:E,3,FALSE)</f>
        <v>259</v>
      </c>
      <c r="B51" s="461">
        <v>124668</v>
      </c>
      <c r="C51" s="461">
        <v>9352184</v>
      </c>
      <c r="D51" s="462" t="s">
        <v>262</v>
      </c>
      <c r="E51" s="463">
        <v>1</v>
      </c>
      <c r="F51" s="463">
        <v>0</v>
      </c>
      <c r="G51" s="456">
        <v>0</v>
      </c>
      <c r="H51" s="456">
        <v>416</v>
      </c>
      <c r="I51" s="457">
        <v>26927.768400000001</v>
      </c>
      <c r="J51" s="457">
        <v>1482927.7683999999</v>
      </c>
      <c r="K51" s="457">
        <v>0</v>
      </c>
      <c r="L51" s="458">
        <v>416</v>
      </c>
    </row>
    <row r="52" spans="1:12" ht="14.4">
      <c r="A52" s="422">
        <f>VLOOKUP(C52,'[14]DfE No.'!C:E,3,FALSE)</f>
        <v>480</v>
      </c>
      <c r="B52" s="461">
        <v>124674</v>
      </c>
      <c r="C52" s="461">
        <v>9352916</v>
      </c>
      <c r="D52" s="462" t="s">
        <v>385</v>
      </c>
      <c r="E52" s="463">
        <v>1</v>
      </c>
      <c r="F52" s="463">
        <v>0</v>
      </c>
      <c r="G52" s="463">
        <v>0</v>
      </c>
      <c r="H52" s="463">
        <v>313</v>
      </c>
      <c r="I52" s="464">
        <v>37504.936999999998</v>
      </c>
      <c r="J52" s="464">
        <v>1164662.7344</v>
      </c>
      <c r="K52" s="464">
        <v>0</v>
      </c>
      <c r="L52" s="458">
        <v>313</v>
      </c>
    </row>
    <row r="53" spans="1:12" ht="14.4">
      <c r="A53" s="422">
        <f>VLOOKUP(C53,'[14]DfE No.'!C:E,3,FALSE)</f>
        <v>327</v>
      </c>
      <c r="B53" s="461">
        <v>124675</v>
      </c>
      <c r="C53" s="461">
        <v>9352918</v>
      </c>
      <c r="D53" s="462" t="s">
        <v>300</v>
      </c>
      <c r="E53" s="463">
        <v>1</v>
      </c>
      <c r="F53" s="463">
        <v>0</v>
      </c>
      <c r="G53" s="463">
        <v>0</v>
      </c>
      <c r="H53" s="463">
        <v>96</v>
      </c>
      <c r="I53" s="464">
        <v>9789.0123999999996</v>
      </c>
      <c r="J53" s="464">
        <v>406998.03690000001</v>
      </c>
      <c r="K53" s="464">
        <v>0</v>
      </c>
      <c r="L53" s="458">
        <v>96</v>
      </c>
    </row>
    <row r="54" spans="1:12" ht="14.4">
      <c r="A54" s="422">
        <f>VLOOKUP(C54,'[14]DfE No.'!C:E,3,FALSE)</f>
        <v>75</v>
      </c>
      <c r="B54" s="461">
        <v>124676</v>
      </c>
      <c r="C54" s="461">
        <v>9352919</v>
      </c>
      <c r="D54" s="462" t="s">
        <v>182</v>
      </c>
      <c r="E54" s="463">
        <v>1</v>
      </c>
      <c r="F54" s="463">
        <v>0</v>
      </c>
      <c r="G54" s="463">
        <v>0</v>
      </c>
      <c r="H54" s="463">
        <v>273</v>
      </c>
      <c r="I54" s="464">
        <v>23178.959999999999</v>
      </c>
      <c r="J54" s="464">
        <v>1025906.1225000001</v>
      </c>
      <c r="K54" s="464">
        <v>0</v>
      </c>
      <c r="L54" s="458">
        <v>273</v>
      </c>
    </row>
    <row r="55" spans="1:12" ht="14.4">
      <c r="A55" s="422">
        <f>VLOOKUP(C55,'[14]DfE No.'!C:E,3,FALSE)</f>
        <v>461</v>
      </c>
      <c r="B55" s="461">
        <v>124678</v>
      </c>
      <c r="C55" s="461">
        <v>9352921</v>
      </c>
      <c r="D55" s="462" t="s">
        <v>371</v>
      </c>
      <c r="E55" s="463">
        <v>1</v>
      </c>
      <c r="F55" s="463">
        <v>0</v>
      </c>
      <c r="G55" s="463">
        <v>0</v>
      </c>
      <c r="H55" s="463">
        <v>221</v>
      </c>
      <c r="I55" s="464">
        <v>17905.439999999999</v>
      </c>
      <c r="J55" s="464">
        <v>807551.47389999998</v>
      </c>
      <c r="K55" s="464">
        <v>0</v>
      </c>
      <c r="L55" s="458">
        <v>221</v>
      </c>
    </row>
    <row r="56" spans="1:12" ht="14.4">
      <c r="A56" s="422">
        <f>VLOOKUP(C56,'[14]DfE No.'!C:E,3,FALSE)</f>
        <v>281</v>
      </c>
      <c r="B56" s="461">
        <v>124679</v>
      </c>
      <c r="C56" s="461">
        <v>9352922</v>
      </c>
      <c r="D56" s="462" t="s">
        <v>272</v>
      </c>
      <c r="E56" s="463">
        <v>1</v>
      </c>
      <c r="F56" s="463">
        <v>0</v>
      </c>
      <c r="G56" s="463">
        <v>0</v>
      </c>
      <c r="H56" s="463">
        <v>598</v>
      </c>
      <c r="I56" s="464">
        <v>36528.834999999999</v>
      </c>
      <c r="J56" s="464">
        <v>2196958.2828000002</v>
      </c>
      <c r="K56" s="464">
        <v>0</v>
      </c>
      <c r="L56" s="458">
        <v>598</v>
      </c>
    </row>
    <row r="57" spans="1:12" ht="14.4">
      <c r="A57" s="422">
        <f>VLOOKUP(C57,'[14]DfE No.'!C:E,3,FALSE)</f>
        <v>504</v>
      </c>
      <c r="B57" s="461">
        <v>124680</v>
      </c>
      <c r="C57" s="461">
        <v>9352923</v>
      </c>
      <c r="D57" s="462" t="s">
        <v>402</v>
      </c>
      <c r="E57" s="463">
        <v>1</v>
      </c>
      <c r="F57" s="463">
        <v>0</v>
      </c>
      <c r="G57" s="463">
        <v>0</v>
      </c>
      <c r="H57" s="463">
        <v>301</v>
      </c>
      <c r="I57" s="464">
        <v>47653.202799999999</v>
      </c>
      <c r="J57" s="464">
        <v>1119636.1507000001</v>
      </c>
      <c r="K57" s="464">
        <v>0</v>
      </c>
      <c r="L57" s="458">
        <v>301</v>
      </c>
    </row>
    <row r="58" spans="1:12" ht="14.4">
      <c r="A58" s="422">
        <f>VLOOKUP(C58,'[14]DfE No.'!C:E,3,FALSE)</f>
        <v>311</v>
      </c>
      <c r="B58" s="461">
        <v>124681</v>
      </c>
      <c r="C58" s="461">
        <v>9352924</v>
      </c>
      <c r="D58" s="462" t="s">
        <v>290</v>
      </c>
      <c r="E58" s="463">
        <v>1</v>
      </c>
      <c r="F58" s="463">
        <v>0</v>
      </c>
      <c r="G58" s="463">
        <v>0</v>
      </c>
      <c r="H58" s="463">
        <v>211</v>
      </c>
      <c r="I58" s="464">
        <v>22565.759999999998</v>
      </c>
      <c r="J58" s="464">
        <v>781836.45169999998</v>
      </c>
      <c r="K58" s="464">
        <v>0</v>
      </c>
      <c r="L58" s="458">
        <v>211</v>
      </c>
    </row>
    <row r="59" spans="1:12" ht="14.4">
      <c r="A59" s="422">
        <f>VLOOKUP(C59,'[14]DfE No.'!C:E,3,FALSE)</f>
        <v>418</v>
      </c>
      <c r="B59" s="461">
        <v>124682</v>
      </c>
      <c r="C59" s="461">
        <v>9352925</v>
      </c>
      <c r="D59" s="462" t="s">
        <v>339</v>
      </c>
      <c r="E59" s="463">
        <v>1</v>
      </c>
      <c r="F59" s="463">
        <v>0</v>
      </c>
      <c r="G59" s="463">
        <v>0</v>
      </c>
      <c r="H59" s="463">
        <v>413</v>
      </c>
      <c r="I59" s="464">
        <v>33253.836000000003</v>
      </c>
      <c r="J59" s="464">
        <v>1478753.8359999999</v>
      </c>
      <c r="K59" s="464">
        <v>0</v>
      </c>
      <c r="L59" s="458">
        <v>413</v>
      </c>
    </row>
    <row r="60" spans="1:12" ht="14.4">
      <c r="A60" s="422">
        <f>VLOOKUP(C60,'[14]DfE No.'!C:E,3,FALSE)</f>
        <v>341</v>
      </c>
      <c r="B60" s="461">
        <v>124685</v>
      </c>
      <c r="C60" s="461">
        <v>9352928</v>
      </c>
      <c r="D60" s="462" t="s">
        <v>308</v>
      </c>
      <c r="E60" s="463">
        <v>1</v>
      </c>
      <c r="F60" s="463">
        <v>0</v>
      </c>
      <c r="G60" s="463">
        <v>0</v>
      </c>
      <c r="H60" s="463">
        <v>96</v>
      </c>
      <c r="I60" s="464">
        <v>11896.08</v>
      </c>
      <c r="J60" s="464">
        <v>481450.34210000001</v>
      </c>
      <c r="K60" s="464">
        <v>0</v>
      </c>
      <c r="L60" s="458">
        <v>96</v>
      </c>
    </row>
    <row r="61" spans="1:12" ht="14.4">
      <c r="A61" s="422">
        <f>VLOOKUP(C61,'[14]DfE No.'!C:E,3,FALSE)</f>
        <v>307</v>
      </c>
      <c r="B61" s="461">
        <v>131962</v>
      </c>
      <c r="C61" s="461">
        <v>9352929</v>
      </c>
      <c r="D61" s="462" t="s">
        <v>955</v>
      </c>
      <c r="E61" s="463">
        <v>1</v>
      </c>
      <c r="F61" s="463">
        <v>0</v>
      </c>
      <c r="G61" s="463">
        <v>0</v>
      </c>
      <c r="H61" s="463">
        <v>419</v>
      </c>
      <c r="I61" s="464">
        <v>50888.446000000004</v>
      </c>
      <c r="J61" s="464">
        <v>1517388.446</v>
      </c>
      <c r="K61" s="464">
        <v>0</v>
      </c>
      <c r="L61" s="458">
        <v>419</v>
      </c>
    </row>
    <row r="62" spans="1:12" ht="14.4">
      <c r="A62" s="422">
        <f>VLOOKUP(C62,'[14]DfE No.'!C:E,3,FALSE)</f>
        <v>238</v>
      </c>
      <c r="B62" s="461">
        <v>133605</v>
      </c>
      <c r="C62" s="461">
        <v>9352931</v>
      </c>
      <c r="D62" s="462" t="s">
        <v>248</v>
      </c>
      <c r="E62" s="463">
        <v>1</v>
      </c>
      <c r="F62" s="463">
        <v>0</v>
      </c>
      <c r="G62" s="463">
        <v>0</v>
      </c>
      <c r="H62" s="463">
        <v>75</v>
      </c>
      <c r="I62" s="464">
        <v>22325.8148</v>
      </c>
      <c r="J62" s="464">
        <v>388089.10230000003</v>
      </c>
      <c r="K62" s="464">
        <v>0</v>
      </c>
      <c r="L62" s="458">
        <v>75</v>
      </c>
    </row>
    <row r="63" spans="1:12" ht="14.4">
      <c r="A63" s="422">
        <f>VLOOKUP(C63,'[14]DfE No.'!C:E,3,FALSE)</f>
        <v>400</v>
      </c>
      <c r="B63" s="461">
        <v>124686</v>
      </c>
      <c r="C63" s="461">
        <v>9353000</v>
      </c>
      <c r="D63" s="462" t="s">
        <v>956</v>
      </c>
      <c r="E63" s="463">
        <v>1</v>
      </c>
      <c r="F63" s="463">
        <v>0</v>
      </c>
      <c r="G63" s="463">
        <v>0</v>
      </c>
      <c r="H63" s="463">
        <v>173</v>
      </c>
      <c r="I63" s="464">
        <v>20235.599999999999</v>
      </c>
      <c r="J63" s="464">
        <v>713339.80130000005</v>
      </c>
      <c r="K63" s="464">
        <v>0</v>
      </c>
      <c r="L63" s="458">
        <v>173</v>
      </c>
    </row>
    <row r="64" spans="1:12" ht="14.4">
      <c r="A64" s="422">
        <f>VLOOKUP(C64,'[14]DfE No.'!C:E,3,FALSE)</f>
        <v>405</v>
      </c>
      <c r="B64" s="461">
        <v>124688</v>
      </c>
      <c r="C64" s="461">
        <v>9353003</v>
      </c>
      <c r="D64" s="462" t="s">
        <v>957</v>
      </c>
      <c r="E64" s="463">
        <v>1</v>
      </c>
      <c r="F64" s="463">
        <v>0</v>
      </c>
      <c r="G64" s="463">
        <v>0</v>
      </c>
      <c r="H64" s="463">
        <v>158</v>
      </c>
      <c r="I64" s="464">
        <v>9960.7595000000001</v>
      </c>
      <c r="J64" s="464">
        <v>633020.46779999998</v>
      </c>
      <c r="K64" s="464">
        <v>0</v>
      </c>
      <c r="L64" s="458">
        <v>158</v>
      </c>
    </row>
    <row r="65" spans="1:12" ht="14.4">
      <c r="A65" s="422">
        <f>VLOOKUP(C65,'[14]DfE No.'!C:E,3,FALSE)</f>
        <v>406</v>
      </c>
      <c r="B65" s="461">
        <v>124689</v>
      </c>
      <c r="C65" s="461">
        <v>9353004</v>
      </c>
      <c r="D65" s="462" t="s">
        <v>958</v>
      </c>
      <c r="E65" s="463">
        <v>1</v>
      </c>
      <c r="F65" s="463">
        <v>0</v>
      </c>
      <c r="G65" s="463">
        <v>0</v>
      </c>
      <c r="H65" s="463">
        <v>90</v>
      </c>
      <c r="I65" s="464">
        <v>8505.4928</v>
      </c>
      <c r="J65" s="464">
        <v>414342.451</v>
      </c>
      <c r="K65" s="464">
        <v>0</v>
      </c>
      <c r="L65" s="458">
        <v>90</v>
      </c>
    </row>
    <row r="66" spans="1:12" ht="14.4">
      <c r="A66" s="422">
        <f>VLOOKUP(C66,'[14]DfE No.'!C:E,3,FALSE)</f>
        <v>407</v>
      </c>
      <c r="B66" s="461">
        <v>124690</v>
      </c>
      <c r="C66" s="461">
        <v>9353005</v>
      </c>
      <c r="D66" s="462" t="s">
        <v>959</v>
      </c>
      <c r="E66" s="463">
        <v>1</v>
      </c>
      <c r="F66" s="463">
        <v>0</v>
      </c>
      <c r="G66" s="463">
        <v>0</v>
      </c>
      <c r="H66" s="463">
        <v>149</v>
      </c>
      <c r="I66" s="464">
        <v>14226.24</v>
      </c>
      <c r="J66" s="464">
        <v>592248.70380000002</v>
      </c>
      <c r="K66" s="464">
        <v>0</v>
      </c>
      <c r="L66" s="458">
        <v>149</v>
      </c>
    </row>
    <row r="67" spans="1:12" ht="14.4">
      <c r="A67" s="422">
        <f>VLOOKUP(C67,'[14]DfE No.'!C:E,3,FALSE)</f>
        <v>409</v>
      </c>
      <c r="B67" s="461">
        <v>124691</v>
      </c>
      <c r="C67" s="461">
        <v>9353006</v>
      </c>
      <c r="D67" s="462" t="s">
        <v>960</v>
      </c>
      <c r="E67" s="463">
        <v>1</v>
      </c>
      <c r="F67" s="463">
        <v>0</v>
      </c>
      <c r="G67" s="463">
        <v>0</v>
      </c>
      <c r="H67" s="463">
        <v>190</v>
      </c>
      <c r="I67" s="464">
        <v>18518.64</v>
      </c>
      <c r="J67" s="464">
        <v>735863.67440000002</v>
      </c>
      <c r="K67" s="464">
        <v>0</v>
      </c>
      <c r="L67" s="458">
        <v>190</v>
      </c>
    </row>
    <row r="68" spans="1:12" ht="14.4">
      <c r="A68" s="422">
        <f>VLOOKUP(C68,'[14]DfE No.'!C:E,3,FALSE)</f>
        <v>412</v>
      </c>
      <c r="B68" s="461">
        <v>124692</v>
      </c>
      <c r="C68" s="461">
        <v>9353009</v>
      </c>
      <c r="D68" s="462" t="s">
        <v>961</v>
      </c>
      <c r="E68" s="463">
        <v>1</v>
      </c>
      <c r="F68" s="463">
        <v>0</v>
      </c>
      <c r="G68" s="463">
        <v>0</v>
      </c>
      <c r="H68" s="463">
        <v>191</v>
      </c>
      <c r="I68" s="464">
        <v>13245.12</v>
      </c>
      <c r="J68" s="464">
        <v>718495.02670000005</v>
      </c>
      <c r="K68" s="464">
        <v>0</v>
      </c>
      <c r="L68" s="458">
        <v>191</v>
      </c>
    </row>
    <row r="69" spans="1:12" ht="14.4">
      <c r="A69" s="422">
        <f>VLOOKUP(C69,'[14]DfE No.'!C:E,3,FALSE)</f>
        <v>426</v>
      </c>
      <c r="B69" s="461">
        <v>124693</v>
      </c>
      <c r="C69" s="461">
        <v>9353010</v>
      </c>
      <c r="D69" s="462" t="s">
        <v>962</v>
      </c>
      <c r="E69" s="463">
        <v>1</v>
      </c>
      <c r="F69" s="463">
        <v>0</v>
      </c>
      <c r="G69" s="463">
        <v>0</v>
      </c>
      <c r="H69" s="463">
        <v>82</v>
      </c>
      <c r="I69" s="464">
        <v>7918.9057000000003</v>
      </c>
      <c r="J69" s="464">
        <v>376398.38890000002</v>
      </c>
      <c r="K69" s="464">
        <v>0</v>
      </c>
      <c r="L69" s="458">
        <v>82</v>
      </c>
    </row>
    <row r="70" spans="1:12" ht="14.4">
      <c r="A70" s="422">
        <f>VLOOKUP(C70,'[14]DfE No.'!C:E,3,FALSE)</f>
        <v>430</v>
      </c>
      <c r="B70" s="461">
        <v>124694</v>
      </c>
      <c r="C70" s="461">
        <v>9353013</v>
      </c>
      <c r="D70" s="462" t="s">
        <v>963</v>
      </c>
      <c r="E70" s="463">
        <v>1</v>
      </c>
      <c r="F70" s="463">
        <v>0</v>
      </c>
      <c r="G70" s="463">
        <v>0</v>
      </c>
      <c r="H70" s="463">
        <v>80</v>
      </c>
      <c r="I70" s="464">
        <v>4458.0457999999999</v>
      </c>
      <c r="J70" s="464">
        <v>408647.86949999997</v>
      </c>
      <c r="K70" s="464">
        <v>0</v>
      </c>
      <c r="L70" s="458">
        <v>80</v>
      </c>
    </row>
    <row r="71" spans="1:12" ht="14.4">
      <c r="A71" s="422">
        <f>VLOOKUP(C71,'[14]DfE No.'!C:E,3,FALSE)</f>
        <v>224</v>
      </c>
      <c r="B71" s="461">
        <v>124695</v>
      </c>
      <c r="C71" s="461">
        <v>9353020</v>
      </c>
      <c r="D71" s="462" t="s">
        <v>964</v>
      </c>
      <c r="E71" s="463">
        <v>1</v>
      </c>
      <c r="F71" s="463">
        <v>0</v>
      </c>
      <c r="G71" s="463">
        <v>0</v>
      </c>
      <c r="H71" s="463">
        <v>70</v>
      </c>
      <c r="I71" s="464">
        <v>7185.6718000000001</v>
      </c>
      <c r="J71" s="464">
        <v>340339.65470000001</v>
      </c>
      <c r="K71" s="464">
        <v>0</v>
      </c>
      <c r="L71" s="458">
        <v>70</v>
      </c>
    </row>
    <row r="72" spans="1:12" ht="14.4">
      <c r="A72" s="422">
        <f>VLOOKUP(C72,'[14]DfE No.'!C:E,3,FALSE)</f>
        <v>513</v>
      </c>
      <c r="B72" s="461">
        <v>124698</v>
      </c>
      <c r="C72" s="461">
        <v>9353026</v>
      </c>
      <c r="D72" s="462" t="s">
        <v>965</v>
      </c>
      <c r="E72" s="463">
        <v>1</v>
      </c>
      <c r="F72" s="463">
        <v>0</v>
      </c>
      <c r="G72" s="463">
        <v>0</v>
      </c>
      <c r="H72" s="463">
        <v>107</v>
      </c>
      <c r="I72" s="464">
        <v>12754.56</v>
      </c>
      <c r="J72" s="464">
        <v>482483.0528</v>
      </c>
      <c r="K72" s="464">
        <v>0</v>
      </c>
      <c r="L72" s="458">
        <v>107</v>
      </c>
    </row>
    <row r="73" spans="1:12" ht="14.4">
      <c r="A73" s="422">
        <f>VLOOKUP(C73,'[14]DfE No.'!C:E,3,FALSE)</f>
        <v>445</v>
      </c>
      <c r="B73" s="461">
        <v>124699</v>
      </c>
      <c r="C73" s="461">
        <v>9353027</v>
      </c>
      <c r="D73" s="462" t="s">
        <v>966</v>
      </c>
      <c r="E73" s="463">
        <v>1</v>
      </c>
      <c r="F73" s="463">
        <v>0</v>
      </c>
      <c r="G73" s="463">
        <v>0</v>
      </c>
      <c r="H73" s="463">
        <v>170</v>
      </c>
      <c r="I73" s="464">
        <v>7394.1801999999998</v>
      </c>
      <c r="J73" s="464">
        <v>690080.39430000004</v>
      </c>
      <c r="K73" s="464">
        <v>0</v>
      </c>
      <c r="L73" s="458">
        <v>170</v>
      </c>
    </row>
    <row r="74" spans="1:12" ht="14.4">
      <c r="A74" s="422">
        <f>VLOOKUP(C74,'[14]DfE No.'!C:E,3,FALSE)</f>
        <v>457</v>
      </c>
      <c r="B74" s="461">
        <v>124702</v>
      </c>
      <c r="C74" s="461">
        <v>9353036</v>
      </c>
      <c r="D74" s="462" t="s">
        <v>968</v>
      </c>
      <c r="E74" s="463">
        <v>1</v>
      </c>
      <c r="F74" s="463">
        <v>0</v>
      </c>
      <c r="G74" s="463">
        <v>0</v>
      </c>
      <c r="H74" s="463">
        <v>169</v>
      </c>
      <c r="I74" s="464">
        <v>16065.84</v>
      </c>
      <c r="J74" s="464">
        <v>658825.86069999996</v>
      </c>
      <c r="K74" s="464">
        <v>0</v>
      </c>
      <c r="L74" s="458">
        <v>169</v>
      </c>
    </row>
    <row r="75" spans="1:12" ht="14.4">
      <c r="A75" s="422">
        <f>VLOOKUP(C75,'[14]DfE No.'!C:E,3,FALSE)</f>
        <v>458</v>
      </c>
      <c r="B75" s="461">
        <v>124703</v>
      </c>
      <c r="C75" s="461">
        <v>9353037</v>
      </c>
      <c r="D75" s="462" t="s">
        <v>969</v>
      </c>
      <c r="E75" s="463">
        <v>1</v>
      </c>
      <c r="F75" s="463">
        <v>0</v>
      </c>
      <c r="G75" s="463">
        <v>0</v>
      </c>
      <c r="H75" s="463">
        <v>87</v>
      </c>
      <c r="I75" s="464">
        <v>8243.3804999999993</v>
      </c>
      <c r="J75" s="464">
        <v>393957.28629999998</v>
      </c>
      <c r="K75" s="464">
        <v>0</v>
      </c>
      <c r="L75" s="458">
        <v>87</v>
      </c>
    </row>
    <row r="76" spans="1:12" ht="14.4">
      <c r="A76" s="422">
        <f>VLOOKUP(C76,'[14]DfE No.'!C:E,3,FALSE)</f>
        <v>308</v>
      </c>
      <c r="B76" s="461">
        <v>124705</v>
      </c>
      <c r="C76" s="461">
        <v>9353042</v>
      </c>
      <c r="D76" s="462" t="s">
        <v>970</v>
      </c>
      <c r="E76" s="463">
        <v>1</v>
      </c>
      <c r="F76" s="463">
        <v>0</v>
      </c>
      <c r="G76" s="463">
        <v>0</v>
      </c>
      <c r="H76" s="463">
        <v>69</v>
      </c>
      <c r="I76" s="464">
        <v>3108.9036000000001</v>
      </c>
      <c r="J76" s="464">
        <v>345051.7231</v>
      </c>
      <c r="K76" s="464">
        <v>0</v>
      </c>
      <c r="L76" s="458">
        <v>69</v>
      </c>
    </row>
    <row r="77" spans="1:12" ht="14.4">
      <c r="A77" s="422">
        <f>VLOOKUP(C77,'[14]DfE No.'!C:E,3,FALSE)</f>
        <v>468</v>
      </c>
      <c r="B77" s="461">
        <v>124706</v>
      </c>
      <c r="C77" s="461">
        <v>9353043</v>
      </c>
      <c r="D77" s="462" t="s">
        <v>971</v>
      </c>
      <c r="E77" s="463">
        <v>1</v>
      </c>
      <c r="F77" s="463">
        <v>0</v>
      </c>
      <c r="G77" s="463">
        <v>0</v>
      </c>
      <c r="H77" s="463">
        <v>173</v>
      </c>
      <c r="I77" s="464">
        <v>28805.744500000001</v>
      </c>
      <c r="J77" s="464">
        <v>680876.86849999998</v>
      </c>
      <c r="K77" s="464">
        <v>0</v>
      </c>
      <c r="L77" s="458">
        <v>173</v>
      </c>
    </row>
    <row r="78" spans="1:12" ht="14.4">
      <c r="A78" s="422">
        <f>VLOOKUP(C78,'[14]DfE No.'!C:E,3,FALSE)</f>
        <v>478</v>
      </c>
      <c r="B78" s="461">
        <v>124709</v>
      </c>
      <c r="C78" s="461">
        <v>9353048</v>
      </c>
      <c r="D78" s="462" t="s">
        <v>972</v>
      </c>
      <c r="E78" s="463">
        <v>1</v>
      </c>
      <c r="F78" s="463">
        <v>0</v>
      </c>
      <c r="G78" s="463">
        <v>0</v>
      </c>
      <c r="H78" s="463">
        <v>190</v>
      </c>
      <c r="I78" s="464">
        <v>20112.96</v>
      </c>
      <c r="J78" s="464">
        <v>732615.56200000003</v>
      </c>
      <c r="K78" s="464">
        <v>0</v>
      </c>
      <c r="L78" s="458">
        <v>190</v>
      </c>
    </row>
    <row r="79" spans="1:12" ht="14.4">
      <c r="A79" s="422">
        <f>VLOOKUP(C79,'[14]DfE No.'!C:E,3,FALSE)</f>
        <v>488</v>
      </c>
      <c r="B79" s="461">
        <v>124710</v>
      </c>
      <c r="C79" s="461">
        <v>9353049</v>
      </c>
      <c r="D79" s="462" t="s">
        <v>973</v>
      </c>
      <c r="E79" s="463">
        <v>1</v>
      </c>
      <c r="F79" s="463">
        <v>0</v>
      </c>
      <c r="G79" s="463">
        <v>0</v>
      </c>
      <c r="H79" s="463">
        <v>202</v>
      </c>
      <c r="I79" s="464">
        <v>12264</v>
      </c>
      <c r="J79" s="464">
        <v>772595.71770000004</v>
      </c>
      <c r="K79" s="464">
        <v>0</v>
      </c>
      <c r="L79" s="458">
        <v>202</v>
      </c>
    </row>
    <row r="80" spans="1:12" ht="14.4">
      <c r="A80" s="422">
        <f>VLOOKUP(C80,'[14]DfE No.'!C:E,3,FALSE)</f>
        <v>495</v>
      </c>
      <c r="B80" s="461">
        <v>124712</v>
      </c>
      <c r="C80" s="461">
        <v>9353056</v>
      </c>
      <c r="D80" s="462" t="s">
        <v>974</v>
      </c>
      <c r="E80" s="463">
        <v>1</v>
      </c>
      <c r="F80" s="463">
        <v>0</v>
      </c>
      <c r="G80" s="463">
        <v>0</v>
      </c>
      <c r="H80" s="463">
        <v>168</v>
      </c>
      <c r="I80" s="464">
        <v>14594.16</v>
      </c>
      <c r="J80" s="464">
        <v>647911.13020000001</v>
      </c>
      <c r="K80" s="464">
        <v>0</v>
      </c>
      <c r="L80" s="458">
        <v>168</v>
      </c>
    </row>
    <row r="81" spans="1:12" ht="14.4">
      <c r="A81" s="422">
        <f>VLOOKUP(C81,'[14]DfE No.'!C:E,3,FALSE)</f>
        <v>517</v>
      </c>
      <c r="B81" s="461">
        <v>124717</v>
      </c>
      <c r="C81" s="461">
        <v>9353064</v>
      </c>
      <c r="D81" s="462" t="s">
        <v>975</v>
      </c>
      <c r="E81" s="463">
        <v>1</v>
      </c>
      <c r="F81" s="463">
        <v>0</v>
      </c>
      <c r="G81" s="463">
        <v>0</v>
      </c>
      <c r="H81" s="463">
        <v>137</v>
      </c>
      <c r="I81" s="464">
        <v>10991.1705</v>
      </c>
      <c r="J81" s="464">
        <v>569487.23959999997</v>
      </c>
      <c r="K81" s="464">
        <v>0</v>
      </c>
      <c r="L81" s="458">
        <v>137</v>
      </c>
    </row>
    <row r="82" spans="1:12" ht="14.4">
      <c r="A82" s="422">
        <f>VLOOKUP(C82,'[14]DfE No.'!C:E,3,FALSE)</f>
        <v>338</v>
      </c>
      <c r="B82" s="461">
        <v>124718</v>
      </c>
      <c r="C82" s="461">
        <v>9353066</v>
      </c>
      <c r="D82" s="462" t="s">
        <v>976</v>
      </c>
      <c r="E82" s="463">
        <v>1</v>
      </c>
      <c r="F82" s="463">
        <v>0</v>
      </c>
      <c r="G82" s="463">
        <v>0</v>
      </c>
      <c r="H82" s="463">
        <v>51</v>
      </c>
      <c r="I82" s="464">
        <v>2932.9254000000001</v>
      </c>
      <c r="J82" s="464">
        <v>295649.9792</v>
      </c>
      <c r="K82" s="464">
        <v>0</v>
      </c>
      <c r="L82" s="458">
        <v>51</v>
      </c>
    </row>
    <row r="83" spans="1:12" ht="14.4">
      <c r="A83" s="422">
        <f>VLOOKUP(C83,'[14]DfE No.'!C:E,3,FALSE)</f>
        <v>202</v>
      </c>
      <c r="B83" s="461">
        <v>124719</v>
      </c>
      <c r="C83" s="461">
        <v>9353074</v>
      </c>
      <c r="D83" s="462" t="s">
        <v>977</v>
      </c>
      <c r="E83" s="463">
        <v>1</v>
      </c>
      <c r="F83" s="463">
        <v>0</v>
      </c>
      <c r="G83" s="463">
        <v>0</v>
      </c>
      <c r="H83" s="463">
        <v>49</v>
      </c>
      <c r="I83" s="464">
        <v>8065.5627000000004</v>
      </c>
      <c r="J83" s="464">
        <v>310539.5882</v>
      </c>
      <c r="K83" s="464">
        <v>0</v>
      </c>
      <c r="L83" s="458">
        <v>49</v>
      </c>
    </row>
    <row r="84" spans="1:12" ht="14.4">
      <c r="A84" s="422">
        <f>VLOOKUP(C84,'[14]DfE No.'!C:E,3,FALSE)</f>
        <v>10</v>
      </c>
      <c r="B84" s="461">
        <v>124720</v>
      </c>
      <c r="C84" s="461">
        <v>9353075</v>
      </c>
      <c r="D84" s="462" t="s">
        <v>978</v>
      </c>
      <c r="E84" s="463">
        <v>1</v>
      </c>
      <c r="F84" s="463">
        <v>0</v>
      </c>
      <c r="G84" s="463">
        <v>0</v>
      </c>
      <c r="H84" s="463">
        <v>45</v>
      </c>
      <c r="I84" s="464">
        <v>10250.7724</v>
      </c>
      <c r="J84" s="464">
        <v>266575.071</v>
      </c>
      <c r="K84" s="464">
        <v>0</v>
      </c>
      <c r="L84" s="458">
        <v>45</v>
      </c>
    </row>
    <row r="85" spans="1:12" ht="14.4">
      <c r="A85" s="422">
        <f>VLOOKUP(C85,'[14]DfE No.'!C:E,3,FALSE)</f>
        <v>11</v>
      </c>
      <c r="B85" s="461">
        <v>124721</v>
      </c>
      <c r="C85" s="461">
        <v>9353076</v>
      </c>
      <c r="D85" s="462" t="s">
        <v>979</v>
      </c>
      <c r="E85" s="463">
        <v>1</v>
      </c>
      <c r="F85" s="463">
        <v>0</v>
      </c>
      <c r="G85" s="463">
        <v>0</v>
      </c>
      <c r="H85" s="463">
        <v>101</v>
      </c>
      <c r="I85" s="464">
        <v>6159.1442999999999</v>
      </c>
      <c r="J85" s="464">
        <v>446746.42349999998</v>
      </c>
      <c r="K85" s="464">
        <v>0</v>
      </c>
      <c r="L85" s="458">
        <v>101</v>
      </c>
    </row>
    <row r="86" spans="1:12" ht="14.4">
      <c r="A86" s="422">
        <f>VLOOKUP(C86,'[14]DfE No.'!C:E,3,FALSE)</f>
        <v>206</v>
      </c>
      <c r="B86" s="461">
        <v>124723</v>
      </c>
      <c r="C86" s="461">
        <v>9353078</v>
      </c>
      <c r="D86" s="462" t="s">
        <v>980</v>
      </c>
      <c r="E86" s="463">
        <v>1</v>
      </c>
      <c r="F86" s="463">
        <v>0</v>
      </c>
      <c r="G86" s="463">
        <v>0</v>
      </c>
      <c r="H86" s="463">
        <v>210</v>
      </c>
      <c r="I86" s="464">
        <v>23424.240000000002</v>
      </c>
      <c r="J86" s="464">
        <v>845207.10479999997</v>
      </c>
      <c r="K86" s="464">
        <v>0</v>
      </c>
      <c r="L86" s="458">
        <v>210</v>
      </c>
    </row>
    <row r="87" spans="1:12" ht="14.4">
      <c r="A87" s="422">
        <f>VLOOKUP(C87,'[14]DfE No.'!C:E,3,FALSE)</f>
        <v>22</v>
      </c>
      <c r="B87" s="461">
        <v>124727</v>
      </c>
      <c r="C87" s="461">
        <v>9353083</v>
      </c>
      <c r="D87" s="462" t="s">
        <v>981</v>
      </c>
      <c r="E87" s="463">
        <v>1</v>
      </c>
      <c r="F87" s="463">
        <v>0</v>
      </c>
      <c r="G87" s="463">
        <v>0</v>
      </c>
      <c r="H87" s="463">
        <v>115</v>
      </c>
      <c r="I87" s="464">
        <v>1782.2454</v>
      </c>
      <c r="J87" s="464">
        <v>496232.77909999999</v>
      </c>
      <c r="K87" s="464">
        <v>0</v>
      </c>
      <c r="L87" s="458">
        <v>115</v>
      </c>
    </row>
    <row r="88" spans="1:12" ht="14.4">
      <c r="A88" s="422">
        <f>VLOOKUP(C88,'[14]DfE No.'!C:E,3,FALSE)</f>
        <v>223</v>
      </c>
      <c r="B88" s="461">
        <v>124729</v>
      </c>
      <c r="C88" s="461">
        <v>9353085</v>
      </c>
      <c r="D88" s="462" t="s">
        <v>982</v>
      </c>
      <c r="E88" s="463">
        <v>1</v>
      </c>
      <c r="F88" s="463">
        <v>0</v>
      </c>
      <c r="G88" s="463">
        <v>0</v>
      </c>
      <c r="H88" s="463">
        <v>196</v>
      </c>
      <c r="I88" s="464">
        <v>15456.339599999999</v>
      </c>
      <c r="J88" s="464">
        <v>726655.18209999998</v>
      </c>
      <c r="K88" s="464">
        <v>0</v>
      </c>
      <c r="L88" s="458">
        <v>196</v>
      </c>
    </row>
    <row r="89" spans="1:12" ht="14.4">
      <c r="A89" s="422">
        <f>VLOOKUP(C89,'[14]DfE No.'!C:E,3,FALSE)</f>
        <v>444</v>
      </c>
      <c r="B89" s="461">
        <v>124732</v>
      </c>
      <c r="C89" s="461">
        <v>9353090</v>
      </c>
      <c r="D89" s="462" t="s">
        <v>983</v>
      </c>
      <c r="E89" s="463">
        <v>1</v>
      </c>
      <c r="F89" s="463">
        <v>0</v>
      </c>
      <c r="G89" s="463">
        <v>0</v>
      </c>
      <c r="H89" s="463">
        <v>131</v>
      </c>
      <c r="I89" s="464">
        <v>10669.68</v>
      </c>
      <c r="J89" s="464">
        <v>530887.77</v>
      </c>
      <c r="K89" s="464">
        <v>0</v>
      </c>
      <c r="L89" s="458">
        <v>131</v>
      </c>
    </row>
    <row r="90" spans="1:12" ht="14.4">
      <c r="A90" s="422">
        <f>VLOOKUP(C90,'[14]DfE No.'!C:E,3,FALSE)</f>
        <v>50</v>
      </c>
      <c r="B90" s="461">
        <v>124735</v>
      </c>
      <c r="C90" s="461">
        <v>9353093</v>
      </c>
      <c r="D90" s="462" t="s">
        <v>984</v>
      </c>
      <c r="E90" s="463">
        <v>1</v>
      </c>
      <c r="F90" s="463">
        <v>0</v>
      </c>
      <c r="G90" s="463">
        <v>0</v>
      </c>
      <c r="H90" s="463">
        <v>162</v>
      </c>
      <c r="I90" s="464">
        <v>13613.04</v>
      </c>
      <c r="J90" s="464">
        <v>652927.30209999997</v>
      </c>
      <c r="K90" s="464">
        <v>0</v>
      </c>
      <c r="L90" s="458">
        <v>162</v>
      </c>
    </row>
    <row r="91" spans="1:12" ht="14.4">
      <c r="A91" s="422">
        <f>VLOOKUP(C91,'[14]DfE No.'!C:E,3,FALSE)</f>
        <v>331</v>
      </c>
      <c r="B91" s="461">
        <v>124744</v>
      </c>
      <c r="C91" s="461">
        <v>9353104</v>
      </c>
      <c r="D91" s="462" t="s">
        <v>985</v>
      </c>
      <c r="E91" s="463">
        <v>1</v>
      </c>
      <c r="F91" s="463">
        <v>0</v>
      </c>
      <c r="G91" s="463">
        <v>0</v>
      </c>
      <c r="H91" s="463">
        <v>83</v>
      </c>
      <c r="I91" s="464">
        <v>5337.9264000000003</v>
      </c>
      <c r="J91" s="464">
        <v>391367.6728</v>
      </c>
      <c r="K91" s="464">
        <v>0</v>
      </c>
      <c r="L91" s="458">
        <v>83</v>
      </c>
    </row>
    <row r="92" spans="1:12" ht="14.4">
      <c r="A92" s="422">
        <f>VLOOKUP(C92,'[14]DfE No.'!C:E,3,FALSE)</f>
        <v>106</v>
      </c>
      <c r="B92" s="461">
        <v>124745</v>
      </c>
      <c r="C92" s="461">
        <v>9353105</v>
      </c>
      <c r="D92" s="462" t="s">
        <v>986</v>
      </c>
      <c r="E92" s="463">
        <v>1</v>
      </c>
      <c r="F92" s="463">
        <v>0</v>
      </c>
      <c r="G92" s="463">
        <v>0</v>
      </c>
      <c r="H92" s="463">
        <v>77</v>
      </c>
      <c r="I92" s="464">
        <v>4692.6867000000002</v>
      </c>
      <c r="J92" s="464">
        <v>358521.0024</v>
      </c>
      <c r="K92" s="464">
        <v>0</v>
      </c>
      <c r="L92" s="458">
        <v>77</v>
      </c>
    </row>
    <row r="93" spans="1:12" ht="14.4">
      <c r="A93" s="422">
        <f>VLOOKUP(C93,'[14]DfE No.'!C:E,3,FALSE)</f>
        <v>110</v>
      </c>
      <c r="B93" s="461">
        <v>124746</v>
      </c>
      <c r="C93" s="461">
        <v>9353108</v>
      </c>
      <c r="D93" s="462" t="s">
        <v>987</v>
      </c>
      <c r="E93" s="463">
        <v>1</v>
      </c>
      <c r="F93" s="463">
        <v>0</v>
      </c>
      <c r="G93" s="463">
        <v>0</v>
      </c>
      <c r="H93" s="463">
        <v>45</v>
      </c>
      <c r="I93" s="464">
        <v>7332.3185999999996</v>
      </c>
      <c r="J93" s="464">
        <v>260991.57320000001</v>
      </c>
      <c r="K93" s="464">
        <v>0</v>
      </c>
      <c r="L93" s="458">
        <v>45</v>
      </c>
    </row>
    <row r="94" spans="1:12" ht="14.4">
      <c r="A94" s="422">
        <f>VLOOKUP(C94,'[14]DfE No.'!C:E,3,FALSE)</f>
        <v>112</v>
      </c>
      <c r="B94" s="461">
        <v>124747</v>
      </c>
      <c r="C94" s="461">
        <v>9353109</v>
      </c>
      <c r="D94" s="462" t="s">
        <v>988</v>
      </c>
      <c r="E94" s="463">
        <v>1</v>
      </c>
      <c r="F94" s="463">
        <v>0</v>
      </c>
      <c r="G94" s="463">
        <v>0</v>
      </c>
      <c r="H94" s="463">
        <v>64</v>
      </c>
      <c r="I94" s="464">
        <v>11160.24</v>
      </c>
      <c r="J94" s="464">
        <v>318997.0318</v>
      </c>
      <c r="K94" s="464">
        <v>0</v>
      </c>
      <c r="L94" s="458">
        <v>64</v>
      </c>
    </row>
    <row r="95" spans="1:12" ht="14.4">
      <c r="A95" s="422">
        <f>VLOOKUP(C95,'[14]DfE No.'!C:E,3,FALSE)</f>
        <v>113</v>
      </c>
      <c r="B95" s="461">
        <v>124748</v>
      </c>
      <c r="C95" s="461">
        <v>9353111</v>
      </c>
      <c r="D95" s="462" t="s">
        <v>989</v>
      </c>
      <c r="E95" s="463">
        <v>1</v>
      </c>
      <c r="F95" s="463">
        <v>0</v>
      </c>
      <c r="G95" s="463">
        <v>0</v>
      </c>
      <c r="H95" s="463">
        <v>337</v>
      </c>
      <c r="I95" s="464">
        <v>30336.915099999998</v>
      </c>
      <c r="J95" s="464">
        <v>1227039.8306</v>
      </c>
      <c r="K95" s="464">
        <v>0</v>
      </c>
      <c r="L95" s="458">
        <v>337</v>
      </c>
    </row>
    <row r="96" spans="1:12" ht="14.4">
      <c r="A96" s="422">
        <f>VLOOKUP(C96,'[14]DfE No.'!C:E,3,FALSE)</f>
        <v>216</v>
      </c>
      <c r="B96" s="461">
        <v>124749</v>
      </c>
      <c r="C96" s="461">
        <v>9353112</v>
      </c>
      <c r="D96" s="462" t="s">
        <v>990</v>
      </c>
      <c r="E96" s="463">
        <v>1</v>
      </c>
      <c r="F96" s="463">
        <v>0</v>
      </c>
      <c r="G96" s="463">
        <v>0</v>
      </c>
      <c r="H96" s="463">
        <v>271</v>
      </c>
      <c r="I96" s="464">
        <v>26319.555799999998</v>
      </c>
      <c r="J96" s="464">
        <v>974819.55579999997</v>
      </c>
      <c r="K96" s="464">
        <v>0</v>
      </c>
      <c r="L96" s="458">
        <v>271</v>
      </c>
    </row>
    <row r="97" spans="1:12" ht="14.4">
      <c r="A97" s="422">
        <f>VLOOKUP(C97,'[14]DfE No.'!C:E,3,FALSE)</f>
        <v>114</v>
      </c>
      <c r="B97" s="461">
        <v>124750</v>
      </c>
      <c r="C97" s="461">
        <v>9353113</v>
      </c>
      <c r="D97" s="462" t="s">
        <v>991</v>
      </c>
      <c r="E97" s="463">
        <v>1</v>
      </c>
      <c r="F97" s="463">
        <v>0</v>
      </c>
      <c r="G97" s="463">
        <v>0</v>
      </c>
      <c r="H97" s="463">
        <v>52</v>
      </c>
      <c r="I97" s="464">
        <v>3578.1752999999999</v>
      </c>
      <c r="J97" s="464">
        <v>291126.62709999998</v>
      </c>
      <c r="K97" s="464">
        <v>0</v>
      </c>
      <c r="L97" s="458">
        <v>52</v>
      </c>
    </row>
    <row r="98" spans="1:12" ht="14.4">
      <c r="A98" s="422">
        <f>VLOOKUP(C98,'[14]DfE No.'!C:E,3,FALSE)</f>
        <v>12</v>
      </c>
      <c r="B98" s="461">
        <v>124751</v>
      </c>
      <c r="C98" s="461">
        <v>9353114</v>
      </c>
      <c r="D98" s="462" t="s">
        <v>992</v>
      </c>
      <c r="E98" s="463">
        <v>1</v>
      </c>
      <c r="F98" s="463">
        <v>0</v>
      </c>
      <c r="G98" s="463">
        <v>0</v>
      </c>
      <c r="H98" s="463">
        <v>200</v>
      </c>
      <c r="I98" s="464">
        <v>20235.599999999999</v>
      </c>
      <c r="J98" s="464">
        <v>796688.46239999996</v>
      </c>
      <c r="K98" s="464">
        <v>0</v>
      </c>
      <c r="L98" s="458">
        <v>200</v>
      </c>
    </row>
    <row r="99" spans="1:12" ht="14.4">
      <c r="A99" s="422">
        <f>VLOOKUP(C99,'[14]DfE No.'!C:E,3,FALSE)</f>
        <v>203</v>
      </c>
      <c r="B99" s="461">
        <v>124754</v>
      </c>
      <c r="C99" s="461">
        <v>9353117</v>
      </c>
      <c r="D99" s="462" t="s">
        <v>993</v>
      </c>
      <c r="E99" s="463">
        <v>1</v>
      </c>
      <c r="F99" s="463">
        <v>0</v>
      </c>
      <c r="G99" s="463">
        <v>0</v>
      </c>
      <c r="H99" s="463">
        <v>59</v>
      </c>
      <c r="I99" s="464">
        <v>3581.0880000000002</v>
      </c>
      <c r="J99" s="464">
        <v>307970.473</v>
      </c>
      <c r="K99" s="464">
        <v>0</v>
      </c>
      <c r="L99" s="458">
        <v>59</v>
      </c>
    </row>
    <row r="100" spans="1:12" ht="14.4">
      <c r="A100" s="422">
        <f>VLOOKUP(C100,'[14]DfE No.'!C:E,3,FALSE)</f>
        <v>507</v>
      </c>
      <c r="B100" s="461">
        <v>124757</v>
      </c>
      <c r="C100" s="461">
        <v>9353124</v>
      </c>
      <c r="D100" s="462" t="s">
        <v>994</v>
      </c>
      <c r="E100" s="463">
        <v>1</v>
      </c>
      <c r="F100" s="463">
        <v>0</v>
      </c>
      <c r="G100" s="463">
        <v>0</v>
      </c>
      <c r="H100" s="463">
        <v>217</v>
      </c>
      <c r="I100" s="464">
        <v>30482.683000000001</v>
      </c>
      <c r="J100" s="464">
        <v>864921.45739999996</v>
      </c>
      <c r="K100" s="464">
        <v>0</v>
      </c>
      <c r="L100" s="458">
        <v>217</v>
      </c>
    </row>
    <row r="101" spans="1:12" ht="14.4">
      <c r="A101" s="422">
        <f>VLOOKUP(C101,'[14]DfE No.'!C:E,3,FALSE)</f>
        <v>17</v>
      </c>
      <c r="B101" s="461">
        <v>124758</v>
      </c>
      <c r="C101" s="461">
        <v>9353125</v>
      </c>
      <c r="D101" s="462" t="s">
        <v>995</v>
      </c>
      <c r="E101" s="463">
        <v>1</v>
      </c>
      <c r="F101" s="463">
        <v>0</v>
      </c>
      <c r="G101" s="463">
        <v>0</v>
      </c>
      <c r="H101" s="463">
        <v>177</v>
      </c>
      <c r="I101" s="464">
        <v>25948.069</v>
      </c>
      <c r="J101" s="464">
        <v>721939.50919999997</v>
      </c>
      <c r="K101" s="464">
        <v>0</v>
      </c>
      <c r="L101" s="458">
        <v>177</v>
      </c>
    </row>
    <row r="102" spans="1:12" ht="14.4">
      <c r="A102" s="422">
        <f>VLOOKUP(C102,'[14]DfE No.'!C:E,3,FALSE)</f>
        <v>421</v>
      </c>
      <c r="B102" s="461">
        <v>124762</v>
      </c>
      <c r="C102" s="461">
        <v>9353308</v>
      </c>
      <c r="D102" s="462" t="s">
        <v>996</v>
      </c>
      <c r="E102" s="463">
        <v>1</v>
      </c>
      <c r="F102" s="463">
        <v>0</v>
      </c>
      <c r="G102" s="463">
        <v>0</v>
      </c>
      <c r="H102" s="463">
        <v>269</v>
      </c>
      <c r="I102" s="464">
        <v>3075.9133999999999</v>
      </c>
      <c r="J102" s="464">
        <v>1017160.7456</v>
      </c>
      <c r="K102" s="464">
        <v>0</v>
      </c>
      <c r="L102" s="458">
        <v>269</v>
      </c>
    </row>
    <row r="103" spans="1:12" ht="14.4">
      <c r="A103" s="422">
        <f>VLOOKUP(C103,'[14]DfE No.'!C:E,3,FALSE)</f>
        <v>509</v>
      </c>
      <c r="B103" s="461">
        <v>124763</v>
      </c>
      <c r="C103" s="461">
        <v>9353310</v>
      </c>
      <c r="D103" s="462" t="s">
        <v>407</v>
      </c>
      <c r="E103" s="463">
        <v>1</v>
      </c>
      <c r="F103" s="463">
        <v>0</v>
      </c>
      <c r="G103" s="463">
        <v>0</v>
      </c>
      <c r="H103" s="463">
        <v>154</v>
      </c>
      <c r="I103" s="464">
        <v>2997.8836999999999</v>
      </c>
      <c r="J103" s="464">
        <v>625716.77150000003</v>
      </c>
      <c r="K103" s="464">
        <v>0</v>
      </c>
      <c r="L103" s="458">
        <v>154</v>
      </c>
    </row>
    <row r="104" spans="1:12" ht="14.4">
      <c r="A104" s="422">
        <f>VLOOKUP(C104,'[14]DfE No.'!C:E,3,FALSE)</f>
        <v>420</v>
      </c>
      <c r="B104" s="461">
        <v>124764</v>
      </c>
      <c r="C104" s="461">
        <v>9353311</v>
      </c>
      <c r="D104" s="462" t="s">
        <v>516</v>
      </c>
      <c r="E104" s="463">
        <v>1</v>
      </c>
      <c r="F104" s="463">
        <v>0</v>
      </c>
      <c r="G104" s="463">
        <v>0</v>
      </c>
      <c r="H104" s="463">
        <v>384</v>
      </c>
      <c r="I104" s="464">
        <v>4408.6525000000001</v>
      </c>
      <c r="J104" s="464">
        <v>1350588.294</v>
      </c>
      <c r="K104" s="464">
        <v>0</v>
      </c>
      <c r="L104" s="458">
        <v>384</v>
      </c>
    </row>
    <row r="105" spans="1:12" ht="14.4">
      <c r="A105" s="422">
        <f>VLOOKUP(C105,'[14]DfE No.'!C:E,3,FALSE)</f>
        <v>432</v>
      </c>
      <c r="B105" s="461">
        <v>124770</v>
      </c>
      <c r="C105" s="461">
        <v>9353322</v>
      </c>
      <c r="D105" s="462" t="s">
        <v>997</v>
      </c>
      <c r="E105" s="463">
        <v>1</v>
      </c>
      <c r="F105" s="463">
        <v>0</v>
      </c>
      <c r="G105" s="463">
        <v>0</v>
      </c>
      <c r="H105" s="463">
        <v>102</v>
      </c>
      <c r="I105" s="464">
        <v>3770.3726000000001</v>
      </c>
      <c r="J105" s="464">
        <v>440848.0577</v>
      </c>
      <c r="K105" s="464">
        <v>0</v>
      </c>
      <c r="L105" s="458">
        <v>102</v>
      </c>
    </row>
    <row r="106" spans="1:12" ht="14.4">
      <c r="A106" s="422">
        <f>VLOOKUP(C106,'[14]DfE No.'!C:E,3,FALSE)</f>
        <v>101</v>
      </c>
      <c r="B106" s="461">
        <v>124772</v>
      </c>
      <c r="C106" s="461">
        <v>9353327</v>
      </c>
      <c r="D106" s="462" t="s">
        <v>998</v>
      </c>
      <c r="E106" s="463">
        <v>1</v>
      </c>
      <c r="F106" s="463">
        <v>0</v>
      </c>
      <c r="G106" s="463">
        <v>0</v>
      </c>
      <c r="H106" s="463">
        <v>193</v>
      </c>
      <c r="I106" s="464">
        <v>3703.2680999999998</v>
      </c>
      <c r="J106" s="464">
        <v>717042.98739999998</v>
      </c>
      <c r="K106" s="464">
        <v>0</v>
      </c>
      <c r="L106" s="458">
        <v>193</v>
      </c>
    </row>
    <row r="107" spans="1:12" ht="14.4">
      <c r="A107" s="422">
        <f>VLOOKUP(C107,'[14]DfE No.'!C:E,3,FALSE)</f>
        <v>25</v>
      </c>
      <c r="B107" s="461">
        <v>124774</v>
      </c>
      <c r="C107" s="461">
        <v>9353329</v>
      </c>
      <c r="D107" s="462" t="s">
        <v>999</v>
      </c>
      <c r="E107" s="463">
        <v>1</v>
      </c>
      <c r="F107" s="463">
        <v>0</v>
      </c>
      <c r="G107" s="463">
        <v>0</v>
      </c>
      <c r="H107" s="463">
        <v>187</v>
      </c>
      <c r="I107" s="464">
        <v>4459.0370999999996</v>
      </c>
      <c r="J107" s="464">
        <v>700927.63249999995</v>
      </c>
      <c r="K107" s="464">
        <v>0</v>
      </c>
      <c r="L107" s="458">
        <v>187</v>
      </c>
    </row>
    <row r="108" spans="1:12" ht="14.4">
      <c r="A108" s="422">
        <f>VLOOKUP(C108,'[14]DfE No.'!C:E,3,FALSE)</f>
        <v>35</v>
      </c>
      <c r="B108" s="461">
        <v>124775</v>
      </c>
      <c r="C108" s="461">
        <v>9353330</v>
      </c>
      <c r="D108" s="462" t="s">
        <v>1265</v>
      </c>
      <c r="E108" s="463">
        <v>1</v>
      </c>
      <c r="F108" s="463">
        <v>0</v>
      </c>
      <c r="G108" s="463">
        <v>0</v>
      </c>
      <c r="H108" s="463">
        <v>303</v>
      </c>
      <c r="I108" s="464">
        <v>6549.9979999999996</v>
      </c>
      <c r="J108" s="464">
        <v>1070645.6561</v>
      </c>
      <c r="K108" s="464">
        <v>0</v>
      </c>
      <c r="L108" s="458">
        <v>303</v>
      </c>
    </row>
    <row r="109" spans="1:12" ht="14.4">
      <c r="A109" s="422">
        <f>VLOOKUP(C109,'[14]DfE No.'!C:E,3,FALSE)</f>
        <v>317</v>
      </c>
      <c r="B109" s="461">
        <v>124777</v>
      </c>
      <c r="C109" s="461">
        <v>9353332</v>
      </c>
      <c r="D109" s="462" t="s">
        <v>1000</v>
      </c>
      <c r="E109" s="463">
        <v>1</v>
      </c>
      <c r="F109" s="463">
        <v>0</v>
      </c>
      <c r="G109" s="463">
        <v>0</v>
      </c>
      <c r="H109" s="463">
        <v>59</v>
      </c>
      <c r="I109" s="464">
        <v>1259.615</v>
      </c>
      <c r="J109" s="464">
        <v>327685.44569999998</v>
      </c>
      <c r="K109" s="464">
        <v>0</v>
      </c>
      <c r="L109" s="458">
        <v>59</v>
      </c>
    </row>
    <row r="110" spans="1:12" ht="14.4">
      <c r="A110" s="422">
        <f>VLOOKUP(C110,'[14]DfE No.'!C:E,3,FALSE)</f>
        <v>284</v>
      </c>
      <c r="B110" s="461">
        <v>124781</v>
      </c>
      <c r="C110" s="461">
        <v>9353337</v>
      </c>
      <c r="D110" s="462" t="s">
        <v>1001</v>
      </c>
      <c r="E110" s="463">
        <v>1</v>
      </c>
      <c r="F110" s="463">
        <v>0</v>
      </c>
      <c r="G110" s="463">
        <v>0</v>
      </c>
      <c r="H110" s="463">
        <v>210</v>
      </c>
      <c r="I110" s="464">
        <v>0</v>
      </c>
      <c r="J110" s="464">
        <v>751175.58829999994</v>
      </c>
      <c r="K110" s="464">
        <v>0</v>
      </c>
      <c r="L110" s="458">
        <v>210</v>
      </c>
    </row>
    <row r="111" spans="1:12" ht="14.4">
      <c r="A111" s="422">
        <f>VLOOKUP(C111,'[14]DfE No.'!C:E,3,FALSE)</f>
        <v>285</v>
      </c>
      <c r="B111" s="461">
        <v>124782</v>
      </c>
      <c r="C111" s="461">
        <v>9353338</v>
      </c>
      <c r="D111" s="462" t="s">
        <v>1002</v>
      </c>
      <c r="E111" s="463">
        <v>1</v>
      </c>
      <c r="F111" s="463">
        <v>0</v>
      </c>
      <c r="G111" s="463">
        <v>0</v>
      </c>
      <c r="H111" s="463">
        <v>392</v>
      </c>
      <c r="I111" s="464">
        <v>0</v>
      </c>
      <c r="J111" s="464">
        <v>1433174.9140999999</v>
      </c>
      <c r="K111" s="464">
        <v>0</v>
      </c>
      <c r="L111" s="458">
        <v>392</v>
      </c>
    </row>
    <row r="112" spans="1:12" ht="14.4">
      <c r="A112" s="422">
        <f>VLOOKUP(C112,'[14]DfE No.'!C:E,3,FALSE)</f>
        <v>287</v>
      </c>
      <c r="B112" s="461">
        <v>124786</v>
      </c>
      <c r="C112" s="461">
        <v>9353342</v>
      </c>
      <c r="D112" s="462" t="s">
        <v>1003</v>
      </c>
      <c r="E112" s="463">
        <v>1</v>
      </c>
      <c r="F112" s="463">
        <v>0</v>
      </c>
      <c r="G112" s="463">
        <v>0</v>
      </c>
      <c r="H112" s="463">
        <v>214</v>
      </c>
      <c r="I112" s="464">
        <v>0</v>
      </c>
      <c r="J112" s="464">
        <v>849830.86419999995</v>
      </c>
      <c r="K112" s="464">
        <v>0</v>
      </c>
      <c r="L112" s="458">
        <v>214</v>
      </c>
    </row>
    <row r="113" spans="1:12" ht="14.4">
      <c r="A113" s="422">
        <f>VLOOKUP(C113,'[14]DfE No.'!C:E,3,FALSE)</f>
        <v>560</v>
      </c>
      <c r="B113" s="461">
        <v>124802</v>
      </c>
      <c r="C113" s="461">
        <v>9354024</v>
      </c>
      <c r="D113" s="462" t="s">
        <v>427</v>
      </c>
      <c r="E113" s="463">
        <v>1</v>
      </c>
      <c r="F113" s="463">
        <v>0</v>
      </c>
      <c r="G113" s="463">
        <v>0</v>
      </c>
      <c r="H113" s="463">
        <v>1431</v>
      </c>
      <c r="I113" s="464">
        <v>204057.63</v>
      </c>
      <c r="J113" s="464">
        <v>7122857.6299999999</v>
      </c>
      <c r="K113" s="464">
        <v>0</v>
      </c>
      <c r="L113" s="458">
        <v>1431</v>
      </c>
    </row>
    <row r="114" spans="1:12" ht="14.4">
      <c r="A114" s="422">
        <f>VLOOKUP(C114,'[14]DfE No.'!C:E,3,FALSE)</f>
        <v>370</v>
      </c>
      <c r="B114" s="461">
        <v>124840</v>
      </c>
      <c r="C114" s="461">
        <v>9354090</v>
      </c>
      <c r="D114" s="462" t="s">
        <v>319</v>
      </c>
      <c r="E114" s="463">
        <v>1</v>
      </c>
      <c r="F114" s="463">
        <v>0</v>
      </c>
      <c r="G114" s="463">
        <v>0</v>
      </c>
      <c r="H114" s="463">
        <v>1255</v>
      </c>
      <c r="I114" s="464">
        <v>220424.68410000001</v>
      </c>
      <c r="J114" s="464">
        <v>6244424.6841000002</v>
      </c>
      <c r="K114" s="464">
        <v>0</v>
      </c>
      <c r="L114" s="458">
        <v>1255</v>
      </c>
    </row>
    <row r="115" spans="1:12" ht="14.4">
      <c r="A115" s="422">
        <f>VLOOKUP(C115,'[14]DfE No.'!C:E,3,FALSE)</f>
        <v>552</v>
      </c>
      <c r="B115" s="461">
        <v>124856</v>
      </c>
      <c r="C115" s="461">
        <v>9354500</v>
      </c>
      <c r="D115" s="462" t="s">
        <v>1004</v>
      </c>
      <c r="E115" s="463">
        <v>1</v>
      </c>
      <c r="F115" s="463">
        <v>0</v>
      </c>
      <c r="G115" s="463">
        <v>0</v>
      </c>
      <c r="H115" s="463">
        <v>1133</v>
      </c>
      <c r="I115" s="464">
        <v>187682.63500000001</v>
      </c>
      <c r="J115" s="464">
        <v>5735924.0328000002</v>
      </c>
      <c r="K115" s="464">
        <v>0</v>
      </c>
      <c r="L115" s="458">
        <v>1133</v>
      </c>
    </row>
    <row r="116" spans="1:12" ht="14.4">
      <c r="A116" s="422">
        <f>VLOOKUP(C116,'[14]DfE No.'!C:E,3,FALSE)</f>
        <v>553</v>
      </c>
      <c r="B116" s="461">
        <v>124861</v>
      </c>
      <c r="C116" s="461">
        <v>9354600</v>
      </c>
      <c r="D116" s="462" t="s">
        <v>420</v>
      </c>
      <c r="E116" s="463">
        <v>1</v>
      </c>
      <c r="F116" s="463">
        <v>0</v>
      </c>
      <c r="G116" s="463">
        <v>0</v>
      </c>
      <c r="H116" s="463">
        <v>710</v>
      </c>
      <c r="I116" s="464">
        <v>17029.9948</v>
      </c>
      <c r="J116" s="464">
        <v>3475029.9948</v>
      </c>
      <c r="K116" s="464">
        <v>0</v>
      </c>
      <c r="L116" s="458">
        <v>710</v>
      </c>
    </row>
    <row r="117" spans="1:12" ht="14.4">
      <c r="A117" s="422">
        <f>VLOOKUP(C117,'[14]DfE No.'!C:E,3,FALSE)</f>
        <v>446</v>
      </c>
      <c r="B117" s="461">
        <v>124700</v>
      </c>
      <c r="C117" s="461">
        <v>9353028</v>
      </c>
      <c r="D117" s="462" t="s">
        <v>967</v>
      </c>
      <c r="E117" s="463">
        <v>1</v>
      </c>
      <c r="F117" s="463">
        <v>0</v>
      </c>
      <c r="G117" s="463">
        <v>0</v>
      </c>
      <c r="H117" s="463">
        <v>135</v>
      </c>
      <c r="I117" s="464">
        <v>10132.4861</v>
      </c>
      <c r="J117" s="464">
        <v>553412.9325</v>
      </c>
      <c r="K117" s="464">
        <v>0</v>
      </c>
      <c r="L117" s="458">
        <v>135</v>
      </c>
    </row>
    <row r="118" spans="1:12" ht="14.4">
      <c r="A118" s="422">
        <f>VLOOKUP(C118,'[14]DfE No.'!C:E,3,FALSE)</f>
        <v>233</v>
      </c>
      <c r="B118" s="461">
        <v>138117</v>
      </c>
      <c r="C118" s="461">
        <v>9352000</v>
      </c>
      <c r="D118" s="462" t="s">
        <v>547</v>
      </c>
      <c r="E118" s="463">
        <v>1</v>
      </c>
      <c r="F118" s="463">
        <v>0</v>
      </c>
      <c r="G118" s="463">
        <v>0</v>
      </c>
      <c r="H118" s="463">
        <v>166</v>
      </c>
      <c r="I118" s="464">
        <v>4459.0370999999996</v>
      </c>
      <c r="J118" s="464">
        <v>743322.80799999996</v>
      </c>
      <c r="K118" s="464">
        <v>0</v>
      </c>
      <c r="L118" s="458">
        <v>166</v>
      </c>
    </row>
    <row r="119" spans="1:12" ht="14.4">
      <c r="A119" s="422">
        <f>VLOOKUP(C119,'[14]DfE No.'!C:E,3,FALSE)</f>
        <v>262</v>
      </c>
      <c r="B119" s="461">
        <v>139803</v>
      </c>
      <c r="C119" s="461">
        <v>9352001</v>
      </c>
      <c r="D119" s="462" t="s">
        <v>1005</v>
      </c>
      <c r="E119" s="463">
        <v>1</v>
      </c>
      <c r="F119" s="463">
        <v>0</v>
      </c>
      <c r="G119" s="463">
        <v>0</v>
      </c>
      <c r="H119" s="463">
        <v>580</v>
      </c>
      <c r="I119" s="464">
        <v>7795.5808999999999</v>
      </c>
      <c r="J119" s="464">
        <v>2213072.8572999998</v>
      </c>
      <c r="K119" s="464">
        <v>0</v>
      </c>
      <c r="L119" s="458">
        <v>580</v>
      </c>
    </row>
    <row r="120" spans="1:12" ht="14.4">
      <c r="A120" s="422">
        <f>VLOOKUP(C120,'[14]DfE No.'!C:E,3,FALSE)</f>
        <v>411</v>
      </c>
      <c r="B120" s="461">
        <v>136316</v>
      </c>
      <c r="C120" s="461">
        <v>9352003</v>
      </c>
      <c r="D120" s="462" t="s">
        <v>333</v>
      </c>
      <c r="E120" s="463">
        <v>1</v>
      </c>
      <c r="F120" s="463">
        <v>0</v>
      </c>
      <c r="G120" s="463">
        <v>0</v>
      </c>
      <c r="H120" s="463">
        <v>344</v>
      </c>
      <c r="I120" s="464">
        <v>8011.1513999999997</v>
      </c>
      <c r="J120" s="464">
        <v>1261638.4247000001</v>
      </c>
      <c r="K120" s="464">
        <v>0</v>
      </c>
      <c r="L120" s="458">
        <v>344</v>
      </c>
    </row>
    <row r="121" spans="1:12" ht="14.4">
      <c r="A121" s="422">
        <f>VLOOKUP(C121,'[14]DfE No.'!C:E,3,FALSE)</f>
        <v>73</v>
      </c>
      <c r="B121" s="461">
        <v>139804</v>
      </c>
      <c r="C121" s="461">
        <v>9352006</v>
      </c>
      <c r="D121" s="462" t="s">
        <v>472</v>
      </c>
      <c r="E121" s="463">
        <v>1</v>
      </c>
      <c r="F121" s="463">
        <v>0</v>
      </c>
      <c r="G121" s="463">
        <v>0</v>
      </c>
      <c r="H121" s="463">
        <v>206</v>
      </c>
      <c r="I121" s="464">
        <v>3420.9099000000001</v>
      </c>
      <c r="J121" s="464">
        <v>911049.51040000003</v>
      </c>
      <c r="K121" s="464">
        <v>0</v>
      </c>
      <c r="L121" s="458">
        <v>206</v>
      </c>
    </row>
    <row r="122" spans="1:12" ht="14.4">
      <c r="A122" s="422">
        <f>VLOOKUP(C122,'[14]DfE No.'!C:E,3,FALSE)</f>
        <v>453</v>
      </c>
      <c r="B122" s="461">
        <v>140044</v>
      </c>
      <c r="C122" s="461">
        <v>9352010</v>
      </c>
      <c r="D122" s="462" t="s">
        <v>1006</v>
      </c>
      <c r="E122" s="463">
        <v>1</v>
      </c>
      <c r="F122" s="463">
        <v>0</v>
      </c>
      <c r="G122" s="463">
        <v>0</v>
      </c>
      <c r="H122" s="463">
        <v>399</v>
      </c>
      <c r="I122" s="464">
        <v>20951.93</v>
      </c>
      <c r="J122" s="464">
        <v>1481021.3221</v>
      </c>
      <c r="K122" s="464">
        <v>0</v>
      </c>
      <c r="L122" s="458">
        <v>399</v>
      </c>
    </row>
    <row r="123" spans="1:12" ht="14.4">
      <c r="A123" s="422">
        <f>VLOOKUP(C123,'[14]DfE No.'!C:E,3,FALSE)</f>
        <v>61</v>
      </c>
      <c r="B123" s="461">
        <v>140573</v>
      </c>
      <c r="C123" s="461">
        <v>9352014</v>
      </c>
      <c r="D123" s="462" t="s">
        <v>545</v>
      </c>
      <c r="E123" s="463">
        <v>1</v>
      </c>
      <c r="F123" s="463">
        <v>0</v>
      </c>
      <c r="G123" s="463">
        <v>0</v>
      </c>
      <c r="H123" s="463">
        <v>396</v>
      </c>
      <c r="I123" s="464">
        <v>12365.0656</v>
      </c>
      <c r="J123" s="464">
        <v>1705097.4338</v>
      </c>
      <c r="K123" s="464">
        <v>0</v>
      </c>
      <c r="L123" s="458">
        <v>396</v>
      </c>
    </row>
    <row r="124" spans="1:12" ht="14.4">
      <c r="A124" s="422">
        <f>VLOOKUP(C124,'[14]DfE No.'!C:E,3,FALSE)</f>
        <v>292</v>
      </c>
      <c r="B124" s="461">
        <v>140822</v>
      </c>
      <c r="C124" s="461">
        <v>9352017</v>
      </c>
      <c r="D124" s="462" t="s">
        <v>280</v>
      </c>
      <c r="E124" s="463">
        <v>1</v>
      </c>
      <c r="F124" s="463">
        <v>0</v>
      </c>
      <c r="G124" s="463">
        <v>0</v>
      </c>
      <c r="H124" s="463">
        <v>653</v>
      </c>
      <c r="I124" s="464">
        <v>9925.7662</v>
      </c>
      <c r="J124" s="464">
        <v>2295425.7662</v>
      </c>
      <c r="K124" s="464">
        <v>0</v>
      </c>
      <c r="L124" s="458">
        <v>653</v>
      </c>
    </row>
    <row r="125" spans="1:12" ht="14.4">
      <c r="A125" s="422">
        <f>VLOOKUP(C125,'[14]DfE No.'!C:E,3,FALSE)</f>
        <v>484</v>
      </c>
      <c r="B125" s="461">
        <v>142993</v>
      </c>
      <c r="C125" s="461">
        <v>9352022</v>
      </c>
      <c r="D125" s="462" t="s">
        <v>544</v>
      </c>
      <c r="E125" s="463">
        <v>1</v>
      </c>
      <c r="F125" s="463">
        <v>0</v>
      </c>
      <c r="G125" s="463">
        <v>0</v>
      </c>
      <c r="H125" s="463">
        <v>239</v>
      </c>
      <c r="I125" s="464">
        <v>4475.2561999999998</v>
      </c>
      <c r="J125" s="464">
        <v>948127.49780000001</v>
      </c>
      <c r="K125" s="464">
        <v>0</v>
      </c>
      <c r="L125" s="458">
        <v>239</v>
      </c>
    </row>
    <row r="126" spans="1:12" ht="14.4">
      <c r="A126" s="422">
        <f>VLOOKUP(C126,'[14]DfE No.'!C:E,3,FALSE)</f>
        <v>77</v>
      </c>
      <c r="B126" s="461">
        <v>140823</v>
      </c>
      <c r="C126" s="461">
        <v>9352025</v>
      </c>
      <c r="D126" s="462" t="s">
        <v>184</v>
      </c>
      <c r="E126" s="463">
        <v>1</v>
      </c>
      <c r="F126" s="463">
        <v>0</v>
      </c>
      <c r="G126" s="463">
        <v>0</v>
      </c>
      <c r="H126" s="463">
        <v>300</v>
      </c>
      <c r="I126" s="464">
        <v>8061.5360000000001</v>
      </c>
      <c r="J126" s="464">
        <v>1164701.5969</v>
      </c>
      <c r="K126" s="464">
        <v>0</v>
      </c>
      <c r="L126" s="458">
        <v>300</v>
      </c>
    </row>
    <row r="127" spans="1:12" ht="14.4">
      <c r="A127" s="422">
        <f>VLOOKUP(C127,'[14]DfE No.'!C:E,3,FALSE)</f>
        <v>267</v>
      </c>
      <c r="B127" s="461">
        <v>140887</v>
      </c>
      <c r="C127" s="461">
        <v>9352027</v>
      </c>
      <c r="D127" s="462" t="s">
        <v>1007</v>
      </c>
      <c r="E127" s="463">
        <v>1</v>
      </c>
      <c r="F127" s="463">
        <v>0</v>
      </c>
      <c r="G127" s="463">
        <v>0</v>
      </c>
      <c r="H127" s="463">
        <v>552</v>
      </c>
      <c r="I127" s="464">
        <v>9333.4354000000003</v>
      </c>
      <c r="J127" s="464">
        <v>2361985.5976</v>
      </c>
      <c r="K127" s="464">
        <v>0</v>
      </c>
      <c r="L127" s="458">
        <v>552</v>
      </c>
    </row>
    <row r="128" spans="1:12" ht="14.4">
      <c r="A128" s="422">
        <f>VLOOKUP(C128,'[14]DfE No.'!C:E,3,FALSE)</f>
        <v>423</v>
      </c>
      <c r="B128" s="461">
        <v>140998</v>
      </c>
      <c r="C128" s="461">
        <v>9352029</v>
      </c>
      <c r="D128" s="462" t="s">
        <v>343</v>
      </c>
      <c r="E128" s="463">
        <v>1</v>
      </c>
      <c r="F128" s="463">
        <v>0</v>
      </c>
      <c r="G128" s="463">
        <v>0</v>
      </c>
      <c r="H128" s="463">
        <v>255</v>
      </c>
      <c r="I128" s="464">
        <v>3220.8126000000002</v>
      </c>
      <c r="J128" s="464">
        <v>1022194.6751</v>
      </c>
      <c r="K128" s="464">
        <v>0</v>
      </c>
      <c r="L128" s="458">
        <v>255</v>
      </c>
    </row>
    <row r="129" spans="1:12" ht="14.4">
      <c r="A129" s="422">
        <f>VLOOKUP(C129,'[14]DfE No.'!C:E,3,FALSE)</f>
        <v>521</v>
      </c>
      <c r="B129" s="461">
        <v>142995</v>
      </c>
      <c r="C129" s="461">
        <v>9352030</v>
      </c>
      <c r="D129" s="462" t="s">
        <v>1125</v>
      </c>
      <c r="E129" s="463">
        <v>1</v>
      </c>
      <c r="F129" s="463">
        <v>0</v>
      </c>
      <c r="G129" s="463">
        <v>0</v>
      </c>
      <c r="H129" s="463">
        <v>164</v>
      </c>
      <c r="I129" s="464">
        <v>2244.9353999999998</v>
      </c>
      <c r="J129" s="464">
        <v>635096.22990000003</v>
      </c>
      <c r="K129" s="464">
        <v>0</v>
      </c>
      <c r="L129" s="458">
        <v>164</v>
      </c>
    </row>
    <row r="130" spans="1:12" ht="14.4">
      <c r="A130" s="422">
        <f>VLOOKUP(C130,'[14]DfE No.'!C:E,3,FALSE)</f>
        <v>522</v>
      </c>
      <c r="B130" s="461">
        <v>142566</v>
      </c>
      <c r="C130" s="461">
        <v>9352031</v>
      </c>
      <c r="D130" s="462" t="s">
        <v>541</v>
      </c>
      <c r="E130" s="463">
        <v>1</v>
      </c>
      <c r="F130" s="463">
        <v>0</v>
      </c>
      <c r="G130" s="463">
        <v>0</v>
      </c>
      <c r="H130" s="463">
        <v>159</v>
      </c>
      <c r="I130" s="464">
        <v>3476.5374000000002</v>
      </c>
      <c r="J130" s="464">
        <v>657165.90009999997</v>
      </c>
      <c r="K130" s="464">
        <v>0</v>
      </c>
      <c r="L130" s="458">
        <v>159</v>
      </c>
    </row>
    <row r="131" spans="1:12" ht="14.4">
      <c r="A131" s="422">
        <f>VLOOKUP(C131,'[14]DfE No.'!C:E,3,FALSE)</f>
        <v>454</v>
      </c>
      <c r="B131" s="461">
        <v>138161</v>
      </c>
      <c r="C131" s="461">
        <v>9352036</v>
      </c>
      <c r="D131" s="462" t="s">
        <v>540</v>
      </c>
      <c r="E131" s="463">
        <v>1</v>
      </c>
      <c r="F131" s="463">
        <v>0</v>
      </c>
      <c r="G131" s="463">
        <v>0</v>
      </c>
      <c r="H131" s="463">
        <v>407</v>
      </c>
      <c r="I131" s="464">
        <v>8716.5357999999997</v>
      </c>
      <c r="J131" s="464">
        <v>1522350.2683000001</v>
      </c>
      <c r="K131" s="464">
        <v>0</v>
      </c>
      <c r="L131" s="458">
        <v>407</v>
      </c>
    </row>
    <row r="132" spans="1:12" ht="14.4">
      <c r="A132" s="422">
        <f>VLOOKUP(C132,'[14]DfE No.'!C:E,3,FALSE)</f>
        <v>450</v>
      </c>
      <c r="B132" s="461">
        <v>141546</v>
      </c>
      <c r="C132" s="461">
        <v>9352040</v>
      </c>
      <c r="D132" s="462" t="s">
        <v>539</v>
      </c>
      <c r="E132" s="463">
        <v>1</v>
      </c>
      <c r="F132" s="463">
        <v>0</v>
      </c>
      <c r="G132" s="463">
        <v>0</v>
      </c>
      <c r="H132" s="463">
        <v>373</v>
      </c>
      <c r="I132" s="464">
        <v>7507.3054000000002</v>
      </c>
      <c r="J132" s="464">
        <v>1369279.0204</v>
      </c>
      <c r="K132" s="464">
        <v>0</v>
      </c>
      <c r="L132" s="458">
        <v>373</v>
      </c>
    </row>
    <row r="133" spans="1:12" ht="14.4">
      <c r="A133" s="422">
        <f>VLOOKUP(C133,'[14]DfE No.'!C:E,3,FALSE)</f>
        <v>52</v>
      </c>
      <c r="B133" s="461">
        <v>141172</v>
      </c>
      <c r="C133" s="461">
        <v>9352043</v>
      </c>
      <c r="D133" s="462" t="s">
        <v>1008</v>
      </c>
      <c r="E133" s="463">
        <v>1</v>
      </c>
      <c r="F133" s="463">
        <v>0</v>
      </c>
      <c r="G133" s="463">
        <v>0</v>
      </c>
      <c r="H133" s="463">
        <v>225</v>
      </c>
      <c r="I133" s="464">
        <v>5549.3168999999998</v>
      </c>
      <c r="J133" s="464">
        <v>995475.56660000002</v>
      </c>
      <c r="K133" s="464">
        <v>0</v>
      </c>
      <c r="L133" s="458">
        <v>225</v>
      </c>
    </row>
    <row r="134" spans="1:12" ht="14.4">
      <c r="A134" s="422">
        <f>VLOOKUP(C134,'[14]DfE No.'!C:E,3,FALSE)</f>
        <v>447</v>
      </c>
      <c r="B134" s="461">
        <v>141371</v>
      </c>
      <c r="C134" s="461">
        <v>9352047</v>
      </c>
      <c r="D134" s="462" t="s">
        <v>537</v>
      </c>
      <c r="E134" s="463">
        <v>1</v>
      </c>
      <c r="F134" s="463">
        <v>0</v>
      </c>
      <c r="G134" s="463">
        <v>0</v>
      </c>
      <c r="H134" s="463">
        <v>272</v>
      </c>
      <c r="I134" s="464">
        <v>4862.1139000000003</v>
      </c>
      <c r="J134" s="464">
        <v>1010457.5757</v>
      </c>
      <c r="K134" s="464">
        <v>0</v>
      </c>
      <c r="L134" s="458">
        <v>272</v>
      </c>
    </row>
    <row r="135" spans="1:12" ht="14.4">
      <c r="A135" s="422">
        <f>VLOOKUP(C135,'[14]DfE No.'!C:E,3,FALSE)</f>
        <v>251</v>
      </c>
      <c r="B135" s="461">
        <v>141372</v>
      </c>
      <c r="C135" s="461">
        <v>9352048</v>
      </c>
      <c r="D135" s="462" t="s">
        <v>257</v>
      </c>
      <c r="E135" s="463">
        <v>1</v>
      </c>
      <c r="F135" s="463">
        <v>0</v>
      </c>
      <c r="G135" s="463">
        <v>0</v>
      </c>
      <c r="H135" s="463">
        <v>246</v>
      </c>
      <c r="I135" s="464">
        <v>2892.4133000000002</v>
      </c>
      <c r="J135" s="464">
        <v>957657.40520000004</v>
      </c>
      <c r="K135" s="464">
        <v>0</v>
      </c>
      <c r="L135" s="458">
        <v>246</v>
      </c>
    </row>
    <row r="136" spans="1:12" ht="14.4">
      <c r="A136" s="422">
        <f>VLOOKUP(C136,'[14]DfE No.'!C:E,3,FALSE)</f>
        <v>252</v>
      </c>
      <c r="B136" s="461">
        <v>141373</v>
      </c>
      <c r="C136" s="461">
        <v>9352050</v>
      </c>
      <c r="D136" s="462" t="s">
        <v>258</v>
      </c>
      <c r="E136" s="463">
        <v>1</v>
      </c>
      <c r="F136" s="463">
        <v>0</v>
      </c>
      <c r="G136" s="463">
        <v>0</v>
      </c>
      <c r="H136" s="463">
        <v>301</v>
      </c>
      <c r="I136" s="464">
        <v>4427.6106</v>
      </c>
      <c r="J136" s="464">
        <v>1219478.0626999999</v>
      </c>
      <c r="K136" s="464">
        <v>0</v>
      </c>
      <c r="L136" s="458">
        <v>301</v>
      </c>
    </row>
    <row r="137" spans="1:12" ht="14.4">
      <c r="A137" s="422">
        <f>VLOOKUP(C137,'[14]DfE No.'!C:E,3,FALSE)</f>
        <v>440</v>
      </c>
      <c r="B137" s="461">
        <v>141406</v>
      </c>
      <c r="C137" s="461">
        <v>9352051</v>
      </c>
      <c r="D137" s="462" t="s">
        <v>535</v>
      </c>
      <c r="E137" s="463">
        <v>1</v>
      </c>
      <c r="F137" s="463">
        <v>0</v>
      </c>
      <c r="G137" s="463">
        <v>0</v>
      </c>
      <c r="H137" s="463">
        <v>194</v>
      </c>
      <c r="I137" s="464">
        <v>3463.7011000000002</v>
      </c>
      <c r="J137" s="464">
        <v>763919.39749999996</v>
      </c>
      <c r="K137" s="464">
        <v>0</v>
      </c>
      <c r="L137" s="458">
        <v>194</v>
      </c>
    </row>
    <row r="138" spans="1:12" ht="14.4">
      <c r="A138" s="422">
        <f>VLOOKUP(C138,'[14]DfE No.'!C:E,3,FALSE)</f>
        <v>92</v>
      </c>
      <c r="B138" s="461">
        <v>141702</v>
      </c>
      <c r="C138" s="461">
        <v>9352052</v>
      </c>
      <c r="D138" s="462" t="s">
        <v>196</v>
      </c>
      <c r="E138" s="463">
        <v>1</v>
      </c>
      <c r="F138" s="463">
        <v>0</v>
      </c>
      <c r="G138" s="463">
        <v>0</v>
      </c>
      <c r="H138" s="463">
        <v>185</v>
      </c>
      <c r="I138" s="464">
        <v>4358.2678999999998</v>
      </c>
      <c r="J138" s="464">
        <v>709650.89919999999</v>
      </c>
      <c r="K138" s="464">
        <v>0</v>
      </c>
      <c r="L138" s="458">
        <v>185</v>
      </c>
    </row>
    <row r="139" spans="1:12" ht="14.4">
      <c r="A139" s="422">
        <f>VLOOKUP(C139,'[14]DfE No.'!C:E,3,FALSE)</f>
        <v>59</v>
      </c>
      <c r="B139" s="461">
        <v>141736</v>
      </c>
      <c r="C139" s="461">
        <v>9352053</v>
      </c>
      <c r="D139" s="462" t="s">
        <v>158</v>
      </c>
      <c r="E139" s="463">
        <v>1</v>
      </c>
      <c r="F139" s="463">
        <v>0</v>
      </c>
      <c r="G139" s="463">
        <v>0</v>
      </c>
      <c r="H139" s="463">
        <v>392</v>
      </c>
      <c r="I139" s="464">
        <v>4454.1927999999998</v>
      </c>
      <c r="J139" s="464">
        <v>1515005.9264</v>
      </c>
      <c r="K139" s="464">
        <v>0</v>
      </c>
      <c r="L139" s="458">
        <v>392</v>
      </c>
    </row>
    <row r="140" spans="1:12" ht="14.4">
      <c r="A140" s="422">
        <f>VLOOKUP(C140,'[14]DfE No.'!C:E,3,FALSE)</f>
        <v>465</v>
      </c>
      <c r="B140" s="461">
        <v>139485</v>
      </c>
      <c r="C140" s="461">
        <v>9352054</v>
      </c>
      <c r="D140" s="462" t="s">
        <v>1009</v>
      </c>
      <c r="E140" s="463">
        <v>1</v>
      </c>
      <c r="F140" s="463">
        <v>0</v>
      </c>
      <c r="G140" s="463">
        <v>0</v>
      </c>
      <c r="H140" s="463">
        <v>203</v>
      </c>
      <c r="I140" s="464">
        <v>4102.2978000000003</v>
      </c>
      <c r="J140" s="464">
        <v>740630.11360000004</v>
      </c>
      <c r="K140" s="464">
        <v>0</v>
      </c>
      <c r="L140" s="458">
        <v>203</v>
      </c>
    </row>
    <row r="141" spans="1:12" ht="14.4">
      <c r="A141" s="422">
        <f>VLOOKUP(C141,'[14]DfE No.'!C:E,3,FALSE)</f>
        <v>63</v>
      </c>
      <c r="B141" s="461">
        <v>141983</v>
      </c>
      <c r="C141" s="461">
        <v>9352056</v>
      </c>
      <c r="D141" s="462" t="s">
        <v>1010</v>
      </c>
      <c r="E141" s="463">
        <v>1</v>
      </c>
      <c r="F141" s="463">
        <v>0</v>
      </c>
      <c r="G141" s="463">
        <v>0</v>
      </c>
      <c r="H141" s="463">
        <v>194</v>
      </c>
      <c r="I141" s="464">
        <v>4441.7244000000001</v>
      </c>
      <c r="J141" s="464">
        <v>866226.31980000006</v>
      </c>
      <c r="K141" s="464">
        <v>0</v>
      </c>
      <c r="L141" s="458">
        <v>194</v>
      </c>
    </row>
    <row r="142" spans="1:12" ht="14.4">
      <c r="A142" s="422">
        <f>VLOOKUP(C142,'[14]DfE No.'!C:E,3,FALSE)</f>
        <v>70</v>
      </c>
      <c r="B142" s="461">
        <v>141984</v>
      </c>
      <c r="C142" s="461">
        <v>9352057</v>
      </c>
      <c r="D142" s="462" t="s">
        <v>1011</v>
      </c>
      <c r="E142" s="463">
        <v>1</v>
      </c>
      <c r="F142" s="463">
        <v>0</v>
      </c>
      <c r="G142" s="463">
        <v>0</v>
      </c>
      <c r="H142" s="463">
        <v>403</v>
      </c>
      <c r="I142" s="464">
        <v>3911.0816</v>
      </c>
      <c r="J142" s="464">
        <v>1713877.8537000001</v>
      </c>
      <c r="K142" s="464">
        <v>0</v>
      </c>
      <c r="L142" s="458">
        <v>403</v>
      </c>
    </row>
    <row r="143" spans="1:12" ht="14.4">
      <c r="A143" s="422">
        <f>VLOOKUP(C143,'[14]DfE No.'!C:E,3,FALSE)</f>
        <v>1</v>
      </c>
      <c r="B143" s="461">
        <v>144211</v>
      </c>
      <c r="C143" s="461">
        <v>9352058</v>
      </c>
      <c r="D143" s="462" t="s">
        <v>1012</v>
      </c>
      <c r="E143" s="463">
        <v>1</v>
      </c>
      <c r="F143" s="463">
        <v>0</v>
      </c>
      <c r="G143" s="463">
        <v>0</v>
      </c>
      <c r="H143" s="463">
        <v>105</v>
      </c>
      <c r="I143" s="464">
        <v>1635.5986</v>
      </c>
      <c r="J143" s="464">
        <v>472533.5159</v>
      </c>
      <c r="K143" s="464">
        <v>0</v>
      </c>
      <c r="L143" s="458">
        <v>105</v>
      </c>
    </row>
    <row r="144" spans="1:12" ht="14.4">
      <c r="A144" s="422">
        <f>VLOOKUP(C144,'[14]DfE No.'!C:E,3,FALSE)</f>
        <v>295</v>
      </c>
      <c r="B144" s="461">
        <v>141985</v>
      </c>
      <c r="C144" s="461">
        <v>9352059</v>
      </c>
      <c r="D144" s="462" t="s">
        <v>530</v>
      </c>
      <c r="E144" s="463">
        <v>1</v>
      </c>
      <c r="F144" s="463">
        <v>0</v>
      </c>
      <c r="G144" s="463">
        <v>0</v>
      </c>
      <c r="H144" s="463">
        <v>389</v>
      </c>
      <c r="I144" s="464">
        <v>5988.0614999999998</v>
      </c>
      <c r="J144" s="464">
        <v>1474651.0606</v>
      </c>
      <c r="K144" s="464">
        <v>0</v>
      </c>
      <c r="L144" s="458">
        <v>389</v>
      </c>
    </row>
    <row r="145" spans="1:12" ht="14.4">
      <c r="A145" s="422">
        <f>VLOOKUP(C145,'[14]DfE No.'!C:E,3,FALSE)</f>
        <v>402</v>
      </c>
      <c r="B145" s="461">
        <v>143359</v>
      </c>
      <c r="C145" s="461">
        <v>9352060</v>
      </c>
      <c r="D145" s="462" t="s">
        <v>1013</v>
      </c>
      <c r="E145" s="463">
        <v>1</v>
      </c>
      <c r="F145" s="463">
        <v>0</v>
      </c>
      <c r="G145" s="463">
        <v>0</v>
      </c>
      <c r="H145" s="463">
        <v>164</v>
      </c>
      <c r="I145" s="464">
        <v>12747.5695</v>
      </c>
      <c r="J145" s="464">
        <v>643238.39760000003</v>
      </c>
      <c r="K145" s="464">
        <v>0</v>
      </c>
      <c r="L145" s="458">
        <v>164</v>
      </c>
    </row>
    <row r="146" spans="1:12" ht="14.4">
      <c r="A146" s="422">
        <f>VLOOKUP(C146,'[14]DfE No.'!C:E,3,FALSE)</f>
        <v>6</v>
      </c>
      <c r="B146" s="461">
        <v>143492</v>
      </c>
      <c r="C146" s="461">
        <v>9352063</v>
      </c>
      <c r="D146" s="462" t="s">
        <v>94</v>
      </c>
      <c r="E146" s="463">
        <v>1</v>
      </c>
      <c r="F146" s="463">
        <v>0</v>
      </c>
      <c r="G146" s="463">
        <v>0</v>
      </c>
      <c r="H146" s="463">
        <v>359</v>
      </c>
      <c r="I146" s="464">
        <v>7003.4593999999997</v>
      </c>
      <c r="J146" s="464">
        <v>1305500.1307000001</v>
      </c>
      <c r="K146" s="464">
        <v>0</v>
      </c>
      <c r="L146" s="458">
        <v>359</v>
      </c>
    </row>
    <row r="147" spans="1:12" ht="14.4">
      <c r="A147" s="422">
        <f>VLOOKUP(C147,'[14]DfE No.'!C:E,3,FALSE)</f>
        <v>7</v>
      </c>
      <c r="B147" s="461">
        <v>143491</v>
      </c>
      <c r="C147" s="461">
        <v>9352064</v>
      </c>
      <c r="D147" s="462" t="s">
        <v>96</v>
      </c>
      <c r="E147" s="463">
        <v>1</v>
      </c>
      <c r="F147" s="463">
        <v>0</v>
      </c>
      <c r="G147" s="463">
        <v>0</v>
      </c>
      <c r="H147" s="463">
        <v>57</v>
      </c>
      <c r="I147" s="464">
        <v>909.77419999999995</v>
      </c>
      <c r="J147" s="464">
        <v>295790.81040000002</v>
      </c>
      <c r="K147" s="464">
        <v>0</v>
      </c>
      <c r="L147" s="458">
        <v>57</v>
      </c>
    </row>
    <row r="148" spans="1:12" ht="14.4">
      <c r="A148" s="422">
        <f>VLOOKUP(C148,'[14]DfE No.'!C:E,3,FALSE)</f>
        <v>64</v>
      </c>
      <c r="B148" s="461">
        <v>142016</v>
      </c>
      <c r="C148" s="461">
        <v>9352065</v>
      </c>
      <c r="D148" s="462" t="s">
        <v>526</v>
      </c>
      <c r="E148" s="463">
        <v>1</v>
      </c>
      <c r="F148" s="463">
        <v>0</v>
      </c>
      <c r="G148" s="463">
        <v>0</v>
      </c>
      <c r="H148" s="463">
        <v>402</v>
      </c>
      <c r="I148" s="464">
        <v>7282.8333000000002</v>
      </c>
      <c r="J148" s="464">
        <v>1731939.5245000001</v>
      </c>
      <c r="K148" s="464">
        <v>0</v>
      </c>
      <c r="L148" s="458">
        <v>402</v>
      </c>
    </row>
    <row r="149" spans="1:12" ht="14.4">
      <c r="A149" s="422">
        <f>VLOOKUP(C149,'[14]DfE No.'!C:E,3,FALSE)</f>
        <v>15</v>
      </c>
      <c r="B149" s="461">
        <v>144443</v>
      </c>
      <c r="C149" s="461">
        <v>9352067</v>
      </c>
      <c r="D149" s="462" t="s">
        <v>111</v>
      </c>
      <c r="E149" s="463">
        <v>1</v>
      </c>
      <c r="F149" s="463">
        <v>0</v>
      </c>
      <c r="G149" s="463">
        <v>0</v>
      </c>
      <c r="H149" s="463">
        <v>214</v>
      </c>
      <c r="I149" s="464">
        <v>4383.4602000000004</v>
      </c>
      <c r="J149" s="464">
        <v>872640.92379999999</v>
      </c>
      <c r="K149" s="464">
        <v>0</v>
      </c>
      <c r="L149" s="458">
        <v>214</v>
      </c>
    </row>
    <row r="150" spans="1:12" ht="14.4">
      <c r="A150" s="422">
        <f>VLOOKUP(C150,'[14]DfE No.'!C:E,3,FALSE)</f>
        <v>219</v>
      </c>
      <c r="B150" s="461">
        <v>146021</v>
      </c>
      <c r="C150" s="461">
        <v>9352069</v>
      </c>
      <c r="D150" s="462" t="s">
        <v>235</v>
      </c>
      <c r="E150" s="463">
        <v>1</v>
      </c>
      <c r="F150" s="463">
        <v>0</v>
      </c>
      <c r="G150" s="463">
        <v>0</v>
      </c>
      <c r="H150" s="463">
        <v>427</v>
      </c>
      <c r="I150" s="464">
        <v>7222.9440999999997</v>
      </c>
      <c r="J150" s="464">
        <v>1501722.9441</v>
      </c>
      <c r="K150" s="464">
        <v>0</v>
      </c>
      <c r="L150" s="458">
        <v>427</v>
      </c>
    </row>
    <row r="151" spans="1:12" ht="14.4">
      <c r="A151" s="422">
        <f>VLOOKUP(C151,'[14]DfE No.'!C:E,3,FALSE)</f>
        <v>30</v>
      </c>
      <c r="B151" s="461">
        <v>141550</v>
      </c>
      <c r="C151" s="461">
        <v>9352073</v>
      </c>
      <c r="D151" s="462" t="s">
        <v>525</v>
      </c>
      <c r="E151" s="463">
        <v>1</v>
      </c>
      <c r="F151" s="463">
        <v>0</v>
      </c>
      <c r="G151" s="463">
        <v>0</v>
      </c>
      <c r="H151" s="463">
        <v>80</v>
      </c>
      <c r="I151" s="464">
        <v>1659.6156000000001</v>
      </c>
      <c r="J151" s="464">
        <v>397348.8026</v>
      </c>
      <c r="K151" s="464">
        <v>0</v>
      </c>
      <c r="L151" s="458">
        <v>80</v>
      </c>
    </row>
    <row r="152" spans="1:12" ht="14.4">
      <c r="A152" s="422">
        <f>VLOOKUP(C152,'[14]DfE No.'!C:E,3,FALSE)</f>
        <v>228</v>
      </c>
      <c r="B152" s="461">
        <v>147261</v>
      </c>
      <c r="C152" s="461">
        <v>9352074</v>
      </c>
      <c r="D152" s="462" t="s">
        <v>1266</v>
      </c>
      <c r="E152" s="463">
        <v>1</v>
      </c>
      <c r="F152" s="463">
        <v>0</v>
      </c>
      <c r="G152" s="463">
        <v>0</v>
      </c>
      <c r="H152" s="463">
        <v>213</v>
      </c>
      <c r="I152" s="464">
        <v>18641.28</v>
      </c>
      <c r="J152" s="464">
        <v>945501.78040000005</v>
      </c>
      <c r="K152" s="464">
        <v>0</v>
      </c>
      <c r="L152" s="458">
        <v>213</v>
      </c>
    </row>
    <row r="153" spans="1:12" ht="14.4">
      <c r="A153" s="422">
        <f>VLOOKUP(C153,'[14]DfE No.'!C:E,3,FALSE)</f>
        <v>234</v>
      </c>
      <c r="B153" s="461">
        <v>147239</v>
      </c>
      <c r="C153" s="461">
        <v>9352075</v>
      </c>
      <c r="D153" s="462" t="s">
        <v>1267</v>
      </c>
      <c r="E153" s="463">
        <v>1</v>
      </c>
      <c r="F153" s="463">
        <v>0</v>
      </c>
      <c r="G153" s="463">
        <v>0</v>
      </c>
      <c r="H153" s="463">
        <v>133</v>
      </c>
      <c r="I153" s="464">
        <v>13738.9606</v>
      </c>
      <c r="J153" s="464">
        <v>619696.55660000001</v>
      </c>
      <c r="K153" s="464">
        <v>0</v>
      </c>
      <c r="L153" s="458">
        <v>133</v>
      </c>
    </row>
    <row r="154" spans="1:12" ht="14.4">
      <c r="A154" s="422">
        <f>VLOOKUP(C154,'[14]DfE No.'!C:E,3,FALSE)</f>
        <v>8</v>
      </c>
      <c r="B154" s="461">
        <v>142017</v>
      </c>
      <c r="C154" s="461">
        <v>9352078</v>
      </c>
      <c r="D154" s="462" t="s">
        <v>474</v>
      </c>
      <c r="E154" s="463">
        <v>1</v>
      </c>
      <c r="F154" s="463">
        <v>0</v>
      </c>
      <c r="G154" s="463">
        <v>0</v>
      </c>
      <c r="H154" s="463">
        <v>231</v>
      </c>
      <c r="I154" s="464">
        <v>3882.0466000000001</v>
      </c>
      <c r="J154" s="464">
        <v>983352.70970000001</v>
      </c>
      <c r="K154" s="464">
        <v>0</v>
      </c>
      <c r="L154" s="458">
        <v>231</v>
      </c>
    </row>
    <row r="155" spans="1:12" ht="14.4">
      <c r="A155" s="422">
        <f>VLOOKUP(C155,'[14]DfE No.'!C:E,3,FALSE)</f>
        <v>41</v>
      </c>
      <c r="B155" s="461">
        <v>144444</v>
      </c>
      <c r="C155" s="461">
        <v>9352080</v>
      </c>
      <c r="D155" s="462" t="s">
        <v>140</v>
      </c>
      <c r="E155" s="463">
        <v>1</v>
      </c>
      <c r="F155" s="463">
        <v>0</v>
      </c>
      <c r="G155" s="463">
        <v>0</v>
      </c>
      <c r="H155" s="463">
        <v>288</v>
      </c>
      <c r="I155" s="464">
        <v>6046.152</v>
      </c>
      <c r="J155" s="464">
        <v>1075081.9971</v>
      </c>
      <c r="K155" s="464">
        <v>0</v>
      </c>
      <c r="L155" s="458">
        <v>288</v>
      </c>
    </row>
    <row r="156" spans="1:12" ht="14.4">
      <c r="A156" s="422">
        <f>VLOOKUP(C156,'[14]DfE No.'!C:E,3,FALSE)</f>
        <v>242</v>
      </c>
      <c r="B156" s="461">
        <v>144850</v>
      </c>
      <c r="C156" s="461">
        <v>9352083</v>
      </c>
      <c r="D156" s="462" t="s">
        <v>251</v>
      </c>
      <c r="E156" s="463">
        <v>1</v>
      </c>
      <c r="F156" s="463">
        <v>0</v>
      </c>
      <c r="G156" s="463">
        <v>0</v>
      </c>
      <c r="H156" s="463">
        <v>104</v>
      </c>
      <c r="I156" s="464">
        <v>10179.120000000001</v>
      </c>
      <c r="J156" s="464">
        <v>446960.81599999999</v>
      </c>
      <c r="K156" s="464">
        <v>0</v>
      </c>
      <c r="L156" s="458">
        <v>104</v>
      </c>
    </row>
    <row r="157" spans="1:12" ht="14.4">
      <c r="A157" s="422">
        <f>VLOOKUP(C157,'[14]DfE No.'!C:E,3,FALSE)</f>
        <v>44</v>
      </c>
      <c r="B157" s="461">
        <v>144442</v>
      </c>
      <c r="C157" s="461">
        <v>9352086</v>
      </c>
      <c r="D157" s="462" t="s">
        <v>144</v>
      </c>
      <c r="E157" s="463">
        <v>1</v>
      </c>
      <c r="F157" s="463">
        <v>0</v>
      </c>
      <c r="G157" s="463">
        <v>0</v>
      </c>
      <c r="H157" s="463">
        <v>95</v>
      </c>
      <c r="I157" s="464">
        <v>1574.2786000000001</v>
      </c>
      <c r="J157" s="464">
        <v>419280.80070000002</v>
      </c>
      <c r="K157" s="464">
        <v>0</v>
      </c>
      <c r="L157" s="458">
        <v>95</v>
      </c>
    </row>
    <row r="158" spans="1:12" ht="14.4">
      <c r="A158" s="422">
        <f>VLOOKUP(C158,'[14]DfE No.'!C:E,3,FALSE)</f>
        <v>45</v>
      </c>
      <c r="B158" s="461">
        <v>143074</v>
      </c>
      <c r="C158" s="461">
        <v>9352087</v>
      </c>
      <c r="D158" s="462" t="s">
        <v>524</v>
      </c>
      <c r="E158" s="463">
        <v>1</v>
      </c>
      <c r="F158" s="463">
        <v>0</v>
      </c>
      <c r="G158" s="463">
        <v>0</v>
      </c>
      <c r="H158" s="463">
        <v>60</v>
      </c>
      <c r="I158" s="464">
        <v>1208.3821</v>
      </c>
      <c r="J158" s="464">
        <v>319727.08600000001</v>
      </c>
      <c r="K158" s="464">
        <v>0</v>
      </c>
      <c r="L158" s="458">
        <v>60</v>
      </c>
    </row>
    <row r="159" spans="1:12" ht="14.4">
      <c r="A159" s="422">
        <f>VLOOKUP(C159,'[14]DfE No.'!C:E,3,FALSE)</f>
        <v>48</v>
      </c>
      <c r="B159" s="461">
        <v>144445</v>
      </c>
      <c r="C159" s="461">
        <v>9352088</v>
      </c>
      <c r="D159" s="462" t="s">
        <v>148</v>
      </c>
      <c r="E159" s="463">
        <v>1</v>
      </c>
      <c r="F159" s="463">
        <v>0</v>
      </c>
      <c r="G159" s="463">
        <v>0</v>
      </c>
      <c r="H159" s="463">
        <v>99</v>
      </c>
      <c r="I159" s="464">
        <v>3174.2298000000001</v>
      </c>
      <c r="J159" s="464">
        <v>445375.23580000002</v>
      </c>
      <c r="K159" s="464">
        <v>0</v>
      </c>
      <c r="L159" s="458">
        <v>99</v>
      </c>
    </row>
    <row r="160" spans="1:12" ht="14.4">
      <c r="A160" s="422">
        <f>VLOOKUP(C160,'[14]DfE No.'!C:E,3,FALSE)</f>
        <v>312</v>
      </c>
      <c r="B160" s="461">
        <v>142018</v>
      </c>
      <c r="C160" s="461">
        <v>9352090</v>
      </c>
      <c r="D160" s="462" t="s">
        <v>523</v>
      </c>
      <c r="E160" s="463">
        <v>1</v>
      </c>
      <c r="F160" s="463">
        <v>0</v>
      </c>
      <c r="G160" s="463">
        <v>0</v>
      </c>
      <c r="H160" s="463">
        <v>88</v>
      </c>
      <c r="I160" s="464">
        <v>2191.3213000000001</v>
      </c>
      <c r="J160" s="464">
        <v>408989.53980000003</v>
      </c>
      <c r="K160" s="464">
        <v>0</v>
      </c>
      <c r="L160" s="458">
        <v>88</v>
      </c>
    </row>
    <row r="161" spans="1:12" ht="14.4">
      <c r="A161" s="422">
        <f>VLOOKUP(C161,'[14]DfE No.'!C:E,3,FALSE)</f>
        <v>57</v>
      </c>
      <c r="B161" s="461">
        <v>141554</v>
      </c>
      <c r="C161" s="461">
        <v>9352091</v>
      </c>
      <c r="D161" s="462" t="s">
        <v>156</v>
      </c>
      <c r="E161" s="463">
        <v>1</v>
      </c>
      <c r="F161" s="463">
        <v>0</v>
      </c>
      <c r="G161" s="463">
        <v>0</v>
      </c>
      <c r="H161" s="463">
        <v>249</v>
      </c>
      <c r="I161" s="464">
        <v>3593.7505999999998</v>
      </c>
      <c r="J161" s="464">
        <v>961697.50970000005</v>
      </c>
      <c r="K161" s="464">
        <v>0</v>
      </c>
      <c r="L161" s="458">
        <v>249</v>
      </c>
    </row>
    <row r="162" spans="1:12" ht="14.4">
      <c r="A162" s="422">
        <f>VLOOKUP(C162,'[14]DfE No.'!C:E,3,FALSE)</f>
        <v>515</v>
      </c>
      <c r="B162" s="461">
        <v>142025</v>
      </c>
      <c r="C162" s="461">
        <v>9352093</v>
      </c>
      <c r="D162" s="462" t="s">
        <v>412</v>
      </c>
      <c r="E162" s="463">
        <v>1</v>
      </c>
      <c r="F162" s="463">
        <v>0</v>
      </c>
      <c r="G162" s="463">
        <v>0</v>
      </c>
      <c r="H162" s="463">
        <v>322</v>
      </c>
      <c r="I162" s="464">
        <v>0</v>
      </c>
      <c r="J162" s="464">
        <v>1217224.2452</v>
      </c>
      <c r="K162" s="464">
        <v>0</v>
      </c>
      <c r="L162" s="458">
        <v>322</v>
      </c>
    </row>
    <row r="163" spans="1:12" ht="14.4">
      <c r="A163" s="422">
        <f>VLOOKUP(C163,'[14]DfE No.'!C:E,3,FALSE)</f>
        <v>81</v>
      </c>
      <c r="B163" s="461">
        <v>143069</v>
      </c>
      <c r="C163" s="461">
        <v>9352096</v>
      </c>
      <c r="D163" s="462" t="s">
        <v>188</v>
      </c>
      <c r="E163" s="463">
        <v>1</v>
      </c>
      <c r="F163" s="463">
        <v>0</v>
      </c>
      <c r="G163" s="463">
        <v>0</v>
      </c>
      <c r="H163" s="463">
        <v>68</v>
      </c>
      <c r="I163" s="464">
        <v>760.3578</v>
      </c>
      <c r="J163" s="464">
        <v>352858.07870000001</v>
      </c>
      <c r="K163" s="464">
        <v>0</v>
      </c>
      <c r="L163" s="458">
        <v>68</v>
      </c>
    </row>
    <row r="164" spans="1:12" ht="14.4">
      <c r="A164" s="422">
        <f>VLOOKUP(C164,'[14]DfE No.'!C:E,3,FALSE)</f>
        <v>471</v>
      </c>
      <c r="B164" s="461">
        <v>143361</v>
      </c>
      <c r="C164" s="461">
        <v>9352097</v>
      </c>
      <c r="D164" s="462" t="s">
        <v>1014</v>
      </c>
      <c r="E164" s="463">
        <v>1</v>
      </c>
      <c r="F164" s="463">
        <v>0</v>
      </c>
      <c r="G164" s="463">
        <v>0</v>
      </c>
      <c r="H164" s="463">
        <v>100</v>
      </c>
      <c r="I164" s="464">
        <v>2141.3454999999999</v>
      </c>
      <c r="J164" s="464">
        <v>436860.31329999998</v>
      </c>
      <c r="K164" s="464">
        <v>0</v>
      </c>
      <c r="L164" s="458">
        <v>100</v>
      </c>
    </row>
    <row r="165" spans="1:12" ht="14.4">
      <c r="A165" s="422">
        <f>VLOOKUP(C165,'[14]DfE No.'!C:E,3,FALSE)</f>
        <v>82</v>
      </c>
      <c r="B165" s="461">
        <v>143806</v>
      </c>
      <c r="C165" s="461">
        <v>9352098</v>
      </c>
      <c r="D165" s="462" t="s">
        <v>190</v>
      </c>
      <c r="E165" s="463">
        <v>1</v>
      </c>
      <c r="F165" s="463">
        <v>0</v>
      </c>
      <c r="G165" s="463">
        <v>0</v>
      </c>
      <c r="H165" s="463">
        <v>36</v>
      </c>
      <c r="I165" s="464">
        <v>810.73220000000003</v>
      </c>
      <c r="J165" s="464">
        <v>260464.22959999999</v>
      </c>
      <c r="K165" s="464">
        <v>0</v>
      </c>
      <c r="L165" s="458">
        <v>36</v>
      </c>
    </row>
    <row r="166" spans="1:12" ht="14.4">
      <c r="A166" s="422">
        <f>VLOOKUP(C166,'[14]DfE No.'!C:E,3,FALSE)</f>
        <v>511</v>
      </c>
      <c r="B166" s="461">
        <v>142026</v>
      </c>
      <c r="C166" s="461">
        <v>9352099</v>
      </c>
      <c r="D166" s="462" t="s">
        <v>1015</v>
      </c>
      <c r="E166" s="463">
        <v>1</v>
      </c>
      <c r="F166" s="463">
        <v>0</v>
      </c>
      <c r="G166" s="463">
        <v>0</v>
      </c>
      <c r="H166" s="463">
        <v>217</v>
      </c>
      <c r="I166" s="464">
        <v>5239.7939999999999</v>
      </c>
      <c r="J166" s="464">
        <v>893567.65780000004</v>
      </c>
      <c r="K166" s="464">
        <v>0</v>
      </c>
      <c r="L166" s="458">
        <v>217</v>
      </c>
    </row>
    <row r="167" spans="1:12" ht="14.4">
      <c r="A167" s="422">
        <f>VLOOKUP(C167,'[14]DfE No.'!C:E,3,FALSE)</f>
        <v>84</v>
      </c>
      <c r="B167" s="461">
        <v>146173</v>
      </c>
      <c r="C167" s="461">
        <v>9352100</v>
      </c>
      <c r="D167" s="462" t="s">
        <v>192</v>
      </c>
      <c r="E167" s="463">
        <v>1</v>
      </c>
      <c r="F167" s="463">
        <v>0</v>
      </c>
      <c r="G167" s="463">
        <v>0</v>
      </c>
      <c r="H167" s="463">
        <v>57</v>
      </c>
      <c r="I167" s="464">
        <v>1974.0645</v>
      </c>
      <c r="J167" s="464">
        <v>303517.54200000002</v>
      </c>
      <c r="K167" s="464">
        <v>0</v>
      </c>
      <c r="L167" s="458">
        <v>57</v>
      </c>
    </row>
    <row r="168" spans="1:12" ht="14.4">
      <c r="A168" s="422">
        <f>VLOOKUP(C168,'[14]DfE No.'!C:E,3,FALSE)</f>
        <v>474</v>
      </c>
      <c r="B168" s="461">
        <v>142027</v>
      </c>
      <c r="C168" s="461">
        <v>9352103</v>
      </c>
      <c r="D168" s="462" t="s">
        <v>519</v>
      </c>
      <c r="E168" s="463">
        <v>1</v>
      </c>
      <c r="F168" s="463">
        <v>0</v>
      </c>
      <c r="G168" s="463">
        <v>0</v>
      </c>
      <c r="H168" s="463">
        <v>513</v>
      </c>
      <c r="I168" s="464">
        <v>8414.2281999999996</v>
      </c>
      <c r="J168" s="464">
        <v>1895432.1054</v>
      </c>
      <c r="K168" s="464">
        <v>0</v>
      </c>
      <c r="L168" s="458">
        <v>513</v>
      </c>
    </row>
    <row r="169" spans="1:12" ht="14.4">
      <c r="A169" s="422">
        <f>VLOOKUP(C169,'[14]DfE No.'!C:E,3,FALSE)</f>
        <v>62</v>
      </c>
      <c r="B169" s="461">
        <v>142187</v>
      </c>
      <c r="C169" s="461">
        <v>9352104</v>
      </c>
      <c r="D169" s="462" t="s">
        <v>518</v>
      </c>
      <c r="E169" s="463">
        <v>1</v>
      </c>
      <c r="F169" s="463">
        <v>0</v>
      </c>
      <c r="G169" s="463">
        <v>0</v>
      </c>
      <c r="H169" s="463">
        <v>314</v>
      </c>
      <c r="I169" s="464">
        <v>6848.8819000000003</v>
      </c>
      <c r="J169" s="464">
        <v>1188196.1143</v>
      </c>
      <c r="K169" s="464">
        <v>0</v>
      </c>
      <c r="L169" s="458">
        <v>314</v>
      </c>
    </row>
    <row r="170" spans="1:12" ht="14.4">
      <c r="A170" s="422">
        <f>VLOOKUP(C170,'[14]DfE No.'!C:E,3,FALSE)</f>
        <v>96</v>
      </c>
      <c r="B170" s="461">
        <v>146494</v>
      </c>
      <c r="C170" s="461">
        <v>9352106</v>
      </c>
      <c r="D170" s="462" t="s">
        <v>200</v>
      </c>
      <c r="E170" s="463">
        <v>1</v>
      </c>
      <c r="F170" s="463">
        <v>0</v>
      </c>
      <c r="G170" s="463">
        <v>0</v>
      </c>
      <c r="H170" s="463">
        <v>273</v>
      </c>
      <c r="I170" s="464">
        <v>37032.680999999997</v>
      </c>
      <c r="J170" s="464">
        <v>1074107.2943</v>
      </c>
      <c r="K170" s="464">
        <v>0</v>
      </c>
      <c r="L170" s="458">
        <v>273</v>
      </c>
    </row>
    <row r="171" spans="1:12" ht="14.4">
      <c r="A171" s="422">
        <f>VLOOKUP(C171,'[14]DfE No.'!C:E,3,FALSE)</f>
        <v>98</v>
      </c>
      <c r="B171" s="461">
        <v>145694</v>
      </c>
      <c r="C171" s="461">
        <v>9352109</v>
      </c>
      <c r="D171" s="462" t="s">
        <v>204</v>
      </c>
      <c r="E171" s="463">
        <v>1</v>
      </c>
      <c r="F171" s="463">
        <v>0</v>
      </c>
      <c r="G171" s="463">
        <v>0</v>
      </c>
      <c r="H171" s="463">
        <v>59</v>
      </c>
      <c r="I171" s="464">
        <v>2434.3325</v>
      </c>
      <c r="J171" s="464">
        <v>327217.45610000001</v>
      </c>
      <c r="K171" s="464">
        <v>0</v>
      </c>
      <c r="L171" s="458">
        <v>59</v>
      </c>
    </row>
    <row r="172" spans="1:12" ht="14.4">
      <c r="A172" s="422">
        <f>VLOOKUP(C172,'[14]DfE No.'!C:E,3,FALSE)</f>
        <v>60</v>
      </c>
      <c r="B172" s="461">
        <v>142580</v>
      </c>
      <c r="C172" s="461">
        <v>9352113</v>
      </c>
      <c r="D172" s="462" t="s">
        <v>1016</v>
      </c>
      <c r="E172" s="463">
        <v>1</v>
      </c>
      <c r="F172" s="463">
        <v>0</v>
      </c>
      <c r="G172" s="463">
        <v>0</v>
      </c>
      <c r="H172" s="463">
        <v>361</v>
      </c>
      <c r="I172" s="464">
        <v>6907.6673000000001</v>
      </c>
      <c r="J172" s="464">
        <v>1465949.334</v>
      </c>
      <c r="K172" s="464">
        <v>0</v>
      </c>
      <c r="L172" s="458">
        <v>361</v>
      </c>
    </row>
    <row r="173" spans="1:12" ht="14.4">
      <c r="A173" s="422">
        <f>VLOOKUP(C173,'[14]DfE No.'!C:E,3,FALSE)</f>
        <v>16</v>
      </c>
      <c r="B173" s="461">
        <v>142770</v>
      </c>
      <c r="C173" s="461">
        <v>9352116</v>
      </c>
      <c r="D173" s="462" t="s">
        <v>516</v>
      </c>
      <c r="E173" s="463">
        <v>1</v>
      </c>
      <c r="F173" s="463">
        <v>0</v>
      </c>
      <c r="G173" s="463">
        <v>0</v>
      </c>
      <c r="H173" s="463">
        <v>82</v>
      </c>
      <c r="I173" s="464">
        <v>1951.6827000000001</v>
      </c>
      <c r="J173" s="464">
        <v>388676.89889999997</v>
      </c>
      <c r="K173" s="464">
        <v>0</v>
      </c>
      <c r="L173" s="458">
        <v>82</v>
      </c>
    </row>
    <row r="174" spans="1:12" ht="14.4">
      <c r="A174" s="422">
        <f>VLOOKUP(C174,'[14]DfE No.'!C:E,3,FALSE)</f>
        <v>9</v>
      </c>
      <c r="B174" s="461">
        <v>142786</v>
      </c>
      <c r="C174" s="461">
        <v>9352120</v>
      </c>
      <c r="D174" s="462" t="s">
        <v>99</v>
      </c>
      <c r="E174" s="463">
        <v>1</v>
      </c>
      <c r="F174" s="463">
        <v>0</v>
      </c>
      <c r="G174" s="463">
        <v>0</v>
      </c>
      <c r="H174" s="463">
        <v>95</v>
      </c>
      <c r="I174" s="464">
        <v>1154.3694</v>
      </c>
      <c r="J174" s="464">
        <v>437719.39250000002</v>
      </c>
      <c r="K174" s="464">
        <v>0</v>
      </c>
      <c r="L174" s="458">
        <v>95</v>
      </c>
    </row>
    <row r="175" spans="1:12" ht="14.4">
      <c r="A175" s="422">
        <f>VLOOKUP(C175,'[14]DfE No.'!C:E,3,FALSE)</f>
        <v>109</v>
      </c>
      <c r="B175" s="461">
        <v>144446</v>
      </c>
      <c r="C175" s="461">
        <v>9352122</v>
      </c>
      <c r="D175" s="462" t="s">
        <v>210</v>
      </c>
      <c r="E175" s="463">
        <v>1</v>
      </c>
      <c r="F175" s="463">
        <v>0</v>
      </c>
      <c r="G175" s="463">
        <v>0</v>
      </c>
      <c r="H175" s="463">
        <v>86</v>
      </c>
      <c r="I175" s="464">
        <v>995.43820000000005</v>
      </c>
      <c r="J175" s="464">
        <v>410159.9938</v>
      </c>
      <c r="K175" s="464">
        <v>0</v>
      </c>
      <c r="L175" s="458">
        <v>86</v>
      </c>
    </row>
    <row r="176" spans="1:12" ht="14.4">
      <c r="A176" s="422">
        <f>VLOOKUP(C176,'[14]DfE No.'!C:E,3,FALSE)</f>
        <v>111</v>
      </c>
      <c r="B176" s="461">
        <v>141551</v>
      </c>
      <c r="C176" s="461">
        <v>9352123</v>
      </c>
      <c r="D176" s="462" t="s">
        <v>515</v>
      </c>
      <c r="E176" s="463">
        <v>1</v>
      </c>
      <c r="F176" s="463">
        <v>0</v>
      </c>
      <c r="G176" s="463">
        <v>0</v>
      </c>
      <c r="H176" s="463">
        <v>148</v>
      </c>
      <c r="I176" s="464">
        <v>3265.5353</v>
      </c>
      <c r="J176" s="464">
        <v>603629.82550000004</v>
      </c>
      <c r="K176" s="464">
        <v>0</v>
      </c>
      <c r="L176" s="458">
        <v>148</v>
      </c>
    </row>
    <row r="177" spans="1:12" ht="14.4">
      <c r="A177" s="422">
        <f>VLOOKUP(C177,'[14]DfE No.'!C:E,3,FALSE)</f>
        <v>115</v>
      </c>
      <c r="B177" s="461">
        <v>145460</v>
      </c>
      <c r="C177" s="461">
        <v>9352126</v>
      </c>
      <c r="D177" s="462" t="s">
        <v>216</v>
      </c>
      <c r="E177" s="463">
        <v>1</v>
      </c>
      <c r="F177" s="463">
        <v>0</v>
      </c>
      <c r="G177" s="463">
        <v>0</v>
      </c>
      <c r="H177" s="463">
        <v>104</v>
      </c>
      <c r="I177" s="464">
        <v>735.84</v>
      </c>
      <c r="J177" s="464">
        <v>420749.38339999999</v>
      </c>
      <c r="K177" s="464">
        <v>0</v>
      </c>
      <c r="L177" s="458">
        <v>104</v>
      </c>
    </row>
    <row r="178" spans="1:12" ht="14.4">
      <c r="A178" s="422">
        <f>VLOOKUP(C178,'[14]DfE No.'!C:E,3,FALSE)</f>
        <v>208</v>
      </c>
      <c r="B178" s="461">
        <v>145835</v>
      </c>
      <c r="C178" s="461">
        <v>9352133</v>
      </c>
      <c r="D178" s="462" t="s">
        <v>231</v>
      </c>
      <c r="E178" s="463">
        <v>1</v>
      </c>
      <c r="F178" s="463">
        <v>0</v>
      </c>
      <c r="G178" s="463">
        <v>0</v>
      </c>
      <c r="H178" s="463">
        <v>195</v>
      </c>
      <c r="I178" s="464">
        <v>3422.8312999999998</v>
      </c>
      <c r="J178" s="464">
        <v>733491.25159999996</v>
      </c>
      <c r="K178" s="464">
        <v>0</v>
      </c>
      <c r="L178" s="458">
        <v>195</v>
      </c>
    </row>
    <row r="179" spans="1:12" ht="14.4">
      <c r="A179" s="422">
        <f>VLOOKUP(C179,'[14]DfE No.'!C:E,3,FALSE)</f>
        <v>23</v>
      </c>
      <c r="B179" s="461">
        <v>146875</v>
      </c>
      <c r="C179" s="461">
        <v>9352136</v>
      </c>
      <c r="D179" s="462" t="s">
        <v>952</v>
      </c>
      <c r="E179" s="463">
        <v>1</v>
      </c>
      <c r="F179" s="463">
        <v>0</v>
      </c>
      <c r="G179" s="463">
        <v>0</v>
      </c>
      <c r="H179" s="463">
        <v>139</v>
      </c>
      <c r="I179" s="464">
        <v>11678.1181</v>
      </c>
      <c r="J179" s="464">
        <v>556277.25320000004</v>
      </c>
      <c r="K179" s="464">
        <v>0</v>
      </c>
      <c r="L179" s="458">
        <v>139</v>
      </c>
    </row>
    <row r="180" spans="1:12" ht="14.4">
      <c r="A180" s="422">
        <f>VLOOKUP(C180,'[14]DfE No.'!C:E,3,FALSE)</f>
        <v>67</v>
      </c>
      <c r="B180" s="461">
        <v>141640</v>
      </c>
      <c r="C180" s="461">
        <v>9352145</v>
      </c>
      <c r="D180" s="462" t="s">
        <v>171</v>
      </c>
      <c r="E180" s="463">
        <v>1</v>
      </c>
      <c r="F180" s="463">
        <v>0</v>
      </c>
      <c r="G180" s="463">
        <v>0</v>
      </c>
      <c r="H180" s="463">
        <v>404</v>
      </c>
      <c r="I180" s="464">
        <v>7279.2257</v>
      </c>
      <c r="J180" s="464">
        <v>1481417.2187999999</v>
      </c>
      <c r="K180" s="464">
        <v>0</v>
      </c>
      <c r="L180" s="458">
        <v>404</v>
      </c>
    </row>
    <row r="181" spans="1:12" ht="14.4">
      <c r="A181" s="422">
        <f>VLOOKUP(C181,'[14]DfE No.'!C:E,3,FALSE)</f>
        <v>65</v>
      </c>
      <c r="B181" s="461">
        <v>145541</v>
      </c>
      <c r="C181" s="461">
        <v>9352147</v>
      </c>
      <c r="D181" s="462" t="s">
        <v>169</v>
      </c>
      <c r="E181" s="463">
        <v>1</v>
      </c>
      <c r="F181" s="463">
        <v>0</v>
      </c>
      <c r="G181" s="463">
        <v>0</v>
      </c>
      <c r="H181" s="463">
        <v>466</v>
      </c>
      <c r="I181" s="464">
        <v>49124.985000000001</v>
      </c>
      <c r="J181" s="464">
        <v>2018630.6458000001</v>
      </c>
      <c r="K181" s="464">
        <v>0</v>
      </c>
      <c r="L181" s="458">
        <v>466</v>
      </c>
    </row>
    <row r="182" spans="1:12" ht="14.4">
      <c r="A182" s="422">
        <f>VLOOKUP(C182,'[14]DfE No.'!C:E,3,FALSE)</f>
        <v>13</v>
      </c>
      <c r="B182" s="461">
        <v>143050</v>
      </c>
      <c r="C182" s="461">
        <v>9352150</v>
      </c>
      <c r="D182" s="462" t="s">
        <v>514</v>
      </c>
      <c r="E182" s="463">
        <v>1</v>
      </c>
      <c r="F182" s="463">
        <v>0</v>
      </c>
      <c r="G182" s="463">
        <v>0</v>
      </c>
      <c r="H182" s="463">
        <v>91</v>
      </c>
      <c r="I182" s="464">
        <v>2272.0695000000001</v>
      </c>
      <c r="J182" s="464">
        <v>430522.62689999997</v>
      </c>
      <c r="K182" s="464">
        <v>0</v>
      </c>
      <c r="L182" s="458">
        <v>91</v>
      </c>
    </row>
    <row r="183" spans="1:12" ht="14.4">
      <c r="A183" s="422">
        <f>VLOOKUP(C183,'[14]DfE No.'!C:E,3,FALSE)</f>
        <v>74</v>
      </c>
      <c r="B183" s="461">
        <v>145695</v>
      </c>
      <c r="C183" s="461">
        <v>9352152</v>
      </c>
      <c r="D183" s="462" t="s">
        <v>620</v>
      </c>
      <c r="E183" s="463">
        <v>1</v>
      </c>
      <c r="F183" s="463">
        <v>0</v>
      </c>
      <c r="G183" s="463">
        <v>0</v>
      </c>
      <c r="H183" s="463">
        <v>417</v>
      </c>
      <c r="I183" s="464">
        <v>3778.8449999999998</v>
      </c>
      <c r="J183" s="464">
        <v>1521925.4476999999</v>
      </c>
      <c r="K183" s="464">
        <v>0</v>
      </c>
      <c r="L183" s="458">
        <v>417</v>
      </c>
    </row>
    <row r="184" spans="1:12" ht="14.4">
      <c r="A184" s="422">
        <f>VLOOKUP(C184,'[14]DfE No.'!C:E,3,FALSE)</f>
        <v>264</v>
      </c>
      <c r="B184" s="461">
        <v>144212</v>
      </c>
      <c r="C184" s="461">
        <v>9352154</v>
      </c>
      <c r="D184" s="462" t="s">
        <v>265</v>
      </c>
      <c r="E184" s="463">
        <v>1</v>
      </c>
      <c r="F184" s="463">
        <v>0</v>
      </c>
      <c r="G184" s="463">
        <v>0</v>
      </c>
      <c r="H184" s="463">
        <v>328</v>
      </c>
      <c r="I184" s="464">
        <v>6096.4139999999998</v>
      </c>
      <c r="J184" s="464">
        <v>1333937.4154999999</v>
      </c>
      <c r="K184" s="464">
        <v>0</v>
      </c>
      <c r="L184" s="458">
        <v>328</v>
      </c>
    </row>
    <row r="185" spans="1:12" ht="14.4">
      <c r="A185" s="422">
        <f>VLOOKUP(C185,'[14]DfE No.'!C:E,3,FALSE)</f>
        <v>469</v>
      </c>
      <c r="B185" s="461">
        <v>143147</v>
      </c>
      <c r="C185" s="461">
        <v>9352155</v>
      </c>
      <c r="D185" s="462" t="s">
        <v>513</v>
      </c>
      <c r="E185" s="463">
        <v>1</v>
      </c>
      <c r="F185" s="463">
        <v>0</v>
      </c>
      <c r="G185" s="463">
        <v>0</v>
      </c>
      <c r="H185" s="463">
        <v>158</v>
      </c>
      <c r="I185" s="464">
        <v>2847.4351000000001</v>
      </c>
      <c r="J185" s="464">
        <v>631064.59210000001</v>
      </c>
      <c r="K185" s="464">
        <v>0</v>
      </c>
      <c r="L185" s="458">
        <v>158</v>
      </c>
    </row>
    <row r="186" spans="1:12" ht="14.4">
      <c r="A186" s="422">
        <f>VLOOKUP(C186,'[14]DfE No.'!C:E,3,FALSE)</f>
        <v>283</v>
      </c>
      <c r="B186" s="461">
        <v>141819</v>
      </c>
      <c r="C186" s="461">
        <v>9352158</v>
      </c>
      <c r="D186" s="462" t="s">
        <v>273</v>
      </c>
      <c r="E186" s="463">
        <v>1</v>
      </c>
      <c r="F186" s="463">
        <v>0</v>
      </c>
      <c r="G186" s="463">
        <v>0</v>
      </c>
      <c r="H186" s="463">
        <v>417</v>
      </c>
      <c r="I186" s="464">
        <v>6499.6134000000002</v>
      </c>
      <c r="J186" s="464">
        <v>1609345.3302</v>
      </c>
      <c r="K186" s="464">
        <v>0</v>
      </c>
      <c r="L186" s="458">
        <v>417</v>
      </c>
    </row>
    <row r="187" spans="1:12" ht="14.4">
      <c r="A187" s="422">
        <f>VLOOKUP(C187,'[14]DfE No.'!C:E,3,FALSE)</f>
        <v>256</v>
      </c>
      <c r="B187" s="461">
        <v>141591</v>
      </c>
      <c r="C187" s="461">
        <v>9352159</v>
      </c>
      <c r="D187" s="462" t="s">
        <v>260</v>
      </c>
      <c r="E187" s="463">
        <v>1</v>
      </c>
      <c r="F187" s="463">
        <v>0</v>
      </c>
      <c r="G187" s="463">
        <v>0</v>
      </c>
      <c r="H187" s="463">
        <v>394</v>
      </c>
      <c r="I187" s="464">
        <v>4723.8474999999999</v>
      </c>
      <c r="J187" s="464">
        <v>1498701.5493000001</v>
      </c>
      <c r="K187" s="464">
        <v>0</v>
      </c>
      <c r="L187" s="458">
        <v>394</v>
      </c>
    </row>
    <row r="188" spans="1:12" ht="14.4">
      <c r="A188" s="422">
        <f>VLOOKUP(C188,'[14]DfE No.'!C:E,3,FALSE)</f>
        <v>279</v>
      </c>
      <c r="B188" s="461">
        <v>145540</v>
      </c>
      <c r="C188" s="461">
        <v>9352167</v>
      </c>
      <c r="D188" s="462" t="s">
        <v>1126</v>
      </c>
      <c r="E188" s="463">
        <v>1</v>
      </c>
      <c r="F188" s="463">
        <v>0</v>
      </c>
      <c r="G188" s="463">
        <v>0</v>
      </c>
      <c r="H188" s="463">
        <v>305</v>
      </c>
      <c r="I188" s="464">
        <v>22075.200000000001</v>
      </c>
      <c r="J188" s="464">
        <v>1167351.9768999999</v>
      </c>
      <c r="K188" s="464">
        <v>0</v>
      </c>
      <c r="L188" s="458">
        <v>305</v>
      </c>
    </row>
    <row r="189" spans="1:12" ht="14.4">
      <c r="A189" s="422">
        <f>VLOOKUP(C189,'[14]DfE No.'!C:E,3,FALSE)</f>
        <v>294</v>
      </c>
      <c r="B189" s="461">
        <v>144329</v>
      </c>
      <c r="C189" s="461">
        <v>9352171</v>
      </c>
      <c r="D189" s="462" t="s">
        <v>282</v>
      </c>
      <c r="E189" s="463">
        <v>1</v>
      </c>
      <c r="F189" s="463">
        <v>0</v>
      </c>
      <c r="G189" s="463">
        <v>0</v>
      </c>
      <c r="H189" s="463">
        <v>347</v>
      </c>
      <c r="I189" s="464">
        <v>22841.0255</v>
      </c>
      <c r="J189" s="464">
        <v>1366789.9656</v>
      </c>
      <c r="K189" s="464">
        <v>0</v>
      </c>
      <c r="L189" s="458">
        <v>347</v>
      </c>
    </row>
    <row r="190" spans="1:12" ht="14.4">
      <c r="A190" s="422">
        <f>VLOOKUP(C190,'[14]DfE No.'!C:E,3,FALSE)</f>
        <v>293</v>
      </c>
      <c r="B190" s="461">
        <v>144213</v>
      </c>
      <c r="C190" s="461">
        <v>9352172</v>
      </c>
      <c r="D190" s="462" t="s">
        <v>1017</v>
      </c>
      <c r="E190" s="463">
        <v>1</v>
      </c>
      <c r="F190" s="463">
        <v>0</v>
      </c>
      <c r="G190" s="463">
        <v>0</v>
      </c>
      <c r="H190" s="463">
        <v>259</v>
      </c>
      <c r="I190" s="464">
        <v>4307.8833000000004</v>
      </c>
      <c r="J190" s="464">
        <v>1017248.9754</v>
      </c>
      <c r="K190" s="464">
        <v>0</v>
      </c>
      <c r="L190" s="458">
        <v>259</v>
      </c>
    </row>
    <row r="191" spans="1:12" ht="14.4">
      <c r="A191" s="422">
        <f>VLOOKUP(C191,'[14]DfE No.'!C:E,3,FALSE)</f>
        <v>260</v>
      </c>
      <c r="B191" s="461">
        <v>144216</v>
      </c>
      <c r="C191" s="461">
        <v>9352185</v>
      </c>
      <c r="D191" s="462" t="s">
        <v>263</v>
      </c>
      <c r="E191" s="463">
        <v>1</v>
      </c>
      <c r="F191" s="463">
        <v>0</v>
      </c>
      <c r="G191" s="463">
        <v>0</v>
      </c>
      <c r="H191" s="463">
        <v>345</v>
      </c>
      <c r="I191" s="464">
        <v>2671.9065999999998</v>
      </c>
      <c r="J191" s="464">
        <v>1484556.3319999999</v>
      </c>
      <c r="K191" s="464">
        <v>0</v>
      </c>
      <c r="L191" s="458">
        <v>345</v>
      </c>
    </row>
    <row r="192" spans="1:12" ht="14.4">
      <c r="A192" s="422">
        <f>VLOOKUP(C192,'[14]DfE No.'!C:E,3,FALSE)</f>
        <v>263</v>
      </c>
      <c r="B192" s="461">
        <v>144217</v>
      </c>
      <c r="C192" s="461">
        <v>9352186</v>
      </c>
      <c r="D192" s="462" t="s">
        <v>264</v>
      </c>
      <c r="E192" s="463">
        <v>1</v>
      </c>
      <c r="F192" s="463">
        <v>0</v>
      </c>
      <c r="G192" s="463">
        <v>0</v>
      </c>
      <c r="H192" s="463">
        <v>416</v>
      </c>
      <c r="I192" s="464">
        <v>6266.8221999999996</v>
      </c>
      <c r="J192" s="464">
        <v>1565720.895</v>
      </c>
      <c r="K192" s="464">
        <v>0</v>
      </c>
      <c r="L192" s="458">
        <v>416</v>
      </c>
    </row>
    <row r="193" spans="1:12" ht="14.4">
      <c r="A193" s="422">
        <f>VLOOKUP(C193,'[14]DfE No.'!C:E,3,FALSE)</f>
        <v>225</v>
      </c>
      <c r="B193" s="461">
        <v>143549</v>
      </c>
      <c r="C193" s="461">
        <v>9352187</v>
      </c>
      <c r="D193" s="462" t="s">
        <v>1018</v>
      </c>
      <c r="E193" s="463">
        <v>1</v>
      </c>
      <c r="F193" s="463">
        <v>0</v>
      </c>
      <c r="G193" s="463">
        <v>0</v>
      </c>
      <c r="H193" s="463">
        <v>121</v>
      </c>
      <c r="I193" s="464">
        <v>2929.89</v>
      </c>
      <c r="J193" s="464">
        <v>505684.17709999997</v>
      </c>
      <c r="K193" s="464">
        <v>0</v>
      </c>
      <c r="L193" s="458">
        <v>121</v>
      </c>
    </row>
    <row r="194" spans="1:12" ht="14.4">
      <c r="A194" s="422">
        <f>VLOOKUP(C194,'[14]DfE No.'!C:E,3,FALSE)</f>
        <v>270</v>
      </c>
      <c r="B194" s="461">
        <v>143550</v>
      </c>
      <c r="C194" s="461">
        <v>9352188</v>
      </c>
      <c r="D194" s="462" t="s">
        <v>1127</v>
      </c>
      <c r="E194" s="463">
        <v>1</v>
      </c>
      <c r="F194" s="463">
        <v>0</v>
      </c>
      <c r="G194" s="463">
        <v>0</v>
      </c>
      <c r="H194" s="463">
        <v>325</v>
      </c>
      <c r="I194" s="464">
        <v>5200.5288</v>
      </c>
      <c r="J194" s="464">
        <v>1384811.8222000001</v>
      </c>
      <c r="K194" s="464">
        <v>0</v>
      </c>
      <c r="L194" s="458">
        <v>325</v>
      </c>
    </row>
    <row r="195" spans="1:12" ht="14.4">
      <c r="A195" s="422">
        <f>VLOOKUP(C195,'[14]DfE No.'!C:E,3,FALSE)</f>
        <v>121</v>
      </c>
      <c r="B195" s="461">
        <v>143671</v>
      </c>
      <c r="C195" s="461">
        <v>9352189</v>
      </c>
      <c r="D195" s="462" t="s">
        <v>1128</v>
      </c>
      <c r="E195" s="463">
        <v>1</v>
      </c>
      <c r="F195" s="463">
        <v>0</v>
      </c>
      <c r="G195" s="463">
        <v>0</v>
      </c>
      <c r="H195" s="463">
        <v>60</v>
      </c>
      <c r="I195" s="464">
        <v>23178.959999999999</v>
      </c>
      <c r="J195" s="464">
        <v>442403.94439999998</v>
      </c>
      <c r="K195" s="464">
        <v>0</v>
      </c>
      <c r="L195" s="458">
        <v>60</v>
      </c>
    </row>
    <row r="196" spans="1:12" ht="14.4">
      <c r="A196" s="422">
        <f>VLOOKUP(C196,'[14]DfE No.'!C:E,3,FALSE)</f>
        <v>249</v>
      </c>
      <c r="B196" s="461">
        <v>146460</v>
      </c>
      <c r="C196" s="461">
        <v>9352194</v>
      </c>
      <c r="D196" s="462" t="s">
        <v>255</v>
      </c>
      <c r="E196" s="463">
        <v>1</v>
      </c>
      <c r="F196" s="463">
        <v>0</v>
      </c>
      <c r="G196" s="463">
        <v>0</v>
      </c>
      <c r="H196" s="463">
        <v>624</v>
      </c>
      <c r="I196" s="464">
        <v>50384.6</v>
      </c>
      <c r="J196" s="464">
        <v>2234384.6</v>
      </c>
      <c r="K196" s="464">
        <v>0</v>
      </c>
      <c r="L196" s="458">
        <v>624</v>
      </c>
    </row>
    <row r="197" spans="1:12" ht="14.4">
      <c r="A197" s="422">
        <f>VLOOKUP(C197,'[14]DfE No.'!C:E,3,FALSE)</f>
        <v>119</v>
      </c>
      <c r="B197" s="461">
        <v>143830</v>
      </c>
      <c r="C197" s="461">
        <v>9352197</v>
      </c>
      <c r="D197" s="462" t="s">
        <v>1019</v>
      </c>
      <c r="E197" s="463">
        <v>1</v>
      </c>
      <c r="F197" s="463">
        <v>0</v>
      </c>
      <c r="G197" s="463">
        <v>0</v>
      </c>
      <c r="H197" s="463">
        <v>66</v>
      </c>
      <c r="I197" s="464">
        <v>9858.9784999999993</v>
      </c>
      <c r="J197" s="464">
        <v>364837.88750000001</v>
      </c>
      <c r="K197" s="464">
        <v>0</v>
      </c>
      <c r="L197" s="458">
        <v>66</v>
      </c>
    </row>
    <row r="198" spans="1:12" ht="14.4">
      <c r="A198" s="422">
        <f>VLOOKUP(C198,'[14]DfE No.'!C:E,3,FALSE)</f>
        <v>512</v>
      </c>
      <c r="B198" s="461">
        <v>143860</v>
      </c>
      <c r="C198" s="461">
        <v>9352198</v>
      </c>
      <c r="D198" s="462" t="s">
        <v>1020</v>
      </c>
      <c r="E198" s="463">
        <v>1</v>
      </c>
      <c r="F198" s="463">
        <v>0</v>
      </c>
      <c r="G198" s="463">
        <v>0</v>
      </c>
      <c r="H198" s="463">
        <v>387</v>
      </c>
      <c r="I198" s="464">
        <v>4659.1345000000001</v>
      </c>
      <c r="J198" s="464">
        <v>1497052.6061</v>
      </c>
      <c r="K198" s="464">
        <v>0</v>
      </c>
      <c r="L198" s="458">
        <v>387</v>
      </c>
    </row>
    <row r="199" spans="1:12" ht="14.4">
      <c r="A199" s="422">
        <f>VLOOKUP(C199,'[14]DfE No.'!C:E,3,FALSE)</f>
        <v>483</v>
      </c>
      <c r="B199" s="461">
        <v>143861</v>
      </c>
      <c r="C199" s="461">
        <v>9352199</v>
      </c>
      <c r="D199" s="462" t="s">
        <v>1021</v>
      </c>
      <c r="E199" s="463">
        <v>1</v>
      </c>
      <c r="F199" s="463">
        <v>0</v>
      </c>
      <c r="G199" s="463">
        <v>0</v>
      </c>
      <c r="H199" s="463">
        <v>309</v>
      </c>
      <c r="I199" s="464">
        <v>2340.1959999999999</v>
      </c>
      <c r="J199" s="464">
        <v>1170902.7993999999</v>
      </c>
      <c r="K199" s="464">
        <v>0</v>
      </c>
      <c r="L199" s="458">
        <v>309</v>
      </c>
    </row>
    <row r="200" spans="1:12" ht="14.4">
      <c r="A200" s="422">
        <f>VLOOKUP(C200,'[14]DfE No.'!C:E,3,FALSE)</f>
        <v>473</v>
      </c>
      <c r="B200" s="461">
        <v>144275</v>
      </c>
      <c r="C200" s="461">
        <v>9352200</v>
      </c>
      <c r="D200" s="462" t="s">
        <v>1129</v>
      </c>
      <c r="E200" s="463">
        <v>1</v>
      </c>
      <c r="F200" s="463">
        <v>0</v>
      </c>
      <c r="G200" s="463">
        <v>0</v>
      </c>
      <c r="H200" s="463">
        <v>184</v>
      </c>
      <c r="I200" s="464">
        <v>18886.560000000001</v>
      </c>
      <c r="J200" s="464">
        <v>766594.42220000003</v>
      </c>
      <c r="K200" s="464">
        <v>0</v>
      </c>
      <c r="L200" s="458">
        <v>184</v>
      </c>
    </row>
    <row r="201" spans="1:12" ht="14.4">
      <c r="A201" s="422">
        <f>VLOOKUP(C201,'[14]DfE No.'!C:E,3,FALSE)</f>
        <v>452</v>
      </c>
      <c r="B201" s="461">
        <v>144276</v>
      </c>
      <c r="C201" s="461">
        <v>9352201</v>
      </c>
      <c r="D201" s="462" t="s">
        <v>1022</v>
      </c>
      <c r="E201" s="463">
        <v>1</v>
      </c>
      <c r="F201" s="463">
        <v>0</v>
      </c>
      <c r="G201" s="463">
        <v>0</v>
      </c>
      <c r="H201" s="463">
        <v>274</v>
      </c>
      <c r="I201" s="464">
        <v>9069.2279999999992</v>
      </c>
      <c r="J201" s="464">
        <v>1098334.8835</v>
      </c>
      <c r="K201" s="464">
        <v>0</v>
      </c>
      <c r="L201" s="458">
        <v>274</v>
      </c>
    </row>
    <row r="202" spans="1:12" ht="14.4">
      <c r="A202" s="422">
        <f>VLOOKUP(C202,'[14]DfE No.'!C:E,3,FALSE)</f>
        <v>429</v>
      </c>
      <c r="B202" s="461">
        <v>144399</v>
      </c>
      <c r="C202" s="461">
        <v>9352202</v>
      </c>
      <c r="D202" s="462" t="s">
        <v>347</v>
      </c>
      <c r="E202" s="463">
        <v>1</v>
      </c>
      <c r="F202" s="463">
        <v>0</v>
      </c>
      <c r="G202" s="463">
        <v>0</v>
      </c>
      <c r="H202" s="463">
        <v>189</v>
      </c>
      <c r="I202" s="464">
        <v>4484.2294000000002</v>
      </c>
      <c r="J202" s="464">
        <v>712704.26780000003</v>
      </c>
      <c r="K202" s="464">
        <v>0</v>
      </c>
      <c r="L202" s="458">
        <v>189</v>
      </c>
    </row>
    <row r="203" spans="1:12" ht="14.4">
      <c r="A203" s="422">
        <f>VLOOKUP(C203,'[14]DfE No.'!C:E,3,FALSE)</f>
        <v>217</v>
      </c>
      <c r="B203" s="461">
        <v>144625</v>
      </c>
      <c r="C203" s="461">
        <v>9352203</v>
      </c>
      <c r="D203" s="462" t="s">
        <v>1023</v>
      </c>
      <c r="E203" s="463">
        <v>1</v>
      </c>
      <c r="F203" s="463">
        <v>0</v>
      </c>
      <c r="G203" s="463">
        <v>0</v>
      </c>
      <c r="H203" s="463">
        <v>124</v>
      </c>
      <c r="I203" s="464">
        <v>1880.8684000000001</v>
      </c>
      <c r="J203" s="464">
        <v>519107.30300000001</v>
      </c>
      <c r="K203" s="464">
        <v>0</v>
      </c>
      <c r="L203" s="458">
        <v>124</v>
      </c>
    </row>
    <row r="204" spans="1:12" ht="14.4">
      <c r="A204" s="422">
        <f>VLOOKUP(C204,'[14]DfE No.'!C:E,3,FALSE)</f>
        <v>448</v>
      </c>
      <c r="B204" s="461">
        <v>144215</v>
      </c>
      <c r="C204" s="461">
        <v>9352204</v>
      </c>
      <c r="D204" s="462" t="s">
        <v>1024</v>
      </c>
      <c r="E204" s="463">
        <v>1</v>
      </c>
      <c r="F204" s="463">
        <v>0</v>
      </c>
      <c r="G204" s="463">
        <v>0</v>
      </c>
      <c r="H204" s="463">
        <v>67</v>
      </c>
      <c r="I204" s="464">
        <v>2015.384</v>
      </c>
      <c r="J204" s="464">
        <v>355410.72070000001</v>
      </c>
      <c r="K204" s="464">
        <v>0</v>
      </c>
      <c r="L204" s="458">
        <v>67</v>
      </c>
    </row>
    <row r="205" spans="1:12" ht="14.4">
      <c r="A205" s="422">
        <f>VLOOKUP(C205,'[14]DfE No.'!C:E,3,FALSE)</f>
        <v>501</v>
      </c>
      <c r="B205" s="461">
        <v>144553</v>
      </c>
      <c r="C205" s="461">
        <v>9352205</v>
      </c>
      <c r="D205" s="462" t="s">
        <v>1025</v>
      </c>
      <c r="E205" s="463">
        <v>1</v>
      </c>
      <c r="F205" s="463">
        <v>0</v>
      </c>
      <c r="G205" s="463">
        <v>0</v>
      </c>
      <c r="H205" s="463">
        <v>56</v>
      </c>
      <c r="I205" s="464">
        <v>10424.4</v>
      </c>
      <c r="J205" s="464">
        <v>306620.22619999998</v>
      </c>
      <c r="K205" s="464">
        <v>0</v>
      </c>
      <c r="L205" s="458">
        <v>56</v>
      </c>
    </row>
    <row r="206" spans="1:12" ht="14.4">
      <c r="A206" s="422">
        <f>VLOOKUP(C206,'[14]DfE No.'!C:E,3,FALSE)</f>
        <v>99</v>
      </c>
      <c r="B206" s="461">
        <v>144826</v>
      </c>
      <c r="C206" s="461">
        <v>9352206</v>
      </c>
      <c r="D206" s="462" t="s">
        <v>206</v>
      </c>
      <c r="E206" s="463">
        <v>1</v>
      </c>
      <c r="F206" s="463">
        <v>0</v>
      </c>
      <c r="G206" s="463">
        <v>0</v>
      </c>
      <c r="H206" s="463">
        <v>60</v>
      </c>
      <c r="I206" s="464">
        <v>3226.2188999999998</v>
      </c>
      <c r="J206" s="464">
        <v>311409.78720000002</v>
      </c>
      <c r="K206" s="464">
        <v>0</v>
      </c>
      <c r="L206" s="458">
        <v>60</v>
      </c>
    </row>
    <row r="207" spans="1:12" ht="14.4">
      <c r="A207" s="422">
        <f>VLOOKUP(C207,'[14]DfE No.'!C:E,3,FALSE)</f>
        <v>14</v>
      </c>
      <c r="B207" s="461">
        <v>144827</v>
      </c>
      <c r="C207" s="461">
        <v>9352207</v>
      </c>
      <c r="D207" s="462" t="s">
        <v>1026</v>
      </c>
      <c r="E207" s="463">
        <v>1</v>
      </c>
      <c r="F207" s="463">
        <v>0</v>
      </c>
      <c r="G207" s="463">
        <v>0</v>
      </c>
      <c r="H207" s="463">
        <v>87</v>
      </c>
      <c r="I207" s="464">
        <v>1612.3072</v>
      </c>
      <c r="J207" s="464">
        <v>421722.77769999998</v>
      </c>
      <c r="K207" s="464">
        <v>0</v>
      </c>
      <c r="L207" s="458">
        <v>87</v>
      </c>
    </row>
    <row r="208" spans="1:12" ht="14.4">
      <c r="A208" s="422">
        <f>VLOOKUP(C208,'[14]DfE No.'!C:E,3,FALSE)</f>
        <v>5</v>
      </c>
      <c r="B208" s="461">
        <v>144828</v>
      </c>
      <c r="C208" s="461">
        <v>9352208</v>
      </c>
      <c r="D208" s="462" t="s">
        <v>1027</v>
      </c>
      <c r="E208" s="463">
        <v>1</v>
      </c>
      <c r="F208" s="463">
        <v>0</v>
      </c>
      <c r="G208" s="463">
        <v>0</v>
      </c>
      <c r="H208" s="463">
        <v>96</v>
      </c>
      <c r="I208" s="464">
        <v>3754.1534999999999</v>
      </c>
      <c r="J208" s="464">
        <v>433545.71899999998</v>
      </c>
      <c r="K208" s="464">
        <v>0</v>
      </c>
      <c r="L208" s="458">
        <v>96</v>
      </c>
    </row>
    <row r="209" spans="1:12" ht="14.4">
      <c r="A209" s="422">
        <f>VLOOKUP(C209,'[14]DfE No.'!C:E,3,FALSE)</f>
        <v>442</v>
      </c>
      <c r="B209" s="461">
        <v>144218</v>
      </c>
      <c r="C209" s="461">
        <v>9352209</v>
      </c>
      <c r="D209" s="462" t="s">
        <v>1028</v>
      </c>
      <c r="E209" s="463">
        <v>1</v>
      </c>
      <c r="F209" s="463">
        <v>0</v>
      </c>
      <c r="G209" s="463">
        <v>0</v>
      </c>
      <c r="H209" s="463">
        <v>408</v>
      </c>
      <c r="I209" s="464">
        <v>5387.0744000000004</v>
      </c>
      <c r="J209" s="464">
        <v>1491240.2760000001</v>
      </c>
      <c r="K209" s="464">
        <v>0</v>
      </c>
      <c r="L209" s="458">
        <v>408</v>
      </c>
    </row>
    <row r="210" spans="1:12" ht="14.4">
      <c r="A210" s="422">
        <f>VLOOKUP(C210,'[14]DfE No.'!C:E,3,FALSE)</f>
        <v>521</v>
      </c>
      <c r="B210" s="461">
        <v>145031</v>
      </c>
      <c r="C210" s="461">
        <v>9352210</v>
      </c>
      <c r="D210" s="462" t="s">
        <v>1130</v>
      </c>
      <c r="E210" s="463">
        <v>1</v>
      </c>
      <c r="F210" s="463">
        <v>0</v>
      </c>
      <c r="G210" s="463">
        <v>0</v>
      </c>
      <c r="H210" s="463">
        <v>49.5</v>
      </c>
      <c r="I210" s="464">
        <v>16830.234700000001</v>
      </c>
      <c r="J210" s="464">
        <v>381940.84710000001</v>
      </c>
      <c r="K210" s="464">
        <v>0</v>
      </c>
      <c r="L210" s="458">
        <v>49.5</v>
      </c>
    </row>
    <row r="211" spans="1:12" ht="14.4">
      <c r="A211" s="422">
        <f>VLOOKUP(C211,'[14]DfE No.'!C:E,3,FALSE)</f>
        <v>274</v>
      </c>
      <c r="B211" s="461">
        <v>145118</v>
      </c>
      <c r="C211" s="461">
        <v>9352211</v>
      </c>
      <c r="D211" s="462" t="s">
        <v>1029</v>
      </c>
      <c r="E211" s="463">
        <v>1</v>
      </c>
      <c r="F211" s="463">
        <v>0</v>
      </c>
      <c r="G211" s="463">
        <v>0</v>
      </c>
      <c r="H211" s="463">
        <v>338</v>
      </c>
      <c r="I211" s="464">
        <v>9623.4585999999999</v>
      </c>
      <c r="J211" s="464">
        <v>1520949.3362</v>
      </c>
      <c r="K211" s="464">
        <v>0</v>
      </c>
      <c r="L211" s="458">
        <v>338</v>
      </c>
    </row>
    <row r="212" spans="1:12" ht="14.4">
      <c r="A212" s="422">
        <f>VLOOKUP(C212,'[14]DfE No.'!C:E,3,FALSE)</f>
        <v>464</v>
      </c>
      <c r="B212" s="461">
        <v>145234</v>
      </c>
      <c r="C212" s="461">
        <v>9352212</v>
      </c>
      <c r="D212" s="462" t="s">
        <v>1131</v>
      </c>
      <c r="E212" s="463">
        <v>1</v>
      </c>
      <c r="F212" s="463">
        <v>0</v>
      </c>
      <c r="G212" s="463">
        <v>0</v>
      </c>
      <c r="H212" s="463">
        <v>161</v>
      </c>
      <c r="I212" s="464">
        <v>17905.439999999999</v>
      </c>
      <c r="J212" s="464">
        <v>640621.06720000005</v>
      </c>
      <c r="K212" s="464">
        <v>0</v>
      </c>
      <c r="L212" s="458">
        <v>161</v>
      </c>
    </row>
    <row r="213" spans="1:12" ht="14.4">
      <c r="A213" s="422">
        <f>VLOOKUP(C213,'[14]DfE No.'!C:E,3,FALSE)</f>
        <v>496</v>
      </c>
      <c r="B213" s="461">
        <v>145237</v>
      </c>
      <c r="C213" s="461">
        <v>9352213</v>
      </c>
      <c r="D213" s="462" t="s">
        <v>1132</v>
      </c>
      <c r="E213" s="463">
        <v>1</v>
      </c>
      <c r="F213" s="463">
        <v>0</v>
      </c>
      <c r="G213" s="463">
        <v>0</v>
      </c>
      <c r="H213" s="463">
        <v>182</v>
      </c>
      <c r="I213" s="464">
        <v>8930.3279999999995</v>
      </c>
      <c r="J213" s="464">
        <v>691540.71580000001</v>
      </c>
      <c r="K213" s="464">
        <v>0</v>
      </c>
      <c r="L213" s="458">
        <v>182</v>
      </c>
    </row>
    <row r="214" spans="1:12" ht="14.4">
      <c r="A214" s="422">
        <f>VLOOKUP(C214,'[14]DfE No.'!C:E,3,FALSE)</f>
        <v>413</v>
      </c>
      <c r="B214" s="461">
        <v>145476</v>
      </c>
      <c r="C214" s="461">
        <v>9352214</v>
      </c>
      <c r="D214" s="462" t="s">
        <v>1133</v>
      </c>
      <c r="E214" s="463">
        <v>1</v>
      </c>
      <c r="F214" s="463">
        <v>0</v>
      </c>
      <c r="G214" s="463">
        <v>0</v>
      </c>
      <c r="H214" s="463">
        <v>280</v>
      </c>
      <c r="I214" s="464">
        <v>26214.248899999999</v>
      </c>
      <c r="J214" s="464">
        <v>1120259.9476999999</v>
      </c>
      <c r="K214" s="464">
        <v>0</v>
      </c>
      <c r="L214" s="458">
        <v>280</v>
      </c>
    </row>
    <row r="215" spans="1:12" ht="14.4">
      <c r="A215" s="422">
        <f>VLOOKUP(C215,'[14]DfE No.'!C:E,3,FALSE)</f>
        <v>68</v>
      </c>
      <c r="B215" s="461">
        <v>145559</v>
      </c>
      <c r="C215" s="461">
        <v>9352215</v>
      </c>
      <c r="D215" s="462" t="s">
        <v>173</v>
      </c>
      <c r="E215" s="463">
        <v>1</v>
      </c>
      <c r="F215" s="463">
        <v>0</v>
      </c>
      <c r="G215" s="463">
        <v>0</v>
      </c>
      <c r="H215" s="463">
        <v>506</v>
      </c>
      <c r="I215" s="464">
        <v>31796.188099999999</v>
      </c>
      <c r="J215" s="464">
        <v>2274332.2917999998</v>
      </c>
      <c r="K215" s="464">
        <v>0</v>
      </c>
      <c r="L215" s="458">
        <v>506</v>
      </c>
    </row>
    <row r="216" spans="1:12" ht="14.4">
      <c r="A216" s="422">
        <f>VLOOKUP(C216,'[14]DfE No.'!C:E,3,FALSE)</f>
        <v>476</v>
      </c>
      <c r="B216" s="461">
        <v>145277</v>
      </c>
      <c r="C216" s="461">
        <v>9352216</v>
      </c>
      <c r="D216" s="462" t="s">
        <v>1134</v>
      </c>
      <c r="E216" s="463">
        <v>1</v>
      </c>
      <c r="F216" s="463">
        <v>0</v>
      </c>
      <c r="G216" s="463">
        <v>0</v>
      </c>
      <c r="H216" s="463">
        <v>228</v>
      </c>
      <c r="I216" s="464">
        <v>16830.234700000001</v>
      </c>
      <c r="J216" s="464">
        <v>876019.29639999999</v>
      </c>
      <c r="K216" s="464">
        <v>0</v>
      </c>
      <c r="L216" s="458">
        <v>228</v>
      </c>
    </row>
    <row r="217" spans="1:12" ht="14.4">
      <c r="A217" s="422">
        <f>VLOOKUP(C217,'[14]DfE No.'!C:E,3,FALSE)</f>
        <v>269</v>
      </c>
      <c r="B217" s="461">
        <v>145851</v>
      </c>
      <c r="C217" s="461">
        <v>9352217</v>
      </c>
      <c r="D217" s="462" t="s">
        <v>1135</v>
      </c>
      <c r="E217" s="463">
        <v>1</v>
      </c>
      <c r="F217" s="463">
        <v>0</v>
      </c>
      <c r="G217" s="463">
        <v>0</v>
      </c>
      <c r="H217" s="463">
        <v>371</v>
      </c>
      <c r="I217" s="464">
        <v>454.70819999999998</v>
      </c>
      <c r="J217" s="464">
        <v>1578786.8463999999</v>
      </c>
      <c r="K217" s="464">
        <v>0</v>
      </c>
      <c r="L217" s="458">
        <v>371</v>
      </c>
    </row>
    <row r="218" spans="1:12" ht="14.4">
      <c r="A218" s="422">
        <f>VLOOKUP(C218,'[14]DfE No.'!C:E,3,FALSE)</f>
        <v>425</v>
      </c>
      <c r="B218" s="461">
        <v>145698</v>
      </c>
      <c r="C218" s="461">
        <v>9352220</v>
      </c>
      <c r="D218" s="462" t="s">
        <v>1136</v>
      </c>
      <c r="E218" s="463">
        <v>1</v>
      </c>
      <c r="F218" s="463">
        <v>0</v>
      </c>
      <c r="G218" s="463">
        <v>0</v>
      </c>
      <c r="H218" s="463">
        <v>403</v>
      </c>
      <c r="I218" s="464">
        <v>3271.5446000000002</v>
      </c>
      <c r="J218" s="464">
        <v>1421885.1976000001</v>
      </c>
      <c r="K218" s="464">
        <v>0</v>
      </c>
      <c r="L218" s="458">
        <v>403</v>
      </c>
    </row>
    <row r="219" spans="1:12" ht="14.4">
      <c r="A219" s="422">
        <f>VLOOKUP(C219,'[14]DfE No.'!C:E,3,FALSE)</f>
        <v>328</v>
      </c>
      <c r="B219" s="461">
        <v>145979</v>
      </c>
      <c r="C219" s="461">
        <v>9352221</v>
      </c>
      <c r="D219" s="462" t="s">
        <v>1137</v>
      </c>
      <c r="E219" s="463">
        <v>1</v>
      </c>
      <c r="F219" s="463">
        <v>0</v>
      </c>
      <c r="G219" s="463">
        <v>0</v>
      </c>
      <c r="H219" s="463">
        <v>30</v>
      </c>
      <c r="I219" s="464">
        <v>872.48140000000001</v>
      </c>
      <c r="J219" s="464">
        <v>211370.96770000001</v>
      </c>
      <c r="K219" s="464">
        <v>0</v>
      </c>
      <c r="L219" s="458">
        <v>30</v>
      </c>
    </row>
    <row r="220" spans="1:12" ht="14.4">
      <c r="A220" s="422">
        <f>VLOOKUP(C220,'[14]DfE No.'!C:E,3,FALSE)</f>
        <v>481</v>
      </c>
      <c r="B220" s="461">
        <v>146086</v>
      </c>
      <c r="C220" s="461">
        <v>9352222</v>
      </c>
      <c r="D220" s="462" t="s">
        <v>1138</v>
      </c>
      <c r="E220" s="463">
        <v>1</v>
      </c>
      <c r="F220" s="463">
        <v>0</v>
      </c>
      <c r="G220" s="463">
        <v>0</v>
      </c>
      <c r="H220" s="463">
        <v>198</v>
      </c>
      <c r="I220" s="464">
        <v>3386.5605</v>
      </c>
      <c r="J220" s="464">
        <v>792185.67350000003</v>
      </c>
      <c r="K220" s="464">
        <v>0</v>
      </c>
      <c r="L220" s="458">
        <v>198</v>
      </c>
    </row>
    <row r="221" spans="1:12" ht="14.4">
      <c r="A221" s="422">
        <f>VLOOKUP(C221,'[14]DfE No.'!C:E,3,FALSE)</f>
        <v>322</v>
      </c>
      <c r="B221" s="461">
        <v>146271</v>
      </c>
      <c r="C221" s="461">
        <v>9352223</v>
      </c>
      <c r="D221" s="462" t="s">
        <v>297</v>
      </c>
      <c r="E221" s="463">
        <v>1</v>
      </c>
      <c r="F221" s="463">
        <v>0</v>
      </c>
      <c r="G221" s="463">
        <v>0</v>
      </c>
      <c r="H221" s="463">
        <v>149</v>
      </c>
      <c r="I221" s="464">
        <v>4228.0343999999996</v>
      </c>
      <c r="J221" s="464">
        <v>605280.32750000001</v>
      </c>
      <c r="K221" s="464">
        <v>0</v>
      </c>
      <c r="L221" s="458">
        <v>149</v>
      </c>
    </row>
    <row r="222" spans="1:12" ht="14.4">
      <c r="A222" s="422">
        <f>VLOOKUP(C222,'[14]DfE No.'!C:E,3,FALSE)</f>
        <v>417</v>
      </c>
      <c r="B222" s="461">
        <v>146280</v>
      </c>
      <c r="C222" s="461">
        <v>9352224</v>
      </c>
      <c r="D222" s="462" t="s">
        <v>338</v>
      </c>
      <c r="E222" s="463">
        <v>1</v>
      </c>
      <c r="F222" s="463">
        <v>0</v>
      </c>
      <c r="G222" s="463">
        <v>0</v>
      </c>
      <c r="H222" s="463">
        <v>158</v>
      </c>
      <c r="I222" s="464">
        <v>8944.9937000000009</v>
      </c>
      <c r="J222" s="464">
        <v>706544.50399999996</v>
      </c>
      <c r="K222" s="464">
        <v>0</v>
      </c>
      <c r="L222" s="458">
        <v>158</v>
      </c>
    </row>
    <row r="223" spans="1:12" ht="14.4">
      <c r="A223" s="422">
        <f>VLOOKUP(C223,'[14]DfE No.'!C:E,3,FALSE)</f>
        <v>250</v>
      </c>
      <c r="B223" s="461">
        <v>146323</v>
      </c>
      <c r="C223" s="461">
        <v>9352225</v>
      </c>
      <c r="D223" s="462" t="s">
        <v>256</v>
      </c>
      <c r="E223" s="463">
        <v>1</v>
      </c>
      <c r="F223" s="463">
        <v>0</v>
      </c>
      <c r="G223" s="463">
        <v>0</v>
      </c>
      <c r="H223" s="463">
        <v>625</v>
      </c>
      <c r="I223" s="464">
        <v>17992.800599999999</v>
      </c>
      <c r="J223" s="464">
        <v>2205492.8006000002</v>
      </c>
      <c r="K223" s="464">
        <v>0</v>
      </c>
      <c r="L223" s="458">
        <v>625</v>
      </c>
    </row>
    <row r="224" spans="1:12" ht="14.4">
      <c r="A224" s="422">
        <f>VLOOKUP(C224,'[14]DfE No.'!C:E,3,FALSE)</f>
        <v>231</v>
      </c>
      <c r="B224" s="461">
        <v>146532</v>
      </c>
      <c r="C224" s="461">
        <v>9352226</v>
      </c>
      <c r="D224" s="462" t="s">
        <v>243</v>
      </c>
      <c r="E224" s="463">
        <v>1</v>
      </c>
      <c r="F224" s="463">
        <v>0</v>
      </c>
      <c r="G224" s="463">
        <v>0</v>
      </c>
      <c r="H224" s="463">
        <v>184</v>
      </c>
      <c r="I224" s="464">
        <v>20436.709200000001</v>
      </c>
      <c r="J224" s="464">
        <v>812429.6727</v>
      </c>
      <c r="K224" s="464">
        <v>0</v>
      </c>
      <c r="L224" s="458">
        <v>184</v>
      </c>
    </row>
    <row r="225" spans="1:12" ht="14.4">
      <c r="A225" s="422">
        <f>VLOOKUP(C225,'[14]DfE No.'!C:E,3,FALSE)</f>
        <v>42</v>
      </c>
      <c r="B225" s="461">
        <v>146961</v>
      </c>
      <c r="C225" s="461">
        <v>9352228</v>
      </c>
      <c r="D225" s="462" t="s">
        <v>1268</v>
      </c>
      <c r="E225" s="463">
        <v>1</v>
      </c>
      <c r="F225" s="463">
        <v>0</v>
      </c>
      <c r="G225" s="463">
        <v>0</v>
      </c>
      <c r="H225" s="463">
        <v>52</v>
      </c>
      <c r="I225" s="464">
        <v>2951.4236000000001</v>
      </c>
      <c r="J225" s="464">
        <v>341548.28490000003</v>
      </c>
      <c r="K225" s="464">
        <v>0</v>
      </c>
      <c r="L225" s="458">
        <v>52</v>
      </c>
    </row>
    <row r="226" spans="1:12" ht="14.4">
      <c r="A226" s="422">
        <f>VLOOKUP(C226,'[14]DfE No.'!C:E,3,FALSE)</f>
        <v>303</v>
      </c>
      <c r="B226" s="461">
        <v>141849</v>
      </c>
      <c r="C226" s="461">
        <v>9352927</v>
      </c>
      <c r="D226" s="462" t="s">
        <v>285</v>
      </c>
      <c r="E226" s="463">
        <v>1</v>
      </c>
      <c r="F226" s="463">
        <v>0</v>
      </c>
      <c r="G226" s="463">
        <v>0</v>
      </c>
      <c r="H226" s="463">
        <v>317</v>
      </c>
      <c r="I226" s="464">
        <v>3701.0095000000001</v>
      </c>
      <c r="J226" s="464">
        <v>1392174.7035000001</v>
      </c>
      <c r="K226" s="464">
        <v>0</v>
      </c>
      <c r="L226" s="458">
        <v>317</v>
      </c>
    </row>
    <row r="227" spans="1:12" ht="14.4">
      <c r="A227" s="422">
        <f>VLOOKUP(C227,'[14]DfE No.'!C:E,3,FALSE)</f>
        <v>404</v>
      </c>
      <c r="B227" s="461">
        <v>143056</v>
      </c>
      <c r="C227" s="461">
        <v>9353002</v>
      </c>
      <c r="D227" s="462" t="s">
        <v>1139</v>
      </c>
      <c r="E227" s="463">
        <v>1</v>
      </c>
      <c r="F227" s="463">
        <v>0</v>
      </c>
      <c r="G227" s="463">
        <v>0</v>
      </c>
      <c r="H227" s="463">
        <v>61</v>
      </c>
      <c r="I227" s="464">
        <v>774.30809999999997</v>
      </c>
      <c r="J227" s="464">
        <v>306450.26439999999</v>
      </c>
      <c r="K227" s="464">
        <v>0</v>
      </c>
      <c r="L227" s="458">
        <v>61</v>
      </c>
    </row>
    <row r="228" spans="1:12" ht="14.4">
      <c r="A228" s="422">
        <f>VLOOKUP(C228,'[14]DfE No.'!C:E,3,FALSE)</f>
        <v>441</v>
      </c>
      <c r="B228" s="461">
        <v>142547</v>
      </c>
      <c r="C228" s="461">
        <v>9353025</v>
      </c>
      <c r="D228" s="462" t="s">
        <v>510</v>
      </c>
      <c r="E228" s="463">
        <v>1</v>
      </c>
      <c r="F228" s="463">
        <v>0</v>
      </c>
      <c r="G228" s="463">
        <v>0</v>
      </c>
      <c r="H228" s="463">
        <v>212</v>
      </c>
      <c r="I228" s="464">
        <v>2404.7148999999999</v>
      </c>
      <c r="J228" s="464">
        <v>773671.8996</v>
      </c>
      <c r="K228" s="464">
        <v>0</v>
      </c>
      <c r="L228" s="458">
        <v>212</v>
      </c>
    </row>
    <row r="229" spans="1:12" ht="14.4">
      <c r="A229" s="422">
        <f>VLOOKUP(C229,'[14]DfE No.'!C:E,3,FALSE)</f>
        <v>492</v>
      </c>
      <c r="B229" s="461">
        <v>142554</v>
      </c>
      <c r="C229" s="461">
        <v>9353054</v>
      </c>
      <c r="D229" s="462" t="s">
        <v>1030</v>
      </c>
      <c r="E229" s="463">
        <v>1</v>
      </c>
      <c r="F229" s="463">
        <v>0</v>
      </c>
      <c r="G229" s="463">
        <v>0</v>
      </c>
      <c r="H229" s="463">
        <v>111</v>
      </c>
      <c r="I229" s="464">
        <v>2695.5761000000002</v>
      </c>
      <c r="J229" s="464">
        <v>487617.07530000003</v>
      </c>
      <c r="K229" s="464">
        <v>0</v>
      </c>
      <c r="L229" s="458">
        <v>111</v>
      </c>
    </row>
    <row r="230" spans="1:12" ht="14.4">
      <c r="A230" s="422">
        <f>VLOOKUP(C230,'[14]DfE No.'!C:E,3,FALSE)</f>
        <v>514</v>
      </c>
      <c r="B230" s="461">
        <v>142562</v>
      </c>
      <c r="C230" s="461">
        <v>9353062</v>
      </c>
      <c r="D230" s="462" t="s">
        <v>1031</v>
      </c>
      <c r="E230" s="463">
        <v>1</v>
      </c>
      <c r="F230" s="463">
        <v>0</v>
      </c>
      <c r="G230" s="463">
        <v>0</v>
      </c>
      <c r="H230" s="463">
        <v>205</v>
      </c>
      <c r="I230" s="464">
        <v>3004.5574000000001</v>
      </c>
      <c r="J230" s="464">
        <v>771435.65300000005</v>
      </c>
      <c r="K230" s="464">
        <v>0</v>
      </c>
      <c r="L230" s="458">
        <v>205</v>
      </c>
    </row>
    <row r="231" spans="1:12" ht="14.4">
      <c r="A231" s="422">
        <f>VLOOKUP(C231,'[14]DfE No.'!C:E,3,FALSE)</f>
        <v>20</v>
      </c>
      <c r="B231" s="461">
        <v>146148</v>
      </c>
      <c r="C231" s="461">
        <v>9353081</v>
      </c>
      <c r="D231" s="462" t="s">
        <v>1140</v>
      </c>
      <c r="E231" s="463">
        <v>1</v>
      </c>
      <c r="F231" s="463">
        <v>0</v>
      </c>
      <c r="G231" s="463">
        <v>0</v>
      </c>
      <c r="H231" s="463">
        <v>44</v>
      </c>
      <c r="I231" s="464">
        <v>2448.2316999999998</v>
      </c>
      <c r="J231" s="464">
        <v>280334.58590000001</v>
      </c>
      <c r="K231" s="464">
        <v>0</v>
      </c>
      <c r="L231" s="458">
        <v>44</v>
      </c>
    </row>
    <row r="232" spans="1:12" ht="14.4">
      <c r="A232" s="422">
        <f>VLOOKUP(C232,'[14]DfE No.'!C:E,3,FALSE)</f>
        <v>26</v>
      </c>
      <c r="B232" s="461">
        <v>146234</v>
      </c>
      <c r="C232" s="461">
        <v>9353084</v>
      </c>
      <c r="D232" s="462" t="s">
        <v>1141</v>
      </c>
      <c r="E232" s="463">
        <v>1</v>
      </c>
      <c r="F232" s="463">
        <v>0</v>
      </c>
      <c r="G232" s="463">
        <v>0</v>
      </c>
      <c r="H232" s="463">
        <v>62</v>
      </c>
      <c r="I232" s="464">
        <v>1956.1181999999999</v>
      </c>
      <c r="J232" s="464">
        <v>349902.21279999998</v>
      </c>
      <c r="K232" s="464">
        <v>0</v>
      </c>
      <c r="L232" s="458">
        <v>62</v>
      </c>
    </row>
    <row r="233" spans="1:12" ht="14.4">
      <c r="A233" s="422">
        <f>VLOOKUP(C233,'[14]DfE No.'!C:E,3,FALSE)</f>
        <v>36</v>
      </c>
      <c r="B233" s="461">
        <v>145696</v>
      </c>
      <c r="C233" s="461">
        <v>9353089</v>
      </c>
      <c r="D233" s="462" t="s">
        <v>1142</v>
      </c>
      <c r="E233" s="463">
        <v>1</v>
      </c>
      <c r="F233" s="463">
        <v>0</v>
      </c>
      <c r="G233" s="463">
        <v>0</v>
      </c>
      <c r="H233" s="463">
        <v>131</v>
      </c>
      <c r="I233" s="464">
        <v>21584.639999999999</v>
      </c>
      <c r="J233" s="464">
        <v>556552.06660000002</v>
      </c>
      <c r="K233" s="464">
        <v>0</v>
      </c>
      <c r="L233" s="458">
        <v>131</v>
      </c>
    </row>
    <row r="234" spans="1:12" ht="14.4">
      <c r="A234" s="422">
        <f>VLOOKUP(C234,'[14]DfE No.'!C:E,3,FALSE)</f>
        <v>449</v>
      </c>
      <c r="B234" s="461">
        <v>146175</v>
      </c>
      <c r="C234" s="461">
        <v>9353091</v>
      </c>
      <c r="D234" s="462" t="s">
        <v>1269</v>
      </c>
      <c r="E234" s="463">
        <v>1</v>
      </c>
      <c r="F234" s="463">
        <v>0</v>
      </c>
      <c r="G234" s="463">
        <v>0</v>
      </c>
      <c r="H234" s="463">
        <v>86</v>
      </c>
      <c r="I234" s="464">
        <v>3033.0711999999999</v>
      </c>
      <c r="J234" s="464">
        <v>407419.141</v>
      </c>
      <c r="K234" s="464">
        <v>0</v>
      </c>
      <c r="L234" s="458">
        <v>86</v>
      </c>
    </row>
    <row r="235" spans="1:12" ht="14.4">
      <c r="A235" s="422">
        <f>VLOOKUP(C235,'[14]DfE No.'!C:E,3,FALSE)</f>
        <v>243</v>
      </c>
      <c r="B235" s="461">
        <v>145539</v>
      </c>
      <c r="C235" s="461">
        <v>9353092</v>
      </c>
      <c r="D235" s="462" t="s">
        <v>1143</v>
      </c>
      <c r="E235" s="463">
        <v>1</v>
      </c>
      <c r="F235" s="463">
        <v>0</v>
      </c>
      <c r="G235" s="463">
        <v>0</v>
      </c>
      <c r="H235" s="463">
        <v>95</v>
      </c>
      <c r="I235" s="464">
        <v>6745.7313999999997</v>
      </c>
      <c r="J235" s="464">
        <v>421461.9535</v>
      </c>
      <c r="K235" s="464">
        <v>0</v>
      </c>
      <c r="L235" s="458">
        <v>95</v>
      </c>
    </row>
    <row r="236" spans="1:12" ht="14.4">
      <c r="A236" s="422">
        <f>VLOOKUP(C236,'[14]DfE No.'!C:E,3,FALSE)</f>
        <v>80</v>
      </c>
      <c r="B236" s="461">
        <v>143807</v>
      </c>
      <c r="C236" s="461">
        <v>9353096</v>
      </c>
      <c r="D236" s="462" t="s">
        <v>1144</v>
      </c>
      <c r="E236" s="463">
        <v>1</v>
      </c>
      <c r="F236" s="463">
        <v>0</v>
      </c>
      <c r="G236" s="463">
        <v>0</v>
      </c>
      <c r="H236" s="463">
        <v>178</v>
      </c>
      <c r="I236" s="464">
        <v>15452.64</v>
      </c>
      <c r="J236" s="464">
        <v>671489.71409999998</v>
      </c>
      <c r="K236" s="464">
        <v>0</v>
      </c>
      <c r="L236" s="458">
        <v>178</v>
      </c>
    </row>
    <row r="237" spans="1:12" ht="14.4">
      <c r="A237" s="422">
        <f>VLOOKUP(C237,'[14]DfE No.'!C:E,3,FALSE)</f>
        <v>316</v>
      </c>
      <c r="B237" s="461">
        <v>142994</v>
      </c>
      <c r="C237" s="461">
        <v>9353097</v>
      </c>
      <c r="D237" s="462" t="s">
        <v>507</v>
      </c>
      <c r="E237" s="463">
        <v>1</v>
      </c>
      <c r="F237" s="463">
        <v>0</v>
      </c>
      <c r="G237" s="463">
        <v>0</v>
      </c>
      <c r="H237" s="463">
        <v>99</v>
      </c>
      <c r="I237" s="464">
        <v>1596.9670000000001</v>
      </c>
      <c r="J237" s="464">
        <v>415151.62790000002</v>
      </c>
      <c r="K237" s="464">
        <v>0</v>
      </c>
      <c r="L237" s="458">
        <v>99</v>
      </c>
    </row>
    <row r="238" spans="1:12" ht="14.4">
      <c r="A238" s="422">
        <f>VLOOKUP(C238,'[14]DfE No.'!C:E,3,FALSE)</f>
        <v>489</v>
      </c>
      <c r="B238" s="461">
        <v>143070</v>
      </c>
      <c r="C238" s="461">
        <v>9353098</v>
      </c>
      <c r="D238" s="462" t="s">
        <v>1145</v>
      </c>
      <c r="E238" s="463">
        <v>1</v>
      </c>
      <c r="F238" s="463">
        <v>0</v>
      </c>
      <c r="G238" s="463">
        <v>0</v>
      </c>
      <c r="H238" s="463">
        <v>89</v>
      </c>
      <c r="I238" s="464">
        <v>1813.8558</v>
      </c>
      <c r="J238" s="464">
        <v>401648.38770000002</v>
      </c>
      <c r="K238" s="464">
        <v>0</v>
      </c>
      <c r="L238" s="458">
        <v>89</v>
      </c>
    </row>
    <row r="239" spans="1:12" ht="14.4">
      <c r="A239" s="422">
        <f>VLOOKUP(C239,'[14]DfE No.'!C:E,3,FALSE)</f>
        <v>86</v>
      </c>
      <c r="B239" s="461">
        <v>143071</v>
      </c>
      <c r="C239" s="461">
        <v>9353099</v>
      </c>
      <c r="D239" s="462" t="s">
        <v>1146</v>
      </c>
      <c r="E239" s="463">
        <v>1</v>
      </c>
      <c r="F239" s="463">
        <v>0</v>
      </c>
      <c r="G239" s="463">
        <v>0</v>
      </c>
      <c r="H239" s="463">
        <v>83</v>
      </c>
      <c r="I239" s="464">
        <v>870.45780000000002</v>
      </c>
      <c r="J239" s="464">
        <v>367165.5197</v>
      </c>
      <c r="K239" s="464">
        <v>0</v>
      </c>
      <c r="L239" s="458">
        <v>83</v>
      </c>
    </row>
    <row r="240" spans="1:12" ht="14.4">
      <c r="A240" s="422">
        <f>VLOOKUP(C240,'[14]DfE No.'!C:E,3,FALSE)</f>
        <v>93</v>
      </c>
      <c r="B240" s="461">
        <v>144849</v>
      </c>
      <c r="C240" s="461">
        <v>9353101</v>
      </c>
      <c r="D240" s="462" t="s">
        <v>1032</v>
      </c>
      <c r="E240" s="463">
        <v>1</v>
      </c>
      <c r="F240" s="463">
        <v>0</v>
      </c>
      <c r="G240" s="463">
        <v>0</v>
      </c>
      <c r="H240" s="463">
        <v>94</v>
      </c>
      <c r="I240" s="464">
        <v>726.27409999999998</v>
      </c>
      <c r="J240" s="464">
        <v>420922.42959999997</v>
      </c>
      <c r="K240" s="464">
        <v>0</v>
      </c>
      <c r="L240" s="458">
        <v>94</v>
      </c>
    </row>
    <row r="241" spans="1:12" ht="14.4">
      <c r="A241" s="422">
        <f>VLOOKUP(C241,'[14]DfE No.'!C:E,3,FALSE)</f>
        <v>102</v>
      </c>
      <c r="B241" s="461">
        <v>145697</v>
      </c>
      <c r="C241" s="461">
        <v>9353102</v>
      </c>
      <c r="D241" s="462" t="s">
        <v>1147</v>
      </c>
      <c r="E241" s="463">
        <v>1</v>
      </c>
      <c r="F241" s="463">
        <v>0</v>
      </c>
      <c r="G241" s="463">
        <v>0</v>
      </c>
      <c r="H241" s="463">
        <v>93</v>
      </c>
      <c r="I241" s="464">
        <v>1028.1627000000001</v>
      </c>
      <c r="J241" s="464">
        <v>419958.34879999998</v>
      </c>
      <c r="K241" s="464">
        <v>0</v>
      </c>
      <c r="L241" s="458">
        <v>93</v>
      </c>
    </row>
    <row r="242" spans="1:12" ht="14.4">
      <c r="A242" s="422">
        <f>VLOOKUP(C242,'[14]DfE No.'!C:E,3,FALSE)</f>
        <v>325</v>
      </c>
      <c r="B242" s="461">
        <v>142595</v>
      </c>
      <c r="C242" s="461">
        <v>9353115</v>
      </c>
      <c r="D242" s="462" t="s">
        <v>506</v>
      </c>
      <c r="E242" s="463">
        <v>1</v>
      </c>
      <c r="F242" s="463">
        <v>0</v>
      </c>
      <c r="G242" s="463">
        <v>0</v>
      </c>
      <c r="H242" s="463">
        <v>101</v>
      </c>
      <c r="I242" s="464">
        <v>1426.3032000000001</v>
      </c>
      <c r="J242" s="464">
        <v>431338.48790000001</v>
      </c>
      <c r="K242" s="464">
        <v>0</v>
      </c>
      <c r="L242" s="458">
        <v>101</v>
      </c>
    </row>
    <row r="243" spans="1:12" ht="14.4">
      <c r="A243" s="422">
        <f>VLOOKUP(C243,'[14]DfE No.'!C:E,3,FALSE)</f>
        <v>38</v>
      </c>
      <c r="B243" s="461">
        <v>143065</v>
      </c>
      <c r="C243" s="461">
        <v>9353116</v>
      </c>
      <c r="D243" s="462" t="s">
        <v>1148</v>
      </c>
      <c r="E243" s="463">
        <v>1</v>
      </c>
      <c r="F243" s="463">
        <v>0</v>
      </c>
      <c r="G243" s="463">
        <v>0</v>
      </c>
      <c r="H243" s="463">
        <v>133</v>
      </c>
      <c r="I243" s="464">
        <v>3501.7296999999999</v>
      </c>
      <c r="J243" s="464">
        <v>543230.34109999996</v>
      </c>
      <c r="K243" s="464">
        <v>0</v>
      </c>
      <c r="L243" s="458">
        <v>133</v>
      </c>
    </row>
    <row r="244" spans="1:12" ht="14.4">
      <c r="A244" s="422">
        <f>VLOOKUP(C244,'[14]DfE No.'!C:E,3,FALSE)</f>
        <v>240</v>
      </c>
      <c r="B244" s="461">
        <v>142597</v>
      </c>
      <c r="C244" s="461">
        <v>9353302</v>
      </c>
      <c r="D244" s="462" t="s">
        <v>1033</v>
      </c>
      <c r="E244" s="463">
        <v>1</v>
      </c>
      <c r="F244" s="463">
        <v>0</v>
      </c>
      <c r="G244" s="463">
        <v>0</v>
      </c>
      <c r="H244" s="463">
        <v>201</v>
      </c>
      <c r="I244" s="464">
        <v>0</v>
      </c>
      <c r="J244" s="464">
        <v>782803.93200000003</v>
      </c>
      <c r="K244" s="464">
        <v>0</v>
      </c>
      <c r="L244" s="458">
        <v>201</v>
      </c>
    </row>
    <row r="245" spans="1:12" ht="14.4">
      <c r="A245" s="422">
        <f>VLOOKUP(C245,'[14]DfE No.'!C:E,3,FALSE)</f>
        <v>437</v>
      </c>
      <c r="B245" s="461">
        <v>139149</v>
      </c>
      <c r="C245" s="461">
        <v>9353312</v>
      </c>
      <c r="D245" s="462" t="s">
        <v>1034</v>
      </c>
      <c r="E245" s="463">
        <v>1</v>
      </c>
      <c r="F245" s="463">
        <v>0</v>
      </c>
      <c r="G245" s="463">
        <v>0</v>
      </c>
      <c r="H245" s="463">
        <v>84</v>
      </c>
      <c r="I245" s="464">
        <v>1093.0597</v>
      </c>
      <c r="J245" s="464">
        <v>402286.62160000001</v>
      </c>
      <c r="K245" s="464">
        <v>0</v>
      </c>
      <c r="L245" s="458">
        <v>84</v>
      </c>
    </row>
    <row r="246" spans="1:12" ht="14.4">
      <c r="A246" s="422">
        <f>VLOOKUP(C246,'[14]DfE No.'!C:E,3,FALSE)</f>
        <v>472</v>
      </c>
      <c r="B246" s="461">
        <v>137419</v>
      </c>
      <c r="C246" s="461">
        <v>9353314</v>
      </c>
      <c r="D246" s="462" t="s">
        <v>1035</v>
      </c>
      <c r="E246" s="463">
        <v>1</v>
      </c>
      <c r="F246" s="463">
        <v>0</v>
      </c>
      <c r="G246" s="463">
        <v>0</v>
      </c>
      <c r="H246" s="463">
        <v>416</v>
      </c>
      <c r="I246" s="464">
        <v>3147.9337</v>
      </c>
      <c r="J246" s="464">
        <v>1508914.2132999999</v>
      </c>
      <c r="K246" s="464">
        <v>0</v>
      </c>
      <c r="L246" s="458">
        <v>416</v>
      </c>
    </row>
    <row r="247" spans="1:12" ht="14.4">
      <c r="A247" s="422">
        <f>VLOOKUP(C247,'[14]DfE No.'!C:E,3,FALSE)</f>
        <v>487</v>
      </c>
      <c r="B247" s="461">
        <v>139448</v>
      </c>
      <c r="C247" s="461">
        <v>9353318</v>
      </c>
      <c r="D247" s="462" t="s">
        <v>1149</v>
      </c>
      <c r="E247" s="463">
        <v>1</v>
      </c>
      <c r="F247" s="463">
        <v>0</v>
      </c>
      <c r="G247" s="463">
        <v>0</v>
      </c>
      <c r="H247" s="463">
        <v>309</v>
      </c>
      <c r="I247" s="464">
        <v>6185.9206999999997</v>
      </c>
      <c r="J247" s="464">
        <v>1123732.5105000001</v>
      </c>
      <c r="K247" s="464">
        <v>0</v>
      </c>
      <c r="L247" s="458">
        <v>309</v>
      </c>
    </row>
    <row r="248" spans="1:12" ht="14.4">
      <c r="A248" s="422">
        <f>VLOOKUP(C248,'[14]DfE No.'!C:E,3,FALSE)</f>
        <v>455</v>
      </c>
      <c r="B248" s="461">
        <v>143624</v>
      </c>
      <c r="C248" s="461">
        <v>9353320</v>
      </c>
      <c r="D248" s="462" t="s">
        <v>1036</v>
      </c>
      <c r="E248" s="463">
        <v>1</v>
      </c>
      <c r="F248" s="463">
        <v>0</v>
      </c>
      <c r="G248" s="463">
        <v>0</v>
      </c>
      <c r="H248" s="463">
        <v>278</v>
      </c>
      <c r="I248" s="464">
        <v>6385.6808000000001</v>
      </c>
      <c r="J248" s="464">
        <v>1046570.5652</v>
      </c>
      <c r="K248" s="464">
        <v>0</v>
      </c>
      <c r="L248" s="458">
        <v>278</v>
      </c>
    </row>
    <row r="249" spans="1:12" ht="14.4">
      <c r="A249" s="422">
        <f>VLOOKUP(C249,'[14]DfE No.'!C:E,3,FALSE)</f>
        <v>31</v>
      </c>
      <c r="B249" s="461">
        <v>145692</v>
      </c>
      <c r="C249" s="461">
        <v>9353323</v>
      </c>
      <c r="D249" s="462" t="s">
        <v>1150</v>
      </c>
      <c r="E249" s="463">
        <v>1</v>
      </c>
      <c r="F249" s="463">
        <v>0</v>
      </c>
      <c r="G249" s="463">
        <v>0</v>
      </c>
      <c r="H249" s="463">
        <v>193</v>
      </c>
      <c r="I249" s="464">
        <v>1708.2422999999999</v>
      </c>
      <c r="J249" s="464">
        <v>718686.53760000004</v>
      </c>
      <c r="K249" s="464">
        <v>0</v>
      </c>
      <c r="L249" s="458">
        <v>193</v>
      </c>
    </row>
    <row r="250" spans="1:12" ht="14.4">
      <c r="A250" s="422">
        <f>VLOOKUP(C250,'[14]DfE No.'!C:E,3,FALSE)</f>
        <v>344</v>
      </c>
      <c r="B250" s="461">
        <v>142598</v>
      </c>
      <c r="C250" s="461">
        <v>9353328</v>
      </c>
      <c r="D250" s="462" t="s">
        <v>1037</v>
      </c>
      <c r="E250" s="463">
        <v>1</v>
      </c>
      <c r="F250" s="463">
        <v>0</v>
      </c>
      <c r="G250" s="463">
        <v>0</v>
      </c>
      <c r="H250" s="463">
        <v>193</v>
      </c>
      <c r="I250" s="464">
        <v>2915.6842000000001</v>
      </c>
      <c r="J250" s="464">
        <v>712434.77080000006</v>
      </c>
      <c r="K250" s="464">
        <v>0</v>
      </c>
      <c r="L250" s="458">
        <v>193</v>
      </c>
    </row>
    <row r="251" spans="1:12" ht="14.4">
      <c r="A251" s="422">
        <f>VLOOKUP(C251,'[14]DfE No.'!C:E,3,FALSE)</f>
        <v>56</v>
      </c>
      <c r="B251" s="461">
        <v>145693</v>
      </c>
      <c r="C251" s="461">
        <v>9353331</v>
      </c>
      <c r="D251" s="462" t="s">
        <v>1151</v>
      </c>
      <c r="E251" s="463">
        <v>1</v>
      </c>
      <c r="F251" s="463">
        <v>0</v>
      </c>
      <c r="G251" s="463">
        <v>0</v>
      </c>
      <c r="H251" s="463">
        <v>118</v>
      </c>
      <c r="I251" s="464">
        <v>2015.384</v>
      </c>
      <c r="J251" s="464">
        <v>497456.94709999999</v>
      </c>
      <c r="K251" s="464">
        <v>0</v>
      </c>
      <c r="L251" s="458">
        <v>118</v>
      </c>
    </row>
    <row r="252" spans="1:12" ht="14.4">
      <c r="A252" s="422">
        <f>VLOOKUP(C252,'[14]DfE No.'!C:E,3,FALSE)</f>
        <v>72</v>
      </c>
      <c r="B252" s="461">
        <v>142806</v>
      </c>
      <c r="C252" s="461">
        <v>9353335</v>
      </c>
      <c r="D252" s="462" t="s">
        <v>1038</v>
      </c>
      <c r="E252" s="463">
        <v>1</v>
      </c>
      <c r="F252" s="463">
        <v>0</v>
      </c>
      <c r="G252" s="463">
        <v>0</v>
      </c>
      <c r="H252" s="463">
        <v>207</v>
      </c>
      <c r="I252" s="464">
        <v>3194.6698000000001</v>
      </c>
      <c r="J252" s="464">
        <v>834967.91579999996</v>
      </c>
      <c r="K252" s="464">
        <v>0</v>
      </c>
      <c r="L252" s="458">
        <v>207</v>
      </c>
    </row>
    <row r="253" spans="1:12" ht="14.4">
      <c r="A253" s="422">
        <f>VLOOKUP(C253,'[14]DfE No.'!C:E,3,FALSE)</f>
        <v>288</v>
      </c>
      <c r="B253" s="461">
        <v>146229</v>
      </c>
      <c r="C253" s="461">
        <v>9353339</v>
      </c>
      <c r="D253" s="462" t="s">
        <v>1270</v>
      </c>
      <c r="E253" s="463">
        <v>1</v>
      </c>
      <c r="F253" s="463">
        <v>0</v>
      </c>
      <c r="G253" s="463">
        <v>0</v>
      </c>
      <c r="H253" s="463">
        <v>419</v>
      </c>
      <c r="I253" s="464">
        <v>0</v>
      </c>
      <c r="J253" s="464">
        <v>1719473.1669999999</v>
      </c>
      <c r="K253" s="464">
        <v>0</v>
      </c>
      <c r="L253" s="458">
        <v>419</v>
      </c>
    </row>
    <row r="254" spans="1:12" ht="14.4">
      <c r="A254" s="422">
        <f>VLOOKUP(C254,'[14]DfE No.'!C:E,3,FALSE)</f>
        <v>289</v>
      </c>
      <c r="B254" s="461">
        <v>145382</v>
      </c>
      <c r="C254" s="461">
        <v>9353340</v>
      </c>
      <c r="D254" s="462" t="s">
        <v>278</v>
      </c>
      <c r="E254" s="463">
        <v>1</v>
      </c>
      <c r="F254" s="463">
        <v>0</v>
      </c>
      <c r="G254" s="463">
        <v>0</v>
      </c>
      <c r="H254" s="463">
        <v>213</v>
      </c>
      <c r="I254" s="464">
        <v>0</v>
      </c>
      <c r="J254" s="464">
        <v>784864.46569999994</v>
      </c>
      <c r="K254" s="464">
        <v>0</v>
      </c>
      <c r="L254" s="458">
        <v>213</v>
      </c>
    </row>
    <row r="255" spans="1:12" ht="14.4">
      <c r="A255" s="422">
        <f>VLOOKUP(C255,'[14]DfE No.'!C:E,3,FALSE)</f>
        <v>291</v>
      </c>
      <c r="B255" s="461">
        <v>146977</v>
      </c>
      <c r="C255" s="461">
        <v>9353341</v>
      </c>
      <c r="D255" s="462" t="s">
        <v>279</v>
      </c>
      <c r="E255" s="463">
        <v>1</v>
      </c>
      <c r="F255" s="463">
        <v>0</v>
      </c>
      <c r="G255" s="463">
        <v>0</v>
      </c>
      <c r="H255" s="463">
        <v>205</v>
      </c>
      <c r="I255" s="464">
        <v>0</v>
      </c>
      <c r="J255" s="464">
        <v>846572.7513</v>
      </c>
      <c r="K255" s="464">
        <v>0</v>
      </c>
      <c r="L255" s="458">
        <v>205</v>
      </c>
    </row>
    <row r="256" spans="1:12" ht="14.4">
      <c r="A256" s="422">
        <f>VLOOKUP(C256,'[14]DfE No.'!C:E,3,FALSE)</f>
        <v>253</v>
      </c>
      <c r="B256" s="461">
        <v>141842</v>
      </c>
      <c r="C256" s="461">
        <v>9353344</v>
      </c>
      <c r="D256" s="462" t="s">
        <v>498</v>
      </c>
      <c r="E256" s="463">
        <v>1</v>
      </c>
      <c r="F256" s="463">
        <v>0</v>
      </c>
      <c r="G256" s="463">
        <v>0</v>
      </c>
      <c r="H256" s="463">
        <v>392</v>
      </c>
      <c r="I256" s="464">
        <v>10177.689200000001</v>
      </c>
      <c r="J256" s="464">
        <v>1689662.4575</v>
      </c>
      <c r="K256" s="464">
        <v>0</v>
      </c>
      <c r="L256" s="458">
        <v>392</v>
      </c>
    </row>
    <row r="257" spans="1:12" ht="14.4">
      <c r="A257" s="422">
        <f>VLOOKUP(C257,'[14]DfE No.'!C:E,3,FALSE)</f>
        <v>505</v>
      </c>
      <c r="B257" s="461">
        <v>143360</v>
      </c>
      <c r="C257" s="461">
        <v>9353345</v>
      </c>
      <c r="D257" s="462" t="s">
        <v>1039</v>
      </c>
      <c r="E257" s="463">
        <v>1</v>
      </c>
      <c r="F257" s="463">
        <v>0</v>
      </c>
      <c r="G257" s="463">
        <v>0</v>
      </c>
      <c r="H257" s="463">
        <v>437</v>
      </c>
      <c r="I257" s="464">
        <v>6600.3825999999999</v>
      </c>
      <c r="J257" s="464">
        <v>1536100.3825999999</v>
      </c>
      <c r="K257" s="464">
        <v>0</v>
      </c>
      <c r="L257" s="458">
        <v>437</v>
      </c>
    </row>
    <row r="258" spans="1:12" ht="14.4">
      <c r="A258" s="422">
        <f>VLOOKUP(C258,'[14]DfE No.'!C:E,3,FALSE)</f>
        <v>320</v>
      </c>
      <c r="B258" s="461">
        <v>145795</v>
      </c>
      <c r="C258" s="461">
        <v>9353346</v>
      </c>
      <c r="D258" s="462" t="s">
        <v>1152</v>
      </c>
      <c r="E258" s="463">
        <v>1</v>
      </c>
      <c r="F258" s="463">
        <v>0</v>
      </c>
      <c r="G258" s="463">
        <v>0</v>
      </c>
      <c r="H258" s="463">
        <v>287</v>
      </c>
      <c r="I258" s="464">
        <v>41567.294999999998</v>
      </c>
      <c r="J258" s="464">
        <v>1064209.4471</v>
      </c>
      <c r="K258" s="464">
        <v>0</v>
      </c>
      <c r="L258" s="458">
        <v>287</v>
      </c>
    </row>
    <row r="259" spans="1:12" ht="14.4">
      <c r="A259" s="422">
        <f>VLOOKUP(C259,'[14]DfE No.'!C:E,3,FALSE)</f>
        <v>527</v>
      </c>
      <c r="B259" s="461">
        <v>137179</v>
      </c>
      <c r="C259" s="461">
        <v>9354029</v>
      </c>
      <c r="D259" s="462" t="s">
        <v>416</v>
      </c>
      <c r="E259" s="463">
        <v>1</v>
      </c>
      <c r="F259" s="463">
        <v>0</v>
      </c>
      <c r="G259" s="463">
        <v>0</v>
      </c>
      <c r="H259" s="463">
        <v>353</v>
      </c>
      <c r="I259" s="464">
        <v>11286.1504</v>
      </c>
      <c r="J259" s="464">
        <v>1489406.7819999999</v>
      </c>
      <c r="K259" s="464">
        <v>0</v>
      </c>
      <c r="L259" s="458">
        <v>353</v>
      </c>
    </row>
    <row r="260" spans="1:12" ht="14.4">
      <c r="A260" s="422">
        <f>VLOOKUP(C260,'[14]DfE No.'!C:E,3,FALSE)</f>
        <v>531</v>
      </c>
      <c r="B260" s="461">
        <v>137180</v>
      </c>
      <c r="C260" s="461">
        <v>9354030</v>
      </c>
      <c r="D260" s="462" t="s">
        <v>417</v>
      </c>
      <c r="E260" s="463">
        <v>1</v>
      </c>
      <c r="F260" s="463">
        <v>0</v>
      </c>
      <c r="G260" s="463">
        <v>0</v>
      </c>
      <c r="H260" s="463">
        <v>489</v>
      </c>
      <c r="I260" s="464">
        <v>10479.996800000001</v>
      </c>
      <c r="J260" s="464">
        <v>2003412.6244999999</v>
      </c>
      <c r="K260" s="464">
        <v>0</v>
      </c>
      <c r="L260" s="458">
        <v>489</v>
      </c>
    </row>
    <row r="261" spans="1:12" ht="14.4">
      <c r="A261" s="422">
        <f>VLOOKUP(C261,'[14]DfE No.'!C:E,3,FALSE)</f>
        <v>551</v>
      </c>
      <c r="B261" s="461">
        <v>136990</v>
      </c>
      <c r="C261" s="461">
        <v>9354000</v>
      </c>
      <c r="D261" s="462" t="s">
        <v>1040</v>
      </c>
      <c r="E261" s="463">
        <v>1</v>
      </c>
      <c r="F261" s="463">
        <v>0</v>
      </c>
      <c r="G261" s="463">
        <v>0</v>
      </c>
      <c r="H261" s="463">
        <v>764</v>
      </c>
      <c r="I261" s="464">
        <v>27711.53</v>
      </c>
      <c r="J261" s="464">
        <v>3787294.7245999998</v>
      </c>
      <c r="K261" s="464">
        <v>0</v>
      </c>
      <c r="L261" s="458">
        <v>764</v>
      </c>
    </row>
    <row r="262" spans="1:12" ht="14.4">
      <c r="A262" s="422">
        <f>VLOOKUP(C262,'[14]DfE No.'!C:E,3,FALSE)</f>
        <v>990</v>
      </c>
      <c r="B262" s="461">
        <v>136757</v>
      </c>
      <c r="C262" s="461">
        <v>9354001</v>
      </c>
      <c r="D262" s="462" t="s">
        <v>429</v>
      </c>
      <c r="E262" s="463">
        <v>1</v>
      </c>
      <c r="F262" s="463">
        <v>0</v>
      </c>
      <c r="G262" s="463">
        <v>0</v>
      </c>
      <c r="H262" s="463">
        <v>577</v>
      </c>
      <c r="I262" s="464">
        <v>10479.996800000001</v>
      </c>
      <c r="J262" s="464">
        <v>2799940.4086000002</v>
      </c>
      <c r="K262" s="464">
        <v>0</v>
      </c>
      <c r="L262" s="458">
        <v>577</v>
      </c>
    </row>
    <row r="263" spans="1:12" ht="14.4">
      <c r="A263" s="422">
        <f>VLOOKUP(C263,'[14]DfE No.'!C:E,3,FALSE)</f>
        <v>170</v>
      </c>
      <c r="B263" s="461">
        <v>137134</v>
      </c>
      <c r="C263" s="461">
        <v>9354002</v>
      </c>
      <c r="D263" s="462" t="s">
        <v>225</v>
      </c>
      <c r="E263" s="463">
        <v>1</v>
      </c>
      <c r="F263" s="463">
        <v>0</v>
      </c>
      <c r="G263" s="463">
        <v>0</v>
      </c>
      <c r="H263" s="463">
        <v>638</v>
      </c>
      <c r="I263" s="464">
        <v>29210.855100000001</v>
      </c>
      <c r="J263" s="464">
        <v>3637662.4948999998</v>
      </c>
      <c r="K263" s="464">
        <v>0</v>
      </c>
      <c r="L263" s="458">
        <v>638</v>
      </c>
    </row>
    <row r="264" spans="1:12" ht="14.4">
      <c r="A264" s="422">
        <f>VLOOKUP(C264,'[14]DfE No.'!C:E,3,FALSE)</f>
        <v>350</v>
      </c>
      <c r="B264" s="461">
        <v>137321</v>
      </c>
      <c r="C264" s="461">
        <v>9354003</v>
      </c>
      <c r="D264" s="462" t="s">
        <v>312</v>
      </c>
      <c r="E264" s="463">
        <v>1</v>
      </c>
      <c r="F264" s="463">
        <v>0</v>
      </c>
      <c r="G264" s="463">
        <v>0</v>
      </c>
      <c r="H264" s="463">
        <v>1055</v>
      </c>
      <c r="I264" s="464">
        <v>53654.161999999997</v>
      </c>
      <c r="J264" s="464">
        <v>5417478.3493999997</v>
      </c>
      <c r="K264" s="464">
        <v>0</v>
      </c>
      <c r="L264" s="458">
        <v>1055</v>
      </c>
    </row>
    <row r="265" spans="1:12" ht="14.4">
      <c r="A265" s="422">
        <f>VLOOKUP(C265,'[14]DfE No.'!C:E,3,FALSE)</f>
        <v>556</v>
      </c>
      <c r="B265" s="461">
        <v>138162</v>
      </c>
      <c r="C265" s="461">
        <v>9354004</v>
      </c>
      <c r="D265" s="462" t="s">
        <v>423</v>
      </c>
      <c r="E265" s="463">
        <v>1</v>
      </c>
      <c r="F265" s="463">
        <v>0</v>
      </c>
      <c r="G265" s="463">
        <v>0</v>
      </c>
      <c r="H265" s="463">
        <v>615</v>
      </c>
      <c r="I265" s="464">
        <v>20053.070800000001</v>
      </c>
      <c r="J265" s="464">
        <v>3267352.3736</v>
      </c>
      <c r="K265" s="464">
        <v>0</v>
      </c>
      <c r="L265" s="458">
        <v>615</v>
      </c>
    </row>
    <row r="266" spans="1:12" ht="14.4">
      <c r="A266" s="422">
        <f>VLOOKUP(C266,'[14]DfE No.'!C:E,3,FALSE)</f>
        <v>373</v>
      </c>
      <c r="B266" s="461">
        <v>137674</v>
      </c>
      <c r="C266" s="461">
        <v>9354006</v>
      </c>
      <c r="D266" s="462" t="s">
        <v>322</v>
      </c>
      <c r="E266" s="463">
        <v>1</v>
      </c>
      <c r="F266" s="463">
        <v>0</v>
      </c>
      <c r="G266" s="463">
        <v>0</v>
      </c>
      <c r="H266" s="463">
        <v>434</v>
      </c>
      <c r="I266" s="464">
        <v>20108.585800000001</v>
      </c>
      <c r="J266" s="464">
        <v>2443481.3816999998</v>
      </c>
      <c r="K266" s="464">
        <v>0</v>
      </c>
      <c r="L266" s="458">
        <v>434</v>
      </c>
    </row>
    <row r="267" spans="1:12" ht="14.4">
      <c r="A267" s="422">
        <f>VLOOKUP(C267,'[14]DfE No.'!C:E,3,FALSE)</f>
        <v>365</v>
      </c>
      <c r="B267" s="461">
        <v>138373</v>
      </c>
      <c r="C267" s="461">
        <v>9354007</v>
      </c>
      <c r="D267" s="462" t="s">
        <v>496</v>
      </c>
      <c r="E267" s="463">
        <v>1</v>
      </c>
      <c r="F267" s="463">
        <v>0</v>
      </c>
      <c r="G267" s="463">
        <v>0</v>
      </c>
      <c r="H267" s="463">
        <v>832</v>
      </c>
      <c r="I267" s="464">
        <v>34513.451000000001</v>
      </c>
      <c r="J267" s="464">
        <v>4684966.1688000001</v>
      </c>
      <c r="K267" s="464">
        <v>0</v>
      </c>
      <c r="L267" s="458">
        <v>832</v>
      </c>
    </row>
    <row r="268" spans="1:12" ht="14.4">
      <c r="A268" s="422">
        <f>VLOOKUP(C268,'[14]DfE No.'!C:E,3,FALSE)</f>
        <v>559</v>
      </c>
      <c r="B268" s="461">
        <v>138506</v>
      </c>
      <c r="C268" s="461">
        <v>9354008</v>
      </c>
      <c r="D268" s="462" t="s">
        <v>495</v>
      </c>
      <c r="E268" s="463">
        <v>1</v>
      </c>
      <c r="F268" s="463">
        <v>0</v>
      </c>
      <c r="G268" s="463">
        <v>0</v>
      </c>
      <c r="H268" s="463">
        <v>615</v>
      </c>
      <c r="I268" s="464">
        <v>22975.3776</v>
      </c>
      <c r="J268" s="464">
        <v>3279430.8028000002</v>
      </c>
      <c r="K268" s="464">
        <v>0</v>
      </c>
      <c r="L268" s="458">
        <v>615</v>
      </c>
    </row>
    <row r="269" spans="1:12" ht="14.4">
      <c r="A269" s="422">
        <f>VLOOKUP(C269,'[14]DfE No.'!C:E,3,FALSE)</f>
        <v>991</v>
      </c>
      <c r="B269" s="461">
        <v>138250</v>
      </c>
      <c r="C269" s="461">
        <v>9354009</v>
      </c>
      <c r="D269" s="462" t="s">
        <v>430</v>
      </c>
      <c r="E269" s="463">
        <v>1</v>
      </c>
      <c r="F269" s="463">
        <v>0</v>
      </c>
      <c r="G269" s="463">
        <v>0</v>
      </c>
      <c r="H269" s="463">
        <v>495</v>
      </c>
      <c r="I269" s="464">
        <v>5081.7416999999996</v>
      </c>
      <c r="J269" s="464">
        <v>2495480.9293</v>
      </c>
      <c r="K269" s="464">
        <v>0</v>
      </c>
      <c r="L269" s="458">
        <v>495</v>
      </c>
    </row>
    <row r="270" spans="1:12" ht="14.4">
      <c r="A270" s="422">
        <f>VLOOKUP(C270,'[14]DfE No.'!C:E,3,FALSE)</f>
        <v>992</v>
      </c>
      <c r="B270" s="461">
        <v>138273</v>
      </c>
      <c r="C270" s="461">
        <v>9354010</v>
      </c>
      <c r="D270" s="462" t="s">
        <v>1271</v>
      </c>
      <c r="E270" s="463">
        <v>1</v>
      </c>
      <c r="F270" s="463">
        <v>0</v>
      </c>
      <c r="G270" s="463">
        <v>0</v>
      </c>
      <c r="H270" s="463">
        <v>491</v>
      </c>
      <c r="I270" s="464">
        <v>15719.995199999999</v>
      </c>
      <c r="J270" s="464">
        <v>2532039.9360000002</v>
      </c>
      <c r="K270" s="464">
        <v>0</v>
      </c>
      <c r="L270" s="458">
        <v>491</v>
      </c>
    </row>
    <row r="271" spans="1:12" ht="14.4">
      <c r="A271" s="422">
        <f>VLOOKUP(C271,'[14]DfE No.'!C:E,3,FALSE)</f>
        <v>993</v>
      </c>
      <c r="B271" s="461">
        <v>138274</v>
      </c>
      <c r="C271" s="461">
        <v>9354016</v>
      </c>
      <c r="D271" s="462" t="s">
        <v>1272</v>
      </c>
      <c r="E271" s="463">
        <v>1</v>
      </c>
      <c r="F271" s="463">
        <v>0</v>
      </c>
      <c r="G271" s="463">
        <v>0</v>
      </c>
      <c r="H271" s="463">
        <v>307</v>
      </c>
      <c r="I271" s="464">
        <v>24773.279999999999</v>
      </c>
      <c r="J271" s="464">
        <v>1771026.7280999999</v>
      </c>
      <c r="K271" s="464">
        <v>0</v>
      </c>
      <c r="L271" s="458">
        <v>307</v>
      </c>
    </row>
    <row r="272" spans="1:12" ht="14.4">
      <c r="A272" s="422">
        <f>VLOOKUP(C272,'[14]DfE No.'!C:E,3,FALSE)</f>
        <v>361</v>
      </c>
      <c r="B272" s="461">
        <v>136918</v>
      </c>
      <c r="C272" s="461">
        <v>9354017</v>
      </c>
      <c r="D272" s="462" t="s">
        <v>315</v>
      </c>
      <c r="E272" s="463">
        <v>1</v>
      </c>
      <c r="F272" s="463">
        <v>0</v>
      </c>
      <c r="G272" s="463">
        <v>0</v>
      </c>
      <c r="H272" s="463">
        <v>726</v>
      </c>
      <c r="I272" s="464">
        <v>21262.301200000002</v>
      </c>
      <c r="J272" s="464">
        <v>3506062.3012000001</v>
      </c>
      <c r="K272" s="464">
        <v>0</v>
      </c>
      <c r="L272" s="458">
        <v>726</v>
      </c>
    </row>
    <row r="273" spans="1:12" ht="14.4">
      <c r="A273" s="422">
        <f>VLOOKUP(C273,'[14]DfE No.'!C:E,3,FALSE)</f>
        <v>555</v>
      </c>
      <c r="B273" s="461">
        <v>141639</v>
      </c>
      <c r="C273" s="461">
        <v>9354019</v>
      </c>
      <c r="D273" s="462" t="s">
        <v>422</v>
      </c>
      <c r="E273" s="463">
        <v>1</v>
      </c>
      <c r="F273" s="463">
        <v>0</v>
      </c>
      <c r="G273" s="463">
        <v>0</v>
      </c>
      <c r="H273" s="463">
        <v>1348</v>
      </c>
      <c r="I273" s="464">
        <v>60965.366000000002</v>
      </c>
      <c r="J273" s="464">
        <v>6621469.2243999997</v>
      </c>
      <c r="K273" s="464">
        <v>0</v>
      </c>
      <c r="L273" s="458">
        <v>1348</v>
      </c>
    </row>
    <row r="274" spans="1:12" ht="14.4">
      <c r="A274" s="422">
        <f>VLOOKUP(C274,'[14]DfE No.'!C:E,3,FALSE)</f>
        <v>169</v>
      </c>
      <c r="B274" s="461">
        <v>139403</v>
      </c>
      <c r="C274" s="461">
        <v>9354032</v>
      </c>
      <c r="D274" s="462" t="s">
        <v>471</v>
      </c>
      <c r="E274" s="463">
        <v>1</v>
      </c>
      <c r="F274" s="463">
        <v>0</v>
      </c>
      <c r="G274" s="463">
        <v>0</v>
      </c>
      <c r="H274" s="463">
        <v>896</v>
      </c>
      <c r="I274" s="464">
        <v>26955.760999999999</v>
      </c>
      <c r="J274" s="464">
        <v>5235039.8444999997</v>
      </c>
      <c r="K274" s="464">
        <v>0</v>
      </c>
      <c r="L274" s="458">
        <v>896</v>
      </c>
    </row>
    <row r="275" spans="1:12" ht="14.4">
      <c r="A275" s="422">
        <f>VLOOKUP(C275,'[14]DfE No.'!C:E,3,FALSE)</f>
        <v>561</v>
      </c>
      <c r="B275" s="461">
        <v>139867</v>
      </c>
      <c r="C275" s="461">
        <v>9354033</v>
      </c>
      <c r="D275" s="462" t="s">
        <v>465</v>
      </c>
      <c r="E275" s="463">
        <v>1</v>
      </c>
      <c r="F275" s="463">
        <v>0</v>
      </c>
      <c r="G275" s="463">
        <v>0</v>
      </c>
      <c r="H275" s="463">
        <v>985</v>
      </c>
      <c r="I275" s="464">
        <v>26955.760999999999</v>
      </c>
      <c r="J275" s="464">
        <v>4974051.9271</v>
      </c>
      <c r="K275" s="464">
        <v>0</v>
      </c>
      <c r="L275" s="458">
        <v>985</v>
      </c>
    </row>
    <row r="276" spans="1:12" ht="14.4">
      <c r="A276" s="422">
        <f>VLOOKUP(C276,'[14]DfE No.'!C:E,3,FALSE)</f>
        <v>371</v>
      </c>
      <c r="B276" s="461">
        <v>140032</v>
      </c>
      <c r="C276" s="461">
        <v>9354034</v>
      </c>
      <c r="D276" s="462" t="s">
        <v>494</v>
      </c>
      <c r="E276" s="463">
        <v>1</v>
      </c>
      <c r="F276" s="463">
        <v>0</v>
      </c>
      <c r="G276" s="463">
        <v>0</v>
      </c>
      <c r="H276" s="463">
        <v>670</v>
      </c>
      <c r="I276" s="464">
        <v>21564.608800000002</v>
      </c>
      <c r="J276" s="464">
        <v>3826880.7277000002</v>
      </c>
      <c r="K276" s="464">
        <v>0</v>
      </c>
      <c r="L276" s="458">
        <v>670</v>
      </c>
    </row>
    <row r="277" spans="1:12" ht="14.4">
      <c r="A277" s="422">
        <f>VLOOKUP(C277,'[14]DfE No.'!C:E,3,FALSE)</f>
        <v>994</v>
      </c>
      <c r="B277" s="461">
        <v>140047</v>
      </c>
      <c r="C277" s="461">
        <v>9354035</v>
      </c>
      <c r="D277" s="462" t="s">
        <v>1273</v>
      </c>
      <c r="E277" s="463">
        <v>1</v>
      </c>
      <c r="F277" s="463">
        <v>0</v>
      </c>
      <c r="G277" s="463">
        <v>0</v>
      </c>
      <c r="H277" s="463">
        <v>262</v>
      </c>
      <c r="I277" s="464">
        <v>15719.995199999999</v>
      </c>
      <c r="J277" s="464">
        <v>1465130.6666000001</v>
      </c>
      <c r="K277" s="464">
        <v>0</v>
      </c>
      <c r="L277" s="458">
        <v>262</v>
      </c>
    </row>
    <row r="278" spans="1:12" ht="14.4">
      <c r="A278" s="422">
        <f>VLOOKUP(C278,'[14]DfE No.'!C:E,3,FALSE)</f>
        <v>166</v>
      </c>
      <c r="B278" s="461">
        <v>136271</v>
      </c>
      <c r="C278" s="461">
        <v>9354036</v>
      </c>
      <c r="D278" s="462" t="s">
        <v>493</v>
      </c>
      <c r="E278" s="463">
        <v>1</v>
      </c>
      <c r="F278" s="463">
        <v>0</v>
      </c>
      <c r="G278" s="463">
        <v>0</v>
      </c>
      <c r="H278" s="463">
        <v>799</v>
      </c>
      <c r="I278" s="464">
        <v>24889.992399999999</v>
      </c>
      <c r="J278" s="464">
        <v>3860089.9923999999</v>
      </c>
      <c r="K278" s="464">
        <v>0</v>
      </c>
      <c r="L278" s="458">
        <v>799</v>
      </c>
    </row>
    <row r="279" spans="1:12" ht="14.4">
      <c r="A279" s="422">
        <f>VLOOKUP(C279,'[14]DfE No.'!C:E,3,FALSE)</f>
        <v>165</v>
      </c>
      <c r="B279" s="461">
        <v>136782</v>
      </c>
      <c r="C279" s="461">
        <v>9354040</v>
      </c>
      <c r="D279" s="462" t="s">
        <v>222</v>
      </c>
      <c r="E279" s="463">
        <v>1</v>
      </c>
      <c r="F279" s="463">
        <v>0</v>
      </c>
      <c r="G279" s="463">
        <v>0</v>
      </c>
      <c r="H279" s="463">
        <v>859</v>
      </c>
      <c r="I279" s="464">
        <v>28215.376</v>
      </c>
      <c r="J279" s="464">
        <v>4151415.3760000002</v>
      </c>
      <c r="K279" s="464">
        <v>0</v>
      </c>
      <c r="L279" s="458">
        <v>859</v>
      </c>
    </row>
    <row r="280" spans="1:12" ht="14.4">
      <c r="A280" s="422">
        <f>VLOOKUP(C280,'[14]DfE No.'!C:E,3,FALSE)</f>
        <v>557</v>
      </c>
      <c r="B280" s="461">
        <v>140669</v>
      </c>
      <c r="C280" s="461">
        <v>9354041</v>
      </c>
      <c r="D280" s="462" t="s">
        <v>492</v>
      </c>
      <c r="E280" s="463">
        <v>1</v>
      </c>
      <c r="F280" s="463">
        <v>0</v>
      </c>
      <c r="G280" s="463">
        <v>0</v>
      </c>
      <c r="H280" s="463">
        <v>701</v>
      </c>
      <c r="I280" s="464">
        <v>20859.224399999999</v>
      </c>
      <c r="J280" s="464">
        <v>3526343.5888</v>
      </c>
      <c r="K280" s="464">
        <v>0</v>
      </c>
      <c r="L280" s="458">
        <v>701</v>
      </c>
    </row>
    <row r="281" spans="1:12" ht="14.4">
      <c r="A281" s="422">
        <f>VLOOKUP(C281,'[14]DfE No.'!C:E,3,FALSE)</f>
        <v>599</v>
      </c>
      <c r="B281" s="461">
        <v>140969</v>
      </c>
      <c r="C281" s="461">
        <v>9354042</v>
      </c>
      <c r="D281" s="462" t="s">
        <v>461</v>
      </c>
      <c r="E281" s="463">
        <v>1</v>
      </c>
      <c r="F281" s="463">
        <v>0</v>
      </c>
      <c r="G281" s="463">
        <v>0</v>
      </c>
      <c r="H281" s="463">
        <v>592</v>
      </c>
      <c r="I281" s="464">
        <v>28299.915799999999</v>
      </c>
      <c r="J281" s="464">
        <v>2916788.8560000001</v>
      </c>
      <c r="K281" s="464">
        <v>0</v>
      </c>
      <c r="L281" s="458">
        <v>592</v>
      </c>
    </row>
    <row r="282" spans="1:12" ht="14.4">
      <c r="A282" s="422">
        <f>VLOOKUP(C282,'[14]DfE No.'!C:E,3,FALSE)</f>
        <v>167</v>
      </c>
      <c r="B282" s="461">
        <v>141236</v>
      </c>
      <c r="C282" s="461">
        <v>9354043</v>
      </c>
      <c r="D282" s="462" t="s">
        <v>491</v>
      </c>
      <c r="E282" s="463">
        <v>1</v>
      </c>
      <c r="F282" s="463">
        <v>0</v>
      </c>
      <c r="G282" s="463">
        <v>0</v>
      </c>
      <c r="H282" s="463">
        <v>385</v>
      </c>
      <c r="I282" s="464">
        <v>17231.533200000002</v>
      </c>
      <c r="J282" s="464">
        <v>2063447.3674999999</v>
      </c>
      <c r="K282" s="464">
        <v>0</v>
      </c>
      <c r="L282" s="458">
        <v>385</v>
      </c>
    </row>
    <row r="283" spans="1:12" ht="14.4">
      <c r="A283" s="422">
        <f>VLOOKUP(C283,'[14]DfE No.'!C:E,3,FALSE)</f>
        <v>171</v>
      </c>
      <c r="B283" s="461">
        <v>142759</v>
      </c>
      <c r="C283" s="461">
        <v>9354045</v>
      </c>
      <c r="D283" s="462" t="s">
        <v>490</v>
      </c>
      <c r="E283" s="463">
        <v>1</v>
      </c>
      <c r="F283" s="463">
        <v>0</v>
      </c>
      <c r="G283" s="463">
        <v>0</v>
      </c>
      <c r="H283" s="463">
        <v>945</v>
      </c>
      <c r="I283" s="464">
        <v>27459.607</v>
      </c>
      <c r="J283" s="464">
        <v>4911962.9073999999</v>
      </c>
      <c r="K283" s="464">
        <v>0</v>
      </c>
      <c r="L283" s="458">
        <v>945</v>
      </c>
    </row>
    <row r="284" spans="1:12" ht="14.4">
      <c r="A284" s="422">
        <f>VLOOKUP(C284,'[14]DfE No.'!C:E,3,FALSE)</f>
        <v>558</v>
      </c>
      <c r="B284" s="461">
        <v>145055</v>
      </c>
      <c r="C284" s="461">
        <v>9354048</v>
      </c>
      <c r="D284" s="462" t="s">
        <v>425</v>
      </c>
      <c r="E284" s="463">
        <v>1</v>
      </c>
      <c r="F284" s="463">
        <v>0</v>
      </c>
      <c r="G284" s="463">
        <v>0</v>
      </c>
      <c r="H284" s="463">
        <v>737</v>
      </c>
      <c r="I284" s="464">
        <v>62761.4084</v>
      </c>
      <c r="J284" s="464">
        <v>3849685.094</v>
      </c>
      <c r="K284" s="464">
        <v>0</v>
      </c>
      <c r="L284" s="458">
        <v>737</v>
      </c>
    </row>
    <row r="285" spans="1:12" ht="14.4">
      <c r="A285" s="422">
        <f>VLOOKUP(C285,'[14]DfE No.'!C:E,3,FALSE)</f>
        <v>175</v>
      </c>
      <c r="B285" s="461">
        <v>137901</v>
      </c>
      <c r="C285" s="461">
        <v>9354051</v>
      </c>
      <c r="D285" s="462" t="s">
        <v>489</v>
      </c>
      <c r="E285" s="463">
        <v>1</v>
      </c>
      <c r="F285" s="463">
        <v>0</v>
      </c>
      <c r="G285" s="463">
        <v>0</v>
      </c>
      <c r="H285" s="463">
        <v>305</v>
      </c>
      <c r="I285" s="464">
        <v>9522.6893999999993</v>
      </c>
      <c r="J285" s="464">
        <v>1736895.7115</v>
      </c>
      <c r="K285" s="464">
        <v>0</v>
      </c>
      <c r="L285" s="458">
        <v>305</v>
      </c>
    </row>
    <row r="286" spans="1:12" ht="14.4">
      <c r="A286" s="422">
        <f>VLOOKUP(C286,'[14]DfE No.'!C:E,3,FALSE)</f>
        <v>155</v>
      </c>
      <c r="B286" s="461">
        <v>137055</v>
      </c>
      <c r="C286" s="461">
        <v>9354056</v>
      </c>
      <c r="D286" s="462" t="s">
        <v>218</v>
      </c>
      <c r="E286" s="463">
        <v>1</v>
      </c>
      <c r="F286" s="463">
        <v>0</v>
      </c>
      <c r="G286" s="463">
        <v>0</v>
      </c>
      <c r="H286" s="463">
        <v>1230</v>
      </c>
      <c r="I286" s="464">
        <v>31994.221000000001</v>
      </c>
      <c r="J286" s="464">
        <v>5980204.0744000003</v>
      </c>
      <c r="K286" s="464">
        <v>0</v>
      </c>
      <c r="L286" s="458">
        <v>1230</v>
      </c>
    </row>
    <row r="287" spans="1:12" ht="14.4">
      <c r="A287" s="422">
        <f>VLOOKUP(C287,'[14]DfE No.'!C:E,3,FALSE)</f>
        <v>156</v>
      </c>
      <c r="B287" s="461">
        <v>136998</v>
      </c>
      <c r="C287" s="461">
        <v>9354075</v>
      </c>
      <c r="D287" s="462" t="s">
        <v>219</v>
      </c>
      <c r="E287" s="463">
        <v>1</v>
      </c>
      <c r="F287" s="463">
        <v>0</v>
      </c>
      <c r="G287" s="463">
        <v>0</v>
      </c>
      <c r="H287" s="463">
        <v>748</v>
      </c>
      <c r="I287" s="464">
        <v>64089.211199999998</v>
      </c>
      <c r="J287" s="464">
        <v>3735523.5989000001</v>
      </c>
      <c r="K287" s="464">
        <v>0</v>
      </c>
      <c r="L287" s="458">
        <v>748</v>
      </c>
    </row>
    <row r="288" spans="1:12" ht="14.4">
      <c r="A288" s="422">
        <f>VLOOKUP(C288,'[14]DfE No.'!C:E,3,FALSE)</f>
        <v>378</v>
      </c>
      <c r="B288" s="461">
        <v>136834</v>
      </c>
      <c r="C288" s="461">
        <v>9354076</v>
      </c>
      <c r="D288" s="462" t="s">
        <v>325</v>
      </c>
      <c r="E288" s="463">
        <v>1</v>
      </c>
      <c r="F288" s="463">
        <v>0</v>
      </c>
      <c r="G288" s="463">
        <v>0</v>
      </c>
      <c r="H288" s="463">
        <v>1481</v>
      </c>
      <c r="I288" s="464">
        <v>39803.834000000003</v>
      </c>
      <c r="J288" s="464">
        <v>7148603.8339999998</v>
      </c>
      <c r="K288" s="464">
        <v>0</v>
      </c>
      <c r="L288" s="458">
        <v>1481</v>
      </c>
    </row>
    <row r="289" spans="1:12" ht="14.4">
      <c r="A289" s="422">
        <f>VLOOKUP(C289,'[14]DfE No.'!C:E,3,FALSE)</f>
        <v>366</v>
      </c>
      <c r="B289" s="461">
        <v>136827</v>
      </c>
      <c r="C289" s="461">
        <v>9354092</v>
      </c>
      <c r="D289" s="462" t="s">
        <v>317</v>
      </c>
      <c r="E289" s="463">
        <v>1</v>
      </c>
      <c r="F289" s="463">
        <v>0</v>
      </c>
      <c r="G289" s="463">
        <v>0</v>
      </c>
      <c r="H289" s="463">
        <v>1494</v>
      </c>
      <c r="I289" s="464">
        <v>43330.756000000001</v>
      </c>
      <c r="J289" s="464">
        <v>7232130.9118999997</v>
      </c>
      <c r="K289" s="464">
        <v>0</v>
      </c>
      <c r="L289" s="458">
        <v>1494</v>
      </c>
    </row>
    <row r="290" spans="1:12" ht="14.4">
      <c r="A290" s="422">
        <f>VLOOKUP(C290,'[14]DfE No.'!C:E,3,FALSE)</f>
        <v>375</v>
      </c>
      <c r="B290" s="461">
        <v>139288</v>
      </c>
      <c r="C290" s="461">
        <v>9354095</v>
      </c>
      <c r="D290" s="462" t="s">
        <v>488</v>
      </c>
      <c r="E290" s="463">
        <v>1</v>
      </c>
      <c r="F290" s="463">
        <v>0</v>
      </c>
      <c r="G290" s="463">
        <v>0</v>
      </c>
      <c r="H290" s="463">
        <v>1012</v>
      </c>
      <c r="I290" s="464">
        <v>25091.5308</v>
      </c>
      <c r="J290" s="464">
        <v>5382539.5646000002</v>
      </c>
      <c r="K290" s="464">
        <v>0</v>
      </c>
      <c r="L290" s="458">
        <v>1012</v>
      </c>
    </row>
    <row r="291" spans="1:12" ht="14.4">
      <c r="A291" s="422">
        <f>VLOOKUP(C291,'[14]DfE No.'!C:E,3,FALSE)</f>
        <v>356</v>
      </c>
      <c r="B291" s="461">
        <v>144214</v>
      </c>
      <c r="C291" s="461">
        <v>9354096</v>
      </c>
      <c r="D291" s="462" t="s">
        <v>313</v>
      </c>
      <c r="E291" s="463">
        <v>1</v>
      </c>
      <c r="F291" s="463">
        <v>0</v>
      </c>
      <c r="G291" s="463">
        <v>0</v>
      </c>
      <c r="H291" s="463">
        <v>717</v>
      </c>
      <c r="I291" s="464">
        <v>101273.046</v>
      </c>
      <c r="J291" s="464">
        <v>3560422.1647999999</v>
      </c>
      <c r="K291" s="464">
        <v>0</v>
      </c>
      <c r="L291" s="458">
        <v>717</v>
      </c>
    </row>
    <row r="292" spans="1:12" ht="14.4">
      <c r="A292" s="422">
        <f>VLOOKUP(C292,'[14]DfE No.'!C:E,3,FALSE)</f>
        <v>357</v>
      </c>
      <c r="B292" s="461">
        <v>137218</v>
      </c>
      <c r="C292" s="461">
        <v>9354097</v>
      </c>
      <c r="D292" s="462" t="s">
        <v>314</v>
      </c>
      <c r="E292" s="463">
        <v>1</v>
      </c>
      <c r="F292" s="463">
        <v>0</v>
      </c>
      <c r="G292" s="463">
        <v>0</v>
      </c>
      <c r="H292" s="463">
        <v>930</v>
      </c>
      <c r="I292" s="464">
        <v>21766.147199999999</v>
      </c>
      <c r="J292" s="464">
        <v>4485766.1471999995</v>
      </c>
      <c r="K292" s="464">
        <v>0</v>
      </c>
      <c r="L292" s="458">
        <v>930</v>
      </c>
    </row>
    <row r="293" spans="1:12" ht="14.4">
      <c r="A293" s="422">
        <f>VLOOKUP(C293,'[14]DfE No.'!C:E,3,FALSE)</f>
        <v>362</v>
      </c>
      <c r="B293" s="461">
        <v>137208</v>
      </c>
      <c r="C293" s="461">
        <v>9354098</v>
      </c>
      <c r="D293" s="462" t="s">
        <v>487</v>
      </c>
      <c r="E293" s="463">
        <v>1</v>
      </c>
      <c r="F293" s="463">
        <v>0</v>
      </c>
      <c r="G293" s="463">
        <v>0</v>
      </c>
      <c r="H293" s="463">
        <v>558</v>
      </c>
      <c r="I293" s="464">
        <v>12596.15</v>
      </c>
      <c r="J293" s="464">
        <v>2786861.3895999999</v>
      </c>
      <c r="K293" s="464">
        <v>0</v>
      </c>
      <c r="L293" s="458">
        <v>558</v>
      </c>
    </row>
    <row r="294" spans="1:12" ht="14.4">
      <c r="A294" s="422">
        <f>VLOOKUP(C294,'[14]DfE No.'!C:E,3,FALSE)</f>
        <v>376</v>
      </c>
      <c r="B294" s="461">
        <v>136969</v>
      </c>
      <c r="C294" s="461">
        <v>9354099</v>
      </c>
      <c r="D294" s="462" t="s">
        <v>324</v>
      </c>
      <c r="E294" s="463">
        <v>1</v>
      </c>
      <c r="F294" s="463">
        <v>0</v>
      </c>
      <c r="G294" s="463">
        <v>0</v>
      </c>
      <c r="H294" s="463">
        <v>1516</v>
      </c>
      <c r="I294" s="464">
        <v>41567.294999999998</v>
      </c>
      <c r="J294" s="464">
        <v>7318367.2949999999</v>
      </c>
      <c r="K294" s="464">
        <v>0</v>
      </c>
      <c r="L294" s="458">
        <v>1516</v>
      </c>
    </row>
    <row r="295" spans="1:12" ht="14.4">
      <c r="A295" s="422">
        <f>VLOOKUP(C295,'[14]DfE No.'!C:E,3,FALSE)</f>
        <v>554</v>
      </c>
      <c r="B295" s="461">
        <v>136322</v>
      </c>
      <c r="C295" s="461">
        <v>9354102</v>
      </c>
      <c r="D295" s="462" t="s">
        <v>421</v>
      </c>
      <c r="E295" s="463">
        <v>1</v>
      </c>
      <c r="F295" s="463">
        <v>0</v>
      </c>
      <c r="G295" s="463">
        <v>0</v>
      </c>
      <c r="H295" s="463">
        <v>1162</v>
      </c>
      <c r="I295" s="464">
        <v>25696.146000000001</v>
      </c>
      <c r="J295" s="464">
        <v>5603296.1459999997</v>
      </c>
      <c r="K295" s="464">
        <v>0</v>
      </c>
      <c r="L295" s="458">
        <v>1162</v>
      </c>
    </row>
    <row r="296" spans="1:12" ht="14.4">
      <c r="A296" s="422">
        <f>VLOOKUP(C296,'[14]DfE No.'!C:E,3,FALSE)</f>
        <v>562</v>
      </c>
      <c r="B296" s="461">
        <v>143362</v>
      </c>
      <c r="C296" s="461">
        <v>9354103</v>
      </c>
      <c r="D296" s="462" t="s">
        <v>428</v>
      </c>
      <c r="E296" s="463">
        <v>1</v>
      </c>
      <c r="F296" s="463">
        <v>0</v>
      </c>
      <c r="G296" s="463">
        <v>0</v>
      </c>
      <c r="H296" s="463">
        <v>925</v>
      </c>
      <c r="I296" s="464">
        <v>26955.25</v>
      </c>
      <c r="J296" s="464">
        <v>4530139.0055999998</v>
      </c>
      <c r="K296" s="464">
        <v>0</v>
      </c>
      <c r="L296" s="458">
        <v>925</v>
      </c>
    </row>
    <row r="297" spans="1:12" ht="14.4">
      <c r="A297" s="422">
        <f>VLOOKUP(C297,'[14]DfE No.'!C:E,3,FALSE)</f>
        <v>159</v>
      </c>
      <c r="B297" s="461">
        <v>136416</v>
      </c>
      <c r="C297" s="461">
        <v>9354504</v>
      </c>
      <c r="D297" s="462" t="s">
        <v>221</v>
      </c>
      <c r="E297" s="463">
        <v>1</v>
      </c>
      <c r="F297" s="463">
        <v>0</v>
      </c>
      <c r="G297" s="463">
        <v>0</v>
      </c>
      <c r="H297" s="463">
        <v>676</v>
      </c>
      <c r="I297" s="464">
        <v>13402.303599999999</v>
      </c>
      <c r="J297" s="464">
        <v>3258202.3036000002</v>
      </c>
      <c r="K297" s="464">
        <v>0</v>
      </c>
      <c r="L297" s="458">
        <v>676</v>
      </c>
    </row>
    <row r="298" spans="1:12" ht="14.4">
      <c r="A298" s="422">
        <f>VLOOKUP(C298,'[14]DfE No.'!C:E,3,FALSE)</f>
        <v>372</v>
      </c>
      <c r="B298" s="461">
        <v>137849</v>
      </c>
      <c r="C298" s="461">
        <v>9354603</v>
      </c>
      <c r="D298" s="462" t="s">
        <v>321</v>
      </c>
      <c r="E298" s="463">
        <v>1</v>
      </c>
      <c r="F298" s="463">
        <v>0</v>
      </c>
      <c r="G298" s="463">
        <v>0</v>
      </c>
      <c r="H298" s="463">
        <v>830</v>
      </c>
      <c r="I298" s="464">
        <v>27207.684000000001</v>
      </c>
      <c r="J298" s="464">
        <v>4061799.4736000001</v>
      </c>
      <c r="K298" s="464">
        <v>0</v>
      </c>
      <c r="L298" s="458">
        <v>830</v>
      </c>
    </row>
    <row r="299" spans="1:12" ht="14.4">
      <c r="A299" s="422">
        <f>VLOOKUP(C299,'[14]DfE No.'!C:E,3,FALSE)</f>
        <v>157</v>
      </c>
      <c r="B299" s="461">
        <v>146909</v>
      </c>
      <c r="C299" s="461">
        <v>9354605</v>
      </c>
      <c r="D299" s="462" t="s">
        <v>220</v>
      </c>
      <c r="E299" s="463">
        <v>1</v>
      </c>
      <c r="F299" s="463">
        <v>0</v>
      </c>
      <c r="G299" s="463">
        <v>0</v>
      </c>
      <c r="H299" s="463">
        <v>827</v>
      </c>
      <c r="I299" s="464">
        <v>28467.298999999999</v>
      </c>
      <c r="J299" s="464">
        <v>4312876.2500999998</v>
      </c>
      <c r="K299" s="464">
        <v>0</v>
      </c>
      <c r="L299" s="458">
        <v>827</v>
      </c>
    </row>
    <row r="300" spans="1:12" ht="14.4">
      <c r="A300" s="422">
        <f>VLOOKUP(C300,'[14]DfE No.'!C:E,3,FALSE)</f>
        <v>368</v>
      </c>
      <c r="B300" s="461">
        <v>136453</v>
      </c>
      <c r="C300" s="461">
        <v>9354606</v>
      </c>
      <c r="D300" s="462" t="s">
        <v>318</v>
      </c>
      <c r="E300" s="463">
        <v>1</v>
      </c>
      <c r="F300" s="463">
        <v>0</v>
      </c>
      <c r="G300" s="463">
        <v>0</v>
      </c>
      <c r="H300" s="463">
        <v>802</v>
      </c>
      <c r="I300" s="464">
        <v>47835.885300000002</v>
      </c>
      <c r="J300" s="464">
        <v>4579819.3388</v>
      </c>
      <c r="K300" s="464">
        <v>0</v>
      </c>
      <c r="L300" s="458">
        <v>802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8" tint="-0.249977111117893"/>
    <pageSetUpPr fitToPage="1"/>
  </sheetPr>
  <dimension ref="A1:L21"/>
  <sheetViews>
    <sheetView showGridLines="0" zoomScale="75" zoomScaleNormal="75" workbookViewId="0">
      <selection activeCell="D11" sqref="D11"/>
    </sheetView>
  </sheetViews>
  <sheetFormatPr defaultColWidth="9.28515625" defaultRowHeight="24.6"/>
  <cols>
    <col min="1" max="1" width="86.28515625" style="13" customWidth="1"/>
    <col min="2" max="4" width="31.85546875" style="13" customWidth="1"/>
    <col min="5" max="5" width="9.28515625" style="13"/>
    <col min="6" max="6" width="55.85546875" style="13" customWidth="1"/>
    <col min="7" max="7" width="3.42578125" style="13" customWidth="1"/>
    <col min="8" max="16384" width="9.28515625" style="13"/>
  </cols>
  <sheetData>
    <row r="1" spans="1:12">
      <c r="A1" s="774" t="str">
        <f>'Main Menu'!G3</f>
        <v>000 - School</v>
      </c>
      <c r="B1" s="775"/>
      <c r="C1" s="775"/>
      <c r="D1" s="775"/>
      <c r="E1" s="775"/>
      <c r="F1" s="776"/>
      <c r="H1" s="249">
        <f>VALUE('School Funding Summary'!A3)</f>
        <v>0</v>
      </c>
    </row>
    <row r="3" spans="1:12">
      <c r="A3" s="770" t="s">
        <v>82</v>
      </c>
      <c r="B3" s="770"/>
      <c r="C3" s="770"/>
      <c r="D3" s="770"/>
      <c r="F3" s="115"/>
    </row>
    <row r="4" spans="1:12">
      <c r="A4" s="14"/>
      <c r="B4" s="14"/>
      <c r="C4" s="14"/>
      <c r="D4" s="14"/>
    </row>
    <row r="5" spans="1:12" ht="94.95" customHeight="1">
      <c r="B5" s="117" t="s">
        <v>1550</v>
      </c>
      <c r="C5" s="117" t="s">
        <v>1372</v>
      </c>
      <c r="D5" s="117" t="s">
        <v>1551</v>
      </c>
      <c r="F5" s="259" t="s">
        <v>83</v>
      </c>
    </row>
    <row r="6" spans="1:12" ht="26.25" customHeight="1">
      <c r="A6" s="119" t="s">
        <v>455</v>
      </c>
      <c r="B6" s="118" t="s">
        <v>1254</v>
      </c>
      <c r="C6" s="118" t="s">
        <v>1373</v>
      </c>
      <c r="D6" s="118" t="s">
        <v>1552</v>
      </c>
    </row>
    <row r="7" spans="1:12">
      <c r="A7" s="119" t="s">
        <v>40</v>
      </c>
      <c r="B7" s="121">
        <f>IF($H$1=0,0,INDEX('Adjusted Factors 22-23'!$O:$O,MATCH($H$1,'Adjusted Factors 22-23'!$A:$A,0)))</f>
        <v>0</v>
      </c>
      <c r="C7" s="346">
        <v>0</v>
      </c>
      <c r="D7" s="346">
        <v>0</v>
      </c>
      <c r="E7" s="120"/>
      <c r="F7" s="771" t="s">
        <v>905</v>
      </c>
    </row>
    <row r="8" spans="1:12">
      <c r="A8" s="119" t="s">
        <v>24</v>
      </c>
      <c r="B8" s="121">
        <f>IF($H$1=0,0,INDEX('Adjusted Factors 22-23'!$S:$S,MATCH($H$1,'Adjusted Factors 22-23'!$A:$A,0)))</f>
        <v>0</v>
      </c>
      <c r="C8" s="346">
        <v>0</v>
      </c>
      <c r="D8" s="346">
        <v>0</v>
      </c>
      <c r="E8" s="120"/>
      <c r="F8" s="772"/>
    </row>
    <row r="9" spans="1:12">
      <c r="A9" s="119" t="s">
        <v>25</v>
      </c>
      <c r="B9" s="121">
        <f>IF($H$1=0,0,INDEX('Adjusted Factors 22-23'!$T:$T,MATCH($H$1,'Adjusted Factors 22-23'!$A:$A,0)))</f>
        <v>0</v>
      </c>
      <c r="C9" s="346">
        <v>0</v>
      </c>
      <c r="D9" s="346">
        <v>0</v>
      </c>
      <c r="E9" s="120"/>
      <c r="F9" s="772"/>
    </row>
    <row r="10" spans="1:12">
      <c r="A10" s="119" t="s">
        <v>44</v>
      </c>
      <c r="B10" s="122">
        <f>SUM(B7:B9)</f>
        <v>0</v>
      </c>
      <c r="C10" s="122">
        <f>SUM(C7:C9)</f>
        <v>0</v>
      </c>
      <c r="D10" s="122">
        <f>SUM(D7:D9)</f>
        <v>0</v>
      </c>
      <c r="E10" s="120"/>
      <c r="F10" s="773"/>
    </row>
    <row r="11" spans="1:12">
      <c r="A11" s="120"/>
      <c r="B11" s="120"/>
      <c r="C11" s="120"/>
      <c r="D11" s="120"/>
      <c r="E11" s="120"/>
      <c r="F11" s="120"/>
    </row>
    <row r="12" spans="1:12" ht="53.4" customHeight="1">
      <c r="A12" s="119" t="s">
        <v>45</v>
      </c>
      <c r="B12" s="123">
        <v>1.8499999999999999E-2</v>
      </c>
      <c r="C12" s="347">
        <v>1.8499999999999999E-2</v>
      </c>
      <c r="D12" s="347">
        <v>1.8499999999999999E-2</v>
      </c>
      <c r="E12" s="120"/>
      <c r="F12" s="465" t="s">
        <v>1374</v>
      </c>
      <c r="H12" s="260"/>
      <c r="I12" s="261"/>
      <c r="J12" s="261"/>
      <c r="K12" s="261"/>
      <c r="L12" s="261"/>
    </row>
    <row r="13" spans="1:12">
      <c r="A13" s="120"/>
      <c r="B13" s="120"/>
      <c r="C13" s="120"/>
      <c r="D13" s="120"/>
      <c r="E13" s="120"/>
      <c r="F13" s="120"/>
    </row>
    <row r="14" spans="1:12">
      <c r="A14" s="120"/>
      <c r="B14" s="120"/>
      <c r="C14" s="120"/>
      <c r="D14" s="120"/>
      <c r="E14" s="120"/>
      <c r="F14" s="120"/>
    </row>
    <row r="15" spans="1:12">
      <c r="A15" s="119" t="s">
        <v>910</v>
      </c>
      <c r="B15" s="348">
        <v>0</v>
      </c>
      <c r="C15" s="348">
        <v>0</v>
      </c>
      <c r="D15" s="348">
        <v>0</v>
      </c>
      <c r="E15" s="120"/>
      <c r="F15" s="259" t="s">
        <v>53</v>
      </c>
    </row>
    <row r="16" spans="1:12">
      <c r="A16" s="119" t="s">
        <v>911</v>
      </c>
      <c r="B16" s="348">
        <v>0</v>
      </c>
      <c r="C16" s="348">
        <v>0</v>
      </c>
      <c r="D16" s="348">
        <v>0</v>
      </c>
      <c r="E16" s="120"/>
      <c r="F16" s="248"/>
    </row>
    <row r="17" spans="1:6">
      <c r="A17" s="119" t="s">
        <v>912</v>
      </c>
      <c r="B17" s="348">
        <v>0</v>
      </c>
      <c r="C17" s="348">
        <v>0</v>
      </c>
      <c r="D17" s="348">
        <v>0</v>
      </c>
      <c r="E17" s="120"/>
      <c r="F17" s="248"/>
    </row>
    <row r="18" spans="1:6">
      <c r="A18" s="120"/>
      <c r="B18" s="120"/>
      <c r="C18" s="120"/>
      <c r="D18" s="120"/>
      <c r="E18" s="120"/>
      <c r="F18" s="120"/>
    </row>
    <row r="19" spans="1:6">
      <c r="A19" s="119" t="s">
        <v>456</v>
      </c>
      <c r="B19" s="122">
        <f>IF(ISERROR(VLOOKUP(VALUE($H$1),'Adjusted Factors 21-22'!$A:$BS,70,FALSE)),0,(VLOOKUP(VALUE($H$1),'Adjusted Factors 21-22'!$A:$BS,70,FALSE)))</f>
        <v>0</v>
      </c>
      <c r="C19" s="348">
        <v>0</v>
      </c>
      <c r="D19" s="348">
        <v>0</v>
      </c>
      <c r="E19" s="120"/>
      <c r="F19" s="771" t="s">
        <v>906</v>
      </c>
    </row>
    <row r="20" spans="1:6">
      <c r="A20" s="119" t="s">
        <v>457</v>
      </c>
      <c r="B20" s="122">
        <f>IF(ISERROR(VLOOKUP(VALUE($H$1),'Adjusted Factors 21-22'!$A:$BS,71,FALSE)),0,(VLOOKUP(VALUE($H$1),'Adjusted Factors 21-22'!$A:$BS,71,FALSE)))</f>
        <v>0</v>
      </c>
      <c r="C20" s="348">
        <v>0</v>
      </c>
      <c r="D20" s="348">
        <v>0</v>
      </c>
      <c r="E20" s="120"/>
      <c r="F20" s="772"/>
    </row>
    <row r="21" spans="1:6">
      <c r="A21" s="468" t="s">
        <v>1315</v>
      </c>
      <c r="B21" s="122">
        <f>IF(ISERROR(VLOOKUP(VALUE($H$1),'Adjusted Factors 21-22'!$A:$BS,69,FALSE)),0,(VLOOKUP(VALUE($H$1),'Adjusted Factors 21-22'!$A:$BS,69,FALSE)))</f>
        <v>0</v>
      </c>
      <c r="C21" s="348">
        <v>0</v>
      </c>
      <c r="D21" s="348">
        <v>0</v>
      </c>
      <c r="E21" s="120"/>
      <c r="F21" s="773"/>
    </row>
  </sheetData>
  <sheetProtection sheet="1" formatColumns="0" formatRows="0"/>
  <protectedRanges>
    <protectedRange sqref="B15:B17 C7:D21" name="Range1"/>
  </protectedRanges>
  <mergeCells count="4">
    <mergeCell ref="A3:D3"/>
    <mergeCell ref="F7:F10"/>
    <mergeCell ref="F19:F21"/>
    <mergeCell ref="A1:F1"/>
  </mergeCells>
  <conditionalFormatting sqref="C7:D9">
    <cfRule type="expression" dxfId="6" priority="1">
      <formula>$F$3="SPEC"</formula>
    </cfRule>
    <cfRule type="expression" dxfId="5" priority="2">
      <formula>$F$3="PRU"</formula>
    </cfRule>
  </conditionalFormatting>
  <dataValidations count="1">
    <dataValidation allowBlank="1" showInputMessage="1" showErrorMessage="1" errorTitle="MFG Value" error="You are attempting to change the MFG Value." sqref="C12" xr:uid="{00000000-0002-0000-0100-000000000000}"/>
  </dataValidations>
  <printOptions horizontalCentered="1" verticalCentered="1"/>
  <pageMargins left="0" right="0" top="0" bottom="0" header="0" footer="0"/>
  <pageSetup paperSize="9" scale="77"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8" tint="-0.249977111117893"/>
    <pageSetUpPr fitToPage="1"/>
  </sheetPr>
  <dimension ref="A1:M64"/>
  <sheetViews>
    <sheetView showGridLines="0" zoomScale="80" zoomScaleNormal="80" workbookViewId="0">
      <selection sqref="A1:E1"/>
    </sheetView>
  </sheetViews>
  <sheetFormatPr defaultRowHeight="10.199999999999999"/>
  <cols>
    <col min="1" max="1" width="54.140625" style="49" customWidth="1"/>
    <col min="2" max="4" width="17.85546875" style="49" customWidth="1"/>
    <col min="5" max="5" width="54.140625" style="49" customWidth="1"/>
    <col min="6" max="258" width="9.28515625" style="49"/>
    <col min="259" max="259" width="54.140625" style="49" customWidth="1"/>
    <col min="260" max="260" width="17.85546875" style="49" customWidth="1"/>
    <col min="261" max="261" width="42.28515625" style="49" customWidth="1"/>
    <col min="262" max="514" width="9.28515625" style="49"/>
    <col min="515" max="515" width="54.140625" style="49" customWidth="1"/>
    <col min="516" max="516" width="17.85546875" style="49" customWidth="1"/>
    <col min="517" max="517" width="42.28515625" style="49" customWidth="1"/>
    <col min="518" max="770" width="9.28515625" style="49"/>
    <col min="771" max="771" width="54.140625" style="49" customWidth="1"/>
    <col min="772" max="772" width="17.85546875" style="49" customWidth="1"/>
    <col min="773" max="773" width="42.28515625" style="49" customWidth="1"/>
    <col min="774" max="1026" width="9.28515625" style="49"/>
    <col min="1027" max="1027" width="54.140625" style="49" customWidth="1"/>
    <col min="1028" max="1028" width="17.85546875" style="49" customWidth="1"/>
    <col min="1029" max="1029" width="42.28515625" style="49" customWidth="1"/>
    <col min="1030" max="1282" width="9.28515625" style="49"/>
    <col min="1283" max="1283" width="54.140625" style="49" customWidth="1"/>
    <col min="1284" max="1284" width="17.85546875" style="49" customWidth="1"/>
    <col min="1285" max="1285" width="42.28515625" style="49" customWidth="1"/>
    <col min="1286" max="1538" width="9.28515625" style="49"/>
    <col min="1539" max="1539" width="54.140625" style="49" customWidth="1"/>
    <col min="1540" max="1540" width="17.85546875" style="49" customWidth="1"/>
    <col min="1541" max="1541" width="42.28515625" style="49" customWidth="1"/>
    <col min="1542" max="1794" width="9.28515625" style="49"/>
    <col min="1795" max="1795" width="54.140625" style="49" customWidth="1"/>
    <col min="1796" max="1796" width="17.85546875" style="49" customWidth="1"/>
    <col min="1797" max="1797" width="42.28515625" style="49" customWidth="1"/>
    <col min="1798" max="2050" width="9.28515625" style="49"/>
    <col min="2051" max="2051" width="54.140625" style="49" customWidth="1"/>
    <col min="2052" max="2052" width="17.85546875" style="49" customWidth="1"/>
    <col min="2053" max="2053" width="42.28515625" style="49" customWidth="1"/>
    <col min="2054" max="2306" width="9.28515625" style="49"/>
    <col min="2307" max="2307" width="54.140625" style="49" customWidth="1"/>
    <col min="2308" max="2308" width="17.85546875" style="49" customWidth="1"/>
    <col min="2309" max="2309" width="42.28515625" style="49" customWidth="1"/>
    <col min="2310" max="2562" width="9.28515625" style="49"/>
    <col min="2563" max="2563" width="54.140625" style="49" customWidth="1"/>
    <col min="2564" max="2564" width="17.85546875" style="49" customWidth="1"/>
    <col min="2565" max="2565" width="42.28515625" style="49" customWidth="1"/>
    <col min="2566" max="2818" width="9.28515625" style="49"/>
    <col min="2819" max="2819" width="54.140625" style="49" customWidth="1"/>
    <col min="2820" max="2820" width="17.85546875" style="49" customWidth="1"/>
    <col min="2821" max="2821" width="42.28515625" style="49" customWidth="1"/>
    <col min="2822" max="3074" width="9.28515625" style="49"/>
    <col min="3075" max="3075" width="54.140625" style="49" customWidth="1"/>
    <col min="3076" max="3076" width="17.85546875" style="49" customWidth="1"/>
    <col min="3077" max="3077" width="42.28515625" style="49" customWidth="1"/>
    <col min="3078" max="3330" width="9.28515625" style="49"/>
    <col min="3331" max="3331" width="54.140625" style="49" customWidth="1"/>
    <col min="3332" max="3332" width="17.85546875" style="49" customWidth="1"/>
    <col min="3333" max="3333" width="42.28515625" style="49" customWidth="1"/>
    <col min="3334" max="3586" width="9.28515625" style="49"/>
    <col min="3587" max="3587" width="54.140625" style="49" customWidth="1"/>
    <col min="3588" max="3588" width="17.85546875" style="49" customWidth="1"/>
    <col min="3589" max="3589" width="42.28515625" style="49" customWidth="1"/>
    <col min="3590" max="3842" width="9.28515625" style="49"/>
    <col min="3843" max="3843" width="54.140625" style="49" customWidth="1"/>
    <col min="3844" max="3844" width="17.85546875" style="49" customWidth="1"/>
    <col min="3845" max="3845" width="42.28515625" style="49" customWidth="1"/>
    <col min="3846" max="4098" width="9.28515625" style="49"/>
    <col min="4099" max="4099" width="54.140625" style="49" customWidth="1"/>
    <col min="4100" max="4100" width="17.85546875" style="49" customWidth="1"/>
    <col min="4101" max="4101" width="42.28515625" style="49" customWidth="1"/>
    <col min="4102" max="4354" width="9.28515625" style="49"/>
    <col min="4355" max="4355" width="54.140625" style="49" customWidth="1"/>
    <col min="4356" max="4356" width="17.85546875" style="49" customWidth="1"/>
    <col min="4357" max="4357" width="42.28515625" style="49" customWidth="1"/>
    <col min="4358" max="4610" width="9.28515625" style="49"/>
    <col min="4611" max="4611" width="54.140625" style="49" customWidth="1"/>
    <col min="4612" max="4612" width="17.85546875" style="49" customWidth="1"/>
    <col min="4613" max="4613" width="42.28515625" style="49" customWidth="1"/>
    <col min="4614" max="4866" width="9.28515625" style="49"/>
    <col min="4867" max="4867" width="54.140625" style="49" customWidth="1"/>
    <col min="4868" max="4868" width="17.85546875" style="49" customWidth="1"/>
    <col min="4869" max="4869" width="42.28515625" style="49" customWidth="1"/>
    <col min="4870" max="5122" width="9.28515625" style="49"/>
    <col min="5123" max="5123" width="54.140625" style="49" customWidth="1"/>
    <col min="5124" max="5124" width="17.85546875" style="49" customWidth="1"/>
    <col min="5125" max="5125" width="42.28515625" style="49" customWidth="1"/>
    <col min="5126" max="5378" width="9.28515625" style="49"/>
    <col min="5379" max="5379" width="54.140625" style="49" customWidth="1"/>
    <col min="5380" max="5380" width="17.85546875" style="49" customWidth="1"/>
    <col min="5381" max="5381" width="42.28515625" style="49" customWidth="1"/>
    <col min="5382" max="5634" width="9.28515625" style="49"/>
    <col min="5635" max="5635" width="54.140625" style="49" customWidth="1"/>
    <col min="5636" max="5636" width="17.85546875" style="49" customWidth="1"/>
    <col min="5637" max="5637" width="42.28515625" style="49" customWidth="1"/>
    <col min="5638" max="5890" width="9.28515625" style="49"/>
    <col min="5891" max="5891" width="54.140625" style="49" customWidth="1"/>
    <col min="5892" max="5892" width="17.85546875" style="49" customWidth="1"/>
    <col min="5893" max="5893" width="42.28515625" style="49" customWidth="1"/>
    <col min="5894" max="6146" width="9.28515625" style="49"/>
    <col min="6147" max="6147" width="54.140625" style="49" customWidth="1"/>
    <col min="6148" max="6148" width="17.85546875" style="49" customWidth="1"/>
    <col min="6149" max="6149" width="42.28515625" style="49" customWidth="1"/>
    <col min="6150" max="6402" width="9.28515625" style="49"/>
    <col min="6403" max="6403" width="54.140625" style="49" customWidth="1"/>
    <col min="6404" max="6404" width="17.85546875" style="49" customWidth="1"/>
    <col min="6405" max="6405" width="42.28515625" style="49" customWidth="1"/>
    <col min="6406" max="6658" width="9.28515625" style="49"/>
    <col min="6659" max="6659" width="54.140625" style="49" customWidth="1"/>
    <col min="6660" max="6660" width="17.85546875" style="49" customWidth="1"/>
    <col min="6661" max="6661" width="42.28515625" style="49" customWidth="1"/>
    <col min="6662" max="6914" width="9.28515625" style="49"/>
    <col min="6915" max="6915" width="54.140625" style="49" customWidth="1"/>
    <col min="6916" max="6916" width="17.85546875" style="49" customWidth="1"/>
    <col min="6917" max="6917" width="42.28515625" style="49" customWidth="1"/>
    <col min="6918" max="7170" width="9.28515625" style="49"/>
    <col min="7171" max="7171" width="54.140625" style="49" customWidth="1"/>
    <col min="7172" max="7172" width="17.85546875" style="49" customWidth="1"/>
    <col min="7173" max="7173" width="42.28515625" style="49" customWidth="1"/>
    <col min="7174" max="7426" width="9.28515625" style="49"/>
    <col min="7427" max="7427" width="54.140625" style="49" customWidth="1"/>
    <col min="7428" max="7428" width="17.85546875" style="49" customWidth="1"/>
    <col min="7429" max="7429" width="42.28515625" style="49" customWidth="1"/>
    <col min="7430" max="7682" width="9.28515625" style="49"/>
    <col min="7683" max="7683" width="54.140625" style="49" customWidth="1"/>
    <col min="7684" max="7684" width="17.85546875" style="49" customWidth="1"/>
    <col min="7685" max="7685" width="42.28515625" style="49" customWidth="1"/>
    <col min="7686" max="7938" width="9.28515625" style="49"/>
    <col min="7939" max="7939" width="54.140625" style="49" customWidth="1"/>
    <col min="7940" max="7940" width="17.85546875" style="49" customWidth="1"/>
    <col min="7941" max="7941" width="42.28515625" style="49" customWidth="1"/>
    <col min="7942" max="8194" width="9.28515625" style="49"/>
    <col min="8195" max="8195" width="54.140625" style="49" customWidth="1"/>
    <col min="8196" max="8196" width="17.85546875" style="49" customWidth="1"/>
    <col min="8197" max="8197" width="42.28515625" style="49" customWidth="1"/>
    <col min="8198" max="8450" width="9.28515625" style="49"/>
    <col min="8451" max="8451" width="54.140625" style="49" customWidth="1"/>
    <col min="8452" max="8452" width="17.85546875" style="49" customWidth="1"/>
    <col min="8453" max="8453" width="42.28515625" style="49" customWidth="1"/>
    <col min="8454" max="8706" width="9.28515625" style="49"/>
    <col min="8707" max="8707" width="54.140625" style="49" customWidth="1"/>
    <col min="8708" max="8708" width="17.85546875" style="49" customWidth="1"/>
    <col min="8709" max="8709" width="42.28515625" style="49" customWidth="1"/>
    <col min="8710" max="8962" width="9.28515625" style="49"/>
    <col min="8963" max="8963" width="54.140625" style="49" customWidth="1"/>
    <col min="8964" max="8964" width="17.85546875" style="49" customWidth="1"/>
    <col min="8965" max="8965" width="42.28515625" style="49" customWidth="1"/>
    <col min="8966" max="9218" width="9.28515625" style="49"/>
    <col min="9219" max="9219" width="54.140625" style="49" customWidth="1"/>
    <col min="9220" max="9220" width="17.85546875" style="49" customWidth="1"/>
    <col min="9221" max="9221" width="42.28515625" style="49" customWidth="1"/>
    <col min="9222" max="9474" width="9.28515625" style="49"/>
    <col min="9475" max="9475" width="54.140625" style="49" customWidth="1"/>
    <col min="9476" max="9476" width="17.85546875" style="49" customWidth="1"/>
    <col min="9477" max="9477" width="42.28515625" style="49" customWidth="1"/>
    <col min="9478" max="9730" width="9.28515625" style="49"/>
    <col min="9731" max="9731" width="54.140625" style="49" customWidth="1"/>
    <col min="9732" max="9732" width="17.85546875" style="49" customWidth="1"/>
    <col min="9733" max="9733" width="42.28515625" style="49" customWidth="1"/>
    <col min="9734" max="9986" width="9.28515625" style="49"/>
    <col min="9987" max="9987" width="54.140625" style="49" customWidth="1"/>
    <col min="9988" max="9988" width="17.85546875" style="49" customWidth="1"/>
    <col min="9989" max="9989" width="42.28515625" style="49" customWidth="1"/>
    <col min="9990" max="10242" width="9.28515625" style="49"/>
    <col min="10243" max="10243" width="54.140625" style="49" customWidth="1"/>
    <col min="10244" max="10244" width="17.85546875" style="49" customWidth="1"/>
    <col min="10245" max="10245" width="42.28515625" style="49" customWidth="1"/>
    <col min="10246" max="10498" width="9.28515625" style="49"/>
    <col min="10499" max="10499" width="54.140625" style="49" customWidth="1"/>
    <col min="10500" max="10500" width="17.85546875" style="49" customWidth="1"/>
    <col min="10501" max="10501" width="42.28515625" style="49" customWidth="1"/>
    <col min="10502" max="10754" width="9.28515625" style="49"/>
    <col min="10755" max="10755" width="54.140625" style="49" customWidth="1"/>
    <col min="10756" max="10756" width="17.85546875" style="49" customWidth="1"/>
    <col min="10757" max="10757" width="42.28515625" style="49" customWidth="1"/>
    <col min="10758" max="11010" width="9.28515625" style="49"/>
    <col min="11011" max="11011" width="54.140625" style="49" customWidth="1"/>
    <col min="11012" max="11012" width="17.85546875" style="49" customWidth="1"/>
    <col min="11013" max="11013" width="42.28515625" style="49" customWidth="1"/>
    <col min="11014" max="11266" width="9.28515625" style="49"/>
    <col min="11267" max="11267" width="54.140625" style="49" customWidth="1"/>
    <col min="11268" max="11268" width="17.85546875" style="49" customWidth="1"/>
    <col min="11269" max="11269" width="42.28515625" style="49" customWidth="1"/>
    <col min="11270" max="11522" width="9.28515625" style="49"/>
    <col min="11523" max="11523" width="54.140625" style="49" customWidth="1"/>
    <col min="11524" max="11524" width="17.85546875" style="49" customWidth="1"/>
    <col min="11525" max="11525" width="42.28515625" style="49" customWidth="1"/>
    <col min="11526" max="11778" width="9.28515625" style="49"/>
    <col min="11779" max="11779" width="54.140625" style="49" customWidth="1"/>
    <col min="11780" max="11780" width="17.85546875" style="49" customWidth="1"/>
    <col min="11781" max="11781" width="42.28515625" style="49" customWidth="1"/>
    <col min="11782" max="12034" width="9.28515625" style="49"/>
    <col min="12035" max="12035" width="54.140625" style="49" customWidth="1"/>
    <col min="12036" max="12036" width="17.85546875" style="49" customWidth="1"/>
    <col min="12037" max="12037" width="42.28515625" style="49" customWidth="1"/>
    <col min="12038" max="12290" width="9.28515625" style="49"/>
    <col min="12291" max="12291" width="54.140625" style="49" customWidth="1"/>
    <col min="12292" max="12292" width="17.85546875" style="49" customWidth="1"/>
    <col min="12293" max="12293" width="42.28515625" style="49" customWidth="1"/>
    <col min="12294" max="12546" width="9.28515625" style="49"/>
    <col min="12547" max="12547" width="54.140625" style="49" customWidth="1"/>
    <col min="12548" max="12548" width="17.85546875" style="49" customWidth="1"/>
    <col min="12549" max="12549" width="42.28515625" style="49" customWidth="1"/>
    <col min="12550" max="12802" width="9.28515625" style="49"/>
    <col min="12803" max="12803" width="54.140625" style="49" customWidth="1"/>
    <col min="12804" max="12804" width="17.85546875" style="49" customWidth="1"/>
    <col min="12805" max="12805" width="42.28515625" style="49" customWidth="1"/>
    <col min="12806" max="13058" width="9.28515625" style="49"/>
    <col min="13059" max="13059" width="54.140625" style="49" customWidth="1"/>
    <col min="13060" max="13060" width="17.85546875" style="49" customWidth="1"/>
    <col min="13061" max="13061" width="42.28515625" style="49" customWidth="1"/>
    <col min="13062" max="13314" width="9.28515625" style="49"/>
    <col min="13315" max="13315" width="54.140625" style="49" customWidth="1"/>
    <col min="13316" max="13316" width="17.85546875" style="49" customWidth="1"/>
    <col min="13317" max="13317" width="42.28515625" style="49" customWidth="1"/>
    <col min="13318" max="13570" width="9.28515625" style="49"/>
    <col min="13571" max="13571" width="54.140625" style="49" customWidth="1"/>
    <col min="13572" max="13572" width="17.85546875" style="49" customWidth="1"/>
    <col min="13573" max="13573" width="42.28515625" style="49" customWidth="1"/>
    <col min="13574" max="13826" width="9.28515625" style="49"/>
    <col min="13827" max="13827" width="54.140625" style="49" customWidth="1"/>
    <col min="13828" max="13828" width="17.85546875" style="49" customWidth="1"/>
    <col min="13829" max="13829" width="42.28515625" style="49" customWidth="1"/>
    <col min="13830" max="14082" width="9.28515625" style="49"/>
    <col min="14083" max="14083" width="54.140625" style="49" customWidth="1"/>
    <col min="14084" max="14084" width="17.85546875" style="49" customWidth="1"/>
    <col min="14085" max="14085" width="42.28515625" style="49" customWidth="1"/>
    <col min="14086" max="14338" width="9.28515625" style="49"/>
    <col min="14339" max="14339" width="54.140625" style="49" customWidth="1"/>
    <col min="14340" max="14340" width="17.85546875" style="49" customWidth="1"/>
    <col min="14341" max="14341" width="42.28515625" style="49" customWidth="1"/>
    <col min="14342" max="14594" width="9.28515625" style="49"/>
    <col min="14595" max="14595" width="54.140625" style="49" customWidth="1"/>
    <col min="14596" max="14596" width="17.85546875" style="49" customWidth="1"/>
    <col min="14597" max="14597" width="42.28515625" style="49" customWidth="1"/>
    <col min="14598" max="14850" width="9.28515625" style="49"/>
    <col min="14851" max="14851" width="54.140625" style="49" customWidth="1"/>
    <col min="14852" max="14852" width="17.85546875" style="49" customWidth="1"/>
    <col min="14853" max="14853" width="42.28515625" style="49" customWidth="1"/>
    <col min="14854" max="15106" width="9.28515625" style="49"/>
    <col min="15107" max="15107" width="54.140625" style="49" customWidth="1"/>
    <col min="15108" max="15108" width="17.85546875" style="49" customWidth="1"/>
    <col min="15109" max="15109" width="42.28515625" style="49" customWidth="1"/>
    <col min="15110" max="15362" width="9.28515625" style="49"/>
    <col min="15363" max="15363" width="54.140625" style="49" customWidth="1"/>
    <col min="15364" max="15364" width="17.85546875" style="49" customWidth="1"/>
    <col min="15365" max="15365" width="42.28515625" style="49" customWidth="1"/>
    <col min="15366" max="15618" width="9.28515625" style="49"/>
    <col min="15619" max="15619" width="54.140625" style="49" customWidth="1"/>
    <col min="15620" max="15620" width="17.85546875" style="49" customWidth="1"/>
    <col min="15621" max="15621" width="42.28515625" style="49" customWidth="1"/>
    <col min="15622" max="15874" width="9.28515625" style="49"/>
    <col min="15875" max="15875" width="54.140625" style="49" customWidth="1"/>
    <col min="15876" max="15876" width="17.85546875" style="49" customWidth="1"/>
    <col min="15877" max="15877" width="42.28515625" style="49" customWidth="1"/>
    <col min="15878" max="16130" width="9.28515625" style="49"/>
    <col min="16131" max="16131" width="54.140625" style="49" customWidth="1"/>
    <col min="16132" max="16132" width="17.85546875" style="49" customWidth="1"/>
    <col min="16133" max="16133" width="42.28515625" style="49" customWidth="1"/>
    <col min="16134" max="16384" width="9.28515625" style="49"/>
  </cols>
  <sheetData>
    <row r="1" spans="1:6" s="41" customFormat="1" ht="30.75" customHeight="1">
      <c r="A1" s="786" t="s">
        <v>1553</v>
      </c>
      <c r="B1" s="787"/>
      <c r="C1" s="787"/>
      <c r="D1" s="787"/>
      <c r="E1" s="788"/>
      <c r="F1" s="3"/>
    </row>
    <row r="2" spans="1:6" s="41" customFormat="1" ht="30.75" customHeight="1">
      <c r="A2" s="777" t="str">
        <f>'Main Menu'!G3</f>
        <v>000 - School</v>
      </c>
      <c r="B2" s="778"/>
      <c r="C2" s="778"/>
      <c r="D2" s="778"/>
      <c r="E2" s="779"/>
      <c r="F2" s="3"/>
    </row>
    <row r="3" spans="1:6" s="41" customFormat="1" ht="30.75" hidden="1" customHeight="1">
      <c r="A3" s="780" t="str">
        <f>LEFT(A2,3)</f>
        <v>000</v>
      </c>
      <c r="B3" s="781"/>
      <c r="C3" s="781"/>
      <c r="D3" s="781"/>
      <c r="E3" s="782"/>
      <c r="F3" s="3"/>
    </row>
    <row r="4" spans="1:6">
      <c r="A4" s="46"/>
      <c r="B4" s="47"/>
      <c r="C4" s="47"/>
      <c r="D4" s="47"/>
      <c r="E4" s="48"/>
    </row>
    <row r="5" spans="1:6" ht="36.75" customHeight="1">
      <c r="A5" s="42" t="s">
        <v>51</v>
      </c>
      <c r="B5" s="66" t="s">
        <v>1255</v>
      </c>
      <c r="C5" s="66" t="s">
        <v>1375</v>
      </c>
      <c r="D5" s="66" t="s">
        <v>1554</v>
      </c>
      <c r="E5" s="42" t="s">
        <v>52</v>
      </c>
    </row>
    <row r="6" spans="1:6">
      <c r="A6" s="50"/>
      <c r="B6" s="50"/>
      <c r="C6" s="51"/>
      <c r="D6" s="51"/>
      <c r="E6" s="51"/>
    </row>
    <row r="7" spans="1:6" ht="13.2">
      <c r="A7" s="43" t="s">
        <v>53</v>
      </c>
      <c r="B7" s="404">
        <f>IF(VALUE('3 Year Schools Block'!B4)=266,"156,342",0)</f>
        <v>0</v>
      </c>
      <c r="C7" s="403">
        <f>B7</f>
        <v>0</v>
      </c>
      <c r="D7" s="403">
        <f>B7</f>
        <v>0</v>
      </c>
      <c r="E7" s="48"/>
    </row>
    <row r="8" spans="1:6" s="54" customFormat="1">
      <c r="A8" s="52"/>
      <c r="B8" s="52"/>
      <c r="C8" s="53"/>
      <c r="D8" s="53"/>
      <c r="E8" s="53"/>
    </row>
    <row r="9" spans="1:6" ht="13.2">
      <c r="A9" s="70" t="s">
        <v>1232</v>
      </c>
      <c r="B9" s="236">
        <f>'Data Input'!B15*15*4.36*13+'Data Input'!B16*15*4.36*14+'Data Input'!B17*15*4.36*11</f>
        <v>0</v>
      </c>
      <c r="C9" s="236">
        <f>'Data Input'!C15*15*4.36*13+'Data Input'!C16*15*4.36*14+'Data Input'!C17*15*4.36*11</f>
        <v>0</v>
      </c>
      <c r="D9" s="236">
        <f>'Data Input'!D15*15*4.36*13+'Data Input'!D16*15*4.36*14+'Data Input'!D17*15*4.36*11</f>
        <v>0</v>
      </c>
      <c r="E9" s="53" t="s">
        <v>1253</v>
      </c>
    </row>
    <row r="10" spans="1:6">
      <c r="A10" s="55"/>
      <c r="B10" s="237"/>
      <c r="C10" s="238"/>
      <c r="D10" s="238"/>
      <c r="E10" s="48"/>
    </row>
    <row r="11" spans="1:6" ht="13.2">
      <c r="A11" s="43" t="s">
        <v>54</v>
      </c>
      <c r="B11" s="239">
        <f>SUM(B7:B9)</f>
        <v>0</v>
      </c>
      <c r="C11" s="239">
        <f>SUM(C7:C9)</f>
        <v>0</v>
      </c>
      <c r="D11" s="239">
        <f>SUM(D7:D9)</f>
        <v>0</v>
      </c>
      <c r="E11" s="48"/>
    </row>
    <row r="12" spans="1:6">
      <c r="A12" s="57"/>
      <c r="B12" s="240"/>
      <c r="C12" s="241"/>
      <c r="D12" s="241"/>
      <c r="E12" s="58"/>
    </row>
    <row r="13" spans="1:6">
      <c r="A13" s="50"/>
      <c r="B13" s="242"/>
      <c r="C13" s="243"/>
      <c r="D13" s="243"/>
      <c r="E13" s="51"/>
    </row>
    <row r="14" spans="1:6" ht="13.2">
      <c r="A14" s="43" t="s">
        <v>55</v>
      </c>
      <c r="B14" s="237"/>
      <c r="C14" s="238"/>
      <c r="D14" s="238"/>
      <c r="E14" s="48"/>
    </row>
    <row r="15" spans="1:6">
      <c r="A15" s="55"/>
      <c r="B15" s="237"/>
      <c r="C15" s="238"/>
      <c r="D15" s="238"/>
      <c r="E15" s="48"/>
    </row>
    <row r="16" spans="1:6" ht="13.2">
      <c r="A16" s="70" t="s">
        <v>56</v>
      </c>
      <c r="B16" s="236" t="e">
        <f>'3 Year Schools Block'!J13</f>
        <v>#N/A</v>
      </c>
      <c r="C16" s="236">
        <f>'3 Year Schools Block'!Y13</f>
        <v>0</v>
      </c>
      <c r="D16" s="236">
        <f>'3 Year Schools Block'!AK13</f>
        <v>0</v>
      </c>
      <c r="E16" s="789" t="s">
        <v>1383</v>
      </c>
    </row>
    <row r="17" spans="1:5" ht="13.2">
      <c r="A17" s="70" t="s">
        <v>57</v>
      </c>
      <c r="B17" s="236" t="e">
        <f>'3 Year Schools Block'!J17</f>
        <v>#N/A</v>
      </c>
      <c r="C17" s="236">
        <f>'3 Year Schools Block'!Y17</f>
        <v>0</v>
      </c>
      <c r="D17" s="236">
        <f>'3 Year Schools Block'!AK17</f>
        <v>0</v>
      </c>
      <c r="E17" s="789"/>
    </row>
    <row r="18" spans="1:5" ht="13.2">
      <c r="A18" s="467" t="s">
        <v>1317</v>
      </c>
      <c r="B18" s="236" t="e">
        <f>'3 Year Schools Block'!J27</f>
        <v>#N/A</v>
      </c>
      <c r="C18" s="236" t="e">
        <f>'3 Year Schools Block'!Y27</f>
        <v>#N/A</v>
      </c>
      <c r="D18" s="236" t="e">
        <f>'3 Year Schools Block'!AK27</f>
        <v>#N/A</v>
      </c>
      <c r="E18" s="789"/>
    </row>
    <row r="19" spans="1:5" ht="13.2">
      <c r="A19" s="70" t="s">
        <v>58</v>
      </c>
      <c r="B19" s="236" t="e">
        <f>'3 Year Schools Block'!J29</f>
        <v>#N/A</v>
      </c>
      <c r="C19" s="236" t="e">
        <f>'3 Year Schools Block'!Y29</f>
        <v>#N/A</v>
      </c>
      <c r="D19" s="236" t="e">
        <f>'3 Year Schools Block'!AK29</f>
        <v>#N/A</v>
      </c>
      <c r="E19" s="789"/>
    </row>
    <row r="20" spans="1:5" ht="13.2">
      <c r="A20" s="70" t="s">
        <v>59</v>
      </c>
      <c r="B20" s="236" t="e">
        <f>'3 Year Schools Block'!J31</f>
        <v>#N/A</v>
      </c>
      <c r="C20" s="236" t="e">
        <f>'3 Year Schools Block'!Y31</f>
        <v>#N/A</v>
      </c>
      <c r="D20" s="236" t="e">
        <f>'3 Year Schools Block'!AK31</f>
        <v>#N/A</v>
      </c>
      <c r="E20" s="789"/>
    </row>
    <row r="21" spans="1:5" ht="13.2">
      <c r="A21" s="70" t="s">
        <v>5</v>
      </c>
      <c r="B21" s="236" t="e">
        <f>'3 Year Schools Block'!J35</f>
        <v>#N/A</v>
      </c>
      <c r="C21" s="236">
        <f>'3 Year Schools Block'!Y35</f>
        <v>121300</v>
      </c>
      <c r="D21" s="236">
        <f>'3 Year Schools Block'!AK35</f>
        <v>121300</v>
      </c>
      <c r="E21" s="789"/>
    </row>
    <row r="22" spans="1:5" ht="13.2">
      <c r="A22" s="70" t="s">
        <v>670</v>
      </c>
      <c r="B22" s="236" t="e">
        <f>'3 Year Schools Block'!J37</f>
        <v>#N/A</v>
      </c>
      <c r="C22" s="236" t="e">
        <f>'3 Year Schools Block'!Y37</f>
        <v>#N/A</v>
      </c>
      <c r="D22" s="236" t="e">
        <f>'3 Year Schools Block'!AK37</f>
        <v>#N/A</v>
      </c>
      <c r="E22" s="789"/>
    </row>
    <row r="23" spans="1:5" ht="13.2">
      <c r="A23" s="70" t="s">
        <v>6</v>
      </c>
      <c r="B23" s="236" t="e">
        <f>'3 Year Schools Block'!J38</f>
        <v>#N/A</v>
      </c>
      <c r="C23" s="236" t="e">
        <f>'3 Year Schools Block'!Y38</f>
        <v>#N/A</v>
      </c>
      <c r="D23" s="236" t="e">
        <f>'3 Year Schools Block'!AK38</f>
        <v>#N/A</v>
      </c>
      <c r="E23" s="789"/>
    </row>
    <row r="24" spans="1:5" ht="13.2">
      <c r="A24" s="70" t="s">
        <v>61</v>
      </c>
      <c r="B24" s="236" t="e">
        <f>'3 Year Schools Block'!J36</f>
        <v>#N/A</v>
      </c>
      <c r="C24" s="236" t="e">
        <f>'3 Year Schools Block'!Y36</f>
        <v>#N/A</v>
      </c>
      <c r="D24" s="236" t="e">
        <f>'3 Year Schools Block'!AK36</f>
        <v>#N/A</v>
      </c>
      <c r="E24" s="789"/>
    </row>
    <row r="25" spans="1:5" ht="13.2">
      <c r="A25" s="70" t="s">
        <v>62</v>
      </c>
      <c r="B25" s="236" t="e">
        <f>'3 Year Schools Block'!J39</f>
        <v>#N/A</v>
      </c>
      <c r="C25" s="236" t="e">
        <f>'3 Year Schools Block'!Y39</f>
        <v>#N/A</v>
      </c>
      <c r="D25" s="236" t="e">
        <f>'3 Year Schools Block'!AK39</f>
        <v>#N/A</v>
      </c>
      <c r="E25" s="789"/>
    </row>
    <row r="26" spans="1:5" ht="13.2">
      <c r="A26" s="467" t="s">
        <v>1318</v>
      </c>
      <c r="B26" s="236" t="e">
        <f>'3 Year Schools Block'!J40</f>
        <v>#N/A</v>
      </c>
      <c r="C26" s="236">
        <f>'3 Year Schools Block'!Y40</f>
        <v>0</v>
      </c>
      <c r="D26" s="236">
        <f>'3 Year Schools Block'!AK40</f>
        <v>0</v>
      </c>
      <c r="E26" s="789"/>
    </row>
    <row r="27" spans="1:5" ht="13.2">
      <c r="A27" s="70" t="s">
        <v>63</v>
      </c>
      <c r="B27" s="236" t="e">
        <f>'3 Year Schools Block'!J45</f>
        <v>#N/A</v>
      </c>
      <c r="C27" s="236">
        <f>IFERROR('3 Year Schools Block'!Y44,0)</f>
        <v>0</v>
      </c>
      <c r="D27" s="236">
        <f>IFERROR('3 Year Schools Block'!AK44,0)</f>
        <v>0</v>
      </c>
      <c r="E27" s="789"/>
    </row>
    <row r="28" spans="1:5" ht="13.2">
      <c r="A28" s="70" t="s">
        <v>1045</v>
      </c>
      <c r="B28" s="244" t="e">
        <f>'3 Year Schools Block'!J49</f>
        <v>#N/A</v>
      </c>
      <c r="C28" s="244" t="e">
        <f>'3 Year Schools Block'!Y49</f>
        <v>#N/A</v>
      </c>
      <c r="D28" s="244" t="e">
        <f>'3 Year Schools Block'!AK49</f>
        <v>#N/A</v>
      </c>
      <c r="E28" s="789"/>
    </row>
    <row r="29" spans="1:5" ht="13.2">
      <c r="A29" s="70" t="s">
        <v>1555</v>
      </c>
      <c r="B29" s="244" t="e">
        <f>-B23</f>
        <v>#N/A</v>
      </c>
      <c r="C29" s="244" t="e">
        <f>-C23</f>
        <v>#N/A</v>
      </c>
      <c r="D29" s="244" t="e">
        <f>-D23</f>
        <v>#N/A</v>
      </c>
      <c r="E29" s="472"/>
    </row>
    <row r="30" spans="1:5">
      <c r="A30" s="55"/>
      <c r="B30" s="237"/>
      <c r="C30" s="237"/>
      <c r="D30" s="237"/>
      <c r="E30" s="48"/>
    </row>
    <row r="31" spans="1:5" ht="13.2">
      <c r="A31" s="43" t="s">
        <v>64</v>
      </c>
      <c r="B31" s="239" t="e">
        <f>SUM(B16:B29)</f>
        <v>#N/A</v>
      </c>
      <c r="C31" s="239" t="e">
        <f t="shared" ref="C31:D31" si="0">SUM(C16:C29)</f>
        <v>#N/A</v>
      </c>
      <c r="D31" s="239" t="e">
        <f t="shared" si="0"/>
        <v>#N/A</v>
      </c>
      <c r="E31" s="48"/>
    </row>
    <row r="32" spans="1:5">
      <c r="A32" s="57"/>
      <c r="B32" s="240"/>
      <c r="C32" s="241"/>
      <c r="D32" s="241"/>
      <c r="E32" s="58"/>
    </row>
    <row r="33" spans="1:5">
      <c r="A33" s="50"/>
      <c r="B33" s="242"/>
      <c r="C33" s="243"/>
      <c r="D33" s="243"/>
      <c r="E33" s="51"/>
    </row>
    <row r="34" spans="1:5" ht="13.2">
      <c r="A34" s="43" t="s">
        <v>65</v>
      </c>
      <c r="B34" s="237"/>
      <c r="C34" s="238"/>
      <c r="D34" s="238"/>
      <c r="E34" s="48"/>
    </row>
    <row r="35" spans="1:5">
      <c r="A35" s="55"/>
      <c r="B35" s="237"/>
      <c r="C35" s="238"/>
      <c r="D35" s="238"/>
      <c r="E35" s="48"/>
    </row>
    <row r="36" spans="1:5" ht="13.2">
      <c r="A36" s="70" t="s">
        <v>1230</v>
      </c>
      <c r="B36" s="236">
        <f>SUM('Data Input'!B19*10000)+SUM('Data Input'!B20*10000)</f>
        <v>0</v>
      </c>
      <c r="C36" s="236">
        <f>SUM('Data Input'!C19*10000)+SUM('Data Input'!C20*10000)</f>
        <v>0</v>
      </c>
      <c r="D36" s="236">
        <f>SUM('Data Input'!D19*10000)+SUM('Data Input'!D20*10000)</f>
        <v>0</v>
      </c>
      <c r="E36" s="48"/>
    </row>
    <row r="37" spans="1:5" ht="13.2">
      <c r="A37" s="70" t="s">
        <v>66</v>
      </c>
      <c r="B37" s="236">
        <f>'Data Input'!B21*6000</f>
        <v>0</v>
      </c>
      <c r="C37" s="236">
        <f>'Data Input'!C21*6000</f>
        <v>0</v>
      </c>
      <c r="D37" s="236">
        <f>'Data Input'!D21*6000</f>
        <v>0</v>
      </c>
      <c r="E37" s="472" t="s">
        <v>1321</v>
      </c>
    </row>
    <row r="38" spans="1:5">
      <c r="A38" s="55"/>
      <c r="B38" s="237"/>
      <c r="C38" s="238"/>
      <c r="D38" s="238"/>
      <c r="E38" s="48"/>
    </row>
    <row r="39" spans="1:5" ht="13.2">
      <c r="A39" s="43" t="s">
        <v>67</v>
      </c>
      <c r="B39" s="239">
        <f>SUM(B36:B37)</f>
        <v>0</v>
      </c>
      <c r="C39" s="239">
        <f>SUM(C36:C37)</f>
        <v>0</v>
      </c>
      <c r="D39" s="239">
        <f>SUM(D36:D37)</f>
        <v>0</v>
      </c>
      <c r="E39" s="48"/>
    </row>
    <row r="40" spans="1:5">
      <c r="A40" s="57"/>
      <c r="B40" s="240"/>
      <c r="C40" s="241"/>
      <c r="D40" s="241"/>
      <c r="E40" s="58"/>
    </row>
    <row r="41" spans="1:5">
      <c r="A41" s="60"/>
      <c r="B41" s="242"/>
      <c r="C41" s="243"/>
      <c r="D41" s="243"/>
      <c r="E41" s="51"/>
    </row>
    <row r="42" spans="1:5" ht="13.2">
      <c r="A42" s="44" t="s">
        <v>68</v>
      </c>
      <c r="B42" s="239" t="e">
        <f>B39+B31+B11</f>
        <v>#N/A</v>
      </c>
      <c r="C42" s="239" t="e">
        <f>C39+C31+C11</f>
        <v>#N/A</v>
      </c>
      <c r="D42" s="239" t="e">
        <f>D39+D31+D11</f>
        <v>#N/A</v>
      </c>
      <c r="E42" s="475" t="s">
        <v>1325</v>
      </c>
    </row>
    <row r="43" spans="1:5">
      <c r="A43" s="61"/>
      <c r="B43" s="240"/>
      <c r="C43" s="241"/>
      <c r="D43" s="241"/>
      <c r="E43" s="58"/>
    </row>
    <row r="44" spans="1:5">
      <c r="A44" s="60"/>
      <c r="B44" s="242"/>
      <c r="C44" s="243"/>
      <c r="D44" s="243"/>
      <c r="E44" s="51"/>
    </row>
    <row r="45" spans="1:5" ht="13.2">
      <c r="A45" s="44" t="s">
        <v>69</v>
      </c>
      <c r="B45" s="349">
        <v>0</v>
      </c>
      <c r="C45" s="349">
        <v>0</v>
      </c>
      <c r="D45" s="349">
        <v>0</v>
      </c>
      <c r="E45" s="56" t="s">
        <v>70</v>
      </c>
    </row>
    <row r="46" spans="1:5">
      <c r="A46" s="61"/>
      <c r="B46" s="240"/>
      <c r="C46" s="241"/>
      <c r="D46" s="241"/>
      <c r="E46" s="58"/>
    </row>
    <row r="47" spans="1:5">
      <c r="A47" s="60"/>
      <c r="B47" s="242"/>
      <c r="C47" s="243"/>
      <c r="D47" s="243"/>
      <c r="E47" s="51"/>
    </row>
    <row r="48" spans="1:5" ht="13.2">
      <c r="A48" s="44" t="s">
        <v>71</v>
      </c>
      <c r="B48" s="239" t="e">
        <f>B45+B42-B11</f>
        <v>#N/A</v>
      </c>
      <c r="C48" s="239" t="e">
        <f>C45+C42-C11</f>
        <v>#N/A</v>
      </c>
      <c r="D48" s="239" t="e">
        <f>D45+D42-D11</f>
        <v>#N/A</v>
      </c>
      <c r="E48" s="472" t="s">
        <v>1382</v>
      </c>
    </row>
    <row r="49" spans="1:13">
      <c r="A49" s="61"/>
      <c r="B49" s="59"/>
      <c r="C49" s="65"/>
      <c r="D49" s="65"/>
      <c r="E49" s="58"/>
    </row>
    <row r="50" spans="1:13" ht="13.2" hidden="1">
      <c r="A50" s="405" t="s">
        <v>1231</v>
      </c>
      <c r="B50" s="406">
        <f>IF(ISERROR(VLOOKUP(VALUE('3 Year Schools Block'!B4),#REF!,10,FALSE)),,(VLOOKUP(VALUE('3 Year Schools Block'!B4),#REF!,10,FALSE)))</f>
        <v>0</v>
      </c>
      <c r="C50" s="349">
        <v>0</v>
      </c>
      <c r="D50" s="349">
        <v>0</v>
      </c>
      <c r="E50" s="407" t="s">
        <v>1320</v>
      </c>
    </row>
    <row r="51" spans="1:13">
      <c r="B51" s="62"/>
      <c r="C51" s="62"/>
      <c r="D51" s="62"/>
    </row>
    <row r="52" spans="1:13" hidden="1">
      <c r="B52" s="62"/>
      <c r="C52" s="62"/>
      <c r="D52" s="62"/>
    </row>
    <row r="53" spans="1:13" hidden="1">
      <c r="A53" s="783" t="s">
        <v>72</v>
      </c>
      <c r="B53" s="784"/>
      <c r="C53" s="784"/>
      <c r="D53" s="784"/>
      <c r="E53" s="785"/>
    </row>
    <row r="54" spans="1:13" hidden="1">
      <c r="A54" s="63" t="s">
        <v>73</v>
      </c>
      <c r="B54" s="250" t="e">
        <f>B48-B55</f>
        <v>#N/A</v>
      </c>
      <c r="C54" s="250" t="e">
        <f>C48-C55</f>
        <v>#N/A</v>
      </c>
      <c r="D54" s="250" t="e">
        <f>D48-D55</f>
        <v>#N/A</v>
      </c>
      <c r="E54" s="56" t="s">
        <v>74</v>
      </c>
      <c r="M54" s="67"/>
    </row>
    <row r="55" spans="1:13" hidden="1">
      <c r="A55" s="63" t="s">
        <v>75</v>
      </c>
      <c r="B55" s="250">
        <f>SUM(B45:B45)</f>
        <v>0</v>
      </c>
      <c r="C55" s="250">
        <f>SUM(C45:C45)</f>
        <v>0</v>
      </c>
      <c r="D55" s="250">
        <f>SUM(D45:D45)</f>
        <v>0</v>
      </c>
      <c r="E55" s="56" t="s">
        <v>76</v>
      </c>
      <c r="M55" s="67"/>
    </row>
    <row r="56" spans="1:13" hidden="1">
      <c r="A56" s="63" t="s">
        <v>77</v>
      </c>
      <c r="B56" s="469">
        <v>0</v>
      </c>
      <c r="C56" s="250" t="e">
        <f t="shared" ref="C56:D57" si="1">C18</f>
        <v>#N/A</v>
      </c>
      <c r="D56" s="250" t="e">
        <f t="shared" si="1"/>
        <v>#N/A</v>
      </c>
      <c r="E56" s="56" t="s">
        <v>1324</v>
      </c>
      <c r="M56" s="67"/>
    </row>
    <row r="57" spans="1:13" hidden="1">
      <c r="A57" s="466" t="s">
        <v>78</v>
      </c>
      <c r="B57" s="469">
        <v>0</v>
      </c>
      <c r="C57" s="469" t="e">
        <f t="shared" si="1"/>
        <v>#N/A</v>
      </c>
      <c r="D57" s="469" t="e">
        <f t="shared" si="1"/>
        <v>#N/A</v>
      </c>
      <c r="E57" s="56" t="s">
        <v>79</v>
      </c>
      <c r="M57" s="67"/>
    </row>
    <row r="58" spans="1:13" hidden="1">
      <c r="A58" s="45" t="s">
        <v>44</v>
      </c>
      <c r="B58" s="251" t="e">
        <f>SUM(B54:B57)</f>
        <v>#N/A</v>
      </c>
      <c r="C58" s="251" t="e">
        <f>SUM(C54:C57)</f>
        <v>#N/A</v>
      </c>
      <c r="D58" s="251" t="e">
        <f>SUM(D54:D57)</f>
        <v>#N/A</v>
      </c>
      <c r="E58" s="64"/>
      <c r="M58" s="68"/>
    </row>
    <row r="59" spans="1:13">
      <c r="B59" s="245"/>
      <c r="C59" s="245"/>
      <c r="D59" s="245"/>
      <c r="M59" s="47"/>
    </row>
    <row r="60" spans="1:13">
      <c r="A60" s="567" t="s">
        <v>1381</v>
      </c>
      <c r="B60" s="246"/>
      <c r="C60" s="246"/>
      <c r="D60" s="246"/>
      <c r="E60" s="51"/>
      <c r="M60" s="47"/>
    </row>
    <row r="61" spans="1:13">
      <c r="A61" s="568" t="s">
        <v>81</v>
      </c>
      <c r="B61" s="750" t="e">
        <f>ROUND(B17*50%,0)</f>
        <v>#N/A</v>
      </c>
      <c r="C61" s="750">
        <f t="shared" ref="C61:D61" si="2">ROUND(C17*50%,0)</f>
        <v>0</v>
      </c>
      <c r="D61" s="750">
        <f t="shared" si="2"/>
        <v>0</v>
      </c>
      <c r="E61" s="570" t="s">
        <v>1557</v>
      </c>
      <c r="M61" s="67"/>
    </row>
    <row r="62" spans="1:13">
      <c r="A62" s="568" t="s">
        <v>1556</v>
      </c>
      <c r="B62" s="750" t="e">
        <f>B18</f>
        <v>#N/A</v>
      </c>
      <c r="C62" s="750" t="e">
        <f t="shared" ref="C62:D62" si="3">C18</f>
        <v>#N/A</v>
      </c>
      <c r="D62" s="750" t="e">
        <f t="shared" si="3"/>
        <v>#N/A</v>
      </c>
      <c r="E62" s="570" t="s">
        <v>1558</v>
      </c>
      <c r="M62" s="67"/>
    </row>
    <row r="63" spans="1:13">
      <c r="A63" s="568" t="s">
        <v>1323</v>
      </c>
      <c r="B63" s="250" t="e">
        <f>ROUND(B21*0.0824,0)</f>
        <v>#N/A</v>
      </c>
      <c r="C63" s="250">
        <f>ROUND(C21*0.0824,0)</f>
        <v>9995</v>
      </c>
      <c r="D63" s="250">
        <f t="shared" ref="D63" si="4">ROUND(D21*0.0824,0)</f>
        <v>9995</v>
      </c>
      <c r="E63" s="571" t="s">
        <v>1559</v>
      </c>
      <c r="M63" s="69"/>
    </row>
    <row r="64" spans="1:13">
      <c r="A64" s="569" t="s">
        <v>44</v>
      </c>
      <c r="B64" s="252" t="e">
        <f>SUM(B61:B63)</f>
        <v>#N/A</v>
      </c>
      <c r="C64" s="252" t="e">
        <f>SUM(C61:C63)</f>
        <v>#N/A</v>
      </c>
      <c r="D64" s="252" t="e">
        <f>SUM(D61:D63)</f>
        <v>#N/A</v>
      </c>
      <c r="E64" s="58"/>
      <c r="M64" s="47"/>
    </row>
  </sheetData>
  <sheetProtection formatColumns="0" formatRows="0"/>
  <mergeCells count="5">
    <mergeCell ref="A2:E2"/>
    <mergeCell ref="A3:E3"/>
    <mergeCell ref="A53:E53"/>
    <mergeCell ref="A1:E1"/>
    <mergeCell ref="E16:E28"/>
  </mergeCells>
  <pageMargins left="0" right="0" top="0" bottom="0" header="0" footer="0"/>
  <pageSetup paperSize="9" scale="8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theme="8" tint="-0.249977111117893"/>
    <pageSetUpPr fitToPage="1"/>
  </sheetPr>
  <dimension ref="A1:AN129"/>
  <sheetViews>
    <sheetView showGridLines="0" zoomScale="90" zoomScaleNormal="90" workbookViewId="0">
      <pane xSplit="1" topLeftCell="B1" activePane="topRight" state="frozen"/>
      <selection pane="topRight" activeCell="E13" sqref="E13:F13"/>
    </sheetView>
  </sheetViews>
  <sheetFormatPr defaultRowHeight="10.199999999999999"/>
  <cols>
    <col min="1" max="1" width="17.28515625" customWidth="1"/>
    <col min="2" max="2" width="14.140625" customWidth="1"/>
    <col min="3" max="3" width="38.42578125" customWidth="1"/>
    <col min="4" max="4" width="41.28515625" customWidth="1"/>
    <col min="5" max="6" width="14.7109375" customWidth="1"/>
    <col min="7" max="7" width="14.28515625" customWidth="1"/>
    <col min="8" max="8" width="22.42578125" bestFit="1" customWidth="1"/>
    <col min="9" max="9" width="18" customWidth="1"/>
    <col min="10" max="10" width="22.140625" customWidth="1"/>
    <col min="11" max="11" width="6.7109375" customWidth="1"/>
    <col min="12" max="12" width="21" customWidth="1"/>
    <col min="13" max="13" width="21" bestFit="1" customWidth="1"/>
    <col min="14" max="14" width="13.140625" hidden="1" customWidth="1"/>
    <col min="15" max="15" width="7.85546875" hidden="1" customWidth="1"/>
    <col min="16" max="16" width="6.7109375" hidden="1" customWidth="1"/>
    <col min="17" max="17" width="2" customWidth="1"/>
    <col min="18" max="18" width="47" customWidth="1"/>
    <col min="19" max="19" width="41.28515625" customWidth="1"/>
    <col min="20" max="21" width="14.7109375" customWidth="1"/>
    <col min="22" max="22" width="14.28515625" customWidth="1"/>
    <col min="23" max="23" width="13.42578125" customWidth="1"/>
    <col min="24" max="24" width="19.140625" customWidth="1"/>
    <col min="25" max="25" width="22" customWidth="1"/>
    <col min="26" max="26" width="2.140625" style="269" customWidth="1"/>
    <col min="27" max="27" width="14.85546875" customWidth="1"/>
    <col min="28" max="28" width="21" bestFit="1" customWidth="1"/>
    <col min="29" max="29" width="2" customWidth="1"/>
    <col min="30" max="30" width="39" customWidth="1"/>
    <col min="31" max="31" width="41.28515625" customWidth="1"/>
    <col min="32" max="33" width="14.7109375" customWidth="1"/>
    <col min="34" max="34" width="14.28515625" customWidth="1"/>
    <col min="35" max="35" width="13.42578125" customWidth="1"/>
    <col min="36" max="36" width="19.140625" customWidth="1"/>
    <col min="37" max="37" width="22.140625" customWidth="1"/>
    <col min="38" max="38" width="1.85546875" customWidth="1"/>
    <col min="39" max="39" width="14.85546875" customWidth="1"/>
    <col min="40" max="40" width="21.140625" bestFit="1" customWidth="1"/>
  </cols>
  <sheetData>
    <row r="1" spans="1:37" ht="56.25" customHeight="1" thickBot="1">
      <c r="A1" s="100"/>
      <c r="C1" s="837"/>
      <c r="D1" s="838"/>
      <c r="E1" s="838"/>
      <c r="F1" s="838"/>
      <c r="G1" s="838"/>
      <c r="H1" s="838"/>
      <c r="I1" s="838"/>
      <c r="J1" s="839"/>
      <c r="N1" s="842" t="s">
        <v>47</v>
      </c>
      <c r="O1" s="843"/>
      <c r="P1" s="843"/>
      <c r="Q1" s="379"/>
      <c r="R1" s="837"/>
      <c r="S1" s="838"/>
      <c r="T1" s="838"/>
      <c r="U1" s="838"/>
      <c r="V1" s="838"/>
      <c r="W1" s="838"/>
      <c r="X1" s="838"/>
      <c r="Y1" s="839"/>
      <c r="Z1" s="350"/>
      <c r="AA1" s="340"/>
      <c r="AB1" s="340"/>
      <c r="AD1" s="837"/>
      <c r="AE1" s="838"/>
      <c r="AF1" s="838"/>
      <c r="AG1" s="838"/>
      <c r="AH1" s="838"/>
      <c r="AI1" s="838"/>
      <c r="AJ1" s="838"/>
      <c r="AK1" s="839"/>
    </row>
    <row r="2" spans="1:37" ht="21.6" thickBot="1">
      <c r="A2" s="100"/>
      <c r="B2" s="234"/>
      <c r="C2" s="854" t="s">
        <v>9</v>
      </c>
      <c r="D2" s="855"/>
      <c r="E2" s="855"/>
      <c r="F2" s="855"/>
      <c r="G2" s="855"/>
      <c r="H2" s="855"/>
      <c r="I2" s="855"/>
      <c r="J2" s="856"/>
      <c r="K2" s="3"/>
      <c r="L2" s="3"/>
      <c r="M2" s="3"/>
      <c r="N2" s="71"/>
      <c r="Q2" s="388"/>
      <c r="R2" s="855" t="s">
        <v>46</v>
      </c>
      <c r="S2" s="855"/>
      <c r="T2" s="855"/>
      <c r="U2" s="855"/>
      <c r="V2" s="855"/>
      <c r="W2" s="855"/>
      <c r="X2" s="855"/>
      <c r="Y2" s="856"/>
      <c r="Z2" s="351"/>
      <c r="AA2" s="351"/>
      <c r="AB2" s="351"/>
      <c r="AD2" s="854" t="s">
        <v>46</v>
      </c>
      <c r="AE2" s="855"/>
      <c r="AF2" s="855"/>
      <c r="AG2" s="855"/>
      <c r="AH2" s="855"/>
      <c r="AI2" s="855"/>
      <c r="AJ2" s="855"/>
      <c r="AK2" s="856"/>
    </row>
    <row r="3" spans="1:37" ht="21">
      <c r="A3" s="100"/>
      <c r="B3" s="234"/>
      <c r="C3" s="34" t="s">
        <v>10</v>
      </c>
      <c r="D3" s="857" t="str">
        <f>'Main Menu'!F6</f>
        <v>SCHOOL NAME</v>
      </c>
      <c r="E3" s="857"/>
      <c r="F3" s="857"/>
      <c r="G3" s="857"/>
      <c r="H3" s="857"/>
      <c r="I3" s="857"/>
      <c r="J3" s="858"/>
      <c r="K3" s="572" t="str">
        <f>IF(M3="Recoupment Academy","A","LA")</f>
        <v>LA</v>
      </c>
      <c r="L3" s="573"/>
      <c r="M3" s="574">
        <f>IF(ISERROR(VLOOKUP(VALUE(B4),'Adjusted Factors 21-22'!A:F,6,FALSE)),0,(VLOOKUP(VALUE(B4),'Adjusted Factors 21-22'!A:F,6,FALSE)))</f>
        <v>0</v>
      </c>
      <c r="N3" s="2" t="s">
        <v>11</v>
      </c>
      <c r="Q3" s="388"/>
      <c r="R3" s="385" t="s">
        <v>10</v>
      </c>
      <c r="S3" s="896" t="str">
        <f>D3</f>
        <v>SCHOOL NAME</v>
      </c>
      <c r="T3" s="896"/>
      <c r="U3" s="896"/>
      <c r="V3" s="896"/>
      <c r="W3" s="896"/>
      <c r="X3" s="896"/>
      <c r="Y3" s="897"/>
      <c r="Z3" s="352"/>
      <c r="AA3" s="341"/>
      <c r="AB3" s="341"/>
      <c r="AD3" s="34" t="s">
        <v>10</v>
      </c>
      <c r="AE3" s="910" t="str">
        <f>S3</f>
        <v>SCHOOL NAME</v>
      </c>
      <c r="AF3" s="910"/>
      <c r="AG3" s="910"/>
      <c r="AH3" s="910"/>
      <c r="AI3" s="910"/>
      <c r="AJ3" s="910"/>
      <c r="AK3" s="911"/>
    </row>
    <row r="4" spans="1:37" ht="21">
      <c r="A4" s="100"/>
      <c r="B4" s="561">
        <f>VALUE(D4)</f>
        <v>0</v>
      </c>
      <c r="C4" s="34" t="s">
        <v>12</v>
      </c>
      <c r="D4" s="898" t="str">
        <f>'School Funding Summary'!A3</f>
        <v>000</v>
      </c>
      <c r="E4" s="898"/>
      <c r="F4" s="898"/>
      <c r="G4" s="898"/>
      <c r="H4" s="898"/>
      <c r="I4" s="898"/>
      <c r="J4" s="899"/>
      <c r="K4" s="79"/>
      <c r="L4" s="299"/>
      <c r="M4" s="234"/>
      <c r="N4" s="2" t="s">
        <v>14</v>
      </c>
      <c r="Q4" s="388"/>
      <c r="R4" s="385" t="s">
        <v>12</v>
      </c>
      <c r="S4" s="898" t="str">
        <f>D4</f>
        <v>000</v>
      </c>
      <c r="T4" s="898"/>
      <c r="U4" s="898"/>
      <c r="V4" s="898"/>
      <c r="W4" s="898"/>
      <c r="X4" s="898"/>
      <c r="Y4" s="899"/>
      <c r="Z4" s="353"/>
      <c r="AA4" s="298"/>
      <c r="AB4" s="298"/>
      <c r="AD4" s="34" t="s">
        <v>12</v>
      </c>
      <c r="AE4" s="912" t="str">
        <f>S4</f>
        <v>000</v>
      </c>
      <c r="AF4" s="912"/>
      <c r="AG4" s="912"/>
      <c r="AH4" s="912"/>
      <c r="AI4" s="912"/>
      <c r="AJ4" s="912"/>
      <c r="AK4" s="913"/>
    </row>
    <row r="5" spans="1:37" ht="13.2">
      <c r="A5" s="100"/>
      <c r="B5" s="552"/>
      <c r="C5" s="34"/>
      <c r="D5" s="35"/>
      <c r="E5" s="35"/>
      <c r="F5" s="35"/>
      <c r="G5" s="35"/>
      <c r="H5" s="35"/>
      <c r="I5" s="35"/>
      <c r="J5" s="36"/>
      <c r="K5" s="35"/>
      <c r="L5" s="35"/>
      <c r="M5" s="2"/>
      <c r="N5" s="2"/>
      <c r="Q5" s="388"/>
      <c r="R5" s="385"/>
      <c r="S5" s="35"/>
      <c r="T5" s="35"/>
      <c r="U5" s="35"/>
      <c r="V5" s="35"/>
      <c r="W5" s="35"/>
      <c r="X5" s="35"/>
      <c r="Y5" s="36"/>
      <c r="Z5" s="354"/>
      <c r="AA5" s="35"/>
      <c r="AB5" s="35"/>
      <c r="AD5" s="34"/>
      <c r="AE5" s="35"/>
      <c r="AF5" s="35"/>
      <c r="AG5" s="35"/>
      <c r="AH5" s="35"/>
      <c r="AI5" s="35"/>
      <c r="AJ5" s="35"/>
      <c r="AK5" s="36"/>
    </row>
    <row r="6" spans="1:37" ht="21">
      <c r="A6" s="100"/>
      <c r="B6" s="234"/>
      <c r="C6" s="861" t="s">
        <v>1560</v>
      </c>
      <c r="D6" s="814"/>
      <c r="E6" s="814"/>
      <c r="F6" s="814"/>
      <c r="G6" s="814"/>
      <c r="H6" s="814"/>
      <c r="I6" s="814"/>
      <c r="J6" s="862"/>
      <c r="K6" s="82"/>
      <c r="L6" s="82"/>
      <c r="M6" s="2"/>
      <c r="N6" s="842" t="s">
        <v>47</v>
      </c>
      <c r="O6" s="843"/>
      <c r="P6" s="843"/>
      <c r="Q6" s="389"/>
      <c r="R6" s="814" t="s">
        <v>1561</v>
      </c>
      <c r="S6" s="814"/>
      <c r="T6" s="814"/>
      <c r="U6" s="814"/>
      <c r="V6" s="814"/>
      <c r="W6" s="814"/>
      <c r="X6" s="814"/>
      <c r="Y6" s="862"/>
      <c r="Z6" s="355"/>
      <c r="AA6" s="82"/>
      <c r="AB6" s="82"/>
      <c r="AD6" s="861" t="s">
        <v>1562</v>
      </c>
      <c r="AE6" s="814"/>
      <c r="AF6" s="814"/>
      <c r="AG6" s="814"/>
      <c r="AH6" s="814"/>
      <c r="AI6" s="814"/>
      <c r="AJ6" s="814"/>
      <c r="AK6" s="862"/>
    </row>
    <row r="7" spans="1:37" ht="13.2">
      <c r="A7" s="100"/>
      <c r="B7" s="234"/>
      <c r="C7" s="37"/>
      <c r="D7" s="38"/>
      <c r="E7" s="38"/>
      <c r="F7" s="38"/>
      <c r="G7" s="38"/>
      <c r="H7" s="38"/>
      <c r="I7" s="38"/>
      <c r="J7" s="39"/>
      <c r="K7" s="38"/>
      <c r="L7" s="38"/>
      <c r="M7" s="2"/>
      <c r="N7" s="2"/>
      <c r="Q7" s="388"/>
      <c r="R7" s="38"/>
      <c r="S7" s="38"/>
      <c r="T7" s="38"/>
      <c r="U7" s="38"/>
      <c r="V7" s="38"/>
      <c r="W7" s="38"/>
      <c r="X7" s="38"/>
      <c r="Y7" s="39"/>
      <c r="Z7" s="356"/>
      <c r="AA7" s="38"/>
      <c r="AB7" s="38"/>
      <c r="AD7" s="37"/>
      <c r="AE7" s="38"/>
      <c r="AF7" s="38"/>
      <c r="AG7" s="38"/>
      <c r="AH7" s="38"/>
      <c r="AI7" s="38"/>
      <c r="AJ7" s="38"/>
      <c r="AK7" s="39"/>
    </row>
    <row r="8" spans="1:37" ht="21">
      <c r="A8" s="100"/>
      <c r="C8" s="861" t="s">
        <v>15</v>
      </c>
      <c r="D8" s="814"/>
      <c r="E8" s="814"/>
      <c r="F8" s="814"/>
      <c r="G8" s="814"/>
      <c r="H8" s="814"/>
      <c r="I8" s="814"/>
      <c r="J8" s="862"/>
      <c r="K8" s="82"/>
      <c r="L8" s="82"/>
      <c r="M8" s="2"/>
      <c r="N8" s="9" t="s">
        <v>41</v>
      </c>
      <c r="O8" s="10" t="s">
        <v>42</v>
      </c>
      <c r="P8" s="382" t="s">
        <v>43</v>
      </c>
      <c r="Q8" s="390"/>
      <c r="R8" s="814" t="s">
        <v>15</v>
      </c>
      <c r="S8" s="814"/>
      <c r="T8" s="814"/>
      <c r="U8" s="814"/>
      <c r="V8" s="814"/>
      <c r="W8" s="814"/>
      <c r="X8" s="814"/>
      <c r="Y8" s="862"/>
      <c r="Z8" s="355"/>
      <c r="AA8" s="82"/>
      <c r="AB8" s="82"/>
      <c r="AD8" s="861" t="s">
        <v>15</v>
      </c>
      <c r="AE8" s="814"/>
      <c r="AF8" s="814"/>
      <c r="AG8" s="814"/>
      <c r="AH8" s="814"/>
      <c r="AI8" s="814"/>
      <c r="AJ8" s="814"/>
      <c r="AK8" s="862"/>
    </row>
    <row r="9" spans="1:37" ht="24" customHeight="1">
      <c r="A9" s="100"/>
      <c r="C9" s="806" t="s">
        <v>16</v>
      </c>
      <c r="D9" s="19"/>
      <c r="E9" s="864"/>
      <c r="F9" s="865"/>
      <c r="G9" s="819" t="s">
        <v>17</v>
      </c>
      <c r="H9" s="820"/>
      <c r="I9" s="20" t="s">
        <v>18</v>
      </c>
      <c r="J9" s="20" t="s">
        <v>19</v>
      </c>
      <c r="K9" s="83"/>
      <c r="L9" s="83"/>
      <c r="M9" s="2"/>
      <c r="N9" s="6"/>
      <c r="O9" s="4"/>
      <c r="P9" s="4"/>
      <c r="Q9" s="391"/>
      <c r="R9" s="821" t="s">
        <v>16</v>
      </c>
      <c r="S9" s="19"/>
      <c r="T9" s="864"/>
      <c r="U9" s="865"/>
      <c r="V9" s="819" t="s">
        <v>17</v>
      </c>
      <c r="W9" s="820"/>
      <c r="X9" s="20" t="s">
        <v>18</v>
      </c>
      <c r="Y9" s="20" t="s">
        <v>19</v>
      </c>
      <c r="Z9" s="357"/>
      <c r="AA9" s="83"/>
      <c r="AB9" s="83"/>
      <c r="AD9" s="806" t="s">
        <v>16</v>
      </c>
      <c r="AE9" s="19"/>
      <c r="AF9" s="864"/>
      <c r="AG9" s="865"/>
      <c r="AH9" s="819" t="s">
        <v>17</v>
      </c>
      <c r="AI9" s="820"/>
      <c r="AJ9" s="20" t="s">
        <v>18</v>
      </c>
      <c r="AK9" s="20" t="s">
        <v>19</v>
      </c>
    </row>
    <row r="10" spans="1:37" ht="12.75" hidden="1" customHeight="1">
      <c r="A10" s="100"/>
      <c r="C10" s="863"/>
      <c r="D10" s="21" t="s">
        <v>20</v>
      </c>
      <c r="E10" s="848" t="s">
        <v>21</v>
      </c>
      <c r="F10" s="849"/>
      <c r="G10" s="848">
        <v>0</v>
      </c>
      <c r="H10" s="849">
        <v>0</v>
      </c>
      <c r="I10" s="141">
        <v>0</v>
      </c>
      <c r="J10" s="142"/>
      <c r="K10" s="84"/>
      <c r="L10" s="84"/>
      <c r="M10" s="2"/>
      <c r="N10" s="6"/>
      <c r="O10" s="4"/>
      <c r="P10" s="4"/>
      <c r="Q10" s="391"/>
      <c r="R10" s="900"/>
      <c r="S10" s="21" t="s">
        <v>20</v>
      </c>
      <c r="T10" s="848" t="s">
        <v>21</v>
      </c>
      <c r="U10" s="849"/>
      <c r="V10" s="848">
        <v>0</v>
      </c>
      <c r="W10" s="849">
        <v>0</v>
      </c>
      <c r="X10" s="141">
        <v>0</v>
      </c>
      <c r="Y10" s="142"/>
      <c r="Z10" s="358"/>
      <c r="AA10" s="342"/>
      <c r="AB10" s="342"/>
      <c r="AD10" s="863"/>
      <c r="AE10" s="21" t="s">
        <v>20</v>
      </c>
      <c r="AF10" s="848" t="s">
        <v>21</v>
      </c>
      <c r="AG10" s="849"/>
      <c r="AH10" s="848">
        <v>0</v>
      </c>
      <c r="AI10" s="849">
        <v>0</v>
      </c>
      <c r="AJ10" s="141">
        <v>0</v>
      </c>
      <c r="AK10" s="142"/>
    </row>
    <row r="11" spans="1:37" ht="21.75" customHeight="1">
      <c r="A11" s="100"/>
      <c r="C11" s="863"/>
      <c r="D11" s="22"/>
      <c r="E11" s="828" t="s">
        <v>22</v>
      </c>
      <c r="F11" s="829"/>
      <c r="G11" s="828" t="s">
        <v>23</v>
      </c>
      <c r="H11" s="829"/>
      <c r="I11" s="745"/>
      <c r="J11" s="745"/>
      <c r="K11" s="744"/>
      <c r="L11" s="40"/>
      <c r="M11" s="2"/>
      <c r="N11" s="6"/>
      <c r="O11" s="4"/>
      <c r="P11" s="4"/>
      <c r="Q11" s="391"/>
      <c r="R11" s="900"/>
      <c r="S11" s="22"/>
      <c r="T11" s="828" t="s">
        <v>22</v>
      </c>
      <c r="U11" s="829"/>
      <c r="V11" s="828" t="s">
        <v>23</v>
      </c>
      <c r="W11" s="829"/>
      <c r="X11" s="746"/>
      <c r="Y11" s="748"/>
      <c r="Z11" s="359"/>
      <c r="AA11" s="343"/>
      <c r="AB11" s="343"/>
      <c r="AD11" s="863"/>
      <c r="AE11" s="22"/>
      <c r="AF11" s="828" t="s">
        <v>22</v>
      </c>
      <c r="AG11" s="829"/>
      <c r="AH11" s="828" t="s">
        <v>23</v>
      </c>
      <c r="AI11" s="829"/>
      <c r="AJ11" s="746"/>
      <c r="AK11" s="748"/>
    </row>
    <row r="12" spans="1:37" ht="24" customHeight="1">
      <c r="A12" s="100"/>
      <c r="C12" s="863"/>
      <c r="D12" s="727" t="s">
        <v>885</v>
      </c>
      <c r="E12" s="797">
        <v>3180.0181899999998</v>
      </c>
      <c r="F12" s="808"/>
      <c r="G12" s="859" t="e">
        <f>IF($B$4="",0,INDEX('Adjusted Factors 22-23'!$O:$O,MATCH($B$4,'Adjusted Factors 22-23'!$A:$A,0)))</f>
        <v>#N/A</v>
      </c>
      <c r="H12" s="860"/>
      <c r="I12" s="144" t="e">
        <f>IF(G12=0,0,E12*G12)</f>
        <v>#N/A</v>
      </c>
      <c r="J12" s="742"/>
      <c r="K12" s="85"/>
      <c r="L12" s="85"/>
      <c r="M12" s="2"/>
      <c r="N12" s="6"/>
      <c r="O12" s="5"/>
      <c r="P12" s="4"/>
      <c r="Q12" s="391"/>
      <c r="R12" s="900"/>
      <c r="S12" s="23" t="s">
        <v>885</v>
      </c>
      <c r="T12" s="901">
        <f>E12</f>
        <v>3180.0181899999998</v>
      </c>
      <c r="U12" s="902"/>
      <c r="V12" s="887">
        <f>'Data Input'!C7</f>
        <v>0</v>
      </c>
      <c r="W12" s="888"/>
      <c r="X12" s="144">
        <f>IF(V12=0,0,T12*V12)</f>
        <v>0</v>
      </c>
      <c r="Y12" s="742"/>
      <c r="Z12" s="359"/>
      <c r="AA12" s="343"/>
      <c r="AB12" s="343"/>
      <c r="AD12" s="863"/>
      <c r="AE12" s="23" t="s">
        <v>885</v>
      </c>
      <c r="AF12" s="901">
        <f>T12</f>
        <v>3180.0181899999998</v>
      </c>
      <c r="AG12" s="902"/>
      <c r="AH12" s="887">
        <f>'Data Input'!D7</f>
        <v>0</v>
      </c>
      <c r="AI12" s="888"/>
      <c r="AJ12" s="144">
        <f>IF(AH12=0,0,AF12*AH12)</f>
        <v>0</v>
      </c>
      <c r="AK12" s="742"/>
    </row>
    <row r="13" spans="1:37" ht="24" customHeight="1">
      <c r="A13" s="100"/>
      <c r="C13" s="863"/>
      <c r="D13" s="728" t="s">
        <v>886</v>
      </c>
      <c r="E13" s="844">
        <v>4499.0181899999998</v>
      </c>
      <c r="F13" s="845"/>
      <c r="G13" s="859" t="e">
        <f>IF($B$4="",0,INDEX('Adjusted Factors 22-23'!$S:$S,MATCH($B$4,'Adjusted Factors 22-23'!$A:$A,0)))</f>
        <v>#N/A</v>
      </c>
      <c r="H13" s="860"/>
      <c r="I13" s="145" t="e">
        <f>IF(G13=0,0,E13*G13)</f>
        <v>#N/A</v>
      </c>
      <c r="J13" s="564" t="e">
        <f>IF(SUM(I12:I14)=0,0,SUM(I12:I14))</f>
        <v>#N/A</v>
      </c>
      <c r="K13" s="86"/>
      <c r="L13" s="86"/>
      <c r="M13" s="914"/>
      <c r="N13" s="11" t="e">
        <f>SUM(G12:H14)</f>
        <v>#N/A</v>
      </c>
      <c r="O13" s="11" t="e">
        <f>G12</f>
        <v>#N/A</v>
      </c>
      <c r="P13" s="383" t="e">
        <f>SUM(G13:H14)</f>
        <v>#N/A</v>
      </c>
      <c r="Q13" s="392"/>
      <c r="R13" s="900"/>
      <c r="S13" s="24" t="s">
        <v>886</v>
      </c>
      <c r="T13" s="844">
        <f>E13</f>
        <v>4499.0181899999998</v>
      </c>
      <c r="U13" s="845"/>
      <c r="V13" s="846">
        <f>'Data Input'!C8</f>
        <v>0</v>
      </c>
      <c r="W13" s="847"/>
      <c r="X13" s="144">
        <f>IF(V13=0,0,T13*V13)</f>
        <v>0</v>
      </c>
      <c r="Y13" s="551">
        <f>IF(SUM(X12:X14)=0,0,SUM(X12:X14))</f>
        <v>0</v>
      </c>
      <c r="Z13" s="359"/>
      <c r="AA13" s="343"/>
      <c r="AB13" s="343"/>
      <c r="AD13" s="863"/>
      <c r="AE13" s="24" t="s">
        <v>886</v>
      </c>
      <c r="AF13" s="844">
        <f>T13</f>
        <v>4499.0181899999998</v>
      </c>
      <c r="AG13" s="845"/>
      <c r="AH13" s="846">
        <f>'Data Input'!D8</f>
        <v>0</v>
      </c>
      <c r="AI13" s="847"/>
      <c r="AJ13" s="144">
        <f>IF(AH13=0,0,AF13*AH13)</f>
        <v>0</v>
      </c>
      <c r="AK13" s="551">
        <f>IF(SUM(AJ12:AJ14)=0,0,SUM(AJ12:AJ14))</f>
        <v>0</v>
      </c>
    </row>
    <row r="14" spans="1:37" ht="24" customHeight="1">
      <c r="A14" s="100"/>
      <c r="C14" s="807"/>
      <c r="D14" s="729" t="s">
        <v>887</v>
      </c>
      <c r="E14" s="826">
        <v>5075.0181899999998</v>
      </c>
      <c r="F14" s="827"/>
      <c r="G14" s="859" t="e">
        <f>IF($B$4="",0,INDEX('Adjusted Factors 22-23'!$T:$T,MATCH($B$4,'Adjusted Factors 22-23'!$A:$A,0)))</f>
        <v>#N/A</v>
      </c>
      <c r="H14" s="860"/>
      <c r="I14" s="143" t="e">
        <f>IF(G14=0,0,E14*G14)</f>
        <v>#N/A</v>
      </c>
      <c r="J14" s="743"/>
      <c r="K14" s="40"/>
      <c r="L14" s="40"/>
      <c r="M14" s="914"/>
      <c r="N14" s="6"/>
      <c r="O14" s="4"/>
      <c r="P14" s="5"/>
      <c r="Q14" s="393"/>
      <c r="R14" s="822"/>
      <c r="S14" s="25" t="s">
        <v>887</v>
      </c>
      <c r="T14" s="903">
        <f>E14</f>
        <v>5075.0181899999998</v>
      </c>
      <c r="U14" s="904"/>
      <c r="V14" s="850">
        <f>'Data Input'!C9</f>
        <v>0</v>
      </c>
      <c r="W14" s="851"/>
      <c r="X14" s="747">
        <f>IF(V14=0,0,T14*V14)</f>
        <v>0</v>
      </c>
      <c r="Y14" s="743"/>
      <c r="Z14" s="359"/>
      <c r="AA14" s="343"/>
      <c r="AB14" s="343"/>
      <c r="AD14" s="807"/>
      <c r="AE14" s="25" t="s">
        <v>887</v>
      </c>
      <c r="AF14" s="903">
        <f>T14</f>
        <v>5075.0181899999998</v>
      </c>
      <c r="AG14" s="904"/>
      <c r="AH14" s="850">
        <f>'Data Input'!D9</f>
        <v>0</v>
      </c>
      <c r="AI14" s="851"/>
      <c r="AJ14" s="747">
        <f>IF(AH14=0,0,AF14*AH14)</f>
        <v>0</v>
      </c>
      <c r="AK14" s="743"/>
    </row>
    <row r="15" spans="1:37" ht="12.75" customHeight="1">
      <c r="A15" s="100"/>
      <c r="C15" s="146"/>
      <c r="D15" s="147"/>
      <c r="E15" s="147"/>
      <c r="F15" s="147"/>
      <c r="G15" s="147"/>
      <c r="H15" s="147"/>
      <c r="I15" s="147"/>
      <c r="J15" s="147"/>
      <c r="K15" s="87"/>
      <c r="L15" s="87"/>
      <c r="M15" s="2"/>
      <c r="N15" s="6"/>
      <c r="O15" s="4"/>
      <c r="P15" s="4"/>
      <c r="Q15" s="391"/>
      <c r="R15" s="386"/>
      <c r="S15" s="147"/>
      <c r="T15" s="147"/>
      <c r="U15" s="147"/>
      <c r="V15" s="147"/>
      <c r="W15" s="147"/>
      <c r="X15" s="147"/>
      <c r="Y15" s="147"/>
      <c r="Z15" s="360"/>
      <c r="AA15" s="213"/>
      <c r="AB15" s="213"/>
      <c r="AD15" s="146"/>
      <c r="AE15" s="147"/>
      <c r="AF15" s="147"/>
      <c r="AG15" s="147"/>
      <c r="AH15" s="147"/>
      <c r="AI15" s="147"/>
      <c r="AJ15" s="147"/>
      <c r="AK15" s="147"/>
    </row>
    <row r="16" spans="1:37" ht="48">
      <c r="A16" s="100"/>
      <c r="C16" s="878" t="s">
        <v>26</v>
      </c>
      <c r="D16" s="26"/>
      <c r="E16" s="27" t="s">
        <v>27</v>
      </c>
      <c r="F16" s="27" t="s">
        <v>28</v>
      </c>
      <c r="G16" s="27" t="s">
        <v>29</v>
      </c>
      <c r="H16" s="27" t="s">
        <v>30</v>
      </c>
      <c r="I16" s="27" t="s">
        <v>18</v>
      </c>
      <c r="J16" s="27" t="s">
        <v>19</v>
      </c>
      <c r="K16" s="83"/>
      <c r="L16" s="83"/>
      <c r="M16" s="2"/>
      <c r="N16" s="6"/>
      <c r="O16" s="4"/>
      <c r="P16" s="4"/>
      <c r="Q16" s="391"/>
      <c r="R16" s="816" t="s">
        <v>26</v>
      </c>
      <c r="S16" s="26"/>
      <c r="T16" s="256" t="s">
        <v>27</v>
      </c>
      <c r="U16" s="256" t="s">
        <v>28</v>
      </c>
      <c r="V16" s="256" t="s">
        <v>29</v>
      </c>
      <c r="W16" s="256" t="s">
        <v>30</v>
      </c>
      <c r="X16" s="256" t="s">
        <v>18</v>
      </c>
      <c r="Y16" s="256" t="s">
        <v>19</v>
      </c>
      <c r="Z16" s="357"/>
      <c r="AA16" s="83"/>
      <c r="AB16" s="83"/>
      <c r="AD16" s="878" t="s">
        <v>26</v>
      </c>
      <c r="AE16" s="26"/>
      <c r="AF16" s="256" t="s">
        <v>27</v>
      </c>
      <c r="AG16" s="256" t="s">
        <v>28</v>
      </c>
      <c r="AH16" s="256" t="s">
        <v>29</v>
      </c>
      <c r="AI16" s="256" t="s">
        <v>30</v>
      </c>
      <c r="AJ16" s="256" t="s">
        <v>18</v>
      </c>
      <c r="AK16" s="256" t="s">
        <v>19</v>
      </c>
    </row>
    <row r="17" spans="1:37" ht="18" customHeight="1">
      <c r="A17" s="100"/>
      <c r="C17" s="879"/>
      <c r="D17" s="730" t="s">
        <v>757</v>
      </c>
      <c r="E17" s="549">
        <v>470</v>
      </c>
      <c r="F17" s="550">
        <v>470</v>
      </c>
      <c r="G17" s="737" t="e">
        <f>IF($B$4="",0,INDEX('Adjusted Factors 22-23'!$AC:$AC,MATCH($B$4,'Adjusted Factors 22-23'!$A:$A,0)))</f>
        <v>#N/A</v>
      </c>
      <c r="H17" s="738" t="e">
        <f>IF($B$4="",0,INDEX('Adjusted Factors 22-23'!$AE:$AE,MATCH($B$4,'Adjusted Factors 22-23'!$A:$A,0)))</f>
        <v>#N/A</v>
      </c>
      <c r="I17" s="145" t="e">
        <f>IF(SUM(I12:I14)=0,0,SUM(E17*G17)+SUM(F17*H17))</f>
        <v>#N/A</v>
      </c>
      <c r="J17" s="840" t="e">
        <f>SUM(I17:I24)</f>
        <v>#N/A</v>
      </c>
      <c r="K17" s="86"/>
      <c r="L17" s="86"/>
      <c r="M17" s="2"/>
      <c r="N17" s="7"/>
      <c r="O17" s="12">
        <f>IFERROR(G17/$O$13,0)</f>
        <v>0</v>
      </c>
      <c r="P17" s="384">
        <f>IFERROR(H17/$P$13,0)</f>
        <v>0</v>
      </c>
      <c r="Q17" s="394"/>
      <c r="R17" s="817"/>
      <c r="S17" s="28" t="s">
        <v>757</v>
      </c>
      <c r="T17" s="148">
        <f>E17</f>
        <v>470</v>
      </c>
      <c r="U17" s="143">
        <f>F17</f>
        <v>470</v>
      </c>
      <c r="V17" s="149">
        <f>$V$12*O17</f>
        <v>0</v>
      </c>
      <c r="W17" s="149">
        <f>SUM($V$13:$V$14)*P17</f>
        <v>0</v>
      </c>
      <c r="X17" s="145">
        <f>IF(SUM(X12:X14)=0,0,SUM(T17*V17)+SUM(U17*W17))</f>
        <v>0</v>
      </c>
      <c r="Y17" s="840">
        <f>SUM(X17:X24)</f>
        <v>0</v>
      </c>
      <c r="Z17" s="359"/>
      <c r="AA17" s="343"/>
      <c r="AB17" s="343"/>
      <c r="AD17" s="879"/>
      <c r="AE17" s="28" t="s">
        <v>757</v>
      </c>
      <c r="AF17" s="148">
        <f t="shared" ref="AF17:AG24" si="0">T17</f>
        <v>470</v>
      </c>
      <c r="AG17" s="143">
        <f t="shared" si="0"/>
        <v>470</v>
      </c>
      <c r="AH17" s="149">
        <f>$AH$12*O17</f>
        <v>0</v>
      </c>
      <c r="AI17" s="149">
        <f>($AH$13+$AH$14)*P17</f>
        <v>0</v>
      </c>
      <c r="AJ17" s="145">
        <f>IF(SUM(AJ12:AJ14)=0,0,SUM(AF17*AH17)+SUM(AG17*AI17))</f>
        <v>0</v>
      </c>
      <c r="AK17" s="840">
        <f>SUM(AJ17:AJ24)</f>
        <v>0</v>
      </c>
    </row>
    <row r="18" spans="1:37" ht="18" customHeight="1">
      <c r="A18" s="100"/>
      <c r="C18" s="879"/>
      <c r="D18" s="731" t="s">
        <v>1044</v>
      </c>
      <c r="E18" s="550">
        <v>590</v>
      </c>
      <c r="F18" s="550">
        <v>865</v>
      </c>
      <c r="G18" s="738" t="e">
        <f>IF($B$4="",0,INDEX('Adjusted Factors 22-23'!$AD:$AD,MATCH($B$4,'Adjusted Factors 22-23'!$A:$A,0)))</f>
        <v>#N/A</v>
      </c>
      <c r="H18" s="738" t="e">
        <f>IF($B$4="",0,INDEX('Adjusted Factors 22-23'!$AF:$AF,MATCH($B$4,'Adjusted Factors 22-23'!$A:$A,0)))</f>
        <v>#N/A</v>
      </c>
      <c r="I18" s="145" t="e">
        <f>IF(SUM(I12:I14)=0,0,SUM(E18*G18)+SUM(F18*H18))</f>
        <v>#N/A</v>
      </c>
      <c r="J18" s="853"/>
      <c r="K18" s="88"/>
      <c r="L18" s="88"/>
      <c r="M18" s="2"/>
      <c r="N18" s="8"/>
      <c r="O18" s="12">
        <f>IFERROR(G18/$O$13,0)</f>
        <v>0</v>
      </c>
      <c r="P18" s="384">
        <f>IFERROR(H18/$P$13,0)</f>
        <v>0</v>
      </c>
      <c r="Q18" s="394"/>
      <c r="R18" s="817"/>
      <c r="S18" s="28" t="s">
        <v>1044</v>
      </c>
      <c r="T18" s="145">
        <f t="shared" ref="T18:U24" si="1">E18</f>
        <v>590</v>
      </c>
      <c r="U18" s="145">
        <f t="shared" si="1"/>
        <v>865</v>
      </c>
      <c r="V18" s="149">
        <f t="shared" ref="V18:V24" si="2">$V$12*O18</f>
        <v>0</v>
      </c>
      <c r="W18" s="149">
        <f>SUM($V$13:$V$14)*P18</f>
        <v>0</v>
      </c>
      <c r="X18" s="145">
        <f>IF(SUM(X12:X14)=0,0,SUM(T18*V18)+SUM(U18*W18))</f>
        <v>0</v>
      </c>
      <c r="Y18" s="853"/>
      <c r="Z18" s="359"/>
      <c r="AA18" s="343"/>
      <c r="AB18" s="343"/>
      <c r="AD18" s="879"/>
      <c r="AE18" s="28" t="s">
        <v>1044</v>
      </c>
      <c r="AF18" s="145">
        <f t="shared" si="0"/>
        <v>590</v>
      </c>
      <c r="AG18" s="145">
        <f t="shared" si="0"/>
        <v>865</v>
      </c>
      <c r="AH18" s="149">
        <f t="shared" ref="AH18:AH24" si="3">$AH$12*O18</f>
        <v>0</v>
      </c>
      <c r="AI18" s="149">
        <f>($AH$13+$AH$14)*P18</f>
        <v>0</v>
      </c>
      <c r="AJ18" s="145">
        <f>IF(SUM(AJ12:AJ14)=0,0,SUM(AF18*AH18)+SUM(AG18*AI18))</f>
        <v>0</v>
      </c>
      <c r="AK18" s="853"/>
    </row>
    <row r="19" spans="1:37" ht="18" customHeight="1">
      <c r="A19" s="100"/>
      <c r="C19" s="879"/>
      <c r="D19" s="731" t="s">
        <v>888</v>
      </c>
      <c r="E19" s="550">
        <v>220</v>
      </c>
      <c r="F19" s="550">
        <v>320</v>
      </c>
      <c r="G19" s="738" t="e">
        <f>IF($B$4="",0,INDEX('Adjusted Factors 22-23'!$AH:$AH,MATCH($B$4,'Adjusted Factors 22-23'!$A:$A,0)))</f>
        <v>#N/A</v>
      </c>
      <c r="H19" s="738" t="e">
        <f>IF($B$4="",0,INDEX('Adjusted Factors 22-23'!$AO:$AO,MATCH($B$4,'Adjusted Factors 22-23'!$A:$A,0)))</f>
        <v>#N/A</v>
      </c>
      <c r="I19" s="145" t="e">
        <f>IF(SUM(I12:I14)=0,0,SUM(E19*G19)+SUM(F19*H19))</f>
        <v>#N/A</v>
      </c>
      <c r="J19" s="853"/>
      <c r="K19" s="88"/>
      <c r="L19" s="88"/>
      <c r="M19" s="2"/>
      <c r="N19" s="8"/>
      <c r="O19" s="12">
        <f t="shared" ref="O19:O24" si="4">IFERROR(G19/$O$13,0)</f>
        <v>0</v>
      </c>
      <c r="P19" s="384">
        <f t="shared" ref="P19:P24" si="5">IFERROR(H19/$P$13,0)</f>
        <v>0</v>
      </c>
      <c r="Q19" s="394"/>
      <c r="R19" s="817"/>
      <c r="S19" s="28" t="s">
        <v>888</v>
      </c>
      <c r="T19" s="145">
        <f t="shared" si="1"/>
        <v>220</v>
      </c>
      <c r="U19" s="145">
        <f t="shared" si="1"/>
        <v>320</v>
      </c>
      <c r="V19" s="149">
        <f t="shared" si="2"/>
        <v>0</v>
      </c>
      <c r="W19" s="149">
        <f t="shared" ref="W19:W24" si="6">SUM($V$13:$V$14)*P19</f>
        <v>0</v>
      </c>
      <c r="X19" s="145">
        <f>IF(SUM(X12:X14)=0,0,SUM(T19*V19)+SUM(U19*W19))</f>
        <v>0</v>
      </c>
      <c r="Y19" s="853"/>
      <c r="Z19" s="359"/>
      <c r="AA19" s="343"/>
      <c r="AB19" s="343"/>
      <c r="AD19" s="879"/>
      <c r="AE19" s="28" t="s">
        <v>888</v>
      </c>
      <c r="AF19" s="145">
        <f t="shared" si="0"/>
        <v>220</v>
      </c>
      <c r="AG19" s="145">
        <f t="shared" si="0"/>
        <v>320</v>
      </c>
      <c r="AH19" s="149">
        <f t="shared" si="3"/>
        <v>0</v>
      </c>
      <c r="AI19" s="149">
        <f t="shared" ref="AI19:AI24" si="7">($AH$13+$AH$14)*P19</f>
        <v>0</v>
      </c>
      <c r="AJ19" s="145">
        <f>IF(SUM(AJ12:AJ14)=0,0,SUM(AF19*AH19)+SUM(AG19*AI19))</f>
        <v>0</v>
      </c>
      <c r="AK19" s="853"/>
    </row>
    <row r="20" spans="1:37" ht="18" customHeight="1">
      <c r="A20" s="100"/>
      <c r="C20" s="879"/>
      <c r="D20" s="732" t="s">
        <v>889</v>
      </c>
      <c r="E20" s="551">
        <v>270</v>
      </c>
      <c r="F20" s="551">
        <v>425</v>
      </c>
      <c r="G20" s="739" t="e">
        <f>IF($B$4="",0,INDEX('Adjusted Factors 22-23'!$AI:$AI,MATCH($B$4,'Adjusted Factors 22-23'!$A:$A,0)))</f>
        <v>#N/A</v>
      </c>
      <c r="H20" s="739" t="e">
        <f>IF($B$4="",0,INDEX('Adjusted Factors 22-23'!$AP:$AP,MATCH($B$4,'Adjusted Factors 22-23'!$A:$A,0)))</f>
        <v>#N/A</v>
      </c>
      <c r="I20" s="145" t="e">
        <f>IF(SUM(I12:I14)=0,0,SUM(E20*G20)+SUM(F20*H20))</f>
        <v>#N/A</v>
      </c>
      <c r="J20" s="853"/>
      <c r="K20" s="88"/>
      <c r="L20" s="88"/>
      <c r="M20" s="2"/>
      <c r="N20" s="8"/>
      <c r="O20" s="12">
        <f t="shared" si="4"/>
        <v>0</v>
      </c>
      <c r="P20" s="384">
        <f t="shared" si="5"/>
        <v>0</v>
      </c>
      <c r="Q20" s="394"/>
      <c r="R20" s="817"/>
      <c r="S20" s="28" t="s">
        <v>889</v>
      </c>
      <c r="T20" s="143">
        <f t="shared" si="1"/>
        <v>270</v>
      </c>
      <c r="U20" s="143">
        <f t="shared" si="1"/>
        <v>425</v>
      </c>
      <c r="V20" s="150">
        <f t="shared" si="2"/>
        <v>0</v>
      </c>
      <c r="W20" s="150">
        <f t="shared" si="6"/>
        <v>0</v>
      </c>
      <c r="X20" s="145">
        <f>IF(SUM(X12:X14)=0,0,SUM(T20*V20)+SUM(U20*W20))</f>
        <v>0</v>
      </c>
      <c r="Y20" s="853"/>
      <c r="Z20" s="359"/>
      <c r="AA20" s="343"/>
      <c r="AB20" s="343"/>
      <c r="AD20" s="879"/>
      <c r="AE20" s="28" t="s">
        <v>889</v>
      </c>
      <c r="AF20" s="143">
        <f t="shared" si="0"/>
        <v>270</v>
      </c>
      <c r="AG20" s="143">
        <f t="shared" si="0"/>
        <v>425</v>
      </c>
      <c r="AH20" s="150">
        <f t="shared" si="3"/>
        <v>0</v>
      </c>
      <c r="AI20" s="150">
        <f t="shared" si="7"/>
        <v>0</v>
      </c>
      <c r="AJ20" s="145">
        <f>IF(SUM(AJ12:AJ14)=0,0,SUM(AF20*AH20)+SUM(AG20*AI20))</f>
        <v>0</v>
      </c>
      <c r="AK20" s="853"/>
    </row>
    <row r="21" spans="1:37" ht="18" customHeight="1">
      <c r="A21" s="100"/>
      <c r="C21" s="879"/>
      <c r="D21" s="731" t="s">
        <v>890</v>
      </c>
      <c r="E21" s="550">
        <v>420</v>
      </c>
      <c r="F21" s="550">
        <v>595</v>
      </c>
      <c r="G21" s="738" t="e">
        <f>IF($B$4="",0,INDEX('Adjusted Factors 22-23'!$AJ:$AJ,MATCH($B$4,'Adjusted Factors 22-23'!$A:$A,0)))</f>
        <v>#N/A</v>
      </c>
      <c r="H21" s="738" t="e">
        <f>IF($B$4="",0,INDEX('Adjusted Factors 22-23'!$AQ:$AQ,MATCH($B$4,'Adjusted Factors 22-23'!$A:$A,0)))</f>
        <v>#N/A</v>
      </c>
      <c r="I21" s="145" t="e">
        <f>IF(SUM(I12:I14)=0,0,SUM(E21*G21)+SUM(F21*H21))</f>
        <v>#N/A</v>
      </c>
      <c r="J21" s="853"/>
      <c r="K21" s="88"/>
      <c r="L21" s="88"/>
      <c r="M21" s="2"/>
      <c r="N21" s="8"/>
      <c r="O21" s="12">
        <f t="shared" si="4"/>
        <v>0</v>
      </c>
      <c r="P21" s="384">
        <f t="shared" si="5"/>
        <v>0</v>
      </c>
      <c r="Q21" s="394"/>
      <c r="R21" s="817"/>
      <c r="S21" s="28" t="s">
        <v>890</v>
      </c>
      <c r="T21" s="145">
        <f t="shared" si="1"/>
        <v>420</v>
      </c>
      <c r="U21" s="145">
        <f t="shared" si="1"/>
        <v>595</v>
      </c>
      <c r="V21" s="149">
        <f t="shared" si="2"/>
        <v>0</v>
      </c>
      <c r="W21" s="149">
        <f t="shared" si="6"/>
        <v>0</v>
      </c>
      <c r="X21" s="145">
        <f>IF(SUM(X12:X14)=0,0,SUM(T21*V21)+SUM(U21*W21))</f>
        <v>0</v>
      </c>
      <c r="Y21" s="853"/>
      <c r="Z21" s="359"/>
      <c r="AA21" s="343"/>
      <c r="AB21" s="343"/>
      <c r="AD21" s="879"/>
      <c r="AE21" s="28" t="s">
        <v>890</v>
      </c>
      <c r="AF21" s="145">
        <f t="shared" si="0"/>
        <v>420</v>
      </c>
      <c r="AG21" s="145">
        <f t="shared" si="0"/>
        <v>595</v>
      </c>
      <c r="AH21" s="149">
        <f t="shared" si="3"/>
        <v>0</v>
      </c>
      <c r="AI21" s="149">
        <f t="shared" si="7"/>
        <v>0</v>
      </c>
      <c r="AJ21" s="145">
        <f>IF(SUM(AJ12:AJ14)=0,0,SUM(AF21*AH21)+SUM(AG21*AI21))</f>
        <v>0</v>
      </c>
      <c r="AK21" s="853"/>
    </row>
    <row r="22" spans="1:37" ht="18" customHeight="1">
      <c r="A22" s="100"/>
      <c r="C22" s="879"/>
      <c r="D22" s="732" t="s">
        <v>891</v>
      </c>
      <c r="E22" s="551">
        <v>460</v>
      </c>
      <c r="F22" s="551">
        <v>650</v>
      </c>
      <c r="G22" s="739" t="e">
        <f>IF($B$4="",0,INDEX('Adjusted Factors 22-23'!$AK:$AK,MATCH($B$4,'Adjusted Factors 22-23'!$A:$A,0)))</f>
        <v>#N/A</v>
      </c>
      <c r="H22" s="739" t="e">
        <f>IF($B$4="",0,INDEX('Adjusted Factors 22-23'!$AR:$AR,MATCH($B$4,'Adjusted Factors 22-23'!$A:$A,0)))</f>
        <v>#N/A</v>
      </c>
      <c r="I22" s="143" t="e">
        <f>IF(SUM(I12:I14)=0,0,SUM(E22*G22)+SUM(F22*H22))</f>
        <v>#N/A</v>
      </c>
      <c r="J22" s="853"/>
      <c r="K22" s="88"/>
      <c r="L22" s="88"/>
      <c r="M22" s="2"/>
      <c r="N22" s="8"/>
      <c r="O22" s="12">
        <f t="shared" si="4"/>
        <v>0</v>
      </c>
      <c r="P22" s="384">
        <f t="shared" si="5"/>
        <v>0</v>
      </c>
      <c r="Q22" s="394"/>
      <c r="R22" s="817"/>
      <c r="S22" s="28" t="s">
        <v>891</v>
      </c>
      <c r="T22" s="143">
        <f t="shared" si="1"/>
        <v>460</v>
      </c>
      <c r="U22" s="143">
        <f t="shared" si="1"/>
        <v>650</v>
      </c>
      <c r="V22" s="150">
        <f t="shared" si="2"/>
        <v>0</v>
      </c>
      <c r="W22" s="150">
        <f t="shared" si="6"/>
        <v>0</v>
      </c>
      <c r="X22" s="143">
        <f>IF(SUM(X12:X14)=0,0,SUM(T22*V22)+SUM(U22*W22))</f>
        <v>0</v>
      </c>
      <c r="Y22" s="853"/>
      <c r="Z22" s="359"/>
      <c r="AA22" s="343"/>
      <c r="AB22" s="343"/>
      <c r="AD22" s="879"/>
      <c r="AE22" s="28" t="s">
        <v>891</v>
      </c>
      <c r="AF22" s="143">
        <f t="shared" si="0"/>
        <v>460</v>
      </c>
      <c r="AG22" s="143">
        <f t="shared" si="0"/>
        <v>650</v>
      </c>
      <c r="AH22" s="150">
        <f t="shared" si="3"/>
        <v>0</v>
      </c>
      <c r="AI22" s="150">
        <f t="shared" si="7"/>
        <v>0</v>
      </c>
      <c r="AJ22" s="143">
        <f>IF(SUM(AJ12:AJ14)=0,0,SUM(AF22*AH22)+SUM(AG22*AI22))</f>
        <v>0</v>
      </c>
      <c r="AK22" s="853"/>
    </row>
    <row r="23" spans="1:37" ht="18" customHeight="1">
      <c r="A23" s="100"/>
      <c r="C23" s="879"/>
      <c r="D23" s="731" t="s">
        <v>892</v>
      </c>
      <c r="E23" s="550">
        <v>490</v>
      </c>
      <c r="F23" s="550">
        <v>700</v>
      </c>
      <c r="G23" s="738" t="e">
        <f>IF($B$4="",0,INDEX('Adjusted Factors 22-23'!$AL:$AL,MATCH($B$4,'Adjusted Factors 22-23'!$A:$A,0)))</f>
        <v>#N/A</v>
      </c>
      <c r="H23" s="738" t="e">
        <f>IF($B$4="",0,INDEX('Adjusted Factors 22-23'!$AS:$AS,MATCH($B$4,'Adjusted Factors 22-23'!$A:$A,0)))</f>
        <v>#N/A</v>
      </c>
      <c r="I23" s="145" t="e">
        <f>IF(SUM(I12:I14)=0,0,SUM(E23*G23)+SUM(F23*H23))</f>
        <v>#N/A</v>
      </c>
      <c r="J23" s="853"/>
      <c r="K23" s="88"/>
      <c r="L23" s="88"/>
      <c r="M23" s="2"/>
      <c r="N23" s="8"/>
      <c r="O23" s="12">
        <f t="shared" si="4"/>
        <v>0</v>
      </c>
      <c r="P23" s="384">
        <f t="shared" si="5"/>
        <v>0</v>
      </c>
      <c r="Q23" s="394"/>
      <c r="R23" s="817"/>
      <c r="S23" s="28" t="s">
        <v>892</v>
      </c>
      <c r="T23" s="145">
        <f t="shared" si="1"/>
        <v>490</v>
      </c>
      <c r="U23" s="145">
        <f t="shared" si="1"/>
        <v>700</v>
      </c>
      <c r="V23" s="149">
        <f t="shared" si="2"/>
        <v>0</v>
      </c>
      <c r="W23" s="149">
        <f t="shared" si="6"/>
        <v>0</v>
      </c>
      <c r="X23" s="145">
        <f>IF(SUM(X12:X14)=0,0,SUM(T23*V23)+SUM(U23*W23))</f>
        <v>0</v>
      </c>
      <c r="Y23" s="853"/>
      <c r="Z23" s="359"/>
      <c r="AA23" s="343"/>
      <c r="AB23" s="343"/>
      <c r="AD23" s="879"/>
      <c r="AE23" s="28" t="s">
        <v>892</v>
      </c>
      <c r="AF23" s="145">
        <f t="shared" si="0"/>
        <v>490</v>
      </c>
      <c r="AG23" s="145">
        <f t="shared" si="0"/>
        <v>700</v>
      </c>
      <c r="AH23" s="149">
        <f t="shared" si="3"/>
        <v>0</v>
      </c>
      <c r="AI23" s="149">
        <f t="shared" si="7"/>
        <v>0</v>
      </c>
      <c r="AJ23" s="145">
        <f>IF(SUM(AJ12:AJ14)=0,0,SUM(AF23*AH23)+SUM(AG23*AI23))</f>
        <v>0</v>
      </c>
      <c r="AK23" s="853"/>
    </row>
    <row r="24" spans="1:37" ht="18" customHeight="1">
      <c r="A24" s="100"/>
      <c r="C24" s="880"/>
      <c r="D24" s="733" t="s">
        <v>893</v>
      </c>
      <c r="E24" s="440">
        <v>640</v>
      </c>
      <c r="F24" s="440">
        <v>890</v>
      </c>
      <c r="G24" s="740" t="e">
        <f>IF($B$4="",0,INDEX('Adjusted Factors 22-23'!$AM:$AM,MATCH($B$4,'Adjusted Factors 22-23'!$A:$A,0)))</f>
        <v>#N/A</v>
      </c>
      <c r="H24" s="740" t="e">
        <f>IF($B$4="",0,INDEX('Adjusted Factors 22-23'!$AT:$AT,MATCH($B$4,'Adjusted Factors 22-23'!$A:$A,0)))</f>
        <v>#N/A</v>
      </c>
      <c r="I24" s="151" t="e">
        <f>IF(SUM(I12:I14)=0,0,SUM(E24*G24)+SUM(F24*H24))</f>
        <v>#N/A</v>
      </c>
      <c r="J24" s="841"/>
      <c r="K24" s="88"/>
      <c r="L24" s="88"/>
      <c r="M24" s="2"/>
      <c r="N24" s="8"/>
      <c r="O24" s="12">
        <f t="shared" si="4"/>
        <v>0</v>
      </c>
      <c r="P24" s="384">
        <f t="shared" si="5"/>
        <v>0</v>
      </c>
      <c r="Q24" s="394"/>
      <c r="R24" s="818"/>
      <c r="S24" s="29" t="s">
        <v>893</v>
      </c>
      <c r="T24" s="151">
        <f t="shared" si="1"/>
        <v>640</v>
      </c>
      <c r="U24" s="151">
        <f t="shared" si="1"/>
        <v>890</v>
      </c>
      <c r="V24" s="152">
        <f t="shared" si="2"/>
        <v>0</v>
      </c>
      <c r="W24" s="152">
        <f t="shared" si="6"/>
        <v>0</v>
      </c>
      <c r="X24" s="151">
        <f>IF(SUM(X12:X14)=0,0,SUM(T24*V24)+SUM(U24*W24))</f>
        <v>0</v>
      </c>
      <c r="Y24" s="841"/>
      <c r="Z24" s="359"/>
      <c r="AA24" s="343"/>
      <c r="AB24" s="343"/>
      <c r="AD24" s="880"/>
      <c r="AE24" s="29" t="s">
        <v>893</v>
      </c>
      <c r="AF24" s="151">
        <f t="shared" si="0"/>
        <v>640</v>
      </c>
      <c r="AG24" s="151">
        <f t="shared" si="0"/>
        <v>890</v>
      </c>
      <c r="AH24" s="152">
        <f t="shared" si="3"/>
        <v>0</v>
      </c>
      <c r="AI24" s="152">
        <f t="shared" si="7"/>
        <v>0</v>
      </c>
      <c r="AJ24" s="151">
        <f>IF(SUM(AJ12:AJ14)=0,0,SUM(AF24*AH24)+SUM(AG24*AI24))</f>
        <v>0</v>
      </c>
      <c r="AK24" s="841"/>
    </row>
    <row r="25" spans="1:37" ht="13.2">
      <c r="A25" s="100"/>
      <c r="C25" s="153"/>
      <c r="D25" s="147"/>
      <c r="E25" s="147"/>
      <c r="F25" s="147"/>
      <c r="G25" s="147"/>
      <c r="H25" s="147"/>
      <c r="I25" s="147"/>
      <c r="J25" s="147"/>
      <c r="K25" s="87"/>
      <c r="L25" s="87"/>
      <c r="M25" s="2"/>
      <c r="N25" s="6"/>
      <c r="O25" s="4"/>
      <c r="P25" s="4"/>
      <c r="Q25" s="391"/>
      <c r="R25" s="147"/>
      <c r="S25" s="147"/>
      <c r="T25" s="147"/>
      <c r="U25" s="147"/>
      <c r="V25" s="147"/>
      <c r="W25" s="147"/>
      <c r="X25" s="147"/>
      <c r="Y25" s="147"/>
      <c r="Z25" s="360"/>
      <c r="AA25" s="213"/>
      <c r="AB25" s="213"/>
      <c r="AD25" s="153"/>
      <c r="AE25" s="147"/>
      <c r="AF25" s="147"/>
      <c r="AG25" s="147"/>
      <c r="AH25" s="147"/>
      <c r="AI25" s="147"/>
      <c r="AJ25" s="147"/>
      <c r="AK25" s="147"/>
    </row>
    <row r="26" spans="1:37" ht="13.2">
      <c r="A26" s="100"/>
      <c r="C26" s="848"/>
      <c r="D26" s="849"/>
      <c r="E26" s="828" t="s">
        <v>22</v>
      </c>
      <c r="F26" s="829"/>
      <c r="G26" s="828" t="s">
        <v>23</v>
      </c>
      <c r="H26" s="829"/>
      <c r="I26" s="27" t="s">
        <v>18</v>
      </c>
      <c r="J26" s="27" t="s">
        <v>19</v>
      </c>
      <c r="K26" s="83"/>
      <c r="L26" s="83"/>
      <c r="M26" s="2"/>
      <c r="N26" s="6"/>
      <c r="O26" s="4"/>
      <c r="P26" s="4"/>
      <c r="Q26" s="391"/>
      <c r="R26" s="852"/>
      <c r="S26" s="849"/>
      <c r="T26" s="828" t="s">
        <v>22</v>
      </c>
      <c r="U26" s="829"/>
      <c r="V26" s="828" t="s">
        <v>23</v>
      </c>
      <c r="W26" s="829"/>
      <c r="X26" s="256" t="s">
        <v>18</v>
      </c>
      <c r="Y26" s="256" t="s">
        <v>19</v>
      </c>
      <c r="Z26" s="357"/>
      <c r="AA26" s="83"/>
      <c r="AB26" s="83"/>
      <c r="AD26" s="848"/>
      <c r="AE26" s="849"/>
      <c r="AF26" s="828" t="s">
        <v>22</v>
      </c>
      <c r="AG26" s="829"/>
      <c r="AH26" s="828" t="s">
        <v>23</v>
      </c>
      <c r="AI26" s="829"/>
      <c r="AJ26" s="256" t="s">
        <v>18</v>
      </c>
      <c r="AK26" s="256" t="s">
        <v>19</v>
      </c>
    </row>
    <row r="27" spans="1:37" ht="33.75" customHeight="1">
      <c r="A27" s="100"/>
      <c r="C27" s="806" t="s">
        <v>918</v>
      </c>
      <c r="D27" s="734" t="s">
        <v>1092</v>
      </c>
      <c r="E27" s="797">
        <v>1130</v>
      </c>
      <c r="F27" s="808"/>
      <c r="G27" s="799" t="e">
        <f>IF($B$4="",0,INDEX('Adjusted Factors 22-23'!$BC:$BC,MATCH($B$4,'Adjusted Factors 22-23'!$A:$A,0)))</f>
        <v>#N/A</v>
      </c>
      <c r="H27" s="800" t="e">
        <f>IF($B$4="",0,INDEX(#REF!,MATCH($B$4,#REF!,0)))</f>
        <v>#REF!</v>
      </c>
      <c r="I27" s="154" t="e">
        <f>IF(G27=0,0,E27*G27)</f>
        <v>#N/A</v>
      </c>
      <c r="J27" s="840" t="e">
        <f>IF(SUM($G$12:$G$14)=0,0,I27+I28)</f>
        <v>#N/A</v>
      </c>
      <c r="K27" s="86"/>
      <c r="L27" s="86"/>
      <c r="M27" s="2"/>
      <c r="N27" s="8"/>
      <c r="O27" s="12">
        <f>IFERROR(G27/O13,0)</f>
        <v>0</v>
      </c>
      <c r="P27" s="378"/>
      <c r="Q27" s="395"/>
      <c r="R27" s="821" t="s">
        <v>918</v>
      </c>
      <c r="S27" s="30" t="s">
        <v>1092</v>
      </c>
      <c r="T27" s="797">
        <f t="shared" ref="T27:T32" si="8">E27</f>
        <v>1130</v>
      </c>
      <c r="U27" s="808"/>
      <c r="V27" s="809">
        <f>(V12)*$O$27</f>
        <v>0</v>
      </c>
      <c r="W27" s="810">
        <v>0</v>
      </c>
      <c r="X27" s="154">
        <f>IF(V27=0,0,T27*V27)</f>
        <v>0</v>
      </c>
      <c r="Y27" s="840" t="e">
        <f>IF(SUM($G$12:$G$14)=0,0,X27+X28)</f>
        <v>#N/A</v>
      </c>
      <c r="Z27" s="359"/>
      <c r="AA27" s="343"/>
      <c r="AB27" s="343"/>
      <c r="AD27" s="806" t="s">
        <v>894</v>
      </c>
      <c r="AE27" s="30" t="s">
        <v>1092</v>
      </c>
      <c r="AF27" s="797">
        <f t="shared" ref="AF27:AF32" si="9">T27</f>
        <v>1130</v>
      </c>
      <c r="AG27" s="808"/>
      <c r="AH27" s="809">
        <f>AH12*O27</f>
        <v>0</v>
      </c>
      <c r="AI27" s="810">
        <v>0</v>
      </c>
      <c r="AJ27" s="154">
        <f>IF(AH27=0,0,AF27*AH27)</f>
        <v>0</v>
      </c>
      <c r="AK27" s="840" t="e">
        <f>IF(SUM($G$12:$G$14)=0,0,AJ27+AJ28)</f>
        <v>#N/A</v>
      </c>
    </row>
    <row r="28" spans="1:37" ht="33.75" customHeight="1">
      <c r="A28" s="100"/>
      <c r="C28" s="807"/>
      <c r="D28" s="735" t="s">
        <v>1091</v>
      </c>
      <c r="E28" s="792">
        <v>1710</v>
      </c>
      <c r="F28" s="792"/>
      <c r="G28" s="793" t="e">
        <f>IF($B$4="",0,INDEX('Adjusted Factors 22-23'!$BI:$BI,MATCH($B$4,'Adjusted Factors 22-23'!$A:$A,0)))</f>
        <v>#N/A</v>
      </c>
      <c r="H28" s="794" t="e">
        <f>IF($B$4="",0,INDEX(#REF!,MATCH($B$4,#REF!,0)))</f>
        <v>#REF!</v>
      </c>
      <c r="I28" s="151" t="e">
        <f>IF(G28=0,0,E28*G28)</f>
        <v>#N/A</v>
      </c>
      <c r="J28" s="841"/>
      <c r="K28" s="88"/>
      <c r="L28" s="88"/>
      <c r="M28" s="2"/>
      <c r="N28" s="8"/>
      <c r="O28" s="8"/>
      <c r="P28" s="384">
        <f>IFERROR(G28/P13,0)</f>
        <v>0</v>
      </c>
      <c r="Q28" s="394"/>
      <c r="R28" s="822"/>
      <c r="S28" s="31" t="s">
        <v>1091</v>
      </c>
      <c r="T28" s="826">
        <f t="shared" si="8"/>
        <v>1710</v>
      </c>
      <c r="U28" s="827"/>
      <c r="V28" s="801">
        <f>(V13+V14)*P28</f>
        <v>0</v>
      </c>
      <c r="W28" s="802">
        <v>0</v>
      </c>
      <c r="X28" s="151">
        <f>IF(V28=0,0,T28*V28)</f>
        <v>0</v>
      </c>
      <c r="Y28" s="841"/>
      <c r="Z28" s="359"/>
      <c r="AA28" s="343"/>
      <c r="AB28" s="343"/>
      <c r="AD28" s="807"/>
      <c r="AE28" s="31" t="s">
        <v>1091</v>
      </c>
      <c r="AF28" s="826">
        <f t="shared" si="9"/>
        <v>1710</v>
      </c>
      <c r="AG28" s="827"/>
      <c r="AH28" s="801">
        <f>(AH13+AH14)*P28</f>
        <v>0</v>
      </c>
      <c r="AI28" s="802">
        <v>0</v>
      </c>
      <c r="AJ28" s="151">
        <f>IF(AH28=0,0,AF28*AH28)</f>
        <v>0</v>
      </c>
      <c r="AK28" s="841"/>
    </row>
    <row r="29" spans="1:37" ht="24" customHeight="1">
      <c r="A29" s="100"/>
      <c r="C29" s="806" t="s">
        <v>919</v>
      </c>
      <c r="D29" s="734" t="s">
        <v>916</v>
      </c>
      <c r="E29" s="797">
        <v>565</v>
      </c>
      <c r="F29" s="798"/>
      <c r="G29" s="799" t="e">
        <f>IF($B$4="",0,INDEX('Adjusted Factors 22-23'!$AW:$AW,MATCH($B$4,'Adjusted Factors 22-23'!$A:$A,0)))</f>
        <v>#N/A</v>
      </c>
      <c r="H29" s="800" t="e">
        <f>IF($B$4="",0,INDEX(#REF!,MATCH($B$4,#REF!,0)))</f>
        <v>#REF!</v>
      </c>
      <c r="I29" s="154" t="e">
        <f>IF(G29=0,0,E29*G29)</f>
        <v>#N/A</v>
      </c>
      <c r="J29" s="840" t="e">
        <f>IF(SUM($G$12:$G$14)=0,0,I29+I30)</f>
        <v>#N/A</v>
      </c>
      <c r="K29" s="86"/>
      <c r="L29" s="86"/>
      <c r="M29" s="2"/>
      <c r="N29" s="8"/>
      <c r="O29" s="12">
        <f>IFERROR(G29/O13,0)</f>
        <v>0</v>
      </c>
      <c r="P29" s="378"/>
      <c r="Q29" s="395"/>
      <c r="R29" s="821" t="s">
        <v>919</v>
      </c>
      <c r="S29" s="30" t="s">
        <v>916</v>
      </c>
      <c r="T29" s="797">
        <f t="shared" si="8"/>
        <v>565</v>
      </c>
      <c r="U29" s="808"/>
      <c r="V29" s="809">
        <f>V12*O29</f>
        <v>0</v>
      </c>
      <c r="W29" s="810">
        <v>0</v>
      </c>
      <c r="X29" s="154">
        <f>IF(V29=0,0,T29*V29)</f>
        <v>0</v>
      </c>
      <c r="Y29" s="840" t="e">
        <f>IF(SUM($G$12:$G$14)=0,0,X29+X30)</f>
        <v>#N/A</v>
      </c>
      <c r="Z29" s="359"/>
      <c r="AA29" s="343"/>
      <c r="AB29" s="343"/>
      <c r="AD29" s="806" t="s">
        <v>31</v>
      </c>
      <c r="AE29" s="30" t="s">
        <v>916</v>
      </c>
      <c r="AF29" s="797">
        <f t="shared" si="9"/>
        <v>565</v>
      </c>
      <c r="AG29" s="808"/>
      <c r="AH29" s="809">
        <f>AH12*O29</f>
        <v>0</v>
      </c>
      <c r="AI29" s="810">
        <v>0</v>
      </c>
      <c r="AJ29" s="154">
        <f>IF(AH29=0,0,AF29*AH29)</f>
        <v>0</v>
      </c>
      <c r="AK29" s="840" t="e">
        <f>IF(SUM($G$12:$G$14)=0,0,AJ29+AJ30)</f>
        <v>#N/A</v>
      </c>
    </row>
    <row r="30" spans="1:37" ht="24" customHeight="1">
      <c r="A30" s="100"/>
      <c r="C30" s="807"/>
      <c r="D30" s="735" t="s">
        <v>917</v>
      </c>
      <c r="E30" s="792">
        <v>1530</v>
      </c>
      <c r="F30" s="792"/>
      <c r="G30" s="793" t="e">
        <f>IF($B$4="",0,INDEX('Adjusted Factors 22-23'!$AZ:$AZ,MATCH($B$4,'Adjusted Factors 22-23'!$A:$A,0)))</f>
        <v>#N/A</v>
      </c>
      <c r="H30" s="794" t="e">
        <f>IF($B$4="",0,INDEX(#REF!,MATCH($B$4,#REF!,0)))</f>
        <v>#REF!</v>
      </c>
      <c r="I30" s="151" t="e">
        <f>IF(G30=0,0,E30*G30)</f>
        <v>#N/A</v>
      </c>
      <c r="J30" s="841"/>
      <c r="K30" s="88"/>
      <c r="L30" s="88"/>
      <c r="M30" s="2"/>
      <c r="N30" s="8"/>
      <c r="O30" s="8"/>
      <c r="P30" s="384">
        <f>IFERROR(G30/P13,0)</f>
        <v>0</v>
      </c>
      <c r="Q30" s="394"/>
      <c r="R30" s="822"/>
      <c r="S30" s="31" t="s">
        <v>917</v>
      </c>
      <c r="T30" s="826">
        <f t="shared" si="8"/>
        <v>1530</v>
      </c>
      <c r="U30" s="827"/>
      <c r="V30" s="801">
        <f>(V13+V14)*P30</f>
        <v>0</v>
      </c>
      <c r="W30" s="802">
        <v>0</v>
      </c>
      <c r="X30" s="151">
        <f>IF(V30=0,0,T30*V30)</f>
        <v>0</v>
      </c>
      <c r="Y30" s="841"/>
      <c r="Z30" s="359"/>
      <c r="AA30" s="343"/>
      <c r="AB30" s="343"/>
      <c r="AD30" s="807"/>
      <c r="AE30" s="31" t="s">
        <v>917</v>
      </c>
      <c r="AF30" s="826">
        <f t="shared" si="9"/>
        <v>1530</v>
      </c>
      <c r="AG30" s="827"/>
      <c r="AH30" s="801">
        <f>(AH13+AH14)*P30</f>
        <v>0</v>
      </c>
      <c r="AI30" s="802">
        <v>0</v>
      </c>
      <c r="AJ30" s="151">
        <f>IF(AH30=0,0,AF30*AH30)</f>
        <v>0</v>
      </c>
      <c r="AK30" s="841"/>
    </row>
    <row r="31" spans="1:37" ht="24" customHeight="1">
      <c r="A31" s="100"/>
      <c r="C31" s="795" t="s">
        <v>1282</v>
      </c>
      <c r="D31" s="734" t="s">
        <v>1283</v>
      </c>
      <c r="E31" s="797">
        <v>925</v>
      </c>
      <c r="F31" s="798"/>
      <c r="G31" s="799" t="e">
        <f>IF($B$4="",0,INDEX('Adjusted Factors 22-23'!$BJ:$BJ,MATCH($B$4,'Adjusted Factors 22-23'!$A:$A,0)))</f>
        <v>#N/A</v>
      </c>
      <c r="H31" s="800" t="e">
        <f>IF($B$4="",0,INDEX(#REF!,MATCH($B$4,#REF!,0)))</f>
        <v>#REF!</v>
      </c>
      <c r="I31" s="440" t="e">
        <f t="shared" ref="I31:I32" si="10">IF(G31="",0,E31*G31)</f>
        <v>#N/A</v>
      </c>
      <c r="J31" s="790" t="e">
        <f>IF(SUM($G$12:$G$14)=0,0,I31+I32)</f>
        <v>#N/A</v>
      </c>
      <c r="K31" s="88"/>
      <c r="L31" s="88"/>
      <c r="M31" s="2"/>
      <c r="N31" s="8"/>
      <c r="O31" s="8"/>
      <c r="P31" s="384">
        <f t="shared" ref="P31:P32" si="11">IFERROR(G31/P14,0)</f>
        <v>0</v>
      </c>
      <c r="Q31" s="394"/>
      <c r="R31" s="795" t="s">
        <v>1282</v>
      </c>
      <c r="S31" s="441" t="s">
        <v>1283</v>
      </c>
      <c r="T31" s="797">
        <f t="shared" si="8"/>
        <v>925</v>
      </c>
      <c r="U31" s="798"/>
      <c r="V31" s="801">
        <f>(V12)*P31</f>
        <v>0</v>
      </c>
      <c r="W31" s="802">
        <v>0</v>
      </c>
      <c r="X31" s="440">
        <f t="shared" ref="X31:X32" si="12">IF(V31="",0,T31*V31)</f>
        <v>0</v>
      </c>
      <c r="Y31" s="790" t="e">
        <f>IF(SUM($G$12:$G$14)=0,0,X31+X32)</f>
        <v>#N/A</v>
      </c>
      <c r="Z31" s="359"/>
      <c r="AA31" s="343"/>
      <c r="AB31" s="343"/>
      <c r="AD31" s="795" t="s">
        <v>1282</v>
      </c>
      <c r="AE31" s="441" t="s">
        <v>1283</v>
      </c>
      <c r="AF31" s="797">
        <f t="shared" si="9"/>
        <v>925</v>
      </c>
      <c r="AG31" s="798"/>
      <c r="AH31" s="799" t="e">
        <f>IF($B$4="",0,INDEX('[14]Adjusted Factors 20-21'!$BJ:$BJ,MATCH($B$4,'[14]Adjusted Factors 20-21'!$A:$A,0)))</f>
        <v>#N/A</v>
      </c>
      <c r="AI31" s="800" t="e">
        <f>IF($B$4="",0,INDEX(#REF!,MATCH($B$4,#REF!,0)))</f>
        <v>#REF!</v>
      </c>
      <c r="AJ31" s="440" t="e">
        <f t="shared" ref="AJ31:AJ32" si="13">IF(AH31="",0,AF31*AH31)</f>
        <v>#N/A</v>
      </c>
      <c r="AK31" s="790" t="e">
        <f>IF(SUM($G$12:$G$14)=0,0,AJ31+AJ32)</f>
        <v>#N/A</v>
      </c>
    </row>
    <row r="32" spans="1:37" ht="24" customHeight="1">
      <c r="A32" s="100"/>
      <c r="C32" s="796"/>
      <c r="D32" s="735" t="s">
        <v>1284</v>
      </c>
      <c r="E32" s="792">
        <v>1330</v>
      </c>
      <c r="F32" s="792"/>
      <c r="G32" s="793" t="e">
        <f>IF($B$4="",0,INDEX('Adjusted Factors 22-23'!$BK:$BK,MATCH($B$4,'Adjusted Factors 22-23'!$A:$A,0)))</f>
        <v>#N/A</v>
      </c>
      <c r="H32" s="794" t="e">
        <f>IF($B$4="",0,INDEX(#REF!,MATCH($B$4,#REF!,0)))</f>
        <v>#REF!</v>
      </c>
      <c r="I32" s="440" t="e">
        <f t="shared" si="10"/>
        <v>#N/A</v>
      </c>
      <c r="J32" s="791"/>
      <c r="K32" s="88"/>
      <c r="L32" s="88"/>
      <c r="M32" s="2"/>
      <c r="N32" s="8"/>
      <c r="O32" s="8"/>
      <c r="P32" s="384">
        <f t="shared" si="11"/>
        <v>0</v>
      </c>
      <c r="Q32" s="394"/>
      <c r="R32" s="796"/>
      <c r="S32" s="442" t="s">
        <v>1284</v>
      </c>
      <c r="T32" s="792">
        <f t="shared" si="8"/>
        <v>1330</v>
      </c>
      <c r="U32" s="792"/>
      <c r="V32" s="801">
        <f>(V13+V14)*P32</f>
        <v>0</v>
      </c>
      <c r="W32" s="802">
        <v>0</v>
      </c>
      <c r="X32" s="440">
        <f t="shared" si="12"/>
        <v>0</v>
      </c>
      <c r="Y32" s="791"/>
      <c r="Z32" s="359"/>
      <c r="AA32" s="343"/>
      <c r="AB32" s="343"/>
      <c r="AD32" s="796"/>
      <c r="AE32" s="442" t="s">
        <v>1284</v>
      </c>
      <c r="AF32" s="792">
        <f t="shared" si="9"/>
        <v>1330</v>
      </c>
      <c r="AG32" s="792"/>
      <c r="AH32" s="793" t="e">
        <f>IF($B$4="",0,INDEX('[14]Adjusted Factors 20-21'!$BK:$BK,MATCH($B$4,'[14]Adjusted Factors 20-21'!$A:$A,0)))</f>
        <v>#N/A</v>
      </c>
      <c r="AI32" s="794" t="e">
        <f>IF($B$4="",0,INDEX(#REF!,MATCH($B$4,#REF!,0)))</f>
        <v>#REF!</v>
      </c>
      <c r="AJ32" s="440" t="e">
        <f t="shared" si="13"/>
        <v>#N/A</v>
      </c>
      <c r="AK32" s="791"/>
    </row>
    <row r="33" spans="1:40" ht="21.6" thickBot="1">
      <c r="A33" s="100"/>
      <c r="C33" s="813" t="s">
        <v>32</v>
      </c>
      <c r="D33" s="814"/>
      <c r="E33" s="814"/>
      <c r="F33" s="814"/>
      <c r="G33" s="814"/>
      <c r="H33" s="814"/>
      <c r="I33" s="814"/>
      <c r="J33" s="815"/>
      <c r="K33" s="86"/>
      <c r="L33" s="86"/>
      <c r="M33" s="2"/>
      <c r="N33" s="8"/>
      <c r="O33" s="8"/>
      <c r="P33" s="378"/>
      <c r="Q33" s="395"/>
      <c r="R33" s="814" t="s">
        <v>32</v>
      </c>
      <c r="S33" s="814"/>
      <c r="T33" s="814"/>
      <c r="U33" s="814"/>
      <c r="V33" s="814"/>
      <c r="W33" s="814"/>
      <c r="X33" s="814"/>
      <c r="Y33" s="815"/>
      <c r="Z33" s="355"/>
      <c r="AA33" s="82"/>
      <c r="AB33" s="82"/>
      <c r="AD33" s="813" t="s">
        <v>32</v>
      </c>
      <c r="AE33" s="814"/>
      <c r="AF33" s="814"/>
      <c r="AG33" s="814"/>
      <c r="AH33" s="814"/>
      <c r="AI33" s="814"/>
      <c r="AJ33" s="814"/>
      <c r="AK33" s="815"/>
    </row>
    <row r="34" spans="1:40" ht="38.25" customHeight="1" thickBot="1">
      <c r="A34" s="100"/>
      <c r="C34" s="155"/>
      <c r="D34" s="266"/>
      <c r="E34" s="819" t="s">
        <v>33</v>
      </c>
      <c r="F34" s="820"/>
      <c r="G34" s="819" t="s">
        <v>34</v>
      </c>
      <c r="H34" s="820"/>
      <c r="I34" s="33" t="s">
        <v>35</v>
      </c>
      <c r="J34" s="20" t="s">
        <v>19</v>
      </c>
      <c r="K34" s="88"/>
      <c r="L34" s="905" t="s">
        <v>1564</v>
      </c>
      <c r="M34" s="906"/>
      <c r="N34" s="345"/>
      <c r="O34" s="8"/>
      <c r="P34" s="378"/>
      <c r="Q34" s="395"/>
      <c r="R34" s="387"/>
      <c r="S34" s="266"/>
      <c r="T34" s="819" t="s">
        <v>33</v>
      </c>
      <c r="U34" s="820"/>
      <c r="V34" s="819" t="s">
        <v>34</v>
      </c>
      <c r="W34" s="820"/>
      <c r="X34" s="33" t="s">
        <v>35</v>
      </c>
      <c r="Y34" s="20" t="s">
        <v>19</v>
      </c>
      <c r="Z34" s="357"/>
      <c r="AA34" s="905" t="s">
        <v>1564</v>
      </c>
      <c r="AB34" s="906"/>
      <c r="AD34" s="155"/>
      <c r="AE34" s="266"/>
      <c r="AF34" s="819" t="s">
        <v>33</v>
      </c>
      <c r="AG34" s="820"/>
      <c r="AH34" s="819" t="s">
        <v>34</v>
      </c>
      <c r="AI34" s="820"/>
      <c r="AJ34" s="33" t="s">
        <v>35</v>
      </c>
      <c r="AK34" s="20" t="s">
        <v>19</v>
      </c>
      <c r="AM34" s="905" t="s">
        <v>1564</v>
      </c>
      <c r="AN34" s="906"/>
    </row>
    <row r="35" spans="1:40" ht="27.75" customHeight="1">
      <c r="A35" s="100"/>
      <c r="C35" s="262" t="s">
        <v>1295</v>
      </c>
      <c r="D35" s="267"/>
      <c r="E35" s="835">
        <v>121300</v>
      </c>
      <c r="F35" s="836">
        <v>0</v>
      </c>
      <c r="G35" s="835">
        <v>121300</v>
      </c>
      <c r="H35" s="836">
        <v>0</v>
      </c>
      <c r="I35" s="267"/>
      <c r="J35" s="451" t="e">
        <f>IF(SUM(I12:I14)=0,0,121300)</f>
        <v>#N/A</v>
      </c>
      <c r="K35" s="82"/>
      <c r="L35" s="562" t="e">
        <f>L36*SUM(G12:H14)</f>
        <v>#N/A</v>
      </c>
      <c r="M35" s="396" t="s">
        <v>1235</v>
      </c>
      <c r="P35" s="4"/>
      <c r="Q35" s="380"/>
      <c r="R35" s="264" t="s">
        <v>923</v>
      </c>
      <c r="S35" s="267"/>
      <c r="T35" s="811">
        <f>E35</f>
        <v>121300</v>
      </c>
      <c r="U35" s="812">
        <v>0</v>
      </c>
      <c r="V35" s="811">
        <f>G35</f>
        <v>121300</v>
      </c>
      <c r="W35" s="812">
        <v>0</v>
      </c>
      <c r="X35" s="267"/>
      <c r="Y35" s="160">
        <f>V35</f>
        <v>121300</v>
      </c>
      <c r="Z35" s="359"/>
      <c r="AA35" s="562">
        <f>AA36*SUM(V12:W14)</f>
        <v>0</v>
      </c>
      <c r="AB35" s="396" t="s">
        <v>1235</v>
      </c>
      <c r="AD35" s="264" t="s">
        <v>923</v>
      </c>
      <c r="AE35" s="267"/>
      <c r="AF35" s="811">
        <f>T35</f>
        <v>121300</v>
      </c>
      <c r="AG35" s="812">
        <v>0</v>
      </c>
      <c r="AH35" s="811">
        <f>V35</f>
        <v>121300</v>
      </c>
      <c r="AI35" s="812">
        <v>0</v>
      </c>
      <c r="AJ35" s="267"/>
      <c r="AK35" s="160">
        <f>AH35</f>
        <v>121300</v>
      </c>
      <c r="AM35" s="562">
        <f>AM36*SUM(AH12:AI14)</f>
        <v>0</v>
      </c>
      <c r="AN35" s="396" t="s">
        <v>1235</v>
      </c>
    </row>
    <row r="36" spans="1:40" ht="27.75" customHeight="1">
      <c r="A36" s="100"/>
      <c r="C36" s="263" t="s">
        <v>1322</v>
      </c>
      <c r="D36" s="267"/>
      <c r="E36" s="835">
        <v>55000</v>
      </c>
      <c r="F36" s="836"/>
      <c r="G36" s="835">
        <v>80000</v>
      </c>
      <c r="H36" s="836"/>
      <c r="I36" s="267"/>
      <c r="J36" s="451" t="e">
        <f>IF(J13="",0,IF($B$4="",0,INDEX('New ISB 22-23'!$AJ:$AJ,MATCH($B$4,'New ISB 22-23'!$A:$A,0))))</f>
        <v>#N/A</v>
      </c>
      <c r="K36" s="83"/>
      <c r="L36" s="397" t="e">
        <f>IF(L38-L37&lt;0,0,L38-L37)</f>
        <v>#N/A</v>
      </c>
      <c r="M36" s="398" t="s">
        <v>1234</v>
      </c>
      <c r="P36" s="80"/>
      <c r="Q36" s="381"/>
      <c r="R36" s="264" t="s">
        <v>920</v>
      </c>
      <c r="S36" s="267"/>
      <c r="T36" s="811">
        <f>E36</f>
        <v>55000</v>
      </c>
      <c r="U36" s="812"/>
      <c r="V36" s="811">
        <f>G36</f>
        <v>80000</v>
      </c>
      <c r="W36" s="812"/>
      <c r="X36" s="267"/>
      <c r="Y36" s="160" t="e">
        <f>J36</f>
        <v>#N/A</v>
      </c>
      <c r="Z36" s="359"/>
      <c r="AA36" s="397">
        <f>IF(AA38-AA37&lt;0,0,AA38-AA37)</f>
        <v>5525</v>
      </c>
      <c r="AB36" s="398" t="s">
        <v>1234</v>
      </c>
      <c r="AD36" s="264" t="s">
        <v>920</v>
      </c>
      <c r="AE36" s="267"/>
      <c r="AF36" s="811">
        <f>T36</f>
        <v>55000</v>
      </c>
      <c r="AG36" s="812"/>
      <c r="AH36" s="811">
        <f>V36</f>
        <v>80000</v>
      </c>
      <c r="AI36" s="812"/>
      <c r="AJ36" s="267"/>
      <c r="AK36" s="160" t="e">
        <f>Y36</f>
        <v>#N/A</v>
      </c>
      <c r="AM36" s="397">
        <f>IF(AM38-AM37&lt;0,0,AM38-AM37)</f>
        <v>5525</v>
      </c>
      <c r="AN36" s="398" t="s">
        <v>1234</v>
      </c>
    </row>
    <row r="37" spans="1:40" ht="33" customHeight="1">
      <c r="A37" s="100"/>
      <c r="C37" s="262" t="s">
        <v>1296</v>
      </c>
      <c r="D37" s="823"/>
      <c r="E37" s="824"/>
      <c r="F37" s="824"/>
      <c r="G37" s="824"/>
      <c r="H37" s="824"/>
      <c r="I37" s="825"/>
      <c r="J37" s="736" t="e">
        <f>IF(J13="",0,IF($B$4="",0,INDEX('New ISB 22-23'!$AL:$AL,MATCH($B$4,'New ISB 22-23'!$A:$A,0))))</f>
        <v>#N/A</v>
      </c>
      <c r="K37" s="90"/>
      <c r="L37" s="399" t="e">
        <f>IF(SUM(G12:H14)=0,0,((L39*SUM(G12:H14)+121300)/SUM(G12:H14)))</f>
        <v>#N/A</v>
      </c>
      <c r="M37" s="471" t="s">
        <v>1319</v>
      </c>
      <c r="P37" s="4"/>
      <c r="Q37" s="4"/>
      <c r="R37" s="264" t="s">
        <v>921</v>
      </c>
      <c r="S37" s="823"/>
      <c r="T37" s="824"/>
      <c r="U37" s="824"/>
      <c r="V37" s="824"/>
      <c r="W37" s="824"/>
      <c r="X37" s="825"/>
      <c r="Y37" s="156" t="e">
        <f>J37</f>
        <v>#N/A</v>
      </c>
      <c r="Z37" s="359"/>
      <c r="AA37" s="399">
        <f>IF(SUM(V12:W14)=0,0,((AA39*SUM(V12:W14)+121300)/SUM(V12:W14)))</f>
        <v>0</v>
      </c>
      <c r="AB37" s="471" t="s">
        <v>1319</v>
      </c>
      <c r="AD37" s="264" t="s">
        <v>921</v>
      </c>
      <c r="AE37" s="823"/>
      <c r="AF37" s="824"/>
      <c r="AG37" s="824"/>
      <c r="AH37" s="824"/>
      <c r="AI37" s="824"/>
      <c r="AJ37" s="825"/>
      <c r="AK37" s="156" t="e">
        <f>Y37</f>
        <v>#N/A</v>
      </c>
      <c r="AM37" s="399">
        <f>IF(SUM(AH12:AI14)=0,0,((AM39*SUM(AH12:AI14)+121300)/SUM(AH12:AI14)))</f>
        <v>0</v>
      </c>
      <c r="AN37" s="471" t="s">
        <v>1319</v>
      </c>
    </row>
    <row r="38" spans="1:40" ht="27.75" customHeight="1">
      <c r="A38" s="100"/>
      <c r="C38" s="262" t="s">
        <v>1297</v>
      </c>
      <c r="D38" s="823"/>
      <c r="E38" s="824"/>
      <c r="F38" s="824"/>
      <c r="G38" s="824"/>
      <c r="H38" s="824"/>
      <c r="I38" s="825"/>
      <c r="J38" s="736" t="e">
        <f>IF(J13="",0,IF($B$4="",0,INDEX('New ISB 22-23'!$AM:$AM,MATCH($B$4,'New ISB 22-23'!$A:$A,0))))</f>
        <v>#N/A</v>
      </c>
      <c r="K38" s="90"/>
      <c r="L38" s="400" t="e">
        <f>IF(G12=0,5525,4265)</f>
        <v>#N/A</v>
      </c>
      <c r="M38" s="398" t="s">
        <v>1316</v>
      </c>
      <c r="P38" s="81"/>
      <c r="Q38" s="81"/>
      <c r="R38" s="264" t="s">
        <v>922</v>
      </c>
      <c r="S38" s="823"/>
      <c r="T38" s="824"/>
      <c r="U38" s="824"/>
      <c r="V38" s="824"/>
      <c r="W38" s="824"/>
      <c r="X38" s="825"/>
      <c r="Y38" s="156" t="e">
        <f>J38</f>
        <v>#N/A</v>
      </c>
      <c r="Z38" s="359"/>
      <c r="AA38" s="400">
        <f>IF(V12=0,5525,4265)</f>
        <v>5525</v>
      </c>
      <c r="AB38" s="398" t="s">
        <v>1316</v>
      </c>
      <c r="AD38" s="264" t="s">
        <v>922</v>
      </c>
      <c r="AE38" s="823"/>
      <c r="AF38" s="824"/>
      <c r="AG38" s="824"/>
      <c r="AH38" s="824"/>
      <c r="AI38" s="824"/>
      <c r="AJ38" s="825"/>
      <c r="AK38" s="156" t="e">
        <f>Y38</f>
        <v>#N/A</v>
      </c>
      <c r="AM38" s="400">
        <f>IF(AH12=0,5525,4265)</f>
        <v>5525</v>
      </c>
      <c r="AN38" s="398" t="s">
        <v>1316</v>
      </c>
    </row>
    <row r="39" spans="1:40" ht="27.75" customHeight="1">
      <c r="A39" s="100"/>
      <c r="C39" s="262" t="s">
        <v>1298</v>
      </c>
      <c r="D39" s="823"/>
      <c r="E39" s="824"/>
      <c r="F39" s="824"/>
      <c r="G39" s="824"/>
      <c r="H39" s="824"/>
      <c r="I39" s="825"/>
      <c r="J39" s="736" t="e">
        <f>IF(J13="",0,IF($B$4="",0,INDEX('New ISB 22-23'!$AQ:$AQ,MATCH($B$4,'New ISB 22-23'!$A:$A,0))))</f>
        <v>#N/A</v>
      </c>
      <c r="K39" s="90"/>
      <c r="L39" s="400" t="e">
        <f>IF(SUM(G12:H14)=0,0,L40/SUM(G12:H14))</f>
        <v>#N/A</v>
      </c>
      <c r="M39" s="398" t="s">
        <v>1233</v>
      </c>
      <c r="P39" s="4"/>
      <c r="Q39" s="4"/>
      <c r="R39" s="264" t="s">
        <v>1048</v>
      </c>
      <c r="S39" s="823"/>
      <c r="T39" s="824"/>
      <c r="U39" s="824"/>
      <c r="V39" s="824"/>
      <c r="W39" s="824"/>
      <c r="X39" s="825"/>
      <c r="Y39" s="156" t="e">
        <f>J39</f>
        <v>#N/A</v>
      </c>
      <c r="Z39" s="359"/>
      <c r="AA39" s="400">
        <f>IF(SUM(V12:W14)=0,0,AA40/SUM(V12:W14))</f>
        <v>0</v>
      </c>
      <c r="AB39" s="398" t="s">
        <v>1233</v>
      </c>
      <c r="AD39" s="264" t="s">
        <v>1048</v>
      </c>
      <c r="AE39" s="823"/>
      <c r="AF39" s="824"/>
      <c r="AG39" s="824"/>
      <c r="AH39" s="824"/>
      <c r="AI39" s="824"/>
      <c r="AJ39" s="825"/>
      <c r="AK39" s="156" t="e">
        <f>Y39</f>
        <v>#N/A</v>
      </c>
      <c r="AM39" s="400">
        <f>IF(SUM(AH12:AI14)=0,0,AM40/SUM(AH12:AI14))</f>
        <v>0</v>
      </c>
      <c r="AN39" s="398" t="s">
        <v>1233</v>
      </c>
    </row>
    <row r="40" spans="1:40" ht="37.200000000000003" customHeight="1" thickBot="1">
      <c r="A40" s="100"/>
      <c r="C40" s="263" t="str">
        <f>IF(E12&gt;1,"11) Minimum per pupil funding: additional funding to meet the primary minimum funding level","11) Minimum per pupil funding: additional funding to meet the secondary minimum funding level")</f>
        <v>11) Minimum per pupil funding: additional funding to meet the primary minimum funding level</v>
      </c>
      <c r="D40" s="823"/>
      <c r="E40" s="824"/>
      <c r="F40" s="824"/>
      <c r="G40" s="824"/>
      <c r="H40" s="824"/>
      <c r="I40" s="825"/>
      <c r="J40" s="736" t="e">
        <f>IF(J13="",0,IF($B$4="",0,INDEX('New ISB 22-23'!$CD:$CD,MATCH($B$4,'New ISB 22-23'!$A:$A,0))))</f>
        <v>#N/A</v>
      </c>
      <c r="K40" s="90"/>
      <c r="L40" s="401" t="e">
        <f>J13+J17+J27+J29</f>
        <v>#N/A</v>
      </c>
      <c r="M40" s="402" t="s">
        <v>1252</v>
      </c>
      <c r="P40" s="4"/>
      <c r="Q40" s="4"/>
      <c r="R40" s="264" t="s">
        <v>1050</v>
      </c>
      <c r="S40" s="823"/>
      <c r="T40" s="824"/>
      <c r="U40" s="824"/>
      <c r="V40" s="824"/>
      <c r="W40" s="824"/>
      <c r="X40" s="825"/>
      <c r="Y40" s="156">
        <f>AA35</f>
        <v>0</v>
      </c>
      <c r="Z40" s="359"/>
      <c r="AA40" s="401" t="e">
        <f>Y13+Y17+Y27+Y29</f>
        <v>#N/A</v>
      </c>
      <c r="AB40" s="402" t="s">
        <v>1252</v>
      </c>
      <c r="AD40" s="264" t="s">
        <v>1050</v>
      </c>
      <c r="AE40" s="823"/>
      <c r="AF40" s="824"/>
      <c r="AG40" s="824"/>
      <c r="AH40" s="824"/>
      <c r="AI40" s="824"/>
      <c r="AJ40" s="825"/>
      <c r="AK40" s="156">
        <f>AM35</f>
        <v>0</v>
      </c>
      <c r="AM40" s="401" t="e">
        <f>AK13+AK17+AK27+AK29</f>
        <v>#N/A</v>
      </c>
      <c r="AN40" s="402" t="s">
        <v>1252</v>
      </c>
    </row>
    <row r="41" spans="1:40" ht="24" customHeight="1">
      <c r="A41" s="100"/>
      <c r="C41" s="157"/>
      <c r="D41" s="157"/>
      <c r="E41" s="157"/>
      <c r="F41" s="157"/>
      <c r="G41" s="157"/>
      <c r="H41" s="157"/>
      <c r="I41" s="157"/>
      <c r="J41" s="158"/>
      <c r="K41" s="90"/>
      <c r="L41" s="90"/>
      <c r="M41" s="2"/>
      <c r="N41" s="6"/>
      <c r="O41" s="4"/>
      <c r="P41" s="4"/>
      <c r="Q41" s="4"/>
      <c r="R41" s="157"/>
      <c r="S41" s="157"/>
      <c r="T41" s="157"/>
      <c r="U41" s="157"/>
      <c r="V41" s="157"/>
      <c r="W41" s="157"/>
      <c r="X41" s="157"/>
      <c r="Y41" s="158"/>
      <c r="Z41" s="361"/>
      <c r="AA41" s="361"/>
      <c r="AB41" s="361"/>
      <c r="AD41" s="157"/>
      <c r="AE41" s="157"/>
      <c r="AF41" s="157"/>
      <c r="AG41" s="157"/>
      <c r="AH41" s="157"/>
      <c r="AI41" s="157"/>
      <c r="AJ41" s="157"/>
      <c r="AK41" s="158"/>
    </row>
    <row r="42" spans="1:40" ht="13.2">
      <c r="A42" s="100"/>
      <c r="C42" s="803" t="s">
        <v>1301</v>
      </c>
      <c r="D42" s="830"/>
      <c r="E42" s="830"/>
      <c r="F42" s="830"/>
      <c r="G42" s="830"/>
      <c r="H42" s="830"/>
      <c r="I42" s="831"/>
      <c r="J42" s="563" t="e">
        <f>SUM(J12,J13,J14,J17,J27,J29,J35,J37,J38,J39,J36,J40,J31)</f>
        <v>#N/A</v>
      </c>
      <c r="K42" s="91"/>
      <c r="L42" s="91"/>
      <c r="M42" s="2"/>
      <c r="N42" s="6"/>
      <c r="O42" s="4"/>
      <c r="P42" s="4"/>
      <c r="Q42" s="4"/>
      <c r="R42" s="803" t="s">
        <v>1301</v>
      </c>
      <c r="S42" s="830"/>
      <c r="T42" s="830"/>
      <c r="U42" s="830"/>
      <c r="V42" s="830"/>
      <c r="W42" s="830"/>
      <c r="X42" s="831"/>
      <c r="Y42" s="444" t="e">
        <f>SUM(Y40,Y39,Y38,Y37,Y36,Y35,Y31,Y29,Y27,Y17,Y13)</f>
        <v>#N/A</v>
      </c>
      <c r="Z42" s="359"/>
      <c r="AA42" s="359"/>
      <c r="AB42" s="359"/>
      <c r="AD42" s="803" t="s">
        <v>1301</v>
      </c>
      <c r="AE42" s="830"/>
      <c r="AF42" s="830"/>
      <c r="AG42" s="830"/>
      <c r="AH42" s="830"/>
      <c r="AI42" s="830"/>
      <c r="AJ42" s="831"/>
      <c r="AK42" s="444" t="e">
        <f>SUM(AK40,AK39,AK38,AK37,AK36,AK35,AK31,AK29,AK27,AK17,AK13)</f>
        <v>#N/A</v>
      </c>
    </row>
    <row r="43" spans="1:40" ht="24" customHeight="1">
      <c r="A43" s="100"/>
      <c r="C43" s="447" t="s">
        <v>1302</v>
      </c>
      <c r="D43" s="832"/>
      <c r="E43" s="833"/>
      <c r="F43" s="833"/>
      <c r="G43" s="833"/>
      <c r="H43" s="833"/>
      <c r="I43" s="834"/>
      <c r="J43" s="448" t="e">
        <f>IF(J13="",0,IF($B$4="",0,INDEX('New ISB 22-23'!$BN:$BN,MATCH($B$4,'New ISB 22-23'!$A:$A,0))))</f>
        <v>#N/A</v>
      </c>
      <c r="K43" s="90"/>
      <c r="L43" s="90"/>
      <c r="M43" s="2"/>
      <c r="N43" s="6"/>
      <c r="O43" s="4"/>
      <c r="P43" s="4"/>
      <c r="Q43" s="4"/>
      <c r="R43" s="447" t="s">
        <v>1302</v>
      </c>
      <c r="S43" s="832"/>
      <c r="T43" s="833"/>
      <c r="U43" s="833"/>
      <c r="V43" s="833"/>
      <c r="W43" s="833"/>
      <c r="X43" s="834"/>
      <c r="Y43" s="448" t="e">
        <f>IF($B$4="",0,INDEX('[15]New ISB 20-21'!$BN:$BN,MATCH($B$4,'[15]New ISB 20-21'!$A:$A,0)))</f>
        <v>#N/A</v>
      </c>
      <c r="Z43" s="362"/>
      <c r="AA43" s="362"/>
      <c r="AB43" s="362"/>
      <c r="AD43" s="447" t="s">
        <v>1302</v>
      </c>
      <c r="AE43" s="832"/>
      <c r="AF43" s="833"/>
      <c r="AG43" s="833"/>
      <c r="AH43" s="833"/>
      <c r="AI43" s="833"/>
      <c r="AJ43" s="834"/>
      <c r="AK43" s="448" t="e">
        <f>IF($B$4="",0,INDEX('[15]New ISB 20-21'!$BN:$BN,MATCH($B$4,'[15]New ISB 20-21'!$A:$A,0)))</f>
        <v>#N/A</v>
      </c>
    </row>
    <row r="44" spans="1:40" ht="13.2">
      <c r="A44" s="100"/>
      <c r="C44" s="449" t="s">
        <v>1303</v>
      </c>
      <c r="D44" s="832"/>
      <c r="E44" s="833"/>
      <c r="F44" s="833"/>
      <c r="G44" s="833"/>
      <c r="H44" s="833"/>
      <c r="I44" s="834"/>
      <c r="J44" s="448" t="e">
        <f>IF(J13="",0,IF($B$4="",0,INDEX('New ISB 22-23'!$BO:$BO,MATCH($B$4,'New ISB 22-23'!$A:$A,0))))</f>
        <v>#N/A</v>
      </c>
      <c r="K44" s="92"/>
      <c r="L44" s="92"/>
      <c r="M44" s="2"/>
      <c r="N44" s="6"/>
      <c r="O44" s="4"/>
      <c r="P44" s="4"/>
      <c r="Q44" s="4"/>
      <c r="R44" s="449" t="s">
        <v>1303</v>
      </c>
      <c r="S44" s="832"/>
      <c r="T44" s="833"/>
      <c r="U44" s="833"/>
      <c r="V44" s="833"/>
      <c r="W44" s="833"/>
      <c r="X44" s="834"/>
      <c r="Y44" s="448" t="e">
        <f>IF($B$4="",0,INDEX('[15]New ISB 20-21'!$BO:$BO,MATCH($B$4,'[15]New ISB 20-21'!$A:$A,0)))</f>
        <v>#N/A</v>
      </c>
      <c r="Z44" s="359"/>
      <c r="AA44" s="359"/>
      <c r="AB44" s="359"/>
      <c r="AD44" s="449" t="s">
        <v>1303</v>
      </c>
      <c r="AE44" s="832"/>
      <c r="AF44" s="833"/>
      <c r="AG44" s="833"/>
      <c r="AH44" s="833"/>
      <c r="AI44" s="833"/>
      <c r="AJ44" s="834"/>
      <c r="AK44" s="448" t="e">
        <f>IF($B$4="",0,INDEX('[15]New ISB 20-21'!$BO:$BO,MATCH($B$4,'[15]New ISB 20-21'!$A:$A,0)))</f>
        <v>#N/A</v>
      </c>
    </row>
    <row r="45" spans="1:40" ht="24" customHeight="1">
      <c r="A45" s="100"/>
      <c r="C45" s="450" t="s">
        <v>1378</v>
      </c>
      <c r="D45" s="907" t="e">
        <f>IF(J45&gt;0,"MFG adjsutment",IF(J45=0,"No MFG adjustment required"))</f>
        <v>#N/A</v>
      </c>
      <c r="E45" s="908"/>
      <c r="F45" s="908"/>
      <c r="G45" s="908"/>
      <c r="H45" s="908"/>
      <c r="I45" s="909"/>
      <c r="J45" s="451" t="e">
        <f>IF(J13="",0,IF($B$4="",0,INDEX('New ISB 22-23'!$BP:$BP,MATCH($B$4,'New ISB 22-23'!$A:$A,0))))</f>
        <v>#N/A</v>
      </c>
      <c r="K45" s="90"/>
      <c r="L45" s="90"/>
      <c r="M45" s="2"/>
      <c r="N45" s="6"/>
      <c r="O45" s="4"/>
      <c r="P45" s="4"/>
      <c r="Q45" s="4"/>
      <c r="R45" s="450" t="s">
        <v>1377</v>
      </c>
      <c r="S45" s="907" t="e">
        <f>IF(Y45&gt;0,"MFG adjsutment",IF(Y45=0,"No MFG adjustment required"))</f>
        <v>#N/A</v>
      </c>
      <c r="T45" s="908"/>
      <c r="U45" s="908"/>
      <c r="V45" s="908"/>
      <c r="W45" s="908"/>
      <c r="X45" s="909"/>
      <c r="Y45" s="451" t="e">
        <f>IF($B$4="",0,INDEX('[15]New ISB 20-21'!$BP:$BP,MATCH($B$4,'[15]New ISB 20-21'!$A:$A,0)))</f>
        <v>#N/A</v>
      </c>
      <c r="Z45" s="362"/>
      <c r="AA45" s="362"/>
      <c r="AB45" s="362"/>
      <c r="AD45" s="450" t="s">
        <v>1377</v>
      </c>
      <c r="AE45" s="907" t="e">
        <f>IF(AK45&gt;0,"MFG adjsutment",IF(AK45=0,"No MFG adjustment required"))</f>
        <v>#N/A</v>
      </c>
      <c r="AF45" s="908"/>
      <c r="AG45" s="908"/>
      <c r="AH45" s="908"/>
      <c r="AI45" s="908"/>
      <c r="AJ45" s="909"/>
      <c r="AK45" s="451" t="e">
        <f>IF($B$4="",0,INDEX('[15]New ISB 20-21'!$BP:$BP,MATCH($B$4,'[15]New ISB 20-21'!$A:$A,0)))</f>
        <v>#N/A</v>
      </c>
    </row>
    <row r="46" spans="1:40" ht="13.2">
      <c r="A46" s="100"/>
      <c r="C46" s="803" t="s">
        <v>1300</v>
      </c>
      <c r="D46" s="804"/>
      <c r="E46" s="804"/>
      <c r="F46" s="804"/>
      <c r="G46" s="804"/>
      <c r="H46" s="804"/>
      <c r="I46" s="805"/>
      <c r="J46" s="452" t="e">
        <f>IF(J42=0,0,J42+J45)</f>
        <v>#N/A</v>
      </c>
      <c r="K46" s="92"/>
      <c r="L46" s="92"/>
      <c r="M46" s="2"/>
      <c r="N46" s="6"/>
      <c r="O46" s="4"/>
      <c r="P46" s="4"/>
      <c r="Q46" s="4"/>
      <c r="R46" s="803" t="s">
        <v>1300</v>
      </c>
      <c r="S46" s="804"/>
      <c r="T46" s="804"/>
      <c r="U46" s="804"/>
      <c r="V46" s="804"/>
      <c r="W46" s="804"/>
      <c r="X46" s="805"/>
      <c r="Y46" s="452" t="e">
        <f>IF(Y42=0,0,Y42+Y45)</f>
        <v>#N/A</v>
      </c>
      <c r="Z46" s="359"/>
      <c r="AA46" s="359"/>
      <c r="AB46" s="359"/>
      <c r="AD46" s="803" t="s">
        <v>1300</v>
      </c>
      <c r="AE46" s="804"/>
      <c r="AF46" s="804"/>
      <c r="AG46" s="804"/>
      <c r="AH46" s="804"/>
      <c r="AI46" s="804"/>
      <c r="AJ46" s="805"/>
      <c r="AK46" s="452" t="e">
        <f>IF(AK42=0,0,AK42+AK45)</f>
        <v>#N/A</v>
      </c>
    </row>
    <row r="47" spans="1:40" ht="24" customHeight="1">
      <c r="A47" s="100"/>
      <c r="C47" s="161"/>
      <c r="D47" s="161"/>
      <c r="E47" s="161"/>
      <c r="F47" s="161"/>
      <c r="G47" s="161"/>
      <c r="H47" s="161"/>
      <c r="I47" s="161"/>
      <c r="J47" s="257"/>
      <c r="K47" s="90"/>
      <c r="L47" s="90"/>
      <c r="M47" s="2"/>
      <c r="N47" s="6"/>
      <c r="O47" s="4"/>
      <c r="P47" s="4"/>
      <c r="Q47" s="4"/>
      <c r="R47" s="161"/>
      <c r="S47" s="161"/>
      <c r="T47" s="161"/>
      <c r="U47" s="161"/>
      <c r="V47" s="161"/>
      <c r="W47" s="161"/>
      <c r="X47" s="161"/>
      <c r="Y47" s="159"/>
      <c r="Z47" s="362"/>
      <c r="AA47" s="362"/>
      <c r="AB47" s="362"/>
      <c r="AD47" s="161"/>
      <c r="AE47" s="161"/>
      <c r="AF47" s="161"/>
      <c r="AG47" s="161"/>
      <c r="AH47" s="161"/>
      <c r="AI47" s="161"/>
      <c r="AJ47" s="161"/>
      <c r="AK47" s="159"/>
    </row>
    <row r="48" spans="1:40" ht="12.75" customHeight="1">
      <c r="A48" s="100"/>
      <c r="C48" s="873" t="s">
        <v>38</v>
      </c>
      <c r="D48" s="873"/>
      <c r="E48" s="873" t="s">
        <v>22</v>
      </c>
      <c r="F48" s="873"/>
      <c r="G48" s="873" t="s">
        <v>23</v>
      </c>
      <c r="H48" s="873"/>
      <c r="I48" s="20" t="s">
        <v>18</v>
      </c>
      <c r="J48" s="258" t="s">
        <v>19</v>
      </c>
      <c r="K48" s="92"/>
      <c r="L48" s="92"/>
      <c r="M48" s="2"/>
      <c r="N48" s="6"/>
      <c r="O48" s="4"/>
      <c r="P48" s="4"/>
      <c r="Q48" s="4"/>
      <c r="R48" s="828" t="s">
        <v>38</v>
      </c>
      <c r="S48" s="829"/>
      <c r="T48" s="828" t="s">
        <v>22</v>
      </c>
      <c r="U48" s="829"/>
      <c r="V48" s="828" t="s">
        <v>23</v>
      </c>
      <c r="W48" s="829"/>
      <c r="X48" s="20" t="s">
        <v>18</v>
      </c>
      <c r="Y48" s="162" t="s">
        <v>19</v>
      </c>
      <c r="Z48" s="363"/>
      <c r="AA48" s="363"/>
      <c r="AB48" s="363"/>
      <c r="AD48" s="828" t="s">
        <v>38</v>
      </c>
      <c r="AE48" s="829"/>
      <c r="AF48" s="828" t="s">
        <v>22</v>
      </c>
      <c r="AG48" s="829"/>
      <c r="AH48" s="828" t="s">
        <v>23</v>
      </c>
      <c r="AI48" s="829"/>
      <c r="AJ48" s="20" t="s">
        <v>18</v>
      </c>
      <c r="AK48" s="162" t="s">
        <v>19</v>
      </c>
    </row>
    <row r="49" spans="1:37" ht="21.75" customHeight="1">
      <c r="A49" s="100"/>
      <c r="C49" s="870" t="s">
        <v>39</v>
      </c>
      <c r="D49" s="32" t="s">
        <v>40</v>
      </c>
      <c r="E49" s="874" t="str">
        <f>IF($J$4="A",0,"-26.59")</f>
        <v>-26.59</v>
      </c>
      <c r="F49" s="875"/>
      <c r="G49" s="859" t="e">
        <f>G12</f>
        <v>#N/A</v>
      </c>
      <c r="H49" s="860"/>
      <c r="I49" s="148" t="e">
        <f>IF(SUM($G$12:$G$14)=0,0,E49*G49)</f>
        <v>#N/A</v>
      </c>
      <c r="J49" s="840" t="e">
        <f>IF(K3="A",0,IF(SUM($G$12:$G$14)=0,0,I49+I50+I51))</f>
        <v>#N/A</v>
      </c>
      <c r="K49" s="93"/>
      <c r="L49" s="93"/>
      <c r="M49" s="2"/>
      <c r="N49" s="6"/>
      <c r="O49" s="4"/>
      <c r="P49" s="4"/>
      <c r="Q49" s="4"/>
      <c r="R49" s="870" t="s">
        <v>39</v>
      </c>
      <c r="S49" s="32" t="s">
        <v>40</v>
      </c>
      <c r="T49" s="885" t="s">
        <v>1046</v>
      </c>
      <c r="U49" s="886"/>
      <c r="V49" s="887">
        <f>V12</f>
        <v>0</v>
      </c>
      <c r="W49" s="888"/>
      <c r="X49" s="148" t="e">
        <f>IF(SUM($G$12:$G$14)=0,0,T49*V49)</f>
        <v>#N/A</v>
      </c>
      <c r="Y49" s="840" t="e">
        <f>IF(Z3="A",0,IF(SUM($G$12:$G$14)=0,0,X49+X50+X51))</f>
        <v>#N/A</v>
      </c>
      <c r="Z49" s="359"/>
      <c r="AA49" s="359"/>
      <c r="AB49" s="359"/>
      <c r="AD49" s="870" t="s">
        <v>39</v>
      </c>
      <c r="AE49" s="32" t="s">
        <v>40</v>
      </c>
      <c r="AF49" s="885" t="s">
        <v>1046</v>
      </c>
      <c r="AG49" s="886"/>
      <c r="AH49" s="887">
        <f>AH12</f>
        <v>0</v>
      </c>
      <c r="AI49" s="888"/>
      <c r="AJ49" s="148" t="e">
        <f>IF(SUM($G$12:$G$14)=0,0,AF49*AH49)</f>
        <v>#N/A</v>
      </c>
      <c r="AK49" s="840" t="e">
        <f>IF(AM4="A",0,IF(SUM($G$12:$G$14)=0,0,AJ49+AJ50+AJ51))</f>
        <v>#N/A</v>
      </c>
    </row>
    <row r="50" spans="1:37" ht="21.75" customHeight="1">
      <c r="A50" s="100"/>
      <c r="C50" s="871"/>
      <c r="D50" s="24" t="s">
        <v>24</v>
      </c>
      <c r="E50" s="874" t="str">
        <f>IF($J$4="A",0,"-25.27")</f>
        <v>-25.27</v>
      </c>
      <c r="F50" s="875"/>
      <c r="G50" s="876" t="e">
        <f>G13</f>
        <v>#N/A</v>
      </c>
      <c r="H50" s="877"/>
      <c r="I50" s="145" t="e">
        <f>IF(SUM($G$12:$G$14)=0,0,E50*G50)</f>
        <v>#N/A</v>
      </c>
      <c r="J50" s="853"/>
      <c r="K50" s="90"/>
      <c r="L50" s="90"/>
      <c r="M50" s="2"/>
      <c r="N50" s="6"/>
      <c r="O50" s="4"/>
      <c r="P50" s="4"/>
      <c r="Q50" s="4"/>
      <c r="R50" s="871"/>
      <c r="S50" s="24" t="s">
        <v>24</v>
      </c>
      <c r="T50" s="889" t="s">
        <v>1047</v>
      </c>
      <c r="U50" s="890"/>
      <c r="V50" s="846">
        <f>V13</f>
        <v>0</v>
      </c>
      <c r="W50" s="847"/>
      <c r="X50" s="145" t="e">
        <f>IF(SUM($G$12:$G$14)=0,0,T50*V50)</f>
        <v>#N/A</v>
      </c>
      <c r="Y50" s="853"/>
      <c r="Z50" s="359"/>
      <c r="AA50" s="359"/>
      <c r="AB50" s="359"/>
      <c r="AD50" s="871"/>
      <c r="AE50" s="24" t="s">
        <v>24</v>
      </c>
      <c r="AF50" s="889" t="s">
        <v>1047</v>
      </c>
      <c r="AG50" s="890"/>
      <c r="AH50" s="846">
        <f>AH13</f>
        <v>0</v>
      </c>
      <c r="AI50" s="847"/>
      <c r="AJ50" s="145" t="e">
        <f>IF(SUM($G$12:$G$14)=0,0,AF50*AH50)</f>
        <v>#N/A</v>
      </c>
      <c r="AK50" s="853"/>
    </row>
    <row r="51" spans="1:37" ht="21.75" customHeight="1">
      <c r="A51" s="100"/>
      <c r="C51" s="872"/>
      <c r="D51" s="29" t="s">
        <v>25</v>
      </c>
      <c r="E51" s="881" t="str">
        <f>IF($J$4="A",0,"-25.27")</f>
        <v>-25.27</v>
      </c>
      <c r="F51" s="882"/>
      <c r="G51" s="883" t="e">
        <f>G14</f>
        <v>#N/A</v>
      </c>
      <c r="H51" s="884"/>
      <c r="I51" s="151" t="e">
        <f>IF(SUM($G$12:$G$14)=0,0,E51*G51)</f>
        <v>#N/A</v>
      </c>
      <c r="J51" s="841"/>
      <c r="K51" s="90"/>
      <c r="L51" s="90"/>
      <c r="M51" s="2"/>
      <c r="N51" s="6"/>
      <c r="O51" s="4"/>
      <c r="P51" s="4"/>
      <c r="Q51" s="4"/>
      <c r="R51" s="872"/>
      <c r="S51" s="29" t="s">
        <v>25</v>
      </c>
      <c r="T51" s="894" t="s">
        <v>1047</v>
      </c>
      <c r="U51" s="895"/>
      <c r="V51" s="850">
        <f>V14</f>
        <v>0</v>
      </c>
      <c r="W51" s="851"/>
      <c r="X51" s="151" t="e">
        <f>IF(SUM($G$12:$G$14)=0,0,T51*V51)</f>
        <v>#N/A</v>
      </c>
      <c r="Y51" s="841"/>
      <c r="Z51" s="359"/>
      <c r="AA51" s="359"/>
      <c r="AB51" s="359"/>
      <c r="AD51" s="872"/>
      <c r="AE51" s="29" t="s">
        <v>25</v>
      </c>
      <c r="AF51" s="894" t="s">
        <v>1047</v>
      </c>
      <c r="AG51" s="895"/>
      <c r="AH51" s="850">
        <f>AH14</f>
        <v>0</v>
      </c>
      <c r="AI51" s="851"/>
      <c r="AJ51" s="151" t="e">
        <f>IF(SUM($G$12:$G$14)=0,0,AF51*AH51)</f>
        <v>#N/A</v>
      </c>
      <c r="AK51" s="841"/>
    </row>
    <row r="52" spans="1:37" ht="21.75" customHeight="1">
      <c r="A52" s="100"/>
      <c r="C52" s="83"/>
      <c r="D52" s="723"/>
      <c r="E52" s="724"/>
      <c r="F52" s="724"/>
      <c r="G52" s="726"/>
      <c r="H52" s="726"/>
      <c r="I52" s="725"/>
      <c r="J52" s="343"/>
      <c r="K52" s="90"/>
      <c r="L52" s="90"/>
      <c r="M52" s="2"/>
      <c r="N52" s="6"/>
      <c r="O52" s="4"/>
      <c r="P52" s="4"/>
      <c r="Q52" s="4"/>
      <c r="R52" s="83"/>
      <c r="S52" s="723"/>
      <c r="T52" s="724"/>
      <c r="U52" s="724"/>
      <c r="V52" s="726"/>
      <c r="W52" s="726"/>
      <c r="X52" s="725"/>
      <c r="Y52" s="343"/>
      <c r="Z52" s="359"/>
      <c r="AA52" s="359"/>
      <c r="AB52" s="359"/>
      <c r="AD52" s="83"/>
      <c r="AE52" s="723"/>
      <c r="AF52" s="724"/>
      <c r="AG52" s="724"/>
      <c r="AH52" s="726"/>
      <c r="AI52" s="726"/>
      <c r="AJ52" s="725"/>
      <c r="AK52" s="343"/>
    </row>
    <row r="53" spans="1:37" ht="13.2">
      <c r="A53" s="100"/>
      <c r="C53" s="803" t="s">
        <v>1563</v>
      </c>
      <c r="D53" s="804"/>
      <c r="E53" s="804"/>
      <c r="F53" s="804"/>
      <c r="G53" s="804"/>
      <c r="H53" s="804"/>
      <c r="I53" s="805"/>
      <c r="J53" s="452" t="e">
        <f>-J38</f>
        <v>#N/A</v>
      </c>
      <c r="K53" s="92"/>
      <c r="L53" s="92"/>
      <c r="M53" s="2"/>
      <c r="N53" s="6"/>
      <c r="O53" s="4"/>
      <c r="P53" s="4"/>
      <c r="Q53" s="4"/>
      <c r="R53" s="803" t="s">
        <v>1563</v>
      </c>
      <c r="S53" s="804"/>
      <c r="T53" s="804"/>
      <c r="U53" s="804"/>
      <c r="V53" s="804"/>
      <c r="W53" s="804"/>
      <c r="X53" s="805"/>
      <c r="Y53" s="452" t="e">
        <f>-Y38</f>
        <v>#N/A</v>
      </c>
      <c r="Z53" s="362"/>
      <c r="AA53" s="362"/>
      <c r="AB53" s="362"/>
      <c r="AD53" s="803" t="s">
        <v>1563</v>
      </c>
      <c r="AE53" s="804"/>
      <c r="AF53" s="804"/>
      <c r="AG53" s="804"/>
      <c r="AH53" s="804"/>
      <c r="AI53" s="804"/>
      <c r="AJ53" s="805"/>
      <c r="AK53" s="452" t="e">
        <f>-AK38</f>
        <v>#N/A</v>
      </c>
    </row>
    <row r="54" spans="1:37" ht="24" customHeight="1">
      <c r="A54" s="100"/>
      <c r="C54" s="869" t="s">
        <v>37</v>
      </c>
      <c r="D54" s="869"/>
      <c r="E54" s="869"/>
      <c r="F54" s="869"/>
      <c r="G54" s="869"/>
      <c r="H54" s="869"/>
      <c r="I54" s="869"/>
      <c r="J54" s="741" t="e">
        <f>IF(SUM(I12:I14)=0,0,J46+J49+J53)</f>
        <v>#N/A</v>
      </c>
      <c r="K54" s="94"/>
      <c r="L54" s="94"/>
      <c r="M54" s="2"/>
      <c r="N54" s="6"/>
      <c r="O54" s="4"/>
      <c r="P54" s="4"/>
      <c r="Q54" s="4"/>
      <c r="R54" s="891" t="s">
        <v>37</v>
      </c>
      <c r="S54" s="892"/>
      <c r="T54" s="892"/>
      <c r="U54" s="892"/>
      <c r="V54" s="892"/>
      <c r="W54" s="892"/>
      <c r="X54" s="893"/>
      <c r="Y54" s="741">
        <f>IF(SUM(X12:X14)=0,0,Y46+Y49+Y53)</f>
        <v>0</v>
      </c>
      <c r="Z54" s="364"/>
      <c r="AA54" s="364"/>
      <c r="AB54" s="364"/>
      <c r="AD54" s="891" t="s">
        <v>37</v>
      </c>
      <c r="AE54" s="892"/>
      <c r="AF54" s="892"/>
      <c r="AG54" s="892"/>
      <c r="AH54" s="892"/>
      <c r="AI54" s="892"/>
      <c r="AJ54" s="893"/>
      <c r="AK54" s="741">
        <f>IF(SUM(AJ12:AJ14)=0,0,AK46+AK49+AK53)</f>
        <v>0</v>
      </c>
    </row>
    <row r="55" spans="1:37">
      <c r="A55" s="100"/>
      <c r="K55" s="95"/>
      <c r="L55" s="95"/>
      <c r="AA55" s="269"/>
      <c r="AB55" s="269"/>
    </row>
    <row r="56" spans="1:37">
      <c r="A56" s="100"/>
      <c r="K56" s="95"/>
      <c r="L56" s="95"/>
      <c r="AA56" s="269"/>
      <c r="AB56" s="269"/>
    </row>
    <row r="57" spans="1:37">
      <c r="A57" s="100"/>
      <c r="K57" s="95"/>
      <c r="L57" s="95"/>
    </row>
    <row r="58" spans="1:37" ht="22.8" hidden="1">
      <c r="A58" s="100"/>
      <c r="C58" s="866" t="s">
        <v>1376</v>
      </c>
      <c r="D58" s="867"/>
      <c r="E58" s="867"/>
      <c r="F58" s="867"/>
      <c r="G58" s="867"/>
      <c r="H58" s="867"/>
      <c r="I58" s="867"/>
      <c r="J58" s="868"/>
      <c r="K58" s="89"/>
      <c r="L58" s="89"/>
      <c r="M58" s="1"/>
      <c r="N58" s="1"/>
      <c r="R58" s="866" t="s">
        <v>1079</v>
      </c>
      <c r="S58" s="867"/>
      <c r="T58" s="867"/>
      <c r="U58" s="867"/>
      <c r="V58" s="867"/>
      <c r="W58" s="867"/>
      <c r="X58" s="867"/>
      <c r="Y58" s="868"/>
      <c r="Z58" s="365"/>
      <c r="AA58" s="344"/>
      <c r="AB58" s="344"/>
      <c r="AD58" s="866" t="s">
        <v>1256</v>
      </c>
      <c r="AE58" s="867"/>
      <c r="AF58" s="867"/>
      <c r="AG58" s="867"/>
      <c r="AH58" s="867"/>
      <c r="AI58" s="867"/>
      <c r="AJ58" s="867"/>
      <c r="AK58" s="868"/>
    </row>
    <row r="59" spans="1:37" ht="15">
      <c r="A59" s="100"/>
      <c r="C59" s="229"/>
      <c r="D59" s="230">
        <f>B4</f>
        <v>0</v>
      </c>
      <c r="E59" s="229"/>
      <c r="F59" s="231"/>
      <c r="G59" s="231"/>
      <c r="H59" s="231"/>
      <c r="I59" s="231"/>
      <c r="J59" s="229"/>
      <c r="K59" s="232"/>
      <c r="L59" s="232"/>
      <c r="M59" s="233"/>
      <c r="N59" s="233"/>
      <c r="O59" s="234"/>
      <c r="P59" s="234"/>
      <c r="Q59" s="234"/>
      <c r="R59" s="229"/>
      <c r="S59" s="230">
        <f>P4</f>
        <v>0</v>
      </c>
      <c r="T59" s="229"/>
      <c r="U59" s="231"/>
      <c r="V59" s="231"/>
      <c r="W59" s="231"/>
      <c r="X59" s="231"/>
      <c r="Y59" s="229"/>
      <c r="Z59" s="366"/>
      <c r="AA59" s="229"/>
      <c r="AB59" s="229"/>
      <c r="AC59" s="235"/>
      <c r="AD59" s="229"/>
      <c r="AE59" s="230">
        <f>S59</f>
        <v>0</v>
      </c>
      <c r="AF59" s="229"/>
      <c r="AG59" s="164"/>
      <c r="AH59" s="164"/>
      <c r="AI59" s="164"/>
      <c r="AJ59" s="164"/>
      <c r="AK59" s="163"/>
    </row>
    <row r="60" spans="1:37" ht="15" customHeight="1">
      <c r="A60" s="100"/>
      <c r="C60" s="165"/>
      <c r="D60" s="165"/>
      <c r="E60" s="165"/>
      <c r="F60" s="166"/>
      <c r="G60" s="166"/>
      <c r="H60" s="166"/>
      <c r="I60" s="166"/>
      <c r="J60" s="165"/>
      <c r="K60" s="96"/>
      <c r="L60" s="96"/>
      <c r="R60" s="165"/>
      <c r="S60" s="165"/>
      <c r="T60" s="165"/>
      <c r="U60" s="166"/>
      <c r="V60" s="166"/>
      <c r="W60" s="166"/>
      <c r="X60" s="166"/>
      <c r="Y60" s="165"/>
      <c r="Z60" s="367"/>
      <c r="AA60" s="165"/>
      <c r="AB60" s="165"/>
      <c r="AC60" s="17"/>
      <c r="AD60" s="165"/>
      <c r="AE60" s="165"/>
      <c r="AF60" s="165"/>
      <c r="AG60" s="166"/>
      <c r="AH60" s="166"/>
      <c r="AI60" s="166"/>
      <c r="AJ60" s="166"/>
      <c r="AK60" s="165"/>
    </row>
    <row r="61" spans="1:37" s="15" customFormat="1" ht="13.8" hidden="1">
      <c r="A61" s="101"/>
      <c r="C61" s="165"/>
      <c r="D61" s="165"/>
      <c r="E61" s="165"/>
      <c r="F61" s="167" t="s">
        <v>48</v>
      </c>
      <c r="G61" s="168"/>
      <c r="H61" s="167" t="s">
        <v>48</v>
      </c>
      <c r="I61" s="168"/>
      <c r="J61" s="167" t="s">
        <v>48</v>
      </c>
      <c r="K61" s="97"/>
      <c r="L61" s="97"/>
      <c r="R61" s="165"/>
      <c r="S61" s="165"/>
      <c r="T61" s="165"/>
      <c r="U61" s="167" t="s">
        <v>48</v>
      </c>
      <c r="V61" s="168"/>
      <c r="W61" s="167" t="s">
        <v>48</v>
      </c>
      <c r="X61" s="168"/>
      <c r="Y61" s="167" t="s">
        <v>48</v>
      </c>
      <c r="Z61" s="368"/>
      <c r="AA61" s="168"/>
      <c r="AB61" s="168"/>
      <c r="AC61" s="17"/>
      <c r="AD61" s="165"/>
      <c r="AE61" s="165"/>
      <c r="AF61" s="165"/>
      <c r="AG61" s="167" t="s">
        <v>48</v>
      </c>
      <c r="AH61" s="168"/>
      <c r="AI61" s="167" t="s">
        <v>48</v>
      </c>
      <c r="AJ61" s="168"/>
      <c r="AK61" s="167" t="s">
        <v>48</v>
      </c>
    </row>
    <row r="62" spans="1:37" s="17" customFormat="1" ht="13.8" hidden="1">
      <c r="A62" s="102"/>
      <c r="C62" s="165"/>
      <c r="D62" s="165"/>
      <c r="E62" s="165"/>
      <c r="F62" s="166"/>
      <c r="G62" s="166"/>
      <c r="H62" s="470" t="e">
        <f>VLOOKUP($D$59,#REF!,61,FALSE)</f>
        <v>#REF!</v>
      </c>
      <c r="I62" s="166"/>
      <c r="J62" s="165"/>
      <c r="K62" s="97"/>
      <c r="L62" s="97"/>
      <c r="R62" s="165"/>
      <c r="S62" s="165"/>
      <c r="T62" s="165"/>
      <c r="U62" s="166"/>
      <c r="V62" s="166"/>
      <c r="W62" s="222" t="e">
        <f>VLOOKUP($D$59,#REF!,61,FALSE)</f>
        <v>#REF!</v>
      </c>
      <c r="X62" s="166"/>
      <c r="Y62" s="165"/>
      <c r="Z62" s="367"/>
      <c r="AA62" s="165"/>
      <c r="AB62" s="165"/>
      <c r="AD62" s="165"/>
      <c r="AE62" s="165"/>
      <c r="AF62" s="165"/>
      <c r="AG62" s="166"/>
      <c r="AH62" s="166"/>
      <c r="AI62" s="222" t="e">
        <f>VLOOKUP(AE59,#REF!,61,FALSE)</f>
        <v>#REF!</v>
      </c>
      <c r="AJ62" s="166"/>
      <c r="AK62" s="165"/>
    </row>
    <row r="63" spans="1:37" s="17" customFormat="1" ht="13.8" hidden="1">
      <c r="A63" s="102"/>
      <c r="C63" s="169" t="s">
        <v>924</v>
      </c>
      <c r="D63" s="170"/>
      <c r="E63" s="170"/>
      <c r="F63" s="171"/>
      <c r="G63" s="171"/>
      <c r="H63" s="171" t="e">
        <f>INDEX('Baselines 19-20'!J:J,MATCH($D$59,'Baselines 19-20'!A:A,0))</f>
        <v>#N/A</v>
      </c>
      <c r="I63" s="172"/>
      <c r="J63" s="173"/>
      <c r="K63" s="97"/>
      <c r="L63" s="97"/>
      <c r="R63" s="169" t="s">
        <v>1080</v>
      </c>
      <c r="S63" s="170"/>
      <c r="T63" s="170"/>
      <c r="U63" s="171"/>
      <c r="V63" s="171"/>
      <c r="W63" s="171" t="e">
        <f>H112</f>
        <v>#REF!</v>
      </c>
      <c r="X63" s="172"/>
      <c r="Y63" s="173"/>
      <c r="Z63" s="369"/>
      <c r="AA63" s="188"/>
      <c r="AB63" s="188"/>
      <c r="AD63" s="169" t="s">
        <v>1287</v>
      </c>
      <c r="AE63" s="170"/>
      <c r="AF63" s="170"/>
      <c r="AG63" s="171"/>
      <c r="AH63" s="171"/>
      <c r="AI63" s="171" t="e">
        <f>W112</f>
        <v>#N/A</v>
      </c>
      <c r="AJ63" s="172"/>
      <c r="AK63" s="173"/>
    </row>
    <row r="64" spans="1:37" s="17" customFormat="1" ht="13.8" hidden="1">
      <c r="A64" s="102"/>
      <c r="C64" s="174"/>
      <c r="D64" s="175"/>
      <c r="E64" s="175"/>
      <c r="F64" s="176"/>
      <c r="G64" s="176"/>
      <c r="H64" s="176"/>
      <c r="I64" s="177"/>
      <c r="J64" s="178"/>
      <c r="K64" s="97"/>
      <c r="L64" s="97"/>
      <c r="R64" s="174"/>
      <c r="S64" s="175"/>
      <c r="T64" s="175"/>
      <c r="U64" s="176"/>
      <c r="V64" s="176"/>
      <c r="W64" s="176"/>
      <c r="X64" s="177"/>
      <c r="Y64" s="178"/>
      <c r="Z64" s="369"/>
      <c r="AA64" s="188"/>
      <c r="AB64" s="188"/>
      <c r="AD64" s="174"/>
      <c r="AE64" s="175"/>
      <c r="AF64" s="175"/>
      <c r="AG64" s="176"/>
      <c r="AH64" s="176"/>
      <c r="AI64" s="176"/>
      <c r="AJ64" s="177"/>
      <c r="AK64" s="178"/>
    </row>
    <row r="65" spans="1:37" s="17" customFormat="1" ht="13.8" hidden="1">
      <c r="A65" s="102"/>
      <c r="C65" s="174" t="s">
        <v>913</v>
      </c>
      <c r="D65" s="175"/>
      <c r="E65" s="175"/>
      <c r="F65" s="176" t="e">
        <f>VLOOKUP(D59,#REF!,39,FALSE)</f>
        <v>#REF!</v>
      </c>
      <c r="G65" s="176"/>
      <c r="H65" s="176"/>
      <c r="I65" s="177"/>
      <c r="J65" s="178"/>
      <c r="K65" s="97"/>
      <c r="L65" s="97"/>
      <c r="R65" s="174" t="s">
        <v>928</v>
      </c>
      <c r="S65" s="175"/>
      <c r="T65" s="175"/>
      <c r="U65" s="176" t="e">
        <f>F80</f>
        <v>#REF!</v>
      </c>
      <c r="V65" s="176"/>
      <c r="W65" s="176"/>
      <c r="X65" s="177"/>
      <c r="Y65" s="178"/>
      <c r="Z65" s="369"/>
      <c r="AA65" s="188"/>
      <c r="AB65" s="188"/>
      <c r="AD65" s="174" t="s">
        <v>1084</v>
      </c>
      <c r="AE65" s="175"/>
      <c r="AF65" s="175"/>
      <c r="AG65" s="176" t="e">
        <f>U80</f>
        <v>#REF!</v>
      </c>
      <c r="AH65" s="176"/>
      <c r="AI65" s="176"/>
      <c r="AJ65" s="177"/>
      <c r="AK65" s="178"/>
    </row>
    <row r="66" spans="1:37" s="17" customFormat="1" ht="13.8" hidden="1">
      <c r="A66" s="102"/>
      <c r="C66" s="174" t="s">
        <v>925</v>
      </c>
      <c r="D66" s="175"/>
      <c r="E66" s="175"/>
      <c r="F66" s="176">
        <v>114400</v>
      </c>
      <c r="G66" s="176"/>
      <c r="H66" s="176"/>
      <c r="I66" s="177"/>
      <c r="J66" s="178"/>
      <c r="K66" s="97"/>
      <c r="L66" s="97"/>
      <c r="R66" s="174" t="s">
        <v>1081</v>
      </c>
      <c r="S66" s="175"/>
      <c r="T66" s="175"/>
      <c r="U66" s="176">
        <f>F66</f>
        <v>114400</v>
      </c>
      <c r="V66" s="176"/>
      <c r="W66" s="176"/>
      <c r="X66" s="177"/>
      <c r="Y66" s="178"/>
      <c r="Z66" s="369"/>
      <c r="AA66" s="188"/>
      <c r="AB66" s="188"/>
      <c r="AD66" s="174" t="s">
        <v>1285</v>
      </c>
      <c r="AE66" s="175"/>
      <c r="AF66" s="175"/>
      <c r="AG66" s="176">
        <f>U66</f>
        <v>114400</v>
      </c>
      <c r="AH66" s="176"/>
      <c r="AI66" s="176"/>
      <c r="AJ66" s="177"/>
      <c r="AK66" s="178"/>
    </row>
    <row r="67" spans="1:37" s="17" customFormat="1" ht="13.8" hidden="1">
      <c r="A67" s="102"/>
      <c r="C67" s="174" t="s">
        <v>926</v>
      </c>
      <c r="D67" s="175"/>
      <c r="E67" s="175"/>
      <c r="F67" s="179" t="e">
        <f>INDEX(#REF!,MATCH($D$59,#REF!,0))</f>
        <v>#REF!</v>
      </c>
      <c r="G67" s="176"/>
      <c r="H67" s="176"/>
      <c r="I67" s="177"/>
      <c r="J67" s="178"/>
      <c r="K67" s="97"/>
      <c r="L67" s="97"/>
      <c r="R67" s="174" t="s">
        <v>1082</v>
      </c>
      <c r="S67" s="175"/>
      <c r="T67" s="175"/>
      <c r="U67" s="179" t="e">
        <f>F67</f>
        <v>#REF!</v>
      </c>
      <c r="V67" s="176"/>
      <c r="W67" s="176"/>
      <c r="X67" s="177"/>
      <c r="Y67" s="178"/>
      <c r="Z67" s="369"/>
      <c r="AA67" s="188"/>
      <c r="AB67" s="188"/>
      <c r="AD67" s="174" t="s">
        <v>1286</v>
      </c>
      <c r="AE67" s="175"/>
      <c r="AF67" s="175"/>
      <c r="AG67" s="179" t="e">
        <f>U67</f>
        <v>#REF!</v>
      </c>
      <c r="AH67" s="176"/>
      <c r="AI67" s="176"/>
      <c r="AJ67" s="177"/>
      <c r="AK67" s="178"/>
    </row>
    <row r="68" spans="1:37" s="17" customFormat="1" ht="13.8" hidden="1">
      <c r="A68" s="102"/>
      <c r="C68" s="174"/>
      <c r="D68" s="175"/>
      <c r="E68" s="175"/>
      <c r="F68" s="176"/>
      <c r="G68" s="176"/>
      <c r="H68" s="176"/>
      <c r="I68" s="177"/>
      <c r="J68" s="178"/>
      <c r="K68" s="97"/>
      <c r="L68" s="97"/>
      <c r="R68" s="174"/>
      <c r="S68" s="175"/>
      <c r="T68" s="175"/>
      <c r="U68" s="176"/>
      <c r="V68" s="176"/>
      <c r="W68" s="176"/>
      <c r="X68" s="177"/>
      <c r="Y68" s="178"/>
      <c r="Z68" s="369"/>
      <c r="AA68" s="188"/>
      <c r="AB68" s="188"/>
      <c r="AD68" s="174"/>
      <c r="AE68" s="175"/>
      <c r="AF68" s="175"/>
      <c r="AG68" s="176"/>
      <c r="AH68" s="176"/>
      <c r="AI68" s="176"/>
      <c r="AJ68" s="177"/>
      <c r="AK68" s="178"/>
    </row>
    <row r="69" spans="1:37" s="17" customFormat="1" ht="13.8" hidden="1">
      <c r="A69" s="102"/>
      <c r="C69" s="174"/>
      <c r="D69" s="175"/>
      <c r="E69" s="175"/>
      <c r="F69" s="176"/>
      <c r="G69" s="176"/>
      <c r="H69" s="176" t="e">
        <f>SUM(F65:F67)</f>
        <v>#REF!</v>
      </c>
      <c r="I69" s="177"/>
      <c r="J69" s="178"/>
      <c r="K69" s="97"/>
      <c r="L69" s="97"/>
      <c r="R69" s="174"/>
      <c r="S69" s="175"/>
      <c r="T69" s="175"/>
      <c r="U69" s="176"/>
      <c r="V69" s="176"/>
      <c r="W69" s="176" t="e">
        <f>SUM(U65:U67)</f>
        <v>#REF!</v>
      </c>
      <c r="X69" s="177"/>
      <c r="Y69" s="178"/>
      <c r="Z69" s="369"/>
      <c r="AA69" s="188"/>
      <c r="AB69" s="188"/>
      <c r="AD69" s="174"/>
      <c r="AE69" s="175"/>
      <c r="AF69" s="175"/>
      <c r="AG69" s="176"/>
      <c r="AH69" s="176"/>
      <c r="AI69" s="176" t="e">
        <f>SUM(AG65:AG67)</f>
        <v>#REF!</v>
      </c>
      <c r="AJ69" s="177"/>
      <c r="AK69" s="178"/>
    </row>
    <row r="70" spans="1:37" s="17" customFormat="1" ht="13.8" hidden="1">
      <c r="A70" s="102"/>
      <c r="C70" s="174"/>
      <c r="D70" s="175"/>
      <c r="E70" s="175"/>
      <c r="F70" s="176"/>
      <c r="G70" s="176"/>
      <c r="H70" s="176"/>
      <c r="I70" s="177"/>
      <c r="J70" s="178"/>
      <c r="K70" s="97"/>
      <c r="L70" s="97"/>
      <c r="R70" s="174"/>
      <c r="S70" s="175"/>
      <c r="T70" s="175"/>
      <c r="U70" s="176"/>
      <c r="V70" s="176"/>
      <c r="W70" s="176"/>
      <c r="X70" s="177"/>
      <c r="Y70" s="178"/>
      <c r="Z70" s="369"/>
      <c r="AA70" s="188"/>
      <c r="AB70" s="188"/>
      <c r="AD70" s="174"/>
      <c r="AE70" s="175"/>
      <c r="AF70" s="175"/>
      <c r="AG70" s="176"/>
      <c r="AH70" s="176"/>
      <c r="AI70" s="176"/>
      <c r="AJ70" s="177"/>
      <c r="AK70" s="178"/>
    </row>
    <row r="71" spans="1:37" s="17" customFormat="1" ht="13.8" hidden="1">
      <c r="A71" s="102"/>
      <c r="C71" s="174" t="s">
        <v>908</v>
      </c>
      <c r="D71" s="175"/>
      <c r="E71" s="175"/>
      <c r="F71" s="176"/>
      <c r="G71" s="176"/>
      <c r="H71" s="176" t="e">
        <f>H63-H69</f>
        <v>#N/A</v>
      </c>
      <c r="I71" s="177"/>
      <c r="J71" s="255"/>
      <c r="K71" s="97"/>
      <c r="L71" s="97"/>
      <c r="R71" s="174" t="s">
        <v>930</v>
      </c>
      <c r="S71" s="175"/>
      <c r="T71" s="175"/>
      <c r="U71" s="176"/>
      <c r="V71" s="176"/>
      <c r="W71" s="176" t="e">
        <f>W63-W69</f>
        <v>#REF!</v>
      </c>
      <c r="X71" s="177"/>
      <c r="Y71" s="178"/>
      <c r="Z71" s="369"/>
      <c r="AA71" s="188"/>
      <c r="AB71" s="188"/>
      <c r="AD71" s="174" t="s">
        <v>1086</v>
      </c>
      <c r="AE71" s="175"/>
      <c r="AF71" s="175"/>
      <c r="AG71" s="176"/>
      <c r="AH71" s="176"/>
      <c r="AI71" s="176" t="e">
        <f>AI63-AI69</f>
        <v>#N/A</v>
      </c>
      <c r="AJ71" s="177"/>
      <c r="AK71" s="178"/>
    </row>
    <row r="72" spans="1:37" s="17" customFormat="1" ht="13.8" hidden="1">
      <c r="A72" s="102"/>
      <c r="C72" s="174"/>
      <c r="D72" s="175"/>
      <c r="E72" s="175"/>
      <c r="F72" s="176"/>
      <c r="G72" s="176"/>
      <c r="H72" s="176"/>
      <c r="I72" s="177"/>
      <c r="J72" s="178"/>
      <c r="K72" s="97"/>
      <c r="L72" s="97"/>
      <c r="R72" s="174"/>
      <c r="S72" s="175"/>
      <c r="T72" s="175"/>
      <c r="U72" s="176"/>
      <c r="V72" s="176"/>
      <c r="W72" s="176"/>
      <c r="X72" s="177"/>
      <c r="Y72" s="178"/>
      <c r="Z72" s="369"/>
      <c r="AA72" s="188"/>
      <c r="AB72" s="188"/>
      <c r="AD72" s="174"/>
      <c r="AE72" s="175"/>
      <c r="AF72" s="175"/>
      <c r="AG72" s="176"/>
      <c r="AH72" s="176"/>
      <c r="AI72" s="176"/>
      <c r="AJ72" s="177"/>
      <c r="AK72" s="178"/>
    </row>
    <row r="73" spans="1:37" s="17" customFormat="1" ht="13.8" hidden="1">
      <c r="A73" s="102"/>
      <c r="C73" s="174" t="s">
        <v>907</v>
      </c>
      <c r="D73" s="175" t="e">
        <f>VLOOKUP($D$59,#REF!,14,FALSE)</f>
        <v>#REF!</v>
      </c>
      <c r="E73" s="175"/>
      <c r="F73" s="176"/>
      <c r="G73" s="176"/>
      <c r="H73" s="176"/>
      <c r="I73" s="177"/>
      <c r="J73" s="178"/>
      <c r="K73" s="97"/>
      <c r="L73" s="97"/>
      <c r="R73" s="174" t="s">
        <v>931</v>
      </c>
      <c r="S73" s="175" t="e">
        <f>D87</f>
        <v>#REF!</v>
      </c>
      <c r="T73" s="175"/>
      <c r="U73" s="176"/>
      <c r="V73" s="176"/>
      <c r="W73" s="176"/>
      <c r="X73" s="177"/>
      <c r="Y73" s="178"/>
      <c r="Z73" s="369"/>
      <c r="AA73" s="188"/>
      <c r="AB73" s="188"/>
      <c r="AD73" s="174" t="s">
        <v>1087</v>
      </c>
      <c r="AE73" s="175">
        <f>S87</f>
        <v>0</v>
      </c>
      <c r="AF73" s="175"/>
      <c r="AG73" s="176"/>
      <c r="AH73" s="176"/>
      <c r="AI73" s="176"/>
      <c r="AJ73" s="177"/>
      <c r="AK73" s="178"/>
    </row>
    <row r="74" spans="1:37" s="17" customFormat="1" ht="13.8" hidden="1">
      <c r="A74" s="102"/>
      <c r="C74" s="174"/>
      <c r="D74" s="175"/>
      <c r="E74" s="175"/>
      <c r="F74" s="176"/>
      <c r="G74" s="176"/>
      <c r="H74" s="176"/>
      <c r="I74" s="177"/>
      <c r="J74" s="178"/>
      <c r="K74" s="97"/>
      <c r="L74" s="97"/>
      <c r="R74" s="174"/>
      <c r="S74" s="175"/>
      <c r="T74" s="175"/>
      <c r="U74" s="176"/>
      <c r="V74" s="176"/>
      <c r="W74" s="176"/>
      <c r="X74" s="177"/>
      <c r="Y74" s="178"/>
      <c r="Z74" s="369"/>
      <c r="AA74" s="188"/>
      <c r="AB74" s="188"/>
      <c r="AD74" s="174"/>
      <c r="AE74" s="175"/>
      <c r="AF74" s="175"/>
      <c r="AG74" s="176"/>
      <c r="AH74" s="176"/>
      <c r="AI74" s="176"/>
      <c r="AJ74" s="177"/>
      <c r="AK74" s="178"/>
    </row>
    <row r="75" spans="1:37" s="17" customFormat="1" ht="13.8" hidden="1">
      <c r="A75" s="102"/>
      <c r="C75" s="174" t="s">
        <v>909</v>
      </c>
      <c r="D75" s="175"/>
      <c r="E75" s="175"/>
      <c r="F75" s="176"/>
      <c r="G75" s="176"/>
      <c r="H75" s="338" t="e">
        <f>IF(D73=0,0,H71/D73)</f>
        <v>#REF!</v>
      </c>
      <c r="I75" s="181"/>
      <c r="J75" s="178"/>
      <c r="K75" s="97"/>
      <c r="L75" s="97"/>
      <c r="M75" s="18"/>
      <c r="R75" s="174" t="s">
        <v>932</v>
      </c>
      <c r="S75" s="175"/>
      <c r="T75" s="175"/>
      <c r="U75" s="176"/>
      <c r="V75" s="176"/>
      <c r="W75" s="180" t="e">
        <f>IF(S73=0,0,W71/S73)</f>
        <v>#REF!</v>
      </c>
      <c r="X75" s="181"/>
      <c r="Y75" s="178"/>
      <c r="Z75" s="369"/>
      <c r="AA75" s="188"/>
      <c r="AB75" s="188"/>
      <c r="AD75" s="174" t="s">
        <v>1088</v>
      </c>
      <c r="AE75" s="175"/>
      <c r="AF75" s="175"/>
      <c r="AG75" s="176"/>
      <c r="AH75" s="176"/>
      <c r="AI75" s="180">
        <f>IF(AE73=0,0,AI71/AE73)</f>
        <v>0</v>
      </c>
      <c r="AJ75" s="181"/>
      <c r="AK75" s="178"/>
    </row>
    <row r="76" spans="1:37" s="17" customFormat="1" ht="13.8" hidden="1">
      <c r="A76" s="102"/>
      <c r="C76" s="182"/>
      <c r="D76" s="183"/>
      <c r="E76" s="183"/>
      <c r="F76" s="184"/>
      <c r="G76" s="184"/>
      <c r="H76" s="184"/>
      <c r="I76" s="184"/>
      <c r="J76" s="185"/>
      <c r="K76" s="97"/>
      <c r="L76" s="97"/>
      <c r="R76" s="182"/>
      <c r="S76" s="183"/>
      <c r="T76" s="183"/>
      <c r="U76" s="184"/>
      <c r="V76" s="184"/>
      <c r="W76" s="184"/>
      <c r="X76" s="184"/>
      <c r="Y76" s="185"/>
      <c r="Z76" s="369"/>
      <c r="AA76" s="188"/>
      <c r="AB76" s="188"/>
      <c r="AD76" s="182"/>
      <c r="AE76" s="183"/>
      <c r="AF76" s="183"/>
      <c r="AG76" s="184"/>
      <c r="AH76" s="184"/>
      <c r="AI76" s="184"/>
      <c r="AJ76" s="184"/>
      <c r="AK76" s="185"/>
    </row>
    <row r="77" spans="1:37" s="17" customFormat="1" ht="13.8" hidden="1">
      <c r="A77" s="102"/>
      <c r="C77" s="169"/>
      <c r="D77" s="186"/>
      <c r="E77" s="186"/>
      <c r="F77" s="172"/>
      <c r="G77" s="172"/>
      <c r="H77" s="172"/>
      <c r="I77" s="172"/>
      <c r="J77" s="173"/>
      <c r="K77" s="97"/>
      <c r="L77" s="97"/>
      <c r="R77" s="169"/>
      <c r="S77" s="186"/>
      <c r="T77" s="186"/>
      <c r="U77" s="172"/>
      <c r="V77" s="172"/>
      <c r="W77" s="172"/>
      <c r="X77" s="172"/>
      <c r="Y77" s="173"/>
      <c r="Z77" s="369"/>
      <c r="AA77" s="188"/>
      <c r="AB77" s="188"/>
      <c r="AD77" s="169"/>
      <c r="AE77" s="186"/>
      <c r="AF77" s="186"/>
      <c r="AG77" s="172"/>
      <c r="AH77" s="172"/>
      <c r="AI77" s="172"/>
      <c r="AJ77" s="172"/>
      <c r="AK77" s="173"/>
    </row>
    <row r="78" spans="1:37" s="17" customFormat="1" ht="13.8" hidden="1">
      <c r="A78" s="102"/>
      <c r="C78" s="174" t="s">
        <v>927</v>
      </c>
      <c r="D78" s="175"/>
      <c r="E78" s="175"/>
      <c r="F78" s="176"/>
      <c r="G78" s="176"/>
      <c r="H78" s="176" t="e">
        <f>INDEX(#REF!,MATCH($D$59,#REF!,0))</f>
        <v>#REF!</v>
      </c>
      <c r="I78" s="177"/>
      <c r="J78" s="178"/>
      <c r="K78" s="97"/>
      <c r="L78" s="97"/>
      <c r="R78" s="174" t="s">
        <v>1083</v>
      </c>
      <c r="S78" s="175"/>
      <c r="T78" s="175"/>
      <c r="U78" s="176"/>
      <c r="V78" s="176"/>
      <c r="W78" s="176" t="e">
        <f>Y42</f>
        <v>#N/A</v>
      </c>
      <c r="X78" s="177"/>
      <c r="Y78" s="178"/>
      <c r="Z78" s="369"/>
      <c r="AA78" s="188"/>
      <c r="AB78" s="188"/>
      <c r="AD78" s="174" t="s">
        <v>1288</v>
      </c>
      <c r="AE78" s="175"/>
      <c r="AF78" s="175"/>
      <c r="AG78" s="176"/>
      <c r="AH78" s="176"/>
      <c r="AI78" s="176" t="e">
        <f>AK42</f>
        <v>#N/A</v>
      </c>
      <c r="AJ78" s="177"/>
      <c r="AK78" s="178"/>
    </row>
    <row r="79" spans="1:37" s="17" customFormat="1" ht="13.8" hidden="1">
      <c r="A79" s="102"/>
      <c r="C79" s="174"/>
      <c r="D79" s="175"/>
      <c r="E79" s="175"/>
      <c r="F79" s="176"/>
      <c r="G79" s="176"/>
      <c r="H79" s="176"/>
      <c r="I79" s="177"/>
      <c r="J79" s="178"/>
      <c r="K79" s="97"/>
      <c r="L79" s="97"/>
      <c r="R79" s="174"/>
      <c r="S79" s="175"/>
      <c r="T79" s="175"/>
      <c r="U79" s="176"/>
      <c r="V79" s="176"/>
      <c r="W79" s="176"/>
      <c r="X79" s="177"/>
      <c r="Y79" s="178"/>
      <c r="Z79" s="369"/>
      <c r="AA79" s="188"/>
      <c r="AB79" s="188"/>
      <c r="AD79" s="174"/>
      <c r="AE79" s="175"/>
      <c r="AF79" s="175"/>
      <c r="AG79" s="176"/>
      <c r="AH79" s="176"/>
      <c r="AI79" s="176"/>
      <c r="AJ79" s="177"/>
      <c r="AK79" s="178"/>
    </row>
    <row r="80" spans="1:37" s="17" customFormat="1" ht="13.8" hidden="1">
      <c r="A80" s="102"/>
      <c r="C80" s="174" t="s">
        <v>928</v>
      </c>
      <c r="D80" s="175"/>
      <c r="E80" s="175"/>
      <c r="F80" s="176" t="e">
        <f>INDEX(#REF!,MATCH($D$59,#REF!,0))</f>
        <v>#REF!</v>
      </c>
      <c r="G80" s="176"/>
      <c r="H80" s="176"/>
      <c r="I80" s="177"/>
      <c r="J80" s="178"/>
      <c r="K80" s="97"/>
      <c r="L80" s="97"/>
      <c r="R80" s="174" t="s">
        <v>1084</v>
      </c>
      <c r="S80" s="175"/>
      <c r="T80" s="175"/>
      <c r="U80" s="176" t="e">
        <f>U65</f>
        <v>#REF!</v>
      </c>
      <c r="V80" s="176"/>
      <c r="W80" s="176"/>
      <c r="X80" s="177"/>
      <c r="Y80" s="178"/>
      <c r="Z80" s="369"/>
      <c r="AA80" s="188"/>
      <c r="AB80" s="188"/>
      <c r="AD80" s="174" t="s">
        <v>1314</v>
      </c>
      <c r="AE80" s="175"/>
      <c r="AF80" s="175"/>
      <c r="AG80" s="176" t="e">
        <f>AG65</f>
        <v>#REF!</v>
      </c>
      <c r="AH80" s="176"/>
      <c r="AI80" s="176"/>
      <c r="AJ80" s="177"/>
      <c r="AK80" s="178"/>
    </row>
    <row r="81" spans="1:37" s="17" customFormat="1" ht="13.8" hidden="1">
      <c r="A81" s="102"/>
      <c r="C81" s="174" t="s">
        <v>925</v>
      </c>
      <c r="D81" s="175"/>
      <c r="E81" s="175"/>
      <c r="F81" s="176" t="e">
        <f>INDEX(#REF!,MATCH($D$59,#REF!,0))</f>
        <v>#REF!</v>
      </c>
      <c r="G81" s="176"/>
      <c r="H81" s="176"/>
      <c r="I81" s="177"/>
      <c r="J81" s="178"/>
      <c r="K81" s="97"/>
      <c r="L81" s="97"/>
      <c r="R81" s="174" t="s">
        <v>1081</v>
      </c>
      <c r="S81" s="175"/>
      <c r="T81" s="175"/>
      <c r="U81" s="176" t="e">
        <f>F81</f>
        <v>#REF!</v>
      </c>
      <c r="V81" s="176"/>
      <c r="W81" s="176"/>
      <c r="X81" s="177"/>
      <c r="Y81" s="178"/>
      <c r="Z81" s="369"/>
      <c r="AA81" s="188"/>
      <c r="AB81" s="188"/>
      <c r="AD81" s="174" t="s">
        <v>1285</v>
      </c>
      <c r="AE81" s="175"/>
      <c r="AF81" s="175"/>
      <c r="AG81" s="176" t="e">
        <f>U81</f>
        <v>#REF!</v>
      </c>
      <c r="AH81" s="176"/>
      <c r="AI81" s="176"/>
      <c r="AJ81" s="177"/>
      <c r="AK81" s="178"/>
    </row>
    <row r="82" spans="1:37" s="17" customFormat="1" ht="13.8" hidden="1">
      <c r="A82" s="102"/>
      <c r="C82" s="174" t="s">
        <v>929</v>
      </c>
      <c r="D82" s="175"/>
      <c r="E82" s="187"/>
      <c r="F82" s="179" t="e">
        <f>INDEX(#REF!,MATCH($D$59,#REF!,0))</f>
        <v>#REF!</v>
      </c>
      <c r="G82" s="176"/>
      <c r="H82" s="176"/>
      <c r="I82" s="177"/>
      <c r="J82" s="178"/>
      <c r="K82" s="97"/>
      <c r="L82" s="97"/>
      <c r="R82" s="174" t="s">
        <v>1085</v>
      </c>
      <c r="S82" s="175"/>
      <c r="T82" s="187"/>
      <c r="U82" s="176" t="e">
        <f>U67</f>
        <v>#REF!</v>
      </c>
      <c r="V82" s="176"/>
      <c r="W82" s="176"/>
      <c r="X82" s="177"/>
      <c r="Y82" s="178"/>
      <c r="Z82" s="369"/>
      <c r="AA82" s="188"/>
      <c r="AB82" s="188"/>
      <c r="AD82" s="174" t="s">
        <v>1289</v>
      </c>
      <c r="AE82" s="175"/>
      <c r="AF82" s="187"/>
      <c r="AG82" s="176" t="e">
        <f>AG67</f>
        <v>#REF!</v>
      </c>
      <c r="AH82" s="176"/>
      <c r="AI82" s="176"/>
      <c r="AJ82" s="177"/>
      <c r="AK82" s="178"/>
    </row>
    <row r="83" spans="1:37" s="17" customFormat="1" ht="13.8" hidden="1">
      <c r="A83" s="102"/>
      <c r="C83" s="174"/>
      <c r="D83" s="175"/>
      <c r="E83" s="175"/>
      <c r="F83" s="176"/>
      <c r="G83" s="176"/>
      <c r="H83" s="176" t="e">
        <f>F81+F80+F82</f>
        <v>#REF!</v>
      </c>
      <c r="I83" s="177"/>
      <c r="J83" s="178"/>
      <c r="K83" s="97"/>
      <c r="L83" s="97"/>
      <c r="R83" s="174"/>
      <c r="S83" s="175"/>
      <c r="T83" s="175"/>
      <c r="U83" s="176"/>
      <c r="V83" s="176"/>
      <c r="W83" s="176" t="e">
        <f>U81+U80+U82</f>
        <v>#REF!</v>
      </c>
      <c r="X83" s="177"/>
      <c r="Y83" s="178"/>
      <c r="Z83" s="369"/>
      <c r="AA83" s="188"/>
      <c r="AB83" s="188"/>
      <c r="AD83" s="174"/>
      <c r="AE83" s="175"/>
      <c r="AF83" s="175"/>
      <c r="AG83" s="176"/>
      <c r="AH83" s="176"/>
      <c r="AI83" s="176" t="e">
        <f>AG81+AG80+AG82</f>
        <v>#REF!</v>
      </c>
      <c r="AJ83" s="177"/>
      <c r="AK83" s="178"/>
    </row>
    <row r="84" spans="1:37" s="17" customFormat="1" ht="13.8" hidden="1">
      <c r="A84" s="102"/>
      <c r="C84" s="174"/>
      <c r="D84" s="175"/>
      <c r="E84" s="175"/>
      <c r="F84" s="176"/>
      <c r="G84" s="176"/>
      <c r="H84" s="176"/>
      <c r="I84" s="177"/>
      <c r="J84" s="178"/>
      <c r="K84" s="97"/>
      <c r="L84" s="97"/>
      <c r="R84" s="174"/>
      <c r="S84" s="175"/>
      <c r="T84" s="175"/>
      <c r="U84" s="176"/>
      <c r="V84" s="176"/>
      <c r="W84" s="176"/>
      <c r="X84" s="177"/>
      <c r="Y84" s="178"/>
      <c r="Z84" s="369"/>
      <c r="AA84" s="188"/>
      <c r="AB84" s="188"/>
      <c r="AD84" s="174"/>
      <c r="AE84" s="175"/>
      <c r="AF84" s="175"/>
      <c r="AG84" s="176"/>
      <c r="AH84" s="176"/>
      <c r="AI84" s="176"/>
      <c r="AJ84" s="177"/>
      <c r="AK84" s="178"/>
    </row>
    <row r="85" spans="1:37" s="17" customFormat="1" ht="13.8" hidden="1">
      <c r="A85" s="102"/>
      <c r="C85" s="174" t="s">
        <v>930</v>
      </c>
      <c r="D85" s="175"/>
      <c r="E85" s="175"/>
      <c r="F85" s="176"/>
      <c r="G85" s="176"/>
      <c r="H85" s="176" t="e">
        <f>H78-H83</f>
        <v>#REF!</v>
      </c>
      <c r="I85" s="177"/>
      <c r="J85" s="178"/>
      <c r="K85" s="97"/>
      <c r="L85" s="97"/>
      <c r="R85" s="174" t="s">
        <v>1086</v>
      </c>
      <c r="S85" s="175"/>
      <c r="T85" s="175"/>
      <c r="U85" s="176"/>
      <c r="V85" s="176"/>
      <c r="W85" s="176" t="e">
        <f>W78-W83</f>
        <v>#N/A</v>
      </c>
      <c r="X85" s="177"/>
      <c r="Y85" s="178"/>
      <c r="Z85" s="369"/>
      <c r="AA85" s="188"/>
      <c r="AB85" s="188"/>
      <c r="AD85" s="174" t="s">
        <v>1290</v>
      </c>
      <c r="AE85" s="175"/>
      <c r="AF85" s="175"/>
      <c r="AG85" s="176"/>
      <c r="AH85" s="176"/>
      <c r="AI85" s="176" t="e">
        <f>AI78-AI83</f>
        <v>#N/A</v>
      </c>
      <c r="AJ85" s="177"/>
      <c r="AK85" s="178"/>
    </row>
    <row r="86" spans="1:37" s="17" customFormat="1" ht="13.8" hidden="1">
      <c r="A86" s="102"/>
      <c r="C86" s="174"/>
      <c r="D86" s="175"/>
      <c r="E86" s="175"/>
      <c r="F86" s="176"/>
      <c r="G86" s="176"/>
      <c r="H86" s="176"/>
      <c r="I86" s="177"/>
      <c r="J86" s="178"/>
      <c r="K86" s="97"/>
      <c r="L86" s="97"/>
      <c r="R86" s="174"/>
      <c r="S86" s="175"/>
      <c r="T86" s="175"/>
      <c r="U86" s="176"/>
      <c r="V86" s="176"/>
      <c r="W86" s="176"/>
      <c r="X86" s="177"/>
      <c r="Y86" s="178"/>
      <c r="Z86" s="369"/>
      <c r="AA86" s="188"/>
      <c r="AB86" s="188"/>
      <c r="AD86" s="174"/>
      <c r="AE86" s="175"/>
      <c r="AF86" s="175"/>
      <c r="AG86" s="176"/>
      <c r="AH86" s="176"/>
      <c r="AI86" s="176"/>
      <c r="AJ86" s="177"/>
      <c r="AK86" s="178"/>
    </row>
    <row r="87" spans="1:37" s="17" customFormat="1" ht="13.8" hidden="1">
      <c r="A87" s="102"/>
      <c r="C87" s="174" t="s">
        <v>931</v>
      </c>
      <c r="D87" s="175" t="e">
        <f>VLOOKUP($D$59,#REF!,14,FALSE)</f>
        <v>#REF!</v>
      </c>
      <c r="E87" s="175"/>
      <c r="F87" s="176"/>
      <c r="G87" s="176"/>
      <c r="H87" s="176"/>
      <c r="I87" s="177"/>
      <c r="J87" s="178"/>
      <c r="K87" s="97"/>
      <c r="L87" s="97"/>
      <c r="R87" s="174" t="s">
        <v>1087</v>
      </c>
      <c r="S87" s="175">
        <f>SUM(V12:W14)</f>
        <v>0</v>
      </c>
      <c r="T87" s="175"/>
      <c r="U87" s="176"/>
      <c r="V87" s="176"/>
      <c r="W87" s="176"/>
      <c r="X87" s="177"/>
      <c r="Y87" s="178"/>
      <c r="Z87" s="369"/>
      <c r="AA87" s="188"/>
      <c r="AB87" s="188"/>
      <c r="AD87" s="174" t="s">
        <v>1291</v>
      </c>
      <c r="AE87" s="175">
        <f>SUM(AH12:AI14)</f>
        <v>0</v>
      </c>
      <c r="AF87" s="175"/>
      <c r="AG87" s="176"/>
      <c r="AH87" s="176"/>
      <c r="AI87" s="176"/>
      <c r="AJ87" s="177"/>
      <c r="AK87" s="178"/>
    </row>
    <row r="88" spans="1:37" s="17" customFormat="1" ht="13.8" hidden="1">
      <c r="A88" s="102"/>
      <c r="C88" s="174"/>
      <c r="D88" s="188"/>
      <c r="E88" s="188"/>
      <c r="F88" s="168"/>
      <c r="G88" s="168"/>
      <c r="H88" s="168"/>
      <c r="I88" s="177"/>
      <c r="J88" s="178"/>
      <c r="K88" s="97"/>
      <c r="L88" s="97"/>
      <c r="R88" s="174"/>
      <c r="S88" s="188"/>
      <c r="T88" s="188"/>
      <c r="U88" s="168"/>
      <c r="V88" s="168"/>
      <c r="W88" s="168"/>
      <c r="X88" s="177"/>
      <c r="Y88" s="178"/>
      <c r="Z88" s="369"/>
      <c r="AA88" s="188"/>
      <c r="AB88" s="188"/>
      <c r="AD88" s="174"/>
      <c r="AE88" s="188"/>
      <c r="AF88" s="188"/>
      <c r="AG88" s="168"/>
      <c r="AH88" s="168"/>
      <c r="AI88" s="168"/>
      <c r="AJ88" s="177"/>
      <c r="AK88" s="178"/>
    </row>
    <row r="89" spans="1:37" s="17" customFormat="1" ht="13.8" hidden="1">
      <c r="A89" s="102"/>
      <c r="C89" s="174" t="s">
        <v>932</v>
      </c>
      <c r="D89" s="188"/>
      <c r="E89" s="188"/>
      <c r="F89" s="168"/>
      <c r="G89" s="168"/>
      <c r="H89" s="338" t="e">
        <f>IF(D87=0,0,H85/D87)</f>
        <v>#REF!</v>
      </c>
      <c r="I89" s="181"/>
      <c r="J89" s="290"/>
      <c r="K89" s="97"/>
      <c r="L89" s="97"/>
      <c r="R89" s="174" t="s">
        <v>1088</v>
      </c>
      <c r="S89" s="188"/>
      <c r="T89" s="188"/>
      <c r="U89" s="168"/>
      <c r="V89" s="168"/>
      <c r="W89" s="180">
        <f>IF(S87=0,0,W85/S87)</f>
        <v>0</v>
      </c>
      <c r="X89" s="181"/>
      <c r="Y89" s="178"/>
      <c r="Z89" s="369"/>
      <c r="AA89" s="188"/>
      <c r="AB89" s="188"/>
      <c r="AD89" s="174" t="s">
        <v>1292</v>
      </c>
      <c r="AE89" s="369"/>
      <c r="AF89" s="188"/>
      <c r="AG89" s="168"/>
      <c r="AH89" s="168"/>
      <c r="AI89" s="180">
        <f>IF(AE87=0,0,AI85/AE87)</f>
        <v>0</v>
      </c>
      <c r="AJ89" s="181"/>
      <c r="AK89" s="178"/>
    </row>
    <row r="90" spans="1:37" s="17" customFormat="1" ht="13.8" hidden="1">
      <c r="A90" s="102"/>
      <c r="C90" s="174"/>
      <c r="D90" s="188"/>
      <c r="E90" s="188"/>
      <c r="F90" s="168"/>
      <c r="G90" s="168"/>
      <c r="H90" s="168"/>
      <c r="I90" s="177"/>
      <c r="J90" s="178"/>
      <c r="K90" s="97"/>
      <c r="L90" s="97"/>
      <c r="R90" s="174"/>
      <c r="S90" s="369"/>
      <c r="T90" s="188"/>
      <c r="U90" s="168"/>
      <c r="V90" s="168"/>
      <c r="W90" s="168"/>
      <c r="X90" s="177"/>
      <c r="Y90" s="178"/>
      <c r="Z90" s="369"/>
      <c r="AA90" s="188"/>
      <c r="AB90" s="188"/>
      <c r="AC90" s="4"/>
      <c r="AD90" s="174"/>
      <c r="AE90" s="369"/>
      <c r="AF90" s="188"/>
      <c r="AG90" s="168"/>
      <c r="AH90" s="168"/>
      <c r="AI90" s="168"/>
      <c r="AJ90" s="177"/>
      <c r="AK90" s="178"/>
    </row>
    <row r="91" spans="1:37" s="17" customFormat="1" ht="13.8" hidden="1">
      <c r="A91" s="102"/>
      <c r="C91" s="174"/>
      <c r="D91" s="222"/>
      <c r="E91" s="188"/>
      <c r="F91" s="168"/>
      <c r="G91" s="168"/>
      <c r="H91" s="168"/>
      <c r="I91" s="177"/>
      <c r="J91" s="178"/>
      <c r="K91" s="97"/>
      <c r="L91" s="97"/>
      <c r="R91" s="174"/>
      <c r="S91" s="369"/>
      <c r="T91" s="188"/>
      <c r="U91" s="168"/>
      <c r="V91" s="168"/>
      <c r="W91" s="168"/>
      <c r="X91" s="177"/>
      <c r="Y91" s="178"/>
      <c r="Z91" s="369"/>
      <c r="AA91" s="188"/>
      <c r="AB91" s="188"/>
      <c r="AC91" s="4"/>
      <c r="AD91" s="174"/>
      <c r="AE91" s="369"/>
      <c r="AF91" s="188"/>
      <c r="AG91" s="168"/>
      <c r="AH91" s="168"/>
      <c r="AI91" s="168"/>
      <c r="AJ91" s="177"/>
      <c r="AK91" s="178"/>
    </row>
    <row r="92" spans="1:37" s="4" customFormat="1" ht="13.8" hidden="1">
      <c r="A92" s="103"/>
      <c r="C92" s="174" t="s">
        <v>896</v>
      </c>
      <c r="D92" s="453" t="e">
        <f>IF(J40&gt;0,"SCHOOL HAS MFL APPLIED",IF(F92&lt;-1.5%,"MFG APPLIED",IF(J44&lt;0,"GAINS APPLIED","NO MFG OR CAPPING")))</f>
        <v>#N/A</v>
      </c>
      <c r="E92" s="188"/>
      <c r="F92" s="189" t="e">
        <f>J43</f>
        <v>#N/A</v>
      </c>
      <c r="G92" s="168"/>
      <c r="H92" s="166"/>
      <c r="I92" s="177"/>
      <c r="J92" s="178"/>
      <c r="K92" s="97"/>
      <c r="L92" s="97"/>
      <c r="R92" s="174" t="s">
        <v>896</v>
      </c>
      <c r="S92" s="453" t="e">
        <f>IF(Y40&gt;0,"SCHOOL HAS MFL APPLIED",IF(U92&lt;-1.5%,"MFG APPLIED",IF(Y44&lt;0,"GAINS APPLIED","NO MFG OR CAPPING")))</f>
        <v>#N/A</v>
      </c>
      <c r="T92" s="188"/>
      <c r="U92" s="189">
        <f>IF(S87=0,0,SUM(W89-W75)/W75)</f>
        <v>0</v>
      </c>
      <c r="V92" s="168"/>
      <c r="W92" s="166"/>
      <c r="X92" s="177"/>
      <c r="Y92" s="178"/>
      <c r="Z92" s="369"/>
      <c r="AA92" s="188"/>
      <c r="AB92" s="188"/>
      <c r="AD92" s="174" t="s">
        <v>896</v>
      </c>
      <c r="AE92" s="453" t="e">
        <f>IF(AK40&gt;0,"SCHOOL HAS MFL APPLIED",IF(AG92&lt;-1.5%,"MFG APPLIED",IF(AK44&lt;0,"GAINS APPLIED","NO MFG OR CAPPING")))</f>
        <v>#N/A</v>
      </c>
      <c r="AF92" s="188"/>
      <c r="AG92" s="189">
        <f>IF(AE87=0,0,SUM(AI89-AI75)/AI75)</f>
        <v>0</v>
      </c>
      <c r="AH92" s="168"/>
      <c r="AI92" s="166"/>
      <c r="AJ92" s="177"/>
      <c r="AK92" s="178"/>
    </row>
    <row r="93" spans="1:37" s="4" customFormat="1" ht="13.8" hidden="1">
      <c r="A93" s="103"/>
      <c r="C93" s="174"/>
      <c r="D93" s="222"/>
      <c r="E93" s="188"/>
      <c r="F93" s="190"/>
      <c r="G93" s="168"/>
      <c r="H93" s="168"/>
      <c r="I93" s="177"/>
      <c r="J93" s="178"/>
      <c r="K93" s="97"/>
      <c r="L93" s="97"/>
      <c r="R93" s="174"/>
      <c r="S93" s="369"/>
      <c r="T93" s="188"/>
      <c r="U93" s="190"/>
      <c r="V93" s="168"/>
      <c r="W93" s="168"/>
      <c r="X93" s="177"/>
      <c r="Y93" s="178"/>
      <c r="Z93" s="369"/>
      <c r="AA93" s="188"/>
      <c r="AB93" s="188"/>
      <c r="AD93" s="174"/>
      <c r="AE93" s="369"/>
      <c r="AF93" s="188"/>
      <c r="AG93" s="190"/>
      <c r="AH93" s="168"/>
      <c r="AI93" s="168"/>
      <c r="AJ93" s="177"/>
      <c r="AK93" s="178"/>
    </row>
    <row r="94" spans="1:37" s="4" customFormat="1" ht="13.8" hidden="1">
      <c r="A94" s="103"/>
      <c r="C94" s="174" t="s">
        <v>897</v>
      </c>
      <c r="D94" s="188"/>
      <c r="E94" s="188"/>
      <c r="F94" s="191">
        <v>1.84E-2</v>
      </c>
      <c r="G94" s="168"/>
      <c r="H94" s="168"/>
      <c r="I94" s="177"/>
      <c r="J94" s="178"/>
      <c r="K94" s="97"/>
      <c r="L94" s="97"/>
      <c r="R94" s="174" t="s">
        <v>897</v>
      </c>
      <c r="S94" s="188"/>
      <c r="T94" s="188"/>
      <c r="U94" s="191">
        <f>F94</f>
        <v>1.84E-2</v>
      </c>
      <c r="V94" s="168"/>
      <c r="W94" s="168"/>
      <c r="X94" s="177"/>
      <c r="Y94" s="178"/>
      <c r="Z94" s="369"/>
      <c r="AA94" s="188"/>
      <c r="AB94" s="188"/>
      <c r="AD94" s="174" t="s">
        <v>897</v>
      </c>
      <c r="AE94" s="188"/>
      <c r="AF94" s="188"/>
      <c r="AG94" s="191">
        <f>U94</f>
        <v>1.84E-2</v>
      </c>
      <c r="AH94" s="168"/>
      <c r="AI94" s="168"/>
      <c r="AJ94" s="177"/>
      <c r="AK94" s="178"/>
    </row>
    <row r="95" spans="1:37" s="4" customFormat="1" ht="13.8" hidden="1">
      <c r="A95" s="103"/>
      <c r="C95" s="174" t="s">
        <v>898</v>
      </c>
      <c r="D95" s="188"/>
      <c r="E95" s="188"/>
      <c r="F95" s="192">
        <v>0</v>
      </c>
      <c r="G95" s="446" t="s">
        <v>1299</v>
      </c>
      <c r="H95" s="168"/>
      <c r="I95" s="177"/>
      <c r="J95" s="178"/>
      <c r="K95" s="97"/>
      <c r="L95" s="97"/>
      <c r="R95" s="174" t="s">
        <v>898</v>
      </c>
      <c r="S95" s="188"/>
      <c r="T95" s="188"/>
      <c r="U95" s="192">
        <v>0</v>
      </c>
      <c r="V95" s="168"/>
      <c r="W95" s="168"/>
      <c r="X95" s="177"/>
      <c r="Y95" s="178"/>
      <c r="Z95" s="369"/>
      <c r="AA95" s="188"/>
      <c r="AB95" s="188"/>
      <c r="AD95" s="174" t="s">
        <v>898</v>
      </c>
      <c r="AE95" s="188"/>
      <c r="AF95" s="188"/>
      <c r="AG95" s="192">
        <v>0</v>
      </c>
      <c r="AH95" s="168"/>
      <c r="AI95" s="168"/>
      <c r="AJ95" s="177"/>
      <c r="AK95" s="178"/>
    </row>
    <row r="96" spans="1:37" s="4" customFormat="1" ht="13.8" hidden="1">
      <c r="A96" s="103"/>
      <c r="C96" s="174"/>
      <c r="D96" s="188"/>
      <c r="E96" s="188"/>
      <c r="F96" s="190"/>
      <c r="G96" s="168"/>
      <c r="H96" s="168"/>
      <c r="I96" s="177"/>
      <c r="J96" s="178"/>
      <c r="K96" s="98"/>
      <c r="L96" s="98"/>
      <c r="R96" s="174"/>
      <c r="S96" s="188"/>
      <c r="T96" s="188"/>
      <c r="U96" s="190"/>
      <c r="V96" s="168"/>
      <c r="W96" s="168"/>
      <c r="X96" s="177"/>
      <c r="Y96" s="178"/>
      <c r="Z96" s="369"/>
      <c r="AA96" s="188"/>
      <c r="AB96" s="188"/>
      <c r="AD96" s="174"/>
      <c r="AE96" s="188"/>
      <c r="AF96" s="188"/>
      <c r="AG96" s="190"/>
      <c r="AH96" s="168"/>
      <c r="AI96" s="168"/>
      <c r="AJ96" s="177"/>
      <c r="AK96" s="178"/>
    </row>
    <row r="97" spans="1:37" s="4" customFormat="1" ht="13.8" hidden="1">
      <c r="A97" s="103"/>
      <c r="C97" s="174" t="s">
        <v>914</v>
      </c>
      <c r="D97" s="253"/>
      <c r="E97" s="253"/>
      <c r="F97" s="191" t="e">
        <f>IF(AND(F92&lt;1.84%),F92-F94,0)*-1</f>
        <v>#N/A</v>
      </c>
      <c r="G97" s="254"/>
      <c r="H97" s="168"/>
      <c r="I97" s="177"/>
      <c r="J97" s="178"/>
      <c r="K97" s="97"/>
      <c r="L97" s="97"/>
      <c r="R97" s="174" t="s">
        <v>914</v>
      </c>
      <c r="S97" s="188"/>
      <c r="T97" s="188"/>
      <c r="U97" s="191">
        <f>IF(AND(U92&lt;0,U92&lt;-1.5%),U92-U94,0)*-1</f>
        <v>0</v>
      </c>
      <c r="V97" s="168"/>
      <c r="W97" s="168"/>
      <c r="X97" s="177"/>
      <c r="Y97" s="178"/>
      <c r="Z97" s="369"/>
      <c r="AA97" s="188"/>
      <c r="AB97" s="188"/>
      <c r="AD97" s="174" t="s">
        <v>914</v>
      </c>
      <c r="AE97" s="188"/>
      <c r="AF97" s="188"/>
      <c r="AG97" s="191">
        <f>IF(AND(AG92&lt;0,AG92&lt;-1.5%),AG92-AG94,0)*-1</f>
        <v>0</v>
      </c>
      <c r="AH97" s="168"/>
      <c r="AI97" s="168"/>
      <c r="AJ97" s="177"/>
      <c r="AK97" s="178"/>
    </row>
    <row r="98" spans="1:37" s="4" customFormat="1" ht="13.8" hidden="1">
      <c r="A98" s="103"/>
      <c r="C98" s="443" t="s">
        <v>915</v>
      </c>
      <c r="D98" s="253"/>
      <c r="E98" s="253"/>
      <c r="F98" s="192">
        <v>0</v>
      </c>
      <c r="G98" s="445"/>
      <c r="H98" s="168"/>
      <c r="I98" s="177"/>
      <c r="J98" s="178"/>
      <c r="K98" s="97"/>
      <c r="L98" s="97"/>
      <c r="R98" s="174" t="s">
        <v>915</v>
      </c>
      <c r="S98" s="188"/>
      <c r="T98" s="188"/>
      <c r="U98" s="192">
        <f>-IF(AND(U92&gt;0),0-U92*0.2369588,0)*-1</f>
        <v>0</v>
      </c>
      <c r="V98" s="168"/>
      <c r="W98" s="168"/>
      <c r="X98" s="177"/>
      <c r="Y98" s="178"/>
      <c r="Z98" s="369"/>
      <c r="AA98" s="188"/>
      <c r="AB98" s="188"/>
      <c r="AC98"/>
      <c r="AD98" s="174" t="s">
        <v>915</v>
      </c>
      <c r="AE98" s="188"/>
      <c r="AF98" s="188"/>
      <c r="AG98" s="192">
        <f>-IF(AND(AG92&gt;0),0-AG92*0.2369588,0)*-1</f>
        <v>0</v>
      </c>
      <c r="AH98" s="168"/>
      <c r="AI98" s="168"/>
      <c r="AJ98" s="177"/>
      <c r="AK98" s="178"/>
    </row>
    <row r="99" spans="1:37" s="4" customFormat="1" ht="13.8" hidden="1">
      <c r="A99" s="103"/>
      <c r="C99" s="174"/>
      <c r="D99" s="188"/>
      <c r="E99" s="188"/>
      <c r="F99" s="177"/>
      <c r="G99" s="177"/>
      <c r="H99" s="177"/>
      <c r="I99" s="177"/>
      <c r="J99" s="178"/>
      <c r="K99" s="97"/>
      <c r="L99" s="97"/>
      <c r="R99" s="174"/>
      <c r="S99" s="188"/>
      <c r="T99" s="188"/>
      <c r="U99" s="177"/>
      <c r="V99" s="177"/>
      <c r="W99" s="177"/>
      <c r="X99" s="177"/>
      <c r="Y99" s="178"/>
      <c r="Z99" s="369"/>
      <c r="AA99" s="188"/>
      <c r="AB99" s="188"/>
      <c r="AC99"/>
      <c r="AD99" s="174"/>
      <c r="AE99" s="188"/>
      <c r="AF99" s="188"/>
      <c r="AG99" s="177"/>
      <c r="AH99" s="177"/>
      <c r="AI99" s="177"/>
      <c r="AJ99" s="177"/>
      <c r="AK99" s="178"/>
    </row>
    <row r="100" spans="1:37" ht="13.8" hidden="1">
      <c r="A100" s="100"/>
      <c r="C100" s="174"/>
      <c r="D100" s="188"/>
      <c r="E100" s="188"/>
      <c r="F100" s="177"/>
      <c r="G100" s="177"/>
      <c r="H100" s="177"/>
      <c r="I100" s="177"/>
      <c r="J100" s="178"/>
      <c r="K100" s="97"/>
      <c r="L100" s="97"/>
      <c r="R100" s="174"/>
      <c r="S100" s="188"/>
      <c r="T100" s="188"/>
      <c r="U100" s="177"/>
      <c r="V100" s="177"/>
      <c r="W100" s="177"/>
      <c r="X100" s="177"/>
      <c r="Y100" s="178"/>
      <c r="Z100" s="369"/>
      <c r="AA100" s="188"/>
      <c r="AB100" s="188"/>
      <c r="AD100" s="174"/>
      <c r="AE100" s="188"/>
      <c r="AF100" s="188"/>
      <c r="AG100" s="177"/>
      <c r="AH100" s="177"/>
      <c r="AI100" s="177"/>
      <c r="AJ100" s="177"/>
      <c r="AK100" s="178"/>
    </row>
    <row r="101" spans="1:37" ht="13.8" hidden="1">
      <c r="A101" s="100"/>
      <c r="C101" s="174" t="s">
        <v>1304</v>
      </c>
      <c r="D101" s="188" t="s">
        <v>1240</v>
      </c>
      <c r="E101" s="188"/>
      <c r="F101" s="177"/>
      <c r="G101" s="177"/>
      <c r="H101" s="177"/>
      <c r="I101" s="177"/>
      <c r="J101" s="178"/>
      <c r="K101" s="97"/>
      <c r="L101" s="97"/>
      <c r="R101" s="174" t="s">
        <v>1304</v>
      </c>
      <c r="S101" s="188" t="s">
        <v>1089</v>
      </c>
      <c r="T101" s="188"/>
      <c r="U101" s="177"/>
      <c r="V101" s="177"/>
      <c r="W101" s="177"/>
      <c r="X101" s="177"/>
      <c r="Y101" s="178"/>
      <c r="Z101" s="369"/>
      <c r="AA101" s="188"/>
      <c r="AB101" s="188"/>
      <c r="AD101" s="174" t="s">
        <v>1304</v>
      </c>
      <c r="AE101" s="188" t="s">
        <v>1293</v>
      </c>
      <c r="AF101" s="188"/>
      <c r="AG101" s="177"/>
      <c r="AH101" s="177"/>
      <c r="AI101" s="177"/>
      <c r="AJ101" s="177"/>
      <c r="AK101" s="178"/>
    </row>
    <row r="102" spans="1:37" ht="13.8" hidden="1">
      <c r="A102" s="100"/>
      <c r="C102" s="174"/>
      <c r="D102" s="188"/>
      <c r="E102" s="188"/>
      <c r="F102" s="177"/>
      <c r="G102" s="177"/>
      <c r="H102" s="177"/>
      <c r="I102" s="177"/>
      <c r="J102" s="178"/>
      <c r="K102" s="97"/>
      <c r="L102" s="97"/>
      <c r="R102" s="174"/>
      <c r="S102" s="188"/>
      <c r="T102" s="188"/>
      <c r="U102" s="177"/>
      <c r="V102" s="177"/>
      <c r="W102" s="177"/>
      <c r="X102" s="177"/>
      <c r="Y102" s="178"/>
      <c r="Z102" s="369"/>
      <c r="AA102" s="188"/>
      <c r="AB102" s="188"/>
      <c r="AD102" s="174"/>
      <c r="AE102" s="188"/>
      <c r="AF102" s="188"/>
      <c r="AG102" s="177"/>
      <c r="AH102" s="177"/>
      <c r="AI102" s="177"/>
      <c r="AJ102" s="177"/>
      <c r="AK102" s="178"/>
    </row>
    <row r="103" spans="1:37" ht="13.8" hidden="1">
      <c r="A103" s="100"/>
      <c r="C103" s="174" t="s">
        <v>45</v>
      </c>
      <c r="D103" s="175" t="e">
        <f>D87</f>
        <v>#REF!</v>
      </c>
      <c r="E103" s="176" t="s">
        <v>899</v>
      </c>
      <c r="F103" s="193" t="e">
        <f>IF(F97&gt;0,F97,F98)</f>
        <v>#N/A</v>
      </c>
      <c r="G103" s="176" t="s">
        <v>899</v>
      </c>
      <c r="H103" s="175" t="e">
        <f>H75</f>
        <v>#REF!</v>
      </c>
      <c r="I103" s="194" t="s">
        <v>50</v>
      </c>
      <c r="J103" s="195" t="e">
        <f>IF(J40&gt;0,0,D103*F103*H103)</f>
        <v>#N/A</v>
      </c>
      <c r="K103" s="97"/>
      <c r="L103" s="97"/>
      <c r="M103" s="17"/>
      <c r="N103" s="17"/>
      <c r="O103" s="18"/>
      <c r="R103" s="174" t="e">
        <f>IF(Y103&lt;0,"Scaling Gains","MFG Value")</f>
        <v>#REF!</v>
      </c>
      <c r="S103" s="175">
        <f>S87</f>
        <v>0</v>
      </c>
      <c r="T103" s="176" t="s">
        <v>899</v>
      </c>
      <c r="U103" s="193">
        <f>IF(U97&gt;0,U97,U98)</f>
        <v>0</v>
      </c>
      <c r="V103" s="176" t="s">
        <v>899</v>
      </c>
      <c r="W103" s="175" t="e">
        <f>W75</f>
        <v>#REF!</v>
      </c>
      <c r="X103" s="194" t="s">
        <v>50</v>
      </c>
      <c r="Y103" s="195" t="e">
        <f>IF(Y40&gt;0,0,S103*U103*W103)</f>
        <v>#REF!</v>
      </c>
      <c r="Z103" s="370"/>
      <c r="AA103" s="175"/>
      <c r="AB103" s="175"/>
      <c r="AD103" s="174" t="str">
        <f>IF(AK103&lt;0,"Scaling Gains","MFG Value")</f>
        <v>MFG Value</v>
      </c>
      <c r="AE103" s="175">
        <f>AE87</f>
        <v>0</v>
      </c>
      <c r="AF103" s="176" t="s">
        <v>899</v>
      </c>
      <c r="AG103" s="193">
        <f>IF(AG97&gt;0,AG97,AG98)</f>
        <v>0</v>
      </c>
      <c r="AH103" s="176" t="s">
        <v>899</v>
      </c>
      <c r="AI103" s="175">
        <f>AI75</f>
        <v>0</v>
      </c>
      <c r="AJ103" s="194" t="s">
        <v>50</v>
      </c>
      <c r="AK103" s="195">
        <f>IF(AK40&gt;0,0,AE103*AG103*AI103)</f>
        <v>0</v>
      </c>
    </row>
    <row r="104" spans="1:37" ht="13.8" hidden="1">
      <c r="A104" s="100"/>
      <c r="C104" s="174"/>
      <c r="D104" s="175"/>
      <c r="E104" s="176"/>
      <c r="F104" s="193"/>
      <c r="G104" s="176"/>
      <c r="H104" s="175"/>
      <c r="I104" s="194"/>
      <c r="J104" s="195"/>
      <c r="K104" s="97"/>
      <c r="L104" s="97"/>
      <c r="M104" s="17"/>
      <c r="N104" s="17"/>
      <c r="O104" s="18"/>
      <c r="R104" s="174"/>
      <c r="S104" s="175"/>
      <c r="T104" s="176"/>
      <c r="U104" s="193"/>
      <c r="V104" s="176"/>
      <c r="W104" s="175"/>
      <c r="X104" s="194"/>
      <c r="Y104" s="195"/>
      <c r="Z104" s="370"/>
      <c r="AA104" s="175"/>
      <c r="AB104" s="175"/>
      <c r="AD104" s="174"/>
      <c r="AE104" s="175"/>
      <c r="AF104" s="176"/>
      <c r="AG104" s="193"/>
      <c r="AH104" s="176"/>
      <c r="AI104" s="175"/>
      <c r="AJ104" s="194"/>
      <c r="AK104" s="195"/>
    </row>
    <row r="105" spans="1:37" ht="14.4" hidden="1">
      <c r="A105" s="100"/>
      <c r="C105" s="174"/>
      <c r="D105" s="175"/>
      <c r="E105" s="176"/>
      <c r="F105" s="193"/>
      <c r="G105" s="339" t="e">
        <f>IF(J103=0,"NO MFG ADJUSTMENT REQUIRED","")</f>
        <v>#N/A</v>
      </c>
      <c r="J105" s="285"/>
      <c r="K105" s="97"/>
      <c r="L105" s="97"/>
      <c r="M105" s="17"/>
      <c r="N105" s="17"/>
      <c r="O105" s="18"/>
      <c r="R105" s="174"/>
      <c r="S105" s="175"/>
      <c r="T105" s="176"/>
      <c r="U105" s="193"/>
      <c r="V105" s="339" t="e">
        <f>IF(Y103=0,"SCHOOL ON MPPF, NO MFG ADJUSTMENT REQUIRED","")</f>
        <v>#REF!</v>
      </c>
      <c r="X105" s="194"/>
      <c r="Y105" s="195"/>
      <c r="Z105" s="370"/>
      <c r="AA105" s="175"/>
      <c r="AB105" s="175"/>
      <c r="AD105" s="174"/>
      <c r="AE105" s="175"/>
      <c r="AF105" s="176"/>
      <c r="AG105" s="193"/>
      <c r="AH105" s="339" t="str">
        <f>IF(AK103=0,"SCHOOL ON MPPF, NO MFG ADJUSTMENT REQUIRED","")</f>
        <v>SCHOOL ON MPPF, NO MFG ADJUSTMENT REQUIRED</v>
      </c>
      <c r="AJ105" s="194"/>
      <c r="AK105" s="195"/>
    </row>
    <row r="106" spans="1:37" ht="13.8" hidden="1">
      <c r="A106" s="100"/>
      <c r="C106" s="182"/>
      <c r="D106" s="183"/>
      <c r="E106" s="183"/>
      <c r="F106" s="184"/>
      <c r="G106" s="184"/>
      <c r="H106" s="184"/>
      <c r="I106" s="184"/>
      <c r="J106" s="185"/>
      <c r="K106" s="99"/>
      <c r="L106" s="99"/>
      <c r="R106" s="182"/>
      <c r="S106" s="183"/>
      <c r="T106" s="183"/>
      <c r="U106" s="184"/>
      <c r="V106" s="184"/>
      <c r="W106" s="184"/>
      <c r="X106" s="184"/>
      <c r="Y106" s="185"/>
      <c r="Z106" s="369"/>
      <c r="AA106" s="188"/>
      <c r="AB106" s="188"/>
      <c r="AD106" s="182"/>
      <c r="AE106" s="183"/>
      <c r="AF106" s="183"/>
      <c r="AG106" s="184"/>
      <c r="AH106" s="184"/>
      <c r="AI106" s="184"/>
      <c r="AJ106" s="184"/>
      <c r="AK106" s="185"/>
    </row>
    <row r="107" spans="1:37" ht="13.8" hidden="1">
      <c r="A107" s="100"/>
      <c r="C107" s="169"/>
      <c r="D107" s="186"/>
      <c r="E107" s="186"/>
      <c r="F107" s="172"/>
      <c r="G107" s="172"/>
      <c r="H107" s="172"/>
      <c r="I107" s="172"/>
      <c r="J107" s="196"/>
      <c r="R107" s="169"/>
      <c r="S107" s="186"/>
      <c r="T107" s="186"/>
      <c r="U107" s="172"/>
      <c r="V107" s="172"/>
      <c r="W107" s="172"/>
      <c r="X107" s="172"/>
      <c r="Y107" s="196"/>
      <c r="Z107" s="371"/>
      <c r="AA107" s="177"/>
      <c r="AB107" s="177"/>
      <c r="AD107" s="169"/>
      <c r="AE107" s="186"/>
      <c r="AF107" s="186"/>
      <c r="AG107" s="172"/>
      <c r="AH107" s="172"/>
      <c r="AI107" s="172"/>
      <c r="AJ107" s="172"/>
      <c r="AK107" s="196"/>
    </row>
    <row r="108" spans="1:37" ht="13.8" hidden="1">
      <c r="A108" s="100"/>
      <c r="C108" s="197" t="s">
        <v>36</v>
      </c>
      <c r="D108" s="198"/>
      <c r="E108" s="198"/>
      <c r="F108" s="181"/>
      <c r="G108" s="181"/>
      <c r="H108" s="199" t="e">
        <f>H78</f>
        <v>#REF!</v>
      </c>
      <c r="I108" s="177"/>
      <c r="J108" s="178"/>
      <c r="R108" s="197" t="s">
        <v>36</v>
      </c>
      <c r="S108" s="198"/>
      <c r="T108" s="198"/>
      <c r="U108" s="181"/>
      <c r="V108" s="181"/>
      <c r="W108" s="199" t="e">
        <f>W78</f>
        <v>#N/A</v>
      </c>
      <c r="X108" s="177"/>
      <c r="Y108" s="178"/>
      <c r="Z108" s="369"/>
      <c r="AA108" s="188"/>
      <c r="AB108" s="188"/>
      <c r="AD108" s="197" t="s">
        <v>36</v>
      </c>
      <c r="AE108" s="198"/>
      <c r="AF108" s="198"/>
      <c r="AG108" s="181"/>
      <c r="AH108" s="181"/>
      <c r="AI108" s="199" t="e">
        <f>AI78</f>
        <v>#N/A</v>
      </c>
      <c r="AJ108" s="177"/>
      <c r="AK108" s="178"/>
    </row>
    <row r="109" spans="1:37" ht="13.8" hidden="1">
      <c r="A109" s="100"/>
      <c r="C109" s="197"/>
      <c r="D109" s="198"/>
      <c r="E109" s="198"/>
      <c r="F109" s="181"/>
      <c r="G109" s="181"/>
      <c r="H109" s="199"/>
      <c r="I109" s="177"/>
      <c r="J109" s="178"/>
      <c r="R109" s="197"/>
      <c r="S109" s="198"/>
      <c r="T109" s="198"/>
      <c r="U109" s="181"/>
      <c r="V109" s="181"/>
      <c r="W109" s="199"/>
      <c r="X109" s="177"/>
      <c r="Y109" s="178"/>
      <c r="Z109" s="369"/>
      <c r="AA109" s="188"/>
      <c r="AB109" s="188"/>
      <c r="AD109" s="197"/>
      <c r="AE109" s="198"/>
      <c r="AF109" s="198"/>
      <c r="AG109" s="181"/>
      <c r="AH109" s="181"/>
      <c r="AI109" s="199"/>
      <c r="AJ109" s="177"/>
      <c r="AK109" s="178"/>
    </row>
    <row r="110" spans="1:37" ht="13.8" hidden="1">
      <c r="A110" s="100"/>
      <c r="C110" s="200" t="s">
        <v>900</v>
      </c>
      <c r="D110" s="198"/>
      <c r="E110" s="198"/>
      <c r="F110" s="181"/>
      <c r="G110" s="181"/>
      <c r="H110" s="199" t="e">
        <f>J103</f>
        <v>#N/A</v>
      </c>
      <c r="I110" s="177"/>
      <c r="J110" s="178"/>
      <c r="R110" s="200" t="s">
        <v>900</v>
      </c>
      <c r="S110" s="198"/>
      <c r="T110" s="198"/>
      <c r="U110" s="181"/>
      <c r="V110" s="181"/>
      <c r="W110" s="199" t="e">
        <f>Y103</f>
        <v>#REF!</v>
      </c>
      <c r="X110" s="177"/>
      <c r="Y110" s="178"/>
      <c r="Z110" s="369"/>
      <c r="AA110" s="188"/>
      <c r="AB110" s="188"/>
      <c r="AD110" s="200" t="s">
        <v>900</v>
      </c>
      <c r="AE110" s="198"/>
      <c r="AF110" s="198"/>
      <c r="AG110" s="181"/>
      <c r="AH110" s="181"/>
      <c r="AI110" s="199">
        <f>AK103</f>
        <v>0</v>
      </c>
      <c r="AJ110" s="177"/>
      <c r="AK110" s="178"/>
    </row>
    <row r="111" spans="1:37" ht="13.8" hidden="1">
      <c r="A111" s="100"/>
      <c r="C111" s="197"/>
      <c r="D111" s="198"/>
      <c r="E111" s="198"/>
      <c r="F111" s="181"/>
      <c r="G111" s="181"/>
      <c r="H111" s="199"/>
      <c r="I111" s="177"/>
      <c r="J111" s="178"/>
      <c r="R111" s="197"/>
      <c r="S111" s="198"/>
      <c r="T111" s="198"/>
      <c r="U111" s="181"/>
      <c r="V111" s="181"/>
      <c r="W111" s="199"/>
      <c r="X111" s="177"/>
      <c r="Y111" s="178"/>
      <c r="Z111" s="369"/>
      <c r="AA111" s="188"/>
      <c r="AB111" s="188"/>
      <c r="AD111" s="197"/>
      <c r="AE111" s="198"/>
      <c r="AF111" s="198"/>
      <c r="AG111" s="181"/>
      <c r="AH111" s="181"/>
      <c r="AI111" s="199"/>
      <c r="AJ111" s="177"/>
      <c r="AK111" s="178"/>
    </row>
    <row r="112" spans="1:37" ht="13.8" hidden="1">
      <c r="A112" s="100"/>
      <c r="C112" s="197" t="s">
        <v>37</v>
      </c>
      <c r="D112" s="198"/>
      <c r="E112" s="198"/>
      <c r="F112" s="181"/>
      <c r="G112" s="181"/>
      <c r="H112" s="199" t="e">
        <f>H108+H110</f>
        <v>#REF!</v>
      </c>
      <c r="I112" s="177"/>
      <c r="J112" s="178"/>
      <c r="R112" s="197" t="s">
        <v>37</v>
      </c>
      <c r="S112" s="198"/>
      <c r="T112" s="198"/>
      <c r="U112" s="181"/>
      <c r="V112" s="181"/>
      <c r="W112" s="199" t="e">
        <f>W108+W110</f>
        <v>#N/A</v>
      </c>
      <c r="X112" s="177"/>
      <c r="Y112" s="178"/>
      <c r="Z112" s="369"/>
      <c r="AA112" s="188"/>
      <c r="AB112" s="188"/>
      <c r="AD112" s="197" t="s">
        <v>37</v>
      </c>
      <c r="AE112" s="198"/>
      <c r="AF112" s="198"/>
      <c r="AG112" s="181"/>
      <c r="AH112" s="181"/>
      <c r="AI112" s="199" t="e">
        <f>AI108+AI110</f>
        <v>#N/A</v>
      </c>
      <c r="AJ112" s="177"/>
      <c r="AK112" s="178"/>
    </row>
    <row r="113" spans="1:37" ht="13.8" hidden="1">
      <c r="A113" s="100"/>
      <c r="C113" s="197"/>
      <c r="D113" s="198"/>
      <c r="E113" s="198"/>
      <c r="F113" s="181"/>
      <c r="G113" s="181"/>
      <c r="H113" s="199"/>
      <c r="I113" s="177"/>
      <c r="J113" s="178"/>
      <c r="R113" s="197"/>
      <c r="S113" s="198"/>
      <c r="T113" s="198"/>
      <c r="U113" s="181"/>
      <c r="V113" s="181"/>
      <c r="W113" s="199"/>
      <c r="X113" s="177"/>
      <c r="Y113" s="178"/>
      <c r="Z113" s="369"/>
      <c r="AA113" s="188"/>
      <c r="AB113" s="188"/>
      <c r="AD113" s="197"/>
      <c r="AE113" s="198"/>
      <c r="AF113" s="198"/>
      <c r="AG113" s="181"/>
      <c r="AH113" s="181"/>
      <c r="AI113" s="199"/>
      <c r="AJ113" s="177"/>
      <c r="AK113" s="178"/>
    </row>
    <row r="114" spans="1:37" ht="13.8" hidden="1">
      <c r="A114" s="100"/>
      <c r="C114" s="197" t="s">
        <v>901</v>
      </c>
      <c r="D114" s="198"/>
      <c r="E114" s="198"/>
      <c r="F114" s="181"/>
      <c r="G114" s="181"/>
      <c r="H114" s="199" t="e">
        <f>INDEX(#REF!,MATCH($D$59,#REF!,0))</f>
        <v>#REF!</v>
      </c>
      <c r="I114" s="177"/>
      <c r="J114" s="178"/>
      <c r="R114" s="197" t="s">
        <v>901</v>
      </c>
      <c r="S114" s="198"/>
      <c r="T114" s="198"/>
      <c r="U114" s="181"/>
      <c r="V114" s="181"/>
      <c r="W114" s="199" t="e">
        <f>Y49</f>
        <v>#N/A</v>
      </c>
      <c r="X114" s="177"/>
      <c r="Y114" s="178"/>
      <c r="Z114" s="369"/>
      <c r="AA114" s="188"/>
      <c r="AB114" s="188"/>
      <c r="AD114" s="197" t="s">
        <v>901</v>
      </c>
      <c r="AE114" s="198"/>
      <c r="AF114" s="198"/>
      <c r="AG114" s="181"/>
      <c r="AH114" s="181"/>
      <c r="AI114" s="199" t="e">
        <f>AK49</f>
        <v>#N/A</v>
      </c>
      <c r="AJ114" s="177"/>
      <c r="AK114" s="178"/>
    </row>
    <row r="115" spans="1:37" ht="13.8" hidden="1">
      <c r="A115" s="100"/>
      <c r="C115" s="197"/>
      <c r="D115" s="198"/>
      <c r="E115" s="198"/>
      <c r="F115" s="181"/>
      <c r="G115" s="181"/>
      <c r="H115" s="199"/>
      <c r="I115" s="177"/>
      <c r="J115" s="178"/>
      <c r="R115" s="197"/>
      <c r="S115" s="198"/>
      <c r="T115" s="198"/>
      <c r="U115" s="181"/>
      <c r="V115" s="181"/>
      <c r="W115" s="199"/>
      <c r="X115" s="177"/>
      <c r="Y115" s="178"/>
      <c r="Z115" s="369"/>
      <c r="AA115" s="188"/>
      <c r="AB115" s="188"/>
      <c r="AD115" s="197"/>
      <c r="AE115" s="198"/>
      <c r="AF115" s="198"/>
      <c r="AG115" s="181"/>
      <c r="AH115" s="181"/>
      <c r="AI115" s="199"/>
      <c r="AJ115" s="177"/>
      <c r="AK115" s="178"/>
    </row>
    <row r="116" spans="1:37" ht="13.8" hidden="1">
      <c r="A116" s="100"/>
      <c r="C116" s="197"/>
      <c r="D116" s="198"/>
      <c r="E116" s="198"/>
      <c r="F116" s="181"/>
      <c r="G116" s="181"/>
      <c r="H116" s="199"/>
      <c r="I116" s="177"/>
      <c r="J116" s="178"/>
      <c r="R116" s="197"/>
      <c r="S116" s="198"/>
      <c r="T116" s="198"/>
      <c r="U116" s="181"/>
      <c r="V116" s="181"/>
      <c r="W116" s="199"/>
      <c r="X116" s="177"/>
      <c r="Y116" s="178"/>
      <c r="Z116" s="369"/>
      <c r="AA116" s="188"/>
      <c r="AB116" s="188"/>
      <c r="AD116" s="197"/>
      <c r="AE116" s="198"/>
      <c r="AF116" s="198"/>
      <c r="AG116" s="181"/>
      <c r="AH116" s="181"/>
      <c r="AI116" s="199"/>
      <c r="AJ116" s="177"/>
      <c r="AK116" s="178"/>
    </row>
    <row r="117" spans="1:37" ht="13.8" hidden="1">
      <c r="A117" s="100"/>
      <c r="C117" s="201" t="s">
        <v>933</v>
      </c>
      <c r="D117" s="202"/>
      <c r="E117" s="202"/>
      <c r="F117" s="203"/>
      <c r="G117" s="203"/>
      <c r="H117" s="204" t="e">
        <f>H114+H112</f>
        <v>#REF!</v>
      </c>
      <c r="I117" s="184"/>
      <c r="J117" s="185"/>
      <c r="R117" s="201" t="s">
        <v>1090</v>
      </c>
      <c r="S117" s="202"/>
      <c r="T117" s="202"/>
      <c r="U117" s="203"/>
      <c r="V117" s="203"/>
      <c r="W117" s="204" t="e">
        <f>W114+W112</f>
        <v>#N/A</v>
      </c>
      <c r="X117" s="184"/>
      <c r="Y117" s="185"/>
      <c r="Z117" s="369"/>
      <c r="AA117" s="188"/>
      <c r="AB117" s="188"/>
      <c r="AD117" s="201" t="s">
        <v>1294</v>
      </c>
      <c r="AE117" s="202"/>
      <c r="AF117" s="202"/>
      <c r="AG117" s="203"/>
      <c r="AH117" s="203"/>
      <c r="AI117" s="204" t="e">
        <f>AI114+AI112</f>
        <v>#N/A</v>
      </c>
      <c r="AJ117" s="184"/>
      <c r="AK117" s="185"/>
    </row>
    <row r="118" spans="1:37" ht="13.8" hidden="1">
      <c r="A118" s="100"/>
      <c r="C118" s="165"/>
      <c r="D118" s="165"/>
      <c r="E118" s="165"/>
      <c r="F118" s="166"/>
      <c r="G118" s="166"/>
      <c r="H118" s="166"/>
      <c r="I118" s="166"/>
      <c r="J118" s="165"/>
      <c r="R118" s="165"/>
      <c r="S118" s="165"/>
      <c r="T118" s="165"/>
      <c r="U118" s="166"/>
      <c r="V118" s="166"/>
      <c r="W118" s="166"/>
      <c r="X118" s="166"/>
      <c r="Y118" s="165"/>
      <c r="Z118" s="367"/>
      <c r="AA118" s="165"/>
      <c r="AB118" s="165"/>
      <c r="AD118" s="165"/>
      <c r="AE118" s="165"/>
      <c r="AF118" s="165"/>
      <c r="AG118" s="166"/>
      <c r="AH118" s="166"/>
      <c r="AI118" s="166"/>
      <c r="AJ118" s="166"/>
      <c r="AK118" s="165"/>
    </row>
    <row r="119" spans="1:37" ht="13.8" hidden="1">
      <c r="A119" s="100"/>
      <c r="C119" s="205" t="s">
        <v>1379</v>
      </c>
      <c r="D119" s="206"/>
      <c r="E119" s="207"/>
      <c r="F119" s="473" t="s">
        <v>1313</v>
      </c>
      <c r="G119" s="208"/>
      <c r="H119" s="208"/>
      <c r="I119" s="208"/>
      <c r="J119" s="209"/>
      <c r="R119" s="223"/>
      <c r="S119" s="224"/>
      <c r="T119" s="188"/>
      <c r="U119" s="225"/>
      <c r="V119" s="177"/>
      <c r="W119" s="177"/>
      <c r="X119" s="177"/>
      <c r="Y119" s="188"/>
      <c r="Z119" s="369"/>
      <c r="AA119" s="188"/>
      <c r="AB119" s="188"/>
      <c r="AC119" s="226"/>
      <c r="AD119" s="223"/>
      <c r="AE119" s="224"/>
      <c r="AF119" s="188"/>
      <c r="AG119" s="225"/>
      <c r="AH119" s="177"/>
      <c r="AI119" s="177"/>
      <c r="AJ119" s="177"/>
      <c r="AK119" s="188"/>
    </row>
    <row r="120" spans="1:37" ht="13.8" hidden="1">
      <c r="A120" s="100"/>
      <c r="C120" s="205" t="s">
        <v>1380</v>
      </c>
      <c r="D120" s="206"/>
      <c r="E120" s="207"/>
      <c r="F120" s="473" t="s">
        <v>1312</v>
      </c>
      <c r="G120" s="208"/>
      <c r="H120" s="208"/>
      <c r="I120" s="208"/>
      <c r="J120" s="209"/>
      <c r="R120" s="223"/>
      <c r="S120" s="224"/>
      <c r="T120" s="188"/>
      <c r="U120" s="225"/>
      <c r="V120" s="177"/>
      <c r="W120" s="177"/>
      <c r="X120" s="177"/>
      <c r="Y120" s="188"/>
      <c r="Z120" s="369"/>
      <c r="AA120" s="188"/>
      <c r="AB120" s="188"/>
      <c r="AC120" s="226"/>
      <c r="AD120" s="223"/>
      <c r="AE120" s="224"/>
      <c r="AF120" s="188"/>
      <c r="AG120" s="225"/>
      <c r="AH120" s="177"/>
      <c r="AI120" s="177"/>
      <c r="AJ120" s="177"/>
      <c r="AK120" s="188"/>
    </row>
    <row r="121" spans="1:37" ht="14.4" hidden="1">
      <c r="C121" s="205" t="s">
        <v>1074</v>
      </c>
      <c r="D121" s="206"/>
      <c r="E121" s="207"/>
      <c r="F121" s="265" t="s">
        <v>1067</v>
      </c>
      <c r="G121" s="208"/>
      <c r="H121" s="208"/>
      <c r="I121" s="208"/>
      <c r="J121" s="209"/>
      <c r="R121" s="227"/>
      <c r="S121" s="227"/>
      <c r="T121" s="227"/>
      <c r="U121" s="228"/>
      <c r="V121" s="228"/>
      <c r="W121" s="228"/>
      <c r="X121" s="228"/>
      <c r="Y121" s="227"/>
      <c r="Z121" s="372"/>
      <c r="AA121" s="227"/>
      <c r="AB121" s="227"/>
      <c r="AC121" s="226"/>
      <c r="AD121" s="227"/>
      <c r="AE121" s="227"/>
      <c r="AF121" s="227"/>
      <c r="AG121" s="228"/>
      <c r="AH121" s="228"/>
      <c r="AI121" s="228"/>
      <c r="AJ121" s="228"/>
      <c r="AK121" s="227"/>
    </row>
    <row r="122" spans="1:37" ht="14.4" hidden="1">
      <c r="C122" s="205" t="s">
        <v>1075</v>
      </c>
      <c r="D122" s="206"/>
      <c r="E122" s="207"/>
      <c r="F122" s="265"/>
      <c r="G122" s="208"/>
      <c r="H122" s="208"/>
      <c r="I122" s="208"/>
      <c r="J122" s="209"/>
      <c r="R122" s="227"/>
      <c r="S122" s="227"/>
      <c r="T122" s="227"/>
      <c r="U122" s="228"/>
      <c r="V122" s="228"/>
      <c r="W122" s="228"/>
      <c r="X122" s="228"/>
      <c r="Y122" s="227"/>
      <c r="Z122" s="372"/>
      <c r="AA122" s="227"/>
      <c r="AB122" s="227"/>
      <c r="AC122" s="226"/>
      <c r="AD122" s="227"/>
      <c r="AE122" s="227"/>
      <c r="AF122" s="227"/>
      <c r="AG122" s="228"/>
      <c r="AH122" s="228"/>
      <c r="AI122" s="228"/>
      <c r="AJ122" s="228"/>
      <c r="AK122" s="227"/>
    </row>
    <row r="124" spans="1:37" ht="14.4" hidden="1">
      <c r="G124" s="286" t="s">
        <v>1049</v>
      </c>
      <c r="H124" s="287" t="e">
        <f>H117-J54</f>
        <v>#REF!</v>
      </c>
    </row>
    <row r="125" spans="1:37" ht="13.8">
      <c r="C125" s="188"/>
    </row>
    <row r="126" spans="1:37" ht="13.8">
      <c r="C126" s="188"/>
    </row>
    <row r="128" spans="1:37">
      <c r="H128" s="284"/>
    </row>
    <row r="129" spans="9:9">
      <c r="I129" s="284"/>
    </row>
  </sheetData>
  <sheetProtection sheet="1" objects="1" scenarios="1"/>
  <mergeCells count="222">
    <mergeCell ref="D43:I43"/>
    <mergeCell ref="D45:I45"/>
    <mergeCell ref="S43:X43"/>
    <mergeCell ref="S45:X45"/>
    <mergeCell ref="AE43:AJ43"/>
    <mergeCell ref="AE45:AJ45"/>
    <mergeCell ref="AE3:AK3"/>
    <mergeCell ref="AE4:AK4"/>
    <mergeCell ref="AK17:AK24"/>
    <mergeCell ref="AH27:AI27"/>
    <mergeCell ref="M13:M14"/>
    <mergeCell ref="L34:M34"/>
    <mergeCell ref="AA34:AB34"/>
    <mergeCell ref="E28:F28"/>
    <mergeCell ref="G28:H28"/>
    <mergeCell ref="G30:H30"/>
    <mergeCell ref="E34:F34"/>
    <mergeCell ref="D39:I39"/>
    <mergeCell ref="C33:J33"/>
    <mergeCell ref="J17:J24"/>
    <mergeCell ref="E30:F30"/>
    <mergeCell ref="D4:J4"/>
    <mergeCell ref="C6:J6"/>
    <mergeCell ref="S39:X39"/>
    <mergeCell ref="AM34:AN34"/>
    <mergeCell ref="R2:Y2"/>
    <mergeCell ref="AD2:AK2"/>
    <mergeCell ref="AF14:AG14"/>
    <mergeCell ref="AH14:AI14"/>
    <mergeCell ref="AD16:AD24"/>
    <mergeCell ref="AD6:AK6"/>
    <mergeCell ref="AD8:AK8"/>
    <mergeCell ref="AD9:AD14"/>
    <mergeCell ref="AF9:AG9"/>
    <mergeCell ref="AH9:AI9"/>
    <mergeCell ref="AF10:AG10"/>
    <mergeCell ref="AH10:AI10"/>
    <mergeCell ref="AF11:AG11"/>
    <mergeCell ref="AH11:AI11"/>
    <mergeCell ref="AF12:AG12"/>
    <mergeCell ref="AH12:AI12"/>
    <mergeCell ref="V29:W29"/>
    <mergeCell ref="R27:R28"/>
    <mergeCell ref="T28:U28"/>
    <mergeCell ref="V28:W28"/>
    <mergeCell ref="V27:W27"/>
    <mergeCell ref="T29:U29"/>
    <mergeCell ref="AF30:AG30"/>
    <mergeCell ref="R42:X42"/>
    <mergeCell ref="S44:X44"/>
    <mergeCell ref="S3:Y3"/>
    <mergeCell ref="S4:Y4"/>
    <mergeCell ref="R6:Y6"/>
    <mergeCell ref="R8:Y8"/>
    <mergeCell ref="R9:R14"/>
    <mergeCell ref="T9:U9"/>
    <mergeCell ref="V9:W9"/>
    <mergeCell ref="T10:U10"/>
    <mergeCell ref="V10:W10"/>
    <mergeCell ref="T11:U11"/>
    <mergeCell ref="V11:W11"/>
    <mergeCell ref="T12:U12"/>
    <mergeCell ref="V12:W12"/>
    <mergeCell ref="T13:U13"/>
    <mergeCell ref="V13:W13"/>
    <mergeCell ref="T14:U14"/>
    <mergeCell ref="Y31:Y32"/>
    <mergeCell ref="R33:Y33"/>
    <mergeCell ref="AD58:AK58"/>
    <mergeCell ref="Y49:Y51"/>
    <mergeCell ref="R54:X54"/>
    <mergeCell ref="R58:Y58"/>
    <mergeCell ref="V50:W50"/>
    <mergeCell ref="T51:U51"/>
    <mergeCell ref="V51:W51"/>
    <mergeCell ref="AF49:AG49"/>
    <mergeCell ref="AH49:AI49"/>
    <mergeCell ref="AF50:AG50"/>
    <mergeCell ref="AH50:AI50"/>
    <mergeCell ref="AD49:AD51"/>
    <mergeCell ref="AD54:AJ54"/>
    <mergeCell ref="AK49:AK51"/>
    <mergeCell ref="AF51:AG51"/>
    <mergeCell ref="AH51:AI51"/>
    <mergeCell ref="AD53:AJ53"/>
    <mergeCell ref="C16:C24"/>
    <mergeCell ref="C29:C30"/>
    <mergeCell ref="E51:F51"/>
    <mergeCell ref="G51:H51"/>
    <mergeCell ref="V48:W48"/>
    <mergeCell ref="T49:U49"/>
    <mergeCell ref="V49:W49"/>
    <mergeCell ref="T50:U50"/>
    <mergeCell ref="D40:I40"/>
    <mergeCell ref="S40:X40"/>
    <mergeCell ref="G34:H34"/>
    <mergeCell ref="E29:F29"/>
    <mergeCell ref="G29:H29"/>
    <mergeCell ref="G35:H35"/>
    <mergeCell ref="D37:I37"/>
    <mergeCell ref="D38:I38"/>
    <mergeCell ref="C42:I42"/>
    <mergeCell ref="E36:F36"/>
    <mergeCell ref="G36:H36"/>
    <mergeCell ref="C27:C28"/>
    <mergeCell ref="D44:I44"/>
    <mergeCell ref="C46:I46"/>
    <mergeCell ref="C26:D26"/>
    <mergeCell ref="J29:J30"/>
    <mergeCell ref="C58:J58"/>
    <mergeCell ref="C54:I54"/>
    <mergeCell ref="R49:R51"/>
    <mergeCell ref="C48:D48"/>
    <mergeCell ref="E48:F48"/>
    <mergeCell ref="G48:H48"/>
    <mergeCell ref="C49:C51"/>
    <mergeCell ref="J49:J51"/>
    <mergeCell ref="E49:F49"/>
    <mergeCell ref="G49:H49"/>
    <mergeCell ref="E50:F50"/>
    <mergeCell ref="G50:H50"/>
    <mergeCell ref="R48:S48"/>
    <mergeCell ref="C53:I53"/>
    <mergeCell ref="R53:X53"/>
    <mergeCell ref="T48:U48"/>
    <mergeCell ref="C8:J8"/>
    <mergeCell ref="G14:H14"/>
    <mergeCell ref="C9:C14"/>
    <mergeCell ref="E9:F9"/>
    <mergeCell ref="G9:H9"/>
    <mergeCell ref="G11:H11"/>
    <mergeCell ref="E12:F12"/>
    <mergeCell ref="G12:H12"/>
    <mergeCell ref="G10:H10"/>
    <mergeCell ref="E11:F11"/>
    <mergeCell ref="J27:J28"/>
    <mergeCell ref="E27:F27"/>
    <mergeCell ref="G27:H27"/>
    <mergeCell ref="E10:F10"/>
    <mergeCell ref="E13:F13"/>
    <mergeCell ref="G13:H13"/>
    <mergeCell ref="E14:F14"/>
    <mergeCell ref="E26:F26"/>
    <mergeCell ref="G26:H26"/>
    <mergeCell ref="E35:F35"/>
    <mergeCell ref="AH30:AI30"/>
    <mergeCell ref="C1:J1"/>
    <mergeCell ref="AD1:AK1"/>
    <mergeCell ref="AK29:AK30"/>
    <mergeCell ref="N6:P6"/>
    <mergeCell ref="R1:Y1"/>
    <mergeCell ref="AF13:AG13"/>
    <mergeCell ref="AH13:AI13"/>
    <mergeCell ref="AD26:AE26"/>
    <mergeCell ref="AK27:AK28"/>
    <mergeCell ref="AF26:AG26"/>
    <mergeCell ref="AH26:AI26"/>
    <mergeCell ref="V14:W14"/>
    <mergeCell ref="R26:S26"/>
    <mergeCell ref="T26:U26"/>
    <mergeCell ref="V26:W26"/>
    <mergeCell ref="Y27:Y28"/>
    <mergeCell ref="Y17:Y24"/>
    <mergeCell ref="Y29:Y30"/>
    <mergeCell ref="T30:U30"/>
    <mergeCell ref="N1:P1"/>
    <mergeCell ref="C2:J2"/>
    <mergeCell ref="D3:J3"/>
    <mergeCell ref="AF28:AG28"/>
    <mergeCell ref="AH28:AI28"/>
    <mergeCell ref="AF48:AG48"/>
    <mergeCell ref="AH48:AI48"/>
    <mergeCell ref="AE38:AJ38"/>
    <mergeCell ref="AF36:AG36"/>
    <mergeCell ref="AH36:AI36"/>
    <mergeCell ref="AE39:AJ39"/>
    <mergeCell ref="AE37:AJ37"/>
    <mergeCell ref="AD42:AJ42"/>
    <mergeCell ref="AE44:AJ44"/>
    <mergeCell ref="AD46:AJ46"/>
    <mergeCell ref="AD48:AE48"/>
    <mergeCell ref="AD31:AD32"/>
    <mergeCell ref="AF31:AG31"/>
    <mergeCell ref="AH31:AI31"/>
    <mergeCell ref="R46:X46"/>
    <mergeCell ref="AD29:AD30"/>
    <mergeCell ref="AF29:AG29"/>
    <mergeCell ref="AH29:AI29"/>
    <mergeCell ref="AF35:AG35"/>
    <mergeCell ref="AH35:AI35"/>
    <mergeCell ref="AD33:AK33"/>
    <mergeCell ref="T27:U27"/>
    <mergeCell ref="R16:R24"/>
    <mergeCell ref="AD27:AD28"/>
    <mergeCell ref="V30:W30"/>
    <mergeCell ref="T34:U34"/>
    <mergeCell ref="V34:W34"/>
    <mergeCell ref="T35:U35"/>
    <mergeCell ref="V35:W35"/>
    <mergeCell ref="R29:R30"/>
    <mergeCell ref="S38:X38"/>
    <mergeCell ref="AE40:AJ40"/>
    <mergeCell ref="S37:X37"/>
    <mergeCell ref="T36:U36"/>
    <mergeCell ref="V36:W36"/>
    <mergeCell ref="AF34:AG34"/>
    <mergeCell ref="AH34:AI34"/>
    <mergeCell ref="AF27:AG27"/>
    <mergeCell ref="AK31:AK32"/>
    <mergeCell ref="AF32:AG32"/>
    <mergeCell ref="AH32:AI32"/>
    <mergeCell ref="C31:C32"/>
    <mergeCell ref="E31:F31"/>
    <mergeCell ref="G31:H31"/>
    <mergeCell ref="J31:J32"/>
    <mergeCell ref="E32:F32"/>
    <mergeCell ref="G32:H32"/>
    <mergeCell ref="R31:R32"/>
    <mergeCell ref="T31:U31"/>
    <mergeCell ref="V31:W31"/>
    <mergeCell ref="T32:U32"/>
    <mergeCell ref="V32:W32"/>
  </mergeCells>
  <hyperlinks>
    <hyperlink ref="F119" r:id="rId1" xr:uid="{00000000-0004-0000-0300-000000000000}"/>
    <hyperlink ref="F121" location="'Capping and Scaling'!A1" display="Capping and Scaling examples" xr:uid="{00000000-0004-0000-0300-000001000000}"/>
    <hyperlink ref="F120" r:id="rId2" xr:uid="{00000000-0004-0000-0300-000002000000}"/>
    <hyperlink ref="L34:M34" r:id="rId3" display="MPPF Calculation: Click for more info" xr:uid="{B15EF7BA-F952-4365-B0C2-CAF1CB31D3E1}"/>
    <hyperlink ref="AA34:AB34" r:id="rId4" display="MPPF Calculation: Click for more info" xr:uid="{FF458606-321C-4525-B2AB-AA632E045B58}"/>
    <hyperlink ref="AM34:AN34" r:id="rId5" display="MPPF Calculation: Click for more info" xr:uid="{1141E7D0-6C1A-4E4C-88DA-8363D54A800E}"/>
  </hyperlinks>
  <printOptions horizontalCentered="1"/>
  <pageMargins left="0.17" right="0" top="0" bottom="0" header="0" footer="0"/>
  <pageSetup paperSize="8" scale="38" orientation="landscape" r:id="rId6"/>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tabColor theme="8" tint="0.39997558519241921"/>
  </sheetPr>
  <dimension ref="B2:R41"/>
  <sheetViews>
    <sheetView topLeftCell="A19" zoomScale="80" zoomScaleNormal="80" workbookViewId="0">
      <pane activePane="bottomRight" state="frozen"/>
      <selection activeCell="I28" sqref="I28"/>
    </sheetView>
  </sheetViews>
  <sheetFormatPr defaultColWidth="9.28515625" defaultRowHeight="23.4"/>
  <cols>
    <col min="1" max="2" width="9.28515625" style="269"/>
    <col min="3" max="4" width="1.42578125" style="269" customWidth="1"/>
    <col min="5" max="5" width="65.140625" style="269" customWidth="1"/>
    <col min="6" max="6" width="0.7109375" style="269" customWidth="1"/>
    <col min="7" max="7" width="65.140625" style="269" customWidth="1"/>
    <col min="8" max="8" width="1.42578125" style="269" customWidth="1"/>
    <col min="9" max="9" width="33.7109375" style="269" customWidth="1"/>
    <col min="10" max="10" width="65.140625" style="269" hidden="1" customWidth="1"/>
    <col min="11" max="11" width="0.7109375" style="269" hidden="1" customWidth="1"/>
    <col min="12" max="12" width="65.140625" style="269" hidden="1" customWidth="1"/>
    <col min="13" max="13" width="1.28515625" style="269" hidden="1" customWidth="1"/>
    <col min="14" max="14" width="0" style="269" hidden="1" customWidth="1"/>
    <col min="15" max="15" width="24.28515625" style="268" hidden="1" customWidth="1"/>
    <col min="16" max="16" width="45.85546875" style="373" hidden="1" customWidth="1"/>
    <col min="17" max="17" width="75.85546875" style="269" hidden="1" customWidth="1"/>
    <col min="18" max="18" width="9.28515625" style="278"/>
    <col min="19" max="16384" width="9.28515625" style="269"/>
  </cols>
  <sheetData>
    <row r="2" spans="2:18">
      <c r="B2" s="283" t="s">
        <v>1073</v>
      </c>
    </row>
    <row r="4" spans="2:18">
      <c r="B4" s="268" t="s">
        <v>1070</v>
      </c>
    </row>
    <row r="5" spans="2:18">
      <c r="B5" s="282" t="s">
        <v>1072</v>
      </c>
    </row>
    <row r="6" spans="2:18">
      <c r="B6" s="282" t="s">
        <v>1071</v>
      </c>
    </row>
    <row r="7" spans="2:18">
      <c r="B7" s="268"/>
    </row>
    <row r="8" spans="2:18">
      <c r="B8" s="276" t="s">
        <v>1052</v>
      </c>
    </row>
    <row r="10" spans="2:18">
      <c r="B10" s="915" t="s">
        <v>1064</v>
      </c>
      <c r="D10" s="270"/>
      <c r="E10" s="271"/>
      <c r="F10" s="271"/>
      <c r="G10" s="271"/>
      <c r="H10" s="272"/>
      <c r="J10" s="270"/>
      <c r="K10" s="271"/>
      <c r="L10" s="271"/>
      <c r="M10" s="272"/>
    </row>
    <row r="11" spans="2:18">
      <c r="B11" s="916"/>
      <c r="D11" s="273"/>
      <c r="E11" s="918" t="s">
        <v>1051</v>
      </c>
      <c r="F11" s="274"/>
      <c r="G11" s="918" t="s">
        <v>1237</v>
      </c>
      <c r="H11" s="275"/>
      <c r="J11" s="918"/>
      <c r="K11" s="274"/>
      <c r="L11" s="918"/>
      <c r="M11" s="275"/>
    </row>
    <row r="12" spans="2:18" ht="72.75" customHeight="1">
      <c r="B12" s="916"/>
      <c r="D12" s="273"/>
      <c r="E12" s="919"/>
      <c r="F12" s="274"/>
      <c r="G12" s="919"/>
      <c r="H12" s="275"/>
      <c r="I12" s="337"/>
      <c r="J12" s="919"/>
      <c r="K12" s="274"/>
      <c r="L12" s="919"/>
      <c r="M12" s="275"/>
      <c r="O12" s="920" t="s">
        <v>1246</v>
      </c>
      <c r="P12" s="921"/>
      <c r="Q12" s="376" t="s">
        <v>1247</v>
      </c>
      <c r="R12" s="277"/>
    </row>
    <row r="13" spans="2:18" ht="17.25" customHeight="1">
      <c r="B13" s="916"/>
      <c r="D13" s="273"/>
      <c r="E13" s="274"/>
      <c r="F13" s="274"/>
      <c r="G13" s="274"/>
      <c r="H13" s="275"/>
      <c r="I13" s="337"/>
      <c r="J13" s="291"/>
      <c r="K13" s="274"/>
      <c r="L13" s="274"/>
      <c r="M13" s="275"/>
      <c r="O13" s="374" t="e">
        <f>'3 Year Schools Block'!$H$75</f>
        <v>#REF!</v>
      </c>
      <c r="P13" s="376" t="str">
        <f>'3 Year Schools Block'!C75</f>
        <v>MFG 2019-20 £ per pupil</v>
      </c>
      <c r="Q13" s="376" t="s">
        <v>1248</v>
      </c>
      <c r="R13" s="277"/>
    </row>
    <row r="14" spans="2:18" ht="23.25" customHeight="1">
      <c r="B14" s="916"/>
      <c r="D14" s="273"/>
      <c r="E14" s="277"/>
      <c r="F14" s="277"/>
      <c r="G14" s="278"/>
      <c r="H14" s="275"/>
      <c r="I14" s="337"/>
      <c r="J14" s="292"/>
      <c r="K14" s="277"/>
      <c r="L14" s="278"/>
      <c r="M14" s="275"/>
      <c r="O14" s="374" t="e">
        <f>'3 Year Schools Block'!$H$89</f>
        <v>#REF!</v>
      </c>
      <c r="P14" s="376" t="str">
        <f>'3 Year Schools Block'!C89</f>
        <v>MFG 2020-21 £ per pupil</v>
      </c>
      <c r="Q14" s="376" t="s">
        <v>1249</v>
      </c>
      <c r="R14" s="277"/>
    </row>
    <row r="15" spans="2:18" ht="21">
      <c r="B15" s="916"/>
      <c r="D15" s="273"/>
      <c r="E15" s="277" t="s">
        <v>1068</v>
      </c>
      <c r="F15" s="277"/>
      <c r="G15" s="278"/>
      <c r="H15" s="275"/>
      <c r="I15" s="337"/>
      <c r="J15" s="292"/>
      <c r="K15" s="277"/>
      <c r="L15" s="278"/>
      <c r="M15" s="275"/>
      <c r="O15" s="375" t="e">
        <f>O14-O13</f>
        <v>#REF!</v>
      </c>
      <c r="P15" s="376" t="s">
        <v>1242</v>
      </c>
      <c r="Q15" s="376" t="s">
        <v>1250</v>
      </c>
      <c r="R15" s="277"/>
    </row>
    <row r="16" spans="2:18" ht="21">
      <c r="B16" s="916"/>
      <c r="D16" s="273"/>
      <c r="E16" s="277" t="s">
        <v>1241</v>
      </c>
      <c r="F16" s="277"/>
      <c r="G16" s="278"/>
      <c r="H16" s="275"/>
      <c r="I16" s="337"/>
      <c r="J16" s="292"/>
      <c r="K16" s="277"/>
      <c r="L16" s="278"/>
      <c r="M16" s="275"/>
      <c r="O16" s="375" t="e">
        <f>O15*0.0981373</f>
        <v>#REF!</v>
      </c>
      <c r="P16" s="376" t="s">
        <v>1245</v>
      </c>
      <c r="Q16" s="376" t="s">
        <v>1251</v>
      </c>
      <c r="R16" s="277"/>
    </row>
    <row r="17" spans="2:18" ht="21">
      <c r="B17" s="916"/>
      <c r="D17" s="273"/>
      <c r="E17" s="277" t="s">
        <v>1238</v>
      </c>
      <c r="F17" s="277"/>
      <c r="G17" s="278"/>
      <c r="H17" s="275"/>
      <c r="I17" s="337"/>
      <c r="J17" s="292"/>
      <c r="K17" s="277"/>
      <c r="L17" s="278"/>
      <c r="M17" s="275"/>
      <c r="O17" s="375" t="e">
        <f>O15-O16</f>
        <v>#REF!</v>
      </c>
      <c r="P17" s="376" t="s">
        <v>1243</v>
      </c>
      <c r="Q17" s="376"/>
      <c r="R17" s="277"/>
    </row>
    <row r="18" spans="2:18" ht="21">
      <c r="B18" s="916"/>
      <c r="D18" s="273"/>
      <c r="E18" s="277" t="s">
        <v>1239</v>
      </c>
      <c r="F18" s="277"/>
      <c r="G18" s="278"/>
      <c r="H18" s="275"/>
      <c r="I18" s="337"/>
      <c r="J18" s="292"/>
      <c r="K18" s="277"/>
      <c r="L18" s="278"/>
      <c r="M18" s="275"/>
      <c r="O18" s="374" t="e">
        <f>O13+O17</f>
        <v>#REF!</v>
      </c>
      <c r="P18" s="376" t="s">
        <v>44</v>
      </c>
      <c r="Q18" s="376"/>
      <c r="R18" s="277"/>
    </row>
    <row r="19" spans="2:18" ht="21">
      <c r="B19" s="917"/>
      <c r="D19" s="279"/>
      <c r="E19" s="280"/>
      <c r="F19" s="280"/>
      <c r="G19" s="280"/>
      <c r="H19" s="281"/>
      <c r="J19" s="280"/>
      <c r="K19" s="280"/>
      <c r="L19" s="280"/>
      <c r="M19" s="281"/>
      <c r="O19" s="377" t="e">
        <f>'3 Year Schools Block'!D103*O16</f>
        <v>#REF!</v>
      </c>
      <c r="P19" s="376" t="s">
        <v>1244</v>
      </c>
      <c r="Q19" s="376"/>
      <c r="R19" s="277"/>
    </row>
    <row r="20" spans="2:18" ht="10.5" customHeight="1">
      <c r="D20" s="278"/>
      <c r="E20" s="278"/>
      <c r="F20" s="278"/>
      <c r="G20" s="278"/>
      <c r="H20" s="278"/>
    </row>
    <row r="21" spans="2:18">
      <c r="B21" s="915" t="s">
        <v>1065</v>
      </c>
      <c r="D21" s="270"/>
      <c r="E21" s="271"/>
      <c r="F21" s="271"/>
      <c r="G21" s="271"/>
      <c r="H21" s="272"/>
    </row>
    <row r="22" spans="2:18" ht="21" customHeight="1">
      <c r="B22" s="916"/>
      <c r="D22" s="273"/>
      <c r="E22" s="918" t="s">
        <v>1053</v>
      </c>
      <c r="F22" s="274"/>
      <c r="G22" s="918" t="s">
        <v>1055</v>
      </c>
      <c r="H22" s="275"/>
    </row>
    <row r="23" spans="2:18" ht="72.75" customHeight="1">
      <c r="B23" s="916"/>
      <c r="D23" s="273"/>
      <c r="E23" s="919"/>
      <c r="F23" s="274"/>
      <c r="G23" s="919"/>
      <c r="H23" s="275"/>
      <c r="J23" s="268" t="s">
        <v>1078</v>
      </c>
      <c r="K23" s="268"/>
      <c r="L23" s="293">
        <v>1004658.45</v>
      </c>
    </row>
    <row r="24" spans="2:18" ht="21" customHeight="1">
      <c r="B24" s="916"/>
      <c r="D24" s="273"/>
      <c r="E24" s="274"/>
      <c r="F24" s="274"/>
      <c r="G24" s="274"/>
      <c r="H24" s="275"/>
      <c r="J24" s="268" t="s">
        <v>5</v>
      </c>
      <c r="K24" s="268"/>
      <c r="L24" s="294">
        <v>110000</v>
      </c>
    </row>
    <row r="25" spans="2:18" ht="21" customHeight="1">
      <c r="B25" s="916"/>
      <c r="D25" s="273"/>
      <c r="E25" s="277"/>
      <c r="F25" s="277"/>
      <c r="G25" s="278"/>
      <c r="H25" s="275"/>
      <c r="J25" s="268" t="s">
        <v>6</v>
      </c>
      <c r="K25" s="268"/>
      <c r="L25" s="294">
        <v>29683</v>
      </c>
    </row>
    <row r="26" spans="2:18" ht="21" customHeight="1">
      <c r="B26" s="916"/>
      <c r="D26" s="273"/>
      <c r="E26" s="277" t="s">
        <v>1056</v>
      </c>
      <c r="F26" s="277"/>
      <c r="G26" s="278"/>
      <c r="H26" s="275"/>
      <c r="J26" s="268" t="s">
        <v>44</v>
      </c>
      <c r="K26" s="268"/>
      <c r="L26" s="295">
        <f>SUM(L23:L25)</f>
        <v>1144341.45</v>
      </c>
    </row>
    <row r="27" spans="2:18" ht="21" customHeight="1">
      <c r="B27" s="916"/>
      <c r="D27" s="273"/>
      <c r="E27" s="277" t="s">
        <v>1069</v>
      </c>
      <c r="F27" s="277"/>
      <c r="G27" s="278"/>
      <c r="H27" s="275"/>
      <c r="J27" s="268"/>
      <c r="K27" s="268"/>
      <c r="L27" s="268"/>
    </row>
    <row r="28" spans="2:18" ht="21" customHeight="1">
      <c r="B28" s="916"/>
      <c r="D28" s="273"/>
      <c r="E28" s="277" t="s">
        <v>1057</v>
      </c>
      <c r="F28" s="277"/>
      <c r="G28" s="278"/>
      <c r="H28" s="275"/>
      <c r="J28" s="268" t="s">
        <v>64</v>
      </c>
      <c r="K28" s="268"/>
      <c r="L28" s="296" t="e">
        <f>'3 Year Schools Block'!J42</f>
        <v>#N/A</v>
      </c>
    </row>
    <row r="29" spans="2:18" ht="21" customHeight="1">
      <c r="B29" s="916"/>
      <c r="D29" s="273"/>
      <c r="E29" s="277" t="s">
        <v>1058</v>
      </c>
      <c r="F29" s="277"/>
      <c r="G29" s="278"/>
      <c r="H29" s="275"/>
      <c r="J29" s="268" t="s">
        <v>1077</v>
      </c>
      <c r="K29" s="268"/>
      <c r="L29" s="297" t="e">
        <f>L26-L28</f>
        <v>#N/A</v>
      </c>
    </row>
    <row r="30" spans="2:18" ht="11.25" customHeight="1">
      <c r="B30" s="917"/>
      <c r="D30" s="279"/>
      <c r="E30" s="280"/>
      <c r="F30" s="280"/>
      <c r="G30" s="280"/>
      <c r="H30" s="281"/>
      <c r="J30" s="288"/>
      <c r="K30" s="288"/>
      <c r="L30" s="289"/>
    </row>
    <row r="31" spans="2:18" ht="11.25" customHeight="1">
      <c r="D31" s="278"/>
      <c r="E31" s="278"/>
      <c r="F31" s="278"/>
      <c r="G31" s="278"/>
      <c r="H31" s="278"/>
      <c r="J31" s="288"/>
      <c r="K31" s="288"/>
      <c r="L31" s="288"/>
    </row>
    <row r="32" spans="2:18">
      <c r="B32" s="915" t="s">
        <v>1066</v>
      </c>
      <c r="D32" s="270"/>
      <c r="E32" s="271"/>
      <c r="F32" s="271"/>
      <c r="G32" s="271"/>
      <c r="H32" s="272"/>
      <c r="J32" s="288"/>
      <c r="K32" s="288"/>
      <c r="L32" s="288"/>
    </row>
    <row r="33" spans="2:12" ht="21" customHeight="1">
      <c r="B33" s="916"/>
      <c r="D33" s="273"/>
      <c r="E33" s="918" t="s">
        <v>1054</v>
      </c>
      <c r="F33" s="274"/>
      <c r="G33" s="918" t="s">
        <v>1059</v>
      </c>
      <c r="H33" s="275"/>
      <c r="J33" s="288"/>
      <c r="K33" s="288"/>
      <c r="L33" s="288"/>
    </row>
    <row r="34" spans="2:12" ht="72.75" customHeight="1">
      <c r="B34" s="916"/>
      <c r="D34" s="273"/>
      <c r="E34" s="919"/>
      <c r="F34" s="274"/>
      <c r="G34" s="919"/>
      <c r="H34" s="275"/>
      <c r="J34" s="288"/>
      <c r="K34" s="288"/>
      <c r="L34" s="288"/>
    </row>
    <row r="35" spans="2:12" ht="21" customHeight="1">
      <c r="B35" s="916"/>
      <c r="D35" s="273"/>
      <c r="E35" s="274"/>
      <c r="F35" s="274"/>
      <c r="G35" s="274"/>
      <c r="H35" s="275"/>
    </row>
    <row r="36" spans="2:12" ht="21" customHeight="1">
      <c r="B36" s="916"/>
      <c r="D36" s="273"/>
      <c r="E36" s="277"/>
      <c r="F36" s="277"/>
      <c r="G36" s="278"/>
      <c r="H36" s="275"/>
    </row>
    <row r="37" spans="2:12" ht="21" customHeight="1">
      <c r="B37" s="916"/>
      <c r="D37" s="273"/>
      <c r="E37" s="277" t="s">
        <v>1060</v>
      </c>
      <c r="F37" s="277"/>
      <c r="G37" s="278"/>
      <c r="H37" s="275"/>
    </row>
    <row r="38" spans="2:12" ht="21" customHeight="1">
      <c r="B38" s="916"/>
      <c r="D38" s="273"/>
      <c r="E38" s="277" t="s">
        <v>1061</v>
      </c>
      <c r="F38" s="277"/>
      <c r="G38" s="278"/>
      <c r="H38" s="275"/>
    </row>
    <row r="39" spans="2:12" ht="21" customHeight="1">
      <c r="B39" s="916"/>
      <c r="D39" s="273"/>
      <c r="E39" s="277" t="s">
        <v>1062</v>
      </c>
      <c r="F39" s="277"/>
      <c r="G39" s="278"/>
      <c r="H39" s="275"/>
    </row>
    <row r="40" spans="2:12" ht="21" customHeight="1">
      <c r="B40" s="916"/>
      <c r="D40" s="273"/>
      <c r="E40" s="277" t="s">
        <v>1063</v>
      </c>
      <c r="F40" s="277"/>
      <c r="G40" s="278"/>
      <c r="H40" s="275"/>
    </row>
    <row r="41" spans="2:12" ht="11.25" customHeight="1">
      <c r="B41" s="917"/>
      <c r="D41" s="279"/>
      <c r="E41" s="280"/>
      <c r="F41" s="280"/>
      <c r="G41" s="280"/>
      <c r="H41" s="281"/>
    </row>
  </sheetData>
  <sheetProtection sheet="1" objects="1" scenarios="1"/>
  <mergeCells count="12">
    <mergeCell ref="O12:P12"/>
    <mergeCell ref="J11:J12"/>
    <mergeCell ref="L11:L12"/>
    <mergeCell ref="E33:E34"/>
    <mergeCell ref="G33:G34"/>
    <mergeCell ref="B10:B19"/>
    <mergeCell ref="B21:B30"/>
    <mergeCell ref="B32:B41"/>
    <mergeCell ref="E11:E12"/>
    <mergeCell ref="G11:G12"/>
    <mergeCell ref="E22:E23"/>
    <mergeCell ref="G22:G23"/>
  </mergeCells>
  <pageMargins left="0.7" right="0.7" top="0.75" bottom="0.75" header="0.3" footer="0.3"/>
  <pageSetup paperSize="9" scale="60"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23B4B-67FC-4168-8144-F65761D65C8A}">
  <sheetPr>
    <tabColor rgb="FF99CCFF"/>
    <pageSetUpPr fitToPage="1"/>
  </sheetPr>
  <dimension ref="A1:AI378"/>
  <sheetViews>
    <sheetView workbookViewId="0">
      <pane ySplit="2" topLeftCell="A3" activePane="bottomLeft" state="frozen"/>
      <selection activeCell="A3" sqref="A3"/>
      <selection pane="bottomLeft" activeCell="A3" sqref="A3"/>
    </sheetView>
  </sheetViews>
  <sheetFormatPr defaultColWidth="11.7109375" defaultRowHeight="10.199999999999999"/>
  <cols>
    <col min="1" max="2" width="11.7109375" style="302"/>
    <col min="3" max="4" width="11.7109375" style="314"/>
    <col min="5" max="5" width="12.85546875" style="309" customWidth="1"/>
    <col min="6" max="6" width="48.42578125" style="302" bestFit="1" customWidth="1"/>
    <col min="7" max="7" width="17.140625" style="302" bestFit="1" customWidth="1"/>
    <col min="8" max="9" width="13.28515625" style="302" customWidth="1"/>
    <col min="10" max="10" width="15.28515625" style="302" bestFit="1" customWidth="1"/>
    <col min="11" max="11" width="14" style="302" bestFit="1" customWidth="1"/>
    <col min="12" max="12" width="16.28515625" style="312" bestFit="1" customWidth="1"/>
    <col min="13" max="13" width="16.85546875" style="312" bestFit="1" customWidth="1"/>
    <col min="14" max="14" width="17.140625" style="312" bestFit="1" customWidth="1"/>
    <col min="15" max="15" width="15" style="329" bestFit="1" customWidth="1"/>
    <col min="16" max="16" width="14.5703125" style="329" customWidth="1"/>
    <col min="17" max="17" width="16.140625" style="329" bestFit="1" customWidth="1"/>
    <col min="18" max="19" width="16.140625" style="329" customWidth="1"/>
    <col min="20" max="21" width="15" style="302" bestFit="1" customWidth="1"/>
    <col min="22" max="22" width="15" style="302" customWidth="1"/>
    <col min="23" max="23" width="15" style="302" bestFit="1" customWidth="1"/>
    <col min="24" max="25" width="12.28515625" style="302" bestFit="1" customWidth="1"/>
    <col min="26" max="26" width="15" style="302" bestFit="1" customWidth="1"/>
    <col min="27" max="27" width="12.28515625" style="302" bestFit="1" customWidth="1"/>
    <col min="28" max="28" width="11.140625" style="302" bestFit="1" customWidth="1"/>
    <col min="29" max="30" width="11.7109375" style="302"/>
    <col min="31" max="31" width="12.28515625" style="302" bestFit="1" customWidth="1"/>
    <col min="32" max="16384" width="11.7109375" style="302"/>
  </cols>
  <sheetData>
    <row r="1" spans="1:35" ht="30.6">
      <c r="A1" s="302" t="s">
        <v>1326</v>
      </c>
      <c r="C1" s="922" t="s">
        <v>1327</v>
      </c>
      <c r="D1" s="923"/>
      <c r="E1" s="923"/>
      <c r="F1" s="923"/>
      <c r="G1" s="923"/>
      <c r="H1" s="923"/>
      <c r="I1" s="923"/>
      <c r="J1" s="923"/>
      <c r="K1" s="923"/>
      <c r="L1" s="923"/>
      <c r="M1" s="923"/>
      <c r="N1" s="923"/>
      <c r="O1" s="923"/>
      <c r="P1" s="923"/>
      <c r="Q1" s="924"/>
      <c r="R1" s="419"/>
      <c r="S1" s="419"/>
      <c r="T1" s="300"/>
      <c r="U1" s="301" t="s">
        <v>1093</v>
      </c>
      <c r="V1" s="301" t="s">
        <v>1094</v>
      </c>
      <c r="W1" s="301" t="s">
        <v>1095</v>
      </c>
      <c r="X1" s="301" t="s">
        <v>1096</v>
      </c>
      <c r="Y1" s="301" t="s">
        <v>1097</v>
      </c>
      <c r="Z1" s="301" t="s">
        <v>1098</v>
      </c>
      <c r="AA1" s="301" t="s">
        <v>1099</v>
      </c>
    </row>
    <row r="2" spans="1:35" ht="40.799999999999997">
      <c r="A2" s="302" t="s">
        <v>476</v>
      </c>
      <c r="C2" s="301" t="s">
        <v>0</v>
      </c>
      <c r="D2" s="301" t="s">
        <v>934</v>
      </c>
      <c r="E2" s="418" t="s">
        <v>1</v>
      </c>
      <c r="F2" s="303" t="s">
        <v>1261</v>
      </c>
      <c r="G2" s="304" t="s">
        <v>480</v>
      </c>
      <c r="H2" s="304" t="s">
        <v>479</v>
      </c>
      <c r="I2" s="304" t="s">
        <v>1260</v>
      </c>
      <c r="J2" s="304" t="s">
        <v>478</v>
      </c>
      <c r="K2" s="304" t="s">
        <v>1259</v>
      </c>
      <c r="L2" s="304" t="s">
        <v>1328</v>
      </c>
      <c r="M2" s="304" t="s">
        <v>1329</v>
      </c>
      <c r="N2" s="304" t="s">
        <v>1330</v>
      </c>
      <c r="O2" s="305" t="s">
        <v>1331</v>
      </c>
      <c r="P2" s="305" t="s">
        <v>477</v>
      </c>
      <c r="Q2" s="305" t="s">
        <v>935</v>
      </c>
      <c r="R2" s="417"/>
      <c r="S2" s="417"/>
      <c r="T2" s="306"/>
      <c r="U2" s="575">
        <v>11</v>
      </c>
      <c r="V2" s="575">
        <v>9.68</v>
      </c>
      <c r="W2" s="575">
        <v>12.18</v>
      </c>
      <c r="X2" s="575">
        <v>1.91</v>
      </c>
      <c r="Y2" s="575">
        <v>1.5</v>
      </c>
      <c r="Z2" s="575"/>
      <c r="AA2" s="575"/>
      <c r="AB2" s="307" t="s">
        <v>740</v>
      </c>
      <c r="AF2" s="304" t="s">
        <v>479</v>
      </c>
    </row>
    <row r="3" spans="1:35">
      <c r="A3" s="302" t="str">
        <f t="shared" ref="A3:A66" si="0">B3&amp;$A$1&amp;F3</f>
        <v xml:space="preserve">1 - Aldeburgh Primary School </v>
      </c>
      <c r="B3" s="302">
        <v>1</v>
      </c>
      <c r="C3" s="308">
        <v>1</v>
      </c>
      <c r="D3" s="308" t="str">
        <f>IF(E3="ACADEMY","ACADEMY",C3)</f>
        <v>ACADEMY</v>
      </c>
      <c r="E3" s="309" t="str">
        <f t="shared" ref="E3:E17" si="1">AH3</f>
        <v>ACADEMY</v>
      </c>
      <c r="F3" s="302" t="s">
        <v>89</v>
      </c>
      <c r="G3" s="310">
        <f>VLOOKUP(C3,'[16]New ISB 21-22'!A:BQ,69,FALSE)</f>
        <v>530145.54899030039</v>
      </c>
      <c r="H3" s="310">
        <f>VLOOKUP(C3,'[16]New ISB 21-22'!A:BV,74,FALSE)</f>
        <v>0</v>
      </c>
      <c r="I3" s="310"/>
      <c r="J3" s="310">
        <f t="shared" ref="J3:J66" si="2">G3+H3</f>
        <v>530145.54899030039</v>
      </c>
      <c r="K3" s="412"/>
      <c r="L3" s="310">
        <v>0</v>
      </c>
      <c r="M3" s="310">
        <f>VLOOKUP(C3,'[16]Adjusted Factors 20-21'!A:BS,71,FALSE)*10000</f>
        <v>0</v>
      </c>
      <c r="N3" s="310">
        <f>VLOOKUP(B3,'[16]Adjusted Factors 20-21'!A:BQ,69,FALSE)*6000</f>
        <v>0</v>
      </c>
      <c r="O3" s="311">
        <f>SUM(L3:N3)</f>
        <v>0</v>
      </c>
      <c r="P3" s="311"/>
      <c r="Q3" s="311">
        <f>ROUND(J3+K3+O3+P3,0)</f>
        <v>530146</v>
      </c>
      <c r="R3" s="311"/>
      <c r="S3" s="311"/>
      <c r="T3" s="308">
        <v>1</v>
      </c>
      <c r="U3" s="312">
        <f>IF(H3=0,0,$U$2*AB3)</f>
        <v>0</v>
      </c>
      <c r="V3" s="312"/>
      <c r="W3" s="312">
        <f t="shared" ref="W3:W66" si="3">IF(H3=0,0,$W$2*AB3)</f>
        <v>0</v>
      </c>
      <c r="X3" s="312">
        <f t="shared" ref="X3:X66" si="4">IF(H3=0,0,$X$2*AB3)</f>
        <v>0</v>
      </c>
      <c r="Y3" s="312">
        <f t="shared" ref="Y3:Y66" si="5">IF(H3=0,0,$Y$2*AB3)</f>
        <v>0</v>
      </c>
      <c r="Z3" s="312">
        <f>-SUM(U3:Y3)</f>
        <v>0</v>
      </c>
      <c r="AA3" s="312">
        <f t="shared" ref="AA3:AA66" si="6">Z3-H3</f>
        <v>0</v>
      </c>
      <c r="AB3" s="312">
        <f>VLOOKUP(C3,'[16]Adjusted Factors 21-22'!A:N,14,FALSE)</f>
        <v>101</v>
      </c>
      <c r="AF3" s="310" t="e">
        <f>VLOOKUP(C3,#REF!,69,FALSE)</f>
        <v>#REF!</v>
      </c>
      <c r="AG3" s="308">
        <v>1</v>
      </c>
      <c r="AH3" s="309" t="s">
        <v>1</v>
      </c>
      <c r="AI3" s="302" t="s">
        <v>89</v>
      </c>
    </row>
    <row r="4" spans="1:35">
      <c r="A4" s="302" t="str">
        <f t="shared" si="0"/>
        <v xml:space="preserve">5 - Barnby &amp; North Cover Community Primary </v>
      </c>
      <c r="B4" s="302">
        <v>5</v>
      </c>
      <c r="C4" s="308">
        <v>5</v>
      </c>
      <c r="D4" s="308" t="str">
        <f t="shared" ref="D4:D67" si="7">IF(E4="ACADEMY","ACADEMY",C4)</f>
        <v>ACADEMY</v>
      </c>
      <c r="E4" s="309" t="str">
        <f t="shared" si="1"/>
        <v>ACADEMY</v>
      </c>
      <c r="F4" s="302" t="s">
        <v>475</v>
      </c>
      <c r="G4" s="310">
        <f>VLOOKUP(C4,'[16]New ISB 21-22'!A:BQ,69,FALSE)</f>
        <v>450784.45919802034</v>
      </c>
      <c r="H4" s="310">
        <f>VLOOKUP(C4,'[16]New ISB 21-22'!A:BV,74,FALSE)</f>
        <v>0</v>
      </c>
      <c r="I4" s="310"/>
      <c r="J4" s="310">
        <f t="shared" si="2"/>
        <v>450784.45919802034</v>
      </c>
      <c r="K4" s="412"/>
      <c r="L4" s="310">
        <v>0</v>
      </c>
      <c r="M4" s="310">
        <f>VLOOKUP(C4,'[16]Adjusted Factors 20-21'!A:BS,71,FALSE)*10000</f>
        <v>0</v>
      </c>
      <c r="N4" s="310">
        <f>VLOOKUP(B4,'[16]Adjusted Factors 20-21'!A:BQ,69,FALSE)*6000</f>
        <v>0</v>
      </c>
      <c r="O4" s="311">
        <f t="shared" ref="O4:O67" si="8">SUM(L4:N4)</f>
        <v>0</v>
      </c>
      <c r="P4" s="311"/>
      <c r="Q4" s="311">
        <f t="shared" ref="Q4:Q67" si="9">ROUND(J4+K4+O4+P4,0)</f>
        <v>450784</v>
      </c>
      <c r="R4" s="311"/>
      <c r="S4" s="311"/>
      <c r="T4" s="308">
        <v>5</v>
      </c>
      <c r="U4" s="312">
        <f t="shared" ref="U4:U67" si="10">IF(H4=0,0,$U$2*AB4)</f>
        <v>0</v>
      </c>
      <c r="V4" s="312"/>
      <c r="W4" s="312">
        <f t="shared" si="3"/>
        <v>0</v>
      </c>
      <c r="X4" s="312">
        <f t="shared" si="4"/>
        <v>0</v>
      </c>
      <c r="Y4" s="312">
        <f t="shared" si="5"/>
        <v>0</v>
      </c>
      <c r="Z4" s="312">
        <f t="shared" ref="Z4:Z67" si="11">-SUM(U4:Y4)</f>
        <v>0</v>
      </c>
      <c r="AA4" s="312">
        <f t="shared" si="6"/>
        <v>0</v>
      </c>
      <c r="AB4" s="312">
        <f>VLOOKUP(C4,'[16]Adjusted Factors 21-22'!A:N,14,FALSE)</f>
        <v>87</v>
      </c>
      <c r="AF4" s="310" t="e">
        <f>VLOOKUP(C4,#REF!,69,FALSE)</f>
        <v>#REF!</v>
      </c>
      <c r="AG4" s="308">
        <v>5</v>
      </c>
      <c r="AH4" s="309" t="s">
        <v>1</v>
      </c>
      <c r="AI4" s="302" t="s">
        <v>475</v>
      </c>
    </row>
    <row r="5" spans="1:35">
      <c r="A5" s="302" t="str">
        <f t="shared" si="0"/>
        <v>6 - The Albert Pye Community Primary School</v>
      </c>
      <c r="B5" s="302">
        <v>6</v>
      </c>
      <c r="C5" s="308">
        <v>6</v>
      </c>
      <c r="D5" s="308" t="str">
        <f t="shared" si="7"/>
        <v>ACADEMY</v>
      </c>
      <c r="E5" s="309" t="str">
        <f t="shared" si="1"/>
        <v>ACADEMY</v>
      </c>
      <c r="F5" s="302" t="s">
        <v>94</v>
      </c>
      <c r="G5" s="310">
        <f>VLOOKUP(C5,'[16]New ISB 21-22'!A:BQ,69,FALSE)</f>
        <v>1511916.8</v>
      </c>
      <c r="H5" s="310">
        <f>VLOOKUP(C5,'[16]New ISB 21-22'!A:BV,74,FALSE)</f>
        <v>0</v>
      </c>
      <c r="I5" s="310"/>
      <c r="J5" s="310">
        <f t="shared" si="2"/>
        <v>1511916.8</v>
      </c>
      <c r="K5" s="412"/>
      <c r="L5" s="310">
        <v>0</v>
      </c>
      <c r="M5" s="310">
        <f>VLOOKUP(C5,'[16]Adjusted Factors 20-21'!A:BS,71,FALSE)*10000</f>
        <v>0</v>
      </c>
      <c r="N5" s="310">
        <f>VLOOKUP(B5,'[16]Adjusted Factors 20-21'!A:BQ,69,FALSE)*6000</f>
        <v>0</v>
      </c>
      <c r="O5" s="311">
        <f t="shared" si="8"/>
        <v>0</v>
      </c>
      <c r="P5" s="311"/>
      <c r="Q5" s="311">
        <f t="shared" si="9"/>
        <v>1511917</v>
      </c>
      <c r="R5" s="311"/>
      <c r="S5" s="311"/>
      <c r="T5" s="308">
        <v>6</v>
      </c>
      <c r="U5" s="312">
        <f t="shared" si="10"/>
        <v>0</v>
      </c>
      <c r="V5" s="312"/>
      <c r="W5" s="312">
        <f t="shared" si="3"/>
        <v>0</v>
      </c>
      <c r="X5" s="312">
        <f t="shared" si="4"/>
        <v>0</v>
      </c>
      <c r="Y5" s="312">
        <f t="shared" si="5"/>
        <v>0</v>
      </c>
      <c r="Z5" s="312">
        <f t="shared" si="11"/>
        <v>0</v>
      </c>
      <c r="AA5" s="312">
        <f t="shared" si="6"/>
        <v>0</v>
      </c>
      <c r="AB5" s="312">
        <f>VLOOKUP(C5,'[16]Adjusted Factors 21-22'!A:N,14,FALSE)</f>
        <v>360</v>
      </c>
      <c r="AF5" s="310" t="e">
        <f>VLOOKUP(C5,#REF!,69,FALSE)</f>
        <v>#REF!</v>
      </c>
      <c r="AG5" s="308">
        <v>6</v>
      </c>
      <c r="AH5" s="309" t="s">
        <v>1</v>
      </c>
      <c r="AI5" s="302" t="s">
        <v>94</v>
      </c>
    </row>
    <row r="6" spans="1:35">
      <c r="A6" s="302" t="str">
        <f t="shared" si="0"/>
        <v>7 - Ravensmere Infant School</v>
      </c>
      <c r="B6" s="302">
        <v>7</v>
      </c>
      <c r="C6" s="308">
        <v>7</v>
      </c>
      <c r="D6" s="308" t="str">
        <f t="shared" si="7"/>
        <v>ACADEMY</v>
      </c>
      <c r="E6" s="309" t="str">
        <f t="shared" si="1"/>
        <v>ACADEMY</v>
      </c>
      <c r="F6" s="302" t="s">
        <v>96</v>
      </c>
      <c r="G6" s="310">
        <f>VLOOKUP(C6,'[16]New ISB 21-22'!A:BQ,69,FALSE)</f>
        <v>316426.35869054432</v>
      </c>
      <c r="H6" s="310">
        <f>VLOOKUP(C6,'[16]New ISB 21-22'!A:BV,74,FALSE)</f>
        <v>0</v>
      </c>
      <c r="I6" s="310"/>
      <c r="J6" s="310">
        <f t="shared" si="2"/>
        <v>316426.35869054432</v>
      </c>
      <c r="K6" s="412"/>
      <c r="L6" s="310">
        <v>0</v>
      </c>
      <c r="M6" s="310">
        <f>VLOOKUP(C6,'[16]Adjusted Factors 20-21'!A:BS,71,FALSE)*10000</f>
        <v>0</v>
      </c>
      <c r="N6" s="310">
        <f>VLOOKUP(B6,'[16]Adjusted Factors 20-21'!A:BQ,69,FALSE)*6000</f>
        <v>0</v>
      </c>
      <c r="O6" s="311">
        <f t="shared" si="8"/>
        <v>0</v>
      </c>
      <c r="P6" s="311"/>
      <c r="Q6" s="311">
        <f t="shared" si="9"/>
        <v>316426</v>
      </c>
      <c r="R6" s="311"/>
      <c r="S6" s="311"/>
      <c r="T6" s="308">
        <v>7</v>
      </c>
      <c r="U6" s="312">
        <f t="shared" si="10"/>
        <v>0</v>
      </c>
      <c r="V6" s="312"/>
      <c r="W6" s="312">
        <f t="shared" si="3"/>
        <v>0</v>
      </c>
      <c r="X6" s="312">
        <f t="shared" si="4"/>
        <v>0</v>
      </c>
      <c r="Y6" s="312">
        <f t="shared" si="5"/>
        <v>0</v>
      </c>
      <c r="Z6" s="312">
        <f t="shared" si="11"/>
        <v>0</v>
      </c>
      <c r="AA6" s="312">
        <f t="shared" si="6"/>
        <v>0</v>
      </c>
      <c r="AB6" s="312">
        <f>VLOOKUP(C6,'[16]Adjusted Factors 21-22'!A:N,14,FALSE)</f>
        <v>53</v>
      </c>
      <c r="AF6" s="310" t="e">
        <f>VLOOKUP(C6,#REF!,69,FALSE)</f>
        <v>#REF!</v>
      </c>
      <c r="AG6" s="308">
        <v>7</v>
      </c>
      <c r="AH6" s="309" t="s">
        <v>1</v>
      </c>
      <c r="AI6" s="302" t="s">
        <v>96</v>
      </c>
    </row>
    <row r="7" spans="1:35">
      <c r="A7" s="302" t="str">
        <f t="shared" si="0"/>
        <v>8 - Beccles Primary Academy</v>
      </c>
      <c r="B7" s="302">
        <v>8</v>
      </c>
      <c r="C7" s="308">
        <v>8</v>
      </c>
      <c r="D7" s="308" t="str">
        <f t="shared" si="7"/>
        <v>ACADEMY</v>
      </c>
      <c r="E7" s="309" t="str">
        <f t="shared" si="1"/>
        <v>ACADEMY</v>
      </c>
      <c r="F7" s="302" t="s">
        <v>474</v>
      </c>
      <c r="G7" s="310">
        <f>VLOOKUP(C7,'[16]New ISB 21-22'!A:BQ,69,FALSE)</f>
        <v>897428.74250492617</v>
      </c>
      <c r="H7" s="310">
        <f>VLOOKUP(C7,'[16]New ISB 21-22'!A:BV,74,FALSE)</f>
        <v>0</v>
      </c>
      <c r="I7" s="310"/>
      <c r="J7" s="310">
        <f t="shared" si="2"/>
        <v>897428.74250492617</v>
      </c>
      <c r="K7" s="412"/>
      <c r="L7" s="310">
        <v>0</v>
      </c>
      <c r="M7" s="310">
        <f>VLOOKUP(C7,'[16]Adjusted Factors 20-21'!A:BS,71,FALSE)*10000</f>
        <v>0</v>
      </c>
      <c r="N7" s="310">
        <f>VLOOKUP(B7,'[16]Adjusted Factors 20-21'!A:BQ,69,FALSE)*6000</f>
        <v>0</v>
      </c>
      <c r="O7" s="311">
        <f t="shared" si="8"/>
        <v>0</v>
      </c>
      <c r="P7" s="311"/>
      <c r="Q7" s="311">
        <f t="shared" si="9"/>
        <v>897429</v>
      </c>
      <c r="R7" s="311"/>
      <c r="S7" s="311"/>
      <c r="T7" s="308">
        <v>8</v>
      </c>
      <c r="U7" s="312">
        <f t="shared" si="10"/>
        <v>0</v>
      </c>
      <c r="V7" s="312"/>
      <c r="W7" s="312">
        <f t="shared" si="3"/>
        <v>0</v>
      </c>
      <c r="X7" s="312">
        <f t="shared" si="4"/>
        <v>0</v>
      </c>
      <c r="Y7" s="312">
        <f t="shared" si="5"/>
        <v>0</v>
      </c>
      <c r="Z7" s="312">
        <f t="shared" si="11"/>
        <v>0</v>
      </c>
      <c r="AA7" s="312">
        <f t="shared" si="6"/>
        <v>0</v>
      </c>
      <c r="AB7" s="312">
        <f>VLOOKUP(C7,'[16]Adjusted Factors 21-22'!A:N,14,FALSE)</f>
        <v>187</v>
      </c>
      <c r="AF7" s="310" t="e">
        <f>VLOOKUP(C7,#REF!,69,FALSE)</f>
        <v>#REF!</v>
      </c>
      <c r="AG7" s="308">
        <v>8</v>
      </c>
      <c r="AH7" s="309" t="s">
        <v>1</v>
      </c>
      <c r="AI7" s="302" t="s">
        <v>474</v>
      </c>
    </row>
    <row r="8" spans="1:35">
      <c r="A8" s="302" t="str">
        <f t="shared" si="0"/>
        <v>9 - St Benet's Catholic Primary School</v>
      </c>
      <c r="B8" s="302">
        <v>9</v>
      </c>
      <c r="C8" s="308">
        <v>9</v>
      </c>
      <c r="D8" s="308" t="str">
        <f t="shared" si="7"/>
        <v>ACADEMY</v>
      </c>
      <c r="E8" s="309" t="str">
        <f t="shared" si="1"/>
        <v>ACADEMY</v>
      </c>
      <c r="F8" s="302" t="s">
        <v>99</v>
      </c>
      <c r="G8" s="310">
        <f>VLOOKUP(C8,'[16]New ISB 21-22'!A:BQ,69,FALSE)</f>
        <v>425843.35644825618</v>
      </c>
      <c r="H8" s="310">
        <f>VLOOKUP(C8,'[16]New ISB 21-22'!A:BV,74,FALSE)</f>
        <v>0</v>
      </c>
      <c r="I8" s="310"/>
      <c r="J8" s="310">
        <f t="shared" si="2"/>
        <v>425843.35644825618</v>
      </c>
      <c r="K8" s="412"/>
      <c r="L8" s="310">
        <v>0</v>
      </c>
      <c r="M8" s="310">
        <f>VLOOKUP(C8,'[16]Adjusted Factors 20-21'!A:BS,71,FALSE)*10000</f>
        <v>0</v>
      </c>
      <c r="N8" s="310">
        <f>VLOOKUP(B8,'[16]Adjusted Factors 20-21'!A:BQ,69,FALSE)*6000</f>
        <v>0</v>
      </c>
      <c r="O8" s="311">
        <f t="shared" si="8"/>
        <v>0</v>
      </c>
      <c r="P8" s="311"/>
      <c r="Q8" s="311">
        <f t="shared" si="9"/>
        <v>425843</v>
      </c>
      <c r="R8" s="311"/>
      <c r="S8" s="311"/>
      <c r="T8" s="308">
        <v>9</v>
      </c>
      <c r="U8" s="312">
        <f t="shared" si="10"/>
        <v>0</v>
      </c>
      <c r="V8" s="312"/>
      <c r="W8" s="312">
        <f t="shared" si="3"/>
        <v>0</v>
      </c>
      <c r="X8" s="312">
        <f t="shared" si="4"/>
        <v>0</v>
      </c>
      <c r="Y8" s="312">
        <f t="shared" si="5"/>
        <v>0</v>
      </c>
      <c r="Z8" s="312">
        <f t="shared" si="11"/>
        <v>0</v>
      </c>
      <c r="AA8" s="312">
        <f t="shared" si="6"/>
        <v>0</v>
      </c>
      <c r="AB8" s="312">
        <f>VLOOKUP(C8,'[16]Adjusted Factors 21-22'!A:N,14,FALSE)</f>
        <v>80</v>
      </c>
      <c r="AF8" s="310" t="e">
        <f>VLOOKUP(C8,#REF!,69,FALSE)</f>
        <v>#REF!</v>
      </c>
      <c r="AG8" s="308">
        <v>9</v>
      </c>
      <c r="AH8" s="309" t="s">
        <v>1</v>
      </c>
      <c r="AI8" s="302" t="s">
        <v>99</v>
      </c>
    </row>
    <row r="9" spans="1:35">
      <c r="A9" s="302" t="str">
        <f t="shared" si="0"/>
        <v>10 - Bedfield C of E VCP School</v>
      </c>
      <c r="B9" s="302">
        <v>10</v>
      </c>
      <c r="C9" s="308">
        <v>10</v>
      </c>
      <c r="D9" s="308">
        <f t="shared" si="7"/>
        <v>10</v>
      </c>
      <c r="E9" s="309">
        <f t="shared" si="1"/>
        <v>0</v>
      </c>
      <c r="F9" s="302" t="s">
        <v>101</v>
      </c>
      <c r="G9" s="310">
        <f>VLOOKUP(C9,'[16]New ISB 21-22'!A:BQ,69,FALSE)</f>
        <v>275925.26175565948</v>
      </c>
      <c r="H9" s="310">
        <f>VLOOKUP(C9,'[16]New ISB 21-22'!A:BV,74,FALSE)</f>
        <v>-1063.5999999999999</v>
      </c>
      <c r="I9" s="310"/>
      <c r="J9" s="310">
        <f t="shared" si="2"/>
        <v>274861.6617556595</v>
      </c>
      <c r="K9" s="412"/>
      <c r="L9" s="310">
        <v>0</v>
      </c>
      <c r="M9" s="310">
        <f>VLOOKUP(C9,'[16]Adjusted Factors 20-21'!A:BS,71,FALSE)*10000</f>
        <v>0</v>
      </c>
      <c r="N9" s="310">
        <f>VLOOKUP(B9,'[16]Adjusted Factors 20-21'!A:BQ,69,FALSE)*6000</f>
        <v>0</v>
      </c>
      <c r="O9" s="311">
        <f t="shared" si="8"/>
        <v>0</v>
      </c>
      <c r="P9" s="311"/>
      <c r="Q9" s="311">
        <f t="shared" si="9"/>
        <v>274862</v>
      </c>
      <c r="R9" s="311"/>
      <c r="S9" s="311"/>
      <c r="T9" s="308">
        <v>10</v>
      </c>
      <c r="U9" s="312">
        <f t="shared" si="10"/>
        <v>440</v>
      </c>
      <c r="V9" s="312"/>
      <c r="W9" s="312">
        <f t="shared" si="3"/>
        <v>487.2</v>
      </c>
      <c r="X9" s="312">
        <f t="shared" si="4"/>
        <v>76.399999999999991</v>
      </c>
      <c r="Y9" s="312">
        <f t="shared" si="5"/>
        <v>60</v>
      </c>
      <c r="Z9" s="312">
        <f>-SUM(U9:Y9)</f>
        <v>-1063.5999999999999</v>
      </c>
      <c r="AA9" s="312">
        <f t="shared" si="6"/>
        <v>0</v>
      </c>
      <c r="AB9" s="312">
        <f>VLOOKUP(C9,'[16]Adjusted Factors 21-22'!A:N,14,FALSE)</f>
        <v>40</v>
      </c>
      <c r="AF9" s="310" t="e">
        <f>VLOOKUP(C9,#REF!,69,FALSE)</f>
        <v>#REF!</v>
      </c>
      <c r="AG9" s="308">
        <v>10</v>
      </c>
      <c r="AH9" s="309">
        <v>0</v>
      </c>
      <c r="AI9" s="302" t="s">
        <v>101</v>
      </c>
    </row>
    <row r="10" spans="1:35">
      <c r="A10" s="302" t="str">
        <f t="shared" si="0"/>
        <v>11 - Benhall St Mary's C of E VCP School</v>
      </c>
      <c r="B10" s="302">
        <v>11</v>
      </c>
      <c r="C10" s="308">
        <v>11</v>
      </c>
      <c r="D10" s="308">
        <f t="shared" si="7"/>
        <v>11</v>
      </c>
      <c r="E10" s="309">
        <f t="shared" si="1"/>
        <v>0</v>
      </c>
      <c r="F10" s="302" t="s">
        <v>103</v>
      </c>
      <c r="G10" s="310">
        <f>VLOOKUP(C10,'[16]New ISB 21-22'!A:BQ,69,FALSE)</f>
        <v>454168.33333333331</v>
      </c>
      <c r="H10" s="310">
        <f>VLOOKUP(C10,'[16]New ISB 21-22'!A:BV,74,FALSE)</f>
        <v>-2339.92</v>
      </c>
      <c r="I10" s="310"/>
      <c r="J10" s="310">
        <f t="shared" si="2"/>
        <v>451828.41333333333</v>
      </c>
      <c r="K10" s="412"/>
      <c r="L10" s="310">
        <v>0</v>
      </c>
      <c r="M10" s="310">
        <f>VLOOKUP(C10,'[16]Adjusted Factors 20-21'!A:BS,71,FALSE)*10000</f>
        <v>0</v>
      </c>
      <c r="N10" s="310">
        <f>VLOOKUP(B10,'[16]Adjusted Factors 20-21'!A:BQ,69,FALSE)*6000</f>
        <v>0</v>
      </c>
      <c r="O10" s="311">
        <f t="shared" si="8"/>
        <v>0</v>
      </c>
      <c r="P10" s="311"/>
      <c r="Q10" s="311">
        <f t="shared" si="9"/>
        <v>451828</v>
      </c>
      <c r="R10" s="311"/>
      <c r="S10" s="311"/>
      <c r="T10" s="308">
        <v>11</v>
      </c>
      <c r="U10" s="312">
        <f>IF(H10=0,0,$U$2*AB10)</f>
        <v>968</v>
      </c>
      <c r="V10" s="312"/>
      <c r="W10" s="312">
        <f t="shared" si="3"/>
        <v>1071.8399999999999</v>
      </c>
      <c r="X10" s="312">
        <f t="shared" si="4"/>
        <v>168.07999999999998</v>
      </c>
      <c r="Y10" s="312">
        <f t="shared" si="5"/>
        <v>132</v>
      </c>
      <c r="Z10" s="312">
        <f t="shared" si="11"/>
        <v>-2339.92</v>
      </c>
      <c r="AA10" s="312">
        <f t="shared" si="6"/>
        <v>0</v>
      </c>
      <c r="AB10" s="312">
        <f>VLOOKUP(C10,'[16]Adjusted Factors 21-22'!A:N,14,FALSE)</f>
        <v>88</v>
      </c>
      <c r="AF10" s="310" t="e">
        <f>VLOOKUP(C10,#REF!,69,FALSE)</f>
        <v>#REF!</v>
      </c>
      <c r="AG10" s="308">
        <v>11</v>
      </c>
      <c r="AH10" s="309">
        <v>0</v>
      </c>
      <c r="AI10" s="302" t="s">
        <v>103</v>
      </c>
    </row>
    <row r="11" spans="1:35">
      <c r="A11" s="302" t="str">
        <f t="shared" si="0"/>
        <v>12 - Blundeston C of E VCP School</v>
      </c>
      <c r="B11" s="302">
        <v>12</v>
      </c>
      <c r="C11" s="308">
        <v>12</v>
      </c>
      <c r="D11" s="308">
        <f t="shared" si="7"/>
        <v>12</v>
      </c>
      <c r="E11" s="309">
        <f t="shared" si="1"/>
        <v>0</v>
      </c>
      <c r="F11" s="302" t="s">
        <v>105</v>
      </c>
      <c r="G11" s="310">
        <f>VLOOKUP(C11,'[16]New ISB 21-22'!A:BQ,69,FALSE)</f>
        <v>833108.00767109811</v>
      </c>
      <c r="H11" s="310">
        <f>VLOOKUP(C11,'[16]New ISB 21-22'!A:BV,74,FALSE)</f>
        <v>-5078.6899999999996</v>
      </c>
      <c r="I11" s="310"/>
      <c r="J11" s="310">
        <f t="shared" si="2"/>
        <v>828029.31767109816</v>
      </c>
      <c r="K11" s="412"/>
      <c r="L11" s="310">
        <v>0</v>
      </c>
      <c r="M11" s="310">
        <f>VLOOKUP(C11,'[16]Adjusted Factors 20-21'!A:BS,71,FALSE)*10000</f>
        <v>0</v>
      </c>
      <c r="N11" s="310">
        <f>VLOOKUP(B11,'[16]Adjusted Factors 20-21'!A:BQ,69,FALSE)*6000</f>
        <v>0</v>
      </c>
      <c r="O11" s="311">
        <f t="shared" si="8"/>
        <v>0</v>
      </c>
      <c r="P11" s="311"/>
      <c r="Q11" s="311">
        <f t="shared" si="9"/>
        <v>828029</v>
      </c>
      <c r="R11" s="311"/>
      <c r="S11" s="311"/>
      <c r="T11" s="308">
        <v>12</v>
      </c>
      <c r="U11" s="312">
        <f>IF(H11=0,0,$U$2*AB11)</f>
        <v>2101</v>
      </c>
      <c r="V11" s="312"/>
      <c r="W11" s="312">
        <f t="shared" si="3"/>
        <v>2326.38</v>
      </c>
      <c r="X11" s="312">
        <f t="shared" si="4"/>
        <v>364.81</v>
      </c>
      <c r="Y11" s="312">
        <f t="shared" si="5"/>
        <v>286.5</v>
      </c>
      <c r="Z11" s="312">
        <f t="shared" si="11"/>
        <v>-5078.6900000000005</v>
      </c>
      <c r="AA11" s="312">
        <f t="shared" si="6"/>
        <v>0</v>
      </c>
      <c r="AB11" s="312">
        <f>VLOOKUP(C11,'[16]Adjusted Factors 21-22'!A:N,14,FALSE)</f>
        <v>191</v>
      </c>
      <c r="AF11" s="310" t="e">
        <f>VLOOKUP(C11,#REF!,69,FALSE)</f>
        <v>#REF!</v>
      </c>
      <c r="AG11" s="308">
        <v>12</v>
      </c>
      <c r="AH11" s="309">
        <v>0</v>
      </c>
      <c r="AI11" s="302" t="s">
        <v>105</v>
      </c>
    </row>
    <row r="12" spans="1:35">
      <c r="A12" s="302" t="str">
        <f t="shared" si="0"/>
        <v>13 - Bramfield C of E VCP School</v>
      </c>
      <c r="B12" s="302">
        <v>13</v>
      </c>
      <c r="C12" s="308">
        <v>13</v>
      </c>
      <c r="D12" s="308" t="str">
        <f t="shared" si="7"/>
        <v>ACADEMY</v>
      </c>
      <c r="E12" s="309" t="str">
        <f t="shared" si="1"/>
        <v>ACADEMY</v>
      </c>
      <c r="F12" s="302" t="s">
        <v>107</v>
      </c>
      <c r="G12" s="310">
        <f>VLOOKUP(C12,'[16]New ISB 21-22'!A:BQ,69,FALSE)</f>
        <v>482903.19130355626</v>
      </c>
      <c r="H12" s="310">
        <f>VLOOKUP(C12,'[16]New ISB 21-22'!A:BV,74,FALSE)</f>
        <v>0</v>
      </c>
      <c r="I12" s="310"/>
      <c r="J12" s="310">
        <f t="shared" si="2"/>
        <v>482903.19130355626</v>
      </c>
      <c r="K12" s="412"/>
      <c r="L12" s="310">
        <v>0</v>
      </c>
      <c r="M12" s="310">
        <f>VLOOKUP(C12,'[16]Adjusted Factors 20-21'!A:BS,71,FALSE)*10000</f>
        <v>0</v>
      </c>
      <c r="N12" s="310">
        <f>VLOOKUP(B12,'[16]Adjusted Factors 20-21'!A:BQ,69,FALSE)*6000</f>
        <v>0</v>
      </c>
      <c r="O12" s="311">
        <f t="shared" si="8"/>
        <v>0</v>
      </c>
      <c r="P12" s="311"/>
      <c r="Q12" s="311">
        <f t="shared" si="9"/>
        <v>482903</v>
      </c>
      <c r="R12" s="311"/>
      <c r="S12" s="311"/>
      <c r="T12" s="308">
        <v>13</v>
      </c>
      <c r="U12" s="312">
        <f t="shared" si="10"/>
        <v>0</v>
      </c>
      <c r="V12" s="312"/>
      <c r="W12" s="312">
        <f t="shared" si="3"/>
        <v>0</v>
      </c>
      <c r="X12" s="312">
        <f t="shared" si="4"/>
        <v>0</v>
      </c>
      <c r="Y12" s="312">
        <f t="shared" si="5"/>
        <v>0</v>
      </c>
      <c r="Z12" s="312">
        <f t="shared" si="11"/>
        <v>0</v>
      </c>
      <c r="AA12" s="312">
        <f t="shared" si="6"/>
        <v>0</v>
      </c>
      <c r="AB12" s="312">
        <f>VLOOKUP(C12,'[16]Adjusted Factors 21-22'!A:N,14,FALSE)</f>
        <v>89</v>
      </c>
      <c r="AE12" s="576">
        <f>J12/12*4</f>
        <v>160967.73043451874</v>
      </c>
      <c r="AF12" s="310" t="e">
        <f>VLOOKUP(C12,#REF!,69,FALSE)</f>
        <v>#REF!</v>
      </c>
      <c r="AG12" s="308">
        <v>13</v>
      </c>
      <c r="AH12" s="309" t="s">
        <v>1</v>
      </c>
      <c r="AI12" s="302" t="s">
        <v>107</v>
      </c>
    </row>
    <row r="13" spans="1:35">
      <c r="A13" s="302" t="str">
        <f t="shared" si="0"/>
        <v>14 - Brampton C of E VCP School</v>
      </c>
      <c r="B13" s="302">
        <v>14</v>
      </c>
      <c r="C13" s="308">
        <v>14</v>
      </c>
      <c r="D13" s="308" t="str">
        <f t="shared" si="7"/>
        <v>ACADEMY</v>
      </c>
      <c r="E13" s="309" t="str">
        <f t="shared" si="1"/>
        <v>ACADEMY</v>
      </c>
      <c r="F13" s="302" t="s">
        <v>109</v>
      </c>
      <c r="G13" s="310">
        <f>VLOOKUP(C13,'[16]New ISB 21-22'!A:BQ,69,FALSE)</f>
        <v>465847.67763358471</v>
      </c>
      <c r="H13" s="310">
        <f>VLOOKUP(C13,'[16]New ISB 21-22'!A:BV,74,FALSE)</f>
        <v>0</v>
      </c>
      <c r="I13" s="310"/>
      <c r="J13" s="310">
        <f t="shared" si="2"/>
        <v>465847.67763358471</v>
      </c>
      <c r="K13" s="412"/>
      <c r="L13" s="310">
        <v>0</v>
      </c>
      <c r="M13" s="310">
        <f>VLOOKUP(C13,'[16]Adjusted Factors 20-21'!A:BS,71,FALSE)*10000</f>
        <v>0</v>
      </c>
      <c r="N13" s="310">
        <f>VLOOKUP(B13,'[16]Adjusted Factors 20-21'!A:BQ,69,FALSE)*6000</f>
        <v>0</v>
      </c>
      <c r="O13" s="311">
        <f t="shared" si="8"/>
        <v>0</v>
      </c>
      <c r="P13" s="311"/>
      <c r="Q13" s="311">
        <f t="shared" si="9"/>
        <v>465848</v>
      </c>
      <c r="R13" s="311"/>
      <c r="S13" s="311"/>
      <c r="T13" s="308">
        <v>14</v>
      </c>
      <c r="U13" s="312">
        <f t="shared" si="10"/>
        <v>0</v>
      </c>
      <c r="V13" s="312"/>
      <c r="W13" s="312">
        <f t="shared" si="3"/>
        <v>0</v>
      </c>
      <c r="X13" s="312">
        <f t="shared" si="4"/>
        <v>0</v>
      </c>
      <c r="Y13" s="312">
        <f t="shared" si="5"/>
        <v>0</v>
      </c>
      <c r="Z13" s="312">
        <f t="shared" si="11"/>
        <v>0</v>
      </c>
      <c r="AA13" s="312">
        <f t="shared" si="6"/>
        <v>0</v>
      </c>
      <c r="AB13" s="312">
        <f>VLOOKUP(C13,'[16]Adjusted Factors 21-22'!A:N,14,FALSE)</f>
        <v>79</v>
      </c>
      <c r="AF13" s="310" t="e">
        <f>VLOOKUP(C13,#REF!,69,FALSE)</f>
        <v>#REF!</v>
      </c>
      <c r="AG13" s="308">
        <v>14</v>
      </c>
      <c r="AH13" s="309" t="s">
        <v>1</v>
      </c>
      <c r="AI13" s="302" t="s">
        <v>109</v>
      </c>
    </row>
    <row r="14" spans="1:35">
      <c r="A14" s="302" t="str">
        <f t="shared" si="0"/>
        <v>15 - Bungay Primary School</v>
      </c>
      <c r="B14" s="302">
        <v>15</v>
      </c>
      <c r="C14" s="308">
        <v>15</v>
      </c>
      <c r="D14" s="308" t="str">
        <f t="shared" si="7"/>
        <v>ACADEMY</v>
      </c>
      <c r="E14" s="309" t="str">
        <f t="shared" si="1"/>
        <v>ACADEMY</v>
      </c>
      <c r="F14" s="302" t="s">
        <v>111</v>
      </c>
      <c r="G14" s="310">
        <f>VLOOKUP(C14,'[16]New ISB 21-22'!A:BQ,69,FALSE)</f>
        <v>818467.05386353366</v>
      </c>
      <c r="H14" s="310">
        <f>VLOOKUP(C14,'[16]New ISB 21-22'!A:BV,74,FALSE)</f>
        <v>0</v>
      </c>
      <c r="I14" s="310"/>
      <c r="J14" s="310">
        <f t="shared" si="2"/>
        <v>818467.05386353366</v>
      </c>
      <c r="K14" s="412"/>
      <c r="L14" s="310">
        <v>0</v>
      </c>
      <c r="M14" s="310">
        <f>VLOOKUP(C14,'[16]Adjusted Factors 20-21'!A:BS,71,FALSE)*10000</f>
        <v>0</v>
      </c>
      <c r="N14" s="310">
        <f>VLOOKUP(B14,'[16]Adjusted Factors 20-21'!A:BQ,69,FALSE)*6000</f>
        <v>0</v>
      </c>
      <c r="O14" s="311">
        <f t="shared" si="8"/>
        <v>0</v>
      </c>
      <c r="P14" s="311"/>
      <c r="Q14" s="311">
        <f t="shared" si="9"/>
        <v>818467</v>
      </c>
      <c r="R14" s="311"/>
      <c r="S14" s="311"/>
      <c r="T14" s="308">
        <v>15</v>
      </c>
      <c r="U14" s="312">
        <f t="shared" si="10"/>
        <v>0</v>
      </c>
      <c r="V14" s="312"/>
      <c r="W14" s="312">
        <f t="shared" si="3"/>
        <v>0</v>
      </c>
      <c r="X14" s="312">
        <f t="shared" si="4"/>
        <v>0</v>
      </c>
      <c r="Y14" s="312">
        <f t="shared" si="5"/>
        <v>0</v>
      </c>
      <c r="Z14" s="312">
        <f t="shared" si="11"/>
        <v>0</v>
      </c>
      <c r="AA14" s="312">
        <f t="shared" si="6"/>
        <v>0</v>
      </c>
      <c r="AB14" s="312">
        <f>VLOOKUP(C14,'[16]Adjusted Factors 21-22'!A:N,14,FALSE)</f>
        <v>176</v>
      </c>
      <c r="AF14" s="310" t="e">
        <f>VLOOKUP(C14,#REF!,69,FALSE)</f>
        <v>#REF!</v>
      </c>
      <c r="AG14" s="308">
        <v>15</v>
      </c>
      <c r="AH14" s="309" t="s">
        <v>1</v>
      </c>
      <c r="AI14" s="302" t="s">
        <v>111</v>
      </c>
    </row>
    <row r="15" spans="1:35">
      <c r="A15" s="302" t="str">
        <f t="shared" si="0"/>
        <v>16 - St Edmund's Catholic Primary School, Bungay</v>
      </c>
      <c r="B15" s="302">
        <v>16</v>
      </c>
      <c r="C15" s="308">
        <v>16</v>
      </c>
      <c r="D15" s="308" t="str">
        <f t="shared" si="7"/>
        <v>ACADEMY</v>
      </c>
      <c r="E15" s="309" t="str">
        <f t="shared" si="1"/>
        <v>ACADEMY</v>
      </c>
      <c r="F15" s="302" t="s">
        <v>113</v>
      </c>
      <c r="G15" s="310">
        <f>VLOOKUP(C15,'[16]New ISB 21-22'!A:BQ,69,FALSE)</f>
        <v>464764.08490009827</v>
      </c>
      <c r="H15" s="310">
        <f>VLOOKUP(C15,'[16]New ISB 21-22'!A:BV,74,FALSE)</f>
        <v>0</v>
      </c>
      <c r="I15" s="310"/>
      <c r="J15" s="310">
        <f t="shared" si="2"/>
        <v>464764.08490009827</v>
      </c>
      <c r="K15" s="412"/>
      <c r="L15" s="310">
        <v>0</v>
      </c>
      <c r="M15" s="310">
        <f>VLOOKUP(C15,'[16]Adjusted Factors 20-21'!A:BS,71,FALSE)*10000</f>
        <v>0</v>
      </c>
      <c r="N15" s="310">
        <f>VLOOKUP(B15,'[16]Adjusted Factors 20-21'!A:BQ,69,FALSE)*6000</f>
        <v>0</v>
      </c>
      <c r="O15" s="311">
        <f t="shared" si="8"/>
        <v>0</v>
      </c>
      <c r="P15" s="311"/>
      <c r="Q15" s="311">
        <f t="shared" si="9"/>
        <v>464764</v>
      </c>
      <c r="R15" s="311"/>
      <c r="S15" s="311"/>
      <c r="T15" s="308">
        <v>16</v>
      </c>
      <c r="U15" s="312">
        <f t="shared" si="10"/>
        <v>0</v>
      </c>
      <c r="V15" s="312"/>
      <c r="W15" s="312">
        <f t="shared" si="3"/>
        <v>0</v>
      </c>
      <c r="X15" s="312">
        <f t="shared" si="4"/>
        <v>0</v>
      </c>
      <c r="Y15" s="312">
        <f t="shared" si="5"/>
        <v>0</v>
      </c>
      <c r="Z15" s="312">
        <f t="shared" si="11"/>
        <v>0</v>
      </c>
      <c r="AA15" s="312">
        <f t="shared" si="6"/>
        <v>0</v>
      </c>
      <c r="AB15" s="312">
        <f>VLOOKUP(C15,'[16]Adjusted Factors 21-22'!A:N,14,FALSE)</f>
        <v>88</v>
      </c>
      <c r="AF15" s="310" t="e">
        <f>VLOOKUP(C15,#REF!,69,FALSE)</f>
        <v>#REF!</v>
      </c>
      <c r="AG15" s="308">
        <v>16</v>
      </c>
      <c r="AH15" s="309" t="s">
        <v>1</v>
      </c>
      <c r="AI15" s="302" t="s">
        <v>113</v>
      </c>
    </row>
    <row r="16" spans="1:35">
      <c r="A16" s="302" t="str">
        <f t="shared" si="0"/>
        <v>17 - St Botolph's CEVCP School</v>
      </c>
      <c r="B16" s="302">
        <v>17</v>
      </c>
      <c r="C16" s="308">
        <v>17</v>
      </c>
      <c r="D16" s="308">
        <f t="shared" si="7"/>
        <v>17</v>
      </c>
      <c r="E16" s="309">
        <f t="shared" si="1"/>
        <v>0</v>
      </c>
      <c r="F16" s="302" t="s">
        <v>115</v>
      </c>
      <c r="G16" s="310">
        <f>VLOOKUP(C16,'[16]New ISB 21-22'!A:BQ,69,FALSE)</f>
        <v>762409.67301160027</v>
      </c>
      <c r="H16" s="310">
        <f>VLOOKUP(C16,'[16]New ISB 21-22'!A:BV,74,FALSE)</f>
        <v>-4520.3</v>
      </c>
      <c r="I16" s="310"/>
      <c r="J16" s="310">
        <f t="shared" si="2"/>
        <v>757889.37301160023</v>
      </c>
      <c r="K16" s="412"/>
      <c r="L16" s="310">
        <v>0</v>
      </c>
      <c r="M16" s="310">
        <f>VLOOKUP(C16,'[16]Adjusted Factors 20-21'!A:BS,71,FALSE)*10000</f>
        <v>0</v>
      </c>
      <c r="N16" s="310">
        <f>VLOOKUP(B16,'[16]Adjusted Factors 20-21'!A:BQ,69,FALSE)*6000</f>
        <v>0</v>
      </c>
      <c r="O16" s="311">
        <f t="shared" si="8"/>
        <v>0</v>
      </c>
      <c r="P16" s="311"/>
      <c r="Q16" s="311">
        <f t="shared" si="9"/>
        <v>757889</v>
      </c>
      <c r="R16" s="311"/>
      <c r="S16" s="311"/>
      <c r="T16" s="308">
        <v>17</v>
      </c>
      <c r="U16" s="312">
        <f t="shared" si="10"/>
        <v>1870</v>
      </c>
      <c r="V16" s="312"/>
      <c r="W16" s="312">
        <f t="shared" si="3"/>
        <v>2070.6</v>
      </c>
      <c r="X16" s="312">
        <f t="shared" si="4"/>
        <v>324.7</v>
      </c>
      <c r="Y16" s="312">
        <f t="shared" si="5"/>
        <v>255</v>
      </c>
      <c r="Z16" s="312">
        <f t="shared" si="11"/>
        <v>-4520.3</v>
      </c>
      <c r="AA16" s="312">
        <f t="shared" si="6"/>
        <v>0</v>
      </c>
      <c r="AB16" s="312">
        <f>VLOOKUP(C16,'[16]Adjusted Factors 21-22'!A:N,14,FALSE)</f>
        <v>170</v>
      </c>
      <c r="AF16" s="310" t="e">
        <f>VLOOKUP(C16,#REF!,69,FALSE)</f>
        <v>#REF!</v>
      </c>
      <c r="AG16" s="308">
        <v>17</v>
      </c>
      <c r="AH16" s="309">
        <v>0</v>
      </c>
      <c r="AI16" s="302" t="s">
        <v>115</v>
      </c>
    </row>
    <row r="17" spans="1:35">
      <c r="A17" s="302" t="str">
        <f t="shared" si="0"/>
        <v>19 - Carlton Colville Primary School</v>
      </c>
      <c r="B17" s="302">
        <v>19</v>
      </c>
      <c r="C17" s="308">
        <v>19</v>
      </c>
      <c r="D17" s="308">
        <f t="shared" si="7"/>
        <v>19</v>
      </c>
      <c r="E17" s="309">
        <f t="shared" si="1"/>
        <v>0</v>
      </c>
      <c r="F17" s="302" t="s">
        <v>117</v>
      </c>
      <c r="G17" s="310">
        <f>VLOOKUP(C17,'[16]New ISB 21-22'!A:BQ,69,FALSE)</f>
        <v>1747680</v>
      </c>
      <c r="H17" s="310">
        <f>VLOOKUP(C17,'[16]New ISB 21-22'!A:BV,74,FALSE)</f>
        <v>-10848.72</v>
      </c>
      <c r="I17" s="310"/>
      <c r="J17" s="310">
        <f t="shared" si="2"/>
        <v>1736831.28</v>
      </c>
      <c r="K17" s="412"/>
      <c r="L17" s="310">
        <v>0</v>
      </c>
      <c r="M17" s="310">
        <f>VLOOKUP(C17,'[16]Adjusted Factors 20-21'!A:BS,71,FALSE)*10000</f>
        <v>0</v>
      </c>
      <c r="N17" s="310">
        <f>VLOOKUP(B17,'[16]Adjusted Factors 20-21'!A:BQ,69,FALSE)*6000</f>
        <v>0</v>
      </c>
      <c r="O17" s="311">
        <f t="shared" si="8"/>
        <v>0</v>
      </c>
      <c r="P17" s="311"/>
      <c r="Q17" s="311">
        <f t="shared" si="9"/>
        <v>1736831</v>
      </c>
      <c r="R17" s="311"/>
      <c r="S17" s="311"/>
      <c r="T17" s="308">
        <v>19</v>
      </c>
      <c r="U17" s="312">
        <f t="shared" si="10"/>
        <v>4488</v>
      </c>
      <c r="V17" s="312"/>
      <c r="W17" s="312">
        <f t="shared" si="3"/>
        <v>4969.4399999999996</v>
      </c>
      <c r="X17" s="312">
        <f t="shared" si="4"/>
        <v>779.28</v>
      </c>
      <c r="Y17" s="312">
        <f t="shared" si="5"/>
        <v>612</v>
      </c>
      <c r="Z17" s="312">
        <f t="shared" si="11"/>
        <v>-10848.72</v>
      </c>
      <c r="AA17" s="312">
        <f t="shared" si="6"/>
        <v>0</v>
      </c>
      <c r="AB17" s="312">
        <f>VLOOKUP(C17,'[16]Adjusted Factors 21-22'!A:N,14,FALSE)</f>
        <v>408</v>
      </c>
      <c r="AF17" s="310" t="e">
        <f>VLOOKUP(C17,#REF!,69,FALSE)</f>
        <v>#REF!</v>
      </c>
      <c r="AG17" s="308">
        <v>19</v>
      </c>
      <c r="AH17" s="309">
        <v>0</v>
      </c>
      <c r="AI17" s="302" t="s">
        <v>117</v>
      </c>
    </row>
    <row r="18" spans="1:35">
      <c r="A18" s="302" t="str">
        <f t="shared" si="0"/>
        <v>20 - Charsfield CEVCP School</v>
      </c>
      <c r="B18" s="302">
        <v>20</v>
      </c>
      <c r="C18" s="308">
        <v>20</v>
      </c>
      <c r="D18" s="308" t="str">
        <f t="shared" si="7"/>
        <v>ACADEMY</v>
      </c>
      <c r="E18" s="309" t="s">
        <v>1</v>
      </c>
      <c r="F18" s="302" t="s">
        <v>119</v>
      </c>
      <c r="G18" s="310">
        <f>VLOOKUP(C18,'[16]New ISB 21-22'!A:BQ,69,FALSE)</f>
        <v>297732.33142857143</v>
      </c>
      <c r="H18" s="310">
        <f>VLOOKUP(C18,'[16]New ISB 21-22'!A:BV,74,FALSE)</f>
        <v>0</v>
      </c>
      <c r="I18" s="310"/>
      <c r="J18" s="310">
        <f t="shared" si="2"/>
        <v>297732.33142857143</v>
      </c>
      <c r="K18" s="412"/>
      <c r="L18" s="310">
        <v>0</v>
      </c>
      <c r="M18" s="310">
        <f>VLOOKUP(C18,'[16]Adjusted Factors 20-21'!A:BS,71,FALSE)*10000</f>
        <v>0</v>
      </c>
      <c r="N18" s="310">
        <f>VLOOKUP(B18,'[16]Adjusted Factors 20-21'!A:BQ,69,FALSE)*6000</f>
        <v>0</v>
      </c>
      <c r="O18" s="311">
        <f t="shared" si="8"/>
        <v>0</v>
      </c>
      <c r="P18" s="311"/>
      <c r="Q18" s="311">
        <f t="shared" si="9"/>
        <v>297732</v>
      </c>
      <c r="R18" s="311"/>
      <c r="S18" s="311"/>
      <c r="T18" s="308">
        <v>20</v>
      </c>
      <c r="U18" s="312">
        <f t="shared" si="10"/>
        <v>0</v>
      </c>
      <c r="V18" s="312"/>
      <c r="W18" s="312">
        <f t="shared" si="3"/>
        <v>0</v>
      </c>
      <c r="X18" s="312">
        <f t="shared" si="4"/>
        <v>0</v>
      </c>
      <c r="Y18" s="312">
        <f t="shared" si="5"/>
        <v>0</v>
      </c>
      <c r="Z18" s="312">
        <f t="shared" si="11"/>
        <v>0</v>
      </c>
      <c r="AA18" s="312">
        <f t="shared" si="6"/>
        <v>0</v>
      </c>
      <c r="AB18" s="312">
        <f>VLOOKUP(C18,'[16]Adjusted Factors 21-22'!A:N,14,FALSE)</f>
        <v>36</v>
      </c>
      <c r="AF18" s="310" t="e">
        <f>VLOOKUP(C18,#REF!,69,FALSE)</f>
        <v>#REF!</v>
      </c>
      <c r="AG18" s="308">
        <v>20</v>
      </c>
      <c r="AH18" s="309">
        <v>0</v>
      </c>
      <c r="AI18" s="302" t="s">
        <v>119</v>
      </c>
    </row>
    <row r="19" spans="1:35">
      <c r="A19" s="302" t="str">
        <f t="shared" si="0"/>
        <v>22 - Corton CEVCP School</v>
      </c>
      <c r="B19" s="302">
        <v>22</v>
      </c>
      <c r="C19" s="308">
        <v>22</v>
      </c>
      <c r="D19" s="308">
        <f t="shared" si="7"/>
        <v>22</v>
      </c>
      <c r="E19" s="309">
        <f>AH19</f>
        <v>0</v>
      </c>
      <c r="F19" s="302" t="s">
        <v>473</v>
      </c>
      <c r="G19" s="310">
        <f>VLOOKUP(C19,'[16]New ISB 21-22'!A:BQ,69,FALSE)</f>
        <v>495839.88564648334</v>
      </c>
      <c r="H19" s="310">
        <f>VLOOKUP(C19,'[16]New ISB 21-22'!A:BV,74,FALSE)</f>
        <v>-2765.36</v>
      </c>
      <c r="I19" s="310"/>
      <c r="J19" s="310">
        <f t="shared" si="2"/>
        <v>493074.52564648335</v>
      </c>
      <c r="K19" s="412"/>
      <c r="L19" s="310">
        <v>0</v>
      </c>
      <c r="M19" s="310">
        <f>VLOOKUP(C19,'[16]Adjusted Factors 20-21'!A:BS,71,FALSE)*10000</f>
        <v>0</v>
      </c>
      <c r="N19" s="310">
        <f>VLOOKUP(B19,'[16]Adjusted Factors 21-22'!A:BQ,69,FALSE)*6000</f>
        <v>0</v>
      </c>
      <c r="O19" s="311">
        <f t="shared" si="8"/>
        <v>0</v>
      </c>
      <c r="P19" s="311"/>
      <c r="Q19" s="311">
        <f t="shared" si="9"/>
        <v>493075</v>
      </c>
      <c r="R19" s="311"/>
      <c r="S19" s="311"/>
      <c r="T19" s="308">
        <v>22</v>
      </c>
      <c r="U19" s="312">
        <f t="shared" si="10"/>
        <v>1144</v>
      </c>
      <c r="V19" s="312"/>
      <c r="W19" s="312">
        <f t="shared" si="3"/>
        <v>1266.72</v>
      </c>
      <c r="X19" s="312">
        <f t="shared" si="4"/>
        <v>198.64</v>
      </c>
      <c r="Y19" s="312">
        <f t="shared" si="5"/>
        <v>156</v>
      </c>
      <c r="Z19" s="312">
        <f t="shared" si="11"/>
        <v>-2765.36</v>
      </c>
      <c r="AA19" s="312">
        <f t="shared" si="6"/>
        <v>0</v>
      </c>
      <c r="AB19" s="312">
        <f>VLOOKUP(C19,'[16]Adjusted Factors 21-22'!A:N,14,FALSE)</f>
        <v>104</v>
      </c>
      <c r="AF19" s="310" t="e">
        <f>VLOOKUP(C19,#REF!,69,FALSE)</f>
        <v>#REF!</v>
      </c>
      <c r="AG19" s="308">
        <v>22</v>
      </c>
      <c r="AH19" s="309">
        <v>0</v>
      </c>
      <c r="AI19" s="302" t="s">
        <v>473</v>
      </c>
    </row>
    <row r="20" spans="1:35">
      <c r="A20" s="302" t="str">
        <f t="shared" si="0"/>
        <v>23 - Coldfair Green CP School</v>
      </c>
      <c r="B20" s="302">
        <v>23</v>
      </c>
      <c r="C20" s="308">
        <v>23</v>
      </c>
      <c r="D20" s="308" t="str">
        <f t="shared" si="7"/>
        <v>ACADEMY</v>
      </c>
      <c r="E20" s="309" t="s">
        <v>1</v>
      </c>
      <c r="F20" s="302" t="s">
        <v>122</v>
      </c>
      <c r="G20" s="310">
        <f>VLOOKUP(C20,'[16]New ISB 21-22'!A:BQ,69,FALSE)</f>
        <v>630071.7739463601</v>
      </c>
      <c r="H20" s="310">
        <f>VLOOKUP(C20,'[16]New ISB 21-22'!A:BV,74,FALSE)</f>
        <v>0</v>
      </c>
      <c r="I20" s="310"/>
      <c r="J20" s="310">
        <f t="shared" si="2"/>
        <v>630071.7739463601</v>
      </c>
      <c r="K20" s="412"/>
      <c r="L20" s="310">
        <v>0</v>
      </c>
      <c r="M20" s="310">
        <f>VLOOKUP(C20,'[16]Adjusted Factors 20-21'!A:BS,71,FALSE)*10000</f>
        <v>0</v>
      </c>
      <c r="N20" s="310">
        <f>VLOOKUP(B20,'[16]Adjusted Factors 21-22'!A:BQ,69,FALSE)*6000</f>
        <v>0</v>
      </c>
      <c r="O20" s="311">
        <f t="shared" si="8"/>
        <v>0</v>
      </c>
      <c r="P20" s="311"/>
      <c r="Q20" s="311">
        <f t="shared" si="9"/>
        <v>630072</v>
      </c>
      <c r="R20" s="311"/>
      <c r="S20" s="311"/>
      <c r="T20" s="308">
        <v>23</v>
      </c>
      <c r="U20" s="312">
        <f t="shared" si="10"/>
        <v>0</v>
      </c>
      <c r="V20" s="312"/>
      <c r="W20" s="312">
        <f t="shared" si="3"/>
        <v>0</v>
      </c>
      <c r="X20" s="312">
        <f t="shared" si="4"/>
        <v>0</v>
      </c>
      <c r="Y20" s="312">
        <f t="shared" si="5"/>
        <v>0</v>
      </c>
      <c r="Z20" s="312">
        <f t="shared" si="11"/>
        <v>0</v>
      </c>
      <c r="AA20" s="312">
        <f t="shared" si="6"/>
        <v>0</v>
      </c>
      <c r="AB20" s="312">
        <f>VLOOKUP(C20,'[16]Adjusted Factors 21-22'!A:N,14,FALSE)</f>
        <v>142</v>
      </c>
      <c r="AF20" s="310" t="e">
        <f>VLOOKUP(C20,#REF!,69,FALSE)</f>
        <v>#REF!</v>
      </c>
      <c r="AG20" s="308">
        <v>23</v>
      </c>
      <c r="AH20" s="309">
        <v>0</v>
      </c>
      <c r="AI20" s="302" t="s">
        <v>122</v>
      </c>
    </row>
    <row r="21" spans="1:35">
      <c r="A21" s="302" t="str">
        <f t="shared" si="0"/>
        <v>25 - Sir Robert Hitcham's CEVAP School, Debenham</v>
      </c>
      <c r="B21" s="302">
        <v>25</v>
      </c>
      <c r="C21" s="308">
        <v>25</v>
      </c>
      <c r="D21" s="308">
        <f t="shared" si="7"/>
        <v>25</v>
      </c>
      <c r="E21" s="309">
        <f>AH21</f>
        <v>0</v>
      </c>
      <c r="F21" s="302" t="s">
        <v>124</v>
      </c>
      <c r="G21" s="310">
        <f>VLOOKUP(C21,'[16]New ISB 21-22'!A:BQ,69,FALSE)</f>
        <v>739145.5505942275</v>
      </c>
      <c r="H21" s="310">
        <f>VLOOKUP(C21,'[16]New ISB 21-22'!A:BV,74,FALSE)</f>
        <v>-4653.25</v>
      </c>
      <c r="I21" s="310"/>
      <c r="J21" s="310">
        <f t="shared" si="2"/>
        <v>734492.3005942275</v>
      </c>
      <c r="K21" s="412"/>
      <c r="L21" s="310">
        <v>0</v>
      </c>
      <c r="M21" s="310">
        <f>VLOOKUP(C21,'[16]Adjusted Factors 20-21'!A:BS,71,FALSE)*10000</f>
        <v>0</v>
      </c>
      <c r="N21" s="310">
        <f>VLOOKUP(B21,'[16]Adjusted Factors 21-22'!A:BQ,69,FALSE)*6000</f>
        <v>0</v>
      </c>
      <c r="O21" s="311">
        <f t="shared" si="8"/>
        <v>0</v>
      </c>
      <c r="P21" s="311"/>
      <c r="Q21" s="311">
        <f t="shared" si="9"/>
        <v>734492</v>
      </c>
      <c r="R21" s="311"/>
      <c r="S21" s="311"/>
      <c r="T21" s="308">
        <v>25</v>
      </c>
      <c r="U21" s="312">
        <f t="shared" si="10"/>
        <v>1925</v>
      </c>
      <c r="V21" s="312"/>
      <c r="W21" s="312">
        <f t="shared" si="3"/>
        <v>2131.5</v>
      </c>
      <c r="X21" s="312">
        <f t="shared" si="4"/>
        <v>334.25</v>
      </c>
      <c r="Y21" s="312">
        <f t="shared" si="5"/>
        <v>262.5</v>
      </c>
      <c r="Z21" s="312">
        <f t="shared" si="11"/>
        <v>-4653.25</v>
      </c>
      <c r="AA21" s="312">
        <f t="shared" si="6"/>
        <v>0</v>
      </c>
      <c r="AB21" s="312">
        <f>VLOOKUP(C21,'[16]Adjusted Factors 21-22'!A:N,14,FALSE)</f>
        <v>175</v>
      </c>
      <c r="AF21" s="310" t="e">
        <f>VLOOKUP(C21,#REF!,69,FALSE)</f>
        <v>#REF!</v>
      </c>
      <c r="AG21" s="308">
        <v>25</v>
      </c>
      <c r="AH21" s="309">
        <v>0</v>
      </c>
      <c r="AI21" s="302" t="s">
        <v>124</v>
      </c>
    </row>
    <row r="22" spans="1:35">
      <c r="A22" s="302" t="str">
        <f t="shared" si="0"/>
        <v>26 - Dennington CEVCP School</v>
      </c>
      <c r="B22" s="302">
        <v>26</v>
      </c>
      <c r="C22" s="308">
        <v>26</v>
      </c>
      <c r="D22" s="308" t="str">
        <f t="shared" si="7"/>
        <v>ACADEMY</v>
      </c>
      <c r="E22" s="309" t="s">
        <v>1</v>
      </c>
      <c r="F22" s="302" t="s">
        <v>126</v>
      </c>
      <c r="G22" s="310">
        <f>VLOOKUP(C22,'[16]New ISB 21-22'!A:BQ,69,FALSE)</f>
        <v>428122.88137434528</v>
      </c>
      <c r="H22" s="310">
        <f>VLOOKUP(C22,'[16]New ISB 21-22'!A:BV,74,FALSE)</f>
        <v>0</v>
      </c>
      <c r="I22" s="310"/>
      <c r="J22" s="310">
        <f t="shared" si="2"/>
        <v>428122.88137434528</v>
      </c>
      <c r="K22" s="412"/>
      <c r="L22" s="310">
        <v>0</v>
      </c>
      <c r="M22" s="310">
        <f>VLOOKUP(C22,'[16]Adjusted Factors 20-21'!A:BS,71,FALSE)*10000</f>
        <v>0</v>
      </c>
      <c r="N22" s="310">
        <f>VLOOKUP(B22,'[16]Adjusted Factors 21-22'!A:BQ,69,FALSE)*6000</f>
        <v>0</v>
      </c>
      <c r="O22" s="311">
        <f t="shared" si="8"/>
        <v>0</v>
      </c>
      <c r="P22" s="311"/>
      <c r="Q22" s="311">
        <f t="shared" si="9"/>
        <v>428123</v>
      </c>
      <c r="R22" s="311"/>
      <c r="S22" s="311"/>
      <c r="T22" s="308">
        <v>26</v>
      </c>
      <c r="U22" s="312">
        <f t="shared" si="10"/>
        <v>0</v>
      </c>
      <c r="V22" s="312"/>
      <c r="W22" s="312">
        <f t="shared" si="3"/>
        <v>0</v>
      </c>
      <c r="X22" s="312">
        <f t="shared" si="4"/>
        <v>0</v>
      </c>
      <c r="Y22" s="312">
        <f t="shared" si="5"/>
        <v>0</v>
      </c>
      <c r="Z22" s="312">
        <f t="shared" si="11"/>
        <v>0</v>
      </c>
      <c r="AA22" s="312">
        <f t="shared" si="6"/>
        <v>0</v>
      </c>
      <c r="AB22" s="312">
        <f>VLOOKUP(C22,'[16]Adjusted Factors 21-22'!A:N,14,FALSE)</f>
        <v>71</v>
      </c>
      <c r="AF22" s="310" t="e">
        <f>VLOOKUP(C22,#REF!,69,FALSE)</f>
        <v>#REF!</v>
      </c>
      <c r="AG22" s="308">
        <v>26</v>
      </c>
      <c r="AH22" s="309">
        <v>0</v>
      </c>
      <c r="AI22" s="302" t="s">
        <v>126</v>
      </c>
    </row>
    <row r="23" spans="1:35">
      <c r="A23" s="302" t="str">
        <f t="shared" si="0"/>
        <v>29 - Earl Soham Community Primary School</v>
      </c>
      <c r="B23" s="302">
        <v>29</v>
      </c>
      <c r="C23" s="308">
        <v>29</v>
      </c>
      <c r="D23" s="308">
        <f t="shared" si="7"/>
        <v>29</v>
      </c>
      <c r="E23" s="309">
        <f t="shared" ref="E23:E29" si="12">AH23</f>
        <v>0</v>
      </c>
      <c r="F23" s="302" t="s">
        <v>128</v>
      </c>
      <c r="G23" s="310">
        <f>VLOOKUP(C23,'[16]New ISB 21-22'!A:BQ,69,FALSE)</f>
        <v>363654.08333333337</v>
      </c>
      <c r="H23" s="310">
        <f>VLOOKUP(C23,'[16]New ISB 21-22'!A:BV,74,FALSE)</f>
        <v>-1409.27</v>
      </c>
      <c r="I23" s="310"/>
      <c r="J23" s="310">
        <f t="shared" si="2"/>
        <v>362244.81333333335</v>
      </c>
      <c r="K23" s="412"/>
      <c r="L23" s="310">
        <v>0</v>
      </c>
      <c r="M23" s="310">
        <f>VLOOKUP(C23,'[16]Adjusted Factors 20-21'!A:BS,71,FALSE)*10000</f>
        <v>0</v>
      </c>
      <c r="N23" s="310">
        <f>VLOOKUP(B23,'[16]Adjusted Factors 21-22'!A:BQ,69,FALSE)*6000</f>
        <v>0</v>
      </c>
      <c r="O23" s="311">
        <f t="shared" si="8"/>
        <v>0</v>
      </c>
      <c r="P23" s="311"/>
      <c r="Q23" s="311">
        <f t="shared" si="9"/>
        <v>362245</v>
      </c>
      <c r="R23" s="311"/>
      <c r="S23" s="311"/>
      <c r="T23" s="308">
        <v>29</v>
      </c>
      <c r="U23" s="312">
        <f t="shared" si="10"/>
        <v>583</v>
      </c>
      <c r="V23" s="312"/>
      <c r="W23" s="312">
        <f t="shared" si="3"/>
        <v>645.54</v>
      </c>
      <c r="X23" s="312">
        <f t="shared" si="4"/>
        <v>101.22999999999999</v>
      </c>
      <c r="Y23" s="312">
        <f t="shared" si="5"/>
        <v>79.5</v>
      </c>
      <c r="Z23" s="312">
        <f t="shared" si="11"/>
        <v>-1409.27</v>
      </c>
      <c r="AA23" s="312">
        <f t="shared" si="6"/>
        <v>0</v>
      </c>
      <c r="AB23" s="312">
        <f>VLOOKUP(C23,'[16]Adjusted Factors 21-22'!A:N,14,FALSE)</f>
        <v>53</v>
      </c>
      <c r="AF23" s="310" t="e">
        <f>VLOOKUP(C23,#REF!,69,FALSE)</f>
        <v>#REF!</v>
      </c>
      <c r="AG23" s="308">
        <v>29</v>
      </c>
      <c r="AH23" s="309">
        <v>0</v>
      </c>
      <c r="AI23" s="302" t="s">
        <v>128</v>
      </c>
    </row>
    <row r="24" spans="1:35">
      <c r="A24" s="302" t="str">
        <f t="shared" si="0"/>
        <v>30 - Easton Community Primary School</v>
      </c>
      <c r="B24" s="302">
        <v>30</v>
      </c>
      <c r="C24" s="308">
        <v>30</v>
      </c>
      <c r="D24" s="308" t="str">
        <f t="shared" si="7"/>
        <v>ACADEMY</v>
      </c>
      <c r="E24" s="309" t="str">
        <f t="shared" si="12"/>
        <v>ACADEMY</v>
      </c>
      <c r="F24" s="302" t="s">
        <v>130</v>
      </c>
      <c r="G24" s="310">
        <f>VLOOKUP(C24,'[16]New ISB 21-22'!A:BQ,69,FALSE)</f>
        <v>448305.25836250134</v>
      </c>
      <c r="H24" s="310">
        <f>VLOOKUP(C24,'[16]New ISB 21-22'!A:BV,74,FALSE)</f>
        <v>0</v>
      </c>
      <c r="I24" s="310"/>
      <c r="J24" s="310">
        <f t="shared" si="2"/>
        <v>448305.25836250134</v>
      </c>
      <c r="K24" s="412"/>
      <c r="L24" s="310">
        <v>0</v>
      </c>
      <c r="M24" s="310">
        <f>VLOOKUP(C24,'[16]Adjusted Factors 20-21'!A:BS,71,FALSE)*10000</f>
        <v>0</v>
      </c>
      <c r="N24" s="310">
        <f>VLOOKUP(B24,'[16]Adjusted Factors 21-22'!A:BQ,69,FALSE)*6000</f>
        <v>0</v>
      </c>
      <c r="O24" s="311">
        <f t="shared" si="8"/>
        <v>0</v>
      </c>
      <c r="P24" s="311"/>
      <c r="Q24" s="311">
        <f t="shared" si="9"/>
        <v>448305</v>
      </c>
      <c r="R24" s="311"/>
      <c r="S24" s="311"/>
      <c r="T24" s="308">
        <v>30</v>
      </c>
      <c r="U24" s="312">
        <f t="shared" si="10"/>
        <v>0</v>
      </c>
      <c r="V24" s="312"/>
      <c r="W24" s="312">
        <f t="shared" si="3"/>
        <v>0</v>
      </c>
      <c r="X24" s="312">
        <f t="shared" si="4"/>
        <v>0</v>
      </c>
      <c r="Y24" s="312">
        <f t="shared" si="5"/>
        <v>0</v>
      </c>
      <c r="Z24" s="312">
        <f t="shared" si="11"/>
        <v>0</v>
      </c>
      <c r="AA24" s="312">
        <f t="shared" si="6"/>
        <v>0</v>
      </c>
      <c r="AB24" s="312">
        <f>VLOOKUP(C24,'[16]Adjusted Factors 21-22'!A:N,14,FALSE)</f>
        <v>82</v>
      </c>
      <c r="AF24" s="310" t="e">
        <f>VLOOKUP(C24,#REF!,69,FALSE)</f>
        <v>#REF!</v>
      </c>
      <c r="AG24" s="308">
        <v>30</v>
      </c>
      <c r="AH24" s="309" t="s">
        <v>1</v>
      </c>
      <c r="AI24" s="302" t="s">
        <v>130</v>
      </c>
    </row>
    <row r="25" spans="1:35">
      <c r="A25" s="302" t="str">
        <f t="shared" si="0"/>
        <v>31 - St Peter and St Paul CEVAP School</v>
      </c>
      <c r="B25" s="302">
        <v>31</v>
      </c>
      <c r="C25" s="308">
        <v>31</v>
      </c>
      <c r="D25" s="308" t="str">
        <f t="shared" si="7"/>
        <v>ACADEMY</v>
      </c>
      <c r="E25" s="309" t="str">
        <f t="shared" si="12"/>
        <v>ACADEMY</v>
      </c>
      <c r="F25" s="302" t="s">
        <v>132</v>
      </c>
      <c r="G25" s="310">
        <f>VLOOKUP(C25,'[16]New ISB 21-22'!A:BQ,69,FALSE)</f>
        <v>764574.92774462129</v>
      </c>
      <c r="H25" s="310">
        <f>VLOOKUP(C25,'[16]New ISB 21-22'!A:BV,74,FALSE)</f>
        <v>0</v>
      </c>
      <c r="I25" s="310"/>
      <c r="J25" s="310">
        <f t="shared" si="2"/>
        <v>764574.92774462129</v>
      </c>
      <c r="K25" s="412"/>
      <c r="L25" s="310">
        <v>0</v>
      </c>
      <c r="M25" s="310">
        <f>VLOOKUP(C25,'[16]Adjusted Factors 20-21'!A:BS,71,FALSE)*10000</f>
        <v>0</v>
      </c>
      <c r="N25" s="310">
        <f>VLOOKUP(B25,'[16]Adjusted Factors 21-22'!A:BQ,69,FALSE)*6000</f>
        <v>0</v>
      </c>
      <c r="O25" s="311">
        <f t="shared" si="8"/>
        <v>0</v>
      </c>
      <c r="P25" s="311"/>
      <c r="Q25" s="311">
        <f t="shared" si="9"/>
        <v>764575</v>
      </c>
      <c r="R25" s="311"/>
      <c r="S25" s="311"/>
      <c r="T25" s="308">
        <v>31</v>
      </c>
      <c r="U25" s="312">
        <f t="shared" si="10"/>
        <v>0</v>
      </c>
      <c r="V25" s="312"/>
      <c r="W25" s="312">
        <f t="shared" si="3"/>
        <v>0</v>
      </c>
      <c r="X25" s="312">
        <f t="shared" si="4"/>
        <v>0</v>
      </c>
      <c r="Y25" s="312">
        <f t="shared" si="5"/>
        <v>0</v>
      </c>
      <c r="Z25" s="312">
        <f t="shared" si="11"/>
        <v>0</v>
      </c>
      <c r="AA25" s="312">
        <f t="shared" si="6"/>
        <v>0</v>
      </c>
      <c r="AB25" s="312">
        <f>VLOOKUP(C25,'[16]Adjusted Factors 21-22'!A:N,14,FALSE)</f>
        <v>179</v>
      </c>
      <c r="AF25" s="310" t="e">
        <f>VLOOKUP(C25,#REF!,69,FALSE)</f>
        <v>#REF!</v>
      </c>
      <c r="AG25" s="308">
        <v>31</v>
      </c>
      <c r="AH25" s="309" t="s">
        <v>1</v>
      </c>
      <c r="AI25" s="302" t="s">
        <v>132</v>
      </c>
    </row>
    <row r="26" spans="1:35">
      <c r="A26" s="302" t="str">
        <f t="shared" si="0"/>
        <v>35 - Sir Robert Hitcham's CEVAP School, Framlingham</v>
      </c>
      <c r="B26" s="302">
        <v>35</v>
      </c>
      <c r="C26" s="308">
        <v>35</v>
      </c>
      <c r="D26" s="308">
        <f t="shared" si="7"/>
        <v>35</v>
      </c>
      <c r="E26" s="309">
        <f t="shared" si="12"/>
        <v>0</v>
      </c>
      <c r="F26" s="302" t="s">
        <v>134</v>
      </c>
      <c r="G26" s="310">
        <f>VLOOKUP(C26,'[16]New ISB 21-22'!A:BQ,69,FALSE)</f>
        <v>1366156</v>
      </c>
      <c r="H26" s="310">
        <f>VLOOKUP(C26,'[16]New ISB 21-22'!A:BV,74,FALSE)</f>
        <v>-8641.75</v>
      </c>
      <c r="I26" s="310"/>
      <c r="J26" s="310">
        <f t="shared" si="2"/>
        <v>1357514.25</v>
      </c>
      <c r="K26" s="412"/>
      <c r="L26" s="310">
        <v>0</v>
      </c>
      <c r="M26" s="310">
        <f>VLOOKUP(C26,'[16]Adjusted Factors 20-21'!A:BS,71,FALSE)*10000</f>
        <v>0</v>
      </c>
      <c r="N26" s="310">
        <f>VLOOKUP(B26,'[16]Adjusted Factors 21-22'!A:BQ,69,FALSE)*6000</f>
        <v>0</v>
      </c>
      <c r="O26" s="311">
        <f t="shared" si="8"/>
        <v>0</v>
      </c>
      <c r="P26" s="311"/>
      <c r="Q26" s="311">
        <f t="shared" si="9"/>
        <v>1357514</v>
      </c>
      <c r="R26" s="311"/>
      <c r="S26" s="311"/>
      <c r="T26" s="308">
        <v>35</v>
      </c>
      <c r="U26" s="312">
        <f t="shared" si="10"/>
        <v>3575</v>
      </c>
      <c r="V26" s="312"/>
      <c r="W26" s="312">
        <f t="shared" si="3"/>
        <v>3958.5</v>
      </c>
      <c r="X26" s="312">
        <f t="shared" si="4"/>
        <v>620.75</v>
      </c>
      <c r="Y26" s="312">
        <f t="shared" si="5"/>
        <v>487.5</v>
      </c>
      <c r="Z26" s="312">
        <f t="shared" si="11"/>
        <v>-8641.75</v>
      </c>
      <c r="AA26" s="312">
        <f t="shared" si="6"/>
        <v>0</v>
      </c>
      <c r="AB26" s="312">
        <f>VLOOKUP(C26,'[16]Adjusted Factors 21-22'!A:N,14,FALSE)</f>
        <v>325</v>
      </c>
      <c r="AF26" s="310" t="e">
        <f>VLOOKUP(C26,#REF!,69,FALSE)</f>
        <v>#REF!</v>
      </c>
      <c r="AG26" s="308">
        <v>35</v>
      </c>
      <c r="AH26" s="309">
        <v>0</v>
      </c>
      <c r="AI26" s="302" t="s">
        <v>134</v>
      </c>
    </row>
    <row r="27" spans="1:35">
      <c r="A27" s="302" t="str">
        <f t="shared" si="0"/>
        <v>36 - Fressingfield CEVCP School</v>
      </c>
      <c r="B27" s="302">
        <v>36</v>
      </c>
      <c r="C27" s="308">
        <v>36</v>
      </c>
      <c r="D27" s="308" t="str">
        <f t="shared" si="7"/>
        <v>ACADEMY</v>
      </c>
      <c r="E27" s="309" t="str">
        <f t="shared" si="12"/>
        <v>ACADEMY</v>
      </c>
      <c r="F27" s="302" t="s">
        <v>136</v>
      </c>
      <c r="G27" s="310">
        <f>VLOOKUP(C27,'[16]New ISB 21-22'!A:BQ,69,FALSE)</f>
        <v>583300.18811717024</v>
      </c>
      <c r="H27" s="310">
        <f>VLOOKUP(C27,'[16]New ISB 21-22'!A:BV,74,FALSE)</f>
        <v>0</v>
      </c>
      <c r="I27" s="310"/>
      <c r="J27" s="310">
        <f t="shared" si="2"/>
        <v>583300.18811717024</v>
      </c>
      <c r="K27" s="412"/>
      <c r="L27" s="310">
        <v>0</v>
      </c>
      <c r="M27" s="310">
        <f>VLOOKUP(C27,'[16]Adjusted Factors 20-21'!A:BS,71,FALSE)*10000</f>
        <v>0</v>
      </c>
      <c r="N27" s="310">
        <f>VLOOKUP(B27,'[16]Adjusted Factors 21-22'!A:BQ,69,FALSE)*6000</f>
        <v>0</v>
      </c>
      <c r="O27" s="311">
        <f t="shared" si="8"/>
        <v>0</v>
      </c>
      <c r="P27" s="311"/>
      <c r="Q27" s="311">
        <f t="shared" si="9"/>
        <v>583300</v>
      </c>
      <c r="R27" s="311"/>
      <c r="S27" s="311"/>
      <c r="T27" s="308">
        <v>36</v>
      </c>
      <c r="U27" s="312">
        <f t="shared" si="10"/>
        <v>0</v>
      </c>
      <c r="V27" s="312"/>
      <c r="W27" s="312">
        <f t="shared" si="3"/>
        <v>0</v>
      </c>
      <c r="X27" s="312">
        <f t="shared" si="4"/>
        <v>0</v>
      </c>
      <c r="Y27" s="312">
        <f t="shared" si="5"/>
        <v>0</v>
      </c>
      <c r="Z27" s="312">
        <f t="shared" si="11"/>
        <v>0</v>
      </c>
      <c r="AA27" s="312">
        <f t="shared" si="6"/>
        <v>0</v>
      </c>
      <c r="AB27" s="312">
        <f>VLOOKUP(C27,'[16]Adjusted Factors 21-22'!A:N,14,FALSE)</f>
        <v>123</v>
      </c>
      <c r="AF27" s="310" t="e">
        <f>VLOOKUP(C27,#REF!,69,FALSE)</f>
        <v>#REF!</v>
      </c>
      <c r="AG27" s="308">
        <v>36</v>
      </c>
      <c r="AH27" s="309" t="s">
        <v>1</v>
      </c>
      <c r="AI27" s="302" t="s">
        <v>136</v>
      </c>
    </row>
    <row r="28" spans="1:35">
      <c r="A28" s="302" t="str">
        <f t="shared" si="0"/>
        <v>38 - Gislingham CEVCP School</v>
      </c>
      <c r="B28" s="302">
        <v>38</v>
      </c>
      <c r="C28" s="308">
        <v>38</v>
      </c>
      <c r="D28" s="308" t="str">
        <f t="shared" si="7"/>
        <v>ACADEMY</v>
      </c>
      <c r="E28" s="309" t="str">
        <f t="shared" si="12"/>
        <v>ACADEMY</v>
      </c>
      <c r="F28" s="302" t="s">
        <v>138</v>
      </c>
      <c r="G28" s="310">
        <f>VLOOKUP(C28,'[16]New ISB 21-22'!A:BQ,69,FALSE)</f>
        <v>611631.50436235813</v>
      </c>
      <c r="H28" s="310">
        <f>VLOOKUP(C28,'[16]New ISB 21-22'!A:BV,74,FALSE)</f>
        <v>0</v>
      </c>
      <c r="I28" s="310"/>
      <c r="J28" s="310">
        <f t="shared" si="2"/>
        <v>611631.50436235813</v>
      </c>
      <c r="K28" s="412"/>
      <c r="L28" s="310">
        <v>0</v>
      </c>
      <c r="M28" s="310">
        <f>VLOOKUP(C28,'[16]Adjusted Factors 20-21'!A:BS,71,FALSE)*10000</f>
        <v>0</v>
      </c>
      <c r="N28" s="310">
        <f>VLOOKUP(B28,'[16]Adjusted Factors 21-22'!A:BQ,69,FALSE)*6000</f>
        <v>0</v>
      </c>
      <c r="O28" s="311">
        <f t="shared" si="8"/>
        <v>0</v>
      </c>
      <c r="P28" s="311"/>
      <c r="Q28" s="311">
        <f t="shared" si="9"/>
        <v>611632</v>
      </c>
      <c r="R28" s="311"/>
      <c r="S28" s="311"/>
      <c r="T28" s="308">
        <v>38</v>
      </c>
      <c r="U28" s="312">
        <f t="shared" si="10"/>
        <v>0</v>
      </c>
      <c r="V28" s="312"/>
      <c r="W28" s="312">
        <f t="shared" si="3"/>
        <v>0</v>
      </c>
      <c r="X28" s="312">
        <f t="shared" si="4"/>
        <v>0</v>
      </c>
      <c r="Y28" s="312">
        <f t="shared" si="5"/>
        <v>0</v>
      </c>
      <c r="Z28" s="312">
        <f t="shared" si="11"/>
        <v>0</v>
      </c>
      <c r="AA28" s="312">
        <f t="shared" si="6"/>
        <v>0</v>
      </c>
      <c r="AB28" s="312">
        <f>VLOOKUP(C28,'[16]Adjusted Factors 21-22'!A:N,14,FALSE)</f>
        <v>139</v>
      </c>
      <c r="AF28" s="310" t="e">
        <f>VLOOKUP(C28,#REF!,69,FALSE)</f>
        <v>#REF!</v>
      </c>
      <c r="AG28" s="308">
        <v>38</v>
      </c>
      <c r="AH28" s="309" t="s">
        <v>1</v>
      </c>
      <c r="AI28" s="302" t="s">
        <v>138</v>
      </c>
    </row>
    <row r="29" spans="1:35">
      <c r="A29" s="302" t="str">
        <f t="shared" si="0"/>
        <v>41 - Edgar Sewter Community Primary School</v>
      </c>
      <c r="B29" s="302">
        <v>41</v>
      </c>
      <c r="C29" s="308">
        <v>41</v>
      </c>
      <c r="D29" s="308" t="str">
        <f t="shared" si="7"/>
        <v>ACADEMY</v>
      </c>
      <c r="E29" s="309" t="str">
        <f t="shared" si="12"/>
        <v>ACADEMY</v>
      </c>
      <c r="F29" s="302" t="s">
        <v>140</v>
      </c>
      <c r="G29" s="310">
        <f>VLOOKUP(C29,'[16]New ISB 21-22'!A:BQ,69,FALSE)</f>
        <v>1221310.9812749408</v>
      </c>
      <c r="H29" s="310">
        <f>VLOOKUP(C29,'[16]New ISB 21-22'!A:BV,74,FALSE)</f>
        <v>0</v>
      </c>
      <c r="I29" s="310"/>
      <c r="J29" s="310">
        <f t="shared" si="2"/>
        <v>1221310.9812749408</v>
      </c>
      <c r="K29" s="412"/>
      <c r="L29" s="310">
        <v>0</v>
      </c>
      <c r="M29" s="310">
        <f>VLOOKUP(C29,'[16]Adjusted Factors 20-21'!A:BS,71,FALSE)*10000</f>
        <v>0</v>
      </c>
      <c r="N29" s="310">
        <f>VLOOKUP(B29,'[16]Adjusted Factors 21-22'!A:BQ,69,FALSE)*6000</f>
        <v>0</v>
      </c>
      <c r="O29" s="311">
        <f t="shared" si="8"/>
        <v>0</v>
      </c>
      <c r="P29" s="311"/>
      <c r="Q29" s="311">
        <f t="shared" si="9"/>
        <v>1221311</v>
      </c>
      <c r="R29" s="311"/>
      <c r="S29" s="311"/>
      <c r="T29" s="308">
        <v>41</v>
      </c>
      <c r="U29" s="312">
        <f t="shared" si="10"/>
        <v>0</v>
      </c>
      <c r="V29" s="312"/>
      <c r="W29" s="312">
        <f t="shared" si="3"/>
        <v>0</v>
      </c>
      <c r="X29" s="312">
        <f t="shared" si="4"/>
        <v>0</v>
      </c>
      <c r="Y29" s="312">
        <f t="shared" si="5"/>
        <v>0</v>
      </c>
      <c r="Z29" s="312">
        <f t="shared" si="11"/>
        <v>0</v>
      </c>
      <c r="AA29" s="312">
        <f t="shared" si="6"/>
        <v>0</v>
      </c>
      <c r="AB29" s="312">
        <f>VLOOKUP(C29,'[16]Adjusted Factors 21-22'!A:N,14,FALSE)</f>
        <v>287</v>
      </c>
      <c r="AF29" s="310" t="e">
        <f>VLOOKUP(C29,#REF!,69,FALSE)</f>
        <v>#REF!</v>
      </c>
      <c r="AG29" s="308">
        <v>41</v>
      </c>
      <c r="AH29" s="309" t="s">
        <v>1</v>
      </c>
      <c r="AI29" s="302" t="s">
        <v>140</v>
      </c>
    </row>
    <row r="30" spans="1:35">
      <c r="A30" s="302" t="str">
        <f t="shared" si="0"/>
        <v>42 - Helmingham Community Primary School</v>
      </c>
      <c r="B30" s="302">
        <v>42</v>
      </c>
      <c r="C30" s="308">
        <v>42</v>
      </c>
      <c r="D30" s="308" t="str">
        <f t="shared" si="7"/>
        <v>ACADEMY</v>
      </c>
      <c r="E30" s="309" t="s">
        <v>1</v>
      </c>
      <c r="F30" s="302" t="s">
        <v>142</v>
      </c>
      <c r="G30" s="310">
        <f>VLOOKUP(C30,'[16]New ISB 21-22'!A:BQ,69,FALSE)</f>
        <v>334128.03076923074</v>
      </c>
      <c r="H30" s="310">
        <f>VLOOKUP(C30,'[16]New ISB 21-22'!A:BV,74,FALSE)</f>
        <v>0</v>
      </c>
      <c r="I30" s="310"/>
      <c r="J30" s="310">
        <f t="shared" si="2"/>
        <v>334128.03076923074</v>
      </c>
      <c r="K30" s="412"/>
      <c r="L30" s="310">
        <v>0</v>
      </c>
      <c r="M30" s="310">
        <f>VLOOKUP(C30,'[16]Adjusted Factors 20-21'!A:BS,71,FALSE)*10000</f>
        <v>0</v>
      </c>
      <c r="N30" s="310">
        <f>VLOOKUP(B30,'[16]Adjusted Factors 21-22'!A:BQ,69,FALSE)*6000</f>
        <v>0</v>
      </c>
      <c r="O30" s="311">
        <f t="shared" si="8"/>
        <v>0</v>
      </c>
      <c r="P30" s="311"/>
      <c r="Q30" s="311">
        <f t="shared" si="9"/>
        <v>334128</v>
      </c>
      <c r="R30" s="311"/>
      <c r="S30" s="311"/>
      <c r="T30" s="308">
        <v>42</v>
      </c>
      <c r="U30" s="312">
        <f t="shared" si="10"/>
        <v>0</v>
      </c>
      <c r="V30" s="312"/>
      <c r="W30" s="312">
        <f t="shared" si="3"/>
        <v>0</v>
      </c>
      <c r="X30" s="312">
        <f t="shared" si="4"/>
        <v>0</v>
      </c>
      <c r="Y30" s="312">
        <f t="shared" si="5"/>
        <v>0</v>
      </c>
      <c r="Z30" s="312">
        <f t="shared" si="11"/>
        <v>0</v>
      </c>
      <c r="AA30" s="312">
        <f t="shared" si="6"/>
        <v>0</v>
      </c>
      <c r="AB30" s="312">
        <f>VLOOKUP(C30,'[16]Adjusted Factors 21-22'!A:N,14,FALSE)</f>
        <v>40</v>
      </c>
      <c r="AF30" s="310" t="e">
        <f>VLOOKUP(C30,#REF!,69,FALSE)</f>
        <v>#REF!</v>
      </c>
      <c r="AG30" s="308">
        <v>42</v>
      </c>
      <c r="AH30" s="309">
        <v>0</v>
      </c>
      <c r="AI30" s="302" t="s">
        <v>142</v>
      </c>
    </row>
    <row r="31" spans="1:35">
      <c r="A31" s="302" t="str">
        <f t="shared" si="0"/>
        <v>44 - Holton St Peter Community Primary School</v>
      </c>
      <c r="B31" s="302">
        <v>44</v>
      </c>
      <c r="C31" s="308">
        <v>44</v>
      </c>
      <c r="D31" s="308" t="str">
        <f t="shared" si="7"/>
        <v>ACADEMY</v>
      </c>
      <c r="E31" s="309" t="str">
        <f t="shared" ref="E31:E49" si="13">AH31</f>
        <v>ACADEMY</v>
      </c>
      <c r="F31" s="302" t="s">
        <v>144</v>
      </c>
      <c r="G31" s="310">
        <f>VLOOKUP(C31,'[16]New ISB 21-22'!A:BQ,69,FALSE)</f>
        <v>485370.3655172413</v>
      </c>
      <c r="H31" s="310">
        <f>VLOOKUP(C31,'[16]New ISB 21-22'!A:BV,74,FALSE)</f>
        <v>0</v>
      </c>
      <c r="I31" s="310"/>
      <c r="J31" s="310">
        <f t="shared" si="2"/>
        <v>485370.3655172413</v>
      </c>
      <c r="K31" s="412"/>
      <c r="L31" s="310">
        <v>0</v>
      </c>
      <c r="M31" s="310">
        <f>VLOOKUP(C31,'[16]Adjusted Factors 20-21'!A:BS,71,FALSE)*10000</f>
        <v>0</v>
      </c>
      <c r="N31" s="310">
        <f>VLOOKUP(B31,'[16]Adjusted Factors 21-22'!A:BQ,69,FALSE)*6000</f>
        <v>0</v>
      </c>
      <c r="O31" s="311">
        <f t="shared" si="8"/>
        <v>0</v>
      </c>
      <c r="P31" s="311"/>
      <c r="Q31" s="311">
        <f t="shared" si="9"/>
        <v>485370</v>
      </c>
      <c r="R31" s="311"/>
      <c r="S31" s="311"/>
      <c r="T31" s="308">
        <v>44</v>
      </c>
      <c r="U31" s="312">
        <f t="shared" si="10"/>
        <v>0</v>
      </c>
      <c r="V31" s="312"/>
      <c r="W31" s="312">
        <f t="shared" si="3"/>
        <v>0</v>
      </c>
      <c r="X31" s="312">
        <f t="shared" si="4"/>
        <v>0</v>
      </c>
      <c r="Y31" s="312">
        <f t="shared" si="5"/>
        <v>0</v>
      </c>
      <c r="Z31" s="312">
        <f t="shared" si="11"/>
        <v>0</v>
      </c>
      <c r="AA31" s="312">
        <f t="shared" si="6"/>
        <v>0</v>
      </c>
      <c r="AB31" s="312">
        <f>VLOOKUP(C31,'[16]Adjusted Factors 21-22'!A:N,14,FALSE)</f>
        <v>98</v>
      </c>
      <c r="AF31" s="310" t="e">
        <f>VLOOKUP(C31,#REF!,69,FALSE)</f>
        <v>#REF!</v>
      </c>
      <c r="AG31" s="308">
        <v>44</v>
      </c>
      <c r="AH31" s="309" t="s">
        <v>1</v>
      </c>
      <c r="AI31" s="302" t="s">
        <v>144</v>
      </c>
    </row>
    <row r="32" spans="1:35">
      <c r="A32" s="302" t="str">
        <f t="shared" si="0"/>
        <v>45 - St Edmund's Primary School, Hoxne</v>
      </c>
      <c r="B32" s="302">
        <v>45</v>
      </c>
      <c r="C32" s="308">
        <v>45</v>
      </c>
      <c r="D32" s="308" t="str">
        <f t="shared" si="7"/>
        <v>ACADEMY</v>
      </c>
      <c r="E32" s="309" t="str">
        <f t="shared" si="13"/>
        <v>ACADEMY</v>
      </c>
      <c r="F32" s="302" t="s">
        <v>146</v>
      </c>
      <c r="G32" s="310">
        <f>VLOOKUP(C32,'[16]New ISB 21-22'!A:BQ,69,FALSE)</f>
        <v>448909.89621165773</v>
      </c>
      <c r="H32" s="310">
        <f>VLOOKUP(C32,'[16]New ISB 21-22'!A:BV,74,FALSE)</f>
        <v>0</v>
      </c>
      <c r="I32" s="310"/>
      <c r="J32" s="310">
        <f t="shared" si="2"/>
        <v>448909.89621165773</v>
      </c>
      <c r="K32" s="412"/>
      <c r="L32" s="310">
        <v>0</v>
      </c>
      <c r="M32" s="310">
        <f>VLOOKUP(C32,'[16]Adjusted Factors 20-21'!A:BS,71,FALSE)*10000</f>
        <v>0</v>
      </c>
      <c r="N32" s="310">
        <f>VLOOKUP(B32,'[16]Adjusted Factors 21-22'!A:BQ,69,FALSE)*6000</f>
        <v>0</v>
      </c>
      <c r="O32" s="311">
        <f t="shared" si="8"/>
        <v>0</v>
      </c>
      <c r="P32" s="311"/>
      <c r="Q32" s="311">
        <f t="shared" si="9"/>
        <v>448910</v>
      </c>
      <c r="R32" s="311"/>
      <c r="S32" s="311"/>
      <c r="T32" s="308">
        <v>45</v>
      </c>
      <c r="U32" s="312">
        <f t="shared" si="10"/>
        <v>0</v>
      </c>
      <c r="V32" s="312"/>
      <c r="W32" s="312">
        <f t="shared" si="3"/>
        <v>0</v>
      </c>
      <c r="X32" s="312">
        <f t="shared" si="4"/>
        <v>0</v>
      </c>
      <c r="Y32" s="312">
        <f t="shared" si="5"/>
        <v>0</v>
      </c>
      <c r="Z32" s="312">
        <f t="shared" si="11"/>
        <v>0</v>
      </c>
      <c r="AA32" s="312">
        <f t="shared" si="6"/>
        <v>0</v>
      </c>
      <c r="AB32" s="312">
        <f>VLOOKUP(C32,'[16]Adjusted Factors 21-22'!A:N,14,FALSE)</f>
        <v>80</v>
      </c>
      <c r="AF32" s="310" t="e">
        <f>VLOOKUP(C32,#REF!,69,FALSE)</f>
        <v>#REF!</v>
      </c>
      <c r="AG32" s="308">
        <v>45</v>
      </c>
      <c r="AH32" s="309" t="s">
        <v>1</v>
      </c>
      <c r="AI32" s="302" t="s">
        <v>146</v>
      </c>
    </row>
    <row r="33" spans="1:35">
      <c r="A33" s="302" t="str">
        <f t="shared" si="0"/>
        <v>48 - Ilketshall St Lawrence School</v>
      </c>
      <c r="B33" s="302">
        <v>48</v>
      </c>
      <c r="C33" s="308">
        <v>48</v>
      </c>
      <c r="D33" s="308" t="str">
        <f t="shared" si="7"/>
        <v>ACADEMY</v>
      </c>
      <c r="E33" s="309" t="str">
        <f t="shared" si="13"/>
        <v>ACADEMY</v>
      </c>
      <c r="F33" s="302" t="s">
        <v>148</v>
      </c>
      <c r="G33" s="310">
        <f>VLOOKUP(C33,'[16]New ISB 21-22'!A:BQ,69,FALSE)</f>
        <v>489250.75868777419</v>
      </c>
      <c r="H33" s="310">
        <f>VLOOKUP(C33,'[16]New ISB 21-22'!A:BV,74,FALSE)</f>
        <v>0</v>
      </c>
      <c r="I33" s="310"/>
      <c r="J33" s="310">
        <f t="shared" si="2"/>
        <v>489250.75868777419</v>
      </c>
      <c r="K33" s="412"/>
      <c r="L33" s="310">
        <v>0</v>
      </c>
      <c r="M33" s="310">
        <f>VLOOKUP(C33,'[16]Adjusted Factors 20-21'!A:BS,71,FALSE)*10000</f>
        <v>0</v>
      </c>
      <c r="N33" s="310">
        <f>VLOOKUP(B33,'[16]Adjusted Factors 21-22'!A:BQ,69,FALSE)*6000</f>
        <v>0</v>
      </c>
      <c r="O33" s="311">
        <f t="shared" si="8"/>
        <v>0</v>
      </c>
      <c r="P33" s="311"/>
      <c r="Q33" s="311">
        <f t="shared" si="9"/>
        <v>489251</v>
      </c>
      <c r="R33" s="311"/>
      <c r="S33" s="311"/>
      <c r="T33" s="308">
        <v>48</v>
      </c>
      <c r="U33" s="312">
        <f t="shared" si="10"/>
        <v>0</v>
      </c>
      <c r="V33" s="312"/>
      <c r="W33" s="312">
        <f t="shared" si="3"/>
        <v>0</v>
      </c>
      <c r="X33" s="312">
        <f t="shared" si="4"/>
        <v>0</v>
      </c>
      <c r="Y33" s="312">
        <f t="shared" si="5"/>
        <v>0</v>
      </c>
      <c r="Z33" s="312">
        <f t="shared" si="11"/>
        <v>0</v>
      </c>
      <c r="AA33" s="312">
        <f t="shared" si="6"/>
        <v>0</v>
      </c>
      <c r="AB33" s="312">
        <f>VLOOKUP(C33,'[16]Adjusted Factors 21-22'!A:N,14,FALSE)</f>
        <v>96</v>
      </c>
      <c r="AF33" s="310" t="e">
        <f>VLOOKUP(C33,#REF!,69,FALSE)</f>
        <v>#REF!</v>
      </c>
      <c r="AG33" s="308">
        <v>48</v>
      </c>
      <c r="AH33" s="309" t="s">
        <v>1</v>
      </c>
      <c r="AI33" s="302" t="s">
        <v>148</v>
      </c>
    </row>
    <row r="34" spans="1:35">
      <c r="A34" s="302" t="str">
        <f t="shared" si="0"/>
        <v>50 - Kelsale CEVCP School</v>
      </c>
      <c r="B34" s="302">
        <v>50</v>
      </c>
      <c r="C34" s="308">
        <v>50</v>
      </c>
      <c r="D34" s="308">
        <f t="shared" si="7"/>
        <v>50</v>
      </c>
      <c r="E34" s="309">
        <f t="shared" si="13"/>
        <v>0</v>
      </c>
      <c r="F34" s="302" t="s">
        <v>150</v>
      </c>
      <c r="G34" s="310">
        <f>VLOOKUP(C34,'[16]New ISB 21-22'!A:BQ,69,FALSE)</f>
        <v>743583.46625544271</v>
      </c>
      <c r="H34" s="310">
        <f>VLOOKUP(C34,'[16]New ISB 21-22'!A:BV,74,FALSE)</f>
        <v>-4334.17</v>
      </c>
      <c r="I34" s="310"/>
      <c r="J34" s="310">
        <f t="shared" si="2"/>
        <v>739249.29625544266</v>
      </c>
      <c r="K34" s="412"/>
      <c r="L34" s="310">
        <v>0</v>
      </c>
      <c r="M34" s="310">
        <f>VLOOKUP(C34,'[16]Adjusted Factors 20-21'!A:BS,71,FALSE)*10000</f>
        <v>0</v>
      </c>
      <c r="N34" s="310">
        <f>VLOOKUP(B34,'[16]Adjusted Factors 21-22'!A:BQ,69,FALSE)*6000</f>
        <v>0</v>
      </c>
      <c r="O34" s="311">
        <f t="shared" si="8"/>
        <v>0</v>
      </c>
      <c r="P34" s="311"/>
      <c r="Q34" s="311">
        <f t="shared" si="9"/>
        <v>739249</v>
      </c>
      <c r="R34" s="311"/>
      <c r="S34" s="311"/>
      <c r="T34" s="308">
        <v>50</v>
      </c>
      <c r="U34" s="312">
        <f t="shared" si="10"/>
        <v>1793</v>
      </c>
      <c r="V34" s="312"/>
      <c r="W34" s="312">
        <f t="shared" si="3"/>
        <v>1985.34</v>
      </c>
      <c r="X34" s="312">
        <f t="shared" si="4"/>
        <v>311.33</v>
      </c>
      <c r="Y34" s="312">
        <f t="shared" si="5"/>
        <v>244.5</v>
      </c>
      <c r="Z34" s="312">
        <f t="shared" si="11"/>
        <v>-4334.17</v>
      </c>
      <c r="AA34" s="312">
        <f t="shared" si="6"/>
        <v>0</v>
      </c>
      <c r="AB34" s="312">
        <f>VLOOKUP(C34,'[16]Adjusted Factors 21-22'!A:N,14,FALSE)</f>
        <v>163</v>
      </c>
      <c r="AF34" s="310" t="e">
        <f>VLOOKUP(C34,#REF!,69,FALSE)</f>
        <v>#REF!</v>
      </c>
      <c r="AG34" s="308">
        <v>50</v>
      </c>
      <c r="AH34" s="309">
        <v>0</v>
      </c>
      <c r="AI34" s="302" t="s">
        <v>150</v>
      </c>
    </row>
    <row r="35" spans="1:35">
      <c r="A35" s="302" t="str">
        <f t="shared" si="0"/>
        <v>52 - Kessingland CEVCP School</v>
      </c>
      <c r="B35" s="302">
        <v>52</v>
      </c>
      <c r="C35" s="308">
        <v>52</v>
      </c>
      <c r="D35" s="308" t="str">
        <f t="shared" si="7"/>
        <v>ACADEMY</v>
      </c>
      <c r="E35" s="309" t="str">
        <f t="shared" si="13"/>
        <v>ACADEMY</v>
      </c>
      <c r="F35" s="302" t="s">
        <v>152</v>
      </c>
      <c r="G35" s="310">
        <f>VLOOKUP(C35,'[16]New ISB 21-22'!A:BQ,69,FALSE)</f>
        <v>1036492.356117073</v>
      </c>
      <c r="H35" s="310">
        <f>VLOOKUP(C35,'[16]New ISB 21-22'!A:BV,74,FALSE)</f>
        <v>0</v>
      </c>
      <c r="I35" s="310"/>
      <c r="J35" s="310">
        <f t="shared" si="2"/>
        <v>1036492.356117073</v>
      </c>
      <c r="K35" s="412"/>
      <c r="L35" s="310">
        <v>0</v>
      </c>
      <c r="M35" s="310">
        <f>VLOOKUP(C35,'[16]Adjusted Factors 20-21'!A:BS,71,FALSE)*10000</f>
        <v>0</v>
      </c>
      <c r="N35" s="310">
        <f>VLOOKUP(B35,'[16]Adjusted Factors 21-22'!A:BQ,69,FALSE)*6000</f>
        <v>0</v>
      </c>
      <c r="O35" s="311">
        <f t="shared" si="8"/>
        <v>0</v>
      </c>
      <c r="P35" s="311"/>
      <c r="Q35" s="311">
        <f t="shared" si="9"/>
        <v>1036492</v>
      </c>
      <c r="R35" s="311"/>
      <c r="S35" s="311"/>
      <c r="T35" s="308">
        <v>52</v>
      </c>
      <c r="U35" s="312">
        <f t="shared" si="10"/>
        <v>0</v>
      </c>
      <c r="V35" s="312"/>
      <c r="W35" s="312">
        <f t="shared" si="3"/>
        <v>0</v>
      </c>
      <c r="X35" s="312">
        <f t="shared" si="4"/>
        <v>0</v>
      </c>
      <c r="Y35" s="312">
        <f t="shared" si="5"/>
        <v>0</v>
      </c>
      <c r="Z35" s="312">
        <f t="shared" si="11"/>
        <v>0</v>
      </c>
      <c r="AA35" s="312">
        <f t="shared" si="6"/>
        <v>0</v>
      </c>
      <c r="AB35" s="312">
        <f>VLOOKUP(C35,'[16]Adjusted Factors 21-22'!A:N,14,FALSE)</f>
        <v>214</v>
      </c>
      <c r="AF35" s="310" t="e">
        <f>VLOOKUP(C35,#REF!,69,FALSE)</f>
        <v>#REF!</v>
      </c>
      <c r="AG35" s="308">
        <v>52</v>
      </c>
      <c r="AH35" s="309" t="s">
        <v>1</v>
      </c>
      <c r="AI35" s="302" t="s">
        <v>152</v>
      </c>
    </row>
    <row r="36" spans="1:35">
      <c r="A36" s="302" t="str">
        <f t="shared" si="0"/>
        <v>56 - All Saints CEVAP School, Laxfield</v>
      </c>
      <c r="B36" s="302">
        <v>56</v>
      </c>
      <c r="C36" s="308">
        <v>56</v>
      </c>
      <c r="D36" s="308" t="str">
        <f t="shared" si="7"/>
        <v>ACADEMY</v>
      </c>
      <c r="E36" s="309" t="str">
        <f t="shared" si="13"/>
        <v>ACADEMY</v>
      </c>
      <c r="F36" s="302" t="s">
        <v>154</v>
      </c>
      <c r="G36" s="310">
        <f>VLOOKUP(C36,'[16]New ISB 21-22'!A:BQ,69,FALSE)</f>
        <v>543244.58089251746</v>
      </c>
      <c r="H36" s="310">
        <f>VLOOKUP(C36,'[16]New ISB 21-22'!A:BV,74,FALSE)</f>
        <v>0</v>
      </c>
      <c r="I36" s="310"/>
      <c r="J36" s="310">
        <f t="shared" si="2"/>
        <v>543244.58089251746</v>
      </c>
      <c r="K36" s="412"/>
      <c r="L36" s="310">
        <v>0</v>
      </c>
      <c r="M36" s="310">
        <f>VLOOKUP(C36,'[16]Adjusted Factors 20-21'!A:BS,71,FALSE)*10000</f>
        <v>0</v>
      </c>
      <c r="N36" s="310">
        <f>VLOOKUP(B36,'[16]Adjusted Factors 21-22'!A:BQ,69,FALSE)*6000</f>
        <v>0</v>
      </c>
      <c r="O36" s="311">
        <f t="shared" si="8"/>
        <v>0</v>
      </c>
      <c r="P36" s="311"/>
      <c r="Q36" s="311">
        <f t="shared" si="9"/>
        <v>543245</v>
      </c>
      <c r="R36" s="311"/>
      <c r="S36" s="311"/>
      <c r="T36" s="308">
        <v>56</v>
      </c>
      <c r="U36" s="312">
        <f t="shared" si="10"/>
        <v>0</v>
      </c>
      <c r="V36" s="312"/>
      <c r="W36" s="312">
        <f t="shared" si="3"/>
        <v>0</v>
      </c>
      <c r="X36" s="312">
        <f t="shared" si="4"/>
        <v>0</v>
      </c>
      <c r="Y36" s="312">
        <f t="shared" si="5"/>
        <v>0</v>
      </c>
      <c r="Z36" s="312">
        <f t="shared" si="11"/>
        <v>0</v>
      </c>
      <c r="AA36" s="312">
        <f t="shared" si="6"/>
        <v>0</v>
      </c>
      <c r="AB36" s="312">
        <f>VLOOKUP(C36,'[16]Adjusted Factors 21-22'!A:N,14,FALSE)</f>
        <v>114</v>
      </c>
      <c r="AF36" s="310" t="e">
        <f>VLOOKUP(C36,#REF!,69,FALSE)</f>
        <v>#REF!</v>
      </c>
      <c r="AG36" s="308">
        <v>56</v>
      </c>
      <c r="AH36" s="309" t="s">
        <v>1</v>
      </c>
      <c r="AI36" s="302" t="s">
        <v>154</v>
      </c>
    </row>
    <row r="37" spans="1:35">
      <c r="A37" s="302" t="str">
        <f t="shared" si="0"/>
        <v>57 - Leiston Primary School</v>
      </c>
      <c r="B37" s="302">
        <v>57</v>
      </c>
      <c r="C37" s="308">
        <v>57</v>
      </c>
      <c r="D37" s="308" t="str">
        <f t="shared" si="7"/>
        <v>ACADEMY</v>
      </c>
      <c r="E37" s="309" t="str">
        <f t="shared" si="13"/>
        <v>ACADEMY</v>
      </c>
      <c r="F37" s="302" t="s">
        <v>156</v>
      </c>
      <c r="G37" s="310">
        <f>VLOOKUP(C37,'[16]New ISB 21-22'!A:BQ,69,FALSE)</f>
        <v>1172072.7318049651</v>
      </c>
      <c r="H37" s="310">
        <f>VLOOKUP(C37,'[16]New ISB 21-22'!A:BV,74,FALSE)</f>
        <v>0</v>
      </c>
      <c r="I37" s="310"/>
      <c r="J37" s="310">
        <f t="shared" si="2"/>
        <v>1172072.7318049651</v>
      </c>
      <c r="K37" s="412"/>
      <c r="L37" s="310">
        <v>0</v>
      </c>
      <c r="M37" s="310">
        <f>VLOOKUP(C37,'[16]Adjusted Factors 20-21'!A:BS,71,FALSE)*10000</f>
        <v>0</v>
      </c>
      <c r="N37" s="310">
        <f>VLOOKUP(B37,'[16]Adjusted Factors 21-22'!A:BQ,69,FALSE)*6000</f>
        <v>0</v>
      </c>
      <c r="O37" s="311">
        <f t="shared" si="8"/>
        <v>0</v>
      </c>
      <c r="P37" s="311"/>
      <c r="Q37" s="311">
        <f t="shared" si="9"/>
        <v>1172073</v>
      </c>
      <c r="R37" s="311"/>
      <c r="S37" s="311"/>
      <c r="T37" s="308">
        <v>57</v>
      </c>
      <c r="U37" s="312">
        <f t="shared" si="10"/>
        <v>0</v>
      </c>
      <c r="V37" s="312"/>
      <c r="W37" s="312">
        <f t="shared" si="3"/>
        <v>0</v>
      </c>
      <c r="X37" s="312">
        <f t="shared" si="4"/>
        <v>0</v>
      </c>
      <c r="Y37" s="312">
        <f t="shared" si="5"/>
        <v>0</v>
      </c>
      <c r="Z37" s="312">
        <f t="shared" si="11"/>
        <v>0</v>
      </c>
      <c r="AA37" s="312">
        <f t="shared" si="6"/>
        <v>0</v>
      </c>
      <c r="AB37" s="312">
        <f>VLOOKUP(C37,'[16]Adjusted Factors 21-22'!A:N,14,FALSE)</f>
        <v>274</v>
      </c>
      <c r="AF37" s="310" t="e">
        <f>VLOOKUP(C37,#REF!,69,FALSE)</f>
        <v>#REF!</v>
      </c>
      <c r="AG37" s="308">
        <v>57</v>
      </c>
      <c r="AH37" s="309" t="s">
        <v>1</v>
      </c>
      <c r="AI37" s="302" t="s">
        <v>156</v>
      </c>
    </row>
    <row r="38" spans="1:35">
      <c r="A38" s="302" t="str">
        <f t="shared" si="0"/>
        <v>59 - Dell Primary School</v>
      </c>
      <c r="B38" s="302">
        <v>59</v>
      </c>
      <c r="C38" s="308">
        <v>59</v>
      </c>
      <c r="D38" s="308" t="str">
        <f t="shared" si="7"/>
        <v>ACADEMY</v>
      </c>
      <c r="E38" s="309" t="str">
        <f t="shared" si="13"/>
        <v>ACADEMY</v>
      </c>
      <c r="F38" s="302" t="s">
        <v>158</v>
      </c>
      <c r="G38" s="310">
        <f>VLOOKUP(C38,'[16]New ISB 21-22'!A:BQ,69,FALSE)</f>
        <v>1536923.4834577709</v>
      </c>
      <c r="H38" s="310">
        <f>VLOOKUP(C38,'[16]New ISB 21-22'!A:BV,74,FALSE)</f>
        <v>0</v>
      </c>
      <c r="I38" s="310"/>
      <c r="J38" s="310">
        <f t="shared" si="2"/>
        <v>1536923.4834577709</v>
      </c>
      <c r="K38" s="412"/>
      <c r="L38" s="310">
        <v>0</v>
      </c>
      <c r="M38" s="310">
        <f>VLOOKUP(C38,'[16]Adjusted Factors 20-21'!A:BS,71,FALSE)*10000</f>
        <v>0</v>
      </c>
      <c r="N38" s="310">
        <f>VLOOKUP(B38,'[16]Adjusted Factors 21-22'!A:BQ,69,FALSE)*6000</f>
        <v>0</v>
      </c>
      <c r="O38" s="311">
        <f t="shared" si="8"/>
        <v>0</v>
      </c>
      <c r="P38" s="311"/>
      <c r="Q38" s="311">
        <f t="shared" si="9"/>
        <v>1536923</v>
      </c>
      <c r="R38" s="311"/>
      <c r="S38" s="311"/>
      <c r="T38" s="308">
        <v>59</v>
      </c>
      <c r="U38" s="312">
        <f t="shared" si="10"/>
        <v>0</v>
      </c>
      <c r="V38" s="312"/>
      <c r="W38" s="312">
        <f t="shared" si="3"/>
        <v>0</v>
      </c>
      <c r="X38" s="312">
        <f t="shared" si="4"/>
        <v>0</v>
      </c>
      <c r="Y38" s="312">
        <f t="shared" si="5"/>
        <v>0</v>
      </c>
      <c r="Z38" s="312">
        <f t="shared" si="11"/>
        <v>0</v>
      </c>
      <c r="AA38" s="312">
        <f t="shared" si="6"/>
        <v>0</v>
      </c>
      <c r="AB38" s="312">
        <f>VLOOKUP(C38,'[16]Adjusted Factors 21-22'!A:N,14,FALSE)</f>
        <v>358</v>
      </c>
      <c r="AF38" s="310" t="e">
        <f>VLOOKUP(C38,#REF!,69,FALSE)</f>
        <v>#REF!</v>
      </c>
      <c r="AG38" s="308">
        <v>59</v>
      </c>
      <c r="AH38" s="309" t="s">
        <v>1</v>
      </c>
      <c r="AI38" s="302" t="s">
        <v>158</v>
      </c>
    </row>
    <row r="39" spans="1:35">
      <c r="A39" s="302" t="str">
        <f t="shared" si="0"/>
        <v>60 - Elm Tree Community Primary School</v>
      </c>
      <c r="B39" s="302">
        <v>60</v>
      </c>
      <c r="C39" s="308">
        <v>60</v>
      </c>
      <c r="D39" s="308" t="str">
        <f t="shared" si="7"/>
        <v>ACADEMY</v>
      </c>
      <c r="E39" s="309" t="str">
        <f t="shared" si="13"/>
        <v>ACADEMY</v>
      </c>
      <c r="F39" s="302" t="s">
        <v>160</v>
      </c>
      <c r="G39" s="310">
        <f>VLOOKUP(C39,'[16]New ISB 21-22'!A:BQ,69,FALSE)</f>
        <v>1425783.6566309796</v>
      </c>
      <c r="H39" s="310">
        <f>VLOOKUP(C39,'[16]New ISB 21-22'!A:BV,74,FALSE)</f>
        <v>0</v>
      </c>
      <c r="I39" s="310"/>
      <c r="J39" s="310">
        <f t="shared" si="2"/>
        <v>1425783.6566309796</v>
      </c>
      <c r="K39" s="412"/>
      <c r="L39" s="310">
        <v>0</v>
      </c>
      <c r="M39" s="310">
        <f>VLOOKUP(C39,'[16]Adjusted Factors 20-21'!A:BS,71,FALSE)*10000</f>
        <v>0</v>
      </c>
      <c r="N39" s="310">
        <f>VLOOKUP(B39,'[16]Adjusted Factors 21-22'!A:BQ,69,FALSE)*6000</f>
        <v>0</v>
      </c>
      <c r="O39" s="311">
        <f t="shared" si="8"/>
        <v>0</v>
      </c>
      <c r="P39" s="311"/>
      <c r="Q39" s="311">
        <f t="shared" si="9"/>
        <v>1425784</v>
      </c>
      <c r="R39" s="311"/>
      <c r="S39" s="311"/>
      <c r="T39" s="308">
        <v>60</v>
      </c>
      <c r="U39" s="312">
        <f t="shared" si="10"/>
        <v>0</v>
      </c>
      <c r="V39" s="312"/>
      <c r="W39" s="312">
        <f t="shared" si="3"/>
        <v>0</v>
      </c>
      <c r="X39" s="312">
        <f t="shared" si="4"/>
        <v>0</v>
      </c>
      <c r="Y39" s="312">
        <f t="shared" si="5"/>
        <v>0</v>
      </c>
      <c r="Z39" s="312">
        <f t="shared" si="11"/>
        <v>0</v>
      </c>
      <c r="AA39" s="312">
        <f t="shared" si="6"/>
        <v>0</v>
      </c>
      <c r="AB39" s="312">
        <f>VLOOKUP(C39,'[16]Adjusted Factors 21-22'!A:N,14,FALSE)</f>
        <v>322</v>
      </c>
      <c r="AF39" s="310" t="e">
        <f>VLOOKUP(C39,#REF!,69,FALSE)</f>
        <v>#REF!</v>
      </c>
      <c r="AG39" s="308">
        <v>60</v>
      </c>
      <c r="AH39" s="309" t="s">
        <v>1</v>
      </c>
      <c r="AI39" s="302" t="s">
        <v>160</v>
      </c>
    </row>
    <row r="40" spans="1:35">
      <c r="A40" s="302" t="str">
        <f t="shared" si="0"/>
        <v>61 - Red Oak Primary</v>
      </c>
      <c r="B40" s="302">
        <v>61</v>
      </c>
      <c r="C40" s="308">
        <v>61</v>
      </c>
      <c r="D40" s="308" t="str">
        <f t="shared" si="7"/>
        <v>ACADEMY</v>
      </c>
      <c r="E40" s="309" t="str">
        <f t="shared" si="13"/>
        <v>ACADEMY</v>
      </c>
      <c r="F40" s="302" t="s">
        <v>936</v>
      </c>
      <c r="G40" s="310">
        <f>VLOOKUP(C40,'[16]New ISB 21-22'!A:BQ,69,FALSE)</f>
        <v>1878818.4903821002</v>
      </c>
      <c r="H40" s="310">
        <f>VLOOKUP(C40,'[16]New ISB 21-22'!A:BV,74,FALSE)</f>
        <v>0</v>
      </c>
      <c r="I40" s="310"/>
      <c r="J40" s="310">
        <f t="shared" si="2"/>
        <v>1878818.4903821002</v>
      </c>
      <c r="K40" s="412"/>
      <c r="L40" s="310">
        <v>0</v>
      </c>
      <c r="M40" s="310">
        <f>VLOOKUP(C40,'[16]Adjusted Factors 20-21'!A:BS,71,FALSE)*10000</f>
        <v>0</v>
      </c>
      <c r="N40" s="310">
        <f>VLOOKUP(B40,'[16]Adjusted Factors 21-22'!A:BQ,69,FALSE)*6000</f>
        <v>0</v>
      </c>
      <c r="O40" s="311">
        <f t="shared" si="8"/>
        <v>0</v>
      </c>
      <c r="P40" s="311"/>
      <c r="Q40" s="311">
        <f t="shared" si="9"/>
        <v>1878818</v>
      </c>
      <c r="R40" s="311"/>
      <c r="S40" s="311"/>
      <c r="T40" s="308">
        <v>61</v>
      </c>
      <c r="U40" s="312">
        <f t="shared" si="10"/>
        <v>0</v>
      </c>
      <c r="V40" s="312"/>
      <c r="W40" s="312">
        <f t="shared" si="3"/>
        <v>0</v>
      </c>
      <c r="X40" s="312">
        <f t="shared" si="4"/>
        <v>0</v>
      </c>
      <c r="Y40" s="312">
        <f t="shared" si="5"/>
        <v>0</v>
      </c>
      <c r="Z40" s="312">
        <f t="shared" si="11"/>
        <v>0</v>
      </c>
      <c r="AA40" s="312">
        <f t="shared" si="6"/>
        <v>0</v>
      </c>
      <c r="AB40" s="312">
        <f>VLOOKUP(C40,'[16]Adjusted Factors 21-22'!A:N,14,FALSE)</f>
        <v>407</v>
      </c>
      <c r="AF40" s="310" t="e">
        <f>VLOOKUP(C40,#REF!,69,FALSE)</f>
        <v>#REF!</v>
      </c>
      <c r="AG40" s="308">
        <v>61</v>
      </c>
      <c r="AH40" s="309" t="s">
        <v>1</v>
      </c>
      <c r="AI40" s="302" t="s">
        <v>936</v>
      </c>
    </row>
    <row r="41" spans="1:35">
      <c r="A41" s="302" t="str">
        <f t="shared" si="0"/>
        <v>62 - Gunton Community Primary School</v>
      </c>
      <c r="B41" s="302">
        <v>62</v>
      </c>
      <c r="C41" s="308">
        <v>62</v>
      </c>
      <c r="D41" s="308" t="str">
        <f t="shared" si="7"/>
        <v>ACADEMY</v>
      </c>
      <c r="E41" s="309" t="str">
        <f t="shared" si="13"/>
        <v>ACADEMY</v>
      </c>
      <c r="F41" s="302" t="s">
        <v>163</v>
      </c>
      <c r="G41" s="310">
        <f>VLOOKUP(C41,'[16]New ISB 21-22'!A:BQ,69,FALSE)</f>
        <v>1286401.6000000001</v>
      </c>
      <c r="H41" s="310">
        <f>VLOOKUP(C41,'[16]New ISB 21-22'!A:BV,74,FALSE)</f>
        <v>0</v>
      </c>
      <c r="I41" s="310"/>
      <c r="J41" s="310">
        <f t="shared" si="2"/>
        <v>1286401.6000000001</v>
      </c>
      <c r="K41" s="412"/>
      <c r="L41" s="310">
        <v>0</v>
      </c>
      <c r="M41" s="310">
        <f>VLOOKUP(C41,'[16]Adjusted Factors 20-21'!A:BS,71,FALSE)*10000</f>
        <v>0</v>
      </c>
      <c r="N41" s="310">
        <f>VLOOKUP(B41,'[16]Adjusted Factors 21-22'!A:BQ,69,FALSE)*6000</f>
        <v>0</v>
      </c>
      <c r="O41" s="311">
        <f t="shared" si="8"/>
        <v>0</v>
      </c>
      <c r="P41" s="311"/>
      <c r="Q41" s="311">
        <f t="shared" si="9"/>
        <v>1286402</v>
      </c>
      <c r="R41" s="311"/>
      <c r="S41" s="311"/>
      <c r="T41" s="308">
        <v>62</v>
      </c>
      <c r="U41" s="312">
        <f t="shared" si="10"/>
        <v>0</v>
      </c>
      <c r="V41" s="312"/>
      <c r="W41" s="312">
        <f t="shared" si="3"/>
        <v>0</v>
      </c>
      <c r="X41" s="312">
        <f t="shared" si="4"/>
        <v>0</v>
      </c>
      <c r="Y41" s="312">
        <f t="shared" si="5"/>
        <v>0</v>
      </c>
      <c r="Z41" s="312">
        <f t="shared" si="11"/>
        <v>0</v>
      </c>
      <c r="AA41" s="312">
        <f t="shared" si="6"/>
        <v>0</v>
      </c>
      <c r="AB41" s="312">
        <f>VLOOKUP(C41,'[16]Adjusted Factors 21-22'!A:N,14,FALSE)</f>
        <v>306</v>
      </c>
      <c r="AF41" s="310" t="e">
        <f>VLOOKUP(C41,#REF!,69,FALSE)</f>
        <v>#REF!</v>
      </c>
      <c r="AG41" s="308">
        <v>62</v>
      </c>
      <c r="AH41" s="309" t="s">
        <v>1</v>
      </c>
      <c r="AI41" s="302" t="s">
        <v>163</v>
      </c>
    </row>
    <row r="42" spans="1:35">
      <c r="A42" s="302" t="str">
        <f t="shared" si="0"/>
        <v>63 - Meadow Community Primary School</v>
      </c>
      <c r="B42" s="302">
        <v>63</v>
      </c>
      <c r="C42" s="308">
        <v>63</v>
      </c>
      <c r="D42" s="308" t="str">
        <f t="shared" si="7"/>
        <v>ACADEMY</v>
      </c>
      <c r="E42" s="309" t="str">
        <f t="shared" si="13"/>
        <v>ACADEMY</v>
      </c>
      <c r="F42" s="302" t="s">
        <v>165</v>
      </c>
      <c r="G42" s="310">
        <f>VLOOKUP(C42,'[16]New ISB 21-22'!A:BQ,69,FALSE)</f>
        <v>814865.09891428938</v>
      </c>
      <c r="H42" s="310">
        <f>VLOOKUP(C42,'[16]New ISB 21-22'!A:BV,74,FALSE)</f>
        <v>0</v>
      </c>
      <c r="I42" s="310"/>
      <c r="J42" s="310">
        <f t="shared" si="2"/>
        <v>814865.09891428938</v>
      </c>
      <c r="K42" s="412"/>
      <c r="L42" s="310">
        <v>0</v>
      </c>
      <c r="M42" s="310">
        <f>VLOOKUP(C42,'[16]Adjusted Factors 20-21'!A:BS,71,FALSE)*10000</f>
        <v>0</v>
      </c>
      <c r="N42" s="310">
        <f>VLOOKUP(B42,'[16]Adjusted Factors 21-22'!A:BQ,69,FALSE)*6000</f>
        <v>0</v>
      </c>
      <c r="O42" s="311">
        <f t="shared" si="8"/>
        <v>0</v>
      </c>
      <c r="P42" s="311"/>
      <c r="Q42" s="311">
        <f t="shared" si="9"/>
        <v>814865</v>
      </c>
      <c r="R42" s="311"/>
      <c r="S42" s="311"/>
      <c r="T42" s="308">
        <v>63</v>
      </c>
      <c r="U42" s="312">
        <f t="shared" si="10"/>
        <v>0</v>
      </c>
      <c r="V42" s="312"/>
      <c r="W42" s="312">
        <f t="shared" si="3"/>
        <v>0</v>
      </c>
      <c r="X42" s="312">
        <f t="shared" si="4"/>
        <v>0</v>
      </c>
      <c r="Y42" s="312">
        <f t="shared" si="5"/>
        <v>0</v>
      </c>
      <c r="Z42" s="312">
        <f t="shared" si="11"/>
        <v>0</v>
      </c>
      <c r="AA42" s="312">
        <f t="shared" si="6"/>
        <v>0</v>
      </c>
      <c r="AB42" s="312">
        <f>VLOOKUP(C42,'[16]Adjusted Factors 21-22'!A:N,14,FALSE)</f>
        <v>163</v>
      </c>
      <c r="AF42" s="310" t="e">
        <f>VLOOKUP(C42,#REF!,69,FALSE)</f>
        <v>#REF!</v>
      </c>
      <c r="AG42" s="308">
        <v>63</v>
      </c>
      <c r="AH42" s="309" t="s">
        <v>1</v>
      </c>
      <c r="AI42" s="302" t="s">
        <v>165</v>
      </c>
    </row>
    <row r="43" spans="1:35">
      <c r="A43" s="302" t="str">
        <f t="shared" si="0"/>
        <v>64 - Northfield St Nicholas Primary School</v>
      </c>
      <c r="B43" s="302">
        <v>64</v>
      </c>
      <c r="C43" s="308">
        <v>64</v>
      </c>
      <c r="D43" s="308" t="str">
        <f t="shared" si="7"/>
        <v>ACADEMY</v>
      </c>
      <c r="E43" s="309" t="str">
        <f t="shared" si="13"/>
        <v>ACADEMY</v>
      </c>
      <c r="F43" s="302" t="s">
        <v>167</v>
      </c>
      <c r="G43" s="310">
        <f>VLOOKUP(C43,'[16]New ISB 21-22'!A:BQ,69,FALSE)</f>
        <v>1780715.878100486</v>
      </c>
      <c r="H43" s="310">
        <f>VLOOKUP(C43,'[16]New ISB 21-22'!A:BV,74,FALSE)</f>
        <v>0</v>
      </c>
      <c r="I43" s="310"/>
      <c r="J43" s="310">
        <f t="shared" si="2"/>
        <v>1780715.878100486</v>
      </c>
      <c r="K43" s="412"/>
      <c r="L43" s="310">
        <v>0</v>
      </c>
      <c r="M43" s="310">
        <f>VLOOKUP(C43,'[16]Adjusted Factors 20-21'!A:BS,71,FALSE)*10000</f>
        <v>0</v>
      </c>
      <c r="N43" s="310">
        <f>VLOOKUP(B43,'[16]Adjusted Factors 21-22'!A:BQ,69,FALSE)*6000</f>
        <v>0</v>
      </c>
      <c r="O43" s="311">
        <f t="shared" si="8"/>
        <v>0</v>
      </c>
      <c r="P43" s="311"/>
      <c r="Q43" s="311">
        <f t="shared" si="9"/>
        <v>1780716</v>
      </c>
      <c r="R43" s="311"/>
      <c r="S43" s="311"/>
      <c r="T43" s="308">
        <v>64</v>
      </c>
      <c r="U43" s="312">
        <f t="shared" si="10"/>
        <v>0</v>
      </c>
      <c r="V43" s="312"/>
      <c r="W43" s="312">
        <f t="shared" si="3"/>
        <v>0</v>
      </c>
      <c r="X43" s="312">
        <f t="shared" si="4"/>
        <v>0</v>
      </c>
      <c r="Y43" s="312">
        <f t="shared" si="5"/>
        <v>0</v>
      </c>
      <c r="Z43" s="312">
        <f t="shared" si="11"/>
        <v>0</v>
      </c>
      <c r="AA43" s="312">
        <f t="shared" si="6"/>
        <v>0</v>
      </c>
      <c r="AB43" s="312">
        <f>VLOOKUP(C43,'[16]Adjusted Factors 21-22'!A:N,14,FALSE)</f>
        <v>383</v>
      </c>
      <c r="AF43" s="310" t="e">
        <f>VLOOKUP(C43,#REF!,69,FALSE)</f>
        <v>#REF!</v>
      </c>
      <c r="AG43" s="308">
        <v>64</v>
      </c>
      <c r="AH43" s="309" t="s">
        <v>1</v>
      </c>
      <c r="AI43" s="302" t="s">
        <v>167</v>
      </c>
    </row>
    <row r="44" spans="1:35">
      <c r="A44" s="302" t="str">
        <f t="shared" si="0"/>
        <v>65 - Poplars Community Primary School</v>
      </c>
      <c r="B44" s="302">
        <v>65</v>
      </c>
      <c r="C44" s="308">
        <v>65</v>
      </c>
      <c r="D44" s="308" t="str">
        <f t="shared" si="7"/>
        <v>ACADEMY</v>
      </c>
      <c r="E44" s="309" t="str">
        <f t="shared" si="13"/>
        <v>ACADEMY</v>
      </c>
      <c r="F44" s="302" t="s">
        <v>169</v>
      </c>
      <c r="G44" s="310">
        <f>VLOOKUP(C44,'[16]New ISB 21-22'!A:BQ,69,FALSE)</f>
        <v>1946120.6155323738</v>
      </c>
      <c r="H44" s="310">
        <f>VLOOKUP(C44,'[16]New ISB 21-22'!A:BV,74,FALSE)</f>
        <v>0</v>
      </c>
      <c r="I44" s="310"/>
      <c r="J44" s="310">
        <f t="shared" si="2"/>
        <v>1946120.6155323738</v>
      </c>
      <c r="K44" s="412"/>
      <c r="L44" s="310">
        <v>0</v>
      </c>
      <c r="M44" s="310">
        <f>VLOOKUP(C44,'[16]Adjusted Factors 20-21'!A:BS,71,FALSE)*10000</f>
        <v>0</v>
      </c>
      <c r="N44" s="310">
        <f>VLOOKUP(B44,'[16]Adjusted Factors 21-22'!A:BQ,69,FALSE)*6000</f>
        <v>0</v>
      </c>
      <c r="O44" s="311">
        <f t="shared" si="8"/>
        <v>0</v>
      </c>
      <c r="P44" s="311"/>
      <c r="Q44" s="311">
        <f t="shared" si="9"/>
        <v>1946121</v>
      </c>
      <c r="R44" s="311"/>
      <c r="S44" s="311"/>
      <c r="T44" s="308">
        <v>65</v>
      </c>
      <c r="U44" s="312">
        <f t="shared" si="10"/>
        <v>0</v>
      </c>
      <c r="V44" s="312"/>
      <c r="W44" s="312">
        <f t="shared" si="3"/>
        <v>0</v>
      </c>
      <c r="X44" s="312">
        <f t="shared" si="4"/>
        <v>0</v>
      </c>
      <c r="Y44" s="312">
        <f t="shared" si="5"/>
        <v>0</v>
      </c>
      <c r="Z44" s="312">
        <f t="shared" si="11"/>
        <v>0</v>
      </c>
      <c r="AA44" s="312">
        <f t="shared" si="6"/>
        <v>0</v>
      </c>
      <c r="AB44" s="312">
        <f>VLOOKUP(C44,'[16]Adjusted Factors 21-22'!A:N,14,FALSE)</f>
        <v>411</v>
      </c>
      <c r="AF44" s="310" t="e">
        <f>VLOOKUP(C44,#REF!,69,FALSE)</f>
        <v>#REF!</v>
      </c>
      <c r="AG44" s="308">
        <v>65</v>
      </c>
      <c r="AH44" s="309" t="s">
        <v>1</v>
      </c>
      <c r="AI44" s="302" t="s">
        <v>169</v>
      </c>
    </row>
    <row r="45" spans="1:35">
      <c r="A45" s="302" t="str">
        <f t="shared" si="0"/>
        <v>67 - Pakefield Primary School</v>
      </c>
      <c r="B45" s="302">
        <v>67</v>
      </c>
      <c r="C45" s="308">
        <v>67</v>
      </c>
      <c r="D45" s="308" t="str">
        <f t="shared" si="7"/>
        <v>ACADEMY</v>
      </c>
      <c r="E45" s="309" t="str">
        <f t="shared" si="13"/>
        <v>ACADEMY</v>
      </c>
      <c r="F45" s="302" t="s">
        <v>171</v>
      </c>
      <c r="G45" s="310">
        <f>VLOOKUP(C45,'[16]New ISB 21-22'!A:BQ,69,FALSE)</f>
        <v>1571102.4</v>
      </c>
      <c r="H45" s="310">
        <f>VLOOKUP(C45,'[16]New ISB 21-22'!A:BV,74,FALSE)</f>
        <v>0</v>
      </c>
      <c r="I45" s="310"/>
      <c r="J45" s="310">
        <f t="shared" si="2"/>
        <v>1571102.4</v>
      </c>
      <c r="K45" s="412"/>
      <c r="L45" s="310">
        <v>0</v>
      </c>
      <c r="M45" s="310">
        <f>VLOOKUP(C45,'[16]Adjusted Factors 20-21'!A:BS,71,FALSE)*10000</f>
        <v>0</v>
      </c>
      <c r="N45" s="310">
        <f>VLOOKUP(B45,'[16]Adjusted Factors 21-22'!A:BQ,69,FALSE)*6000</f>
        <v>0</v>
      </c>
      <c r="O45" s="311">
        <f t="shared" si="8"/>
        <v>0</v>
      </c>
      <c r="P45" s="311"/>
      <c r="Q45" s="311">
        <f t="shared" si="9"/>
        <v>1571102</v>
      </c>
      <c r="R45" s="311"/>
      <c r="S45" s="311"/>
      <c r="T45" s="308">
        <v>67</v>
      </c>
      <c r="U45" s="312">
        <f t="shared" si="10"/>
        <v>0</v>
      </c>
      <c r="V45" s="312"/>
      <c r="W45" s="312">
        <f t="shared" si="3"/>
        <v>0</v>
      </c>
      <c r="X45" s="312">
        <f t="shared" si="4"/>
        <v>0</v>
      </c>
      <c r="Y45" s="312">
        <f t="shared" si="5"/>
        <v>0</v>
      </c>
      <c r="Z45" s="312">
        <f t="shared" si="11"/>
        <v>0</v>
      </c>
      <c r="AA45" s="312">
        <f t="shared" si="6"/>
        <v>0</v>
      </c>
      <c r="AB45" s="312">
        <f>VLOOKUP(C45,'[16]Adjusted Factors 21-22'!A:N,14,FALSE)</f>
        <v>374</v>
      </c>
      <c r="AF45" s="310" t="e">
        <f>VLOOKUP(C45,#REF!,69,FALSE)</f>
        <v>#REF!</v>
      </c>
      <c r="AG45" s="308">
        <v>67</v>
      </c>
      <c r="AH45" s="309" t="s">
        <v>1</v>
      </c>
      <c r="AI45" s="302" t="s">
        <v>171</v>
      </c>
    </row>
    <row r="46" spans="1:35">
      <c r="A46" s="302" t="str">
        <f t="shared" si="0"/>
        <v>68 - Roman Hill Primary School</v>
      </c>
      <c r="B46" s="302">
        <v>68</v>
      </c>
      <c r="C46" s="308">
        <v>68</v>
      </c>
      <c r="D46" s="308" t="str">
        <f t="shared" si="7"/>
        <v>ACADEMY</v>
      </c>
      <c r="E46" s="309" t="str">
        <f t="shared" si="13"/>
        <v>ACADEMY</v>
      </c>
      <c r="F46" s="302" t="s">
        <v>173</v>
      </c>
      <c r="G46" s="310">
        <f>VLOOKUP(C46,'[16]New ISB 21-22'!A:BQ,69,FALSE)</f>
        <v>2386989.5128619494</v>
      </c>
      <c r="H46" s="310">
        <f>VLOOKUP(C46,'[16]New ISB 21-22'!A:BV,74,FALSE)</f>
        <v>0</v>
      </c>
      <c r="I46" s="310"/>
      <c r="J46" s="310">
        <f t="shared" si="2"/>
        <v>2386989.5128619494</v>
      </c>
      <c r="K46" s="412"/>
      <c r="L46" s="310">
        <v>0</v>
      </c>
      <c r="M46" s="310">
        <f>VLOOKUP(C46,'[16]Adjusted Factors 20-21'!A:BS,71,FALSE)*10000</f>
        <v>0</v>
      </c>
      <c r="N46" s="310">
        <f>VLOOKUP(B46,'[16]Adjusted Factors 21-22'!A:BQ,69,FALSE)*6000</f>
        <v>0</v>
      </c>
      <c r="O46" s="311">
        <f t="shared" si="8"/>
        <v>0</v>
      </c>
      <c r="P46" s="311"/>
      <c r="Q46" s="311">
        <f t="shared" si="9"/>
        <v>2386990</v>
      </c>
      <c r="R46" s="311"/>
      <c r="S46" s="311"/>
      <c r="T46" s="308">
        <v>68</v>
      </c>
      <c r="U46" s="312">
        <f t="shared" si="10"/>
        <v>0</v>
      </c>
      <c r="V46" s="312"/>
      <c r="W46" s="312">
        <f t="shared" si="3"/>
        <v>0</v>
      </c>
      <c r="X46" s="312">
        <f t="shared" si="4"/>
        <v>0</v>
      </c>
      <c r="Y46" s="312">
        <f t="shared" si="5"/>
        <v>0</v>
      </c>
      <c r="Z46" s="312">
        <f t="shared" si="11"/>
        <v>0</v>
      </c>
      <c r="AA46" s="312">
        <f t="shared" si="6"/>
        <v>0</v>
      </c>
      <c r="AB46" s="312">
        <f>VLOOKUP(C46,'[16]Adjusted Factors 21-22'!A:N,14,FALSE)</f>
        <v>500</v>
      </c>
      <c r="AF46" s="310" t="e">
        <f>VLOOKUP(C46,#REF!,69,FALSE)</f>
        <v>#REF!</v>
      </c>
      <c r="AG46" s="308">
        <v>68</v>
      </c>
      <c r="AH46" s="309" t="s">
        <v>1</v>
      </c>
      <c r="AI46" s="302" t="s">
        <v>173</v>
      </c>
    </row>
    <row r="47" spans="1:35">
      <c r="A47" s="302" t="str">
        <f t="shared" si="0"/>
        <v>70 - St Margaret's Community Primary School, Lowestoft</v>
      </c>
      <c r="B47" s="302">
        <v>70</v>
      </c>
      <c r="C47" s="308">
        <v>70</v>
      </c>
      <c r="D47" s="308" t="str">
        <f t="shared" si="7"/>
        <v>ACADEMY</v>
      </c>
      <c r="E47" s="309" t="str">
        <f t="shared" si="13"/>
        <v>ACADEMY</v>
      </c>
      <c r="F47" s="302" t="s">
        <v>175</v>
      </c>
      <c r="G47" s="310">
        <f>VLOOKUP(C47,'[16]New ISB 21-22'!A:BQ,69,FALSE)</f>
        <v>1877994.5977106323</v>
      </c>
      <c r="H47" s="310">
        <f>VLOOKUP(C47,'[16]New ISB 21-22'!A:BV,74,FALSE)</f>
        <v>0</v>
      </c>
      <c r="I47" s="310"/>
      <c r="J47" s="310">
        <f t="shared" si="2"/>
        <v>1877994.5977106323</v>
      </c>
      <c r="K47" s="412"/>
      <c r="L47" s="310">
        <v>0</v>
      </c>
      <c r="M47" s="310">
        <f>VLOOKUP(C47,'[16]Adjusted Factors 20-21'!A:BS,71,FALSE)*10000</f>
        <v>0</v>
      </c>
      <c r="N47" s="310">
        <f>VLOOKUP(B47,'[16]Adjusted Factors 21-22'!A:BQ,69,FALSE)*6000</f>
        <v>0</v>
      </c>
      <c r="O47" s="311">
        <f t="shared" si="8"/>
        <v>0</v>
      </c>
      <c r="P47" s="311"/>
      <c r="Q47" s="311">
        <f t="shared" si="9"/>
        <v>1877995</v>
      </c>
      <c r="R47" s="311"/>
      <c r="S47" s="311"/>
      <c r="T47" s="308">
        <v>70</v>
      </c>
      <c r="U47" s="312">
        <f t="shared" si="10"/>
        <v>0</v>
      </c>
      <c r="V47" s="312"/>
      <c r="W47" s="312">
        <f t="shared" si="3"/>
        <v>0</v>
      </c>
      <c r="X47" s="312">
        <f t="shared" si="4"/>
        <v>0</v>
      </c>
      <c r="Y47" s="312">
        <f t="shared" si="5"/>
        <v>0</v>
      </c>
      <c r="Z47" s="312">
        <f t="shared" si="11"/>
        <v>0</v>
      </c>
      <c r="AA47" s="312">
        <f t="shared" si="6"/>
        <v>0</v>
      </c>
      <c r="AB47" s="312">
        <f>VLOOKUP(C47,'[16]Adjusted Factors 21-22'!A:N,14,FALSE)</f>
        <v>403</v>
      </c>
      <c r="AF47" s="310" t="e">
        <f>VLOOKUP(C47,#REF!,69,FALSE)</f>
        <v>#REF!</v>
      </c>
      <c r="AG47" s="308">
        <v>70</v>
      </c>
      <c r="AH47" s="309" t="s">
        <v>1</v>
      </c>
      <c r="AI47" s="302" t="s">
        <v>175</v>
      </c>
    </row>
    <row r="48" spans="1:35">
      <c r="A48" s="302" t="str">
        <f t="shared" si="0"/>
        <v>72 - St Mary's RC Primary School, Lowestoft</v>
      </c>
      <c r="B48" s="302">
        <v>72</v>
      </c>
      <c r="C48" s="308">
        <v>72</v>
      </c>
      <c r="D48" s="308" t="str">
        <f t="shared" si="7"/>
        <v>ACADEMY</v>
      </c>
      <c r="E48" s="309" t="str">
        <f t="shared" si="13"/>
        <v>ACADEMY</v>
      </c>
      <c r="F48" s="302" t="s">
        <v>177</v>
      </c>
      <c r="G48" s="310">
        <f>VLOOKUP(C48,'[16]New ISB 21-22'!A:BQ,69,FALSE)</f>
        <v>863768.71038452687</v>
      </c>
      <c r="H48" s="310">
        <f>VLOOKUP(C48,'[16]New ISB 21-22'!A:BV,74,FALSE)</f>
        <v>0</v>
      </c>
      <c r="I48" s="310"/>
      <c r="J48" s="310">
        <f t="shared" si="2"/>
        <v>863768.71038452687</v>
      </c>
      <c r="K48" s="412"/>
      <c r="L48" s="310">
        <v>0</v>
      </c>
      <c r="M48" s="310">
        <f>VLOOKUP(C48,'[16]Adjusted Factors 20-21'!A:BS,71,FALSE)*10000</f>
        <v>0</v>
      </c>
      <c r="N48" s="310">
        <f>VLOOKUP(B48,'[16]Adjusted Factors 21-22'!A:BQ,69,FALSE)*6000</f>
        <v>0</v>
      </c>
      <c r="O48" s="311">
        <f t="shared" si="8"/>
        <v>0</v>
      </c>
      <c r="P48" s="311"/>
      <c r="Q48" s="311">
        <f t="shared" si="9"/>
        <v>863769</v>
      </c>
      <c r="R48" s="311"/>
      <c r="S48" s="311"/>
      <c r="T48" s="308">
        <v>72</v>
      </c>
      <c r="U48" s="312">
        <f t="shared" si="10"/>
        <v>0</v>
      </c>
      <c r="V48" s="312"/>
      <c r="W48" s="312">
        <f t="shared" si="3"/>
        <v>0</v>
      </c>
      <c r="X48" s="312">
        <f t="shared" si="4"/>
        <v>0</v>
      </c>
      <c r="Y48" s="312">
        <f t="shared" si="5"/>
        <v>0</v>
      </c>
      <c r="Z48" s="312">
        <f t="shared" si="11"/>
        <v>0</v>
      </c>
      <c r="AA48" s="312">
        <f t="shared" si="6"/>
        <v>0</v>
      </c>
      <c r="AB48" s="312">
        <f>VLOOKUP(C48,'[16]Adjusted Factors 21-22'!A:N,14,FALSE)</f>
        <v>194</v>
      </c>
      <c r="AF48" s="310" t="e">
        <f>VLOOKUP(C48,#REF!,69,FALSE)</f>
        <v>#REF!</v>
      </c>
      <c r="AG48" s="308">
        <v>72</v>
      </c>
      <c r="AH48" s="309" t="s">
        <v>1</v>
      </c>
      <c r="AI48" s="302" t="s">
        <v>177</v>
      </c>
    </row>
    <row r="49" spans="1:35">
      <c r="A49" s="302" t="str">
        <f t="shared" si="0"/>
        <v>73 - Westwood Primary School</v>
      </c>
      <c r="B49" s="302">
        <v>73</v>
      </c>
      <c r="C49" s="308">
        <v>73</v>
      </c>
      <c r="D49" s="308" t="str">
        <f t="shared" si="7"/>
        <v>ACADEMY</v>
      </c>
      <c r="E49" s="309" t="str">
        <f t="shared" si="13"/>
        <v>ACADEMY</v>
      </c>
      <c r="F49" s="302" t="s">
        <v>472</v>
      </c>
      <c r="G49" s="310">
        <f>VLOOKUP(C49,'[16]New ISB 21-22'!A:BQ,69,FALSE)</f>
        <v>962745.22918626561</v>
      </c>
      <c r="H49" s="310">
        <f>VLOOKUP(C49,'[16]New ISB 21-22'!A:BV,74,FALSE)</f>
        <v>0</v>
      </c>
      <c r="I49" s="310"/>
      <c r="J49" s="310">
        <f t="shared" si="2"/>
        <v>962745.22918626561</v>
      </c>
      <c r="K49" s="412"/>
      <c r="L49" s="310">
        <v>0</v>
      </c>
      <c r="M49" s="310">
        <f>VLOOKUP(C49,'[16]Adjusted Factors 20-21'!A:BS,71,FALSE)*10000</f>
        <v>0</v>
      </c>
      <c r="N49" s="310">
        <f>VLOOKUP(B49,'[16]Adjusted Factors 21-22'!A:BQ,69,FALSE)*6000</f>
        <v>0</v>
      </c>
      <c r="O49" s="311">
        <f t="shared" si="8"/>
        <v>0</v>
      </c>
      <c r="P49" s="311"/>
      <c r="Q49" s="311">
        <f t="shared" si="9"/>
        <v>962745</v>
      </c>
      <c r="R49" s="311"/>
      <c r="S49" s="311"/>
      <c r="T49" s="308">
        <v>73</v>
      </c>
      <c r="U49" s="312">
        <f t="shared" si="10"/>
        <v>0</v>
      </c>
      <c r="V49" s="312"/>
      <c r="W49" s="312">
        <f t="shared" si="3"/>
        <v>0</v>
      </c>
      <c r="X49" s="312">
        <f t="shared" si="4"/>
        <v>0</v>
      </c>
      <c r="Y49" s="312">
        <f t="shared" si="5"/>
        <v>0</v>
      </c>
      <c r="Z49" s="312">
        <f t="shared" si="11"/>
        <v>0</v>
      </c>
      <c r="AA49" s="312">
        <f t="shared" si="6"/>
        <v>0</v>
      </c>
      <c r="AB49" s="312">
        <f>VLOOKUP(C49,'[16]Adjusted Factors 21-22'!A:N,14,FALSE)</f>
        <v>199</v>
      </c>
      <c r="AF49" s="310" t="e">
        <f>VLOOKUP(C49,#REF!,69,FALSE)</f>
        <v>#REF!</v>
      </c>
      <c r="AG49" s="308">
        <v>73</v>
      </c>
      <c r="AH49" s="309" t="s">
        <v>1</v>
      </c>
      <c r="AI49" s="302" t="s">
        <v>472</v>
      </c>
    </row>
    <row r="50" spans="1:35">
      <c r="A50" s="302" t="str">
        <f t="shared" si="0"/>
        <v>74 - Woods Loke Community Primary School</v>
      </c>
      <c r="B50" s="302">
        <v>74</v>
      </c>
      <c r="C50" s="308">
        <v>74</v>
      </c>
      <c r="D50" s="308" t="str">
        <f t="shared" si="7"/>
        <v>ACADEMY</v>
      </c>
      <c r="E50" s="309" t="s">
        <v>1</v>
      </c>
      <c r="F50" s="302" t="s">
        <v>180</v>
      </c>
      <c r="G50" s="310">
        <f>VLOOKUP(C50,'[16]New ISB 21-22'!A:BQ,69,FALSE)</f>
        <v>1760636</v>
      </c>
      <c r="H50" s="310">
        <f>VLOOKUP(C50,'[16]New ISB 21-22'!A:BV,74,FALSE)</f>
        <v>0</v>
      </c>
      <c r="I50" s="310"/>
      <c r="J50" s="310">
        <f t="shared" si="2"/>
        <v>1760636</v>
      </c>
      <c r="K50" s="412"/>
      <c r="L50" s="310">
        <v>0</v>
      </c>
      <c r="M50" s="310">
        <f>VLOOKUP(C50,'[16]Adjusted Factors 20-21'!A:BS,71,FALSE)*10000</f>
        <v>0</v>
      </c>
      <c r="N50" s="310">
        <f>VLOOKUP(B50,'[16]Adjusted Factors 21-22'!A:BQ,69,FALSE)*6000</f>
        <v>0</v>
      </c>
      <c r="O50" s="311">
        <f t="shared" si="8"/>
        <v>0</v>
      </c>
      <c r="P50" s="311"/>
      <c r="Q50" s="311">
        <f t="shared" si="9"/>
        <v>1760636</v>
      </c>
      <c r="R50" s="311"/>
      <c r="S50" s="311"/>
      <c r="T50" s="308">
        <v>74</v>
      </c>
      <c r="U50" s="312">
        <f t="shared" si="10"/>
        <v>0</v>
      </c>
      <c r="V50" s="312"/>
      <c r="W50" s="312">
        <f t="shared" si="3"/>
        <v>0</v>
      </c>
      <c r="X50" s="312">
        <f t="shared" si="4"/>
        <v>0</v>
      </c>
      <c r="Y50" s="312">
        <f t="shared" si="5"/>
        <v>0</v>
      </c>
      <c r="Z50" s="312">
        <f t="shared" si="11"/>
        <v>0</v>
      </c>
      <c r="AA50" s="312">
        <f t="shared" si="6"/>
        <v>0</v>
      </c>
      <c r="AB50" s="312">
        <f>VLOOKUP(C50,'[16]Adjusted Factors 21-22'!A:N,14,FALSE)</f>
        <v>419</v>
      </c>
      <c r="AF50" s="310" t="e">
        <f>VLOOKUP(C50,#REF!,69,FALSE)</f>
        <v>#REF!</v>
      </c>
      <c r="AG50" s="308">
        <v>74</v>
      </c>
      <c r="AH50" s="309">
        <v>0</v>
      </c>
      <c r="AI50" s="302" t="s">
        <v>180</v>
      </c>
    </row>
    <row r="51" spans="1:35">
      <c r="A51" s="302" t="str">
        <f t="shared" si="0"/>
        <v>75 - Oulton Broad Primary School</v>
      </c>
      <c r="B51" s="302">
        <v>75</v>
      </c>
      <c r="C51" s="308">
        <v>75</v>
      </c>
      <c r="D51" s="308">
        <f t="shared" si="7"/>
        <v>75</v>
      </c>
      <c r="E51" s="309">
        <f>AH51</f>
        <v>0</v>
      </c>
      <c r="F51" s="302" t="s">
        <v>182</v>
      </c>
      <c r="G51" s="310">
        <f>VLOOKUP(C51,'[16]New ISB 21-22'!A:BQ,69,FALSE)</f>
        <v>1290117.75</v>
      </c>
      <c r="H51" s="310">
        <f>VLOOKUP(C51,'[16]New ISB 21-22'!A:BV,74,FALSE)</f>
        <v>-8056.7699999999995</v>
      </c>
      <c r="I51" s="310"/>
      <c r="J51" s="310">
        <f t="shared" si="2"/>
        <v>1282060.98</v>
      </c>
      <c r="K51" s="412"/>
      <c r="L51" s="310">
        <v>0</v>
      </c>
      <c r="M51" s="310">
        <f>VLOOKUP(C51,'[16]Adjusted Factors 20-21'!A:BS,71,FALSE)*10000</f>
        <v>0</v>
      </c>
      <c r="N51" s="310">
        <f>VLOOKUP(B51,'[16]Adjusted Factors 21-22'!A:BQ,69,FALSE)*6000</f>
        <v>72000</v>
      </c>
      <c r="O51" s="311">
        <f t="shared" si="8"/>
        <v>72000</v>
      </c>
      <c r="P51" s="311"/>
      <c r="Q51" s="311">
        <f t="shared" si="9"/>
        <v>1354061</v>
      </c>
      <c r="R51" s="311"/>
      <c r="S51" s="311"/>
      <c r="T51" s="308">
        <v>75</v>
      </c>
      <c r="U51" s="312">
        <f t="shared" si="10"/>
        <v>3333</v>
      </c>
      <c r="V51" s="312"/>
      <c r="W51" s="312">
        <f t="shared" si="3"/>
        <v>3690.54</v>
      </c>
      <c r="X51" s="312">
        <f t="shared" si="4"/>
        <v>578.73</v>
      </c>
      <c r="Y51" s="312">
        <f t="shared" si="5"/>
        <v>454.5</v>
      </c>
      <c r="Z51" s="312">
        <f t="shared" si="11"/>
        <v>-8056.77</v>
      </c>
      <c r="AA51" s="312">
        <f t="shared" si="6"/>
        <v>0</v>
      </c>
      <c r="AB51" s="312">
        <f>VLOOKUP(C51,'[16]Adjusted Factors 21-22'!A:N,14,FALSE)</f>
        <v>303</v>
      </c>
      <c r="AF51" s="310" t="e">
        <f>VLOOKUP(C51,#REF!,69,FALSE)</f>
        <v>#REF!</v>
      </c>
      <c r="AG51" s="308">
        <v>75</v>
      </c>
      <c r="AH51" s="309">
        <v>0</v>
      </c>
      <c r="AI51" s="302" t="s">
        <v>182</v>
      </c>
    </row>
    <row r="52" spans="1:35">
      <c r="A52" s="302" t="str">
        <f t="shared" si="0"/>
        <v>77 - Grove Primary School</v>
      </c>
      <c r="B52" s="302">
        <v>77</v>
      </c>
      <c r="C52" s="308">
        <v>77</v>
      </c>
      <c r="D52" s="308" t="str">
        <f t="shared" si="7"/>
        <v>ACADEMY</v>
      </c>
      <c r="E52" s="309" t="str">
        <f>AH52</f>
        <v>ACADEMY</v>
      </c>
      <c r="F52" s="302" t="s">
        <v>184</v>
      </c>
      <c r="G52" s="310">
        <f>VLOOKUP(C52,'[16]New ISB 21-22'!A:BQ,69,FALSE)</f>
        <v>1275479.9339566308</v>
      </c>
      <c r="H52" s="310">
        <f>VLOOKUP(C52,'[16]New ISB 21-22'!A:BV,74,FALSE)</f>
        <v>0</v>
      </c>
      <c r="I52" s="310"/>
      <c r="J52" s="310">
        <f t="shared" si="2"/>
        <v>1275479.9339566308</v>
      </c>
      <c r="K52" s="412"/>
      <c r="L52" s="310">
        <v>0</v>
      </c>
      <c r="M52" s="310">
        <f>VLOOKUP(C52,'[16]Adjusted Factors 20-21'!A:BS,71,FALSE)*10000</f>
        <v>0</v>
      </c>
      <c r="N52" s="310">
        <f>VLOOKUP(B52,'[16]Adjusted Factors 21-22'!A:BQ,69,FALSE)*6000</f>
        <v>0</v>
      </c>
      <c r="O52" s="311">
        <f t="shared" si="8"/>
        <v>0</v>
      </c>
      <c r="P52" s="311"/>
      <c r="Q52" s="311">
        <f t="shared" si="9"/>
        <v>1275480</v>
      </c>
      <c r="R52" s="311"/>
      <c r="S52" s="311"/>
      <c r="T52" s="308">
        <v>77</v>
      </c>
      <c r="U52" s="312">
        <f t="shared" si="10"/>
        <v>0</v>
      </c>
      <c r="V52" s="312"/>
      <c r="W52" s="312">
        <f t="shared" si="3"/>
        <v>0</v>
      </c>
      <c r="X52" s="312">
        <f t="shared" si="4"/>
        <v>0</v>
      </c>
      <c r="Y52" s="312">
        <f t="shared" si="5"/>
        <v>0</v>
      </c>
      <c r="Z52" s="312">
        <f t="shared" si="11"/>
        <v>0</v>
      </c>
      <c r="AA52" s="312">
        <f t="shared" si="6"/>
        <v>0</v>
      </c>
      <c r="AB52" s="312">
        <f>VLOOKUP(C52,'[16]Adjusted Factors 21-22'!A:N,14,FALSE)</f>
        <v>294</v>
      </c>
      <c r="AF52" s="310" t="e">
        <f>VLOOKUP(C52,#REF!,69,FALSE)</f>
        <v>#REF!</v>
      </c>
      <c r="AG52" s="308">
        <v>77</v>
      </c>
      <c r="AH52" s="309" t="s">
        <v>1</v>
      </c>
      <c r="AI52" s="302" t="s">
        <v>184</v>
      </c>
    </row>
    <row r="53" spans="1:35">
      <c r="A53" s="302" t="str">
        <f t="shared" si="0"/>
        <v>80 - Mellis CEVCP School</v>
      </c>
      <c r="B53" s="302">
        <v>80</v>
      </c>
      <c r="C53" s="308">
        <v>80</v>
      </c>
      <c r="D53" s="308" t="str">
        <f t="shared" si="7"/>
        <v>ACADEMY</v>
      </c>
      <c r="E53" s="309" t="str">
        <f>AH53</f>
        <v>ACADEMY</v>
      </c>
      <c r="F53" s="302" t="s">
        <v>186</v>
      </c>
      <c r="G53" s="310">
        <f>VLOOKUP(C53,'[16]New ISB 21-22'!A:BQ,69,FALSE)</f>
        <v>701106.4</v>
      </c>
      <c r="H53" s="310">
        <f>VLOOKUP(C53,'[16]New ISB 21-22'!A:BV,74,FALSE)</f>
        <v>0</v>
      </c>
      <c r="I53" s="310"/>
      <c r="J53" s="310">
        <f t="shared" si="2"/>
        <v>701106.4</v>
      </c>
      <c r="K53" s="412"/>
      <c r="L53" s="310">
        <v>0</v>
      </c>
      <c r="M53" s="310">
        <f>VLOOKUP(C53,'[16]Adjusted Factors 20-21'!A:BS,71,FALSE)*10000</f>
        <v>0</v>
      </c>
      <c r="N53" s="310">
        <f>VLOOKUP(B53,'[16]Adjusted Factors 21-22'!A:BQ,69,FALSE)*6000</f>
        <v>0</v>
      </c>
      <c r="O53" s="311">
        <f t="shared" si="8"/>
        <v>0</v>
      </c>
      <c r="P53" s="311"/>
      <c r="Q53" s="311">
        <f t="shared" si="9"/>
        <v>701106</v>
      </c>
      <c r="R53" s="311"/>
      <c r="S53" s="311"/>
      <c r="T53" s="308">
        <v>80</v>
      </c>
      <c r="U53" s="312">
        <f t="shared" si="10"/>
        <v>0</v>
      </c>
      <c r="V53" s="312"/>
      <c r="W53" s="312">
        <f t="shared" si="3"/>
        <v>0</v>
      </c>
      <c r="X53" s="312">
        <f t="shared" si="4"/>
        <v>0</v>
      </c>
      <c r="Y53" s="312">
        <f t="shared" si="5"/>
        <v>0</v>
      </c>
      <c r="Z53" s="312">
        <f t="shared" si="11"/>
        <v>0</v>
      </c>
      <c r="AA53" s="312">
        <f t="shared" si="6"/>
        <v>0</v>
      </c>
      <c r="AB53" s="312">
        <f>VLOOKUP(C53,'[16]Adjusted Factors 21-22'!A:N,14,FALSE)</f>
        <v>167</v>
      </c>
      <c r="AF53" s="310" t="e">
        <f>VLOOKUP(C53,#REF!,69,FALSE)</f>
        <v>#REF!</v>
      </c>
      <c r="AG53" s="308">
        <v>80</v>
      </c>
      <c r="AH53" s="309" t="s">
        <v>1</v>
      </c>
      <c r="AI53" s="302" t="s">
        <v>186</v>
      </c>
    </row>
    <row r="54" spans="1:35">
      <c r="A54" s="302" t="str">
        <f t="shared" si="0"/>
        <v>81 - Mendham Primary School</v>
      </c>
      <c r="B54" s="302">
        <v>81</v>
      </c>
      <c r="C54" s="308">
        <v>81</v>
      </c>
      <c r="D54" s="308" t="str">
        <f t="shared" si="7"/>
        <v>ACADEMY</v>
      </c>
      <c r="E54" s="309" t="str">
        <f>AH54</f>
        <v>ACADEMY</v>
      </c>
      <c r="F54" s="302" t="s">
        <v>188</v>
      </c>
      <c r="G54" s="310">
        <f>VLOOKUP(C54,'[16]New ISB 21-22'!A:BQ,69,FALSE)</f>
        <v>427443.70587084151</v>
      </c>
      <c r="H54" s="310">
        <f>VLOOKUP(C54,'[16]New ISB 21-22'!A:BV,74,FALSE)</f>
        <v>0</v>
      </c>
      <c r="I54" s="310"/>
      <c r="J54" s="310">
        <f t="shared" si="2"/>
        <v>427443.70587084151</v>
      </c>
      <c r="K54" s="412"/>
      <c r="L54" s="310">
        <v>0</v>
      </c>
      <c r="M54" s="310">
        <f>VLOOKUP(C54,'[16]Adjusted Factors 20-21'!A:BS,71,FALSE)*10000</f>
        <v>0</v>
      </c>
      <c r="N54" s="310">
        <f>VLOOKUP(B54,'[16]Adjusted Factors 21-22'!A:BQ,69,FALSE)*6000</f>
        <v>0</v>
      </c>
      <c r="O54" s="311">
        <f t="shared" si="8"/>
        <v>0</v>
      </c>
      <c r="P54" s="311"/>
      <c r="Q54" s="311">
        <f t="shared" si="9"/>
        <v>427444</v>
      </c>
      <c r="R54" s="311"/>
      <c r="S54" s="311"/>
      <c r="T54" s="308">
        <v>81</v>
      </c>
      <c r="U54" s="312">
        <f t="shared" si="10"/>
        <v>0</v>
      </c>
      <c r="V54" s="312"/>
      <c r="W54" s="312">
        <f t="shared" si="3"/>
        <v>0</v>
      </c>
      <c r="X54" s="312">
        <f t="shared" si="4"/>
        <v>0</v>
      </c>
      <c r="Y54" s="312">
        <f t="shared" si="5"/>
        <v>0</v>
      </c>
      <c r="Z54" s="312">
        <f t="shared" si="11"/>
        <v>0</v>
      </c>
      <c r="AA54" s="312">
        <f t="shared" si="6"/>
        <v>0</v>
      </c>
      <c r="AB54" s="312">
        <f>VLOOKUP(C54,'[16]Adjusted Factors 21-22'!A:N,14,FALSE)</f>
        <v>74</v>
      </c>
      <c r="AF54" s="310" t="e">
        <f>VLOOKUP(C54,#REF!,69,FALSE)</f>
        <v>#REF!</v>
      </c>
      <c r="AG54" s="308">
        <v>81</v>
      </c>
      <c r="AH54" s="309" t="s">
        <v>1</v>
      </c>
      <c r="AI54" s="302" t="s">
        <v>188</v>
      </c>
    </row>
    <row r="55" spans="1:35">
      <c r="A55" s="302" t="str">
        <f t="shared" si="0"/>
        <v>82 - Middleton Community Primary School</v>
      </c>
      <c r="B55" s="302">
        <v>82</v>
      </c>
      <c r="C55" s="308">
        <v>82</v>
      </c>
      <c r="D55" s="308" t="str">
        <f t="shared" si="7"/>
        <v>ACADEMY</v>
      </c>
      <c r="E55" s="309" t="str">
        <f>AH55</f>
        <v>ACADEMY</v>
      </c>
      <c r="F55" s="302" t="s">
        <v>190</v>
      </c>
      <c r="G55" s="310">
        <f>VLOOKUP(C55,'[16]New ISB 21-22'!A:BQ,69,FALSE)</f>
        <v>289371.14536382537</v>
      </c>
      <c r="H55" s="310">
        <f>VLOOKUP(C55,'[16]New ISB 21-22'!A:BV,74,FALSE)</f>
        <v>0</v>
      </c>
      <c r="I55" s="310"/>
      <c r="J55" s="310">
        <f t="shared" si="2"/>
        <v>289371.14536382537</v>
      </c>
      <c r="K55" s="412"/>
      <c r="L55" s="310">
        <v>0</v>
      </c>
      <c r="M55" s="310">
        <f>VLOOKUP(C55,'[16]Adjusted Factors 20-21'!A:BS,71,FALSE)*10000</f>
        <v>0</v>
      </c>
      <c r="N55" s="310">
        <f>VLOOKUP(B55,'[16]Adjusted Factors 21-22'!A:BQ,69,FALSE)*6000</f>
        <v>0</v>
      </c>
      <c r="O55" s="311">
        <f t="shared" si="8"/>
        <v>0</v>
      </c>
      <c r="P55" s="311"/>
      <c r="Q55" s="311">
        <f t="shared" si="9"/>
        <v>289371</v>
      </c>
      <c r="R55" s="311"/>
      <c r="S55" s="311"/>
      <c r="T55" s="308">
        <v>82</v>
      </c>
      <c r="U55" s="312">
        <f t="shared" si="10"/>
        <v>0</v>
      </c>
      <c r="V55" s="312"/>
      <c r="W55" s="312">
        <f t="shared" si="3"/>
        <v>0</v>
      </c>
      <c r="X55" s="312">
        <f t="shared" si="4"/>
        <v>0</v>
      </c>
      <c r="Y55" s="312">
        <f t="shared" si="5"/>
        <v>0</v>
      </c>
      <c r="Z55" s="312">
        <f t="shared" si="11"/>
        <v>0</v>
      </c>
      <c r="AA55" s="312">
        <f t="shared" si="6"/>
        <v>0</v>
      </c>
      <c r="AB55" s="312">
        <f>VLOOKUP(C55,'[16]Adjusted Factors 21-22'!A:N,14,FALSE)</f>
        <v>35</v>
      </c>
      <c r="AF55" s="310" t="e">
        <f>VLOOKUP(C55,#REF!,69,FALSE)</f>
        <v>#REF!</v>
      </c>
      <c r="AG55" s="308">
        <v>82</v>
      </c>
      <c r="AH55" s="309" t="s">
        <v>1</v>
      </c>
      <c r="AI55" s="302" t="s">
        <v>190</v>
      </c>
    </row>
    <row r="56" spans="1:35">
      <c r="A56" s="302" t="str">
        <f t="shared" si="0"/>
        <v>84 - Occold Primary School</v>
      </c>
      <c r="B56" s="302">
        <v>84</v>
      </c>
      <c r="C56" s="308">
        <v>84</v>
      </c>
      <c r="D56" s="308" t="str">
        <f t="shared" si="7"/>
        <v>ACADEMY</v>
      </c>
      <c r="E56" s="309" t="s">
        <v>1</v>
      </c>
      <c r="F56" s="302" t="s">
        <v>192</v>
      </c>
      <c r="G56" s="310">
        <f>VLOOKUP(C56,'[16]New ISB 21-22'!A:BQ,69,FALSE)</f>
        <v>342595.10680230748</v>
      </c>
      <c r="H56" s="310">
        <f>VLOOKUP(C56,'[16]New ISB 21-22'!A:BV,74,FALSE)</f>
        <v>0</v>
      </c>
      <c r="I56" s="310"/>
      <c r="J56" s="310">
        <f t="shared" si="2"/>
        <v>342595.10680230748</v>
      </c>
      <c r="K56" s="412"/>
      <c r="L56" s="310">
        <v>0</v>
      </c>
      <c r="M56" s="310">
        <f>VLOOKUP(C56,'[16]Adjusted Factors 20-21'!A:BS,71,FALSE)*10000</f>
        <v>0</v>
      </c>
      <c r="N56" s="310">
        <f>VLOOKUP(B56,'[16]Adjusted Factors 21-22'!A:BQ,69,FALSE)*6000</f>
        <v>0</v>
      </c>
      <c r="O56" s="311">
        <f t="shared" si="8"/>
        <v>0</v>
      </c>
      <c r="P56" s="311"/>
      <c r="Q56" s="311">
        <f t="shared" si="9"/>
        <v>342595</v>
      </c>
      <c r="R56" s="311"/>
      <c r="S56" s="311"/>
      <c r="T56" s="308">
        <v>84</v>
      </c>
      <c r="U56" s="312">
        <f t="shared" si="10"/>
        <v>0</v>
      </c>
      <c r="V56" s="312"/>
      <c r="W56" s="312">
        <f t="shared" si="3"/>
        <v>0</v>
      </c>
      <c r="X56" s="312">
        <f t="shared" si="4"/>
        <v>0</v>
      </c>
      <c r="Y56" s="312">
        <f t="shared" si="5"/>
        <v>0</v>
      </c>
      <c r="Z56" s="312">
        <f t="shared" si="11"/>
        <v>0</v>
      </c>
      <c r="AA56" s="312">
        <f t="shared" si="6"/>
        <v>0</v>
      </c>
      <c r="AB56" s="312">
        <f>VLOOKUP(C56,'[16]Adjusted Factors 21-22'!A:N,14,FALSE)</f>
        <v>59</v>
      </c>
      <c r="AF56" s="310" t="e">
        <f>VLOOKUP(C56,#REF!,69,FALSE)</f>
        <v>#REF!</v>
      </c>
      <c r="AG56" s="308">
        <v>84</v>
      </c>
      <c r="AH56" s="309">
        <v>0</v>
      </c>
      <c r="AI56" s="302" t="s">
        <v>192</v>
      </c>
    </row>
    <row r="57" spans="1:35">
      <c r="A57" s="302" t="str">
        <f t="shared" si="0"/>
        <v>86 - Palgrave CEVCP School</v>
      </c>
      <c r="B57" s="302">
        <v>86</v>
      </c>
      <c r="C57" s="308">
        <v>86</v>
      </c>
      <c r="D57" s="308" t="str">
        <f t="shared" si="7"/>
        <v>ACADEMY</v>
      </c>
      <c r="E57" s="309" t="str">
        <f>AH57</f>
        <v>ACADEMY</v>
      </c>
      <c r="F57" s="302" t="s">
        <v>194</v>
      </c>
      <c r="G57" s="310">
        <f>VLOOKUP(C57,'[16]New ISB 21-22'!A:BQ,69,FALSE)</f>
        <v>402796.48930462974</v>
      </c>
      <c r="H57" s="310">
        <f>VLOOKUP(C57,'[16]New ISB 21-22'!A:BV,74,FALSE)</f>
        <v>0</v>
      </c>
      <c r="I57" s="310"/>
      <c r="J57" s="310">
        <f t="shared" si="2"/>
        <v>402796.48930462974</v>
      </c>
      <c r="K57" s="412"/>
      <c r="L57" s="310">
        <v>0</v>
      </c>
      <c r="M57" s="310">
        <f>VLOOKUP(C57,'[16]Adjusted Factors 20-21'!A:BS,71,FALSE)*10000</f>
        <v>0</v>
      </c>
      <c r="N57" s="310">
        <f>VLOOKUP(B57,'[16]Adjusted Factors 21-22'!A:BQ,69,FALSE)*6000</f>
        <v>0</v>
      </c>
      <c r="O57" s="311">
        <f t="shared" si="8"/>
        <v>0</v>
      </c>
      <c r="P57" s="311"/>
      <c r="Q57" s="311">
        <f t="shared" si="9"/>
        <v>402796</v>
      </c>
      <c r="R57" s="311"/>
      <c r="S57" s="311"/>
      <c r="T57" s="308">
        <v>86</v>
      </c>
      <c r="U57" s="312">
        <f t="shared" si="10"/>
        <v>0</v>
      </c>
      <c r="V57" s="312"/>
      <c r="W57" s="312">
        <f t="shared" si="3"/>
        <v>0</v>
      </c>
      <c r="X57" s="312">
        <f t="shared" si="4"/>
        <v>0</v>
      </c>
      <c r="Y57" s="312">
        <f t="shared" si="5"/>
        <v>0</v>
      </c>
      <c r="Z57" s="312">
        <f t="shared" si="11"/>
        <v>0</v>
      </c>
      <c r="AA57" s="312">
        <f t="shared" si="6"/>
        <v>0</v>
      </c>
      <c r="AB57" s="312">
        <f>VLOOKUP(C57,'[16]Adjusted Factors 21-22'!A:N,14,FALSE)</f>
        <v>83</v>
      </c>
      <c r="AF57" s="310" t="e">
        <f>VLOOKUP(C57,#REF!,69,FALSE)</f>
        <v>#REF!</v>
      </c>
      <c r="AG57" s="308">
        <v>86</v>
      </c>
      <c r="AH57" s="309" t="s">
        <v>1</v>
      </c>
      <c r="AI57" s="302" t="s">
        <v>194</v>
      </c>
    </row>
    <row r="58" spans="1:35">
      <c r="A58" s="302" t="str">
        <f t="shared" si="0"/>
        <v>92 - Reydon Primary School</v>
      </c>
      <c r="B58" s="302">
        <v>92</v>
      </c>
      <c r="C58" s="308">
        <v>92</v>
      </c>
      <c r="D58" s="308" t="str">
        <f t="shared" si="7"/>
        <v>ACADEMY</v>
      </c>
      <c r="E58" s="309" t="str">
        <f>AH58</f>
        <v>ACADEMY</v>
      </c>
      <c r="F58" s="302" t="s">
        <v>196</v>
      </c>
      <c r="G58" s="310">
        <f>VLOOKUP(C58,'[16]New ISB 21-22'!A:BQ,69,FALSE)</f>
        <v>802110.15087719308</v>
      </c>
      <c r="H58" s="310">
        <f>VLOOKUP(C58,'[16]New ISB 21-22'!A:BV,74,FALSE)</f>
        <v>0</v>
      </c>
      <c r="I58" s="310"/>
      <c r="J58" s="310">
        <f t="shared" si="2"/>
        <v>802110.15087719308</v>
      </c>
      <c r="K58" s="412"/>
      <c r="L58" s="310">
        <v>0</v>
      </c>
      <c r="M58" s="310">
        <f>VLOOKUP(C58,'[16]Adjusted Factors 20-21'!A:BS,71,FALSE)*10000</f>
        <v>0</v>
      </c>
      <c r="N58" s="310">
        <f>VLOOKUP(B58,'[16]Adjusted Factors 21-22'!A:BQ,69,FALSE)*6000</f>
        <v>0</v>
      </c>
      <c r="O58" s="311">
        <f t="shared" si="8"/>
        <v>0</v>
      </c>
      <c r="P58" s="311"/>
      <c r="Q58" s="311">
        <f t="shared" si="9"/>
        <v>802110</v>
      </c>
      <c r="R58" s="311"/>
      <c r="S58" s="311"/>
      <c r="T58" s="308">
        <v>92</v>
      </c>
      <c r="U58" s="312">
        <f t="shared" si="10"/>
        <v>0</v>
      </c>
      <c r="V58" s="312"/>
      <c r="W58" s="312">
        <f t="shared" si="3"/>
        <v>0</v>
      </c>
      <c r="X58" s="312">
        <f t="shared" si="4"/>
        <v>0</v>
      </c>
      <c r="Y58" s="312">
        <f t="shared" si="5"/>
        <v>0</v>
      </c>
      <c r="Z58" s="312">
        <f t="shared" si="11"/>
        <v>0</v>
      </c>
      <c r="AA58" s="312">
        <f t="shared" si="6"/>
        <v>0</v>
      </c>
      <c r="AB58" s="312">
        <f>VLOOKUP(C58,'[16]Adjusted Factors 21-22'!A:N,14,FALSE)</f>
        <v>187</v>
      </c>
      <c r="AF58" s="310" t="e">
        <f>VLOOKUP(C58,#REF!,69,FALSE)</f>
        <v>#REF!</v>
      </c>
      <c r="AG58" s="308">
        <v>92</v>
      </c>
      <c r="AH58" s="309" t="s">
        <v>1</v>
      </c>
      <c r="AI58" s="302" t="s">
        <v>196</v>
      </c>
    </row>
    <row r="59" spans="1:35">
      <c r="A59" s="302" t="str">
        <f t="shared" si="0"/>
        <v>93 - Ringsfield CEVCP School</v>
      </c>
      <c r="B59" s="302">
        <v>93</v>
      </c>
      <c r="C59" s="308">
        <v>93</v>
      </c>
      <c r="D59" s="308" t="str">
        <f t="shared" si="7"/>
        <v>ACADEMY</v>
      </c>
      <c r="E59" s="309" t="str">
        <f>AH59</f>
        <v>ACADEMY</v>
      </c>
      <c r="F59" s="302" t="s">
        <v>198</v>
      </c>
      <c r="G59" s="310">
        <f>VLOOKUP(C59,'[16]New ISB 21-22'!A:BQ,69,FALSE)</f>
        <v>458231.22070898459</v>
      </c>
      <c r="H59" s="310">
        <f>VLOOKUP(C59,'[16]New ISB 21-22'!A:BV,74,FALSE)</f>
        <v>0</v>
      </c>
      <c r="I59" s="310"/>
      <c r="J59" s="310">
        <f t="shared" si="2"/>
        <v>458231.22070898459</v>
      </c>
      <c r="K59" s="412"/>
      <c r="L59" s="310">
        <v>0</v>
      </c>
      <c r="M59" s="310">
        <f>VLOOKUP(C59,'[16]Adjusted Factors 20-21'!A:BS,71,FALSE)*10000</f>
        <v>0</v>
      </c>
      <c r="N59" s="310">
        <f>VLOOKUP(B59,'[16]Adjusted Factors 21-22'!A:BQ,69,FALSE)*6000</f>
        <v>0</v>
      </c>
      <c r="O59" s="311">
        <f t="shared" si="8"/>
        <v>0</v>
      </c>
      <c r="P59" s="311"/>
      <c r="Q59" s="311">
        <f t="shared" si="9"/>
        <v>458231</v>
      </c>
      <c r="R59" s="311"/>
      <c r="S59" s="311"/>
      <c r="T59" s="308">
        <v>93</v>
      </c>
      <c r="U59" s="312">
        <f t="shared" si="10"/>
        <v>0</v>
      </c>
      <c r="V59" s="312"/>
      <c r="W59" s="312">
        <f t="shared" si="3"/>
        <v>0</v>
      </c>
      <c r="X59" s="312">
        <f t="shared" si="4"/>
        <v>0</v>
      </c>
      <c r="Y59" s="312">
        <f t="shared" si="5"/>
        <v>0</v>
      </c>
      <c r="Z59" s="312">
        <f t="shared" si="11"/>
        <v>0</v>
      </c>
      <c r="AA59" s="312">
        <f t="shared" si="6"/>
        <v>0</v>
      </c>
      <c r="AB59" s="312">
        <f>VLOOKUP(C59,'[16]Adjusted Factors 21-22'!A:N,14,FALSE)</f>
        <v>93</v>
      </c>
      <c r="AF59" s="310" t="e">
        <f>VLOOKUP(C59,#REF!,69,FALSE)</f>
        <v>#REF!</v>
      </c>
      <c r="AG59" s="308">
        <v>93</v>
      </c>
      <c r="AH59" s="309" t="s">
        <v>1</v>
      </c>
      <c r="AI59" s="302" t="s">
        <v>198</v>
      </c>
    </row>
    <row r="60" spans="1:35">
      <c r="A60" s="302" t="str">
        <f t="shared" si="0"/>
        <v>96 - Saxmundham Primary School</v>
      </c>
      <c r="B60" s="302">
        <v>96</v>
      </c>
      <c r="C60" s="308">
        <v>96</v>
      </c>
      <c r="D60" s="308" t="str">
        <f t="shared" si="7"/>
        <v>ACADEMY</v>
      </c>
      <c r="E60" s="309" t="s">
        <v>1</v>
      </c>
      <c r="F60" s="302" t="s">
        <v>200</v>
      </c>
      <c r="G60" s="310">
        <f>VLOOKUP(C60,'[16]New ISB 21-22'!A:BQ,69,FALSE)</f>
        <v>1157926.7839170974</v>
      </c>
      <c r="H60" s="310">
        <f>VLOOKUP(C60,'[16]New ISB 21-22'!A:BV,74,FALSE)</f>
        <v>0</v>
      </c>
      <c r="I60" s="310"/>
      <c r="J60" s="310">
        <f t="shared" si="2"/>
        <v>1157926.7839170974</v>
      </c>
      <c r="K60" s="412"/>
      <c r="L60" s="310">
        <v>0</v>
      </c>
      <c r="M60" s="310">
        <f>VLOOKUP(C60,'[16]Adjusted Factors 20-21'!A:BS,71,FALSE)*10000</f>
        <v>0</v>
      </c>
      <c r="N60" s="310">
        <f>VLOOKUP(B60,'[16]Adjusted Factors 21-22'!A:BQ,69,FALSE)*6000</f>
        <v>0</v>
      </c>
      <c r="O60" s="311">
        <f t="shared" si="8"/>
        <v>0</v>
      </c>
      <c r="P60" s="311"/>
      <c r="Q60" s="311">
        <f t="shared" si="9"/>
        <v>1157927</v>
      </c>
      <c r="R60" s="311"/>
      <c r="S60" s="311"/>
      <c r="T60" s="308">
        <v>96</v>
      </c>
      <c r="U60" s="312">
        <f t="shared" si="10"/>
        <v>0</v>
      </c>
      <c r="V60" s="312"/>
      <c r="W60" s="312">
        <f t="shared" si="3"/>
        <v>0</v>
      </c>
      <c r="X60" s="312">
        <f t="shared" si="4"/>
        <v>0</v>
      </c>
      <c r="Y60" s="312">
        <f t="shared" si="5"/>
        <v>0</v>
      </c>
      <c r="Z60" s="312">
        <f t="shared" si="11"/>
        <v>0</v>
      </c>
      <c r="AA60" s="312">
        <f t="shared" si="6"/>
        <v>0</v>
      </c>
      <c r="AB60" s="312">
        <f>VLOOKUP(C60,'[16]Adjusted Factors 21-22'!A:N,14,FALSE)</f>
        <v>260</v>
      </c>
      <c r="AF60" s="310" t="e">
        <f>VLOOKUP(C60,#REF!,69,FALSE)</f>
        <v>#REF!</v>
      </c>
      <c r="AG60" s="308">
        <v>96</v>
      </c>
      <c r="AH60" s="309">
        <v>0</v>
      </c>
      <c r="AI60" s="302" t="s">
        <v>200</v>
      </c>
    </row>
    <row r="61" spans="1:35">
      <c r="A61" s="302" t="str">
        <f t="shared" si="0"/>
        <v>97 - Snape Community Primary School</v>
      </c>
      <c r="B61" s="302">
        <v>97</v>
      </c>
      <c r="C61" s="308">
        <v>97</v>
      </c>
      <c r="D61" s="308" t="str">
        <f t="shared" si="7"/>
        <v>ACADEMY</v>
      </c>
      <c r="E61" s="309" t="s">
        <v>1</v>
      </c>
      <c r="F61" s="302" t="s">
        <v>202</v>
      </c>
      <c r="G61" s="310">
        <f>VLOOKUP(C61,'[16]New ISB 21-22'!A:BQ,69,FALSE)</f>
        <v>406748.89767441864</v>
      </c>
      <c r="H61" s="310">
        <f>VLOOKUP(C61,'[16]New ISB 21-22'!A:BV,74,FALSE)</f>
        <v>-1621.99</v>
      </c>
      <c r="I61" s="310"/>
      <c r="J61" s="310">
        <f t="shared" si="2"/>
        <v>405126.90767441865</v>
      </c>
      <c r="K61" s="412"/>
      <c r="L61" s="310">
        <v>0</v>
      </c>
      <c r="M61" s="310">
        <f>VLOOKUP(C61,'[16]Adjusted Factors 20-21'!A:BS,71,FALSE)*10000</f>
        <v>0</v>
      </c>
      <c r="N61" s="310">
        <f>VLOOKUP(B61,'[16]Adjusted Factors 21-22'!A:BQ,69,FALSE)*6000</f>
        <v>0</v>
      </c>
      <c r="O61" s="311">
        <f t="shared" si="8"/>
        <v>0</v>
      </c>
      <c r="P61" s="311"/>
      <c r="Q61" s="311">
        <f t="shared" si="9"/>
        <v>405127</v>
      </c>
      <c r="R61" s="311"/>
      <c r="S61" s="311"/>
      <c r="T61" s="308">
        <v>97</v>
      </c>
      <c r="U61" s="312">
        <f t="shared" si="10"/>
        <v>671</v>
      </c>
      <c r="V61" s="312"/>
      <c r="W61" s="312">
        <f t="shared" si="3"/>
        <v>742.98</v>
      </c>
      <c r="X61" s="312">
        <f t="shared" si="4"/>
        <v>116.50999999999999</v>
      </c>
      <c r="Y61" s="312">
        <f t="shared" si="5"/>
        <v>91.5</v>
      </c>
      <c r="Z61" s="312">
        <f t="shared" si="11"/>
        <v>-1621.99</v>
      </c>
      <c r="AA61" s="312">
        <f t="shared" si="6"/>
        <v>0</v>
      </c>
      <c r="AB61" s="312">
        <f>VLOOKUP(C61,'[16]Adjusted Factors 21-22'!A:N,14,FALSE)</f>
        <v>61</v>
      </c>
      <c r="AF61" s="310" t="e">
        <f>VLOOKUP(C61,#REF!,69,FALSE)</f>
        <v>#REF!</v>
      </c>
      <c r="AG61" s="308">
        <v>97</v>
      </c>
      <c r="AH61" s="309">
        <v>0</v>
      </c>
      <c r="AI61" s="302" t="s">
        <v>202</v>
      </c>
    </row>
    <row r="62" spans="1:35">
      <c r="A62" s="302" t="str">
        <f t="shared" si="0"/>
        <v>98 - Somerleyton Primary School</v>
      </c>
      <c r="B62" s="302">
        <v>98</v>
      </c>
      <c r="C62" s="308">
        <v>98</v>
      </c>
      <c r="D62" s="308" t="str">
        <f t="shared" si="7"/>
        <v>ACADEMY</v>
      </c>
      <c r="E62" s="309" t="s">
        <v>1</v>
      </c>
      <c r="F62" s="302" t="s">
        <v>204</v>
      </c>
      <c r="G62" s="310">
        <f>VLOOKUP(C62,'[16]New ISB 21-22'!A:BQ,69,FALSE)</f>
        <v>352926.89504125057</v>
      </c>
      <c r="H62" s="310">
        <f>VLOOKUP(C62,'[16]New ISB 21-22'!A:BV,74,FALSE)</f>
        <v>0</v>
      </c>
      <c r="I62" s="310"/>
      <c r="J62" s="310">
        <f t="shared" si="2"/>
        <v>352926.89504125057</v>
      </c>
      <c r="K62" s="412"/>
      <c r="L62" s="310">
        <v>0</v>
      </c>
      <c r="M62" s="310">
        <f>VLOOKUP(C62,'[16]Adjusted Factors 20-21'!A:BS,71,FALSE)*10000</f>
        <v>0</v>
      </c>
      <c r="N62" s="310">
        <f>VLOOKUP(B62,'[16]Adjusted Factors 21-22'!A:BQ,69,FALSE)*6000</f>
        <v>0</v>
      </c>
      <c r="O62" s="311">
        <f t="shared" si="8"/>
        <v>0</v>
      </c>
      <c r="P62" s="311"/>
      <c r="Q62" s="311">
        <f t="shared" si="9"/>
        <v>352927</v>
      </c>
      <c r="R62" s="311"/>
      <c r="S62" s="311"/>
      <c r="T62" s="308">
        <v>98</v>
      </c>
      <c r="U62" s="312">
        <f t="shared" si="10"/>
        <v>0</v>
      </c>
      <c r="V62" s="312"/>
      <c r="W62" s="312">
        <f t="shared" si="3"/>
        <v>0</v>
      </c>
      <c r="X62" s="312">
        <f t="shared" si="4"/>
        <v>0</v>
      </c>
      <c r="Y62" s="312">
        <f t="shared" si="5"/>
        <v>0</v>
      </c>
      <c r="Z62" s="312">
        <f t="shared" si="11"/>
        <v>0</v>
      </c>
      <c r="AA62" s="312">
        <f t="shared" si="6"/>
        <v>0</v>
      </c>
      <c r="AB62" s="312">
        <f>VLOOKUP(C62,'[16]Adjusted Factors 21-22'!A:N,14,FALSE)</f>
        <v>53</v>
      </c>
      <c r="AF62" s="310" t="e">
        <f>VLOOKUP(C62,#REF!,69,FALSE)</f>
        <v>#REF!</v>
      </c>
      <c r="AG62" s="308">
        <v>98</v>
      </c>
      <c r="AH62" s="309">
        <v>0</v>
      </c>
      <c r="AI62" s="302" t="s">
        <v>204</v>
      </c>
    </row>
    <row r="63" spans="1:35">
      <c r="A63" s="302" t="str">
        <f t="shared" si="0"/>
        <v>99 - Southwold Primary School</v>
      </c>
      <c r="B63" s="302">
        <v>99</v>
      </c>
      <c r="C63" s="308">
        <v>99</v>
      </c>
      <c r="D63" s="308" t="str">
        <f t="shared" si="7"/>
        <v>ACADEMY</v>
      </c>
      <c r="E63" s="309" t="str">
        <f t="shared" ref="E63:E77" si="14">AH63</f>
        <v>ACADEMY</v>
      </c>
      <c r="F63" s="302" t="s">
        <v>206</v>
      </c>
      <c r="G63" s="310">
        <f>VLOOKUP(C63,'[16]New ISB 21-22'!A:BQ,69,FALSE)</f>
        <v>322306.20161787362</v>
      </c>
      <c r="H63" s="310">
        <f>VLOOKUP(C63,'[16]New ISB 21-22'!A:BV,74,FALSE)</f>
        <v>0</v>
      </c>
      <c r="I63" s="310"/>
      <c r="J63" s="310">
        <f t="shared" si="2"/>
        <v>322306.20161787362</v>
      </c>
      <c r="K63" s="412"/>
      <c r="L63" s="310">
        <v>0</v>
      </c>
      <c r="M63" s="310">
        <f>VLOOKUP(C63,'[16]Adjusted Factors 20-21'!A:BS,71,FALSE)*10000</f>
        <v>0</v>
      </c>
      <c r="N63" s="310">
        <f>VLOOKUP(B63,'[16]Adjusted Factors 21-22'!A:BQ,69,FALSE)*6000</f>
        <v>0</v>
      </c>
      <c r="O63" s="311">
        <f t="shared" si="8"/>
        <v>0</v>
      </c>
      <c r="P63" s="311"/>
      <c r="Q63" s="311">
        <f t="shared" si="9"/>
        <v>322306</v>
      </c>
      <c r="R63" s="311"/>
      <c r="S63" s="311"/>
      <c r="T63" s="308">
        <v>99</v>
      </c>
      <c r="U63" s="312">
        <f t="shared" si="10"/>
        <v>0</v>
      </c>
      <c r="V63" s="312"/>
      <c r="W63" s="312">
        <f t="shared" si="3"/>
        <v>0</v>
      </c>
      <c r="X63" s="312">
        <f t="shared" si="4"/>
        <v>0</v>
      </c>
      <c r="Y63" s="312">
        <f t="shared" si="5"/>
        <v>0</v>
      </c>
      <c r="Z63" s="312">
        <f t="shared" si="11"/>
        <v>0</v>
      </c>
      <c r="AA63" s="312">
        <f t="shared" si="6"/>
        <v>0</v>
      </c>
      <c r="AB63" s="312">
        <f>VLOOKUP(C63,'[16]Adjusted Factors 21-22'!A:N,14,FALSE)</f>
        <v>50</v>
      </c>
      <c r="AF63" s="310" t="e">
        <f>VLOOKUP(C63,#REF!,69,FALSE)</f>
        <v>#REF!</v>
      </c>
      <c r="AG63" s="308">
        <v>99</v>
      </c>
      <c r="AH63" s="309" t="s">
        <v>1</v>
      </c>
      <c r="AI63" s="302" t="s">
        <v>206</v>
      </c>
    </row>
    <row r="64" spans="1:35">
      <c r="A64" s="302" t="str">
        <f t="shared" si="0"/>
        <v>101 - Stonham Aspal CEVAP School</v>
      </c>
      <c r="B64" s="302">
        <v>101</v>
      </c>
      <c r="C64" s="308">
        <v>101</v>
      </c>
      <c r="D64" s="308">
        <f t="shared" si="7"/>
        <v>101</v>
      </c>
      <c r="E64" s="309">
        <f t="shared" si="14"/>
        <v>0</v>
      </c>
      <c r="F64" s="302" t="s">
        <v>207</v>
      </c>
      <c r="G64" s="310">
        <f>VLOOKUP(C64,'[16]New ISB 21-22'!A:BQ,69,FALSE)</f>
        <v>860663.2</v>
      </c>
      <c r="H64" s="310">
        <f>VLOOKUP(C64,'[16]New ISB 21-22'!A:BV,74,FALSE)</f>
        <v>-5450.95</v>
      </c>
      <c r="I64" s="310"/>
      <c r="J64" s="310">
        <f t="shared" si="2"/>
        <v>855212.25</v>
      </c>
      <c r="K64" s="412"/>
      <c r="L64" s="310">
        <v>0</v>
      </c>
      <c r="M64" s="310">
        <f>VLOOKUP(C64,'[16]Adjusted Factors 20-21'!A:BS,71,FALSE)*10000</f>
        <v>0</v>
      </c>
      <c r="N64" s="310">
        <f>VLOOKUP(B64,'[16]Adjusted Factors 21-22'!A:BQ,69,FALSE)*6000</f>
        <v>0</v>
      </c>
      <c r="O64" s="311">
        <f t="shared" si="8"/>
        <v>0</v>
      </c>
      <c r="P64" s="311"/>
      <c r="Q64" s="311">
        <f t="shared" si="9"/>
        <v>855212</v>
      </c>
      <c r="R64" s="311"/>
      <c r="S64" s="311"/>
      <c r="T64" s="308">
        <v>101</v>
      </c>
      <c r="U64" s="312">
        <f t="shared" si="10"/>
        <v>2255</v>
      </c>
      <c r="V64" s="312"/>
      <c r="W64" s="312">
        <f t="shared" si="3"/>
        <v>2496.9</v>
      </c>
      <c r="X64" s="312">
        <f t="shared" si="4"/>
        <v>391.55</v>
      </c>
      <c r="Y64" s="312">
        <f t="shared" si="5"/>
        <v>307.5</v>
      </c>
      <c r="Z64" s="312">
        <f t="shared" si="11"/>
        <v>-5450.95</v>
      </c>
      <c r="AA64" s="312">
        <f t="shared" si="6"/>
        <v>0</v>
      </c>
      <c r="AB64" s="312">
        <f>VLOOKUP(C64,'[16]Adjusted Factors 21-22'!A:N,14,FALSE)</f>
        <v>205</v>
      </c>
      <c r="AF64" s="310" t="e">
        <f>VLOOKUP(C64,#REF!,69,FALSE)</f>
        <v>#REF!</v>
      </c>
      <c r="AG64" s="308">
        <v>101</v>
      </c>
      <c r="AH64" s="309">
        <v>0</v>
      </c>
      <c r="AI64" s="302" t="s">
        <v>207</v>
      </c>
    </row>
    <row r="65" spans="1:35">
      <c r="A65" s="302" t="str">
        <f t="shared" si="0"/>
        <v>102 - Stradbroke CEVCP School</v>
      </c>
      <c r="B65" s="302">
        <v>102</v>
      </c>
      <c r="C65" s="308">
        <v>102</v>
      </c>
      <c r="D65" s="308" t="str">
        <f t="shared" si="7"/>
        <v>ACADEMY</v>
      </c>
      <c r="E65" s="309" t="str">
        <f t="shared" si="14"/>
        <v>ACADEMY</v>
      </c>
      <c r="F65" s="302" t="s">
        <v>208</v>
      </c>
      <c r="G65" s="310">
        <f>VLOOKUP(C65,'[16]New ISB 21-22'!A:BQ,69,FALSE)</f>
        <v>523477.63918297272</v>
      </c>
      <c r="H65" s="310">
        <f>VLOOKUP(C65,'[16]New ISB 21-22'!A:BV,74,FALSE)</f>
        <v>0</v>
      </c>
      <c r="I65" s="310"/>
      <c r="J65" s="310">
        <f t="shared" si="2"/>
        <v>523477.63918297272</v>
      </c>
      <c r="K65" s="412"/>
      <c r="L65" s="310">
        <v>0</v>
      </c>
      <c r="M65" s="310">
        <f>VLOOKUP(C65,'[16]Adjusted Factors 20-21'!A:BS,71,FALSE)*10000</f>
        <v>0</v>
      </c>
      <c r="N65" s="310">
        <f>VLOOKUP(B65,'[16]Adjusted Factors 21-22'!A:BQ,69,FALSE)*6000</f>
        <v>0</v>
      </c>
      <c r="O65" s="311">
        <f t="shared" si="8"/>
        <v>0</v>
      </c>
      <c r="P65" s="311"/>
      <c r="Q65" s="311">
        <f t="shared" si="9"/>
        <v>523478</v>
      </c>
      <c r="R65" s="311"/>
      <c r="S65" s="311"/>
      <c r="T65" s="308">
        <v>102</v>
      </c>
      <c r="U65" s="312">
        <f t="shared" si="10"/>
        <v>0</v>
      </c>
      <c r="V65" s="312"/>
      <c r="W65" s="312">
        <f t="shared" si="3"/>
        <v>0</v>
      </c>
      <c r="X65" s="312">
        <f t="shared" si="4"/>
        <v>0</v>
      </c>
      <c r="Y65" s="312">
        <f t="shared" si="5"/>
        <v>0</v>
      </c>
      <c r="Z65" s="312">
        <f t="shared" si="11"/>
        <v>0</v>
      </c>
      <c r="AA65" s="312">
        <f t="shared" si="6"/>
        <v>0</v>
      </c>
      <c r="AB65" s="312">
        <f>VLOOKUP(C65,'[16]Adjusted Factors 21-22'!A:N,14,FALSE)</f>
        <v>108</v>
      </c>
      <c r="AF65" s="310" t="e">
        <f>VLOOKUP(C65,#REF!,69,FALSE)</f>
        <v>#REF!</v>
      </c>
      <c r="AG65" s="308">
        <v>102</v>
      </c>
      <c r="AH65" s="309" t="s">
        <v>1</v>
      </c>
      <c r="AI65" s="302" t="s">
        <v>208</v>
      </c>
    </row>
    <row r="66" spans="1:35">
      <c r="A66" s="302" t="str">
        <f t="shared" si="0"/>
        <v>106 - Thorndon CEVCP School</v>
      </c>
      <c r="B66" s="302">
        <v>106</v>
      </c>
      <c r="C66" s="308">
        <v>106</v>
      </c>
      <c r="D66" s="308">
        <f t="shared" si="7"/>
        <v>106</v>
      </c>
      <c r="E66" s="309">
        <f t="shared" si="14"/>
        <v>0</v>
      </c>
      <c r="F66" s="302" t="s">
        <v>209</v>
      </c>
      <c r="G66" s="310">
        <f>VLOOKUP(C66,'[16]New ISB 21-22'!A:BQ,69,FALSE)</f>
        <v>320794.27536835708</v>
      </c>
      <c r="H66" s="310">
        <f>VLOOKUP(C66,'[16]New ISB 21-22'!A:BV,74,FALSE)</f>
        <v>-1489.04</v>
      </c>
      <c r="I66" s="310"/>
      <c r="J66" s="310">
        <f t="shared" si="2"/>
        <v>319305.2353683571</v>
      </c>
      <c r="K66" s="412"/>
      <c r="L66" s="310">
        <v>0</v>
      </c>
      <c r="M66" s="310">
        <f>VLOOKUP(C66,'[16]Adjusted Factors 20-21'!A:BS,71,FALSE)*10000</f>
        <v>0</v>
      </c>
      <c r="N66" s="310">
        <f>VLOOKUP(B66,'[16]Adjusted Factors 21-22'!A:BQ,69,FALSE)*6000</f>
        <v>0</v>
      </c>
      <c r="O66" s="311">
        <f t="shared" si="8"/>
        <v>0</v>
      </c>
      <c r="P66" s="311"/>
      <c r="Q66" s="311">
        <f t="shared" si="9"/>
        <v>319305</v>
      </c>
      <c r="R66" s="311"/>
      <c r="S66" s="311"/>
      <c r="T66" s="308">
        <v>106</v>
      </c>
      <c r="U66" s="312">
        <f t="shared" si="10"/>
        <v>616</v>
      </c>
      <c r="V66" s="312"/>
      <c r="W66" s="312">
        <f t="shared" si="3"/>
        <v>682.07999999999993</v>
      </c>
      <c r="X66" s="312">
        <f t="shared" si="4"/>
        <v>106.96</v>
      </c>
      <c r="Y66" s="312">
        <f t="shared" si="5"/>
        <v>84</v>
      </c>
      <c r="Z66" s="312">
        <f t="shared" si="11"/>
        <v>-1489.04</v>
      </c>
      <c r="AA66" s="312">
        <f t="shared" si="6"/>
        <v>0</v>
      </c>
      <c r="AB66" s="312">
        <f>VLOOKUP(C66,'[16]Adjusted Factors 21-22'!A:N,14,FALSE)</f>
        <v>56</v>
      </c>
      <c r="AF66" s="310" t="e">
        <f>VLOOKUP(C66,#REF!,69,FALSE)</f>
        <v>#REF!</v>
      </c>
      <c r="AG66" s="308">
        <v>106</v>
      </c>
      <c r="AH66" s="309">
        <v>0</v>
      </c>
      <c r="AI66" s="302" t="s">
        <v>209</v>
      </c>
    </row>
    <row r="67" spans="1:35">
      <c r="A67" s="302" t="str">
        <f t="shared" ref="A67:A130" si="15">B67&amp;$A$1&amp;F67</f>
        <v>109 - Wenhaston Primary School</v>
      </c>
      <c r="B67" s="302">
        <v>109</v>
      </c>
      <c r="C67" s="308">
        <v>109</v>
      </c>
      <c r="D67" s="308" t="str">
        <f t="shared" si="7"/>
        <v>ACADEMY</v>
      </c>
      <c r="E67" s="309" t="str">
        <f t="shared" si="14"/>
        <v>ACADEMY</v>
      </c>
      <c r="F67" s="302" t="s">
        <v>210</v>
      </c>
      <c r="G67" s="310">
        <f>VLOOKUP(C67,'[16]New ISB 21-22'!A:BQ,69,FALSE)</f>
        <v>471819.01983728306</v>
      </c>
      <c r="H67" s="310">
        <f>VLOOKUP(C67,'[16]New ISB 21-22'!A:BV,74,FALSE)</f>
        <v>0</v>
      </c>
      <c r="I67" s="310"/>
      <c r="J67" s="310">
        <f t="shared" ref="J67:J130" si="16">G67+H67</f>
        <v>471819.01983728306</v>
      </c>
      <c r="K67" s="412"/>
      <c r="L67" s="310">
        <v>0</v>
      </c>
      <c r="M67" s="310">
        <f>VLOOKUP(C67,'[16]Adjusted Factors 20-21'!A:BS,71,FALSE)*10000</f>
        <v>0</v>
      </c>
      <c r="N67" s="310">
        <f>VLOOKUP(B67,'[16]Adjusted Factors 21-22'!A:BQ,69,FALSE)*6000</f>
        <v>0</v>
      </c>
      <c r="O67" s="311">
        <f t="shared" si="8"/>
        <v>0</v>
      </c>
      <c r="P67" s="311"/>
      <c r="Q67" s="311">
        <f t="shared" si="9"/>
        <v>471819</v>
      </c>
      <c r="R67" s="311"/>
      <c r="S67" s="311"/>
      <c r="T67" s="308">
        <v>109</v>
      </c>
      <c r="U67" s="312">
        <f t="shared" si="10"/>
        <v>0</v>
      </c>
      <c r="V67" s="312"/>
      <c r="W67" s="312">
        <f t="shared" ref="W67:W130" si="17">IF(H67=0,0,$W$2*AB67)</f>
        <v>0</v>
      </c>
      <c r="X67" s="312">
        <f t="shared" ref="X67:X130" si="18">IF(H67=0,0,$X$2*AB67)</f>
        <v>0</v>
      </c>
      <c r="Y67" s="312">
        <f t="shared" ref="Y67:Y130" si="19">IF(H67=0,0,$Y$2*AB67)</f>
        <v>0</v>
      </c>
      <c r="Z67" s="312">
        <f t="shared" si="11"/>
        <v>0</v>
      </c>
      <c r="AA67" s="312">
        <f t="shared" ref="AA67:AA130" si="20">Z67-H67</f>
        <v>0</v>
      </c>
      <c r="AB67" s="312">
        <f>VLOOKUP(C67,'[16]Adjusted Factors 21-22'!A:N,14,FALSE)</f>
        <v>85</v>
      </c>
      <c r="AF67" s="310" t="e">
        <f>VLOOKUP(C67,#REF!,69,FALSE)</f>
        <v>#REF!</v>
      </c>
      <c r="AG67" s="308">
        <v>109</v>
      </c>
      <c r="AH67" s="309" t="s">
        <v>1</v>
      </c>
      <c r="AI67" s="302" t="s">
        <v>210</v>
      </c>
    </row>
    <row r="68" spans="1:35">
      <c r="A68" s="302" t="str">
        <f t="shared" si="15"/>
        <v>110 - Wetheringsett CEVCP School</v>
      </c>
      <c r="B68" s="302">
        <v>110</v>
      </c>
      <c r="C68" s="308">
        <v>110</v>
      </c>
      <c r="D68" s="308" t="str">
        <f t="shared" ref="D68:D132" si="21">IF(E68="ACADEMY","ACADEMY",C68)</f>
        <v>ACADEMY</v>
      </c>
      <c r="E68" s="309" t="s">
        <v>1</v>
      </c>
      <c r="F68" s="302" t="s">
        <v>211</v>
      </c>
      <c r="G68" s="310">
        <f>VLOOKUP(C68,'[16]New ISB 21-22'!A:BQ,69,FALSE)</f>
        <v>230815.66221259392</v>
      </c>
      <c r="H68" s="310">
        <f>VLOOKUP(C68,'[16]New ISB 21-22'!A:BV,74,FALSE)</f>
        <v>0</v>
      </c>
      <c r="I68" s="310"/>
      <c r="J68" s="310">
        <f t="shared" si="16"/>
        <v>230815.66221259392</v>
      </c>
      <c r="K68" s="412"/>
      <c r="L68" s="310">
        <v>0</v>
      </c>
      <c r="M68" s="310">
        <f>VLOOKUP(C68,'[16]Adjusted Factors 20-21'!A:BS,71,FALSE)*10000</f>
        <v>0</v>
      </c>
      <c r="N68" s="310">
        <f>VLOOKUP(B68,'[16]Adjusted Factors 21-22'!A:BQ,69,FALSE)*6000</f>
        <v>0</v>
      </c>
      <c r="O68" s="311">
        <f t="shared" ref="O68:O132" si="22">SUM(L68:N68)</f>
        <v>0</v>
      </c>
      <c r="P68" s="311"/>
      <c r="Q68" s="311">
        <f t="shared" ref="Q68:Q132" si="23">ROUND(J68+K68+O68+P68,0)</f>
        <v>230816</v>
      </c>
      <c r="R68" s="311"/>
      <c r="S68" s="311"/>
      <c r="T68" s="308">
        <v>110</v>
      </c>
      <c r="U68" s="312">
        <f t="shared" ref="U68:U75" si="24">IF(H68=0,0,$U$2*AB68)</f>
        <v>0</v>
      </c>
      <c r="V68" s="312"/>
      <c r="W68" s="312">
        <f t="shared" si="17"/>
        <v>0</v>
      </c>
      <c r="X68" s="312">
        <f t="shared" si="18"/>
        <v>0</v>
      </c>
      <c r="Y68" s="312">
        <f t="shared" si="19"/>
        <v>0</v>
      </c>
      <c r="Z68" s="312">
        <f t="shared" ref="Z68:Z132" si="25">-SUM(U68:Y68)</f>
        <v>0</v>
      </c>
      <c r="AA68" s="312">
        <f t="shared" si="20"/>
        <v>0</v>
      </c>
      <c r="AB68" s="312">
        <f>VLOOKUP(C68,'[16]Adjusted Factors 21-22'!A:N,14,FALSE)</f>
        <v>28</v>
      </c>
      <c r="AF68" s="310" t="e">
        <f>VLOOKUP(C68,#REF!,69,FALSE)</f>
        <v>#REF!</v>
      </c>
      <c r="AG68" s="308">
        <v>110</v>
      </c>
      <c r="AH68" s="309">
        <v>0</v>
      </c>
      <c r="AI68" s="302" t="s">
        <v>211</v>
      </c>
    </row>
    <row r="69" spans="1:35">
      <c r="A69" s="302" t="str">
        <f t="shared" si="15"/>
        <v>111 - Wickham Market Community Primary School</v>
      </c>
      <c r="B69" s="302">
        <v>111</v>
      </c>
      <c r="C69" s="308">
        <v>111</v>
      </c>
      <c r="D69" s="308" t="str">
        <f t="shared" si="21"/>
        <v>ACADEMY</v>
      </c>
      <c r="E69" s="309" t="str">
        <f t="shared" si="14"/>
        <v>ACADEMY</v>
      </c>
      <c r="F69" s="302" t="s">
        <v>212</v>
      </c>
      <c r="G69" s="310">
        <f>VLOOKUP(C69,'[16]New ISB 21-22'!A:BQ,69,FALSE)</f>
        <v>678278.15551181103</v>
      </c>
      <c r="H69" s="310">
        <f>VLOOKUP(C69,'[16]New ISB 21-22'!A:BV,74,FALSE)</f>
        <v>0</v>
      </c>
      <c r="I69" s="310"/>
      <c r="J69" s="310">
        <f t="shared" si="16"/>
        <v>678278.15551181103</v>
      </c>
      <c r="K69" s="412"/>
      <c r="L69" s="310">
        <v>0</v>
      </c>
      <c r="M69" s="310">
        <f>VLOOKUP(C69,'[16]Adjusted Factors 20-21'!A:BS,71,FALSE)*10000</f>
        <v>0</v>
      </c>
      <c r="N69" s="310">
        <f>VLOOKUP(B69,'[16]Adjusted Factors 21-22'!A:BQ,69,FALSE)*6000</f>
        <v>0</v>
      </c>
      <c r="O69" s="311">
        <f t="shared" si="22"/>
        <v>0</v>
      </c>
      <c r="P69" s="311"/>
      <c r="Q69" s="311">
        <f t="shared" si="23"/>
        <v>678278</v>
      </c>
      <c r="R69" s="311"/>
      <c r="S69" s="311"/>
      <c r="T69" s="308">
        <v>111</v>
      </c>
      <c r="U69" s="312">
        <f t="shared" si="24"/>
        <v>0</v>
      </c>
      <c r="V69" s="312"/>
      <c r="W69" s="312">
        <f t="shared" si="17"/>
        <v>0</v>
      </c>
      <c r="X69" s="312">
        <f t="shared" si="18"/>
        <v>0</v>
      </c>
      <c r="Y69" s="312">
        <f t="shared" si="19"/>
        <v>0</v>
      </c>
      <c r="Z69" s="312">
        <f t="shared" si="25"/>
        <v>0</v>
      </c>
      <c r="AA69" s="312">
        <f t="shared" si="20"/>
        <v>0</v>
      </c>
      <c r="AB69" s="312">
        <f>VLOOKUP(C69,'[16]Adjusted Factors 21-22'!A:N,14,FALSE)</f>
        <v>145</v>
      </c>
      <c r="AF69" s="310" t="e">
        <f>VLOOKUP(C69,#REF!,69,FALSE)</f>
        <v>#REF!</v>
      </c>
      <c r="AG69" s="308">
        <v>111</v>
      </c>
      <c r="AH69" s="309" t="s">
        <v>1</v>
      </c>
      <c r="AI69" s="302" t="s">
        <v>212</v>
      </c>
    </row>
    <row r="70" spans="1:35">
      <c r="A70" s="302" t="str">
        <f t="shared" si="15"/>
        <v>112 - Wilby CEVCP School</v>
      </c>
      <c r="B70" s="302">
        <v>112</v>
      </c>
      <c r="C70" s="308">
        <v>112</v>
      </c>
      <c r="D70" s="308">
        <f t="shared" si="21"/>
        <v>112</v>
      </c>
      <c r="E70" s="309">
        <f t="shared" si="14"/>
        <v>0</v>
      </c>
      <c r="F70" s="302" t="s">
        <v>213</v>
      </c>
      <c r="G70" s="310">
        <f>VLOOKUP(C70,'[16]New ISB 21-22'!A:BQ,69,FALSE)</f>
        <v>396817.30976193154</v>
      </c>
      <c r="H70" s="310">
        <f>VLOOKUP(C70,'[16]New ISB 21-22'!A:BV,74,FALSE)</f>
        <v>-2020.84</v>
      </c>
      <c r="I70" s="310"/>
      <c r="J70" s="310">
        <f t="shared" si="16"/>
        <v>394796.46976193151</v>
      </c>
      <c r="K70" s="412"/>
      <c r="L70" s="310">
        <v>0</v>
      </c>
      <c r="M70" s="310">
        <f>VLOOKUP(C70,'[16]Adjusted Factors 20-21'!A:BS,71,FALSE)*10000</f>
        <v>0</v>
      </c>
      <c r="N70" s="310">
        <f>VLOOKUP(B70,'[16]Adjusted Factors 21-22'!A:BQ,69,FALSE)*6000</f>
        <v>0</v>
      </c>
      <c r="O70" s="311">
        <f t="shared" si="22"/>
        <v>0</v>
      </c>
      <c r="P70" s="311"/>
      <c r="Q70" s="311">
        <f t="shared" si="23"/>
        <v>394796</v>
      </c>
      <c r="R70" s="311"/>
      <c r="S70" s="311"/>
      <c r="T70" s="308">
        <v>112</v>
      </c>
      <c r="U70" s="312">
        <f t="shared" si="24"/>
        <v>836</v>
      </c>
      <c r="V70" s="312"/>
      <c r="W70" s="312">
        <f t="shared" si="17"/>
        <v>925.68</v>
      </c>
      <c r="X70" s="312">
        <f t="shared" si="18"/>
        <v>145.16</v>
      </c>
      <c r="Y70" s="312">
        <f t="shared" si="19"/>
        <v>114</v>
      </c>
      <c r="Z70" s="312">
        <f t="shared" si="25"/>
        <v>-2020.84</v>
      </c>
      <c r="AA70" s="312">
        <f t="shared" si="20"/>
        <v>0</v>
      </c>
      <c r="AB70" s="312">
        <f>VLOOKUP(C70,'[16]Adjusted Factors 21-22'!A:N,14,FALSE)</f>
        <v>76</v>
      </c>
      <c r="AF70" s="310" t="e">
        <f>VLOOKUP(C70,#REF!,69,FALSE)</f>
        <v>#REF!</v>
      </c>
      <c r="AG70" s="308">
        <v>112</v>
      </c>
      <c r="AH70" s="309">
        <v>0</v>
      </c>
      <c r="AI70" s="302" t="s">
        <v>213</v>
      </c>
    </row>
    <row r="71" spans="1:35">
      <c r="A71" s="302" t="str">
        <f t="shared" si="15"/>
        <v>113 - Worlingham CEVCP School</v>
      </c>
      <c r="B71" s="302">
        <v>113</v>
      </c>
      <c r="C71" s="308">
        <v>113</v>
      </c>
      <c r="D71" s="308">
        <f t="shared" si="21"/>
        <v>113</v>
      </c>
      <c r="E71" s="309">
        <f t="shared" si="14"/>
        <v>0</v>
      </c>
      <c r="F71" s="302" t="s">
        <v>214</v>
      </c>
      <c r="G71" s="310">
        <f>VLOOKUP(C71,'[16]New ISB 21-22'!A:BQ,69,FALSE)</f>
        <v>1458576</v>
      </c>
      <c r="H71" s="310">
        <f>VLOOKUP(C71,'[16]New ISB 21-22'!A:BV,74,FALSE)</f>
        <v>-9040.6</v>
      </c>
      <c r="I71" s="310"/>
      <c r="J71" s="310">
        <f t="shared" si="16"/>
        <v>1449535.4</v>
      </c>
      <c r="K71" s="412"/>
      <c r="L71" s="310">
        <v>0</v>
      </c>
      <c r="M71" s="310">
        <f>VLOOKUP(C71,'[16]Adjusted Factors 20-21'!A:BS,71,FALSE)*10000</f>
        <v>0</v>
      </c>
      <c r="N71" s="310">
        <f>VLOOKUP(B71,'[16]Adjusted Factors 21-22'!A:BQ,69,FALSE)*6000</f>
        <v>0</v>
      </c>
      <c r="O71" s="311">
        <f t="shared" si="22"/>
        <v>0</v>
      </c>
      <c r="P71" s="311"/>
      <c r="Q71" s="311">
        <f t="shared" si="23"/>
        <v>1449535</v>
      </c>
      <c r="R71" s="311"/>
      <c r="S71" s="311"/>
      <c r="T71" s="308">
        <v>113</v>
      </c>
      <c r="U71" s="312">
        <f t="shared" si="24"/>
        <v>3740</v>
      </c>
      <c r="V71" s="312"/>
      <c r="W71" s="312">
        <f t="shared" si="17"/>
        <v>4141.2</v>
      </c>
      <c r="X71" s="312">
        <f t="shared" si="18"/>
        <v>649.4</v>
      </c>
      <c r="Y71" s="312">
        <f t="shared" si="19"/>
        <v>510</v>
      </c>
      <c r="Z71" s="312">
        <f t="shared" si="25"/>
        <v>-9040.6</v>
      </c>
      <c r="AA71" s="312">
        <f t="shared" si="20"/>
        <v>0</v>
      </c>
      <c r="AB71" s="312">
        <f>VLOOKUP(C71,'[16]Adjusted Factors 21-22'!A:N,14,FALSE)</f>
        <v>340</v>
      </c>
      <c r="AF71" s="310" t="e">
        <f>VLOOKUP(C71,#REF!,69,FALSE)</f>
        <v>#REF!</v>
      </c>
      <c r="AG71" s="308">
        <v>113</v>
      </c>
      <c r="AH71" s="309">
        <v>0</v>
      </c>
      <c r="AI71" s="302" t="s">
        <v>214</v>
      </c>
    </row>
    <row r="72" spans="1:35">
      <c r="A72" s="302" t="str">
        <f t="shared" si="15"/>
        <v>114 - Worlingworth CEVCP School</v>
      </c>
      <c r="B72" s="302">
        <v>114</v>
      </c>
      <c r="C72" s="308">
        <v>114</v>
      </c>
      <c r="D72" s="308">
        <f t="shared" si="21"/>
        <v>114</v>
      </c>
      <c r="E72" s="309">
        <f t="shared" si="14"/>
        <v>0</v>
      </c>
      <c r="F72" s="302" t="s">
        <v>215</v>
      </c>
      <c r="G72" s="310">
        <f>VLOOKUP(C72,'[16]New ISB 21-22'!A:BQ,69,FALSE)</f>
        <v>374751.54066061386</v>
      </c>
      <c r="H72" s="310">
        <f>VLOOKUP(C72,'[16]New ISB 21-22'!A:BV,74,FALSE)</f>
        <v>-1754.94</v>
      </c>
      <c r="I72" s="310"/>
      <c r="J72" s="310">
        <f t="shared" si="16"/>
        <v>372996.60066061385</v>
      </c>
      <c r="K72" s="412"/>
      <c r="L72" s="310">
        <v>0</v>
      </c>
      <c r="M72" s="310">
        <f>VLOOKUP(C72,'[16]Adjusted Factors 20-21'!A:BS,71,FALSE)*10000</f>
        <v>0</v>
      </c>
      <c r="N72" s="310">
        <f>VLOOKUP(B72,'[16]Adjusted Factors 21-22'!A:BQ,69,FALSE)*6000</f>
        <v>0</v>
      </c>
      <c r="O72" s="311">
        <f t="shared" si="22"/>
        <v>0</v>
      </c>
      <c r="P72" s="311"/>
      <c r="Q72" s="311">
        <f t="shared" si="23"/>
        <v>372997</v>
      </c>
      <c r="R72" s="311"/>
      <c r="S72" s="311"/>
      <c r="T72" s="308">
        <v>114</v>
      </c>
      <c r="U72" s="312">
        <f t="shared" si="24"/>
        <v>726</v>
      </c>
      <c r="V72" s="312"/>
      <c r="W72" s="312">
        <f t="shared" si="17"/>
        <v>803.88</v>
      </c>
      <c r="X72" s="312">
        <f t="shared" si="18"/>
        <v>126.05999999999999</v>
      </c>
      <c r="Y72" s="312">
        <f t="shared" si="19"/>
        <v>99</v>
      </c>
      <c r="Z72" s="312">
        <f t="shared" si="25"/>
        <v>-1754.94</v>
      </c>
      <c r="AA72" s="312">
        <f t="shared" si="20"/>
        <v>0</v>
      </c>
      <c r="AB72" s="312">
        <f>VLOOKUP(C72,'[16]Adjusted Factors 21-22'!A:N,14,FALSE)</f>
        <v>66</v>
      </c>
      <c r="AF72" s="310" t="e">
        <f>VLOOKUP(C72,#REF!,69,FALSE)</f>
        <v>#REF!</v>
      </c>
      <c r="AG72" s="308">
        <v>114</v>
      </c>
      <c r="AH72" s="309">
        <v>0</v>
      </c>
      <c r="AI72" s="302" t="s">
        <v>215</v>
      </c>
    </row>
    <row r="73" spans="1:35">
      <c r="A73" s="302" t="str">
        <f t="shared" si="15"/>
        <v>115 - Wortham Primary School</v>
      </c>
      <c r="B73" s="302">
        <v>115</v>
      </c>
      <c r="C73" s="308">
        <v>115</v>
      </c>
      <c r="D73" s="308" t="str">
        <f t="shared" si="21"/>
        <v>ACADEMY</v>
      </c>
      <c r="E73" s="309" t="str">
        <f t="shared" si="14"/>
        <v>ACADEMY</v>
      </c>
      <c r="F73" s="302" t="s">
        <v>216</v>
      </c>
      <c r="G73" s="310">
        <f>VLOOKUP(C73,'[16]New ISB 21-22'!A:BQ,69,FALSE)</f>
        <v>459356.19912638096</v>
      </c>
      <c r="H73" s="310">
        <f>VLOOKUP(C73,'[16]New ISB 21-22'!A:BV,74,FALSE)</f>
        <v>0</v>
      </c>
      <c r="I73" s="310"/>
      <c r="J73" s="310">
        <f t="shared" si="16"/>
        <v>459356.19912638096</v>
      </c>
      <c r="K73" s="412"/>
      <c r="L73" s="310">
        <v>0</v>
      </c>
      <c r="M73" s="310">
        <f>VLOOKUP(C73,'[16]Adjusted Factors 20-21'!A:BS,71,FALSE)*10000</f>
        <v>0</v>
      </c>
      <c r="N73" s="310">
        <f>VLOOKUP(B73,'[16]Adjusted Factors 21-22'!A:BQ,69,FALSE)*6000</f>
        <v>0</v>
      </c>
      <c r="O73" s="311">
        <f t="shared" si="22"/>
        <v>0</v>
      </c>
      <c r="P73" s="311"/>
      <c r="Q73" s="311">
        <f t="shared" si="23"/>
        <v>459356</v>
      </c>
      <c r="R73" s="311"/>
      <c r="S73" s="311"/>
      <c r="T73" s="308">
        <v>115</v>
      </c>
      <c r="U73" s="312">
        <f t="shared" si="24"/>
        <v>0</v>
      </c>
      <c r="V73" s="312"/>
      <c r="W73" s="312">
        <f t="shared" si="17"/>
        <v>0</v>
      </c>
      <c r="X73" s="312">
        <f t="shared" si="18"/>
        <v>0</v>
      </c>
      <c r="Y73" s="312">
        <f t="shared" si="19"/>
        <v>0</v>
      </c>
      <c r="Z73" s="312">
        <f t="shared" si="25"/>
        <v>0</v>
      </c>
      <c r="AA73" s="312">
        <f t="shared" si="20"/>
        <v>0</v>
      </c>
      <c r="AB73" s="312">
        <f>VLOOKUP(C73,'[16]Adjusted Factors 21-22'!A:N,14,FALSE)</f>
        <v>102</v>
      </c>
      <c r="AF73" s="310" t="e">
        <f>VLOOKUP(C73,#REF!,69,FALSE)</f>
        <v>#REF!</v>
      </c>
      <c r="AG73" s="308">
        <v>115</v>
      </c>
      <c r="AH73" s="309" t="s">
        <v>1</v>
      </c>
      <c r="AI73" s="302" t="s">
        <v>216</v>
      </c>
    </row>
    <row r="74" spans="1:35">
      <c r="A74" s="302" t="str">
        <f t="shared" si="15"/>
        <v>119 - Yoxford &amp; Peasenhall Primary School</v>
      </c>
      <c r="B74" s="302">
        <v>119</v>
      </c>
      <c r="C74" s="308">
        <v>119</v>
      </c>
      <c r="D74" s="308" t="str">
        <f t="shared" si="21"/>
        <v>ACADEMY</v>
      </c>
      <c r="E74" s="309" t="str">
        <f t="shared" si="14"/>
        <v>ACADEMY</v>
      </c>
      <c r="F74" s="302" t="s">
        <v>937</v>
      </c>
      <c r="G74" s="310">
        <f>VLOOKUP(C74,'[16]New ISB 21-22'!A:BQ,69,FALSE)</f>
        <v>424800.92188803374</v>
      </c>
      <c r="H74" s="310">
        <f>VLOOKUP(C74,'[16]New ISB 21-22'!A:BV,74,FALSE)</f>
        <v>0</v>
      </c>
      <c r="I74" s="310"/>
      <c r="J74" s="310">
        <f t="shared" si="16"/>
        <v>424800.92188803374</v>
      </c>
      <c r="K74" s="412"/>
      <c r="L74" s="310">
        <v>0</v>
      </c>
      <c r="M74" s="310">
        <f>VLOOKUP(C74,'[16]Adjusted Factors 20-21'!A:BS,71,FALSE)*10000</f>
        <v>0</v>
      </c>
      <c r="N74" s="310">
        <f>VLOOKUP(B74,'[16]Adjusted Factors 21-22'!A:BQ,69,FALSE)*6000</f>
        <v>0</v>
      </c>
      <c r="O74" s="311">
        <f t="shared" si="22"/>
        <v>0</v>
      </c>
      <c r="P74" s="311"/>
      <c r="Q74" s="311">
        <f t="shared" si="23"/>
        <v>424801</v>
      </c>
      <c r="R74" s="311"/>
      <c r="S74" s="311"/>
      <c r="T74" s="308">
        <v>119</v>
      </c>
      <c r="U74" s="312">
        <f t="shared" si="24"/>
        <v>0</v>
      </c>
      <c r="V74" s="312"/>
      <c r="W74" s="312">
        <f t="shared" si="17"/>
        <v>0</v>
      </c>
      <c r="X74" s="312">
        <f t="shared" si="18"/>
        <v>0</v>
      </c>
      <c r="Y74" s="312">
        <f t="shared" si="19"/>
        <v>0</v>
      </c>
      <c r="Z74" s="312">
        <f t="shared" si="25"/>
        <v>0</v>
      </c>
      <c r="AA74" s="312">
        <f t="shared" si="20"/>
        <v>0</v>
      </c>
      <c r="AB74" s="312">
        <f>VLOOKUP(C74,'[16]Adjusted Factors 21-22'!A:N,14,FALSE)</f>
        <v>69</v>
      </c>
      <c r="AF74" s="310" t="e">
        <f>VLOOKUP(C74,#REF!,69,FALSE)</f>
        <v>#REF!</v>
      </c>
      <c r="AG74" s="308">
        <v>119</v>
      </c>
      <c r="AH74" s="309" t="s">
        <v>1</v>
      </c>
      <c r="AI74" s="302" t="s">
        <v>217</v>
      </c>
    </row>
    <row r="75" spans="1:35">
      <c r="A75" s="302" t="str">
        <f t="shared" si="15"/>
        <v>121 - REAch2 The Limes Primary Academy (Lowestoft) E3/previously Woods Meadow (Lowestoft) E3</v>
      </c>
      <c r="B75" s="302">
        <v>121</v>
      </c>
      <c r="C75" s="308">
        <v>121</v>
      </c>
      <c r="D75" s="308" t="str">
        <f t="shared" si="21"/>
        <v>ACADEMY</v>
      </c>
      <c r="E75" s="309" t="str">
        <f t="shared" si="14"/>
        <v>ACADEMY</v>
      </c>
      <c r="F75" s="302" t="s">
        <v>1041</v>
      </c>
      <c r="G75" s="310">
        <f>VLOOKUP(C75,'[16]New ISB 21-22'!A:BQ,69,FALSE)</f>
        <v>775850.09866031585</v>
      </c>
      <c r="H75" s="310">
        <f>VLOOKUP(C75,'[16]New ISB 21-22'!A:BV,74,FALSE)</f>
        <v>0</v>
      </c>
      <c r="I75" s="310"/>
      <c r="J75" s="310">
        <f t="shared" si="16"/>
        <v>775850.09866031585</v>
      </c>
      <c r="K75" s="412"/>
      <c r="L75" s="310">
        <v>0</v>
      </c>
      <c r="M75" s="310">
        <f>VLOOKUP(C75,'[16]Adjusted Factors 20-21'!A:BS,71,FALSE)*10000</f>
        <v>0</v>
      </c>
      <c r="N75" s="310">
        <f>VLOOKUP(B75,'[16]Adjusted Factors 21-22'!A:BQ,69,FALSE)*6000</f>
        <v>0</v>
      </c>
      <c r="O75" s="311">
        <f>SUM(L75:N75)</f>
        <v>0</v>
      </c>
      <c r="P75" s="311"/>
      <c r="Q75" s="311">
        <f>ROUND(J75+K75+O75+P75,0)</f>
        <v>775850</v>
      </c>
      <c r="R75" s="311"/>
      <c r="S75" s="311"/>
      <c r="T75" s="308">
        <v>121</v>
      </c>
      <c r="U75" s="312">
        <f t="shared" si="24"/>
        <v>0</v>
      </c>
      <c r="V75" s="312"/>
      <c r="W75" s="312">
        <f t="shared" si="17"/>
        <v>0</v>
      </c>
      <c r="X75" s="312">
        <f t="shared" si="18"/>
        <v>0</v>
      </c>
      <c r="Y75" s="312">
        <f t="shared" si="19"/>
        <v>0</v>
      </c>
      <c r="Z75" s="312">
        <f>-SUM(U75:Y75)</f>
        <v>0</v>
      </c>
      <c r="AA75" s="312">
        <f t="shared" si="20"/>
        <v>0</v>
      </c>
      <c r="AB75" s="312">
        <f>VLOOKUP(C75,'[16]Adjusted Factors 21-22'!A:N,14,FALSE)</f>
        <v>119.5</v>
      </c>
      <c r="AF75" s="310" t="e">
        <f>VLOOKUP(C75,#REF!,69,FALSE)</f>
        <v>#REF!</v>
      </c>
      <c r="AG75" s="308">
        <v>121</v>
      </c>
      <c r="AH75" s="309" t="s">
        <v>1</v>
      </c>
    </row>
    <row r="76" spans="1:35">
      <c r="A76" s="302" t="str">
        <f t="shared" si="15"/>
        <v>155 - Sir John Leman High School</v>
      </c>
      <c r="B76" s="302">
        <v>155</v>
      </c>
      <c r="C76" s="308">
        <v>155</v>
      </c>
      <c r="D76" s="308" t="str">
        <f t="shared" si="21"/>
        <v>ACADEMY</v>
      </c>
      <c r="E76" s="309" t="str">
        <f t="shared" si="14"/>
        <v>ACADEMY</v>
      </c>
      <c r="F76" s="302" t="s">
        <v>218</v>
      </c>
      <c r="G76" s="310">
        <f>VLOOKUP(C76,'[16]New ISB 21-22'!A:BQ,69,FALSE)</f>
        <v>6660035</v>
      </c>
      <c r="H76" s="310">
        <f>VLOOKUP(C76,'[16]New ISB 21-22'!A:BV,74,FALSE)</f>
        <v>0</v>
      </c>
      <c r="I76" s="310"/>
      <c r="J76" s="310">
        <f t="shared" si="16"/>
        <v>6660035</v>
      </c>
      <c r="K76" s="412"/>
      <c r="L76" s="310">
        <v>0</v>
      </c>
      <c r="M76" s="310">
        <f>VLOOKUP(C76,'[16]Adjusted Factors 20-21'!A:BS,71,FALSE)*10000</f>
        <v>0</v>
      </c>
      <c r="N76" s="310">
        <f>VLOOKUP(B76,'[16]Adjusted Factors 21-22'!A:BQ,69,FALSE)*6000</f>
        <v>0</v>
      </c>
      <c r="O76" s="311">
        <f t="shared" si="22"/>
        <v>0</v>
      </c>
      <c r="P76" s="311"/>
      <c r="Q76" s="311">
        <f t="shared" si="23"/>
        <v>6660035</v>
      </c>
      <c r="R76" s="311"/>
      <c r="S76" s="311"/>
      <c r="T76" s="308">
        <v>155</v>
      </c>
      <c r="U76" s="312"/>
      <c r="V76" s="312">
        <f>IF(H76=0,0,$V$2*AB76)</f>
        <v>0</v>
      </c>
      <c r="W76" s="312">
        <f t="shared" si="17"/>
        <v>0</v>
      </c>
      <c r="X76" s="312">
        <f t="shared" si="18"/>
        <v>0</v>
      </c>
      <c r="Y76" s="312">
        <f t="shared" si="19"/>
        <v>0</v>
      </c>
      <c r="Z76" s="312">
        <f t="shared" si="25"/>
        <v>0</v>
      </c>
      <c r="AA76" s="312">
        <f t="shared" si="20"/>
        <v>0</v>
      </c>
      <c r="AB76" s="312">
        <f>VLOOKUP(C76,'[16]Adjusted Factors 21-22'!A:N,14,FALSE)</f>
        <v>1229</v>
      </c>
      <c r="AF76" s="310" t="e">
        <f>VLOOKUP(C76,#REF!,69,FALSE)</f>
        <v>#REF!</v>
      </c>
      <c r="AG76" s="308">
        <v>155</v>
      </c>
      <c r="AH76" s="309" t="s">
        <v>1</v>
      </c>
      <c r="AI76" s="302" t="s">
        <v>218</v>
      </c>
    </row>
    <row r="77" spans="1:35">
      <c r="A77" s="302" t="str">
        <f t="shared" si="15"/>
        <v>156 - Bungay High School</v>
      </c>
      <c r="B77" s="302">
        <v>156</v>
      </c>
      <c r="C77" s="308">
        <v>156</v>
      </c>
      <c r="D77" s="308" t="str">
        <f t="shared" si="21"/>
        <v>ACADEMY</v>
      </c>
      <c r="E77" s="309" t="str">
        <f t="shared" si="14"/>
        <v>ACADEMY</v>
      </c>
      <c r="F77" s="302" t="s">
        <v>219</v>
      </c>
      <c r="G77" s="310">
        <f>VLOOKUP(C77,'[16]New ISB 21-22'!A:BQ,69,FALSE)</f>
        <v>4455906.8901788164</v>
      </c>
      <c r="H77" s="310">
        <f>VLOOKUP(C77,'[16]New ISB 21-22'!A:BV,74,FALSE)</f>
        <v>0</v>
      </c>
      <c r="I77" s="310"/>
      <c r="J77" s="310">
        <f t="shared" si="16"/>
        <v>4455906.8901788164</v>
      </c>
      <c r="K77" s="412"/>
      <c r="L77" s="310">
        <v>0</v>
      </c>
      <c r="M77" s="310">
        <f>VLOOKUP(C77,'[16]Adjusted Factors 20-21'!A:BS,71,FALSE)*10000</f>
        <v>0</v>
      </c>
      <c r="N77" s="310">
        <f>VLOOKUP(B77,'[16]Adjusted Factors 21-22'!A:BQ,69,FALSE)*6000</f>
        <v>0</v>
      </c>
      <c r="O77" s="311">
        <f t="shared" si="22"/>
        <v>0</v>
      </c>
      <c r="P77" s="311"/>
      <c r="Q77" s="311">
        <f t="shared" si="23"/>
        <v>4455907</v>
      </c>
      <c r="R77" s="311"/>
      <c r="S77" s="311"/>
      <c r="T77" s="308">
        <v>156</v>
      </c>
      <c r="U77" s="312"/>
      <c r="V77" s="312">
        <f>IF(H77=0,0,$V$2*AB77)</f>
        <v>0</v>
      </c>
      <c r="W77" s="312">
        <f>IF(H77=0,0,$W$2*AB77)</f>
        <v>0</v>
      </c>
      <c r="X77" s="312">
        <f>IF(H77=0,0,$X$2*AB77)</f>
        <v>0</v>
      </c>
      <c r="Y77" s="312">
        <f>IF(H77=0,0,$Y$2*AB77)</f>
        <v>0</v>
      </c>
      <c r="Z77" s="312">
        <f t="shared" si="25"/>
        <v>0</v>
      </c>
      <c r="AA77" s="312">
        <f>Z77-H77</f>
        <v>0</v>
      </c>
      <c r="AB77" s="312">
        <f>VLOOKUP(C77,'[16]Adjusted Factors 21-22'!A:N,14,FALSE)</f>
        <v>796</v>
      </c>
      <c r="AF77" s="310" t="e">
        <f>VLOOKUP(C77,#REF!,69,FALSE)</f>
        <v>#REF!</v>
      </c>
      <c r="AG77" s="308">
        <v>156</v>
      </c>
      <c r="AH77" s="309" t="s">
        <v>1</v>
      </c>
      <c r="AI77" s="302" t="s">
        <v>219</v>
      </c>
    </row>
    <row r="78" spans="1:35">
      <c r="A78" s="302" t="str">
        <f t="shared" si="15"/>
        <v>157 - Pakefield High School</v>
      </c>
      <c r="B78" s="302">
        <v>157</v>
      </c>
      <c r="C78" s="308">
        <v>157</v>
      </c>
      <c r="D78" s="308" t="str">
        <f t="shared" si="21"/>
        <v>ACADEMY</v>
      </c>
      <c r="E78" s="309" t="s">
        <v>1</v>
      </c>
      <c r="F78" s="302" t="s">
        <v>220</v>
      </c>
      <c r="G78" s="310">
        <f>VLOOKUP(C78,'[16]New ISB 21-22'!A:BQ,69,FALSE)</f>
        <v>4346278.4840997467</v>
      </c>
      <c r="H78" s="310">
        <f>VLOOKUP(C78,'[16]New ISB 21-22'!A:BV,74,FALSE)</f>
        <v>0</v>
      </c>
      <c r="I78" s="310"/>
      <c r="J78" s="310">
        <f t="shared" si="16"/>
        <v>4346278.4840997467</v>
      </c>
      <c r="K78" s="412"/>
      <c r="L78" s="310">
        <v>0</v>
      </c>
      <c r="M78" s="310">
        <f>VLOOKUP(C78,'[16]Adjusted Factors 20-21'!A:BS,71,FALSE)*10000</f>
        <v>0</v>
      </c>
      <c r="N78" s="310">
        <f>VLOOKUP(B78,'[16]Adjusted Factors 21-22'!A:BQ,69,FALSE)*6000</f>
        <v>0</v>
      </c>
      <c r="O78" s="311">
        <f t="shared" si="22"/>
        <v>0</v>
      </c>
      <c r="P78" s="311"/>
      <c r="Q78" s="311">
        <f t="shared" si="23"/>
        <v>4346278</v>
      </c>
      <c r="R78" s="311"/>
      <c r="S78" s="311"/>
      <c r="T78" s="308">
        <v>157</v>
      </c>
      <c r="U78" s="312"/>
      <c r="V78" s="312">
        <f t="shared" ref="V78:V86" si="26">IF(H78=0,0,$V$2*AB78)</f>
        <v>0</v>
      </c>
      <c r="W78" s="312">
        <f t="shared" si="17"/>
        <v>0</v>
      </c>
      <c r="X78" s="312">
        <f t="shared" si="18"/>
        <v>0</v>
      </c>
      <c r="Y78" s="312">
        <f t="shared" si="19"/>
        <v>0</v>
      </c>
      <c r="Z78" s="312">
        <f>-SUM(U78:Y78)</f>
        <v>0</v>
      </c>
      <c r="AA78" s="312">
        <f t="shared" si="20"/>
        <v>0</v>
      </c>
      <c r="AB78" s="312">
        <f>VLOOKUP(C78,'[16]Adjusted Factors 21-22'!A:N,14,FALSE)</f>
        <v>734</v>
      </c>
      <c r="AF78" s="310" t="e">
        <f>VLOOKUP(C78,#REF!,69,FALSE)</f>
        <v>#REF!</v>
      </c>
      <c r="AG78" s="308">
        <v>157</v>
      </c>
      <c r="AH78" s="309">
        <v>0</v>
      </c>
      <c r="AI78" s="302" t="s">
        <v>220</v>
      </c>
    </row>
    <row r="79" spans="1:35">
      <c r="A79" s="302" t="str">
        <f t="shared" si="15"/>
        <v>159 - Debenham High School</v>
      </c>
      <c r="B79" s="302">
        <v>159</v>
      </c>
      <c r="C79" s="308">
        <v>159</v>
      </c>
      <c r="D79" s="308" t="str">
        <f t="shared" si="21"/>
        <v>ACADEMY</v>
      </c>
      <c r="E79" s="309" t="str">
        <f t="shared" ref="E79:E90" si="27">AH79</f>
        <v>ACADEMY</v>
      </c>
      <c r="F79" s="302" t="s">
        <v>221</v>
      </c>
      <c r="G79" s="310">
        <f>VLOOKUP(C79,'[16]New ISB 21-22'!A:BQ,69,FALSE)</f>
        <v>3660006.4</v>
      </c>
      <c r="H79" s="310">
        <f>VLOOKUP(C79,'[16]New ISB 21-22'!A:BV,74,FALSE)</f>
        <v>0</v>
      </c>
      <c r="I79" s="310"/>
      <c r="J79" s="310">
        <f t="shared" si="16"/>
        <v>3660006.4</v>
      </c>
      <c r="K79" s="412"/>
      <c r="L79" s="310">
        <v>0</v>
      </c>
      <c r="M79" s="310">
        <f>VLOOKUP(C79,'[16]Adjusted Factors 20-21'!A:BS,71,FALSE)*10000</f>
        <v>0</v>
      </c>
      <c r="N79" s="310">
        <f>VLOOKUP(B79,'[16]Adjusted Factors 21-22'!A:BQ,69,FALSE)*6000</f>
        <v>0</v>
      </c>
      <c r="O79" s="311">
        <f t="shared" si="22"/>
        <v>0</v>
      </c>
      <c r="P79" s="311"/>
      <c r="Q79" s="311">
        <f t="shared" si="23"/>
        <v>3660006</v>
      </c>
      <c r="R79" s="311"/>
      <c r="S79" s="311"/>
      <c r="T79" s="308">
        <v>159</v>
      </c>
      <c r="U79" s="312"/>
      <c r="V79" s="312">
        <f t="shared" si="26"/>
        <v>0</v>
      </c>
      <c r="W79" s="312">
        <f t="shared" si="17"/>
        <v>0</v>
      </c>
      <c r="X79" s="312">
        <f t="shared" si="18"/>
        <v>0</v>
      </c>
      <c r="Y79" s="312">
        <f t="shared" si="19"/>
        <v>0</v>
      </c>
      <c r="Z79" s="312">
        <f t="shared" si="25"/>
        <v>0</v>
      </c>
      <c r="AA79" s="312">
        <f t="shared" si="20"/>
        <v>0</v>
      </c>
      <c r="AB79" s="312">
        <f>VLOOKUP(C79,'[16]Adjusted Factors 21-22'!A:N,14,FALSE)</f>
        <v>668</v>
      </c>
      <c r="AF79" s="310" t="e">
        <f>VLOOKUP(C79,#REF!,69,FALSE)</f>
        <v>#REF!</v>
      </c>
      <c r="AG79" s="308">
        <v>159</v>
      </c>
      <c r="AH79" s="309" t="s">
        <v>1</v>
      </c>
      <c r="AI79" s="302" t="s">
        <v>221</v>
      </c>
    </row>
    <row r="80" spans="1:35">
      <c r="A80" s="302" t="str">
        <f t="shared" si="15"/>
        <v>165 - Thomas Mills High School</v>
      </c>
      <c r="B80" s="302">
        <v>165</v>
      </c>
      <c r="C80" s="308">
        <v>165</v>
      </c>
      <c r="D80" s="308" t="str">
        <f t="shared" si="21"/>
        <v>ACADEMY</v>
      </c>
      <c r="E80" s="309" t="str">
        <f t="shared" si="27"/>
        <v>ACADEMY</v>
      </c>
      <c r="F80" s="302" t="s">
        <v>222</v>
      </c>
      <c r="G80" s="310">
        <f>VLOOKUP(C80,'[16]New ISB 21-22'!A:BQ,69,FALSE)</f>
        <v>4853437</v>
      </c>
      <c r="H80" s="310">
        <f>VLOOKUP(C80,'[16]New ISB 21-22'!A:BV,74,FALSE)</f>
        <v>0</v>
      </c>
      <c r="I80" s="310"/>
      <c r="J80" s="310">
        <f t="shared" si="16"/>
        <v>4853437</v>
      </c>
      <c r="K80" s="412"/>
      <c r="L80" s="310">
        <v>0</v>
      </c>
      <c r="M80" s="310">
        <f>VLOOKUP(C80,'[16]Adjusted Factors 20-21'!A:BS,71,FALSE)*10000</f>
        <v>0</v>
      </c>
      <c r="N80" s="310">
        <f>VLOOKUP(B80,'[16]Adjusted Factors 21-22'!A:BQ,69,FALSE)*6000</f>
        <v>0</v>
      </c>
      <c r="O80" s="311">
        <f t="shared" si="22"/>
        <v>0</v>
      </c>
      <c r="P80" s="311"/>
      <c r="Q80" s="311">
        <f t="shared" si="23"/>
        <v>4853437</v>
      </c>
      <c r="R80" s="311"/>
      <c r="S80" s="311"/>
      <c r="T80" s="308">
        <v>165</v>
      </c>
      <c r="U80" s="312"/>
      <c r="V80" s="312">
        <f t="shared" si="26"/>
        <v>0</v>
      </c>
      <c r="W80" s="312">
        <f t="shared" si="17"/>
        <v>0</v>
      </c>
      <c r="X80" s="312">
        <f t="shared" si="18"/>
        <v>0</v>
      </c>
      <c r="Y80" s="312">
        <f t="shared" si="19"/>
        <v>0</v>
      </c>
      <c r="Z80" s="312">
        <f t="shared" si="25"/>
        <v>0</v>
      </c>
      <c r="AA80" s="312">
        <f t="shared" si="20"/>
        <v>0</v>
      </c>
      <c r="AB80" s="312">
        <f>VLOOKUP(C80,'[16]Adjusted Factors 21-22'!A:N,14,FALSE)</f>
        <v>891</v>
      </c>
      <c r="AF80" s="310" t="e">
        <f>VLOOKUP(C80,#REF!,69,FALSE)</f>
        <v>#REF!</v>
      </c>
      <c r="AG80" s="308">
        <v>165</v>
      </c>
      <c r="AH80" s="309" t="s">
        <v>1</v>
      </c>
      <c r="AI80" s="302" t="s">
        <v>222</v>
      </c>
    </row>
    <row r="81" spans="1:35">
      <c r="A81" s="302" t="str">
        <f t="shared" si="15"/>
        <v>166 - Hartismere High School</v>
      </c>
      <c r="B81" s="302">
        <v>166</v>
      </c>
      <c r="C81" s="308">
        <v>166</v>
      </c>
      <c r="D81" s="308" t="str">
        <f t="shared" si="21"/>
        <v>ACADEMY</v>
      </c>
      <c r="E81" s="309" t="str">
        <f t="shared" si="27"/>
        <v>ACADEMY</v>
      </c>
      <c r="F81" s="302" t="s">
        <v>223</v>
      </c>
      <c r="G81" s="310">
        <f>VLOOKUP(C81,'[16]New ISB 21-22'!A:BQ,69,FALSE)</f>
        <v>4454762.8</v>
      </c>
      <c r="H81" s="310">
        <f>VLOOKUP(C81,'[16]New ISB 21-22'!A:BV,74,FALSE)</f>
        <v>0</v>
      </c>
      <c r="I81" s="310"/>
      <c r="J81" s="310">
        <f t="shared" si="16"/>
        <v>4454762.8</v>
      </c>
      <c r="K81" s="412"/>
      <c r="L81" s="310">
        <v>0</v>
      </c>
      <c r="M81" s="310">
        <f>VLOOKUP(C81,'[16]Adjusted Factors 20-21'!A:BS,71,FALSE)*10000</f>
        <v>0</v>
      </c>
      <c r="N81" s="310">
        <f>VLOOKUP(B81,'[16]Adjusted Factors 21-22'!A:BQ,69,FALSE)*6000</f>
        <v>0</v>
      </c>
      <c r="O81" s="311">
        <f t="shared" si="22"/>
        <v>0</v>
      </c>
      <c r="P81" s="311"/>
      <c r="Q81" s="311">
        <f t="shared" si="23"/>
        <v>4454763</v>
      </c>
      <c r="R81" s="311"/>
      <c r="S81" s="311"/>
      <c r="T81" s="308">
        <v>166</v>
      </c>
      <c r="U81" s="312"/>
      <c r="V81" s="312">
        <f t="shared" si="26"/>
        <v>0</v>
      </c>
      <c r="W81" s="312">
        <f t="shared" si="17"/>
        <v>0</v>
      </c>
      <c r="X81" s="312">
        <f t="shared" si="18"/>
        <v>0</v>
      </c>
      <c r="Y81" s="312">
        <f t="shared" si="19"/>
        <v>0</v>
      </c>
      <c r="Z81" s="312">
        <f t="shared" si="25"/>
        <v>0</v>
      </c>
      <c r="AA81" s="312">
        <f t="shared" si="20"/>
        <v>0</v>
      </c>
      <c r="AB81" s="312">
        <f>VLOOKUP(C81,'[16]Adjusted Factors 21-22'!A:N,14,FALSE)</f>
        <v>818</v>
      </c>
      <c r="AF81" s="310" t="e">
        <f>VLOOKUP(C81,#REF!,69,FALSE)</f>
        <v>#REF!</v>
      </c>
      <c r="AG81" s="308">
        <v>166</v>
      </c>
      <c r="AH81" s="309" t="s">
        <v>1</v>
      </c>
      <c r="AI81" s="302" t="s">
        <v>223</v>
      </c>
    </row>
    <row r="82" spans="1:35">
      <c r="A82" s="302" t="str">
        <f t="shared" si="15"/>
        <v>167 - Alde Valley High School</v>
      </c>
      <c r="B82" s="302">
        <v>167</v>
      </c>
      <c r="C82" s="308">
        <v>167</v>
      </c>
      <c r="D82" s="308" t="str">
        <f t="shared" si="21"/>
        <v>ACADEMY</v>
      </c>
      <c r="E82" s="309" t="str">
        <f t="shared" si="27"/>
        <v>ACADEMY</v>
      </c>
      <c r="F82" s="302" t="s">
        <v>224</v>
      </c>
      <c r="G82" s="310">
        <f>VLOOKUP(C82,'[16]New ISB 21-22'!A:BQ,69,FALSE)</f>
        <v>2872953.3506852826</v>
      </c>
      <c r="H82" s="310">
        <f>VLOOKUP(C82,'[16]New ISB 21-22'!A:BV,74,FALSE)</f>
        <v>0</v>
      </c>
      <c r="I82" s="310"/>
      <c r="J82" s="310">
        <f t="shared" si="16"/>
        <v>2872953.3506852826</v>
      </c>
      <c r="K82" s="412"/>
      <c r="L82" s="310">
        <v>0</v>
      </c>
      <c r="M82" s="310">
        <f>VLOOKUP(C82,'[16]Adjusted Factors 20-21'!A:BS,71,FALSE)*10000</f>
        <v>0</v>
      </c>
      <c r="N82" s="310">
        <f>VLOOKUP(B82,'[16]Adjusted Factors 21-22'!A:BQ,69,FALSE)*6000</f>
        <v>0</v>
      </c>
      <c r="O82" s="311">
        <f t="shared" si="22"/>
        <v>0</v>
      </c>
      <c r="P82" s="311"/>
      <c r="Q82" s="311">
        <f t="shared" si="23"/>
        <v>2872953</v>
      </c>
      <c r="R82" s="311"/>
      <c r="S82" s="311"/>
      <c r="T82" s="308">
        <v>167</v>
      </c>
      <c r="U82" s="312"/>
      <c r="V82" s="312">
        <f t="shared" si="26"/>
        <v>0</v>
      </c>
      <c r="W82" s="312">
        <f t="shared" si="17"/>
        <v>0</v>
      </c>
      <c r="X82" s="312">
        <f t="shared" si="18"/>
        <v>0</v>
      </c>
      <c r="Y82" s="312">
        <f t="shared" si="19"/>
        <v>0</v>
      </c>
      <c r="Z82" s="312">
        <f t="shared" si="25"/>
        <v>0</v>
      </c>
      <c r="AA82" s="312">
        <f t="shared" si="20"/>
        <v>0</v>
      </c>
      <c r="AB82" s="312">
        <f>VLOOKUP(C82,'[16]Adjusted Factors 21-22'!A:N,14,FALSE)</f>
        <v>494</v>
      </c>
      <c r="AF82" s="310" t="e">
        <f>VLOOKUP(C82,#REF!,69,FALSE)</f>
        <v>#REF!</v>
      </c>
      <c r="AG82" s="308">
        <v>167</v>
      </c>
      <c r="AH82" s="309" t="s">
        <v>1</v>
      </c>
      <c r="AI82" s="302" t="s">
        <v>224</v>
      </c>
    </row>
    <row r="83" spans="1:35">
      <c r="A83" s="302" t="str">
        <f t="shared" si="15"/>
        <v>169 - Ormiston Denes Academy</v>
      </c>
      <c r="B83" s="302">
        <v>169</v>
      </c>
      <c r="C83" s="308">
        <v>169</v>
      </c>
      <c r="D83" s="308" t="str">
        <f t="shared" si="21"/>
        <v>ACADEMY</v>
      </c>
      <c r="E83" s="309" t="str">
        <f t="shared" si="27"/>
        <v>ACADEMY</v>
      </c>
      <c r="F83" s="302" t="s">
        <v>471</v>
      </c>
      <c r="G83" s="310">
        <f>VLOOKUP(C83,'[16]New ISB 21-22'!A:BQ,69,FALSE)</f>
        <v>5283081.598084202</v>
      </c>
      <c r="H83" s="310">
        <f>VLOOKUP(C83,'[16]New ISB 21-22'!A:BV,74,FALSE)</f>
        <v>0</v>
      </c>
      <c r="I83" s="310"/>
      <c r="J83" s="310">
        <f t="shared" si="16"/>
        <v>5283081.598084202</v>
      </c>
      <c r="K83" s="412"/>
      <c r="L83" s="310">
        <v>0</v>
      </c>
      <c r="M83" s="310">
        <f>VLOOKUP(C83,'[16]Adjusted Factors 20-21'!A:BS,71,FALSE)*10000</f>
        <v>0</v>
      </c>
      <c r="N83" s="310">
        <f>VLOOKUP(B83,'[16]Adjusted Factors 21-22'!A:BQ,69,FALSE)*6000</f>
        <v>0</v>
      </c>
      <c r="O83" s="311">
        <f t="shared" si="22"/>
        <v>0</v>
      </c>
      <c r="P83" s="311"/>
      <c r="Q83" s="311">
        <f t="shared" si="23"/>
        <v>5283082</v>
      </c>
      <c r="R83" s="311"/>
      <c r="S83" s="311"/>
      <c r="T83" s="308">
        <v>169</v>
      </c>
      <c r="U83" s="312"/>
      <c r="V83" s="312">
        <f t="shared" si="26"/>
        <v>0</v>
      </c>
      <c r="W83" s="312">
        <f t="shared" si="17"/>
        <v>0</v>
      </c>
      <c r="X83" s="312">
        <f t="shared" si="18"/>
        <v>0</v>
      </c>
      <c r="Y83" s="312">
        <f t="shared" si="19"/>
        <v>0</v>
      </c>
      <c r="Z83" s="312">
        <f t="shared" si="25"/>
        <v>0</v>
      </c>
      <c r="AA83" s="312">
        <f t="shared" si="20"/>
        <v>0</v>
      </c>
      <c r="AB83" s="312">
        <f>VLOOKUP(C83,'[16]Adjusted Factors 21-22'!A:N,14,FALSE)</f>
        <v>803</v>
      </c>
      <c r="AF83" s="310" t="e">
        <f>VLOOKUP(C83,#REF!,69,FALSE)</f>
        <v>#REF!</v>
      </c>
      <c r="AG83" s="308">
        <v>169</v>
      </c>
      <c r="AH83" s="309" t="s">
        <v>1</v>
      </c>
      <c r="AI83" s="302" t="s">
        <v>471</v>
      </c>
    </row>
    <row r="84" spans="1:35">
      <c r="A84" s="302" t="str">
        <f t="shared" si="15"/>
        <v>170 - East Point Academy</v>
      </c>
      <c r="B84" s="302">
        <v>170</v>
      </c>
      <c r="C84" s="308">
        <v>170</v>
      </c>
      <c r="D84" s="308" t="str">
        <f t="shared" si="21"/>
        <v>ACADEMY</v>
      </c>
      <c r="E84" s="309" t="str">
        <f t="shared" si="27"/>
        <v>ACADEMY</v>
      </c>
      <c r="F84" s="302" t="s">
        <v>225</v>
      </c>
      <c r="G84" s="310">
        <f>VLOOKUP(C84,'[16]New ISB 21-22'!A:BQ,69,FALSE)</f>
        <v>4919010.7236611871</v>
      </c>
      <c r="H84" s="310">
        <f>VLOOKUP(C84,'[16]New ISB 21-22'!A:BV,74,FALSE)</f>
        <v>0</v>
      </c>
      <c r="I84" s="310"/>
      <c r="J84" s="310">
        <f t="shared" si="16"/>
        <v>4919010.7236611871</v>
      </c>
      <c r="K84" s="412"/>
      <c r="L84" s="310">
        <v>0</v>
      </c>
      <c r="M84" s="310">
        <f>VLOOKUP(C84,'[16]Adjusted Factors 20-21'!A:BS,71,FALSE)*10000</f>
        <v>0</v>
      </c>
      <c r="N84" s="310">
        <f>VLOOKUP(B84,'[16]Adjusted Factors 21-22'!A:BQ,69,FALSE)*6000</f>
        <v>0</v>
      </c>
      <c r="O84" s="311">
        <f t="shared" si="22"/>
        <v>0</v>
      </c>
      <c r="P84" s="311"/>
      <c r="Q84" s="311">
        <f t="shared" si="23"/>
        <v>4919011</v>
      </c>
      <c r="R84" s="311"/>
      <c r="S84" s="311"/>
      <c r="T84" s="308">
        <v>170</v>
      </c>
      <c r="U84" s="312"/>
      <c r="V84" s="312">
        <f t="shared" si="26"/>
        <v>0</v>
      </c>
      <c r="W84" s="312">
        <f t="shared" si="17"/>
        <v>0</v>
      </c>
      <c r="X84" s="312">
        <f t="shared" si="18"/>
        <v>0</v>
      </c>
      <c r="Y84" s="312">
        <f t="shared" si="19"/>
        <v>0</v>
      </c>
      <c r="Z84" s="312">
        <f t="shared" si="25"/>
        <v>0</v>
      </c>
      <c r="AA84" s="312">
        <f t="shared" si="20"/>
        <v>0</v>
      </c>
      <c r="AB84" s="312">
        <f>VLOOKUP(C84,'[16]Adjusted Factors 21-22'!A:N,14,FALSE)</f>
        <v>795</v>
      </c>
      <c r="AF84" s="310" t="e">
        <f>VLOOKUP(C84,#REF!,69,FALSE)</f>
        <v>#REF!</v>
      </c>
      <c r="AG84" s="308">
        <v>170</v>
      </c>
      <c r="AH84" s="309" t="s">
        <v>1</v>
      </c>
      <c r="AI84" s="302" t="s">
        <v>225</v>
      </c>
    </row>
    <row r="85" spans="1:35">
      <c r="A85" s="302" t="str">
        <f t="shared" si="15"/>
        <v>171 - Benjamin Britten High School</v>
      </c>
      <c r="B85" s="302">
        <v>171</v>
      </c>
      <c r="C85" s="308">
        <v>171</v>
      </c>
      <c r="D85" s="308" t="str">
        <f t="shared" si="21"/>
        <v>ACADEMY</v>
      </c>
      <c r="E85" s="309" t="str">
        <f t="shared" si="27"/>
        <v>ACADEMY</v>
      </c>
      <c r="F85" s="302" t="s">
        <v>226</v>
      </c>
      <c r="G85" s="310">
        <f>VLOOKUP(C85,'[16]New ISB 21-22'!A:BQ,69,FALSE)</f>
        <v>6492885.0038594883</v>
      </c>
      <c r="H85" s="310">
        <f>VLOOKUP(C85,'[16]New ISB 21-22'!A:BV,74,FALSE)</f>
        <v>0</v>
      </c>
      <c r="I85" s="310"/>
      <c r="J85" s="310">
        <f t="shared" si="16"/>
        <v>6492885.0038594883</v>
      </c>
      <c r="K85" s="412"/>
      <c r="L85" s="310">
        <v>0</v>
      </c>
      <c r="M85" s="310">
        <f>VLOOKUP(C85,'[16]Adjusted Factors 20-21'!A:BS,71,FALSE)*10000</f>
        <v>0</v>
      </c>
      <c r="N85" s="310">
        <f>VLOOKUP(B85,'[16]Adjusted Factors 21-22'!A:BQ,69,FALSE)*6000</f>
        <v>0</v>
      </c>
      <c r="O85" s="311">
        <f t="shared" si="22"/>
        <v>0</v>
      </c>
      <c r="P85" s="311"/>
      <c r="Q85" s="311">
        <f t="shared" si="23"/>
        <v>6492885</v>
      </c>
      <c r="R85" s="311"/>
      <c r="S85" s="311"/>
      <c r="T85" s="308">
        <v>171</v>
      </c>
      <c r="U85" s="312"/>
      <c r="V85" s="312">
        <f t="shared" si="26"/>
        <v>0</v>
      </c>
      <c r="W85" s="312">
        <f t="shared" si="17"/>
        <v>0</v>
      </c>
      <c r="X85" s="312">
        <f t="shared" si="18"/>
        <v>0</v>
      </c>
      <c r="Y85" s="312">
        <f t="shared" si="19"/>
        <v>0</v>
      </c>
      <c r="Z85" s="312">
        <f t="shared" si="25"/>
        <v>0</v>
      </c>
      <c r="AA85" s="312">
        <f t="shared" si="20"/>
        <v>0</v>
      </c>
      <c r="AB85" s="312">
        <f>VLOOKUP(C85,'[16]Adjusted Factors 21-22'!A:N,14,FALSE)</f>
        <v>1125</v>
      </c>
      <c r="AF85" s="310" t="e">
        <f>VLOOKUP(C85,#REF!,69,FALSE)</f>
        <v>#REF!</v>
      </c>
      <c r="AG85" s="308">
        <v>171</v>
      </c>
      <c r="AH85" s="309" t="s">
        <v>1</v>
      </c>
      <c r="AI85" s="302" t="s">
        <v>226</v>
      </c>
    </row>
    <row r="86" spans="1:35">
      <c r="A86" s="302" t="str">
        <f t="shared" si="15"/>
        <v>175 - Stradbroke High</v>
      </c>
      <c r="B86" s="302">
        <v>175</v>
      </c>
      <c r="C86" s="308">
        <v>175</v>
      </c>
      <c r="D86" s="308" t="str">
        <f t="shared" si="21"/>
        <v>ACADEMY</v>
      </c>
      <c r="E86" s="309" t="str">
        <f t="shared" si="27"/>
        <v>ACADEMY</v>
      </c>
      <c r="F86" s="302" t="s">
        <v>470</v>
      </c>
      <c r="G86" s="310">
        <f>VLOOKUP(C86,'[16]New ISB 21-22'!A:BQ,69,FALSE)</f>
        <v>1937926.3525251881</v>
      </c>
      <c r="H86" s="310">
        <f>VLOOKUP(C86,'[16]New ISB 21-22'!A:BV,74,FALSE)</f>
        <v>0</v>
      </c>
      <c r="I86" s="310"/>
      <c r="J86" s="310">
        <f t="shared" si="16"/>
        <v>1937926.3525251881</v>
      </c>
      <c r="K86" s="412"/>
      <c r="L86" s="310">
        <v>0</v>
      </c>
      <c r="M86" s="310">
        <f>VLOOKUP(C86,'[16]Adjusted Factors 20-21'!A:BS,71,FALSE)*10000</f>
        <v>0</v>
      </c>
      <c r="N86" s="310">
        <f>VLOOKUP(B86,'[16]Adjusted Factors 21-22'!A:BQ,69,FALSE)*6000</f>
        <v>0</v>
      </c>
      <c r="O86" s="311">
        <f t="shared" si="22"/>
        <v>0</v>
      </c>
      <c r="P86" s="311"/>
      <c r="Q86" s="311">
        <f t="shared" si="23"/>
        <v>1937926</v>
      </c>
      <c r="R86" s="311"/>
      <c r="S86" s="311"/>
      <c r="T86" s="308">
        <v>175</v>
      </c>
      <c r="U86" s="312"/>
      <c r="V86" s="312">
        <f t="shared" si="26"/>
        <v>0</v>
      </c>
      <c r="W86" s="312">
        <f t="shared" si="17"/>
        <v>0</v>
      </c>
      <c r="X86" s="312">
        <f t="shared" si="18"/>
        <v>0</v>
      </c>
      <c r="Y86" s="312">
        <f t="shared" si="19"/>
        <v>0</v>
      </c>
      <c r="Z86" s="312">
        <f t="shared" si="25"/>
        <v>0</v>
      </c>
      <c r="AA86" s="312">
        <f t="shared" si="20"/>
        <v>0</v>
      </c>
      <c r="AB86" s="312">
        <f>VLOOKUP(C86,'[16]Adjusted Factors 21-22'!A:N,14,FALSE)</f>
        <v>316</v>
      </c>
      <c r="AF86" s="310" t="e">
        <f>VLOOKUP(C86,#REF!,69,FALSE)</f>
        <v>#REF!</v>
      </c>
      <c r="AG86" s="308">
        <v>175</v>
      </c>
      <c r="AH86" s="309" t="s">
        <v>1</v>
      </c>
      <c r="AI86" s="302" t="s">
        <v>470</v>
      </c>
    </row>
    <row r="87" spans="1:35">
      <c r="A87" s="302" t="str">
        <f t="shared" si="15"/>
        <v xml:space="preserve">202 - Bawdsey CEVCP School </v>
      </c>
      <c r="B87" s="302">
        <v>202</v>
      </c>
      <c r="C87" s="308">
        <v>202</v>
      </c>
      <c r="D87" s="308">
        <f t="shared" si="21"/>
        <v>202</v>
      </c>
      <c r="E87" s="309">
        <f t="shared" si="27"/>
        <v>0</v>
      </c>
      <c r="F87" s="302" t="s">
        <v>227</v>
      </c>
      <c r="G87" s="310">
        <f>VLOOKUP(C87,'[16]New ISB 21-22'!A:BQ,69,FALSE)</f>
        <v>346532.28129909054</v>
      </c>
      <c r="H87" s="310">
        <f>VLOOKUP(C87,'[16]New ISB 21-22'!A:BV,74,FALSE)</f>
        <v>-1356.09</v>
      </c>
      <c r="I87" s="310"/>
      <c r="J87" s="310">
        <f t="shared" si="16"/>
        <v>345176.19129909051</v>
      </c>
      <c r="K87" s="412"/>
      <c r="L87" s="310">
        <v>0</v>
      </c>
      <c r="M87" s="310">
        <f>VLOOKUP(C87,'[16]Adjusted Factors 20-21'!A:BS,71,FALSE)*10000</f>
        <v>0</v>
      </c>
      <c r="N87" s="310">
        <f>VLOOKUP(B87,'[16]Adjusted Factors 21-22'!A:BQ,69,FALSE)*6000</f>
        <v>0</v>
      </c>
      <c r="O87" s="311">
        <f t="shared" si="22"/>
        <v>0</v>
      </c>
      <c r="P87" s="311"/>
      <c r="Q87" s="311">
        <f t="shared" si="23"/>
        <v>345176</v>
      </c>
      <c r="R87" s="311"/>
      <c r="S87" s="311"/>
      <c r="T87" s="308">
        <v>202</v>
      </c>
      <c r="U87" s="312">
        <f t="shared" ref="U87:U150" si="28">IF(H87=0,0,$U$2*AB87)</f>
        <v>561</v>
      </c>
      <c r="V87" s="312"/>
      <c r="W87" s="312">
        <f t="shared" si="17"/>
        <v>621.17999999999995</v>
      </c>
      <c r="X87" s="312">
        <f t="shared" si="18"/>
        <v>97.41</v>
      </c>
      <c r="Y87" s="312">
        <f t="shared" si="19"/>
        <v>76.5</v>
      </c>
      <c r="Z87" s="312">
        <f t="shared" si="25"/>
        <v>-1356.09</v>
      </c>
      <c r="AA87" s="312">
        <f t="shared" si="20"/>
        <v>0</v>
      </c>
      <c r="AB87" s="312">
        <f>VLOOKUP(C87,'[16]Adjusted Factors 21-22'!A:N,14,FALSE)</f>
        <v>51</v>
      </c>
      <c r="AF87" s="310" t="e">
        <f>VLOOKUP(C87,#REF!,69,FALSE)</f>
        <v>#REF!</v>
      </c>
      <c r="AG87" s="308">
        <v>202</v>
      </c>
      <c r="AH87" s="309">
        <v>0</v>
      </c>
      <c r="AI87" s="302" t="s">
        <v>227</v>
      </c>
    </row>
    <row r="88" spans="1:35">
      <c r="A88" s="302" t="str">
        <f t="shared" si="15"/>
        <v>203 - Bentley CEVCP School</v>
      </c>
      <c r="B88" s="302">
        <v>203</v>
      </c>
      <c r="C88" s="308">
        <v>203</v>
      </c>
      <c r="D88" s="308">
        <f t="shared" si="21"/>
        <v>203</v>
      </c>
      <c r="E88" s="309">
        <f t="shared" si="27"/>
        <v>0</v>
      </c>
      <c r="F88" s="302" t="s">
        <v>228</v>
      </c>
      <c r="G88" s="310">
        <f>VLOOKUP(C88,'[16]New ISB 21-22'!A:BQ,69,FALSE)</f>
        <v>343848.94948536711</v>
      </c>
      <c r="H88" s="310">
        <f>VLOOKUP(C88,'[16]New ISB 21-22'!A:BV,74,FALSE)</f>
        <v>-1568.81</v>
      </c>
      <c r="I88" s="310"/>
      <c r="J88" s="310">
        <f t="shared" si="16"/>
        <v>342280.13948536711</v>
      </c>
      <c r="K88" s="412"/>
      <c r="L88" s="310">
        <v>0</v>
      </c>
      <c r="M88" s="310">
        <f>VLOOKUP(C88,'[16]Adjusted Factors 20-21'!A:BS,71,FALSE)*10000</f>
        <v>0</v>
      </c>
      <c r="N88" s="310">
        <f>VLOOKUP(B88,'[16]Adjusted Factors 21-22'!A:BQ,69,FALSE)*6000</f>
        <v>0</v>
      </c>
      <c r="O88" s="311">
        <f t="shared" si="22"/>
        <v>0</v>
      </c>
      <c r="P88" s="311"/>
      <c r="Q88" s="311">
        <f t="shared" si="23"/>
        <v>342280</v>
      </c>
      <c r="R88" s="311"/>
      <c r="S88" s="311"/>
      <c r="T88" s="308">
        <v>203</v>
      </c>
      <c r="U88" s="312">
        <f t="shared" si="28"/>
        <v>649</v>
      </c>
      <c r="V88" s="312"/>
      <c r="W88" s="312">
        <f t="shared" si="17"/>
        <v>718.62</v>
      </c>
      <c r="X88" s="312">
        <f t="shared" si="18"/>
        <v>112.69</v>
      </c>
      <c r="Y88" s="312">
        <f t="shared" si="19"/>
        <v>88.5</v>
      </c>
      <c r="Z88" s="312">
        <f t="shared" si="25"/>
        <v>-1568.81</v>
      </c>
      <c r="AA88" s="312">
        <f t="shared" si="20"/>
        <v>0</v>
      </c>
      <c r="AB88" s="312">
        <f>VLOOKUP(C88,'[16]Adjusted Factors 21-22'!A:N,14,FALSE)</f>
        <v>59</v>
      </c>
      <c r="AF88" s="310" t="e">
        <f>VLOOKUP(C88,#REF!,69,FALSE)</f>
        <v>#REF!</v>
      </c>
      <c r="AG88" s="308">
        <v>203</v>
      </c>
      <c r="AH88" s="309">
        <v>0</v>
      </c>
      <c r="AI88" s="302" t="s">
        <v>228</v>
      </c>
    </row>
    <row r="89" spans="1:35">
      <c r="A89" s="302" t="str">
        <f t="shared" si="15"/>
        <v>205 - Bildeston Primary School</v>
      </c>
      <c r="B89" s="302">
        <v>205</v>
      </c>
      <c r="C89" s="308">
        <v>205</v>
      </c>
      <c r="D89" s="308">
        <f t="shared" si="21"/>
        <v>205</v>
      </c>
      <c r="E89" s="309">
        <f t="shared" si="27"/>
        <v>0</v>
      </c>
      <c r="F89" s="302" t="s">
        <v>229</v>
      </c>
      <c r="G89" s="310">
        <f>VLOOKUP(C89,'[16]New ISB 21-22'!A:BQ,69,FALSE)</f>
        <v>538823.96746481932</v>
      </c>
      <c r="H89" s="310">
        <f>VLOOKUP(C89,'[16]New ISB 21-22'!A:BV,74,FALSE)</f>
        <v>-2765.36</v>
      </c>
      <c r="I89" s="310"/>
      <c r="J89" s="310">
        <f t="shared" si="16"/>
        <v>536058.60746481933</v>
      </c>
      <c r="K89" s="412"/>
      <c r="L89" s="310">
        <v>0</v>
      </c>
      <c r="M89" s="310">
        <f>VLOOKUP(C89,'[16]Adjusted Factors 20-21'!A:BS,71,FALSE)*10000</f>
        <v>0</v>
      </c>
      <c r="N89" s="310">
        <f>VLOOKUP(B89,'[16]Adjusted Factors 21-22'!A:BQ,69,FALSE)*6000</f>
        <v>0</v>
      </c>
      <c r="O89" s="311">
        <f t="shared" si="22"/>
        <v>0</v>
      </c>
      <c r="P89" s="311"/>
      <c r="Q89" s="311">
        <f t="shared" si="23"/>
        <v>536059</v>
      </c>
      <c r="R89" s="311"/>
      <c r="S89" s="311"/>
      <c r="T89" s="308">
        <v>205</v>
      </c>
      <c r="U89" s="312">
        <f t="shared" si="28"/>
        <v>1144</v>
      </c>
      <c r="V89" s="312"/>
      <c r="W89" s="312">
        <f t="shared" si="17"/>
        <v>1266.72</v>
      </c>
      <c r="X89" s="312">
        <f t="shared" si="18"/>
        <v>198.64</v>
      </c>
      <c r="Y89" s="312">
        <f t="shared" si="19"/>
        <v>156</v>
      </c>
      <c r="Z89" s="312">
        <f t="shared" si="25"/>
        <v>-2765.36</v>
      </c>
      <c r="AA89" s="312">
        <f t="shared" si="20"/>
        <v>0</v>
      </c>
      <c r="AB89" s="312">
        <f>VLOOKUP(C89,'[16]Adjusted Factors 21-22'!A:N,14,FALSE)</f>
        <v>104</v>
      </c>
      <c r="AF89" s="310" t="e">
        <f>VLOOKUP(C89,#REF!,69,FALSE)</f>
        <v>#REF!</v>
      </c>
      <c r="AG89" s="308">
        <v>205</v>
      </c>
      <c r="AH89" s="309">
        <v>0</v>
      </c>
      <c r="AI89" s="302" t="s">
        <v>229</v>
      </c>
    </row>
    <row r="90" spans="1:35">
      <c r="A90" s="302" t="str">
        <f t="shared" si="15"/>
        <v>206 - Bramford CEVCP School</v>
      </c>
      <c r="B90" s="302">
        <v>206</v>
      </c>
      <c r="C90" s="308">
        <v>206</v>
      </c>
      <c r="D90" s="308">
        <f t="shared" si="21"/>
        <v>206</v>
      </c>
      <c r="E90" s="309">
        <f t="shared" si="27"/>
        <v>0</v>
      </c>
      <c r="F90" s="302" t="s">
        <v>230</v>
      </c>
      <c r="G90" s="310">
        <f>VLOOKUP(C90,'[16]New ISB 21-22'!A:BQ,69,FALSE)</f>
        <v>883908.90554348752</v>
      </c>
      <c r="H90" s="310">
        <f>VLOOKUP(C90,'[16]New ISB 21-22'!A:BV,74,FALSE)</f>
        <v>-5344.59</v>
      </c>
      <c r="I90" s="310"/>
      <c r="J90" s="310">
        <f t="shared" si="16"/>
        <v>878564.31554348755</v>
      </c>
      <c r="K90" s="412"/>
      <c r="L90" s="310">
        <v>0</v>
      </c>
      <c r="M90" s="310">
        <f>VLOOKUP(C90,'[16]Adjusted Factors 20-21'!A:BS,71,FALSE)*10000</f>
        <v>0</v>
      </c>
      <c r="N90" s="310">
        <f>VLOOKUP(B90,'[16]Adjusted Factors 21-22'!A:BQ,69,FALSE)*6000</f>
        <v>0</v>
      </c>
      <c r="O90" s="311">
        <f t="shared" si="22"/>
        <v>0</v>
      </c>
      <c r="P90" s="311"/>
      <c r="Q90" s="311">
        <f t="shared" si="23"/>
        <v>878564</v>
      </c>
      <c r="R90" s="311"/>
      <c r="S90" s="311"/>
      <c r="T90" s="308">
        <v>206</v>
      </c>
      <c r="U90" s="312">
        <f t="shared" si="28"/>
        <v>2211</v>
      </c>
      <c r="V90" s="312"/>
      <c r="W90" s="312">
        <f t="shared" si="17"/>
        <v>2448.1799999999998</v>
      </c>
      <c r="X90" s="312">
        <f t="shared" si="18"/>
        <v>383.90999999999997</v>
      </c>
      <c r="Y90" s="312">
        <f t="shared" si="19"/>
        <v>301.5</v>
      </c>
      <c r="Z90" s="312">
        <f t="shared" si="25"/>
        <v>-5344.59</v>
      </c>
      <c r="AA90" s="312">
        <f t="shared" si="20"/>
        <v>0</v>
      </c>
      <c r="AB90" s="312">
        <f>VLOOKUP(C90,'[16]Adjusted Factors 21-22'!A:N,14,FALSE)</f>
        <v>201</v>
      </c>
      <c r="AF90" s="310" t="e">
        <f>VLOOKUP(C90,#REF!,69,FALSE)</f>
        <v>#REF!</v>
      </c>
      <c r="AG90" s="308">
        <v>206</v>
      </c>
      <c r="AH90" s="309">
        <v>0</v>
      </c>
      <c r="AI90" s="302" t="s">
        <v>230</v>
      </c>
    </row>
    <row r="91" spans="1:35">
      <c r="A91" s="302" t="str">
        <f t="shared" si="15"/>
        <v>208 - Brooklands Primary School</v>
      </c>
      <c r="B91" s="302">
        <v>208</v>
      </c>
      <c r="C91" s="308">
        <v>208</v>
      </c>
      <c r="D91" s="308" t="str">
        <f t="shared" si="21"/>
        <v>ACADEMY</v>
      </c>
      <c r="E91" s="309" t="s">
        <v>1</v>
      </c>
      <c r="F91" s="302" t="s">
        <v>231</v>
      </c>
      <c r="G91" s="310">
        <f>VLOOKUP(C91,'[16]New ISB 21-22'!A:BQ,69,FALSE)</f>
        <v>852815.2</v>
      </c>
      <c r="H91" s="310">
        <f>VLOOKUP(C91,'[16]New ISB 21-22'!A:BV,74,FALSE)</f>
        <v>0</v>
      </c>
      <c r="I91" s="310"/>
      <c r="J91" s="310">
        <f t="shared" si="16"/>
        <v>852815.2</v>
      </c>
      <c r="K91" s="412"/>
      <c r="L91" s="310">
        <v>0</v>
      </c>
      <c r="M91" s="310">
        <f>VLOOKUP(C91,'[16]Adjusted Factors 20-21'!A:BS,71,FALSE)*10000</f>
        <v>0</v>
      </c>
      <c r="N91" s="310">
        <f>VLOOKUP(B91,'[16]Adjusted Factors 21-22'!A:BQ,69,FALSE)*6000</f>
        <v>0</v>
      </c>
      <c r="O91" s="311">
        <f t="shared" si="22"/>
        <v>0</v>
      </c>
      <c r="P91" s="311"/>
      <c r="Q91" s="311">
        <f t="shared" si="23"/>
        <v>852815</v>
      </c>
      <c r="R91" s="311"/>
      <c r="S91" s="311"/>
      <c r="T91" s="308">
        <v>208</v>
      </c>
      <c r="U91" s="312">
        <f t="shared" si="28"/>
        <v>0</v>
      </c>
      <c r="V91" s="312"/>
      <c r="W91" s="312">
        <f t="shared" si="17"/>
        <v>0</v>
      </c>
      <c r="X91" s="312">
        <f t="shared" si="18"/>
        <v>0</v>
      </c>
      <c r="Y91" s="312">
        <f t="shared" si="19"/>
        <v>0</v>
      </c>
      <c r="Z91" s="312">
        <f t="shared" si="25"/>
        <v>0</v>
      </c>
      <c r="AA91" s="312">
        <f t="shared" si="20"/>
        <v>0</v>
      </c>
      <c r="AB91" s="312">
        <f>VLOOKUP(C91,'[16]Adjusted Factors 21-22'!A:N,14,FALSE)</f>
        <v>203</v>
      </c>
      <c r="AF91" s="310" t="e">
        <f>VLOOKUP(C91,#REF!,69,FALSE)</f>
        <v>#REF!</v>
      </c>
      <c r="AG91" s="308">
        <v>208</v>
      </c>
      <c r="AH91" s="309">
        <v>0</v>
      </c>
      <c r="AI91" s="302" t="s">
        <v>231</v>
      </c>
    </row>
    <row r="92" spans="1:35">
      <c r="A92" s="302" t="str">
        <f t="shared" si="15"/>
        <v>211 - Bucklesham Primary School</v>
      </c>
      <c r="B92" s="302">
        <v>211</v>
      </c>
      <c r="C92" s="308">
        <v>211</v>
      </c>
      <c r="D92" s="308">
        <f t="shared" si="21"/>
        <v>211</v>
      </c>
      <c r="E92" s="309">
        <f>AH92</f>
        <v>0</v>
      </c>
      <c r="F92" s="302" t="s">
        <v>232</v>
      </c>
      <c r="G92" s="310">
        <f>VLOOKUP(C92,'[16]New ISB 21-22'!A:BQ,69,FALSE)</f>
        <v>460848.02985074627</v>
      </c>
      <c r="H92" s="310">
        <f>VLOOKUP(C92,'[16]New ISB 21-22'!A:BV,74,FALSE)</f>
        <v>-2499.46</v>
      </c>
      <c r="I92" s="310"/>
      <c r="J92" s="310">
        <f t="shared" si="16"/>
        <v>458348.56985074625</v>
      </c>
      <c r="K92" s="412"/>
      <c r="L92" s="310">
        <v>0</v>
      </c>
      <c r="M92" s="310">
        <f>VLOOKUP(C92,'[16]Adjusted Factors 20-21'!A:BS,71,FALSE)*10000</f>
        <v>0</v>
      </c>
      <c r="N92" s="310">
        <f>VLOOKUP(B92,'[16]Adjusted Factors 21-22'!A:BQ,69,FALSE)*6000</f>
        <v>0</v>
      </c>
      <c r="O92" s="311">
        <f t="shared" si="22"/>
        <v>0</v>
      </c>
      <c r="P92" s="311"/>
      <c r="Q92" s="311">
        <f t="shared" si="23"/>
        <v>458349</v>
      </c>
      <c r="R92" s="311"/>
      <c r="S92" s="311"/>
      <c r="T92" s="308">
        <v>211</v>
      </c>
      <c r="U92" s="312">
        <f t="shared" si="28"/>
        <v>1034</v>
      </c>
      <c r="V92" s="312"/>
      <c r="W92" s="312">
        <f t="shared" si="17"/>
        <v>1144.92</v>
      </c>
      <c r="X92" s="312">
        <f t="shared" si="18"/>
        <v>179.54</v>
      </c>
      <c r="Y92" s="312">
        <f t="shared" si="19"/>
        <v>141</v>
      </c>
      <c r="Z92" s="312">
        <f t="shared" si="25"/>
        <v>-2499.46</v>
      </c>
      <c r="AA92" s="312">
        <f t="shared" si="20"/>
        <v>0</v>
      </c>
      <c r="AB92" s="312">
        <f>VLOOKUP(C92,'[16]Adjusted Factors 21-22'!A:N,14,FALSE)</f>
        <v>94</v>
      </c>
      <c r="AF92" s="310" t="e">
        <f>VLOOKUP(C92,#REF!,69,FALSE)</f>
        <v>#REF!</v>
      </c>
      <c r="AG92" s="308">
        <v>211</v>
      </c>
      <c r="AH92" s="309">
        <v>0</v>
      </c>
      <c r="AI92" s="302" t="s">
        <v>232</v>
      </c>
    </row>
    <row r="93" spans="1:35">
      <c r="A93" s="302" t="str">
        <f t="shared" si="15"/>
        <v>216 - Capel St Mary CEVCP School</v>
      </c>
      <c r="B93" s="302">
        <v>216</v>
      </c>
      <c r="C93" s="308">
        <v>216</v>
      </c>
      <c r="D93" s="308">
        <f t="shared" si="21"/>
        <v>216</v>
      </c>
      <c r="E93" s="309">
        <f>AH93</f>
        <v>0</v>
      </c>
      <c r="F93" s="302" t="s">
        <v>233</v>
      </c>
      <c r="G93" s="310">
        <f>VLOOKUP(C93,'[16]New ISB 21-22'!A:BQ,69,FALSE)</f>
        <v>1127500</v>
      </c>
      <c r="H93" s="310">
        <f>VLOOKUP(C93,'[16]New ISB 21-22'!A:BV,74,FALSE)</f>
        <v>-6993.17</v>
      </c>
      <c r="I93" s="310"/>
      <c r="J93" s="310">
        <f t="shared" si="16"/>
        <v>1120506.83</v>
      </c>
      <c r="K93" s="412"/>
      <c r="L93" s="310">
        <v>0</v>
      </c>
      <c r="M93" s="310">
        <f>VLOOKUP(C93,'[16]Adjusted Factors 20-21'!A:BS,71,FALSE)*10000</f>
        <v>0</v>
      </c>
      <c r="N93" s="310">
        <f>VLOOKUP(B93,'[16]Adjusted Factors 21-22'!A:BQ,69,FALSE)*6000</f>
        <v>0</v>
      </c>
      <c r="O93" s="311">
        <f t="shared" si="22"/>
        <v>0</v>
      </c>
      <c r="P93" s="311"/>
      <c r="Q93" s="311">
        <f t="shared" si="23"/>
        <v>1120507</v>
      </c>
      <c r="R93" s="311"/>
      <c r="S93" s="311"/>
      <c r="T93" s="308">
        <v>216</v>
      </c>
      <c r="U93" s="312">
        <f t="shared" si="28"/>
        <v>2893</v>
      </c>
      <c r="V93" s="312"/>
      <c r="W93" s="312">
        <f t="shared" si="17"/>
        <v>3203.34</v>
      </c>
      <c r="X93" s="312">
        <f t="shared" si="18"/>
        <v>502.33</v>
      </c>
      <c r="Y93" s="312">
        <f t="shared" si="19"/>
        <v>394.5</v>
      </c>
      <c r="Z93" s="312">
        <f t="shared" si="25"/>
        <v>-6993.17</v>
      </c>
      <c r="AA93" s="312">
        <f t="shared" si="20"/>
        <v>0</v>
      </c>
      <c r="AB93" s="312">
        <f>VLOOKUP(C93,'[16]Adjusted Factors 21-22'!A:N,14,FALSE)</f>
        <v>263</v>
      </c>
      <c r="AF93" s="310" t="e">
        <f>VLOOKUP(C93,#REF!,69,FALSE)</f>
        <v>#REF!</v>
      </c>
      <c r="AG93" s="308">
        <v>216</v>
      </c>
      <c r="AH93" s="309">
        <v>0</v>
      </c>
      <c r="AI93" s="302" t="s">
        <v>233</v>
      </c>
    </row>
    <row r="94" spans="1:35">
      <c r="A94" s="302" t="str">
        <f t="shared" si="15"/>
        <v>217 - Chelmondiston CEVCP School</v>
      </c>
      <c r="B94" s="302">
        <v>217</v>
      </c>
      <c r="C94" s="308">
        <v>217</v>
      </c>
      <c r="D94" s="308" t="str">
        <f t="shared" si="21"/>
        <v>ACADEMY</v>
      </c>
      <c r="E94" s="309" t="str">
        <f>AH94</f>
        <v>ACADEMY</v>
      </c>
      <c r="F94" s="302" t="s">
        <v>234</v>
      </c>
      <c r="G94" s="310">
        <f>VLOOKUP(C94,'[16]New ISB 21-22'!A:BQ,69,FALSE)</f>
        <v>520979.01299790363</v>
      </c>
      <c r="H94" s="310">
        <f>VLOOKUP(C94,'[16]New ISB 21-22'!A:BV,74,FALSE)</f>
        <v>0</v>
      </c>
      <c r="I94" s="310"/>
      <c r="J94" s="310">
        <f t="shared" si="16"/>
        <v>520979.01299790363</v>
      </c>
      <c r="K94" s="412"/>
      <c r="L94" s="310">
        <v>0</v>
      </c>
      <c r="M94" s="310">
        <f>VLOOKUP(C94,'[16]Adjusted Factors 20-21'!A:BS,71,FALSE)*10000</f>
        <v>0</v>
      </c>
      <c r="N94" s="310">
        <f>VLOOKUP(B94,'[16]Adjusted Factors 21-22'!A:BQ,69,FALSE)*6000</f>
        <v>0</v>
      </c>
      <c r="O94" s="311">
        <f t="shared" si="22"/>
        <v>0</v>
      </c>
      <c r="P94" s="311"/>
      <c r="Q94" s="311">
        <f t="shared" si="23"/>
        <v>520979</v>
      </c>
      <c r="R94" s="311"/>
      <c r="S94" s="311"/>
      <c r="T94" s="308">
        <v>217</v>
      </c>
      <c r="U94" s="312">
        <f t="shared" si="28"/>
        <v>0</v>
      </c>
      <c r="V94" s="312"/>
      <c r="W94" s="312">
        <f t="shared" si="17"/>
        <v>0</v>
      </c>
      <c r="X94" s="312">
        <f t="shared" si="18"/>
        <v>0</v>
      </c>
      <c r="Y94" s="312">
        <f t="shared" si="19"/>
        <v>0</v>
      </c>
      <c r="Z94" s="312">
        <f t="shared" si="25"/>
        <v>0</v>
      </c>
      <c r="AA94" s="312">
        <f t="shared" si="20"/>
        <v>0</v>
      </c>
      <c r="AB94" s="312">
        <f>VLOOKUP(C94,'[16]Adjusted Factors 21-22'!A:N,14,FALSE)</f>
        <v>110</v>
      </c>
      <c r="AF94" s="310" t="e">
        <f>VLOOKUP(C94,#REF!,69,FALSE)</f>
        <v>#REF!</v>
      </c>
      <c r="AG94" s="308">
        <v>217</v>
      </c>
      <c r="AH94" s="309" t="s">
        <v>1</v>
      </c>
      <c r="AI94" s="302" t="s">
        <v>234</v>
      </c>
    </row>
    <row r="95" spans="1:35">
      <c r="A95" s="302" t="str">
        <f t="shared" si="15"/>
        <v>219 - Claydon Primary School</v>
      </c>
      <c r="B95" s="302">
        <v>219</v>
      </c>
      <c r="C95" s="308">
        <v>219</v>
      </c>
      <c r="D95" s="308" t="str">
        <f t="shared" si="21"/>
        <v>ACADEMY</v>
      </c>
      <c r="E95" s="309" t="s">
        <v>1</v>
      </c>
      <c r="F95" s="302" t="s">
        <v>235</v>
      </c>
      <c r="G95" s="310">
        <f>VLOOKUP(C95,'[16]New ISB 21-22'!A:BQ,69,FALSE)</f>
        <v>1836132</v>
      </c>
      <c r="H95" s="310">
        <f>VLOOKUP(C95,'[16]New ISB 21-22'!A:BV,74,FALSE)</f>
        <v>0</v>
      </c>
      <c r="I95" s="310"/>
      <c r="J95" s="310">
        <f t="shared" si="16"/>
        <v>1836132</v>
      </c>
      <c r="K95" s="412"/>
      <c r="L95" s="310">
        <v>0</v>
      </c>
      <c r="M95" s="310">
        <f>VLOOKUP(C95,'[16]Adjusted Factors 20-21'!A:BS,71,FALSE)*10000</f>
        <v>0</v>
      </c>
      <c r="N95" s="310">
        <f>VLOOKUP(B95,'[16]Adjusted Factors 21-22'!A:BQ,69,FALSE)*6000</f>
        <v>0</v>
      </c>
      <c r="O95" s="311">
        <f t="shared" si="22"/>
        <v>0</v>
      </c>
      <c r="P95" s="311"/>
      <c r="Q95" s="311">
        <f t="shared" si="23"/>
        <v>1836132</v>
      </c>
      <c r="R95" s="311"/>
      <c r="S95" s="311"/>
      <c r="T95" s="308">
        <v>219</v>
      </c>
      <c r="U95" s="312">
        <f t="shared" si="28"/>
        <v>0</v>
      </c>
      <c r="V95" s="312"/>
      <c r="W95" s="312">
        <f t="shared" si="17"/>
        <v>0</v>
      </c>
      <c r="X95" s="312">
        <f t="shared" si="18"/>
        <v>0</v>
      </c>
      <c r="Y95" s="312">
        <f t="shared" si="19"/>
        <v>0</v>
      </c>
      <c r="Z95" s="312">
        <f t="shared" si="25"/>
        <v>0</v>
      </c>
      <c r="AA95" s="312">
        <f t="shared" si="20"/>
        <v>0</v>
      </c>
      <c r="AB95" s="312">
        <f>VLOOKUP(C95,'[16]Adjusted Factors 21-22'!A:N,14,FALSE)</f>
        <v>437</v>
      </c>
      <c r="AF95" s="310" t="e">
        <f>VLOOKUP(C95,#REF!,69,FALSE)</f>
        <v>#REF!</v>
      </c>
      <c r="AG95" s="308">
        <v>219</v>
      </c>
      <c r="AH95" s="309">
        <v>0</v>
      </c>
      <c r="AI95" s="302" t="s">
        <v>235</v>
      </c>
    </row>
    <row r="96" spans="1:35">
      <c r="A96" s="302" t="str">
        <f t="shared" si="15"/>
        <v>220 - Copdock Primary School</v>
      </c>
      <c r="B96" s="302">
        <v>220</v>
      </c>
      <c r="C96" s="308">
        <v>220</v>
      </c>
      <c r="D96" s="308">
        <f t="shared" si="21"/>
        <v>220</v>
      </c>
      <c r="E96" s="309">
        <f t="shared" ref="E96:E102" si="29">AH96</f>
        <v>0</v>
      </c>
      <c r="F96" s="302" t="s">
        <v>236</v>
      </c>
      <c r="G96" s="310">
        <f>VLOOKUP(C96,'[16]New ISB 21-22'!A:BQ,69,FALSE)</f>
        <v>430470.37606633606</v>
      </c>
      <c r="H96" s="310">
        <f>VLOOKUP(C96,'[16]New ISB 21-22'!A:BV,74,FALSE)</f>
        <v>-2233.56</v>
      </c>
      <c r="I96" s="310"/>
      <c r="J96" s="310">
        <f t="shared" si="16"/>
        <v>428236.81606633606</v>
      </c>
      <c r="K96" s="412"/>
      <c r="L96" s="310">
        <v>0</v>
      </c>
      <c r="M96" s="310">
        <f>VLOOKUP(C96,'[16]Adjusted Factors 20-21'!A:BS,71,FALSE)*10000</f>
        <v>0</v>
      </c>
      <c r="N96" s="310">
        <f>VLOOKUP(B96,'[16]Adjusted Factors 21-22'!A:BQ,69,FALSE)*6000</f>
        <v>0</v>
      </c>
      <c r="O96" s="311">
        <f t="shared" si="22"/>
        <v>0</v>
      </c>
      <c r="P96" s="311"/>
      <c r="Q96" s="311">
        <f t="shared" si="23"/>
        <v>428237</v>
      </c>
      <c r="R96" s="311"/>
      <c r="S96" s="311"/>
      <c r="T96" s="308">
        <v>220</v>
      </c>
      <c r="U96" s="312">
        <f t="shared" si="28"/>
        <v>924</v>
      </c>
      <c r="V96" s="312"/>
      <c r="W96" s="312">
        <f t="shared" si="17"/>
        <v>1023.12</v>
      </c>
      <c r="X96" s="312">
        <f t="shared" si="18"/>
        <v>160.44</v>
      </c>
      <c r="Y96" s="312">
        <f t="shared" si="19"/>
        <v>126</v>
      </c>
      <c r="Z96" s="312">
        <f t="shared" si="25"/>
        <v>-2233.56</v>
      </c>
      <c r="AA96" s="312">
        <f t="shared" si="20"/>
        <v>0</v>
      </c>
      <c r="AB96" s="312">
        <f>VLOOKUP(C96,'[16]Adjusted Factors 21-22'!A:N,14,FALSE)</f>
        <v>84</v>
      </c>
      <c r="AF96" s="310" t="e">
        <f>VLOOKUP(C96,#REF!,69,FALSE)</f>
        <v>#REF!</v>
      </c>
      <c r="AG96" s="308">
        <v>220</v>
      </c>
      <c r="AH96" s="309">
        <v>0</v>
      </c>
      <c r="AI96" s="302" t="s">
        <v>236</v>
      </c>
    </row>
    <row r="97" spans="1:35">
      <c r="A97" s="302" t="str">
        <f t="shared" si="15"/>
        <v>223 - East Bergholt CEVCP School</v>
      </c>
      <c r="B97" s="302">
        <v>223</v>
      </c>
      <c r="C97" s="308">
        <v>223</v>
      </c>
      <c r="D97" s="308">
        <f t="shared" si="21"/>
        <v>223</v>
      </c>
      <c r="E97" s="309">
        <f t="shared" si="29"/>
        <v>0</v>
      </c>
      <c r="F97" s="302" t="s">
        <v>237</v>
      </c>
      <c r="G97" s="310">
        <f>VLOOKUP(C97,'[16]New ISB 21-22'!A:BQ,69,FALSE)</f>
        <v>862199.25</v>
      </c>
      <c r="H97" s="310">
        <f>VLOOKUP(C97,'[16]New ISB 21-22'!A:BV,74,FALSE)</f>
        <v>-5371.18</v>
      </c>
      <c r="I97" s="310"/>
      <c r="J97" s="310">
        <f t="shared" si="16"/>
        <v>856828.07</v>
      </c>
      <c r="K97" s="412"/>
      <c r="L97" s="310">
        <v>0</v>
      </c>
      <c r="M97" s="310">
        <f>VLOOKUP(C97,'[16]Adjusted Factors 20-21'!A:BS,71,FALSE)*10000</f>
        <v>0</v>
      </c>
      <c r="N97" s="310">
        <f>VLOOKUP(B97,'[16]Adjusted Factors 21-22'!A:BQ,69,FALSE)*6000</f>
        <v>0</v>
      </c>
      <c r="O97" s="311">
        <f t="shared" si="22"/>
        <v>0</v>
      </c>
      <c r="P97" s="311"/>
      <c r="Q97" s="311">
        <f t="shared" si="23"/>
        <v>856828</v>
      </c>
      <c r="R97" s="311"/>
      <c r="S97" s="311"/>
      <c r="T97" s="308">
        <v>223</v>
      </c>
      <c r="U97" s="312">
        <f t="shared" si="28"/>
        <v>2222</v>
      </c>
      <c r="V97" s="312"/>
      <c r="W97" s="312">
        <f t="shared" si="17"/>
        <v>2460.36</v>
      </c>
      <c r="X97" s="312">
        <f t="shared" si="18"/>
        <v>385.82</v>
      </c>
      <c r="Y97" s="312">
        <f t="shared" si="19"/>
        <v>303</v>
      </c>
      <c r="Z97" s="312">
        <f t="shared" si="25"/>
        <v>-5371.18</v>
      </c>
      <c r="AA97" s="312">
        <f t="shared" si="20"/>
        <v>0</v>
      </c>
      <c r="AB97" s="312">
        <f>VLOOKUP(C97,'[16]Adjusted Factors 21-22'!A:N,14,FALSE)</f>
        <v>202</v>
      </c>
      <c r="AF97" s="310" t="e">
        <f>VLOOKUP(C97,#REF!,69,FALSE)</f>
        <v>#REF!</v>
      </c>
      <c r="AG97" s="308">
        <v>223</v>
      </c>
      <c r="AH97" s="309">
        <v>0</v>
      </c>
      <c r="AI97" s="302" t="s">
        <v>237</v>
      </c>
    </row>
    <row r="98" spans="1:35">
      <c r="A98" s="302" t="str">
        <f t="shared" si="15"/>
        <v>224 - Elmsett CEVCP School</v>
      </c>
      <c r="B98" s="302">
        <v>224</v>
      </c>
      <c r="C98" s="308">
        <v>224</v>
      </c>
      <c r="D98" s="308" t="str">
        <f t="shared" si="21"/>
        <v>ACADEMY</v>
      </c>
      <c r="E98" s="309" t="s">
        <v>1</v>
      </c>
      <c r="F98" s="302" t="s">
        <v>238</v>
      </c>
      <c r="G98" s="310">
        <f>VLOOKUP(C98,'[16]New ISB 21-22'!A:BQ,69,FALSE)</f>
        <v>335679.17421907088</v>
      </c>
      <c r="H98" s="310">
        <f>VLOOKUP(C98,'[16]New ISB 21-22'!A:BV,74,FALSE)</f>
        <v>-1595.4</v>
      </c>
      <c r="I98" s="310"/>
      <c r="J98" s="310">
        <f t="shared" si="16"/>
        <v>334083.77421907085</v>
      </c>
      <c r="K98" s="412"/>
      <c r="L98" s="310">
        <v>0</v>
      </c>
      <c r="M98" s="310">
        <f>VLOOKUP(C98,'[16]Adjusted Factors 20-21'!A:BS,71,FALSE)*10000</f>
        <v>0</v>
      </c>
      <c r="N98" s="310">
        <f>VLOOKUP(B98,'[16]Adjusted Factors 21-22'!A:BQ,69,FALSE)*6000</f>
        <v>0</v>
      </c>
      <c r="O98" s="311">
        <f t="shared" si="22"/>
        <v>0</v>
      </c>
      <c r="P98" s="311"/>
      <c r="Q98" s="311">
        <f t="shared" si="23"/>
        <v>334084</v>
      </c>
      <c r="R98" s="311"/>
      <c r="S98" s="311"/>
      <c r="T98" s="308">
        <v>224</v>
      </c>
      <c r="U98" s="312">
        <f t="shared" si="28"/>
        <v>660</v>
      </c>
      <c r="V98" s="312"/>
      <c r="W98" s="312">
        <f t="shared" si="17"/>
        <v>730.8</v>
      </c>
      <c r="X98" s="312">
        <f t="shared" si="18"/>
        <v>114.6</v>
      </c>
      <c r="Y98" s="312">
        <f t="shared" si="19"/>
        <v>90</v>
      </c>
      <c r="Z98" s="312">
        <f t="shared" si="25"/>
        <v>-1595.3999999999999</v>
      </c>
      <c r="AA98" s="312">
        <f t="shared" si="20"/>
        <v>0</v>
      </c>
      <c r="AB98" s="312">
        <f>VLOOKUP(C98,'[16]Adjusted Factors 21-22'!A:N,14,FALSE)</f>
        <v>60</v>
      </c>
      <c r="AF98" s="310" t="e">
        <f>VLOOKUP(C98,#REF!,69,FALSE)</f>
        <v>#REF!</v>
      </c>
      <c r="AG98" s="308">
        <v>224</v>
      </c>
      <c r="AH98" s="309">
        <v>0</v>
      </c>
      <c r="AI98" s="302" t="s">
        <v>238</v>
      </c>
    </row>
    <row r="99" spans="1:35">
      <c r="A99" s="302" t="str">
        <f t="shared" si="15"/>
        <v>225 - Eyke CEVCP School</v>
      </c>
      <c r="B99" s="302">
        <v>225</v>
      </c>
      <c r="C99" s="308">
        <v>225</v>
      </c>
      <c r="D99" s="308" t="str">
        <f t="shared" si="21"/>
        <v>ACADEMY</v>
      </c>
      <c r="E99" s="309" t="str">
        <f t="shared" si="29"/>
        <v>ACADEMY</v>
      </c>
      <c r="F99" s="302" t="s">
        <v>239</v>
      </c>
      <c r="G99" s="310">
        <f>VLOOKUP(C99,'[16]New ISB 21-22'!A:BQ,69,FALSE)</f>
        <v>529123.52560592035</v>
      </c>
      <c r="H99" s="310">
        <f>VLOOKUP(C99,'[16]New ISB 21-22'!A:BV,74,FALSE)</f>
        <v>0</v>
      </c>
      <c r="I99" s="310"/>
      <c r="J99" s="310">
        <f t="shared" si="16"/>
        <v>529123.52560592035</v>
      </c>
      <c r="K99" s="412"/>
      <c r="L99" s="310">
        <v>0</v>
      </c>
      <c r="M99" s="310">
        <f>VLOOKUP(C99,'[16]Adjusted Factors 20-21'!A:BS,71,FALSE)*10000</f>
        <v>0</v>
      </c>
      <c r="N99" s="310">
        <f>VLOOKUP(B99,'[16]Adjusted Factors 21-22'!A:BQ,69,FALSE)*6000</f>
        <v>0</v>
      </c>
      <c r="O99" s="311">
        <f t="shared" si="22"/>
        <v>0</v>
      </c>
      <c r="P99" s="311"/>
      <c r="Q99" s="311">
        <f t="shared" si="23"/>
        <v>529124</v>
      </c>
      <c r="R99" s="311"/>
      <c r="S99" s="311"/>
      <c r="T99" s="308">
        <v>225</v>
      </c>
      <c r="U99" s="312">
        <f t="shared" si="28"/>
        <v>0</v>
      </c>
      <c r="V99" s="312"/>
      <c r="W99" s="312">
        <f t="shared" si="17"/>
        <v>0</v>
      </c>
      <c r="X99" s="312">
        <f t="shared" si="18"/>
        <v>0</v>
      </c>
      <c r="Y99" s="312">
        <f t="shared" si="19"/>
        <v>0</v>
      </c>
      <c r="Z99" s="312">
        <f t="shared" si="25"/>
        <v>0</v>
      </c>
      <c r="AA99" s="312">
        <f t="shared" si="20"/>
        <v>0</v>
      </c>
      <c r="AB99" s="312">
        <f>VLOOKUP(C99,'[16]Adjusted Factors 21-22'!A:N,14,FALSE)</f>
        <v>116</v>
      </c>
      <c r="AF99" s="310" t="e">
        <f>VLOOKUP(C99,#REF!,69,FALSE)</f>
        <v>#REF!</v>
      </c>
      <c r="AG99" s="308">
        <v>225</v>
      </c>
      <c r="AH99" s="309" t="s">
        <v>1</v>
      </c>
      <c r="AI99" s="302" t="s">
        <v>239</v>
      </c>
    </row>
    <row r="100" spans="1:35">
      <c r="A100" s="302" t="str">
        <f t="shared" si="15"/>
        <v>228 - Causton Junior School</v>
      </c>
      <c r="B100" s="302">
        <v>228</v>
      </c>
      <c r="C100" s="308">
        <v>228</v>
      </c>
      <c r="D100" s="308" t="str">
        <f t="shared" si="21"/>
        <v>ACADEMY</v>
      </c>
      <c r="E100" s="309" t="s">
        <v>1</v>
      </c>
      <c r="F100" s="302" t="s">
        <v>240</v>
      </c>
      <c r="G100" s="310">
        <f>VLOOKUP(C100,'[16]New ISB 21-22'!A:BQ,69,FALSE)</f>
        <v>990484.1836080401</v>
      </c>
      <c r="H100" s="310">
        <f>VLOOKUP(C100,'[16]New ISB 21-22'!A:BV,74,FALSE)</f>
        <v>0</v>
      </c>
      <c r="I100" s="310"/>
      <c r="J100" s="310">
        <f t="shared" si="16"/>
        <v>990484.1836080401</v>
      </c>
      <c r="K100" s="412"/>
      <c r="L100" s="310">
        <v>0</v>
      </c>
      <c r="M100" s="310">
        <f>VLOOKUP(C100,'[16]Adjusted Factors 20-21'!A:BS,71,FALSE)*10000</f>
        <v>0</v>
      </c>
      <c r="N100" s="310">
        <f>VLOOKUP(B100,'[16]Adjusted Factors 21-22'!A:BQ,69,FALSE)*6000</f>
        <v>0</v>
      </c>
      <c r="O100" s="311">
        <f t="shared" si="22"/>
        <v>0</v>
      </c>
      <c r="P100" s="311"/>
      <c r="Q100" s="311">
        <f t="shared" si="23"/>
        <v>990484</v>
      </c>
      <c r="R100" s="311"/>
      <c r="S100" s="311"/>
      <c r="T100" s="308">
        <v>228</v>
      </c>
      <c r="U100" s="312">
        <f t="shared" si="28"/>
        <v>0</v>
      </c>
      <c r="V100" s="312"/>
      <c r="W100" s="312">
        <f t="shared" si="17"/>
        <v>0</v>
      </c>
      <c r="X100" s="312">
        <f t="shared" si="18"/>
        <v>0</v>
      </c>
      <c r="Y100" s="312">
        <f t="shared" si="19"/>
        <v>0</v>
      </c>
      <c r="Z100" s="312">
        <f t="shared" si="25"/>
        <v>0</v>
      </c>
      <c r="AA100" s="312">
        <f t="shared" si="20"/>
        <v>0</v>
      </c>
      <c r="AB100" s="312">
        <f>VLOOKUP(C100,'[16]Adjusted Factors 21-22'!A:N,14,FALSE)</f>
        <v>205</v>
      </c>
      <c r="AF100" s="310" t="e">
        <f>VLOOKUP(C100,#REF!,69,FALSE)</f>
        <v>#REF!</v>
      </c>
      <c r="AG100" s="308">
        <v>228</v>
      </c>
      <c r="AH100" s="309">
        <v>0</v>
      </c>
      <c r="AI100" s="302" t="s">
        <v>240</v>
      </c>
    </row>
    <row r="101" spans="1:35">
      <c r="A101" s="302" t="str">
        <f t="shared" si="15"/>
        <v>229 - Colneis Junior School</v>
      </c>
      <c r="B101" s="302">
        <v>229</v>
      </c>
      <c r="C101" s="308">
        <v>229</v>
      </c>
      <c r="D101" s="308">
        <f t="shared" si="21"/>
        <v>229</v>
      </c>
      <c r="E101" s="309">
        <f t="shared" si="29"/>
        <v>0</v>
      </c>
      <c r="F101" s="302" t="s">
        <v>241</v>
      </c>
      <c r="G101" s="310">
        <f>VLOOKUP(C101,'[16]New ISB 21-22'!A:BQ,69,FALSE)</f>
        <v>1500490</v>
      </c>
      <c r="H101" s="310">
        <f>VLOOKUP(C101,'[16]New ISB 21-22'!A:BV,74,FALSE)</f>
        <v>-9386.27</v>
      </c>
      <c r="I101" s="310"/>
      <c r="J101" s="310">
        <f t="shared" si="16"/>
        <v>1491103.73</v>
      </c>
      <c r="K101" s="412"/>
      <c r="L101" s="310">
        <v>0</v>
      </c>
      <c r="M101" s="310">
        <f>VLOOKUP(C101,'[16]Adjusted Factors 20-21'!A:BS,71,FALSE)*10000</f>
        <v>0</v>
      </c>
      <c r="N101" s="310">
        <f>VLOOKUP(B101,'[16]Adjusted Factors 21-22'!A:BQ,69,FALSE)*6000</f>
        <v>0</v>
      </c>
      <c r="O101" s="311">
        <f t="shared" si="22"/>
        <v>0</v>
      </c>
      <c r="P101" s="311"/>
      <c r="Q101" s="311">
        <f t="shared" si="23"/>
        <v>1491104</v>
      </c>
      <c r="R101" s="311"/>
      <c r="S101" s="311"/>
      <c r="T101" s="308">
        <v>229</v>
      </c>
      <c r="U101" s="312">
        <f t="shared" si="28"/>
        <v>3883</v>
      </c>
      <c r="V101" s="312"/>
      <c r="W101" s="312">
        <f t="shared" si="17"/>
        <v>4299.54</v>
      </c>
      <c r="X101" s="312">
        <f t="shared" si="18"/>
        <v>674.23</v>
      </c>
      <c r="Y101" s="312">
        <f t="shared" si="19"/>
        <v>529.5</v>
      </c>
      <c r="Z101" s="312">
        <f t="shared" si="25"/>
        <v>-9386.27</v>
      </c>
      <c r="AA101" s="312">
        <f t="shared" si="20"/>
        <v>0</v>
      </c>
      <c r="AB101" s="312">
        <f>VLOOKUP(C101,'[16]Adjusted Factors 21-22'!A:N,14,FALSE)</f>
        <v>353</v>
      </c>
      <c r="AF101" s="310" t="e">
        <f>VLOOKUP(C101,#REF!,69,FALSE)</f>
        <v>#REF!</v>
      </c>
      <c r="AG101" s="308">
        <v>229</v>
      </c>
      <c r="AH101" s="309">
        <v>0</v>
      </c>
      <c r="AI101" s="302" t="s">
        <v>241</v>
      </c>
    </row>
    <row r="102" spans="1:35">
      <c r="A102" s="302" t="str">
        <f t="shared" si="15"/>
        <v>230 - Fairfield Infant School</v>
      </c>
      <c r="B102" s="302">
        <v>230</v>
      </c>
      <c r="C102" s="308">
        <v>230</v>
      </c>
      <c r="D102" s="308">
        <f t="shared" si="21"/>
        <v>230</v>
      </c>
      <c r="E102" s="309">
        <f t="shared" si="29"/>
        <v>0</v>
      </c>
      <c r="F102" s="302" t="s">
        <v>242</v>
      </c>
      <c r="G102" s="310">
        <f>VLOOKUP(C102,'[16]New ISB 21-22'!A:BQ,69,FALSE)</f>
        <v>1130699.8578431371</v>
      </c>
      <c r="H102" s="310">
        <f>VLOOKUP(C102,'[16]New ISB 21-22'!A:BV,74,FALSE)</f>
        <v>-6886.81</v>
      </c>
      <c r="I102" s="310"/>
      <c r="J102" s="310">
        <f t="shared" si="16"/>
        <v>1123813.0478431371</v>
      </c>
      <c r="K102" s="412"/>
      <c r="L102" s="310">
        <v>0</v>
      </c>
      <c r="M102" s="310">
        <f>VLOOKUP(C102,'[16]Adjusted Factors 20-21'!A:BS,71,FALSE)*10000</f>
        <v>0</v>
      </c>
      <c r="N102" s="310">
        <f>VLOOKUP(B102,'[16]Adjusted Factors 21-22'!A:BQ,69,FALSE)*6000</f>
        <v>0</v>
      </c>
      <c r="O102" s="311">
        <f t="shared" si="22"/>
        <v>0</v>
      </c>
      <c r="P102" s="311"/>
      <c r="Q102" s="311">
        <f t="shared" si="23"/>
        <v>1123813</v>
      </c>
      <c r="R102" s="311"/>
      <c r="S102" s="311"/>
      <c r="T102" s="308">
        <v>230</v>
      </c>
      <c r="U102" s="312">
        <f t="shared" si="28"/>
        <v>2849</v>
      </c>
      <c r="V102" s="312"/>
      <c r="W102" s="312">
        <f t="shared" si="17"/>
        <v>3154.62</v>
      </c>
      <c r="X102" s="312">
        <f t="shared" si="18"/>
        <v>494.69</v>
      </c>
      <c r="Y102" s="312">
        <f t="shared" si="19"/>
        <v>388.5</v>
      </c>
      <c r="Z102" s="312">
        <f t="shared" si="25"/>
        <v>-6886.8099999999995</v>
      </c>
      <c r="AA102" s="312">
        <f t="shared" si="20"/>
        <v>0</v>
      </c>
      <c r="AB102" s="312">
        <f>VLOOKUP(C102,'[16]Adjusted Factors 21-22'!A:N,14,FALSE)</f>
        <v>259</v>
      </c>
      <c r="AF102" s="310" t="e">
        <f>VLOOKUP(C102,#REF!,69,FALSE)</f>
        <v>#REF!</v>
      </c>
      <c r="AG102" s="308">
        <v>230</v>
      </c>
      <c r="AH102" s="309">
        <v>0</v>
      </c>
      <c r="AI102" s="302" t="s">
        <v>242</v>
      </c>
    </row>
    <row r="103" spans="1:35">
      <c r="A103" s="302" t="str">
        <f t="shared" si="15"/>
        <v>231 - Grange Community Primary School</v>
      </c>
      <c r="B103" s="302">
        <v>231</v>
      </c>
      <c r="C103" s="308">
        <v>231</v>
      </c>
      <c r="D103" s="308" t="str">
        <f t="shared" si="21"/>
        <v>ACADEMY</v>
      </c>
      <c r="E103" s="309" t="s">
        <v>1</v>
      </c>
      <c r="F103" s="302" t="s">
        <v>243</v>
      </c>
      <c r="G103" s="310">
        <f>VLOOKUP(C103,'[16]New ISB 21-22'!A:BQ,69,FALSE)</f>
        <v>857918.21332096832</v>
      </c>
      <c r="H103" s="310">
        <f>VLOOKUP(C103,'[16]New ISB 21-22'!A:BV,74,FALSE)</f>
        <v>0</v>
      </c>
      <c r="I103" s="310"/>
      <c r="J103" s="310">
        <f t="shared" si="16"/>
        <v>857918.21332096832</v>
      </c>
      <c r="K103" s="412"/>
      <c r="L103" s="310">
        <v>0</v>
      </c>
      <c r="M103" s="310">
        <f>VLOOKUP(C103,'[16]Adjusted Factors 20-21'!A:BS,71,FALSE)*10000</f>
        <v>0</v>
      </c>
      <c r="N103" s="310">
        <f>VLOOKUP(B103,'[16]Adjusted Factors 21-22'!A:BQ,69,FALSE)*6000</f>
        <v>0</v>
      </c>
      <c r="O103" s="311">
        <f t="shared" si="22"/>
        <v>0</v>
      </c>
      <c r="P103" s="311"/>
      <c r="Q103" s="311">
        <f t="shared" si="23"/>
        <v>857918</v>
      </c>
      <c r="R103" s="311"/>
      <c r="S103" s="311"/>
      <c r="T103" s="308">
        <v>231</v>
      </c>
      <c r="U103" s="312">
        <f t="shared" si="28"/>
        <v>0</v>
      </c>
      <c r="V103" s="312"/>
      <c r="W103" s="312">
        <f t="shared" si="17"/>
        <v>0</v>
      </c>
      <c r="X103" s="312">
        <f t="shared" si="18"/>
        <v>0</v>
      </c>
      <c r="Y103" s="312">
        <f t="shared" si="19"/>
        <v>0</v>
      </c>
      <c r="Z103" s="312">
        <f t="shared" si="25"/>
        <v>0</v>
      </c>
      <c r="AA103" s="312">
        <f t="shared" si="20"/>
        <v>0</v>
      </c>
      <c r="AB103" s="312">
        <f>VLOOKUP(C103,'[16]Adjusted Factors 21-22'!A:N,14,FALSE)</f>
        <v>181</v>
      </c>
      <c r="AF103" s="310" t="e">
        <f>VLOOKUP(C103,#REF!,69,FALSE)</f>
        <v>#REF!</v>
      </c>
      <c r="AG103" s="308">
        <v>231</v>
      </c>
      <c r="AH103" s="309">
        <v>0</v>
      </c>
      <c r="AI103" s="302" t="s">
        <v>243</v>
      </c>
    </row>
    <row r="104" spans="1:35">
      <c r="A104" s="302" t="str">
        <f t="shared" si="15"/>
        <v>232 - Kingsfleet Primary School</v>
      </c>
      <c r="B104" s="302">
        <v>232</v>
      </c>
      <c r="C104" s="308">
        <v>232</v>
      </c>
      <c r="D104" s="308">
        <f t="shared" si="21"/>
        <v>232</v>
      </c>
      <c r="E104" s="309">
        <f t="shared" ref="E104:E114" si="30">AH104</f>
        <v>0</v>
      </c>
      <c r="F104" s="302" t="s">
        <v>244</v>
      </c>
      <c r="G104" s="310">
        <f>VLOOKUP(C104,'[16]New ISB 21-22'!A:BQ,69,FALSE)</f>
        <v>871904.37322872051</v>
      </c>
      <c r="H104" s="310">
        <f>VLOOKUP(C104,'[16]New ISB 21-22'!A:BV,74,FALSE)</f>
        <v>-5291.41</v>
      </c>
      <c r="I104" s="310"/>
      <c r="J104" s="310">
        <f t="shared" si="16"/>
        <v>866612.96322872047</v>
      </c>
      <c r="K104" s="412"/>
      <c r="L104" s="310">
        <v>0</v>
      </c>
      <c r="M104" s="310">
        <f>VLOOKUP(C104,'[16]Adjusted Factors 20-21'!A:BS,71,FALSE)*10000</f>
        <v>0</v>
      </c>
      <c r="N104" s="310">
        <f>VLOOKUP(B104,'[16]Adjusted Factors 21-22'!A:BQ,69,FALSE)*6000</f>
        <v>0</v>
      </c>
      <c r="O104" s="311">
        <f t="shared" si="22"/>
        <v>0</v>
      </c>
      <c r="P104" s="311"/>
      <c r="Q104" s="311">
        <f t="shared" si="23"/>
        <v>866613</v>
      </c>
      <c r="R104" s="311"/>
      <c r="S104" s="311"/>
      <c r="T104" s="308">
        <v>232</v>
      </c>
      <c r="U104" s="312">
        <f t="shared" si="28"/>
        <v>2189</v>
      </c>
      <c r="V104" s="312"/>
      <c r="W104" s="312">
        <f t="shared" si="17"/>
        <v>2423.8200000000002</v>
      </c>
      <c r="X104" s="312">
        <f t="shared" si="18"/>
        <v>380.09</v>
      </c>
      <c r="Y104" s="312">
        <f t="shared" si="19"/>
        <v>298.5</v>
      </c>
      <c r="Z104" s="312">
        <f t="shared" si="25"/>
        <v>-5291.41</v>
      </c>
      <c r="AA104" s="312">
        <f t="shared" si="20"/>
        <v>0</v>
      </c>
      <c r="AB104" s="312">
        <f>VLOOKUP(C104,'[16]Adjusted Factors 21-22'!A:N,14,FALSE)</f>
        <v>199</v>
      </c>
      <c r="AF104" s="310" t="e">
        <f>VLOOKUP(C104,#REF!,69,FALSE)</f>
        <v>#REF!</v>
      </c>
      <c r="AG104" s="308">
        <v>232</v>
      </c>
      <c r="AH104" s="309">
        <v>0</v>
      </c>
      <c r="AI104" s="302" t="s">
        <v>244</v>
      </c>
    </row>
    <row r="105" spans="1:35">
      <c r="A105" s="302" t="str">
        <f t="shared" si="15"/>
        <v>233 - Langer Primary School</v>
      </c>
      <c r="B105" s="302">
        <v>233</v>
      </c>
      <c r="C105" s="308">
        <v>233</v>
      </c>
      <c r="D105" s="308" t="str">
        <f t="shared" si="21"/>
        <v>ACADEMY</v>
      </c>
      <c r="E105" s="309" t="str">
        <f t="shared" si="30"/>
        <v>ACADEMY</v>
      </c>
      <c r="F105" s="302" t="s">
        <v>245</v>
      </c>
      <c r="G105" s="310">
        <f>VLOOKUP(C105,'[16]New ISB 21-22'!A:BQ,69,FALSE)</f>
        <v>701894.11294273415</v>
      </c>
      <c r="H105" s="310">
        <f>VLOOKUP(C105,'[16]New ISB 21-22'!A:BV,74,FALSE)</f>
        <v>0</v>
      </c>
      <c r="I105" s="310"/>
      <c r="J105" s="310">
        <f t="shared" si="16"/>
        <v>701894.11294273415</v>
      </c>
      <c r="K105" s="412"/>
      <c r="L105" s="310">
        <v>0</v>
      </c>
      <c r="M105" s="310">
        <f>VLOOKUP(C105,'[16]Adjusted Factors 20-21'!A:BS,71,FALSE)*10000</f>
        <v>0</v>
      </c>
      <c r="N105" s="310">
        <f>VLOOKUP(B105,'[16]Adjusted Factors 21-22'!A:BQ,69,FALSE)*6000</f>
        <v>0</v>
      </c>
      <c r="O105" s="311">
        <f t="shared" si="22"/>
        <v>0</v>
      </c>
      <c r="P105" s="311"/>
      <c r="Q105" s="311">
        <f t="shared" si="23"/>
        <v>701894</v>
      </c>
      <c r="R105" s="311"/>
      <c r="S105" s="311"/>
      <c r="T105" s="308">
        <v>233</v>
      </c>
      <c r="U105" s="312">
        <f t="shared" si="28"/>
        <v>0</v>
      </c>
      <c r="V105" s="312"/>
      <c r="W105" s="312">
        <f t="shared" si="17"/>
        <v>0</v>
      </c>
      <c r="X105" s="312">
        <f t="shared" si="18"/>
        <v>0</v>
      </c>
      <c r="Y105" s="312">
        <f t="shared" si="19"/>
        <v>0</v>
      </c>
      <c r="Z105" s="312">
        <f t="shared" si="25"/>
        <v>0</v>
      </c>
      <c r="AA105" s="312">
        <f t="shared" si="20"/>
        <v>0</v>
      </c>
      <c r="AB105" s="312">
        <f>VLOOKUP(C105,'[16]Adjusted Factors 21-22'!A:N,14,FALSE)</f>
        <v>134</v>
      </c>
      <c r="AF105" s="310" t="e">
        <f>VLOOKUP(C105,#REF!,69,FALSE)</f>
        <v>#REF!</v>
      </c>
      <c r="AG105" s="308">
        <v>233</v>
      </c>
      <c r="AH105" s="309" t="s">
        <v>1</v>
      </c>
      <c r="AI105" s="302" t="s">
        <v>245</v>
      </c>
    </row>
    <row r="106" spans="1:35">
      <c r="A106" s="302" t="str">
        <f t="shared" si="15"/>
        <v>234 - Maidstone Infant School</v>
      </c>
      <c r="B106" s="302">
        <v>234</v>
      </c>
      <c r="C106" s="308">
        <v>234</v>
      </c>
      <c r="D106" s="308" t="str">
        <f t="shared" si="21"/>
        <v>ACADEMY</v>
      </c>
      <c r="E106" s="309" t="s">
        <v>1</v>
      </c>
      <c r="F106" s="302" t="s">
        <v>246</v>
      </c>
      <c r="G106" s="310">
        <f>VLOOKUP(C106,'[16]New ISB 21-22'!A:BQ,69,FALSE)</f>
        <v>582606.03490547929</v>
      </c>
      <c r="H106" s="310">
        <f>VLOOKUP(C106,'[16]New ISB 21-22'!A:BV,74,FALSE)</f>
        <v>0</v>
      </c>
      <c r="I106" s="310"/>
      <c r="J106" s="310">
        <f t="shared" si="16"/>
        <v>582606.03490547929</v>
      </c>
      <c r="K106" s="412"/>
      <c r="L106" s="310">
        <v>0</v>
      </c>
      <c r="M106" s="310">
        <f>VLOOKUP(C106,'[16]Adjusted Factors 20-21'!A:BS,71,FALSE)*10000</f>
        <v>0</v>
      </c>
      <c r="N106" s="310">
        <f>VLOOKUP(B106,'[16]Adjusted Factors 21-22'!A:BQ,69,FALSE)*6000</f>
        <v>0</v>
      </c>
      <c r="O106" s="311">
        <f t="shared" si="22"/>
        <v>0</v>
      </c>
      <c r="P106" s="311"/>
      <c r="Q106" s="311">
        <f t="shared" si="23"/>
        <v>582606</v>
      </c>
      <c r="R106" s="311"/>
      <c r="S106" s="311"/>
      <c r="T106" s="308">
        <v>234</v>
      </c>
      <c r="U106" s="312">
        <f t="shared" si="28"/>
        <v>0</v>
      </c>
      <c r="V106" s="312"/>
      <c r="W106" s="312">
        <f t="shared" si="17"/>
        <v>0</v>
      </c>
      <c r="X106" s="312">
        <f t="shared" si="18"/>
        <v>0</v>
      </c>
      <c r="Y106" s="312">
        <f t="shared" si="19"/>
        <v>0</v>
      </c>
      <c r="Z106" s="312">
        <f t="shared" si="25"/>
        <v>0</v>
      </c>
      <c r="AA106" s="312">
        <f t="shared" si="20"/>
        <v>0</v>
      </c>
      <c r="AB106" s="312">
        <f>VLOOKUP(C106,'[16]Adjusted Factors 21-22'!A:N,14,FALSE)</f>
        <v>112</v>
      </c>
      <c r="AF106" s="310" t="e">
        <f>VLOOKUP(C106,#REF!,69,FALSE)</f>
        <v>#REF!</v>
      </c>
      <c r="AG106" s="308">
        <v>234</v>
      </c>
      <c r="AH106" s="309">
        <v>0</v>
      </c>
      <c r="AI106" s="302" t="s">
        <v>246</v>
      </c>
    </row>
    <row r="107" spans="1:35">
      <c r="A107" s="302" t="str">
        <f t="shared" si="15"/>
        <v>237 - Grundisburgh Primary School</v>
      </c>
      <c r="B107" s="302">
        <v>237</v>
      </c>
      <c r="C107" s="308">
        <v>237</v>
      </c>
      <c r="D107" s="308">
        <f t="shared" si="21"/>
        <v>237</v>
      </c>
      <c r="E107" s="309">
        <f t="shared" si="30"/>
        <v>0</v>
      </c>
      <c r="F107" s="302" t="s">
        <v>247</v>
      </c>
      <c r="G107" s="310">
        <f>VLOOKUP(C107,'[16]New ISB 21-22'!A:BQ,69,FALSE)</f>
        <v>743973.25</v>
      </c>
      <c r="H107" s="310">
        <f>VLOOKUP(C107,'[16]New ISB 21-22'!A:BV,74,FALSE)</f>
        <v>-4600.07</v>
      </c>
      <c r="I107" s="310"/>
      <c r="J107" s="310">
        <f t="shared" si="16"/>
        <v>739373.18</v>
      </c>
      <c r="K107" s="412"/>
      <c r="L107" s="310">
        <v>0</v>
      </c>
      <c r="M107" s="310">
        <f>VLOOKUP(C107,'[16]Adjusted Factors 20-21'!A:BS,71,FALSE)*10000</f>
        <v>0</v>
      </c>
      <c r="N107" s="310">
        <f>VLOOKUP(B107,'[16]Adjusted Factors 21-22'!A:BQ,69,FALSE)*6000</f>
        <v>0</v>
      </c>
      <c r="O107" s="311">
        <f t="shared" si="22"/>
        <v>0</v>
      </c>
      <c r="P107" s="311"/>
      <c r="Q107" s="311">
        <f t="shared" si="23"/>
        <v>739373</v>
      </c>
      <c r="R107" s="311"/>
      <c r="S107" s="311"/>
      <c r="T107" s="308">
        <v>237</v>
      </c>
      <c r="U107" s="312">
        <f t="shared" si="28"/>
        <v>1903</v>
      </c>
      <c r="V107" s="312"/>
      <c r="W107" s="312">
        <f t="shared" si="17"/>
        <v>2107.14</v>
      </c>
      <c r="X107" s="312">
        <f t="shared" si="18"/>
        <v>330.43</v>
      </c>
      <c r="Y107" s="312">
        <f t="shared" si="19"/>
        <v>259.5</v>
      </c>
      <c r="Z107" s="312">
        <f t="shared" si="25"/>
        <v>-4600.07</v>
      </c>
      <c r="AA107" s="312">
        <f t="shared" si="20"/>
        <v>0</v>
      </c>
      <c r="AB107" s="312">
        <f>VLOOKUP(C107,'[16]Adjusted Factors 21-22'!A:N,14,FALSE)</f>
        <v>173</v>
      </c>
      <c r="AF107" s="310" t="e">
        <f>VLOOKUP(C107,#REF!,69,FALSE)</f>
        <v>#REF!</v>
      </c>
      <c r="AG107" s="308">
        <v>237</v>
      </c>
      <c r="AH107" s="309">
        <v>0</v>
      </c>
      <c r="AI107" s="302" t="s">
        <v>247</v>
      </c>
    </row>
    <row r="108" spans="1:35">
      <c r="A108" s="302" t="str">
        <f t="shared" si="15"/>
        <v>238 - Beaumont Community Primary School</v>
      </c>
      <c r="B108" s="302">
        <v>238</v>
      </c>
      <c r="C108" s="308">
        <v>238</v>
      </c>
      <c r="D108" s="308">
        <f t="shared" si="21"/>
        <v>238</v>
      </c>
      <c r="E108" s="309">
        <f t="shared" si="30"/>
        <v>0</v>
      </c>
      <c r="F108" s="302" t="s">
        <v>248</v>
      </c>
      <c r="G108" s="310">
        <f>VLOOKUP(C108,'[16]New ISB 21-22'!A:BQ,69,FALSE)</f>
        <v>509401.04038037948</v>
      </c>
      <c r="H108" s="310">
        <f>VLOOKUP(C108,'[16]New ISB 21-22'!A:BV,74,FALSE)</f>
        <v>-2659</v>
      </c>
      <c r="I108" s="310"/>
      <c r="J108" s="310">
        <f t="shared" si="16"/>
        <v>506742.04038037948</v>
      </c>
      <c r="K108" s="412"/>
      <c r="L108" s="310">
        <v>0</v>
      </c>
      <c r="M108" s="310">
        <f>VLOOKUP(C108,'[16]Adjusted Factors 20-21'!A:BS,71,FALSE)*10000</f>
        <v>0</v>
      </c>
      <c r="N108" s="310">
        <f>VLOOKUP(B108,'[16]Adjusted Factors 21-22'!A:BQ,69,FALSE)*6000</f>
        <v>0</v>
      </c>
      <c r="O108" s="311">
        <f t="shared" si="22"/>
        <v>0</v>
      </c>
      <c r="P108" s="311"/>
      <c r="Q108" s="311">
        <f t="shared" si="23"/>
        <v>506742</v>
      </c>
      <c r="R108" s="311"/>
      <c r="S108" s="311"/>
      <c r="T108" s="308">
        <v>238</v>
      </c>
      <c r="U108" s="312">
        <f t="shared" si="28"/>
        <v>1100</v>
      </c>
      <c r="V108" s="312"/>
      <c r="W108" s="312">
        <f t="shared" si="17"/>
        <v>1218</v>
      </c>
      <c r="X108" s="312">
        <f t="shared" si="18"/>
        <v>191</v>
      </c>
      <c r="Y108" s="312">
        <f t="shared" si="19"/>
        <v>150</v>
      </c>
      <c r="Z108" s="312">
        <f t="shared" si="25"/>
        <v>-2659</v>
      </c>
      <c r="AA108" s="312">
        <f t="shared" si="20"/>
        <v>0</v>
      </c>
      <c r="AB108" s="312">
        <f>VLOOKUP(C108,'[16]Adjusted Factors 21-22'!A:N,14,FALSE)</f>
        <v>100</v>
      </c>
      <c r="AF108" s="310" t="e">
        <f>VLOOKUP(C108,#REF!,69,FALSE)</f>
        <v>#REF!</v>
      </c>
      <c r="AG108" s="308">
        <v>238</v>
      </c>
      <c r="AH108" s="309">
        <v>0</v>
      </c>
      <c r="AI108" s="302" t="s">
        <v>248</v>
      </c>
    </row>
    <row r="109" spans="1:35">
      <c r="A109" s="302" t="str">
        <f t="shared" si="15"/>
        <v>239 - Hadleigh Community Primary School</v>
      </c>
      <c r="B109" s="302">
        <v>239</v>
      </c>
      <c r="C109" s="308">
        <v>239</v>
      </c>
      <c r="D109" s="308">
        <f t="shared" si="21"/>
        <v>239</v>
      </c>
      <c r="E109" s="309">
        <f t="shared" si="30"/>
        <v>0</v>
      </c>
      <c r="F109" s="302" t="s">
        <v>249</v>
      </c>
      <c r="G109" s="310">
        <f>VLOOKUP(C109,'[16]New ISB 21-22'!A:BQ,69,FALSE)</f>
        <v>1992764</v>
      </c>
      <c r="H109" s="310">
        <f>VLOOKUP(C109,'[16]New ISB 21-22'!A:BV,74,FALSE)</f>
        <v>-12417.53</v>
      </c>
      <c r="I109" s="310"/>
      <c r="J109" s="310">
        <f t="shared" si="16"/>
        <v>1980346.47</v>
      </c>
      <c r="K109" s="412"/>
      <c r="L109" s="310">
        <v>0</v>
      </c>
      <c r="M109" s="310">
        <f>VLOOKUP(C109,'[16]Adjusted Factors 20-21'!A:BS,71,FALSE)*10000</f>
        <v>0</v>
      </c>
      <c r="N109" s="310">
        <f>VLOOKUP(B109,'[16]Adjusted Factors 21-22'!A:BQ,69,FALSE)*6000</f>
        <v>0</v>
      </c>
      <c r="O109" s="311">
        <f t="shared" si="22"/>
        <v>0</v>
      </c>
      <c r="P109" s="311"/>
      <c r="Q109" s="311">
        <f t="shared" si="23"/>
        <v>1980346</v>
      </c>
      <c r="R109" s="311"/>
      <c r="S109" s="311"/>
      <c r="T109" s="308">
        <v>239</v>
      </c>
      <c r="U109" s="312">
        <f t="shared" si="28"/>
        <v>5137</v>
      </c>
      <c r="V109" s="312"/>
      <c r="W109" s="312">
        <f t="shared" si="17"/>
        <v>5688.0599999999995</v>
      </c>
      <c r="X109" s="312">
        <f t="shared" si="18"/>
        <v>891.96999999999991</v>
      </c>
      <c r="Y109" s="312">
        <f t="shared" si="19"/>
        <v>700.5</v>
      </c>
      <c r="Z109" s="312">
        <f t="shared" si="25"/>
        <v>-12417.529999999999</v>
      </c>
      <c r="AA109" s="312">
        <f t="shared" si="20"/>
        <v>0</v>
      </c>
      <c r="AB109" s="312">
        <f>VLOOKUP(C109,'[16]Adjusted Factors 21-22'!A:N,14,FALSE)</f>
        <v>467</v>
      </c>
      <c r="AF109" s="310" t="e">
        <f>VLOOKUP(C109,#REF!,69,FALSE)</f>
        <v>#REF!</v>
      </c>
      <c r="AG109" s="308">
        <v>239</v>
      </c>
      <c r="AH109" s="309">
        <v>0</v>
      </c>
      <c r="AI109" s="302" t="s">
        <v>249</v>
      </c>
    </row>
    <row r="110" spans="1:35">
      <c r="A110" s="302" t="str">
        <f t="shared" si="15"/>
        <v>240 - St Mary's CEVAP School, Hadleigh</v>
      </c>
      <c r="B110" s="302">
        <v>240</v>
      </c>
      <c r="C110" s="308">
        <v>240</v>
      </c>
      <c r="D110" s="308" t="str">
        <f t="shared" si="21"/>
        <v>ACADEMY</v>
      </c>
      <c r="E110" s="309" t="str">
        <f t="shared" si="30"/>
        <v>ACADEMY</v>
      </c>
      <c r="F110" s="302" t="s">
        <v>250</v>
      </c>
      <c r="G110" s="310">
        <f>VLOOKUP(C110,'[16]New ISB 21-22'!A:BQ,69,FALSE)</f>
        <v>804345.13243243238</v>
      </c>
      <c r="H110" s="310">
        <f>VLOOKUP(C110,'[16]New ISB 21-22'!A:BV,74,FALSE)</f>
        <v>0</v>
      </c>
      <c r="I110" s="310"/>
      <c r="J110" s="310">
        <f t="shared" si="16"/>
        <v>804345.13243243238</v>
      </c>
      <c r="K110" s="412"/>
      <c r="L110" s="310">
        <v>0</v>
      </c>
      <c r="M110" s="310">
        <f>VLOOKUP(C110,'[16]Adjusted Factors 20-21'!A:BS,71,FALSE)*10000</f>
        <v>0</v>
      </c>
      <c r="N110" s="310">
        <f>VLOOKUP(B110,'[16]Adjusted Factors 21-22'!A:BQ,69,FALSE)*6000</f>
        <v>0</v>
      </c>
      <c r="O110" s="311">
        <f t="shared" si="22"/>
        <v>0</v>
      </c>
      <c r="P110" s="311"/>
      <c r="Q110" s="311">
        <f t="shared" si="23"/>
        <v>804345</v>
      </c>
      <c r="R110" s="311"/>
      <c r="S110" s="311"/>
      <c r="T110" s="308">
        <v>240</v>
      </c>
      <c r="U110" s="312">
        <f t="shared" si="28"/>
        <v>0</v>
      </c>
      <c r="V110" s="312"/>
      <c r="W110" s="312">
        <f t="shared" si="17"/>
        <v>0</v>
      </c>
      <c r="X110" s="312">
        <f t="shared" si="18"/>
        <v>0</v>
      </c>
      <c r="Y110" s="312">
        <f t="shared" si="19"/>
        <v>0</v>
      </c>
      <c r="Z110" s="312">
        <f t="shared" si="25"/>
        <v>0</v>
      </c>
      <c r="AA110" s="312">
        <f t="shared" si="20"/>
        <v>0</v>
      </c>
      <c r="AB110" s="312">
        <f>VLOOKUP(C110,'[16]Adjusted Factors 21-22'!A:N,14,FALSE)</f>
        <v>182</v>
      </c>
      <c r="AF110" s="310" t="e">
        <f>VLOOKUP(C110,#REF!,69,FALSE)</f>
        <v>#REF!</v>
      </c>
      <c r="AG110" s="308">
        <v>240</v>
      </c>
      <c r="AH110" s="309" t="s">
        <v>1</v>
      </c>
      <c r="AI110" s="302" t="s">
        <v>250</v>
      </c>
    </row>
    <row r="111" spans="1:35">
      <c r="A111" s="302" t="str">
        <f t="shared" si="15"/>
        <v>242 - Henley Primary School</v>
      </c>
      <c r="B111" s="302">
        <v>242</v>
      </c>
      <c r="C111" s="308">
        <v>242</v>
      </c>
      <c r="D111" s="308" t="str">
        <f t="shared" si="21"/>
        <v>ACADEMY</v>
      </c>
      <c r="E111" s="309" t="str">
        <f t="shared" si="30"/>
        <v>ACADEMY</v>
      </c>
      <c r="F111" s="302" t="s">
        <v>251</v>
      </c>
      <c r="G111" s="310">
        <f>VLOOKUP(C111,'[16]New ISB 21-22'!A:BQ,69,FALSE)</f>
        <v>480521.19423076924</v>
      </c>
      <c r="H111" s="310">
        <f>VLOOKUP(C111,'[16]New ISB 21-22'!A:BV,74,FALSE)</f>
        <v>0</v>
      </c>
      <c r="I111" s="310"/>
      <c r="J111" s="310">
        <f t="shared" si="16"/>
        <v>480521.19423076924</v>
      </c>
      <c r="K111" s="412"/>
      <c r="L111" s="310">
        <v>0</v>
      </c>
      <c r="M111" s="310">
        <f>VLOOKUP(C111,'[16]Adjusted Factors 20-21'!A:BS,71,FALSE)*10000</f>
        <v>0</v>
      </c>
      <c r="N111" s="310">
        <f>VLOOKUP(B111,'[16]Adjusted Factors 21-22'!A:BQ,69,FALSE)*6000</f>
        <v>0</v>
      </c>
      <c r="O111" s="311">
        <f t="shared" si="22"/>
        <v>0</v>
      </c>
      <c r="P111" s="311"/>
      <c r="Q111" s="311">
        <f t="shared" si="23"/>
        <v>480521</v>
      </c>
      <c r="R111" s="311"/>
      <c r="S111" s="311"/>
      <c r="T111" s="308">
        <v>242</v>
      </c>
      <c r="U111" s="312">
        <f t="shared" si="28"/>
        <v>0</v>
      </c>
      <c r="V111" s="312"/>
      <c r="W111" s="312">
        <f t="shared" si="17"/>
        <v>0</v>
      </c>
      <c r="X111" s="312">
        <f t="shared" si="18"/>
        <v>0</v>
      </c>
      <c r="Y111" s="312">
        <f t="shared" si="19"/>
        <v>0</v>
      </c>
      <c r="Z111" s="312">
        <f t="shared" si="25"/>
        <v>0</v>
      </c>
      <c r="AA111" s="312">
        <f t="shared" si="20"/>
        <v>0</v>
      </c>
      <c r="AB111" s="312">
        <f>VLOOKUP(C111,'[16]Adjusted Factors 21-22'!A:N,14,FALSE)</f>
        <v>105</v>
      </c>
      <c r="AF111" s="310" t="e">
        <f>VLOOKUP(C111,#REF!,69,FALSE)</f>
        <v>#REF!</v>
      </c>
      <c r="AG111" s="308">
        <v>242</v>
      </c>
      <c r="AH111" s="309" t="s">
        <v>1</v>
      </c>
      <c r="AI111" s="302" t="s">
        <v>251</v>
      </c>
    </row>
    <row r="112" spans="1:35">
      <c r="A112" s="302" t="str">
        <f t="shared" si="15"/>
        <v>243 - Hintlesham and Chattisham CEVCP School</v>
      </c>
      <c r="B112" s="302">
        <v>243</v>
      </c>
      <c r="C112" s="308">
        <v>243</v>
      </c>
      <c r="D112" s="308" t="str">
        <f t="shared" si="21"/>
        <v>ACADEMY</v>
      </c>
      <c r="E112" s="309" t="str">
        <f t="shared" si="30"/>
        <v>ACADEMY</v>
      </c>
      <c r="F112" s="302" t="s">
        <v>252</v>
      </c>
      <c r="G112" s="310">
        <f>VLOOKUP(C112,'[16]New ISB 21-22'!A:BQ,69,FALSE)</f>
        <v>435485.70579378534</v>
      </c>
      <c r="H112" s="310">
        <f>VLOOKUP(C112,'[16]New ISB 21-22'!A:BV,74,FALSE)</f>
        <v>0</v>
      </c>
      <c r="I112" s="310"/>
      <c r="J112" s="310">
        <f t="shared" si="16"/>
        <v>435485.70579378534</v>
      </c>
      <c r="K112" s="412"/>
      <c r="L112" s="310">
        <v>0</v>
      </c>
      <c r="M112" s="310">
        <f>VLOOKUP(C112,'[16]Adjusted Factors 20-21'!A:BS,71,FALSE)*10000</f>
        <v>0</v>
      </c>
      <c r="N112" s="310">
        <f>VLOOKUP(B112,'[16]Adjusted Factors 21-22'!A:BQ,69,FALSE)*6000</f>
        <v>0</v>
      </c>
      <c r="O112" s="311">
        <f t="shared" si="22"/>
        <v>0</v>
      </c>
      <c r="P112" s="311"/>
      <c r="Q112" s="311">
        <f t="shared" si="23"/>
        <v>435486</v>
      </c>
      <c r="R112" s="311"/>
      <c r="S112" s="311"/>
      <c r="T112" s="308">
        <v>243</v>
      </c>
      <c r="U112" s="312">
        <f t="shared" si="28"/>
        <v>0</v>
      </c>
      <c r="V112" s="312"/>
      <c r="W112" s="312">
        <f t="shared" si="17"/>
        <v>0</v>
      </c>
      <c r="X112" s="312">
        <f t="shared" si="18"/>
        <v>0</v>
      </c>
      <c r="Y112" s="312">
        <f t="shared" si="19"/>
        <v>0</v>
      </c>
      <c r="Z112" s="312">
        <f t="shared" si="25"/>
        <v>0</v>
      </c>
      <c r="AA112" s="312">
        <f t="shared" si="20"/>
        <v>0</v>
      </c>
      <c r="AB112" s="312">
        <f>VLOOKUP(C112,'[16]Adjusted Factors 21-22'!A:N,14,FALSE)</f>
        <v>82</v>
      </c>
      <c r="AF112" s="310" t="e">
        <f>VLOOKUP(C112,#REF!,69,FALSE)</f>
        <v>#REF!</v>
      </c>
      <c r="AG112" s="308">
        <v>243</v>
      </c>
      <c r="AH112" s="309" t="s">
        <v>1</v>
      </c>
      <c r="AI112" s="302" t="s">
        <v>252</v>
      </c>
    </row>
    <row r="113" spans="1:35">
      <c r="A113" s="302" t="str">
        <f t="shared" si="15"/>
        <v>245 - Holbrook Primary School</v>
      </c>
      <c r="B113" s="302">
        <v>245</v>
      </c>
      <c r="C113" s="308">
        <v>245</v>
      </c>
      <c r="D113" s="308">
        <f t="shared" si="21"/>
        <v>245</v>
      </c>
      <c r="E113" s="309">
        <f t="shared" si="30"/>
        <v>0</v>
      </c>
      <c r="F113" s="302" t="s">
        <v>253</v>
      </c>
      <c r="G113" s="310">
        <f>VLOOKUP(C113,'[16]New ISB 21-22'!A:BQ,69,FALSE)</f>
        <v>758386.25</v>
      </c>
      <c r="H113" s="310">
        <f>VLOOKUP(C113,'[16]New ISB 21-22'!A:BV,74,FALSE)</f>
        <v>-4733.0199999999995</v>
      </c>
      <c r="I113" s="310"/>
      <c r="J113" s="310">
        <f t="shared" si="16"/>
        <v>753653.23</v>
      </c>
      <c r="K113" s="412"/>
      <c r="L113" s="310">
        <v>0</v>
      </c>
      <c r="M113" s="310">
        <f>VLOOKUP(C113,'[16]Adjusted Factors 20-21'!A:BS,71,FALSE)*10000</f>
        <v>0</v>
      </c>
      <c r="N113" s="310">
        <f>VLOOKUP(B113,'[16]Adjusted Factors 21-22'!A:BQ,69,FALSE)*6000</f>
        <v>0</v>
      </c>
      <c r="O113" s="311">
        <f t="shared" si="22"/>
        <v>0</v>
      </c>
      <c r="P113" s="311"/>
      <c r="Q113" s="311">
        <f t="shared" si="23"/>
        <v>753653</v>
      </c>
      <c r="R113" s="311"/>
      <c r="S113" s="311"/>
      <c r="T113" s="308">
        <v>245</v>
      </c>
      <c r="U113" s="312">
        <f t="shared" si="28"/>
        <v>1958</v>
      </c>
      <c r="V113" s="312"/>
      <c r="W113" s="312">
        <f t="shared" si="17"/>
        <v>2168.04</v>
      </c>
      <c r="X113" s="312">
        <f t="shared" si="18"/>
        <v>339.97999999999996</v>
      </c>
      <c r="Y113" s="312">
        <f t="shared" si="19"/>
        <v>267</v>
      </c>
      <c r="Z113" s="312">
        <f t="shared" si="25"/>
        <v>-4733.0199999999995</v>
      </c>
      <c r="AA113" s="312">
        <f t="shared" si="20"/>
        <v>0</v>
      </c>
      <c r="AB113" s="312">
        <f>VLOOKUP(C113,'[16]Adjusted Factors 21-22'!A:N,14,FALSE)</f>
        <v>178</v>
      </c>
      <c r="AF113" s="310" t="e">
        <f>VLOOKUP(C113,#REF!,69,FALSE)</f>
        <v>#REF!</v>
      </c>
      <c r="AG113" s="308">
        <v>245</v>
      </c>
      <c r="AH113" s="309">
        <v>0</v>
      </c>
      <c r="AI113" s="302" t="s">
        <v>253</v>
      </c>
    </row>
    <row r="114" spans="1:35">
      <c r="A114" s="302" t="str">
        <f t="shared" si="15"/>
        <v>246 - Hollesley Primary School</v>
      </c>
      <c r="B114" s="302">
        <v>246</v>
      </c>
      <c r="C114" s="308">
        <v>246</v>
      </c>
      <c r="D114" s="308">
        <f t="shared" si="21"/>
        <v>246</v>
      </c>
      <c r="E114" s="309">
        <f t="shared" si="30"/>
        <v>0</v>
      </c>
      <c r="F114" s="302" t="s">
        <v>254</v>
      </c>
      <c r="G114" s="310">
        <f>VLOOKUP(C114,'[16]New ISB 21-22'!A:BQ,69,FALSE)</f>
        <v>523604.88346844481</v>
      </c>
      <c r="H114" s="310">
        <f>VLOOKUP(C114,'[16]New ISB 21-22'!A:BV,74,FALSE)</f>
        <v>-2791.95</v>
      </c>
      <c r="I114" s="310"/>
      <c r="J114" s="310">
        <f t="shared" si="16"/>
        <v>520812.9334684448</v>
      </c>
      <c r="K114" s="412"/>
      <c r="L114" s="310">
        <v>0</v>
      </c>
      <c r="M114" s="310">
        <f>VLOOKUP(C114,'[16]Adjusted Factors 20-21'!A:BS,71,FALSE)*10000</f>
        <v>0</v>
      </c>
      <c r="N114" s="310">
        <f>VLOOKUP(B114,'[16]Adjusted Factors 21-22'!A:BQ,69,FALSE)*6000</f>
        <v>0</v>
      </c>
      <c r="O114" s="311">
        <f t="shared" si="22"/>
        <v>0</v>
      </c>
      <c r="P114" s="311"/>
      <c r="Q114" s="311">
        <f t="shared" si="23"/>
        <v>520813</v>
      </c>
      <c r="R114" s="311"/>
      <c r="S114" s="311"/>
      <c r="T114" s="308">
        <v>246</v>
      </c>
      <c r="U114" s="312">
        <f t="shared" si="28"/>
        <v>1155</v>
      </c>
      <c r="V114" s="312"/>
      <c r="W114" s="312">
        <f t="shared" si="17"/>
        <v>1278.8999999999999</v>
      </c>
      <c r="X114" s="312">
        <f t="shared" si="18"/>
        <v>200.54999999999998</v>
      </c>
      <c r="Y114" s="312">
        <f t="shared" si="19"/>
        <v>157.5</v>
      </c>
      <c r="Z114" s="312">
        <f t="shared" si="25"/>
        <v>-2791.95</v>
      </c>
      <c r="AA114" s="312">
        <f t="shared" si="20"/>
        <v>0</v>
      </c>
      <c r="AB114" s="312">
        <f>VLOOKUP(C114,'[16]Adjusted Factors 21-22'!A:N,14,FALSE)</f>
        <v>105</v>
      </c>
      <c r="AF114" s="310" t="e">
        <f>VLOOKUP(C114,#REF!,69,FALSE)</f>
        <v>#REF!</v>
      </c>
      <c r="AG114" s="308">
        <v>246</v>
      </c>
      <c r="AH114" s="309">
        <v>0</v>
      </c>
      <c r="AI114" s="302" t="s">
        <v>254</v>
      </c>
    </row>
    <row r="115" spans="1:35">
      <c r="A115" s="302" t="str">
        <f t="shared" si="15"/>
        <v>249 - Broke Hall Community Primary School</v>
      </c>
      <c r="B115" s="302">
        <v>249</v>
      </c>
      <c r="C115" s="308">
        <v>249</v>
      </c>
      <c r="D115" s="308" t="str">
        <f t="shared" si="21"/>
        <v>ACADEMY</v>
      </c>
      <c r="E115" s="309" t="s">
        <v>1</v>
      </c>
      <c r="F115" s="302" t="s">
        <v>255</v>
      </c>
      <c r="G115" s="310">
        <f>VLOOKUP(C115,'[16]New ISB 21-22'!A:BQ,69,FALSE)</f>
        <v>2622740</v>
      </c>
      <c r="H115" s="310">
        <f>VLOOKUP(C115,'[16]New ISB 21-22'!A:BV,74,FALSE)</f>
        <v>0</v>
      </c>
      <c r="I115" s="310"/>
      <c r="J115" s="310">
        <f t="shared" si="16"/>
        <v>2622740</v>
      </c>
      <c r="K115" s="412"/>
      <c r="L115" s="310">
        <v>0</v>
      </c>
      <c r="M115" s="310">
        <f>VLOOKUP(C115,'[16]Adjusted Factors 20-21'!A:BS,71,FALSE)*10000</f>
        <v>0</v>
      </c>
      <c r="N115" s="310">
        <f>VLOOKUP(B115,'[16]Adjusted Factors 21-22'!A:BQ,69,FALSE)*6000</f>
        <v>0</v>
      </c>
      <c r="O115" s="311">
        <f t="shared" si="22"/>
        <v>0</v>
      </c>
      <c r="P115" s="311"/>
      <c r="Q115" s="311">
        <f t="shared" si="23"/>
        <v>2622740</v>
      </c>
      <c r="R115" s="311"/>
      <c r="S115" s="311"/>
      <c r="T115" s="308">
        <v>249</v>
      </c>
      <c r="U115" s="312">
        <f t="shared" si="28"/>
        <v>0</v>
      </c>
      <c r="V115" s="312"/>
      <c r="W115" s="312">
        <f t="shared" si="17"/>
        <v>0</v>
      </c>
      <c r="X115" s="312">
        <f t="shared" si="18"/>
        <v>0</v>
      </c>
      <c r="Y115" s="312">
        <f t="shared" si="19"/>
        <v>0</v>
      </c>
      <c r="Z115" s="312">
        <f t="shared" si="25"/>
        <v>0</v>
      </c>
      <c r="AA115" s="312">
        <f t="shared" si="20"/>
        <v>0</v>
      </c>
      <c r="AB115" s="312">
        <f>VLOOKUP(C115,'[16]Adjusted Factors 21-22'!A:N,14,FALSE)</f>
        <v>625</v>
      </c>
      <c r="AF115" s="310" t="e">
        <f>VLOOKUP(C115,#REF!,69,FALSE)</f>
        <v>#REF!</v>
      </c>
      <c r="AG115" s="308">
        <v>249</v>
      </c>
      <c r="AH115" s="309">
        <v>0</v>
      </c>
      <c r="AI115" s="302" t="s">
        <v>255</v>
      </c>
    </row>
    <row r="116" spans="1:35">
      <c r="A116" s="302" t="str">
        <f t="shared" si="15"/>
        <v>250 - Britannia Primary School and Nursery</v>
      </c>
      <c r="B116" s="302">
        <v>250</v>
      </c>
      <c r="C116" s="308">
        <v>250</v>
      </c>
      <c r="D116" s="308" t="str">
        <f t="shared" si="21"/>
        <v>ACADEMY</v>
      </c>
      <c r="E116" s="309" t="s">
        <v>1</v>
      </c>
      <c r="F116" s="302" t="s">
        <v>256</v>
      </c>
      <c r="G116" s="310">
        <f>VLOOKUP(C116,'[16]New ISB 21-22'!A:BQ,69,FALSE)</f>
        <v>2609124.7999999998</v>
      </c>
      <c r="H116" s="310">
        <f>VLOOKUP(C116,'[16]New ISB 21-22'!A:BV,74,FALSE)</f>
        <v>0</v>
      </c>
      <c r="I116" s="310"/>
      <c r="J116" s="310">
        <f t="shared" si="16"/>
        <v>2609124.7999999998</v>
      </c>
      <c r="K116" s="412"/>
      <c r="L116" s="310">
        <v>0</v>
      </c>
      <c r="M116" s="310">
        <f>VLOOKUP(C116,'[16]Adjusted Factors 20-21'!A:BS,71,FALSE)*10000</f>
        <v>0</v>
      </c>
      <c r="N116" s="310">
        <f>VLOOKUP(B116,'[16]Adjusted Factors 21-22'!A:BQ,69,FALSE)*6000</f>
        <v>0</v>
      </c>
      <c r="O116" s="311">
        <f t="shared" si="22"/>
        <v>0</v>
      </c>
      <c r="P116" s="311"/>
      <c r="Q116" s="311">
        <f t="shared" si="23"/>
        <v>2609125</v>
      </c>
      <c r="R116" s="311"/>
      <c r="S116" s="311"/>
      <c r="T116" s="308">
        <v>250</v>
      </c>
      <c r="U116" s="312">
        <f t="shared" si="28"/>
        <v>0</v>
      </c>
      <c r="V116" s="312"/>
      <c r="W116" s="312">
        <f t="shared" si="17"/>
        <v>0</v>
      </c>
      <c r="X116" s="312">
        <f t="shared" si="18"/>
        <v>0</v>
      </c>
      <c r="Y116" s="312">
        <f t="shared" si="19"/>
        <v>0</v>
      </c>
      <c r="Z116" s="312">
        <f t="shared" si="25"/>
        <v>0</v>
      </c>
      <c r="AA116" s="312">
        <f t="shared" si="20"/>
        <v>0</v>
      </c>
      <c r="AB116" s="312">
        <f>VLOOKUP(C116,'[16]Adjusted Factors 21-22'!A:N,14,FALSE)</f>
        <v>622</v>
      </c>
      <c r="AF116" s="310" t="e">
        <f>VLOOKUP(C116,#REF!,69,FALSE)</f>
        <v>#REF!</v>
      </c>
      <c r="AG116" s="308">
        <v>250</v>
      </c>
      <c r="AH116" s="309" t="s">
        <v>1</v>
      </c>
      <c r="AI116" s="302" t="s">
        <v>256</v>
      </c>
    </row>
    <row r="117" spans="1:35">
      <c r="A117" s="302" t="str">
        <f t="shared" si="15"/>
        <v>251 - Castle Hill Infant School</v>
      </c>
      <c r="B117" s="302">
        <v>251</v>
      </c>
      <c r="C117" s="308">
        <v>251</v>
      </c>
      <c r="D117" s="308" t="str">
        <f t="shared" si="21"/>
        <v>ACADEMY</v>
      </c>
      <c r="E117" s="309" t="str">
        <f t="shared" ref="E117:E127" si="31">AH117</f>
        <v>ACADEMY</v>
      </c>
      <c r="F117" s="302" t="s">
        <v>257</v>
      </c>
      <c r="G117" s="310">
        <f>VLOOKUP(C117,'[16]New ISB 21-22'!A:BQ,69,FALSE)</f>
        <v>931132.99002932536</v>
      </c>
      <c r="H117" s="310">
        <f>VLOOKUP(C117,'[16]New ISB 21-22'!A:BV,74,FALSE)</f>
        <v>0</v>
      </c>
      <c r="I117" s="310"/>
      <c r="J117" s="310">
        <f t="shared" si="16"/>
        <v>931132.99002932536</v>
      </c>
      <c r="K117" s="412"/>
      <c r="L117" s="310">
        <v>0</v>
      </c>
      <c r="M117" s="310">
        <f>VLOOKUP(C117,'[16]Adjusted Factors 20-21'!A:BS,71,FALSE)*10000</f>
        <v>0</v>
      </c>
      <c r="N117" s="310">
        <f>VLOOKUP(B117,'[16]Adjusted Factors 21-22'!A:BQ,69,FALSE)*6000</f>
        <v>0</v>
      </c>
      <c r="O117" s="311">
        <f t="shared" si="22"/>
        <v>0</v>
      </c>
      <c r="P117" s="311"/>
      <c r="Q117" s="311">
        <f t="shared" si="23"/>
        <v>931133</v>
      </c>
      <c r="R117" s="311"/>
      <c r="S117" s="311"/>
      <c r="T117" s="308">
        <v>251</v>
      </c>
      <c r="U117" s="312">
        <f t="shared" si="28"/>
        <v>0</v>
      </c>
      <c r="V117" s="312"/>
      <c r="W117" s="312">
        <f t="shared" si="17"/>
        <v>0</v>
      </c>
      <c r="X117" s="312">
        <f t="shared" si="18"/>
        <v>0</v>
      </c>
      <c r="Y117" s="312">
        <f t="shared" si="19"/>
        <v>0</v>
      </c>
      <c r="Z117" s="312">
        <f t="shared" si="25"/>
        <v>0</v>
      </c>
      <c r="AA117" s="312">
        <f t="shared" si="20"/>
        <v>0</v>
      </c>
      <c r="AB117" s="312">
        <f>VLOOKUP(C117,'[16]Adjusted Factors 21-22'!A:N,14,FALSE)</f>
        <v>204</v>
      </c>
      <c r="AF117" s="310" t="e">
        <f>VLOOKUP(C117,#REF!,69,FALSE)</f>
        <v>#REF!</v>
      </c>
      <c r="AG117" s="308">
        <v>251</v>
      </c>
      <c r="AH117" s="309" t="s">
        <v>1</v>
      </c>
      <c r="AI117" s="302" t="s">
        <v>257</v>
      </c>
    </row>
    <row r="118" spans="1:35">
      <c r="A118" s="302" t="str">
        <f t="shared" si="15"/>
        <v>252 - Castle Hill Junior School</v>
      </c>
      <c r="B118" s="302">
        <v>252</v>
      </c>
      <c r="C118" s="308">
        <v>252</v>
      </c>
      <c r="D118" s="308" t="str">
        <f t="shared" si="21"/>
        <v>ACADEMY</v>
      </c>
      <c r="E118" s="309" t="str">
        <f t="shared" si="31"/>
        <v>ACADEMY</v>
      </c>
      <c r="F118" s="302" t="s">
        <v>258</v>
      </c>
      <c r="G118" s="310">
        <f>VLOOKUP(C118,'[16]New ISB 21-22'!A:BQ,69,FALSE)</f>
        <v>1379536.0716846741</v>
      </c>
      <c r="H118" s="310">
        <f>VLOOKUP(C118,'[16]New ISB 21-22'!A:BV,74,FALSE)</f>
        <v>0</v>
      </c>
      <c r="I118" s="310"/>
      <c r="J118" s="310">
        <f t="shared" si="16"/>
        <v>1379536.0716846741</v>
      </c>
      <c r="K118" s="412"/>
      <c r="L118" s="310">
        <v>0</v>
      </c>
      <c r="M118" s="310">
        <f>VLOOKUP(C118,'[16]Adjusted Factors 20-21'!A:BS,71,FALSE)*10000</f>
        <v>0</v>
      </c>
      <c r="N118" s="310">
        <f>VLOOKUP(B118,'[16]Adjusted Factors 21-22'!A:BQ,69,FALSE)*6000</f>
        <v>0</v>
      </c>
      <c r="O118" s="311">
        <f t="shared" si="22"/>
        <v>0</v>
      </c>
      <c r="P118" s="311"/>
      <c r="Q118" s="311">
        <f t="shared" si="23"/>
        <v>1379536</v>
      </c>
      <c r="R118" s="311"/>
      <c r="S118" s="311"/>
      <c r="T118" s="308">
        <v>252</v>
      </c>
      <c r="U118" s="312">
        <f t="shared" si="28"/>
        <v>0</v>
      </c>
      <c r="V118" s="312"/>
      <c r="W118" s="312">
        <f t="shared" si="17"/>
        <v>0</v>
      </c>
      <c r="X118" s="312">
        <f t="shared" si="18"/>
        <v>0</v>
      </c>
      <c r="Y118" s="312">
        <f t="shared" si="19"/>
        <v>0</v>
      </c>
      <c r="Z118" s="312">
        <f t="shared" si="25"/>
        <v>0</v>
      </c>
      <c r="AA118" s="312">
        <f t="shared" si="20"/>
        <v>0</v>
      </c>
      <c r="AB118" s="312">
        <f>VLOOKUP(C118,'[16]Adjusted Factors 21-22'!A:N,14,FALSE)</f>
        <v>316</v>
      </c>
      <c r="AF118" s="310" t="e">
        <f>VLOOKUP(C118,#REF!,69,FALSE)</f>
        <v>#REF!</v>
      </c>
      <c r="AG118" s="308">
        <v>252</v>
      </c>
      <c r="AH118" s="309" t="s">
        <v>1</v>
      </c>
      <c r="AI118" s="302" t="s">
        <v>258</v>
      </c>
    </row>
    <row r="119" spans="1:35">
      <c r="A119" s="302" t="str">
        <f t="shared" si="15"/>
        <v>253 - The Oaks Community Primary School</v>
      </c>
      <c r="B119" s="302">
        <v>253</v>
      </c>
      <c r="C119" s="308">
        <v>253</v>
      </c>
      <c r="D119" s="308" t="str">
        <f t="shared" si="21"/>
        <v>ACADEMY</v>
      </c>
      <c r="E119" s="309" t="str">
        <f t="shared" si="31"/>
        <v>ACADEMY</v>
      </c>
      <c r="F119" s="302" t="s">
        <v>259</v>
      </c>
      <c r="G119" s="310">
        <f>VLOOKUP(C119,'[16]New ISB 21-22'!A:BQ,69,FALSE)</f>
        <v>1840411.3827065141</v>
      </c>
      <c r="H119" s="310">
        <f>VLOOKUP(C119,'[16]New ISB 21-22'!A:BV,74,FALSE)</f>
        <v>0</v>
      </c>
      <c r="I119" s="310"/>
      <c r="J119" s="310">
        <f t="shared" si="16"/>
        <v>1840411.3827065141</v>
      </c>
      <c r="K119" s="412"/>
      <c r="L119" s="310">
        <v>0</v>
      </c>
      <c r="M119" s="310">
        <f>VLOOKUP(C119,'[16]Adjusted Factors 20-21'!A:BS,71,FALSE)*10000</f>
        <v>0</v>
      </c>
      <c r="N119" s="310">
        <f>VLOOKUP(B119,'[16]Adjusted Factors 21-22'!A:BQ,69,FALSE)*6000</f>
        <v>0</v>
      </c>
      <c r="O119" s="311">
        <f t="shared" si="22"/>
        <v>0</v>
      </c>
      <c r="P119" s="311"/>
      <c r="Q119" s="311">
        <f t="shared" si="23"/>
        <v>1840411</v>
      </c>
      <c r="R119" s="311"/>
      <c r="S119" s="311"/>
      <c r="T119" s="308">
        <v>253</v>
      </c>
      <c r="U119" s="312">
        <f t="shared" si="28"/>
        <v>0</v>
      </c>
      <c r="V119" s="312"/>
      <c r="W119" s="312">
        <f t="shared" si="17"/>
        <v>0</v>
      </c>
      <c r="X119" s="312">
        <f t="shared" si="18"/>
        <v>0</v>
      </c>
      <c r="Y119" s="312">
        <f t="shared" si="19"/>
        <v>0</v>
      </c>
      <c r="Z119" s="312">
        <f t="shared" si="25"/>
        <v>0</v>
      </c>
      <c r="AA119" s="312">
        <f t="shared" si="20"/>
        <v>0</v>
      </c>
      <c r="AB119" s="312">
        <f>VLOOKUP(C119,'[16]Adjusted Factors 21-22'!A:N,14,FALSE)</f>
        <v>396</v>
      </c>
      <c r="AF119" s="310" t="e">
        <f>VLOOKUP(C119,#REF!,69,FALSE)</f>
        <v>#REF!</v>
      </c>
      <c r="AG119" s="308">
        <v>253</v>
      </c>
      <c r="AH119" s="309" t="s">
        <v>1</v>
      </c>
      <c r="AI119" s="302" t="s">
        <v>259</v>
      </c>
    </row>
    <row r="120" spans="1:35">
      <c r="A120" s="302" t="str">
        <f t="shared" si="15"/>
        <v>256 - Cliff Lane Primary School</v>
      </c>
      <c r="B120" s="302">
        <v>256</v>
      </c>
      <c r="C120" s="308">
        <v>256</v>
      </c>
      <c r="D120" s="308" t="str">
        <f t="shared" si="21"/>
        <v>ACADEMY</v>
      </c>
      <c r="E120" s="309" t="str">
        <f t="shared" si="31"/>
        <v>ACADEMY</v>
      </c>
      <c r="F120" s="302" t="s">
        <v>260</v>
      </c>
      <c r="G120" s="310">
        <f>VLOOKUP(C120,'[16]New ISB 21-22'!A:BQ,69,FALSE)</f>
        <v>1588101.5642565012</v>
      </c>
      <c r="H120" s="310">
        <f>VLOOKUP(C120,'[16]New ISB 21-22'!A:BV,74,FALSE)</f>
        <v>0</v>
      </c>
      <c r="I120" s="310"/>
      <c r="J120" s="310">
        <f t="shared" si="16"/>
        <v>1588101.5642565012</v>
      </c>
      <c r="K120" s="412"/>
      <c r="L120" s="310">
        <v>0</v>
      </c>
      <c r="M120" s="310">
        <f>VLOOKUP(C120,'[16]Adjusted Factors 20-21'!A:BS,71,FALSE)*10000</f>
        <v>0</v>
      </c>
      <c r="N120" s="310">
        <f>VLOOKUP(B120,'[16]Adjusted Factors 21-22'!A:BQ,69,FALSE)*6000</f>
        <v>0</v>
      </c>
      <c r="O120" s="311">
        <f t="shared" si="22"/>
        <v>0</v>
      </c>
      <c r="P120" s="311"/>
      <c r="Q120" s="311">
        <f t="shared" si="23"/>
        <v>1588102</v>
      </c>
      <c r="R120" s="311"/>
      <c r="S120" s="311"/>
      <c r="T120" s="308">
        <v>256</v>
      </c>
      <c r="U120" s="312">
        <f t="shared" si="28"/>
        <v>0</v>
      </c>
      <c r="V120" s="312"/>
      <c r="W120" s="312">
        <f t="shared" si="17"/>
        <v>0</v>
      </c>
      <c r="X120" s="312">
        <f t="shared" si="18"/>
        <v>0</v>
      </c>
      <c r="Y120" s="312">
        <f t="shared" si="19"/>
        <v>0</v>
      </c>
      <c r="Z120" s="312">
        <f t="shared" si="25"/>
        <v>0</v>
      </c>
      <c r="AA120" s="312">
        <f t="shared" si="20"/>
        <v>0</v>
      </c>
      <c r="AB120" s="312">
        <f>VLOOKUP(C120,'[16]Adjusted Factors 21-22'!A:N,14,FALSE)</f>
        <v>378</v>
      </c>
      <c r="AF120" s="310" t="e">
        <f>VLOOKUP(C120,#REF!,69,FALSE)</f>
        <v>#REF!</v>
      </c>
      <c r="AG120" s="308">
        <v>256</v>
      </c>
      <c r="AH120" s="309" t="s">
        <v>1</v>
      </c>
      <c r="AI120" s="302" t="s">
        <v>260</v>
      </c>
    </row>
    <row r="121" spans="1:35">
      <c r="A121" s="302" t="str">
        <f t="shared" si="15"/>
        <v>258 - Clifford Road Primary School</v>
      </c>
      <c r="B121" s="302">
        <v>258</v>
      </c>
      <c r="C121" s="308">
        <v>258</v>
      </c>
      <c r="D121" s="308">
        <f t="shared" si="21"/>
        <v>258</v>
      </c>
      <c r="E121" s="309">
        <f t="shared" si="31"/>
        <v>0</v>
      </c>
      <c r="F121" s="302" t="s">
        <v>261</v>
      </c>
      <c r="G121" s="310">
        <f>VLOOKUP(C121,'[16]New ISB 21-22'!A:BQ,69,FALSE)</f>
        <v>1756036</v>
      </c>
      <c r="H121" s="310">
        <f>VLOOKUP(C121,'[16]New ISB 21-22'!A:BV,74,FALSE)</f>
        <v>-10981.67</v>
      </c>
      <c r="I121" s="310"/>
      <c r="J121" s="310">
        <f t="shared" si="16"/>
        <v>1745054.33</v>
      </c>
      <c r="K121" s="412"/>
      <c r="L121" s="310">
        <v>0</v>
      </c>
      <c r="M121" s="310">
        <f>VLOOKUP(C121,'[16]Adjusted Factors 20-21'!A:BS,71,FALSE)*10000</f>
        <v>0</v>
      </c>
      <c r="N121" s="310">
        <f>VLOOKUP(B121,'[16]Adjusted Factors 21-22'!A:BQ,69,FALSE)*6000</f>
        <v>0</v>
      </c>
      <c r="O121" s="311">
        <f t="shared" si="22"/>
        <v>0</v>
      </c>
      <c r="P121" s="311"/>
      <c r="Q121" s="311">
        <f t="shared" si="23"/>
        <v>1745054</v>
      </c>
      <c r="R121" s="311"/>
      <c r="S121" s="311"/>
      <c r="T121" s="308">
        <v>258</v>
      </c>
      <c r="U121" s="312">
        <f t="shared" si="28"/>
        <v>4543</v>
      </c>
      <c r="V121" s="312"/>
      <c r="W121" s="312">
        <f t="shared" si="17"/>
        <v>5030.34</v>
      </c>
      <c r="X121" s="312">
        <f t="shared" si="18"/>
        <v>788.82999999999993</v>
      </c>
      <c r="Y121" s="312">
        <f t="shared" si="19"/>
        <v>619.5</v>
      </c>
      <c r="Z121" s="312">
        <f t="shared" si="25"/>
        <v>-10981.67</v>
      </c>
      <c r="AA121" s="312">
        <f t="shared" si="20"/>
        <v>0</v>
      </c>
      <c r="AB121" s="312">
        <f>VLOOKUP(C121,'[16]Adjusted Factors 21-22'!A:N,14,FALSE)</f>
        <v>413</v>
      </c>
      <c r="AF121" s="310" t="e">
        <f>VLOOKUP(C121,#REF!,69,FALSE)</f>
        <v>#REF!</v>
      </c>
      <c r="AG121" s="308">
        <v>258</v>
      </c>
      <c r="AH121" s="309">
        <v>0</v>
      </c>
      <c r="AI121" s="302" t="s">
        <v>261</v>
      </c>
    </row>
    <row r="122" spans="1:35">
      <c r="A122" s="302" t="str">
        <f t="shared" si="15"/>
        <v>259 - Dale Hall Community Primary School</v>
      </c>
      <c r="B122" s="302">
        <v>259</v>
      </c>
      <c r="C122" s="308">
        <v>259</v>
      </c>
      <c r="D122" s="308">
        <f t="shared" si="21"/>
        <v>259</v>
      </c>
      <c r="E122" s="309">
        <f t="shared" si="31"/>
        <v>0</v>
      </c>
      <c r="F122" s="302" t="s">
        <v>262</v>
      </c>
      <c r="G122" s="310">
        <f>VLOOKUP(C122,'[16]New ISB 21-22'!A:BQ,69,FALSE)</f>
        <v>1783164</v>
      </c>
      <c r="H122" s="310">
        <f>VLOOKUP(C122,'[16]New ISB 21-22'!A:BV,74,FALSE)</f>
        <v>-11141.21</v>
      </c>
      <c r="I122" s="310"/>
      <c r="J122" s="310">
        <f t="shared" si="16"/>
        <v>1772022.79</v>
      </c>
      <c r="K122" s="412"/>
      <c r="L122" s="310">
        <v>0</v>
      </c>
      <c r="M122" s="310">
        <f>VLOOKUP(C122,'[16]Adjusted Factors 20-21'!A:BS,71,FALSE)*10000</f>
        <v>0</v>
      </c>
      <c r="N122" s="310">
        <f>VLOOKUP(B122,'[16]Adjusted Factors 21-22'!A:BQ,69,FALSE)*6000</f>
        <v>0</v>
      </c>
      <c r="O122" s="311">
        <f t="shared" si="22"/>
        <v>0</v>
      </c>
      <c r="P122" s="311"/>
      <c r="Q122" s="311">
        <f t="shared" si="23"/>
        <v>1772023</v>
      </c>
      <c r="R122" s="311"/>
      <c r="S122" s="311"/>
      <c r="T122" s="308">
        <v>259</v>
      </c>
      <c r="U122" s="312">
        <f t="shared" si="28"/>
        <v>4609</v>
      </c>
      <c r="V122" s="312"/>
      <c r="W122" s="312">
        <f t="shared" si="17"/>
        <v>5103.42</v>
      </c>
      <c r="X122" s="312">
        <f t="shared" si="18"/>
        <v>800.29</v>
      </c>
      <c r="Y122" s="312">
        <f t="shared" si="19"/>
        <v>628.5</v>
      </c>
      <c r="Z122" s="312">
        <f t="shared" si="25"/>
        <v>-11141.21</v>
      </c>
      <c r="AA122" s="312">
        <f t="shared" si="20"/>
        <v>0</v>
      </c>
      <c r="AB122" s="312">
        <f>VLOOKUP(C122,'[16]Adjusted Factors 21-22'!A:N,14,FALSE)</f>
        <v>419</v>
      </c>
      <c r="AF122" s="310" t="e">
        <f>VLOOKUP(C122,#REF!,69,FALSE)</f>
        <v>#REF!</v>
      </c>
      <c r="AG122" s="308">
        <v>259</v>
      </c>
      <c r="AH122" s="309">
        <v>0</v>
      </c>
      <c r="AI122" s="302" t="s">
        <v>262</v>
      </c>
    </row>
    <row r="123" spans="1:35">
      <c r="A123" s="302" t="str">
        <f t="shared" si="15"/>
        <v>260 - The Willows Primary School</v>
      </c>
      <c r="B123" s="302">
        <v>260</v>
      </c>
      <c r="C123" s="308">
        <v>260</v>
      </c>
      <c r="D123" s="308" t="str">
        <f t="shared" si="21"/>
        <v>ACADEMY</v>
      </c>
      <c r="E123" s="309" t="str">
        <f t="shared" si="31"/>
        <v>ACADEMY</v>
      </c>
      <c r="F123" s="302" t="s">
        <v>263</v>
      </c>
      <c r="G123" s="310">
        <f>VLOOKUP(C123,'[16]New ISB 21-22'!A:BQ,69,FALSE)</f>
        <v>1621470.307972373</v>
      </c>
      <c r="H123" s="310">
        <f>VLOOKUP(C123,'[16]New ISB 21-22'!A:BV,74,FALSE)</f>
        <v>0</v>
      </c>
      <c r="I123" s="310"/>
      <c r="J123" s="310">
        <f t="shared" si="16"/>
        <v>1621470.307972373</v>
      </c>
      <c r="K123" s="412"/>
      <c r="L123" s="310">
        <v>0</v>
      </c>
      <c r="M123" s="310">
        <f>VLOOKUP(C123,'[16]Adjusted Factors 20-21'!A:BS,71,FALSE)*10000</f>
        <v>0</v>
      </c>
      <c r="N123" s="310">
        <f>VLOOKUP(B123,'[16]Adjusted Factors 21-22'!A:BQ,69,FALSE)*6000</f>
        <v>0</v>
      </c>
      <c r="O123" s="311">
        <f t="shared" si="22"/>
        <v>0</v>
      </c>
      <c r="P123" s="311"/>
      <c r="Q123" s="311">
        <f t="shared" si="23"/>
        <v>1621470</v>
      </c>
      <c r="R123" s="311"/>
      <c r="S123" s="311"/>
      <c r="T123" s="308">
        <v>260</v>
      </c>
      <c r="U123" s="312">
        <f t="shared" si="28"/>
        <v>0</v>
      </c>
      <c r="V123" s="312"/>
      <c r="W123" s="312">
        <f t="shared" si="17"/>
        <v>0</v>
      </c>
      <c r="X123" s="312">
        <f t="shared" si="18"/>
        <v>0</v>
      </c>
      <c r="Y123" s="312">
        <f t="shared" si="19"/>
        <v>0</v>
      </c>
      <c r="Z123" s="312">
        <f t="shared" si="25"/>
        <v>0</v>
      </c>
      <c r="AA123" s="312">
        <f t="shared" si="20"/>
        <v>0</v>
      </c>
      <c r="AB123" s="312">
        <f>VLOOKUP(C123,'[16]Adjusted Factors 21-22'!A:N,14,FALSE)</f>
        <v>350</v>
      </c>
      <c r="AF123" s="310" t="e">
        <f>VLOOKUP(C123,#REF!,69,FALSE)</f>
        <v>#REF!</v>
      </c>
      <c r="AG123" s="308">
        <v>260</v>
      </c>
      <c r="AH123" s="309" t="s">
        <v>1</v>
      </c>
      <c r="AI123" s="302" t="s">
        <v>263</v>
      </c>
    </row>
    <row r="124" spans="1:35">
      <c r="A124" s="302" t="str">
        <f t="shared" si="15"/>
        <v>262 - Gusford Primary School</v>
      </c>
      <c r="B124" s="302">
        <v>262</v>
      </c>
      <c r="C124" s="308">
        <v>262</v>
      </c>
      <c r="D124" s="308" t="str">
        <f t="shared" si="21"/>
        <v>ACADEMY</v>
      </c>
      <c r="E124" s="309" t="str">
        <f t="shared" si="31"/>
        <v>ACADEMY</v>
      </c>
      <c r="F124" s="302" t="s">
        <v>469</v>
      </c>
      <c r="G124" s="310">
        <f>VLOOKUP(C124,'[16]New ISB 21-22'!A:BQ,69,FALSE)</f>
        <v>2416896</v>
      </c>
      <c r="H124" s="310">
        <f>VLOOKUP(C124,'[16]New ISB 21-22'!A:BV,74,FALSE)</f>
        <v>0</v>
      </c>
      <c r="I124" s="310"/>
      <c r="J124" s="310">
        <f t="shared" si="16"/>
        <v>2416896</v>
      </c>
      <c r="K124" s="412"/>
      <c r="L124" s="310">
        <v>0</v>
      </c>
      <c r="M124" s="310">
        <f>VLOOKUP(C124,'[16]Adjusted Factors 20-21'!A:BS,71,FALSE)*10000</f>
        <v>0</v>
      </c>
      <c r="N124" s="310">
        <f>VLOOKUP(B124,'[16]Adjusted Factors 21-22'!A:BQ,69,FALSE)*6000</f>
        <v>0</v>
      </c>
      <c r="O124" s="311">
        <f t="shared" si="22"/>
        <v>0</v>
      </c>
      <c r="P124" s="311"/>
      <c r="Q124" s="311">
        <f t="shared" si="23"/>
        <v>2416896</v>
      </c>
      <c r="R124" s="311"/>
      <c r="S124" s="311"/>
      <c r="T124" s="308">
        <v>262</v>
      </c>
      <c r="U124" s="312">
        <f t="shared" si="28"/>
        <v>0</v>
      </c>
      <c r="V124" s="312"/>
      <c r="W124" s="312">
        <f t="shared" si="17"/>
        <v>0</v>
      </c>
      <c r="X124" s="312">
        <f t="shared" si="18"/>
        <v>0</v>
      </c>
      <c r="Y124" s="312">
        <f t="shared" si="19"/>
        <v>0</v>
      </c>
      <c r="Z124" s="312">
        <f t="shared" si="25"/>
        <v>0</v>
      </c>
      <c r="AA124" s="312">
        <f t="shared" si="20"/>
        <v>0</v>
      </c>
      <c r="AB124" s="312">
        <f>VLOOKUP(C124,'[16]Adjusted Factors 21-22'!A:N,14,FALSE)</f>
        <v>576</v>
      </c>
      <c r="AF124" s="310" t="e">
        <f>VLOOKUP(C124,#REF!,69,FALSE)</f>
        <v>#REF!</v>
      </c>
      <c r="AG124" s="308">
        <v>262</v>
      </c>
      <c r="AH124" s="309" t="s">
        <v>1</v>
      </c>
      <c r="AI124" s="302" t="s">
        <v>469</v>
      </c>
    </row>
    <row r="125" spans="1:35">
      <c r="A125" s="302" t="str">
        <f t="shared" si="15"/>
        <v>263 - Halifax Primary School</v>
      </c>
      <c r="B125" s="302">
        <v>263</v>
      </c>
      <c r="C125" s="308">
        <v>263</v>
      </c>
      <c r="D125" s="308" t="str">
        <f t="shared" si="21"/>
        <v>ACADEMY</v>
      </c>
      <c r="E125" s="309" t="str">
        <f t="shared" si="31"/>
        <v>ACADEMY</v>
      </c>
      <c r="F125" s="302" t="s">
        <v>264</v>
      </c>
      <c r="G125" s="310">
        <f>VLOOKUP(C125,'[16]New ISB 21-22'!A:BQ,69,FALSE)</f>
        <v>1733559.2</v>
      </c>
      <c r="H125" s="310">
        <f>VLOOKUP(C125,'[16]New ISB 21-22'!A:BV,74,FALSE)</f>
        <v>0</v>
      </c>
      <c r="I125" s="310"/>
      <c r="J125" s="310">
        <f t="shared" si="16"/>
        <v>1733559.2</v>
      </c>
      <c r="K125" s="412"/>
      <c r="L125" s="310">
        <v>0</v>
      </c>
      <c r="M125" s="310">
        <f>VLOOKUP(C125,'[16]Adjusted Factors 20-21'!A:BS,71,FALSE)*10000</f>
        <v>0</v>
      </c>
      <c r="N125" s="310">
        <f>VLOOKUP(B125,'[16]Adjusted Factors 21-22'!A:BQ,69,FALSE)*6000</f>
        <v>0</v>
      </c>
      <c r="O125" s="311">
        <f t="shared" si="22"/>
        <v>0</v>
      </c>
      <c r="P125" s="311"/>
      <c r="Q125" s="311">
        <f t="shared" si="23"/>
        <v>1733559</v>
      </c>
      <c r="R125" s="311"/>
      <c r="S125" s="311"/>
      <c r="T125" s="308">
        <v>263</v>
      </c>
      <c r="U125" s="312">
        <f t="shared" si="28"/>
        <v>0</v>
      </c>
      <c r="V125" s="312"/>
      <c r="W125" s="312">
        <f t="shared" si="17"/>
        <v>0</v>
      </c>
      <c r="X125" s="312">
        <f t="shared" si="18"/>
        <v>0</v>
      </c>
      <c r="Y125" s="312">
        <f t="shared" si="19"/>
        <v>0</v>
      </c>
      <c r="Z125" s="312">
        <f t="shared" si="25"/>
        <v>0</v>
      </c>
      <c r="AA125" s="312">
        <f t="shared" si="20"/>
        <v>0</v>
      </c>
      <c r="AB125" s="312">
        <f>VLOOKUP(C125,'[16]Adjusted Factors 21-22'!A:N,14,FALSE)</f>
        <v>413</v>
      </c>
      <c r="AF125" s="310" t="e">
        <f>VLOOKUP(C125,#REF!,69,FALSE)</f>
        <v>#REF!</v>
      </c>
      <c r="AG125" s="308">
        <v>263</v>
      </c>
      <c r="AH125" s="309" t="s">
        <v>1</v>
      </c>
      <c r="AI125" s="302" t="s">
        <v>264</v>
      </c>
    </row>
    <row r="126" spans="1:35">
      <c r="A126" s="302" t="str">
        <f t="shared" si="15"/>
        <v>264 - Handford Hall Primary School</v>
      </c>
      <c r="B126" s="302">
        <v>264</v>
      </c>
      <c r="C126" s="308">
        <v>264</v>
      </c>
      <c r="D126" s="308" t="str">
        <f t="shared" si="21"/>
        <v>ACADEMY</v>
      </c>
      <c r="E126" s="309" t="str">
        <f t="shared" si="31"/>
        <v>ACADEMY</v>
      </c>
      <c r="F126" s="302" t="s">
        <v>265</v>
      </c>
      <c r="G126" s="310">
        <f>VLOOKUP(C126,'[16]New ISB 21-22'!A:BQ,69,FALSE)</f>
        <v>1519628.4814479637</v>
      </c>
      <c r="H126" s="310">
        <f>VLOOKUP(C126,'[16]New ISB 21-22'!A:BV,74,FALSE)</f>
        <v>0</v>
      </c>
      <c r="I126" s="310"/>
      <c r="J126" s="310">
        <f t="shared" si="16"/>
        <v>1519628.4814479637</v>
      </c>
      <c r="K126" s="412"/>
      <c r="L126" s="310">
        <v>0</v>
      </c>
      <c r="M126" s="310">
        <f>VLOOKUP(C126,'[16]Adjusted Factors 20-21'!A:BS,71,FALSE)*10000</f>
        <v>0</v>
      </c>
      <c r="N126" s="310">
        <f>VLOOKUP(B126,'[16]Adjusted Factors 21-22'!A:BQ,69,FALSE)*6000</f>
        <v>0</v>
      </c>
      <c r="O126" s="311">
        <f t="shared" si="22"/>
        <v>0</v>
      </c>
      <c r="P126" s="311"/>
      <c r="Q126" s="311">
        <f t="shared" si="23"/>
        <v>1519628</v>
      </c>
      <c r="R126" s="311"/>
      <c r="S126" s="311"/>
      <c r="T126" s="308">
        <v>264</v>
      </c>
      <c r="U126" s="312">
        <f t="shared" si="28"/>
        <v>0</v>
      </c>
      <c r="V126" s="312"/>
      <c r="W126" s="312">
        <f t="shared" si="17"/>
        <v>0</v>
      </c>
      <c r="X126" s="312">
        <f t="shared" si="18"/>
        <v>0</v>
      </c>
      <c r="Y126" s="312">
        <f t="shared" si="19"/>
        <v>0</v>
      </c>
      <c r="Z126" s="312">
        <f t="shared" si="25"/>
        <v>0</v>
      </c>
      <c r="AA126" s="312">
        <f t="shared" si="20"/>
        <v>0</v>
      </c>
      <c r="AB126" s="312">
        <f>VLOOKUP(C126,'[16]Adjusted Factors 21-22'!A:N,14,FALSE)</f>
        <v>339</v>
      </c>
      <c r="AF126" s="310" t="e">
        <f>VLOOKUP(C126,#REF!,69,FALSE)</f>
        <v>#REF!</v>
      </c>
      <c r="AG126" s="308">
        <v>264</v>
      </c>
      <c r="AH126" s="309" t="s">
        <v>1</v>
      </c>
      <c r="AI126" s="302" t="s">
        <v>265</v>
      </c>
    </row>
    <row r="127" spans="1:35">
      <c r="A127" s="302" t="str">
        <f t="shared" si="15"/>
        <v>267 - Hillside Community Primary School</v>
      </c>
      <c r="B127" s="302">
        <v>267</v>
      </c>
      <c r="C127" s="308">
        <v>267</v>
      </c>
      <c r="D127" s="308" t="str">
        <f t="shared" si="21"/>
        <v>ACADEMY</v>
      </c>
      <c r="E127" s="309" t="str">
        <f t="shared" si="31"/>
        <v>ACADEMY</v>
      </c>
      <c r="F127" s="302" t="s">
        <v>266</v>
      </c>
      <c r="G127" s="310">
        <f>VLOOKUP(C127,'[16]New ISB 21-22'!A:BQ,69,FALSE)</f>
        <v>2444513.5629451121</v>
      </c>
      <c r="H127" s="310">
        <f>VLOOKUP(C127,'[16]New ISB 21-22'!A:BV,74,FALSE)</f>
        <v>0</v>
      </c>
      <c r="I127" s="310"/>
      <c r="J127" s="310">
        <f t="shared" si="16"/>
        <v>2444513.5629451121</v>
      </c>
      <c r="K127" s="412"/>
      <c r="L127" s="310">
        <v>0</v>
      </c>
      <c r="M127" s="310">
        <f>VLOOKUP(C127,'[16]Adjusted Factors 20-21'!A:BS,71,FALSE)*10000</f>
        <v>0</v>
      </c>
      <c r="N127" s="310">
        <f>VLOOKUP(B127,'[16]Adjusted Factors 21-22'!A:BQ,69,FALSE)*6000</f>
        <v>0</v>
      </c>
      <c r="O127" s="311">
        <f t="shared" si="22"/>
        <v>0</v>
      </c>
      <c r="P127" s="311"/>
      <c r="Q127" s="311">
        <f t="shared" si="23"/>
        <v>2444514</v>
      </c>
      <c r="R127" s="311"/>
      <c r="S127" s="311"/>
      <c r="T127" s="308">
        <v>267</v>
      </c>
      <c r="U127" s="312">
        <f t="shared" si="28"/>
        <v>0</v>
      </c>
      <c r="V127" s="312"/>
      <c r="W127" s="312">
        <f t="shared" si="17"/>
        <v>0</v>
      </c>
      <c r="X127" s="312">
        <f t="shared" si="18"/>
        <v>0</v>
      </c>
      <c r="Y127" s="312">
        <f t="shared" si="19"/>
        <v>0</v>
      </c>
      <c r="Z127" s="312">
        <f t="shared" si="25"/>
        <v>0</v>
      </c>
      <c r="AA127" s="312">
        <f t="shared" si="20"/>
        <v>0</v>
      </c>
      <c r="AB127" s="312">
        <f>VLOOKUP(C127,'[16]Adjusted Factors 21-22'!A:N,14,FALSE)</f>
        <v>518</v>
      </c>
      <c r="AF127" s="310" t="e">
        <f>VLOOKUP(C127,#REF!,69,FALSE)</f>
        <v>#REF!</v>
      </c>
      <c r="AG127" s="308">
        <v>267</v>
      </c>
      <c r="AH127" s="309" t="s">
        <v>1</v>
      </c>
      <c r="AI127" s="302" t="s">
        <v>266</v>
      </c>
    </row>
    <row r="128" spans="1:35">
      <c r="A128" s="302" t="str">
        <f t="shared" si="15"/>
        <v>269 - Morland Primary School</v>
      </c>
      <c r="B128" s="302">
        <v>269</v>
      </c>
      <c r="C128" s="308">
        <v>269</v>
      </c>
      <c r="D128" s="308" t="str">
        <f t="shared" si="21"/>
        <v>ACADEMY</v>
      </c>
      <c r="E128" s="309" t="s">
        <v>1</v>
      </c>
      <c r="F128" s="302" t="s">
        <v>468</v>
      </c>
      <c r="G128" s="310">
        <f>VLOOKUP(C128,'[16]New ISB 21-22'!A:BQ,69,FALSE)</f>
        <v>1732639.3787275527</v>
      </c>
      <c r="H128" s="310">
        <f>VLOOKUP(C128,'[16]New ISB 21-22'!A:BV,74,FALSE)</f>
        <v>0</v>
      </c>
      <c r="I128" s="310"/>
      <c r="J128" s="310">
        <f t="shared" si="16"/>
        <v>1732639.3787275527</v>
      </c>
      <c r="K128" s="412"/>
      <c r="L128" s="310">
        <v>0</v>
      </c>
      <c r="M128" s="310">
        <f>VLOOKUP(C128,'[16]Adjusted Factors 20-21'!A:BS,71,FALSE)*10000</f>
        <v>0</v>
      </c>
      <c r="N128" s="310">
        <f>VLOOKUP(B128,'[16]Adjusted Factors 21-22'!A:BQ,69,FALSE)*6000</f>
        <v>0</v>
      </c>
      <c r="O128" s="311">
        <f t="shared" si="22"/>
        <v>0</v>
      </c>
      <c r="P128" s="311"/>
      <c r="Q128" s="311">
        <f t="shared" si="23"/>
        <v>1732639</v>
      </c>
      <c r="R128" s="311"/>
      <c r="S128" s="311"/>
      <c r="T128" s="308">
        <v>269</v>
      </c>
      <c r="U128" s="312">
        <f t="shared" si="28"/>
        <v>0</v>
      </c>
      <c r="V128" s="312"/>
      <c r="W128" s="312">
        <f t="shared" si="17"/>
        <v>0</v>
      </c>
      <c r="X128" s="312">
        <f t="shared" si="18"/>
        <v>0</v>
      </c>
      <c r="Y128" s="312">
        <f t="shared" si="19"/>
        <v>0</v>
      </c>
      <c r="Z128" s="312">
        <f t="shared" si="25"/>
        <v>0</v>
      </c>
      <c r="AA128" s="312">
        <f t="shared" si="20"/>
        <v>0</v>
      </c>
      <c r="AB128" s="312">
        <f>VLOOKUP(C128,'[16]Adjusted Factors 21-22'!A:N,14,FALSE)</f>
        <v>373</v>
      </c>
      <c r="AF128" s="310" t="e">
        <f>VLOOKUP(C128,#REF!,69,FALSE)</f>
        <v>#REF!</v>
      </c>
      <c r="AG128" s="308">
        <v>269</v>
      </c>
      <c r="AH128" s="309">
        <v>0</v>
      </c>
      <c r="AI128" s="302" t="s">
        <v>468</v>
      </c>
    </row>
    <row r="129" spans="1:35">
      <c r="A129" s="302" t="str">
        <f t="shared" si="15"/>
        <v>270 - Murrayfield Community Primary School</v>
      </c>
      <c r="B129" s="302">
        <v>270</v>
      </c>
      <c r="C129" s="308">
        <v>270</v>
      </c>
      <c r="D129" s="308" t="str">
        <f t="shared" si="21"/>
        <v>ACADEMY</v>
      </c>
      <c r="E129" s="309" t="str">
        <f t="shared" ref="E129:E138" si="32">AH129</f>
        <v>ACADEMY</v>
      </c>
      <c r="F129" s="302" t="s">
        <v>267</v>
      </c>
      <c r="G129" s="310">
        <f>VLOOKUP(C129,'[16]New ISB 21-22'!A:BQ,69,FALSE)</f>
        <v>1603040.8579413989</v>
      </c>
      <c r="H129" s="310">
        <f>VLOOKUP(C129,'[16]New ISB 21-22'!A:BV,74,FALSE)</f>
        <v>0</v>
      </c>
      <c r="I129" s="310"/>
      <c r="J129" s="310">
        <f t="shared" si="16"/>
        <v>1603040.8579413989</v>
      </c>
      <c r="K129" s="412"/>
      <c r="L129" s="310">
        <v>0</v>
      </c>
      <c r="M129" s="310">
        <f>VLOOKUP(C129,'[16]Adjusted Factors 20-21'!A:BS,71,FALSE)*10000</f>
        <v>0</v>
      </c>
      <c r="N129" s="310">
        <f>VLOOKUP(B129,'[16]Adjusted Factors 21-22'!A:BQ,69,FALSE)*6000</f>
        <v>0</v>
      </c>
      <c r="O129" s="311">
        <f t="shared" si="22"/>
        <v>0</v>
      </c>
      <c r="P129" s="311"/>
      <c r="Q129" s="311">
        <f t="shared" si="23"/>
        <v>1603041</v>
      </c>
      <c r="R129" s="311"/>
      <c r="S129" s="311"/>
      <c r="T129" s="308">
        <v>270</v>
      </c>
      <c r="U129" s="312">
        <f t="shared" si="28"/>
        <v>0</v>
      </c>
      <c r="V129" s="312"/>
      <c r="W129" s="312">
        <f t="shared" si="17"/>
        <v>0</v>
      </c>
      <c r="X129" s="312">
        <f t="shared" si="18"/>
        <v>0</v>
      </c>
      <c r="Y129" s="312">
        <f t="shared" si="19"/>
        <v>0</v>
      </c>
      <c r="Z129" s="312">
        <f t="shared" si="25"/>
        <v>0</v>
      </c>
      <c r="AA129" s="312">
        <f t="shared" si="20"/>
        <v>0</v>
      </c>
      <c r="AB129" s="312">
        <f>VLOOKUP(C129,'[16]Adjusted Factors 21-22'!A:N,14,FALSE)</f>
        <v>340</v>
      </c>
      <c r="AF129" s="310" t="e">
        <f>VLOOKUP(C129,#REF!,69,FALSE)</f>
        <v>#REF!</v>
      </c>
      <c r="AG129" s="308">
        <v>270</v>
      </c>
      <c r="AH129" s="309" t="s">
        <v>1</v>
      </c>
      <c r="AI129" s="302" t="s">
        <v>267</v>
      </c>
    </row>
    <row r="130" spans="1:35">
      <c r="A130" s="302" t="str">
        <f t="shared" si="15"/>
        <v>273 - Ravenswood Primary School</v>
      </c>
      <c r="B130" s="302">
        <v>273</v>
      </c>
      <c r="C130" s="308">
        <v>273</v>
      </c>
      <c r="D130" s="308">
        <f t="shared" si="21"/>
        <v>273</v>
      </c>
      <c r="E130" s="309">
        <f t="shared" si="32"/>
        <v>0</v>
      </c>
      <c r="F130" s="302" t="s">
        <v>268</v>
      </c>
      <c r="G130" s="310">
        <f>VLOOKUP(C130,'[16]New ISB 21-22'!A:BQ,69,FALSE)</f>
        <v>1920153.0985638485</v>
      </c>
      <c r="H130" s="310">
        <f>VLOOKUP(C130,'[16]New ISB 21-22'!A:BV,74,FALSE)</f>
        <v>-10822.13</v>
      </c>
      <c r="I130" s="310"/>
      <c r="J130" s="310">
        <f t="shared" si="16"/>
        <v>1909330.9685638486</v>
      </c>
      <c r="K130" s="412"/>
      <c r="L130" s="310">
        <v>0</v>
      </c>
      <c r="M130" s="310">
        <f>VLOOKUP(C130,'[16]Adjusted Factors 20-21'!A:BS,71,FALSE)*10000</f>
        <v>0</v>
      </c>
      <c r="N130" s="310">
        <f>VLOOKUP(B130,'[16]Adjusted Factors 21-22'!A:BQ,69,FALSE)*6000</f>
        <v>0</v>
      </c>
      <c r="O130" s="311">
        <f t="shared" si="22"/>
        <v>0</v>
      </c>
      <c r="P130" s="311"/>
      <c r="Q130" s="311">
        <f t="shared" si="23"/>
        <v>1909331</v>
      </c>
      <c r="R130" s="311"/>
      <c r="S130" s="311"/>
      <c r="T130" s="308">
        <v>273</v>
      </c>
      <c r="U130" s="312">
        <f t="shared" si="28"/>
        <v>4477</v>
      </c>
      <c r="V130" s="312"/>
      <c r="W130" s="312">
        <f t="shared" si="17"/>
        <v>4957.26</v>
      </c>
      <c r="X130" s="312">
        <f t="shared" si="18"/>
        <v>777.37</v>
      </c>
      <c r="Y130" s="312">
        <f t="shared" si="19"/>
        <v>610.5</v>
      </c>
      <c r="Z130" s="312">
        <f t="shared" si="25"/>
        <v>-10822.130000000001</v>
      </c>
      <c r="AA130" s="312">
        <f t="shared" si="20"/>
        <v>0</v>
      </c>
      <c r="AB130" s="312">
        <f>VLOOKUP(C130,'[16]Adjusted Factors 21-22'!A:N,14,FALSE)</f>
        <v>407</v>
      </c>
      <c r="AF130" s="310" t="e">
        <f>VLOOKUP(C130,#REF!,69,FALSE)</f>
        <v>#REF!</v>
      </c>
      <c r="AG130" s="308">
        <v>273</v>
      </c>
      <c r="AH130" s="309">
        <v>0</v>
      </c>
      <c r="AI130" s="302" t="s">
        <v>268</v>
      </c>
    </row>
    <row r="131" spans="1:35">
      <c r="A131" s="302" t="str">
        <f t="shared" ref="A131:A194" si="33">B131&amp;$A$1&amp;F131</f>
        <v>274 - Pipers Vale Community Primary School</v>
      </c>
      <c r="B131" s="302">
        <v>274</v>
      </c>
      <c r="C131" s="308">
        <v>274</v>
      </c>
      <c r="D131" s="308" t="str">
        <f t="shared" si="21"/>
        <v>ACADEMY</v>
      </c>
      <c r="E131" s="309" t="str">
        <f t="shared" si="32"/>
        <v>ACADEMY</v>
      </c>
      <c r="F131" s="302" t="s">
        <v>269</v>
      </c>
      <c r="G131" s="310">
        <f>VLOOKUP(C131,'[16]New ISB 21-22'!A:BQ,69,FALSE)</f>
        <v>1442908.4606313356</v>
      </c>
      <c r="H131" s="310">
        <f>VLOOKUP(C131,'[16]New ISB 21-22'!A:BV,74,FALSE)</f>
        <v>0</v>
      </c>
      <c r="I131" s="310"/>
      <c r="J131" s="310">
        <f t="shared" ref="J131:J194" si="34">G131+H131</f>
        <v>1442908.4606313356</v>
      </c>
      <c r="K131" s="412"/>
      <c r="L131" s="310">
        <v>0</v>
      </c>
      <c r="M131" s="310">
        <f>VLOOKUP(C131,'[16]Adjusted Factors 20-21'!A:BS,71,FALSE)*10000</f>
        <v>0</v>
      </c>
      <c r="N131" s="310">
        <f>VLOOKUP(B131,'[16]Adjusted Factors 21-22'!A:BQ,69,FALSE)*6000</f>
        <v>0</v>
      </c>
      <c r="O131" s="311">
        <f t="shared" si="22"/>
        <v>0</v>
      </c>
      <c r="P131" s="311"/>
      <c r="Q131" s="311">
        <f t="shared" si="23"/>
        <v>1442908</v>
      </c>
      <c r="R131" s="311"/>
      <c r="S131" s="311"/>
      <c r="T131" s="308">
        <v>274</v>
      </c>
      <c r="U131" s="312">
        <f t="shared" si="28"/>
        <v>0</v>
      </c>
      <c r="V131" s="312"/>
      <c r="W131" s="312">
        <f t="shared" ref="W131:W194" si="35">IF(H131=0,0,$W$2*AB131)</f>
        <v>0</v>
      </c>
      <c r="X131" s="312">
        <f t="shared" ref="X131:X194" si="36">IF(H131=0,0,$X$2*AB131)</f>
        <v>0</v>
      </c>
      <c r="Y131" s="312">
        <f t="shared" ref="Y131:Y194" si="37">IF(H131=0,0,$Y$2*AB131)</f>
        <v>0</v>
      </c>
      <c r="Z131" s="312">
        <f t="shared" si="25"/>
        <v>0</v>
      </c>
      <c r="AA131" s="312">
        <f t="shared" ref="AA131:AA194" si="38">Z131-H131</f>
        <v>0</v>
      </c>
      <c r="AB131" s="312">
        <f>VLOOKUP(C131,'[16]Adjusted Factors 21-22'!A:N,14,FALSE)</f>
        <v>295</v>
      </c>
      <c r="AF131" s="310" t="e">
        <f>VLOOKUP(C131,#REF!,69,FALSE)</f>
        <v>#REF!</v>
      </c>
      <c r="AG131" s="308">
        <v>274</v>
      </c>
      <c r="AH131" s="309" t="s">
        <v>1</v>
      </c>
      <c r="AI131" s="302" t="s">
        <v>269</v>
      </c>
    </row>
    <row r="132" spans="1:35">
      <c r="A132" s="302" t="str">
        <f t="shared" si="33"/>
        <v>275 - Ranelagh Primary School</v>
      </c>
      <c r="B132" s="302">
        <v>275</v>
      </c>
      <c r="C132" s="308">
        <v>275</v>
      </c>
      <c r="D132" s="308">
        <f t="shared" si="21"/>
        <v>275</v>
      </c>
      <c r="E132" s="309">
        <f t="shared" si="32"/>
        <v>0</v>
      </c>
      <c r="F132" s="302" t="s">
        <v>270</v>
      </c>
      <c r="G132" s="310">
        <f>VLOOKUP(C132,'[16]New ISB 21-22'!A:BQ,69,FALSE)</f>
        <v>1424448.8214762169</v>
      </c>
      <c r="H132" s="310">
        <f>VLOOKUP(C132,'[16]New ISB 21-22'!A:BV,74,FALSE)</f>
        <v>-7817.46</v>
      </c>
      <c r="I132" s="310"/>
      <c r="J132" s="310">
        <f t="shared" si="34"/>
        <v>1416631.3614762169</v>
      </c>
      <c r="K132" s="412"/>
      <c r="L132" s="310">
        <v>0</v>
      </c>
      <c r="M132" s="310">
        <f>VLOOKUP(C132,'[16]Adjusted Factors 20-21'!A:BS,71,FALSE)*10000</f>
        <v>0</v>
      </c>
      <c r="N132" s="310">
        <f>VLOOKUP(B132,'[16]Adjusted Factors 21-22'!A:BQ,69,FALSE)*6000</f>
        <v>0</v>
      </c>
      <c r="O132" s="311">
        <f t="shared" si="22"/>
        <v>0</v>
      </c>
      <c r="P132" s="311"/>
      <c r="Q132" s="311">
        <f t="shared" si="23"/>
        <v>1416631</v>
      </c>
      <c r="R132" s="311"/>
      <c r="S132" s="311"/>
      <c r="T132" s="308">
        <v>275</v>
      </c>
      <c r="U132" s="312">
        <f t="shared" si="28"/>
        <v>3234</v>
      </c>
      <c r="V132" s="312"/>
      <c r="W132" s="312">
        <f t="shared" si="35"/>
        <v>3580.92</v>
      </c>
      <c r="X132" s="312">
        <f t="shared" si="36"/>
        <v>561.54</v>
      </c>
      <c r="Y132" s="312">
        <f t="shared" si="37"/>
        <v>441</v>
      </c>
      <c r="Z132" s="312">
        <f t="shared" si="25"/>
        <v>-7817.46</v>
      </c>
      <c r="AA132" s="312">
        <f t="shared" si="38"/>
        <v>0</v>
      </c>
      <c r="AB132" s="312">
        <f>VLOOKUP(C132,'[16]Adjusted Factors 21-22'!A:N,14,FALSE)</f>
        <v>294</v>
      </c>
      <c r="AF132" s="310" t="e">
        <f>VLOOKUP(C132,#REF!,69,FALSE)</f>
        <v>#REF!</v>
      </c>
      <c r="AG132" s="308">
        <v>275</v>
      </c>
      <c r="AH132" s="309">
        <v>0</v>
      </c>
      <c r="AI132" s="302" t="s">
        <v>270</v>
      </c>
    </row>
    <row r="133" spans="1:35">
      <c r="A133" s="302" t="str">
        <f t="shared" si="33"/>
        <v>279 - Rose Hill Primary School</v>
      </c>
      <c r="B133" s="302">
        <v>279</v>
      </c>
      <c r="C133" s="308">
        <v>279</v>
      </c>
      <c r="D133" s="308" t="str">
        <f t="shared" ref="D133:D196" si="39">IF(E133="ACADEMY","ACADEMY",C133)</f>
        <v>ACADEMY</v>
      </c>
      <c r="E133" s="309" t="str">
        <f t="shared" si="32"/>
        <v>ACADEMY</v>
      </c>
      <c r="F133" s="302" t="s">
        <v>271</v>
      </c>
      <c r="G133" s="310">
        <f>VLOOKUP(C133,'[16]New ISB 21-22'!A:BQ,69,FALSE)</f>
        <v>1246068</v>
      </c>
      <c r="H133" s="310">
        <f>VLOOKUP(C133,'[16]New ISB 21-22'!A:BV,74,FALSE)</f>
        <v>0</v>
      </c>
      <c r="I133" s="310"/>
      <c r="J133" s="310">
        <f t="shared" si="34"/>
        <v>1246068</v>
      </c>
      <c r="K133" s="412"/>
      <c r="L133" s="310">
        <v>0</v>
      </c>
      <c r="M133" s="310">
        <f>VLOOKUP(C133,'[16]Adjusted Factors 20-21'!A:BS,71,FALSE)*10000</f>
        <v>0</v>
      </c>
      <c r="N133" s="310">
        <f>VLOOKUP(B133,'[16]Adjusted Factors 21-22'!A:BQ,69,FALSE)*6000</f>
        <v>0</v>
      </c>
      <c r="O133" s="311">
        <f t="shared" ref="O133:O196" si="40">SUM(L133:N133)</f>
        <v>0</v>
      </c>
      <c r="P133" s="311"/>
      <c r="Q133" s="311">
        <f t="shared" ref="Q133:Q196" si="41">ROUND(J133+K133+O133+P133,0)</f>
        <v>1246068</v>
      </c>
      <c r="R133" s="311"/>
      <c r="S133" s="311"/>
      <c r="T133" s="308">
        <v>279</v>
      </c>
      <c r="U133" s="312">
        <f t="shared" si="28"/>
        <v>0</v>
      </c>
      <c r="V133" s="312"/>
      <c r="W133" s="312">
        <f t="shared" si="35"/>
        <v>0</v>
      </c>
      <c r="X133" s="312">
        <f t="shared" si="36"/>
        <v>0</v>
      </c>
      <c r="Y133" s="312">
        <f t="shared" si="37"/>
        <v>0</v>
      </c>
      <c r="Z133" s="312">
        <f t="shared" ref="Z133:Z196" si="42">-SUM(U133:Y133)</f>
        <v>0</v>
      </c>
      <c r="AA133" s="312">
        <f t="shared" si="38"/>
        <v>0</v>
      </c>
      <c r="AB133" s="312">
        <f>VLOOKUP(C133,'[16]Adjusted Factors 21-22'!A:N,14,FALSE)</f>
        <v>297</v>
      </c>
      <c r="AF133" s="310" t="e">
        <f>VLOOKUP(C133,#REF!,69,FALSE)</f>
        <v>#REF!</v>
      </c>
      <c r="AG133" s="308">
        <v>279</v>
      </c>
      <c r="AH133" s="309" t="s">
        <v>1</v>
      </c>
      <c r="AI133" s="302" t="s">
        <v>271</v>
      </c>
    </row>
    <row r="134" spans="1:35">
      <c r="A134" s="302" t="str">
        <f t="shared" si="33"/>
        <v>281 - Rushmere Hall Primary School</v>
      </c>
      <c r="B134" s="302">
        <v>281</v>
      </c>
      <c r="C134" s="308">
        <v>281</v>
      </c>
      <c r="D134" s="308" t="str">
        <f t="shared" si="39"/>
        <v>ACADEMY</v>
      </c>
      <c r="E134" s="309" t="s">
        <v>1</v>
      </c>
      <c r="F134" s="302" t="s">
        <v>272</v>
      </c>
      <c r="G134" s="310">
        <f>VLOOKUP(C134,'[16]New ISB 21-22'!A:BQ,69,FALSE)</f>
        <v>2453160</v>
      </c>
      <c r="H134" s="310">
        <v>0</v>
      </c>
      <c r="I134" s="310">
        <v>-15369.02</v>
      </c>
      <c r="J134" s="310">
        <f t="shared" si="34"/>
        <v>2453160</v>
      </c>
      <c r="K134" s="412"/>
      <c r="L134" s="310">
        <v>0</v>
      </c>
      <c r="M134" s="310">
        <f>VLOOKUP(C134,'[16]Adjusted Factors 20-21'!A:BS,71,FALSE)*10000</f>
        <v>0</v>
      </c>
      <c r="N134" s="310">
        <f>VLOOKUP(B134,'[16]Adjusted Factors 21-22'!A:BQ,69,FALSE)*6000</f>
        <v>0</v>
      </c>
      <c r="O134" s="311">
        <f t="shared" si="40"/>
        <v>0</v>
      </c>
      <c r="P134" s="311"/>
      <c r="Q134" s="311">
        <f t="shared" si="41"/>
        <v>2453160</v>
      </c>
      <c r="R134" s="311"/>
      <c r="S134" s="311"/>
      <c r="T134" s="308">
        <v>281</v>
      </c>
      <c r="U134" s="312">
        <f t="shared" si="28"/>
        <v>0</v>
      </c>
      <c r="V134" s="312"/>
      <c r="W134" s="312">
        <f t="shared" si="35"/>
        <v>0</v>
      </c>
      <c r="X134" s="312">
        <f t="shared" si="36"/>
        <v>0</v>
      </c>
      <c r="Y134" s="312">
        <f t="shared" si="37"/>
        <v>0</v>
      </c>
      <c r="Z134" s="312">
        <f t="shared" si="42"/>
        <v>0</v>
      </c>
      <c r="AA134" s="312">
        <f t="shared" si="38"/>
        <v>0</v>
      </c>
      <c r="AB134" s="312">
        <f>VLOOKUP(C134,'[16]Adjusted Factors 21-22'!A:N,14,FALSE)</f>
        <v>578</v>
      </c>
      <c r="AF134" s="310" t="e">
        <f>VLOOKUP(C134,#REF!,69,FALSE)</f>
        <v>#REF!</v>
      </c>
      <c r="AG134" s="308">
        <v>281</v>
      </c>
      <c r="AH134" s="309">
        <v>0</v>
      </c>
      <c r="AI134" s="302" t="s">
        <v>272</v>
      </c>
    </row>
    <row r="135" spans="1:35">
      <c r="A135" s="302" t="str">
        <f t="shared" si="33"/>
        <v>283 - St Helen's Primary School</v>
      </c>
      <c r="B135" s="302">
        <v>283</v>
      </c>
      <c r="C135" s="308">
        <v>283</v>
      </c>
      <c r="D135" s="308" t="str">
        <f t="shared" si="39"/>
        <v>ACADEMY</v>
      </c>
      <c r="E135" s="309" t="str">
        <f t="shared" si="32"/>
        <v>ACADEMY</v>
      </c>
      <c r="F135" s="302" t="s">
        <v>273</v>
      </c>
      <c r="G135" s="310">
        <f>VLOOKUP(C135,'[16]New ISB 21-22'!A:BQ,69,FALSE)</f>
        <v>1728463.6268807119</v>
      </c>
      <c r="H135" s="310">
        <f>VLOOKUP(C135,'[16]New ISB 21-22'!A:BV,74,FALSE)</f>
        <v>0</v>
      </c>
      <c r="I135" s="310"/>
      <c r="J135" s="310">
        <f t="shared" si="34"/>
        <v>1728463.6268807119</v>
      </c>
      <c r="K135" s="412"/>
      <c r="L135" s="310">
        <v>0</v>
      </c>
      <c r="M135" s="310">
        <f>VLOOKUP(C135,'[16]Adjusted Factors 20-21'!A:BS,71,FALSE)*10000</f>
        <v>0</v>
      </c>
      <c r="N135" s="310">
        <f>VLOOKUP(B135,'[16]Adjusted Factors 21-22'!A:BQ,69,FALSE)*6000</f>
        <v>0</v>
      </c>
      <c r="O135" s="311">
        <f t="shared" si="40"/>
        <v>0</v>
      </c>
      <c r="P135" s="311"/>
      <c r="Q135" s="311">
        <f t="shared" si="41"/>
        <v>1728464</v>
      </c>
      <c r="R135" s="311"/>
      <c r="S135" s="311"/>
      <c r="T135" s="308">
        <v>283</v>
      </c>
      <c r="U135" s="312">
        <f t="shared" si="28"/>
        <v>0</v>
      </c>
      <c r="V135" s="312"/>
      <c r="W135" s="312">
        <f t="shared" si="35"/>
        <v>0</v>
      </c>
      <c r="X135" s="312">
        <f t="shared" si="36"/>
        <v>0</v>
      </c>
      <c r="Y135" s="312">
        <f t="shared" si="37"/>
        <v>0</v>
      </c>
      <c r="Z135" s="312">
        <f t="shared" si="42"/>
        <v>0</v>
      </c>
      <c r="AA135" s="312">
        <f t="shared" si="38"/>
        <v>0</v>
      </c>
      <c r="AB135" s="312">
        <f>VLOOKUP(C135,'[16]Adjusted Factors 21-22'!A:N,14,FALSE)</f>
        <v>409</v>
      </c>
      <c r="AF135" s="310" t="e">
        <f>VLOOKUP(C135,#REF!,69,FALSE)</f>
        <v>#REF!</v>
      </c>
      <c r="AG135" s="308">
        <v>283</v>
      </c>
      <c r="AH135" s="309" t="s">
        <v>1</v>
      </c>
      <c r="AI135" s="302" t="s">
        <v>273</v>
      </c>
    </row>
    <row r="136" spans="1:35">
      <c r="A136" s="302" t="str">
        <f t="shared" si="33"/>
        <v>284 - St John's CEVAP School</v>
      </c>
      <c r="B136" s="302">
        <v>284</v>
      </c>
      <c r="C136" s="308">
        <v>284</v>
      </c>
      <c r="D136" s="308">
        <f t="shared" si="39"/>
        <v>284</v>
      </c>
      <c r="E136" s="309">
        <f t="shared" si="32"/>
        <v>0</v>
      </c>
      <c r="F136" s="302" t="s">
        <v>274</v>
      </c>
      <c r="G136" s="310">
        <f>VLOOKUP(C136,'[16]New ISB 21-22'!A:BQ,69,FALSE)</f>
        <v>865260</v>
      </c>
      <c r="H136" s="310">
        <f>VLOOKUP(C136,'[16]New ISB 21-22'!A:BV,74,FALSE)</f>
        <v>-5504.13</v>
      </c>
      <c r="I136" s="310"/>
      <c r="J136" s="310">
        <f t="shared" si="34"/>
        <v>859755.87</v>
      </c>
      <c r="K136" s="412"/>
      <c r="L136" s="310">
        <v>0</v>
      </c>
      <c r="M136" s="310">
        <f>VLOOKUP(C136,'[16]Adjusted Factors 20-21'!A:BS,71,FALSE)*10000</f>
        <v>0</v>
      </c>
      <c r="N136" s="310">
        <f>VLOOKUP(B136,'[16]Adjusted Factors 21-22'!A:BQ,69,FALSE)*6000</f>
        <v>0</v>
      </c>
      <c r="O136" s="311">
        <f t="shared" si="40"/>
        <v>0</v>
      </c>
      <c r="P136" s="311"/>
      <c r="Q136" s="311">
        <f t="shared" si="41"/>
        <v>859756</v>
      </c>
      <c r="R136" s="311"/>
      <c r="S136" s="311"/>
      <c r="T136" s="308">
        <v>284</v>
      </c>
      <c r="U136" s="312">
        <f t="shared" si="28"/>
        <v>2277</v>
      </c>
      <c r="V136" s="312"/>
      <c r="W136" s="312">
        <f t="shared" si="35"/>
        <v>2521.2599999999998</v>
      </c>
      <c r="X136" s="312">
        <f t="shared" si="36"/>
        <v>395.37</v>
      </c>
      <c r="Y136" s="312">
        <f t="shared" si="37"/>
        <v>310.5</v>
      </c>
      <c r="Z136" s="312">
        <f t="shared" si="42"/>
        <v>-5504.13</v>
      </c>
      <c r="AA136" s="312">
        <f t="shared" si="38"/>
        <v>0</v>
      </c>
      <c r="AB136" s="312">
        <f>VLOOKUP(C136,'[16]Adjusted Factors 21-22'!A:N,14,FALSE)</f>
        <v>207</v>
      </c>
      <c r="AF136" s="310" t="e">
        <f>VLOOKUP(C136,#REF!,69,FALSE)</f>
        <v>#REF!</v>
      </c>
      <c r="AG136" s="308">
        <v>284</v>
      </c>
      <c r="AH136" s="309">
        <v>0</v>
      </c>
      <c r="AI136" s="302" t="s">
        <v>274</v>
      </c>
    </row>
    <row r="137" spans="1:35">
      <c r="A137" s="302" t="str">
        <f t="shared" si="33"/>
        <v>285 - St Margaret's CEVAP School, Ipswich</v>
      </c>
      <c r="B137" s="302">
        <v>285</v>
      </c>
      <c r="C137" s="308">
        <v>285</v>
      </c>
      <c r="D137" s="308">
        <f t="shared" si="39"/>
        <v>285</v>
      </c>
      <c r="E137" s="309">
        <f t="shared" si="32"/>
        <v>0</v>
      </c>
      <c r="F137" s="302" t="s">
        <v>275</v>
      </c>
      <c r="G137" s="310">
        <f>VLOOKUP(C137,'[16]New ISB 21-22'!A:BQ,69,FALSE)</f>
        <v>1726340</v>
      </c>
      <c r="H137" s="310">
        <f>VLOOKUP(C137,'[16]New ISB 21-22'!A:BV,74,FALSE)</f>
        <v>-10981.67</v>
      </c>
      <c r="I137" s="310"/>
      <c r="J137" s="310">
        <f t="shared" si="34"/>
        <v>1715358.33</v>
      </c>
      <c r="K137" s="412"/>
      <c r="L137" s="310">
        <v>0</v>
      </c>
      <c r="M137" s="310">
        <f>VLOOKUP(C137,'[16]Adjusted Factors 20-21'!A:BS,71,FALSE)*10000</f>
        <v>0</v>
      </c>
      <c r="N137" s="310">
        <f>VLOOKUP(B137,'[16]Adjusted Factors 21-22'!A:BQ,69,FALSE)*6000</f>
        <v>0</v>
      </c>
      <c r="O137" s="311">
        <f t="shared" si="40"/>
        <v>0</v>
      </c>
      <c r="P137" s="311"/>
      <c r="Q137" s="311">
        <f t="shared" si="41"/>
        <v>1715358</v>
      </c>
      <c r="R137" s="311"/>
      <c r="S137" s="311"/>
      <c r="T137" s="308">
        <v>285</v>
      </c>
      <c r="U137" s="312">
        <f t="shared" si="28"/>
        <v>4543</v>
      </c>
      <c r="V137" s="312"/>
      <c r="W137" s="312">
        <f t="shared" si="35"/>
        <v>5030.34</v>
      </c>
      <c r="X137" s="312">
        <f t="shared" si="36"/>
        <v>788.82999999999993</v>
      </c>
      <c r="Y137" s="312">
        <f t="shared" si="37"/>
        <v>619.5</v>
      </c>
      <c r="Z137" s="312">
        <f t="shared" si="42"/>
        <v>-10981.67</v>
      </c>
      <c r="AA137" s="312">
        <f t="shared" si="38"/>
        <v>0</v>
      </c>
      <c r="AB137" s="312">
        <f>VLOOKUP(C137,'[16]Adjusted Factors 21-22'!A:N,14,FALSE)</f>
        <v>413</v>
      </c>
      <c r="AF137" s="310" t="e">
        <f>VLOOKUP(C137,#REF!,69,FALSE)</f>
        <v>#REF!</v>
      </c>
      <c r="AG137" s="308">
        <v>285</v>
      </c>
      <c r="AH137" s="309">
        <v>0</v>
      </c>
      <c r="AI137" s="302" t="s">
        <v>275</v>
      </c>
    </row>
    <row r="138" spans="1:35">
      <c r="A138" s="302" t="str">
        <f t="shared" si="33"/>
        <v>287 - St Mark's Catholic Primary School</v>
      </c>
      <c r="B138" s="302">
        <v>287</v>
      </c>
      <c r="C138" s="308">
        <v>287</v>
      </c>
      <c r="D138" s="308">
        <f t="shared" si="39"/>
        <v>287</v>
      </c>
      <c r="E138" s="309">
        <f t="shared" si="32"/>
        <v>0</v>
      </c>
      <c r="F138" s="302" t="s">
        <v>276</v>
      </c>
      <c r="G138" s="310">
        <f>VLOOKUP(C138,'[16]New ISB 21-22'!A:BQ,69,FALSE)</f>
        <v>904012.22749325633</v>
      </c>
      <c r="H138" s="310">
        <f>VLOOKUP(C138,'[16]New ISB 21-22'!A:BV,74,FALSE)</f>
        <v>-5583.9</v>
      </c>
      <c r="I138" s="310"/>
      <c r="J138" s="310">
        <f t="shared" si="34"/>
        <v>898428.32749325631</v>
      </c>
      <c r="K138" s="412"/>
      <c r="L138" s="310">
        <v>0</v>
      </c>
      <c r="M138" s="310">
        <f>VLOOKUP(C138,'[16]Adjusted Factors 20-21'!A:BS,71,FALSE)*10000</f>
        <v>0</v>
      </c>
      <c r="N138" s="310">
        <f>VLOOKUP(B138,'[16]Adjusted Factors 21-22'!A:BQ,69,FALSE)*6000</f>
        <v>0</v>
      </c>
      <c r="O138" s="311">
        <f t="shared" si="40"/>
        <v>0</v>
      </c>
      <c r="P138" s="311"/>
      <c r="Q138" s="311">
        <f t="shared" si="41"/>
        <v>898428</v>
      </c>
      <c r="R138" s="311"/>
      <c r="S138" s="311"/>
      <c r="T138" s="308">
        <v>287</v>
      </c>
      <c r="U138" s="312">
        <f t="shared" si="28"/>
        <v>2310</v>
      </c>
      <c r="V138" s="312"/>
      <c r="W138" s="312">
        <f t="shared" si="35"/>
        <v>2557.7999999999997</v>
      </c>
      <c r="X138" s="312">
        <f t="shared" si="36"/>
        <v>401.09999999999997</v>
      </c>
      <c r="Y138" s="312">
        <f t="shared" si="37"/>
        <v>315</v>
      </c>
      <c r="Z138" s="312">
        <f t="shared" si="42"/>
        <v>-5583.9</v>
      </c>
      <c r="AA138" s="312">
        <f t="shared" si="38"/>
        <v>0</v>
      </c>
      <c r="AB138" s="312">
        <f>VLOOKUP(C138,'[16]Adjusted Factors 21-22'!A:N,14,FALSE)</f>
        <v>210</v>
      </c>
      <c r="AF138" s="310" t="e">
        <f>VLOOKUP(C138,#REF!,69,FALSE)</f>
        <v>#REF!</v>
      </c>
      <c r="AG138" s="308">
        <v>287</v>
      </c>
      <c r="AH138" s="309">
        <v>0</v>
      </c>
      <c r="AI138" s="302" t="s">
        <v>276</v>
      </c>
    </row>
    <row r="139" spans="1:35">
      <c r="A139" s="302" t="str">
        <f t="shared" si="33"/>
        <v>288 - St Matthew's CEVAP School</v>
      </c>
      <c r="B139" s="302">
        <v>288</v>
      </c>
      <c r="C139" s="308">
        <v>288</v>
      </c>
      <c r="D139" s="308" t="str">
        <f t="shared" si="39"/>
        <v>ACADEMY</v>
      </c>
      <c r="E139" s="309" t="s">
        <v>1</v>
      </c>
      <c r="F139" s="302" t="s">
        <v>277</v>
      </c>
      <c r="G139" s="310">
        <f>VLOOKUP(C139,'[16]New ISB 21-22'!A:BQ,69,FALSE)</f>
        <v>1861643.0058558555</v>
      </c>
      <c r="H139" s="310">
        <f>VLOOKUP(C139,'[16]New ISB 21-22'!A:BV,74,FALSE)</f>
        <v>0</v>
      </c>
      <c r="I139" s="310"/>
      <c r="J139" s="310">
        <f t="shared" si="34"/>
        <v>1861643.0058558555</v>
      </c>
      <c r="K139" s="412"/>
      <c r="L139" s="310">
        <v>0</v>
      </c>
      <c r="M139" s="310">
        <f>VLOOKUP(C139,'[16]Adjusted Factors 20-21'!A:BS,71,FALSE)*10000</f>
        <v>0</v>
      </c>
      <c r="N139" s="310">
        <f>VLOOKUP(B139,'[16]Adjusted Factors 21-22'!A:BQ,69,FALSE)*6000</f>
        <v>0</v>
      </c>
      <c r="O139" s="311">
        <f t="shared" si="40"/>
        <v>0</v>
      </c>
      <c r="P139" s="311"/>
      <c r="Q139" s="311">
        <f t="shared" si="41"/>
        <v>1861643</v>
      </c>
      <c r="R139" s="311"/>
      <c r="S139" s="311"/>
      <c r="T139" s="308">
        <v>288</v>
      </c>
      <c r="U139" s="312">
        <f t="shared" si="28"/>
        <v>0</v>
      </c>
      <c r="V139" s="312"/>
      <c r="W139" s="312">
        <f t="shared" si="35"/>
        <v>0</v>
      </c>
      <c r="X139" s="312">
        <f t="shared" si="36"/>
        <v>0</v>
      </c>
      <c r="Y139" s="312">
        <f t="shared" si="37"/>
        <v>0</v>
      </c>
      <c r="Z139" s="312">
        <f t="shared" si="42"/>
        <v>0</v>
      </c>
      <c r="AA139" s="312">
        <f t="shared" si="38"/>
        <v>0</v>
      </c>
      <c r="AB139" s="312">
        <f>VLOOKUP(C139,'[16]Adjusted Factors 21-22'!A:N,14,FALSE)</f>
        <v>410</v>
      </c>
      <c r="AF139" s="310" t="e">
        <f>VLOOKUP(C139,#REF!,69,FALSE)</f>
        <v>#REF!</v>
      </c>
      <c r="AG139" s="308">
        <v>288</v>
      </c>
      <c r="AH139" s="309">
        <v>0</v>
      </c>
      <c r="AI139" s="302" t="s">
        <v>277</v>
      </c>
    </row>
    <row r="140" spans="1:35">
      <c r="A140" s="302" t="str">
        <f t="shared" si="33"/>
        <v>289 - St Mary's Catholic Primary School, Ipswich</v>
      </c>
      <c r="B140" s="302">
        <v>289</v>
      </c>
      <c r="C140" s="308">
        <v>289</v>
      </c>
      <c r="D140" s="308" t="str">
        <f t="shared" si="39"/>
        <v>ACADEMY</v>
      </c>
      <c r="E140" s="309" t="str">
        <f>AH140</f>
        <v>ACADEMY</v>
      </c>
      <c r="F140" s="302" t="s">
        <v>278</v>
      </c>
      <c r="G140" s="310">
        <f>VLOOKUP(C140,'[16]New ISB 21-22'!A:BQ,69,FALSE)</f>
        <v>894640.8</v>
      </c>
      <c r="H140" s="310">
        <f>VLOOKUP(C140,'[16]New ISB 21-22'!A:BV,74,FALSE)</f>
        <v>0</v>
      </c>
      <c r="I140" s="310"/>
      <c r="J140" s="310">
        <f t="shared" si="34"/>
        <v>894640.8</v>
      </c>
      <c r="K140" s="412"/>
      <c r="L140" s="310">
        <v>0</v>
      </c>
      <c r="M140" s="310">
        <f>VLOOKUP(C140,'[16]Adjusted Factors 20-21'!A:BS,71,FALSE)*10000</f>
        <v>0</v>
      </c>
      <c r="N140" s="310">
        <f>VLOOKUP(B140,'[16]Adjusted Factors 21-22'!A:BQ,69,FALSE)*6000</f>
        <v>0</v>
      </c>
      <c r="O140" s="311">
        <f t="shared" si="40"/>
        <v>0</v>
      </c>
      <c r="P140" s="311"/>
      <c r="Q140" s="311">
        <f t="shared" si="41"/>
        <v>894641</v>
      </c>
      <c r="R140" s="311"/>
      <c r="S140" s="311"/>
      <c r="T140" s="308">
        <v>289</v>
      </c>
      <c r="U140" s="312">
        <f t="shared" si="28"/>
        <v>0</v>
      </c>
      <c r="V140" s="312"/>
      <c r="W140" s="312">
        <f t="shared" si="35"/>
        <v>0</v>
      </c>
      <c r="X140" s="312">
        <f t="shared" si="36"/>
        <v>0</v>
      </c>
      <c r="Y140" s="312">
        <f t="shared" si="37"/>
        <v>0</v>
      </c>
      <c r="Z140" s="312">
        <f t="shared" si="42"/>
        <v>0</v>
      </c>
      <c r="AA140" s="312">
        <f t="shared" si="38"/>
        <v>0</v>
      </c>
      <c r="AB140" s="312">
        <f>VLOOKUP(C140,'[16]Adjusted Factors 21-22'!A:N,14,FALSE)</f>
        <v>213</v>
      </c>
      <c r="AF140" s="310" t="e">
        <f>VLOOKUP(C140,#REF!,69,FALSE)</f>
        <v>#REF!</v>
      </c>
      <c r="AG140" s="308">
        <v>289</v>
      </c>
      <c r="AH140" s="309" t="s">
        <v>1</v>
      </c>
      <c r="AI140" s="302" t="s">
        <v>278</v>
      </c>
    </row>
    <row r="141" spans="1:35">
      <c r="A141" s="302" t="str">
        <f t="shared" si="33"/>
        <v>291 - St Pancras Catholic Primary School</v>
      </c>
      <c r="B141" s="302">
        <v>291</v>
      </c>
      <c r="C141" s="308">
        <v>291</v>
      </c>
      <c r="D141" s="308" t="str">
        <f t="shared" si="39"/>
        <v>ACADEMY</v>
      </c>
      <c r="E141" s="309" t="s">
        <v>1</v>
      </c>
      <c r="F141" s="302" t="s">
        <v>279</v>
      </c>
      <c r="G141" s="310">
        <f>VLOOKUP(C141,'[16]New ISB 21-22'!A:BQ,69,FALSE)</f>
        <v>924748.30181403528</v>
      </c>
      <c r="H141" s="310">
        <f>VLOOKUP(C141,'[16]New ISB 21-22'!A:BV,74,FALSE)</f>
        <v>0</v>
      </c>
      <c r="I141" s="310"/>
      <c r="J141" s="310">
        <f t="shared" si="34"/>
        <v>924748.30181403528</v>
      </c>
      <c r="K141" s="412"/>
      <c r="L141" s="310">
        <v>0</v>
      </c>
      <c r="M141" s="310">
        <f>VLOOKUP(C141,'[16]Adjusted Factors 20-21'!A:BS,71,FALSE)*10000</f>
        <v>0</v>
      </c>
      <c r="N141" s="310">
        <f>VLOOKUP(B141,'[16]Adjusted Factors 21-22'!A:BQ,69,FALSE)*6000</f>
        <v>0</v>
      </c>
      <c r="O141" s="311">
        <f t="shared" si="40"/>
        <v>0</v>
      </c>
      <c r="P141" s="311"/>
      <c r="Q141" s="311">
        <f t="shared" si="41"/>
        <v>924748</v>
      </c>
      <c r="R141" s="311"/>
      <c r="S141" s="311"/>
      <c r="T141" s="308">
        <v>291</v>
      </c>
      <c r="U141" s="312">
        <f t="shared" si="28"/>
        <v>0</v>
      </c>
      <c r="V141" s="312"/>
      <c r="W141" s="312">
        <f t="shared" si="35"/>
        <v>0</v>
      </c>
      <c r="X141" s="312">
        <f t="shared" si="36"/>
        <v>0</v>
      </c>
      <c r="Y141" s="312">
        <f t="shared" si="37"/>
        <v>0</v>
      </c>
      <c r="Z141" s="312">
        <f t="shared" si="42"/>
        <v>0</v>
      </c>
      <c r="AA141" s="312">
        <f t="shared" si="38"/>
        <v>0</v>
      </c>
      <c r="AB141" s="312">
        <f>VLOOKUP(C141,'[16]Adjusted Factors 21-22'!A:N,14,FALSE)</f>
        <v>202</v>
      </c>
      <c r="AF141" s="310" t="e">
        <f>VLOOKUP(C141,#REF!,69,FALSE)</f>
        <v>#REF!</v>
      </c>
      <c r="AG141" s="308">
        <v>291</v>
      </c>
      <c r="AH141" s="309">
        <v>0</v>
      </c>
      <c r="AI141" s="302" t="s">
        <v>279</v>
      </c>
    </row>
    <row r="142" spans="1:35">
      <c r="A142" s="302" t="str">
        <f t="shared" si="33"/>
        <v>292 - Sidegate Primary School</v>
      </c>
      <c r="B142" s="302">
        <v>292</v>
      </c>
      <c r="C142" s="308">
        <v>292</v>
      </c>
      <c r="D142" s="308" t="str">
        <f t="shared" si="39"/>
        <v>ACADEMY</v>
      </c>
      <c r="E142" s="309" t="str">
        <f>AH142</f>
        <v>ACADEMY</v>
      </c>
      <c r="F142" s="302" t="s">
        <v>280</v>
      </c>
      <c r="G142" s="310">
        <f>VLOOKUP(C142,'[16]New ISB 21-22'!A:BQ,69,FALSE)</f>
        <v>2743806.4</v>
      </c>
      <c r="H142" s="310">
        <f>VLOOKUP(C142,'[16]New ISB 21-22'!A:BV,74,FALSE)</f>
        <v>0</v>
      </c>
      <c r="I142" s="310"/>
      <c r="J142" s="310">
        <f t="shared" si="34"/>
        <v>2743806.4</v>
      </c>
      <c r="K142" s="412"/>
      <c r="L142" s="310">
        <v>0</v>
      </c>
      <c r="M142" s="310">
        <f>VLOOKUP(C142,'[16]Adjusted Factors 20-21'!A:BS,71,FALSE)*10000</f>
        <v>0</v>
      </c>
      <c r="N142" s="310">
        <f>VLOOKUP(B142,'[16]Adjusted Factors 21-22'!A:BQ,69,FALSE)*6000</f>
        <v>0</v>
      </c>
      <c r="O142" s="311">
        <f t="shared" si="40"/>
        <v>0</v>
      </c>
      <c r="P142" s="311"/>
      <c r="Q142" s="311">
        <f t="shared" si="41"/>
        <v>2743806</v>
      </c>
      <c r="R142" s="311"/>
      <c r="S142" s="311"/>
      <c r="T142" s="308">
        <v>292</v>
      </c>
      <c r="U142" s="312">
        <f t="shared" si="28"/>
        <v>0</v>
      </c>
      <c r="V142" s="312"/>
      <c r="W142" s="312">
        <f t="shared" si="35"/>
        <v>0</v>
      </c>
      <c r="X142" s="312">
        <f t="shared" si="36"/>
        <v>0</v>
      </c>
      <c r="Y142" s="312">
        <f t="shared" si="37"/>
        <v>0</v>
      </c>
      <c r="Z142" s="312">
        <f t="shared" si="42"/>
        <v>0</v>
      </c>
      <c r="AA142" s="312">
        <f t="shared" si="38"/>
        <v>0</v>
      </c>
      <c r="AB142" s="312">
        <f>VLOOKUP(C142,'[16]Adjusted Factors 21-22'!A:N,14,FALSE)</f>
        <v>654</v>
      </c>
      <c r="AF142" s="310" t="e">
        <f>VLOOKUP(C142,#REF!,69,FALSE)</f>
        <v>#REF!</v>
      </c>
      <c r="AG142" s="308">
        <v>292</v>
      </c>
      <c r="AH142" s="309" t="s">
        <v>1</v>
      </c>
      <c r="AI142" s="302" t="s">
        <v>280</v>
      </c>
    </row>
    <row r="143" spans="1:35">
      <c r="A143" s="302" t="str">
        <f t="shared" si="33"/>
        <v>293 - Springfield Infant and Nursery School</v>
      </c>
      <c r="B143" s="302">
        <v>293</v>
      </c>
      <c r="C143" s="308">
        <v>293</v>
      </c>
      <c r="D143" s="308" t="str">
        <f t="shared" si="39"/>
        <v>ACADEMY</v>
      </c>
      <c r="E143" s="309" t="str">
        <f>AH143</f>
        <v>ACADEMY</v>
      </c>
      <c r="F143" s="302" t="s">
        <v>281</v>
      </c>
      <c r="G143" s="310">
        <f>VLOOKUP(C143,'[16]New ISB 21-22'!A:BQ,69,FALSE)</f>
        <v>1137850.8279935983</v>
      </c>
      <c r="H143" s="310">
        <f>VLOOKUP(C143,'[16]New ISB 21-22'!A:BV,74,FALSE)</f>
        <v>0</v>
      </c>
      <c r="I143" s="310"/>
      <c r="J143" s="310">
        <f t="shared" si="34"/>
        <v>1137850.8279935983</v>
      </c>
      <c r="K143" s="412"/>
      <c r="L143" s="310">
        <v>0</v>
      </c>
      <c r="M143" s="310">
        <f>VLOOKUP(C143,'[16]Adjusted Factors 20-21'!A:BS,71,FALSE)*10000</f>
        <v>0</v>
      </c>
      <c r="N143" s="310">
        <f>VLOOKUP(B143,'[16]Adjusted Factors 21-22'!A:BQ,69,FALSE)*6000</f>
        <v>0</v>
      </c>
      <c r="O143" s="311">
        <f t="shared" si="40"/>
        <v>0</v>
      </c>
      <c r="P143" s="311"/>
      <c r="Q143" s="311">
        <f t="shared" si="41"/>
        <v>1137851</v>
      </c>
      <c r="R143" s="311"/>
      <c r="S143" s="311"/>
      <c r="T143" s="308">
        <v>293</v>
      </c>
      <c r="U143" s="312">
        <f t="shared" si="28"/>
        <v>0</v>
      </c>
      <c r="V143" s="312"/>
      <c r="W143" s="312">
        <f t="shared" si="35"/>
        <v>0</v>
      </c>
      <c r="X143" s="312">
        <f t="shared" si="36"/>
        <v>0</v>
      </c>
      <c r="Y143" s="312">
        <f t="shared" si="37"/>
        <v>0</v>
      </c>
      <c r="Z143" s="312">
        <f t="shared" si="42"/>
        <v>0</v>
      </c>
      <c r="AA143" s="312">
        <f t="shared" si="38"/>
        <v>0</v>
      </c>
      <c r="AB143" s="312">
        <f>VLOOKUP(C143,'[16]Adjusted Factors 21-22'!A:N,14,FALSE)</f>
        <v>263</v>
      </c>
      <c r="AF143" s="310" t="e">
        <f>VLOOKUP(C143,#REF!,69,FALSE)</f>
        <v>#REF!</v>
      </c>
      <c r="AG143" s="308">
        <v>293</v>
      </c>
      <c r="AH143" s="309" t="s">
        <v>1</v>
      </c>
      <c r="AI143" s="302" t="s">
        <v>281</v>
      </c>
    </row>
    <row r="144" spans="1:35">
      <c r="A144" s="302" t="str">
        <f t="shared" si="33"/>
        <v>294 - Springfield Junior School</v>
      </c>
      <c r="B144" s="302">
        <v>294</v>
      </c>
      <c r="C144" s="308">
        <v>294</v>
      </c>
      <c r="D144" s="308" t="str">
        <f t="shared" si="39"/>
        <v>ACADEMY</v>
      </c>
      <c r="E144" s="309" t="s">
        <v>1</v>
      </c>
      <c r="F144" s="302" t="s">
        <v>282</v>
      </c>
      <c r="G144" s="310">
        <f>VLOOKUP(C144,'[16]New ISB 21-22'!A:BQ,69,FALSE)</f>
        <v>1474581.3217867538</v>
      </c>
      <c r="H144" s="310">
        <f>VLOOKUP(C144,'[16]New ISB 21-22'!A:BV,74,FALSE)</f>
        <v>0</v>
      </c>
      <c r="I144" s="310"/>
      <c r="J144" s="310">
        <f t="shared" si="34"/>
        <v>1474581.3217867538</v>
      </c>
      <c r="K144" s="412"/>
      <c r="L144" s="310">
        <v>0</v>
      </c>
      <c r="M144" s="310">
        <f>VLOOKUP(C144,'[16]Adjusted Factors 20-21'!A:BS,71,FALSE)*10000</f>
        <v>0</v>
      </c>
      <c r="N144" s="310">
        <f>VLOOKUP(B144,'[16]Adjusted Factors 21-22'!A:BQ,69,FALSE)*6000</f>
        <v>0</v>
      </c>
      <c r="O144" s="311">
        <f t="shared" si="40"/>
        <v>0</v>
      </c>
      <c r="P144" s="311"/>
      <c r="Q144" s="311">
        <f t="shared" si="41"/>
        <v>1474581</v>
      </c>
      <c r="R144" s="311"/>
      <c r="S144" s="311"/>
      <c r="T144" s="308">
        <v>294</v>
      </c>
      <c r="U144" s="312">
        <f t="shared" si="28"/>
        <v>0</v>
      </c>
      <c r="V144" s="312"/>
      <c r="W144" s="312">
        <f t="shared" si="35"/>
        <v>0</v>
      </c>
      <c r="X144" s="312">
        <f t="shared" si="36"/>
        <v>0</v>
      </c>
      <c r="Y144" s="312">
        <f t="shared" si="37"/>
        <v>0</v>
      </c>
      <c r="Z144" s="312">
        <f t="shared" si="42"/>
        <v>0</v>
      </c>
      <c r="AA144" s="312">
        <f t="shared" si="38"/>
        <v>0</v>
      </c>
      <c r="AB144" s="312">
        <f>VLOOKUP(C144,'[16]Adjusted Factors 21-22'!A:N,14,FALSE)</f>
        <v>343</v>
      </c>
      <c r="AF144" s="310" t="e">
        <f>VLOOKUP(C144,#REF!,69,FALSE)</f>
        <v>#REF!</v>
      </c>
      <c r="AG144" s="308">
        <v>294</v>
      </c>
      <c r="AH144" s="309">
        <v>0</v>
      </c>
      <c r="AI144" s="302" t="s">
        <v>282</v>
      </c>
    </row>
    <row r="145" spans="1:35">
      <c r="A145" s="302" t="str">
        <f t="shared" si="33"/>
        <v>295 - Sprites Primary School</v>
      </c>
      <c r="B145" s="302">
        <v>295</v>
      </c>
      <c r="C145" s="308">
        <v>295</v>
      </c>
      <c r="D145" s="308" t="str">
        <f t="shared" si="39"/>
        <v>ACADEMY</v>
      </c>
      <c r="E145" s="309" t="str">
        <f t="shared" ref="E145:E158" si="43">AH145</f>
        <v>ACADEMY</v>
      </c>
      <c r="F145" s="302" t="s">
        <v>283</v>
      </c>
      <c r="G145" s="310">
        <f>VLOOKUP(C145,'[16]New ISB 21-22'!A:BQ,69,FALSE)</f>
        <v>1540419.8136586361</v>
      </c>
      <c r="H145" s="310">
        <f>VLOOKUP(C145,'[16]New ISB 21-22'!A:BV,74,FALSE)</f>
        <v>0</v>
      </c>
      <c r="I145" s="310"/>
      <c r="J145" s="310">
        <f t="shared" si="34"/>
        <v>1540419.8136586361</v>
      </c>
      <c r="K145" s="412"/>
      <c r="L145" s="310">
        <v>0</v>
      </c>
      <c r="M145" s="310">
        <f>VLOOKUP(C145,'[16]Adjusted Factors 20-21'!A:BS,71,FALSE)*10000</f>
        <v>0</v>
      </c>
      <c r="N145" s="310">
        <f>VLOOKUP(B145,'[16]Adjusted Factors 21-22'!A:BQ,69,FALSE)*6000</f>
        <v>0</v>
      </c>
      <c r="O145" s="311">
        <f t="shared" si="40"/>
        <v>0</v>
      </c>
      <c r="P145" s="311"/>
      <c r="Q145" s="311">
        <f t="shared" si="41"/>
        <v>1540420</v>
      </c>
      <c r="R145" s="311"/>
      <c r="S145" s="311"/>
      <c r="T145" s="308">
        <v>295</v>
      </c>
      <c r="U145" s="312">
        <f t="shared" si="28"/>
        <v>0</v>
      </c>
      <c r="V145" s="312"/>
      <c r="W145" s="312">
        <f t="shared" si="35"/>
        <v>0</v>
      </c>
      <c r="X145" s="312">
        <f t="shared" si="36"/>
        <v>0</v>
      </c>
      <c r="Y145" s="312">
        <f t="shared" si="37"/>
        <v>0</v>
      </c>
      <c r="Z145" s="312">
        <f t="shared" si="42"/>
        <v>0</v>
      </c>
      <c r="AA145" s="312">
        <f t="shared" si="38"/>
        <v>0</v>
      </c>
      <c r="AB145" s="312">
        <f>VLOOKUP(C145,'[16]Adjusted Factors 21-22'!A:N,14,FALSE)</f>
        <v>363</v>
      </c>
      <c r="AF145" s="310" t="e">
        <f>VLOOKUP(C145,#REF!,69,FALSE)</f>
        <v>#REF!</v>
      </c>
      <c r="AG145" s="308">
        <v>295</v>
      </c>
      <c r="AH145" s="309" t="s">
        <v>1</v>
      </c>
      <c r="AI145" s="302" t="s">
        <v>283</v>
      </c>
    </row>
    <row r="146" spans="1:35">
      <c r="A146" s="302" t="str">
        <f t="shared" si="33"/>
        <v>300 - Whitehouse Community Primary School</v>
      </c>
      <c r="B146" s="302">
        <v>300</v>
      </c>
      <c r="C146" s="308">
        <v>300</v>
      </c>
      <c r="D146" s="308" t="str">
        <f t="shared" si="39"/>
        <v>ACADEMY</v>
      </c>
      <c r="E146" s="309" t="s">
        <v>1</v>
      </c>
      <c r="F146" s="302" t="s">
        <v>284</v>
      </c>
      <c r="G146" s="310">
        <f>VLOOKUP(C146,'[16]New ISB 21-22'!A:BQ,69,FALSE)</f>
        <v>2503886.7675632332</v>
      </c>
      <c r="H146" s="310">
        <f>VLOOKUP(C146,'[16]New ISB 21-22'!A:BV,74,FALSE)</f>
        <v>-14464.96</v>
      </c>
      <c r="I146" s="310"/>
      <c r="J146" s="310">
        <f t="shared" si="34"/>
        <v>2489421.8075632332</v>
      </c>
      <c r="K146" s="412"/>
      <c r="L146" s="310">
        <v>0</v>
      </c>
      <c r="M146" s="310">
        <f>VLOOKUP(C146,'[16]Adjusted Factors 20-21'!A:BS,71,FALSE)*10000</f>
        <v>0</v>
      </c>
      <c r="N146" s="310">
        <f>VLOOKUP(B146,'[16]Adjusted Factors 21-22'!A:BQ,69,FALSE)*6000</f>
        <v>0</v>
      </c>
      <c r="O146" s="311">
        <f t="shared" si="40"/>
        <v>0</v>
      </c>
      <c r="P146" s="311"/>
      <c r="Q146" s="311">
        <f t="shared" si="41"/>
        <v>2489422</v>
      </c>
      <c r="R146" s="311"/>
      <c r="S146" s="311"/>
      <c r="T146" s="308">
        <v>300</v>
      </c>
      <c r="U146" s="312">
        <f t="shared" si="28"/>
        <v>5984</v>
      </c>
      <c r="V146" s="312"/>
      <c r="W146" s="312">
        <f t="shared" si="35"/>
        <v>6625.92</v>
      </c>
      <c r="X146" s="312">
        <f t="shared" si="36"/>
        <v>1039.04</v>
      </c>
      <c r="Y146" s="312">
        <f t="shared" si="37"/>
        <v>816</v>
      </c>
      <c r="Z146" s="312">
        <f t="shared" si="42"/>
        <v>-14464.96</v>
      </c>
      <c r="AA146" s="312">
        <f t="shared" si="38"/>
        <v>0</v>
      </c>
      <c r="AB146" s="312">
        <f>VLOOKUP(C146,'[16]Adjusted Factors 21-22'!A:N,14,FALSE)</f>
        <v>544</v>
      </c>
      <c r="AF146" s="310" t="e">
        <f>VLOOKUP(C146,#REF!,69,FALSE)</f>
        <v>#REF!</v>
      </c>
      <c r="AG146" s="308">
        <v>300</v>
      </c>
      <c r="AH146" s="309">
        <v>0</v>
      </c>
      <c r="AI146" s="302" t="s">
        <v>284</v>
      </c>
    </row>
    <row r="147" spans="1:35">
      <c r="A147" s="302" t="str">
        <f t="shared" si="33"/>
        <v>303 - Whitton Community Primary School</v>
      </c>
      <c r="B147" s="302">
        <v>303</v>
      </c>
      <c r="C147" s="308">
        <v>303</v>
      </c>
      <c r="D147" s="308" t="str">
        <f t="shared" si="39"/>
        <v>ACADEMY</v>
      </c>
      <c r="E147" s="309" t="str">
        <f t="shared" si="43"/>
        <v>ACADEMY</v>
      </c>
      <c r="F147" s="302" t="s">
        <v>285</v>
      </c>
      <c r="G147" s="310">
        <f>VLOOKUP(C147,'[16]New ISB 21-22'!A:BQ,69,FALSE)</f>
        <v>1379234.7983570669</v>
      </c>
      <c r="H147" s="310">
        <f>VLOOKUP(C147,'[16]New ISB 21-22'!A:BV,74,FALSE)</f>
        <v>0</v>
      </c>
      <c r="I147" s="310"/>
      <c r="J147" s="310">
        <f t="shared" si="34"/>
        <v>1379234.7983570669</v>
      </c>
      <c r="K147" s="412"/>
      <c r="L147" s="310">
        <v>0</v>
      </c>
      <c r="M147" s="310">
        <f>VLOOKUP(C147,'[16]Adjusted Factors 20-21'!A:BS,71,FALSE)*10000</f>
        <v>0</v>
      </c>
      <c r="N147" s="310">
        <f>VLOOKUP(B147,'[16]Adjusted Factors 21-22'!A:BQ,69,FALSE)*6000</f>
        <v>0</v>
      </c>
      <c r="O147" s="311">
        <f t="shared" si="40"/>
        <v>0</v>
      </c>
      <c r="P147" s="311"/>
      <c r="Q147" s="311">
        <f t="shared" si="41"/>
        <v>1379235</v>
      </c>
      <c r="R147" s="311"/>
      <c r="S147" s="311"/>
      <c r="T147" s="308">
        <v>303</v>
      </c>
      <c r="U147" s="312">
        <f t="shared" si="28"/>
        <v>0</v>
      </c>
      <c r="V147" s="312"/>
      <c r="W147" s="312">
        <f t="shared" si="35"/>
        <v>0</v>
      </c>
      <c r="X147" s="312">
        <f t="shared" si="36"/>
        <v>0</v>
      </c>
      <c r="Y147" s="312">
        <f t="shared" si="37"/>
        <v>0</v>
      </c>
      <c r="Z147" s="312">
        <f t="shared" si="42"/>
        <v>0</v>
      </c>
      <c r="AA147" s="312">
        <f t="shared" si="38"/>
        <v>0</v>
      </c>
      <c r="AB147" s="312">
        <f>VLOOKUP(C147,'[16]Adjusted Factors 21-22'!A:N,14,FALSE)</f>
        <v>285</v>
      </c>
      <c r="AF147" s="310" t="e">
        <f>VLOOKUP(C147,#REF!,69,FALSE)</f>
        <v>#REF!</v>
      </c>
      <c r="AG147" s="308">
        <v>303</v>
      </c>
      <c r="AH147" s="309" t="s">
        <v>1</v>
      </c>
      <c r="AI147" s="302" t="s">
        <v>285</v>
      </c>
    </row>
    <row r="148" spans="1:35">
      <c r="A148" s="302" t="str">
        <f t="shared" si="33"/>
        <v>307 - Cedarwood Community Primary School</v>
      </c>
      <c r="B148" s="302">
        <v>307</v>
      </c>
      <c r="C148" s="308">
        <v>307</v>
      </c>
      <c r="D148" s="308">
        <f t="shared" si="39"/>
        <v>307</v>
      </c>
      <c r="E148" s="309">
        <f t="shared" si="43"/>
        <v>0</v>
      </c>
      <c r="F148" s="302" t="s">
        <v>286</v>
      </c>
      <c r="G148" s="310">
        <f>VLOOKUP(C148,'[16]New ISB 21-22'!A:BQ,69,FALSE)</f>
        <v>1740432</v>
      </c>
      <c r="H148" s="310">
        <f>VLOOKUP(C148,'[16]New ISB 21-22'!A:BV,74,FALSE)</f>
        <v>-10742.36</v>
      </c>
      <c r="I148" s="310"/>
      <c r="J148" s="310">
        <f t="shared" si="34"/>
        <v>1729689.64</v>
      </c>
      <c r="K148" s="412"/>
      <c r="L148" s="310">
        <v>0</v>
      </c>
      <c r="M148" s="310">
        <f>VLOOKUP(C148,'[16]Adjusted Factors 20-21'!A:BS,71,FALSE)*10000</f>
        <v>0</v>
      </c>
      <c r="N148" s="310">
        <f>VLOOKUP(B148,'[16]Adjusted Factors 21-22'!A:BQ,69,FALSE)*6000</f>
        <v>0</v>
      </c>
      <c r="O148" s="311">
        <f t="shared" si="40"/>
        <v>0</v>
      </c>
      <c r="P148" s="311"/>
      <c r="Q148" s="311">
        <f t="shared" si="41"/>
        <v>1729690</v>
      </c>
      <c r="R148" s="311"/>
      <c r="S148" s="311"/>
      <c r="T148" s="308">
        <v>307</v>
      </c>
      <c r="U148" s="312">
        <f t="shared" si="28"/>
        <v>4444</v>
      </c>
      <c r="V148" s="312"/>
      <c r="W148" s="312">
        <f t="shared" si="35"/>
        <v>4920.72</v>
      </c>
      <c r="X148" s="312">
        <f t="shared" si="36"/>
        <v>771.64</v>
      </c>
      <c r="Y148" s="312">
        <f t="shared" si="37"/>
        <v>606</v>
      </c>
      <c r="Z148" s="312">
        <f t="shared" si="42"/>
        <v>-10742.36</v>
      </c>
      <c r="AA148" s="312">
        <f t="shared" si="38"/>
        <v>0</v>
      </c>
      <c r="AB148" s="312">
        <f>VLOOKUP(C148,'[16]Adjusted Factors 21-22'!A:N,14,FALSE)</f>
        <v>404</v>
      </c>
      <c r="AF148" s="310" t="e">
        <f>VLOOKUP(C148,#REF!,69,FALSE)</f>
        <v>#REF!</v>
      </c>
      <c r="AG148" s="308">
        <v>307</v>
      </c>
      <c r="AH148" s="309">
        <v>0</v>
      </c>
      <c r="AI148" s="302" t="s">
        <v>286</v>
      </c>
    </row>
    <row r="149" spans="1:35">
      <c r="A149" s="302" t="str">
        <f t="shared" si="33"/>
        <v>308 - Kersey CEVCP School</v>
      </c>
      <c r="B149" s="302">
        <v>308</v>
      </c>
      <c r="C149" s="308">
        <v>308</v>
      </c>
      <c r="D149" s="308" t="str">
        <f t="shared" si="39"/>
        <v>ACADEMY</v>
      </c>
      <c r="E149" s="309" t="s">
        <v>1</v>
      </c>
      <c r="F149" s="302" t="s">
        <v>287</v>
      </c>
      <c r="G149" s="310">
        <f>VLOOKUP(C149,'[16]New ISB 21-22'!A:BQ,69,FALSE)</f>
        <v>305143.90588235296</v>
      </c>
      <c r="H149" s="310">
        <f>VLOOKUP(C149,'[16]New ISB 21-22'!A:BV,74,FALSE)</f>
        <v>-1063.5999999999999</v>
      </c>
      <c r="I149" s="310"/>
      <c r="J149" s="310">
        <f t="shared" si="34"/>
        <v>304080.30588235299</v>
      </c>
      <c r="K149" s="412"/>
      <c r="L149" s="310">
        <v>0</v>
      </c>
      <c r="M149" s="310">
        <f>VLOOKUP(C149,'[16]Adjusted Factors 20-21'!A:BS,71,FALSE)*10000</f>
        <v>0</v>
      </c>
      <c r="N149" s="310">
        <f>VLOOKUP(B149,'[16]Adjusted Factors 21-22'!A:BQ,69,FALSE)*6000</f>
        <v>0</v>
      </c>
      <c r="O149" s="311">
        <f t="shared" si="40"/>
        <v>0</v>
      </c>
      <c r="P149" s="311"/>
      <c r="Q149" s="311">
        <f t="shared" si="41"/>
        <v>304080</v>
      </c>
      <c r="R149" s="311"/>
      <c r="S149" s="311"/>
      <c r="T149" s="308">
        <v>308</v>
      </c>
      <c r="U149" s="312">
        <f t="shared" si="28"/>
        <v>440</v>
      </c>
      <c r="V149" s="312"/>
      <c r="W149" s="312">
        <f t="shared" si="35"/>
        <v>487.2</v>
      </c>
      <c r="X149" s="312">
        <f t="shared" si="36"/>
        <v>76.399999999999991</v>
      </c>
      <c r="Y149" s="312">
        <f t="shared" si="37"/>
        <v>60</v>
      </c>
      <c r="Z149" s="312">
        <f t="shared" si="42"/>
        <v>-1063.5999999999999</v>
      </c>
      <c r="AA149" s="312">
        <f t="shared" si="38"/>
        <v>0</v>
      </c>
      <c r="AB149" s="312">
        <f>VLOOKUP(C149,'[16]Adjusted Factors 21-22'!A:N,14,FALSE)</f>
        <v>40</v>
      </c>
      <c r="AF149" s="310" t="e">
        <f>VLOOKUP(C149,#REF!,69,FALSE)</f>
        <v>#REF!</v>
      </c>
      <c r="AG149" s="308">
        <v>308</v>
      </c>
      <c r="AH149" s="309">
        <v>0</v>
      </c>
      <c r="AI149" s="302" t="s">
        <v>287</v>
      </c>
    </row>
    <row r="150" spans="1:35">
      <c r="A150" s="302" t="str">
        <f t="shared" si="33"/>
        <v>309 - Heath Primary School</v>
      </c>
      <c r="B150" s="302">
        <v>309</v>
      </c>
      <c r="C150" s="308">
        <v>309</v>
      </c>
      <c r="D150" s="308">
        <f t="shared" si="39"/>
        <v>309</v>
      </c>
      <c r="E150" s="309">
        <f t="shared" si="43"/>
        <v>0</v>
      </c>
      <c r="F150" s="302" t="s">
        <v>288</v>
      </c>
      <c r="G150" s="310">
        <f>VLOOKUP(C150,'[16]New ISB 21-22'!A:BQ,69,FALSE)</f>
        <v>2441560</v>
      </c>
      <c r="H150" s="310">
        <f>VLOOKUP(C150,'[16]New ISB 21-22'!A:BV,74,FALSE)</f>
        <v>-15262.66</v>
      </c>
      <c r="I150" s="310"/>
      <c r="J150" s="310">
        <f t="shared" si="34"/>
        <v>2426297.34</v>
      </c>
      <c r="K150" s="412"/>
      <c r="L150" s="310">
        <v>0</v>
      </c>
      <c r="M150" s="310">
        <f>VLOOKUP(C150,'[16]Adjusted Factors 20-21'!A:BS,71,FALSE)*10000</f>
        <v>0</v>
      </c>
      <c r="N150" s="310">
        <f>VLOOKUP(B150,'[16]Adjusted Factors 21-22'!A:BQ,69,FALSE)*6000</f>
        <v>0</v>
      </c>
      <c r="O150" s="311">
        <f t="shared" si="40"/>
        <v>0</v>
      </c>
      <c r="P150" s="311"/>
      <c r="Q150" s="311">
        <f t="shared" si="41"/>
        <v>2426297</v>
      </c>
      <c r="R150" s="311"/>
      <c r="S150" s="311"/>
      <c r="T150" s="308">
        <v>309</v>
      </c>
      <c r="U150" s="312">
        <f t="shared" si="28"/>
        <v>6314</v>
      </c>
      <c r="V150" s="312"/>
      <c r="W150" s="312">
        <f t="shared" si="35"/>
        <v>6991.32</v>
      </c>
      <c r="X150" s="312">
        <f t="shared" si="36"/>
        <v>1096.3399999999999</v>
      </c>
      <c r="Y150" s="312">
        <f t="shared" si="37"/>
        <v>861</v>
      </c>
      <c r="Z150" s="312">
        <f t="shared" si="42"/>
        <v>-15262.66</v>
      </c>
      <c r="AA150" s="312">
        <f t="shared" si="38"/>
        <v>0</v>
      </c>
      <c r="AB150" s="312">
        <f>VLOOKUP(C150,'[16]Adjusted Factors 21-22'!A:N,14,FALSE)</f>
        <v>574</v>
      </c>
      <c r="AF150" s="310" t="e">
        <f>VLOOKUP(C150,#REF!,69,FALSE)</f>
        <v>#REF!</v>
      </c>
      <c r="AG150" s="308">
        <v>309</v>
      </c>
      <c r="AH150" s="309">
        <v>0</v>
      </c>
      <c r="AI150" s="302" t="s">
        <v>288</v>
      </c>
    </row>
    <row r="151" spans="1:35">
      <c r="A151" s="302" t="str">
        <f t="shared" si="33"/>
        <v>310 - Bealings School</v>
      </c>
      <c r="B151" s="302">
        <v>310</v>
      </c>
      <c r="C151" s="308">
        <v>310</v>
      </c>
      <c r="D151" s="308">
        <f t="shared" si="39"/>
        <v>310</v>
      </c>
      <c r="E151" s="309">
        <f t="shared" si="43"/>
        <v>0</v>
      </c>
      <c r="F151" s="302" t="s">
        <v>289</v>
      </c>
      <c r="G151" s="310">
        <f>VLOOKUP(C151,'[16]New ISB 21-22'!A:BQ,69,FALSE)</f>
        <v>503648.45155407523</v>
      </c>
      <c r="H151" s="310">
        <f>VLOOKUP(C151,'[16]New ISB 21-22'!A:BV,74,FALSE)</f>
        <v>-2924.9</v>
      </c>
      <c r="I151" s="310"/>
      <c r="J151" s="310">
        <f t="shared" si="34"/>
        <v>500723.55155407521</v>
      </c>
      <c r="K151" s="412"/>
      <c r="L151" s="310">
        <v>0</v>
      </c>
      <c r="M151" s="310">
        <f>VLOOKUP(C151,'[16]Adjusted Factors 20-21'!A:BS,71,FALSE)*10000</f>
        <v>0</v>
      </c>
      <c r="N151" s="310">
        <f>VLOOKUP(B151,'[16]Adjusted Factors 21-22'!A:BQ,69,FALSE)*6000</f>
        <v>0</v>
      </c>
      <c r="O151" s="311">
        <f t="shared" si="40"/>
        <v>0</v>
      </c>
      <c r="P151" s="311"/>
      <c r="Q151" s="311">
        <f t="shared" si="41"/>
        <v>500724</v>
      </c>
      <c r="R151" s="311"/>
      <c r="S151" s="311"/>
      <c r="T151" s="308">
        <v>310</v>
      </c>
      <c r="U151" s="312">
        <f t="shared" ref="U151:U173" si="44">IF(H151=0,0,$U$2*AB151)</f>
        <v>1210</v>
      </c>
      <c r="V151" s="312"/>
      <c r="W151" s="312">
        <f t="shared" si="35"/>
        <v>1339.8</v>
      </c>
      <c r="X151" s="312">
        <f t="shared" si="36"/>
        <v>210.1</v>
      </c>
      <c r="Y151" s="312">
        <f t="shared" si="37"/>
        <v>165</v>
      </c>
      <c r="Z151" s="312">
        <f t="shared" si="42"/>
        <v>-2924.9</v>
      </c>
      <c r="AA151" s="312">
        <f t="shared" si="38"/>
        <v>0</v>
      </c>
      <c r="AB151" s="312">
        <f>VLOOKUP(C151,'[16]Adjusted Factors 21-22'!A:N,14,FALSE)</f>
        <v>110</v>
      </c>
      <c r="AF151" s="310" t="e">
        <f>VLOOKUP(C151,#REF!,69,FALSE)</f>
        <v>#REF!</v>
      </c>
      <c r="AG151" s="308">
        <v>310</v>
      </c>
      <c r="AH151" s="309">
        <v>0</v>
      </c>
      <c r="AI151" s="302" t="s">
        <v>289</v>
      </c>
    </row>
    <row r="152" spans="1:35">
      <c r="A152" s="302" t="str">
        <f t="shared" si="33"/>
        <v>311 - Birchwood Primary School</v>
      </c>
      <c r="B152" s="302">
        <v>311</v>
      </c>
      <c r="C152" s="308">
        <v>311</v>
      </c>
      <c r="D152" s="308">
        <f t="shared" si="39"/>
        <v>311</v>
      </c>
      <c r="E152" s="309">
        <f t="shared" si="43"/>
        <v>0</v>
      </c>
      <c r="F152" s="302" t="s">
        <v>290</v>
      </c>
      <c r="G152" s="310">
        <f>VLOOKUP(C152,'[16]New ISB 21-22'!A:BQ,69,FALSE)</f>
        <v>888214</v>
      </c>
      <c r="H152" s="310">
        <f>VLOOKUP(C152,'[16]New ISB 21-22'!A:BV,74,FALSE)</f>
        <v>-5504.13</v>
      </c>
      <c r="I152" s="310"/>
      <c r="J152" s="310">
        <f t="shared" si="34"/>
        <v>882709.87</v>
      </c>
      <c r="K152" s="412"/>
      <c r="L152" s="310">
        <v>0</v>
      </c>
      <c r="M152" s="310">
        <f>VLOOKUP(C152,'[16]Adjusted Factors 20-21'!A:BS,71,FALSE)*10000</f>
        <v>0</v>
      </c>
      <c r="N152" s="310">
        <f>VLOOKUP(B152,'[16]Adjusted Factors 21-22'!A:BQ,69,FALSE)*6000</f>
        <v>0</v>
      </c>
      <c r="O152" s="311">
        <f t="shared" si="40"/>
        <v>0</v>
      </c>
      <c r="P152" s="311"/>
      <c r="Q152" s="311">
        <f t="shared" si="41"/>
        <v>882710</v>
      </c>
      <c r="R152" s="311"/>
      <c r="S152" s="311"/>
      <c r="T152" s="308">
        <v>311</v>
      </c>
      <c r="U152" s="312">
        <f t="shared" si="44"/>
        <v>2277</v>
      </c>
      <c r="V152" s="312"/>
      <c r="W152" s="312">
        <f t="shared" si="35"/>
        <v>2521.2599999999998</v>
      </c>
      <c r="X152" s="312">
        <f t="shared" si="36"/>
        <v>395.37</v>
      </c>
      <c r="Y152" s="312">
        <f t="shared" si="37"/>
        <v>310.5</v>
      </c>
      <c r="Z152" s="312">
        <f t="shared" si="42"/>
        <v>-5504.13</v>
      </c>
      <c r="AA152" s="312">
        <f t="shared" si="38"/>
        <v>0</v>
      </c>
      <c r="AB152" s="312">
        <f>VLOOKUP(C152,'[16]Adjusted Factors 21-22'!A:N,14,FALSE)</f>
        <v>207</v>
      </c>
      <c r="AF152" s="310" t="e">
        <f>VLOOKUP(C152,#REF!,69,FALSE)</f>
        <v>#REF!</v>
      </c>
      <c r="AG152" s="308">
        <v>311</v>
      </c>
      <c r="AH152" s="309">
        <v>0</v>
      </c>
      <c r="AI152" s="302" t="s">
        <v>290</v>
      </c>
    </row>
    <row r="153" spans="1:35">
      <c r="A153" s="302" t="str">
        <f t="shared" si="33"/>
        <v>312 - Martlesham Primary School</v>
      </c>
      <c r="B153" s="302">
        <v>312</v>
      </c>
      <c r="C153" s="308">
        <v>312</v>
      </c>
      <c r="D153" s="308" t="str">
        <f t="shared" si="39"/>
        <v>ACADEMY</v>
      </c>
      <c r="E153" s="309" t="str">
        <f t="shared" si="43"/>
        <v>ACADEMY</v>
      </c>
      <c r="F153" s="302" t="s">
        <v>938</v>
      </c>
      <c r="G153" s="310">
        <f>VLOOKUP(C153,'[16]New ISB 21-22'!A:BQ,69,FALSE)</f>
        <v>512169.46822811197</v>
      </c>
      <c r="H153" s="310">
        <f>VLOOKUP(C153,'[16]New ISB 21-22'!A:BV,74,FALSE)</f>
        <v>0</v>
      </c>
      <c r="I153" s="310"/>
      <c r="J153" s="310">
        <f t="shared" si="34"/>
        <v>512169.46822811197</v>
      </c>
      <c r="K153" s="412"/>
      <c r="L153" s="310">
        <v>0</v>
      </c>
      <c r="M153" s="310">
        <f>VLOOKUP(C153,'[16]Adjusted Factors 20-21'!A:BS,71,FALSE)*10000</f>
        <v>0</v>
      </c>
      <c r="N153" s="310">
        <f>VLOOKUP(B153,'[16]Adjusted Factors 21-22'!A:BQ,69,FALSE)*6000</f>
        <v>0</v>
      </c>
      <c r="O153" s="311">
        <f t="shared" si="40"/>
        <v>0</v>
      </c>
      <c r="P153" s="311"/>
      <c r="Q153" s="311">
        <f t="shared" si="41"/>
        <v>512169</v>
      </c>
      <c r="R153" s="311"/>
      <c r="S153" s="311"/>
      <c r="T153" s="308">
        <v>312</v>
      </c>
      <c r="U153" s="312">
        <f t="shared" si="44"/>
        <v>0</v>
      </c>
      <c r="V153" s="312"/>
      <c r="W153" s="312">
        <f t="shared" si="35"/>
        <v>0</v>
      </c>
      <c r="X153" s="312">
        <f t="shared" si="36"/>
        <v>0</v>
      </c>
      <c r="Y153" s="312">
        <f t="shared" si="37"/>
        <v>0</v>
      </c>
      <c r="Z153" s="312">
        <f t="shared" si="42"/>
        <v>0</v>
      </c>
      <c r="AA153" s="312">
        <f t="shared" si="38"/>
        <v>0</v>
      </c>
      <c r="AB153" s="312">
        <f>VLOOKUP(C153,'[16]Adjusted Factors 21-22'!A:N,14,FALSE)</f>
        <v>107</v>
      </c>
      <c r="AF153" s="310" t="e">
        <f>VLOOKUP(C153,#REF!,69,FALSE)</f>
        <v>#REF!</v>
      </c>
      <c r="AG153" s="308">
        <v>312</v>
      </c>
      <c r="AH153" s="309" t="s">
        <v>1</v>
      </c>
      <c r="AI153" s="302" t="s">
        <v>938</v>
      </c>
    </row>
    <row r="154" spans="1:35">
      <c r="A154" s="302" t="str">
        <f t="shared" si="33"/>
        <v>313 - Gorseland Primary School</v>
      </c>
      <c r="B154" s="302">
        <v>313</v>
      </c>
      <c r="C154" s="308">
        <v>313</v>
      </c>
      <c r="D154" s="308">
        <f t="shared" si="39"/>
        <v>313</v>
      </c>
      <c r="E154" s="309">
        <f t="shared" si="43"/>
        <v>0</v>
      </c>
      <c r="F154" s="302" t="s">
        <v>291</v>
      </c>
      <c r="G154" s="310">
        <f>VLOOKUP(C154,'[16]New ISB 21-22'!A:BQ,69,FALSE)</f>
        <v>1944824</v>
      </c>
      <c r="H154" s="310">
        <f>VLOOKUP(C154,'[16]New ISB 21-22'!A:BV,74,FALSE)</f>
        <v>-12071.86</v>
      </c>
      <c r="I154" s="310"/>
      <c r="J154" s="310">
        <f t="shared" si="34"/>
        <v>1932752.14</v>
      </c>
      <c r="K154" s="412"/>
      <c r="L154" s="310">
        <v>0</v>
      </c>
      <c r="M154" s="310">
        <f>VLOOKUP(C154,'[16]Adjusted Factors 20-21'!A:BS,71,FALSE)*10000</f>
        <v>0</v>
      </c>
      <c r="N154" s="310">
        <f>VLOOKUP(B154,'[16]Adjusted Factors 21-22'!A:BQ,69,FALSE)*6000</f>
        <v>180000</v>
      </c>
      <c r="O154" s="311">
        <f t="shared" si="40"/>
        <v>180000</v>
      </c>
      <c r="P154" s="311"/>
      <c r="Q154" s="311">
        <f t="shared" si="41"/>
        <v>2112752</v>
      </c>
      <c r="R154" s="311"/>
      <c r="S154" s="311"/>
      <c r="T154" s="308">
        <v>313</v>
      </c>
      <c r="U154" s="312">
        <f t="shared" si="44"/>
        <v>4994</v>
      </c>
      <c r="V154" s="312"/>
      <c r="W154" s="312">
        <f t="shared" si="35"/>
        <v>5529.72</v>
      </c>
      <c r="X154" s="312">
        <f t="shared" si="36"/>
        <v>867.14</v>
      </c>
      <c r="Y154" s="312">
        <f t="shared" si="37"/>
        <v>681</v>
      </c>
      <c r="Z154" s="312">
        <f t="shared" si="42"/>
        <v>-12071.86</v>
      </c>
      <c r="AA154" s="312">
        <f t="shared" si="38"/>
        <v>0</v>
      </c>
      <c r="AB154" s="312">
        <f>VLOOKUP(C154,'[16]Adjusted Factors 21-22'!A:N,14,FALSE)</f>
        <v>454</v>
      </c>
      <c r="AF154" s="310" t="e">
        <f>VLOOKUP(C154,#REF!,69,FALSE)</f>
        <v>#REF!</v>
      </c>
      <c r="AG154" s="308">
        <v>313</v>
      </c>
      <c r="AH154" s="309">
        <v>0</v>
      </c>
      <c r="AI154" s="302" t="s">
        <v>291</v>
      </c>
    </row>
    <row r="155" spans="1:35">
      <c r="A155" s="302" t="str">
        <f t="shared" si="33"/>
        <v>314 - Melton Primary School</v>
      </c>
      <c r="B155" s="302">
        <v>314</v>
      </c>
      <c r="C155" s="308">
        <v>314</v>
      </c>
      <c r="D155" s="308">
        <f t="shared" si="39"/>
        <v>314</v>
      </c>
      <c r="E155" s="309">
        <f t="shared" si="43"/>
        <v>0</v>
      </c>
      <c r="F155" s="302" t="s">
        <v>292</v>
      </c>
      <c r="G155" s="310">
        <f>VLOOKUP(C155,'[16]New ISB 21-22'!A:BQ,69,FALSE)</f>
        <v>738254.36773132056</v>
      </c>
      <c r="H155" s="310">
        <f>VLOOKUP(C155,'[16]New ISB 21-22'!A:BV,74,FALSE)</f>
        <v>-4254.3999999999996</v>
      </c>
      <c r="I155" s="310"/>
      <c r="J155" s="310">
        <f t="shared" si="34"/>
        <v>733999.96773132053</v>
      </c>
      <c r="K155" s="412"/>
      <c r="L155" s="310">
        <v>0</v>
      </c>
      <c r="M155" s="310">
        <f>VLOOKUP(C155,'[16]Adjusted Factors 20-21'!A:BS,71,FALSE)*10000</f>
        <v>0</v>
      </c>
      <c r="N155" s="310">
        <f>VLOOKUP(B155,'[16]Adjusted Factors 21-22'!A:BQ,69,FALSE)*6000</f>
        <v>0</v>
      </c>
      <c r="O155" s="311">
        <f t="shared" si="40"/>
        <v>0</v>
      </c>
      <c r="P155" s="311"/>
      <c r="Q155" s="311">
        <f t="shared" si="41"/>
        <v>734000</v>
      </c>
      <c r="R155" s="311"/>
      <c r="S155" s="311"/>
      <c r="T155" s="308">
        <v>314</v>
      </c>
      <c r="U155" s="312">
        <f t="shared" si="44"/>
        <v>1760</v>
      </c>
      <c r="V155" s="312"/>
      <c r="W155" s="312">
        <f t="shared" si="35"/>
        <v>1948.8</v>
      </c>
      <c r="X155" s="312">
        <f t="shared" si="36"/>
        <v>305.59999999999997</v>
      </c>
      <c r="Y155" s="312">
        <f t="shared" si="37"/>
        <v>240</v>
      </c>
      <c r="Z155" s="312">
        <f t="shared" si="42"/>
        <v>-4254.3999999999996</v>
      </c>
      <c r="AA155" s="312">
        <f t="shared" si="38"/>
        <v>0</v>
      </c>
      <c r="AB155" s="312">
        <f>VLOOKUP(C155,'[16]Adjusted Factors 21-22'!A:N,14,FALSE)</f>
        <v>160</v>
      </c>
      <c r="AF155" s="310" t="e">
        <f>VLOOKUP(C155,#REF!,69,FALSE)</f>
        <v>#REF!</v>
      </c>
      <c r="AG155" s="308">
        <v>314</v>
      </c>
      <c r="AH155" s="309">
        <v>0</v>
      </c>
      <c r="AI155" s="302" t="s">
        <v>292</v>
      </c>
    </row>
    <row r="156" spans="1:35">
      <c r="A156" s="302" t="str">
        <f t="shared" si="33"/>
        <v>316 - Nacton CEVCP School</v>
      </c>
      <c r="B156" s="302">
        <v>316</v>
      </c>
      <c r="C156" s="308">
        <v>316</v>
      </c>
      <c r="D156" s="308" t="str">
        <f t="shared" si="39"/>
        <v>ACADEMY</v>
      </c>
      <c r="E156" s="309" t="str">
        <f t="shared" si="43"/>
        <v>ACADEMY</v>
      </c>
      <c r="F156" s="302" t="s">
        <v>293</v>
      </c>
      <c r="G156" s="310">
        <f>VLOOKUP(C156,'[16]New ISB 21-22'!A:BQ,69,FALSE)</f>
        <v>463096.82160278747</v>
      </c>
      <c r="H156" s="310">
        <f>VLOOKUP(C156,'[16]New ISB 21-22'!A:BV,74,FALSE)</f>
        <v>0</v>
      </c>
      <c r="I156" s="310"/>
      <c r="J156" s="310">
        <f t="shared" si="34"/>
        <v>463096.82160278747</v>
      </c>
      <c r="K156" s="412"/>
      <c r="L156" s="310">
        <v>0</v>
      </c>
      <c r="M156" s="310">
        <f>VLOOKUP(C156,'[16]Adjusted Factors 20-21'!A:BS,71,FALSE)*10000</f>
        <v>0</v>
      </c>
      <c r="N156" s="310">
        <f>VLOOKUP(B156,'[16]Adjusted Factors 21-22'!A:BQ,69,FALSE)*6000</f>
        <v>0</v>
      </c>
      <c r="O156" s="311">
        <f t="shared" si="40"/>
        <v>0</v>
      </c>
      <c r="P156" s="311"/>
      <c r="Q156" s="311">
        <f t="shared" si="41"/>
        <v>463097</v>
      </c>
      <c r="R156" s="311"/>
      <c r="S156" s="311"/>
      <c r="T156" s="308">
        <v>316</v>
      </c>
      <c r="U156" s="312">
        <f t="shared" si="44"/>
        <v>0</v>
      </c>
      <c r="V156" s="312"/>
      <c r="W156" s="312">
        <f t="shared" si="35"/>
        <v>0</v>
      </c>
      <c r="X156" s="312">
        <f t="shared" si="36"/>
        <v>0</v>
      </c>
      <c r="Y156" s="312">
        <f t="shared" si="37"/>
        <v>0</v>
      </c>
      <c r="Z156" s="312">
        <f t="shared" si="42"/>
        <v>0</v>
      </c>
      <c r="AA156" s="312">
        <f t="shared" si="38"/>
        <v>0</v>
      </c>
      <c r="AB156" s="312">
        <f>VLOOKUP(C156,'[16]Adjusted Factors 21-22'!A:N,14,FALSE)</f>
        <v>99</v>
      </c>
      <c r="AF156" s="310" t="e">
        <f>VLOOKUP(C156,#REF!,69,FALSE)</f>
        <v>#REF!</v>
      </c>
      <c r="AG156" s="308">
        <v>316</v>
      </c>
      <c r="AH156" s="309" t="s">
        <v>1</v>
      </c>
      <c r="AI156" s="302" t="s">
        <v>293</v>
      </c>
    </row>
    <row r="157" spans="1:35">
      <c r="A157" s="302" t="str">
        <f t="shared" si="33"/>
        <v>317 - Orford CEVAP School</v>
      </c>
      <c r="B157" s="302">
        <v>317</v>
      </c>
      <c r="C157" s="308">
        <v>317</v>
      </c>
      <c r="D157" s="308">
        <f t="shared" si="39"/>
        <v>317</v>
      </c>
      <c r="E157" s="309">
        <f t="shared" si="43"/>
        <v>0</v>
      </c>
      <c r="F157" s="302" t="s">
        <v>294</v>
      </c>
      <c r="G157" s="310">
        <f>VLOOKUP(C157,'[16]New ISB 21-22'!A:BQ,69,FALSE)</f>
        <v>391309.09429978888</v>
      </c>
      <c r="H157" s="310">
        <f>VLOOKUP(C157,'[16]New ISB 21-22'!A:BV,74,FALSE)</f>
        <v>-1648.58</v>
      </c>
      <c r="I157" s="310"/>
      <c r="J157" s="310">
        <f t="shared" si="34"/>
        <v>389660.51429978886</v>
      </c>
      <c r="K157" s="412"/>
      <c r="L157" s="310">
        <v>0</v>
      </c>
      <c r="M157" s="310">
        <f>VLOOKUP(C157,'[16]Adjusted Factors 20-21'!A:BS,71,FALSE)*10000</f>
        <v>0</v>
      </c>
      <c r="N157" s="310">
        <f>VLOOKUP(B157,'[16]Adjusted Factors 21-22'!A:BQ,69,FALSE)*6000</f>
        <v>0</v>
      </c>
      <c r="O157" s="311">
        <f t="shared" si="40"/>
        <v>0</v>
      </c>
      <c r="P157" s="311"/>
      <c r="Q157" s="311">
        <f t="shared" si="41"/>
        <v>389661</v>
      </c>
      <c r="R157" s="311"/>
      <c r="S157" s="311"/>
      <c r="T157" s="308">
        <v>317</v>
      </c>
      <c r="U157" s="312">
        <f t="shared" si="44"/>
        <v>682</v>
      </c>
      <c r="V157" s="312"/>
      <c r="W157" s="312">
        <f t="shared" si="35"/>
        <v>755.16</v>
      </c>
      <c r="X157" s="312">
        <f t="shared" si="36"/>
        <v>118.42</v>
      </c>
      <c r="Y157" s="312">
        <f t="shared" si="37"/>
        <v>93</v>
      </c>
      <c r="Z157" s="312">
        <f t="shared" si="42"/>
        <v>-1648.58</v>
      </c>
      <c r="AA157" s="312">
        <f t="shared" si="38"/>
        <v>0</v>
      </c>
      <c r="AB157" s="312">
        <f>VLOOKUP(C157,'[16]Adjusted Factors 21-22'!A:N,14,FALSE)</f>
        <v>62</v>
      </c>
      <c r="AF157" s="310" t="e">
        <f>VLOOKUP(C157,#REF!,69,FALSE)</f>
        <v>#REF!</v>
      </c>
      <c r="AG157" s="308">
        <v>317</v>
      </c>
      <c r="AH157" s="309">
        <v>0</v>
      </c>
      <c r="AI157" s="302" t="s">
        <v>294</v>
      </c>
    </row>
    <row r="158" spans="1:35">
      <c r="A158" s="302" t="str">
        <f t="shared" si="33"/>
        <v>318 - Otley Primary School</v>
      </c>
      <c r="B158" s="302">
        <v>318</v>
      </c>
      <c r="C158" s="308">
        <v>318</v>
      </c>
      <c r="D158" s="308">
        <f t="shared" si="39"/>
        <v>318</v>
      </c>
      <c r="E158" s="309">
        <f t="shared" si="43"/>
        <v>0</v>
      </c>
      <c r="F158" s="302" t="s">
        <v>295</v>
      </c>
      <c r="G158" s="310">
        <f>VLOOKUP(C158,'[16]New ISB 21-22'!A:BQ,69,FALSE)</f>
        <v>370955.67105263157</v>
      </c>
      <c r="H158" s="310">
        <f>VLOOKUP(C158,'[16]New ISB 21-22'!A:BV,74,FALSE)</f>
        <v>-1435.86</v>
      </c>
      <c r="I158" s="310"/>
      <c r="J158" s="310">
        <f t="shared" si="34"/>
        <v>369519.81105263159</v>
      </c>
      <c r="K158" s="412"/>
      <c r="L158" s="310">
        <v>0</v>
      </c>
      <c r="M158" s="310">
        <f>VLOOKUP(C158,'[16]Adjusted Factors 20-21'!A:BS,71,FALSE)*10000</f>
        <v>0</v>
      </c>
      <c r="N158" s="310">
        <f>VLOOKUP(B158,'[16]Adjusted Factors 21-22'!A:BQ,69,FALSE)*6000</f>
        <v>0</v>
      </c>
      <c r="O158" s="311">
        <f t="shared" si="40"/>
        <v>0</v>
      </c>
      <c r="P158" s="311"/>
      <c r="Q158" s="311">
        <f t="shared" si="41"/>
        <v>369520</v>
      </c>
      <c r="R158" s="311"/>
      <c r="S158" s="311"/>
      <c r="T158" s="308">
        <v>318</v>
      </c>
      <c r="U158" s="312">
        <f t="shared" si="44"/>
        <v>594</v>
      </c>
      <c r="V158" s="312"/>
      <c r="W158" s="312">
        <f t="shared" si="35"/>
        <v>657.72</v>
      </c>
      <c r="X158" s="312">
        <f t="shared" si="36"/>
        <v>103.14</v>
      </c>
      <c r="Y158" s="312">
        <f t="shared" si="37"/>
        <v>81</v>
      </c>
      <c r="Z158" s="312">
        <f t="shared" si="42"/>
        <v>-1435.8600000000001</v>
      </c>
      <c r="AA158" s="312">
        <f t="shared" si="38"/>
        <v>0</v>
      </c>
      <c r="AB158" s="312">
        <f>VLOOKUP(C158,'[16]Adjusted Factors 21-22'!A:N,14,FALSE)</f>
        <v>54</v>
      </c>
      <c r="AF158" s="310" t="e">
        <f>VLOOKUP(C158,#REF!,69,FALSE)</f>
        <v>#REF!</v>
      </c>
      <c r="AG158" s="308">
        <v>318</v>
      </c>
      <c r="AH158" s="309">
        <v>0</v>
      </c>
      <c r="AI158" s="302" t="s">
        <v>295</v>
      </c>
    </row>
    <row r="159" spans="1:35">
      <c r="A159" s="302" t="str">
        <f t="shared" si="33"/>
        <v>320 - Rendlesham Community Primary School</v>
      </c>
      <c r="B159" s="302">
        <v>320</v>
      </c>
      <c r="C159" s="308">
        <v>320</v>
      </c>
      <c r="D159" s="308" t="str">
        <f t="shared" si="39"/>
        <v>ACADEMY</v>
      </c>
      <c r="E159" s="309" t="s">
        <v>1</v>
      </c>
      <c r="F159" s="302" t="s">
        <v>296</v>
      </c>
      <c r="G159" s="310">
        <f>VLOOKUP(C159,'[16]New ISB 21-22'!A:BQ,69,FALSE)</f>
        <v>1203928</v>
      </c>
      <c r="H159" s="310">
        <f>VLOOKUP(C159,'[16]New ISB 21-22'!A:BV,74,FALSE)</f>
        <v>0</v>
      </c>
      <c r="I159" s="310"/>
      <c r="J159" s="310">
        <f t="shared" si="34"/>
        <v>1203928</v>
      </c>
      <c r="K159" s="412"/>
      <c r="L159" s="310">
        <v>0</v>
      </c>
      <c r="M159" s="310">
        <f>VLOOKUP(C159,'[16]Adjusted Factors 20-21'!A:BS,71,FALSE)*10000</f>
        <v>0</v>
      </c>
      <c r="N159" s="310">
        <f>VLOOKUP(B159,'[16]Adjusted Factors 21-22'!A:BQ,69,FALSE)*6000</f>
        <v>0</v>
      </c>
      <c r="O159" s="311">
        <f t="shared" si="40"/>
        <v>0</v>
      </c>
      <c r="P159" s="311"/>
      <c r="Q159" s="311">
        <f t="shared" si="41"/>
        <v>1203928</v>
      </c>
      <c r="R159" s="311"/>
      <c r="S159" s="311"/>
      <c r="T159" s="308">
        <v>320</v>
      </c>
      <c r="U159" s="312">
        <f t="shared" si="44"/>
        <v>0</v>
      </c>
      <c r="V159" s="312"/>
      <c r="W159" s="312">
        <f t="shared" si="35"/>
        <v>0</v>
      </c>
      <c r="X159" s="312">
        <f t="shared" si="36"/>
        <v>0</v>
      </c>
      <c r="Y159" s="312">
        <f t="shared" si="37"/>
        <v>0</v>
      </c>
      <c r="Z159" s="312">
        <f t="shared" si="42"/>
        <v>0</v>
      </c>
      <c r="AA159" s="312">
        <f t="shared" si="38"/>
        <v>0</v>
      </c>
      <c r="AB159" s="312">
        <f>VLOOKUP(C159,'[16]Adjusted Factors 21-22'!A:N,14,FALSE)</f>
        <v>286</v>
      </c>
      <c r="AF159" s="310" t="e">
        <f>VLOOKUP(C159,#REF!,69,FALSE)</f>
        <v>#REF!</v>
      </c>
      <c r="AG159" s="308">
        <v>320</v>
      </c>
      <c r="AH159" s="309">
        <v>0</v>
      </c>
      <c r="AI159" s="302" t="s">
        <v>296</v>
      </c>
    </row>
    <row r="160" spans="1:35">
      <c r="A160" s="302" t="str">
        <f t="shared" si="33"/>
        <v>322 - Shotley Community Primary School</v>
      </c>
      <c r="B160" s="302">
        <v>322</v>
      </c>
      <c r="C160" s="308">
        <v>322</v>
      </c>
      <c r="D160" s="308" t="str">
        <f t="shared" si="39"/>
        <v>ACADEMY</v>
      </c>
      <c r="E160" s="309" t="s">
        <v>1</v>
      </c>
      <c r="F160" s="302" t="s">
        <v>297</v>
      </c>
      <c r="G160" s="310">
        <f>VLOOKUP(C160,'[16]New ISB 21-22'!A:BQ,69,FALSE)</f>
        <v>652078.49329463043</v>
      </c>
      <c r="H160" s="310">
        <f>VLOOKUP(C160,'[16]New ISB 21-22'!A:BV,74,FALSE)</f>
        <v>0</v>
      </c>
      <c r="I160" s="310"/>
      <c r="J160" s="310">
        <f t="shared" si="34"/>
        <v>652078.49329463043</v>
      </c>
      <c r="K160" s="412"/>
      <c r="L160" s="310">
        <v>0</v>
      </c>
      <c r="M160" s="310">
        <f>VLOOKUP(C160,'[16]Adjusted Factors 20-21'!A:BS,71,FALSE)*10000</f>
        <v>0</v>
      </c>
      <c r="N160" s="310">
        <f>VLOOKUP(B160,'[16]Adjusted Factors 21-22'!A:BQ,69,FALSE)*6000</f>
        <v>0</v>
      </c>
      <c r="O160" s="311">
        <f t="shared" si="40"/>
        <v>0</v>
      </c>
      <c r="P160" s="311"/>
      <c r="Q160" s="311">
        <f t="shared" si="41"/>
        <v>652078</v>
      </c>
      <c r="R160" s="311"/>
      <c r="S160" s="311"/>
      <c r="T160" s="308">
        <v>322</v>
      </c>
      <c r="U160" s="312">
        <f t="shared" si="44"/>
        <v>0</v>
      </c>
      <c r="V160" s="312"/>
      <c r="W160" s="312">
        <f t="shared" si="35"/>
        <v>0</v>
      </c>
      <c r="X160" s="312">
        <f t="shared" si="36"/>
        <v>0</v>
      </c>
      <c r="Y160" s="312">
        <f t="shared" si="37"/>
        <v>0</v>
      </c>
      <c r="Z160" s="312">
        <f t="shared" si="42"/>
        <v>0</v>
      </c>
      <c r="AA160" s="312">
        <f t="shared" si="38"/>
        <v>0</v>
      </c>
      <c r="AB160" s="312">
        <f>VLOOKUP(C160,'[16]Adjusted Factors 21-22'!A:N,14,FALSE)</f>
        <v>148</v>
      </c>
      <c r="AF160" s="310" t="e">
        <f>VLOOKUP(C160,#REF!,69,FALSE)</f>
        <v>#REF!</v>
      </c>
      <c r="AG160" s="308">
        <v>322</v>
      </c>
      <c r="AH160" s="309">
        <v>0</v>
      </c>
      <c r="AI160" s="302" t="s">
        <v>297</v>
      </c>
    </row>
    <row r="161" spans="1:35">
      <c r="A161" s="302" t="str">
        <f t="shared" si="33"/>
        <v>324 - Somersham Primary School</v>
      </c>
      <c r="B161" s="302">
        <v>324</v>
      </c>
      <c r="C161" s="308">
        <v>324</v>
      </c>
      <c r="D161" s="308">
        <f t="shared" si="39"/>
        <v>324</v>
      </c>
      <c r="E161" s="309">
        <f>AH161</f>
        <v>0</v>
      </c>
      <c r="F161" s="302" t="s">
        <v>298</v>
      </c>
      <c r="G161" s="310">
        <f>VLOOKUP(C161,'[16]New ISB 21-22'!A:BQ,69,FALSE)</f>
        <v>475666.16126636934</v>
      </c>
      <c r="H161" s="310">
        <f>VLOOKUP(C161,'[16]New ISB 21-22'!A:BV,74,FALSE)</f>
        <v>-2339.92</v>
      </c>
      <c r="I161" s="310"/>
      <c r="J161" s="310">
        <f t="shared" si="34"/>
        <v>473326.24126636935</v>
      </c>
      <c r="K161" s="412"/>
      <c r="L161" s="310">
        <v>0</v>
      </c>
      <c r="M161" s="310">
        <f>VLOOKUP(C161,'[16]Adjusted Factors 20-21'!A:BS,71,FALSE)*10000</f>
        <v>0</v>
      </c>
      <c r="N161" s="310">
        <f>VLOOKUP(B161,'[16]Adjusted Factors 21-22'!A:BQ,69,FALSE)*6000</f>
        <v>0</v>
      </c>
      <c r="O161" s="311">
        <f t="shared" si="40"/>
        <v>0</v>
      </c>
      <c r="P161" s="311"/>
      <c r="Q161" s="311">
        <f t="shared" si="41"/>
        <v>473326</v>
      </c>
      <c r="R161" s="311"/>
      <c r="S161" s="311"/>
      <c r="T161" s="308">
        <v>324</v>
      </c>
      <c r="U161" s="312">
        <f t="shared" si="44"/>
        <v>968</v>
      </c>
      <c r="V161" s="312"/>
      <c r="W161" s="312">
        <f t="shared" si="35"/>
        <v>1071.8399999999999</v>
      </c>
      <c r="X161" s="312">
        <f t="shared" si="36"/>
        <v>168.07999999999998</v>
      </c>
      <c r="Y161" s="312">
        <f t="shared" si="37"/>
        <v>132</v>
      </c>
      <c r="Z161" s="312">
        <f t="shared" si="42"/>
        <v>-2339.92</v>
      </c>
      <c r="AA161" s="312">
        <f t="shared" si="38"/>
        <v>0</v>
      </c>
      <c r="AB161" s="312">
        <f>VLOOKUP(C161,'[16]Adjusted Factors 21-22'!A:N,14,FALSE)</f>
        <v>88</v>
      </c>
      <c r="AF161" s="310" t="e">
        <f>VLOOKUP(C161,#REF!,69,FALSE)</f>
        <v>#REF!</v>
      </c>
      <c r="AG161" s="308">
        <v>324</v>
      </c>
      <c r="AH161" s="309">
        <v>0</v>
      </c>
      <c r="AI161" s="302" t="s">
        <v>298</v>
      </c>
    </row>
    <row r="162" spans="1:35">
      <c r="A162" s="302" t="str">
        <f t="shared" si="33"/>
        <v>325 - Sproughton CEVCP School</v>
      </c>
      <c r="B162" s="302">
        <v>325</v>
      </c>
      <c r="C162" s="308">
        <v>325</v>
      </c>
      <c r="D162" s="308" t="str">
        <f t="shared" si="39"/>
        <v>ACADEMY</v>
      </c>
      <c r="E162" s="309" t="str">
        <f>AH162</f>
        <v>ACADEMY</v>
      </c>
      <c r="F162" s="302" t="s">
        <v>299</v>
      </c>
      <c r="G162" s="310">
        <f>VLOOKUP(C162,'[16]New ISB 21-22'!A:BQ,69,FALSE)</f>
        <v>481466.76210490335</v>
      </c>
      <c r="H162" s="310">
        <f>VLOOKUP(C162,'[16]New ISB 21-22'!A:BV,74,FALSE)</f>
        <v>0</v>
      </c>
      <c r="I162" s="310"/>
      <c r="J162" s="310">
        <f t="shared" si="34"/>
        <v>481466.76210490335</v>
      </c>
      <c r="K162" s="412"/>
      <c r="L162" s="310">
        <v>0</v>
      </c>
      <c r="M162" s="310">
        <f>VLOOKUP(C162,'[16]Adjusted Factors 20-21'!A:BS,71,FALSE)*10000</f>
        <v>0</v>
      </c>
      <c r="N162" s="310">
        <f>VLOOKUP(B162,'[16]Adjusted Factors 21-22'!A:BQ,69,FALSE)*6000</f>
        <v>0</v>
      </c>
      <c r="O162" s="311">
        <f t="shared" si="40"/>
        <v>0</v>
      </c>
      <c r="P162" s="311"/>
      <c r="Q162" s="311">
        <f t="shared" si="41"/>
        <v>481467</v>
      </c>
      <c r="R162" s="311"/>
      <c r="S162" s="311"/>
      <c r="T162" s="308">
        <v>325</v>
      </c>
      <c r="U162" s="312">
        <f t="shared" si="44"/>
        <v>0</v>
      </c>
      <c r="V162" s="312"/>
      <c r="W162" s="312">
        <f t="shared" si="35"/>
        <v>0</v>
      </c>
      <c r="X162" s="312">
        <f t="shared" si="36"/>
        <v>0</v>
      </c>
      <c r="Y162" s="312">
        <f t="shared" si="37"/>
        <v>0</v>
      </c>
      <c r="Z162" s="312">
        <f t="shared" si="42"/>
        <v>0</v>
      </c>
      <c r="AA162" s="312">
        <f t="shared" si="38"/>
        <v>0</v>
      </c>
      <c r="AB162" s="312">
        <f>VLOOKUP(C162,'[16]Adjusted Factors 21-22'!A:N,14,FALSE)</f>
        <v>103</v>
      </c>
      <c r="AF162" s="310" t="e">
        <f>VLOOKUP(C162,#REF!,69,FALSE)</f>
        <v>#REF!</v>
      </c>
      <c r="AG162" s="308">
        <v>325</v>
      </c>
      <c r="AH162" s="309" t="s">
        <v>1</v>
      </c>
      <c r="AI162" s="302" t="s">
        <v>299</v>
      </c>
    </row>
    <row r="163" spans="1:35">
      <c r="A163" s="302" t="str">
        <f t="shared" si="33"/>
        <v>327 - Stratford St Mary Primary School</v>
      </c>
      <c r="B163" s="302">
        <v>327</v>
      </c>
      <c r="C163" s="308">
        <v>327</v>
      </c>
      <c r="D163" s="308">
        <f t="shared" si="39"/>
        <v>327</v>
      </c>
      <c r="E163" s="309">
        <f>AH163</f>
        <v>0</v>
      </c>
      <c r="F163" s="302" t="s">
        <v>300</v>
      </c>
      <c r="G163" s="310">
        <f>VLOOKUP(C163,'[16]New ISB 21-22'!A:BQ,69,FALSE)</f>
        <v>445392.32864829089</v>
      </c>
      <c r="H163" s="310">
        <f>VLOOKUP(C163,'[16]New ISB 21-22'!A:BV,74,FALSE)</f>
        <v>-2579.23</v>
      </c>
      <c r="I163" s="310"/>
      <c r="J163" s="310">
        <f t="shared" si="34"/>
        <v>442813.09864829091</v>
      </c>
      <c r="K163" s="412"/>
      <c r="L163" s="310">
        <v>0</v>
      </c>
      <c r="M163" s="310">
        <f>VLOOKUP(C163,'[16]Adjusted Factors 20-21'!A:BS,71,FALSE)*10000</f>
        <v>0</v>
      </c>
      <c r="N163" s="310">
        <f>VLOOKUP(B163,'[16]Adjusted Factors 21-22'!A:BQ,69,FALSE)*6000</f>
        <v>0</v>
      </c>
      <c r="O163" s="311">
        <f t="shared" si="40"/>
        <v>0</v>
      </c>
      <c r="P163" s="311"/>
      <c r="Q163" s="311">
        <f t="shared" si="41"/>
        <v>442813</v>
      </c>
      <c r="R163" s="311"/>
      <c r="S163" s="311"/>
      <c r="T163" s="308">
        <v>327</v>
      </c>
      <c r="U163" s="312">
        <f t="shared" si="44"/>
        <v>1067</v>
      </c>
      <c r="V163" s="312"/>
      <c r="W163" s="312">
        <f t="shared" si="35"/>
        <v>1181.46</v>
      </c>
      <c r="X163" s="312">
        <f t="shared" si="36"/>
        <v>185.26999999999998</v>
      </c>
      <c r="Y163" s="312">
        <f t="shared" si="37"/>
        <v>145.5</v>
      </c>
      <c r="Z163" s="312">
        <f t="shared" si="42"/>
        <v>-2579.23</v>
      </c>
      <c r="AA163" s="312">
        <f t="shared" si="38"/>
        <v>0</v>
      </c>
      <c r="AB163" s="312">
        <f>VLOOKUP(C163,'[16]Adjusted Factors 21-22'!A:N,14,FALSE)</f>
        <v>97</v>
      </c>
      <c r="AF163" s="310" t="e">
        <f>VLOOKUP(C163,#REF!,69,FALSE)</f>
        <v>#REF!</v>
      </c>
      <c r="AG163" s="308">
        <v>327</v>
      </c>
      <c r="AH163" s="309">
        <v>0</v>
      </c>
      <c r="AI163" s="302" t="s">
        <v>300</v>
      </c>
    </row>
    <row r="164" spans="1:35">
      <c r="A164" s="302" t="str">
        <f t="shared" si="33"/>
        <v>328 - Stutton CEVCP School</v>
      </c>
      <c r="B164" s="302">
        <v>328</v>
      </c>
      <c r="C164" s="308">
        <v>328</v>
      </c>
      <c r="D164" s="308" t="str">
        <f t="shared" si="39"/>
        <v>ACADEMY</v>
      </c>
      <c r="E164" s="309" t="s">
        <v>1</v>
      </c>
      <c r="F164" s="302" t="s">
        <v>301</v>
      </c>
      <c r="G164" s="310">
        <f>VLOOKUP(C164,'[16]New ISB 21-22'!A:BQ,69,FALSE)</f>
        <v>364070.46112781815</v>
      </c>
      <c r="H164" s="310">
        <f>VLOOKUP(C164,'[16]New ISB 21-22'!A:BV,74,FALSE)</f>
        <v>0</v>
      </c>
      <c r="I164" s="310"/>
      <c r="J164" s="310">
        <f t="shared" si="34"/>
        <v>364070.46112781815</v>
      </c>
      <c r="K164" s="412"/>
      <c r="L164" s="310">
        <v>0</v>
      </c>
      <c r="M164" s="310">
        <f>VLOOKUP(C164,'[16]Adjusted Factors 20-21'!A:BS,71,FALSE)*10000</f>
        <v>0</v>
      </c>
      <c r="N164" s="310">
        <f>VLOOKUP(B164,'[16]Adjusted Factors 21-22'!A:BQ,69,FALSE)*6000</f>
        <v>0</v>
      </c>
      <c r="O164" s="311">
        <f t="shared" si="40"/>
        <v>0</v>
      </c>
      <c r="P164" s="311"/>
      <c r="Q164" s="311">
        <f t="shared" si="41"/>
        <v>364070</v>
      </c>
      <c r="R164" s="311"/>
      <c r="S164" s="311"/>
      <c r="T164" s="308">
        <v>328</v>
      </c>
      <c r="U164" s="312">
        <f t="shared" si="44"/>
        <v>0</v>
      </c>
      <c r="V164" s="312"/>
      <c r="W164" s="312">
        <f t="shared" si="35"/>
        <v>0</v>
      </c>
      <c r="X164" s="312">
        <f t="shared" si="36"/>
        <v>0</v>
      </c>
      <c r="Y164" s="312">
        <f t="shared" si="37"/>
        <v>0</v>
      </c>
      <c r="Z164" s="312">
        <f t="shared" si="42"/>
        <v>0</v>
      </c>
      <c r="AA164" s="312">
        <f t="shared" si="38"/>
        <v>0</v>
      </c>
      <c r="AB164" s="312">
        <f>VLOOKUP(C164,'[16]Adjusted Factors 21-22'!A:N,14,FALSE)</f>
        <v>64</v>
      </c>
      <c r="AF164" s="310" t="e">
        <f>VLOOKUP(C164,#REF!,69,FALSE)</f>
        <v>#REF!</v>
      </c>
      <c r="AG164" s="308">
        <v>328</v>
      </c>
      <c r="AH164" s="309">
        <v>0</v>
      </c>
      <c r="AI164" s="302" t="s">
        <v>301</v>
      </c>
    </row>
    <row r="165" spans="1:35">
      <c r="A165" s="302" t="str">
        <f t="shared" si="33"/>
        <v>331 - Tattingstone CEVCP School</v>
      </c>
      <c r="B165" s="302">
        <v>331</v>
      </c>
      <c r="C165" s="308">
        <v>331</v>
      </c>
      <c r="D165" s="308">
        <f t="shared" si="39"/>
        <v>331</v>
      </c>
      <c r="E165" s="309">
        <f t="shared" ref="E165:E228" si="45">AH165</f>
        <v>0</v>
      </c>
      <c r="F165" s="302" t="s">
        <v>302</v>
      </c>
      <c r="G165" s="310">
        <f>VLOOKUP(C165,'[16]New ISB 21-22'!A:BQ,69,FALSE)</f>
        <v>426003.26669858256</v>
      </c>
      <c r="H165" s="310">
        <f>VLOOKUP(C165,'[16]New ISB 21-22'!A:BV,74,FALSE)</f>
        <v>-2233.56</v>
      </c>
      <c r="I165" s="310"/>
      <c r="J165" s="310">
        <f t="shared" si="34"/>
        <v>423769.70669858257</v>
      </c>
      <c r="K165" s="412"/>
      <c r="L165" s="310">
        <v>0</v>
      </c>
      <c r="M165" s="310">
        <f>VLOOKUP(C165,'[16]Adjusted Factors 20-21'!A:BS,71,FALSE)*10000</f>
        <v>0</v>
      </c>
      <c r="N165" s="310">
        <f>VLOOKUP(B165,'[16]Adjusted Factors 21-22'!A:BQ,69,FALSE)*6000</f>
        <v>0</v>
      </c>
      <c r="O165" s="311">
        <f t="shared" si="40"/>
        <v>0</v>
      </c>
      <c r="P165" s="311"/>
      <c r="Q165" s="311">
        <f t="shared" si="41"/>
        <v>423770</v>
      </c>
      <c r="R165" s="311"/>
      <c r="S165" s="311"/>
      <c r="T165" s="308">
        <v>331</v>
      </c>
      <c r="U165" s="312">
        <f t="shared" si="44"/>
        <v>924</v>
      </c>
      <c r="V165" s="312"/>
      <c r="W165" s="312">
        <f t="shared" si="35"/>
        <v>1023.12</v>
      </c>
      <c r="X165" s="312">
        <f t="shared" si="36"/>
        <v>160.44</v>
      </c>
      <c r="Y165" s="312">
        <f t="shared" si="37"/>
        <v>126</v>
      </c>
      <c r="Z165" s="312">
        <f t="shared" si="42"/>
        <v>-2233.56</v>
      </c>
      <c r="AA165" s="312">
        <f t="shared" si="38"/>
        <v>0</v>
      </c>
      <c r="AB165" s="312">
        <f>VLOOKUP(C165,'[16]Adjusted Factors 21-22'!A:N,14,FALSE)</f>
        <v>84</v>
      </c>
      <c r="AF165" s="310" t="e">
        <f>VLOOKUP(C165,#REF!,69,FALSE)</f>
        <v>#REF!</v>
      </c>
      <c r="AG165" s="308">
        <v>331</v>
      </c>
      <c r="AH165" s="309">
        <v>0</v>
      </c>
      <c r="AI165" s="302" t="s">
        <v>302</v>
      </c>
    </row>
    <row r="166" spans="1:35">
      <c r="A166" s="302" t="str">
        <f t="shared" si="33"/>
        <v>332 - Trimley St Martin Primary School</v>
      </c>
      <c r="B166" s="302">
        <v>332</v>
      </c>
      <c r="C166" s="308">
        <v>332</v>
      </c>
      <c r="D166" s="308">
        <f t="shared" si="39"/>
        <v>332</v>
      </c>
      <c r="E166" s="309">
        <f t="shared" si="45"/>
        <v>0</v>
      </c>
      <c r="F166" s="302" t="s">
        <v>303</v>
      </c>
      <c r="G166" s="310">
        <f>VLOOKUP(C166,'[16]New ISB 21-22'!A:BQ,69,FALSE)</f>
        <v>853027.5</v>
      </c>
      <c r="H166" s="310">
        <f>VLOOKUP(C166,'[16]New ISB 21-22'!A:BV,74,FALSE)</f>
        <v>-5291.41</v>
      </c>
      <c r="I166" s="310"/>
      <c r="J166" s="310">
        <f t="shared" si="34"/>
        <v>847736.09</v>
      </c>
      <c r="K166" s="412"/>
      <c r="L166" s="310">
        <v>0</v>
      </c>
      <c r="M166" s="310">
        <f>VLOOKUP(C166,'[16]Adjusted Factors 20-21'!A:BS,71,FALSE)*10000</f>
        <v>0</v>
      </c>
      <c r="N166" s="310">
        <f>VLOOKUP(B166,'[16]Adjusted Factors 21-22'!A:BQ,69,FALSE)*6000</f>
        <v>0</v>
      </c>
      <c r="O166" s="311">
        <f t="shared" si="40"/>
        <v>0</v>
      </c>
      <c r="P166" s="311"/>
      <c r="Q166" s="311">
        <f t="shared" si="41"/>
        <v>847736</v>
      </c>
      <c r="R166" s="311"/>
      <c r="S166" s="311"/>
      <c r="T166" s="308">
        <v>332</v>
      </c>
      <c r="U166" s="312">
        <f t="shared" si="44"/>
        <v>2189</v>
      </c>
      <c r="V166" s="312"/>
      <c r="W166" s="312">
        <f t="shared" si="35"/>
        <v>2423.8200000000002</v>
      </c>
      <c r="X166" s="312">
        <f t="shared" si="36"/>
        <v>380.09</v>
      </c>
      <c r="Y166" s="312">
        <f t="shared" si="37"/>
        <v>298.5</v>
      </c>
      <c r="Z166" s="312">
        <f t="shared" si="42"/>
        <v>-5291.41</v>
      </c>
      <c r="AA166" s="312">
        <f t="shared" si="38"/>
        <v>0</v>
      </c>
      <c r="AB166" s="312">
        <f>VLOOKUP(C166,'[16]Adjusted Factors 21-22'!A:N,14,FALSE)</f>
        <v>199</v>
      </c>
      <c r="AF166" s="310" t="e">
        <f>VLOOKUP(C166,#REF!,69,FALSE)</f>
        <v>#REF!</v>
      </c>
      <c r="AG166" s="308">
        <v>332</v>
      </c>
      <c r="AH166" s="309">
        <v>0</v>
      </c>
      <c r="AI166" s="302" t="s">
        <v>303</v>
      </c>
    </row>
    <row r="167" spans="1:35">
      <c r="A167" s="302" t="str">
        <f t="shared" si="33"/>
        <v>333 - Trimley St Mary Primary School</v>
      </c>
      <c r="B167" s="302">
        <v>333</v>
      </c>
      <c r="C167" s="308">
        <v>333</v>
      </c>
      <c r="D167" s="308">
        <f t="shared" si="39"/>
        <v>333</v>
      </c>
      <c r="E167" s="309">
        <f t="shared" si="45"/>
        <v>0</v>
      </c>
      <c r="F167" s="302" t="s">
        <v>304</v>
      </c>
      <c r="G167" s="310">
        <f>VLOOKUP(C167,'[16]New ISB 21-22'!A:BQ,69,FALSE)</f>
        <v>1597880</v>
      </c>
      <c r="H167" s="310">
        <f>VLOOKUP(C167,'[16]New ISB 21-22'!A:BV,74,FALSE)</f>
        <v>-9944.66</v>
      </c>
      <c r="I167" s="310"/>
      <c r="J167" s="310">
        <f t="shared" si="34"/>
        <v>1587935.34</v>
      </c>
      <c r="K167" s="412"/>
      <c r="L167" s="310">
        <v>0</v>
      </c>
      <c r="M167" s="310">
        <f>VLOOKUP(C167,'[16]Adjusted Factors 20-21'!A:BS,71,FALSE)*10000</f>
        <v>0</v>
      </c>
      <c r="N167" s="310">
        <f>VLOOKUP(B167,'[16]Adjusted Factors 21-22'!A:BQ,69,FALSE)*6000</f>
        <v>0</v>
      </c>
      <c r="O167" s="311">
        <f t="shared" si="40"/>
        <v>0</v>
      </c>
      <c r="P167" s="311"/>
      <c r="Q167" s="311">
        <f t="shared" si="41"/>
        <v>1587935</v>
      </c>
      <c r="R167" s="311"/>
      <c r="S167" s="311"/>
      <c r="T167" s="308">
        <v>333</v>
      </c>
      <c r="U167" s="312">
        <f t="shared" si="44"/>
        <v>4114</v>
      </c>
      <c r="V167" s="312"/>
      <c r="W167" s="312">
        <f t="shared" si="35"/>
        <v>4555.32</v>
      </c>
      <c r="X167" s="312">
        <f t="shared" si="36"/>
        <v>714.33999999999992</v>
      </c>
      <c r="Y167" s="312">
        <f t="shared" si="37"/>
        <v>561</v>
      </c>
      <c r="Z167" s="312">
        <f t="shared" si="42"/>
        <v>-9944.66</v>
      </c>
      <c r="AA167" s="312">
        <f t="shared" si="38"/>
        <v>0</v>
      </c>
      <c r="AB167" s="312">
        <f>VLOOKUP(C167,'[16]Adjusted Factors 21-22'!A:N,14,FALSE)</f>
        <v>374</v>
      </c>
      <c r="AF167" s="310" t="e">
        <f>VLOOKUP(C167,#REF!,69,FALSE)</f>
        <v>#REF!</v>
      </c>
      <c r="AG167" s="308">
        <v>333</v>
      </c>
      <c r="AH167" s="309">
        <v>0</v>
      </c>
      <c r="AI167" s="302" t="s">
        <v>304</v>
      </c>
    </row>
    <row r="168" spans="1:35">
      <c r="A168" s="302" t="str">
        <f t="shared" si="33"/>
        <v>337 - Waldringfield Primary School</v>
      </c>
      <c r="B168" s="302">
        <v>337</v>
      </c>
      <c r="C168" s="308">
        <v>337</v>
      </c>
      <c r="D168" s="308">
        <f t="shared" si="39"/>
        <v>337</v>
      </c>
      <c r="E168" s="309">
        <f t="shared" si="45"/>
        <v>0</v>
      </c>
      <c r="F168" s="302" t="s">
        <v>305</v>
      </c>
      <c r="G168" s="310">
        <f>VLOOKUP(C168,'[16]New ISB 21-22'!A:BQ,69,FALSE)</f>
        <v>509934.80637790606</v>
      </c>
      <c r="H168" s="310">
        <f>VLOOKUP(C168,'[16]New ISB 21-22'!A:BV,74,FALSE)</f>
        <v>-2738.77</v>
      </c>
      <c r="I168" s="310"/>
      <c r="J168" s="310">
        <f t="shared" si="34"/>
        <v>507196.03637790604</v>
      </c>
      <c r="K168" s="412"/>
      <c r="L168" s="310">
        <v>0</v>
      </c>
      <c r="M168" s="310">
        <f>VLOOKUP(C168,'[16]Adjusted Factors 20-21'!A:BS,71,FALSE)*10000</f>
        <v>0</v>
      </c>
      <c r="N168" s="310">
        <f>VLOOKUP(B168,'[16]Adjusted Factors 21-22'!A:BQ,69,FALSE)*6000</f>
        <v>0</v>
      </c>
      <c r="O168" s="311">
        <f t="shared" si="40"/>
        <v>0</v>
      </c>
      <c r="P168" s="311"/>
      <c r="Q168" s="311">
        <f t="shared" si="41"/>
        <v>507196</v>
      </c>
      <c r="R168" s="311"/>
      <c r="S168" s="311"/>
      <c r="T168" s="308">
        <v>337</v>
      </c>
      <c r="U168" s="312">
        <f t="shared" si="44"/>
        <v>1133</v>
      </c>
      <c r="V168" s="312"/>
      <c r="W168" s="312">
        <f t="shared" si="35"/>
        <v>1254.54</v>
      </c>
      <c r="X168" s="312">
        <f t="shared" si="36"/>
        <v>196.73</v>
      </c>
      <c r="Y168" s="312">
        <f t="shared" si="37"/>
        <v>154.5</v>
      </c>
      <c r="Z168" s="312">
        <f t="shared" si="42"/>
        <v>-2738.77</v>
      </c>
      <c r="AA168" s="312">
        <f t="shared" si="38"/>
        <v>0</v>
      </c>
      <c r="AB168" s="312">
        <f>VLOOKUP(C168,'[16]Adjusted Factors 21-22'!A:N,14,FALSE)</f>
        <v>103</v>
      </c>
      <c r="AF168" s="310" t="e">
        <f>VLOOKUP(C168,#REF!,69,FALSE)</f>
        <v>#REF!</v>
      </c>
      <c r="AG168" s="308">
        <v>337</v>
      </c>
      <c r="AH168" s="309">
        <v>0</v>
      </c>
      <c r="AI168" s="302" t="s">
        <v>305</v>
      </c>
    </row>
    <row r="169" spans="1:35">
      <c r="A169" s="302" t="str">
        <f t="shared" si="33"/>
        <v>338 - Whatfield CEVCP School</v>
      </c>
      <c r="B169" s="302">
        <v>338</v>
      </c>
      <c r="C169" s="308">
        <v>338</v>
      </c>
      <c r="D169" s="308">
        <f t="shared" si="39"/>
        <v>338</v>
      </c>
      <c r="E169" s="309">
        <f t="shared" si="45"/>
        <v>0</v>
      </c>
      <c r="F169" s="302" t="s">
        <v>306</v>
      </c>
      <c r="G169" s="310">
        <f>VLOOKUP(C169,'[16]New ISB 21-22'!A:BQ,69,FALSE)</f>
        <v>315639.54322397482</v>
      </c>
      <c r="H169" s="310">
        <f>VLOOKUP(C169,'[16]New ISB 21-22'!A:BV,74,FALSE)</f>
        <v>-1302.9100000000001</v>
      </c>
      <c r="I169" s="310"/>
      <c r="J169" s="310">
        <f t="shared" si="34"/>
        <v>314336.63322397484</v>
      </c>
      <c r="K169" s="412"/>
      <c r="L169" s="310">
        <v>0</v>
      </c>
      <c r="M169" s="310">
        <f>VLOOKUP(C169,'[16]Adjusted Factors 20-21'!A:BS,71,FALSE)*10000</f>
        <v>0</v>
      </c>
      <c r="N169" s="310">
        <f>VLOOKUP(B169,'[16]Adjusted Factors 21-22'!A:BQ,69,FALSE)*6000</f>
        <v>0</v>
      </c>
      <c r="O169" s="311">
        <f t="shared" si="40"/>
        <v>0</v>
      </c>
      <c r="P169" s="311"/>
      <c r="Q169" s="311">
        <f t="shared" si="41"/>
        <v>314337</v>
      </c>
      <c r="R169" s="311"/>
      <c r="S169" s="311"/>
      <c r="T169" s="308">
        <v>338</v>
      </c>
      <c r="U169" s="312">
        <f t="shared" si="44"/>
        <v>539</v>
      </c>
      <c r="V169" s="312"/>
      <c r="W169" s="312">
        <f t="shared" si="35"/>
        <v>596.81999999999994</v>
      </c>
      <c r="X169" s="312">
        <f t="shared" si="36"/>
        <v>93.589999999999989</v>
      </c>
      <c r="Y169" s="312">
        <f t="shared" si="37"/>
        <v>73.5</v>
      </c>
      <c r="Z169" s="312">
        <f t="shared" si="42"/>
        <v>-1302.9099999999999</v>
      </c>
      <c r="AA169" s="312">
        <f t="shared" si="38"/>
        <v>0</v>
      </c>
      <c r="AB169" s="312">
        <f>VLOOKUP(C169,'[16]Adjusted Factors 21-22'!A:N,14,FALSE)</f>
        <v>49</v>
      </c>
      <c r="AF169" s="310" t="e">
        <f>VLOOKUP(C169,#REF!,69,FALSE)</f>
        <v>#REF!</v>
      </c>
      <c r="AG169" s="308">
        <v>338</v>
      </c>
      <c r="AH169" s="309">
        <v>0</v>
      </c>
      <c r="AI169" s="302" t="s">
        <v>306</v>
      </c>
    </row>
    <row r="170" spans="1:35">
      <c r="A170" s="302" t="str">
        <f t="shared" si="33"/>
        <v>339 - Witnesham Primary School</v>
      </c>
      <c r="B170" s="302">
        <v>339</v>
      </c>
      <c r="C170" s="308">
        <v>339</v>
      </c>
      <c r="D170" s="308">
        <f t="shared" si="39"/>
        <v>339</v>
      </c>
      <c r="E170" s="309">
        <f t="shared" si="45"/>
        <v>0</v>
      </c>
      <c r="F170" s="302" t="s">
        <v>307</v>
      </c>
      <c r="G170" s="310">
        <f>VLOOKUP(C170,'[16]New ISB 21-22'!A:BQ,69,FALSE)</f>
        <v>476594.53250123659</v>
      </c>
      <c r="H170" s="310">
        <f>VLOOKUP(C170,'[16]New ISB 21-22'!A:BV,74,FALSE)</f>
        <v>-2685.59</v>
      </c>
      <c r="I170" s="310"/>
      <c r="J170" s="310">
        <f t="shared" si="34"/>
        <v>473908.94250123657</v>
      </c>
      <c r="K170" s="412"/>
      <c r="L170" s="310">
        <v>0</v>
      </c>
      <c r="M170" s="310">
        <f>VLOOKUP(C170,'[16]Adjusted Factors 20-21'!A:BS,71,FALSE)*10000</f>
        <v>0</v>
      </c>
      <c r="N170" s="310">
        <f>VLOOKUP(B170,'[16]Adjusted Factors 21-22'!A:BQ,69,FALSE)*6000</f>
        <v>0</v>
      </c>
      <c r="O170" s="311">
        <f t="shared" si="40"/>
        <v>0</v>
      </c>
      <c r="P170" s="311"/>
      <c r="Q170" s="311">
        <f t="shared" si="41"/>
        <v>473909</v>
      </c>
      <c r="R170" s="311"/>
      <c r="S170" s="311"/>
      <c r="T170" s="308">
        <v>339</v>
      </c>
      <c r="U170" s="312">
        <f t="shared" si="44"/>
        <v>1111</v>
      </c>
      <c r="V170" s="312"/>
      <c r="W170" s="312">
        <f t="shared" si="35"/>
        <v>1230.18</v>
      </c>
      <c r="X170" s="312">
        <f t="shared" si="36"/>
        <v>192.91</v>
      </c>
      <c r="Y170" s="312">
        <f t="shared" si="37"/>
        <v>151.5</v>
      </c>
      <c r="Z170" s="312">
        <f t="shared" si="42"/>
        <v>-2685.59</v>
      </c>
      <c r="AA170" s="312">
        <f t="shared" si="38"/>
        <v>0</v>
      </c>
      <c r="AB170" s="312">
        <f>VLOOKUP(C170,'[16]Adjusted Factors 21-22'!A:N,14,FALSE)</f>
        <v>101</v>
      </c>
      <c r="AF170" s="310" t="e">
        <f>VLOOKUP(C170,#REF!,69,FALSE)</f>
        <v>#REF!</v>
      </c>
      <c r="AG170" s="308">
        <v>339</v>
      </c>
      <c r="AH170" s="309">
        <v>0</v>
      </c>
      <c r="AI170" s="302" t="s">
        <v>307</v>
      </c>
    </row>
    <row r="171" spans="1:35">
      <c r="A171" s="302" t="str">
        <f t="shared" si="33"/>
        <v>341 - Sandlings Primary School</v>
      </c>
      <c r="B171" s="302">
        <v>341</v>
      </c>
      <c r="C171" s="308">
        <v>341</v>
      </c>
      <c r="D171" s="308">
        <f t="shared" si="39"/>
        <v>341</v>
      </c>
      <c r="E171" s="309">
        <f t="shared" si="45"/>
        <v>0</v>
      </c>
      <c r="F171" s="302" t="s">
        <v>308</v>
      </c>
      <c r="G171" s="310">
        <f>VLOOKUP(C171,'[16]New ISB 21-22'!A:BQ,69,FALSE)</f>
        <v>510278.8176912627</v>
      </c>
      <c r="H171" s="310">
        <f>VLOOKUP(C171,'[16]New ISB 21-22'!A:BV,74,FALSE)</f>
        <v>-2260.15</v>
      </c>
      <c r="I171" s="310"/>
      <c r="J171" s="310">
        <f t="shared" si="34"/>
        <v>508018.66769126267</v>
      </c>
      <c r="K171" s="412"/>
      <c r="L171" s="310">
        <v>0</v>
      </c>
      <c r="M171" s="310">
        <f>VLOOKUP(C171,'[16]Adjusted Factors 20-21'!A:BS,71,FALSE)*10000</f>
        <v>0</v>
      </c>
      <c r="N171" s="310">
        <f>VLOOKUP(B171,'[16]Adjusted Factors 21-22'!A:BQ,69,FALSE)*6000</f>
        <v>0</v>
      </c>
      <c r="O171" s="311">
        <f t="shared" si="40"/>
        <v>0</v>
      </c>
      <c r="P171" s="311"/>
      <c r="Q171" s="311">
        <f t="shared" si="41"/>
        <v>508019</v>
      </c>
      <c r="R171" s="311"/>
      <c r="S171" s="311"/>
      <c r="T171" s="308">
        <v>341</v>
      </c>
      <c r="U171" s="312">
        <f t="shared" si="44"/>
        <v>935</v>
      </c>
      <c r="V171" s="312"/>
      <c r="W171" s="312">
        <f t="shared" si="35"/>
        <v>1035.3</v>
      </c>
      <c r="X171" s="312">
        <f t="shared" si="36"/>
        <v>162.35</v>
      </c>
      <c r="Y171" s="312">
        <f t="shared" si="37"/>
        <v>127.5</v>
      </c>
      <c r="Z171" s="312">
        <f t="shared" si="42"/>
        <v>-2260.15</v>
      </c>
      <c r="AA171" s="312">
        <f t="shared" si="38"/>
        <v>0</v>
      </c>
      <c r="AB171" s="312">
        <f>VLOOKUP(C171,'[16]Adjusted Factors 21-22'!A:N,14,FALSE)</f>
        <v>85</v>
      </c>
      <c r="AF171" s="310" t="e">
        <f>VLOOKUP(C171,#REF!,69,FALSE)</f>
        <v>#REF!</v>
      </c>
      <c r="AG171" s="308">
        <v>341</v>
      </c>
      <c r="AH171" s="309">
        <v>0</v>
      </c>
      <c r="AI171" s="302" t="s">
        <v>308</v>
      </c>
    </row>
    <row r="172" spans="1:35">
      <c r="A172" s="302" t="str">
        <f t="shared" si="33"/>
        <v>342 - Woodbridge Primary School</v>
      </c>
      <c r="B172" s="302">
        <v>342</v>
      </c>
      <c r="C172" s="308">
        <v>342</v>
      </c>
      <c r="D172" s="308">
        <f t="shared" si="39"/>
        <v>342</v>
      </c>
      <c r="E172" s="309">
        <f t="shared" si="45"/>
        <v>0</v>
      </c>
      <c r="F172" s="302" t="s">
        <v>309</v>
      </c>
      <c r="G172" s="310">
        <f>VLOOKUP(C172,'[16]New ISB 21-22'!A:BQ,69,FALSE)</f>
        <v>913896</v>
      </c>
      <c r="H172" s="310">
        <f>VLOOKUP(C172,'[16]New ISB 21-22'!A:BV,74,FALSE)</f>
        <v>-5583.9</v>
      </c>
      <c r="I172" s="310"/>
      <c r="J172" s="310">
        <f t="shared" si="34"/>
        <v>908312.1</v>
      </c>
      <c r="K172" s="412"/>
      <c r="L172" s="310">
        <v>0</v>
      </c>
      <c r="M172" s="310">
        <f>VLOOKUP(C172,'[16]Adjusted Factors 20-21'!A:BS,71,FALSE)*10000</f>
        <v>0</v>
      </c>
      <c r="N172" s="310">
        <f>VLOOKUP(B172,'[16]Adjusted Factors 21-22'!A:BQ,69,FALSE)*6000</f>
        <v>0</v>
      </c>
      <c r="O172" s="311">
        <f t="shared" si="40"/>
        <v>0</v>
      </c>
      <c r="P172" s="311"/>
      <c r="Q172" s="311">
        <f t="shared" si="41"/>
        <v>908312</v>
      </c>
      <c r="R172" s="311"/>
      <c r="S172" s="311"/>
      <c r="T172" s="308">
        <v>342</v>
      </c>
      <c r="U172" s="312">
        <f t="shared" si="44"/>
        <v>2310</v>
      </c>
      <c r="V172" s="312"/>
      <c r="W172" s="312">
        <f t="shared" si="35"/>
        <v>2557.7999999999997</v>
      </c>
      <c r="X172" s="312">
        <f t="shared" si="36"/>
        <v>401.09999999999997</v>
      </c>
      <c r="Y172" s="312">
        <f t="shared" si="37"/>
        <v>315</v>
      </c>
      <c r="Z172" s="312">
        <f t="shared" si="42"/>
        <v>-5583.9</v>
      </c>
      <c r="AA172" s="312">
        <f t="shared" si="38"/>
        <v>0</v>
      </c>
      <c r="AB172" s="312">
        <f>VLOOKUP(C172,'[16]Adjusted Factors 21-22'!A:N,14,FALSE)</f>
        <v>210</v>
      </c>
      <c r="AF172" s="310" t="e">
        <f>VLOOKUP(C172,#REF!,69,FALSE)</f>
        <v>#REF!</v>
      </c>
      <c r="AG172" s="308">
        <v>342</v>
      </c>
      <c r="AH172" s="309">
        <v>0</v>
      </c>
      <c r="AI172" s="302" t="s">
        <v>309</v>
      </c>
    </row>
    <row r="173" spans="1:35">
      <c r="A173" s="302" t="str">
        <f t="shared" si="33"/>
        <v>343 - Kyson Primary School</v>
      </c>
      <c r="B173" s="302">
        <v>343</v>
      </c>
      <c r="C173" s="308">
        <v>343</v>
      </c>
      <c r="D173" s="308">
        <f t="shared" si="39"/>
        <v>343</v>
      </c>
      <c r="E173" s="309">
        <f t="shared" si="45"/>
        <v>0</v>
      </c>
      <c r="F173" s="302" t="s">
        <v>310</v>
      </c>
      <c r="G173" s="310">
        <f>VLOOKUP(C173,'[16]New ISB 21-22'!A:BQ,69,FALSE)</f>
        <v>1688476</v>
      </c>
      <c r="H173" s="310">
        <f>VLOOKUP(C173,'[16]New ISB 21-22'!A:BV,74,FALSE)</f>
        <v>-10503.05</v>
      </c>
      <c r="I173" s="310"/>
      <c r="J173" s="310">
        <f t="shared" si="34"/>
        <v>1677972.95</v>
      </c>
      <c r="K173" s="412"/>
      <c r="L173" s="310">
        <v>0</v>
      </c>
      <c r="M173" s="310">
        <f>VLOOKUP(C173,'[16]Adjusted Factors 20-21'!A:BS,71,FALSE)*10000</f>
        <v>0</v>
      </c>
      <c r="N173" s="310">
        <f>VLOOKUP(B173,'[16]Adjusted Factors 21-22'!A:BQ,69,FALSE)*6000</f>
        <v>0</v>
      </c>
      <c r="O173" s="311">
        <f t="shared" si="40"/>
        <v>0</v>
      </c>
      <c r="P173" s="311"/>
      <c r="Q173" s="311">
        <f t="shared" si="41"/>
        <v>1677973</v>
      </c>
      <c r="R173" s="311"/>
      <c r="S173" s="311"/>
      <c r="T173" s="308">
        <v>343</v>
      </c>
      <c r="U173" s="312">
        <f t="shared" si="44"/>
        <v>4345</v>
      </c>
      <c r="V173" s="312"/>
      <c r="W173" s="312">
        <f t="shared" si="35"/>
        <v>4811.0999999999995</v>
      </c>
      <c r="X173" s="312">
        <f t="shared" si="36"/>
        <v>754.44999999999993</v>
      </c>
      <c r="Y173" s="312">
        <f t="shared" si="37"/>
        <v>592.5</v>
      </c>
      <c r="Z173" s="312">
        <f t="shared" si="42"/>
        <v>-10503.05</v>
      </c>
      <c r="AA173" s="312">
        <f t="shared" si="38"/>
        <v>0</v>
      </c>
      <c r="AB173" s="312">
        <f>VLOOKUP(C173,'[16]Adjusted Factors 21-22'!A:N,14,FALSE)</f>
        <v>395</v>
      </c>
      <c r="AF173" s="310" t="e">
        <f>VLOOKUP(C173,#REF!,69,FALSE)</f>
        <v>#REF!</v>
      </c>
      <c r="AG173" s="308">
        <v>343</v>
      </c>
      <c r="AH173" s="309">
        <v>0</v>
      </c>
      <c r="AI173" s="302" t="s">
        <v>310</v>
      </c>
    </row>
    <row r="174" spans="1:35">
      <c r="A174" s="302" t="str">
        <f t="shared" si="33"/>
        <v>344 - St Mary's CEVAP School, Woodbridge</v>
      </c>
      <c r="B174" s="302">
        <v>344</v>
      </c>
      <c r="C174" s="308">
        <v>344</v>
      </c>
      <c r="D174" s="308" t="str">
        <f t="shared" si="39"/>
        <v>ACADEMY</v>
      </c>
      <c r="E174" s="309" t="str">
        <f t="shared" si="45"/>
        <v>ACADEMY</v>
      </c>
      <c r="F174" s="302" t="s">
        <v>311</v>
      </c>
      <c r="G174" s="310">
        <f>VLOOKUP(C174,'[16]New ISB 21-22'!A:BQ,69,FALSE)</f>
        <v>822684.8</v>
      </c>
      <c r="H174" s="310">
        <f>VLOOKUP(C174,'[16]New ISB 21-22'!A:BV,74,FALSE)</f>
        <v>0</v>
      </c>
      <c r="I174" s="310"/>
      <c r="J174" s="310">
        <f t="shared" si="34"/>
        <v>822684.8</v>
      </c>
      <c r="K174" s="412"/>
      <c r="L174" s="310">
        <v>0</v>
      </c>
      <c r="M174" s="310">
        <f>VLOOKUP(C174,'[16]Adjusted Factors 20-21'!A:BS,71,FALSE)*10000</f>
        <v>0</v>
      </c>
      <c r="N174" s="310">
        <f>VLOOKUP(B174,'[16]Adjusted Factors 21-22'!A:BQ,69,FALSE)*6000</f>
        <v>0</v>
      </c>
      <c r="O174" s="311">
        <f t="shared" si="40"/>
        <v>0</v>
      </c>
      <c r="P174" s="311"/>
      <c r="Q174" s="311">
        <f t="shared" si="41"/>
        <v>822685</v>
      </c>
      <c r="R174" s="311"/>
      <c r="S174" s="311"/>
      <c r="T174" s="308">
        <v>344</v>
      </c>
      <c r="U174" s="312"/>
      <c r="V174" s="312">
        <f t="shared" ref="V174:V189" si="46">IF(H174=0,0,$V$2*AB174)</f>
        <v>0</v>
      </c>
      <c r="W174" s="312">
        <f t="shared" si="35"/>
        <v>0</v>
      </c>
      <c r="X174" s="312">
        <f t="shared" si="36"/>
        <v>0</v>
      </c>
      <c r="Y174" s="312">
        <f t="shared" si="37"/>
        <v>0</v>
      </c>
      <c r="Z174" s="312">
        <f t="shared" si="42"/>
        <v>0</v>
      </c>
      <c r="AA174" s="312">
        <f t="shared" si="38"/>
        <v>0</v>
      </c>
      <c r="AB174" s="312">
        <f>VLOOKUP(C174,'[16]Adjusted Factors 21-22'!A:N,14,FALSE)</f>
        <v>196</v>
      </c>
      <c r="AF174" s="310" t="e">
        <f>VLOOKUP(C174,#REF!,69,FALSE)</f>
        <v>#REF!</v>
      </c>
      <c r="AG174" s="308">
        <v>344</v>
      </c>
      <c r="AH174" s="309" t="s">
        <v>1</v>
      </c>
      <c r="AI174" s="302" t="s">
        <v>311</v>
      </c>
    </row>
    <row r="175" spans="1:35">
      <c r="A175" s="302" t="str">
        <f t="shared" si="33"/>
        <v>350 - Felixstowe Academy</v>
      </c>
      <c r="B175" s="302">
        <v>350</v>
      </c>
      <c r="C175" s="308">
        <v>350</v>
      </c>
      <c r="D175" s="308" t="str">
        <f t="shared" si="39"/>
        <v>ACADEMY</v>
      </c>
      <c r="E175" s="309" t="str">
        <f t="shared" si="45"/>
        <v>ACADEMY</v>
      </c>
      <c r="F175" s="302" t="s">
        <v>312</v>
      </c>
      <c r="G175" s="310">
        <f>VLOOKUP(C175,'[16]New ISB 21-22'!A:BQ,69,FALSE)</f>
        <v>6123013.0416771472</v>
      </c>
      <c r="H175" s="310">
        <f>VLOOKUP(C175,'[16]New ISB 21-22'!A:BV,74,FALSE)</f>
        <v>0</v>
      </c>
      <c r="I175" s="310"/>
      <c r="J175" s="310">
        <f t="shared" si="34"/>
        <v>6123013.0416771472</v>
      </c>
      <c r="K175" s="412"/>
      <c r="L175" s="310">
        <v>0</v>
      </c>
      <c r="M175" s="310">
        <f>VLOOKUP(C175,'[16]Adjusted Factors 20-21'!A:BS,71,FALSE)*10000</f>
        <v>0</v>
      </c>
      <c r="N175" s="310">
        <f>VLOOKUP(B175,'[16]Adjusted Factors 21-22'!A:BQ,69,FALSE)*6000</f>
        <v>0</v>
      </c>
      <c r="O175" s="311">
        <f t="shared" si="40"/>
        <v>0</v>
      </c>
      <c r="P175" s="311"/>
      <c r="Q175" s="311">
        <f t="shared" si="41"/>
        <v>6123013</v>
      </c>
      <c r="R175" s="311"/>
      <c r="S175" s="311"/>
      <c r="T175" s="308">
        <v>350</v>
      </c>
      <c r="U175" s="312"/>
      <c r="V175" s="312">
        <f t="shared" si="46"/>
        <v>0</v>
      </c>
      <c r="W175" s="312">
        <f t="shared" si="35"/>
        <v>0</v>
      </c>
      <c r="X175" s="312">
        <f t="shared" si="36"/>
        <v>0</v>
      </c>
      <c r="Y175" s="312">
        <f t="shared" si="37"/>
        <v>0</v>
      </c>
      <c r="Z175" s="312">
        <f t="shared" si="42"/>
        <v>0</v>
      </c>
      <c r="AA175" s="312">
        <f t="shared" si="38"/>
        <v>0</v>
      </c>
      <c r="AB175" s="312">
        <f>VLOOKUP(C175,'[16]Adjusted Factors 21-22'!A:N,14,FALSE)</f>
        <v>1055</v>
      </c>
      <c r="AF175" s="310" t="e">
        <f>VLOOKUP(C175,#REF!,69,FALSE)</f>
        <v>#REF!</v>
      </c>
      <c r="AG175" s="308">
        <v>350</v>
      </c>
      <c r="AH175" s="309" t="s">
        <v>1</v>
      </c>
      <c r="AI175" s="302" t="s">
        <v>312</v>
      </c>
    </row>
    <row r="176" spans="1:35">
      <c r="A176" s="302" t="str">
        <f t="shared" si="33"/>
        <v>356 - Claydon High School</v>
      </c>
      <c r="B176" s="302">
        <v>356</v>
      </c>
      <c r="C176" s="308">
        <v>356</v>
      </c>
      <c r="D176" s="308" t="str">
        <f t="shared" si="39"/>
        <v>ACADEMY</v>
      </c>
      <c r="E176" s="309" t="str">
        <f t="shared" si="45"/>
        <v>ACADEMY</v>
      </c>
      <c r="F176" s="302" t="s">
        <v>313</v>
      </c>
      <c r="G176" s="310">
        <f>VLOOKUP(C176,'[16]New ISB 21-22'!A:BQ,69,FALSE)</f>
        <v>4152534.6</v>
      </c>
      <c r="H176" s="310">
        <f>VLOOKUP(C176,'[16]New ISB 21-22'!A:BV,74,FALSE)</f>
        <v>0</v>
      </c>
      <c r="I176" s="310"/>
      <c r="J176" s="310">
        <f t="shared" si="34"/>
        <v>4152534.6</v>
      </c>
      <c r="K176" s="412"/>
      <c r="L176" s="310">
        <v>0</v>
      </c>
      <c r="M176" s="310">
        <f>VLOOKUP(C176,'[16]Adjusted Factors 20-21'!A:BS,71,FALSE)*10000</f>
        <v>0</v>
      </c>
      <c r="N176" s="310">
        <f>VLOOKUP(B176,'[16]Adjusted Factors 21-22'!A:BQ,69,FALSE)*6000</f>
        <v>0</v>
      </c>
      <c r="O176" s="311">
        <f t="shared" si="40"/>
        <v>0</v>
      </c>
      <c r="P176" s="311"/>
      <c r="Q176" s="311">
        <f t="shared" si="41"/>
        <v>4152535</v>
      </c>
      <c r="R176" s="311"/>
      <c r="S176" s="311"/>
      <c r="T176" s="308">
        <v>356</v>
      </c>
      <c r="U176" s="312"/>
      <c r="V176" s="312">
        <f t="shared" si="46"/>
        <v>0</v>
      </c>
      <c r="W176" s="312">
        <f t="shared" si="35"/>
        <v>0</v>
      </c>
      <c r="X176" s="312">
        <f t="shared" si="36"/>
        <v>0</v>
      </c>
      <c r="Y176" s="312">
        <f t="shared" si="37"/>
        <v>0</v>
      </c>
      <c r="Z176" s="312">
        <f t="shared" si="42"/>
        <v>0</v>
      </c>
      <c r="AA176" s="312">
        <f t="shared" si="38"/>
        <v>0</v>
      </c>
      <c r="AB176" s="312">
        <f>VLOOKUP(C176,'[16]Adjusted Factors 21-22'!A:N,14,FALSE)</f>
        <v>763</v>
      </c>
      <c r="AF176" s="310" t="e">
        <f>VLOOKUP(C176,#REF!,69,FALSE)</f>
        <v>#REF!</v>
      </c>
      <c r="AG176" s="308">
        <v>356</v>
      </c>
      <c r="AH176" s="309" t="s">
        <v>1</v>
      </c>
      <c r="AI176" s="302" t="s">
        <v>313</v>
      </c>
    </row>
    <row r="177" spans="1:35">
      <c r="A177" s="302" t="str">
        <f t="shared" si="33"/>
        <v>357 - East Bergholt High School</v>
      </c>
      <c r="B177" s="302">
        <v>357</v>
      </c>
      <c r="C177" s="308">
        <v>357</v>
      </c>
      <c r="D177" s="308" t="str">
        <f t="shared" si="39"/>
        <v>ACADEMY</v>
      </c>
      <c r="E177" s="309" t="str">
        <f t="shared" si="45"/>
        <v>ACADEMY</v>
      </c>
      <c r="F177" s="302" t="s">
        <v>314</v>
      </c>
      <c r="G177" s="310">
        <f>VLOOKUP(C177,'[16]New ISB 21-22'!A:BQ,69,FALSE)</f>
        <v>5043257</v>
      </c>
      <c r="H177" s="310">
        <f>VLOOKUP(C177,'[16]New ISB 21-22'!A:BV,74,FALSE)</f>
        <v>0</v>
      </c>
      <c r="I177" s="310"/>
      <c r="J177" s="310">
        <f t="shared" si="34"/>
        <v>5043257</v>
      </c>
      <c r="K177" s="412"/>
      <c r="L177" s="310">
        <v>0</v>
      </c>
      <c r="M177" s="310">
        <f>VLOOKUP(C177,'[16]Adjusted Factors 20-21'!A:BS,71,FALSE)*10000</f>
        <v>0</v>
      </c>
      <c r="N177" s="310">
        <f>VLOOKUP(B177,'[16]Adjusted Factors 21-22'!A:BQ,69,FALSE)*6000</f>
        <v>0</v>
      </c>
      <c r="O177" s="311">
        <f t="shared" si="40"/>
        <v>0</v>
      </c>
      <c r="P177" s="311"/>
      <c r="Q177" s="311">
        <f t="shared" si="41"/>
        <v>5043257</v>
      </c>
      <c r="R177" s="311"/>
      <c r="S177" s="311"/>
      <c r="T177" s="308">
        <v>357</v>
      </c>
      <c r="U177" s="312"/>
      <c r="V177" s="312">
        <f t="shared" si="46"/>
        <v>0</v>
      </c>
      <c r="W177" s="312">
        <f t="shared" si="35"/>
        <v>0</v>
      </c>
      <c r="X177" s="312">
        <f t="shared" si="36"/>
        <v>0</v>
      </c>
      <c r="Y177" s="312">
        <f t="shared" si="37"/>
        <v>0</v>
      </c>
      <c r="Z177" s="312">
        <f t="shared" si="42"/>
        <v>0</v>
      </c>
      <c r="AA177" s="312">
        <f t="shared" si="38"/>
        <v>0</v>
      </c>
      <c r="AB177" s="312">
        <f>VLOOKUP(C177,'[16]Adjusted Factors 21-22'!A:N,14,FALSE)</f>
        <v>927</v>
      </c>
      <c r="AF177" s="310" t="e">
        <f>VLOOKUP(C177,#REF!,69,FALSE)</f>
        <v>#REF!</v>
      </c>
      <c r="AG177" s="308">
        <v>357</v>
      </c>
      <c r="AH177" s="309" t="s">
        <v>1</v>
      </c>
      <c r="AI177" s="302" t="s">
        <v>314</v>
      </c>
    </row>
    <row r="178" spans="1:35">
      <c r="A178" s="302" t="str">
        <f t="shared" si="33"/>
        <v>361 - Hadleigh High School</v>
      </c>
      <c r="B178" s="302">
        <v>361</v>
      </c>
      <c r="C178" s="308">
        <v>361</v>
      </c>
      <c r="D178" s="308" t="str">
        <f t="shared" si="39"/>
        <v>ACADEMY</v>
      </c>
      <c r="E178" s="309" t="str">
        <f t="shared" si="45"/>
        <v>ACADEMY</v>
      </c>
      <c r="F178" s="302" t="s">
        <v>315</v>
      </c>
      <c r="G178" s="310">
        <f>VLOOKUP(C178,'[16]New ISB 21-22'!A:BQ,69,FALSE)</f>
        <v>4061196.4</v>
      </c>
      <c r="H178" s="310">
        <f>VLOOKUP(C178,'[16]New ISB 21-22'!A:BV,74,FALSE)</f>
        <v>0</v>
      </c>
      <c r="I178" s="310"/>
      <c r="J178" s="310">
        <f t="shared" si="34"/>
        <v>4061196.4</v>
      </c>
      <c r="K178" s="412"/>
      <c r="L178" s="310">
        <v>0</v>
      </c>
      <c r="M178" s="310">
        <f>VLOOKUP(C178,'[16]Adjusted Factors 20-21'!A:BS,71,FALSE)*10000</f>
        <v>0</v>
      </c>
      <c r="N178" s="310">
        <f>VLOOKUP(B178,'[16]Adjusted Factors 21-22'!A:BQ,69,FALSE)*6000</f>
        <v>0</v>
      </c>
      <c r="O178" s="311">
        <f t="shared" si="40"/>
        <v>0</v>
      </c>
      <c r="P178" s="311"/>
      <c r="Q178" s="311">
        <f t="shared" si="41"/>
        <v>4061196</v>
      </c>
      <c r="R178" s="311"/>
      <c r="S178" s="311"/>
      <c r="T178" s="308">
        <v>361</v>
      </c>
      <c r="U178" s="312"/>
      <c r="V178" s="312">
        <f t="shared" si="46"/>
        <v>0</v>
      </c>
      <c r="W178" s="312">
        <f t="shared" si="35"/>
        <v>0</v>
      </c>
      <c r="X178" s="312">
        <f t="shared" si="36"/>
        <v>0</v>
      </c>
      <c r="Y178" s="312">
        <f t="shared" si="37"/>
        <v>0</v>
      </c>
      <c r="Z178" s="312">
        <f t="shared" si="42"/>
        <v>0</v>
      </c>
      <c r="AA178" s="312">
        <f t="shared" si="38"/>
        <v>0</v>
      </c>
      <c r="AB178" s="312">
        <f>VLOOKUP(C178,'[16]Adjusted Factors 21-22'!A:N,14,FALSE)</f>
        <v>746</v>
      </c>
      <c r="AF178" s="310" t="e">
        <f>VLOOKUP(C178,#REF!,69,FALSE)</f>
        <v>#REF!</v>
      </c>
      <c r="AG178" s="308">
        <v>361</v>
      </c>
      <c r="AH178" s="309" t="s">
        <v>1</v>
      </c>
      <c r="AI178" s="302" t="s">
        <v>315</v>
      </c>
    </row>
    <row r="179" spans="1:35">
      <c r="A179" s="302" t="str">
        <f t="shared" si="33"/>
        <v>362 - Holbrook High School</v>
      </c>
      <c r="B179" s="302">
        <v>362</v>
      </c>
      <c r="C179" s="308">
        <v>362</v>
      </c>
      <c r="D179" s="308" t="str">
        <f t="shared" si="39"/>
        <v>ACADEMY</v>
      </c>
      <c r="E179" s="309" t="str">
        <f t="shared" si="45"/>
        <v>ACADEMY</v>
      </c>
      <c r="F179" s="302" t="s">
        <v>316</v>
      </c>
      <c r="G179" s="310">
        <f>VLOOKUP(C179,'[16]New ISB 21-22'!A:BQ,69,FALSE)</f>
        <v>3283619.2616374404</v>
      </c>
      <c r="H179" s="310">
        <f>VLOOKUP(C179,'[16]New ISB 21-22'!A:BV,74,FALSE)</f>
        <v>0</v>
      </c>
      <c r="I179" s="310"/>
      <c r="J179" s="310">
        <f t="shared" si="34"/>
        <v>3283619.2616374404</v>
      </c>
      <c r="K179" s="412"/>
      <c r="L179" s="310">
        <v>0</v>
      </c>
      <c r="M179" s="310">
        <f>VLOOKUP(C179,'[16]Adjusted Factors 20-21'!A:BS,71,FALSE)*10000</f>
        <v>0</v>
      </c>
      <c r="N179" s="310">
        <f>VLOOKUP(B179,'[16]Adjusted Factors 21-22'!A:BQ,69,FALSE)*6000</f>
        <v>0</v>
      </c>
      <c r="O179" s="311">
        <f t="shared" si="40"/>
        <v>0</v>
      </c>
      <c r="P179" s="311"/>
      <c r="Q179" s="311">
        <f t="shared" si="41"/>
        <v>3283619</v>
      </c>
      <c r="R179" s="311"/>
      <c r="S179" s="311"/>
      <c r="T179" s="308">
        <v>362</v>
      </c>
      <c r="U179" s="312"/>
      <c r="V179" s="312">
        <f t="shared" si="46"/>
        <v>0</v>
      </c>
      <c r="W179" s="312">
        <f t="shared" si="35"/>
        <v>0</v>
      </c>
      <c r="X179" s="312">
        <f t="shared" si="36"/>
        <v>0</v>
      </c>
      <c r="Y179" s="312">
        <f t="shared" si="37"/>
        <v>0</v>
      </c>
      <c r="Z179" s="312">
        <f t="shared" si="42"/>
        <v>0</v>
      </c>
      <c r="AA179" s="312">
        <f t="shared" si="38"/>
        <v>0</v>
      </c>
      <c r="AB179" s="312">
        <f>VLOOKUP(C179,'[16]Adjusted Factors 21-22'!A:N,14,FALSE)</f>
        <v>584</v>
      </c>
      <c r="AF179" s="310" t="e">
        <f>VLOOKUP(C179,#REF!,69,FALSE)</f>
        <v>#REF!</v>
      </c>
      <c r="AG179" s="308">
        <v>362</v>
      </c>
      <c r="AH179" s="309" t="s">
        <v>1</v>
      </c>
      <c r="AI179" s="302" t="s">
        <v>316</v>
      </c>
    </row>
    <row r="180" spans="1:35">
      <c r="A180" s="302" t="str">
        <f t="shared" si="33"/>
        <v>365 - Suffolk New Academy</v>
      </c>
      <c r="B180" s="302">
        <v>365</v>
      </c>
      <c r="C180" s="308">
        <v>365</v>
      </c>
      <c r="D180" s="308" t="str">
        <f t="shared" si="39"/>
        <v>ACADEMY</v>
      </c>
      <c r="E180" s="309" t="str">
        <f t="shared" si="45"/>
        <v>ACADEMY</v>
      </c>
      <c r="F180" s="302" t="s">
        <v>467</v>
      </c>
      <c r="G180" s="310">
        <f>VLOOKUP(C180,'[16]New ISB 21-22'!A:BQ,69,FALSE)</f>
        <v>5491708.4604710471</v>
      </c>
      <c r="H180" s="310">
        <f>VLOOKUP(C180,'[16]New ISB 21-22'!A:BV,74,FALSE)</f>
        <v>0</v>
      </c>
      <c r="I180" s="310"/>
      <c r="J180" s="310">
        <f t="shared" si="34"/>
        <v>5491708.4604710471</v>
      </c>
      <c r="K180" s="412"/>
      <c r="L180" s="310">
        <v>0</v>
      </c>
      <c r="M180" s="310">
        <f>VLOOKUP(C180,'[16]Adjusted Factors 20-21'!A:BS,71,FALSE)*10000</f>
        <v>0</v>
      </c>
      <c r="N180" s="310">
        <f>VLOOKUP(B180,'[16]Adjusted Factors 21-22'!A:BQ,69,FALSE)*6000</f>
        <v>0</v>
      </c>
      <c r="O180" s="311">
        <f t="shared" si="40"/>
        <v>0</v>
      </c>
      <c r="P180" s="311"/>
      <c r="Q180" s="311">
        <f t="shared" si="41"/>
        <v>5491708</v>
      </c>
      <c r="R180" s="311"/>
      <c r="S180" s="311"/>
      <c r="T180" s="308">
        <v>365</v>
      </c>
      <c r="U180" s="312"/>
      <c r="V180" s="312">
        <f t="shared" si="46"/>
        <v>0</v>
      </c>
      <c r="W180" s="312">
        <f t="shared" si="35"/>
        <v>0</v>
      </c>
      <c r="X180" s="312">
        <f t="shared" si="36"/>
        <v>0</v>
      </c>
      <c r="Y180" s="312">
        <f t="shared" si="37"/>
        <v>0</v>
      </c>
      <c r="Z180" s="312">
        <f t="shared" si="42"/>
        <v>0</v>
      </c>
      <c r="AA180" s="312">
        <f t="shared" si="38"/>
        <v>0</v>
      </c>
      <c r="AB180" s="312">
        <f>VLOOKUP(C180,'[16]Adjusted Factors 21-22'!A:N,14,FALSE)</f>
        <v>888</v>
      </c>
      <c r="AF180" s="310" t="e">
        <f>VLOOKUP(C180,#REF!,69,FALSE)</f>
        <v>#REF!</v>
      </c>
      <c r="AG180" s="308">
        <v>365</v>
      </c>
      <c r="AH180" s="309" t="s">
        <v>1</v>
      </c>
      <c r="AI180" s="302" t="s">
        <v>467</v>
      </c>
    </row>
    <row r="181" spans="1:35">
      <c r="A181" s="302" t="str">
        <f t="shared" si="33"/>
        <v>366 - Copleston High School</v>
      </c>
      <c r="B181" s="302">
        <v>366</v>
      </c>
      <c r="C181" s="308">
        <v>366</v>
      </c>
      <c r="D181" s="308" t="str">
        <f t="shared" si="39"/>
        <v>ACADEMY</v>
      </c>
      <c r="E181" s="309" t="str">
        <f t="shared" si="45"/>
        <v>ACADEMY</v>
      </c>
      <c r="F181" s="302" t="s">
        <v>317</v>
      </c>
      <c r="G181" s="310">
        <f>VLOOKUP(C181,'[16]New ISB 21-22'!A:BQ,69,FALSE)</f>
        <v>8112382</v>
      </c>
      <c r="H181" s="310">
        <f>VLOOKUP(C181,'[16]New ISB 21-22'!A:BV,74,FALSE)</f>
        <v>0</v>
      </c>
      <c r="I181" s="310"/>
      <c r="J181" s="310">
        <f t="shared" si="34"/>
        <v>8112382</v>
      </c>
      <c r="K181" s="412"/>
      <c r="L181" s="310">
        <v>0</v>
      </c>
      <c r="M181" s="310">
        <f>VLOOKUP(C181,'[16]Adjusted Factors 20-21'!A:BS,71,FALSE)*10000</f>
        <v>0</v>
      </c>
      <c r="N181" s="310">
        <f>VLOOKUP(B181,'[16]Adjusted Factors 21-22'!A:BQ,69,FALSE)*6000</f>
        <v>0</v>
      </c>
      <c r="O181" s="311">
        <f t="shared" si="40"/>
        <v>0</v>
      </c>
      <c r="P181" s="311"/>
      <c r="Q181" s="311">
        <f t="shared" si="41"/>
        <v>8112382</v>
      </c>
      <c r="R181" s="311"/>
      <c r="S181" s="311"/>
      <c r="T181" s="308">
        <v>366</v>
      </c>
      <c r="U181" s="312"/>
      <c r="V181" s="312">
        <f t="shared" si="46"/>
        <v>0</v>
      </c>
      <c r="W181" s="312">
        <f t="shared" si="35"/>
        <v>0</v>
      </c>
      <c r="X181" s="312">
        <f t="shared" si="36"/>
        <v>0</v>
      </c>
      <c r="Y181" s="312">
        <f t="shared" si="37"/>
        <v>0</v>
      </c>
      <c r="Z181" s="312">
        <f t="shared" si="42"/>
        <v>0</v>
      </c>
      <c r="AA181" s="312">
        <f t="shared" si="38"/>
        <v>0</v>
      </c>
      <c r="AB181" s="312">
        <f>VLOOKUP(C181,'[16]Adjusted Factors 21-22'!A:N,14,FALSE)</f>
        <v>1490</v>
      </c>
      <c r="AF181" s="310" t="e">
        <f>VLOOKUP(C181,#REF!,69,FALSE)</f>
        <v>#REF!</v>
      </c>
      <c r="AG181" s="308">
        <v>366</v>
      </c>
      <c r="AH181" s="309" t="s">
        <v>1</v>
      </c>
      <c r="AI181" s="302" t="s">
        <v>317</v>
      </c>
    </row>
    <row r="182" spans="1:35">
      <c r="A182" s="302" t="str">
        <f t="shared" si="33"/>
        <v>368 - Ipswich Academy</v>
      </c>
      <c r="B182" s="302">
        <v>368</v>
      </c>
      <c r="C182" s="308">
        <v>368</v>
      </c>
      <c r="D182" s="308" t="str">
        <f t="shared" si="39"/>
        <v>ACADEMY</v>
      </c>
      <c r="E182" s="309" t="str">
        <f t="shared" si="45"/>
        <v>ACADEMY</v>
      </c>
      <c r="F182" s="302" t="s">
        <v>318</v>
      </c>
      <c r="G182" s="310">
        <f>VLOOKUP(C182,'[16]New ISB 21-22'!A:BQ,69,FALSE)</f>
        <v>5732743.1374140549</v>
      </c>
      <c r="H182" s="310">
        <f>VLOOKUP(C182,'[16]New ISB 21-22'!A:BV,74,FALSE)</f>
        <v>0</v>
      </c>
      <c r="I182" s="310"/>
      <c r="J182" s="310">
        <f t="shared" si="34"/>
        <v>5732743.1374140549</v>
      </c>
      <c r="K182" s="412"/>
      <c r="L182" s="310">
        <v>0</v>
      </c>
      <c r="M182" s="310">
        <f>VLOOKUP(C182,'[16]Adjusted Factors 20-21'!A:BS,71,FALSE)*10000</f>
        <v>0</v>
      </c>
      <c r="N182" s="310">
        <f>VLOOKUP(B182,'[16]Adjusted Factors 21-22'!A:BQ,69,FALSE)*6000</f>
        <v>0</v>
      </c>
      <c r="O182" s="311">
        <f t="shared" si="40"/>
        <v>0</v>
      </c>
      <c r="P182" s="311"/>
      <c r="Q182" s="311">
        <f t="shared" si="41"/>
        <v>5732743</v>
      </c>
      <c r="R182" s="311"/>
      <c r="S182" s="311"/>
      <c r="T182" s="308">
        <v>368</v>
      </c>
      <c r="U182" s="312"/>
      <c r="V182" s="312">
        <f t="shared" si="46"/>
        <v>0</v>
      </c>
      <c r="W182" s="312">
        <f t="shared" si="35"/>
        <v>0</v>
      </c>
      <c r="X182" s="312">
        <f t="shared" si="36"/>
        <v>0</v>
      </c>
      <c r="Y182" s="312">
        <f t="shared" si="37"/>
        <v>0</v>
      </c>
      <c r="Z182" s="312">
        <f t="shared" si="42"/>
        <v>0</v>
      </c>
      <c r="AA182" s="312">
        <f t="shared" si="38"/>
        <v>0</v>
      </c>
      <c r="AB182" s="312">
        <f>VLOOKUP(C182,'[16]Adjusted Factors 21-22'!A:N,14,FALSE)</f>
        <v>916</v>
      </c>
      <c r="AF182" s="310" t="e">
        <f>VLOOKUP(C182,#REF!,69,FALSE)</f>
        <v>#REF!</v>
      </c>
      <c r="AG182" s="308">
        <v>368</v>
      </c>
      <c r="AH182" s="309" t="s">
        <v>1</v>
      </c>
      <c r="AI182" s="302" t="s">
        <v>318</v>
      </c>
    </row>
    <row r="183" spans="1:35">
      <c r="A183" s="302" t="str">
        <f t="shared" si="33"/>
        <v>370 - Northgate High School</v>
      </c>
      <c r="B183" s="302">
        <v>370</v>
      </c>
      <c r="C183" s="308">
        <v>370</v>
      </c>
      <c r="D183" s="308">
        <f t="shared" si="39"/>
        <v>370</v>
      </c>
      <c r="E183" s="309">
        <f t="shared" si="45"/>
        <v>0</v>
      </c>
      <c r="F183" s="302" t="s">
        <v>319</v>
      </c>
      <c r="G183" s="310">
        <f>VLOOKUP(C183,'[16]New ISB 21-22'!A:BQ,69,FALSE)</f>
        <v>7137675</v>
      </c>
      <c r="H183" s="310">
        <f>VLOOKUP(C183,'[16]New ISB 21-22'!A:BV,74,FALSE)</f>
        <v>-32269.79</v>
      </c>
      <c r="I183" s="310"/>
      <c r="J183" s="310">
        <f t="shared" si="34"/>
        <v>7105405.21</v>
      </c>
      <c r="K183" s="412"/>
      <c r="L183" s="310">
        <v>0</v>
      </c>
      <c r="M183" s="310">
        <f>VLOOKUP(C183,'[16]Adjusted Factors 20-21'!A:BS,71,FALSE)*10000</f>
        <v>0</v>
      </c>
      <c r="N183" s="310">
        <f>VLOOKUP(B183,'[16]Adjusted Factors 21-22'!A:BQ,69,FALSE)*6000</f>
        <v>0</v>
      </c>
      <c r="O183" s="311">
        <f t="shared" si="40"/>
        <v>0</v>
      </c>
      <c r="P183" s="311">
        <f>'[17]FY 20-21'!$E$5</f>
        <v>2205409</v>
      </c>
      <c r="Q183" s="311">
        <f t="shared" si="41"/>
        <v>9310814</v>
      </c>
      <c r="R183" s="311"/>
      <c r="S183" s="311"/>
      <c r="T183" s="308">
        <v>370</v>
      </c>
      <c r="U183" s="312"/>
      <c r="V183" s="312">
        <f t="shared" si="46"/>
        <v>12361.359999999999</v>
      </c>
      <c r="W183" s="312">
        <f t="shared" si="35"/>
        <v>15553.859999999999</v>
      </c>
      <c r="X183" s="312">
        <f t="shared" si="36"/>
        <v>2439.0699999999997</v>
      </c>
      <c r="Y183" s="312">
        <f t="shared" si="37"/>
        <v>1915.5</v>
      </c>
      <c r="Z183" s="312">
        <f t="shared" si="42"/>
        <v>-32269.789999999997</v>
      </c>
      <c r="AA183" s="312">
        <f t="shared" si="38"/>
        <v>0</v>
      </c>
      <c r="AB183" s="312">
        <f>VLOOKUP(C183,'[16]Adjusted Factors 21-22'!A:N,14,FALSE)</f>
        <v>1277</v>
      </c>
      <c r="AF183" s="310" t="e">
        <f>VLOOKUP(C183,#REF!,69,FALSE)</f>
        <v>#REF!</v>
      </c>
      <c r="AG183" s="308">
        <v>370</v>
      </c>
      <c r="AH183" s="309">
        <v>0</v>
      </c>
      <c r="AI183" s="302" t="s">
        <v>319</v>
      </c>
    </row>
    <row r="184" spans="1:35">
      <c r="A184" s="302" t="str">
        <f t="shared" si="33"/>
        <v>371 - Stoke High School</v>
      </c>
      <c r="B184" s="302">
        <v>371</v>
      </c>
      <c r="C184" s="308">
        <v>371</v>
      </c>
      <c r="D184" s="308" t="str">
        <f t="shared" si="39"/>
        <v>ACADEMY</v>
      </c>
      <c r="E184" s="309" t="str">
        <f t="shared" si="45"/>
        <v>ACADEMY</v>
      </c>
      <c r="F184" s="302" t="s">
        <v>320</v>
      </c>
      <c r="G184" s="310">
        <f>VLOOKUP(C184,'[16]New ISB 21-22'!A:BQ,69,FALSE)</f>
        <v>4332079.3038058598</v>
      </c>
      <c r="H184" s="310">
        <f>VLOOKUP(C184,'[16]New ISB 21-22'!A:BV,74,FALSE)</f>
        <v>0</v>
      </c>
      <c r="I184" s="310"/>
      <c r="J184" s="310">
        <f t="shared" si="34"/>
        <v>4332079.3038058598</v>
      </c>
      <c r="K184" s="412"/>
      <c r="L184" s="310">
        <v>0</v>
      </c>
      <c r="M184" s="310">
        <f>VLOOKUP(C184,'[16]Adjusted Factors 20-21'!A:BS,71,FALSE)*10000</f>
        <v>0</v>
      </c>
      <c r="N184" s="310">
        <f>VLOOKUP(B184,'[16]Adjusted Factors 21-22'!A:BQ,69,FALSE)*6000</f>
        <v>0</v>
      </c>
      <c r="O184" s="311">
        <f t="shared" si="40"/>
        <v>0</v>
      </c>
      <c r="P184" s="311"/>
      <c r="Q184" s="311">
        <f t="shared" si="41"/>
        <v>4332079</v>
      </c>
      <c r="R184" s="311"/>
      <c r="S184" s="311"/>
      <c r="T184" s="308">
        <v>371</v>
      </c>
      <c r="U184" s="312"/>
      <c r="V184" s="312">
        <f t="shared" si="46"/>
        <v>0</v>
      </c>
      <c r="W184" s="312">
        <f t="shared" si="35"/>
        <v>0</v>
      </c>
      <c r="X184" s="312">
        <f t="shared" si="36"/>
        <v>0</v>
      </c>
      <c r="Y184" s="312">
        <f t="shared" si="37"/>
        <v>0</v>
      </c>
      <c r="Z184" s="312">
        <f t="shared" si="42"/>
        <v>0</v>
      </c>
      <c r="AA184" s="312">
        <f t="shared" si="38"/>
        <v>0</v>
      </c>
      <c r="AB184" s="312">
        <f>VLOOKUP(C184,'[16]Adjusted Factors 21-22'!A:N,14,FALSE)</f>
        <v>684</v>
      </c>
      <c r="AF184" s="310" t="e">
        <f>VLOOKUP(C184,#REF!,69,FALSE)</f>
        <v>#REF!</v>
      </c>
      <c r="AG184" s="308">
        <v>371</v>
      </c>
      <c r="AH184" s="309" t="s">
        <v>1</v>
      </c>
      <c r="AI184" s="302" t="s">
        <v>320</v>
      </c>
    </row>
    <row r="185" spans="1:35">
      <c r="A185" s="302" t="str">
        <f t="shared" si="33"/>
        <v>372 - St Alban's Catholic High School</v>
      </c>
      <c r="B185" s="302">
        <v>372</v>
      </c>
      <c r="C185" s="308">
        <v>372</v>
      </c>
      <c r="D185" s="308" t="str">
        <f t="shared" si="39"/>
        <v>ACADEMY</v>
      </c>
      <c r="E185" s="309" t="str">
        <f t="shared" si="45"/>
        <v>ACADEMY</v>
      </c>
      <c r="F185" s="302" t="s">
        <v>321</v>
      </c>
      <c r="G185" s="310">
        <f>VLOOKUP(C185,'[16]New ISB 21-22'!A:BQ,69,FALSE)</f>
        <v>4452627.1028040582</v>
      </c>
      <c r="H185" s="310">
        <f>VLOOKUP(C185,'[16]New ISB 21-22'!A:BV,74,FALSE)</f>
        <v>0</v>
      </c>
      <c r="I185" s="310"/>
      <c r="J185" s="310">
        <f t="shared" si="34"/>
        <v>4452627.1028040582</v>
      </c>
      <c r="K185" s="412"/>
      <c r="L185" s="310">
        <v>0</v>
      </c>
      <c r="M185" s="310">
        <f>VLOOKUP(C185,'[16]Adjusted Factors 20-21'!A:BS,71,FALSE)*10000</f>
        <v>0</v>
      </c>
      <c r="N185" s="310">
        <f>VLOOKUP(B185,'[16]Adjusted Factors 21-22'!A:BQ,69,FALSE)*6000</f>
        <v>0</v>
      </c>
      <c r="O185" s="311">
        <f t="shared" si="40"/>
        <v>0</v>
      </c>
      <c r="P185" s="311"/>
      <c r="Q185" s="311">
        <f t="shared" si="41"/>
        <v>4452627</v>
      </c>
      <c r="R185" s="311"/>
      <c r="S185" s="311"/>
      <c r="T185" s="308">
        <v>372</v>
      </c>
      <c r="U185" s="312"/>
      <c r="V185" s="312">
        <f t="shared" si="46"/>
        <v>0</v>
      </c>
      <c r="W185" s="312">
        <f t="shared" si="35"/>
        <v>0</v>
      </c>
      <c r="X185" s="312">
        <f t="shared" si="36"/>
        <v>0</v>
      </c>
      <c r="Y185" s="312">
        <f t="shared" si="37"/>
        <v>0</v>
      </c>
      <c r="Z185" s="312">
        <f t="shared" si="42"/>
        <v>0</v>
      </c>
      <c r="AA185" s="312">
        <f t="shared" si="38"/>
        <v>0</v>
      </c>
      <c r="AB185" s="312">
        <f>VLOOKUP(C185,'[16]Adjusted Factors 21-22'!A:N,14,FALSE)</f>
        <v>801</v>
      </c>
      <c r="AF185" s="310" t="e">
        <f>VLOOKUP(C185,#REF!,69,FALSE)</f>
        <v>#REF!</v>
      </c>
      <c r="AG185" s="308">
        <v>372</v>
      </c>
      <c r="AH185" s="309" t="s">
        <v>1</v>
      </c>
      <c r="AI185" s="302" t="s">
        <v>321</v>
      </c>
    </row>
    <row r="186" spans="1:35">
      <c r="A186" s="302" t="str">
        <f t="shared" si="33"/>
        <v>373 - Ormiston Endeavour Academy</v>
      </c>
      <c r="B186" s="302">
        <v>373</v>
      </c>
      <c r="C186" s="308">
        <v>373</v>
      </c>
      <c r="D186" s="308" t="str">
        <f t="shared" si="39"/>
        <v>ACADEMY</v>
      </c>
      <c r="E186" s="309" t="str">
        <f t="shared" si="45"/>
        <v>ACADEMY</v>
      </c>
      <c r="F186" s="302" t="s">
        <v>322</v>
      </c>
      <c r="G186" s="310">
        <f>VLOOKUP(C186,'[16]New ISB 21-22'!A:BQ,69,FALSE)</f>
        <v>3159111.4689271441</v>
      </c>
      <c r="H186" s="310">
        <f>VLOOKUP(C186,'[16]New ISB 21-22'!A:BV,74,FALSE)</f>
        <v>0</v>
      </c>
      <c r="I186" s="310"/>
      <c r="J186" s="310">
        <f t="shared" si="34"/>
        <v>3159111.4689271441</v>
      </c>
      <c r="K186" s="412"/>
      <c r="L186" s="310">
        <v>0</v>
      </c>
      <c r="M186" s="310">
        <f>VLOOKUP(C186,'[16]Adjusted Factors 20-21'!A:BS,71,FALSE)*10000</f>
        <v>0</v>
      </c>
      <c r="N186" s="310">
        <f>VLOOKUP(B186,'[16]Adjusted Factors 21-22'!A:BQ,69,FALSE)*6000</f>
        <v>0</v>
      </c>
      <c r="O186" s="311">
        <f t="shared" si="40"/>
        <v>0</v>
      </c>
      <c r="P186" s="311"/>
      <c r="Q186" s="311">
        <f t="shared" si="41"/>
        <v>3159111</v>
      </c>
      <c r="R186" s="311"/>
      <c r="S186" s="311"/>
      <c r="T186" s="308">
        <v>373</v>
      </c>
      <c r="U186" s="312"/>
      <c r="V186" s="312">
        <f t="shared" si="46"/>
        <v>0</v>
      </c>
      <c r="W186" s="312">
        <f t="shared" si="35"/>
        <v>0</v>
      </c>
      <c r="X186" s="312">
        <f t="shared" si="36"/>
        <v>0</v>
      </c>
      <c r="Y186" s="312">
        <f t="shared" si="37"/>
        <v>0</v>
      </c>
      <c r="Z186" s="312">
        <f t="shared" si="42"/>
        <v>0</v>
      </c>
      <c r="AA186" s="312">
        <f t="shared" si="38"/>
        <v>0</v>
      </c>
      <c r="AB186" s="312">
        <f>VLOOKUP(C186,'[16]Adjusted Factors 21-22'!A:N,14,FALSE)</f>
        <v>508</v>
      </c>
      <c r="AF186" s="310" t="e">
        <f>VLOOKUP(C186,#REF!,69,FALSE)</f>
        <v>#REF!</v>
      </c>
      <c r="AG186" s="308">
        <v>373</v>
      </c>
      <c r="AH186" s="309" t="s">
        <v>1</v>
      </c>
      <c r="AI186" s="302" t="s">
        <v>322</v>
      </c>
    </row>
    <row r="187" spans="1:35">
      <c r="A187" s="302" t="str">
        <f t="shared" si="33"/>
        <v>375 - Westbourne Sports College</v>
      </c>
      <c r="B187" s="302">
        <v>375</v>
      </c>
      <c r="C187" s="308">
        <v>375</v>
      </c>
      <c r="D187" s="308" t="str">
        <f t="shared" si="39"/>
        <v>ACADEMY</v>
      </c>
      <c r="E187" s="309" t="str">
        <f t="shared" si="45"/>
        <v>ACADEMY</v>
      </c>
      <c r="F187" s="302" t="s">
        <v>323</v>
      </c>
      <c r="G187" s="310">
        <f>VLOOKUP(C187,'[16]New ISB 21-22'!A:BQ,69,FALSE)</f>
        <v>5918149.0235218052</v>
      </c>
      <c r="H187" s="310">
        <f>VLOOKUP(C187,'[16]New ISB 21-22'!A:BV,74,FALSE)</f>
        <v>0</v>
      </c>
      <c r="I187" s="310"/>
      <c r="J187" s="310">
        <f t="shared" si="34"/>
        <v>5918149.0235218052</v>
      </c>
      <c r="K187" s="412"/>
      <c r="L187" s="310">
        <v>0</v>
      </c>
      <c r="M187" s="310">
        <f>VLOOKUP(C187,'[16]Adjusted Factors 20-21'!A:BS,71,FALSE)*10000</f>
        <v>0</v>
      </c>
      <c r="N187" s="310">
        <f>VLOOKUP(B187,'[16]Adjusted Factors 21-22'!A:BQ,69,FALSE)*6000</f>
        <v>0</v>
      </c>
      <c r="O187" s="311">
        <f t="shared" si="40"/>
        <v>0</v>
      </c>
      <c r="P187" s="311"/>
      <c r="Q187" s="311">
        <f t="shared" si="41"/>
        <v>5918149</v>
      </c>
      <c r="R187" s="311"/>
      <c r="S187" s="311"/>
      <c r="T187" s="308">
        <v>375</v>
      </c>
      <c r="U187" s="312"/>
      <c r="V187" s="312">
        <f t="shared" si="46"/>
        <v>0</v>
      </c>
      <c r="W187" s="312">
        <f t="shared" si="35"/>
        <v>0</v>
      </c>
      <c r="X187" s="312">
        <f t="shared" si="36"/>
        <v>0</v>
      </c>
      <c r="Y187" s="312">
        <f t="shared" si="37"/>
        <v>0</v>
      </c>
      <c r="Z187" s="312">
        <f t="shared" si="42"/>
        <v>0</v>
      </c>
      <c r="AA187" s="312">
        <f t="shared" si="38"/>
        <v>0</v>
      </c>
      <c r="AB187" s="312">
        <f>VLOOKUP(C187,'[16]Adjusted Factors 21-22'!A:N,14,FALSE)</f>
        <v>1009</v>
      </c>
      <c r="AF187" s="310" t="e">
        <f>VLOOKUP(C187,#REF!,69,FALSE)</f>
        <v>#REF!</v>
      </c>
      <c r="AG187" s="308">
        <v>375</v>
      </c>
      <c r="AH187" s="309" t="s">
        <v>1</v>
      </c>
      <c r="AI187" s="302" t="s">
        <v>323</v>
      </c>
    </row>
    <row r="188" spans="1:35">
      <c r="A188" s="302" t="str">
        <f t="shared" si="33"/>
        <v>376 - Kesgrave High School</v>
      </c>
      <c r="B188" s="302">
        <v>376</v>
      </c>
      <c r="C188" s="308">
        <v>376</v>
      </c>
      <c r="D188" s="308" t="str">
        <f t="shared" si="39"/>
        <v>ACADEMY</v>
      </c>
      <c r="E188" s="309" t="str">
        <f t="shared" si="45"/>
        <v>ACADEMY</v>
      </c>
      <c r="F188" s="302" t="s">
        <v>324</v>
      </c>
      <c r="G188" s="310">
        <f>VLOOKUP(C188,'[16]New ISB 21-22'!A:BQ,69,FALSE)</f>
        <v>8382759</v>
      </c>
      <c r="H188" s="310">
        <f>VLOOKUP(C188,'[16]New ISB 21-22'!A:BV,74,FALSE)</f>
        <v>0</v>
      </c>
      <c r="I188" s="310"/>
      <c r="J188" s="310">
        <f t="shared" si="34"/>
        <v>8382759</v>
      </c>
      <c r="K188" s="412"/>
      <c r="L188" s="310">
        <v>0</v>
      </c>
      <c r="M188" s="310">
        <f>VLOOKUP(C188,'[16]Adjusted Factors 20-21'!A:BS,71,FALSE)*10000</f>
        <v>0</v>
      </c>
      <c r="N188" s="310">
        <f>VLOOKUP(B188,'[16]Adjusted Factors 21-22'!A:BQ,69,FALSE)*6000</f>
        <v>0</v>
      </c>
      <c r="O188" s="311">
        <f t="shared" si="40"/>
        <v>0</v>
      </c>
      <c r="P188" s="311"/>
      <c r="Q188" s="311">
        <f t="shared" si="41"/>
        <v>8382759</v>
      </c>
      <c r="R188" s="311"/>
      <c r="S188" s="311"/>
      <c r="T188" s="308">
        <v>376</v>
      </c>
      <c r="U188" s="312"/>
      <c r="V188" s="312">
        <f t="shared" si="46"/>
        <v>0</v>
      </c>
      <c r="W188" s="312">
        <f t="shared" si="35"/>
        <v>0</v>
      </c>
      <c r="X188" s="312">
        <f t="shared" si="36"/>
        <v>0</v>
      </c>
      <c r="Y188" s="312">
        <f t="shared" si="37"/>
        <v>0</v>
      </c>
      <c r="Z188" s="312">
        <f t="shared" si="42"/>
        <v>0</v>
      </c>
      <c r="AA188" s="312">
        <f t="shared" si="38"/>
        <v>0</v>
      </c>
      <c r="AB188" s="312">
        <f>VLOOKUP(C188,'[16]Adjusted Factors 21-22'!A:N,14,FALSE)</f>
        <v>1537</v>
      </c>
      <c r="AF188" s="310" t="e">
        <f>VLOOKUP(C188,#REF!,69,FALSE)</f>
        <v>#REF!</v>
      </c>
      <c r="AG188" s="308">
        <v>376</v>
      </c>
      <c r="AH188" s="309" t="s">
        <v>1</v>
      </c>
      <c r="AI188" s="302" t="s">
        <v>324</v>
      </c>
    </row>
    <row r="189" spans="1:35">
      <c r="A189" s="302" t="str">
        <f t="shared" si="33"/>
        <v>378 - Farlingaye High School</v>
      </c>
      <c r="B189" s="302">
        <v>378</v>
      </c>
      <c r="C189" s="308">
        <v>378</v>
      </c>
      <c r="D189" s="308" t="str">
        <f t="shared" si="39"/>
        <v>ACADEMY</v>
      </c>
      <c r="E189" s="309" t="str">
        <f t="shared" si="45"/>
        <v>ACADEMY</v>
      </c>
      <c r="F189" s="302" t="s">
        <v>325</v>
      </c>
      <c r="G189" s="310">
        <f>VLOOKUP(C189,'[16]New ISB 21-22'!A:BQ,69,FALSE)</f>
        <v>8244173</v>
      </c>
      <c r="H189" s="310">
        <f>VLOOKUP(C189,'[16]New ISB 21-22'!A:BV,74,FALSE)</f>
        <v>0</v>
      </c>
      <c r="I189" s="310"/>
      <c r="J189" s="310">
        <f t="shared" si="34"/>
        <v>8244173</v>
      </c>
      <c r="K189" s="412"/>
      <c r="L189" s="310">
        <v>0</v>
      </c>
      <c r="M189" s="310">
        <f>VLOOKUP(C189,'[16]Adjusted Factors 20-21'!A:BS,71,FALSE)*10000</f>
        <v>0</v>
      </c>
      <c r="N189" s="310">
        <f>VLOOKUP(B189,'[16]Adjusted Factors 21-22'!A:BQ,69,FALSE)*6000</f>
        <v>0</v>
      </c>
      <c r="O189" s="311">
        <f t="shared" si="40"/>
        <v>0</v>
      </c>
      <c r="P189" s="311"/>
      <c r="Q189" s="311">
        <f t="shared" si="41"/>
        <v>8244173</v>
      </c>
      <c r="R189" s="311"/>
      <c r="S189" s="311"/>
      <c r="T189" s="308">
        <v>378</v>
      </c>
      <c r="U189" s="312"/>
      <c r="V189" s="312">
        <f t="shared" si="46"/>
        <v>0</v>
      </c>
      <c r="W189" s="312">
        <f t="shared" si="35"/>
        <v>0</v>
      </c>
      <c r="X189" s="312">
        <f t="shared" si="36"/>
        <v>0</v>
      </c>
      <c r="Y189" s="312">
        <f t="shared" si="37"/>
        <v>0</v>
      </c>
      <c r="Z189" s="312">
        <f t="shared" si="42"/>
        <v>0</v>
      </c>
      <c r="AA189" s="312">
        <f t="shared" si="38"/>
        <v>0</v>
      </c>
      <c r="AB189" s="312">
        <f>VLOOKUP(C189,'[16]Adjusted Factors 21-22'!A:N,14,FALSE)</f>
        <v>1515</v>
      </c>
      <c r="AF189" s="310" t="e">
        <f>VLOOKUP(C189,#REF!,69,FALSE)</f>
        <v>#REF!</v>
      </c>
      <c r="AG189" s="308">
        <v>378</v>
      </c>
      <c r="AH189" s="309" t="s">
        <v>1</v>
      </c>
      <c r="AI189" s="302" t="s">
        <v>325</v>
      </c>
    </row>
    <row r="190" spans="1:35">
      <c r="A190" s="302" t="str">
        <f t="shared" si="33"/>
        <v xml:space="preserve">400 - Acton CEVCP School </v>
      </c>
      <c r="B190" s="302">
        <v>400</v>
      </c>
      <c r="C190" s="308">
        <v>400</v>
      </c>
      <c r="D190" s="308">
        <f t="shared" si="39"/>
        <v>400</v>
      </c>
      <c r="E190" s="309">
        <f t="shared" si="45"/>
        <v>0</v>
      </c>
      <c r="F190" s="302" t="s">
        <v>326</v>
      </c>
      <c r="G190" s="310">
        <f>VLOOKUP(C190,'[16]New ISB 21-22'!A:BQ,69,FALSE)</f>
        <v>786258.64584952604</v>
      </c>
      <c r="H190" s="310">
        <f>VLOOKUP(C190,'[16]New ISB 21-22'!A:BV,74,FALSE)</f>
        <v>-4679.84</v>
      </c>
      <c r="I190" s="310"/>
      <c r="J190" s="310">
        <f t="shared" si="34"/>
        <v>781578.80584952608</v>
      </c>
      <c r="K190" s="412"/>
      <c r="L190" s="310">
        <v>0</v>
      </c>
      <c r="M190" s="310">
        <f>VLOOKUP(C190,'[16]Adjusted Factors 20-21'!A:BS,71,FALSE)*10000</f>
        <v>0</v>
      </c>
      <c r="N190" s="310">
        <f>VLOOKUP(B190,'[16]Adjusted Factors 21-22'!A:BQ,69,FALSE)*6000</f>
        <v>0</v>
      </c>
      <c r="O190" s="311">
        <f t="shared" si="40"/>
        <v>0</v>
      </c>
      <c r="P190" s="311"/>
      <c r="Q190" s="311">
        <f t="shared" si="41"/>
        <v>781579</v>
      </c>
      <c r="R190" s="311"/>
      <c r="S190" s="311"/>
      <c r="T190" s="308">
        <v>400</v>
      </c>
      <c r="U190" s="312">
        <f t="shared" ref="U190:U253" si="47">IF(H190=0,0,$U$2*AB190)</f>
        <v>1936</v>
      </c>
      <c r="V190" s="312"/>
      <c r="W190" s="312">
        <f t="shared" si="35"/>
        <v>2143.6799999999998</v>
      </c>
      <c r="X190" s="312">
        <f t="shared" si="36"/>
        <v>336.15999999999997</v>
      </c>
      <c r="Y190" s="312">
        <f t="shared" si="37"/>
        <v>264</v>
      </c>
      <c r="Z190" s="312">
        <f t="shared" si="42"/>
        <v>-4679.84</v>
      </c>
      <c r="AA190" s="312">
        <f t="shared" si="38"/>
        <v>0</v>
      </c>
      <c r="AB190" s="312">
        <f>VLOOKUP(C190,'[16]Adjusted Factors 21-22'!A:N,14,FALSE)</f>
        <v>176</v>
      </c>
      <c r="AF190" s="310" t="e">
        <f>VLOOKUP(C190,#REF!,69,FALSE)</f>
        <v>#REF!</v>
      </c>
      <c r="AG190" s="308">
        <v>400</v>
      </c>
      <c r="AH190" s="309">
        <v>0</v>
      </c>
      <c r="AI190" s="302" t="s">
        <v>326</v>
      </c>
    </row>
    <row r="191" spans="1:35">
      <c r="A191" s="302" t="str">
        <f t="shared" si="33"/>
        <v xml:space="preserve">402 - Bacton Community Primary School </v>
      </c>
      <c r="B191" s="302">
        <v>402</v>
      </c>
      <c r="C191" s="308">
        <v>402</v>
      </c>
      <c r="D191" s="308" t="str">
        <f t="shared" si="39"/>
        <v>ACADEMY</v>
      </c>
      <c r="E191" s="309" t="str">
        <f t="shared" si="45"/>
        <v>ACADEMY</v>
      </c>
      <c r="F191" s="302" t="s">
        <v>327</v>
      </c>
      <c r="G191" s="310">
        <f>VLOOKUP(C191,'[16]New ISB 21-22'!A:BQ,69,FALSE)</f>
        <v>668110.95555555564</v>
      </c>
      <c r="H191" s="310">
        <f>VLOOKUP(C191,'[16]New ISB 21-22'!A:BV,74,FALSE)</f>
        <v>0</v>
      </c>
      <c r="I191" s="310"/>
      <c r="J191" s="310">
        <f t="shared" si="34"/>
        <v>668110.95555555564</v>
      </c>
      <c r="K191" s="412"/>
      <c r="L191" s="310">
        <v>0</v>
      </c>
      <c r="M191" s="310">
        <f>VLOOKUP(C191,'[16]Adjusted Factors 20-21'!A:BS,71,FALSE)*10000</f>
        <v>0</v>
      </c>
      <c r="N191" s="310">
        <f>VLOOKUP(B191,'[16]Adjusted Factors 21-22'!A:BQ,69,FALSE)*6000</f>
        <v>0</v>
      </c>
      <c r="O191" s="311">
        <f t="shared" si="40"/>
        <v>0</v>
      </c>
      <c r="P191" s="311"/>
      <c r="Q191" s="311">
        <f t="shared" si="41"/>
        <v>668111</v>
      </c>
      <c r="R191" s="311"/>
      <c r="S191" s="311"/>
      <c r="T191" s="308">
        <v>402</v>
      </c>
      <c r="U191" s="312">
        <f t="shared" si="47"/>
        <v>0</v>
      </c>
      <c r="V191" s="312"/>
      <c r="W191" s="312">
        <f t="shared" si="35"/>
        <v>0</v>
      </c>
      <c r="X191" s="312">
        <f t="shared" si="36"/>
        <v>0</v>
      </c>
      <c r="Y191" s="312">
        <f t="shared" si="37"/>
        <v>0</v>
      </c>
      <c r="Z191" s="312">
        <f t="shared" si="42"/>
        <v>0</v>
      </c>
      <c r="AA191" s="312">
        <f t="shared" si="38"/>
        <v>0</v>
      </c>
      <c r="AB191" s="312">
        <f>VLOOKUP(C191,'[16]Adjusted Factors 21-22'!A:N,14,FALSE)</f>
        <v>152</v>
      </c>
      <c r="AF191" s="310" t="e">
        <f>VLOOKUP(C191,#REF!,69,FALSE)</f>
        <v>#REF!</v>
      </c>
      <c r="AG191" s="308">
        <v>402</v>
      </c>
      <c r="AH191" s="309" t="s">
        <v>1</v>
      </c>
      <c r="AI191" s="302" t="s">
        <v>327</v>
      </c>
    </row>
    <row r="192" spans="1:35">
      <c r="A192" s="302" t="str">
        <f t="shared" si="33"/>
        <v>404 - Bardwell CEVCP School</v>
      </c>
      <c r="B192" s="302">
        <v>404</v>
      </c>
      <c r="C192" s="308">
        <v>404</v>
      </c>
      <c r="D192" s="308" t="str">
        <f t="shared" si="39"/>
        <v>ACADEMY</v>
      </c>
      <c r="E192" s="309" t="str">
        <f t="shared" si="45"/>
        <v>ACADEMY</v>
      </c>
      <c r="F192" s="302" t="s">
        <v>328</v>
      </c>
      <c r="G192" s="310">
        <f>VLOOKUP(C192,'[16]New ISB 21-22'!A:BQ,69,FALSE)</f>
        <v>312161.01853731927</v>
      </c>
      <c r="H192" s="310">
        <f>VLOOKUP(C192,'[16]New ISB 21-22'!A:BV,74,FALSE)</f>
        <v>0</v>
      </c>
      <c r="I192" s="310"/>
      <c r="J192" s="310">
        <f t="shared" si="34"/>
        <v>312161.01853731927</v>
      </c>
      <c r="K192" s="412"/>
      <c r="L192" s="310">
        <v>0</v>
      </c>
      <c r="M192" s="310">
        <f>VLOOKUP(C192,'[16]Adjusted Factors 20-21'!A:BS,71,FALSE)*10000</f>
        <v>0</v>
      </c>
      <c r="N192" s="310">
        <f>VLOOKUP(B192,'[16]Adjusted Factors 21-22'!A:BQ,69,FALSE)*6000</f>
        <v>0</v>
      </c>
      <c r="O192" s="311">
        <f t="shared" si="40"/>
        <v>0</v>
      </c>
      <c r="P192" s="311"/>
      <c r="Q192" s="311">
        <f t="shared" si="41"/>
        <v>312161</v>
      </c>
      <c r="R192" s="311"/>
      <c r="S192" s="311"/>
      <c r="T192" s="308">
        <v>404</v>
      </c>
      <c r="U192" s="312">
        <f t="shared" si="47"/>
        <v>0</v>
      </c>
      <c r="V192" s="312"/>
      <c r="W192" s="312">
        <f t="shared" si="35"/>
        <v>0</v>
      </c>
      <c r="X192" s="312">
        <f t="shared" si="36"/>
        <v>0</v>
      </c>
      <c r="Y192" s="312">
        <f t="shared" si="37"/>
        <v>0</v>
      </c>
      <c r="Z192" s="312">
        <f t="shared" si="42"/>
        <v>0</v>
      </c>
      <c r="AA192" s="312">
        <f t="shared" si="38"/>
        <v>0</v>
      </c>
      <c r="AB192" s="312">
        <f>VLOOKUP(C192,'[16]Adjusted Factors 21-22'!A:N,14,FALSE)</f>
        <v>51</v>
      </c>
      <c r="AF192" s="310" t="e">
        <f>VLOOKUP(C192,#REF!,69,FALSE)</f>
        <v>#REF!</v>
      </c>
      <c r="AG192" s="308">
        <v>404</v>
      </c>
      <c r="AH192" s="309" t="s">
        <v>1</v>
      </c>
      <c r="AI192" s="302" t="s">
        <v>328</v>
      </c>
    </row>
    <row r="193" spans="1:35">
      <c r="A193" s="302" t="str">
        <f t="shared" si="33"/>
        <v>405 - Barnham CEVCP School</v>
      </c>
      <c r="B193" s="302">
        <v>405</v>
      </c>
      <c r="C193" s="308">
        <v>405</v>
      </c>
      <c r="D193" s="308">
        <f t="shared" si="39"/>
        <v>405</v>
      </c>
      <c r="E193" s="309">
        <f t="shared" si="45"/>
        <v>0</v>
      </c>
      <c r="F193" s="302" t="s">
        <v>329</v>
      </c>
      <c r="G193" s="310">
        <f>VLOOKUP(C193,'[16]New ISB 21-22'!A:BQ,69,FALSE)</f>
        <v>716938.64418859652</v>
      </c>
      <c r="H193" s="310">
        <f>VLOOKUP(C193,'[16]New ISB 21-22'!A:BV,74,FALSE)</f>
        <v>-4360.76</v>
      </c>
      <c r="I193" s="310"/>
      <c r="J193" s="310">
        <f t="shared" si="34"/>
        <v>712577.88418859651</v>
      </c>
      <c r="K193" s="412"/>
      <c r="L193" s="310">
        <v>0</v>
      </c>
      <c r="M193" s="310">
        <f>VLOOKUP(C193,'[16]Adjusted Factors 20-21'!A:BS,71,FALSE)*10000</f>
        <v>0</v>
      </c>
      <c r="N193" s="310">
        <f>VLOOKUP(B193,'[16]Adjusted Factors 21-22'!A:BQ,69,FALSE)*6000</f>
        <v>0</v>
      </c>
      <c r="O193" s="311">
        <f t="shared" si="40"/>
        <v>0</v>
      </c>
      <c r="P193" s="311"/>
      <c r="Q193" s="311">
        <f t="shared" si="41"/>
        <v>712578</v>
      </c>
      <c r="R193" s="311"/>
      <c r="S193" s="311"/>
      <c r="T193" s="308">
        <v>405</v>
      </c>
      <c r="U193" s="312">
        <f t="shared" si="47"/>
        <v>1804</v>
      </c>
      <c r="V193" s="312"/>
      <c r="W193" s="312">
        <f t="shared" si="35"/>
        <v>1997.52</v>
      </c>
      <c r="X193" s="312">
        <f t="shared" si="36"/>
        <v>313.24</v>
      </c>
      <c r="Y193" s="312">
        <f t="shared" si="37"/>
        <v>246</v>
      </c>
      <c r="Z193" s="312">
        <f t="shared" si="42"/>
        <v>-4360.76</v>
      </c>
      <c r="AA193" s="312">
        <f t="shared" si="38"/>
        <v>0</v>
      </c>
      <c r="AB193" s="312">
        <f>VLOOKUP(C193,'[16]Adjusted Factors 21-22'!A:N,14,FALSE)</f>
        <v>164</v>
      </c>
      <c r="AF193" s="310" t="e">
        <f>VLOOKUP(C193,#REF!,69,FALSE)</f>
        <v>#REF!</v>
      </c>
      <c r="AG193" s="308">
        <v>405</v>
      </c>
      <c r="AH193" s="309">
        <v>0</v>
      </c>
      <c r="AI193" s="302" t="s">
        <v>329</v>
      </c>
    </row>
    <row r="194" spans="1:35">
      <c r="A194" s="302" t="str">
        <f t="shared" si="33"/>
        <v>406 - Barningham CEVCP School</v>
      </c>
      <c r="B194" s="302">
        <v>406</v>
      </c>
      <c r="C194" s="308">
        <v>406</v>
      </c>
      <c r="D194" s="308">
        <f t="shared" si="39"/>
        <v>406</v>
      </c>
      <c r="E194" s="309">
        <f t="shared" si="45"/>
        <v>0</v>
      </c>
      <c r="F194" s="302" t="s">
        <v>330</v>
      </c>
      <c r="G194" s="310">
        <f>VLOOKUP(C194,'[16]New ISB 21-22'!A:BQ,69,FALSE)</f>
        <v>466022.29191332066</v>
      </c>
      <c r="H194" s="310">
        <f>VLOOKUP(C194,'[16]New ISB 21-22'!A:BV,74,FALSE)</f>
        <v>-2526.0500000000002</v>
      </c>
      <c r="I194" s="310"/>
      <c r="J194" s="310">
        <f t="shared" si="34"/>
        <v>463496.24191332067</v>
      </c>
      <c r="K194" s="412"/>
      <c r="L194" s="310">
        <v>0</v>
      </c>
      <c r="M194" s="310">
        <f>VLOOKUP(C194,'[16]Adjusted Factors 20-21'!A:BS,71,FALSE)*10000</f>
        <v>0</v>
      </c>
      <c r="N194" s="310">
        <f>VLOOKUP(B194,'[16]Adjusted Factors 21-22'!A:BQ,69,FALSE)*6000</f>
        <v>0</v>
      </c>
      <c r="O194" s="311">
        <f t="shared" si="40"/>
        <v>0</v>
      </c>
      <c r="P194" s="311"/>
      <c r="Q194" s="311">
        <f t="shared" si="41"/>
        <v>463496</v>
      </c>
      <c r="R194" s="311"/>
      <c r="S194" s="311"/>
      <c r="T194" s="308">
        <v>406</v>
      </c>
      <c r="U194" s="312">
        <f t="shared" si="47"/>
        <v>1045</v>
      </c>
      <c r="V194" s="312"/>
      <c r="W194" s="312">
        <f t="shared" si="35"/>
        <v>1157.0999999999999</v>
      </c>
      <c r="X194" s="312">
        <f t="shared" si="36"/>
        <v>181.45</v>
      </c>
      <c r="Y194" s="312">
        <f t="shared" si="37"/>
        <v>142.5</v>
      </c>
      <c r="Z194" s="312">
        <f t="shared" si="42"/>
        <v>-2526.0499999999997</v>
      </c>
      <c r="AA194" s="312">
        <f t="shared" si="38"/>
        <v>0</v>
      </c>
      <c r="AB194" s="312">
        <f>VLOOKUP(C194,'[16]Adjusted Factors 21-22'!A:N,14,FALSE)</f>
        <v>95</v>
      </c>
      <c r="AF194" s="310" t="e">
        <f>VLOOKUP(C194,#REF!,69,FALSE)</f>
        <v>#REF!</v>
      </c>
      <c r="AG194" s="308">
        <v>406</v>
      </c>
      <c r="AH194" s="309">
        <v>0</v>
      </c>
      <c r="AI194" s="302" t="s">
        <v>330</v>
      </c>
    </row>
    <row r="195" spans="1:35">
      <c r="A195" s="302" t="str">
        <f t="shared" ref="A195:A258" si="48">B195&amp;$A$1&amp;F195</f>
        <v xml:space="preserve">407 - Barrow CEVCP School </v>
      </c>
      <c r="B195" s="302">
        <v>407</v>
      </c>
      <c r="C195" s="308">
        <v>407</v>
      </c>
      <c r="D195" s="308">
        <f t="shared" si="39"/>
        <v>407</v>
      </c>
      <c r="E195" s="309">
        <f t="shared" si="45"/>
        <v>0</v>
      </c>
      <c r="F195" s="302" t="s">
        <v>331</v>
      </c>
      <c r="G195" s="310">
        <f>VLOOKUP(C195,'[16]New ISB 21-22'!A:BQ,69,FALSE)</f>
        <v>688748.86307575426</v>
      </c>
      <c r="H195" s="310">
        <f>VLOOKUP(C195,'[16]New ISB 21-22'!A:BV,74,FALSE)</f>
        <v>-4227.8100000000004</v>
      </c>
      <c r="I195" s="310"/>
      <c r="J195" s="310">
        <f t="shared" ref="J195:J258" si="49">G195+H195</f>
        <v>684521.0530757542</v>
      </c>
      <c r="K195" s="412"/>
      <c r="L195" s="310">
        <v>0</v>
      </c>
      <c r="M195" s="310">
        <f>VLOOKUP(C195,'[16]Adjusted Factors 20-21'!A:BS,71,FALSE)*10000</f>
        <v>0</v>
      </c>
      <c r="N195" s="310">
        <f>VLOOKUP(B195,'[16]Adjusted Factors 21-22'!A:BQ,69,FALSE)*6000</f>
        <v>0</v>
      </c>
      <c r="O195" s="311">
        <f t="shared" si="40"/>
        <v>0</v>
      </c>
      <c r="P195" s="311"/>
      <c r="Q195" s="311">
        <f t="shared" si="41"/>
        <v>684521</v>
      </c>
      <c r="R195" s="311"/>
      <c r="S195" s="311"/>
      <c r="T195" s="308">
        <v>407</v>
      </c>
      <c r="U195" s="312">
        <f t="shared" si="47"/>
        <v>1749</v>
      </c>
      <c r="V195" s="312"/>
      <c r="W195" s="312">
        <f t="shared" ref="W195:W258" si="50">IF(H195=0,0,$W$2*AB195)</f>
        <v>1936.62</v>
      </c>
      <c r="X195" s="312">
        <f t="shared" ref="X195:X258" si="51">IF(H195=0,0,$X$2*AB195)</f>
        <v>303.69</v>
      </c>
      <c r="Y195" s="312">
        <f t="shared" ref="Y195:Y258" si="52">IF(H195=0,0,$Y$2*AB195)</f>
        <v>238.5</v>
      </c>
      <c r="Z195" s="312">
        <f t="shared" si="42"/>
        <v>-4227.8099999999995</v>
      </c>
      <c r="AA195" s="312">
        <f t="shared" ref="AA195:AA258" si="53">Z195-H195</f>
        <v>0</v>
      </c>
      <c r="AB195" s="312">
        <f>VLOOKUP(C195,'[16]Adjusted Factors 21-22'!A:N,14,FALSE)</f>
        <v>159</v>
      </c>
      <c r="AF195" s="310" t="e">
        <f>VLOOKUP(C195,#REF!,69,FALSE)</f>
        <v>#REF!</v>
      </c>
      <c r="AG195" s="308">
        <v>407</v>
      </c>
      <c r="AH195" s="309">
        <v>0</v>
      </c>
      <c r="AI195" s="302" t="s">
        <v>331</v>
      </c>
    </row>
    <row r="196" spans="1:35">
      <c r="A196" s="302" t="str">
        <f t="shared" si="48"/>
        <v>409 - Boxford CEVCP School</v>
      </c>
      <c r="B196" s="302">
        <v>409</v>
      </c>
      <c r="C196" s="308">
        <v>409</v>
      </c>
      <c r="D196" s="308">
        <f t="shared" si="39"/>
        <v>409</v>
      </c>
      <c r="E196" s="309">
        <f t="shared" si="45"/>
        <v>0</v>
      </c>
      <c r="F196" s="302" t="s">
        <v>332</v>
      </c>
      <c r="G196" s="310">
        <f>VLOOKUP(C196,'[16]New ISB 21-22'!A:BQ,69,FALSE)</f>
        <v>800497.25</v>
      </c>
      <c r="H196" s="310">
        <f>VLOOKUP(C196,'[16]New ISB 21-22'!A:BV,74,FALSE)</f>
        <v>-4972.33</v>
      </c>
      <c r="I196" s="310"/>
      <c r="J196" s="310">
        <f t="shared" si="49"/>
        <v>795524.92</v>
      </c>
      <c r="K196" s="412"/>
      <c r="L196" s="310">
        <v>0</v>
      </c>
      <c r="M196" s="310">
        <f>VLOOKUP(C196,'[16]Adjusted Factors 20-21'!A:BS,71,FALSE)*10000</f>
        <v>0</v>
      </c>
      <c r="N196" s="310">
        <f>VLOOKUP(B196,'[16]Adjusted Factors 21-22'!A:BQ,69,FALSE)*6000</f>
        <v>0</v>
      </c>
      <c r="O196" s="311">
        <f t="shared" si="40"/>
        <v>0</v>
      </c>
      <c r="P196" s="311"/>
      <c r="Q196" s="311">
        <f t="shared" si="41"/>
        <v>795525</v>
      </c>
      <c r="R196" s="311"/>
      <c r="S196" s="311"/>
      <c r="T196" s="308">
        <v>409</v>
      </c>
      <c r="U196" s="312">
        <f t="shared" si="47"/>
        <v>2057</v>
      </c>
      <c r="V196" s="312"/>
      <c r="W196" s="312">
        <f t="shared" si="50"/>
        <v>2277.66</v>
      </c>
      <c r="X196" s="312">
        <f t="shared" si="51"/>
        <v>357.16999999999996</v>
      </c>
      <c r="Y196" s="312">
        <f t="shared" si="52"/>
        <v>280.5</v>
      </c>
      <c r="Z196" s="312">
        <f t="shared" si="42"/>
        <v>-4972.33</v>
      </c>
      <c r="AA196" s="312">
        <f t="shared" si="53"/>
        <v>0</v>
      </c>
      <c r="AB196" s="312">
        <f>VLOOKUP(C196,'[16]Adjusted Factors 21-22'!A:N,14,FALSE)</f>
        <v>187</v>
      </c>
      <c r="AF196" s="310" t="e">
        <f>VLOOKUP(C196,#REF!,69,FALSE)</f>
        <v>#REF!</v>
      </c>
      <c r="AG196" s="308">
        <v>409</v>
      </c>
      <c r="AH196" s="309">
        <v>0</v>
      </c>
      <c r="AI196" s="302" t="s">
        <v>332</v>
      </c>
    </row>
    <row r="197" spans="1:35">
      <c r="A197" s="302" t="str">
        <f t="shared" si="48"/>
        <v>411 - Forest Academy</v>
      </c>
      <c r="B197" s="302">
        <v>411</v>
      </c>
      <c r="C197" s="308">
        <v>411</v>
      </c>
      <c r="D197" s="308" t="str">
        <f t="shared" ref="D197:D260" si="54">IF(E197="ACADEMY","ACADEMY",C197)</f>
        <v>ACADEMY</v>
      </c>
      <c r="E197" s="309" t="str">
        <f t="shared" si="45"/>
        <v>ACADEMY</v>
      </c>
      <c r="F197" s="302" t="s">
        <v>333</v>
      </c>
      <c r="G197" s="310">
        <f>VLOOKUP(C197,'[16]New ISB 21-22'!A:BQ,69,FALSE)</f>
        <v>1571460.8</v>
      </c>
      <c r="H197" s="310">
        <f>VLOOKUP(C197,'[16]New ISB 21-22'!A:BV,74,FALSE)</f>
        <v>0</v>
      </c>
      <c r="I197" s="310"/>
      <c r="J197" s="310">
        <f t="shared" si="49"/>
        <v>1571460.8</v>
      </c>
      <c r="K197" s="412"/>
      <c r="L197" s="310">
        <v>0</v>
      </c>
      <c r="M197" s="310">
        <f>VLOOKUP(C197,'[16]Adjusted Factors 20-21'!A:BS,71,FALSE)*10000</f>
        <v>0</v>
      </c>
      <c r="N197" s="310">
        <f>VLOOKUP(B197,'[16]Adjusted Factors 21-22'!A:BQ,69,FALSE)*6000</f>
        <v>0</v>
      </c>
      <c r="O197" s="311">
        <f t="shared" ref="O197:O260" si="55">SUM(L197:N197)</f>
        <v>0</v>
      </c>
      <c r="P197" s="311"/>
      <c r="Q197" s="311">
        <f t="shared" ref="Q197:Q260" si="56">ROUND(J197+K197+O197+P197,0)</f>
        <v>1571461</v>
      </c>
      <c r="R197" s="311"/>
      <c r="S197" s="311"/>
      <c r="T197" s="308">
        <v>411</v>
      </c>
      <c r="U197" s="312">
        <f t="shared" si="47"/>
        <v>0</v>
      </c>
      <c r="V197" s="312"/>
      <c r="W197" s="312">
        <f t="shared" si="50"/>
        <v>0</v>
      </c>
      <c r="X197" s="312">
        <f t="shared" si="51"/>
        <v>0</v>
      </c>
      <c r="Y197" s="312">
        <f t="shared" si="52"/>
        <v>0</v>
      </c>
      <c r="Z197" s="312">
        <f t="shared" ref="Z197:Z260" si="57">-SUM(U197:Y197)</f>
        <v>0</v>
      </c>
      <c r="AA197" s="312">
        <f t="shared" si="53"/>
        <v>0</v>
      </c>
      <c r="AB197" s="312">
        <f>VLOOKUP(C197,'[16]Adjusted Factors 21-22'!A:N,14,FALSE)</f>
        <v>374</v>
      </c>
      <c r="AF197" s="310" t="e">
        <f>VLOOKUP(C197,#REF!,69,FALSE)</f>
        <v>#REF!</v>
      </c>
      <c r="AG197" s="308">
        <v>411</v>
      </c>
      <c r="AH197" s="309" t="s">
        <v>1</v>
      </c>
      <c r="AI197" s="302" t="s">
        <v>333</v>
      </c>
    </row>
    <row r="198" spans="1:35">
      <c r="A198" s="302" t="str">
        <f t="shared" si="48"/>
        <v>412 - Bures CEVCP School</v>
      </c>
      <c r="B198" s="302">
        <v>412</v>
      </c>
      <c r="C198" s="308">
        <v>412</v>
      </c>
      <c r="D198" s="308">
        <f t="shared" si="54"/>
        <v>412</v>
      </c>
      <c r="E198" s="309">
        <f t="shared" si="45"/>
        <v>0</v>
      </c>
      <c r="F198" s="302" t="s">
        <v>334</v>
      </c>
      <c r="G198" s="310">
        <f>VLOOKUP(C198,'[16]New ISB 21-22'!A:BQ,69,FALSE)</f>
        <v>836246</v>
      </c>
      <c r="H198" s="310">
        <f>VLOOKUP(C198,'[16]New ISB 21-22'!A:BV,74,FALSE)</f>
        <v>-5211.6400000000003</v>
      </c>
      <c r="I198" s="310"/>
      <c r="J198" s="310">
        <f t="shared" si="49"/>
        <v>831034.36</v>
      </c>
      <c r="K198" s="412"/>
      <c r="L198" s="310">
        <v>0</v>
      </c>
      <c r="M198" s="310">
        <f>VLOOKUP(C198,'[16]Adjusted Factors 20-21'!A:BS,71,FALSE)*10000</f>
        <v>0</v>
      </c>
      <c r="N198" s="310">
        <f>VLOOKUP(B198,'[16]Adjusted Factors 21-22'!A:BQ,69,FALSE)*6000</f>
        <v>0</v>
      </c>
      <c r="O198" s="311">
        <f t="shared" si="55"/>
        <v>0</v>
      </c>
      <c r="P198" s="311"/>
      <c r="Q198" s="311">
        <f t="shared" si="56"/>
        <v>831034</v>
      </c>
      <c r="R198" s="311"/>
      <c r="S198" s="311"/>
      <c r="T198" s="308">
        <v>412</v>
      </c>
      <c r="U198" s="312">
        <f t="shared" si="47"/>
        <v>2156</v>
      </c>
      <c r="V198" s="312"/>
      <c r="W198" s="312">
        <f t="shared" si="50"/>
        <v>2387.2799999999997</v>
      </c>
      <c r="X198" s="312">
        <f t="shared" si="51"/>
        <v>374.35999999999996</v>
      </c>
      <c r="Y198" s="312">
        <f t="shared" si="52"/>
        <v>294</v>
      </c>
      <c r="Z198" s="312">
        <f t="shared" si="57"/>
        <v>-5211.6399999999994</v>
      </c>
      <c r="AA198" s="312">
        <f t="shared" si="53"/>
        <v>0</v>
      </c>
      <c r="AB198" s="312">
        <f>VLOOKUP(C198,'[16]Adjusted Factors 21-22'!A:N,14,FALSE)</f>
        <v>196</v>
      </c>
      <c r="AF198" s="310" t="e">
        <f>VLOOKUP(C198,#REF!,69,FALSE)</f>
        <v>#REF!</v>
      </c>
      <c r="AG198" s="308">
        <v>412</v>
      </c>
      <c r="AH198" s="309">
        <v>0</v>
      </c>
      <c r="AI198" s="302" t="s">
        <v>334</v>
      </c>
    </row>
    <row r="199" spans="1:35">
      <c r="A199" s="302" t="str">
        <f t="shared" si="48"/>
        <v>413 - The Glade Community Primary School</v>
      </c>
      <c r="B199" s="302">
        <v>413</v>
      </c>
      <c r="C199" s="308">
        <v>413</v>
      </c>
      <c r="D199" s="308" t="str">
        <f t="shared" si="54"/>
        <v>ACADEMY</v>
      </c>
      <c r="E199" s="309" t="str">
        <f t="shared" si="45"/>
        <v>ACADEMY</v>
      </c>
      <c r="F199" s="302" t="s">
        <v>335</v>
      </c>
      <c r="G199" s="310">
        <f>VLOOKUP(C199,'[16]New ISB 21-22'!A:BQ,69,FALSE)</f>
        <v>1166907.3248387983</v>
      </c>
      <c r="H199" s="310">
        <f>VLOOKUP(C199,'[16]New ISB 21-22'!A:BV,74,FALSE)</f>
        <v>0</v>
      </c>
      <c r="I199" s="310"/>
      <c r="J199" s="310">
        <f t="shared" si="49"/>
        <v>1166907.3248387983</v>
      </c>
      <c r="K199" s="412"/>
      <c r="L199" s="310">
        <v>0</v>
      </c>
      <c r="M199" s="310">
        <f>VLOOKUP(C199,'[16]Adjusted Factors 20-21'!A:BS,71,FALSE)*10000</f>
        <v>0</v>
      </c>
      <c r="N199" s="310">
        <f>VLOOKUP(B199,'[16]Adjusted Factors 21-22'!A:BQ,69,FALSE)*6000</f>
        <v>0</v>
      </c>
      <c r="O199" s="311">
        <f t="shared" si="55"/>
        <v>0</v>
      </c>
      <c r="P199" s="311"/>
      <c r="Q199" s="311">
        <f t="shared" si="56"/>
        <v>1166907</v>
      </c>
      <c r="R199" s="311"/>
      <c r="S199" s="311"/>
      <c r="T199" s="308">
        <v>413</v>
      </c>
      <c r="U199" s="312">
        <f t="shared" si="47"/>
        <v>0</v>
      </c>
      <c r="V199" s="312"/>
      <c r="W199" s="312">
        <f t="shared" si="50"/>
        <v>0</v>
      </c>
      <c r="X199" s="312">
        <f t="shared" si="51"/>
        <v>0</v>
      </c>
      <c r="Y199" s="312">
        <f t="shared" si="52"/>
        <v>0</v>
      </c>
      <c r="Z199" s="312">
        <f t="shared" si="57"/>
        <v>0</v>
      </c>
      <c r="AA199" s="312">
        <f t="shared" si="53"/>
        <v>0</v>
      </c>
      <c r="AB199" s="312">
        <f>VLOOKUP(C199,'[16]Adjusted Factors 21-22'!A:N,14,FALSE)</f>
        <v>276</v>
      </c>
      <c r="AF199" s="310" t="e">
        <f>VLOOKUP(C199,#REF!,69,FALSE)</f>
        <v>#REF!</v>
      </c>
      <c r="AG199" s="308">
        <v>413</v>
      </c>
      <c r="AH199" s="309" t="s">
        <v>1</v>
      </c>
      <c r="AI199" s="302" t="s">
        <v>335</v>
      </c>
    </row>
    <row r="200" spans="1:35">
      <c r="A200" s="302" t="str">
        <f t="shared" si="48"/>
        <v>415 - Guildhall Feoffment Community Primary School</v>
      </c>
      <c r="B200" s="302">
        <v>415</v>
      </c>
      <c r="C200" s="308">
        <v>415</v>
      </c>
      <c r="D200" s="308">
        <f t="shared" si="54"/>
        <v>415</v>
      </c>
      <c r="E200" s="309">
        <f t="shared" si="45"/>
        <v>0</v>
      </c>
      <c r="F200" s="302" t="s">
        <v>336</v>
      </c>
      <c r="G200" s="310">
        <f>VLOOKUP(C200,'[16]New ISB 21-22'!A:BQ,69,FALSE)</f>
        <v>1481025.5</v>
      </c>
      <c r="H200" s="310">
        <f>VLOOKUP(C200,'[16]New ISB 21-22'!A:BV,74,FALSE)</f>
        <v>-9279.91</v>
      </c>
      <c r="I200" s="310"/>
      <c r="J200" s="310">
        <f t="shared" si="49"/>
        <v>1471745.59</v>
      </c>
      <c r="K200" s="412"/>
      <c r="L200" s="310">
        <v>0</v>
      </c>
      <c r="M200" s="310">
        <f>VLOOKUP(C200,'[16]Adjusted Factors 20-21'!A:BS,71,FALSE)*10000</f>
        <v>0</v>
      </c>
      <c r="N200" s="310">
        <f>VLOOKUP(B200,'[16]Adjusted Factors 21-22'!A:BQ,69,FALSE)*6000</f>
        <v>0</v>
      </c>
      <c r="O200" s="311">
        <f t="shared" si="55"/>
        <v>0</v>
      </c>
      <c r="P200" s="311"/>
      <c r="Q200" s="311">
        <f t="shared" si="56"/>
        <v>1471746</v>
      </c>
      <c r="R200" s="311"/>
      <c r="S200" s="311"/>
      <c r="T200" s="308">
        <v>415</v>
      </c>
      <c r="U200" s="312">
        <f t="shared" si="47"/>
        <v>3839</v>
      </c>
      <c r="V200" s="312"/>
      <c r="W200" s="312">
        <f t="shared" si="50"/>
        <v>4250.82</v>
      </c>
      <c r="X200" s="312">
        <f t="shared" si="51"/>
        <v>666.58999999999992</v>
      </c>
      <c r="Y200" s="312">
        <f t="shared" si="52"/>
        <v>523.5</v>
      </c>
      <c r="Z200" s="312">
        <f t="shared" si="57"/>
        <v>-9279.91</v>
      </c>
      <c r="AA200" s="312">
        <f t="shared" si="53"/>
        <v>0</v>
      </c>
      <c r="AB200" s="312">
        <f>VLOOKUP(C200,'[16]Adjusted Factors 21-22'!A:N,14,FALSE)</f>
        <v>349</v>
      </c>
      <c r="AF200" s="310" t="e">
        <f>VLOOKUP(C200,#REF!,69,FALSE)</f>
        <v>#REF!</v>
      </c>
      <c r="AG200" s="308">
        <v>415</v>
      </c>
      <c r="AH200" s="309">
        <v>0</v>
      </c>
      <c r="AI200" s="302" t="s">
        <v>336</v>
      </c>
    </row>
    <row r="201" spans="1:35">
      <c r="A201" s="302" t="str">
        <f t="shared" si="48"/>
        <v>416 - Hardwick Primary School</v>
      </c>
      <c r="B201" s="302">
        <v>416</v>
      </c>
      <c r="C201" s="308">
        <v>416</v>
      </c>
      <c r="D201" s="308" t="str">
        <f t="shared" si="54"/>
        <v>ACADEMY</v>
      </c>
      <c r="E201" s="309" t="s">
        <v>1</v>
      </c>
      <c r="F201" s="302" t="s">
        <v>337</v>
      </c>
      <c r="G201" s="310">
        <f>VLOOKUP(C201,'[16]New ISB 21-22'!A:BQ,69,FALSE)</f>
        <v>1107624</v>
      </c>
      <c r="H201" s="310">
        <v>0</v>
      </c>
      <c r="I201" s="310">
        <v>-6860.22</v>
      </c>
      <c r="J201" s="310">
        <f t="shared" si="49"/>
        <v>1107624</v>
      </c>
      <c r="K201" s="412"/>
      <c r="L201" s="310">
        <v>0</v>
      </c>
      <c r="M201" s="310">
        <f>VLOOKUP(C201,'[16]Adjusted Factors 20-21'!A:BS,71,FALSE)*10000</f>
        <v>0</v>
      </c>
      <c r="N201" s="310">
        <f>VLOOKUP(B201,'[16]Adjusted Factors 21-22'!A:BQ,69,FALSE)*6000</f>
        <v>0</v>
      </c>
      <c r="O201" s="311">
        <f t="shared" si="55"/>
        <v>0</v>
      </c>
      <c r="P201" s="311"/>
      <c r="Q201" s="311">
        <f t="shared" si="56"/>
        <v>1107624</v>
      </c>
      <c r="R201" s="311"/>
      <c r="S201" s="311"/>
      <c r="T201" s="308">
        <v>416</v>
      </c>
      <c r="U201" s="312">
        <f t="shared" si="47"/>
        <v>0</v>
      </c>
      <c r="V201" s="312"/>
      <c r="W201" s="312">
        <f t="shared" si="50"/>
        <v>0</v>
      </c>
      <c r="X201" s="312">
        <f t="shared" si="51"/>
        <v>0</v>
      </c>
      <c r="Y201" s="312">
        <f t="shared" si="52"/>
        <v>0</v>
      </c>
      <c r="Z201" s="312">
        <f t="shared" si="57"/>
        <v>0</v>
      </c>
      <c r="AA201" s="312">
        <f t="shared" si="53"/>
        <v>0</v>
      </c>
      <c r="AB201" s="312">
        <f>VLOOKUP(C201,'[16]Adjusted Factors 21-22'!A:N,14,FALSE)</f>
        <v>258</v>
      </c>
      <c r="AF201" s="310" t="e">
        <f>VLOOKUP(C201,#REF!,69,FALSE)</f>
        <v>#REF!</v>
      </c>
      <c r="AG201" s="308">
        <v>416</v>
      </c>
      <c r="AH201" s="309">
        <v>0</v>
      </c>
      <c r="AI201" s="302" t="s">
        <v>337</v>
      </c>
    </row>
    <row r="202" spans="1:35">
      <c r="A202" s="302" t="str">
        <f t="shared" si="48"/>
        <v>417 - Howard Community Primary School</v>
      </c>
      <c r="B202" s="302">
        <v>417</v>
      </c>
      <c r="C202" s="308">
        <v>417</v>
      </c>
      <c r="D202" s="308" t="str">
        <f t="shared" si="54"/>
        <v>ACADEMY</v>
      </c>
      <c r="E202" s="309" t="s">
        <v>1</v>
      </c>
      <c r="F202" s="302" t="s">
        <v>338</v>
      </c>
      <c r="G202" s="310">
        <f>VLOOKUP(C202,'[16]New ISB 21-22'!A:BQ,69,FALSE)</f>
        <v>670473.49586731172</v>
      </c>
      <c r="H202" s="310">
        <f>VLOOKUP(C202,'[16]New ISB 21-22'!A:BV,74,FALSE)</f>
        <v>0</v>
      </c>
      <c r="I202" s="310"/>
      <c r="J202" s="310">
        <f t="shared" si="49"/>
        <v>670473.49586731172</v>
      </c>
      <c r="K202" s="412"/>
      <c r="L202" s="310">
        <v>0</v>
      </c>
      <c r="M202" s="310">
        <f>VLOOKUP(C202,'[16]Adjusted Factors 20-21'!A:BS,71,FALSE)*10000</f>
        <v>0</v>
      </c>
      <c r="N202" s="310">
        <f>VLOOKUP(B202,'[16]Adjusted Factors 21-22'!A:BQ,69,FALSE)*6000</f>
        <v>0</v>
      </c>
      <c r="O202" s="311">
        <f t="shared" si="55"/>
        <v>0</v>
      </c>
      <c r="P202" s="311"/>
      <c r="Q202" s="311">
        <f t="shared" si="56"/>
        <v>670473</v>
      </c>
      <c r="R202" s="311"/>
      <c r="S202" s="311"/>
      <c r="T202" s="308">
        <v>417</v>
      </c>
      <c r="U202" s="312">
        <f t="shared" si="47"/>
        <v>0</v>
      </c>
      <c r="V202" s="312"/>
      <c r="W202" s="312">
        <f t="shared" si="50"/>
        <v>0</v>
      </c>
      <c r="X202" s="312">
        <f t="shared" si="51"/>
        <v>0</v>
      </c>
      <c r="Y202" s="312">
        <f t="shared" si="52"/>
        <v>0</v>
      </c>
      <c r="Z202" s="312">
        <f t="shared" si="57"/>
        <v>0</v>
      </c>
      <c r="AA202" s="312">
        <f t="shared" si="53"/>
        <v>0</v>
      </c>
      <c r="AB202" s="312">
        <f>VLOOKUP(C202,'[16]Adjusted Factors 21-22'!A:N,14,FALSE)</f>
        <v>133</v>
      </c>
      <c r="AF202" s="310" t="e">
        <f>VLOOKUP(C202,#REF!,69,FALSE)</f>
        <v>#REF!</v>
      </c>
      <c r="AG202" s="308">
        <v>417</v>
      </c>
      <c r="AH202" s="309">
        <v>0</v>
      </c>
      <c r="AI202" s="302" t="s">
        <v>338</v>
      </c>
    </row>
    <row r="203" spans="1:35">
      <c r="A203" s="302" t="str">
        <f t="shared" si="48"/>
        <v>418 - Sebert Wood Community Primary School</v>
      </c>
      <c r="B203" s="302">
        <v>418</v>
      </c>
      <c r="C203" s="308">
        <v>418</v>
      </c>
      <c r="D203" s="308">
        <f t="shared" si="54"/>
        <v>418</v>
      </c>
      <c r="E203" s="309">
        <f t="shared" si="45"/>
        <v>0</v>
      </c>
      <c r="F203" s="302" t="s">
        <v>339</v>
      </c>
      <c r="G203" s="310">
        <f>VLOOKUP(C203,'[16]New ISB 21-22'!A:BQ,69,FALSE)</f>
        <v>1680712</v>
      </c>
      <c r="H203" s="310">
        <f>VLOOKUP(C203,'[16]New ISB 21-22'!A:BV,74,FALSE)</f>
        <v>-10476.459999999999</v>
      </c>
      <c r="I203" s="310"/>
      <c r="J203" s="310">
        <f t="shared" si="49"/>
        <v>1670235.54</v>
      </c>
      <c r="K203" s="412"/>
      <c r="L203" s="310">
        <v>0</v>
      </c>
      <c r="M203" s="310">
        <f>VLOOKUP(C203,'[16]Adjusted Factors 20-21'!A:BS,71,FALSE)*10000</f>
        <v>0</v>
      </c>
      <c r="N203" s="310">
        <f>VLOOKUP(B203,'[16]Adjusted Factors 21-22'!A:BQ,69,FALSE)*6000</f>
        <v>0</v>
      </c>
      <c r="O203" s="311">
        <f t="shared" si="55"/>
        <v>0</v>
      </c>
      <c r="P203" s="311"/>
      <c r="Q203" s="311">
        <f t="shared" si="56"/>
        <v>1670236</v>
      </c>
      <c r="R203" s="311"/>
      <c r="S203" s="311"/>
      <c r="T203" s="308">
        <v>418</v>
      </c>
      <c r="U203" s="312">
        <f t="shared" si="47"/>
        <v>4334</v>
      </c>
      <c r="V203" s="312"/>
      <c r="W203" s="312">
        <f t="shared" si="50"/>
        <v>4798.92</v>
      </c>
      <c r="X203" s="312">
        <f t="shared" si="51"/>
        <v>752.54</v>
      </c>
      <c r="Y203" s="312">
        <f t="shared" si="52"/>
        <v>591</v>
      </c>
      <c r="Z203" s="312">
        <f t="shared" si="57"/>
        <v>-10476.459999999999</v>
      </c>
      <c r="AA203" s="312">
        <f t="shared" si="53"/>
        <v>0</v>
      </c>
      <c r="AB203" s="312">
        <f>VLOOKUP(C203,'[16]Adjusted Factors 21-22'!A:N,14,FALSE)</f>
        <v>394</v>
      </c>
      <c r="AF203" s="310" t="e">
        <f>VLOOKUP(C203,#REF!,69,FALSE)</f>
        <v>#REF!</v>
      </c>
      <c r="AG203" s="308">
        <v>418</v>
      </c>
      <c r="AH203" s="309">
        <v>0</v>
      </c>
      <c r="AI203" s="302" t="s">
        <v>339</v>
      </c>
    </row>
    <row r="204" spans="1:35">
      <c r="A204" s="302" t="str">
        <f t="shared" si="48"/>
        <v>420 - St Edmund's Catholic Primary School, Bury St Edmunds</v>
      </c>
      <c r="B204" s="302">
        <v>420</v>
      </c>
      <c r="C204" s="308">
        <v>420</v>
      </c>
      <c r="D204" s="308">
        <f t="shared" si="54"/>
        <v>420</v>
      </c>
      <c r="E204" s="309">
        <f t="shared" si="45"/>
        <v>0</v>
      </c>
      <c r="F204" s="302" t="s">
        <v>340</v>
      </c>
      <c r="G204" s="310">
        <f>VLOOKUP(C204,'[16]New ISB 21-22'!A:BQ,69,FALSE)</f>
        <v>1599799.2</v>
      </c>
      <c r="H204" s="310">
        <f>VLOOKUP(C204,'[16]New ISB 21-22'!A:BV,74,FALSE)</f>
        <v>-10130.789999999999</v>
      </c>
      <c r="I204" s="310"/>
      <c r="J204" s="310">
        <f t="shared" si="49"/>
        <v>1589668.41</v>
      </c>
      <c r="K204" s="412"/>
      <c r="L204" s="310">
        <v>0</v>
      </c>
      <c r="M204" s="310">
        <f>VLOOKUP(C204,'[16]Adjusted Factors 20-21'!A:BS,71,FALSE)*10000</f>
        <v>0</v>
      </c>
      <c r="N204" s="310">
        <f>VLOOKUP(B204,'[16]Adjusted Factors 21-22'!A:BQ,69,FALSE)*6000</f>
        <v>0</v>
      </c>
      <c r="O204" s="311">
        <f t="shared" si="55"/>
        <v>0</v>
      </c>
      <c r="P204" s="311"/>
      <c r="Q204" s="311">
        <f t="shared" si="56"/>
        <v>1589668</v>
      </c>
      <c r="R204" s="311"/>
      <c r="S204" s="311"/>
      <c r="T204" s="308">
        <v>420</v>
      </c>
      <c r="U204" s="312">
        <f t="shared" si="47"/>
        <v>4191</v>
      </c>
      <c r="V204" s="312"/>
      <c r="W204" s="312">
        <f t="shared" si="50"/>
        <v>4640.58</v>
      </c>
      <c r="X204" s="312">
        <f t="shared" si="51"/>
        <v>727.70999999999992</v>
      </c>
      <c r="Y204" s="312">
        <f t="shared" si="52"/>
        <v>571.5</v>
      </c>
      <c r="Z204" s="312">
        <f t="shared" si="57"/>
        <v>-10130.789999999999</v>
      </c>
      <c r="AA204" s="312">
        <f t="shared" si="53"/>
        <v>0</v>
      </c>
      <c r="AB204" s="312">
        <f>VLOOKUP(C204,'[16]Adjusted Factors 21-22'!A:N,14,FALSE)</f>
        <v>381</v>
      </c>
      <c r="AF204" s="310" t="e">
        <f>VLOOKUP(C204,#REF!,69,FALSE)</f>
        <v>#REF!</v>
      </c>
      <c r="AG204" s="308">
        <v>420</v>
      </c>
      <c r="AH204" s="309">
        <v>0</v>
      </c>
      <c r="AI204" s="302" t="s">
        <v>340</v>
      </c>
    </row>
    <row r="205" spans="1:35">
      <c r="A205" s="302" t="str">
        <f t="shared" si="48"/>
        <v>421 - St Edmundsbury CEVAP School</v>
      </c>
      <c r="B205" s="302">
        <v>421</v>
      </c>
      <c r="C205" s="308">
        <v>421</v>
      </c>
      <c r="D205" s="308">
        <f t="shared" si="54"/>
        <v>421</v>
      </c>
      <c r="E205" s="309">
        <f t="shared" si="45"/>
        <v>0</v>
      </c>
      <c r="F205" s="302" t="s">
        <v>341</v>
      </c>
      <c r="G205" s="310">
        <f>VLOOKUP(C205,'[16]New ISB 21-22'!A:BQ,69,FALSE)</f>
        <v>1147858.0884160216</v>
      </c>
      <c r="H205" s="310">
        <f>VLOOKUP(C205,'[16]New ISB 21-22'!A:BV,74,FALSE)</f>
        <v>-7205.89</v>
      </c>
      <c r="I205" s="310"/>
      <c r="J205" s="310">
        <f t="shared" si="49"/>
        <v>1140652.1984160217</v>
      </c>
      <c r="K205" s="412"/>
      <c r="L205" s="310">
        <v>0</v>
      </c>
      <c r="M205" s="310">
        <f>VLOOKUP(C205,'[16]Adjusted Factors 20-21'!A:BS,71,FALSE)*10000</f>
        <v>0</v>
      </c>
      <c r="N205" s="310">
        <f>VLOOKUP(B205,'[16]Adjusted Factors 21-22'!A:BQ,69,FALSE)*6000</f>
        <v>0</v>
      </c>
      <c r="O205" s="311">
        <f t="shared" si="55"/>
        <v>0</v>
      </c>
      <c r="P205" s="311"/>
      <c r="Q205" s="311">
        <f t="shared" si="56"/>
        <v>1140652</v>
      </c>
      <c r="R205" s="311"/>
      <c r="S205" s="311"/>
      <c r="T205" s="308">
        <v>421</v>
      </c>
      <c r="U205" s="312">
        <f t="shared" si="47"/>
        <v>2981</v>
      </c>
      <c r="V205" s="312"/>
      <c r="W205" s="312">
        <f t="shared" si="50"/>
        <v>3300.7799999999997</v>
      </c>
      <c r="X205" s="312">
        <f t="shared" si="51"/>
        <v>517.61</v>
      </c>
      <c r="Y205" s="312">
        <f t="shared" si="52"/>
        <v>406.5</v>
      </c>
      <c r="Z205" s="312">
        <f t="shared" si="57"/>
        <v>-7205.8899999999994</v>
      </c>
      <c r="AA205" s="312">
        <f t="shared" si="53"/>
        <v>0</v>
      </c>
      <c r="AB205" s="312">
        <f>VLOOKUP(C205,'[16]Adjusted Factors 21-22'!A:N,14,FALSE)</f>
        <v>271</v>
      </c>
      <c r="AF205" s="310" t="e">
        <f>VLOOKUP(C205,#REF!,69,FALSE)</f>
        <v>#REF!</v>
      </c>
      <c r="AG205" s="308">
        <v>421</v>
      </c>
      <c r="AH205" s="309">
        <v>0</v>
      </c>
      <c r="AI205" s="302" t="s">
        <v>341</v>
      </c>
    </row>
    <row r="206" spans="1:35">
      <c r="A206" s="302" t="str">
        <f t="shared" si="48"/>
        <v>422 - Sextons Manor Community Primary School</v>
      </c>
      <c r="B206" s="302">
        <v>422</v>
      </c>
      <c r="C206" s="308">
        <v>422</v>
      </c>
      <c r="D206" s="308">
        <f t="shared" si="54"/>
        <v>422</v>
      </c>
      <c r="E206" s="309">
        <f t="shared" si="45"/>
        <v>0</v>
      </c>
      <c r="F206" s="302" t="s">
        <v>342</v>
      </c>
      <c r="G206" s="310">
        <f>VLOOKUP(C206,'[16]New ISB 21-22'!A:BQ,69,FALSE)</f>
        <v>784462.2068538398</v>
      </c>
      <c r="H206" s="310">
        <f>VLOOKUP(C206,'[16]New ISB 21-22'!A:BV,74,FALSE)</f>
        <v>-4626.66</v>
      </c>
      <c r="I206" s="310"/>
      <c r="J206" s="310">
        <f t="shared" si="49"/>
        <v>779835.54685383977</v>
      </c>
      <c r="K206" s="412"/>
      <c r="L206" s="310">
        <v>0</v>
      </c>
      <c r="M206" s="310">
        <f>VLOOKUP(C206,'[16]Adjusted Factors 20-21'!A:BS,71,FALSE)*10000</f>
        <v>0</v>
      </c>
      <c r="N206" s="310">
        <f>VLOOKUP(B206,'[16]Adjusted Factors 21-22'!A:BQ,69,FALSE)*6000</f>
        <v>0</v>
      </c>
      <c r="O206" s="311">
        <f t="shared" si="55"/>
        <v>0</v>
      </c>
      <c r="P206" s="311"/>
      <c r="Q206" s="311">
        <f t="shared" si="56"/>
        <v>779836</v>
      </c>
      <c r="R206" s="311"/>
      <c r="S206" s="311"/>
      <c r="T206" s="308">
        <v>422</v>
      </c>
      <c r="U206" s="312">
        <f t="shared" si="47"/>
        <v>1914</v>
      </c>
      <c r="V206" s="312"/>
      <c r="W206" s="312">
        <f t="shared" si="50"/>
        <v>2119.3200000000002</v>
      </c>
      <c r="X206" s="312">
        <f t="shared" si="51"/>
        <v>332.34</v>
      </c>
      <c r="Y206" s="312">
        <f t="shared" si="52"/>
        <v>261</v>
      </c>
      <c r="Z206" s="312">
        <f t="shared" si="57"/>
        <v>-4626.66</v>
      </c>
      <c r="AA206" s="312">
        <f t="shared" si="53"/>
        <v>0</v>
      </c>
      <c r="AB206" s="312">
        <f>VLOOKUP(C206,'[16]Adjusted Factors 21-22'!A:N,14,FALSE)</f>
        <v>174</v>
      </c>
      <c r="AF206" s="310" t="e">
        <f>VLOOKUP(C206,#REF!,69,FALSE)</f>
        <v>#REF!</v>
      </c>
      <c r="AG206" s="308">
        <v>422</v>
      </c>
      <c r="AH206" s="309">
        <v>0</v>
      </c>
      <c r="AI206" s="302" t="s">
        <v>342</v>
      </c>
    </row>
    <row r="207" spans="1:35">
      <c r="A207" s="302" t="str">
        <f t="shared" si="48"/>
        <v>423 - Tollgate Primary School</v>
      </c>
      <c r="B207" s="302">
        <v>423</v>
      </c>
      <c r="C207" s="308">
        <v>423</v>
      </c>
      <c r="D207" s="308" t="str">
        <f t="shared" si="54"/>
        <v>ACADEMY</v>
      </c>
      <c r="E207" s="309" t="str">
        <f t="shared" si="45"/>
        <v>ACADEMY</v>
      </c>
      <c r="F207" s="302" t="s">
        <v>343</v>
      </c>
      <c r="G207" s="310">
        <f>VLOOKUP(C207,'[16]New ISB 21-22'!A:BQ,69,FALSE)</f>
        <v>1192977.1332560929</v>
      </c>
      <c r="H207" s="310">
        <f>VLOOKUP(C207,'[16]New ISB 21-22'!A:BV,74,FALSE)</f>
        <v>0</v>
      </c>
      <c r="I207" s="310"/>
      <c r="J207" s="310">
        <f t="shared" si="49"/>
        <v>1192977.1332560929</v>
      </c>
      <c r="K207" s="412"/>
      <c r="L207" s="310">
        <v>0</v>
      </c>
      <c r="M207" s="310">
        <f>VLOOKUP(C207,'[16]Adjusted Factors 20-21'!A:BS,71,FALSE)*10000</f>
        <v>0</v>
      </c>
      <c r="N207" s="310">
        <f>VLOOKUP(B207,'[16]Adjusted Factors 21-22'!A:BQ,69,FALSE)*6000</f>
        <v>0</v>
      </c>
      <c r="O207" s="311">
        <f t="shared" si="55"/>
        <v>0</v>
      </c>
      <c r="P207" s="311"/>
      <c r="Q207" s="311">
        <f t="shared" si="56"/>
        <v>1192977</v>
      </c>
      <c r="R207" s="311"/>
      <c r="S207" s="311"/>
      <c r="T207" s="308">
        <v>423</v>
      </c>
      <c r="U207" s="312">
        <f t="shared" si="47"/>
        <v>0</v>
      </c>
      <c r="V207" s="312"/>
      <c r="W207" s="312">
        <f t="shared" si="50"/>
        <v>0</v>
      </c>
      <c r="X207" s="312">
        <f t="shared" si="51"/>
        <v>0</v>
      </c>
      <c r="Y207" s="312">
        <f t="shared" si="52"/>
        <v>0</v>
      </c>
      <c r="Z207" s="312">
        <f t="shared" si="57"/>
        <v>0</v>
      </c>
      <c r="AA207" s="312">
        <f t="shared" si="53"/>
        <v>0</v>
      </c>
      <c r="AB207" s="312">
        <f>VLOOKUP(C207,'[16]Adjusted Factors 21-22'!A:N,14,FALSE)</f>
        <v>272</v>
      </c>
      <c r="AF207" s="310" t="e">
        <f>VLOOKUP(C207,#REF!,69,FALSE)</f>
        <v>#REF!</v>
      </c>
      <c r="AG207" s="308">
        <v>423</v>
      </c>
      <c r="AH207" s="309" t="s">
        <v>1</v>
      </c>
      <c r="AI207" s="302" t="s">
        <v>343</v>
      </c>
    </row>
    <row r="208" spans="1:35">
      <c r="A208" s="302" t="str">
        <f t="shared" si="48"/>
        <v>424 - Westgate Community Primary School</v>
      </c>
      <c r="B208" s="302">
        <v>424</v>
      </c>
      <c r="C208" s="308">
        <v>424</v>
      </c>
      <c r="D208" s="308">
        <f t="shared" si="54"/>
        <v>424</v>
      </c>
      <c r="E208" s="309">
        <f t="shared" si="45"/>
        <v>0</v>
      </c>
      <c r="F208" s="302" t="s">
        <v>344</v>
      </c>
      <c r="G208" s="310">
        <f>VLOOKUP(C208,'[16]New ISB 21-22'!A:BQ,69,FALSE)</f>
        <v>1334153.9029469122</v>
      </c>
      <c r="H208" s="310">
        <f>VLOOKUP(C208,'[16]New ISB 21-22'!A:BV,74,FALSE)</f>
        <v>-8136.54</v>
      </c>
      <c r="I208" s="310"/>
      <c r="J208" s="310">
        <f t="shared" si="49"/>
        <v>1326017.3629469122</v>
      </c>
      <c r="K208" s="412"/>
      <c r="L208" s="310">
        <v>0</v>
      </c>
      <c r="M208" s="310">
        <f>VLOOKUP(C208,'[16]Adjusted Factors 20-21'!A:BS,71,FALSE)*10000</f>
        <v>0</v>
      </c>
      <c r="N208" s="310">
        <f>VLOOKUP(B208,'[16]Adjusted Factors 21-22'!A:BQ,69,FALSE)*6000</f>
        <v>90000</v>
      </c>
      <c r="O208" s="311">
        <f t="shared" si="55"/>
        <v>90000</v>
      </c>
      <c r="P208" s="311"/>
      <c r="Q208" s="311">
        <f>ROUND(J208+K208+O208+P208,0)</f>
        <v>1416017</v>
      </c>
      <c r="R208" s="311"/>
      <c r="S208" s="311"/>
      <c r="T208" s="308">
        <v>424</v>
      </c>
      <c r="U208" s="312">
        <f t="shared" si="47"/>
        <v>3366</v>
      </c>
      <c r="V208" s="312"/>
      <c r="W208" s="312">
        <f t="shared" si="50"/>
        <v>3727.08</v>
      </c>
      <c r="X208" s="312">
        <f t="shared" si="51"/>
        <v>584.45999999999992</v>
      </c>
      <c r="Y208" s="312">
        <f t="shared" si="52"/>
        <v>459</v>
      </c>
      <c r="Z208" s="312">
        <f t="shared" si="57"/>
        <v>-8136.54</v>
      </c>
      <c r="AA208" s="312">
        <f t="shared" si="53"/>
        <v>0</v>
      </c>
      <c r="AB208" s="312">
        <f>VLOOKUP(C208,'[16]Adjusted Factors 21-22'!A:N,14,FALSE)</f>
        <v>306</v>
      </c>
      <c r="AF208" s="310" t="e">
        <f>VLOOKUP(C208,#REF!,69,FALSE)</f>
        <v>#REF!</v>
      </c>
      <c r="AG208" s="308">
        <v>424</v>
      </c>
      <c r="AH208" s="309">
        <v>0</v>
      </c>
      <c r="AI208" s="302" t="s">
        <v>344</v>
      </c>
    </row>
    <row r="209" spans="1:35">
      <c r="A209" s="302" t="str">
        <f t="shared" si="48"/>
        <v>425 - Abbots Green Community Primary School</v>
      </c>
      <c r="B209" s="302">
        <v>425</v>
      </c>
      <c r="C209" s="308">
        <v>425</v>
      </c>
      <c r="D209" s="308" t="str">
        <f t="shared" si="54"/>
        <v>ACADEMY</v>
      </c>
      <c r="E209" s="309" t="s">
        <v>1</v>
      </c>
      <c r="F209" s="302" t="s">
        <v>345</v>
      </c>
      <c r="G209" s="310">
        <f>VLOOKUP(C209,'[16]New ISB 21-22'!A:BQ,69,FALSE)</f>
        <v>1767511.2</v>
      </c>
      <c r="H209" s="310">
        <f>VLOOKUP(C209,'[16]New ISB 21-22'!A:BV,74,FALSE)</f>
        <v>0</v>
      </c>
      <c r="I209" s="310"/>
      <c r="J209" s="310">
        <f t="shared" si="49"/>
        <v>1767511.2</v>
      </c>
      <c r="K209" s="412"/>
      <c r="L209" s="310">
        <v>0</v>
      </c>
      <c r="M209" s="310">
        <f>VLOOKUP(C209,'[16]Adjusted Factors 20-21'!A:BS,71,FALSE)*10000</f>
        <v>0</v>
      </c>
      <c r="N209" s="310">
        <f>VLOOKUP(B209,'[16]Adjusted Factors 21-22'!A:BQ,69,FALSE)*6000</f>
        <v>0</v>
      </c>
      <c r="O209" s="311">
        <f t="shared" si="55"/>
        <v>0</v>
      </c>
      <c r="P209" s="311"/>
      <c r="Q209" s="311">
        <f t="shared" si="56"/>
        <v>1767511</v>
      </c>
      <c r="R209" s="311"/>
      <c r="S209" s="311"/>
      <c r="T209" s="308">
        <v>425</v>
      </c>
      <c r="U209" s="312">
        <f t="shared" si="47"/>
        <v>0</v>
      </c>
      <c r="V209" s="312"/>
      <c r="W209" s="312">
        <f t="shared" si="50"/>
        <v>0</v>
      </c>
      <c r="X209" s="312">
        <f t="shared" si="51"/>
        <v>0</v>
      </c>
      <c r="Y209" s="312">
        <f t="shared" si="52"/>
        <v>0</v>
      </c>
      <c r="Z209" s="312">
        <f t="shared" si="57"/>
        <v>0</v>
      </c>
      <c r="AA209" s="312">
        <f t="shared" si="53"/>
        <v>0</v>
      </c>
      <c r="AB209" s="312">
        <f>VLOOKUP(C209,'[16]Adjusted Factors 21-22'!A:N,14,FALSE)</f>
        <v>421</v>
      </c>
      <c r="AF209" s="310" t="e">
        <f>VLOOKUP(C209,#REF!,69,FALSE)</f>
        <v>#REF!</v>
      </c>
      <c r="AG209" s="308">
        <v>425</v>
      </c>
      <c r="AH209" s="309">
        <v>0</v>
      </c>
      <c r="AI209" s="302" t="s">
        <v>345</v>
      </c>
    </row>
    <row r="210" spans="1:35">
      <c r="A210" s="302" t="str">
        <f t="shared" si="48"/>
        <v>426 - Cavendish CEVCP School</v>
      </c>
      <c r="B210" s="302">
        <v>426</v>
      </c>
      <c r="C210" s="308">
        <v>426</v>
      </c>
      <c r="D210" s="308">
        <f t="shared" si="54"/>
        <v>426</v>
      </c>
      <c r="E210" s="309">
        <f t="shared" si="45"/>
        <v>0</v>
      </c>
      <c r="F210" s="302" t="s">
        <v>346</v>
      </c>
      <c r="G210" s="310">
        <f>VLOOKUP(C210,'[16]New ISB 21-22'!A:BQ,69,FALSE)</f>
        <v>427854.07344640978</v>
      </c>
      <c r="H210" s="310">
        <f>VLOOKUP(C210,'[16]New ISB 21-22'!A:BV,74,FALSE)</f>
        <v>-2313.33</v>
      </c>
      <c r="I210" s="310"/>
      <c r="J210" s="310">
        <f t="shared" si="49"/>
        <v>425540.74344640976</v>
      </c>
      <c r="K210" s="412"/>
      <c r="L210" s="310">
        <v>0</v>
      </c>
      <c r="M210" s="310">
        <f>VLOOKUP(C210,'[16]Adjusted Factors 20-21'!A:BS,71,FALSE)*10000</f>
        <v>0</v>
      </c>
      <c r="N210" s="310">
        <f>VLOOKUP(B210,'[16]Adjusted Factors 21-22'!A:BQ,69,FALSE)*6000</f>
        <v>0</v>
      </c>
      <c r="O210" s="311">
        <f t="shared" si="55"/>
        <v>0</v>
      </c>
      <c r="P210" s="311"/>
      <c r="Q210" s="311">
        <f t="shared" si="56"/>
        <v>425541</v>
      </c>
      <c r="R210" s="311"/>
      <c r="S210" s="311"/>
      <c r="T210" s="308">
        <v>426</v>
      </c>
      <c r="U210" s="312">
        <f t="shared" si="47"/>
        <v>957</v>
      </c>
      <c r="V210" s="312"/>
      <c r="W210" s="312">
        <f t="shared" si="50"/>
        <v>1059.6600000000001</v>
      </c>
      <c r="X210" s="312">
        <f t="shared" si="51"/>
        <v>166.17</v>
      </c>
      <c r="Y210" s="312">
        <f t="shared" si="52"/>
        <v>130.5</v>
      </c>
      <c r="Z210" s="312">
        <f t="shared" si="57"/>
        <v>-2313.33</v>
      </c>
      <c r="AA210" s="312">
        <f t="shared" si="53"/>
        <v>0</v>
      </c>
      <c r="AB210" s="312">
        <f>VLOOKUP(C210,'[16]Adjusted Factors 21-22'!A:N,14,FALSE)</f>
        <v>87</v>
      </c>
      <c r="AF210" s="310" t="e">
        <f>VLOOKUP(C210,#REF!,69,FALSE)</f>
        <v>#REF!</v>
      </c>
      <c r="AG210" s="308">
        <v>426</v>
      </c>
      <c r="AH210" s="309">
        <v>0</v>
      </c>
      <c r="AI210" s="302" t="s">
        <v>346</v>
      </c>
    </row>
    <row r="211" spans="1:35">
      <c r="A211" s="302" t="str">
        <f t="shared" si="48"/>
        <v>429 - Clare Community Primary School</v>
      </c>
      <c r="B211" s="302">
        <v>429</v>
      </c>
      <c r="C211" s="308">
        <v>429</v>
      </c>
      <c r="D211" s="308" t="str">
        <f t="shared" si="54"/>
        <v>ACADEMY</v>
      </c>
      <c r="E211" s="309" t="str">
        <f t="shared" si="45"/>
        <v>ACADEMY</v>
      </c>
      <c r="F211" s="302" t="s">
        <v>347</v>
      </c>
      <c r="G211" s="310">
        <f>VLOOKUP(C211,'[16]New ISB 21-22'!A:BQ,69,FALSE)</f>
        <v>836430.05</v>
      </c>
      <c r="H211" s="310">
        <f>VLOOKUP(C211,'[16]New ISB 21-22'!A:BV,74,FALSE)</f>
        <v>0</v>
      </c>
      <c r="I211" s="310"/>
      <c r="J211" s="310">
        <f t="shared" si="49"/>
        <v>836430.05</v>
      </c>
      <c r="K211" s="412"/>
      <c r="L211" s="310">
        <v>0</v>
      </c>
      <c r="M211" s="310">
        <f>VLOOKUP(C211,'[16]Adjusted Factors 20-21'!A:BS,71,FALSE)*10000</f>
        <v>0</v>
      </c>
      <c r="N211" s="310">
        <f>VLOOKUP(B211,'[16]Adjusted Factors 21-22'!A:BQ,69,FALSE)*6000</f>
        <v>0</v>
      </c>
      <c r="O211" s="311">
        <f t="shared" si="55"/>
        <v>0</v>
      </c>
      <c r="P211" s="311"/>
      <c r="Q211" s="311">
        <f t="shared" si="56"/>
        <v>836430</v>
      </c>
      <c r="R211" s="311"/>
      <c r="S211" s="311"/>
      <c r="T211" s="308">
        <v>429</v>
      </c>
      <c r="U211" s="312">
        <f t="shared" si="47"/>
        <v>0</v>
      </c>
      <c r="V211" s="312"/>
      <c r="W211" s="312">
        <f t="shared" si="50"/>
        <v>0</v>
      </c>
      <c r="X211" s="312">
        <f t="shared" si="51"/>
        <v>0</v>
      </c>
      <c r="Y211" s="312">
        <f t="shared" si="52"/>
        <v>0</v>
      </c>
      <c r="Z211" s="312">
        <f t="shared" si="57"/>
        <v>0</v>
      </c>
      <c r="AA211" s="312">
        <f t="shared" si="53"/>
        <v>0</v>
      </c>
      <c r="AB211" s="312">
        <f>VLOOKUP(C211,'[16]Adjusted Factors 21-22'!A:N,14,FALSE)</f>
        <v>199</v>
      </c>
      <c r="AF211" s="310" t="e">
        <f>VLOOKUP(C211,#REF!,69,FALSE)</f>
        <v>#REF!</v>
      </c>
      <c r="AG211" s="308">
        <v>429</v>
      </c>
      <c r="AH211" s="309" t="s">
        <v>1</v>
      </c>
      <c r="AI211" s="302" t="s">
        <v>347</v>
      </c>
    </row>
    <row r="212" spans="1:35">
      <c r="A212" s="302" t="str">
        <f t="shared" si="48"/>
        <v>430 - Cockfield CEVCP School</v>
      </c>
      <c r="B212" s="302">
        <v>430</v>
      </c>
      <c r="C212" s="308">
        <v>430</v>
      </c>
      <c r="D212" s="308">
        <f t="shared" si="54"/>
        <v>430</v>
      </c>
      <c r="E212" s="309">
        <f t="shared" si="45"/>
        <v>0</v>
      </c>
      <c r="F212" s="302" t="s">
        <v>348</v>
      </c>
      <c r="G212" s="310">
        <f>VLOOKUP(C212,'[16]New ISB 21-22'!A:BQ,69,FALSE)</f>
        <v>424766.33743940992</v>
      </c>
      <c r="H212" s="310">
        <f>VLOOKUP(C212,'[16]New ISB 21-22'!A:BV,74,FALSE)</f>
        <v>-1887.89</v>
      </c>
      <c r="I212" s="310"/>
      <c r="J212" s="310">
        <f t="shared" si="49"/>
        <v>422878.44743940991</v>
      </c>
      <c r="K212" s="412"/>
      <c r="L212" s="310">
        <v>0</v>
      </c>
      <c r="M212" s="310">
        <f>VLOOKUP(C212,'[16]Adjusted Factors 20-21'!A:BS,71,FALSE)*10000</f>
        <v>0</v>
      </c>
      <c r="N212" s="310">
        <f>VLOOKUP(B212,'[16]Adjusted Factors 21-22'!A:BQ,69,FALSE)*6000</f>
        <v>0</v>
      </c>
      <c r="O212" s="311">
        <f t="shared" si="55"/>
        <v>0</v>
      </c>
      <c r="P212" s="311"/>
      <c r="Q212" s="311">
        <f t="shared" si="56"/>
        <v>422878</v>
      </c>
      <c r="R212" s="311"/>
      <c r="S212" s="311"/>
      <c r="T212" s="308">
        <v>430</v>
      </c>
      <c r="U212" s="312">
        <f t="shared" si="47"/>
        <v>781</v>
      </c>
      <c r="V212" s="312"/>
      <c r="W212" s="312">
        <f t="shared" si="50"/>
        <v>864.78</v>
      </c>
      <c r="X212" s="312">
        <f t="shared" si="51"/>
        <v>135.60999999999999</v>
      </c>
      <c r="Y212" s="312">
        <f t="shared" si="52"/>
        <v>106.5</v>
      </c>
      <c r="Z212" s="312">
        <f t="shared" si="57"/>
        <v>-1887.8899999999999</v>
      </c>
      <c r="AA212" s="312">
        <f t="shared" si="53"/>
        <v>0</v>
      </c>
      <c r="AB212" s="312">
        <f>VLOOKUP(C212,'[16]Adjusted Factors 21-22'!A:N,14,FALSE)</f>
        <v>71</v>
      </c>
      <c r="AF212" s="310" t="e">
        <f>VLOOKUP(C212,#REF!,69,FALSE)</f>
        <v>#REF!</v>
      </c>
      <c r="AG212" s="308">
        <v>430</v>
      </c>
      <c r="AH212" s="309">
        <v>0</v>
      </c>
      <c r="AI212" s="302" t="s">
        <v>348</v>
      </c>
    </row>
    <row r="213" spans="1:35">
      <c r="A213" s="302" t="str">
        <f t="shared" si="48"/>
        <v>431 - Combs Ford Primary School</v>
      </c>
      <c r="B213" s="302">
        <v>431</v>
      </c>
      <c r="C213" s="308">
        <v>431</v>
      </c>
      <c r="D213" s="308" t="str">
        <f t="shared" si="54"/>
        <v>ACADEMY</v>
      </c>
      <c r="E213" s="309" t="s">
        <v>1</v>
      </c>
      <c r="F213" s="302" t="s">
        <v>349</v>
      </c>
      <c r="G213" s="310">
        <f>VLOOKUP(C213,'[16]New ISB 21-22'!A:BQ,69,FALSE)</f>
        <v>1641445.6</v>
      </c>
      <c r="H213" s="310">
        <f>VLOOKUP(C213,'[16]New ISB 21-22'!A:BV,74,FALSE)</f>
        <v>0</v>
      </c>
      <c r="I213" s="310"/>
      <c r="J213" s="310">
        <f>G213+H213</f>
        <v>1641445.6</v>
      </c>
      <c r="K213" s="412"/>
      <c r="L213" s="310">
        <v>0</v>
      </c>
      <c r="M213" s="310">
        <f>VLOOKUP(C213,'[16]Adjusted Factors 20-21'!A:BS,71,FALSE)*10000</f>
        <v>0</v>
      </c>
      <c r="N213" s="310">
        <f>VLOOKUP(B213,'[16]Adjusted Factors 21-22'!A:BQ,69,FALSE)*6000</f>
        <v>0</v>
      </c>
      <c r="O213" s="311">
        <f t="shared" si="55"/>
        <v>0</v>
      </c>
      <c r="P213" s="311"/>
      <c r="Q213" s="311">
        <f t="shared" si="56"/>
        <v>1641446</v>
      </c>
      <c r="R213" s="311"/>
      <c r="S213" s="311"/>
      <c r="T213" s="308">
        <v>431</v>
      </c>
      <c r="U213" s="312">
        <f t="shared" si="47"/>
        <v>0</v>
      </c>
      <c r="V213" s="312"/>
      <c r="W213" s="312">
        <f t="shared" si="50"/>
        <v>0</v>
      </c>
      <c r="X213" s="312">
        <f t="shared" si="51"/>
        <v>0</v>
      </c>
      <c r="Y213" s="312">
        <f t="shared" si="52"/>
        <v>0</v>
      </c>
      <c r="Z213" s="312">
        <f t="shared" si="57"/>
        <v>0</v>
      </c>
      <c r="AA213" s="312">
        <f t="shared" si="53"/>
        <v>0</v>
      </c>
      <c r="AB213" s="312">
        <f>VLOOKUP(C213,'[16]Adjusted Factors 21-22'!A:N,14,FALSE)</f>
        <v>391</v>
      </c>
      <c r="AF213" s="310" t="e">
        <f>VLOOKUP(C213,#REF!,69,FALSE)</f>
        <v>#REF!</v>
      </c>
      <c r="AG213" s="308">
        <v>431</v>
      </c>
      <c r="AH213" s="309">
        <v>0</v>
      </c>
      <c r="AI213" s="302" t="s">
        <v>349</v>
      </c>
    </row>
    <row r="214" spans="1:35">
      <c r="A214" s="302" t="str">
        <f t="shared" si="48"/>
        <v>432 - Creeting St Mary CEVAP School</v>
      </c>
      <c r="B214" s="302">
        <v>432</v>
      </c>
      <c r="C214" s="308">
        <v>432</v>
      </c>
      <c r="D214" s="308">
        <f t="shared" si="54"/>
        <v>432</v>
      </c>
      <c r="E214" s="309">
        <f t="shared" si="45"/>
        <v>0</v>
      </c>
      <c r="F214" s="302" t="s">
        <v>350</v>
      </c>
      <c r="G214" s="310">
        <f>VLOOKUP(C214,'[16]New ISB 21-22'!A:BQ,69,FALSE)</f>
        <v>465518.60898876406</v>
      </c>
      <c r="H214" s="310">
        <f>VLOOKUP(C214,'[16]New ISB 21-22'!A:BV,74,FALSE)</f>
        <v>-2632.41</v>
      </c>
      <c r="I214" s="310"/>
      <c r="J214" s="310">
        <f t="shared" si="49"/>
        <v>462886.19898876408</v>
      </c>
      <c r="K214" s="412"/>
      <c r="L214" s="310">
        <v>0</v>
      </c>
      <c r="M214" s="310">
        <f>VLOOKUP(C214,'[16]Adjusted Factors 20-21'!A:BS,71,FALSE)*10000</f>
        <v>0</v>
      </c>
      <c r="N214" s="310">
        <f>VLOOKUP(B214,'[16]Adjusted Factors 21-22'!A:BQ,69,FALSE)*6000</f>
        <v>0</v>
      </c>
      <c r="O214" s="311">
        <f t="shared" si="55"/>
        <v>0</v>
      </c>
      <c r="P214" s="311"/>
      <c r="Q214" s="311">
        <f t="shared" si="56"/>
        <v>462886</v>
      </c>
      <c r="R214" s="311"/>
      <c r="S214" s="311"/>
      <c r="T214" s="308">
        <v>432</v>
      </c>
      <c r="U214" s="312">
        <f t="shared" si="47"/>
        <v>1089</v>
      </c>
      <c r="V214" s="312"/>
      <c r="W214" s="312">
        <f t="shared" si="50"/>
        <v>1205.82</v>
      </c>
      <c r="X214" s="312">
        <f t="shared" si="51"/>
        <v>189.09</v>
      </c>
      <c r="Y214" s="312">
        <f t="shared" si="52"/>
        <v>148.5</v>
      </c>
      <c r="Z214" s="312">
        <f t="shared" si="57"/>
        <v>-2632.41</v>
      </c>
      <c r="AA214" s="312">
        <f t="shared" si="53"/>
        <v>0</v>
      </c>
      <c r="AB214" s="312">
        <f>VLOOKUP(C214,'[16]Adjusted Factors 21-22'!A:N,14,FALSE)</f>
        <v>99</v>
      </c>
      <c r="AF214" s="310" t="e">
        <f>VLOOKUP(C214,#REF!,69,FALSE)</f>
        <v>#REF!</v>
      </c>
      <c r="AG214" s="308">
        <v>432</v>
      </c>
      <c r="AH214" s="309">
        <v>0</v>
      </c>
      <c r="AI214" s="302" t="s">
        <v>350</v>
      </c>
    </row>
    <row r="215" spans="1:35">
      <c r="A215" s="302" t="str">
        <f t="shared" si="48"/>
        <v>436 - Elmswell Community Primary School</v>
      </c>
      <c r="B215" s="302">
        <v>436</v>
      </c>
      <c r="C215" s="308">
        <v>436</v>
      </c>
      <c r="D215" s="308">
        <f t="shared" si="54"/>
        <v>436</v>
      </c>
      <c r="E215" s="309">
        <f t="shared" si="45"/>
        <v>0</v>
      </c>
      <c r="F215" s="302" t="s">
        <v>351</v>
      </c>
      <c r="G215" s="310">
        <f>VLOOKUP(C215,'[16]New ISB 21-22'!A:BQ,69,FALSE)</f>
        <v>1252388</v>
      </c>
      <c r="H215" s="310">
        <f>VLOOKUP(C215,'[16]New ISB 21-22'!A:BV,74,FALSE)</f>
        <v>-7790.87</v>
      </c>
      <c r="I215" s="310"/>
      <c r="J215" s="310">
        <f t="shared" si="49"/>
        <v>1244597.1299999999</v>
      </c>
      <c r="K215" s="412"/>
      <c r="L215" s="310">
        <v>0</v>
      </c>
      <c r="M215" s="310">
        <f>VLOOKUP(C215,'[16]Adjusted Factors 20-21'!A:BS,71,FALSE)*10000</f>
        <v>0</v>
      </c>
      <c r="N215" s="310">
        <f>VLOOKUP(B215,'[16]Adjusted Factors 21-22'!A:BQ,69,FALSE)*6000</f>
        <v>0</v>
      </c>
      <c r="O215" s="311">
        <f t="shared" si="55"/>
        <v>0</v>
      </c>
      <c r="P215" s="311"/>
      <c r="Q215" s="311">
        <f t="shared" si="56"/>
        <v>1244597</v>
      </c>
      <c r="R215" s="311"/>
      <c r="S215" s="311"/>
      <c r="T215" s="308">
        <v>436</v>
      </c>
      <c r="U215" s="312">
        <f t="shared" si="47"/>
        <v>3223</v>
      </c>
      <c r="V215" s="312"/>
      <c r="W215" s="312">
        <f t="shared" si="50"/>
        <v>3568.74</v>
      </c>
      <c r="X215" s="312">
        <f t="shared" si="51"/>
        <v>559.63</v>
      </c>
      <c r="Y215" s="312">
        <f t="shared" si="52"/>
        <v>439.5</v>
      </c>
      <c r="Z215" s="312">
        <f t="shared" si="57"/>
        <v>-7790.87</v>
      </c>
      <c r="AA215" s="312">
        <f t="shared" si="53"/>
        <v>0</v>
      </c>
      <c r="AB215" s="312">
        <f>VLOOKUP(C215,'[16]Adjusted Factors 21-22'!A:N,14,FALSE)</f>
        <v>293</v>
      </c>
      <c r="AF215" s="310" t="e">
        <f>VLOOKUP(C215,#REF!,69,FALSE)</f>
        <v>#REF!</v>
      </c>
      <c r="AG215" s="308">
        <v>436</v>
      </c>
      <c r="AH215" s="309">
        <v>0</v>
      </c>
      <c r="AI215" s="302" t="s">
        <v>351</v>
      </c>
    </row>
    <row r="216" spans="1:35">
      <c r="A216" s="302" t="str">
        <f t="shared" si="48"/>
        <v>437 - Elveden CEVAP School</v>
      </c>
      <c r="B216" s="302">
        <v>437</v>
      </c>
      <c r="C216" s="308">
        <v>437</v>
      </c>
      <c r="D216" s="308" t="str">
        <f t="shared" si="54"/>
        <v>ACADEMY</v>
      </c>
      <c r="E216" s="309" t="str">
        <f t="shared" si="45"/>
        <v>ACADEMY</v>
      </c>
      <c r="F216" s="302" t="s">
        <v>352</v>
      </c>
      <c r="G216" s="310">
        <f>VLOOKUP(C216,'[16]New ISB 21-22'!A:BQ,69,FALSE)</f>
        <v>470993.84968980879</v>
      </c>
      <c r="H216" s="310">
        <f>VLOOKUP(C216,'[16]New ISB 21-22'!A:BV,74,FALSE)</f>
        <v>0</v>
      </c>
      <c r="I216" s="310"/>
      <c r="J216" s="310">
        <f t="shared" si="49"/>
        <v>470993.84968980879</v>
      </c>
      <c r="K216" s="412"/>
      <c r="L216" s="310">
        <v>0</v>
      </c>
      <c r="M216" s="310">
        <f>VLOOKUP(C216,'[16]Adjusted Factors 20-21'!A:BS,71,FALSE)*10000</f>
        <v>0</v>
      </c>
      <c r="N216" s="310">
        <f>VLOOKUP(B216,'[16]Adjusted Factors 21-22'!A:BQ,69,FALSE)*6000</f>
        <v>0</v>
      </c>
      <c r="O216" s="311">
        <f t="shared" si="55"/>
        <v>0</v>
      </c>
      <c r="P216" s="311"/>
      <c r="Q216" s="311">
        <f t="shared" si="56"/>
        <v>470994</v>
      </c>
      <c r="R216" s="311"/>
      <c r="S216" s="311"/>
      <c r="T216" s="308">
        <v>437</v>
      </c>
      <c r="U216" s="312">
        <f t="shared" si="47"/>
        <v>0</v>
      </c>
      <c r="V216" s="312"/>
      <c r="W216" s="312">
        <f t="shared" si="50"/>
        <v>0</v>
      </c>
      <c r="X216" s="312">
        <f t="shared" si="51"/>
        <v>0</v>
      </c>
      <c r="Y216" s="312">
        <f t="shared" si="52"/>
        <v>0</v>
      </c>
      <c r="Z216" s="312">
        <f t="shared" si="57"/>
        <v>0</v>
      </c>
      <c r="AA216" s="312">
        <f t="shared" si="53"/>
        <v>0</v>
      </c>
      <c r="AB216" s="312">
        <f>VLOOKUP(C216,'[16]Adjusted Factors 21-22'!A:N,14,FALSE)</f>
        <v>88</v>
      </c>
      <c r="AF216" s="310" t="e">
        <f>VLOOKUP(C216,#REF!,69,FALSE)</f>
        <v>#REF!</v>
      </c>
      <c r="AG216" s="308">
        <v>437</v>
      </c>
      <c r="AH216" s="309" t="s">
        <v>1</v>
      </c>
      <c r="AI216" s="302" t="s">
        <v>352</v>
      </c>
    </row>
    <row r="217" spans="1:35">
      <c r="A217" s="302" t="str">
        <f t="shared" si="48"/>
        <v>440 - Glemsford Community Primary School</v>
      </c>
      <c r="B217" s="302">
        <v>440</v>
      </c>
      <c r="C217" s="308">
        <v>440</v>
      </c>
      <c r="D217" s="308" t="str">
        <f t="shared" si="54"/>
        <v>ACADEMY</v>
      </c>
      <c r="E217" s="309" t="str">
        <f t="shared" si="45"/>
        <v>ACADEMY</v>
      </c>
      <c r="F217" s="302" t="s">
        <v>353</v>
      </c>
      <c r="G217" s="310">
        <f>VLOOKUP(C217,'[16]New ISB 21-22'!A:BQ,69,FALSE)</f>
        <v>885936.43750463577</v>
      </c>
      <c r="H217" s="310">
        <f>VLOOKUP(C217,'[16]New ISB 21-22'!A:BV,74,FALSE)</f>
        <v>0</v>
      </c>
      <c r="I217" s="310"/>
      <c r="J217" s="310">
        <f t="shared" si="49"/>
        <v>885936.43750463577</v>
      </c>
      <c r="K217" s="412"/>
      <c r="L217" s="310">
        <v>0</v>
      </c>
      <c r="M217" s="310">
        <f>VLOOKUP(C217,'[16]Adjusted Factors 20-21'!A:BS,71,FALSE)*10000</f>
        <v>0</v>
      </c>
      <c r="N217" s="310">
        <f>VLOOKUP(B217,'[16]Adjusted Factors 21-22'!A:BQ,69,FALSE)*6000</f>
        <v>0</v>
      </c>
      <c r="O217" s="311">
        <f t="shared" si="55"/>
        <v>0</v>
      </c>
      <c r="P217" s="311"/>
      <c r="Q217" s="311">
        <f t="shared" si="56"/>
        <v>885936</v>
      </c>
      <c r="R217" s="311"/>
      <c r="S217" s="311"/>
      <c r="T217" s="308">
        <v>440</v>
      </c>
      <c r="U217" s="312">
        <f t="shared" si="47"/>
        <v>0</v>
      </c>
      <c r="V217" s="312"/>
      <c r="W217" s="312">
        <f t="shared" si="50"/>
        <v>0</v>
      </c>
      <c r="X217" s="312">
        <f t="shared" si="51"/>
        <v>0</v>
      </c>
      <c r="Y217" s="312">
        <f t="shared" si="52"/>
        <v>0</v>
      </c>
      <c r="Z217" s="312">
        <f t="shared" si="57"/>
        <v>0</v>
      </c>
      <c r="AA217" s="312">
        <f t="shared" si="53"/>
        <v>0</v>
      </c>
      <c r="AB217" s="312">
        <f>VLOOKUP(C217,'[16]Adjusted Factors 21-22'!A:N,14,FALSE)</f>
        <v>206</v>
      </c>
      <c r="AF217" s="310" t="e">
        <f>VLOOKUP(C217,#REF!,69,FALSE)</f>
        <v>#REF!</v>
      </c>
      <c r="AG217" s="308">
        <v>440</v>
      </c>
      <c r="AH217" s="309" t="s">
        <v>1</v>
      </c>
      <c r="AI217" s="302" t="s">
        <v>353</v>
      </c>
    </row>
    <row r="218" spans="1:35">
      <c r="A218" s="302" t="str">
        <f t="shared" si="48"/>
        <v>441 - Great Barton CEVCP School</v>
      </c>
      <c r="B218" s="302">
        <v>441</v>
      </c>
      <c r="C218" s="308">
        <v>441</v>
      </c>
      <c r="D218" s="308" t="str">
        <f t="shared" si="54"/>
        <v>ACADEMY</v>
      </c>
      <c r="E218" s="309" t="str">
        <f t="shared" si="45"/>
        <v>ACADEMY</v>
      </c>
      <c r="F218" s="302" t="s">
        <v>354</v>
      </c>
      <c r="G218" s="310">
        <f>VLOOKUP(C218,'[16]New ISB 21-22'!A:BQ,69,FALSE)</f>
        <v>876512.8</v>
      </c>
      <c r="H218" s="310">
        <f>VLOOKUP(C218,'[16]New ISB 21-22'!A:BV,74,FALSE)</f>
        <v>0</v>
      </c>
      <c r="I218" s="310"/>
      <c r="J218" s="310">
        <f t="shared" si="49"/>
        <v>876512.8</v>
      </c>
      <c r="K218" s="412"/>
      <c r="L218" s="310">
        <v>0</v>
      </c>
      <c r="M218" s="310">
        <f>VLOOKUP(C218,'[16]Adjusted Factors 20-21'!A:BS,71,FALSE)*10000</f>
        <v>0</v>
      </c>
      <c r="N218" s="310">
        <f>VLOOKUP(B218,'[16]Adjusted Factors 21-22'!A:BQ,69,FALSE)*6000</f>
        <v>0</v>
      </c>
      <c r="O218" s="311">
        <f t="shared" si="55"/>
        <v>0</v>
      </c>
      <c r="P218" s="311"/>
      <c r="Q218" s="311">
        <f t="shared" si="56"/>
        <v>876513</v>
      </c>
      <c r="R218" s="311"/>
      <c r="S218" s="311"/>
      <c r="T218" s="308">
        <v>441</v>
      </c>
      <c r="U218" s="312">
        <f t="shared" si="47"/>
        <v>0</v>
      </c>
      <c r="V218" s="312"/>
      <c r="W218" s="312">
        <f t="shared" si="50"/>
        <v>0</v>
      </c>
      <c r="X218" s="312">
        <f t="shared" si="51"/>
        <v>0</v>
      </c>
      <c r="Y218" s="312">
        <f t="shared" si="52"/>
        <v>0</v>
      </c>
      <c r="Z218" s="312">
        <f t="shared" si="57"/>
        <v>0</v>
      </c>
      <c r="AA218" s="312">
        <f t="shared" si="53"/>
        <v>0</v>
      </c>
      <c r="AB218" s="312">
        <f>VLOOKUP(C218,'[16]Adjusted Factors 21-22'!A:N,14,FALSE)</f>
        <v>209</v>
      </c>
      <c r="AF218" s="310" t="e">
        <f>VLOOKUP(C218,#REF!,69,FALSE)</f>
        <v>#REF!</v>
      </c>
      <c r="AG218" s="308">
        <v>441</v>
      </c>
      <c r="AH218" s="309" t="s">
        <v>1</v>
      </c>
      <c r="AI218" s="302" t="s">
        <v>354</v>
      </c>
    </row>
    <row r="219" spans="1:35">
      <c r="A219" s="302" t="str">
        <f t="shared" si="48"/>
        <v>442 - Wells Hall Community Primary School</v>
      </c>
      <c r="B219" s="302">
        <v>442</v>
      </c>
      <c r="C219" s="308">
        <v>442</v>
      </c>
      <c r="D219" s="308" t="str">
        <f t="shared" si="54"/>
        <v>ACADEMY</v>
      </c>
      <c r="E219" s="309" t="str">
        <f t="shared" si="45"/>
        <v>ACADEMY</v>
      </c>
      <c r="F219" s="302" t="s">
        <v>355</v>
      </c>
      <c r="G219" s="310">
        <f>VLOOKUP(C219,'[16]New ISB 21-22'!A:BQ,69,FALSE)</f>
        <v>1767511.2</v>
      </c>
      <c r="H219" s="310">
        <f>VLOOKUP(C219,'[16]New ISB 21-22'!A:BV,74,FALSE)</f>
        <v>0</v>
      </c>
      <c r="I219" s="310"/>
      <c r="J219" s="310">
        <f t="shared" si="49"/>
        <v>1767511.2</v>
      </c>
      <c r="K219" s="412"/>
      <c r="L219" s="310">
        <v>0</v>
      </c>
      <c r="M219" s="310">
        <f>VLOOKUP(C219,'[16]Adjusted Factors 20-21'!A:BS,71,FALSE)*10000</f>
        <v>0</v>
      </c>
      <c r="N219" s="310">
        <f>VLOOKUP(B219,'[16]Adjusted Factors 21-22'!A:BQ,69,FALSE)*6000</f>
        <v>0</v>
      </c>
      <c r="O219" s="311">
        <f t="shared" si="55"/>
        <v>0</v>
      </c>
      <c r="P219" s="311"/>
      <c r="Q219" s="311">
        <f t="shared" si="56"/>
        <v>1767511</v>
      </c>
      <c r="R219" s="311"/>
      <c r="S219" s="311"/>
      <c r="T219" s="308">
        <v>442</v>
      </c>
      <c r="U219" s="312">
        <f t="shared" si="47"/>
        <v>0</v>
      </c>
      <c r="V219" s="312"/>
      <c r="W219" s="312">
        <f t="shared" si="50"/>
        <v>0</v>
      </c>
      <c r="X219" s="312">
        <f t="shared" si="51"/>
        <v>0</v>
      </c>
      <c r="Y219" s="312">
        <f t="shared" si="52"/>
        <v>0</v>
      </c>
      <c r="Z219" s="312">
        <f t="shared" si="57"/>
        <v>0</v>
      </c>
      <c r="AA219" s="312">
        <f t="shared" si="53"/>
        <v>0</v>
      </c>
      <c r="AB219" s="312">
        <f>VLOOKUP(C219,'[16]Adjusted Factors 21-22'!A:N,14,FALSE)</f>
        <v>421</v>
      </c>
      <c r="AF219" s="310" t="e">
        <f>VLOOKUP(C219,#REF!,69,FALSE)</f>
        <v>#REF!</v>
      </c>
      <c r="AG219" s="308">
        <v>442</v>
      </c>
      <c r="AH219" s="309" t="s">
        <v>1</v>
      </c>
      <c r="AI219" s="302" t="s">
        <v>355</v>
      </c>
    </row>
    <row r="220" spans="1:35">
      <c r="A220" s="302" t="str">
        <f t="shared" si="48"/>
        <v>443 - Pot Kiln Primary School</v>
      </c>
      <c r="B220" s="302">
        <v>443</v>
      </c>
      <c r="C220" s="308">
        <v>443</v>
      </c>
      <c r="D220" s="308">
        <f t="shared" si="54"/>
        <v>443</v>
      </c>
      <c r="E220" s="309">
        <f t="shared" si="45"/>
        <v>0</v>
      </c>
      <c r="F220" s="302" t="s">
        <v>356</v>
      </c>
      <c r="G220" s="310">
        <f>VLOOKUP(C220,'[16]New ISB 21-22'!A:BQ,69,FALSE)</f>
        <v>1304740.0141328825</v>
      </c>
      <c r="H220" s="310">
        <f>VLOOKUP(C220,'[16]New ISB 21-22'!A:BV,74,FALSE)</f>
        <v>-7737.69</v>
      </c>
      <c r="I220" s="310"/>
      <c r="J220" s="310">
        <f t="shared" si="49"/>
        <v>1297002.3241328825</v>
      </c>
      <c r="K220" s="412"/>
      <c r="L220" s="310">
        <v>0</v>
      </c>
      <c r="M220" s="310">
        <f>VLOOKUP(C220,'[16]Adjusted Factors 20-21'!A:BS,71,FALSE)*10000</f>
        <v>0</v>
      </c>
      <c r="N220" s="310">
        <f>VLOOKUP(B220,'[16]Adjusted Factors 21-22'!A:BQ,69,FALSE)*6000</f>
        <v>0</v>
      </c>
      <c r="O220" s="311">
        <f t="shared" si="55"/>
        <v>0</v>
      </c>
      <c r="P220" s="311"/>
      <c r="Q220" s="311">
        <f t="shared" si="56"/>
        <v>1297002</v>
      </c>
      <c r="R220" s="311"/>
      <c r="S220" s="311"/>
      <c r="T220" s="308">
        <v>443</v>
      </c>
      <c r="U220" s="312">
        <f t="shared" si="47"/>
        <v>3201</v>
      </c>
      <c r="V220" s="312"/>
      <c r="W220" s="312">
        <f t="shared" si="50"/>
        <v>3544.38</v>
      </c>
      <c r="X220" s="312">
        <f t="shared" si="51"/>
        <v>555.80999999999995</v>
      </c>
      <c r="Y220" s="312">
        <f t="shared" si="52"/>
        <v>436.5</v>
      </c>
      <c r="Z220" s="312">
        <f t="shared" si="57"/>
        <v>-7737.6900000000005</v>
      </c>
      <c r="AA220" s="312">
        <f t="shared" si="53"/>
        <v>0</v>
      </c>
      <c r="AB220" s="312">
        <f>VLOOKUP(C220,'[16]Adjusted Factors 21-22'!A:N,14,FALSE)</f>
        <v>291</v>
      </c>
      <c r="AF220" s="310" t="e">
        <f>VLOOKUP(C220,#REF!,69,FALSE)</f>
        <v>#REF!</v>
      </c>
      <c r="AG220" s="308">
        <v>443</v>
      </c>
      <c r="AH220" s="309">
        <v>0</v>
      </c>
      <c r="AI220" s="302" t="s">
        <v>356</v>
      </c>
    </row>
    <row r="221" spans="1:35">
      <c r="A221" s="302" t="str">
        <f t="shared" si="48"/>
        <v>444 - Great Finborough CEVCP School</v>
      </c>
      <c r="B221" s="302">
        <v>444</v>
      </c>
      <c r="C221" s="308">
        <v>444</v>
      </c>
      <c r="D221" s="308">
        <f t="shared" si="54"/>
        <v>444</v>
      </c>
      <c r="E221" s="309">
        <f t="shared" si="45"/>
        <v>0</v>
      </c>
      <c r="F221" s="302" t="s">
        <v>357</v>
      </c>
      <c r="G221" s="310">
        <f>VLOOKUP(C221,'[16]New ISB 21-22'!A:BQ,69,FALSE)</f>
        <v>575723.43165957893</v>
      </c>
      <c r="H221" s="310">
        <f>VLOOKUP(C221,'[16]New ISB 21-22'!A:BV,74,FALSE)</f>
        <v>-3430.11</v>
      </c>
      <c r="I221" s="310"/>
      <c r="J221" s="310">
        <f t="shared" si="49"/>
        <v>572293.32165957894</v>
      </c>
      <c r="K221" s="412"/>
      <c r="L221" s="310">
        <v>0</v>
      </c>
      <c r="M221" s="310">
        <f>VLOOKUP(C221,'[16]Adjusted Factors 20-21'!A:BS,71,FALSE)*10000</f>
        <v>0</v>
      </c>
      <c r="N221" s="310">
        <f>VLOOKUP(B221,'[16]Adjusted Factors 21-22'!A:BQ,69,FALSE)*6000</f>
        <v>0</v>
      </c>
      <c r="O221" s="311">
        <f t="shared" si="55"/>
        <v>0</v>
      </c>
      <c r="P221" s="311"/>
      <c r="Q221" s="311">
        <f t="shared" si="56"/>
        <v>572293</v>
      </c>
      <c r="R221" s="311"/>
      <c r="S221" s="311"/>
      <c r="T221" s="308">
        <v>444</v>
      </c>
      <c r="U221" s="312">
        <f t="shared" si="47"/>
        <v>1419</v>
      </c>
      <c r="V221" s="312"/>
      <c r="W221" s="312">
        <f t="shared" si="50"/>
        <v>1571.22</v>
      </c>
      <c r="X221" s="312">
        <f t="shared" si="51"/>
        <v>246.39</v>
      </c>
      <c r="Y221" s="312">
        <f t="shared" si="52"/>
        <v>193.5</v>
      </c>
      <c r="Z221" s="312">
        <f t="shared" si="57"/>
        <v>-3430.11</v>
      </c>
      <c r="AA221" s="312">
        <f t="shared" si="53"/>
        <v>0</v>
      </c>
      <c r="AB221" s="312">
        <f>VLOOKUP(C221,'[16]Adjusted Factors 21-22'!A:N,14,FALSE)</f>
        <v>129</v>
      </c>
      <c r="AF221" s="310" t="e">
        <f>VLOOKUP(C221,#REF!,69,FALSE)</f>
        <v>#REF!</v>
      </c>
      <c r="AG221" s="308">
        <v>444</v>
      </c>
      <c r="AH221" s="309">
        <v>0</v>
      </c>
      <c r="AI221" s="302" t="s">
        <v>357</v>
      </c>
    </row>
    <row r="222" spans="1:35">
      <c r="A222" s="302" t="str">
        <f t="shared" si="48"/>
        <v>445 - Great Waldingfield CEVCP School</v>
      </c>
      <c r="B222" s="302">
        <v>445</v>
      </c>
      <c r="C222" s="308">
        <v>445</v>
      </c>
      <c r="D222" s="308">
        <f t="shared" si="54"/>
        <v>445</v>
      </c>
      <c r="E222" s="309">
        <f t="shared" si="45"/>
        <v>0</v>
      </c>
      <c r="F222" s="302" t="s">
        <v>358</v>
      </c>
      <c r="G222" s="310">
        <f>VLOOKUP(C222,'[16]New ISB 21-22'!A:BQ,69,FALSE)</f>
        <v>850200.54297626577</v>
      </c>
      <c r="H222" s="310">
        <f>VLOOKUP(C222,'[16]New ISB 21-22'!A:BV,74,FALSE)</f>
        <v>-5131.87</v>
      </c>
      <c r="I222" s="310"/>
      <c r="J222" s="310">
        <f t="shared" si="49"/>
        <v>845068.67297626578</v>
      </c>
      <c r="K222" s="412"/>
      <c r="L222" s="310">
        <v>0</v>
      </c>
      <c r="M222" s="310">
        <f>VLOOKUP(C222,'[16]Adjusted Factors 20-21'!A:BS,71,FALSE)*10000</f>
        <v>0</v>
      </c>
      <c r="N222" s="310">
        <f>VLOOKUP(B222,'[16]Adjusted Factors 21-22'!A:BQ,69,FALSE)*6000</f>
        <v>0</v>
      </c>
      <c r="O222" s="311">
        <f t="shared" si="55"/>
        <v>0</v>
      </c>
      <c r="P222" s="311"/>
      <c r="Q222" s="311">
        <f t="shared" si="56"/>
        <v>845069</v>
      </c>
      <c r="R222" s="311"/>
      <c r="S222" s="311"/>
      <c r="T222" s="308">
        <v>445</v>
      </c>
      <c r="U222" s="312">
        <f t="shared" si="47"/>
        <v>2123</v>
      </c>
      <c r="V222" s="312"/>
      <c r="W222" s="312">
        <f t="shared" si="50"/>
        <v>2350.7399999999998</v>
      </c>
      <c r="X222" s="312">
        <f t="shared" si="51"/>
        <v>368.63</v>
      </c>
      <c r="Y222" s="312">
        <f t="shared" si="52"/>
        <v>289.5</v>
      </c>
      <c r="Z222" s="312">
        <f t="shared" si="57"/>
        <v>-5131.87</v>
      </c>
      <c r="AA222" s="312">
        <f t="shared" si="53"/>
        <v>0</v>
      </c>
      <c r="AB222" s="312">
        <f>VLOOKUP(C222,'[16]Adjusted Factors 21-22'!A:N,14,FALSE)</f>
        <v>193</v>
      </c>
      <c r="AF222" s="310" t="e">
        <f>VLOOKUP(C222,#REF!,69,FALSE)</f>
        <v>#REF!</v>
      </c>
      <c r="AG222" s="308">
        <v>445</v>
      </c>
      <c r="AH222" s="309">
        <v>0</v>
      </c>
      <c r="AI222" s="302" t="s">
        <v>358</v>
      </c>
    </row>
    <row r="223" spans="1:35">
      <c r="A223" s="302" t="str">
        <f t="shared" si="48"/>
        <v>446 - Great Whelnetham CEVCP School</v>
      </c>
      <c r="B223" s="302">
        <v>446</v>
      </c>
      <c r="C223" s="308">
        <v>446</v>
      </c>
      <c r="D223" s="308" t="str">
        <f t="shared" si="54"/>
        <v>ACADEMY</v>
      </c>
      <c r="E223" s="309" t="s">
        <v>1</v>
      </c>
      <c r="F223" s="302" t="s">
        <v>359</v>
      </c>
      <c r="G223" s="310">
        <f>VLOOKUP(C223,'[16]New ISB 21-22'!A:BQ,69,FALSE)</f>
        <v>461771.47282759642</v>
      </c>
      <c r="H223" s="310">
        <f>VLOOKUP(C223,'[16]New ISB 21-22'!A:BV,74,FALSE)</f>
        <v>0</v>
      </c>
      <c r="I223" s="310"/>
      <c r="J223" s="310">
        <f t="shared" si="49"/>
        <v>461771.47282759642</v>
      </c>
      <c r="K223" s="412"/>
      <c r="L223" s="310">
        <v>0</v>
      </c>
      <c r="M223" s="310">
        <f>VLOOKUP(C223,'[16]Adjusted Factors 20-21'!A:BS,71,FALSE)*10000</f>
        <v>0</v>
      </c>
      <c r="N223" s="310">
        <f>VLOOKUP(B223,'[16]Adjusted Factors 21-22'!A:BQ,69,FALSE)*6000</f>
        <v>0</v>
      </c>
      <c r="O223" s="311">
        <f t="shared" si="55"/>
        <v>0</v>
      </c>
      <c r="P223" s="311"/>
      <c r="Q223" s="311">
        <f t="shared" si="56"/>
        <v>461771</v>
      </c>
      <c r="R223" s="311"/>
      <c r="S223" s="311"/>
      <c r="T223" s="308">
        <v>446</v>
      </c>
      <c r="U223" s="312">
        <f t="shared" si="47"/>
        <v>0</v>
      </c>
      <c r="V223" s="312"/>
      <c r="W223" s="312">
        <f t="shared" si="50"/>
        <v>0</v>
      </c>
      <c r="X223" s="312">
        <f t="shared" si="51"/>
        <v>0</v>
      </c>
      <c r="Y223" s="312">
        <f t="shared" si="52"/>
        <v>0</v>
      </c>
      <c r="Z223" s="312">
        <f t="shared" si="57"/>
        <v>0</v>
      </c>
      <c r="AA223" s="312">
        <f t="shared" si="53"/>
        <v>0</v>
      </c>
      <c r="AB223" s="312">
        <f>VLOOKUP(C223,'[16]Adjusted Factors 21-22'!A:N,14,FALSE)</f>
        <v>85</v>
      </c>
      <c r="AF223" s="310" t="e">
        <f>VLOOKUP(C223,#REF!,69,FALSE)</f>
        <v>#REF!</v>
      </c>
      <c r="AG223" s="308">
        <v>446</v>
      </c>
      <c r="AH223" s="309">
        <v>0</v>
      </c>
      <c r="AI223" s="302" t="s">
        <v>359</v>
      </c>
    </row>
    <row r="224" spans="1:35">
      <c r="A224" s="302" t="str">
        <f t="shared" si="48"/>
        <v>447 - Coupals Community Primary School</v>
      </c>
      <c r="B224" s="302">
        <v>447</v>
      </c>
      <c r="C224" s="308">
        <v>447</v>
      </c>
      <c r="D224" s="308" t="str">
        <f t="shared" si="54"/>
        <v>ACADEMY</v>
      </c>
      <c r="E224" s="309" t="str">
        <f t="shared" si="45"/>
        <v>ACADEMY</v>
      </c>
      <c r="F224" s="302" t="s">
        <v>360</v>
      </c>
      <c r="G224" s="310">
        <f>VLOOKUP(C224,'[16]New ISB 21-22'!A:BQ,69,FALSE)</f>
        <v>1338360.8</v>
      </c>
      <c r="H224" s="310">
        <f>VLOOKUP(C224,'[16]New ISB 21-22'!A:BV,74,FALSE)</f>
        <v>0</v>
      </c>
      <c r="I224" s="310"/>
      <c r="J224" s="310">
        <f t="shared" si="49"/>
        <v>1338360.8</v>
      </c>
      <c r="K224" s="412"/>
      <c r="L224" s="310">
        <v>0</v>
      </c>
      <c r="M224" s="310">
        <f>VLOOKUP(C224,'[16]Adjusted Factors 20-21'!A:BS,71,FALSE)*10000</f>
        <v>0</v>
      </c>
      <c r="N224" s="310">
        <f>VLOOKUP(B224,'[16]Adjusted Factors 21-22'!A:BQ,69,FALSE)*6000</f>
        <v>0</v>
      </c>
      <c r="O224" s="311">
        <f t="shared" si="55"/>
        <v>0</v>
      </c>
      <c r="P224" s="311"/>
      <c r="Q224" s="311">
        <f t="shared" si="56"/>
        <v>1338361</v>
      </c>
      <c r="R224" s="311"/>
      <c r="S224" s="311"/>
      <c r="T224" s="308">
        <v>447</v>
      </c>
      <c r="U224" s="312">
        <f t="shared" si="47"/>
        <v>0</v>
      </c>
      <c r="V224" s="312"/>
      <c r="W224" s="312">
        <f t="shared" si="50"/>
        <v>0</v>
      </c>
      <c r="X224" s="312">
        <f t="shared" si="51"/>
        <v>0</v>
      </c>
      <c r="Y224" s="312">
        <f t="shared" si="52"/>
        <v>0</v>
      </c>
      <c r="Z224" s="312">
        <f t="shared" si="57"/>
        <v>0</v>
      </c>
      <c r="AA224" s="312">
        <f t="shared" si="53"/>
        <v>0</v>
      </c>
      <c r="AB224" s="312">
        <f>VLOOKUP(C224,'[16]Adjusted Factors 21-22'!A:N,14,FALSE)</f>
        <v>319</v>
      </c>
      <c r="AF224" s="310" t="e">
        <f>VLOOKUP(C224,#REF!,69,FALSE)</f>
        <v>#REF!</v>
      </c>
      <c r="AG224" s="308">
        <v>447</v>
      </c>
      <c r="AH224" s="309" t="s">
        <v>1</v>
      </c>
      <c r="AI224" s="302" t="s">
        <v>360</v>
      </c>
    </row>
    <row r="225" spans="1:35">
      <c r="A225" s="302" t="str">
        <f t="shared" si="48"/>
        <v>448 - Hartest CEVCP School</v>
      </c>
      <c r="B225" s="302">
        <v>448</v>
      </c>
      <c r="C225" s="308">
        <v>448</v>
      </c>
      <c r="D225" s="308" t="str">
        <f t="shared" si="54"/>
        <v>ACADEMY</v>
      </c>
      <c r="E225" s="309" t="str">
        <f t="shared" si="45"/>
        <v>ACADEMY</v>
      </c>
      <c r="F225" s="302" t="s">
        <v>361</v>
      </c>
      <c r="G225" s="310">
        <f>VLOOKUP(C225,'[16]New ISB 21-22'!A:BQ,69,FALSE)</f>
        <v>402666.62702702702</v>
      </c>
      <c r="H225" s="310">
        <f>VLOOKUP(C225,'[16]New ISB 21-22'!A:BV,74,FALSE)</f>
        <v>0</v>
      </c>
      <c r="I225" s="310"/>
      <c r="J225" s="310">
        <f t="shared" si="49"/>
        <v>402666.62702702702</v>
      </c>
      <c r="K225" s="412"/>
      <c r="L225" s="310">
        <v>0</v>
      </c>
      <c r="M225" s="310">
        <f>VLOOKUP(C225,'[16]Adjusted Factors 20-21'!A:BS,71,FALSE)*10000</f>
        <v>0</v>
      </c>
      <c r="N225" s="310">
        <f>VLOOKUP(B225,'[16]Adjusted Factors 21-22'!A:BQ,69,FALSE)*6000</f>
        <v>0</v>
      </c>
      <c r="O225" s="311">
        <f t="shared" si="55"/>
        <v>0</v>
      </c>
      <c r="P225" s="311"/>
      <c r="Q225" s="311">
        <f t="shared" si="56"/>
        <v>402667</v>
      </c>
      <c r="R225" s="311"/>
      <c r="S225" s="311"/>
      <c r="T225" s="308">
        <v>448</v>
      </c>
      <c r="U225" s="312">
        <f t="shared" si="47"/>
        <v>0</v>
      </c>
      <c r="V225" s="312"/>
      <c r="W225" s="312">
        <f t="shared" si="50"/>
        <v>0</v>
      </c>
      <c r="X225" s="312">
        <f t="shared" si="51"/>
        <v>0</v>
      </c>
      <c r="Y225" s="312">
        <f t="shared" si="52"/>
        <v>0</v>
      </c>
      <c r="Z225" s="312">
        <f t="shared" si="57"/>
        <v>0</v>
      </c>
      <c r="AA225" s="312">
        <f t="shared" si="53"/>
        <v>0</v>
      </c>
      <c r="AB225" s="312">
        <f>VLOOKUP(C225,'[16]Adjusted Factors 21-22'!A:N,14,FALSE)</f>
        <v>68</v>
      </c>
      <c r="AF225" s="310" t="e">
        <f>VLOOKUP(C225,#REF!,69,FALSE)</f>
        <v>#REF!</v>
      </c>
      <c r="AG225" s="308">
        <v>448</v>
      </c>
      <c r="AH225" s="309" t="s">
        <v>1</v>
      </c>
      <c r="AI225" s="302" t="s">
        <v>361</v>
      </c>
    </row>
    <row r="226" spans="1:35">
      <c r="A226" s="302" t="str">
        <f t="shared" si="48"/>
        <v>449 - Crawfords CEVCP School</v>
      </c>
      <c r="B226" s="302">
        <v>449</v>
      </c>
      <c r="C226" s="308">
        <v>449</v>
      </c>
      <c r="D226" s="308" t="str">
        <f t="shared" si="54"/>
        <v>ACADEMY</v>
      </c>
      <c r="E226" s="309" t="s">
        <v>1</v>
      </c>
      <c r="F226" s="302" t="s">
        <v>362</v>
      </c>
      <c r="G226" s="310">
        <f>VLOOKUP(C226,'[16]New ISB 21-22'!A:BQ,69,FALSE)</f>
        <v>379994.60922101152</v>
      </c>
      <c r="H226" s="310">
        <f>VLOOKUP(C226,'[16]New ISB 21-22'!A:BV,74,FALSE)</f>
        <v>0</v>
      </c>
      <c r="I226" s="310"/>
      <c r="J226" s="310">
        <f t="shared" si="49"/>
        <v>379994.60922101152</v>
      </c>
      <c r="K226" s="412"/>
      <c r="L226" s="310">
        <v>0</v>
      </c>
      <c r="M226" s="310">
        <f>VLOOKUP(C226,'[16]Adjusted Factors 20-21'!A:BS,71,FALSE)*10000</f>
        <v>0</v>
      </c>
      <c r="N226" s="310">
        <f>VLOOKUP(B226,'[16]Adjusted Factors 21-22'!A:BQ,69,FALSE)*6000</f>
        <v>0</v>
      </c>
      <c r="O226" s="311">
        <f t="shared" si="55"/>
        <v>0</v>
      </c>
      <c r="P226" s="311"/>
      <c r="Q226" s="311">
        <f t="shared" si="56"/>
        <v>379995</v>
      </c>
      <c r="R226" s="311"/>
      <c r="S226" s="311"/>
      <c r="T226" s="308">
        <v>449</v>
      </c>
      <c r="U226" s="312">
        <f t="shared" si="47"/>
        <v>0</v>
      </c>
      <c r="V226" s="312"/>
      <c r="W226" s="312">
        <f t="shared" si="50"/>
        <v>0</v>
      </c>
      <c r="X226" s="312">
        <f t="shared" si="51"/>
        <v>0</v>
      </c>
      <c r="Y226" s="312">
        <f t="shared" si="52"/>
        <v>0</v>
      </c>
      <c r="Z226" s="312">
        <f t="shared" si="57"/>
        <v>0</v>
      </c>
      <c r="AA226" s="312">
        <f t="shared" si="53"/>
        <v>0</v>
      </c>
      <c r="AB226" s="312">
        <f>VLOOKUP(C226,'[16]Adjusted Factors 21-22'!A:N,14,FALSE)</f>
        <v>63</v>
      </c>
      <c r="AF226" s="310" t="e">
        <f>VLOOKUP(C226,#REF!,69,FALSE)</f>
        <v>#REF!</v>
      </c>
      <c r="AG226" s="308">
        <v>449</v>
      </c>
      <c r="AH226" s="309">
        <v>0</v>
      </c>
      <c r="AI226" s="302" t="s">
        <v>362</v>
      </c>
    </row>
    <row r="227" spans="1:35">
      <c r="A227" s="302" t="str">
        <f t="shared" si="48"/>
        <v>450 - Burton End Community Primary School</v>
      </c>
      <c r="B227" s="302">
        <v>450</v>
      </c>
      <c r="C227" s="308">
        <v>450</v>
      </c>
      <c r="D227" s="308" t="str">
        <f t="shared" si="54"/>
        <v>ACADEMY</v>
      </c>
      <c r="E227" s="309" t="str">
        <f t="shared" si="45"/>
        <v>ACADEMY</v>
      </c>
      <c r="F227" s="302" t="s">
        <v>363</v>
      </c>
      <c r="G227" s="310">
        <f>VLOOKUP(C227,'[16]New ISB 21-22'!A:BQ,69,FALSE)</f>
        <v>1553665.6</v>
      </c>
      <c r="H227" s="310">
        <f>VLOOKUP(C227,'[16]New ISB 21-22'!A:BV,74,FALSE)</f>
        <v>0</v>
      </c>
      <c r="I227" s="310"/>
      <c r="J227" s="310">
        <f t="shared" si="49"/>
        <v>1553665.6</v>
      </c>
      <c r="K227" s="412"/>
      <c r="L227" s="310">
        <v>0</v>
      </c>
      <c r="M227" s="310">
        <f>VLOOKUP(C227,'[16]Adjusted Factors 20-21'!A:BS,71,FALSE)*10000</f>
        <v>0</v>
      </c>
      <c r="N227" s="310">
        <f>VLOOKUP(B227,'[16]Adjusted Factors 21-22'!A:BQ,69,FALSE)*6000</f>
        <v>0</v>
      </c>
      <c r="O227" s="311">
        <f t="shared" si="55"/>
        <v>0</v>
      </c>
      <c r="P227" s="311"/>
      <c r="Q227" s="311">
        <f t="shared" si="56"/>
        <v>1553666</v>
      </c>
      <c r="R227" s="311"/>
      <c r="S227" s="311"/>
      <c r="T227" s="308">
        <v>450</v>
      </c>
      <c r="U227" s="312">
        <f t="shared" si="47"/>
        <v>0</v>
      </c>
      <c r="V227" s="312"/>
      <c r="W227" s="312">
        <f t="shared" si="50"/>
        <v>0</v>
      </c>
      <c r="X227" s="312">
        <f t="shared" si="51"/>
        <v>0</v>
      </c>
      <c r="Y227" s="312">
        <f t="shared" si="52"/>
        <v>0</v>
      </c>
      <c r="Z227" s="312">
        <f t="shared" si="57"/>
        <v>0</v>
      </c>
      <c r="AA227" s="312">
        <f t="shared" si="53"/>
        <v>0</v>
      </c>
      <c r="AB227" s="312">
        <f>VLOOKUP(C227,'[16]Adjusted Factors 21-22'!A:N,14,FALSE)</f>
        <v>370</v>
      </c>
      <c r="AF227" s="310" t="e">
        <f>VLOOKUP(C227,#REF!,69,FALSE)</f>
        <v>#REF!</v>
      </c>
      <c r="AG227" s="308">
        <v>450</v>
      </c>
      <c r="AH227" s="309" t="s">
        <v>1</v>
      </c>
      <c r="AI227" s="302" t="s">
        <v>363</v>
      </c>
    </row>
    <row r="228" spans="1:35">
      <c r="A228" s="302" t="str">
        <f t="shared" si="48"/>
        <v>451 - New Cangle Community Primary School</v>
      </c>
      <c r="B228" s="302">
        <v>451</v>
      </c>
      <c r="C228" s="308">
        <v>451</v>
      </c>
      <c r="D228" s="308">
        <f t="shared" si="54"/>
        <v>451</v>
      </c>
      <c r="E228" s="309">
        <f t="shared" si="45"/>
        <v>0</v>
      </c>
      <c r="F228" s="302" t="s">
        <v>364</v>
      </c>
      <c r="G228" s="310">
        <f>VLOOKUP(C228,'[16]New ISB 21-22'!A:BQ,69,FALSE)</f>
        <v>857641.14416764828</v>
      </c>
      <c r="H228" s="310">
        <f>VLOOKUP(C228,'[16]New ISB 21-22'!A:BV,74,FALSE)</f>
        <v>-5291.41</v>
      </c>
      <c r="I228" s="310"/>
      <c r="J228" s="310">
        <f t="shared" si="49"/>
        <v>852349.73416764825</v>
      </c>
      <c r="K228" s="412"/>
      <c r="L228" s="310">
        <v>0</v>
      </c>
      <c r="M228" s="310">
        <f>VLOOKUP(C228,'[16]Adjusted Factors 20-21'!A:BS,71,FALSE)*10000</f>
        <v>0</v>
      </c>
      <c r="N228" s="310">
        <f>VLOOKUP(B228,'[16]Adjusted Factors 21-22'!A:BQ,69,FALSE)*6000</f>
        <v>0</v>
      </c>
      <c r="O228" s="311">
        <f t="shared" si="55"/>
        <v>0</v>
      </c>
      <c r="P228" s="311"/>
      <c r="Q228" s="311">
        <f t="shared" si="56"/>
        <v>852350</v>
      </c>
      <c r="R228" s="311"/>
      <c r="S228" s="311"/>
      <c r="T228" s="308">
        <v>451</v>
      </c>
      <c r="U228" s="312">
        <f t="shared" si="47"/>
        <v>2189</v>
      </c>
      <c r="V228" s="312"/>
      <c r="W228" s="312">
        <f t="shared" si="50"/>
        <v>2423.8200000000002</v>
      </c>
      <c r="X228" s="312">
        <f t="shared" si="51"/>
        <v>380.09</v>
      </c>
      <c r="Y228" s="312">
        <f t="shared" si="52"/>
        <v>298.5</v>
      </c>
      <c r="Z228" s="312">
        <f t="shared" si="57"/>
        <v>-5291.41</v>
      </c>
      <c r="AA228" s="312">
        <f t="shared" si="53"/>
        <v>0</v>
      </c>
      <c r="AB228" s="312">
        <f>VLOOKUP(C228,'[16]Adjusted Factors 21-22'!A:N,14,FALSE)</f>
        <v>199</v>
      </c>
      <c r="AF228" s="310" t="e">
        <f>VLOOKUP(C228,#REF!,69,FALSE)</f>
        <v>#REF!</v>
      </c>
      <c r="AG228" s="308">
        <v>451</v>
      </c>
      <c r="AH228" s="309">
        <v>0</v>
      </c>
      <c r="AI228" s="302" t="s">
        <v>364</v>
      </c>
    </row>
    <row r="229" spans="1:35">
      <c r="A229" s="302" t="str">
        <f t="shared" si="48"/>
        <v>452 - Clements Community Primary School</v>
      </c>
      <c r="B229" s="302">
        <v>452</v>
      </c>
      <c r="C229" s="308">
        <v>452</v>
      </c>
      <c r="D229" s="308" t="str">
        <f t="shared" si="54"/>
        <v>ACADEMY</v>
      </c>
      <c r="E229" s="309" t="str">
        <f t="shared" ref="E229:E292" si="58">AH229</f>
        <v>ACADEMY</v>
      </c>
      <c r="F229" s="302" t="s">
        <v>365</v>
      </c>
      <c r="G229" s="310">
        <f>VLOOKUP(C229,'[16]New ISB 21-22'!A:BQ,69,FALSE)</f>
        <v>1087207.1758005058</v>
      </c>
      <c r="H229" s="310">
        <f>VLOOKUP(C229,'[16]New ISB 21-22'!A:BV,74,FALSE)</f>
        <v>0</v>
      </c>
      <c r="I229" s="310"/>
      <c r="J229" s="310">
        <f t="shared" si="49"/>
        <v>1087207.1758005058</v>
      </c>
      <c r="K229" s="412"/>
      <c r="L229" s="310">
        <v>0</v>
      </c>
      <c r="M229" s="310">
        <f>VLOOKUP(C229,'[16]Adjusted Factors 20-21'!A:BS,71,FALSE)*10000</f>
        <v>0</v>
      </c>
      <c r="N229" s="310">
        <f>VLOOKUP(B229,'[16]Adjusted Factors 21-22'!A:BQ,69,FALSE)*6000</f>
        <v>0</v>
      </c>
      <c r="O229" s="311">
        <f t="shared" si="55"/>
        <v>0</v>
      </c>
      <c r="P229" s="311"/>
      <c r="Q229" s="311">
        <f t="shared" si="56"/>
        <v>1087207</v>
      </c>
      <c r="R229" s="311"/>
      <c r="S229" s="311"/>
      <c r="T229" s="308">
        <v>452</v>
      </c>
      <c r="U229" s="312">
        <f t="shared" si="47"/>
        <v>0</v>
      </c>
      <c r="V229" s="312"/>
      <c r="W229" s="312">
        <f t="shared" si="50"/>
        <v>0</v>
      </c>
      <c r="X229" s="312">
        <f t="shared" si="51"/>
        <v>0</v>
      </c>
      <c r="Y229" s="312">
        <f t="shared" si="52"/>
        <v>0</v>
      </c>
      <c r="Z229" s="312">
        <f t="shared" si="57"/>
        <v>0</v>
      </c>
      <c r="AA229" s="312">
        <f t="shared" si="53"/>
        <v>0</v>
      </c>
      <c r="AB229" s="312">
        <f>VLOOKUP(C229,'[16]Adjusted Factors 21-22'!A:N,14,FALSE)</f>
        <v>238</v>
      </c>
      <c r="AF229" s="310" t="e">
        <f>VLOOKUP(C229,#REF!,69,FALSE)</f>
        <v>#REF!</v>
      </c>
      <c r="AG229" s="308">
        <v>452</v>
      </c>
      <c r="AH229" s="309" t="s">
        <v>1</v>
      </c>
      <c r="AI229" s="302" t="s">
        <v>365</v>
      </c>
    </row>
    <row r="230" spans="1:35">
      <c r="A230" s="302" t="str">
        <f t="shared" si="48"/>
        <v>453 - Westfield Community Primary School</v>
      </c>
      <c r="B230" s="302">
        <v>453</v>
      </c>
      <c r="C230" s="308">
        <v>453</v>
      </c>
      <c r="D230" s="308" t="str">
        <f t="shared" si="54"/>
        <v>ACADEMY</v>
      </c>
      <c r="E230" s="309" t="str">
        <f t="shared" si="58"/>
        <v>ACADEMY</v>
      </c>
      <c r="F230" s="302" t="s">
        <v>366</v>
      </c>
      <c r="G230" s="310">
        <f>VLOOKUP(C230,'[16]New ISB 21-22'!A:BQ,69,FALSE)</f>
        <v>1587943.2</v>
      </c>
      <c r="H230" s="310">
        <f>VLOOKUP(C230,'[16]New ISB 21-22'!A:BV,74,FALSE)</f>
        <v>0</v>
      </c>
      <c r="I230" s="310"/>
      <c r="J230" s="310">
        <f t="shared" si="49"/>
        <v>1587943.2</v>
      </c>
      <c r="K230" s="412"/>
      <c r="L230" s="310">
        <v>0</v>
      </c>
      <c r="M230" s="310">
        <f>VLOOKUP(C230,'[16]Adjusted Factors 20-21'!A:BS,71,FALSE)*10000</f>
        <v>0</v>
      </c>
      <c r="N230" s="310">
        <f>VLOOKUP(B230,'[16]Adjusted Factors 21-22'!A:BQ,69,FALSE)*6000</f>
        <v>0</v>
      </c>
      <c r="O230" s="311">
        <f t="shared" si="55"/>
        <v>0</v>
      </c>
      <c r="P230" s="311"/>
      <c r="Q230" s="311">
        <f t="shared" si="56"/>
        <v>1587943</v>
      </c>
      <c r="R230" s="311"/>
      <c r="S230" s="311"/>
      <c r="T230" s="308">
        <v>453</v>
      </c>
      <c r="U230" s="312">
        <f t="shared" si="47"/>
        <v>0</v>
      </c>
      <c r="V230" s="312"/>
      <c r="W230" s="312">
        <f t="shared" si="50"/>
        <v>0</v>
      </c>
      <c r="X230" s="312">
        <f t="shared" si="51"/>
        <v>0</v>
      </c>
      <c r="Y230" s="312">
        <f t="shared" si="52"/>
        <v>0</v>
      </c>
      <c r="Z230" s="312">
        <f t="shared" si="57"/>
        <v>0</v>
      </c>
      <c r="AA230" s="312">
        <f t="shared" si="53"/>
        <v>0</v>
      </c>
      <c r="AB230" s="312">
        <f>VLOOKUP(C230,'[16]Adjusted Factors 21-22'!A:N,14,FALSE)</f>
        <v>377</v>
      </c>
      <c r="AF230" s="310" t="e">
        <f>VLOOKUP(C230,#REF!,69,FALSE)</f>
        <v>#REF!</v>
      </c>
      <c r="AG230" s="308">
        <v>453</v>
      </c>
      <c r="AH230" s="309" t="s">
        <v>1</v>
      </c>
      <c r="AI230" s="302" t="s">
        <v>366</v>
      </c>
    </row>
    <row r="231" spans="1:35">
      <c r="A231" s="302" t="str">
        <f t="shared" si="48"/>
        <v xml:space="preserve">454 - Place Farm Primary Academy </v>
      </c>
      <c r="B231" s="302">
        <v>454</v>
      </c>
      <c r="C231" s="308">
        <v>454</v>
      </c>
      <c r="D231" s="308" t="str">
        <f t="shared" si="54"/>
        <v>ACADEMY</v>
      </c>
      <c r="E231" s="309" t="str">
        <f t="shared" si="58"/>
        <v>ACADEMY</v>
      </c>
      <c r="F231" s="302" t="s">
        <v>466</v>
      </c>
      <c r="G231" s="310">
        <f>VLOOKUP(C231,'[16]New ISB 21-22'!A:BQ,69,FALSE)</f>
        <v>1618157.6</v>
      </c>
      <c r="H231" s="310">
        <f>VLOOKUP(C231,'[16]New ISB 21-22'!A:BV,74,FALSE)</f>
        <v>0</v>
      </c>
      <c r="I231" s="310"/>
      <c r="J231" s="310">
        <f t="shared" si="49"/>
        <v>1618157.6</v>
      </c>
      <c r="K231" s="412"/>
      <c r="L231" s="310">
        <v>0</v>
      </c>
      <c r="M231" s="310">
        <f>VLOOKUP(C231,'[16]Adjusted Factors 20-21'!A:BS,71,FALSE)*10000</f>
        <v>0</v>
      </c>
      <c r="N231" s="310">
        <f>VLOOKUP(B231,'[16]Adjusted Factors 21-22'!A:BQ,69,FALSE)*6000</f>
        <v>0</v>
      </c>
      <c r="O231" s="311">
        <f t="shared" si="55"/>
        <v>0</v>
      </c>
      <c r="P231" s="311"/>
      <c r="Q231" s="311">
        <f t="shared" si="56"/>
        <v>1618158</v>
      </c>
      <c r="R231" s="311"/>
      <c r="S231" s="311"/>
      <c r="T231" s="308">
        <v>454</v>
      </c>
      <c r="U231" s="312">
        <f t="shared" si="47"/>
        <v>0</v>
      </c>
      <c r="V231" s="312"/>
      <c r="W231" s="312">
        <f t="shared" si="50"/>
        <v>0</v>
      </c>
      <c r="X231" s="312">
        <f t="shared" si="51"/>
        <v>0</v>
      </c>
      <c r="Y231" s="312">
        <f t="shared" si="52"/>
        <v>0</v>
      </c>
      <c r="Z231" s="312">
        <f t="shared" si="57"/>
        <v>0</v>
      </c>
      <c r="AA231" s="312">
        <f t="shared" si="53"/>
        <v>0</v>
      </c>
      <c r="AB231" s="312">
        <f>VLOOKUP(C231,'[16]Adjusted Factors 21-22'!A:N,14,FALSE)</f>
        <v>385</v>
      </c>
      <c r="AF231" s="310" t="e">
        <f>VLOOKUP(C231,#REF!,69,FALSE)</f>
        <v>#REF!</v>
      </c>
      <c r="AG231" s="308">
        <v>454</v>
      </c>
      <c r="AH231" s="309" t="s">
        <v>1</v>
      </c>
      <c r="AI231" s="302" t="s">
        <v>466</v>
      </c>
    </row>
    <row r="232" spans="1:35">
      <c r="A232" s="302" t="str">
        <f t="shared" si="48"/>
        <v>455 - St Felix Roman Catholic Primary School</v>
      </c>
      <c r="B232" s="302">
        <v>455</v>
      </c>
      <c r="C232" s="308">
        <v>455</v>
      </c>
      <c r="D232" s="308" t="str">
        <f t="shared" si="54"/>
        <v>ACADEMY</v>
      </c>
      <c r="E232" s="309" t="str">
        <f t="shared" si="58"/>
        <v>ACADEMY</v>
      </c>
      <c r="F232" s="302" t="s">
        <v>367</v>
      </c>
      <c r="G232" s="310">
        <f>VLOOKUP(C232,'[16]New ISB 21-22'!A:BQ,69,FALSE)</f>
        <v>1064298.3999999999</v>
      </c>
      <c r="H232" s="310">
        <f>VLOOKUP(C232,'[16]New ISB 21-22'!A:BV,74,FALSE)</f>
        <v>0</v>
      </c>
      <c r="I232" s="310"/>
      <c r="J232" s="310">
        <f t="shared" si="49"/>
        <v>1064298.3999999999</v>
      </c>
      <c r="K232" s="412"/>
      <c r="L232" s="310">
        <v>0</v>
      </c>
      <c r="M232" s="310">
        <f>VLOOKUP(C232,'[16]Adjusted Factors 20-21'!A:BS,71,FALSE)*10000</f>
        <v>0</v>
      </c>
      <c r="N232" s="310">
        <f>VLOOKUP(B232,'[16]Adjusted Factors 21-22'!A:BQ,69,FALSE)*6000</f>
        <v>0</v>
      </c>
      <c r="O232" s="311">
        <f t="shared" si="55"/>
        <v>0</v>
      </c>
      <c r="P232" s="311"/>
      <c r="Q232" s="311">
        <f t="shared" si="56"/>
        <v>1064298</v>
      </c>
      <c r="R232" s="311"/>
      <c r="S232" s="311"/>
      <c r="T232" s="308">
        <v>455</v>
      </c>
      <c r="U232" s="312">
        <f t="shared" si="47"/>
        <v>0</v>
      </c>
      <c r="V232" s="312"/>
      <c r="W232" s="312">
        <f t="shared" si="50"/>
        <v>0</v>
      </c>
      <c r="X232" s="312">
        <f t="shared" si="51"/>
        <v>0</v>
      </c>
      <c r="Y232" s="312">
        <f t="shared" si="52"/>
        <v>0</v>
      </c>
      <c r="Z232" s="312">
        <f t="shared" si="57"/>
        <v>0</v>
      </c>
      <c r="AA232" s="312">
        <f t="shared" si="53"/>
        <v>0</v>
      </c>
      <c r="AB232" s="312">
        <f>VLOOKUP(C232,'[16]Adjusted Factors 21-22'!A:N,14,FALSE)</f>
        <v>253</v>
      </c>
      <c r="AF232" s="310" t="e">
        <f>VLOOKUP(C232,#REF!,69,FALSE)</f>
        <v>#REF!</v>
      </c>
      <c r="AG232" s="308">
        <v>455</v>
      </c>
      <c r="AH232" s="309" t="s">
        <v>1</v>
      </c>
      <c r="AI232" s="302" t="s">
        <v>367</v>
      </c>
    </row>
    <row r="233" spans="1:35">
      <c r="A233" s="302" t="str">
        <f t="shared" si="48"/>
        <v>457 - Honington CEVCP School</v>
      </c>
      <c r="B233" s="302">
        <v>457</v>
      </c>
      <c r="C233" s="308">
        <v>457</v>
      </c>
      <c r="D233" s="308">
        <f t="shared" si="54"/>
        <v>457</v>
      </c>
      <c r="E233" s="309">
        <f t="shared" si="58"/>
        <v>0</v>
      </c>
      <c r="F233" s="302" t="s">
        <v>368</v>
      </c>
      <c r="G233" s="310">
        <f>VLOOKUP(C233,'[16]New ISB 21-22'!A:BQ,69,FALSE)</f>
        <v>781530.48412852292</v>
      </c>
      <c r="H233" s="310">
        <f>VLOOKUP(C233,'[16]New ISB 21-22'!A:BV,74,FALSE)</f>
        <v>-4786.2</v>
      </c>
      <c r="I233" s="310"/>
      <c r="J233" s="310">
        <f t="shared" si="49"/>
        <v>776744.28412852297</v>
      </c>
      <c r="K233" s="412"/>
      <c r="L233" s="310">
        <v>0</v>
      </c>
      <c r="M233" s="310">
        <f>VLOOKUP(C233,'[16]Adjusted Factors 20-21'!A:BS,71,FALSE)*10000</f>
        <v>0</v>
      </c>
      <c r="N233" s="310">
        <f>VLOOKUP(B233,'[16]Adjusted Factors 21-22'!A:BQ,69,FALSE)*6000</f>
        <v>0</v>
      </c>
      <c r="O233" s="311">
        <f t="shared" si="55"/>
        <v>0</v>
      </c>
      <c r="P233" s="311"/>
      <c r="Q233" s="311">
        <f t="shared" si="56"/>
        <v>776744</v>
      </c>
      <c r="R233" s="311"/>
      <c r="S233" s="311"/>
      <c r="T233" s="308">
        <v>457</v>
      </c>
      <c r="U233" s="312">
        <f t="shared" si="47"/>
        <v>1980</v>
      </c>
      <c r="V233" s="312"/>
      <c r="W233" s="312">
        <f t="shared" si="50"/>
        <v>2192.4</v>
      </c>
      <c r="X233" s="312">
        <f t="shared" si="51"/>
        <v>343.8</v>
      </c>
      <c r="Y233" s="312">
        <f t="shared" si="52"/>
        <v>270</v>
      </c>
      <c r="Z233" s="312">
        <f t="shared" si="57"/>
        <v>-4786.2</v>
      </c>
      <c r="AA233" s="312">
        <f t="shared" si="53"/>
        <v>0</v>
      </c>
      <c r="AB233" s="312">
        <f>VLOOKUP(C233,'[16]Adjusted Factors 21-22'!A:N,14,FALSE)</f>
        <v>180</v>
      </c>
      <c r="AF233" s="310" t="e">
        <f>VLOOKUP(C233,#REF!,69,FALSE)</f>
        <v>#REF!</v>
      </c>
      <c r="AG233" s="308">
        <v>457</v>
      </c>
      <c r="AH233" s="309">
        <v>0</v>
      </c>
      <c r="AI233" s="302" t="s">
        <v>368</v>
      </c>
    </row>
    <row r="234" spans="1:35">
      <c r="A234" s="302" t="str">
        <f t="shared" si="48"/>
        <v>458 - Hopton CEVCP School</v>
      </c>
      <c r="B234" s="302">
        <v>458</v>
      </c>
      <c r="C234" s="308">
        <v>458</v>
      </c>
      <c r="D234" s="308">
        <f t="shared" si="54"/>
        <v>458</v>
      </c>
      <c r="E234" s="309">
        <f t="shared" si="58"/>
        <v>0</v>
      </c>
      <c r="F234" s="302" t="s">
        <v>369</v>
      </c>
      <c r="G234" s="310">
        <f>VLOOKUP(C234,'[16]New ISB 21-22'!A:BQ,69,FALSE)</f>
        <v>443862.9367088608</v>
      </c>
      <c r="H234" s="310">
        <f>VLOOKUP(C234,'[16]New ISB 21-22'!A:BV,74,FALSE)</f>
        <v>-2339.92</v>
      </c>
      <c r="I234" s="310"/>
      <c r="J234" s="310">
        <f t="shared" si="49"/>
        <v>441523.01670886081</v>
      </c>
      <c r="K234" s="412"/>
      <c r="L234" s="310">
        <v>0</v>
      </c>
      <c r="M234" s="310">
        <f>VLOOKUP(C234,'[16]Adjusted Factors 20-21'!A:BS,71,FALSE)*10000</f>
        <v>0</v>
      </c>
      <c r="N234" s="310">
        <f>VLOOKUP(B234,'[16]Adjusted Factors 21-22'!A:BQ,69,FALSE)*6000</f>
        <v>0</v>
      </c>
      <c r="O234" s="311">
        <f t="shared" si="55"/>
        <v>0</v>
      </c>
      <c r="P234" s="311"/>
      <c r="Q234" s="311">
        <f t="shared" si="56"/>
        <v>441523</v>
      </c>
      <c r="R234" s="311"/>
      <c r="S234" s="311"/>
      <c r="T234" s="308">
        <v>458</v>
      </c>
      <c r="U234" s="312">
        <f t="shared" si="47"/>
        <v>968</v>
      </c>
      <c r="V234" s="312"/>
      <c r="W234" s="312">
        <f t="shared" si="50"/>
        <v>1071.8399999999999</v>
      </c>
      <c r="X234" s="312">
        <f t="shared" si="51"/>
        <v>168.07999999999998</v>
      </c>
      <c r="Y234" s="312">
        <f t="shared" si="52"/>
        <v>132</v>
      </c>
      <c r="Z234" s="312">
        <f t="shared" si="57"/>
        <v>-2339.92</v>
      </c>
      <c r="AA234" s="312">
        <f t="shared" si="53"/>
        <v>0</v>
      </c>
      <c r="AB234" s="312">
        <f>VLOOKUP(C234,'[16]Adjusted Factors 21-22'!A:N,14,FALSE)</f>
        <v>88</v>
      </c>
      <c r="AF234" s="310" t="e">
        <f>VLOOKUP(C234,#REF!,69,FALSE)</f>
        <v>#REF!</v>
      </c>
      <c r="AG234" s="308">
        <v>458</v>
      </c>
      <c r="AH234" s="309">
        <v>0</v>
      </c>
      <c r="AI234" s="302" t="s">
        <v>369</v>
      </c>
    </row>
    <row r="235" spans="1:35">
      <c r="A235" s="302" t="str">
        <f t="shared" si="48"/>
        <v>460 - Hundon Community Primary School</v>
      </c>
      <c r="B235" s="302">
        <v>460</v>
      </c>
      <c r="C235" s="308">
        <v>460</v>
      </c>
      <c r="D235" s="308">
        <f t="shared" si="54"/>
        <v>460</v>
      </c>
      <c r="E235" s="309">
        <f t="shared" si="58"/>
        <v>0</v>
      </c>
      <c r="F235" s="302" t="s">
        <v>370</v>
      </c>
      <c r="G235" s="310">
        <f>VLOOKUP(C235,'[16]New ISB 21-22'!A:BQ,69,FALSE)</f>
        <v>427671.13934426231</v>
      </c>
      <c r="H235" s="310">
        <f>VLOOKUP(C235,'[16]New ISB 21-22'!A:BV,74,FALSE)</f>
        <v>-1887.89</v>
      </c>
      <c r="I235" s="310"/>
      <c r="J235" s="310">
        <f t="shared" si="49"/>
        <v>425783.24934426229</v>
      </c>
      <c r="K235" s="412"/>
      <c r="L235" s="310">
        <v>0</v>
      </c>
      <c r="M235" s="310">
        <f>VLOOKUP(C235,'[16]Adjusted Factors 20-21'!A:BS,71,FALSE)*10000</f>
        <v>0</v>
      </c>
      <c r="N235" s="310">
        <f>VLOOKUP(B235,'[16]Adjusted Factors 21-22'!A:BQ,69,FALSE)*6000</f>
        <v>0</v>
      </c>
      <c r="O235" s="311">
        <f t="shared" si="55"/>
        <v>0</v>
      </c>
      <c r="P235" s="311"/>
      <c r="Q235" s="311">
        <f t="shared" si="56"/>
        <v>425783</v>
      </c>
      <c r="R235" s="311"/>
      <c r="S235" s="311"/>
      <c r="T235" s="308">
        <v>460</v>
      </c>
      <c r="U235" s="312">
        <f t="shared" si="47"/>
        <v>781</v>
      </c>
      <c r="V235" s="312"/>
      <c r="W235" s="312">
        <f t="shared" si="50"/>
        <v>864.78</v>
      </c>
      <c r="X235" s="312">
        <f t="shared" si="51"/>
        <v>135.60999999999999</v>
      </c>
      <c r="Y235" s="312">
        <f t="shared" si="52"/>
        <v>106.5</v>
      </c>
      <c r="Z235" s="312">
        <f t="shared" si="57"/>
        <v>-1887.8899999999999</v>
      </c>
      <c r="AA235" s="312">
        <f t="shared" si="53"/>
        <v>0</v>
      </c>
      <c r="AB235" s="312">
        <f>VLOOKUP(C235,'[16]Adjusted Factors 21-22'!A:N,14,FALSE)</f>
        <v>71</v>
      </c>
      <c r="AF235" s="310" t="e">
        <f>VLOOKUP(C235,#REF!,69,FALSE)</f>
        <v>#REF!</v>
      </c>
      <c r="AG235" s="308">
        <v>460</v>
      </c>
      <c r="AH235" s="309">
        <v>0</v>
      </c>
      <c r="AI235" s="302" t="s">
        <v>370</v>
      </c>
    </row>
    <row r="236" spans="1:35">
      <c r="A236" s="302" t="str">
        <f t="shared" si="48"/>
        <v>461 - Ickworth Park Primary School</v>
      </c>
      <c r="B236" s="302">
        <v>461</v>
      </c>
      <c r="C236" s="308">
        <v>461</v>
      </c>
      <c r="D236" s="308">
        <f t="shared" si="54"/>
        <v>461</v>
      </c>
      <c r="E236" s="309">
        <f t="shared" si="58"/>
        <v>0</v>
      </c>
      <c r="F236" s="302" t="s">
        <v>371</v>
      </c>
      <c r="G236" s="310">
        <f>VLOOKUP(C236,'[16]New ISB 21-22'!A:BQ,69,FALSE)</f>
        <v>825826.75</v>
      </c>
      <c r="H236" s="310">
        <f>VLOOKUP(C236,'[16]New ISB 21-22'!A:BV,74,FALSE)</f>
        <v>-5131.87</v>
      </c>
      <c r="I236" s="310"/>
      <c r="J236" s="310">
        <f t="shared" si="49"/>
        <v>820694.88</v>
      </c>
      <c r="K236" s="412"/>
      <c r="L236" s="310">
        <v>0</v>
      </c>
      <c r="M236" s="310">
        <f>VLOOKUP(C236,'[16]Adjusted Factors 20-21'!A:BS,71,FALSE)*10000</f>
        <v>0</v>
      </c>
      <c r="N236" s="310">
        <f>VLOOKUP(B236,'[16]Adjusted Factors 21-22'!A:BQ,69,FALSE)*6000</f>
        <v>0</v>
      </c>
      <c r="O236" s="311">
        <f t="shared" si="55"/>
        <v>0</v>
      </c>
      <c r="P236" s="311"/>
      <c r="Q236" s="311">
        <f t="shared" si="56"/>
        <v>820695</v>
      </c>
      <c r="R236" s="311"/>
      <c r="S236" s="311"/>
      <c r="T236" s="308">
        <v>461</v>
      </c>
      <c r="U236" s="312">
        <f t="shared" si="47"/>
        <v>2123</v>
      </c>
      <c r="V236" s="312"/>
      <c r="W236" s="312">
        <f t="shared" si="50"/>
        <v>2350.7399999999998</v>
      </c>
      <c r="X236" s="312">
        <f t="shared" si="51"/>
        <v>368.63</v>
      </c>
      <c r="Y236" s="312">
        <f t="shared" si="52"/>
        <v>289.5</v>
      </c>
      <c r="Z236" s="312">
        <f t="shared" si="57"/>
        <v>-5131.87</v>
      </c>
      <c r="AA236" s="312">
        <f t="shared" si="53"/>
        <v>0</v>
      </c>
      <c r="AB236" s="312">
        <f>VLOOKUP(C236,'[16]Adjusted Factors 21-22'!A:N,14,FALSE)</f>
        <v>193</v>
      </c>
      <c r="AF236" s="310" t="e">
        <f>VLOOKUP(C236,#REF!,69,FALSE)</f>
        <v>#REF!</v>
      </c>
      <c r="AG236" s="308">
        <v>461</v>
      </c>
      <c r="AH236" s="309">
        <v>0</v>
      </c>
      <c r="AI236" s="302" t="s">
        <v>371</v>
      </c>
    </row>
    <row r="237" spans="1:35">
      <c r="A237" s="302" t="str">
        <f t="shared" si="48"/>
        <v>464 - Ixworth CEVCP School</v>
      </c>
      <c r="B237" s="302">
        <v>464</v>
      </c>
      <c r="C237" s="308">
        <v>464</v>
      </c>
      <c r="D237" s="308" t="str">
        <f t="shared" si="54"/>
        <v>ACADEMY</v>
      </c>
      <c r="E237" s="309" t="str">
        <f t="shared" si="58"/>
        <v>ACADEMY</v>
      </c>
      <c r="F237" s="302" t="s">
        <v>372</v>
      </c>
      <c r="G237" s="310">
        <f>VLOOKUP(C237,'[16]New ISB 21-22'!A:BQ,69,FALSE)</f>
        <v>604443.02494318131</v>
      </c>
      <c r="H237" s="310">
        <f>VLOOKUP(C237,'[16]New ISB 21-22'!A:BV,74,FALSE)</f>
        <v>0</v>
      </c>
      <c r="I237" s="310"/>
      <c r="J237" s="310">
        <f t="shared" si="49"/>
        <v>604443.02494318131</v>
      </c>
      <c r="K237" s="412"/>
      <c r="L237" s="310">
        <v>0</v>
      </c>
      <c r="M237" s="310">
        <f>VLOOKUP(C237,'[16]Adjusted Factors 20-21'!A:BS,71,FALSE)*10000</f>
        <v>0</v>
      </c>
      <c r="N237" s="310">
        <f>VLOOKUP(B237,'[16]Adjusted Factors 21-22'!A:BQ,69,FALSE)*6000</f>
        <v>0</v>
      </c>
      <c r="O237" s="311">
        <f t="shared" si="55"/>
        <v>0</v>
      </c>
      <c r="P237" s="311"/>
      <c r="Q237" s="311">
        <f t="shared" si="56"/>
        <v>604443</v>
      </c>
      <c r="R237" s="311"/>
      <c r="S237" s="311"/>
      <c r="T237" s="308">
        <v>464</v>
      </c>
      <c r="U237" s="312">
        <f t="shared" si="47"/>
        <v>0</v>
      </c>
      <c r="V237" s="312"/>
      <c r="W237" s="312">
        <f t="shared" si="50"/>
        <v>0</v>
      </c>
      <c r="X237" s="312">
        <f t="shared" si="51"/>
        <v>0</v>
      </c>
      <c r="Y237" s="312">
        <f t="shared" si="52"/>
        <v>0</v>
      </c>
      <c r="Z237" s="312">
        <f t="shared" si="57"/>
        <v>0</v>
      </c>
      <c r="AA237" s="312">
        <f t="shared" si="53"/>
        <v>0</v>
      </c>
      <c r="AB237" s="312">
        <f>VLOOKUP(C237,'[16]Adjusted Factors 21-22'!A:N,14,FALSE)</f>
        <v>130</v>
      </c>
      <c r="AF237" s="310" t="e">
        <f>VLOOKUP(C237,#REF!,69,FALSE)</f>
        <v>#REF!</v>
      </c>
      <c r="AG237" s="308">
        <v>464</v>
      </c>
      <c r="AH237" s="309" t="s">
        <v>1</v>
      </c>
      <c r="AI237" s="302" t="s">
        <v>372</v>
      </c>
    </row>
    <row r="238" spans="1:35">
      <c r="A238" s="302" t="str">
        <f t="shared" si="48"/>
        <v>465 - Kedington Primary School</v>
      </c>
      <c r="B238" s="302">
        <v>465</v>
      </c>
      <c r="C238" s="308">
        <v>465</v>
      </c>
      <c r="D238" s="308" t="str">
        <f t="shared" si="54"/>
        <v>ACADEMY</v>
      </c>
      <c r="E238" s="309" t="str">
        <f t="shared" si="58"/>
        <v>ACADEMY</v>
      </c>
      <c r="F238" s="302" t="s">
        <v>373</v>
      </c>
      <c r="G238" s="310">
        <f>VLOOKUP(C238,'[16]New ISB 21-22'!A:BQ,69,FALSE)</f>
        <v>840454.4</v>
      </c>
      <c r="H238" s="310">
        <f>VLOOKUP(C238,'[16]New ISB 21-22'!A:BV,74,FALSE)</f>
        <v>0</v>
      </c>
      <c r="I238" s="310"/>
      <c r="J238" s="310">
        <f t="shared" si="49"/>
        <v>840454.4</v>
      </c>
      <c r="K238" s="412"/>
      <c r="L238" s="310">
        <v>0</v>
      </c>
      <c r="M238" s="310">
        <f>VLOOKUP(C238,'[16]Adjusted Factors 20-21'!A:BS,71,FALSE)*10000</f>
        <v>0</v>
      </c>
      <c r="N238" s="310">
        <f>VLOOKUP(B238,'[16]Adjusted Factors 21-22'!A:BQ,69,FALSE)*6000</f>
        <v>0</v>
      </c>
      <c r="O238" s="311">
        <f t="shared" si="55"/>
        <v>0</v>
      </c>
      <c r="P238" s="311"/>
      <c r="Q238" s="311">
        <f t="shared" si="56"/>
        <v>840454</v>
      </c>
      <c r="R238" s="311"/>
      <c r="S238" s="311"/>
      <c r="T238" s="308">
        <v>465</v>
      </c>
      <c r="U238" s="312">
        <f t="shared" si="47"/>
        <v>0</v>
      </c>
      <c r="V238" s="312"/>
      <c r="W238" s="312">
        <f t="shared" si="50"/>
        <v>0</v>
      </c>
      <c r="X238" s="312">
        <f t="shared" si="51"/>
        <v>0</v>
      </c>
      <c r="Y238" s="312">
        <f t="shared" si="52"/>
        <v>0</v>
      </c>
      <c r="Z238" s="312">
        <f t="shared" si="57"/>
        <v>0</v>
      </c>
      <c r="AA238" s="312">
        <f t="shared" si="53"/>
        <v>0</v>
      </c>
      <c r="AB238" s="312">
        <f>VLOOKUP(C238,'[16]Adjusted Factors 21-22'!A:N,14,FALSE)</f>
        <v>200</v>
      </c>
      <c r="AF238" s="310" t="e">
        <f>VLOOKUP(C238,#REF!,69,FALSE)</f>
        <v>#REF!</v>
      </c>
      <c r="AG238" s="308">
        <v>465</v>
      </c>
      <c r="AH238" s="309" t="s">
        <v>1</v>
      </c>
      <c r="AI238" s="302" t="s">
        <v>373</v>
      </c>
    </row>
    <row r="239" spans="1:35">
      <c r="A239" s="302" t="str">
        <f t="shared" si="48"/>
        <v>466 - Lakenheath Community Primary School</v>
      </c>
      <c r="B239" s="302">
        <v>466</v>
      </c>
      <c r="C239" s="308">
        <v>466</v>
      </c>
      <c r="D239" s="308">
        <f t="shared" si="54"/>
        <v>466</v>
      </c>
      <c r="E239" s="309">
        <f t="shared" si="58"/>
        <v>0</v>
      </c>
      <c r="F239" s="302" t="s">
        <v>374</v>
      </c>
      <c r="G239" s="310">
        <f>VLOOKUP(C239,'[16]New ISB 21-22'!A:BQ,69,FALSE)</f>
        <v>1170957</v>
      </c>
      <c r="H239" s="310">
        <f>VLOOKUP(C239,'[16]New ISB 21-22'!A:BV,74,FALSE)</f>
        <v>-7312.25</v>
      </c>
      <c r="I239" s="310"/>
      <c r="J239" s="310">
        <f t="shared" si="49"/>
        <v>1163644.75</v>
      </c>
      <c r="K239" s="412"/>
      <c r="L239" s="310">
        <v>0</v>
      </c>
      <c r="M239" s="310">
        <f>VLOOKUP(C239,'[16]Adjusted Factors 20-21'!A:BS,71,FALSE)*10000</f>
        <v>0</v>
      </c>
      <c r="N239" s="310">
        <f>VLOOKUP(B239,'[16]Adjusted Factors 21-22'!A:BQ,69,FALSE)*6000</f>
        <v>0</v>
      </c>
      <c r="O239" s="311">
        <f t="shared" si="55"/>
        <v>0</v>
      </c>
      <c r="P239" s="311"/>
      <c r="Q239" s="311">
        <f t="shared" si="56"/>
        <v>1163645</v>
      </c>
      <c r="R239" s="311"/>
      <c r="S239" s="311"/>
      <c r="T239" s="308">
        <v>466</v>
      </c>
      <c r="U239" s="312">
        <f t="shared" si="47"/>
        <v>3025</v>
      </c>
      <c r="V239" s="312"/>
      <c r="W239" s="312">
        <f t="shared" si="50"/>
        <v>3349.5</v>
      </c>
      <c r="X239" s="312">
        <f t="shared" si="51"/>
        <v>525.25</v>
      </c>
      <c r="Y239" s="312">
        <f t="shared" si="52"/>
        <v>412.5</v>
      </c>
      <c r="Z239" s="312">
        <f t="shared" si="57"/>
        <v>-7312.25</v>
      </c>
      <c r="AA239" s="312">
        <f t="shared" si="53"/>
        <v>0</v>
      </c>
      <c r="AB239" s="312">
        <f>VLOOKUP(C239,'[16]Adjusted Factors 21-22'!A:N,14,FALSE)</f>
        <v>275</v>
      </c>
      <c r="AF239" s="310" t="e">
        <f>VLOOKUP(C239,#REF!,69,FALSE)</f>
        <v>#REF!</v>
      </c>
      <c r="AG239" s="308">
        <v>466</v>
      </c>
      <c r="AH239" s="309">
        <v>0</v>
      </c>
      <c r="AI239" s="302" t="s">
        <v>374</v>
      </c>
    </row>
    <row r="240" spans="1:35">
      <c r="A240" s="302" t="str">
        <f t="shared" si="48"/>
        <v>467 - Lavenham Community Primary School</v>
      </c>
      <c r="B240" s="302">
        <v>467</v>
      </c>
      <c r="C240" s="308">
        <v>467</v>
      </c>
      <c r="D240" s="308">
        <f t="shared" si="54"/>
        <v>467</v>
      </c>
      <c r="E240" s="309">
        <f t="shared" si="58"/>
        <v>0</v>
      </c>
      <c r="F240" s="302" t="s">
        <v>375</v>
      </c>
      <c r="G240" s="310">
        <f>VLOOKUP(C240,'[16]New ISB 21-22'!A:BQ,69,FALSE)</f>
        <v>566796.87792219687</v>
      </c>
      <c r="H240" s="310">
        <f>VLOOKUP(C240,'[16]New ISB 21-22'!A:BV,74,FALSE)</f>
        <v>-3084.44</v>
      </c>
      <c r="I240" s="310"/>
      <c r="J240" s="310">
        <f t="shared" si="49"/>
        <v>563712.43792219693</v>
      </c>
      <c r="K240" s="412"/>
      <c r="L240" s="310">
        <v>0</v>
      </c>
      <c r="M240" s="310">
        <f>VLOOKUP(C240,'[16]Adjusted Factors 20-21'!A:BS,71,FALSE)*10000</f>
        <v>0</v>
      </c>
      <c r="N240" s="310">
        <f>VLOOKUP(B240,'[16]Adjusted Factors 21-22'!A:BQ,69,FALSE)*6000</f>
        <v>0</v>
      </c>
      <c r="O240" s="311">
        <f t="shared" si="55"/>
        <v>0</v>
      </c>
      <c r="P240" s="311"/>
      <c r="Q240" s="311">
        <f t="shared" si="56"/>
        <v>563712</v>
      </c>
      <c r="R240" s="311"/>
      <c r="S240" s="311"/>
      <c r="T240" s="308">
        <v>467</v>
      </c>
      <c r="U240" s="312">
        <f t="shared" si="47"/>
        <v>1276</v>
      </c>
      <c r="V240" s="312"/>
      <c r="W240" s="312">
        <f t="shared" si="50"/>
        <v>1412.8799999999999</v>
      </c>
      <c r="X240" s="312">
        <f t="shared" si="51"/>
        <v>221.56</v>
      </c>
      <c r="Y240" s="312">
        <f t="shared" si="52"/>
        <v>174</v>
      </c>
      <c r="Z240" s="312">
        <f t="shared" si="57"/>
        <v>-3084.44</v>
      </c>
      <c r="AA240" s="312">
        <f t="shared" si="53"/>
        <v>0</v>
      </c>
      <c r="AB240" s="312">
        <f>VLOOKUP(C240,'[16]Adjusted Factors 21-22'!A:N,14,FALSE)</f>
        <v>116</v>
      </c>
      <c r="AF240" s="310" t="e">
        <f>VLOOKUP(C240,#REF!,69,FALSE)</f>
        <v>#REF!</v>
      </c>
      <c r="AG240" s="308">
        <v>467</v>
      </c>
      <c r="AH240" s="309">
        <v>0</v>
      </c>
      <c r="AI240" s="302" t="s">
        <v>375</v>
      </c>
    </row>
    <row r="241" spans="1:35">
      <c r="A241" s="302" t="str">
        <f t="shared" si="48"/>
        <v>468 - All Saints CEVCP School, Lawshall</v>
      </c>
      <c r="B241" s="302">
        <v>468</v>
      </c>
      <c r="C241" s="308">
        <v>468</v>
      </c>
      <c r="D241" s="308">
        <f t="shared" si="54"/>
        <v>468</v>
      </c>
      <c r="E241" s="309">
        <f t="shared" si="58"/>
        <v>0</v>
      </c>
      <c r="F241" s="302" t="s">
        <v>376</v>
      </c>
      <c r="G241" s="310">
        <f>VLOOKUP(C241,'[16]New ISB 21-22'!A:BQ,69,FALSE)</f>
        <v>726069</v>
      </c>
      <c r="H241" s="310">
        <f>VLOOKUP(C241,'[16]New ISB 21-22'!A:BV,74,FALSE)</f>
        <v>-4520.3</v>
      </c>
      <c r="I241" s="310"/>
      <c r="J241" s="310">
        <f t="shared" si="49"/>
        <v>721548.7</v>
      </c>
      <c r="K241" s="412"/>
      <c r="L241" s="310">
        <v>0</v>
      </c>
      <c r="M241" s="310">
        <f>VLOOKUP(C241,'[16]Adjusted Factors 20-21'!A:BS,71,FALSE)*10000</f>
        <v>0</v>
      </c>
      <c r="N241" s="310">
        <f>VLOOKUP(B241,'[16]Adjusted Factors 21-22'!A:BQ,69,FALSE)*6000</f>
        <v>0</v>
      </c>
      <c r="O241" s="311">
        <f t="shared" si="55"/>
        <v>0</v>
      </c>
      <c r="P241" s="311"/>
      <c r="Q241" s="311">
        <f t="shared" si="56"/>
        <v>721549</v>
      </c>
      <c r="R241" s="311"/>
      <c r="S241" s="311"/>
      <c r="T241" s="308">
        <v>468</v>
      </c>
      <c r="U241" s="312">
        <f t="shared" si="47"/>
        <v>1870</v>
      </c>
      <c r="V241" s="312"/>
      <c r="W241" s="312">
        <f t="shared" si="50"/>
        <v>2070.6</v>
      </c>
      <c r="X241" s="312">
        <f t="shared" si="51"/>
        <v>324.7</v>
      </c>
      <c r="Y241" s="312">
        <f t="shared" si="52"/>
        <v>255</v>
      </c>
      <c r="Z241" s="312">
        <f t="shared" si="57"/>
        <v>-4520.3</v>
      </c>
      <c r="AA241" s="312">
        <f t="shared" si="53"/>
        <v>0</v>
      </c>
      <c r="AB241" s="312">
        <f>VLOOKUP(C241,'[16]Adjusted Factors 21-22'!A:N,14,FALSE)</f>
        <v>170</v>
      </c>
      <c r="AF241" s="310" t="e">
        <f>VLOOKUP(C241,#REF!,69,FALSE)</f>
        <v>#REF!</v>
      </c>
      <c r="AG241" s="308">
        <v>468</v>
      </c>
      <c r="AH241" s="309">
        <v>0</v>
      </c>
      <c r="AI241" s="302" t="s">
        <v>376</v>
      </c>
    </row>
    <row r="242" spans="1:35">
      <c r="A242" s="302" t="str">
        <f t="shared" si="48"/>
        <v>469 - Long Melford CEVCP School</v>
      </c>
      <c r="B242" s="302">
        <v>469</v>
      </c>
      <c r="C242" s="308">
        <v>469</v>
      </c>
      <c r="D242" s="308" t="str">
        <f t="shared" si="54"/>
        <v>ACADEMY</v>
      </c>
      <c r="E242" s="309" t="str">
        <f t="shared" si="58"/>
        <v>ACADEMY</v>
      </c>
      <c r="F242" s="302" t="s">
        <v>377</v>
      </c>
      <c r="G242" s="310">
        <f>VLOOKUP(C242,'[16]New ISB 21-22'!A:BQ,69,FALSE)</f>
        <v>856992.87626531976</v>
      </c>
      <c r="H242" s="310">
        <f>VLOOKUP(C242,'[16]New ISB 21-22'!A:BV,74,FALSE)</f>
        <v>0</v>
      </c>
      <c r="I242" s="310"/>
      <c r="J242" s="310">
        <f t="shared" si="49"/>
        <v>856992.87626531976</v>
      </c>
      <c r="K242" s="412"/>
      <c r="L242" s="310">
        <v>0</v>
      </c>
      <c r="M242" s="310">
        <f>VLOOKUP(C242,'[16]Adjusted Factors 20-21'!A:BS,71,FALSE)*10000</f>
        <v>0</v>
      </c>
      <c r="N242" s="310">
        <f>VLOOKUP(B242,'[16]Adjusted Factors 21-22'!A:BQ,69,FALSE)*6000</f>
        <v>0</v>
      </c>
      <c r="O242" s="311">
        <f t="shared" si="55"/>
        <v>0</v>
      </c>
      <c r="P242" s="311"/>
      <c r="Q242" s="311">
        <f t="shared" si="56"/>
        <v>856993</v>
      </c>
      <c r="R242" s="311"/>
      <c r="S242" s="311"/>
      <c r="T242" s="308">
        <v>469</v>
      </c>
      <c r="U242" s="312">
        <f t="shared" si="47"/>
        <v>0</v>
      </c>
      <c r="V242" s="312"/>
      <c r="W242" s="312">
        <f t="shared" si="50"/>
        <v>0</v>
      </c>
      <c r="X242" s="312">
        <f t="shared" si="51"/>
        <v>0</v>
      </c>
      <c r="Y242" s="312">
        <f t="shared" si="52"/>
        <v>0</v>
      </c>
      <c r="Z242" s="312">
        <f t="shared" si="57"/>
        <v>0</v>
      </c>
      <c r="AA242" s="312">
        <f t="shared" si="53"/>
        <v>0</v>
      </c>
      <c r="AB242" s="312">
        <f>VLOOKUP(C242,'[16]Adjusted Factors 21-22'!A:N,14,FALSE)</f>
        <v>199</v>
      </c>
      <c r="AF242" s="310" t="e">
        <f>VLOOKUP(C242,#REF!,69,FALSE)</f>
        <v>#REF!</v>
      </c>
      <c r="AG242" s="308">
        <v>469</v>
      </c>
      <c r="AH242" s="309" t="s">
        <v>1</v>
      </c>
      <c r="AI242" s="302" t="s">
        <v>377</v>
      </c>
    </row>
    <row r="243" spans="1:35">
      <c r="A243" s="302" t="str">
        <f t="shared" si="48"/>
        <v>471 - Mendlesham Community Primary School</v>
      </c>
      <c r="B243" s="302">
        <v>471</v>
      </c>
      <c r="C243" s="308">
        <v>471</v>
      </c>
      <c r="D243" s="308" t="str">
        <f t="shared" si="54"/>
        <v>ACADEMY</v>
      </c>
      <c r="E243" s="309" t="str">
        <f t="shared" si="58"/>
        <v>ACADEMY</v>
      </c>
      <c r="F243" s="302" t="s">
        <v>378</v>
      </c>
      <c r="G243" s="310">
        <f>VLOOKUP(C243,'[16]New ISB 21-22'!A:BQ,69,FALSE)</f>
        <v>503288.35164835164</v>
      </c>
      <c r="H243" s="310">
        <f>VLOOKUP(C243,'[16]New ISB 21-22'!A:BV,74,FALSE)</f>
        <v>0</v>
      </c>
      <c r="I243" s="310"/>
      <c r="J243" s="310">
        <f t="shared" si="49"/>
        <v>503288.35164835164</v>
      </c>
      <c r="K243" s="412"/>
      <c r="L243" s="310">
        <v>0</v>
      </c>
      <c r="M243" s="310">
        <f>VLOOKUP(C243,'[16]Adjusted Factors 20-21'!A:BS,71,FALSE)*10000</f>
        <v>0</v>
      </c>
      <c r="N243" s="310">
        <f>VLOOKUP(B243,'[16]Adjusted Factors 21-22'!A:BQ,69,FALSE)*6000</f>
        <v>0</v>
      </c>
      <c r="O243" s="311">
        <f t="shared" si="55"/>
        <v>0</v>
      </c>
      <c r="P243" s="311"/>
      <c r="Q243" s="311">
        <f t="shared" si="56"/>
        <v>503288</v>
      </c>
      <c r="R243" s="311"/>
      <c r="S243" s="311"/>
      <c r="T243" s="308">
        <v>471</v>
      </c>
      <c r="U243" s="312">
        <f t="shared" si="47"/>
        <v>0</v>
      </c>
      <c r="V243" s="312"/>
      <c r="W243" s="312">
        <f t="shared" si="50"/>
        <v>0</v>
      </c>
      <c r="X243" s="312">
        <f t="shared" si="51"/>
        <v>0</v>
      </c>
      <c r="Y243" s="312">
        <f t="shared" si="52"/>
        <v>0</v>
      </c>
      <c r="Z243" s="312">
        <f t="shared" si="57"/>
        <v>0</v>
      </c>
      <c r="AA243" s="312">
        <f t="shared" si="53"/>
        <v>0</v>
      </c>
      <c r="AB243" s="312">
        <f>VLOOKUP(C243,'[16]Adjusted Factors 21-22'!A:N,14,FALSE)</f>
        <v>106</v>
      </c>
      <c r="AF243" s="310" t="e">
        <f>VLOOKUP(C243,#REF!,69,FALSE)</f>
        <v>#REF!</v>
      </c>
      <c r="AG243" s="308">
        <v>471</v>
      </c>
      <c r="AH243" s="309" t="s">
        <v>1</v>
      </c>
      <c r="AI243" s="302" t="s">
        <v>378</v>
      </c>
    </row>
    <row r="244" spans="1:35">
      <c r="A244" s="302" t="str">
        <f t="shared" si="48"/>
        <v>472 - St Mary's CEVAP School, Mildenhall</v>
      </c>
      <c r="B244" s="302">
        <v>472</v>
      </c>
      <c r="C244" s="308">
        <v>472</v>
      </c>
      <c r="D244" s="308" t="str">
        <f t="shared" si="54"/>
        <v>ACADEMY</v>
      </c>
      <c r="E244" s="309" t="str">
        <f t="shared" si="58"/>
        <v>ACADEMY</v>
      </c>
      <c r="F244" s="302" t="s">
        <v>379</v>
      </c>
      <c r="G244" s="310">
        <f>VLOOKUP(C244,'[16]New ISB 21-22'!A:BQ,69,FALSE)</f>
        <v>1705440</v>
      </c>
      <c r="H244" s="310">
        <f>VLOOKUP(C244,'[16]New ISB 21-22'!A:BV,74,FALSE)</f>
        <v>0</v>
      </c>
      <c r="I244" s="310"/>
      <c r="J244" s="310">
        <f t="shared" si="49"/>
        <v>1705440</v>
      </c>
      <c r="K244" s="412"/>
      <c r="L244" s="310">
        <v>0</v>
      </c>
      <c r="M244" s="310">
        <f>VLOOKUP(C244,'[16]Adjusted Factors 20-21'!A:BS,71,FALSE)*10000</f>
        <v>0</v>
      </c>
      <c r="N244" s="310">
        <f>VLOOKUP(B244,'[16]Adjusted Factors 21-22'!A:BQ,69,FALSE)*6000</f>
        <v>0</v>
      </c>
      <c r="O244" s="311">
        <f t="shared" si="55"/>
        <v>0</v>
      </c>
      <c r="P244" s="311"/>
      <c r="Q244" s="311">
        <f t="shared" si="56"/>
        <v>1705440</v>
      </c>
      <c r="R244" s="311"/>
      <c r="S244" s="311"/>
      <c r="T244" s="308">
        <v>472</v>
      </c>
      <c r="U244" s="312">
        <f t="shared" si="47"/>
        <v>0</v>
      </c>
      <c r="V244" s="312"/>
      <c r="W244" s="312">
        <f t="shared" si="50"/>
        <v>0</v>
      </c>
      <c r="X244" s="312">
        <f t="shared" si="51"/>
        <v>0</v>
      </c>
      <c r="Y244" s="312">
        <f t="shared" si="52"/>
        <v>0</v>
      </c>
      <c r="Z244" s="312">
        <f t="shared" si="57"/>
        <v>0</v>
      </c>
      <c r="AA244" s="312">
        <f t="shared" si="53"/>
        <v>0</v>
      </c>
      <c r="AB244" s="312">
        <f>VLOOKUP(C244,'[16]Adjusted Factors 21-22'!A:N,14,FALSE)</f>
        <v>408</v>
      </c>
      <c r="AF244" s="310" t="e">
        <f>VLOOKUP(C244,#REF!,69,FALSE)</f>
        <v>#REF!</v>
      </c>
      <c r="AG244" s="308">
        <v>472</v>
      </c>
      <c r="AH244" s="309" t="s">
        <v>1</v>
      </c>
      <c r="AI244" s="302" t="s">
        <v>379</v>
      </c>
    </row>
    <row r="245" spans="1:35">
      <c r="A245" s="302" t="str">
        <f t="shared" si="48"/>
        <v xml:space="preserve">473 - Beck Row Primary School </v>
      </c>
      <c r="B245" s="302">
        <v>473</v>
      </c>
      <c r="C245" s="308">
        <v>473</v>
      </c>
      <c r="D245" s="308" t="str">
        <f t="shared" si="54"/>
        <v>ACADEMY</v>
      </c>
      <c r="E245" s="309" t="str">
        <f t="shared" si="58"/>
        <v>ACADEMY</v>
      </c>
      <c r="F245" s="302" t="s">
        <v>380</v>
      </c>
      <c r="G245" s="310">
        <f>VLOOKUP(C245,'[16]New ISB 21-22'!A:BQ,69,FALSE)</f>
        <v>990016.4963402889</v>
      </c>
      <c r="H245" s="310">
        <f>VLOOKUP(C245,'[16]New ISB 21-22'!A:BV,74,FALSE)</f>
        <v>0</v>
      </c>
      <c r="I245" s="310"/>
      <c r="J245" s="310">
        <f t="shared" si="49"/>
        <v>990016.4963402889</v>
      </c>
      <c r="K245" s="412"/>
      <c r="L245" s="310">
        <v>0</v>
      </c>
      <c r="M245" s="310">
        <f>VLOOKUP(C245,'[16]Adjusted Factors 20-21'!A:BS,71,FALSE)*10000</f>
        <v>0</v>
      </c>
      <c r="N245" s="310">
        <f>VLOOKUP(B245,'[16]Adjusted Factors 21-22'!A:BQ,69,FALSE)*6000</f>
        <v>0</v>
      </c>
      <c r="O245" s="311">
        <f t="shared" si="55"/>
        <v>0</v>
      </c>
      <c r="P245" s="311"/>
      <c r="Q245" s="311">
        <f t="shared" si="56"/>
        <v>990016</v>
      </c>
      <c r="R245" s="311"/>
      <c r="S245" s="311"/>
      <c r="T245" s="308">
        <v>473</v>
      </c>
      <c r="U245" s="312">
        <f t="shared" si="47"/>
        <v>0</v>
      </c>
      <c r="V245" s="312"/>
      <c r="W245" s="312">
        <f t="shared" si="50"/>
        <v>0</v>
      </c>
      <c r="X245" s="312">
        <f t="shared" si="51"/>
        <v>0</v>
      </c>
      <c r="Y245" s="312">
        <f t="shared" si="52"/>
        <v>0</v>
      </c>
      <c r="Z245" s="312">
        <f t="shared" si="57"/>
        <v>0</v>
      </c>
      <c r="AA245" s="312">
        <f t="shared" si="53"/>
        <v>0</v>
      </c>
      <c r="AB245" s="312">
        <f>VLOOKUP(C245,'[16]Adjusted Factors 21-22'!A:N,14,FALSE)</f>
        <v>227</v>
      </c>
      <c r="AF245" s="310" t="e">
        <f>VLOOKUP(C245,#REF!,69,FALSE)</f>
        <v>#REF!</v>
      </c>
      <c r="AG245" s="308">
        <v>473</v>
      </c>
      <c r="AH245" s="309" t="s">
        <v>1</v>
      </c>
      <c r="AI245" s="302" t="s">
        <v>380</v>
      </c>
    </row>
    <row r="246" spans="1:35">
      <c r="A246" s="302" t="str">
        <f t="shared" si="48"/>
        <v>474 - Great Heath Primary School</v>
      </c>
      <c r="B246" s="302">
        <v>474</v>
      </c>
      <c r="C246" s="308">
        <v>474</v>
      </c>
      <c r="D246" s="308" t="str">
        <f t="shared" si="54"/>
        <v>ACADEMY</v>
      </c>
      <c r="E246" s="309" t="str">
        <f t="shared" si="58"/>
        <v>ACADEMY</v>
      </c>
      <c r="F246" s="302" t="s">
        <v>381</v>
      </c>
      <c r="G246" s="310">
        <f>VLOOKUP(C246,'[16]New ISB 21-22'!A:BQ,69,FALSE)</f>
        <v>2086010.4</v>
      </c>
      <c r="H246" s="310">
        <f>VLOOKUP(C246,'[16]New ISB 21-22'!A:BV,74,FALSE)</f>
        <v>0</v>
      </c>
      <c r="I246" s="310"/>
      <c r="J246" s="310">
        <f t="shared" si="49"/>
        <v>2086010.4</v>
      </c>
      <c r="K246" s="412"/>
      <c r="L246" s="310">
        <v>0</v>
      </c>
      <c r="M246" s="310">
        <f>VLOOKUP(C246,'[16]Adjusted Factors 20-21'!A:BS,71,FALSE)*10000</f>
        <v>0</v>
      </c>
      <c r="N246" s="310">
        <f>VLOOKUP(B246,'[16]Adjusted Factors 21-22'!A:BQ,69,FALSE)*6000</f>
        <v>0</v>
      </c>
      <c r="O246" s="311">
        <f t="shared" si="55"/>
        <v>0</v>
      </c>
      <c r="P246" s="311"/>
      <c r="Q246" s="311">
        <f t="shared" si="56"/>
        <v>2086010</v>
      </c>
      <c r="R246" s="311"/>
      <c r="S246" s="311"/>
      <c r="T246" s="308">
        <v>474</v>
      </c>
      <c r="U246" s="312">
        <f t="shared" si="47"/>
        <v>0</v>
      </c>
      <c r="V246" s="312"/>
      <c r="W246" s="312">
        <f t="shared" si="50"/>
        <v>0</v>
      </c>
      <c r="X246" s="312">
        <f t="shared" si="51"/>
        <v>0</v>
      </c>
      <c r="Y246" s="312">
        <f t="shared" si="52"/>
        <v>0</v>
      </c>
      <c r="Z246" s="312">
        <f t="shared" si="57"/>
        <v>0</v>
      </c>
      <c r="AA246" s="312">
        <f t="shared" si="53"/>
        <v>0</v>
      </c>
      <c r="AB246" s="312">
        <f>VLOOKUP(C246,'[16]Adjusted Factors 21-22'!A:N,14,FALSE)</f>
        <v>497</v>
      </c>
      <c r="AF246" s="310" t="e">
        <f>VLOOKUP(C246,#REF!,69,FALSE)</f>
        <v>#REF!</v>
      </c>
      <c r="AG246" s="308">
        <v>474</v>
      </c>
      <c r="AH246" s="309" t="s">
        <v>1</v>
      </c>
      <c r="AI246" s="302" t="s">
        <v>381</v>
      </c>
    </row>
    <row r="247" spans="1:35">
      <c r="A247" s="302" t="str">
        <f t="shared" si="48"/>
        <v>476 - West Row Community Primary School</v>
      </c>
      <c r="B247" s="302">
        <v>476</v>
      </c>
      <c r="C247" s="308">
        <v>476</v>
      </c>
      <c r="D247" s="308" t="str">
        <f t="shared" si="54"/>
        <v>ACADEMY</v>
      </c>
      <c r="E247" s="309" t="str">
        <f t="shared" si="58"/>
        <v>ACADEMY</v>
      </c>
      <c r="F247" s="302" t="s">
        <v>382</v>
      </c>
      <c r="G247" s="310">
        <f>VLOOKUP(C247,'[16]New ISB 21-22'!A:BQ,69,FALSE)</f>
        <v>932140</v>
      </c>
      <c r="H247" s="310">
        <f>VLOOKUP(C247,'[16]New ISB 21-22'!A:BV,74,FALSE)</f>
        <v>0</v>
      </c>
      <c r="I247" s="310"/>
      <c r="J247" s="310">
        <f t="shared" si="49"/>
        <v>932140</v>
      </c>
      <c r="K247" s="412"/>
      <c r="L247" s="310">
        <v>0</v>
      </c>
      <c r="M247" s="310">
        <f>VLOOKUP(C247,'[16]Adjusted Factors 20-21'!A:BS,71,FALSE)*10000</f>
        <v>0</v>
      </c>
      <c r="N247" s="310">
        <f>VLOOKUP(B247,'[16]Adjusted Factors 21-22'!A:BQ,69,FALSE)*6000</f>
        <v>0</v>
      </c>
      <c r="O247" s="311">
        <f t="shared" si="55"/>
        <v>0</v>
      </c>
      <c r="P247" s="311"/>
      <c r="Q247" s="311">
        <f t="shared" si="56"/>
        <v>932140</v>
      </c>
      <c r="R247" s="311"/>
      <c r="S247" s="311"/>
      <c r="T247" s="308">
        <v>476</v>
      </c>
      <c r="U247" s="312">
        <f t="shared" si="47"/>
        <v>0</v>
      </c>
      <c r="V247" s="312"/>
      <c r="W247" s="312">
        <f t="shared" si="50"/>
        <v>0</v>
      </c>
      <c r="X247" s="312">
        <f t="shared" si="51"/>
        <v>0</v>
      </c>
      <c r="Y247" s="312">
        <f t="shared" si="52"/>
        <v>0</v>
      </c>
      <c r="Z247" s="312">
        <f t="shared" si="57"/>
        <v>0</v>
      </c>
      <c r="AA247" s="312">
        <f t="shared" si="53"/>
        <v>0</v>
      </c>
      <c r="AB247" s="312">
        <f>VLOOKUP(C247,'[16]Adjusted Factors 21-22'!A:N,14,FALSE)</f>
        <v>223</v>
      </c>
      <c r="AF247" s="310" t="e">
        <f>VLOOKUP(C247,#REF!,69,FALSE)</f>
        <v>#REF!</v>
      </c>
      <c r="AG247" s="308">
        <v>476</v>
      </c>
      <c r="AH247" s="309" t="s">
        <v>1</v>
      </c>
      <c r="AI247" s="302" t="s">
        <v>382</v>
      </c>
    </row>
    <row r="248" spans="1:35">
      <c r="A248" s="302" t="str">
        <f t="shared" si="48"/>
        <v>478 - Moulton CEVCP School</v>
      </c>
      <c r="B248" s="302">
        <v>478</v>
      </c>
      <c r="C248" s="308">
        <v>478</v>
      </c>
      <c r="D248" s="308">
        <f t="shared" si="54"/>
        <v>478</v>
      </c>
      <c r="E248" s="309">
        <f t="shared" si="58"/>
        <v>0</v>
      </c>
      <c r="F248" s="302" t="s">
        <v>383</v>
      </c>
      <c r="G248" s="310">
        <f>VLOOKUP(C248,'[16]New ISB 21-22'!A:BQ,69,FALSE)</f>
        <v>823019</v>
      </c>
      <c r="H248" s="310">
        <f>VLOOKUP(C248,'[16]New ISB 21-22'!A:BV,74,FALSE)</f>
        <v>-5105.28</v>
      </c>
      <c r="I248" s="310"/>
      <c r="J248" s="310">
        <f t="shared" si="49"/>
        <v>817913.72</v>
      </c>
      <c r="K248" s="412"/>
      <c r="L248" s="310">
        <v>0</v>
      </c>
      <c r="M248" s="310">
        <f>VLOOKUP(C248,'[16]Adjusted Factors 20-21'!A:BS,71,FALSE)*10000</f>
        <v>0</v>
      </c>
      <c r="N248" s="310">
        <f>VLOOKUP(B248,'[16]Adjusted Factors 21-22'!A:BQ,69,FALSE)*6000</f>
        <v>0</v>
      </c>
      <c r="O248" s="311">
        <f t="shared" si="55"/>
        <v>0</v>
      </c>
      <c r="P248" s="311"/>
      <c r="Q248" s="311">
        <f t="shared" si="56"/>
        <v>817914</v>
      </c>
      <c r="R248" s="311"/>
      <c r="S248" s="311"/>
      <c r="T248" s="308">
        <v>478</v>
      </c>
      <c r="U248" s="312">
        <f t="shared" si="47"/>
        <v>2112</v>
      </c>
      <c r="V248" s="312"/>
      <c r="W248" s="312">
        <f t="shared" si="50"/>
        <v>2338.56</v>
      </c>
      <c r="X248" s="312">
        <f t="shared" si="51"/>
        <v>366.71999999999997</v>
      </c>
      <c r="Y248" s="312">
        <f t="shared" si="52"/>
        <v>288</v>
      </c>
      <c r="Z248" s="312">
        <f t="shared" si="57"/>
        <v>-5105.28</v>
      </c>
      <c r="AA248" s="312">
        <f t="shared" si="53"/>
        <v>0</v>
      </c>
      <c r="AB248" s="312">
        <f>VLOOKUP(C248,'[16]Adjusted Factors 21-22'!A:N,14,FALSE)</f>
        <v>192</v>
      </c>
      <c r="AF248" s="310" t="e">
        <f>VLOOKUP(C248,#REF!,69,FALSE)</f>
        <v>#REF!</v>
      </c>
      <c r="AG248" s="308">
        <v>478</v>
      </c>
      <c r="AH248" s="309">
        <v>0</v>
      </c>
      <c r="AI248" s="302" t="s">
        <v>383</v>
      </c>
    </row>
    <row r="249" spans="1:35">
      <c r="A249" s="302" t="str">
        <f t="shared" si="48"/>
        <v>479 - Nayland Primary School</v>
      </c>
      <c r="B249" s="302">
        <v>479</v>
      </c>
      <c r="C249" s="308">
        <v>479</v>
      </c>
      <c r="D249" s="308">
        <f t="shared" si="54"/>
        <v>479</v>
      </c>
      <c r="E249" s="309">
        <f t="shared" si="58"/>
        <v>0</v>
      </c>
      <c r="F249" s="302" t="s">
        <v>384</v>
      </c>
      <c r="G249" s="310">
        <f>VLOOKUP(C249,'[16]New ISB 21-22'!A:BQ,69,FALSE)</f>
        <v>864195.25</v>
      </c>
      <c r="H249" s="310">
        <f>VLOOKUP(C249,'[16]New ISB 21-22'!A:BV,74,FALSE)</f>
        <v>-5371.18</v>
      </c>
      <c r="I249" s="310"/>
      <c r="J249" s="310">
        <f t="shared" si="49"/>
        <v>858824.07</v>
      </c>
      <c r="K249" s="412"/>
      <c r="L249" s="310">
        <v>0</v>
      </c>
      <c r="M249" s="310">
        <f>VLOOKUP(C249,'[16]Adjusted Factors 20-21'!A:BS,71,FALSE)*10000</f>
        <v>0</v>
      </c>
      <c r="N249" s="310">
        <f>VLOOKUP(B249,'[16]Adjusted Factors 21-22'!A:BQ,69,FALSE)*6000</f>
        <v>0</v>
      </c>
      <c r="O249" s="311">
        <f t="shared" si="55"/>
        <v>0</v>
      </c>
      <c r="P249" s="311"/>
      <c r="Q249" s="311">
        <f t="shared" si="56"/>
        <v>858824</v>
      </c>
      <c r="R249" s="311"/>
      <c r="S249" s="311"/>
      <c r="T249" s="308">
        <v>479</v>
      </c>
      <c r="U249" s="312">
        <f t="shared" si="47"/>
        <v>2222</v>
      </c>
      <c r="V249" s="312"/>
      <c r="W249" s="312">
        <f t="shared" si="50"/>
        <v>2460.36</v>
      </c>
      <c r="X249" s="312">
        <f t="shared" si="51"/>
        <v>385.82</v>
      </c>
      <c r="Y249" s="312">
        <f t="shared" si="52"/>
        <v>303</v>
      </c>
      <c r="Z249" s="312">
        <f t="shared" si="57"/>
        <v>-5371.18</v>
      </c>
      <c r="AA249" s="312">
        <f t="shared" si="53"/>
        <v>0</v>
      </c>
      <c r="AB249" s="312">
        <f>VLOOKUP(C249,'[16]Adjusted Factors 21-22'!A:N,14,FALSE)</f>
        <v>202</v>
      </c>
      <c r="AF249" s="310" t="e">
        <f>VLOOKUP(C249,#REF!,69,FALSE)</f>
        <v>#REF!</v>
      </c>
      <c r="AG249" s="308">
        <v>479</v>
      </c>
      <c r="AH249" s="309">
        <v>0</v>
      </c>
      <c r="AI249" s="302" t="s">
        <v>384</v>
      </c>
    </row>
    <row r="250" spans="1:35">
      <c r="A250" s="302" t="str">
        <f t="shared" si="48"/>
        <v>480 - Bosmere Community Primary School</v>
      </c>
      <c r="B250" s="302">
        <v>480</v>
      </c>
      <c r="C250" s="308">
        <v>480</v>
      </c>
      <c r="D250" s="308" t="str">
        <f t="shared" si="54"/>
        <v>ACADEMY</v>
      </c>
      <c r="E250" s="309" t="s">
        <v>1</v>
      </c>
      <c r="F250" s="302" t="s">
        <v>385</v>
      </c>
      <c r="G250" s="310">
        <f>VLOOKUP(C250,'[16]New ISB 21-22'!A:BQ,69,FALSE)</f>
        <v>959383.89</v>
      </c>
      <c r="H250" s="310">
        <f>VLOOKUP(C250,'[16]New ISB 21-22'!A:BV,74,FALSE)</f>
        <v>0</v>
      </c>
      <c r="I250" s="310"/>
      <c r="J250" s="310">
        <f t="shared" si="49"/>
        <v>959383.89</v>
      </c>
      <c r="K250" s="412"/>
      <c r="L250" s="310">
        <v>0</v>
      </c>
      <c r="M250" s="310">
        <f>VLOOKUP(C250,'[16]Adjusted Factors 20-21'!A:BS,71,FALSE)*10000</f>
        <v>0</v>
      </c>
      <c r="N250" s="310">
        <f>VLOOKUP(B250,'[16]Adjusted Factors 21-22'!A:BQ,69,FALSE)*6000</f>
        <v>0</v>
      </c>
      <c r="O250" s="311">
        <f t="shared" si="55"/>
        <v>0</v>
      </c>
      <c r="P250" s="311"/>
      <c r="Q250" s="311">
        <f t="shared" si="56"/>
        <v>959384</v>
      </c>
      <c r="R250" s="311"/>
      <c r="S250" s="311"/>
      <c r="T250" s="308">
        <v>480</v>
      </c>
      <c r="U250" s="312">
        <f t="shared" si="47"/>
        <v>0</v>
      </c>
      <c r="V250" s="312"/>
      <c r="W250" s="312">
        <f t="shared" si="50"/>
        <v>0</v>
      </c>
      <c r="X250" s="312">
        <f t="shared" si="51"/>
        <v>0</v>
      </c>
      <c r="Y250" s="312">
        <f t="shared" si="52"/>
        <v>0</v>
      </c>
      <c r="Z250" s="312">
        <f t="shared" si="57"/>
        <v>0</v>
      </c>
      <c r="AA250" s="312">
        <f t="shared" si="53"/>
        <v>0</v>
      </c>
      <c r="AB250" s="312">
        <f>VLOOKUP(C250,'[16]Adjusted Factors 21-22'!A:N,14,FALSE)</f>
        <v>228</v>
      </c>
      <c r="AF250" s="310" t="e">
        <f>VLOOKUP(C250,#REF!,69,FALSE)</f>
        <v>#REF!</v>
      </c>
      <c r="AG250" s="308">
        <v>480</v>
      </c>
      <c r="AH250" s="309">
        <v>0</v>
      </c>
      <c r="AI250" s="302" t="s">
        <v>385</v>
      </c>
    </row>
    <row r="251" spans="1:35">
      <c r="A251" s="302" t="str">
        <f t="shared" si="48"/>
        <v xml:space="preserve">481 - All Saints CEVAP School, Newmarket </v>
      </c>
      <c r="B251" s="302">
        <v>481</v>
      </c>
      <c r="C251" s="308">
        <v>481</v>
      </c>
      <c r="D251" s="308" t="str">
        <f t="shared" si="54"/>
        <v>ACADEMY</v>
      </c>
      <c r="E251" s="309" t="s">
        <v>1</v>
      </c>
      <c r="F251" s="302" t="s">
        <v>386</v>
      </c>
      <c r="G251" s="310">
        <f>VLOOKUP(C251,'[16]New ISB 21-22'!A:BQ,69,FALSE)</f>
        <v>852437.02366267331</v>
      </c>
      <c r="H251" s="310">
        <f>VLOOKUP(C251,'[16]New ISB 21-22'!A:BV,74,FALSE)</f>
        <v>0</v>
      </c>
      <c r="I251" s="310"/>
      <c r="J251" s="310">
        <f t="shared" si="49"/>
        <v>852437.02366267331</v>
      </c>
      <c r="K251" s="412"/>
      <c r="L251" s="310">
        <v>0</v>
      </c>
      <c r="M251" s="310">
        <f>VLOOKUP(C251,'[16]Adjusted Factors 20-21'!A:BS,71,FALSE)*10000</f>
        <v>0</v>
      </c>
      <c r="N251" s="310">
        <f>VLOOKUP(B251,'[16]Adjusted Factors 21-22'!A:BQ,69,FALSE)*6000</f>
        <v>0</v>
      </c>
      <c r="O251" s="311">
        <f t="shared" si="55"/>
        <v>0</v>
      </c>
      <c r="P251" s="311"/>
      <c r="Q251" s="311">
        <f t="shared" si="56"/>
        <v>852437</v>
      </c>
      <c r="R251" s="311"/>
      <c r="S251" s="311"/>
      <c r="T251" s="308">
        <v>481</v>
      </c>
      <c r="U251" s="312">
        <f t="shared" si="47"/>
        <v>0</v>
      </c>
      <c r="V251" s="312"/>
      <c r="W251" s="312">
        <f t="shared" si="50"/>
        <v>0</v>
      </c>
      <c r="X251" s="312">
        <f t="shared" si="51"/>
        <v>0</v>
      </c>
      <c r="Y251" s="312">
        <f t="shared" si="52"/>
        <v>0</v>
      </c>
      <c r="Z251" s="312">
        <f t="shared" si="57"/>
        <v>0</v>
      </c>
      <c r="AA251" s="312">
        <f t="shared" si="53"/>
        <v>0</v>
      </c>
      <c r="AB251" s="312">
        <f>VLOOKUP(C251,'[16]Adjusted Factors 21-22'!A:N,14,FALSE)</f>
        <v>189</v>
      </c>
      <c r="AF251" s="310" t="e">
        <f>VLOOKUP(C251,#REF!,69,FALSE)</f>
        <v>#REF!</v>
      </c>
      <c r="AG251" s="308">
        <v>481</v>
      </c>
      <c r="AH251" s="309">
        <v>0</v>
      </c>
      <c r="AI251" s="302" t="s">
        <v>386</v>
      </c>
    </row>
    <row r="252" spans="1:35">
      <c r="A252" s="302" t="str">
        <f t="shared" si="48"/>
        <v>482 - Exning Primary School</v>
      </c>
      <c r="B252" s="302">
        <v>482</v>
      </c>
      <c r="C252" s="308">
        <v>482</v>
      </c>
      <c r="D252" s="308">
        <f t="shared" si="54"/>
        <v>482</v>
      </c>
      <c r="E252" s="309">
        <f t="shared" si="58"/>
        <v>0</v>
      </c>
      <c r="F252" s="302" t="s">
        <v>387</v>
      </c>
      <c r="G252" s="310">
        <f>VLOOKUP(C252,'[16]New ISB 21-22'!A:BQ,69,FALSE)</f>
        <v>874301.75</v>
      </c>
      <c r="H252" s="310">
        <f>VLOOKUP(C252,'[16]New ISB 21-22'!A:BV,74,FALSE)</f>
        <v>-5424.36</v>
      </c>
      <c r="I252" s="310"/>
      <c r="J252" s="310">
        <f t="shared" si="49"/>
        <v>868877.39</v>
      </c>
      <c r="K252" s="412"/>
      <c r="L252" s="310">
        <v>0</v>
      </c>
      <c r="M252" s="310">
        <f>VLOOKUP(C252,'[16]Adjusted Factors 20-21'!A:BS,71,FALSE)*10000</f>
        <v>0</v>
      </c>
      <c r="N252" s="310">
        <f>VLOOKUP(B252,'[16]Adjusted Factors 21-22'!A:BQ,69,FALSE)*6000</f>
        <v>72000</v>
      </c>
      <c r="O252" s="311">
        <f t="shared" si="55"/>
        <v>72000</v>
      </c>
      <c r="P252" s="311"/>
      <c r="Q252" s="311">
        <f t="shared" si="56"/>
        <v>940877</v>
      </c>
      <c r="R252" s="311"/>
      <c r="S252" s="311"/>
      <c r="T252" s="308">
        <v>482</v>
      </c>
      <c r="U252" s="312">
        <f t="shared" si="47"/>
        <v>2244</v>
      </c>
      <c r="V252" s="312"/>
      <c r="W252" s="312">
        <f t="shared" si="50"/>
        <v>2484.7199999999998</v>
      </c>
      <c r="X252" s="312">
        <f t="shared" si="51"/>
        <v>389.64</v>
      </c>
      <c r="Y252" s="312">
        <f t="shared" si="52"/>
        <v>306</v>
      </c>
      <c r="Z252" s="312">
        <f t="shared" si="57"/>
        <v>-5424.36</v>
      </c>
      <c r="AA252" s="312">
        <f t="shared" si="53"/>
        <v>0</v>
      </c>
      <c r="AB252" s="312">
        <f>VLOOKUP(C252,'[16]Adjusted Factors 21-22'!A:N,14,FALSE)</f>
        <v>204</v>
      </c>
      <c r="AF252" s="310" t="e">
        <f>VLOOKUP(C252,#REF!,69,FALSE)</f>
        <v>#REF!</v>
      </c>
      <c r="AG252" s="308">
        <v>482</v>
      </c>
      <c r="AH252" s="309">
        <v>0</v>
      </c>
      <c r="AI252" s="302" t="s">
        <v>387</v>
      </c>
    </row>
    <row r="253" spans="1:35">
      <c r="A253" s="302" t="str">
        <f t="shared" si="48"/>
        <v>483 - Houldsworth Valley Primary School</v>
      </c>
      <c r="B253" s="302">
        <v>483</v>
      </c>
      <c r="C253" s="308">
        <v>483</v>
      </c>
      <c r="D253" s="308" t="str">
        <f t="shared" si="54"/>
        <v>ACADEMY</v>
      </c>
      <c r="E253" s="309" t="str">
        <f t="shared" si="58"/>
        <v>ACADEMY</v>
      </c>
      <c r="F253" s="302" t="s">
        <v>388</v>
      </c>
      <c r="G253" s="310">
        <f>VLOOKUP(C253,'[16]New ISB 21-22'!A:BQ,69,FALSE)</f>
        <v>1385369.476181247</v>
      </c>
      <c r="H253" s="310">
        <f>VLOOKUP(C253,'[16]New ISB 21-22'!A:BV,74,FALSE)</f>
        <v>0</v>
      </c>
      <c r="I253" s="310"/>
      <c r="J253" s="310">
        <f t="shared" si="49"/>
        <v>1385369.476181247</v>
      </c>
      <c r="K253" s="412"/>
      <c r="L253" s="310">
        <v>0</v>
      </c>
      <c r="M253" s="310">
        <f>VLOOKUP(C253,'[16]Adjusted Factors 20-21'!A:BS,71,FALSE)*10000</f>
        <v>0</v>
      </c>
      <c r="N253" s="310">
        <f>VLOOKUP(B253,'[16]Adjusted Factors 21-22'!A:BQ,69,FALSE)*6000</f>
        <v>0</v>
      </c>
      <c r="O253" s="311">
        <f t="shared" si="55"/>
        <v>0</v>
      </c>
      <c r="P253" s="311"/>
      <c r="Q253" s="311">
        <f t="shared" si="56"/>
        <v>1385369</v>
      </c>
      <c r="R253" s="311"/>
      <c r="S253" s="311"/>
      <c r="T253" s="308">
        <v>483</v>
      </c>
      <c r="U253" s="312">
        <f t="shared" si="47"/>
        <v>0</v>
      </c>
      <c r="V253" s="312"/>
      <c r="W253" s="312">
        <f t="shared" si="50"/>
        <v>0</v>
      </c>
      <c r="X253" s="312">
        <f t="shared" si="51"/>
        <v>0</v>
      </c>
      <c r="Y253" s="312">
        <f t="shared" si="52"/>
        <v>0</v>
      </c>
      <c r="Z253" s="312">
        <f t="shared" si="57"/>
        <v>0</v>
      </c>
      <c r="AA253" s="312">
        <f t="shared" si="53"/>
        <v>0</v>
      </c>
      <c r="AB253" s="312">
        <f>VLOOKUP(C253,'[16]Adjusted Factors 21-22'!A:N,14,FALSE)</f>
        <v>329</v>
      </c>
      <c r="AF253" s="310" t="e">
        <f>VLOOKUP(C253,#REF!,69,FALSE)</f>
        <v>#REF!</v>
      </c>
      <c r="AG253" s="308">
        <v>483</v>
      </c>
      <c r="AH253" s="309" t="s">
        <v>1</v>
      </c>
      <c r="AI253" s="302" t="s">
        <v>388</v>
      </c>
    </row>
    <row r="254" spans="1:35">
      <c r="A254" s="302" t="str">
        <f t="shared" si="48"/>
        <v>484 - Laureate Community Primary School and Nursery</v>
      </c>
      <c r="B254" s="302">
        <v>484</v>
      </c>
      <c r="C254" s="308">
        <v>484</v>
      </c>
      <c r="D254" s="308" t="str">
        <f t="shared" si="54"/>
        <v>ACADEMY</v>
      </c>
      <c r="E254" s="309" t="str">
        <f t="shared" si="58"/>
        <v>ACADEMY</v>
      </c>
      <c r="F254" s="302" t="s">
        <v>389</v>
      </c>
      <c r="G254" s="310">
        <f>VLOOKUP(C254,'[16]New ISB 21-22'!A:BQ,69,FALSE)</f>
        <v>965986.90235659864</v>
      </c>
      <c r="H254" s="310">
        <f>VLOOKUP(C254,'[16]New ISB 21-22'!A:BV,74,FALSE)</f>
        <v>0</v>
      </c>
      <c r="I254" s="310"/>
      <c r="J254" s="310">
        <f t="shared" si="49"/>
        <v>965986.90235659864</v>
      </c>
      <c r="K254" s="412"/>
      <c r="L254" s="310">
        <v>0</v>
      </c>
      <c r="M254" s="310">
        <f>VLOOKUP(C254,'[16]Adjusted Factors 20-21'!A:BS,71,FALSE)*10000</f>
        <v>0</v>
      </c>
      <c r="N254" s="310">
        <f>VLOOKUP(B254,'[16]Adjusted Factors 21-22'!A:BQ,69,FALSE)*6000</f>
        <v>0</v>
      </c>
      <c r="O254" s="311">
        <f t="shared" si="55"/>
        <v>0</v>
      </c>
      <c r="P254" s="311"/>
      <c r="Q254" s="311">
        <f t="shared" si="56"/>
        <v>965987</v>
      </c>
      <c r="R254" s="311"/>
      <c r="S254" s="311"/>
      <c r="T254" s="308">
        <v>484</v>
      </c>
      <c r="U254" s="312">
        <f t="shared" ref="U254:U281" si="59">IF(H254=0,0,$U$2*AB254)</f>
        <v>0</v>
      </c>
      <c r="V254" s="312"/>
      <c r="W254" s="312">
        <f t="shared" si="50"/>
        <v>0</v>
      </c>
      <c r="X254" s="312">
        <f t="shared" si="51"/>
        <v>0</v>
      </c>
      <c r="Y254" s="312">
        <f t="shared" si="52"/>
        <v>0</v>
      </c>
      <c r="Z254" s="312">
        <f t="shared" si="57"/>
        <v>0</v>
      </c>
      <c r="AA254" s="312">
        <f t="shared" si="53"/>
        <v>0</v>
      </c>
      <c r="AB254" s="312">
        <f>VLOOKUP(C254,'[16]Adjusted Factors 21-22'!A:N,14,FALSE)</f>
        <v>223</v>
      </c>
      <c r="AF254" s="310" t="e">
        <f>VLOOKUP(C254,#REF!,69,FALSE)</f>
        <v>#REF!</v>
      </c>
      <c r="AG254" s="308">
        <v>484</v>
      </c>
      <c r="AH254" s="309" t="s">
        <v>1</v>
      </c>
      <c r="AI254" s="302" t="s">
        <v>389</v>
      </c>
    </row>
    <row r="255" spans="1:35">
      <c r="A255" s="302" t="str">
        <f t="shared" si="48"/>
        <v>486 - Paddocks Primary School</v>
      </c>
      <c r="B255" s="302">
        <v>486</v>
      </c>
      <c r="C255" s="308">
        <v>486</v>
      </c>
      <c r="D255" s="308">
        <f t="shared" si="54"/>
        <v>486</v>
      </c>
      <c r="E255" s="309">
        <f t="shared" si="58"/>
        <v>0</v>
      </c>
      <c r="F255" s="302" t="s">
        <v>390</v>
      </c>
      <c r="G255" s="310">
        <f>VLOOKUP(C255,'[16]New ISB 21-22'!A:BQ,69,FALSE)</f>
        <v>839489.5</v>
      </c>
      <c r="H255" s="310">
        <f>VLOOKUP(C255,'[16]New ISB 21-22'!A:BV,74,FALSE)</f>
        <v>-5211.6400000000003</v>
      </c>
      <c r="I255" s="310"/>
      <c r="J255" s="310">
        <f t="shared" si="49"/>
        <v>834277.86</v>
      </c>
      <c r="K255" s="412"/>
      <c r="L255" s="310">
        <v>0</v>
      </c>
      <c r="M255" s="310">
        <f>VLOOKUP(C255,'[16]Adjusted Factors 20-21'!A:BS,71,FALSE)*10000</f>
        <v>0</v>
      </c>
      <c r="N255" s="310">
        <f>VLOOKUP(B255,'[16]Adjusted Factors 21-22'!A:BQ,69,FALSE)*6000</f>
        <v>0</v>
      </c>
      <c r="O255" s="311">
        <f t="shared" si="55"/>
        <v>0</v>
      </c>
      <c r="P255" s="311"/>
      <c r="Q255" s="311">
        <f t="shared" si="56"/>
        <v>834278</v>
      </c>
      <c r="R255" s="311"/>
      <c r="S255" s="311"/>
      <c r="T255" s="308">
        <v>486</v>
      </c>
      <c r="U255" s="312">
        <f t="shared" si="59"/>
        <v>2156</v>
      </c>
      <c r="V255" s="312"/>
      <c r="W255" s="312">
        <f t="shared" si="50"/>
        <v>2387.2799999999997</v>
      </c>
      <c r="X255" s="312">
        <f t="shared" si="51"/>
        <v>374.35999999999996</v>
      </c>
      <c r="Y255" s="312">
        <f t="shared" si="52"/>
        <v>294</v>
      </c>
      <c r="Z255" s="312">
        <f t="shared" si="57"/>
        <v>-5211.6399999999994</v>
      </c>
      <c r="AA255" s="312">
        <f t="shared" si="53"/>
        <v>0</v>
      </c>
      <c r="AB255" s="312">
        <f>VLOOKUP(C255,'[16]Adjusted Factors 21-22'!A:N,14,FALSE)</f>
        <v>196</v>
      </c>
      <c r="AF255" s="310" t="e">
        <f>VLOOKUP(C255,#REF!,69,FALSE)</f>
        <v>#REF!</v>
      </c>
      <c r="AG255" s="308">
        <v>486</v>
      </c>
      <c r="AH255" s="309">
        <v>0</v>
      </c>
      <c r="AI255" s="302" t="s">
        <v>390</v>
      </c>
    </row>
    <row r="256" spans="1:35">
      <c r="A256" s="302" t="str">
        <f t="shared" si="48"/>
        <v>487 - St Louis Roman Catholic Primary School</v>
      </c>
      <c r="B256" s="302">
        <v>487</v>
      </c>
      <c r="C256" s="308">
        <v>487</v>
      </c>
      <c r="D256" s="308" t="str">
        <f t="shared" si="54"/>
        <v>ACADEMY</v>
      </c>
      <c r="E256" s="309" t="str">
        <f t="shared" si="58"/>
        <v>ACADEMY</v>
      </c>
      <c r="F256" s="302" t="s">
        <v>391</v>
      </c>
      <c r="G256" s="310">
        <f>VLOOKUP(C256,'[16]New ISB 21-22'!A:BQ,69,FALSE)</f>
        <v>1281453.6000000001</v>
      </c>
      <c r="H256" s="310">
        <f>VLOOKUP(C256,'[16]New ISB 21-22'!A:BV,74,FALSE)</f>
        <v>0</v>
      </c>
      <c r="I256" s="310"/>
      <c r="J256" s="310">
        <f t="shared" si="49"/>
        <v>1281453.6000000001</v>
      </c>
      <c r="K256" s="412"/>
      <c r="L256" s="310">
        <v>0</v>
      </c>
      <c r="M256" s="310">
        <f>VLOOKUP(C256,'[16]Adjusted Factors 20-21'!A:BS,71,FALSE)*10000</f>
        <v>0</v>
      </c>
      <c r="N256" s="310">
        <f>VLOOKUP(B256,'[16]Adjusted Factors 21-22'!A:BQ,69,FALSE)*6000</f>
        <v>0</v>
      </c>
      <c r="O256" s="311">
        <f t="shared" si="55"/>
        <v>0</v>
      </c>
      <c r="P256" s="311"/>
      <c r="Q256" s="311">
        <f t="shared" si="56"/>
        <v>1281454</v>
      </c>
      <c r="R256" s="311"/>
      <c r="S256" s="311"/>
      <c r="T256" s="308">
        <v>487</v>
      </c>
      <c r="U256" s="312">
        <f t="shared" si="59"/>
        <v>0</v>
      </c>
      <c r="V256" s="312"/>
      <c r="W256" s="312">
        <f t="shared" si="50"/>
        <v>0</v>
      </c>
      <c r="X256" s="312">
        <f t="shared" si="51"/>
        <v>0</v>
      </c>
      <c r="Y256" s="312">
        <f t="shared" si="52"/>
        <v>0</v>
      </c>
      <c r="Z256" s="312">
        <f t="shared" si="57"/>
        <v>0</v>
      </c>
      <c r="AA256" s="312">
        <f t="shared" si="53"/>
        <v>0</v>
      </c>
      <c r="AB256" s="312">
        <f>VLOOKUP(C256,'[16]Adjusted Factors 21-22'!A:N,14,FALSE)</f>
        <v>305</v>
      </c>
      <c r="AF256" s="310" t="e">
        <f>VLOOKUP(C256,#REF!,69,FALSE)</f>
        <v>#REF!</v>
      </c>
      <c r="AG256" s="308">
        <v>487</v>
      </c>
      <c r="AH256" s="309" t="s">
        <v>1</v>
      </c>
      <c r="AI256" s="302" t="s">
        <v>391</v>
      </c>
    </row>
    <row r="257" spans="1:35">
      <c r="A257" s="302" t="str">
        <f t="shared" si="48"/>
        <v>488 - Norton CEVCP School</v>
      </c>
      <c r="B257" s="302">
        <v>488</v>
      </c>
      <c r="C257" s="308">
        <v>488</v>
      </c>
      <c r="D257" s="308">
        <f t="shared" si="54"/>
        <v>488</v>
      </c>
      <c r="E257" s="309">
        <f t="shared" si="58"/>
        <v>0</v>
      </c>
      <c r="F257" s="302" t="s">
        <v>392</v>
      </c>
      <c r="G257" s="310">
        <f>VLOOKUP(C257,'[16]New ISB 21-22'!A:BQ,69,FALSE)</f>
        <v>881915</v>
      </c>
      <c r="H257" s="310">
        <f>VLOOKUP(C257,'[16]New ISB 21-22'!A:BV,74,FALSE)</f>
        <v>-5530.72</v>
      </c>
      <c r="I257" s="310"/>
      <c r="J257" s="310">
        <f t="shared" si="49"/>
        <v>876384.28</v>
      </c>
      <c r="K257" s="412"/>
      <c r="L257" s="310">
        <v>0</v>
      </c>
      <c r="M257" s="310">
        <f>VLOOKUP(C257,'[16]Adjusted Factors 20-21'!A:BS,71,FALSE)*10000</f>
        <v>0</v>
      </c>
      <c r="N257" s="310">
        <f>VLOOKUP(B257,'[16]Adjusted Factors 21-22'!A:BQ,69,FALSE)*6000</f>
        <v>0</v>
      </c>
      <c r="O257" s="311">
        <f t="shared" si="55"/>
        <v>0</v>
      </c>
      <c r="P257" s="311"/>
      <c r="Q257" s="311">
        <f t="shared" si="56"/>
        <v>876384</v>
      </c>
      <c r="R257" s="311"/>
      <c r="S257" s="311"/>
      <c r="T257" s="308">
        <v>488</v>
      </c>
      <c r="U257" s="312">
        <f t="shared" si="59"/>
        <v>2288</v>
      </c>
      <c r="V257" s="312"/>
      <c r="W257" s="312">
        <f t="shared" si="50"/>
        <v>2533.44</v>
      </c>
      <c r="X257" s="312">
        <f t="shared" si="51"/>
        <v>397.28</v>
      </c>
      <c r="Y257" s="312">
        <f t="shared" si="52"/>
        <v>312</v>
      </c>
      <c r="Z257" s="312">
        <f t="shared" si="57"/>
        <v>-5530.72</v>
      </c>
      <c r="AA257" s="312">
        <f t="shared" si="53"/>
        <v>0</v>
      </c>
      <c r="AB257" s="312">
        <f>VLOOKUP(C257,'[16]Adjusted Factors 21-22'!A:N,14,FALSE)</f>
        <v>208</v>
      </c>
      <c r="AF257" s="310" t="e">
        <f>VLOOKUP(C257,#REF!,69,FALSE)</f>
        <v>#REF!</v>
      </c>
      <c r="AG257" s="308">
        <v>488</v>
      </c>
      <c r="AH257" s="309">
        <v>0</v>
      </c>
      <c r="AI257" s="302" t="s">
        <v>392</v>
      </c>
    </row>
    <row r="258" spans="1:35">
      <c r="A258" s="302" t="str">
        <f t="shared" si="48"/>
        <v>489 - Old Newton CEVCP School</v>
      </c>
      <c r="B258" s="302">
        <v>489</v>
      </c>
      <c r="C258" s="308">
        <v>489</v>
      </c>
      <c r="D258" s="308" t="str">
        <f t="shared" si="54"/>
        <v>ACADEMY</v>
      </c>
      <c r="E258" s="309" t="str">
        <f t="shared" si="58"/>
        <v>ACADEMY</v>
      </c>
      <c r="F258" s="302" t="s">
        <v>393</v>
      </c>
      <c r="G258" s="310">
        <f>VLOOKUP(C258,'[16]New ISB 21-22'!A:BQ,69,FALSE)</f>
        <v>448701.89000904351</v>
      </c>
      <c r="H258" s="310">
        <f>VLOOKUP(C258,'[16]New ISB 21-22'!A:BV,74,FALSE)</f>
        <v>0</v>
      </c>
      <c r="I258" s="310"/>
      <c r="J258" s="310">
        <f t="shared" si="49"/>
        <v>448701.89000904351</v>
      </c>
      <c r="K258" s="412"/>
      <c r="L258" s="310">
        <v>0</v>
      </c>
      <c r="M258" s="310">
        <f>VLOOKUP(C258,'[16]Adjusted Factors 20-21'!A:BS,71,FALSE)*10000</f>
        <v>0</v>
      </c>
      <c r="N258" s="310">
        <f>VLOOKUP(B258,'[16]Adjusted Factors 21-22'!A:BQ,69,FALSE)*6000</f>
        <v>0</v>
      </c>
      <c r="O258" s="311">
        <f t="shared" si="55"/>
        <v>0</v>
      </c>
      <c r="P258" s="311"/>
      <c r="Q258" s="311">
        <f t="shared" si="56"/>
        <v>448702</v>
      </c>
      <c r="R258" s="311"/>
      <c r="S258" s="311"/>
      <c r="T258" s="308">
        <v>489</v>
      </c>
      <c r="U258" s="312">
        <f t="shared" si="59"/>
        <v>0</v>
      </c>
      <c r="V258" s="312"/>
      <c r="W258" s="312">
        <f t="shared" si="50"/>
        <v>0</v>
      </c>
      <c r="X258" s="312">
        <f t="shared" si="51"/>
        <v>0</v>
      </c>
      <c r="Y258" s="312">
        <f t="shared" si="52"/>
        <v>0</v>
      </c>
      <c r="Z258" s="312">
        <f t="shared" si="57"/>
        <v>0</v>
      </c>
      <c r="AA258" s="312">
        <f t="shared" si="53"/>
        <v>0</v>
      </c>
      <c r="AB258" s="312">
        <f>VLOOKUP(C258,'[16]Adjusted Factors 21-22'!A:N,14,FALSE)</f>
        <v>89</v>
      </c>
      <c r="AF258" s="310" t="e">
        <f>VLOOKUP(C258,#REF!,69,FALSE)</f>
        <v>#REF!</v>
      </c>
      <c r="AG258" s="308">
        <v>489</v>
      </c>
      <c r="AH258" s="309" t="s">
        <v>1</v>
      </c>
      <c r="AI258" s="302" t="s">
        <v>393</v>
      </c>
    </row>
    <row r="259" spans="1:35">
      <c r="A259" s="302" t="str">
        <f t="shared" ref="A259:A322" si="60">B259&amp;$A$1&amp;F259</f>
        <v>492 - Rattlesden CEVCP School</v>
      </c>
      <c r="B259" s="302">
        <v>492</v>
      </c>
      <c r="C259" s="308">
        <v>492</v>
      </c>
      <c r="D259" s="308" t="str">
        <f t="shared" si="54"/>
        <v>ACADEMY</v>
      </c>
      <c r="E259" s="309" t="str">
        <f t="shared" si="58"/>
        <v>ACADEMY</v>
      </c>
      <c r="F259" s="302" t="s">
        <v>394</v>
      </c>
      <c r="G259" s="310">
        <f>VLOOKUP(C259,'[16]New ISB 21-22'!A:BQ,69,FALSE)</f>
        <v>574825.2359499411</v>
      </c>
      <c r="H259" s="310">
        <f>VLOOKUP(C259,'[16]New ISB 21-22'!A:BV,74,FALSE)</f>
        <v>0</v>
      </c>
      <c r="I259" s="310"/>
      <c r="J259" s="310">
        <f t="shared" ref="J259:J301" si="61">G259+H259</f>
        <v>574825.2359499411</v>
      </c>
      <c r="K259" s="412"/>
      <c r="L259" s="310">
        <v>0</v>
      </c>
      <c r="M259" s="310">
        <f>VLOOKUP(C259,'[16]Adjusted Factors 20-21'!A:BS,71,FALSE)*10000</f>
        <v>0</v>
      </c>
      <c r="N259" s="310">
        <f>VLOOKUP(B259,'[16]Adjusted Factors 21-22'!A:BQ,69,FALSE)*6000</f>
        <v>0</v>
      </c>
      <c r="O259" s="311">
        <f t="shared" si="55"/>
        <v>0</v>
      </c>
      <c r="P259" s="311"/>
      <c r="Q259" s="311">
        <f t="shared" si="56"/>
        <v>574825</v>
      </c>
      <c r="R259" s="311"/>
      <c r="S259" s="311"/>
      <c r="T259" s="308">
        <v>492</v>
      </c>
      <c r="U259" s="312">
        <f t="shared" si="59"/>
        <v>0</v>
      </c>
      <c r="V259" s="312"/>
      <c r="W259" s="312">
        <f t="shared" ref="W259:W301" si="62">IF(H259=0,0,$W$2*AB259)</f>
        <v>0</v>
      </c>
      <c r="X259" s="312">
        <f t="shared" ref="X259:X301" si="63">IF(H259=0,0,$X$2*AB259)</f>
        <v>0</v>
      </c>
      <c r="Y259" s="312">
        <f t="shared" ref="Y259:Y301" si="64">IF(H259=0,0,$Y$2*AB259)</f>
        <v>0</v>
      </c>
      <c r="Z259" s="312">
        <f t="shared" si="57"/>
        <v>0</v>
      </c>
      <c r="AA259" s="312">
        <f t="shared" ref="AA259:AA301" si="65">Z259-H259</f>
        <v>0</v>
      </c>
      <c r="AB259" s="312">
        <f>VLOOKUP(C259,'[16]Adjusted Factors 21-22'!A:N,14,FALSE)</f>
        <v>123</v>
      </c>
      <c r="AF259" s="310" t="e">
        <f>VLOOKUP(C259,#REF!,69,FALSE)</f>
        <v>#REF!</v>
      </c>
      <c r="AG259" s="308">
        <v>492</v>
      </c>
      <c r="AH259" s="309" t="s">
        <v>1</v>
      </c>
      <c r="AI259" s="302" t="s">
        <v>394</v>
      </c>
    </row>
    <row r="260" spans="1:35">
      <c r="A260" s="302" t="str">
        <f t="shared" si="60"/>
        <v>494 - Ringshall School</v>
      </c>
      <c r="B260" s="302">
        <v>494</v>
      </c>
      <c r="C260" s="308">
        <v>494</v>
      </c>
      <c r="D260" s="308" t="str">
        <f t="shared" si="54"/>
        <v>ACADEMY</v>
      </c>
      <c r="E260" s="309" t="s">
        <v>1</v>
      </c>
      <c r="F260" s="302" t="s">
        <v>395</v>
      </c>
      <c r="G260" s="310">
        <f>VLOOKUP(C260,'[16]New ISB 21-22'!A:BQ,69,FALSE)</f>
        <v>583486.18275450449</v>
      </c>
      <c r="H260" s="310">
        <f>VLOOKUP(C260,'[16]New ISB 21-22'!A:BV,74,FALSE)</f>
        <v>0</v>
      </c>
      <c r="I260" s="310"/>
      <c r="J260" s="310">
        <f t="shared" si="61"/>
        <v>583486.18275450449</v>
      </c>
      <c r="K260" s="412"/>
      <c r="L260" s="310">
        <v>0</v>
      </c>
      <c r="M260" s="310">
        <f>VLOOKUP(C260,'[16]Adjusted Factors 20-21'!A:BS,71,FALSE)*10000</f>
        <v>0</v>
      </c>
      <c r="N260" s="310">
        <f>VLOOKUP(B260,'[16]Adjusted Factors 21-22'!A:BQ,69,FALSE)*6000</f>
        <v>0</v>
      </c>
      <c r="O260" s="311">
        <f t="shared" si="55"/>
        <v>0</v>
      </c>
      <c r="P260" s="311"/>
      <c r="Q260" s="311">
        <f t="shared" si="56"/>
        <v>583486</v>
      </c>
      <c r="R260" s="311"/>
      <c r="S260" s="311"/>
      <c r="T260" s="308">
        <v>494</v>
      </c>
      <c r="U260" s="312">
        <f t="shared" si="59"/>
        <v>0</v>
      </c>
      <c r="V260" s="312"/>
      <c r="W260" s="312">
        <f t="shared" si="62"/>
        <v>0</v>
      </c>
      <c r="X260" s="312">
        <f t="shared" si="63"/>
        <v>0</v>
      </c>
      <c r="Y260" s="312">
        <f t="shared" si="64"/>
        <v>0</v>
      </c>
      <c r="Z260" s="312">
        <f t="shared" si="57"/>
        <v>0</v>
      </c>
      <c r="AA260" s="312">
        <f t="shared" si="65"/>
        <v>0</v>
      </c>
      <c r="AB260" s="312">
        <f>VLOOKUP(C260,'[16]Adjusted Factors 21-22'!A:N,14,FALSE)</f>
        <v>130</v>
      </c>
      <c r="AF260" s="310" t="e">
        <f>VLOOKUP(C260,#REF!,69,FALSE)</f>
        <v>#REF!</v>
      </c>
      <c r="AG260" s="308">
        <v>494</v>
      </c>
      <c r="AH260" s="309">
        <v>0</v>
      </c>
      <c r="AI260" s="302" t="s">
        <v>395</v>
      </c>
    </row>
    <row r="261" spans="1:35">
      <c r="A261" s="302" t="str">
        <f t="shared" si="60"/>
        <v>495 - Risby CEVCP School</v>
      </c>
      <c r="B261" s="302">
        <v>495</v>
      </c>
      <c r="C261" s="308">
        <v>495</v>
      </c>
      <c r="D261" s="308">
        <f t="shared" ref="D261:D325" si="66">IF(E261="ACADEMY","ACADEMY",C261)</f>
        <v>495</v>
      </c>
      <c r="E261" s="309">
        <f t="shared" si="58"/>
        <v>0</v>
      </c>
      <c r="F261" s="302" t="s">
        <v>396</v>
      </c>
      <c r="G261" s="310">
        <f>VLOOKUP(C261,'[16]New ISB 21-22'!A:BQ,69,FALSE)</f>
        <v>825765.25</v>
      </c>
      <c r="H261" s="310">
        <f>VLOOKUP(C261,'[16]New ISB 21-22'!A:BV,74,FALSE)</f>
        <v>-5158.46</v>
      </c>
      <c r="I261" s="310"/>
      <c r="J261" s="310">
        <f t="shared" si="61"/>
        <v>820606.79</v>
      </c>
      <c r="K261" s="412"/>
      <c r="L261" s="310">
        <v>0</v>
      </c>
      <c r="M261" s="310">
        <f>VLOOKUP(C261,'[16]Adjusted Factors 20-21'!A:BS,71,FALSE)*10000</f>
        <v>0</v>
      </c>
      <c r="N261" s="310">
        <f>VLOOKUP(B261,'[16]Adjusted Factors 21-22'!A:BQ,69,FALSE)*6000</f>
        <v>0</v>
      </c>
      <c r="O261" s="311">
        <f t="shared" ref="O261:O320" si="67">SUM(L261:N261)</f>
        <v>0</v>
      </c>
      <c r="P261" s="311"/>
      <c r="Q261" s="311">
        <f t="shared" ref="Q261:Q325" si="68">ROUND(J261+K261+O261+P261,0)</f>
        <v>820607</v>
      </c>
      <c r="R261" s="311"/>
      <c r="S261" s="311"/>
      <c r="T261" s="308">
        <v>495</v>
      </c>
      <c r="U261" s="312">
        <f t="shared" si="59"/>
        <v>2134</v>
      </c>
      <c r="V261" s="312"/>
      <c r="W261" s="312">
        <f t="shared" si="62"/>
        <v>2362.92</v>
      </c>
      <c r="X261" s="312">
        <f t="shared" si="63"/>
        <v>370.53999999999996</v>
      </c>
      <c r="Y261" s="312">
        <f t="shared" si="64"/>
        <v>291</v>
      </c>
      <c r="Z261" s="312">
        <f t="shared" ref="Z261:Z301" si="69">-SUM(U261:Y261)</f>
        <v>-5158.46</v>
      </c>
      <c r="AA261" s="312">
        <f t="shared" si="65"/>
        <v>0</v>
      </c>
      <c r="AB261" s="312">
        <f>VLOOKUP(C261,'[16]Adjusted Factors 21-22'!A:N,14,FALSE)</f>
        <v>194</v>
      </c>
      <c r="AF261" s="310" t="e">
        <f>VLOOKUP(C261,#REF!,69,FALSE)</f>
        <v>#REF!</v>
      </c>
      <c r="AG261" s="308">
        <v>495</v>
      </c>
      <c r="AH261" s="309">
        <v>0</v>
      </c>
      <c r="AI261" s="302" t="s">
        <v>396</v>
      </c>
    </row>
    <row r="262" spans="1:35">
      <c r="A262" s="302" t="str">
        <f t="shared" si="60"/>
        <v>496 - Rougham CEVCP School</v>
      </c>
      <c r="B262" s="302">
        <v>496</v>
      </c>
      <c r="C262" s="308">
        <v>496</v>
      </c>
      <c r="D262" s="308" t="str">
        <f t="shared" si="66"/>
        <v>ACADEMY</v>
      </c>
      <c r="E262" s="309" t="str">
        <f t="shared" si="58"/>
        <v>ACADEMY</v>
      </c>
      <c r="F262" s="302" t="s">
        <v>397</v>
      </c>
      <c r="G262" s="310">
        <f>VLOOKUP(C262,'[16]New ISB 21-22'!A:BQ,69,FALSE)</f>
        <v>762884.8</v>
      </c>
      <c r="H262" s="310">
        <f>VLOOKUP(C262,'[16]New ISB 21-22'!A:BV,74,FALSE)</f>
        <v>0</v>
      </c>
      <c r="I262" s="310"/>
      <c r="J262" s="310">
        <f t="shared" si="61"/>
        <v>762884.8</v>
      </c>
      <c r="K262" s="412"/>
      <c r="L262" s="310">
        <v>0</v>
      </c>
      <c r="M262" s="310">
        <f>VLOOKUP(C262,'[16]Adjusted Factors 20-21'!A:BS,71,FALSE)*10000</f>
        <v>0</v>
      </c>
      <c r="N262" s="310">
        <f>VLOOKUP(B262,'[16]Adjusted Factors 21-22'!A:BQ,69,FALSE)*6000</f>
        <v>0</v>
      </c>
      <c r="O262" s="311">
        <f t="shared" si="67"/>
        <v>0</v>
      </c>
      <c r="P262" s="311"/>
      <c r="Q262" s="311">
        <f t="shared" si="68"/>
        <v>762885</v>
      </c>
      <c r="R262" s="311"/>
      <c r="S262" s="311"/>
      <c r="T262" s="308">
        <v>496</v>
      </c>
      <c r="U262" s="312">
        <f t="shared" si="59"/>
        <v>0</v>
      </c>
      <c r="V262" s="312"/>
      <c r="W262" s="312">
        <f t="shared" si="62"/>
        <v>0</v>
      </c>
      <c r="X262" s="312">
        <f t="shared" si="63"/>
        <v>0</v>
      </c>
      <c r="Y262" s="312">
        <f t="shared" si="64"/>
        <v>0</v>
      </c>
      <c r="Z262" s="312">
        <f t="shared" si="69"/>
        <v>0</v>
      </c>
      <c r="AA262" s="312">
        <f t="shared" si="65"/>
        <v>0</v>
      </c>
      <c r="AB262" s="312">
        <f>VLOOKUP(C262,'[16]Adjusted Factors 21-22'!A:N,14,FALSE)</f>
        <v>182</v>
      </c>
      <c r="AF262" s="310" t="e">
        <f>VLOOKUP(C262,#REF!,69,FALSE)</f>
        <v>#REF!</v>
      </c>
      <c r="AG262" s="308">
        <v>496</v>
      </c>
      <c r="AH262" s="309" t="s">
        <v>1</v>
      </c>
      <c r="AI262" s="302" t="s">
        <v>397</v>
      </c>
    </row>
    <row r="263" spans="1:35">
      <c r="A263" s="302" t="str">
        <f t="shared" si="60"/>
        <v>499 - Stanton Community Primary School</v>
      </c>
      <c r="B263" s="302">
        <v>499</v>
      </c>
      <c r="C263" s="308">
        <v>499</v>
      </c>
      <c r="D263" s="308">
        <f t="shared" si="66"/>
        <v>499</v>
      </c>
      <c r="E263" s="309">
        <f t="shared" si="58"/>
        <v>0</v>
      </c>
      <c r="F263" s="302" t="s">
        <v>398</v>
      </c>
      <c r="G263" s="310">
        <f>VLOOKUP(C263,'[16]New ISB 21-22'!A:BQ,69,FALSE)</f>
        <v>885531</v>
      </c>
      <c r="H263" s="310">
        <f>VLOOKUP(C263,'[16]New ISB 21-22'!A:BV,74,FALSE)</f>
        <v>-5477.54</v>
      </c>
      <c r="I263" s="310"/>
      <c r="J263" s="310">
        <f t="shared" si="61"/>
        <v>880053.46</v>
      </c>
      <c r="K263" s="412"/>
      <c r="L263" s="310">
        <v>0</v>
      </c>
      <c r="M263" s="310">
        <f>VLOOKUP(C263,'[16]Adjusted Factors 20-21'!A:BS,71,FALSE)*10000</f>
        <v>0</v>
      </c>
      <c r="N263" s="310">
        <f>VLOOKUP(B263,'[16]Adjusted Factors 21-22'!A:BQ,69,FALSE)*6000</f>
        <v>0</v>
      </c>
      <c r="O263" s="311">
        <f t="shared" si="67"/>
        <v>0</v>
      </c>
      <c r="P263" s="311"/>
      <c r="Q263" s="311">
        <f t="shared" si="68"/>
        <v>880053</v>
      </c>
      <c r="R263" s="311"/>
      <c r="S263" s="311"/>
      <c r="T263" s="308">
        <v>499</v>
      </c>
      <c r="U263" s="312">
        <f t="shared" si="59"/>
        <v>2266</v>
      </c>
      <c r="V263" s="312"/>
      <c r="W263" s="312">
        <f t="shared" si="62"/>
        <v>2509.08</v>
      </c>
      <c r="X263" s="312">
        <f t="shared" si="63"/>
        <v>393.46</v>
      </c>
      <c r="Y263" s="312">
        <f t="shared" si="64"/>
        <v>309</v>
      </c>
      <c r="Z263" s="312">
        <f t="shared" si="69"/>
        <v>-5477.54</v>
      </c>
      <c r="AA263" s="312">
        <f t="shared" si="65"/>
        <v>0</v>
      </c>
      <c r="AB263" s="312">
        <f>VLOOKUP(C263,'[16]Adjusted Factors 21-22'!A:N,14,FALSE)</f>
        <v>206</v>
      </c>
      <c r="AF263" s="310" t="e">
        <f>VLOOKUP(C263,#REF!,69,FALSE)</f>
        <v>#REF!</v>
      </c>
      <c r="AG263" s="308">
        <v>499</v>
      </c>
      <c r="AH263" s="309">
        <v>0</v>
      </c>
      <c r="AI263" s="302" t="s">
        <v>398</v>
      </c>
    </row>
    <row r="264" spans="1:35">
      <c r="A264" s="302" t="str">
        <f t="shared" si="60"/>
        <v>501 - Stoke-by-Nayland CEVCP School</v>
      </c>
      <c r="B264" s="302">
        <v>501</v>
      </c>
      <c r="C264" s="308">
        <v>501</v>
      </c>
      <c r="D264" s="308" t="str">
        <f t="shared" si="66"/>
        <v>ACADEMY</v>
      </c>
      <c r="E264" s="309" t="str">
        <f t="shared" si="58"/>
        <v>ACADEMY</v>
      </c>
      <c r="F264" s="302" t="s">
        <v>399</v>
      </c>
      <c r="G264" s="310">
        <f>VLOOKUP(C264,'[16]New ISB 21-22'!A:BQ,69,FALSE)</f>
        <v>281517.78571428568</v>
      </c>
      <c r="H264" s="310">
        <f>VLOOKUP(C264,'[16]New ISB 21-22'!A:BV,74,FALSE)</f>
        <v>0</v>
      </c>
      <c r="I264" s="310"/>
      <c r="J264" s="310">
        <f t="shared" si="61"/>
        <v>281517.78571428568</v>
      </c>
      <c r="K264" s="412"/>
      <c r="L264" s="310">
        <v>0</v>
      </c>
      <c r="M264" s="310">
        <f>VLOOKUP(C264,'[16]Adjusted Factors 20-21'!A:BS,71,FALSE)*10000</f>
        <v>0</v>
      </c>
      <c r="N264" s="310">
        <f>VLOOKUP(B264,'[16]Adjusted Factors 21-22'!A:BQ,69,FALSE)*6000</f>
        <v>0</v>
      </c>
      <c r="O264" s="311">
        <f t="shared" si="67"/>
        <v>0</v>
      </c>
      <c r="P264" s="311"/>
      <c r="Q264" s="311">
        <f t="shared" si="68"/>
        <v>281518</v>
      </c>
      <c r="R264" s="311"/>
      <c r="S264" s="311"/>
      <c r="T264" s="308">
        <v>501</v>
      </c>
      <c r="U264" s="312">
        <f t="shared" si="59"/>
        <v>0</v>
      </c>
      <c r="V264" s="312"/>
      <c r="W264" s="312">
        <f t="shared" si="62"/>
        <v>0</v>
      </c>
      <c r="X264" s="312">
        <f t="shared" si="63"/>
        <v>0</v>
      </c>
      <c r="Y264" s="312">
        <f t="shared" si="64"/>
        <v>0</v>
      </c>
      <c r="Z264" s="312">
        <f t="shared" si="69"/>
        <v>0</v>
      </c>
      <c r="AA264" s="312">
        <f t="shared" si="65"/>
        <v>0</v>
      </c>
      <c r="AB264" s="312">
        <f>VLOOKUP(C264,'[16]Adjusted Factors 21-22'!A:N,14,FALSE)</f>
        <v>41</v>
      </c>
      <c r="AF264" s="310" t="e">
        <f>VLOOKUP(C264,#REF!,69,FALSE)</f>
        <v>#REF!</v>
      </c>
      <c r="AG264" s="308">
        <v>501</v>
      </c>
      <c r="AH264" s="309" t="s">
        <v>1</v>
      </c>
      <c r="AI264" s="302" t="s">
        <v>399</v>
      </c>
    </row>
    <row r="265" spans="1:35">
      <c r="A265" s="302" t="str">
        <f t="shared" si="60"/>
        <v>502 - Chilton Community Primary School</v>
      </c>
      <c r="B265" s="302">
        <v>502</v>
      </c>
      <c r="C265" s="308">
        <v>502</v>
      </c>
      <c r="D265" s="308" t="str">
        <f t="shared" si="66"/>
        <v>ACADEMY</v>
      </c>
      <c r="E265" s="309" t="s">
        <v>1</v>
      </c>
      <c r="F265" s="302" t="s">
        <v>400</v>
      </c>
      <c r="G265" s="310">
        <f>VLOOKUP(C265,'[16]New ISB 21-22'!A:BQ,69,FALSE)</f>
        <v>675196.49598346662</v>
      </c>
      <c r="H265" s="310">
        <f>VLOOKUP(C265,'[16]New ISB 21-22'!A:BV,74,FALSE)</f>
        <v>0</v>
      </c>
      <c r="I265" s="310"/>
      <c r="J265" s="310">
        <f t="shared" si="61"/>
        <v>675196.49598346662</v>
      </c>
      <c r="K265" s="412"/>
      <c r="L265" s="310">
        <v>0</v>
      </c>
      <c r="M265" s="310">
        <f>VLOOKUP(C265,'[16]Adjusted Factors 20-21'!A:BS,71,FALSE)*10000</f>
        <v>0</v>
      </c>
      <c r="N265" s="310">
        <f>VLOOKUP(B265,'[16]Adjusted Factors 21-22'!A:BQ,69,FALSE)*6000</f>
        <v>0</v>
      </c>
      <c r="O265" s="311">
        <f t="shared" si="67"/>
        <v>0</v>
      </c>
      <c r="P265" s="311"/>
      <c r="Q265" s="311">
        <f t="shared" si="68"/>
        <v>675196</v>
      </c>
      <c r="R265" s="311"/>
      <c r="S265" s="311"/>
      <c r="T265" s="308">
        <v>502</v>
      </c>
      <c r="U265" s="312">
        <f t="shared" si="59"/>
        <v>0</v>
      </c>
      <c r="V265" s="312"/>
      <c r="W265" s="312">
        <f t="shared" si="62"/>
        <v>0</v>
      </c>
      <c r="X265" s="312">
        <f t="shared" si="63"/>
        <v>0</v>
      </c>
      <c r="Y265" s="312">
        <f t="shared" si="64"/>
        <v>0</v>
      </c>
      <c r="Z265" s="312">
        <f t="shared" si="69"/>
        <v>0</v>
      </c>
      <c r="AA265" s="312">
        <f t="shared" si="65"/>
        <v>0</v>
      </c>
      <c r="AB265" s="312">
        <f>VLOOKUP(C265,'[16]Adjusted Factors 21-22'!A:N,14,FALSE)</f>
        <v>138</v>
      </c>
      <c r="AF265" s="310" t="e">
        <f>VLOOKUP(C265,#REF!,69,FALSE)</f>
        <v>#REF!</v>
      </c>
      <c r="AG265" s="308">
        <v>502</v>
      </c>
      <c r="AH265" s="309">
        <v>0</v>
      </c>
      <c r="AI265" s="302" t="s">
        <v>400</v>
      </c>
    </row>
    <row r="266" spans="1:35">
      <c r="A266" s="302" t="str">
        <f t="shared" si="60"/>
        <v>503 - Abbots Hall Community Primary School</v>
      </c>
      <c r="B266" s="302">
        <v>503</v>
      </c>
      <c r="C266" s="308">
        <v>503</v>
      </c>
      <c r="D266" s="308" t="str">
        <f t="shared" si="66"/>
        <v>ACADEMY</v>
      </c>
      <c r="E266" s="309" t="s">
        <v>1</v>
      </c>
      <c r="F266" s="302" t="s">
        <v>401</v>
      </c>
      <c r="G266" s="310">
        <f>VLOOKUP(C266,'[16]New ISB 21-22'!A:BQ,69,FALSE)</f>
        <v>1677075.11</v>
      </c>
      <c r="H266" s="310">
        <f>VLOOKUP(C266,'[16]New ISB 21-22'!A:BV,74,FALSE)</f>
        <v>0</v>
      </c>
      <c r="I266" s="310"/>
      <c r="J266" s="310">
        <f t="shared" si="61"/>
        <v>1677075.11</v>
      </c>
      <c r="K266" s="412"/>
      <c r="L266" s="310">
        <v>0</v>
      </c>
      <c r="M266" s="310">
        <f>VLOOKUP(C266,'[16]Adjusted Factors 20-21'!A:BS,71,FALSE)*10000</f>
        <v>0</v>
      </c>
      <c r="N266" s="310">
        <f>VLOOKUP(B266,'[16]Adjusted Factors 21-22'!A:BQ,69,FALSE)*6000</f>
        <v>0</v>
      </c>
      <c r="O266" s="311">
        <f t="shared" si="67"/>
        <v>0</v>
      </c>
      <c r="P266" s="311"/>
      <c r="Q266" s="311">
        <f t="shared" si="68"/>
        <v>1677075</v>
      </c>
      <c r="R266" s="311"/>
      <c r="S266" s="311"/>
      <c r="T266" s="308">
        <v>503</v>
      </c>
      <c r="U266" s="312">
        <f t="shared" si="59"/>
        <v>0</v>
      </c>
      <c r="V266" s="312"/>
      <c r="W266" s="312">
        <f t="shared" si="62"/>
        <v>0</v>
      </c>
      <c r="X266" s="312">
        <f t="shared" si="63"/>
        <v>0</v>
      </c>
      <c r="Y266" s="312">
        <f t="shared" si="64"/>
        <v>0</v>
      </c>
      <c r="Z266" s="312">
        <f t="shared" si="69"/>
        <v>0</v>
      </c>
      <c r="AA266" s="312">
        <f t="shared" si="65"/>
        <v>0</v>
      </c>
      <c r="AB266" s="312">
        <f>VLOOKUP(C266,'[16]Adjusted Factors 21-22'!A:N,14,FALSE)</f>
        <v>400</v>
      </c>
      <c r="AF266" s="310" t="e">
        <f>VLOOKUP(C266,#REF!,69,FALSE)</f>
        <v>#REF!</v>
      </c>
      <c r="AG266" s="308">
        <v>503</v>
      </c>
      <c r="AH266" s="309">
        <v>0</v>
      </c>
      <c r="AI266" s="302" t="s">
        <v>401</v>
      </c>
    </row>
    <row r="267" spans="1:35">
      <c r="A267" s="302" t="str">
        <f t="shared" si="60"/>
        <v>504 - Wood Ley Community Primary School</v>
      </c>
      <c r="B267" s="302">
        <v>504</v>
      </c>
      <c r="C267" s="308">
        <v>504</v>
      </c>
      <c r="D267" s="308">
        <f t="shared" si="66"/>
        <v>504</v>
      </c>
      <c r="E267" s="309">
        <f t="shared" si="58"/>
        <v>0</v>
      </c>
      <c r="F267" s="302" t="s">
        <v>402</v>
      </c>
      <c r="G267" s="310">
        <f>VLOOKUP(C267,'[16]New ISB 21-22'!A:BQ,69,FALSE)</f>
        <v>1315004</v>
      </c>
      <c r="H267" s="310">
        <f>VLOOKUP(C267,'[16]New ISB 21-22'!A:BV,74,FALSE)</f>
        <v>-8163.13</v>
      </c>
      <c r="I267" s="310"/>
      <c r="J267" s="310">
        <f t="shared" si="61"/>
        <v>1306840.8700000001</v>
      </c>
      <c r="K267" s="412"/>
      <c r="L267" s="310">
        <v>0</v>
      </c>
      <c r="M267" s="310">
        <f>VLOOKUP(C267,'[16]Adjusted Factors 20-21'!A:BS,71,FALSE)*10000</f>
        <v>0</v>
      </c>
      <c r="N267" s="310">
        <f>VLOOKUP(B267,'[16]Adjusted Factors 21-22'!A:BQ,69,FALSE)*6000</f>
        <v>0</v>
      </c>
      <c r="O267" s="311">
        <f t="shared" si="67"/>
        <v>0</v>
      </c>
      <c r="P267" s="311"/>
      <c r="Q267" s="311">
        <f t="shared" si="68"/>
        <v>1306841</v>
      </c>
      <c r="R267" s="311"/>
      <c r="S267" s="311"/>
      <c r="T267" s="308">
        <v>504</v>
      </c>
      <c r="U267" s="312">
        <f t="shared" si="59"/>
        <v>3377</v>
      </c>
      <c r="V267" s="312"/>
      <c r="W267" s="312">
        <f t="shared" si="62"/>
        <v>3739.2599999999998</v>
      </c>
      <c r="X267" s="312">
        <f t="shared" si="63"/>
        <v>586.37</v>
      </c>
      <c r="Y267" s="312">
        <f t="shared" si="64"/>
        <v>460.5</v>
      </c>
      <c r="Z267" s="312">
        <f t="shared" si="69"/>
        <v>-8163.13</v>
      </c>
      <c r="AA267" s="312">
        <f t="shared" si="65"/>
        <v>0</v>
      </c>
      <c r="AB267" s="312">
        <f>VLOOKUP(C267,'[16]Adjusted Factors 21-22'!A:N,14,FALSE)</f>
        <v>307</v>
      </c>
      <c r="AF267" s="310" t="e">
        <f>VLOOKUP(C267,#REF!,69,FALSE)</f>
        <v>#REF!</v>
      </c>
      <c r="AG267" s="308">
        <v>504</v>
      </c>
      <c r="AH267" s="309">
        <v>0</v>
      </c>
      <c r="AI267" s="302" t="s">
        <v>402</v>
      </c>
    </row>
    <row r="268" spans="1:35">
      <c r="A268" s="302" t="str">
        <f t="shared" si="60"/>
        <v>505 - Cedars Park Primary School</v>
      </c>
      <c r="B268" s="302">
        <v>505</v>
      </c>
      <c r="C268" s="308">
        <v>505</v>
      </c>
      <c r="D268" s="308" t="str">
        <f t="shared" si="66"/>
        <v>ACADEMY</v>
      </c>
      <c r="E268" s="309" t="str">
        <f t="shared" si="58"/>
        <v>ACADEMY</v>
      </c>
      <c r="F268" s="302" t="s">
        <v>403</v>
      </c>
      <c r="G268" s="310">
        <f>VLOOKUP(C268,'[16]New ISB 21-22'!A:BQ,69,FALSE)</f>
        <v>1616007.2</v>
      </c>
      <c r="H268" s="310">
        <f>VLOOKUP(C268,'[16]New ISB 21-22'!A:BV,74,FALSE)</f>
        <v>0</v>
      </c>
      <c r="I268" s="310"/>
      <c r="J268" s="310">
        <f t="shared" si="61"/>
        <v>1616007.2</v>
      </c>
      <c r="K268" s="412"/>
      <c r="L268" s="310">
        <v>0</v>
      </c>
      <c r="M268" s="310">
        <f>VLOOKUP(C268,'[16]Adjusted Factors 20-21'!A:BS,71,FALSE)*10000</f>
        <v>0</v>
      </c>
      <c r="N268" s="310">
        <f>VLOOKUP(B268,'[16]Adjusted Factors 21-22'!A:BQ,69,FALSE)*6000</f>
        <v>0</v>
      </c>
      <c r="O268" s="311">
        <f t="shared" si="67"/>
        <v>0</v>
      </c>
      <c r="P268" s="311"/>
      <c r="Q268" s="311">
        <f t="shared" si="68"/>
        <v>1616007</v>
      </c>
      <c r="R268" s="311"/>
      <c r="S268" s="311"/>
      <c r="T268" s="308">
        <v>505</v>
      </c>
      <c r="U268" s="312">
        <f t="shared" si="59"/>
        <v>0</v>
      </c>
      <c r="V268" s="312"/>
      <c r="W268" s="312">
        <f t="shared" si="62"/>
        <v>0</v>
      </c>
      <c r="X268" s="312">
        <f t="shared" si="63"/>
        <v>0</v>
      </c>
      <c r="Y268" s="312">
        <f t="shared" si="64"/>
        <v>0</v>
      </c>
      <c r="Z268" s="312">
        <f t="shared" si="69"/>
        <v>0</v>
      </c>
      <c r="AA268" s="312">
        <f t="shared" si="65"/>
        <v>0</v>
      </c>
      <c r="AB268" s="312">
        <f>VLOOKUP(C268,'[16]Adjusted Factors 21-22'!A:N,14,FALSE)</f>
        <v>385</v>
      </c>
      <c r="AF268" s="310" t="e">
        <f>VLOOKUP(C268,#REF!,69,FALSE)</f>
        <v>#REF!</v>
      </c>
      <c r="AG268" s="308">
        <v>505</v>
      </c>
      <c r="AH268" s="309" t="s">
        <v>1</v>
      </c>
      <c r="AI268" s="302" t="s">
        <v>403</v>
      </c>
    </row>
    <row r="269" spans="1:35">
      <c r="A269" s="302" t="str">
        <f t="shared" si="60"/>
        <v>506 - The Freeman Community Primary School</v>
      </c>
      <c r="B269" s="302">
        <v>506</v>
      </c>
      <c r="C269" s="308">
        <v>506</v>
      </c>
      <c r="D269" s="308" t="str">
        <f t="shared" si="66"/>
        <v>ACADEMY</v>
      </c>
      <c r="E269" s="309" t="s">
        <v>1</v>
      </c>
      <c r="F269" s="302" t="s">
        <v>404</v>
      </c>
      <c r="G269" s="310">
        <f>VLOOKUP(C269,'[16]New ISB 21-22'!A:BQ,69,FALSE)</f>
        <v>877003.41</v>
      </c>
      <c r="H269" s="310">
        <f>VLOOKUP(C269,'[16]New ISB 21-22'!A:BV,74,FALSE)</f>
        <v>0</v>
      </c>
      <c r="I269" s="310"/>
      <c r="J269" s="310">
        <f t="shared" si="61"/>
        <v>877003.41</v>
      </c>
      <c r="K269" s="412"/>
      <c r="L269" s="310">
        <v>0</v>
      </c>
      <c r="M269" s="310">
        <f>VLOOKUP(C269,'[16]Adjusted Factors 20-21'!A:BS,71,FALSE)*10000</f>
        <v>0</v>
      </c>
      <c r="N269" s="310">
        <f>VLOOKUP(B269,'[16]Adjusted Factors 21-22'!A:BQ,69,FALSE)*6000</f>
        <v>0</v>
      </c>
      <c r="O269" s="311">
        <f t="shared" si="67"/>
        <v>0</v>
      </c>
      <c r="P269" s="311"/>
      <c r="Q269" s="311">
        <f t="shared" si="68"/>
        <v>877003</v>
      </c>
      <c r="R269" s="311"/>
      <c r="S269" s="311"/>
      <c r="T269" s="308">
        <v>506</v>
      </c>
      <c r="U269" s="312">
        <f t="shared" si="59"/>
        <v>0</v>
      </c>
      <c r="V269" s="312"/>
      <c r="W269" s="312">
        <f t="shared" si="62"/>
        <v>0</v>
      </c>
      <c r="X269" s="312">
        <f t="shared" si="63"/>
        <v>0</v>
      </c>
      <c r="Y269" s="312">
        <f t="shared" si="64"/>
        <v>0</v>
      </c>
      <c r="Z269" s="312">
        <f t="shared" si="69"/>
        <v>0</v>
      </c>
      <c r="AA269" s="312">
        <f t="shared" si="65"/>
        <v>0</v>
      </c>
      <c r="AB269" s="312">
        <f>VLOOKUP(C269,'[16]Adjusted Factors 21-22'!A:N,14,FALSE)</f>
        <v>209</v>
      </c>
      <c r="AF269" s="310" t="e">
        <f>VLOOKUP(C269,#REF!,69,FALSE)</f>
        <v>#REF!</v>
      </c>
      <c r="AG269" s="308">
        <v>506</v>
      </c>
      <c r="AH269" s="309">
        <v>0</v>
      </c>
      <c r="AI269" s="302" t="s">
        <v>404</v>
      </c>
    </row>
    <row r="270" spans="1:35">
      <c r="A270" s="302" t="str">
        <f t="shared" si="60"/>
        <v>507 - St Gregory CEVCP School</v>
      </c>
      <c r="B270" s="302">
        <v>507</v>
      </c>
      <c r="C270" s="308">
        <v>507</v>
      </c>
      <c r="D270" s="308">
        <f t="shared" si="66"/>
        <v>507</v>
      </c>
      <c r="E270" s="309">
        <f t="shared" si="58"/>
        <v>0</v>
      </c>
      <c r="F270" s="302" t="s">
        <v>405</v>
      </c>
      <c r="G270" s="310">
        <f>VLOOKUP(C270,'[16]New ISB 21-22'!A:BQ,69,FALSE)</f>
        <v>909684.17855311709</v>
      </c>
      <c r="H270" s="310">
        <f>VLOOKUP(C270,'[16]New ISB 21-22'!A:BV,74,FALSE)</f>
        <v>-5424.36</v>
      </c>
      <c r="I270" s="310"/>
      <c r="J270" s="310">
        <f t="shared" si="61"/>
        <v>904259.8185531171</v>
      </c>
      <c r="K270" s="412"/>
      <c r="L270" s="310">
        <v>0</v>
      </c>
      <c r="M270" s="310">
        <f>VLOOKUP(C270,'[16]Adjusted Factors 20-21'!A:BS,71,FALSE)*10000</f>
        <v>0</v>
      </c>
      <c r="N270" s="310">
        <f>VLOOKUP(B270,'[16]Adjusted Factors 21-22'!A:BQ,69,FALSE)*6000</f>
        <v>120000</v>
      </c>
      <c r="O270" s="311">
        <f t="shared" si="67"/>
        <v>120000</v>
      </c>
      <c r="P270" s="311"/>
      <c r="Q270" s="311">
        <f t="shared" si="68"/>
        <v>1024260</v>
      </c>
      <c r="R270" s="311"/>
      <c r="S270" s="311"/>
      <c r="T270" s="308">
        <v>507</v>
      </c>
      <c r="U270" s="312">
        <f t="shared" si="59"/>
        <v>2244</v>
      </c>
      <c r="V270" s="312"/>
      <c r="W270" s="312">
        <f t="shared" si="62"/>
        <v>2484.7199999999998</v>
      </c>
      <c r="X270" s="312">
        <f t="shared" si="63"/>
        <v>389.64</v>
      </c>
      <c r="Y270" s="312">
        <f t="shared" si="64"/>
        <v>306</v>
      </c>
      <c r="Z270" s="312">
        <f t="shared" si="69"/>
        <v>-5424.36</v>
      </c>
      <c r="AA270" s="312">
        <f t="shared" si="65"/>
        <v>0</v>
      </c>
      <c r="AB270" s="312">
        <f>VLOOKUP(C270,'[16]Adjusted Factors 21-22'!A:N,14,FALSE)</f>
        <v>204</v>
      </c>
      <c r="AF270" s="310" t="e">
        <f>VLOOKUP(C270,#REF!,69,FALSE)</f>
        <v>#REF!</v>
      </c>
      <c r="AG270" s="308">
        <v>507</v>
      </c>
      <c r="AH270" s="309">
        <v>0</v>
      </c>
      <c r="AI270" s="302" t="s">
        <v>405</v>
      </c>
    </row>
    <row r="271" spans="1:35">
      <c r="A271" s="302" t="str">
        <f t="shared" si="60"/>
        <v>508 - Trinity CEVAP School</v>
      </c>
      <c r="B271" s="302">
        <v>508</v>
      </c>
      <c r="C271" s="308">
        <v>508</v>
      </c>
      <c r="D271" s="308">
        <f t="shared" si="66"/>
        <v>508</v>
      </c>
      <c r="E271" s="309">
        <f t="shared" si="58"/>
        <v>0</v>
      </c>
      <c r="F271" s="302" t="s">
        <v>406</v>
      </c>
      <c r="G271" s="310">
        <f>VLOOKUP(C271,'[16]New ISB 21-22'!A:BQ,69,FALSE)</f>
        <v>712394.10402576497</v>
      </c>
      <c r="H271" s="310">
        <f>VLOOKUP(C271,'[16]New ISB 21-22'!A:BV,74,FALSE)</f>
        <v>-4440.53</v>
      </c>
      <c r="I271" s="310"/>
      <c r="J271" s="310">
        <f t="shared" si="61"/>
        <v>707953.57402576494</v>
      </c>
      <c r="K271" s="412"/>
      <c r="L271" s="310">
        <v>0</v>
      </c>
      <c r="M271" s="310">
        <f>VLOOKUP(C271,'[16]Adjusted Factors 20-21'!A:BS,71,FALSE)*10000</f>
        <v>0</v>
      </c>
      <c r="N271" s="310">
        <f>VLOOKUP(B271,'[16]Adjusted Factors 21-22'!A:BQ,69,FALSE)*6000</f>
        <v>0</v>
      </c>
      <c r="O271" s="311">
        <f t="shared" si="67"/>
        <v>0</v>
      </c>
      <c r="P271" s="311"/>
      <c r="Q271" s="311">
        <f t="shared" si="68"/>
        <v>707954</v>
      </c>
      <c r="R271" s="311"/>
      <c r="S271" s="311"/>
      <c r="T271" s="308">
        <v>508</v>
      </c>
      <c r="U271" s="312">
        <f t="shared" si="59"/>
        <v>1837</v>
      </c>
      <c r="V271" s="312"/>
      <c r="W271" s="312">
        <f t="shared" si="62"/>
        <v>2034.06</v>
      </c>
      <c r="X271" s="312">
        <f t="shared" si="63"/>
        <v>318.96999999999997</v>
      </c>
      <c r="Y271" s="312">
        <f t="shared" si="64"/>
        <v>250.5</v>
      </c>
      <c r="Z271" s="312">
        <f t="shared" si="69"/>
        <v>-4440.53</v>
      </c>
      <c r="AA271" s="312">
        <f t="shared" si="65"/>
        <v>0</v>
      </c>
      <c r="AB271" s="312">
        <f>VLOOKUP(C271,'[16]Adjusted Factors 21-22'!A:N,14,FALSE)</f>
        <v>167</v>
      </c>
      <c r="AF271" s="310" t="e">
        <f>VLOOKUP(C271,#REF!,69,FALSE)</f>
        <v>#REF!</v>
      </c>
      <c r="AG271" s="308">
        <v>508</v>
      </c>
      <c r="AH271" s="309">
        <v>0</v>
      </c>
      <c r="AI271" s="302" t="s">
        <v>406</v>
      </c>
    </row>
    <row r="272" spans="1:35">
      <c r="A272" s="302" t="str">
        <f t="shared" si="60"/>
        <v>509 - St Joseph's Roman Catholic Primary School</v>
      </c>
      <c r="B272" s="302">
        <v>509</v>
      </c>
      <c r="C272" s="308">
        <v>509</v>
      </c>
      <c r="D272" s="308">
        <f t="shared" si="66"/>
        <v>509</v>
      </c>
      <c r="E272" s="309">
        <f t="shared" si="58"/>
        <v>0</v>
      </c>
      <c r="F272" s="302" t="s">
        <v>407</v>
      </c>
      <c r="G272" s="310">
        <f>VLOOKUP(C272,'[16]New ISB 21-22'!A:BQ,69,FALSE)</f>
        <v>731386.61351622653</v>
      </c>
      <c r="H272" s="310">
        <f>VLOOKUP(C272,'[16]New ISB 21-22'!A:BV,74,FALSE)</f>
        <v>-4493.71</v>
      </c>
      <c r="I272" s="310"/>
      <c r="J272" s="310">
        <f t="shared" si="61"/>
        <v>726892.90351622656</v>
      </c>
      <c r="K272" s="412"/>
      <c r="L272" s="310">
        <v>0</v>
      </c>
      <c r="M272" s="310">
        <f>VLOOKUP(C272,'[16]Adjusted Factors 20-21'!A:BS,71,FALSE)*10000</f>
        <v>0</v>
      </c>
      <c r="N272" s="310">
        <f>VLOOKUP(B272,'[16]Adjusted Factors 21-22'!A:BQ,69,FALSE)*6000</f>
        <v>0</v>
      </c>
      <c r="O272" s="311">
        <f t="shared" si="67"/>
        <v>0</v>
      </c>
      <c r="P272" s="311"/>
      <c r="Q272" s="311">
        <f t="shared" si="68"/>
        <v>726893</v>
      </c>
      <c r="R272" s="311"/>
      <c r="S272" s="311"/>
      <c r="T272" s="308">
        <v>509</v>
      </c>
      <c r="U272" s="312">
        <f t="shared" si="59"/>
        <v>1859</v>
      </c>
      <c r="V272" s="312"/>
      <c r="W272" s="312">
        <f t="shared" si="62"/>
        <v>2058.42</v>
      </c>
      <c r="X272" s="312">
        <f t="shared" si="63"/>
        <v>322.78999999999996</v>
      </c>
      <c r="Y272" s="312">
        <f t="shared" si="64"/>
        <v>253.5</v>
      </c>
      <c r="Z272" s="312">
        <f t="shared" si="69"/>
        <v>-4493.71</v>
      </c>
      <c r="AA272" s="312">
        <f t="shared" si="65"/>
        <v>0</v>
      </c>
      <c r="AB272" s="312">
        <f>VLOOKUP(C272,'[16]Adjusted Factors 21-22'!A:N,14,FALSE)</f>
        <v>169</v>
      </c>
      <c r="AF272" s="310" t="e">
        <f>VLOOKUP(C272,#REF!,69,FALSE)</f>
        <v>#REF!</v>
      </c>
      <c r="AG272" s="308">
        <v>509</v>
      </c>
      <c r="AH272" s="309">
        <v>0</v>
      </c>
      <c r="AI272" s="302" t="s">
        <v>407</v>
      </c>
    </row>
    <row r="273" spans="1:35">
      <c r="A273" s="302" t="str">
        <f t="shared" si="60"/>
        <v>511 - Tudor CEVCP School</v>
      </c>
      <c r="B273" s="302">
        <v>511</v>
      </c>
      <c r="C273" s="308">
        <v>511</v>
      </c>
      <c r="D273" s="308" t="str">
        <f t="shared" si="66"/>
        <v>ACADEMY</v>
      </c>
      <c r="E273" s="309" t="str">
        <f t="shared" si="58"/>
        <v>ACADEMY</v>
      </c>
      <c r="F273" s="302" t="s">
        <v>408</v>
      </c>
      <c r="G273" s="310">
        <f>VLOOKUP(C273,'[16]New ISB 21-22'!A:BQ,69,FALSE)</f>
        <v>962614.82463696459</v>
      </c>
      <c r="H273" s="310">
        <f>VLOOKUP(C273,'[16]New ISB 21-22'!A:BV,74,FALSE)</f>
        <v>0</v>
      </c>
      <c r="I273" s="310"/>
      <c r="J273" s="310">
        <f t="shared" si="61"/>
        <v>962614.82463696459</v>
      </c>
      <c r="K273" s="412"/>
      <c r="L273" s="310">
        <v>0</v>
      </c>
      <c r="M273" s="310">
        <f>VLOOKUP(C273,'[16]Adjusted Factors 20-21'!A:BS,71,FALSE)*10000</f>
        <v>0</v>
      </c>
      <c r="N273" s="310">
        <f>VLOOKUP(B273,'[16]Adjusted Factors 21-22'!A:BQ,69,FALSE)*6000</f>
        <v>0</v>
      </c>
      <c r="O273" s="311">
        <f t="shared" si="67"/>
        <v>0</v>
      </c>
      <c r="P273" s="311"/>
      <c r="Q273" s="311">
        <f t="shared" si="68"/>
        <v>962615</v>
      </c>
      <c r="R273" s="311"/>
      <c r="S273" s="311"/>
      <c r="T273" s="308">
        <v>511</v>
      </c>
      <c r="U273" s="312">
        <f t="shared" si="59"/>
        <v>0</v>
      </c>
      <c r="V273" s="312"/>
      <c r="W273" s="312">
        <f t="shared" si="62"/>
        <v>0</v>
      </c>
      <c r="X273" s="312">
        <f t="shared" si="63"/>
        <v>0</v>
      </c>
      <c r="Y273" s="312">
        <f t="shared" si="64"/>
        <v>0</v>
      </c>
      <c r="Z273" s="312">
        <f t="shared" si="69"/>
        <v>0</v>
      </c>
      <c r="AA273" s="312">
        <f t="shared" si="65"/>
        <v>0</v>
      </c>
      <c r="AB273" s="312">
        <f>VLOOKUP(C273,'[16]Adjusted Factors 21-22'!A:N,14,FALSE)</f>
        <v>214</v>
      </c>
      <c r="AF273" s="310" t="e">
        <f>VLOOKUP(C273,#REF!,69,FALSE)</f>
        <v>#REF!</v>
      </c>
      <c r="AG273" s="308">
        <v>511</v>
      </c>
      <c r="AH273" s="309" t="s">
        <v>1</v>
      </c>
      <c r="AI273" s="302" t="s">
        <v>408</v>
      </c>
    </row>
    <row r="274" spans="1:35">
      <c r="A274" s="302" t="str">
        <f t="shared" si="60"/>
        <v>512 - Woodhall Community Primary School</v>
      </c>
      <c r="B274" s="302">
        <v>512</v>
      </c>
      <c r="C274" s="308">
        <v>512</v>
      </c>
      <c r="D274" s="308" t="str">
        <f t="shared" si="66"/>
        <v>ACADEMY</v>
      </c>
      <c r="E274" s="309" t="str">
        <f t="shared" si="58"/>
        <v>ACADEMY</v>
      </c>
      <c r="F274" s="302" t="s">
        <v>409</v>
      </c>
      <c r="G274" s="310">
        <f>VLOOKUP(C274,'[16]New ISB 21-22'!A:BQ,69,FALSE)</f>
        <v>1581503.1681673073</v>
      </c>
      <c r="H274" s="310">
        <f>VLOOKUP(C274,'[16]New ISB 21-22'!A:BV,74,FALSE)</f>
        <v>0</v>
      </c>
      <c r="I274" s="310"/>
      <c r="J274" s="310">
        <f t="shared" si="61"/>
        <v>1581503.1681673073</v>
      </c>
      <c r="K274" s="412"/>
      <c r="L274" s="310">
        <v>0</v>
      </c>
      <c r="M274" s="310">
        <f>VLOOKUP(C274,'[16]Adjusted Factors 20-21'!A:BS,71,FALSE)*10000</f>
        <v>0</v>
      </c>
      <c r="N274" s="310">
        <f>VLOOKUP(B274,'[16]Adjusted Factors 21-22'!A:BQ,69,FALSE)*6000</f>
        <v>0</v>
      </c>
      <c r="O274" s="311">
        <f t="shared" si="67"/>
        <v>0</v>
      </c>
      <c r="P274" s="311"/>
      <c r="Q274" s="311">
        <f t="shared" si="68"/>
        <v>1581503</v>
      </c>
      <c r="R274" s="311"/>
      <c r="S274" s="311"/>
      <c r="T274" s="308">
        <v>512</v>
      </c>
      <c r="U274" s="312">
        <f t="shared" si="59"/>
        <v>0</v>
      </c>
      <c r="V274" s="312"/>
      <c r="W274" s="312">
        <f t="shared" si="62"/>
        <v>0</v>
      </c>
      <c r="X274" s="312">
        <f t="shared" si="63"/>
        <v>0</v>
      </c>
      <c r="Y274" s="312">
        <f t="shared" si="64"/>
        <v>0</v>
      </c>
      <c r="Z274" s="312">
        <f t="shared" si="69"/>
        <v>0</v>
      </c>
      <c r="AA274" s="312">
        <f t="shared" si="65"/>
        <v>0</v>
      </c>
      <c r="AB274" s="312">
        <f>VLOOKUP(C274,'[16]Adjusted Factors 21-22'!A:N,14,FALSE)</f>
        <v>369</v>
      </c>
      <c r="AF274" s="310" t="e">
        <f>VLOOKUP(C274,#REF!,69,FALSE)</f>
        <v>#REF!</v>
      </c>
      <c r="AG274" s="308">
        <v>512</v>
      </c>
      <c r="AH274" s="309" t="s">
        <v>1</v>
      </c>
      <c r="AI274" s="302" t="s">
        <v>409</v>
      </c>
    </row>
    <row r="275" spans="1:35">
      <c r="A275" s="302" t="str">
        <f t="shared" si="60"/>
        <v>513 - Thurlow CEVCP School</v>
      </c>
      <c r="B275" s="302">
        <v>513</v>
      </c>
      <c r="C275" s="308">
        <v>513</v>
      </c>
      <c r="D275" s="308">
        <f t="shared" si="66"/>
        <v>513</v>
      </c>
      <c r="E275" s="309">
        <f t="shared" si="58"/>
        <v>0</v>
      </c>
      <c r="F275" s="302" t="s">
        <v>410</v>
      </c>
      <c r="G275" s="310">
        <f>VLOOKUP(C275,'[16]New ISB 21-22'!A:BQ,69,FALSE)</f>
        <v>455178.19939606631</v>
      </c>
      <c r="H275" s="310">
        <f>VLOOKUP(C275,'[16]New ISB 21-22'!A:BV,74,FALSE)</f>
        <v>-2180.38</v>
      </c>
      <c r="I275" s="310"/>
      <c r="J275" s="310">
        <f t="shared" si="61"/>
        <v>452997.8193960663</v>
      </c>
      <c r="K275" s="412"/>
      <c r="L275" s="310">
        <v>0</v>
      </c>
      <c r="M275" s="310">
        <f>VLOOKUP(C275,'[16]Adjusted Factors 20-21'!A:BS,71,FALSE)*10000</f>
        <v>0</v>
      </c>
      <c r="N275" s="310">
        <f>VLOOKUP(B275,'[16]Adjusted Factors 21-22'!A:BQ,69,FALSE)*6000</f>
        <v>0</v>
      </c>
      <c r="O275" s="311">
        <f t="shared" si="67"/>
        <v>0</v>
      </c>
      <c r="P275" s="311"/>
      <c r="Q275" s="311">
        <f t="shared" si="68"/>
        <v>452998</v>
      </c>
      <c r="R275" s="311"/>
      <c r="S275" s="311"/>
      <c r="T275" s="308">
        <v>513</v>
      </c>
      <c r="U275" s="312">
        <f t="shared" si="59"/>
        <v>902</v>
      </c>
      <c r="V275" s="312"/>
      <c r="W275" s="312">
        <f t="shared" si="62"/>
        <v>998.76</v>
      </c>
      <c r="X275" s="312">
        <f t="shared" si="63"/>
        <v>156.62</v>
      </c>
      <c r="Y275" s="312">
        <f t="shared" si="64"/>
        <v>123</v>
      </c>
      <c r="Z275" s="312">
        <f t="shared" si="69"/>
        <v>-2180.38</v>
      </c>
      <c r="AA275" s="312">
        <f t="shared" si="65"/>
        <v>0</v>
      </c>
      <c r="AB275" s="312">
        <f>VLOOKUP(C275,'[16]Adjusted Factors 21-22'!A:N,14,FALSE)</f>
        <v>82</v>
      </c>
      <c r="AF275" s="310" t="e">
        <f>VLOOKUP(C275,#REF!,69,FALSE)</f>
        <v>#REF!</v>
      </c>
      <c r="AG275" s="308">
        <v>513</v>
      </c>
      <c r="AH275" s="309">
        <v>0</v>
      </c>
      <c r="AI275" s="302" t="s">
        <v>410</v>
      </c>
    </row>
    <row r="276" spans="1:35">
      <c r="A276" s="302" t="str">
        <f t="shared" si="60"/>
        <v>514 - Thurston CEVCP School</v>
      </c>
      <c r="B276" s="302">
        <v>514</v>
      </c>
      <c r="C276" s="308">
        <v>514</v>
      </c>
      <c r="D276" s="308" t="str">
        <f t="shared" si="66"/>
        <v>ACADEMY</v>
      </c>
      <c r="E276" s="309" t="str">
        <f t="shared" si="58"/>
        <v>ACADEMY</v>
      </c>
      <c r="F276" s="302" t="s">
        <v>411</v>
      </c>
      <c r="G276" s="310">
        <f>VLOOKUP(C276,'[16]New ISB 21-22'!A:BQ,69,FALSE)</f>
        <v>835096.8</v>
      </c>
      <c r="H276" s="310">
        <f>VLOOKUP(C276,'[16]New ISB 21-22'!A:BV,74,FALSE)</f>
        <v>0</v>
      </c>
      <c r="I276" s="310"/>
      <c r="J276" s="310">
        <f t="shared" si="61"/>
        <v>835096.8</v>
      </c>
      <c r="K276" s="412"/>
      <c r="L276" s="310">
        <v>0</v>
      </c>
      <c r="M276" s="310">
        <f>VLOOKUP(C276,'[16]Adjusted Factors 20-21'!A:BS,71,FALSE)*10000</f>
        <v>0</v>
      </c>
      <c r="N276" s="310">
        <f>VLOOKUP(B276,'[16]Adjusted Factors 21-22'!A:BQ,69,FALSE)*6000</f>
        <v>0</v>
      </c>
      <c r="O276" s="311">
        <f t="shared" si="67"/>
        <v>0</v>
      </c>
      <c r="P276" s="311"/>
      <c r="Q276" s="311">
        <f t="shared" si="68"/>
        <v>835097</v>
      </c>
      <c r="R276" s="311"/>
      <c r="S276" s="311"/>
      <c r="T276" s="308">
        <v>514</v>
      </c>
      <c r="U276" s="312">
        <f t="shared" si="59"/>
        <v>0</v>
      </c>
      <c r="V276" s="312"/>
      <c r="W276" s="312">
        <f t="shared" si="62"/>
        <v>0</v>
      </c>
      <c r="X276" s="312">
        <f t="shared" si="63"/>
        <v>0</v>
      </c>
      <c r="Y276" s="312">
        <f t="shared" si="64"/>
        <v>0</v>
      </c>
      <c r="Z276" s="312">
        <f t="shared" si="69"/>
        <v>0</v>
      </c>
      <c r="AA276" s="312">
        <f t="shared" si="65"/>
        <v>0</v>
      </c>
      <c r="AB276" s="312">
        <f>VLOOKUP(C276,'[16]Adjusted Factors 21-22'!A:N,14,FALSE)</f>
        <v>199</v>
      </c>
      <c r="AF276" s="310" t="e">
        <f>VLOOKUP(C276,#REF!,69,FALSE)</f>
        <v>#REF!</v>
      </c>
      <c r="AG276" s="308">
        <v>514</v>
      </c>
      <c r="AH276" s="309" t="s">
        <v>1</v>
      </c>
      <c r="AI276" s="302" t="s">
        <v>411</v>
      </c>
    </row>
    <row r="277" spans="1:35">
      <c r="A277" s="302" t="str">
        <f t="shared" si="60"/>
        <v>515 - St Christopher's CEVCP School</v>
      </c>
      <c r="B277" s="302">
        <v>515</v>
      </c>
      <c r="C277" s="308">
        <v>515</v>
      </c>
      <c r="D277" s="308" t="str">
        <f t="shared" si="66"/>
        <v>ACADEMY</v>
      </c>
      <c r="E277" s="309" t="str">
        <f t="shared" si="58"/>
        <v>ACADEMY</v>
      </c>
      <c r="F277" s="302" t="s">
        <v>412</v>
      </c>
      <c r="G277" s="310">
        <f>VLOOKUP(C277,'[16]New ISB 21-22'!A:BQ,69,FALSE)</f>
        <v>1443212</v>
      </c>
      <c r="H277" s="310">
        <f>VLOOKUP(C277,'[16]New ISB 21-22'!A:BV,74,FALSE)</f>
        <v>0</v>
      </c>
      <c r="I277" s="310"/>
      <c r="J277" s="310">
        <f t="shared" si="61"/>
        <v>1443212</v>
      </c>
      <c r="K277" s="412"/>
      <c r="L277" s="310">
        <v>0</v>
      </c>
      <c r="M277" s="310">
        <f>VLOOKUP(C277,'[16]Adjusted Factors 20-21'!A:BS,71,FALSE)*10000</f>
        <v>0</v>
      </c>
      <c r="N277" s="310">
        <f>VLOOKUP(B277,'[16]Adjusted Factors 21-22'!A:BQ,69,FALSE)*6000</f>
        <v>0</v>
      </c>
      <c r="O277" s="311">
        <f t="shared" si="67"/>
        <v>0</v>
      </c>
      <c r="P277" s="311"/>
      <c r="Q277" s="311">
        <f t="shared" si="68"/>
        <v>1443212</v>
      </c>
      <c r="R277" s="311"/>
      <c r="S277" s="311"/>
      <c r="T277" s="308">
        <v>515</v>
      </c>
      <c r="U277" s="312">
        <f t="shared" si="59"/>
        <v>0</v>
      </c>
      <c r="V277" s="312"/>
      <c r="W277" s="312">
        <f t="shared" si="62"/>
        <v>0</v>
      </c>
      <c r="X277" s="312">
        <f t="shared" si="63"/>
        <v>0</v>
      </c>
      <c r="Y277" s="312">
        <f t="shared" si="64"/>
        <v>0</v>
      </c>
      <c r="Z277" s="312">
        <f t="shared" si="69"/>
        <v>0</v>
      </c>
      <c r="AA277" s="312">
        <f t="shared" si="65"/>
        <v>0</v>
      </c>
      <c r="AB277" s="312">
        <f>VLOOKUP(C277,'[16]Adjusted Factors 21-22'!A:N,14,FALSE)</f>
        <v>343</v>
      </c>
      <c r="AF277" s="310" t="e">
        <f>VLOOKUP(C277,#REF!,69,FALSE)</f>
        <v>#REF!</v>
      </c>
      <c r="AG277" s="308">
        <v>515</v>
      </c>
      <c r="AH277" s="309" t="s">
        <v>1</v>
      </c>
      <c r="AI277" s="302" t="s">
        <v>412</v>
      </c>
    </row>
    <row r="278" spans="1:35">
      <c r="A278" s="302" t="str">
        <f t="shared" si="60"/>
        <v>517 - Walsham-le-Willows CEVCP School</v>
      </c>
      <c r="B278" s="302">
        <v>517</v>
      </c>
      <c r="C278" s="308">
        <v>517</v>
      </c>
      <c r="D278" s="308">
        <f t="shared" si="66"/>
        <v>517</v>
      </c>
      <c r="E278" s="309">
        <f t="shared" si="58"/>
        <v>0</v>
      </c>
      <c r="F278" s="302" t="s">
        <v>413</v>
      </c>
      <c r="G278" s="310">
        <f>VLOOKUP(C278,'[16]New ISB 21-22'!A:BQ,69,FALSE)</f>
        <v>603094.83733867377</v>
      </c>
      <c r="H278" s="310">
        <f>VLOOKUP(C278,'[16]New ISB 21-22'!A:BV,74,FALSE)</f>
        <v>-3456.7</v>
      </c>
      <c r="I278" s="310"/>
      <c r="J278" s="310">
        <f t="shared" si="61"/>
        <v>599638.13733867381</v>
      </c>
      <c r="K278" s="412"/>
      <c r="L278" s="310">
        <v>0</v>
      </c>
      <c r="M278" s="310">
        <f>VLOOKUP(C278,'[16]Adjusted Factors 20-21'!A:BS,71,FALSE)*10000</f>
        <v>0</v>
      </c>
      <c r="N278" s="310">
        <f>VLOOKUP(B278,'[16]Adjusted Factors 21-22'!A:BQ,69,FALSE)*6000</f>
        <v>0</v>
      </c>
      <c r="O278" s="311">
        <f t="shared" si="67"/>
        <v>0</v>
      </c>
      <c r="P278" s="311"/>
      <c r="Q278" s="311">
        <f t="shared" si="68"/>
        <v>599638</v>
      </c>
      <c r="R278" s="311"/>
      <c r="S278" s="311"/>
      <c r="T278" s="308">
        <v>517</v>
      </c>
      <c r="U278" s="312">
        <f t="shared" si="59"/>
        <v>1430</v>
      </c>
      <c r="V278" s="312"/>
      <c r="W278" s="312">
        <f t="shared" si="62"/>
        <v>1583.3999999999999</v>
      </c>
      <c r="X278" s="312">
        <f t="shared" si="63"/>
        <v>248.29999999999998</v>
      </c>
      <c r="Y278" s="312">
        <f t="shared" si="64"/>
        <v>195</v>
      </c>
      <c r="Z278" s="312">
        <f t="shared" si="69"/>
        <v>-3456.7</v>
      </c>
      <c r="AA278" s="312">
        <f t="shared" si="65"/>
        <v>0</v>
      </c>
      <c r="AB278" s="312">
        <f>VLOOKUP(C278,'[16]Adjusted Factors 21-22'!A:N,14,FALSE)</f>
        <v>130</v>
      </c>
      <c r="AF278" s="310" t="e">
        <f>VLOOKUP(C278,#REF!,69,FALSE)</f>
        <v>#REF!</v>
      </c>
      <c r="AG278" s="308">
        <v>517</v>
      </c>
      <c r="AH278" s="309">
        <v>0</v>
      </c>
      <c r="AI278" s="302" t="s">
        <v>413</v>
      </c>
    </row>
    <row r="279" spans="1:35">
      <c r="A279" s="302" t="str">
        <f t="shared" si="60"/>
        <v>521 - Wickhambrook Community Primary School</v>
      </c>
      <c r="B279" s="302">
        <v>521</v>
      </c>
      <c r="C279" s="308">
        <v>521</v>
      </c>
      <c r="D279" s="308" t="str">
        <f t="shared" si="66"/>
        <v>ACADEMY</v>
      </c>
      <c r="E279" s="309" t="str">
        <f t="shared" si="58"/>
        <v>ACADEMY</v>
      </c>
      <c r="F279" s="302" t="s">
        <v>414</v>
      </c>
      <c r="G279" s="310">
        <f>VLOOKUP(C279,'[16]New ISB 21-22'!A:BQ,69,FALSE)</f>
        <v>753654.89087506209</v>
      </c>
      <c r="H279" s="310">
        <f>VLOOKUP(C279,'[16]New ISB 21-22'!A:BV,74,FALSE)</f>
        <v>0</v>
      </c>
      <c r="I279" s="310"/>
      <c r="J279" s="310">
        <f t="shared" si="61"/>
        <v>753654.89087506209</v>
      </c>
      <c r="K279" s="412"/>
      <c r="L279" s="310">
        <v>0</v>
      </c>
      <c r="M279" s="310">
        <f>VLOOKUP(C279,'[16]Adjusted Factors 20-21'!A:BS,71,FALSE)*10000</f>
        <v>0</v>
      </c>
      <c r="N279" s="310">
        <f>VLOOKUP(B279,'[16]Adjusted Factors 21-22'!A:BQ,69,FALSE)*6000</f>
        <v>0</v>
      </c>
      <c r="O279" s="311">
        <f t="shared" si="67"/>
        <v>0</v>
      </c>
      <c r="P279" s="311"/>
      <c r="Q279" s="311">
        <f t="shared" si="68"/>
        <v>753655</v>
      </c>
      <c r="R279" s="311"/>
      <c r="S279" s="311"/>
      <c r="T279" s="308">
        <v>521</v>
      </c>
      <c r="U279" s="312">
        <f t="shared" si="59"/>
        <v>0</v>
      </c>
      <c r="V279" s="312"/>
      <c r="W279" s="312">
        <f t="shared" si="62"/>
        <v>0</v>
      </c>
      <c r="X279" s="312">
        <f t="shared" si="63"/>
        <v>0</v>
      </c>
      <c r="Y279" s="312">
        <f t="shared" si="64"/>
        <v>0</v>
      </c>
      <c r="Z279" s="312">
        <f t="shared" si="69"/>
        <v>0</v>
      </c>
      <c r="AA279" s="312">
        <f t="shared" si="65"/>
        <v>0</v>
      </c>
      <c r="AB279" s="312">
        <f>VLOOKUP(C279,'[16]Adjusted Factors 21-22'!A:N,14,FALSE)</f>
        <v>179</v>
      </c>
      <c r="AF279" s="310" t="e">
        <f>VLOOKUP(C279,#REF!,69,FALSE)</f>
        <v>#REF!</v>
      </c>
      <c r="AG279" s="308">
        <v>521</v>
      </c>
      <c r="AH279" s="309" t="s">
        <v>1</v>
      </c>
      <c r="AI279" s="302" t="s">
        <v>414</v>
      </c>
    </row>
    <row r="280" spans="1:35">
      <c r="A280" s="302" t="str">
        <f t="shared" si="60"/>
        <v>522 - Woolpit Community Primary School</v>
      </c>
      <c r="B280" s="302">
        <v>522</v>
      </c>
      <c r="C280" s="308">
        <v>522</v>
      </c>
      <c r="D280" s="308" t="str">
        <f t="shared" si="66"/>
        <v>ACADEMY</v>
      </c>
      <c r="E280" s="309" t="str">
        <f t="shared" si="58"/>
        <v>ACADEMY</v>
      </c>
      <c r="F280" s="302" t="s">
        <v>415</v>
      </c>
      <c r="G280" s="310">
        <f>VLOOKUP(C280,'[16]New ISB 21-22'!A:BQ,69,FALSE)</f>
        <v>563649.64095849963</v>
      </c>
      <c r="H280" s="310">
        <f>VLOOKUP(C280,'[16]New ISB 21-22'!A:BV,74,FALSE)</f>
        <v>0</v>
      </c>
      <c r="I280" s="310"/>
      <c r="J280" s="310">
        <f t="shared" si="61"/>
        <v>563649.64095849963</v>
      </c>
      <c r="K280" s="412"/>
      <c r="L280" s="310">
        <v>0</v>
      </c>
      <c r="M280" s="310">
        <f>VLOOKUP(C280,'[16]Adjusted Factors 20-21'!A:BS,71,FALSE)*10000</f>
        <v>0</v>
      </c>
      <c r="N280" s="310">
        <f>VLOOKUP(B280,'[16]Adjusted Factors 21-22'!A:BQ,69,FALSE)*6000</f>
        <v>0</v>
      </c>
      <c r="O280" s="311">
        <f t="shared" si="67"/>
        <v>0</v>
      </c>
      <c r="P280" s="311"/>
      <c r="Q280" s="311">
        <f t="shared" si="68"/>
        <v>563650</v>
      </c>
      <c r="R280" s="311"/>
      <c r="S280" s="311"/>
      <c r="T280" s="308">
        <v>522</v>
      </c>
      <c r="U280" s="312">
        <f t="shared" si="59"/>
        <v>0</v>
      </c>
      <c r="V280" s="312"/>
      <c r="W280" s="312">
        <f t="shared" si="62"/>
        <v>0</v>
      </c>
      <c r="X280" s="312">
        <f t="shared" si="63"/>
        <v>0</v>
      </c>
      <c r="Y280" s="312">
        <f t="shared" si="64"/>
        <v>0</v>
      </c>
      <c r="Z280" s="312">
        <f t="shared" si="69"/>
        <v>0</v>
      </c>
      <c r="AA280" s="312">
        <f t="shared" si="65"/>
        <v>0</v>
      </c>
      <c r="AB280" s="312">
        <f>VLOOKUP(C280,'[16]Adjusted Factors 21-22'!A:N,14,FALSE)</f>
        <v>116</v>
      </c>
      <c r="AF280" s="310" t="e">
        <f>VLOOKUP(C280,#REF!,69,FALSE)</f>
        <v>#REF!</v>
      </c>
      <c r="AG280" s="308">
        <v>522</v>
      </c>
      <c r="AH280" s="309" t="s">
        <v>1</v>
      </c>
      <c r="AI280" s="302" t="s">
        <v>415</v>
      </c>
    </row>
    <row r="281" spans="1:35">
      <c r="A281" s="302" t="str">
        <f t="shared" si="60"/>
        <v>525 - The Pines (formerly Red Lodge Primary School)</v>
      </c>
      <c r="B281" s="302">
        <v>525</v>
      </c>
      <c r="C281" s="308">
        <v>525</v>
      </c>
      <c r="D281" s="308" t="str">
        <f t="shared" si="66"/>
        <v>ACADEMY</v>
      </c>
      <c r="E281" s="309" t="str">
        <f>AH281</f>
        <v>ACADEMY</v>
      </c>
      <c r="F281" s="302" t="s">
        <v>1042</v>
      </c>
      <c r="G281" s="310">
        <f>VLOOKUP(C281,'[16]New ISB 21-22'!A:BQ,69,FALSE)</f>
        <v>860066.25904059189</v>
      </c>
      <c r="H281" s="310">
        <f>VLOOKUP(C281,'[16]New ISB 21-22'!A:BV,74,FALSE)</f>
        <v>0</v>
      </c>
      <c r="I281" s="310"/>
      <c r="J281" s="310">
        <f t="shared" si="61"/>
        <v>860066.25904059189</v>
      </c>
      <c r="K281" s="412"/>
      <c r="L281" s="310">
        <v>0</v>
      </c>
      <c r="M281" s="310">
        <f>VLOOKUP(C281,'[16]Adjusted Factors 20-21'!A:BS,71,FALSE)*10000</f>
        <v>0</v>
      </c>
      <c r="N281" s="310">
        <v>0</v>
      </c>
      <c r="O281" s="311">
        <f>SUM(L281:N281)</f>
        <v>0</v>
      </c>
      <c r="P281" s="311"/>
      <c r="Q281" s="311">
        <f>ROUND(J281+K281+O281+P281,0)</f>
        <v>860066</v>
      </c>
      <c r="R281" s="311"/>
      <c r="S281" s="311"/>
      <c r="T281" s="308">
        <v>525</v>
      </c>
      <c r="U281" s="312">
        <f t="shared" si="59"/>
        <v>0</v>
      </c>
      <c r="V281" s="312"/>
      <c r="W281" s="312">
        <f t="shared" si="62"/>
        <v>0</v>
      </c>
      <c r="X281" s="312">
        <f t="shared" si="63"/>
        <v>0</v>
      </c>
      <c r="Y281" s="312">
        <f t="shared" si="64"/>
        <v>0</v>
      </c>
      <c r="Z281" s="312">
        <f>-SUM(U281:Y281)</f>
        <v>0</v>
      </c>
      <c r="AA281" s="312">
        <f t="shared" si="65"/>
        <v>0</v>
      </c>
      <c r="AB281" s="312">
        <f>VLOOKUP(C281,'[16]Adjusted Factors 21-22'!A:N,14,FALSE)</f>
        <v>134.5</v>
      </c>
      <c r="AF281" s="310" t="e">
        <f>VLOOKUP(C281,#REF!,69,FALSE)</f>
        <v>#REF!</v>
      </c>
      <c r="AG281" s="308">
        <v>523</v>
      </c>
      <c r="AH281" s="309" t="s">
        <v>1</v>
      </c>
    </row>
    <row r="282" spans="1:35">
      <c r="A282" s="302" t="str">
        <f t="shared" si="60"/>
        <v>527 - Horringer Court Middle School</v>
      </c>
      <c r="B282" s="302">
        <v>527</v>
      </c>
      <c r="C282" s="308">
        <v>527</v>
      </c>
      <c r="D282" s="308" t="str">
        <f t="shared" si="66"/>
        <v>ACADEMY</v>
      </c>
      <c r="E282" s="309" t="str">
        <f t="shared" si="58"/>
        <v>ACADEMY</v>
      </c>
      <c r="F282" s="302" t="s">
        <v>416</v>
      </c>
      <c r="G282" s="310">
        <f>VLOOKUP(C282,'[16]New ISB 21-22'!A:BQ,69,FALSE)</f>
        <v>1563964.21395235</v>
      </c>
      <c r="H282" s="310">
        <f>VLOOKUP(C282,'[16]New ISB 21-22'!A:BV,74,FALSE)</f>
        <v>0</v>
      </c>
      <c r="I282" s="310"/>
      <c r="J282" s="310">
        <f t="shared" si="61"/>
        <v>1563964.21395235</v>
      </c>
      <c r="K282" s="412"/>
      <c r="L282" s="310">
        <v>0</v>
      </c>
      <c r="M282" s="310">
        <f>VLOOKUP(C282,'[16]Adjusted Factors 20-21'!A:BS,71,FALSE)*10000</f>
        <v>0</v>
      </c>
      <c r="N282" s="310">
        <f>VLOOKUP(B282,'[16]Adjusted Factors 21-22'!A:BQ,69,FALSE)*6000</f>
        <v>0</v>
      </c>
      <c r="O282" s="311">
        <f t="shared" si="67"/>
        <v>0</v>
      </c>
      <c r="P282" s="311"/>
      <c r="Q282" s="311">
        <f t="shared" si="68"/>
        <v>1563964</v>
      </c>
      <c r="R282" s="311"/>
      <c r="S282" s="311"/>
      <c r="T282" s="308">
        <v>527</v>
      </c>
      <c r="U282" s="312"/>
      <c r="V282" s="312">
        <f t="shared" ref="V282:V301" si="70">IF(H282=0,0,$V$2*AB282)</f>
        <v>0</v>
      </c>
      <c r="W282" s="312">
        <f t="shared" si="62"/>
        <v>0</v>
      </c>
      <c r="X282" s="312">
        <f t="shared" si="63"/>
        <v>0</v>
      </c>
      <c r="Y282" s="312">
        <f t="shared" si="64"/>
        <v>0</v>
      </c>
      <c r="Z282" s="312">
        <f t="shared" si="69"/>
        <v>0</v>
      </c>
      <c r="AA282" s="312">
        <f t="shared" si="65"/>
        <v>0</v>
      </c>
      <c r="AB282" s="312">
        <f>VLOOKUP(C282,'[16]Adjusted Factors 21-22'!A:N,14,FALSE)</f>
        <v>326</v>
      </c>
      <c r="AF282" s="310" t="e">
        <f>VLOOKUP(C282,#REF!,69,FALSE)</f>
        <v>#REF!</v>
      </c>
      <c r="AG282" s="308">
        <v>527</v>
      </c>
      <c r="AH282" s="309" t="s">
        <v>1</v>
      </c>
      <c r="AI282" s="302" t="s">
        <v>416</v>
      </c>
    </row>
    <row r="283" spans="1:35">
      <c r="A283" s="302" t="str">
        <f t="shared" si="60"/>
        <v>531 - Westley Middle School</v>
      </c>
      <c r="B283" s="302">
        <v>531</v>
      </c>
      <c r="C283" s="308">
        <v>531</v>
      </c>
      <c r="D283" s="308" t="str">
        <f t="shared" si="66"/>
        <v>ACADEMY</v>
      </c>
      <c r="E283" s="309" t="str">
        <f t="shared" si="58"/>
        <v>ACADEMY</v>
      </c>
      <c r="F283" s="302" t="s">
        <v>417</v>
      </c>
      <c r="G283" s="310">
        <f>VLOOKUP(C283,'[16]New ISB 21-22'!A:BQ,69,FALSE)</f>
        <v>2213777.1</v>
      </c>
      <c r="H283" s="310">
        <f>VLOOKUP(C283,'[16]New ISB 21-22'!A:BV,74,FALSE)</f>
        <v>0</v>
      </c>
      <c r="I283" s="310"/>
      <c r="J283" s="310">
        <f t="shared" si="61"/>
        <v>2213777.1</v>
      </c>
      <c r="K283" s="412"/>
      <c r="L283" s="310">
        <v>0</v>
      </c>
      <c r="M283" s="310">
        <f>VLOOKUP(C283,'[16]Adjusted Factors 20-21'!A:BS,71,FALSE)*10000</f>
        <v>0</v>
      </c>
      <c r="N283" s="310">
        <f>VLOOKUP(B283,'[16]Adjusted Factors 21-22'!A:BQ,69,FALSE)*6000</f>
        <v>0</v>
      </c>
      <c r="O283" s="311">
        <f t="shared" si="67"/>
        <v>0</v>
      </c>
      <c r="P283" s="311"/>
      <c r="Q283" s="311">
        <f t="shared" si="68"/>
        <v>2213777</v>
      </c>
      <c r="R283" s="311"/>
      <c r="S283" s="311"/>
      <c r="T283" s="308">
        <v>531</v>
      </c>
      <c r="U283" s="312"/>
      <c r="V283" s="312">
        <f t="shared" si="70"/>
        <v>0</v>
      </c>
      <c r="W283" s="312">
        <f t="shared" si="62"/>
        <v>0</v>
      </c>
      <c r="X283" s="312">
        <f t="shared" si="63"/>
        <v>0</v>
      </c>
      <c r="Y283" s="312">
        <f t="shared" si="64"/>
        <v>0</v>
      </c>
      <c r="Z283" s="312">
        <f t="shared" si="69"/>
        <v>0</v>
      </c>
      <c r="AA283" s="312">
        <f t="shared" si="65"/>
        <v>0</v>
      </c>
      <c r="AB283" s="312">
        <f>VLOOKUP(C283,'[16]Adjusted Factors 21-22'!A:N,14,FALSE)</f>
        <v>469</v>
      </c>
      <c r="AF283" s="310" t="e">
        <f>VLOOKUP(C283,#REF!,69,FALSE)</f>
        <v>#REF!</v>
      </c>
      <c r="AG283" s="308">
        <v>531</v>
      </c>
      <c r="AH283" s="309" t="s">
        <v>1</v>
      </c>
      <c r="AI283" s="302" t="s">
        <v>417</v>
      </c>
    </row>
    <row r="284" spans="1:35">
      <c r="A284" s="302" t="str">
        <f t="shared" si="60"/>
        <v>551 - County Upper School</v>
      </c>
      <c r="B284" s="302">
        <v>551</v>
      </c>
      <c r="C284" s="308">
        <v>551</v>
      </c>
      <c r="D284" s="308" t="str">
        <f t="shared" si="66"/>
        <v>ACADEMY</v>
      </c>
      <c r="E284" s="309" t="str">
        <f t="shared" si="58"/>
        <v>ACADEMY</v>
      </c>
      <c r="F284" s="302" t="s">
        <v>418</v>
      </c>
      <c r="G284" s="310">
        <f>VLOOKUP(C284,'[16]New ISB 21-22'!A:BQ,69,FALSE)</f>
        <v>3745543.333333333</v>
      </c>
      <c r="H284" s="310">
        <f>VLOOKUP(C284,'[16]New ISB 21-22'!A:BV,74,FALSE)</f>
        <v>0</v>
      </c>
      <c r="I284" s="310"/>
      <c r="J284" s="310">
        <f t="shared" si="61"/>
        <v>3745543.333333333</v>
      </c>
      <c r="K284" s="412"/>
      <c r="L284" s="310">
        <v>0</v>
      </c>
      <c r="M284" s="310">
        <f>VLOOKUP(C284,'[16]Adjusted Factors 20-21'!A:BS,71,FALSE)*10000</f>
        <v>0</v>
      </c>
      <c r="N284" s="310">
        <f>VLOOKUP(B284,'[16]Adjusted Factors 21-22'!A:BQ,69,FALSE)*6000</f>
        <v>0</v>
      </c>
      <c r="O284" s="311">
        <f t="shared" si="67"/>
        <v>0</v>
      </c>
      <c r="P284" s="311"/>
      <c r="Q284" s="311">
        <f t="shared" si="68"/>
        <v>3745543</v>
      </c>
      <c r="R284" s="311"/>
      <c r="S284" s="311"/>
      <c r="T284" s="308">
        <v>551</v>
      </c>
      <c r="U284" s="312"/>
      <c r="V284" s="312">
        <f t="shared" si="70"/>
        <v>0</v>
      </c>
      <c r="W284" s="312">
        <f t="shared" si="62"/>
        <v>0</v>
      </c>
      <c r="X284" s="312">
        <f t="shared" si="63"/>
        <v>0</v>
      </c>
      <c r="Y284" s="312">
        <f t="shared" si="64"/>
        <v>0</v>
      </c>
      <c r="Z284" s="312">
        <f t="shared" si="69"/>
        <v>0</v>
      </c>
      <c r="AA284" s="312">
        <f t="shared" si="65"/>
        <v>0</v>
      </c>
      <c r="AB284" s="312">
        <f>VLOOKUP(C284,'[16]Adjusted Factors 21-22'!A:N,14,FALSE)</f>
        <v>670</v>
      </c>
      <c r="AF284" s="310" t="e">
        <f>VLOOKUP(C284,#REF!,69,FALSE)</f>
        <v>#REF!</v>
      </c>
      <c r="AG284" s="308">
        <v>551</v>
      </c>
      <c r="AH284" s="309" t="s">
        <v>1</v>
      </c>
      <c r="AI284" s="302" t="s">
        <v>418</v>
      </c>
    </row>
    <row r="285" spans="1:35">
      <c r="A285" s="302" t="str">
        <f t="shared" si="60"/>
        <v>552 - King Edward VI CEVC Upper School</v>
      </c>
      <c r="B285" s="302">
        <v>552</v>
      </c>
      <c r="C285" s="308">
        <v>552</v>
      </c>
      <c r="D285" s="308">
        <f t="shared" si="66"/>
        <v>552</v>
      </c>
      <c r="E285" s="309">
        <f t="shared" si="58"/>
        <v>0</v>
      </c>
      <c r="F285" s="302" t="s">
        <v>419</v>
      </c>
      <c r="G285" s="310">
        <f>VLOOKUP(C285,'[16]New ISB 21-22'!A:BQ,69,FALSE)</f>
        <v>6697446.8039246993</v>
      </c>
      <c r="H285" s="310">
        <f>VLOOKUP(C285,'[16]New ISB 21-22'!A:BV,74,FALSE)</f>
        <v>-29894.41</v>
      </c>
      <c r="I285" s="310"/>
      <c r="J285" s="310">
        <f t="shared" si="61"/>
        <v>6667552.3939246992</v>
      </c>
      <c r="K285" s="412"/>
      <c r="L285" s="310">
        <v>0</v>
      </c>
      <c r="M285" s="310">
        <f>VLOOKUP(C285,'[16]Adjusted Factors 20-21'!A:BS,71,FALSE)*10000</f>
        <v>0</v>
      </c>
      <c r="N285" s="310">
        <f>VLOOKUP(B285,'[16]Adjusted Factors 21-22'!A:BQ,69,FALSE)*6000</f>
        <v>90000</v>
      </c>
      <c r="O285" s="311">
        <f t="shared" si="67"/>
        <v>90000</v>
      </c>
      <c r="P285" s="311"/>
      <c r="Q285" s="311">
        <f t="shared" si="68"/>
        <v>6757552</v>
      </c>
      <c r="R285" s="311"/>
      <c r="S285" s="311"/>
      <c r="T285" s="308">
        <v>552</v>
      </c>
      <c r="U285" s="312"/>
      <c r="V285" s="312">
        <f>IF(H285=0,0,$V$2*AB285)</f>
        <v>11451.44</v>
      </c>
      <c r="W285" s="312">
        <f t="shared" si="62"/>
        <v>14408.94</v>
      </c>
      <c r="X285" s="312">
        <f t="shared" si="63"/>
        <v>2259.5299999999997</v>
      </c>
      <c r="Y285" s="312">
        <f t="shared" si="64"/>
        <v>1774.5</v>
      </c>
      <c r="Z285" s="312">
        <f t="shared" si="69"/>
        <v>-29894.41</v>
      </c>
      <c r="AA285" s="312">
        <f t="shared" si="65"/>
        <v>0</v>
      </c>
      <c r="AB285" s="312">
        <f>VLOOKUP(C285,'[16]Adjusted Factors 21-22'!A:N,14,FALSE)</f>
        <v>1183</v>
      </c>
      <c r="AF285" s="310" t="e">
        <f>VLOOKUP(C285,#REF!,69,FALSE)</f>
        <v>#REF!</v>
      </c>
      <c r="AG285" s="308">
        <v>552</v>
      </c>
      <c r="AH285" s="309">
        <v>0</v>
      </c>
      <c r="AI285" s="302" t="s">
        <v>419</v>
      </c>
    </row>
    <row r="286" spans="1:35">
      <c r="A286" s="302" t="str">
        <f t="shared" si="60"/>
        <v>553 - St Benedict's Catholic School</v>
      </c>
      <c r="B286" s="302">
        <v>553</v>
      </c>
      <c r="C286" s="308">
        <v>553</v>
      </c>
      <c r="D286" s="308">
        <f t="shared" si="66"/>
        <v>553</v>
      </c>
      <c r="E286" s="309">
        <f t="shared" si="58"/>
        <v>0</v>
      </c>
      <c r="F286" s="302" t="s">
        <v>420</v>
      </c>
      <c r="G286" s="310">
        <f>VLOOKUP(C286,'[16]New ISB 21-22'!A:BQ,69,FALSE)</f>
        <v>4219960</v>
      </c>
      <c r="H286" s="310">
        <f>VLOOKUP(C286,'[16]New ISB 21-22'!A:BV,74,FALSE)</f>
        <v>-19609.52</v>
      </c>
      <c r="I286" s="310"/>
      <c r="J286" s="310">
        <f t="shared" si="61"/>
        <v>4200350.4800000004</v>
      </c>
      <c r="K286" s="412"/>
      <c r="L286" s="310">
        <v>0</v>
      </c>
      <c r="M286" s="310">
        <f>VLOOKUP(C286,'[16]Adjusted Factors 20-21'!A:BS,71,FALSE)*10000</f>
        <v>0</v>
      </c>
      <c r="N286" s="310">
        <f>VLOOKUP(B286,'[16]Adjusted Factors 21-22'!A:BQ,69,FALSE)*6000</f>
        <v>0</v>
      </c>
      <c r="O286" s="311">
        <f t="shared" si="67"/>
        <v>0</v>
      </c>
      <c r="P286" s="311">
        <f>'[17]FY 20-21'!$E$6</f>
        <v>630064</v>
      </c>
      <c r="Q286" s="311">
        <f t="shared" si="68"/>
        <v>4830414</v>
      </c>
      <c r="R286" s="311"/>
      <c r="S286" s="311"/>
      <c r="T286" s="308">
        <v>553</v>
      </c>
      <c r="U286" s="312"/>
      <c r="V286" s="312">
        <f t="shared" si="70"/>
        <v>7511.6799999999994</v>
      </c>
      <c r="W286" s="312">
        <f t="shared" si="62"/>
        <v>9451.68</v>
      </c>
      <c r="X286" s="312">
        <f t="shared" si="63"/>
        <v>1482.1599999999999</v>
      </c>
      <c r="Y286" s="312">
        <f t="shared" si="64"/>
        <v>1164</v>
      </c>
      <c r="Z286" s="312">
        <f t="shared" si="69"/>
        <v>-19609.52</v>
      </c>
      <c r="AA286" s="312">
        <f t="shared" si="65"/>
        <v>0</v>
      </c>
      <c r="AB286" s="312">
        <f>VLOOKUP(C286,'[16]Adjusted Factors 21-22'!A:N,14,FALSE)</f>
        <v>776</v>
      </c>
      <c r="AF286" s="310" t="e">
        <f>VLOOKUP(C286,#REF!,69,FALSE)</f>
        <v>#REF!</v>
      </c>
      <c r="AG286" s="308">
        <v>553</v>
      </c>
      <c r="AH286" s="309">
        <v>0</v>
      </c>
      <c r="AI286" s="302" t="s">
        <v>420</v>
      </c>
    </row>
    <row r="287" spans="1:35">
      <c r="A287" s="302" t="str">
        <f t="shared" si="60"/>
        <v>554 - Samuel Ward Academy</v>
      </c>
      <c r="B287" s="302">
        <v>554</v>
      </c>
      <c r="C287" s="308">
        <v>554</v>
      </c>
      <c r="D287" s="308" t="str">
        <f t="shared" si="66"/>
        <v>ACADEMY</v>
      </c>
      <c r="E287" s="309" t="str">
        <f t="shared" si="58"/>
        <v>ACADEMY</v>
      </c>
      <c r="F287" s="302" t="s">
        <v>421</v>
      </c>
      <c r="G287" s="310">
        <f>VLOOKUP(C287,'[16]New ISB 21-22'!A:BQ,69,FALSE)</f>
        <v>6069252</v>
      </c>
      <c r="H287" s="310">
        <f>VLOOKUP(C287,'[16]New ISB 21-22'!A:BV,74,FALSE)</f>
        <v>0</v>
      </c>
      <c r="I287" s="310"/>
      <c r="J287" s="310">
        <f t="shared" si="61"/>
        <v>6069252</v>
      </c>
      <c r="K287" s="412"/>
      <c r="L287" s="310">
        <v>0</v>
      </c>
      <c r="M287" s="310">
        <f>VLOOKUP(C287,'[16]Adjusted Factors 20-21'!A:BS,71,FALSE)*10000</f>
        <v>0</v>
      </c>
      <c r="N287" s="310">
        <f>VLOOKUP(B287,'[16]Adjusted Factors 21-22'!A:BQ,69,FALSE)*6000</f>
        <v>0</v>
      </c>
      <c r="O287" s="311">
        <f t="shared" si="67"/>
        <v>0</v>
      </c>
      <c r="P287" s="311"/>
      <c r="Q287" s="311">
        <f t="shared" si="68"/>
        <v>6069252</v>
      </c>
      <c r="R287" s="311"/>
      <c r="S287" s="311"/>
      <c r="T287" s="308">
        <v>554</v>
      </c>
      <c r="U287" s="312"/>
      <c r="V287" s="312">
        <f t="shared" si="70"/>
        <v>0</v>
      </c>
      <c r="W287" s="312">
        <f t="shared" si="62"/>
        <v>0</v>
      </c>
      <c r="X287" s="312">
        <f t="shared" si="63"/>
        <v>0</v>
      </c>
      <c r="Y287" s="312">
        <f t="shared" si="64"/>
        <v>0</v>
      </c>
      <c r="Z287" s="312">
        <f t="shared" si="69"/>
        <v>0</v>
      </c>
      <c r="AA287" s="312">
        <f t="shared" si="65"/>
        <v>0</v>
      </c>
      <c r="AB287" s="312">
        <f>VLOOKUP(C287,'[16]Adjusted Factors 21-22'!A:N,14,FALSE)</f>
        <v>1116</v>
      </c>
      <c r="AF287" s="310" t="e">
        <f>VLOOKUP(C287,#REF!,69,FALSE)</f>
        <v>#REF!</v>
      </c>
      <c r="AG287" s="308">
        <v>554</v>
      </c>
      <c r="AH287" s="309" t="s">
        <v>1</v>
      </c>
      <c r="AI287" s="302" t="s">
        <v>421</v>
      </c>
    </row>
    <row r="288" spans="1:35">
      <c r="A288" s="302" t="str">
        <f t="shared" si="60"/>
        <v>555 - Thomas Gainsborough School</v>
      </c>
      <c r="B288" s="302">
        <v>555</v>
      </c>
      <c r="C288" s="308">
        <v>555</v>
      </c>
      <c r="D288" s="308" t="str">
        <f t="shared" si="66"/>
        <v>ACADEMY</v>
      </c>
      <c r="E288" s="309" t="str">
        <f t="shared" si="58"/>
        <v>ACADEMY</v>
      </c>
      <c r="F288" s="302" t="s">
        <v>422</v>
      </c>
      <c r="G288" s="310">
        <f>VLOOKUP(C288,'[16]New ISB 21-22'!A:BQ,69,FALSE)</f>
        <v>7682122</v>
      </c>
      <c r="H288" s="310">
        <f>VLOOKUP(C288,'[16]New ISB 21-22'!A:BV,74,FALSE)</f>
        <v>0</v>
      </c>
      <c r="I288" s="310"/>
      <c r="J288" s="310">
        <f t="shared" si="61"/>
        <v>7682122</v>
      </c>
      <c r="K288" s="412"/>
      <c r="L288" s="310">
        <v>0</v>
      </c>
      <c r="M288" s="310">
        <f>VLOOKUP(C288,'[16]Adjusted Factors 20-21'!A:BS,71,FALSE)*10000</f>
        <v>0</v>
      </c>
      <c r="N288" s="310">
        <f>VLOOKUP(B288,'[16]Adjusted Factors 21-22'!A:BQ,69,FALSE)*6000</f>
        <v>0</v>
      </c>
      <c r="O288" s="311">
        <f t="shared" si="67"/>
        <v>0</v>
      </c>
      <c r="P288" s="311"/>
      <c r="Q288" s="311">
        <f t="shared" si="68"/>
        <v>7682122</v>
      </c>
      <c r="R288" s="311"/>
      <c r="S288" s="311"/>
      <c r="T288" s="308">
        <v>555</v>
      </c>
      <c r="U288" s="312"/>
      <c r="V288" s="312">
        <f t="shared" si="70"/>
        <v>0</v>
      </c>
      <c r="W288" s="312">
        <f t="shared" si="62"/>
        <v>0</v>
      </c>
      <c r="X288" s="312">
        <f t="shared" si="63"/>
        <v>0</v>
      </c>
      <c r="Y288" s="312">
        <f t="shared" si="64"/>
        <v>0</v>
      </c>
      <c r="Z288" s="312">
        <f t="shared" si="69"/>
        <v>0</v>
      </c>
      <c r="AA288" s="312">
        <f t="shared" si="65"/>
        <v>0</v>
      </c>
      <c r="AB288" s="312">
        <f>VLOOKUP(C288,'[16]Adjusted Factors 21-22'!A:N,14,FALSE)</f>
        <v>1398</v>
      </c>
      <c r="AF288" s="310" t="e">
        <f>VLOOKUP(C288,#REF!,69,FALSE)</f>
        <v>#REF!</v>
      </c>
      <c r="AG288" s="308">
        <v>555</v>
      </c>
      <c r="AH288" s="309" t="s">
        <v>1</v>
      </c>
      <c r="AI288" s="302" t="s">
        <v>422</v>
      </c>
    </row>
    <row r="289" spans="1:35">
      <c r="A289" s="302" t="str">
        <f t="shared" si="60"/>
        <v>556 - Castle Manor Academy</v>
      </c>
      <c r="B289" s="302">
        <v>556</v>
      </c>
      <c r="C289" s="308">
        <v>556</v>
      </c>
      <c r="D289" s="308" t="str">
        <f t="shared" si="66"/>
        <v>ACADEMY</v>
      </c>
      <c r="E289" s="309" t="str">
        <f t="shared" si="58"/>
        <v>ACADEMY</v>
      </c>
      <c r="F289" s="302" t="s">
        <v>423</v>
      </c>
      <c r="G289" s="310">
        <f>VLOOKUP(C289,'[16]New ISB 21-22'!A:BQ,69,FALSE)</f>
        <v>3945567.7434488814</v>
      </c>
      <c r="H289" s="310">
        <f>VLOOKUP(C289,'[16]New ISB 21-22'!A:BV,74,FALSE)</f>
        <v>0</v>
      </c>
      <c r="I289" s="310"/>
      <c r="J289" s="310">
        <f t="shared" si="61"/>
        <v>3945567.7434488814</v>
      </c>
      <c r="K289" s="412"/>
      <c r="L289" s="310">
        <v>0</v>
      </c>
      <c r="M289" s="310">
        <f>VLOOKUP(C289,'[16]Adjusted Factors 20-21'!A:BS,71,FALSE)*10000</f>
        <v>0</v>
      </c>
      <c r="N289" s="310">
        <f>VLOOKUP(B289,'[16]Adjusted Factors 21-22'!A:BQ,69,FALSE)*6000</f>
        <v>0</v>
      </c>
      <c r="O289" s="311">
        <f t="shared" si="67"/>
        <v>0</v>
      </c>
      <c r="P289" s="311"/>
      <c r="Q289" s="311">
        <f t="shared" si="68"/>
        <v>3945568</v>
      </c>
      <c r="R289" s="311"/>
      <c r="S289" s="311"/>
      <c r="T289" s="308">
        <v>556</v>
      </c>
      <c r="U289" s="312"/>
      <c r="V289" s="312">
        <f t="shared" si="70"/>
        <v>0</v>
      </c>
      <c r="W289" s="312">
        <f t="shared" si="62"/>
        <v>0</v>
      </c>
      <c r="X289" s="312">
        <f t="shared" si="63"/>
        <v>0</v>
      </c>
      <c r="Y289" s="312">
        <f t="shared" si="64"/>
        <v>0</v>
      </c>
      <c r="Z289" s="312">
        <f t="shared" si="69"/>
        <v>0</v>
      </c>
      <c r="AA289" s="312">
        <f t="shared" si="65"/>
        <v>0</v>
      </c>
      <c r="AB289" s="312">
        <f>VLOOKUP(C289,'[16]Adjusted Factors 21-22'!A:N,14,FALSE)</f>
        <v>675</v>
      </c>
      <c r="AF289" s="310" t="e">
        <f>VLOOKUP(C289,#REF!,69,FALSE)</f>
        <v>#REF!</v>
      </c>
      <c r="AG289" s="308">
        <v>556</v>
      </c>
      <c r="AH289" s="309" t="s">
        <v>1</v>
      </c>
      <c r="AI289" s="302" t="s">
        <v>423</v>
      </c>
    </row>
    <row r="290" spans="1:35">
      <c r="A290" s="302" t="str">
        <f t="shared" si="60"/>
        <v>557 - Newmarket College</v>
      </c>
      <c r="B290" s="302">
        <v>557</v>
      </c>
      <c r="C290" s="308">
        <v>557</v>
      </c>
      <c r="D290" s="308" t="str">
        <f t="shared" si="66"/>
        <v>ACADEMY</v>
      </c>
      <c r="E290" s="309" t="str">
        <f t="shared" si="58"/>
        <v>ACADEMY</v>
      </c>
      <c r="F290" s="302" t="s">
        <v>424</v>
      </c>
      <c r="G290" s="310">
        <f>VLOOKUP(C290,'[16]New ISB 21-22'!A:BQ,69,FALSE)</f>
        <v>4226733.7758343853</v>
      </c>
      <c r="H290" s="310">
        <f>VLOOKUP(C290,'[16]New ISB 21-22'!A:BV,74,FALSE)</f>
        <v>0</v>
      </c>
      <c r="I290" s="310"/>
      <c r="J290" s="310">
        <f t="shared" si="61"/>
        <v>4226733.7758343853</v>
      </c>
      <c r="K290" s="412"/>
      <c r="L290" s="310">
        <v>0</v>
      </c>
      <c r="M290" s="310">
        <f>VLOOKUP(C290,'[16]Adjusted Factors 20-21'!A:BS,71,FALSE)*10000</f>
        <v>0</v>
      </c>
      <c r="N290" s="310">
        <f>VLOOKUP(B290,'[16]Adjusted Factors 21-22'!A:BQ,69,FALSE)*6000</f>
        <v>0</v>
      </c>
      <c r="O290" s="311">
        <f t="shared" si="67"/>
        <v>0</v>
      </c>
      <c r="P290" s="311"/>
      <c r="Q290" s="311">
        <f t="shared" si="68"/>
        <v>4226734</v>
      </c>
      <c r="R290" s="311"/>
      <c r="S290" s="311"/>
      <c r="T290" s="308">
        <v>557</v>
      </c>
      <c r="U290" s="312"/>
      <c r="V290" s="312">
        <f t="shared" si="70"/>
        <v>0</v>
      </c>
      <c r="W290" s="312">
        <f t="shared" si="62"/>
        <v>0</v>
      </c>
      <c r="X290" s="312">
        <f t="shared" si="63"/>
        <v>0</v>
      </c>
      <c r="Y290" s="312">
        <f t="shared" si="64"/>
        <v>0</v>
      </c>
      <c r="Z290" s="312">
        <f t="shared" si="69"/>
        <v>0</v>
      </c>
      <c r="AA290" s="312">
        <f t="shared" si="65"/>
        <v>0</v>
      </c>
      <c r="AB290" s="312">
        <f>VLOOKUP(C290,'[16]Adjusted Factors 21-22'!A:N,14,FALSE)</f>
        <v>772</v>
      </c>
      <c r="AF290" s="310" t="e">
        <f>VLOOKUP(C290,#REF!,69,FALSE)</f>
        <v>#REF!</v>
      </c>
      <c r="AG290" s="308">
        <v>557</v>
      </c>
      <c r="AH290" s="309" t="s">
        <v>1</v>
      </c>
      <c r="AI290" s="302" t="s">
        <v>424</v>
      </c>
    </row>
    <row r="291" spans="1:35">
      <c r="A291" s="302" t="str">
        <f t="shared" si="60"/>
        <v>558 - Stowmarket High School</v>
      </c>
      <c r="B291" s="302">
        <v>558</v>
      </c>
      <c r="C291" s="308">
        <v>558</v>
      </c>
      <c r="D291" s="308" t="str">
        <f t="shared" si="66"/>
        <v>ACADEMY</v>
      </c>
      <c r="E291" s="309" t="s">
        <v>1</v>
      </c>
      <c r="F291" s="302" t="s">
        <v>425</v>
      </c>
      <c r="G291" s="310">
        <f>VLOOKUP(C291,'[16]New ISB 21-22'!A:BQ,69,FALSE)</f>
        <v>4481868.5256844303</v>
      </c>
      <c r="H291" s="310">
        <f>VLOOKUP(C291,'[16]New ISB 21-22'!A:BV,74,FALSE)</f>
        <v>0</v>
      </c>
      <c r="I291" s="310"/>
      <c r="J291" s="310">
        <f t="shared" si="61"/>
        <v>4481868.5256844303</v>
      </c>
      <c r="K291" s="412"/>
      <c r="L291" s="310">
        <v>0</v>
      </c>
      <c r="M291" s="310">
        <f>VLOOKUP(C291,'[16]Adjusted Factors 20-21'!A:BS,71,FALSE)*10000</f>
        <v>0</v>
      </c>
      <c r="N291" s="310">
        <f>VLOOKUP(B291,'[16]Adjusted Factors 21-22'!A:BQ,69,FALSE)*6000</f>
        <v>0</v>
      </c>
      <c r="O291" s="311">
        <f t="shared" si="67"/>
        <v>0</v>
      </c>
      <c r="P291" s="311"/>
      <c r="Q291" s="311">
        <f t="shared" si="68"/>
        <v>4481869</v>
      </c>
      <c r="R291" s="311"/>
      <c r="S291" s="311"/>
      <c r="T291" s="308">
        <v>558</v>
      </c>
      <c r="U291" s="312"/>
      <c r="V291" s="312">
        <f t="shared" si="70"/>
        <v>0</v>
      </c>
      <c r="W291" s="312">
        <f t="shared" si="62"/>
        <v>0</v>
      </c>
      <c r="X291" s="312">
        <f t="shared" si="63"/>
        <v>0</v>
      </c>
      <c r="Y291" s="312">
        <f t="shared" si="64"/>
        <v>0</v>
      </c>
      <c r="Z291" s="312">
        <f t="shared" si="69"/>
        <v>0</v>
      </c>
      <c r="AA291" s="312">
        <f t="shared" si="65"/>
        <v>0</v>
      </c>
      <c r="AB291" s="312">
        <f>VLOOKUP(C291,'[16]Adjusted Factors 21-22'!A:N,14,FALSE)</f>
        <v>795</v>
      </c>
      <c r="AF291" s="310" t="e">
        <f>VLOOKUP(C291,#REF!,69,FALSE)</f>
        <v>#REF!</v>
      </c>
      <c r="AG291" s="308">
        <v>558</v>
      </c>
      <c r="AH291" s="309">
        <v>0</v>
      </c>
      <c r="AI291" s="302" t="s">
        <v>425</v>
      </c>
    </row>
    <row r="292" spans="1:35">
      <c r="A292" s="302" t="str">
        <f t="shared" si="60"/>
        <v>559 - Orminston Sudbury Academy</v>
      </c>
      <c r="B292" s="302">
        <v>559</v>
      </c>
      <c r="C292" s="308">
        <v>559</v>
      </c>
      <c r="D292" s="308" t="str">
        <f t="shared" si="66"/>
        <v>ACADEMY</v>
      </c>
      <c r="E292" s="309" t="str">
        <f t="shared" si="58"/>
        <v>ACADEMY</v>
      </c>
      <c r="F292" s="302" t="s">
        <v>426</v>
      </c>
      <c r="G292" s="310">
        <f>VLOOKUP(C292,'[16]New ISB 21-22'!A:BQ,69,FALSE)</f>
        <v>3821424.7450502343</v>
      </c>
      <c r="H292" s="310">
        <f>VLOOKUP(C292,'[16]New ISB 21-22'!A:BV,74,FALSE)</f>
        <v>0</v>
      </c>
      <c r="I292" s="310"/>
      <c r="J292" s="310">
        <f t="shared" si="61"/>
        <v>3821424.7450502343</v>
      </c>
      <c r="K292" s="412"/>
      <c r="L292" s="310">
        <v>0</v>
      </c>
      <c r="M292" s="310">
        <f>VLOOKUP(C292,'[16]Adjusted Factors 20-21'!A:BS,71,FALSE)*10000</f>
        <v>0</v>
      </c>
      <c r="N292" s="310">
        <f>VLOOKUP(B292,'[16]Adjusted Factors 21-22'!A:BQ,69,FALSE)*6000</f>
        <v>0</v>
      </c>
      <c r="O292" s="311">
        <f t="shared" si="67"/>
        <v>0</v>
      </c>
      <c r="P292" s="311"/>
      <c r="Q292" s="311">
        <f t="shared" si="68"/>
        <v>3821425</v>
      </c>
      <c r="R292" s="311"/>
      <c r="S292" s="311"/>
      <c r="T292" s="308">
        <v>559</v>
      </c>
      <c r="U292" s="312"/>
      <c r="V292" s="312">
        <f t="shared" si="70"/>
        <v>0</v>
      </c>
      <c r="W292" s="312">
        <f t="shared" si="62"/>
        <v>0</v>
      </c>
      <c r="X292" s="312">
        <f t="shared" si="63"/>
        <v>0</v>
      </c>
      <c r="Y292" s="312">
        <f t="shared" si="64"/>
        <v>0</v>
      </c>
      <c r="Z292" s="312">
        <f t="shared" si="69"/>
        <v>0</v>
      </c>
      <c r="AA292" s="312">
        <f t="shared" si="65"/>
        <v>0</v>
      </c>
      <c r="AB292" s="312">
        <f>VLOOKUP(C292,'[16]Adjusted Factors 21-22'!A:N,14,FALSE)</f>
        <v>650</v>
      </c>
      <c r="AF292" s="310" t="e">
        <f>VLOOKUP(C292,#REF!,69,FALSE)</f>
        <v>#REF!</v>
      </c>
      <c r="AG292" s="308">
        <v>559</v>
      </c>
      <c r="AH292" s="309" t="s">
        <v>1</v>
      </c>
      <c r="AI292" s="302" t="s">
        <v>426</v>
      </c>
    </row>
    <row r="293" spans="1:35">
      <c r="A293" s="302" t="str">
        <f t="shared" si="60"/>
        <v>560 - Thurston Community College</v>
      </c>
      <c r="B293" s="302">
        <v>560</v>
      </c>
      <c r="C293" s="308">
        <v>560</v>
      </c>
      <c r="D293" s="308">
        <f t="shared" si="66"/>
        <v>560</v>
      </c>
      <c r="E293" s="309">
        <f t="shared" ref="E293:E325" si="71">AH293</f>
        <v>0</v>
      </c>
      <c r="F293" s="302" t="s">
        <v>427</v>
      </c>
      <c r="G293" s="310">
        <f>VLOOKUP(C293,'[16]New ISB 21-22'!A:BQ,69,FALSE)</f>
        <v>7668474</v>
      </c>
      <c r="H293" s="310">
        <f>VLOOKUP(C293,'[16]New ISB 21-22'!A:BV,74,FALSE)</f>
        <v>-34114.5</v>
      </c>
      <c r="I293" s="310"/>
      <c r="J293" s="310">
        <f t="shared" si="61"/>
        <v>7634359.5</v>
      </c>
      <c r="K293" s="412"/>
      <c r="L293" s="310">
        <v>0</v>
      </c>
      <c r="M293" s="310">
        <f>VLOOKUP(C293,'[16]Adjusted Factors 20-21'!A:BS,71,FALSE)*10000</f>
        <v>0</v>
      </c>
      <c r="N293" s="310">
        <f>VLOOKUP(B293,'[16]Adjusted Factors 21-22'!A:BQ,69,FALSE)*6000</f>
        <v>0</v>
      </c>
      <c r="O293" s="311">
        <f t="shared" si="67"/>
        <v>0</v>
      </c>
      <c r="P293" s="311">
        <f>'[17]FY 20-21'!$E$7</f>
        <v>1229061</v>
      </c>
      <c r="Q293" s="311">
        <f t="shared" si="68"/>
        <v>8863421</v>
      </c>
      <c r="R293" s="311"/>
      <c r="S293" s="311"/>
      <c r="T293" s="308">
        <v>560</v>
      </c>
      <c r="U293" s="312"/>
      <c r="V293" s="312">
        <f t="shared" si="70"/>
        <v>13068</v>
      </c>
      <c r="W293" s="312">
        <f t="shared" si="62"/>
        <v>16443</v>
      </c>
      <c r="X293" s="312">
        <f t="shared" si="63"/>
        <v>2578.5</v>
      </c>
      <c r="Y293" s="312">
        <f t="shared" si="64"/>
        <v>2025</v>
      </c>
      <c r="Z293" s="312">
        <f t="shared" si="69"/>
        <v>-34114.5</v>
      </c>
      <c r="AA293" s="312">
        <f t="shared" si="65"/>
        <v>0</v>
      </c>
      <c r="AB293" s="312">
        <f>VLOOKUP(C293,'[16]Adjusted Factors 21-22'!A:N,14,FALSE)</f>
        <v>1350</v>
      </c>
      <c r="AF293" s="310" t="e">
        <f>VLOOKUP(C293,#REF!,69,FALSE)</f>
        <v>#REF!</v>
      </c>
      <c r="AG293" s="308">
        <v>560</v>
      </c>
      <c r="AH293" s="309">
        <v>0</v>
      </c>
      <c r="AI293" s="302" t="s">
        <v>427</v>
      </c>
    </row>
    <row r="294" spans="1:35">
      <c r="A294" s="302" t="str">
        <f t="shared" si="60"/>
        <v>561 - Mildenhall College Academy</v>
      </c>
      <c r="B294" s="302">
        <v>561</v>
      </c>
      <c r="C294" s="308">
        <v>561</v>
      </c>
      <c r="D294" s="308" t="str">
        <f t="shared" si="66"/>
        <v>ACADEMY</v>
      </c>
      <c r="E294" s="309" t="str">
        <f t="shared" si="71"/>
        <v>ACADEMY</v>
      </c>
      <c r="F294" s="302" t="s">
        <v>465</v>
      </c>
      <c r="G294" s="310">
        <f>VLOOKUP(C294,'[16]New ISB 21-22'!A:BQ,69,FALSE)</f>
        <v>5833308.9910345469</v>
      </c>
      <c r="H294" s="310">
        <f>VLOOKUP(C294,'[16]New ISB 21-22'!A:BV,74,FALSE)</f>
        <v>0</v>
      </c>
      <c r="I294" s="310"/>
      <c r="J294" s="310">
        <f t="shared" si="61"/>
        <v>5833308.9910345469</v>
      </c>
      <c r="K294" s="412"/>
      <c r="L294" s="310">
        <v>0</v>
      </c>
      <c r="M294" s="310">
        <f>VLOOKUP(C294,'[16]Adjusted Factors 20-21'!A:BS,71,FALSE)*10000</f>
        <v>0</v>
      </c>
      <c r="N294" s="310">
        <f>VLOOKUP(B294,'[16]Adjusted Factors 21-22'!A:BQ,69,FALSE)*6000</f>
        <v>0</v>
      </c>
      <c r="O294" s="311">
        <f t="shared" si="67"/>
        <v>0</v>
      </c>
      <c r="P294" s="311"/>
      <c r="Q294" s="311">
        <f t="shared" si="68"/>
        <v>5833309</v>
      </c>
      <c r="R294" s="311"/>
      <c r="S294" s="311"/>
      <c r="T294" s="308">
        <v>561</v>
      </c>
      <c r="U294" s="312"/>
      <c r="V294" s="312">
        <f t="shared" si="70"/>
        <v>0</v>
      </c>
      <c r="W294" s="312">
        <f t="shared" si="62"/>
        <v>0</v>
      </c>
      <c r="X294" s="312">
        <f t="shared" si="63"/>
        <v>0</v>
      </c>
      <c r="Y294" s="312">
        <f t="shared" si="64"/>
        <v>0</v>
      </c>
      <c r="Z294" s="312">
        <f t="shared" si="69"/>
        <v>0</v>
      </c>
      <c r="AA294" s="312">
        <f t="shared" si="65"/>
        <v>0</v>
      </c>
      <c r="AB294" s="312">
        <f>VLOOKUP(C294,'[16]Adjusted Factors 21-22'!A:N,14,FALSE)</f>
        <v>1037</v>
      </c>
      <c r="AF294" s="310" t="e">
        <f>VLOOKUP(C294,#REF!,69,FALSE)</f>
        <v>#REF!</v>
      </c>
      <c r="AG294" s="308">
        <v>561</v>
      </c>
      <c r="AH294" s="309" t="s">
        <v>1</v>
      </c>
      <c r="AI294" s="302" t="s">
        <v>465</v>
      </c>
    </row>
    <row r="295" spans="1:35">
      <c r="A295" s="302" t="str">
        <f t="shared" si="60"/>
        <v>562 - Stowupland High School</v>
      </c>
      <c r="B295" s="302">
        <v>562</v>
      </c>
      <c r="C295" s="308">
        <v>562</v>
      </c>
      <c r="D295" s="308" t="str">
        <f t="shared" si="66"/>
        <v>ACADEMY</v>
      </c>
      <c r="E295" s="309" t="str">
        <f t="shared" si="71"/>
        <v>ACADEMY</v>
      </c>
      <c r="F295" s="302" t="s">
        <v>428</v>
      </c>
      <c r="G295" s="310">
        <f>VLOOKUP(C295,'[16]New ISB 21-22'!A:BQ,69,FALSE)</f>
        <v>5039390.7761026993</v>
      </c>
      <c r="H295" s="310">
        <f>VLOOKUP(C295,'[16]New ISB 21-22'!A:BV,74,FALSE)</f>
        <v>0</v>
      </c>
      <c r="I295" s="310"/>
      <c r="J295" s="310">
        <f t="shared" si="61"/>
        <v>5039390.7761026993</v>
      </c>
      <c r="K295" s="412"/>
      <c r="L295" s="310">
        <v>0</v>
      </c>
      <c r="M295" s="310">
        <f>VLOOKUP(C295,'[16]Adjusted Factors 20-21'!A:BS,71,FALSE)*10000</f>
        <v>0</v>
      </c>
      <c r="N295" s="310">
        <f>VLOOKUP(B295,'[16]Adjusted Factors 21-22'!A:BQ,69,FALSE)*6000</f>
        <v>0</v>
      </c>
      <c r="O295" s="311">
        <f t="shared" si="67"/>
        <v>0</v>
      </c>
      <c r="P295" s="311"/>
      <c r="Q295" s="311">
        <f t="shared" si="68"/>
        <v>5039391</v>
      </c>
      <c r="R295" s="311"/>
      <c r="S295" s="311"/>
      <c r="T295" s="308">
        <v>562</v>
      </c>
      <c r="U295" s="312"/>
      <c r="V295" s="312">
        <f t="shared" si="70"/>
        <v>0</v>
      </c>
      <c r="W295" s="312">
        <f t="shared" si="62"/>
        <v>0</v>
      </c>
      <c r="X295" s="312">
        <f t="shared" si="63"/>
        <v>0</v>
      </c>
      <c r="Y295" s="312">
        <f t="shared" si="64"/>
        <v>0</v>
      </c>
      <c r="Z295" s="312">
        <f t="shared" si="69"/>
        <v>0</v>
      </c>
      <c r="AA295" s="312">
        <f t="shared" si="65"/>
        <v>0</v>
      </c>
      <c r="AB295" s="312">
        <f>VLOOKUP(C295,'[16]Adjusted Factors 21-22'!A:N,14,FALSE)</f>
        <v>922</v>
      </c>
      <c r="AF295" s="310" t="e">
        <f>VLOOKUP(C295,#REF!,69,FALSE)</f>
        <v>#REF!</v>
      </c>
      <c r="AG295" s="308">
        <v>562</v>
      </c>
      <c r="AH295" s="309" t="s">
        <v>1</v>
      </c>
      <c r="AI295" s="302" t="s">
        <v>428</v>
      </c>
    </row>
    <row r="296" spans="1:35">
      <c r="A296" s="302" t="str">
        <f t="shared" si="60"/>
        <v>599 - Sybil Andrews Academy</v>
      </c>
      <c r="B296" s="302">
        <v>599</v>
      </c>
      <c r="C296" s="308">
        <v>599</v>
      </c>
      <c r="D296" s="308">
        <f>IF(E296="ACADEMY","ACADEMY",C296)</f>
        <v>599</v>
      </c>
      <c r="E296" s="309" t="str">
        <f>AH296</f>
        <v>FREE SCH</v>
      </c>
      <c r="F296" s="313" t="s">
        <v>461</v>
      </c>
      <c r="G296" s="310">
        <f>VLOOKUP(C296,'[16]New ISB 21-22'!A:BQ,69,FALSE)</f>
        <v>3580144</v>
      </c>
      <c r="H296" s="310">
        <f>VLOOKUP(C296,'[16]New ISB 21-22'!A:BV,74,FALSE)</f>
        <v>0</v>
      </c>
      <c r="I296" s="310"/>
      <c r="J296" s="310">
        <f t="shared" si="61"/>
        <v>3580144</v>
      </c>
      <c r="K296" s="412"/>
      <c r="L296" s="310">
        <v>0</v>
      </c>
      <c r="M296" s="310">
        <f>VLOOKUP(C296,'[16]Adjusted Factors 20-21'!A:BS,71,FALSE)*10000</f>
        <v>0</v>
      </c>
      <c r="N296" s="310">
        <f>VLOOKUP(B296,'[16]Adjusted Factors 21-22'!A:BQ,69,FALSE)*6000</f>
        <v>0</v>
      </c>
      <c r="O296" s="311">
        <f>SUM(L296:N296)</f>
        <v>0</v>
      </c>
      <c r="P296" s="311"/>
      <c r="Q296" s="311">
        <f>ROUND(J296+K296+O296+P296,0)</f>
        <v>3580144</v>
      </c>
      <c r="R296" s="311"/>
      <c r="S296" s="311"/>
      <c r="T296" s="308">
        <v>599</v>
      </c>
      <c r="U296" s="312"/>
      <c r="V296" s="312">
        <f>IF(H296=0,0,$V$2*AB296)</f>
        <v>0</v>
      </c>
      <c r="W296" s="312">
        <f>IF(H296=0,0,$W$2*AB296)</f>
        <v>0</v>
      </c>
      <c r="X296" s="312">
        <f>IF(H296=0,0,$X$2*AB296)</f>
        <v>0</v>
      </c>
      <c r="Y296" s="312">
        <f>IF(H296=0,0,$Y$2*AB296)</f>
        <v>0</v>
      </c>
      <c r="Z296" s="312">
        <f>-SUM(U296:Y296)</f>
        <v>0</v>
      </c>
      <c r="AA296" s="312">
        <f>Z296-H296</f>
        <v>0</v>
      </c>
      <c r="AB296" s="312">
        <f>VLOOKUP(C296,'[16]Adjusted Factors 21-22'!A:N,14,FALSE)</f>
        <v>656</v>
      </c>
      <c r="AF296" s="310" t="e">
        <f>VLOOKUP(C296,#REF!,69,FALSE)</f>
        <v>#REF!</v>
      </c>
      <c r="AG296" s="308">
        <v>599</v>
      </c>
      <c r="AH296" s="309" t="s">
        <v>939</v>
      </c>
      <c r="AI296" s="313" t="s">
        <v>461</v>
      </c>
    </row>
    <row r="297" spans="1:35">
      <c r="A297" s="302" t="str">
        <f t="shared" si="60"/>
        <v>990 - Stour Valley Community School</v>
      </c>
      <c r="B297" s="302">
        <v>990</v>
      </c>
      <c r="C297" s="308">
        <v>990</v>
      </c>
      <c r="D297" s="308">
        <f t="shared" si="66"/>
        <v>990</v>
      </c>
      <c r="E297" s="309" t="str">
        <f t="shared" si="71"/>
        <v>FREE SCH</v>
      </c>
      <c r="F297" s="313" t="s">
        <v>429</v>
      </c>
      <c r="G297" s="310">
        <f>VLOOKUP(C297,'[16]New ISB 21-22'!A:BQ,69,FALSE)</f>
        <v>3221744.6</v>
      </c>
      <c r="H297" s="310">
        <f>VLOOKUP(C297,'[16]New ISB 21-22'!A:BV,74,FALSE)</f>
        <v>0</v>
      </c>
      <c r="I297" s="310"/>
      <c r="J297" s="310">
        <f t="shared" si="61"/>
        <v>3221744.6</v>
      </c>
      <c r="K297" s="412"/>
      <c r="L297" s="310">
        <v>0</v>
      </c>
      <c r="M297" s="310">
        <f>VLOOKUP(C297,'[16]Adjusted Factors 20-21'!A:BS,71,FALSE)*10000</f>
        <v>0</v>
      </c>
      <c r="N297" s="310">
        <f>VLOOKUP(B297,'[16]Adjusted Factors 21-22'!A:BQ,69,FALSE)*6000</f>
        <v>0</v>
      </c>
      <c r="O297" s="311">
        <f t="shared" si="67"/>
        <v>0</v>
      </c>
      <c r="P297" s="311"/>
      <c r="Q297" s="311">
        <f t="shared" si="68"/>
        <v>3221745</v>
      </c>
      <c r="R297" s="311"/>
      <c r="S297" s="311"/>
      <c r="T297" s="308">
        <v>990</v>
      </c>
      <c r="U297" s="312"/>
      <c r="V297" s="312">
        <f t="shared" si="70"/>
        <v>0</v>
      </c>
      <c r="W297" s="312">
        <f t="shared" si="62"/>
        <v>0</v>
      </c>
      <c r="X297" s="312">
        <f t="shared" si="63"/>
        <v>0</v>
      </c>
      <c r="Y297" s="312">
        <f t="shared" si="64"/>
        <v>0</v>
      </c>
      <c r="Z297" s="312">
        <f t="shared" si="69"/>
        <v>0</v>
      </c>
      <c r="AA297" s="312">
        <f t="shared" si="65"/>
        <v>0</v>
      </c>
      <c r="AB297" s="312">
        <f>VLOOKUP(C297,'[16]Adjusted Factors 21-22'!A:N,14,FALSE)</f>
        <v>593</v>
      </c>
      <c r="AF297" s="310" t="e">
        <f>VLOOKUP(C297,#REF!,69,FALSE)</f>
        <v>#REF!</v>
      </c>
      <c r="AG297" s="308">
        <v>990</v>
      </c>
      <c r="AH297" s="309" t="s">
        <v>939</v>
      </c>
      <c r="AI297" s="313" t="s">
        <v>429</v>
      </c>
    </row>
    <row r="298" spans="1:35">
      <c r="A298" s="302" t="str">
        <f t="shared" si="60"/>
        <v>991 - IES Breckland</v>
      </c>
      <c r="B298" s="302">
        <v>991</v>
      </c>
      <c r="C298" s="308">
        <v>991</v>
      </c>
      <c r="D298" s="308">
        <f t="shared" si="66"/>
        <v>991</v>
      </c>
      <c r="E298" s="309" t="str">
        <f t="shared" si="71"/>
        <v>FREE SCH</v>
      </c>
      <c r="F298" s="313" t="s">
        <v>430</v>
      </c>
      <c r="G298" s="310">
        <f>VLOOKUP(C298,'[16]New ISB 21-22'!A:BQ,69,FALSE)</f>
        <v>2889230.5058738547</v>
      </c>
      <c r="H298" s="310">
        <f>VLOOKUP(C298,'[16]New ISB 21-22'!A:BV,74,FALSE)</f>
        <v>0</v>
      </c>
      <c r="I298" s="310"/>
      <c r="J298" s="310">
        <f t="shared" si="61"/>
        <v>2889230.5058738547</v>
      </c>
      <c r="K298" s="412"/>
      <c r="L298" s="310">
        <v>0</v>
      </c>
      <c r="M298" s="310">
        <f>VLOOKUP(C298,'[16]Adjusted Factors 20-21'!A:BS,71,FALSE)*10000</f>
        <v>0</v>
      </c>
      <c r="N298" s="310">
        <f>VLOOKUP(B298,'[16]Adjusted Factors 21-22'!A:BQ,69,FALSE)*6000</f>
        <v>0</v>
      </c>
      <c r="O298" s="311">
        <f t="shared" si="67"/>
        <v>0</v>
      </c>
      <c r="P298" s="311"/>
      <c r="Q298" s="311">
        <f t="shared" si="68"/>
        <v>2889231</v>
      </c>
      <c r="R298" s="311"/>
      <c r="S298" s="311"/>
      <c r="T298" s="308">
        <v>991</v>
      </c>
      <c r="U298" s="312"/>
      <c r="V298" s="312">
        <f t="shared" si="70"/>
        <v>0</v>
      </c>
      <c r="W298" s="312">
        <f t="shared" si="62"/>
        <v>0</v>
      </c>
      <c r="X298" s="312">
        <f t="shared" si="63"/>
        <v>0</v>
      </c>
      <c r="Y298" s="312">
        <f t="shared" si="64"/>
        <v>0</v>
      </c>
      <c r="Z298" s="312">
        <f t="shared" si="69"/>
        <v>0</v>
      </c>
      <c r="AA298" s="312">
        <f t="shared" si="65"/>
        <v>0</v>
      </c>
      <c r="AB298" s="312">
        <f>VLOOKUP(C298,'[16]Adjusted Factors 21-22'!A:N,14,FALSE)</f>
        <v>516</v>
      </c>
      <c r="AF298" s="310" t="e">
        <f>VLOOKUP(C298,#REF!,69,FALSE)</f>
        <v>#REF!</v>
      </c>
      <c r="AG298" s="308">
        <v>991</v>
      </c>
      <c r="AH298" s="309" t="s">
        <v>939</v>
      </c>
      <c r="AI298" s="313" t="s">
        <v>430</v>
      </c>
    </row>
    <row r="299" spans="1:35">
      <c r="A299" s="302" t="str">
        <f t="shared" si="60"/>
        <v>992 - Saxmundham Free School</v>
      </c>
      <c r="B299" s="302">
        <v>992</v>
      </c>
      <c r="C299" s="308">
        <v>992</v>
      </c>
      <c r="D299" s="308">
        <f t="shared" si="66"/>
        <v>992</v>
      </c>
      <c r="E299" s="309" t="str">
        <f t="shared" si="71"/>
        <v>FREE SCH</v>
      </c>
      <c r="F299" s="313" t="s">
        <v>431</v>
      </c>
      <c r="G299" s="310">
        <f>VLOOKUP(C299,'[16]New ISB 21-22'!A:BQ,69,FALSE)</f>
        <v>2358467.0265609226</v>
      </c>
      <c r="H299" s="310">
        <f>VLOOKUP(C299,'[16]New ISB 21-22'!A:BV,74,FALSE)</f>
        <v>0</v>
      </c>
      <c r="I299" s="310"/>
      <c r="J299" s="310">
        <f t="shared" si="61"/>
        <v>2358467.0265609226</v>
      </c>
      <c r="K299" s="412"/>
      <c r="L299" s="310">
        <v>0</v>
      </c>
      <c r="M299" s="310">
        <f>VLOOKUP(C299,'[16]Adjusted Factors 20-21'!A:BS,71,FALSE)*10000</f>
        <v>0</v>
      </c>
      <c r="N299" s="310">
        <f>VLOOKUP(B299,'[16]Adjusted Factors 21-22'!A:BQ,69,FALSE)*6000</f>
        <v>0</v>
      </c>
      <c r="O299" s="311">
        <f t="shared" si="67"/>
        <v>0</v>
      </c>
      <c r="P299" s="311"/>
      <c r="Q299" s="311">
        <f t="shared" si="68"/>
        <v>2358467</v>
      </c>
      <c r="R299" s="311"/>
      <c r="S299" s="311"/>
      <c r="T299" s="308">
        <v>992</v>
      </c>
      <c r="U299" s="312"/>
      <c r="V299" s="312">
        <f t="shared" si="70"/>
        <v>0</v>
      </c>
      <c r="W299" s="312">
        <f t="shared" si="62"/>
        <v>0</v>
      </c>
      <c r="X299" s="312">
        <f t="shared" si="63"/>
        <v>0</v>
      </c>
      <c r="Y299" s="312">
        <f t="shared" si="64"/>
        <v>0</v>
      </c>
      <c r="Z299" s="312">
        <f t="shared" si="69"/>
        <v>0</v>
      </c>
      <c r="AA299" s="312">
        <f t="shared" si="65"/>
        <v>0</v>
      </c>
      <c r="AB299" s="312">
        <f>VLOOKUP(C299,'[16]Adjusted Factors 21-22'!A:N,14,FALSE)</f>
        <v>396</v>
      </c>
      <c r="AF299" s="310" t="e">
        <f>VLOOKUP(C299,#REF!,69,FALSE)</f>
        <v>#REF!</v>
      </c>
      <c r="AG299" s="308">
        <v>992</v>
      </c>
      <c r="AH299" s="309" t="s">
        <v>939</v>
      </c>
      <c r="AI299" s="313" t="s">
        <v>431</v>
      </c>
    </row>
    <row r="300" spans="1:35">
      <c r="A300" s="302" t="str">
        <f t="shared" si="60"/>
        <v>993 - Beccles Free School</v>
      </c>
      <c r="B300" s="302">
        <v>993</v>
      </c>
      <c r="C300" s="308">
        <v>993</v>
      </c>
      <c r="D300" s="308">
        <f t="shared" si="66"/>
        <v>993</v>
      </c>
      <c r="E300" s="309" t="str">
        <f t="shared" si="71"/>
        <v>FREE SCH</v>
      </c>
      <c r="F300" s="313" t="s">
        <v>432</v>
      </c>
      <c r="G300" s="310">
        <f>VLOOKUP(C300,'[16]New ISB 21-22'!A:BQ,69,FALSE)</f>
        <v>1872515.9832813554</v>
      </c>
      <c r="H300" s="310">
        <f>VLOOKUP(C300,'[16]New ISB 21-22'!A:BV,74,FALSE)</f>
        <v>0</v>
      </c>
      <c r="I300" s="310"/>
      <c r="J300" s="310">
        <f t="shared" si="61"/>
        <v>1872515.9832813554</v>
      </c>
      <c r="K300" s="412"/>
      <c r="L300" s="310">
        <v>0</v>
      </c>
      <c r="M300" s="310">
        <f>VLOOKUP(C300,'[16]Adjusted Factors 20-21'!A:BS,71,FALSE)*10000</f>
        <v>0</v>
      </c>
      <c r="N300" s="310">
        <f>VLOOKUP(B300,'[16]Adjusted Factors 21-22'!A:BQ,69,FALSE)*6000</f>
        <v>0</v>
      </c>
      <c r="O300" s="311">
        <f t="shared" si="67"/>
        <v>0</v>
      </c>
      <c r="P300" s="311"/>
      <c r="Q300" s="311">
        <f t="shared" si="68"/>
        <v>1872516</v>
      </c>
      <c r="R300" s="311"/>
      <c r="S300" s="311"/>
      <c r="T300" s="308">
        <v>993</v>
      </c>
      <c r="U300" s="312"/>
      <c r="V300" s="312">
        <f t="shared" si="70"/>
        <v>0</v>
      </c>
      <c r="W300" s="312">
        <f t="shared" si="62"/>
        <v>0</v>
      </c>
      <c r="X300" s="312">
        <f t="shared" si="63"/>
        <v>0</v>
      </c>
      <c r="Y300" s="312">
        <f t="shared" si="64"/>
        <v>0</v>
      </c>
      <c r="Z300" s="312">
        <f t="shared" si="69"/>
        <v>0</v>
      </c>
      <c r="AA300" s="312">
        <f t="shared" si="65"/>
        <v>0</v>
      </c>
      <c r="AB300" s="312">
        <f>VLOOKUP(C300,'[16]Adjusted Factors 21-22'!A:N,14,FALSE)</f>
        <v>290</v>
      </c>
      <c r="AF300" s="310" t="e">
        <f>VLOOKUP(C300,#REF!,69,FALSE)</f>
        <v>#REF!</v>
      </c>
      <c r="AG300" s="308">
        <v>993</v>
      </c>
      <c r="AH300" s="309" t="s">
        <v>939</v>
      </c>
      <c r="AI300" s="313" t="s">
        <v>432</v>
      </c>
    </row>
    <row r="301" spans="1:35">
      <c r="A301" s="302" t="str">
        <f t="shared" si="60"/>
        <v>994 - Ixworth Free School</v>
      </c>
      <c r="B301" s="302">
        <v>994</v>
      </c>
      <c r="C301" s="308">
        <v>994</v>
      </c>
      <c r="D301" s="308">
        <f t="shared" si="66"/>
        <v>994</v>
      </c>
      <c r="E301" s="309" t="str">
        <f t="shared" si="71"/>
        <v>FREE SCH</v>
      </c>
      <c r="F301" s="313" t="s">
        <v>433</v>
      </c>
      <c r="G301" s="310">
        <f>VLOOKUP(C301,'[16]New ISB 21-22'!A:BQ,69,FALSE)</f>
        <v>2309111.6944754012</v>
      </c>
      <c r="H301" s="310">
        <f>VLOOKUP(C301,'[16]New ISB 21-22'!A:BV,74,FALSE)</f>
        <v>0</v>
      </c>
      <c r="I301" s="310"/>
      <c r="J301" s="310">
        <f t="shared" si="61"/>
        <v>2309111.6944754012</v>
      </c>
      <c r="K301" s="412"/>
      <c r="L301" s="310">
        <v>0</v>
      </c>
      <c r="M301" s="310">
        <f>VLOOKUP(C301,'[16]Adjusted Factors 20-21'!A:BS,71,FALSE)*10000</f>
        <v>0</v>
      </c>
      <c r="N301" s="310">
        <f>VLOOKUP(B301,'[16]Adjusted Factors 21-22'!A:BQ,69,FALSE)*6000</f>
        <v>0</v>
      </c>
      <c r="O301" s="311">
        <f t="shared" si="67"/>
        <v>0</v>
      </c>
      <c r="P301" s="311"/>
      <c r="Q301" s="311">
        <f t="shared" si="68"/>
        <v>2309112</v>
      </c>
      <c r="R301" s="311"/>
      <c r="S301" s="311"/>
      <c r="T301" s="308">
        <v>994</v>
      </c>
      <c r="U301" s="312"/>
      <c r="V301" s="312">
        <f t="shared" si="70"/>
        <v>0</v>
      </c>
      <c r="W301" s="312">
        <f t="shared" si="62"/>
        <v>0</v>
      </c>
      <c r="X301" s="312">
        <f t="shared" si="63"/>
        <v>0</v>
      </c>
      <c r="Y301" s="312">
        <f t="shared" si="64"/>
        <v>0</v>
      </c>
      <c r="Z301" s="312">
        <f t="shared" si="69"/>
        <v>0</v>
      </c>
      <c r="AA301" s="312">
        <f t="shared" si="65"/>
        <v>0</v>
      </c>
      <c r="AB301" s="312">
        <f>VLOOKUP(C301,'[16]Adjusted Factors 21-22'!A:N,14,FALSE)</f>
        <v>391</v>
      </c>
      <c r="AF301" s="310" t="e">
        <f>VLOOKUP(C301,#REF!,69,FALSE)</f>
        <v>#REF!</v>
      </c>
      <c r="AG301" s="308">
        <v>994</v>
      </c>
      <c r="AH301" s="309" t="s">
        <v>939</v>
      </c>
      <c r="AI301" s="313" t="s">
        <v>433</v>
      </c>
    </row>
    <row r="302" spans="1:35">
      <c r="A302" s="302" t="str">
        <f t="shared" si="60"/>
        <v>1001 - Churchill Free Special</v>
      </c>
      <c r="B302" s="308">
        <v>1001</v>
      </c>
      <c r="C302" s="308">
        <v>1001</v>
      </c>
      <c r="D302" s="308">
        <f t="shared" si="66"/>
        <v>1001</v>
      </c>
      <c r="E302" s="309" t="str">
        <f t="shared" si="71"/>
        <v>FREE SCH</v>
      </c>
      <c r="F302" s="313" t="s">
        <v>464</v>
      </c>
      <c r="G302" s="310">
        <v>0</v>
      </c>
      <c r="H302" s="310">
        <v>0</v>
      </c>
      <c r="I302" s="310"/>
      <c r="J302" s="310"/>
      <c r="K302" s="412"/>
      <c r="L302" s="310">
        <f>VLOOKUP(C302,'[16]Adjusted Factors 20-21'!A:BR,70,FALSE)*10000</f>
        <v>0</v>
      </c>
      <c r="M302" s="310">
        <f>VLOOKUP(C302,'[16]Adjusted Factors 20-21'!A:BS,71,FALSE)*10000</f>
        <v>0</v>
      </c>
      <c r="N302" s="310">
        <v>0</v>
      </c>
      <c r="O302" s="311">
        <v>0</v>
      </c>
      <c r="P302" s="311"/>
      <c r="Q302" s="311">
        <f t="shared" si="68"/>
        <v>0</v>
      </c>
      <c r="R302" s="311"/>
      <c r="S302" s="311"/>
      <c r="T302" s="308">
        <v>1001</v>
      </c>
      <c r="U302" s="312"/>
      <c r="V302" s="312"/>
      <c r="W302" s="312"/>
      <c r="X302" s="312"/>
      <c r="Y302" s="312"/>
      <c r="Z302" s="312"/>
      <c r="AA302" s="312"/>
      <c r="AB302" s="312"/>
      <c r="AG302" s="308">
        <v>1001</v>
      </c>
      <c r="AH302" s="309" t="s">
        <v>939</v>
      </c>
      <c r="AI302" s="313" t="s">
        <v>464</v>
      </c>
    </row>
    <row r="303" spans="1:35">
      <c r="A303" s="302" t="str">
        <f t="shared" si="60"/>
        <v>1002 - Everitt Academy</v>
      </c>
      <c r="B303" s="308">
        <v>1002</v>
      </c>
      <c r="C303" s="308">
        <v>1002</v>
      </c>
      <c r="D303" s="308">
        <v>1002</v>
      </c>
      <c r="E303" s="309" t="s">
        <v>939</v>
      </c>
      <c r="F303" s="313" t="s">
        <v>1076</v>
      </c>
      <c r="G303" s="310">
        <v>0</v>
      </c>
      <c r="H303" s="310">
        <v>0</v>
      </c>
      <c r="I303" s="310"/>
      <c r="J303" s="310"/>
      <c r="K303" s="412"/>
      <c r="L303" s="310">
        <f>VLOOKUP(C303,'[16]Adjusted Factors 20-21'!A:BR,70,FALSE)*10000</f>
        <v>0</v>
      </c>
      <c r="M303" s="310">
        <f>VLOOKUP(C303,'[16]Adjusted Factors 20-21'!A:BS,71,FALSE)*10000</f>
        <v>0</v>
      </c>
      <c r="N303" s="310">
        <v>0</v>
      </c>
      <c r="O303" s="311">
        <f>SUM(L303:N303)</f>
        <v>0</v>
      </c>
      <c r="P303" s="311"/>
      <c r="Q303" s="311">
        <f>ROUND(J303+K303+O303+P303,0)</f>
        <v>0</v>
      </c>
      <c r="R303" s="311"/>
      <c r="S303" s="311"/>
      <c r="T303" s="308">
        <v>1002</v>
      </c>
      <c r="U303" s="312"/>
      <c r="V303" s="312"/>
      <c r="W303" s="312"/>
      <c r="X303" s="312"/>
      <c r="Y303" s="312"/>
      <c r="Z303" s="312"/>
      <c r="AA303" s="312"/>
      <c r="AB303" s="312"/>
      <c r="AG303" s="308">
        <v>1002</v>
      </c>
      <c r="AH303" s="309" t="s">
        <v>939</v>
      </c>
      <c r="AI303" s="313" t="s">
        <v>1076</v>
      </c>
    </row>
    <row r="304" spans="1:35">
      <c r="A304" s="302" t="str">
        <f t="shared" si="60"/>
        <v>195 - The Ashley School</v>
      </c>
      <c r="B304" s="314">
        <v>195</v>
      </c>
      <c r="C304" s="314">
        <v>195</v>
      </c>
      <c r="D304" s="308" t="str">
        <f t="shared" si="66"/>
        <v>ACADEMY</v>
      </c>
      <c r="E304" s="309" t="str">
        <f t="shared" si="71"/>
        <v>ACADEMY</v>
      </c>
      <c r="F304" s="302" t="s">
        <v>434</v>
      </c>
      <c r="G304" s="310">
        <v>0</v>
      </c>
      <c r="H304" s="310">
        <v>0</v>
      </c>
      <c r="I304" s="310"/>
      <c r="J304" s="310"/>
      <c r="K304" s="412"/>
      <c r="L304" s="310">
        <f>VLOOKUP(C304,'[16]Adjusted Factors 20-21'!A:BR,70,FALSE)*10000</f>
        <v>0</v>
      </c>
      <c r="M304" s="310">
        <f>VLOOKUP(C304,'[16]Adjusted Factors 20-21'!A:BS,71,FALSE)*10000</f>
        <v>0</v>
      </c>
      <c r="N304" s="310">
        <v>0</v>
      </c>
      <c r="O304" s="311">
        <f t="shared" si="67"/>
        <v>0</v>
      </c>
      <c r="P304" s="311"/>
      <c r="Q304" s="311">
        <f t="shared" si="68"/>
        <v>0</v>
      </c>
      <c r="R304" s="311"/>
      <c r="S304" s="311"/>
      <c r="T304" s="314">
        <v>195</v>
      </c>
      <c r="U304" s="312"/>
      <c r="V304" s="312"/>
      <c r="W304" s="312"/>
      <c r="X304" s="312"/>
      <c r="Y304" s="312"/>
      <c r="Z304" s="312"/>
      <c r="AA304" s="312"/>
      <c r="AB304" s="312"/>
      <c r="AG304" s="314">
        <v>195</v>
      </c>
      <c r="AH304" s="309" t="s">
        <v>1</v>
      </c>
      <c r="AI304" s="302" t="s">
        <v>434</v>
      </c>
    </row>
    <row r="305" spans="1:35">
      <c r="A305" s="302" t="str">
        <f t="shared" si="60"/>
        <v>196 - Warren School</v>
      </c>
      <c r="B305" s="314">
        <v>196</v>
      </c>
      <c r="C305" s="314">
        <v>196</v>
      </c>
      <c r="D305" s="308" t="str">
        <f t="shared" si="66"/>
        <v>ACADEMY</v>
      </c>
      <c r="E305" s="309" t="s">
        <v>1</v>
      </c>
      <c r="F305" s="302" t="s">
        <v>435</v>
      </c>
      <c r="G305" s="310">
        <v>0</v>
      </c>
      <c r="H305" s="310">
        <v>0</v>
      </c>
      <c r="I305" s="310"/>
      <c r="J305" s="310"/>
      <c r="K305" s="412"/>
      <c r="L305" s="310">
        <f>VLOOKUP(C305,'[16]Adjusted Factors 20-21'!A:BR,70,FALSE)*10000</f>
        <v>0</v>
      </c>
      <c r="M305" s="310">
        <f>VLOOKUP(C305,'[16]Adjusted Factors 20-21'!A:BS,71,FALSE)*10000</f>
        <v>0</v>
      </c>
      <c r="N305" s="310">
        <v>0</v>
      </c>
      <c r="O305" s="311">
        <f t="shared" si="67"/>
        <v>0</v>
      </c>
      <c r="P305" s="311"/>
      <c r="Q305" s="311">
        <f t="shared" si="68"/>
        <v>0</v>
      </c>
      <c r="R305" s="311"/>
      <c r="S305" s="311"/>
      <c r="T305" s="314">
        <v>196</v>
      </c>
      <c r="U305" s="312"/>
      <c r="V305" s="312"/>
      <c r="W305" s="312"/>
      <c r="X305" s="312"/>
      <c r="Y305" s="312"/>
      <c r="Z305" s="312"/>
      <c r="AA305" s="312"/>
      <c r="AB305" s="312"/>
      <c r="AG305" s="314">
        <v>196</v>
      </c>
      <c r="AH305" s="309">
        <v>0</v>
      </c>
      <c r="AI305" s="302" t="s">
        <v>435</v>
      </c>
    </row>
    <row r="306" spans="1:35">
      <c r="A306" s="302" t="str">
        <f t="shared" si="60"/>
        <v>393 - Stone Lodge Academy</v>
      </c>
      <c r="B306" s="314">
        <v>393</v>
      </c>
      <c r="C306" s="314">
        <v>393</v>
      </c>
      <c r="D306" s="308" t="str">
        <f t="shared" si="66"/>
        <v>ACADEMY</v>
      </c>
      <c r="E306" s="309" t="str">
        <f t="shared" si="71"/>
        <v>ACADEMY</v>
      </c>
      <c r="F306" s="302" t="s">
        <v>463</v>
      </c>
      <c r="G306" s="310">
        <v>0</v>
      </c>
      <c r="H306" s="310">
        <v>0</v>
      </c>
      <c r="I306" s="310"/>
      <c r="J306" s="310"/>
      <c r="K306" s="412"/>
      <c r="L306" s="310">
        <f>VLOOKUP(C306,'[16]Adjusted Factors 20-21'!A:BR,70,FALSE)*10000</f>
        <v>0</v>
      </c>
      <c r="M306" s="310">
        <f>VLOOKUP(C306,'[16]Adjusted Factors 20-21'!A:BS,71,FALSE)*10000</f>
        <v>0</v>
      </c>
      <c r="N306" s="310">
        <v>0</v>
      </c>
      <c r="O306" s="311">
        <f t="shared" si="67"/>
        <v>0</v>
      </c>
      <c r="P306" s="311"/>
      <c r="Q306" s="311">
        <f t="shared" si="68"/>
        <v>0</v>
      </c>
      <c r="R306" s="311"/>
      <c r="S306" s="311"/>
      <c r="T306" s="314">
        <v>393</v>
      </c>
      <c r="U306" s="312"/>
      <c r="V306" s="312"/>
      <c r="W306" s="312"/>
      <c r="X306" s="312"/>
      <c r="Y306" s="312"/>
      <c r="Z306" s="312"/>
      <c r="AA306" s="312"/>
      <c r="AB306" s="312"/>
      <c r="AG306" s="314">
        <v>393</v>
      </c>
      <c r="AH306" s="309" t="s">
        <v>1</v>
      </c>
      <c r="AI306" s="302" t="s">
        <v>463</v>
      </c>
    </row>
    <row r="307" spans="1:35">
      <c r="A307" s="302" t="str">
        <f t="shared" si="60"/>
        <v>395 - Thomas Wolsey School</v>
      </c>
      <c r="B307" s="314">
        <v>395</v>
      </c>
      <c r="C307" s="314">
        <v>395</v>
      </c>
      <c r="D307" s="308" t="str">
        <f t="shared" si="66"/>
        <v>ACADEMY</v>
      </c>
      <c r="E307" s="309" t="str">
        <f t="shared" si="71"/>
        <v>ACADEMY</v>
      </c>
      <c r="F307" s="302" t="s">
        <v>436</v>
      </c>
      <c r="G307" s="310">
        <v>0</v>
      </c>
      <c r="H307" s="310">
        <v>0</v>
      </c>
      <c r="I307" s="310"/>
      <c r="J307" s="310"/>
      <c r="K307" s="412"/>
      <c r="L307" s="310">
        <f>VLOOKUP(C307,'[16]Adjusted Factors 20-21'!A:BR,70,FALSE)*10000</f>
        <v>0</v>
      </c>
      <c r="M307" s="310">
        <f>VLOOKUP(C307,'[16]Adjusted Factors 20-21'!A:BS,71,FALSE)*10000</f>
        <v>0</v>
      </c>
      <c r="N307" s="310">
        <v>0</v>
      </c>
      <c r="O307" s="311">
        <f t="shared" si="67"/>
        <v>0</v>
      </c>
      <c r="P307" s="311"/>
      <c r="Q307" s="311">
        <f t="shared" si="68"/>
        <v>0</v>
      </c>
      <c r="R307" s="311"/>
      <c r="S307" s="311"/>
      <c r="T307" s="314">
        <v>395</v>
      </c>
      <c r="U307" s="312"/>
      <c r="V307" s="312"/>
      <c r="W307" s="312"/>
      <c r="X307" s="312"/>
      <c r="Y307" s="312"/>
      <c r="Z307" s="312"/>
      <c r="AA307" s="312"/>
      <c r="AB307" s="312"/>
      <c r="AG307" s="314">
        <v>395</v>
      </c>
      <c r="AH307" s="309" t="s">
        <v>1</v>
      </c>
      <c r="AI307" s="302" t="s">
        <v>436</v>
      </c>
    </row>
    <row r="308" spans="1:35">
      <c r="A308" s="302" t="str">
        <f t="shared" si="60"/>
        <v>396 - The Bridge School</v>
      </c>
      <c r="B308" s="314">
        <v>396</v>
      </c>
      <c r="C308" s="314">
        <v>396</v>
      </c>
      <c r="D308" s="308" t="str">
        <f t="shared" si="66"/>
        <v>ACADEMY</v>
      </c>
      <c r="E308" s="309" t="s">
        <v>1</v>
      </c>
      <c r="F308" s="302" t="s">
        <v>437</v>
      </c>
      <c r="G308" s="310">
        <v>0</v>
      </c>
      <c r="H308" s="310">
        <v>0</v>
      </c>
      <c r="I308" s="310"/>
      <c r="J308" s="310"/>
      <c r="K308" s="412"/>
      <c r="L308" s="310">
        <f>VLOOKUP(C308,'[16]Adjusted Factors 20-21'!A:BR,70,FALSE)*10000</f>
        <v>0</v>
      </c>
      <c r="M308" s="310">
        <f>VLOOKUP(C308,'[16]Adjusted Factors 20-21'!A:BS,71,FALSE)*10000</f>
        <v>0</v>
      </c>
      <c r="N308" s="310">
        <v>0</v>
      </c>
      <c r="O308" s="311">
        <f t="shared" si="67"/>
        <v>0</v>
      </c>
      <c r="P308" s="311"/>
      <c r="Q308" s="311">
        <f t="shared" si="68"/>
        <v>0</v>
      </c>
      <c r="R308" s="311"/>
      <c r="S308" s="311"/>
      <c r="T308" s="314">
        <v>396</v>
      </c>
      <c r="U308" s="312"/>
      <c r="V308" s="312"/>
      <c r="W308" s="312"/>
      <c r="X308" s="312"/>
      <c r="Y308" s="312"/>
      <c r="Z308" s="312"/>
      <c r="AA308" s="312"/>
      <c r="AB308" s="312"/>
      <c r="AG308" s="314">
        <v>396</v>
      </c>
      <c r="AH308" s="309">
        <v>0</v>
      </c>
      <c r="AI308" s="302" t="s">
        <v>437</v>
      </c>
    </row>
    <row r="309" spans="1:35">
      <c r="A309" s="302" t="str">
        <f t="shared" si="60"/>
        <v>575 - Priory School</v>
      </c>
      <c r="B309" s="314">
        <v>575</v>
      </c>
      <c r="C309" s="314">
        <v>575</v>
      </c>
      <c r="D309" s="308" t="str">
        <f t="shared" si="66"/>
        <v>ACADEMY</v>
      </c>
      <c r="E309" s="309" t="str">
        <f t="shared" si="71"/>
        <v>ACADEMY</v>
      </c>
      <c r="F309" s="302" t="s">
        <v>438</v>
      </c>
      <c r="G309" s="310">
        <v>0</v>
      </c>
      <c r="H309" s="310">
        <v>0</v>
      </c>
      <c r="I309" s="310"/>
      <c r="J309" s="310"/>
      <c r="K309" s="412"/>
      <c r="L309" s="310">
        <f>VLOOKUP(C309,'[16]Adjusted Factors 20-21'!A:BR,70,FALSE)*10000</f>
        <v>0</v>
      </c>
      <c r="M309" s="310">
        <f>VLOOKUP(C309,'[16]Adjusted Factors 20-21'!A:BS,71,FALSE)*10000</f>
        <v>0</v>
      </c>
      <c r="N309" s="310">
        <v>0</v>
      </c>
      <c r="O309" s="311">
        <f t="shared" si="67"/>
        <v>0</v>
      </c>
      <c r="P309" s="311"/>
      <c r="Q309" s="311">
        <f t="shared" si="68"/>
        <v>0</v>
      </c>
      <c r="R309" s="311"/>
      <c r="S309" s="311"/>
      <c r="T309" s="314">
        <v>575</v>
      </c>
      <c r="U309" s="312"/>
      <c r="V309" s="312"/>
      <c r="W309" s="312"/>
      <c r="X309" s="312"/>
      <c r="Y309" s="312"/>
      <c r="Z309" s="312"/>
      <c r="AA309" s="312"/>
      <c r="AB309" s="312"/>
      <c r="AG309" s="314">
        <v>575</v>
      </c>
      <c r="AH309" s="309" t="s">
        <v>1</v>
      </c>
      <c r="AI309" s="302" t="s">
        <v>438</v>
      </c>
    </row>
    <row r="310" spans="1:35">
      <c r="A310" s="302" t="str">
        <f t="shared" si="60"/>
        <v>576 - Riverwalk School</v>
      </c>
      <c r="B310" s="314">
        <v>576</v>
      </c>
      <c r="C310" s="314">
        <v>576</v>
      </c>
      <c r="D310" s="308" t="str">
        <f t="shared" si="66"/>
        <v>ACADEMY</v>
      </c>
      <c r="E310" s="309" t="s">
        <v>1</v>
      </c>
      <c r="F310" s="302" t="s">
        <v>439</v>
      </c>
      <c r="G310" s="310">
        <v>0</v>
      </c>
      <c r="H310" s="310">
        <v>0</v>
      </c>
      <c r="I310" s="310"/>
      <c r="J310" s="310"/>
      <c r="K310" s="412"/>
      <c r="L310" s="310">
        <f>VLOOKUP(C310,'[16]Adjusted Factors 20-21'!A:BR,70,FALSE)*10000</f>
        <v>0</v>
      </c>
      <c r="M310" s="310">
        <f>VLOOKUP(C310,'[16]Adjusted Factors 20-21'!A:BS,71,FALSE)*10000</f>
        <v>0</v>
      </c>
      <c r="N310" s="310">
        <v>0</v>
      </c>
      <c r="O310" s="311">
        <f t="shared" si="67"/>
        <v>0</v>
      </c>
      <c r="P310" s="311"/>
      <c r="Q310" s="311">
        <f t="shared" si="68"/>
        <v>0</v>
      </c>
      <c r="R310" s="311"/>
      <c r="S310" s="311"/>
      <c r="T310" s="314">
        <v>576</v>
      </c>
      <c r="U310" s="312"/>
      <c r="V310" s="312"/>
      <c r="W310" s="312"/>
      <c r="X310" s="312"/>
      <c r="Y310" s="312"/>
      <c r="Z310" s="312"/>
      <c r="AA310" s="312"/>
      <c r="AB310" s="312"/>
      <c r="AG310" s="314">
        <v>576</v>
      </c>
      <c r="AH310" s="309">
        <v>0</v>
      </c>
      <c r="AI310" s="302" t="s">
        <v>439</v>
      </c>
    </row>
    <row r="311" spans="1:35">
      <c r="A311" s="302" t="str">
        <f t="shared" si="60"/>
        <v>579 - Hillside Special School</v>
      </c>
      <c r="B311" s="314">
        <v>579</v>
      </c>
      <c r="C311" s="314">
        <v>579</v>
      </c>
      <c r="D311" s="308">
        <f t="shared" si="66"/>
        <v>579</v>
      </c>
      <c r="E311" s="309">
        <f t="shared" si="71"/>
        <v>0</v>
      </c>
      <c r="F311" s="302" t="s">
        <v>440</v>
      </c>
      <c r="G311" s="310">
        <v>0</v>
      </c>
      <c r="H311" s="310">
        <v>0</v>
      </c>
      <c r="I311" s="310"/>
      <c r="J311" s="310"/>
      <c r="K311" s="412"/>
      <c r="L311" s="310">
        <f>VLOOKUP(C311,'[16]Adjusted Factors 21-22'!A:BR,70,FALSE)*10000</f>
        <v>860000</v>
      </c>
      <c r="M311" s="310">
        <f>VLOOKUP(C311,'[16]Adjusted Factors 20-21'!A:BS,71,FALSE)*10000</f>
        <v>0</v>
      </c>
      <c r="N311" s="310">
        <v>0</v>
      </c>
      <c r="O311" s="311">
        <f t="shared" si="67"/>
        <v>860000</v>
      </c>
      <c r="P311" s="311">
        <f>'[17]FY 20-21'!$E$8</f>
        <v>333</v>
      </c>
      <c r="Q311" s="311">
        <f t="shared" si="68"/>
        <v>860333</v>
      </c>
      <c r="R311" s="311"/>
      <c r="S311" s="311"/>
      <c r="T311" s="314">
        <v>579</v>
      </c>
      <c r="U311" s="312"/>
      <c r="V311" s="312"/>
      <c r="W311" s="312"/>
      <c r="X311" s="312"/>
      <c r="Y311" s="312"/>
      <c r="Z311" s="312"/>
      <c r="AA311" s="312"/>
      <c r="AB311" s="312"/>
      <c r="AG311" s="314">
        <v>579</v>
      </c>
      <c r="AH311" s="309">
        <v>0</v>
      </c>
      <c r="AI311" s="302" t="s">
        <v>440</v>
      </c>
    </row>
    <row r="312" spans="1:35">
      <c r="A312" s="302" t="str">
        <f t="shared" si="60"/>
        <v>176 - Old Warren House Pupil Referral Unit</v>
      </c>
      <c r="B312" s="314">
        <v>176</v>
      </c>
      <c r="C312" s="314">
        <v>176</v>
      </c>
      <c r="D312" s="308">
        <f t="shared" si="66"/>
        <v>176</v>
      </c>
      <c r="E312" s="309">
        <f t="shared" si="71"/>
        <v>0</v>
      </c>
      <c r="F312" s="302" t="s">
        <v>441</v>
      </c>
      <c r="G312" s="310">
        <v>0</v>
      </c>
      <c r="H312" s="310">
        <v>0</v>
      </c>
      <c r="I312" s="310"/>
      <c r="J312" s="310"/>
      <c r="K312" s="412"/>
      <c r="L312" s="310">
        <v>0</v>
      </c>
      <c r="M312" s="310">
        <f>VLOOKUP(D312,'[16]Adjusted Factors 21-22'!A:BS,71,FALSE)*10000</f>
        <v>240000</v>
      </c>
      <c r="N312" s="310">
        <v>0</v>
      </c>
      <c r="O312" s="311">
        <f t="shared" si="67"/>
        <v>240000</v>
      </c>
      <c r="P312" s="311"/>
      <c r="Q312" s="311">
        <f t="shared" si="68"/>
        <v>240000</v>
      </c>
      <c r="R312" s="311"/>
      <c r="S312" s="311"/>
      <c r="T312" s="314">
        <v>176</v>
      </c>
      <c r="U312" s="312"/>
      <c r="V312" s="312"/>
      <c r="W312" s="312"/>
      <c r="X312" s="312"/>
      <c r="Y312" s="312"/>
      <c r="Z312" s="312"/>
      <c r="AA312" s="312"/>
      <c r="AB312" s="312"/>
      <c r="AG312" s="314">
        <v>176</v>
      </c>
      <c r="AH312" s="309">
        <v>0</v>
      </c>
      <c r="AI312" s="302" t="s">
        <v>441</v>
      </c>
    </row>
    <row r="313" spans="1:35">
      <c r="A313" s="302" t="str">
        <f t="shared" si="60"/>
        <v>187 - The Attic</v>
      </c>
      <c r="B313" s="314">
        <v>187</v>
      </c>
      <c r="C313" s="314">
        <v>187</v>
      </c>
      <c r="D313" s="308">
        <f t="shared" si="66"/>
        <v>187</v>
      </c>
      <c r="E313" s="309">
        <f t="shared" si="71"/>
        <v>0</v>
      </c>
      <c r="F313" s="302" t="s">
        <v>462</v>
      </c>
      <c r="G313" s="310">
        <v>0</v>
      </c>
      <c r="H313" s="310">
        <v>0</v>
      </c>
      <c r="I313" s="310"/>
      <c r="J313" s="310"/>
      <c r="K313" s="412"/>
      <c r="L313" s="310">
        <v>0</v>
      </c>
      <c r="M313" s="310">
        <f>VLOOKUP(D313,'[16]Adjusted Factors 21-22'!A:BS,71,FALSE)*10000</f>
        <v>500000</v>
      </c>
      <c r="N313" s="310">
        <v>0</v>
      </c>
      <c r="O313" s="311">
        <f t="shared" si="67"/>
        <v>500000</v>
      </c>
      <c r="P313" s="311"/>
      <c r="Q313" s="311">
        <f t="shared" si="68"/>
        <v>500000</v>
      </c>
      <c r="R313" s="311"/>
      <c r="S313" s="311"/>
      <c r="T313" s="314">
        <v>187</v>
      </c>
      <c r="U313" s="312"/>
      <c r="V313" s="312"/>
      <c r="W313" s="312"/>
      <c r="X313" s="312"/>
      <c r="Y313" s="312"/>
      <c r="Z313" s="312"/>
      <c r="AA313" s="312"/>
      <c r="AB313" s="312"/>
      <c r="AG313" s="314">
        <v>187</v>
      </c>
      <c r="AH313" s="309">
        <v>0</v>
      </c>
      <c r="AI313" s="302" t="s">
        <v>462</v>
      </c>
    </row>
    <row r="314" spans="1:35">
      <c r="A314" s="302" t="str">
        <f t="shared" si="60"/>
        <v>189 - First Base (Lowestoft) Pupil Referral Unit</v>
      </c>
      <c r="B314" s="314">
        <v>189</v>
      </c>
      <c r="C314" s="314">
        <v>189</v>
      </c>
      <c r="D314" s="308">
        <f t="shared" si="66"/>
        <v>189</v>
      </c>
      <c r="E314" s="309">
        <f t="shared" si="71"/>
        <v>0</v>
      </c>
      <c r="F314" s="302" t="s">
        <v>443</v>
      </c>
      <c r="G314" s="310">
        <v>0</v>
      </c>
      <c r="H314" s="310">
        <v>0</v>
      </c>
      <c r="I314" s="310"/>
      <c r="J314" s="310"/>
      <c r="K314" s="412"/>
      <c r="L314" s="310">
        <v>0</v>
      </c>
      <c r="M314" s="310">
        <f>VLOOKUP(D314,'[16]Adjusted Factors 21-22'!A:BS,71,FALSE)*10000</f>
        <v>120000</v>
      </c>
      <c r="N314" s="310">
        <v>0</v>
      </c>
      <c r="O314" s="311">
        <f t="shared" si="67"/>
        <v>120000</v>
      </c>
      <c r="P314" s="311"/>
      <c r="Q314" s="311">
        <f t="shared" si="68"/>
        <v>120000</v>
      </c>
      <c r="R314" s="311"/>
      <c r="S314" s="311"/>
      <c r="T314" s="314">
        <v>189</v>
      </c>
      <c r="U314" s="312"/>
      <c r="V314" s="312"/>
      <c r="W314" s="312"/>
      <c r="X314" s="312"/>
      <c r="Y314" s="312"/>
      <c r="Z314" s="312"/>
      <c r="AA314" s="312"/>
      <c r="AB314" s="312"/>
      <c r="AG314" s="314">
        <v>189</v>
      </c>
      <c r="AH314" s="309">
        <v>0</v>
      </c>
      <c r="AI314" s="302" t="s">
        <v>443</v>
      </c>
    </row>
    <row r="315" spans="1:35">
      <c r="A315" s="302" t="str">
        <f t="shared" si="60"/>
        <v>190 - Harbour Pupil Referral Unit</v>
      </c>
      <c r="B315" s="314">
        <v>190</v>
      </c>
      <c r="C315" s="314">
        <v>190</v>
      </c>
      <c r="D315" s="308">
        <f t="shared" si="66"/>
        <v>190</v>
      </c>
      <c r="E315" s="309">
        <f t="shared" si="71"/>
        <v>0</v>
      </c>
      <c r="F315" s="302" t="s">
        <v>444</v>
      </c>
      <c r="G315" s="310">
        <v>0</v>
      </c>
      <c r="H315" s="310">
        <v>0</v>
      </c>
      <c r="I315" s="310"/>
      <c r="J315" s="310"/>
      <c r="K315" s="412"/>
      <c r="L315" s="310">
        <v>0</v>
      </c>
      <c r="M315" s="310">
        <f>VLOOKUP(D315,'[16]Adjusted Factors 21-22'!A:BS,71,FALSE)*10000</f>
        <v>240000</v>
      </c>
      <c r="N315" s="310">
        <v>0</v>
      </c>
      <c r="O315" s="311">
        <f t="shared" si="67"/>
        <v>240000</v>
      </c>
      <c r="P315" s="311"/>
      <c r="Q315" s="311">
        <f t="shared" si="68"/>
        <v>240000</v>
      </c>
      <c r="R315" s="311"/>
      <c r="S315" s="311"/>
      <c r="T315" s="314">
        <v>190</v>
      </c>
      <c r="U315" s="312"/>
      <c r="V315" s="312"/>
      <c r="W315" s="312"/>
      <c r="X315" s="312"/>
      <c r="Y315" s="312"/>
      <c r="Z315" s="312"/>
      <c r="AA315" s="312"/>
      <c r="AB315" s="312"/>
      <c r="AG315" s="314">
        <v>190</v>
      </c>
      <c r="AH315" s="309">
        <v>0</v>
      </c>
      <c r="AI315" s="302" t="s">
        <v>444</v>
      </c>
    </row>
    <row r="316" spans="1:35">
      <c r="A316" s="302" t="str">
        <f t="shared" si="60"/>
        <v>351 - Alderwood Pupil Referral Unit</v>
      </c>
      <c r="B316" s="314">
        <v>351</v>
      </c>
      <c r="C316" s="314">
        <v>351</v>
      </c>
      <c r="D316" s="308" t="str">
        <f t="shared" si="66"/>
        <v>ACADEMY</v>
      </c>
      <c r="E316" s="309" t="str">
        <f t="shared" si="71"/>
        <v>ACADEMY</v>
      </c>
      <c r="F316" s="302" t="s">
        <v>445</v>
      </c>
      <c r="G316" s="310">
        <v>0</v>
      </c>
      <c r="H316" s="310">
        <v>0</v>
      </c>
      <c r="I316" s="310"/>
      <c r="J316" s="310"/>
      <c r="K316" s="412"/>
      <c r="L316" s="310">
        <f>VLOOKUP(C316,'[16]Adjusted Factors 20-21'!A:BR,70,FALSE)*10000</f>
        <v>0</v>
      </c>
      <c r="M316" s="310">
        <f>VLOOKUP(C316,'[16]Adjusted Factors 20-21'!A:BS,71,FALSE)*10000</f>
        <v>0</v>
      </c>
      <c r="N316" s="310">
        <v>0</v>
      </c>
      <c r="O316" s="311">
        <f t="shared" si="67"/>
        <v>0</v>
      </c>
      <c r="P316" s="311"/>
      <c r="Q316" s="311">
        <f t="shared" si="68"/>
        <v>0</v>
      </c>
      <c r="R316" s="311"/>
      <c r="S316" s="311"/>
      <c r="T316" s="314">
        <v>351</v>
      </c>
      <c r="U316" s="312"/>
      <c r="V316" s="312"/>
      <c r="W316" s="312"/>
      <c r="X316" s="312"/>
      <c r="Y316" s="312"/>
      <c r="Z316" s="312"/>
      <c r="AA316" s="312"/>
      <c r="AB316" s="312"/>
      <c r="AG316" s="314">
        <v>351</v>
      </c>
      <c r="AH316" s="309" t="s">
        <v>1</v>
      </c>
      <c r="AI316" s="302" t="s">
        <v>445</v>
      </c>
    </row>
    <row r="317" spans="1:35">
      <c r="A317" s="302" t="str">
        <f t="shared" si="60"/>
        <v>352 - First Base (Ipswich) Pupil Referral Unit</v>
      </c>
      <c r="B317" s="314">
        <v>352</v>
      </c>
      <c r="C317" s="314">
        <v>352</v>
      </c>
      <c r="D317" s="308" t="str">
        <f t="shared" si="66"/>
        <v>ACADEMY</v>
      </c>
      <c r="E317" s="309" t="str">
        <f t="shared" si="71"/>
        <v>ACADEMY</v>
      </c>
      <c r="F317" s="302" t="s">
        <v>446</v>
      </c>
      <c r="G317" s="310">
        <v>0</v>
      </c>
      <c r="H317" s="310">
        <v>0</v>
      </c>
      <c r="I317" s="310"/>
      <c r="J317" s="310"/>
      <c r="K317" s="412"/>
      <c r="L317" s="310">
        <f>VLOOKUP(C317,'[16]Adjusted Factors 20-21'!A:BR,70,FALSE)*10000</f>
        <v>0</v>
      </c>
      <c r="M317" s="310">
        <f>VLOOKUP(C317,'[16]Adjusted Factors 20-21'!A:BS,71,FALSE)*10000</f>
        <v>0</v>
      </c>
      <c r="N317" s="310">
        <v>0</v>
      </c>
      <c r="O317" s="311">
        <f t="shared" si="67"/>
        <v>0</v>
      </c>
      <c r="P317" s="311"/>
      <c r="Q317" s="311">
        <f t="shared" si="68"/>
        <v>0</v>
      </c>
      <c r="R317" s="311"/>
      <c r="S317" s="311"/>
      <c r="T317" s="314">
        <v>352</v>
      </c>
      <c r="U317" s="312"/>
      <c r="V317" s="312"/>
      <c r="W317" s="312"/>
      <c r="X317" s="312"/>
      <c r="Y317" s="312"/>
      <c r="Z317" s="312"/>
      <c r="AA317" s="312"/>
      <c r="AB317" s="312"/>
      <c r="AG317" s="314">
        <v>352</v>
      </c>
      <c r="AH317" s="309" t="s">
        <v>1</v>
      </c>
      <c r="AI317" s="302" t="s">
        <v>446</v>
      </c>
    </row>
    <row r="318" spans="1:35">
      <c r="A318" s="302" t="str">
        <f t="shared" si="60"/>
        <v>353 - St Christopher's Pupil Referral Unit</v>
      </c>
      <c r="B318" s="314">
        <v>353</v>
      </c>
      <c r="C318" s="314">
        <v>353</v>
      </c>
      <c r="D318" s="308" t="str">
        <f t="shared" si="66"/>
        <v>ACADEMY</v>
      </c>
      <c r="E318" s="309" t="str">
        <f t="shared" si="71"/>
        <v>ACADEMY</v>
      </c>
      <c r="F318" s="302" t="s">
        <v>447</v>
      </c>
      <c r="G318" s="310">
        <v>0</v>
      </c>
      <c r="H318" s="310">
        <v>0</v>
      </c>
      <c r="I318" s="310"/>
      <c r="J318" s="310"/>
      <c r="K318" s="412"/>
      <c r="L318" s="310">
        <f>VLOOKUP(C318,'[16]Adjusted Factors 20-21'!A:BR,70,FALSE)*10000</f>
        <v>0</v>
      </c>
      <c r="M318" s="310">
        <f>VLOOKUP(C318,'[16]Adjusted Factors 20-21'!A:BS,71,FALSE)*10000</f>
        <v>0</v>
      </c>
      <c r="N318" s="310">
        <v>0</v>
      </c>
      <c r="O318" s="311">
        <f t="shared" si="67"/>
        <v>0</v>
      </c>
      <c r="P318" s="311"/>
      <c r="Q318" s="311">
        <f t="shared" si="68"/>
        <v>0</v>
      </c>
      <c r="R318" s="311"/>
      <c r="S318" s="311"/>
      <c r="T318" s="314">
        <v>353</v>
      </c>
      <c r="U318" s="312"/>
      <c r="V318" s="312"/>
      <c r="W318" s="312"/>
      <c r="X318" s="312"/>
      <c r="Y318" s="312"/>
      <c r="Z318" s="312"/>
      <c r="AA318" s="312"/>
      <c r="AB318" s="312"/>
      <c r="AG318" s="314">
        <v>353</v>
      </c>
      <c r="AH318" s="309" t="s">
        <v>1</v>
      </c>
      <c r="AI318" s="302" t="s">
        <v>447</v>
      </c>
    </row>
    <row r="319" spans="1:35">
      <c r="A319" s="302" t="str">
        <f t="shared" si="60"/>
        <v>367 - Parkside Pupil Referral Unit</v>
      </c>
      <c r="B319" s="314">
        <v>367</v>
      </c>
      <c r="C319" s="314">
        <v>367</v>
      </c>
      <c r="D319" s="308" t="str">
        <f t="shared" si="66"/>
        <v>ACADEMY</v>
      </c>
      <c r="E319" s="309" t="str">
        <f t="shared" si="71"/>
        <v>ACADEMY</v>
      </c>
      <c r="F319" s="302" t="s">
        <v>448</v>
      </c>
      <c r="G319" s="310">
        <v>0</v>
      </c>
      <c r="H319" s="310">
        <v>0</v>
      </c>
      <c r="I319" s="310"/>
      <c r="J319" s="310"/>
      <c r="K319" s="412"/>
      <c r="L319" s="310">
        <f>VLOOKUP(C319,'[16]Adjusted Factors 20-21'!A:BR,70,FALSE)*10000</f>
        <v>0</v>
      </c>
      <c r="M319" s="310">
        <f>VLOOKUP(C319,'[16]Adjusted Factors 20-21'!A:BS,71,FALSE)*10000</f>
        <v>0</v>
      </c>
      <c r="N319" s="310">
        <v>0</v>
      </c>
      <c r="O319" s="311">
        <f t="shared" si="67"/>
        <v>0</v>
      </c>
      <c r="P319" s="311"/>
      <c r="Q319" s="311">
        <f t="shared" si="68"/>
        <v>0</v>
      </c>
      <c r="R319" s="311"/>
      <c r="S319" s="311"/>
      <c r="T319" s="314">
        <v>367</v>
      </c>
      <c r="U319" s="312"/>
      <c r="V319" s="312"/>
      <c r="W319" s="312"/>
      <c r="X319" s="312"/>
      <c r="Y319" s="312"/>
      <c r="Z319" s="312"/>
      <c r="AA319" s="312"/>
      <c r="AB319" s="312"/>
      <c r="AG319" s="314">
        <v>367</v>
      </c>
      <c r="AH319" s="309" t="s">
        <v>1</v>
      </c>
      <c r="AI319" s="302" t="s">
        <v>448</v>
      </c>
    </row>
    <row r="320" spans="1:35">
      <c r="A320" s="302" t="str">
        <f t="shared" si="60"/>
        <v>389 - Westbridge Pupil Referral Unit</v>
      </c>
      <c r="B320" s="314">
        <v>389</v>
      </c>
      <c r="C320" s="314">
        <v>389</v>
      </c>
      <c r="D320" s="308" t="str">
        <f t="shared" si="66"/>
        <v>ACADEMY</v>
      </c>
      <c r="E320" s="309" t="str">
        <f t="shared" si="71"/>
        <v>ACADEMY</v>
      </c>
      <c r="F320" s="302" t="s">
        <v>449</v>
      </c>
      <c r="G320" s="310">
        <v>0</v>
      </c>
      <c r="H320" s="310">
        <v>0</v>
      </c>
      <c r="I320" s="310"/>
      <c r="J320" s="310"/>
      <c r="K320" s="412"/>
      <c r="L320" s="310">
        <f>VLOOKUP(C320,'[16]Adjusted Factors 20-21'!A:BR,70,FALSE)*10000</f>
        <v>0</v>
      </c>
      <c r="M320" s="310">
        <f>VLOOKUP(C320,'[16]Adjusted Factors 20-21'!A:BS,71,FALSE)*10000</f>
        <v>0</v>
      </c>
      <c r="N320" s="310">
        <v>0</v>
      </c>
      <c r="O320" s="311">
        <f t="shared" si="67"/>
        <v>0</v>
      </c>
      <c r="P320" s="311"/>
      <c r="Q320" s="311">
        <f t="shared" si="68"/>
        <v>0</v>
      </c>
      <c r="R320" s="311"/>
      <c r="S320" s="311"/>
      <c r="T320" s="314">
        <v>389</v>
      </c>
      <c r="U320" s="312"/>
      <c r="V320" s="312"/>
      <c r="W320" s="312"/>
      <c r="X320" s="312"/>
      <c r="Y320" s="312"/>
      <c r="Z320" s="312"/>
      <c r="AA320" s="312"/>
      <c r="AB320" s="312"/>
      <c r="AG320" s="314">
        <v>389</v>
      </c>
      <c r="AH320" s="309" t="s">
        <v>1</v>
      </c>
      <c r="AI320" s="302" t="s">
        <v>449</v>
      </c>
    </row>
    <row r="321" spans="1:35">
      <c r="A321" s="302" t="str">
        <f t="shared" si="60"/>
        <v>577 - Chalk Hill Academy</v>
      </c>
      <c r="B321" s="314">
        <v>577</v>
      </c>
      <c r="C321" s="314">
        <v>577</v>
      </c>
      <c r="D321" s="308" t="str">
        <f t="shared" si="66"/>
        <v>ACADEMY</v>
      </c>
      <c r="E321" s="309" t="s">
        <v>1</v>
      </c>
      <c r="F321" s="302" t="s">
        <v>1332</v>
      </c>
      <c r="G321" s="310">
        <v>0</v>
      </c>
      <c r="H321" s="310">
        <v>0</v>
      </c>
      <c r="I321" s="310"/>
      <c r="J321" s="310"/>
      <c r="K321" s="412"/>
      <c r="L321" s="310">
        <f>VLOOKUP(C321,'[16]Adjusted Factors 20-21'!A:BR,70,FALSE)*10000</f>
        <v>0</v>
      </c>
      <c r="M321" s="310">
        <f>VLOOKUP(C321,'[16]Adjusted Factors 20-21'!A:BS,71,FALSE)*10000</f>
        <v>0</v>
      </c>
      <c r="N321" s="310">
        <v>0</v>
      </c>
      <c r="O321" s="311">
        <f>SUM(L321:N321)</f>
        <v>0</v>
      </c>
      <c r="P321" s="311"/>
      <c r="Q321" s="311">
        <f t="shared" si="68"/>
        <v>0</v>
      </c>
      <c r="R321" s="311"/>
      <c r="S321" s="311"/>
      <c r="T321" s="314">
        <v>577</v>
      </c>
      <c r="U321" s="312"/>
      <c r="V321" s="312"/>
      <c r="W321" s="312"/>
      <c r="X321" s="312"/>
      <c r="Y321" s="312"/>
      <c r="Z321" s="312"/>
      <c r="AA321" s="312"/>
      <c r="AB321" s="312"/>
      <c r="AG321" s="314">
        <v>577</v>
      </c>
      <c r="AH321" s="309">
        <v>0</v>
      </c>
      <c r="AI321" s="302" t="s">
        <v>450</v>
      </c>
    </row>
    <row r="322" spans="1:35">
      <c r="A322" s="302" t="str">
        <f t="shared" si="60"/>
        <v>580 - The Albany Centre Pupil Referral Unit</v>
      </c>
      <c r="B322" s="314">
        <v>580</v>
      </c>
      <c r="C322" s="314">
        <v>580</v>
      </c>
      <c r="D322" s="308" t="str">
        <f t="shared" si="66"/>
        <v>ACADEMY</v>
      </c>
      <c r="E322" s="309" t="s">
        <v>1</v>
      </c>
      <c r="F322" s="302" t="s">
        <v>451</v>
      </c>
      <c r="G322" s="310">
        <v>0</v>
      </c>
      <c r="H322" s="310">
        <v>0</v>
      </c>
      <c r="I322" s="310"/>
      <c r="J322" s="310"/>
      <c r="K322" s="412"/>
      <c r="L322" s="310">
        <f>VLOOKUP(C322,'[16]Adjusted Factors 20-21'!A:BR,70,FALSE)*10000</f>
        <v>0</v>
      </c>
      <c r="M322" s="310">
        <f>VLOOKUP(C322,'[16]Adjusted Factors 20-21'!A:BS,71,FALSE)*10000</f>
        <v>0</v>
      </c>
      <c r="N322" s="310">
        <v>0</v>
      </c>
      <c r="O322" s="311">
        <f>SUM(L322:N322)</f>
        <v>0</v>
      </c>
      <c r="P322" s="311"/>
      <c r="Q322" s="311">
        <f t="shared" si="68"/>
        <v>0</v>
      </c>
      <c r="R322" s="311"/>
      <c r="S322" s="311"/>
      <c r="T322" s="314">
        <v>580</v>
      </c>
      <c r="U322" s="312"/>
      <c r="V322" s="312"/>
      <c r="W322" s="312"/>
      <c r="X322" s="312"/>
      <c r="Y322" s="312"/>
      <c r="Z322" s="312"/>
      <c r="AA322" s="312"/>
      <c r="AB322" s="312"/>
      <c r="AG322" s="314">
        <v>580</v>
      </c>
      <c r="AH322" s="309">
        <v>0</v>
      </c>
      <c r="AI322" s="302" t="s">
        <v>451</v>
      </c>
    </row>
    <row r="323" spans="1:35">
      <c r="A323" s="302" t="str">
        <f t="shared" ref="A323:A326" si="72">B323&amp;$A$1&amp;F323</f>
        <v>584 - The Kingsfield Centre Pupil Referral Unit</v>
      </c>
      <c r="B323" s="314">
        <v>584</v>
      </c>
      <c r="C323" s="314">
        <v>584</v>
      </c>
      <c r="D323" s="308" t="str">
        <f t="shared" si="66"/>
        <v>ACADEMY</v>
      </c>
      <c r="E323" s="309" t="str">
        <f t="shared" si="71"/>
        <v>ACADEMY</v>
      </c>
      <c r="F323" s="302" t="s">
        <v>452</v>
      </c>
      <c r="G323" s="310">
        <v>0</v>
      </c>
      <c r="H323" s="310">
        <v>0</v>
      </c>
      <c r="I323" s="310"/>
      <c r="J323" s="310"/>
      <c r="K323" s="412"/>
      <c r="L323" s="310">
        <f>VLOOKUP(C323,'[16]Adjusted Factors 20-21'!A:BR,70,FALSE)*10000</f>
        <v>0</v>
      </c>
      <c r="M323" s="310">
        <f>VLOOKUP(C323,'[16]Adjusted Factors 20-21'!A:BS,71,FALSE)*10000</f>
        <v>0</v>
      </c>
      <c r="N323" s="310">
        <v>0</v>
      </c>
      <c r="O323" s="311">
        <f>SUM(L323:N323)</f>
        <v>0</v>
      </c>
      <c r="P323" s="311"/>
      <c r="Q323" s="311">
        <f t="shared" si="68"/>
        <v>0</v>
      </c>
      <c r="R323" s="311"/>
      <c r="S323" s="311"/>
      <c r="T323" s="314">
        <v>584</v>
      </c>
      <c r="U323" s="312"/>
      <c r="V323" s="312"/>
      <c r="W323" s="312"/>
      <c r="X323" s="312"/>
      <c r="Y323" s="312"/>
      <c r="Z323" s="312"/>
      <c r="AA323" s="312"/>
      <c r="AB323" s="312"/>
      <c r="AG323" s="314">
        <v>584</v>
      </c>
      <c r="AH323" s="309" t="s">
        <v>1</v>
      </c>
      <c r="AI323" s="302" t="s">
        <v>452</v>
      </c>
    </row>
    <row r="324" spans="1:35">
      <c r="A324" s="302" t="str">
        <f t="shared" si="72"/>
        <v>597 - First Base (BSE) Pupil Referral Unit</v>
      </c>
      <c r="B324" s="314">
        <v>597</v>
      </c>
      <c r="C324" s="314">
        <v>597</v>
      </c>
      <c r="D324" s="308" t="str">
        <f t="shared" si="66"/>
        <v>ACADEMY</v>
      </c>
      <c r="E324" s="309" t="s">
        <v>1</v>
      </c>
      <c r="F324" s="302" t="s">
        <v>453</v>
      </c>
      <c r="G324" s="310">
        <v>0</v>
      </c>
      <c r="H324" s="310">
        <v>0</v>
      </c>
      <c r="I324" s="310"/>
      <c r="J324" s="310"/>
      <c r="K324" s="412"/>
      <c r="L324" s="310">
        <f>VLOOKUP(C324,'[16]Adjusted Factors 20-21'!A:BR,70,FALSE)*10000</f>
        <v>0</v>
      </c>
      <c r="M324" s="310">
        <f>VLOOKUP(C324,'[16]Adjusted Factors 20-21'!A:BS,71,FALSE)*10000</f>
        <v>0</v>
      </c>
      <c r="N324" s="310">
        <v>0</v>
      </c>
      <c r="O324" s="311">
        <f>SUM(L324:N324)</f>
        <v>0</v>
      </c>
      <c r="P324" s="311"/>
      <c r="Q324" s="311">
        <f t="shared" si="68"/>
        <v>0</v>
      </c>
      <c r="R324" s="311"/>
      <c r="S324" s="311"/>
      <c r="T324" s="314">
        <v>597</v>
      </c>
      <c r="U324" s="312"/>
      <c r="V324" s="312"/>
      <c r="W324" s="312"/>
      <c r="X324" s="312"/>
      <c r="Y324" s="312"/>
      <c r="Z324" s="312"/>
      <c r="AA324" s="312"/>
      <c r="AB324" s="312"/>
      <c r="AG324" s="314">
        <v>597</v>
      </c>
      <c r="AH324" s="309" t="s">
        <v>1</v>
      </c>
      <c r="AI324" s="302" t="s">
        <v>453</v>
      </c>
    </row>
    <row r="325" spans="1:35">
      <c r="A325" s="302" t="str">
        <f t="shared" si="72"/>
        <v>266 - Highfield Nursery School</v>
      </c>
      <c r="B325" s="314">
        <v>266</v>
      </c>
      <c r="C325" s="314">
        <v>266</v>
      </c>
      <c r="D325" s="308">
        <f t="shared" si="66"/>
        <v>266</v>
      </c>
      <c r="E325" s="309">
        <f t="shared" si="71"/>
        <v>0</v>
      </c>
      <c r="F325" s="302" t="s">
        <v>454</v>
      </c>
      <c r="G325" s="310">
        <v>0</v>
      </c>
      <c r="H325" s="310">
        <v>0</v>
      </c>
      <c r="I325" s="310"/>
      <c r="J325" s="310"/>
      <c r="K325" s="310">
        <v>0</v>
      </c>
      <c r="L325" s="310">
        <f>VLOOKUP(C325,'[16]Adjusted Factors 20-21'!A:BR,70,FALSE)*10000</f>
        <v>0</v>
      </c>
      <c r="M325" s="310">
        <f>VLOOKUP(C325,'[16]Adjusted Factors 20-21'!A:BS,71,FALSE)*10000</f>
        <v>0</v>
      </c>
      <c r="N325" s="310">
        <v>0</v>
      </c>
      <c r="O325" s="311">
        <f>SUM(L325:N325)</f>
        <v>0</v>
      </c>
      <c r="P325" s="311"/>
      <c r="Q325" s="311">
        <f t="shared" si="68"/>
        <v>0</v>
      </c>
      <c r="R325" s="311"/>
      <c r="S325" s="311"/>
      <c r="T325" s="314">
        <v>266</v>
      </c>
      <c r="U325" s="312"/>
      <c r="V325" s="312"/>
      <c r="W325" s="312"/>
      <c r="X325" s="312"/>
      <c r="Y325" s="312"/>
      <c r="Z325" s="312"/>
      <c r="AA325" s="312"/>
      <c r="AB325" s="312"/>
      <c r="AG325" s="314">
        <v>266</v>
      </c>
      <c r="AH325" s="309">
        <v>0</v>
      </c>
      <c r="AI325" s="302" t="s">
        <v>454</v>
      </c>
    </row>
    <row r="326" spans="1:35">
      <c r="A326" s="302" t="str">
        <f t="shared" si="72"/>
        <v xml:space="preserve"> - Adjustment to balance De-Delegation</v>
      </c>
      <c r="D326" s="308"/>
      <c r="F326" s="302" t="s">
        <v>1100</v>
      </c>
      <c r="G326" s="310"/>
      <c r="H326" s="310"/>
      <c r="I326" s="310"/>
      <c r="J326" s="310"/>
      <c r="K326" s="310"/>
      <c r="L326" s="310"/>
      <c r="M326" s="310"/>
      <c r="N326" s="310"/>
      <c r="O326" s="311"/>
      <c r="P326" s="311"/>
      <c r="Q326" s="311"/>
      <c r="R326" s="311"/>
      <c r="S326" s="311"/>
      <c r="U326" s="315"/>
      <c r="V326" s="315"/>
      <c r="W326" s="315"/>
      <c r="X326" s="315"/>
      <c r="Y326" s="315"/>
      <c r="Z326" s="315"/>
      <c r="AA326" s="315"/>
      <c r="AB326" s="312"/>
    </row>
    <row r="327" spans="1:35">
      <c r="D327" s="308"/>
      <c r="G327" s="314"/>
      <c r="H327" s="310"/>
      <c r="I327" s="310"/>
      <c r="J327" s="310"/>
      <c r="K327" s="310"/>
      <c r="L327" s="310"/>
      <c r="M327" s="310"/>
      <c r="N327" s="310"/>
      <c r="O327" s="311"/>
      <c r="P327" s="311"/>
      <c r="Q327" s="311"/>
      <c r="R327" s="311"/>
      <c r="S327" s="311"/>
    </row>
    <row r="328" spans="1:35" ht="10.8" thickBot="1">
      <c r="D328" s="316" t="s">
        <v>44</v>
      </c>
      <c r="E328" s="317">
        <f>COUNT(C3:C325)</f>
        <v>323</v>
      </c>
      <c r="F328" s="302" t="s">
        <v>1101</v>
      </c>
      <c r="G328" s="310">
        <f>SUM(G3:G325)</f>
        <v>462720947.43052304</v>
      </c>
      <c r="H328" s="310">
        <f>SUM(H3:H326)</f>
        <v>-655691.80999999982</v>
      </c>
      <c r="I328" s="310">
        <f>SUM(I3:I326)</f>
        <v>-22229.24</v>
      </c>
      <c r="J328" s="310">
        <f>SUM(J3:J325)</f>
        <v>462065255.6205231</v>
      </c>
      <c r="K328" s="310">
        <f t="shared" ref="K328:P328" si="73">SUM(K3:K325)</f>
        <v>0</v>
      </c>
      <c r="L328" s="310">
        <f t="shared" si="73"/>
        <v>860000</v>
      </c>
      <c r="M328" s="310">
        <f t="shared" si="73"/>
        <v>1100000</v>
      </c>
      <c r="N328" s="310">
        <f t="shared" si="73"/>
        <v>624000</v>
      </c>
      <c r="O328" s="311">
        <f>SUM(O3:O325)</f>
        <v>2584000</v>
      </c>
      <c r="P328" s="311">
        <f t="shared" si="73"/>
        <v>4064867</v>
      </c>
      <c r="Q328" s="311">
        <f>SUM(Q3:Q325)</f>
        <v>468714115</v>
      </c>
      <c r="R328" s="311"/>
      <c r="S328" s="311"/>
      <c r="T328" s="312"/>
      <c r="U328" s="318">
        <f>SUM(U3:U326)</f>
        <v>223311</v>
      </c>
      <c r="V328" s="318">
        <f>SUM(V3:V326)</f>
        <v>44392.479999999996</v>
      </c>
      <c r="W328" s="318">
        <f>SUM(W3:W326)</f>
        <v>303123.65999999997</v>
      </c>
      <c r="X328" s="318">
        <f>SUM(X3:X326)</f>
        <v>47534.169999999984</v>
      </c>
      <c r="Y328" s="318">
        <f>SUM(Y3:Y326)</f>
        <v>37330.5</v>
      </c>
      <c r="Z328" s="318">
        <f>SUM(U328:Y328)</f>
        <v>655691.80999999982</v>
      </c>
      <c r="AA328" s="318">
        <f>SUM(AA3:AA327)</f>
        <v>0</v>
      </c>
      <c r="AB328" s="312">
        <f>SUM(AB3:AB327)</f>
        <v>93133</v>
      </c>
    </row>
    <row r="329" spans="1:35">
      <c r="D329" s="319" t="s">
        <v>1102</v>
      </c>
      <c r="E329" s="320">
        <f>COUNTIF(E3:E325,0)</f>
        <v>108</v>
      </c>
      <c r="F329" s="321"/>
      <c r="G329" s="310"/>
      <c r="H329" s="314"/>
      <c r="I329" s="314"/>
      <c r="J329" s="314"/>
      <c r="K329" s="310"/>
      <c r="L329" s="310"/>
      <c r="M329" s="310"/>
      <c r="N329" s="310"/>
      <c r="O329" s="311"/>
      <c r="P329" s="311" t="s">
        <v>1103</v>
      </c>
      <c r="Q329" s="577">
        <f>Q328-P328-O328-J328</f>
        <v>-7.6205230951309204</v>
      </c>
      <c r="R329" s="577"/>
      <c r="S329" s="311"/>
      <c r="T329" s="312"/>
      <c r="U329" s="315"/>
      <c r="V329" s="315"/>
    </row>
    <row r="330" spans="1:35">
      <c r="D330" s="322" t="s">
        <v>14</v>
      </c>
      <c r="E330" s="323">
        <f>E328-E329</f>
        <v>215</v>
      </c>
      <c r="F330" s="321" t="s">
        <v>1099</v>
      </c>
      <c r="G330" s="310">
        <f>G328-'[16]New ISB 21-22'!BQ2</f>
        <v>0</v>
      </c>
      <c r="H330" s="310">
        <f>(H328+I328)-'[16]New ISB 21-22'!BV2</f>
        <v>0</v>
      </c>
      <c r="I330" s="314"/>
      <c r="J330" s="314"/>
      <c r="K330" s="314"/>
      <c r="L330" s="310">
        <f>'[16]Adjusted Factors 21-22'!BR327-L328-M328-N328</f>
        <v>0</v>
      </c>
      <c r="M330" s="310"/>
      <c r="N330" s="310"/>
      <c r="O330" s="311"/>
      <c r="P330" s="311"/>
      <c r="Q330" s="311"/>
      <c r="R330" s="311"/>
      <c r="S330" s="311"/>
    </row>
    <row r="331" spans="1:35">
      <c r="G331" s="314"/>
      <c r="H331" s="314"/>
      <c r="I331" s="314"/>
      <c r="J331" s="314"/>
      <c r="K331" s="314"/>
      <c r="L331" s="310"/>
      <c r="M331" s="310"/>
      <c r="N331" s="310"/>
      <c r="O331" s="311"/>
      <c r="P331" s="311"/>
      <c r="Q331" s="311"/>
      <c r="R331" s="311"/>
      <c r="S331" s="311"/>
    </row>
    <row r="332" spans="1:35">
      <c r="E332" s="302" t="s">
        <v>1102</v>
      </c>
      <c r="F332" s="302" t="s">
        <v>1104</v>
      </c>
      <c r="G332" s="310">
        <f>SUMIF($E$3:$E$75,0,G3:G75)+SUMIF($E$87:$E$174,0,G87:G174)+SUMIF($E$190:$E$281,0,G190:G281)</f>
        <v>87265374.057589978</v>
      </c>
      <c r="H332" s="310">
        <f>SUMIF($E$3:$E$75,0,H3:H75)+SUMIF($E$87:$E$174,0,H87:H174)+SUMIF($E$190:$E$281,0,H190:H281)</f>
        <v>-521057.6399999999</v>
      </c>
      <c r="I332" s="412"/>
      <c r="J332" s="310">
        <f t="shared" ref="J332:Q332" si="74">SUMIF($E$3:$E$75,0,J3:J75)+SUMIF($E$87:$E$174,0,J87:J174)+SUMIF($E$190:$E$281,0,J190:J281)</f>
        <v>86744316.417590007</v>
      </c>
      <c r="K332" s="310">
        <f t="shared" si="74"/>
        <v>0</v>
      </c>
      <c r="L332" s="310">
        <f t="shared" si="74"/>
        <v>0</v>
      </c>
      <c r="M332" s="310">
        <f t="shared" si="74"/>
        <v>0</v>
      </c>
      <c r="N332" s="310">
        <f t="shared" si="74"/>
        <v>534000</v>
      </c>
      <c r="O332" s="310">
        <f t="shared" si="74"/>
        <v>534000</v>
      </c>
      <c r="P332" s="310">
        <f t="shared" si="74"/>
        <v>0</v>
      </c>
      <c r="Q332" s="310">
        <f t="shared" si="74"/>
        <v>87278314</v>
      </c>
      <c r="R332" s="310"/>
      <c r="S332" s="310"/>
    </row>
    <row r="333" spans="1:35">
      <c r="C333" s="302"/>
      <c r="D333" s="302"/>
      <c r="E333" s="302" t="s">
        <v>1102</v>
      </c>
      <c r="F333" s="302" t="s">
        <v>1105</v>
      </c>
      <c r="G333" s="310">
        <f>SUMIF($E$282:$E$283,0,G282:G283)</f>
        <v>0</v>
      </c>
      <c r="H333" s="310">
        <f>SUMIF($E$282:$E$283,0,H282:H283)</f>
        <v>0</v>
      </c>
      <c r="I333" s="412"/>
      <c r="J333" s="310">
        <f t="shared" ref="J333:Q333" si="75">SUMIF($E$282:$E$283,0,J282:J283)</f>
        <v>0</v>
      </c>
      <c r="K333" s="310">
        <f t="shared" si="75"/>
        <v>0</v>
      </c>
      <c r="L333" s="310">
        <f t="shared" si="75"/>
        <v>0</v>
      </c>
      <c r="M333" s="310">
        <f t="shared" si="75"/>
        <v>0</v>
      </c>
      <c r="N333" s="310">
        <f t="shared" si="75"/>
        <v>0</v>
      </c>
      <c r="O333" s="311">
        <f t="shared" si="75"/>
        <v>0</v>
      </c>
      <c r="P333" s="311">
        <f t="shared" si="75"/>
        <v>0</v>
      </c>
      <c r="Q333" s="311">
        <f t="shared" si="75"/>
        <v>0</v>
      </c>
      <c r="R333" s="311"/>
      <c r="S333" s="311"/>
    </row>
    <row r="334" spans="1:35">
      <c r="C334" s="302"/>
      <c r="D334" s="302"/>
      <c r="E334" s="302" t="s">
        <v>1102</v>
      </c>
      <c r="F334" s="302" t="s">
        <v>1106</v>
      </c>
      <c r="G334" s="310">
        <f>SUMIF($E$76:$E$86,0,G76:G86)+SUMIF($E$175:$E$189,0,G175:G189)+SUMIF($E$284:$E$295,0,G284:G295)</f>
        <v>25723555.803924698</v>
      </c>
      <c r="H334" s="310">
        <f>SUMIF($E$76:$E$86,0,H76:H86)+SUMIF($E$175:$E$189,0,H175:H189)+SUMIF($E$284:$E$295,0,H284:H295)</f>
        <v>-115888.22</v>
      </c>
      <c r="I334" s="412"/>
      <c r="J334" s="310">
        <f t="shared" ref="J334:Q334" si="76">SUMIF($E$76:$E$86,0,J76:J86)+SUMIF($E$175:$E$189,0,J175:J189)+SUMIF($E$284:$E$295,0,J284:J295)</f>
        <v>25607667.5839247</v>
      </c>
      <c r="K334" s="310">
        <f t="shared" si="76"/>
        <v>0</v>
      </c>
      <c r="L334" s="310">
        <f t="shared" si="76"/>
        <v>0</v>
      </c>
      <c r="M334" s="310">
        <f t="shared" si="76"/>
        <v>0</v>
      </c>
      <c r="N334" s="310">
        <f t="shared" si="76"/>
        <v>90000</v>
      </c>
      <c r="O334" s="311">
        <f t="shared" si="76"/>
        <v>90000</v>
      </c>
      <c r="P334" s="311">
        <f t="shared" si="76"/>
        <v>4064534</v>
      </c>
      <c r="Q334" s="311">
        <f t="shared" si="76"/>
        <v>29762201</v>
      </c>
      <c r="R334" s="311"/>
      <c r="S334" s="311"/>
    </row>
    <row r="335" spans="1:35">
      <c r="C335" s="302"/>
      <c r="D335" s="302"/>
      <c r="E335" s="302" t="s">
        <v>1102</v>
      </c>
      <c r="F335" s="302" t="s">
        <v>1107</v>
      </c>
      <c r="G335" s="310">
        <f>SUMIF($E$304:$E$311,0,G304:G311)</f>
        <v>0</v>
      </c>
      <c r="H335" s="310">
        <f>SUMIF($E$304:$E$311,0,H304:H311)</f>
        <v>0</v>
      </c>
      <c r="I335" s="412"/>
      <c r="J335" s="310">
        <f t="shared" ref="J335:Q335" si="77">SUMIF($E$304:$E$311,0,J304:J311)</f>
        <v>0</v>
      </c>
      <c r="K335" s="310">
        <f t="shared" si="77"/>
        <v>0</v>
      </c>
      <c r="L335" s="310">
        <f t="shared" si="77"/>
        <v>860000</v>
      </c>
      <c r="M335" s="310">
        <f t="shared" si="77"/>
        <v>0</v>
      </c>
      <c r="N335" s="310">
        <f t="shared" si="77"/>
        <v>0</v>
      </c>
      <c r="O335" s="311">
        <f t="shared" si="77"/>
        <v>860000</v>
      </c>
      <c r="P335" s="311">
        <f t="shared" si="77"/>
        <v>333</v>
      </c>
      <c r="Q335" s="311">
        <f t="shared" si="77"/>
        <v>860333</v>
      </c>
      <c r="R335" s="311"/>
      <c r="S335" s="311"/>
    </row>
    <row r="336" spans="1:35">
      <c r="C336" s="302"/>
      <c r="D336" s="302"/>
      <c r="E336" s="302" t="s">
        <v>1102</v>
      </c>
      <c r="F336" s="302" t="s">
        <v>1108</v>
      </c>
      <c r="G336" s="310">
        <f>SUMIF($E$312:$E$324,0,G312:G324)</f>
        <v>0</v>
      </c>
      <c r="H336" s="310">
        <f>SUMIF($E$312:$E$324,0,H312:H324)</f>
        <v>0</v>
      </c>
      <c r="I336" s="412"/>
      <c r="J336" s="310">
        <f t="shared" ref="J336:Q336" si="78">SUMIF($E$312:$E$324,0,J312:J324)</f>
        <v>0</v>
      </c>
      <c r="K336" s="310">
        <f t="shared" si="78"/>
        <v>0</v>
      </c>
      <c r="L336" s="310">
        <f t="shared" si="78"/>
        <v>0</v>
      </c>
      <c r="M336" s="310">
        <f t="shared" si="78"/>
        <v>1100000</v>
      </c>
      <c r="N336" s="310">
        <f t="shared" si="78"/>
        <v>0</v>
      </c>
      <c r="O336" s="311">
        <f t="shared" si="78"/>
        <v>1100000</v>
      </c>
      <c r="P336" s="311">
        <f t="shared" si="78"/>
        <v>0</v>
      </c>
      <c r="Q336" s="311">
        <f t="shared" si="78"/>
        <v>1100000</v>
      </c>
      <c r="R336" s="311"/>
      <c r="S336" s="311"/>
    </row>
    <row r="337" spans="3:23">
      <c r="C337" s="302"/>
      <c r="D337" s="302"/>
      <c r="E337" s="302" t="s">
        <v>1102</v>
      </c>
      <c r="F337" s="302" t="s">
        <v>1109</v>
      </c>
      <c r="G337" s="310">
        <f>G325</f>
        <v>0</v>
      </c>
      <c r="H337" s="310">
        <f t="shared" ref="H337:Q337" si="79">H325</f>
        <v>0</v>
      </c>
      <c r="I337" s="412"/>
      <c r="J337" s="310">
        <f t="shared" si="79"/>
        <v>0</v>
      </c>
      <c r="K337" s="310">
        <f t="shared" si="79"/>
        <v>0</v>
      </c>
      <c r="L337" s="310">
        <f t="shared" si="79"/>
        <v>0</v>
      </c>
      <c r="M337" s="310">
        <f t="shared" si="79"/>
        <v>0</v>
      </c>
      <c r="N337" s="310">
        <f t="shared" si="79"/>
        <v>0</v>
      </c>
      <c r="O337" s="311">
        <f t="shared" si="79"/>
        <v>0</v>
      </c>
      <c r="P337" s="311">
        <f t="shared" si="79"/>
        <v>0</v>
      </c>
      <c r="Q337" s="311">
        <f t="shared" si="79"/>
        <v>0</v>
      </c>
      <c r="R337" s="311"/>
      <c r="S337" s="311"/>
    </row>
    <row r="338" spans="3:23">
      <c r="C338" s="302"/>
      <c r="D338" s="302"/>
      <c r="E338" s="302"/>
      <c r="F338" s="324" t="s">
        <v>1110</v>
      </c>
      <c r="G338" s="310">
        <f>SUM(G332:G337)</f>
        <v>112988929.86151467</v>
      </c>
      <c r="H338" s="310">
        <f>SUM(H332:H337)</f>
        <v>-636945.85999999987</v>
      </c>
      <c r="I338" s="412"/>
      <c r="J338" s="310">
        <f t="shared" ref="J338:P338" si="80">SUM(J332:J337)</f>
        <v>112351984.0015147</v>
      </c>
      <c r="K338" s="310">
        <f t="shared" si="80"/>
        <v>0</v>
      </c>
      <c r="L338" s="310">
        <f t="shared" si="80"/>
        <v>860000</v>
      </c>
      <c r="M338" s="310">
        <f t="shared" si="80"/>
        <v>1100000</v>
      </c>
      <c r="N338" s="310">
        <f t="shared" si="80"/>
        <v>624000</v>
      </c>
      <c r="O338" s="311">
        <f t="shared" si="80"/>
        <v>2584000</v>
      </c>
      <c r="P338" s="311">
        <f t="shared" si="80"/>
        <v>4064867</v>
      </c>
      <c r="Q338" s="311">
        <f>SUM(Q332:Q337)</f>
        <v>119000848</v>
      </c>
      <c r="R338" s="311"/>
      <c r="S338" s="311"/>
      <c r="U338" s="312"/>
      <c r="V338" s="312"/>
      <c r="W338" s="325"/>
    </row>
    <row r="339" spans="3:23">
      <c r="C339" s="302"/>
      <c r="D339" s="302"/>
      <c r="E339" s="302"/>
      <c r="G339" s="314"/>
      <c r="H339" s="314"/>
      <c r="I339" s="411"/>
      <c r="J339" s="314"/>
      <c r="K339" s="314"/>
      <c r="L339" s="310"/>
      <c r="M339" s="310"/>
      <c r="N339" s="310"/>
      <c r="O339" s="311"/>
      <c r="P339" s="311"/>
      <c r="Q339" s="311"/>
      <c r="R339" s="311"/>
      <c r="S339" s="311"/>
    </row>
    <row r="340" spans="3:23">
      <c r="C340" s="302"/>
      <c r="D340" s="302"/>
      <c r="E340" s="302" t="s">
        <v>14</v>
      </c>
      <c r="F340" s="302" t="s">
        <v>1104</v>
      </c>
      <c r="G340" s="310">
        <f>SUMIF($E$3:$E$75,"ACADEMY",G3:G75)+SUMIF($E$87:$E$174,"ACADEMY",G87:G174)+SUMIF($E$190:$E$281,"ACADEMY",G190:G281)</f>
        <v>158452214.15102327</v>
      </c>
      <c r="H340" s="310">
        <f>SUMIF($E$3:$E$75,"ACADEMY",H3:H75)+SUMIF($E$87:$E$174,"ACADEMY",H87:H174)+SUMIF($E$190:$E$281,"ACADEMY",H190:H281)</f>
        <v>-18745.95</v>
      </c>
      <c r="I340" s="412"/>
      <c r="J340" s="310">
        <f t="shared" ref="J340:Q340" si="81">SUMIF($E$3:$E$75,"ACADEMY",J3:J75)+SUMIF($E$87:$E$174,"ACADEMY",J87:J174)+SUMIF($E$190:$E$281,"ACADEMY",J190:J281)</f>
        <v>158433468.20102328</v>
      </c>
      <c r="K340" s="310">
        <f t="shared" si="81"/>
        <v>0</v>
      </c>
      <c r="L340" s="310">
        <f t="shared" si="81"/>
        <v>0</v>
      </c>
      <c r="M340" s="310">
        <f t="shared" si="81"/>
        <v>0</v>
      </c>
      <c r="N340" s="310">
        <f t="shared" si="81"/>
        <v>0</v>
      </c>
      <c r="O340" s="310">
        <f t="shared" si="81"/>
        <v>0</v>
      </c>
      <c r="P340" s="310">
        <f t="shared" si="81"/>
        <v>0</v>
      </c>
      <c r="Q340" s="310">
        <f t="shared" si="81"/>
        <v>158433464</v>
      </c>
      <c r="R340" s="310"/>
      <c r="S340" s="310"/>
    </row>
    <row r="341" spans="3:23">
      <c r="C341" s="302"/>
      <c r="D341" s="302"/>
      <c r="E341" s="302" t="s">
        <v>14</v>
      </c>
      <c r="F341" s="302" t="s">
        <v>1105</v>
      </c>
      <c r="G341" s="310">
        <f>SUMIF($E$282:$E$283,"ACADEMY",G282:G283)</f>
        <v>3777741.3139523501</v>
      </c>
      <c r="H341" s="310">
        <f>SUMIF($E$282:$E$283,"ACADEMY",H282:H283)</f>
        <v>0</v>
      </c>
      <c r="I341" s="412"/>
      <c r="J341" s="310">
        <f t="shared" ref="J341:Q341" si="82">SUMIF($E$282:$E$283,"ACADEMY",J282:J283)</f>
        <v>3777741.3139523501</v>
      </c>
      <c r="K341" s="310">
        <f t="shared" si="82"/>
        <v>0</v>
      </c>
      <c r="L341" s="310">
        <f t="shared" si="82"/>
        <v>0</v>
      </c>
      <c r="M341" s="310">
        <f t="shared" si="82"/>
        <v>0</v>
      </c>
      <c r="N341" s="310">
        <f t="shared" si="82"/>
        <v>0</v>
      </c>
      <c r="O341" s="311">
        <f t="shared" si="82"/>
        <v>0</v>
      </c>
      <c r="P341" s="311">
        <f t="shared" si="82"/>
        <v>0</v>
      </c>
      <c r="Q341" s="311">
        <f t="shared" si="82"/>
        <v>3777741</v>
      </c>
      <c r="R341" s="311"/>
      <c r="S341" s="311"/>
    </row>
    <row r="342" spans="3:23">
      <c r="C342" s="302"/>
      <c r="D342" s="302"/>
      <c r="E342" s="302" t="s">
        <v>14</v>
      </c>
      <c r="F342" s="302" t="s">
        <v>1106</v>
      </c>
      <c r="G342" s="310">
        <f>SUMIF($E$76:$E$86,"ACADEMY",G76:G86)+SUMIF($E$175:$E$189,"ACADEMY",G175:G189)+SUMIF($E$284:$E$295,"ACADEMY",G284:G295)</f>
        <v>171270848.29384097</v>
      </c>
      <c r="H342" s="310">
        <f>SUMIF($E$76:$E$86,"ACADEMY",H76:H86)+SUMIF($E$175:$E$189,"ACADEMY",H175:H189)+SUMIF($E$284:$E$295,"ACADEMY",H284:H295)</f>
        <v>0</v>
      </c>
      <c r="I342" s="412"/>
      <c r="J342" s="310">
        <f t="shared" ref="J342:Q342" si="83">SUMIF($E$76:$E$86,"ACADEMY",J76:J86)+SUMIF($E$175:$E$189,"ACADEMY",J175:J189)+SUMIF($E$284:$E$295,"ACADEMY",J284:J295)</f>
        <v>171270848.29384097</v>
      </c>
      <c r="K342" s="310">
        <f t="shared" si="83"/>
        <v>0</v>
      </c>
      <c r="L342" s="310">
        <f t="shared" si="83"/>
        <v>0</v>
      </c>
      <c r="M342" s="310">
        <f t="shared" si="83"/>
        <v>0</v>
      </c>
      <c r="N342" s="310">
        <f t="shared" si="83"/>
        <v>0</v>
      </c>
      <c r="O342" s="311">
        <f t="shared" si="83"/>
        <v>0</v>
      </c>
      <c r="P342" s="311">
        <f t="shared" si="83"/>
        <v>0</v>
      </c>
      <c r="Q342" s="311">
        <f t="shared" si="83"/>
        <v>171270847</v>
      </c>
      <c r="R342" s="311"/>
      <c r="S342" s="311"/>
    </row>
    <row r="343" spans="3:23">
      <c r="C343" s="302"/>
      <c r="D343" s="302"/>
      <c r="E343" s="415" t="s">
        <v>14</v>
      </c>
      <c r="F343" s="415" t="s">
        <v>1107</v>
      </c>
      <c r="G343" s="414">
        <f>SUMIF($E$304:$E$311,"ACADEMY",G304:G311)</f>
        <v>0</v>
      </c>
      <c r="H343" s="414">
        <f>SUMIF($E$304:$E$311,"ACADEMY",H304:H311)</f>
        <v>0</v>
      </c>
      <c r="I343" s="412"/>
      <c r="J343" s="414">
        <f t="shared" ref="J343:Q343" si="84">SUMIF($E$304:$E$311,"ACADEMY",J304:J311)</f>
        <v>0</v>
      </c>
      <c r="K343" s="414">
        <f t="shared" si="84"/>
        <v>0</v>
      </c>
      <c r="L343" s="414">
        <f t="shared" si="84"/>
        <v>0</v>
      </c>
      <c r="M343" s="414">
        <f t="shared" si="84"/>
        <v>0</v>
      </c>
      <c r="N343" s="414">
        <f t="shared" si="84"/>
        <v>0</v>
      </c>
      <c r="O343" s="413">
        <f t="shared" si="84"/>
        <v>0</v>
      </c>
      <c r="P343" s="413">
        <f t="shared" si="84"/>
        <v>0</v>
      </c>
      <c r="Q343" s="413">
        <f t="shared" si="84"/>
        <v>0</v>
      </c>
      <c r="R343" s="416" t="s">
        <v>1258</v>
      </c>
      <c r="S343" s="311"/>
    </row>
    <row r="344" spans="3:23">
      <c r="C344" s="302"/>
      <c r="D344" s="302"/>
      <c r="E344" s="415" t="s">
        <v>14</v>
      </c>
      <c r="F344" s="415" t="s">
        <v>1108</v>
      </c>
      <c r="G344" s="414">
        <f>SUMIF($E$312:$E$324,"ACADEMY",G312:G324)</f>
        <v>0</v>
      </c>
      <c r="H344" s="414">
        <f>SUMIF($E$312:$E$324,"ACADEMY",H312:H324)</f>
        <v>0</v>
      </c>
      <c r="I344" s="412"/>
      <c r="J344" s="414">
        <f t="shared" ref="J344:Q344" si="85">SUMIF($E$312:$E$324,"ACADEMY",J312:J324)</f>
        <v>0</v>
      </c>
      <c r="K344" s="414">
        <f t="shared" si="85"/>
        <v>0</v>
      </c>
      <c r="L344" s="414">
        <f t="shared" si="85"/>
        <v>0</v>
      </c>
      <c r="M344" s="414">
        <f t="shared" si="85"/>
        <v>0</v>
      </c>
      <c r="N344" s="414">
        <f t="shared" si="85"/>
        <v>0</v>
      </c>
      <c r="O344" s="413">
        <f t="shared" si="85"/>
        <v>0</v>
      </c>
      <c r="P344" s="413">
        <f t="shared" si="85"/>
        <v>0</v>
      </c>
      <c r="Q344" s="413">
        <f t="shared" si="85"/>
        <v>0</v>
      </c>
      <c r="R344" s="416" t="s">
        <v>1258</v>
      </c>
      <c r="S344" s="311"/>
    </row>
    <row r="345" spans="3:23">
      <c r="C345" s="302"/>
      <c r="D345" s="302"/>
      <c r="E345" s="302" t="s">
        <v>14</v>
      </c>
      <c r="F345" s="302" t="s">
        <v>1109</v>
      </c>
      <c r="G345" s="310">
        <v>0</v>
      </c>
      <c r="H345" s="310">
        <v>0</v>
      </c>
      <c r="I345" s="412"/>
      <c r="J345" s="310">
        <v>0</v>
      </c>
      <c r="K345" s="310">
        <v>0</v>
      </c>
      <c r="L345" s="310">
        <v>0</v>
      </c>
      <c r="M345" s="310">
        <v>0</v>
      </c>
      <c r="N345" s="310">
        <v>0</v>
      </c>
      <c r="O345" s="311">
        <v>0</v>
      </c>
      <c r="P345" s="311">
        <v>0</v>
      </c>
      <c r="Q345" s="311">
        <v>0</v>
      </c>
      <c r="R345" s="416"/>
      <c r="S345" s="311"/>
    </row>
    <row r="346" spans="3:23">
      <c r="C346" s="302"/>
      <c r="D346" s="302"/>
      <c r="E346" s="410"/>
      <c r="F346" s="324" t="s">
        <v>1111</v>
      </c>
      <c r="G346" s="310">
        <f>SUM(G340:G345)</f>
        <v>333500803.7588166</v>
      </c>
      <c r="H346" s="310">
        <f t="shared" ref="H346:Q346" si="86">SUM(H340:H345)</f>
        <v>-18745.95</v>
      </c>
      <c r="I346" s="412"/>
      <c r="J346" s="310">
        <f t="shared" si="86"/>
        <v>333482057.80881661</v>
      </c>
      <c r="K346" s="310">
        <f t="shared" si="86"/>
        <v>0</v>
      </c>
      <c r="L346" s="310">
        <f t="shared" si="86"/>
        <v>0</v>
      </c>
      <c r="M346" s="310">
        <f t="shared" si="86"/>
        <v>0</v>
      </c>
      <c r="N346" s="310">
        <f t="shared" si="86"/>
        <v>0</v>
      </c>
      <c r="O346" s="311">
        <f t="shared" si="86"/>
        <v>0</v>
      </c>
      <c r="P346" s="311">
        <f t="shared" si="86"/>
        <v>0</v>
      </c>
      <c r="Q346" s="311">
        <f t="shared" si="86"/>
        <v>333482052</v>
      </c>
      <c r="R346" s="416"/>
      <c r="S346" s="311"/>
    </row>
    <row r="347" spans="3:23">
      <c r="C347" s="302"/>
      <c r="D347" s="302"/>
      <c r="E347" s="408"/>
      <c r="G347" s="314"/>
      <c r="H347" s="314"/>
      <c r="I347" s="411"/>
      <c r="J347" s="314"/>
      <c r="K347" s="314"/>
      <c r="L347" s="310"/>
      <c r="M347" s="310"/>
      <c r="N347" s="310"/>
      <c r="O347" s="311"/>
      <c r="P347" s="311"/>
      <c r="Q347" s="311"/>
      <c r="R347" s="416"/>
      <c r="S347" s="311"/>
    </row>
    <row r="348" spans="3:23">
      <c r="C348" s="302"/>
      <c r="D348" s="302"/>
      <c r="E348" s="302" t="s">
        <v>1112</v>
      </c>
      <c r="F348" s="302" t="s">
        <v>1104</v>
      </c>
      <c r="G348" s="310">
        <v>0</v>
      </c>
      <c r="H348" s="310">
        <v>0</v>
      </c>
      <c r="I348" s="412"/>
      <c r="J348" s="310">
        <v>0</v>
      </c>
      <c r="K348" s="310">
        <v>0</v>
      </c>
      <c r="L348" s="310">
        <v>0</v>
      </c>
      <c r="M348" s="310">
        <v>0</v>
      </c>
      <c r="N348" s="310">
        <v>0</v>
      </c>
      <c r="O348" s="311">
        <v>0</v>
      </c>
      <c r="P348" s="311">
        <v>0</v>
      </c>
      <c r="Q348" s="311">
        <v>0</v>
      </c>
      <c r="R348" s="416"/>
      <c r="S348" s="311"/>
    </row>
    <row r="349" spans="3:23">
      <c r="C349" s="302"/>
      <c r="D349" s="302"/>
      <c r="E349" s="302" t="s">
        <v>1112</v>
      </c>
      <c r="F349" s="302" t="s">
        <v>1105</v>
      </c>
      <c r="G349" s="310">
        <v>0</v>
      </c>
      <c r="H349" s="310">
        <v>0</v>
      </c>
      <c r="I349" s="412"/>
      <c r="J349" s="310">
        <v>0</v>
      </c>
      <c r="K349" s="310">
        <v>0</v>
      </c>
      <c r="L349" s="310">
        <v>0</v>
      </c>
      <c r="M349" s="310">
        <v>0</v>
      </c>
      <c r="N349" s="310">
        <v>0</v>
      </c>
      <c r="O349" s="311">
        <v>0</v>
      </c>
      <c r="P349" s="311">
        <v>0</v>
      </c>
      <c r="Q349" s="311">
        <v>0</v>
      </c>
      <c r="R349" s="416"/>
      <c r="S349" s="311"/>
    </row>
    <row r="350" spans="3:23">
      <c r="C350" s="302"/>
      <c r="D350" s="302"/>
      <c r="E350" s="302" t="s">
        <v>1112</v>
      </c>
      <c r="F350" s="302" t="s">
        <v>1106</v>
      </c>
      <c r="G350" s="310">
        <f>SUM(G296:G301)</f>
        <v>16231213.810191534</v>
      </c>
      <c r="H350" s="310">
        <f>SUM(H297:H301)</f>
        <v>0</v>
      </c>
      <c r="I350" s="412"/>
      <c r="J350" s="310">
        <f>SUM(J296:J301)</f>
        <v>16231213.810191534</v>
      </c>
      <c r="K350" s="310">
        <f t="shared" ref="K350:P350" si="87">SUM(K297:K301)</f>
        <v>0</v>
      </c>
      <c r="L350" s="310">
        <f t="shared" si="87"/>
        <v>0</v>
      </c>
      <c r="M350" s="310">
        <f t="shared" si="87"/>
        <v>0</v>
      </c>
      <c r="N350" s="310">
        <f t="shared" si="87"/>
        <v>0</v>
      </c>
      <c r="O350" s="311">
        <f t="shared" si="87"/>
        <v>0</v>
      </c>
      <c r="P350" s="311">
        <f t="shared" si="87"/>
        <v>0</v>
      </c>
      <c r="Q350" s="311">
        <f>SUM(Q296:Q301)</f>
        <v>16231215</v>
      </c>
      <c r="R350" s="416"/>
      <c r="S350" s="311"/>
    </row>
    <row r="351" spans="3:23">
      <c r="C351" s="302"/>
      <c r="D351" s="302"/>
      <c r="E351" s="415" t="s">
        <v>1112</v>
      </c>
      <c r="F351" s="415" t="s">
        <v>1107</v>
      </c>
      <c r="G351" s="414">
        <f>G302+G303</f>
        <v>0</v>
      </c>
      <c r="H351" s="414">
        <f t="shared" ref="H351:Q351" si="88">H302+H303</f>
        <v>0</v>
      </c>
      <c r="I351" s="412"/>
      <c r="J351" s="414">
        <f t="shared" si="88"/>
        <v>0</v>
      </c>
      <c r="K351" s="414">
        <f t="shared" si="88"/>
        <v>0</v>
      </c>
      <c r="L351" s="414">
        <f t="shared" si="88"/>
        <v>0</v>
      </c>
      <c r="M351" s="414">
        <f t="shared" si="88"/>
        <v>0</v>
      </c>
      <c r="N351" s="414">
        <f t="shared" si="88"/>
        <v>0</v>
      </c>
      <c r="O351" s="414">
        <f t="shared" si="88"/>
        <v>0</v>
      </c>
      <c r="P351" s="414">
        <f t="shared" si="88"/>
        <v>0</v>
      </c>
      <c r="Q351" s="414">
        <f t="shared" si="88"/>
        <v>0</v>
      </c>
      <c r="R351" s="416" t="s">
        <v>1257</v>
      </c>
      <c r="S351" s="310"/>
    </row>
    <row r="352" spans="3:23">
      <c r="C352" s="302"/>
      <c r="D352" s="302"/>
      <c r="E352" s="415" t="s">
        <v>1112</v>
      </c>
      <c r="F352" s="415" t="s">
        <v>1108</v>
      </c>
      <c r="G352" s="414">
        <v>0</v>
      </c>
      <c r="H352" s="414">
        <v>0</v>
      </c>
      <c r="I352" s="412"/>
      <c r="J352" s="414">
        <v>0</v>
      </c>
      <c r="K352" s="414">
        <v>0</v>
      </c>
      <c r="L352" s="414">
        <v>0</v>
      </c>
      <c r="M352" s="414">
        <v>0</v>
      </c>
      <c r="N352" s="414">
        <f>SUMIF($E$312:$E$324,"ACADEMY",N312:N324)</f>
        <v>0</v>
      </c>
      <c r="O352" s="413">
        <v>0</v>
      </c>
      <c r="P352" s="413">
        <f>SUMIF($E$312:$E$324,"ACADEMY",P312:P324)</f>
        <v>0</v>
      </c>
      <c r="Q352" s="413">
        <v>0</v>
      </c>
      <c r="R352" s="311"/>
      <c r="S352" s="311"/>
    </row>
    <row r="353" spans="3:23">
      <c r="C353" s="302"/>
      <c r="D353" s="302"/>
      <c r="E353" s="302" t="s">
        <v>1112</v>
      </c>
      <c r="F353" s="302" t="s">
        <v>1109</v>
      </c>
      <c r="G353" s="310">
        <v>0</v>
      </c>
      <c r="H353" s="310">
        <v>0</v>
      </c>
      <c r="I353" s="412"/>
      <c r="J353" s="310">
        <v>0</v>
      </c>
      <c r="K353" s="310">
        <v>0</v>
      </c>
      <c r="L353" s="310">
        <v>0</v>
      </c>
      <c r="M353" s="310">
        <v>0</v>
      </c>
      <c r="N353" s="310">
        <v>0</v>
      </c>
      <c r="O353" s="311">
        <v>0</v>
      </c>
      <c r="P353" s="311">
        <v>0</v>
      </c>
      <c r="Q353" s="311">
        <v>0</v>
      </c>
      <c r="R353" s="311"/>
      <c r="S353" s="311"/>
    </row>
    <row r="354" spans="3:23">
      <c r="C354" s="302"/>
      <c r="D354" s="302"/>
      <c r="E354" s="410"/>
      <c r="F354" s="324" t="s">
        <v>1113</v>
      </c>
      <c r="G354" s="310">
        <f>SUM(G348:G353)</f>
        <v>16231213.810191534</v>
      </c>
      <c r="H354" s="310">
        <f t="shared" ref="H354:Q354" si="89">SUM(H348:H353)</f>
        <v>0</v>
      </c>
      <c r="I354" s="412"/>
      <c r="J354" s="310">
        <f t="shared" si="89"/>
        <v>16231213.810191534</v>
      </c>
      <c r="K354" s="310">
        <f t="shared" si="89"/>
        <v>0</v>
      </c>
      <c r="L354" s="310">
        <f t="shared" si="89"/>
        <v>0</v>
      </c>
      <c r="M354" s="310">
        <f t="shared" si="89"/>
        <v>0</v>
      </c>
      <c r="N354" s="310">
        <f t="shared" si="89"/>
        <v>0</v>
      </c>
      <c r="O354" s="311">
        <f t="shared" si="89"/>
        <v>0</v>
      </c>
      <c r="P354" s="311">
        <f t="shared" si="89"/>
        <v>0</v>
      </c>
      <c r="Q354" s="311">
        <f t="shared" si="89"/>
        <v>16231215</v>
      </c>
      <c r="R354" s="311"/>
      <c r="S354" s="311"/>
    </row>
    <row r="355" spans="3:23">
      <c r="C355" s="302"/>
      <c r="D355" s="302"/>
      <c r="E355" s="408"/>
      <c r="G355" s="314"/>
      <c r="H355" s="314"/>
      <c r="I355" s="411"/>
      <c r="J355" s="314"/>
      <c r="K355" s="314"/>
      <c r="L355" s="310"/>
      <c r="M355" s="310"/>
      <c r="N355" s="310"/>
      <c r="O355" s="311"/>
      <c r="P355" s="311"/>
      <c r="Q355" s="311"/>
      <c r="R355" s="311"/>
      <c r="S355" s="311"/>
    </row>
    <row r="356" spans="3:23" s="324" customFormat="1">
      <c r="E356" s="410"/>
      <c r="F356" s="324" t="s">
        <v>1114</v>
      </c>
      <c r="G356" s="326">
        <f>G354+G346+G338</f>
        <v>462720947.4305228</v>
      </c>
      <c r="H356" s="326">
        <f t="shared" ref="H356:Q356" si="90">H354+H346+H338</f>
        <v>-655691.80999999982</v>
      </c>
      <c r="I356" s="409">
        <f>I328</f>
        <v>-22229.24</v>
      </c>
      <c r="J356" s="326">
        <f t="shared" si="90"/>
        <v>462065255.62052286</v>
      </c>
      <c r="K356" s="326">
        <f t="shared" si="90"/>
        <v>0</v>
      </c>
      <c r="L356" s="326">
        <f t="shared" si="90"/>
        <v>860000</v>
      </c>
      <c r="M356" s="326">
        <f t="shared" si="90"/>
        <v>1100000</v>
      </c>
      <c r="N356" s="326">
        <f t="shared" si="90"/>
        <v>624000</v>
      </c>
      <c r="O356" s="327">
        <f t="shared" si="90"/>
        <v>2584000</v>
      </c>
      <c r="P356" s="327">
        <f t="shared" si="90"/>
        <v>4064867</v>
      </c>
      <c r="Q356" s="327">
        <f t="shared" si="90"/>
        <v>468714115</v>
      </c>
      <c r="R356" s="327"/>
      <c r="S356" s="327"/>
    </row>
    <row r="357" spans="3:23">
      <c r="C357" s="302"/>
      <c r="D357" s="302"/>
      <c r="E357" s="408"/>
      <c r="G357" s="314"/>
      <c r="H357" s="314"/>
      <c r="I357" s="314"/>
      <c r="J357" s="314"/>
      <c r="K357" s="314"/>
      <c r="L357" s="310"/>
      <c r="M357" s="310"/>
      <c r="N357" s="310"/>
      <c r="O357" s="311"/>
      <c r="P357" s="311"/>
      <c r="Q357" s="311"/>
      <c r="R357" s="311"/>
      <c r="S357" s="311"/>
    </row>
    <row r="358" spans="3:23">
      <c r="C358" s="302"/>
      <c r="D358" s="302"/>
      <c r="F358" s="302" t="s">
        <v>1099</v>
      </c>
      <c r="G358" s="310">
        <f>G356-G328</f>
        <v>0</v>
      </c>
      <c r="H358" s="310">
        <f t="shared" ref="H358:Q358" si="91">H356-H328</f>
        <v>0</v>
      </c>
      <c r="I358" s="310">
        <f t="shared" si="91"/>
        <v>0</v>
      </c>
      <c r="J358" s="310">
        <f t="shared" si="91"/>
        <v>0</v>
      </c>
      <c r="K358" s="310">
        <f t="shared" si="91"/>
        <v>0</v>
      </c>
      <c r="L358" s="310">
        <f t="shared" si="91"/>
        <v>0</v>
      </c>
      <c r="M358" s="310">
        <f t="shared" si="91"/>
        <v>0</v>
      </c>
      <c r="N358" s="310">
        <f t="shared" si="91"/>
        <v>0</v>
      </c>
      <c r="O358" s="311">
        <f t="shared" si="91"/>
        <v>0</v>
      </c>
      <c r="P358" s="311">
        <f t="shared" si="91"/>
        <v>0</v>
      </c>
      <c r="Q358" s="311">
        <f t="shared" si="91"/>
        <v>0</v>
      </c>
      <c r="R358" s="311"/>
      <c r="S358" s="311"/>
    </row>
    <row r="363" spans="3:23">
      <c r="C363" s="302"/>
      <c r="D363" s="302"/>
      <c r="E363" s="302"/>
      <c r="F363" s="314"/>
      <c r="G363" s="309"/>
      <c r="H363" s="314"/>
      <c r="I363" s="314"/>
      <c r="J363" s="309"/>
      <c r="K363" s="314"/>
      <c r="L363" s="314"/>
      <c r="M363" s="309"/>
      <c r="N363" s="314"/>
      <c r="O363" s="328"/>
      <c r="W363" s="302">
        <v>946000</v>
      </c>
    </row>
    <row r="364" spans="3:23">
      <c r="W364" s="302">
        <v>8000000</v>
      </c>
    </row>
    <row r="365" spans="3:23">
      <c r="W365" s="302">
        <f>W363+W364</f>
        <v>8946000</v>
      </c>
    </row>
    <row r="366" spans="3:23">
      <c r="W366" s="325">
        <f>W365/J328</f>
        <v>1.9360901715031815E-2</v>
      </c>
    </row>
    <row r="375" spans="3:14">
      <c r="C375" s="302"/>
      <c r="D375" s="302"/>
      <c r="E375" s="302"/>
      <c r="K375" s="578"/>
    </row>
    <row r="376" spans="3:14">
      <c r="C376" s="302"/>
      <c r="D376" s="302"/>
      <c r="E376" s="302"/>
      <c r="K376" s="578"/>
      <c r="L376" s="302"/>
      <c r="M376" s="302"/>
      <c r="N376" s="302"/>
    </row>
    <row r="378" spans="3:14">
      <c r="C378" s="302"/>
      <c r="D378" s="302"/>
      <c r="E378" s="302"/>
      <c r="K378" s="330"/>
      <c r="L378" s="302"/>
      <c r="M378" s="302"/>
      <c r="N378" s="302"/>
    </row>
  </sheetData>
  <autoFilter ref="C2:AB330" xr:uid="{00000000-0009-0000-0000-000002000000}"/>
  <mergeCells count="1">
    <mergeCell ref="C1:Q1"/>
  </mergeCells>
  <conditionalFormatting sqref="E326">
    <cfRule type="colorScale" priority="2">
      <colorScale>
        <cfvo type="min"/>
        <cfvo type="max"/>
        <color rgb="FFFCFCFF"/>
        <color rgb="FFF8696B"/>
      </colorScale>
    </cfRule>
  </conditionalFormatting>
  <conditionalFormatting sqref="E3:E325">
    <cfRule type="colorScale" priority="3">
      <colorScale>
        <cfvo type="min"/>
        <cfvo type="max"/>
        <color rgb="FFFCFCFF"/>
        <color rgb="FFF8696B"/>
      </colorScale>
    </cfRule>
  </conditionalFormatting>
  <conditionalFormatting sqref="AH3:AH325">
    <cfRule type="colorScale" priority="1">
      <colorScale>
        <cfvo type="min"/>
        <cfvo type="max"/>
        <color rgb="FFFCFCFF"/>
        <color rgb="FFF8696B"/>
      </colorScale>
    </cfRule>
  </conditionalFormatting>
  <pageMargins left="0" right="0" top="0" bottom="0" header="0" footer="0"/>
  <pageSetup paperSize="9" fitToHeight="0" orientation="landscape"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48369-8CEA-423B-8369-FBFF35074E6F}">
  <sheetPr>
    <tabColor rgb="FF99CCFF"/>
  </sheetPr>
  <dimension ref="A1:FB661"/>
  <sheetViews>
    <sheetView topLeftCell="BK4" workbookViewId="0">
      <selection activeCell="A3" sqref="A3"/>
    </sheetView>
  </sheetViews>
  <sheetFormatPr defaultColWidth="11.7109375" defaultRowHeight="14.4"/>
  <cols>
    <col min="1" max="2" width="11.7109375" style="506"/>
    <col min="3" max="4" width="18.42578125" style="546" customWidth="1"/>
    <col min="5" max="5" width="39.42578125" style="517" customWidth="1"/>
    <col min="6" max="16" width="18.42578125" style="607" customWidth="1"/>
    <col min="17" max="37" width="18.42578125" style="608" customWidth="1"/>
    <col min="38" max="40" width="18.42578125" style="609" customWidth="1"/>
    <col min="41" max="43" width="26.5703125" style="609" customWidth="1"/>
    <col min="44" max="47" width="18.42578125" style="609" customWidth="1"/>
    <col min="48" max="51" width="18.42578125" style="608" customWidth="1"/>
    <col min="52" max="52" width="31.28515625" style="610" customWidth="1"/>
    <col min="53" max="55" width="18.42578125" style="526" customWidth="1"/>
    <col min="56" max="57" width="19.7109375" style="526" customWidth="1"/>
    <col min="58" max="61" width="18.42578125" style="526" customWidth="1"/>
    <col min="62" max="62" width="19.28515625" style="526" customWidth="1"/>
    <col min="63" max="65" width="18.42578125" style="526" customWidth="1"/>
    <col min="66" max="67" width="18.42578125" style="585" customWidth="1"/>
    <col min="68" max="70" width="18.42578125" style="526" customWidth="1"/>
    <col min="71" max="71" width="23.28515625" style="526" customWidth="1"/>
    <col min="72" max="72" width="18.42578125" style="526" customWidth="1"/>
    <col min="73" max="73" width="18.42578125" style="585" customWidth="1"/>
    <col min="74" max="74" width="18.42578125" style="526" customWidth="1"/>
    <col min="75" max="78" width="18.5703125" style="526" customWidth="1"/>
    <col min="79" max="79" width="20.7109375" style="526" customWidth="1"/>
    <col min="80" max="86" width="15.5703125" style="486" customWidth="1"/>
    <col min="87" max="87" width="35.140625" style="506" customWidth="1"/>
    <col min="88" max="89" width="31.28515625" style="506" customWidth="1"/>
    <col min="90" max="90" width="35.85546875" style="506" customWidth="1"/>
    <col min="91" max="91" width="38.7109375" style="506" customWidth="1"/>
    <col min="92" max="92" width="43.140625" style="506" customWidth="1"/>
    <col min="93" max="93" width="46.140625" style="506" customWidth="1"/>
    <col min="94" max="108" width="31.28515625" style="506" customWidth="1"/>
    <col min="109" max="109" width="32.140625" style="506" customWidth="1"/>
    <col min="110" max="110" width="32" style="506" customWidth="1"/>
    <col min="111" max="118" width="31.28515625" style="506" customWidth="1"/>
    <col min="119" max="120" width="94.42578125" style="506" customWidth="1"/>
    <col min="121" max="125" width="51.42578125" style="506" customWidth="1"/>
    <col min="126" max="130" width="31.28515625" style="506" customWidth="1"/>
    <col min="131" max="131" width="94.42578125" style="506" customWidth="1"/>
    <col min="132" max="132" width="63.5703125" style="506" customWidth="1"/>
    <col min="133" max="133" width="63.140625" style="506" customWidth="1"/>
    <col min="134" max="135" width="94.42578125" style="506" customWidth="1"/>
    <col min="136" max="136" width="73.28515625" style="506" customWidth="1"/>
    <col min="137" max="138" width="31.28515625" style="506" customWidth="1"/>
    <col min="139" max="139" width="56.42578125" style="506" customWidth="1"/>
    <col min="140" max="140" width="51" style="506" customWidth="1"/>
    <col min="141" max="147" width="31.28515625" style="506" customWidth="1"/>
    <col min="148" max="148" width="74.5703125" style="506" bestFit="1" customWidth="1"/>
    <col min="149" max="149" width="121.7109375" style="506" bestFit="1" customWidth="1"/>
    <col min="150" max="150" width="34.85546875" style="506" bestFit="1" customWidth="1"/>
    <col min="151" max="151" width="27" style="506" bestFit="1" customWidth="1"/>
    <col min="152" max="152" width="15.7109375" style="506" bestFit="1" customWidth="1"/>
    <col min="153" max="153" width="29.140625" style="506" bestFit="1" customWidth="1"/>
    <col min="154" max="154" width="46.85546875" style="506" bestFit="1" customWidth="1"/>
    <col min="155" max="155" width="55.7109375" style="506" bestFit="1" customWidth="1"/>
    <col min="156" max="156" width="28.7109375" style="506" bestFit="1" customWidth="1"/>
    <col min="157" max="157" width="103.7109375" style="506" bestFit="1" customWidth="1"/>
    <col min="158" max="161" width="31.28515625" style="506" customWidth="1"/>
    <col min="162" max="16384" width="11.7109375" style="506"/>
  </cols>
  <sheetData>
    <row r="1" spans="1:158" ht="14.25" customHeight="1">
      <c r="C1" s="517"/>
      <c r="D1" s="517"/>
      <c r="F1" s="579"/>
      <c r="G1" s="579"/>
      <c r="H1" s="579"/>
      <c r="I1" s="579"/>
      <c r="J1" s="579"/>
      <c r="K1" s="579"/>
      <c r="L1" s="579"/>
      <c r="M1" s="579"/>
      <c r="N1" s="579"/>
      <c r="O1" s="579"/>
      <c r="P1" s="579"/>
      <c r="Q1" s="580"/>
      <c r="R1" s="580"/>
      <c r="S1" s="580"/>
      <c r="T1" s="580"/>
      <c r="U1" s="580"/>
      <c r="V1" s="580"/>
      <c r="W1" s="580"/>
      <c r="X1" s="580"/>
      <c r="Y1" s="580"/>
      <c r="Z1" s="580"/>
      <c r="AA1" s="580"/>
      <c r="AB1" s="580"/>
      <c r="AC1" s="580"/>
      <c r="AD1" s="580"/>
      <c r="AE1" s="580"/>
      <c r="AF1" s="580"/>
      <c r="AG1" s="580"/>
      <c r="AH1" s="580"/>
      <c r="AI1" s="580"/>
      <c r="AJ1" s="580"/>
      <c r="AK1" s="581"/>
      <c r="AL1" s="580"/>
      <c r="AM1" s="582"/>
      <c r="AN1" s="582"/>
      <c r="AO1" s="582"/>
      <c r="AP1" s="582"/>
      <c r="AQ1" s="582"/>
      <c r="AR1" s="582"/>
      <c r="AS1" s="582"/>
      <c r="AT1" s="582"/>
      <c r="AU1" s="582"/>
      <c r="AV1" s="580"/>
      <c r="AW1" s="580"/>
      <c r="AX1" s="580"/>
      <c r="AY1" s="580"/>
      <c r="AZ1" s="583"/>
      <c r="BA1" s="525"/>
      <c r="BB1" s="525"/>
      <c r="BC1" s="525"/>
      <c r="BD1" s="525"/>
      <c r="BE1" s="525"/>
      <c r="BF1" s="525"/>
      <c r="BI1" s="584"/>
      <c r="BJ1" s="584"/>
      <c r="BK1" s="584"/>
      <c r="BL1" s="525"/>
      <c r="BM1" s="525"/>
      <c r="BP1" s="525"/>
      <c r="BQ1" s="525"/>
      <c r="BR1" s="525"/>
      <c r="BS1" s="525"/>
      <c r="BT1" s="525"/>
      <c r="BV1" s="525"/>
      <c r="BW1" s="525"/>
      <c r="BX1" s="525"/>
      <c r="BY1" s="525"/>
      <c r="BZ1" s="525"/>
      <c r="CA1" s="525"/>
      <c r="CB1" s="525"/>
      <c r="CC1" s="525"/>
      <c r="CD1" s="525"/>
      <c r="CE1" s="525"/>
      <c r="CF1" s="525"/>
      <c r="CG1" s="525"/>
      <c r="CH1" s="525"/>
    </row>
    <row r="2" spans="1:158">
      <c r="C2" s="517"/>
      <c r="D2" s="517"/>
      <c r="F2" s="579"/>
      <c r="G2" s="579"/>
      <c r="H2" s="579"/>
      <c r="I2" s="579"/>
      <c r="J2" s="579"/>
      <c r="K2" s="579"/>
      <c r="L2" s="579"/>
      <c r="M2" s="579"/>
      <c r="N2" s="579"/>
      <c r="O2" s="579"/>
      <c r="P2" s="579"/>
      <c r="Q2" s="580"/>
      <c r="R2" s="580"/>
      <c r="S2" s="580"/>
      <c r="T2" s="580"/>
      <c r="U2" s="586"/>
      <c r="V2" s="580"/>
      <c r="W2" s="580"/>
      <c r="X2" s="580"/>
      <c r="Y2" s="580"/>
      <c r="Z2" s="580"/>
      <c r="AA2" s="580"/>
      <c r="AB2" s="580"/>
      <c r="AC2" s="580"/>
      <c r="AD2" s="580"/>
      <c r="AE2" s="580"/>
      <c r="AF2" s="580"/>
      <c r="AG2" s="580"/>
      <c r="AH2" s="580"/>
      <c r="AI2" s="580"/>
      <c r="AJ2" s="580"/>
      <c r="AK2" s="580"/>
      <c r="AL2" s="587"/>
      <c r="AM2" s="582"/>
      <c r="AN2" s="582"/>
      <c r="AO2" s="582"/>
      <c r="AP2" s="582"/>
      <c r="AQ2" s="582"/>
      <c r="AR2" s="582"/>
      <c r="AS2" s="582"/>
      <c r="AT2" s="582"/>
      <c r="AU2" s="582"/>
      <c r="AV2" s="580"/>
      <c r="AW2" s="580"/>
      <c r="AX2" s="580"/>
      <c r="AY2" s="580"/>
      <c r="AZ2" s="588"/>
      <c r="BA2" s="525"/>
      <c r="BB2" s="525"/>
      <c r="BC2" s="525"/>
      <c r="BD2" s="525"/>
      <c r="BE2" s="525"/>
      <c r="BF2" s="525"/>
      <c r="BI2" s="584"/>
      <c r="BJ2" s="584"/>
      <c r="BK2" s="584"/>
      <c r="BL2" s="525"/>
      <c r="BM2" s="525"/>
      <c r="BP2" s="525"/>
      <c r="BQ2" s="525"/>
      <c r="BR2" s="525"/>
      <c r="BS2" s="525"/>
      <c r="BT2" s="525"/>
      <c r="BW2" s="525"/>
      <c r="BX2" s="525"/>
      <c r="BY2" s="525"/>
      <c r="BZ2" s="525"/>
      <c r="CA2" s="525"/>
      <c r="CB2" s="525"/>
      <c r="CC2" s="525"/>
      <c r="CD2" s="525"/>
      <c r="CE2" s="525"/>
      <c r="CF2" s="525"/>
      <c r="CG2" s="525"/>
      <c r="CH2" s="525"/>
    </row>
    <row r="3" spans="1:158">
      <c r="C3" s="517"/>
      <c r="D3" s="517"/>
      <c r="F3" s="579"/>
      <c r="G3" s="579"/>
      <c r="H3" s="579"/>
      <c r="I3" s="579"/>
      <c r="J3" s="579"/>
      <c r="K3" s="579"/>
      <c r="L3" s="579"/>
      <c r="M3" s="579"/>
      <c r="N3" s="579"/>
      <c r="O3" s="579"/>
      <c r="P3" s="579"/>
      <c r="Q3" s="580"/>
      <c r="R3" s="580"/>
      <c r="S3" s="580"/>
      <c r="T3" s="580"/>
      <c r="U3" s="580"/>
      <c r="V3" s="580"/>
      <c r="W3" s="580"/>
      <c r="X3" s="580"/>
      <c r="Y3" s="580"/>
      <c r="Z3" s="580"/>
      <c r="AA3" s="580"/>
      <c r="AB3" s="580"/>
      <c r="AC3" s="580"/>
      <c r="AD3" s="580"/>
      <c r="AE3" s="580"/>
      <c r="AF3" s="580"/>
      <c r="AG3" s="580"/>
      <c r="AH3" s="580"/>
      <c r="AI3" s="580"/>
      <c r="AJ3" s="580"/>
      <c r="AK3" s="580"/>
      <c r="AL3" s="582"/>
      <c r="AM3" s="582"/>
      <c r="AN3" s="582"/>
      <c r="AO3" s="582"/>
      <c r="AP3" s="582"/>
      <c r="AQ3" s="582"/>
      <c r="AR3" s="582"/>
      <c r="AS3" s="582"/>
      <c r="AT3" s="582"/>
      <c r="AU3" s="582"/>
      <c r="AV3" s="580"/>
      <c r="AW3" s="580"/>
      <c r="AX3" s="580"/>
      <c r="AY3" s="580"/>
      <c r="AZ3" s="588"/>
      <c r="BA3" s="589"/>
      <c r="BB3" s="589"/>
      <c r="BC3" s="518"/>
      <c r="BD3" s="518"/>
      <c r="BE3" s="518"/>
      <c r="BF3" s="518"/>
      <c r="BI3" s="590"/>
      <c r="BJ3" s="591"/>
      <c r="BK3" s="525"/>
      <c r="BL3" s="525"/>
      <c r="BM3" s="525"/>
      <c r="BO3" s="592"/>
      <c r="BP3" s="525"/>
      <c r="BQ3" s="525"/>
      <c r="BR3" s="593"/>
      <c r="BS3" s="525"/>
      <c r="BT3" s="525"/>
      <c r="BV3" s="525"/>
      <c r="BW3" s="594"/>
      <c r="BX3" s="525"/>
      <c r="BY3" s="525"/>
      <c r="BZ3" s="525"/>
      <c r="CA3" s="525"/>
      <c r="CB3" s="525"/>
      <c r="CC3" s="525"/>
      <c r="CD3" s="525"/>
      <c r="CE3" s="525"/>
      <c r="CF3" s="525"/>
      <c r="CG3" s="525"/>
      <c r="CH3" s="525"/>
    </row>
    <row r="4" spans="1:158" s="595" customFormat="1" ht="121.5" customHeight="1">
      <c r="A4" s="565" t="s">
        <v>49</v>
      </c>
      <c r="B4" s="565" t="s">
        <v>745</v>
      </c>
      <c r="C4" s="565" t="s">
        <v>695</v>
      </c>
      <c r="D4" s="565" t="s">
        <v>694</v>
      </c>
      <c r="E4" s="565" t="s">
        <v>693</v>
      </c>
      <c r="F4" s="482" t="s">
        <v>1384</v>
      </c>
      <c r="G4" s="482" t="s">
        <v>1385</v>
      </c>
      <c r="H4" s="482" t="s">
        <v>1386</v>
      </c>
      <c r="I4" s="131" t="s">
        <v>692</v>
      </c>
      <c r="J4" s="131" t="s">
        <v>691</v>
      </c>
      <c r="K4" s="131" t="s">
        <v>690</v>
      </c>
      <c r="L4" s="131" t="s">
        <v>1387</v>
      </c>
      <c r="M4" s="131" t="s">
        <v>1388</v>
      </c>
      <c r="N4" s="131" t="s">
        <v>1389</v>
      </c>
      <c r="O4" s="131" t="s">
        <v>1390</v>
      </c>
      <c r="P4" s="131" t="s">
        <v>687</v>
      </c>
      <c r="Q4" s="131" t="s">
        <v>686</v>
      </c>
      <c r="R4" s="131" t="s">
        <v>685</v>
      </c>
      <c r="S4" s="131" t="s">
        <v>684</v>
      </c>
      <c r="T4" s="131" t="s">
        <v>683</v>
      </c>
      <c r="U4" s="131" t="s">
        <v>682</v>
      </c>
      <c r="V4" s="131" t="s">
        <v>681</v>
      </c>
      <c r="W4" s="131" t="s">
        <v>680</v>
      </c>
      <c r="X4" s="131" t="s">
        <v>679</v>
      </c>
      <c r="Y4" s="131" t="s">
        <v>678</v>
      </c>
      <c r="Z4" s="131" t="s">
        <v>677</v>
      </c>
      <c r="AA4" s="131" t="s">
        <v>676</v>
      </c>
      <c r="AB4" s="131" t="s">
        <v>675</v>
      </c>
      <c r="AC4" s="131" t="s">
        <v>674</v>
      </c>
      <c r="AD4" s="131" t="s">
        <v>2</v>
      </c>
      <c r="AE4" s="131" t="s">
        <v>1333</v>
      </c>
      <c r="AF4" s="131" t="s">
        <v>1334</v>
      </c>
      <c r="AG4" s="131" t="s">
        <v>673</v>
      </c>
      <c r="AH4" s="131" t="s">
        <v>672</v>
      </c>
      <c r="AI4" s="131" t="s">
        <v>5</v>
      </c>
      <c r="AJ4" s="131" t="s">
        <v>671</v>
      </c>
      <c r="AK4" s="131" t="s">
        <v>60</v>
      </c>
      <c r="AL4" s="131" t="s">
        <v>670</v>
      </c>
      <c r="AM4" s="131" t="s">
        <v>6</v>
      </c>
      <c r="AN4" s="131" t="s">
        <v>7</v>
      </c>
      <c r="AO4" s="131" t="s">
        <v>1391</v>
      </c>
      <c r="AP4" s="131" t="s">
        <v>1392</v>
      </c>
      <c r="AQ4" s="131" t="s">
        <v>1393</v>
      </c>
      <c r="AR4" s="131" t="s">
        <v>1394</v>
      </c>
      <c r="AS4" s="131" t="s">
        <v>1395</v>
      </c>
      <c r="AT4" s="131" t="s">
        <v>1396</v>
      </c>
      <c r="AU4" s="131" t="s">
        <v>1397</v>
      </c>
      <c r="AV4" s="131" t="s">
        <v>669</v>
      </c>
      <c r="AW4" s="131" t="s">
        <v>668</v>
      </c>
      <c r="AX4" s="132" t="s">
        <v>667</v>
      </c>
      <c r="AY4" s="131" t="s">
        <v>80</v>
      </c>
      <c r="AZ4" s="131" t="s">
        <v>666</v>
      </c>
      <c r="BA4" s="483" t="s">
        <v>1262</v>
      </c>
      <c r="BB4" s="483" t="s">
        <v>942</v>
      </c>
      <c r="BC4" s="483" t="s">
        <v>943</v>
      </c>
      <c r="BD4" s="483" t="s">
        <v>1118</v>
      </c>
      <c r="BE4" s="483" t="s">
        <v>944</v>
      </c>
      <c r="BF4" s="483" t="s">
        <v>945</v>
      </c>
      <c r="BG4" s="484" t="s">
        <v>665</v>
      </c>
      <c r="BH4" s="484" t="s">
        <v>664</v>
      </c>
      <c r="BI4" s="483" t="s">
        <v>1398</v>
      </c>
      <c r="BJ4" s="483" t="s">
        <v>1119</v>
      </c>
      <c r="BK4" s="483" t="s">
        <v>1399</v>
      </c>
      <c r="BL4" s="483" t="s">
        <v>1400</v>
      </c>
      <c r="BM4" s="483" t="s">
        <v>1344</v>
      </c>
      <c r="BN4" s="331" t="s">
        <v>663</v>
      </c>
      <c r="BO4" s="331" t="s">
        <v>662</v>
      </c>
      <c r="BP4" s="483" t="s">
        <v>1401</v>
      </c>
      <c r="BQ4" s="483" t="s">
        <v>1402</v>
      </c>
      <c r="BR4" s="483" t="s">
        <v>946</v>
      </c>
      <c r="BS4" s="483" t="s">
        <v>947</v>
      </c>
      <c r="BT4" s="484" t="s">
        <v>1403</v>
      </c>
      <c r="BU4" s="130" t="s">
        <v>1404</v>
      </c>
      <c r="BV4" s="484" t="s">
        <v>660</v>
      </c>
      <c r="BW4" s="484" t="s">
        <v>659</v>
      </c>
      <c r="BX4" s="484" t="s">
        <v>658</v>
      </c>
      <c r="BY4" s="484" t="s">
        <v>657</v>
      </c>
      <c r="BZ4" s="484" t="s">
        <v>1405</v>
      </c>
      <c r="CA4" s="484" t="s">
        <v>1406</v>
      </c>
      <c r="CB4" s="484" t="s">
        <v>1120</v>
      </c>
      <c r="CC4" s="484" t="s">
        <v>1121</v>
      </c>
      <c r="CD4" s="484" t="s">
        <v>1122</v>
      </c>
      <c r="CE4" s="484" t="s">
        <v>1123</v>
      </c>
      <c r="CF4" s="484" t="s">
        <v>1124</v>
      </c>
      <c r="CG4" s="484"/>
      <c r="CH4" s="484" t="s">
        <v>1348</v>
      </c>
    </row>
    <row r="5" spans="1:158" ht="12.75" customHeight="1">
      <c r="C5" s="925" t="s">
        <v>44</v>
      </c>
      <c r="D5" s="926"/>
      <c r="E5" s="927"/>
      <c r="F5" s="749">
        <f t="shared" ref="F5:BQ5" si="0">SUM(F$6:F$661)</f>
        <v>93330.352499999994</v>
      </c>
      <c r="G5" s="749">
        <f t="shared" si="0"/>
        <v>55002.352500000001</v>
      </c>
      <c r="H5" s="749">
        <f t="shared" si="0"/>
        <v>38328</v>
      </c>
      <c r="I5" s="749">
        <f t="shared" si="0"/>
        <v>174908481.44279209</v>
      </c>
      <c r="J5" s="749">
        <f t="shared" si="0"/>
        <v>105735925.50138</v>
      </c>
      <c r="K5" s="749">
        <f t="shared" si="0"/>
        <v>75242219.68494001</v>
      </c>
      <c r="L5" s="749">
        <f t="shared" si="0"/>
        <v>5328666.2108480707</v>
      </c>
      <c r="M5" s="749">
        <f t="shared" si="0"/>
        <v>3486930.0000000005</v>
      </c>
      <c r="N5" s="749">
        <f t="shared" si="0"/>
        <v>7141762.6695613079</v>
      </c>
      <c r="O5" s="749">
        <f t="shared" si="0"/>
        <v>8047960.0000000009</v>
      </c>
      <c r="P5" s="749">
        <f t="shared" si="0"/>
        <v>1233095.7526470905</v>
      </c>
      <c r="Q5" s="749">
        <f t="shared" si="0"/>
        <v>1193286.5468165507</v>
      </c>
      <c r="R5" s="749">
        <f t="shared" si="0"/>
        <v>892132.28239243082</v>
      </c>
      <c r="S5" s="749">
        <f t="shared" si="0"/>
        <v>1452023.0445797623</v>
      </c>
      <c r="T5" s="749">
        <f t="shared" si="0"/>
        <v>417233.52521091193</v>
      </c>
      <c r="U5" s="749">
        <f t="shared" si="0"/>
        <v>522333.83126728312</v>
      </c>
      <c r="V5" s="749">
        <f t="shared" si="0"/>
        <v>1155589.9234025211</v>
      </c>
      <c r="W5" s="749">
        <f t="shared" si="0"/>
        <v>1284790.2697402409</v>
      </c>
      <c r="X5" s="749">
        <f t="shared" si="0"/>
        <v>854922.81981102005</v>
      </c>
      <c r="Y5" s="749">
        <f t="shared" si="0"/>
        <v>1370394.6530014423</v>
      </c>
      <c r="Z5" s="749">
        <f t="shared" si="0"/>
        <v>351589.87365519209</v>
      </c>
      <c r="AA5" s="749">
        <f t="shared" si="0"/>
        <v>438193.16686083842</v>
      </c>
      <c r="AB5" s="749">
        <f t="shared" si="0"/>
        <v>1821828.2807879294</v>
      </c>
      <c r="AC5" s="749">
        <f t="shared" si="0"/>
        <v>667405.20777318103</v>
      </c>
      <c r="AD5" s="749">
        <f t="shared" si="0"/>
        <v>0</v>
      </c>
      <c r="AE5" s="749">
        <f t="shared" si="0"/>
        <v>17247033.875119753</v>
      </c>
      <c r="AF5" s="749">
        <f t="shared" si="0"/>
        <v>15910269.944993638</v>
      </c>
      <c r="AG5" s="749">
        <f t="shared" si="0"/>
        <v>481411.15701634984</v>
      </c>
      <c r="AH5" s="749">
        <f t="shared" si="0"/>
        <v>88075.135425468514</v>
      </c>
      <c r="AI5" s="749">
        <f t="shared" si="0"/>
        <v>36339417.899999999</v>
      </c>
      <c r="AJ5" s="749">
        <f t="shared" si="0"/>
        <v>3485836.0091232737</v>
      </c>
      <c r="AK5" s="749">
        <f t="shared" si="0"/>
        <v>0</v>
      </c>
      <c r="AL5" s="749">
        <f t="shared" si="0"/>
        <v>222000</v>
      </c>
      <c r="AM5" s="749">
        <f t="shared" si="0"/>
        <v>4317737.3099999987</v>
      </c>
      <c r="AN5" s="749">
        <f t="shared" si="0"/>
        <v>0</v>
      </c>
      <c r="AO5" s="749">
        <f t="shared" si="0"/>
        <v>0</v>
      </c>
      <c r="AP5" s="749">
        <f t="shared" si="0"/>
        <v>0</v>
      </c>
      <c r="AQ5" s="749">
        <f t="shared" si="0"/>
        <v>105356</v>
      </c>
      <c r="AR5" s="749">
        <f t="shared" si="0"/>
        <v>0</v>
      </c>
      <c r="AS5" s="749">
        <f t="shared" si="0"/>
        <v>0</v>
      </c>
      <c r="AT5" s="749">
        <f t="shared" si="0"/>
        <v>0</v>
      </c>
      <c r="AU5" s="749">
        <f t="shared" si="0"/>
        <v>0</v>
      </c>
      <c r="AV5" s="749">
        <f t="shared" si="0"/>
        <v>355886626.62911218</v>
      </c>
      <c r="AW5" s="749">
        <f t="shared" si="0"/>
        <v>71386928.170910984</v>
      </c>
      <c r="AX5" s="749">
        <f t="shared" si="0"/>
        <v>44470347.219123259</v>
      </c>
      <c r="AY5" s="749">
        <f t="shared" si="0"/>
        <v>53737124.139970735</v>
      </c>
      <c r="AZ5" s="749">
        <f t="shared" si="0"/>
        <v>471743902.0191462</v>
      </c>
      <c r="BA5" s="749">
        <f t="shared" si="0"/>
        <v>467098808.70914632</v>
      </c>
      <c r="BB5" s="749">
        <f t="shared" si="0"/>
        <v>1336132</v>
      </c>
      <c r="BC5" s="749">
        <f t="shared" si="0"/>
        <v>446318745.41250002</v>
      </c>
      <c r="BD5" s="749">
        <f t="shared" si="0"/>
        <v>4617114.7770068906</v>
      </c>
      <c r="BE5" s="749">
        <f t="shared" si="0"/>
        <v>973328.81533954758</v>
      </c>
      <c r="BF5" s="749">
        <f t="shared" si="0"/>
        <v>477334345.61149269</v>
      </c>
      <c r="BG5" s="749">
        <f t="shared" si="0"/>
        <v>254026801.68131879</v>
      </c>
      <c r="BH5" s="749">
        <f t="shared" si="0"/>
        <v>223307543.93017399</v>
      </c>
      <c r="BI5" s="749">
        <f t="shared" si="0"/>
        <v>450963838.72249991</v>
      </c>
      <c r="BJ5" s="749">
        <f t="shared" si="0"/>
        <v>406820847.50337654</v>
      </c>
      <c r="BK5" s="749">
        <f t="shared" si="0"/>
        <v>433191354.39236945</v>
      </c>
      <c r="BL5" s="749">
        <f t="shared" si="0"/>
        <v>1242930.2695032402</v>
      </c>
      <c r="BM5" s="749">
        <f t="shared" si="0"/>
        <v>1177482.8157608004</v>
      </c>
      <c r="BN5" s="749">
        <f t="shared" si="0"/>
        <v>18.767981358277044</v>
      </c>
      <c r="BO5" s="749">
        <f t="shared" si="0"/>
        <v>1.0233610841968435</v>
      </c>
      <c r="BP5" s="749">
        <f t="shared" si="0"/>
        <v>1030096.4146692147</v>
      </c>
      <c r="BQ5" s="749">
        <f t="shared" si="0"/>
        <v>478364442.02616203</v>
      </c>
      <c r="BR5" s="749">
        <f t="shared" ref="BR5:CA5" si="1">SUM(BR$6:BR$661)</f>
        <v>1529795.6012234858</v>
      </c>
      <c r="BS5" s="749">
        <f t="shared" si="1"/>
        <v>0</v>
      </c>
      <c r="BT5" s="749">
        <f t="shared" si="1"/>
        <v>1547276.1253727037</v>
      </c>
      <c r="BU5" s="749">
        <f t="shared" si="1"/>
        <v>13.248114645320557</v>
      </c>
      <c r="BV5" s="749">
        <f t="shared" si="1"/>
        <v>-633556.8600000001</v>
      </c>
      <c r="BW5" s="749">
        <f t="shared" si="1"/>
        <v>477730885.16616207</v>
      </c>
      <c r="BX5" s="749">
        <f t="shared" si="1"/>
        <v>0</v>
      </c>
      <c r="BY5" s="749">
        <f t="shared" si="1"/>
        <v>477730885.16616207</v>
      </c>
      <c r="BZ5" s="749">
        <f t="shared" si="1"/>
        <v>4317737.3099999987</v>
      </c>
      <c r="CA5" s="749">
        <f t="shared" si="1"/>
        <v>473413147.85616213</v>
      </c>
      <c r="CB5" s="490"/>
      <c r="CC5" s="490"/>
      <c r="CD5" s="490"/>
      <c r="CE5" s="490"/>
      <c r="CF5" s="490"/>
      <c r="CG5" s="490"/>
      <c r="CH5" s="490"/>
      <c r="CI5" s="531"/>
      <c r="CJ5" s="531"/>
      <c r="CK5" s="531"/>
      <c r="CL5" s="531"/>
      <c r="CM5" s="531"/>
      <c r="CN5" s="531"/>
      <c r="CO5" s="531"/>
      <c r="CP5" s="531"/>
      <c r="CQ5" s="531"/>
      <c r="CR5" s="531"/>
      <c r="CS5" s="531"/>
      <c r="CT5" s="531"/>
      <c r="CU5" s="531"/>
      <c r="CV5" s="531"/>
      <c r="CW5" s="531"/>
      <c r="CX5" s="531"/>
      <c r="CY5" s="531"/>
      <c r="CZ5" s="531"/>
      <c r="DA5" s="531"/>
      <c r="DB5" s="531"/>
      <c r="DC5" s="531"/>
      <c r="DD5" s="531"/>
      <c r="DE5" s="531"/>
      <c r="DF5" s="531"/>
      <c r="DG5" s="531"/>
      <c r="DH5" s="531"/>
      <c r="DI5" s="531"/>
      <c r="DJ5" s="531"/>
      <c r="DK5" s="531"/>
      <c r="DL5" s="531"/>
      <c r="DM5" s="531"/>
      <c r="DN5" s="531"/>
      <c r="DO5" s="531"/>
      <c r="DP5" s="531"/>
      <c r="DQ5" s="531"/>
      <c r="DR5" s="531"/>
      <c r="DS5" s="531"/>
      <c r="DT5" s="531"/>
      <c r="DU5" s="531"/>
      <c r="DV5" s="531"/>
      <c r="DW5" s="531"/>
      <c r="DX5" s="531"/>
      <c r="DY5" s="531"/>
      <c r="DZ5" s="531"/>
      <c r="EA5" s="531"/>
      <c r="EB5" s="531"/>
      <c r="EC5" s="531"/>
      <c r="ED5" s="531"/>
      <c r="EE5" s="531"/>
      <c r="EF5" s="531"/>
      <c r="EG5" s="531"/>
      <c r="EH5" s="531"/>
      <c r="EI5" s="531"/>
      <c r="EJ5" s="531"/>
      <c r="EK5" s="531"/>
      <c r="EL5" s="531"/>
      <c r="EM5" s="531"/>
      <c r="EN5" s="531"/>
      <c r="EO5" s="531"/>
      <c r="EP5" s="531"/>
      <c r="EQ5" s="531"/>
      <c r="ER5" s="531"/>
      <c r="ES5" s="531"/>
      <c r="ET5" s="531"/>
      <c r="EU5" s="531"/>
      <c r="EV5" s="531"/>
      <c r="EW5" s="531"/>
      <c r="EX5" s="531"/>
      <c r="EY5" s="531"/>
      <c r="EZ5" s="596"/>
      <c r="FA5" s="596"/>
    </row>
    <row r="6" spans="1:158" ht="15" customHeight="1">
      <c r="A6" s="486">
        <f>VLOOKUP(D6,'[18]DfE No.'!C:E,3,FALSE)</f>
        <v>205</v>
      </c>
      <c r="B6" s="486">
        <f>VLOOKUP(D6,'Adjusted Factors 22-23'!C:F,4,FALSE)</f>
        <v>0</v>
      </c>
      <c r="C6" s="491">
        <v>124531</v>
      </c>
      <c r="D6" s="491">
        <v>9352002</v>
      </c>
      <c r="E6" s="492" t="s">
        <v>229</v>
      </c>
      <c r="F6" s="332">
        <v>100</v>
      </c>
      <c r="G6" s="332">
        <v>100</v>
      </c>
      <c r="H6" s="332">
        <v>0</v>
      </c>
      <c r="I6" s="125">
        <v>318001.81899999996</v>
      </c>
      <c r="J6" s="125">
        <v>0</v>
      </c>
      <c r="K6" s="125">
        <v>0</v>
      </c>
      <c r="L6" s="125">
        <v>9870</v>
      </c>
      <c r="M6" s="125">
        <v>0</v>
      </c>
      <c r="N6" s="125">
        <v>12980</v>
      </c>
      <c r="O6" s="125">
        <v>0</v>
      </c>
      <c r="P6" s="125">
        <v>0</v>
      </c>
      <c r="Q6" s="125">
        <v>0</v>
      </c>
      <c r="R6" s="125">
        <v>0</v>
      </c>
      <c r="S6" s="125">
        <v>0</v>
      </c>
      <c r="T6" s="125">
        <v>0</v>
      </c>
      <c r="U6" s="125">
        <v>0</v>
      </c>
      <c r="V6" s="125">
        <v>0</v>
      </c>
      <c r="W6" s="125">
        <v>0</v>
      </c>
      <c r="X6" s="125">
        <v>0</v>
      </c>
      <c r="Y6" s="125">
        <v>0</v>
      </c>
      <c r="Z6" s="125">
        <v>0</v>
      </c>
      <c r="AA6" s="125">
        <v>0</v>
      </c>
      <c r="AB6" s="125">
        <v>656.97674418604731</v>
      </c>
      <c r="AC6" s="125">
        <v>0</v>
      </c>
      <c r="AD6" s="125">
        <v>0</v>
      </c>
      <c r="AE6" s="125">
        <v>27056.338028169015</v>
      </c>
      <c r="AF6" s="125">
        <v>0</v>
      </c>
      <c r="AG6" s="125">
        <v>0</v>
      </c>
      <c r="AH6" s="125">
        <v>0</v>
      </c>
      <c r="AI6" s="125">
        <v>121300</v>
      </c>
      <c r="AJ6" s="125">
        <v>36568.758344459275</v>
      </c>
      <c r="AK6" s="125">
        <v>0</v>
      </c>
      <c r="AL6" s="125">
        <v>0</v>
      </c>
      <c r="AM6" s="125">
        <v>13722.5</v>
      </c>
      <c r="AN6" s="125">
        <v>0</v>
      </c>
      <c r="AO6" s="125">
        <v>0</v>
      </c>
      <c r="AP6" s="125">
        <v>0</v>
      </c>
      <c r="AQ6" s="125">
        <v>0</v>
      </c>
      <c r="AR6" s="125">
        <v>0</v>
      </c>
      <c r="AS6" s="125">
        <v>0</v>
      </c>
      <c r="AT6" s="125">
        <v>0</v>
      </c>
      <c r="AU6" s="125">
        <v>0</v>
      </c>
      <c r="AV6" s="125">
        <v>318001.81899999996</v>
      </c>
      <c r="AW6" s="125">
        <v>50563.314772355065</v>
      </c>
      <c r="AX6" s="125">
        <v>171591.25834445929</v>
      </c>
      <c r="AY6" s="125">
        <v>48476.458028169021</v>
      </c>
      <c r="AZ6" s="493">
        <v>540156.39211681439</v>
      </c>
      <c r="BA6" s="493">
        <v>526433.89211681439</v>
      </c>
      <c r="BB6" s="493">
        <v>4265</v>
      </c>
      <c r="BC6" s="493">
        <v>426500</v>
      </c>
      <c r="BD6" s="493">
        <v>0</v>
      </c>
      <c r="BE6" s="493">
        <v>0</v>
      </c>
      <c r="BF6" s="493">
        <v>540156.39211681439</v>
      </c>
      <c r="BG6" s="125">
        <v>540156.39211681439</v>
      </c>
      <c r="BH6" s="125">
        <v>0</v>
      </c>
      <c r="BI6" s="493">
        <v>440222.5</v>
      </c>
      <c r="BJ6" s="493">
        <v>268631.24165554071</v>
      </c>
      <c r="BK6" s="125">
        <v>368565.1337723551</v>
      </c>
      <c r="BL6" s="125">
        <v>3685.651337723551</v>
      </c>
      <c r="BM6" s="125">
        <v>3531.0837418801993</v>
      </c>
      <c r="BN6" s="126">
        <v>4.3773415512668903E-2</v>
      </c>
      <c r="BO6" s="126">
        <v>0</v>
      </c>
      <c r="BP6" s="125">
        <v>0</v>
      </c>
      <c r="BQ6" s="493">
        <v>540156.39211681439</v>
      </c>
      <c r="BR6" s="493">
        <v>5264.3389211681442</v>
      </c>
      <c r="BS6" s="493" t="s">
        <v>948</v>
      </c>
      <c r="BT6" s="493">
        <v>5401.5639211681437</v>
      </c>
      <c r="BU6" s="126">
        <v>4.2571751972942495E-2</v>
      </c>
      <c r="BV6" s="125">
        <v>-2659</v>
      </c>
      <c r="BW6" s="125">
        <v>537497.39211681439</v>
      </c>
      <c r="BX6" s="125">
        <v>0</v>
      </c>
      <c r="BY6" s="125">
        <v>537497.39211681439</v>
      </c>
      <c r="BZ6" s="125">
        <v>13722.5</v>
      </c>
      <c r="CA6" s="125">
        <v>523774.89211681439</v>
      </c>
      <c r="CB6" s="490">
        <f>IF(B6=0,CE6,0)</f>
        <v>318400.80999999994</v>
      </c>
      <c r="CC6" s="490">
        <f>IF(B6=0,CF6,0)</f>
        <v>8462</v>
      </c>
      <c r="CD6" s="490">
        <f>BD6+BE6</f>
        <v>0</v>
      </c>
      <c r="CE6" s="490">
        <f>IF(ISERROR(VLOOKUP(A6,'20-21 Cfwds'!A:F,3,FALSE)),0,(VLOOKUP(A6,'20-21 Cfwds'!A:F,3,FALSE)))</f>
        <v>318400.80999999994</v>
      </c>
      <c r="CF6" s="490">
        <f>IF(ISERROR(VLOOKUP(A6,'20-21 Cfwds'!A:G,4,FALSE)),0,(VLOOKUP(A6,'20-21 Cfwds'!A:G,4,FALSE)))</f>
        <v>8462</v>
      </c>
      <c r="CG6" s="490"/>
      <c r="CH6" s="490"/>
      <c r="CI6" s="531"/>
      <c r="CJ6" s="531"/>
      <c r="CK6" s="531"/>
      <c r="CL6" s="531"/>
      <c r="CM6" s="531"/>
      <c r="CN6" s="531"/>
      <c r="CO6" s="531"/>
      <c r="CP6" s="531"/>
      <c r="CQ6" s="531"/>
      <c r="CR6" s="531"/>
      <c r="CS6" s="531"/>
      <c r="CT6" s="531"/>
      <c r="CU6" s="531"/>
      <c r="CV6" s="531"/>
      <c r="CW6" s="531"/>
      <c r="CX6" s="531"/>
      <c r="CY6" s="531"/>
      <c r="CZ6" s="531"/>
      <c r="DA6" s="531"/>
      <c r="DB6" s="531"/>
      <c r="DC6" s="531"/>
      <c r="DD6" s="531"/>
      <c r="DE6" s="531"/>
      <c r="DF6" s="531"/>
      <c r="DG6" s="531"/>
      <c r="DH6" s="531"/>
      <c r="DI6" s="531"/>
      <c r="DJ6" s="531"/>
      <c r="DK6" s="531"/>
      <c r="DL6" s="531"/>
      <c r="DM6" s="531"/>
      <c r="DN6" s="531"/>
      <c r="DO6" s="531"/>
      <c r="DP6" s="531"/>
      <c r="DQ6" s="531"/>
      <c r="DR6" s="531"/>
      <c r="DS6" s="531"/>
      <c r="DT6" s="531"/>
      <c r="DU6" s="531"/>
      <c r="DV6" s="531"/>
      <c r="DW6" s="531"/>
      <c r="DX6" s="531"/>
      <c r="DY6" s="531"/>
      <c r="DZ6" s="531"/>
      <c r="EA6" s="531"/>
      <c r="EB6" s="531"/>
      <c r="EC6" s="531"/>
      <c r="ED6" s="531"/>
      <c r="EE6" s="531"/>
      <c r="EF6" s="531"/>
      <c r="EG6" s="531"/>
      <c r="EH6" s="531"/>
      <c r="EI6" s="531"/>
      <c r="EJ6" s="531"/>
      <c r="EK6" s="531"/>
      <c r="EL6" s="531"/>
      <c r="EM6" s="531"/>
      <c r="EN6" s="531"/>
      <c r="EO6" s="531"/>
      <c r="EP6" s="531"/>
      <c r="EQ6" s="531"/>
      <c r="ER6" s="531"/>
      <c r="ES6" s="531"/>
      <c r="ET6" s="531"/>
      <c r="EU6" s="531"/>
      <c r="EV6" s="531"/>
      <c r="EW6" s="531"/>
      <c r="EX6" s="531"/>
      <c r="EY6" s="531"/>
      <c r="EZ6" s="531"/>
      <c r="FA6" s="531"/>
      <c r="FB6" s="518"/>
    </row>
    <row r="7" spans="1:158" ht="15" customHeight="1">
      <c r="A7" s="486">
        <f>VLOOKUP(D7,'[18]DfE No.'!C:E,3,FALSE)</f>
        <v>436</v>
      </c>
      <c r="B7" s="486">
        <f>VLOOKUP(D7,'Adjusted Factors 22-23'!C:F,4,FALSE)</f>
        <v>0</v>
      </c>
      <c r="C7" s="491">
        <v>124534</v>
      </c>
      <c r="D7" s="491">
        <v>9352007</v>
      </c>
      <c r="E7" s="492" t="s">
        <v>351</v>
      </c>
      <c r="F7" s="332">
        <v>302</v>
      </c>
      <c r="G7" s="332">
        <v>302</v>
      </c>
      <c r="H7" s="332">
        <v>0</v>
      </c>
      <c r="I7" s="125">
        <v>960365.49337999988</v>
      </c>
      <c r="J7" s="125">
        <v>0</v>
      </c>
      <c r="K7" s="125">
        <v>0</v>
      </c>
      <c r="L7" s="125">
        <v>21149.99999999996</v>
      </c>
      <c r="M7" s="125">
        <v>0</v>
      </c>
      <c r="N7" s="125">
        <v>27730.000000000058</v>
      </c>
      <c r="O7" s="125">
        <v>0</v>
      </c>
      <c r="P7" s="125">
        <v>880.00000000000114</v>
      </c>
      <c r="Q7" s="125">
        <v>270.00000000000034</v>
      </c>
      <c r="R7" s="125">
        <v>0</v>
      </c>
      <c r="S7" s="125">
        <v>0</v>
      </c>
      <c r="T7" s="125">
        <v>0</v>
      </c>
      <c r="U7" s="125">
        <v>0</v>
      </c>
      <c r="V7" s="125">
        <v>0</v>
      </c>
      <c r="W7" s="125">
        <v>0</v>
      </c>
      <c r="X7" s="125">
        <v>0</v>
      </c>
      <c r="Y7" s="125">
        <v>0</v>
      </c>
      <c r="Z7" s="125">
        <v>0</v>
      </c>
      <c r="AA7" s="125">
        <v>0</v>
      </c>
      <c r="AB7" s="125">
        <v>2741.0441767068187</v>
      </c>
      <c r="AC7" s="125">
        <v>0</v>
      </c>
      <c r="AD7" s="125">
        <v>0</v>
      </c>
      <c r="AE7" s="125">
        <v>83655.175097276267</v>
      </c>
      <c r="AF7" s="125">
        <v>0</v>
      </c>
      <c r="AG7" s="125">
        <v>813.99999999999739</v>
      </c>
      <c r="AH7" s="125">
        <v>0</v>
      </c>
      <c r="AI7" s="125">
        <v>121300</v>
      </c>
      <c r="AJ7" s="125">
        <v>0</v>
      </c>
      <c r="AK7" s="125">
        <v>0</v>
      </c>
      <c r="AL7" s="125">
        <v>0</v>
      </c>
      <c r="AM7" s="125">
        <v>27648</v>
      </c>
      <c r="AN7" s="125">
        <v>0</v>
      </c>
      <c r="AO7" s="125">
        <v>0</v>
      </c>
      <c r="AP7" s="125">
        <v>0</v>
      </c>
      <c r="AQ7" s="125">
        <v>0</v>
      </c>
      <c r="AR7" s="125">
        <v>0</v>
      </c>
      <c r="AS7" s="125">
        <v>0</v>
      </c>
      <c r="AT7" s="125">
        <v>0</v>
      </c>
      <c r="AU7" s="125">
        <v>0</v>
      </c>
      <c r="AV7" s="125">
        <v>960365.49337999988</v>
      </c>
      <c r="AW7" s="125">
        <v>137240.21927398309</v>
      </c>
      <c r="AX7" s="125">
        <v>148948</v>
      </c>
      <c r="AY7" s="125">
        <v>118665.29509727628</v>
      </c>
      <c r="AZ7" s="493">
        <v>1246553.7126539829</v>
      </c>
      <c r="BA7" s="493">
        <v>1218905.7126539829</v>
      </c>
      <c r="BB7" s="493">
        <v>4265</v>
      </c>
      <c r="BC7" s="493">
        <v>1288030</v>
      </c>
      <c r="BD7" s="493">
        <v>69124.287346017081</v>
      </c>
      <c r="BE7" s="493">
        <v>0</v>
      </c>
      <c r="BF7" s="493">
        <v>1315678</v>
      </c>
      <c r="BG7" s="125">
        <v>1315678</v>
      </c>
      <c r="BH7" s="125">
        <v>0</v>
      </c>
      <c r="BI7" s="493">
        <v>1315678</v>
      </c>
      <c r="BJ7" s="493">
        <v>1166730</v>
      </c>
      <c r="BK7" s="125">
        <v>1166730</v>
      </c>
      <c r="BL7" s="125">
        <v>3863.344370860927</v>
      </c>
      <c r="BM7" s="125">
        <v>3766.0068259385666</v>
      </c>
      <c r="BN7" s="126">
        <v>2.584635382281918E-2</v>
      </c>
      <c r="BO7" s="126">
        <v>0</v>
      </c>
      <c r="BP7" s="125">
        <v>0</v>
      </c>
      <c r="BQ7" s="493">
        <v>1315678</v>
      </c>
      <c r="BR7" s="493">
        <v>4265</v>
      </c>
      <c r="BS7" s="493" t="s">
        <v>948</v>
      </c>
      <c r="BT7" s="493">
        <v>4356.5496688741723</v>
      </c>
      <c r="BU7" s="126">
        <v>1.9228109004663319E-2</v>
      </c>
      <c r="BV7" s="125">
        <v>-8030.18</v>
      </c>
      <c r="BW7" s="125">
        <v>1307647.82</v>
      </c>
      <c r="BX7" s="125">
        <v>0</v>
      </c>
      <c r="BY7" s="125">
        <v>1307647.82</v>
      </c>
      <c r="BZ7" s="125">
        <v>27648</v>
      </c>
      <c r="CA7" s="125">
        <v>1279999.82</v>
      </c>
      <c r="CB7" s="490">
        <f t="shared" ref="CB7:CB70" si="2">IF(B7=0,CE7,0)</f>
        <v>138100.64000000071</v>
      </c>
      <c r="CC7" s="490">
        <f t="shared" ref="CC7:CC70" si="3">IF(B7=0,CF7,0)</f>
        <v>16480.650000000001</v>
      </c>
      <c r="CD7" s="490">
        <f t="shared" ref="CD7:CD70" si="4">BD7+BE7</f>
        <v>69124.287346017081</v>
      </c>
      <c r="CE7" s="490">
        <f>IF(ISERROR(VLOOKUP(A7,'20-21 Cfwds'!A:F,3,FALSE)),0,(VLOOKUP(A7,'20-21 Cfwds'!A:F,3,FALSE)))</f>
        <v>138100.64000000071</v>
      </c>
      <c r="CF7" s="490">
        <f>IF(ISERROR(VLOOKUP(A7,'20-21 Cfwds'!A:G,4,FALSE)),0,(VLOOKUP(A7,'20-21 Cfwds'!A:G,4,FALSE)))</f>
        <v>16480.650000000001</v>
      </c>
      <c r="CG7" s="490"/>
      <c r="CH7" s="490"/>
      <c r="CI7" s="531"/>
      <c r="CJ7" s="531"/>
      <c r="CK7" s="531"/>
      <c r="CL7" s="531"/>
      <c r="CM7" s="531"/>
      <c r="CN7" s="531"/>
      <c r="CO7" s="531"/>
      <c r="CP7" s="531"/>
      <c r="CQ7" s="531"/>
      <c r="CR7" s="531"/>
      <c r="CS7" s="531"/>
      <c r="CT7" s="531"/>
      <c r="CU7" s="531"/>
      <c r="CV7" s="531"/>
      <c r="CW7" s="531"/>
      <c r="CX7" s="531"/>
      <c r="CY7" s="531"/>
      <c r="CZ7" s="531"/>
      <c r="DA7" s="531"/>
      <c r="DB7" s="531"/>
      <c r="DC7" s="531"/>
      <c r="DD7" s="531"/>
      <c r="DE7" s="531"/>
      <c r="DF7" s="531"/>
      <c r="DG7" s="531"/>
      <c r="DH7" s="531"/>
      <c r="DI7" s="531"/>
      <c r="DJ7" s="531"/>
      <c r="DK7" s="531"/>
      <c r="DL7" s="531"/>
      <c r="DM7" s="531"/>
      <c r="DN7" s="531"/>
      <c r="DO7" s="531"/>
      <c r="DP7" s="531"/>
      <c r="DQ7" s="531"/>
      <c r="DR7" s="531"/>
      <c r="DS7" s="531"/>
      <c r="DT7" s="531"/>
      <c r="DU7" s="531"/>
      <c r="DV7" s="531"/>
      <c r="DW7" s="531"/>
      <c r="DX7" s="531"/>
      <c r="DY7" s="531"/>
      <c r="DZ7" s="531"/>
      <c r="EA7" s="531"/>
      <c r="EB7" s="531"/>
      <c r="EC7" s="531"/>
      <c r="ED7" s="531"/>
      <c r="EE7" s="531"/>
      <c r="EF7" s="531"/>
      <c r="EG7" s="531"/>
      <c r="EH7" s="531"/>
      <c r="EI7" s="531"/>
      <c r="EJ7" s="531"/>
      <c r="EK7" s="531"/>
      <c r="EL7" s="531"/>
      <c r="EM7" s="531"/>
      <c r="EN7" s="531"/>
      <c r="EO7" s="531"/>
      <c r="EP7" s="531"/>
      <c r="EQ7" s="531"/>
      <c r="ER7" s="531"/>
      <c r="ES7" s="531"/>
      <c r="ET7" s="531"/>
      <c r="EU7" s="531"/>
      <c r="EV7" s="531"/>
      <c r="EW7" s="531"/>
      <c r="EX7" s="531"/>
      <c r="EY7" s="531"/>
      <c r="EZ7" s="531"/>
      <c r="FA7" s="531"/>
    </row>
    <row r="8" spans="1:158" ht="15" customHeight="1">
      <c r="A8" s="486">
        <f>VLOOKUP(D8,'[18]DfE No.'!C:E,3,FALSE)</f>
        <v>443</v>
      </c>
      <c r="B8" s="486">
        <f>VLOOKUP(D8,'Adjusted Factors 22-23'!C:F,4,FALSE)</f>
        <v>0</v>
      </c>
      <c r="C8" s="491">
        <v>124536</v>
      </c>
      <c r="D8" s="491">
        <v>9352009</v>
      </c>
      <c r="E8" s="492" t="s">
        <v>356</v>
      </c>
      <c r="F8" s="332">
        <v>289</v>
      </c>
      <c r="G8" s="332">
        <v>289</v>
      </c>
      <c r="H8" s="332">
        <v>0</v>
      </c>
      <c r="I8" s="125">
        <v>919025.25690999988</v>
      </c>
      <c r="J8" s="125">
        <v>0</v>
      </c>
      <c r="K8" s="125">
        <v>0</v>
      </c>
      <c r="L8" s="125">
        <v>43710.000000000065</v>
      </c>
      <c r="M8" s="125">
        <v>0</v>
      </c>
      <c r="N8" s="125">
        <v>62539.999999999964</v>
      </c>
      <c r="O8" s="125">
        <v>0</v>
      </c>
      <c r="P8" s="125">
        <v>16060.000000000027</v>
      </c>
      <c r="Q8" s="125">
        <v>15659.999999999973</v>
      </c>
      <c r="R8" s="125">
        <v>0</v>
      </c>
      <c r="S8" s="125">
        <v>0</v>
      </c>
      <c r="T8" s="125">
        <v>0</v>
      </c>
      <c r="U8" s="125">
        <v>0</v>
      </c>
      <c r="V8" s="125">
        <v>0</v>
      </c>
      <c r="W8" s="125">
        <v>0</v>
      </c>
      <c r="X8" s="125">
        <v>0</v>
      </c>
      <c r="Y8" s="125">
        <v>0</v>
      </c>
      <c r="Z8" s="125">
        <v>0</v>
      </c>
      <c r="AA8" s="125">
        <v>0</v>
      </c>
      <c r="AB8" s="125">
        <v>7624.2023346303586</v>
      </c>
      <c r="AC8" s="125">
        <v>0</v>
      </c>
      <c r="AD8" s="125">
        <v>0</v>
      </c>
      <c r="AE8" s="125">
        <v>94012.57575757576</v>
      </c>
      <c r="AF8" s="125">
        <v>0</v>
      </c>
      <c r="AG8" s="125">
        <v>9860.4999999999927</v>
      </c>
      <c r="AH8" s="125">
        <v>0</v>
      </c>
      <c r="AI8" s="125">
        <v>121300</v>
      </c>
      <c r="AJ8" s="125">
        <v>0</v>
      </c>
      <c r="AK8" s="125">
        <v>0</v>
      </c>
      <c r="AL8" s="125">
        <v>0</v>
      </c>
      <c r="AM8" s="125">
        <v>23827.25</v>
      </c>
      <c r="AN8" s="125">
        <v>0</v>
      </c>
      <c r="AO8" s="125">
        <v>0</v>
      </c>
      <c r="AP8" s="125">
        <v>0</v>
      </c>
      <c r="AQ8" s="125">
        <v>0</v>
      </c>
      <c r="AR8" s="125">
        <v>0</v>
      </c>
      <c r="AS8" s="125">
        <v>0</v>
      </c>
      <c r="AT8" s="125">
        <v>0</v>
      </c>
      <c r="AU8" s="125">
        <v>0</v>
      </c>
      <c r="AV8" s="125">
        <v>919025.25690999988</v>
      </c>
      <c r="AW8" s="125">
        <v>249467.27809220616</v>
      </c>
      <c r="AX8" s="125">
        <v>145127.25</v>
      </c>
      <c r="AY8" s="125">
        <v>172992.69575757577</v>
      </c>
      <c r="AZ8" s="493">
        <v>1313619.785002206</v>
      </c>
      <c r="BA8" s="493">
        <v>1289792.535002206</v>
      </c>
      <c r="BB8" s="493">
        <v>4265</v>
      </c>
      <c r="BC8" s="493">
        <v>1232585</v>
      </c>
      <c r="BD8" s="493">
        <v>0</v>
      </c>
      <c r="BE8" s="493">
        <v>0</v>
      </c>
      <c r="BF8" s="493">
        <v>1313619.785002206</v>
      </c>
      <c r="BG8" s="125">
        <v>1313619.785002206</v>
      </c>
      <c r="BH8" s="125">
        <v>0</v>
      </c>
      <c r="BI8" s="493">
        <v>1256412.25</v>
      </c>
      <c r="BJ8" s="493">
        <v>1111285</v>
      </c>
      <c r="BK8" s="125">
        <v>1168492.535002206</v>
      </c>
      <c r="BL8" s="125">
        <v>4043.2267647135154</v>
      </c>
      <c r="BM8" s="125">
        <v>3984.9235879725088</v>
      </c>
      <c r="BN8" s="126">
        <v>1.4630939704083688E-2</v>
      </c>
      <c r="BO8" s="126">
        <v>3.8690602959163111E-3</v>
      </c>
      <c r="BP8" s="125">
        <v>4455.7758849441079</v>
      </c>
      <c r="BQ8" s="493">
        <v>1318075.56088715</v>
      </c>
      <c r="BR8" s="493">
        <v>4478.3678577410037</v>
      </c>
      <c r="BS8" s="493" t="s">
        <v>948</v>
      </c>
      <c r="BT8" s="493">
        <v>4560.8150895749131</v>
      </c>
      <c r="BU8" s="126">
        <v>1.721199374864768E-2</v>
      </c>
      <c r="BV8" s="125">
        <v>-7684.51</v>
      </c>
      <c r="BW8" s="125">
        <v>1310391.05088715</v>
      </c>
      <c r="BX8" s="125">
        <v>0</v>
      </c>
      <c r="BY8" s="125">
        <v>1310391.05088715</v>
      </c>
      <c r="BZ8" s="125">
        <v>23827.25</v>
      </c>
      <c r="CA8" s="125">
        <v>1286563.80088715</v>
      </c>
      <c r="CB8" s="490">
        <f t="shared" si="2"/>
        <v>205843.32999999984</v>
      </c>
      <c r="CC8" s="490">
        <f t="shared" si="3"/>
        <v>12678.66</v>
      </c>
      <c r="CD8" s="490">
        <f t="shared" si="4"/>
        <v>0</v>
      </c>
      <c r="CE8" s="490">
        <f>IF(ISERROR(VLOOKUP(A8,'20-21 Cfwds'!A:F,3,FALSE)),0,(VLOOKUP(A8,'20-21 Cfwds'!A:F,3,FALSE)))</f>
        <v>205843.32999999984</v>
      </c>
      <c r="CF8" s="490">
        <f>IF(ISERROR(VLOOKUP(A8,'20-21 Cfwds'!A:G,4,FALSE)),0,(VLOOKUP(A8,'20-21 Cfwds'!A:G,4,FALSE)))</f>
        <v>12678.66</v>
      </c>
      <c r="CG8" s="490"/>
      <c r="CH8" s="490"/>
      <c r="CI8" s="531"/>
      <c r="CJ8" s="531"/>
      <c r="CK8" s="531"/>
      <c r="CL8" s="531"/>
      <c r="CM8" s="531"/>
      <c r="CN8" s="531"/>
      <c r="CO8" s="531"/>
      <c r="CP8" s="531"/>
      <c r="CQ8" s="531"/>
      <c r="CR8" s="531"/>
      <c r="CS8" s="531"/>
      <c r="CT8" s="531"/>
      <c r="CU8" s="531"/>
      <c r="CV8" s="531"/>
      <c r="CW8" s="531"/>
      <c r="CX8" s="531"/>
      <c r="CY8" s="531"/>
      <c r="CZ8" s="531"/>
      <c r="DA8" s="531"/>
      <c r="DB8" s="531"/>
      <c r="DC8" s="531"/>
      <c r="DD8" s="531"/>
      <c r="DE8" s="531"/>
      <c r="DF8" s="531"/>
      <c r="DG8" s="531"/>
      <c r="DH8" s="531"/>
      <c r="DI8" s="531"/>
      <c r="DJ8" s="531"/>
      <c r="DK8" s="531"/>
      <c r="DL8" s="531"/>
      <c r="DM8" s="531"/>
      <c r="DN8" s="531"/>
      <c r="DO8" s="531"/>
      <c r="DP8" s="531"/>
      <c r="DQ8" s="531"/>
      <c r="DR8" s="531"/>
      <c r="DS8" s="531"/>
      <c r="DT8" s="531"/>
      <c r="DU8" s="531"/>
      <c r="DV8" s="531"/>
      <c r="DW8" s="531"/>
      <c r="DX8" s="531"/>
      <c r="DY8" s="531"/>
      <c r="DZ8" s="531"/>
      <c r="EA8" s="531"/>
      <c r="EB8" s="531"/>
      <c r="EC8" s="531"/>
      <c r="ED8" s="531"/>
      <c r="EE8" s="531"/>
      <c r="EF8" s="531"/>
      <c r="EG8" s="531"/>
      <c r="EH8" s="531"/>
      <c r="EI8" s="531"/>
      <c r="EJ8" s="531"/>
      <c r="EK8" s="531"/>
      <c r="EL8" s="531"/>
      <c r="EM8" s="531"/>
      <c r="EN8" s="531"/>
      <c r="EO8" s="531"/>
      <c r="EP8" s="531"/>
      <c r="EQ8" s="531"/>
      <c r="ER8" s="531"/>
      <c r="ES8" s="531"/>
      <c r="ET8" s="531"/>
      <c r="EU8" s="531"/>
      <c r="EV8" s="531"/>
      <c r="EW8" s="531"/>
      <c r="EX8" s="531"/>
      <c r="EY8" s="531"/>
      <c r="EZ8" s="531"/>
      <c r="FA8" s="531"/>
    </row>
    <row r="9" spans="1:158" ht="15" customHeight="1">
      <c r="A9" s="486">
        <f>VLOOKUP(D9,'[18]DfE No.'!C:E,3,FALSE)</f>
        <v>451</v>
      </c>
      <c r="B9" s="486">
        <f>VLOOKUP(D9,'Adjusted Factors 22-23'!C:F,4,FALSE)</f>
        <v>0</v>
      </c>
      <c r="C9" s="491">
        <v>124537</v>
      </c>
      <c r="D9" s="491">
        <v>9352011</v>
      </c>
      <c r="E9" s="492" t="s">
        <v>364</v>
      </c>
      <c r="F9" s="332">
        <v>198</v>
      </c>
      <c r="G9" s="332">
        <v>198</v>
      </c>
      <c r="H9" s="332">
        <v>0</v>
      </c>
      <c r="I9" s="125">
        <v>629643.60161999997</v>
      </c>
      <c r="J9" s="125">
        <v>0</v>
      </c>
      <c r="K9" s="125">
        <v>0</v>
      </c>
      <c r="L9" s="125">
        <v>14100.000000000045</v>
      </c>
      <c r="M9" s="125">
        <v>0</v>
      </c>
      <c r="N9" s="125">
        <v>18880.000000000044</v>
      </c>
      <c r="O9" s="125">
        <v>0</v>
      </c>
      <c r="P9" s="125">
        <v>1980.000000000002</v>
      </c>
      <c r="Q9" s="125">
        <v>269.99999999999994</v>
      </c>
      <c r="R9" s="125">
        <v>0</v>
      </c>
      <c r="S9" s="125">
        <v>0</v>
      </c>
      <c r="T9" s="125">
        <v>0</v>
      </c>
      <c r="U9" s="125">
        <v>0</v>
      </c>
      <c r="V9" s="125">
        <v>0</v>
      </c>
      <c r="W9" s="125">
        <v>0</v>
      </c>
      <c r="X9" s="125">
        <v>0</v>
      </c>
      <c r="Y9" s="125">
        <v>0</v>
      </c>
      <c r="Z9" s="125">
        <v>0</v>
      </c>
      <c r="AA9" s="125">
        <v>0</v>
      </c>
      <c r="AB9" s="125">
        <v>7281.4792899408285</v>
      </c>
      <c r="AC9" s="125">
        <v>0</v>
      </c>
      <c r="AD9" s="125">
        <v>0</v>
      </c>
      <c r="AE9" s="125">
        <v>54570.731707317071</v>
      </c>
      <c r="AF9" s="125">
        <v>0</v>
      </c>
      <c r="AG9" s="125">
        <v>0</v>
      </c>
      <c r="AH9" s="125">
        <v>0</v>
      </c>
      <c r="AI9" s="125">
        <v>121300</v>
      </c>
      <c r="AJ9" s="125">
        <v>0</v>
      </c>
      <c r="AK9" s="125">
        <v>0</v>
      </c>
      <c r="AL9" s="125">
        <v>0</v>
      </c>
      <c r="AM9" s="125">
        <v>23702.5</v>
      </c>
      <c r="AN9" s="125">
        <v>0</v>
      </c>
      <c r="AO9" s="125">
        <v>0</v>
      </c>
      <c r="AP9" s="125">
        <v>0</v>
      </c>
      <c r="AQ9" s="125">
        <v>0</v>
      </c>
      <c r="AR9" s="125">
        <v>0</v>
      </c>
      <c r="AS9" s="125">
        <v>0</v>
      </c>
      <c r="AT9" s="125">
        <v>0</v>
      </c>
      <c r="AU9" s="125">
        <v>0</v>
      </c>
      <c r="AV9" s="125">
        <v>629643.60161999997</v>
      </c>
      <c r="AW9" s="125">
        <v>97082.210997257993</v>
      </c>
      <c r="AX9" s="125">
        <v>145002.5</v>
      </c>
      <c r="AY9" s="125">
        <v>82180.85170731711</v>
      </c>
      <c r="AZ9" s="493">
        <v>871728.31261725794</v>
      </c>
      <c r="BA9" s="493">
        <v>848025.81261725794</v>
      </c>
      <c r="BB9" s="493">
        <v>4265</v>
      </c>
      <c r="BC9" s="493">
        <v>844470</v>
      </c>
      <c r="BD9" s="493">
        <v>0</v>
      </c>
      <c r="BE9" s="493">
        <v>0</v>
      </c>
      <c r="BF9" s="493">
        <v>871728.31261725794</v>
      </c>
      <c r="BG9" s="125">
        <v>871728.31261725782</v>
      </c>
      <c r="BH9" s="125">
        <v>0</v>
      </c>
      <c r="BI9" s="493">
        <v>868172.5</v>
      </c>
      <c r="BJ9" s="493">
        <v>723170</v>
      </c>
      <c r="BK9" s="125">
        <v>726725.81261725794</v>
      </c>
      <c r="BL9" s="125">
        <v>3670.3323869558481</v>
      </c>
      <c r="BM9" s="125">
        <v>3581.0987145728641</v>
      </c>
      <c r="BN9" s="126">
        <v>2.491795940163781E-2</v>
      </c>
      <c r="BO9" s="126">
        <v>0</v>
      </c>
      <c r="BP9" s="125">
        <v>0</v>
      </c>
      <c r="BQ9" s="493">
        <v>871728.31261725794</v>
      </c>
      <c r="BR9" s="493">
        <v>4282.9586495821104</v>
      </c>
      <c r="BS9" s="493" t="s">
        <v>948</v>
      </c>
      <c r="BT9" s="493">
        <v>4402.6682455417067</v>
      </c>
      <c r="BU9" s="126">
        <v>2.155894314054474E-2</v>
      </c>
      <c r="BV9" s="125">
        <v>-5264.82</v>
      </c>
      <c r="BW9" s="125">
        <v>866463.49261725799</v>
      </c>
      <c r="BX9" s="125">
        <v>0</v>
      </c>
      <c r="BY9" s="125">
        <v>866463.49261725799</v>
      </c>
      <c r="BZ9" s="125">
        <v>23702.5</v>
      </c>
      <c r="CA9" s="125">
        <v>842760.99261725799</v>
      </c>
      <c r="CB9" s="490">
        <f t="shared" si="2"/>
        <v>126259.21000000008</v>
      </c>
      <c r="CC9" s="490">
        <f t="shared" si="3"/>
        <v>11879.75</v>
      </c>
      <c r="CD9" s="490">
        <f t="shared" si="4"/>
        <v>0</v>
      </c>
      <c r="CE9" s="490">
        <f>IF(ISERROR(VLOOKUP(A9,'20-21 Cfwds'!A:F,3,FALSE)),0,(VLOOKUP(A9,'20-21 Cfwds'!A:F,3,FALSE)))</f>
        <v>126259.21000000008</v>
      </c>
      <c r="CF9" s="490">
        <f>IF(ISERROR(VLOOKUP(A9,'20-21 Cfwds'!A:G,4,FALSE)),0,(VLOOKUP(A9,'20-21 Cfwds'!A:G,4,FALSE)))</f>
        <v>11879.75</v>
      </c>
      <c r="CG9" s="490"/>
      <c r="CH9" s="490"/>
      <c r="CI9" s="531"/>
      <c r="CJ9" s="531"/>
      <c r="CK9" s="531"/>
      <c r="CL9" s="531"/>
      <c r="CM9" s="531"/>
      <c r="CN9" s="531"/>
      <c r="CO9" s="531"/>
      <c r="CP9" s="531"/>
      <c r="CQ9" s="531"/>
      <c r="CR9" s="531"/>
      <c r="CS9" s="531"/>
      <c r="CT9" s="531"/>
      <c r="CU9" s="531"/>
      <c r="CV9" s="531"/>
      <c r="CW9" s="531"/>
      <c r="CX9" s="531"/>
      <c r="CY9" s="531"/>
      <c r="CZ9" s="531"/>
      <c r="DA9" s="531"/>
      <c r="DB9" s="531"/>
      <c r="DC9" s="531"/>
      <c r="DD9" s="531"/>
      <c r="DE9" s="531"/>
      <c r="DF9" s="531"/>
      <c r="DG9" s="531"/>
      <c r="DH9" s="531"/>
      <c r="DI9" s="531"/>
      <c r="DJ9" s="531"/>
      <c r="DK9" s="531"/>
      <c r="DL9" s="531"/>
      <c r="DM9" s="531"/>
      <c r="DN9" s="531"/>
      <c r="DO9" s="531"/>
      <c r="DP9" s="531"/>
      <c r="DQ9" s="531"/>
      <c r="DR9" s="531"/>
      <c r="DS9" s="531"/>
      <c r="DT9" s="531"/>
      <c r="DU9" s="531"/>
      <c r="DV9" s="531"/>
      <c r="DW9" s="531"/>
      <c r="DX9" s="531"/>
      <c r="DY9" s="531"/>
      <c r="DZ9" s="531"/>
      <c r="EA9" s="531"/>
      <c r="EB9" s="531"/>
      <c r="EC9" s="531"/>
      <c r="ED9" s="531"/>
      <c r="EE9" s="531"/>
      <c r="EF9" s="531"/>
      <c r="EG9" s="531"/>
      <c r="EH9" s="531"/>
      <c r="EI9" s="531"/>
      <c r="EJ9" s="531"/>
      <c r="EK9" s="531"/>
      <c r="EL9" s="531"/>
      <c r="EM9" s="531"/>
      <c r="EN9" s="531"/>
      <c r="EO9" s="531"/>
      <c r="EP9" s="531"/>
      <c r="EQ9" s="531"/>
      <c r="ER9" s="531"/>
      <c r="ES9" s="531"/>
      <c r="ET9" s="531"/>
      <c r="EU9" s="531"/>
      <c r="EV9" s="531"/>
      <c r="EW9" s="531"/>
      <c r="EX9" s="531"/>
      <c r="EY9" s="531"/>
      <c r="EZ9" s="531"/>
      <c r="FA9" s="531"/>
    </row>
    <row r="10" spans="1:158" ht="15" customHeight="1">
      <c r="A10" s="486">
        <f>VLOOKUP(D10,'[18]DfE No.'!C:E,3,FALSE)</f>
        <v>460</v>
      </c>
      <c r="B10" s="486">
        <f>VLOOKUP(D10,'Adjusted Factors 22-23'!C:F,4,FALSE)</f>
        <v>0</v>
      </c>
      <c r="C10" s="491">
        <v>124538</v>
      </c>
      <c r="D10" s="491">
        <v>9352012</v>
      </c>
      <c r="E10" s="492" t="s">
        <v>370</v>
      </c>
      <c r="F10" s="332">
        <v>69</v>
      </c>
      <c r="G10" s="332">
        <v>69</v>
      </c>
      <c r="H10" s="332">
        <v>0</v>
      </c>
      <c r="I10" s="125">
        <v>219421.25511</v>
      </c>
      <c r="J10" s="125">
        <v>0</v>
      </c>
      <c r="K10" s="125">
        <v>0</v>
      </c>
      <c r="L10" s="125">
        <v>7519.9999999999845</v>
      </c>
      <c r="M10" s="125">
        <v>0</v>
      </c>
      <c r="N10" s="125">
        <v>10030.000000000004</v>
      </c>
      <c r="O10" s="125">
        <v>0</v>
      </c>
      <c r="P10" s="125">
        <v>439.99999999999983</v>
      </c>
      <c r="Q10" s="125">
        <v>0</v>
      </c>
      <c r="R10" s="125">
        <v>0</v>
      </c>
      <c r="S10" s="125">
        <v>0</v>
      </c>
      <c r="T10" s="125">
        <v>0</v>
      </c>
      <c r="U10" s="125">
        <v>0</v>
      </c>
      <c r="V10" s="125">
        <v>0</v>
      </c>
      <c r="W10" s="125">
        <v>0</v>
      </c>
      <c r="X10" s="125">
        <v>0</v>
      </c>
      <c r="Y10" s="125">
        <v>0</v>
      </c>
      <c r="Z10" s="125">
        <v>0</v>
      </c>
      <c r="AA10" s="125">
        <v>0</v>
      </c>
      <c r="AB10" s="125">
        <v>649.75000000000136</v>
      </c>
      <c r="AC10" s="125">
        <v>0</v>
      </c>
      <c r="AD10" s="125">
        <v>0</v>
      </c>
      <c r="AE10" s="125">
        <v>22277.142857142855</v>
      </c>
      <c r="AF10" s="125">
        <v>0</v>
      </c>
      <c r="AG10" s="125">
        <v>795.49999999999852</v>
      </c>
      <c r="AH10" s="125">
        <v>0</v>
      </c>
      <c r="AI10" s="125">
        <v>121300</v>
      </c>
      <c r="AJ10" s="125">
        <v>55000</v>
      </c>
      <c r="AK10" s="125">
        <v>0</v>
      </c>
      <c r="AL10" s="125">
        <v>1000</v>
      </c>
      <c r="AM10" s="125">
        <v>7734.5</v>
      </c>
      <c r="AN10" s="125">
        <v>0</v>
      </c>
      <c r="AO10" s="125">
        <v>0</v>
      </c>
      <c r="AP10" s="125">
        <v>0</v>
      </c>
      <c r="AQ10" s="125">
        <v>0</v>
      </c>
      <c r="AR10" s="125">
        <v>0</v>
      </c>
      <c r="AS10" s="125">
        <v>0</v>
      </c>
      <c r="AT10" s="125">
        <v>0</v>
      </c>
      <c r="AU10" s="125">
        <v>0</v>
      </c>
      <c r="AV10" s="125">
        <v>219421.25511</v>
      </c>
      <c r="AW10" s="125">
        <v>41712.392857142841</v>
      </c>
      <c r="AX10" s="125">
        <v>185034.5</v>
      </c>
      <c r="AY10" s="125">
        <v>41267.26285714285</v>
      </c>
      <c r="AZ10" s="493">
        <v>446168.14796714287</v>
      </c>
      <c r="BA10" s="493">
        <v>437433.64796714287</v>
      </c>
      <c r="BB10" s="493">
        <v>4265</v>
      </c>
      <c r="BC10" s="493">
        <v>294285</v>
      </c>
      <c r="BD10" s="493">
        <v>0</v>
      </c>
      <c r="BE10" s="493">
        <v>0</v>
      </c>
      <c r="BF10" s="493">
        <v>446168.14796714287</v>
      </c>
      <c r="BG10" s="125">
        <v>446168.14796714281</v>
      </c>
      <c r="BH10" s="125">
        <v>0</v>
      </c>
      <c r="BI10" s="493">
        <v>303019.5</v>
      </c>
      <c r="BJ10" s="493">
        <v>118985</v>
      </c>
      <c r="BK10" s="125">
        <v>262133.64796714287</v>
      </c>
      <c r="BL10" s="125">
        <v>3799.0383763354039</v>
      </c>
      <c r="BM10" s="125">
        <v>3431.5019619718305</v>
      </c>
      <c r="BN10" s="126">
        <v>0.1071065727010039</v>
      </c>
      <c r="BO10" s="126">
        <v>0</v>
      </c>
      <c r="BP10" s="125">
        <v>0</v>
      </c>
      <c r="BQ10" s="493">
        <v>446168.14796714287</v>
      </c>
      <c r="BR10" s="493">
        <v>6339.6180864803318</v>
      </c>
      <c r="BS10" s="493" t="s">
        <v>948</v>
      </c>
      <c r="BT10" s="493">
        <v>6466.2050430020709</v>
      </c>
      <c r="BU10" s="126">
        <v>7.3489688372682549E-2</v>
      </c>
      <c r="BV10" s="125">
        <v>-1834.71</v>
      </c>
      <c r="BW10" s="125">
        <v>444333.43796714285</v>
      </c>
      <c r="BX10" s="125">
        <v>0</v>
      </c>
      <c r="BY10" s="125">
        <v>444333.43796714285</v>
      </c>
      <c r="BZ10" s="125">
        <v>7734.5</v>
      </c>
      <c r="CA10" s="125">
        <v>436598.93796714285</v>
      </c>
      <c r="CB10" s="490">
        <f t="shared" si="2"/>
        <v>385881.77000000048</v>
      </c>
      <c r="CC10" s="490">
        <f t="shared" si="3"/>
        <v>13317.310000000001</v>
      </c>
      <c r="CD10" s="490">
        <f t="shared" si="4"/>
        <v>0</v>
      </c>
      <c r="CE10" s="490">
        <f>IF(ISERROR(VLOOKUP(A10,'20-21 Cfwds'!A:F,3,FALSE)),0,(VLOOKUP(A10,'20-21 Cfwds'!A:F,3,FALSE)))</f>
        <v>385881.77000000048</v>
      </c>
      <c r="CF10" s="490">
        <f>IF(ISERROR(VLOOKUP(A10,'20-21 Cfwds'!A:G,4,FALSE)),0,(VLOOKUP(A10,'20-21 Cfwds'!A:G,4,FALSE)))</f>
        <v>13317.310000000001</v>
      </c>
      <c r="CG10" s="490"/>
      <c r="CH10" s="490"/>
      <c r="CI10" s="531"/>
      <c r="CJ10" s="531"/>
      <c r="CK10" s="531"/>
      <c r="CL10" s="531"/>
      <c r="CM10" s="531"/>
      <c r="CN10" s="531"/>
      <c r="CO10" s="531"/>
      <c r="CP10" s="531"/>
      <c r="CQ10" s="531"/>
      <c r="CR10" s="531"/>
      <c r="CS10" s="531"/>
      <c r="CT10" s="531"/>
      <c r="CU10" s="531"/>
      <c r="CV10" s="531"/>
      <c r="CW10" s="531"/>
      <c r="CX10" s="531"/>
      <c r="CY10" s="531"/>
      <c r="CZ10" s="531"/>
      <c r="DA10" s="531"/>
      <c r="DB10" s="531"/>
      <c r="DC10" s="531"/>
      <c r="DD10" s="531"/>
      <c r="DE10" s="531"/>
      <c r="DF10" s="531"/>
      <c r="DG10" s="531"/>
      <c r="DH10" s="531"/>
      <c r="DI10" s="531"/>
      <c r="DJ10" s="531"/>
      <c r="DK10" s="531"/>
      <c r="DL10" s="531"/>
      <c r="DM10" s="531"/>
      <c r="DN10" s="531"/>
      <c r="DO10" s="531"/>
      <c r="DP10" s="531"/>
      <c r="DQ10" s="531"/>
      <c r="DR10" s="531"/>
      <c r="DS10" s="531"/>
      <c r="DT10" s="531"/>
      <c r="DU10" s="531"/>
      <c r="DV10" s="531"/>
      <c r="DW10" s="531"/>
      <c r="DX10" s="531"/>
      <c r="DY10" s="531"/>
      <c r="DZ10" s="531"/>
      <c r="EA10" s="531"/>
      <c r="EB10" s="531"/>
      <c r="EC10" s="531"/>
      <c r="ED10" s="531"/>
      <c r="EE10" s="531"/>
      <c r="EF10" s="531"/>
      <c r="EG10" s="531"/>
      <c r="EH10" s="531"/>
      <c r="EI10" s="531"/>
      <c r="EJ10" s="531"/>
      <c r="EK10" s="531"/>
      <c r="EL10" s="531"/>
      <c r="EM10" s="531"/>
      <c r="EN10" s="531"/>
      <c r="EO10" s="531"/>
      <c r="EP10" s="531"/>
      <c r="EQ10" s="531"/>
      <c r="ER10" s="531"/>
      <c r="ES10" s="531"/>
      <c r="ET10" s="531"/>
      <c r="EU10" s="531"/>
      <c r="EV10" s="531"/>
      <c r="EW10" s="531"/>
      <c r="EX10" s="531"/>
      <c r="EY10" s="531"/>
      <c r="EZ10" s="531"/>
      <c r="FA10" s="531"/>
    </row>
    <row r="11" spans="1:158" ht="15" customHeight="1">
      <c r="A11" s="486">
        <f>VLOOKUP(D11,'[18]DfE No.'!C:E,3,FALSE)</f>
        <v>466</v>
      </c>
      <c r="B11" s="486">
        <f>VLOOKUP(D11,'Adjusted Factors 22-23'!C:F,4,FALSE)</f>
        <v>0</v>
      </c>
      <c r="C11" s="491">
        <v>124539</v>
      </c>
      <c r="D11" s="491">
        <v>9352013</v>
      </c>
      <c r="E11" s="492" t="s">
        <v>374</v>
      </c>
      <c r="F11" s="332">
        <v>280</v>
      </c>
      <c r="G11" s="332">
        <v>280</v>
      </c>
      <c r="H11" s="332">
        <v>0</v>
      </c>
      <c r="I11" s="125">
        <v>890405.09319999989</v>
      </c>
      <c r="J11" s="125">
        <v>0</v>
      </c>
      <c r="K11" s="125">
        <v>0</v>
      </c>
      <c r="L11" s="125">
        <v>20210.000000000058</v>
      </c>
      <c r="M11" s="125">
        <v>0</v>
      </c>
      <c r="N11" s="125">
        <v>27730.000000000025</v>
      </c>
      <c r="O11" s="125">
        <v>0</v>
      </c>
      <c r="P11" s="125">
        <v>0</v>
      </c>
      <c r="Q11" s="125">
        <v>1350.0000000000034</v>
      </c>
      <c r="R11" s="125">
        <v>0</v>
      </c>
      <c r="S11" s="125">
        <v>0</v>
      </c>
      <c r="T11" s="125">
        <v>0</v>
      </c>
      <c r="U11" s="125">
        <v>0</v>
      </c>
      <c r="V11" s="125">
        <v>0</v>
      </c>
      <c r="W11" s="125">
        <v>0</v>
      </c>
      <c r="X11" s="125">
        <v>0</v>
      </c>
      <c r="Y11" s="125">
        <v>0</v>
      </c>
      <c r="Z11" s="125">
        <v>0</v>
      </c>
      <c r="AA11" s="125">
        <v>0</v>
      </c>
      <c r="AB11" s="125">
        <v>2019.5744680851046</v>
      </c>
      <c r="AC11" s="125">
        <v>0</v>
      </c>
      <c r="AD11" s="125">
        <v>0</v>
      </c>
      <c r="AE11" s="125">
        <v>106364.25531914893</v>
      </c>
      <c r="AF11" s="125">
        <v>0</v>
      </c>
      <c r="AG11" s="125">
        <v>184.99999999999682</v>
      </c>
      <c r="AH11" s="125">
        <v>0</v>
      </c>
      <c r="AI11" s="125">
        <v>121300</v>
      </c>
      <c r="AJ11" s="125">
        <v>0</v>
      </c>
      <c r="AK11" s="125">
        <v>0</v>
      </c>
      <c r="AL11" s="125">
        <v>0</v>
      </c>
      <c r="AM11" s="125">
        <v>21457</v>
      </c>
      <c r="AN11" s="125">
        <v>0</v>
      </c>
      <c r="AO11" s="125">
        <v>0</v>
      </c>
      <c r="AP11" s="125">
        <v>0</v>
      </c>
      <c r="AQ11" s="125">
        <v>0</v>
      </c>
      <c r="AR11" s="125">
        <v>0</v>
      </c>
      <c r="AS11" s="125">
        <v>0</v>
      </c>
      <c r="AT11" s="125">
        <v>0</v>
      </c>
      <c r="AU11" s="125">
        <v>0</v>
      </c>
      <c r="AV11" s="125">
        <v>890405.09319999989</v>
      </c>
      <c r="AW11" s="125">
        <v>157858.82978723414</v>
      </c>
      <c r="AX11" s="125">
        <v>142757</v>
      </c>
      <c r="AY11" s="125">
        <v>141004.37531914897</v>
      </c>
      <c r="AZ11" s="493">
        <v>1191020.9229872341</v>
      </c>
      <c r="BA11" s="493">
        <v>1169563.9229872341</v>
      </c>
      <c r="BB11" s="493">
        <v>4265</v>
      </c>
      <c r="BC11" s="493">
        <v>1194200</v>
      </c>
      <c r="BD11" s="493">
        <v>24636.07701276592</v>
      </c>
      <c r="BE11" s="493">
        <v>0</v>
      </c>
      <c r="BF11" s="493">
        <v>1215657</v>
      </c>
      <c r="BG11" s="125">
        <v>1215657</v>
      </c>
      <c r="BH11" s="125">
        <v>0</v>
      </c>
      <c r="BI11" s="493">
        <v>1215657</v>
      </c>
      <c r="BJ11" s="493">
        <v>1072900</v>
      </c>
      <c r="BK11" s="125">
        <v>1072900</v>
      </c>
      <c r="BL11" s="125">
        <v>3831.7857142857142</v>
      </c>
      <c r="BM11" s="125">
        <v>3738.909090909091</v>
      </c>
      <c r="BN11" s="126">
        <v>2.4840567427126422E-2</v>
      </c>
      <c r="BO11" s="126">
        <v>0</v>
      </c>
      <c r="BP11" s="125">
        <v>0</v>
      </c>
      <c r="BQ11" s="493">
        <v>1215657</v>
      </c>
      <c r="BR11" s="493">
        <v>4265</v>
      </c>
      <c r="BS11" s="493" t="s">
        <v>948</v>
      </c>
      <c r="BT11" s="493">
        <v>4341.6321428571428</v>
      </c>
      <c r="BU11" s="126">
        <v>1.9635084196699237E-2</v>
      </c>
      <c r="BV11" s="125">
        <v>-7445.2</v>
      </c>
      <c r="BW11" s="125">
        <v>1208211.8</v>
      </c>
      <c r="BX11" s="125">
        <v>0</v>
      </c>
      <c r="BY11" s="125">
        <v>1208211.8</v>
      </c>
      <c r="BZ11" s="125">
        <v>21457</v>
      </c>
      <c r="CA11" s="125">
        <v>1186754.8</v>
      </c>
      <c r="CB11" s="490">
        <f t="shared" si="2"/>
        <v>156071.99</v>
      </c>
      <c r="CC11" s="490">
        <f t="shared" si="3"/>
        <v>4944.4000000000015</v>
      </c>
      <c r="CD11" s="490">
        <f t="shared" si="4"/>
        <v>24636.07701276592</v>
      </c>
      <c r="CE11" s="490">
        <f>IF(ISERROR(VLOOKUP(A11,'20-21 Cfwds'!A:F,3,FALSE)),0,(VLOOKUP(A11,'20-21 Cfwds'!A:F,3,FALSE)))</f>
        <v>156071.99</v>
      </c>
      <c r="CF11" s="490">
        <f>IF(ISERROR(VLOOKUP(A11,'20-21 Cfwds'!A:G,4,FALSE)),0,(VLOOKUP(A11,'20-21 Cfwds'!A:G,4,FALSE)))</f>
        <v>4944.4000000000015</v>
      </c>
      <c r="CG11" s="490"/>
      <c r="CH11" s="490"/>
      <c r="CI11" s="531"/>
      <c r="CJ11" s="531"/>
      <c r="CK11" s="531"/>
      <c r="CL11" s="531"/>
      <c r="CM11" s="531"/>
      <c r="CN11" s="531"/>
      <c r="CO11" s="531"/>
      <c r="CP11" s="531"/>
      <c r="CQ11" s="531"/>
      <c r="CR11" s="531"/>
      <c r="CS11" s="531"/>
      <c r="CT11" s="531"/>
      <c r="CU11" s="531"/>
      <c r="CV11" s="531"/>
      <c r="CW11" s="531"/>
      <c r="CX11" s="531"/>
      <c r="CY11" s="531"/>
      <c r="CZ11" s="531"/>
      <c r="DA11" s="531"/>
      <c r="DB11" s="531"/>
      <c r="DC11" s="531"/>
      <c r="DD11" s="531"/>
      <c r="DE11" s="531"/>
      <c r="DF11" s="531"/>
      <c r="DG11" s="531"/>
      <c r="DH11" s="531"/>
      <c r="DI11" s="531"/>
      <c r="DJ11" s="531"/>
      <c r="DK11" s="531"/>
      <c r="DL11" s="531"/>
      <c r="DM11" s="531"/>
      <c r="DN11" s="531"/>
      <c r="DO11" s="531"/>
      <c r="DP11" s="531"/>
      <c r="DQ11" s="531"/>
      <c r="DR11" s="531"/>
      <c r="DS11" s="531"/>
      <c r="DT11" s="531"/>
      <c r="DU11" s="531"/>
      <c r="DV11" s="531"/>
      <c r="DW11" s="531"/>
      <c r="DX11" s="531"/>
      <c r="DY11" s="531"/>
      <c r="DZ11" s="531"/>
      <c r="EA11" s="531"/>
      <c r="EB11" s="531"/>
      <c r="EC11" s="531"/>
      <c r="ED11" s="531"/>
      <c r="EE11" s="531"/>
      <c r="EF11" s="531"/>
      <c r="EG11" s="531"/>
      <c r="EH11" s="531"/>
      <c r="EI11" s="531"/>
      <c r="EJ11" s="531"/>
      <c r="EK11" s="531"/>
      <c r="EL11" s="531"/>
      <c r="EM11" s="531"/>
      <c r="EN11" s="531"/>
      <c r="EO11" s="531"/>
      <c r="EP11" s="531"/>
      <c r="EQ11" s="531"/>
      <c r="ER11" s="531"/>
      <c r="ES11" s="531"/>
      <c r="ET11" s="531"/>
      <c r="EU11" s="531"/>
      <c r="EV11" s="531"/>
      <c r="EW11" s="531"/>
      <c r="EX11" s="531"/>
      <c r="EY11" s="531"/>
      <c r="EZ11" s="531"/>
      <c r="FA11" s="531"/>
    </row>
    <row r="12" spans="1:158" ht="15" customHeight="1">
      <c r="A12" s="486">
        <f>VLOOKUP(D12,'[18]DfE No.'!C:E,3,FALSE)</f>
        <v>467</v>
      </c>
      <c r="B12" s="486">
        <f>VLOOKUP(D12,'Adjusted Factors 22-23'!C:F,4,FALSE)</f>
        <v>0</v>
      </c>
      <c r="C12" s="491">
        <v>124540</v>
      </c>
      <c r="D12" s="491">
        <v>9352015</v>
      </c>
      <c r="E12" s="492" t="s">
        <v>375</v>
      </c>
      <c r="F12" s="332">
        <v>125</v>
      </c>
      <c r="G12" s="332">
        <v>125</v>
      </c>
      <c r="H12" s="332">
        <v>0</v>
      </c>
      <c r="I12" s="125">
        <v>397502.27374999999</v>
      </c>
      <c r="J12" s="125">
        <v>0</v>
      </c>
      <c r="K12" s="125">
        <v>0</v>
      </c>
      <c r="L12" s="125">
        <v>7520</v>
      </c>
      <c r="M12" s="125">
        <v>0</v>
      </c>
      <c r="N12" s="125">
        <v>10030</v>
      </c>
      <c r="O12" s="125">
        <v>0</v>
      </c>
      <c r="P12" s="125">
        <v>14740</v>
      </c>
      <c r="Q12" s="125">
        <v>0</v>
      </c>
      <c r="R12" s="125">
        <v>0</v>
      </c>
      <c r="S12" s="125">
        <v>0</v>
      </c>
      <c r="T12" s="125">
        <v>0</v>
      </c>
      <c r="U12" s="125">
        <v>0</v>
      </c>
      <c r="V12" s="125">
        <v>0</v>
      </c>
      <c r="W12" s="125">
        <v>0</v>
      </c>
      <c r="X12" s="125">
        <v>0</v>
      </c>
      <c r="Y12" s="125">
        <v>0</v>
      </c>
      <c r="Z12" s="125">
        <v>0</v>
      </c>
      <c r="AA12" s="125">
        <v>0</v>
      </c>
      <c r="AB12" s="125">
        <v>1295.8715596330269</v>
      </c>
      <c r="AC12" s="125">
        <v>0</v>
      </c>
      <c r="AD12" s="125">
        <v>0</v>
      </c>
      <c r="AE12" s="125">
        <v>32696.759259259263</v>
      </c>
      <c r="AF12" s="125">
        <v>0</v>
      </c>
      <c r="AG12" s="125">
        <v>462.5000000000004</v>
      </c>
      <c r="AH12" s="125">
        <v>0</v>
      </c>
      <c r="AI12" s="125">
        <v>121300</v>
      </c>
      <c r="AJ12" s="125">
        <v>18210.94793057409</v>
      </c>
      <c r="AK12" s="125">
        <v>0</v>
      </c>
      <c r="AL12" s="125">
        <v>0</v>
      </c>
      <c r="AM12" s="125">
        <v>11851.25</v>
      </c>
      <c r="AN12" s="125">
        <v>0</v>
      </c>
      <c r="AO12" s="125">
        <v>0</v>
      </c>
      <c r="AP12" s="125">
        <v>0</v>
      </c>
      <c r="AQ12" s="125">
        <v>0</v>
      </c>
      <c r="AR12" s="125">
        <v>0</v>
      </c>
      <c r="AS12" s="125">
        <v>0</v>
      </c>
      <c r="AT12" s="125">
        <v>0</v>
      </c>
      <c r="AU12" s="125">
        <v>0</v>
      </c>
      <c r="AV12" s="125">
        <v>397502.27374999999</v>
      </c>
      <c r="AW12" s="125">
        <v>66745.130818892299</v>
      </c>
      <c r="AX12" s="125">
        <v>151362.1979305741</v>
      </c>
      <c r="AY12" s="125">
        <v>58836.879259259265</v>
      </c>
      <c r="AZ12" s="493">
        <v>615609.60249946639</v>
      </c>
      <c r="BA12" s="493">
        <v>603758.35249946639</v>
      </c>
      <c r="BB12" s="493">
        <v>4265</v>
      </c>
      <c r="BC12" s="493">
        <v>533125</v>
      </c>
      <c r="BD12" s="493">
        <v>0</v>
      </c>
      <c r="BE12" s="493">
        <v>0</v>
      </c>
      <c r="BF12" s="493">
        <v>615609.60249946639</v>
      </c>
      <c r="BG12" s="125">
        <v>615609.60249946639</v>
      </c>
      <c r="BH12" s="125">
        <v>0</v>
      </c>
      <c r="BI12" s="493">
        <v>544976.25</v>
      </c>
      <c r="BJ12" s="493">
        <v>393614.05206942593</v>
      </c>
      <c r="BK12" s="125">
        <v>464247.40456889232</v>
      </c>
      <c r="BL12" s="125">
        <v>3713.9792365511385</v>
      </c>
      <c r="BM12" s="125">
        <v>3581.3334480122921</v>
      </c>
      <c r="BN12" s="126">
        <v>3.7038100602575064E-2</v>
      </c>
      <c r="BO12" s="126">
        <v>0</v>
      </c>
      <c r="BP12" s="125">
        <v>0</v>
      </c>
      <c r="BQ12" s="493">
        <v>615609.60249946639</v>
      </c>
      <c r="BR12" s="493">
        <v>4830.0668199957308</v>
      </c>
      <c r="BS12" s="493" t="s">
        <v>948</v>
      </c>
      <c r="BT12" s="493">
        <v>4924.8768199957312</v>
      </c>
      <c r="BU12" s="126">
        <v>7.9196505741812029E-3</v>
      </c>
      <c r="BV12" s="125">
        <v>-3323.75</v>
      </c>
      <c r="BW12" s="125">
        <v>612285.85249946639</v>
      </c>
      <c r="BX12" s="125">
        <v>0</v>
      </c>
      <c r="BY12" s="125">
        <v>612285.85249946639</v>
      </c>
      <c r="BZ12" s="125">
        <v>11851.25</v>
      </c>
      <c r="CA12" s="125">
        <v>600434.60249946639</v>
      </c>
      <c r="CB12" s="490">
        <f t="shared" si="2"/>
        <v>147956.81000000023</v>
      </c>
      <c r="CC12" s="490">
        <f t="shared" si="3"/>
        <v>12772.349999999999</v>
      </c>
      <c r="CD12" s="490">
        <f t="shared" si="4"/>
        <v>0</v>
      </c>
      <c r="CE12" s="490">
        <f>IF(ISERROR(VLOOKUP(A12,'20-21 Cfwds'!A:F,3,FALSE)),0,(VLOOKUP(A12,'20-21 Cfwds'!A:F,3,FALSE)))</f>
        <v>147956.81000000023</v>
      </c>
      <c r="CF12" s="490">
        <f>IF(ISERROR(VLOOKUP(A12,'20-21 Cfwds'!A:G,4,FALSE)),0,(VLOOKUP(A12,'20-21 Cfwds'!A:G,4,FALSE)))</f>
        <v>12772.349999999999</v>
      </c>
      <c r="CG12" s="490"/>
      <c r="CH12" s="490"/>
      <c r="CI12" s="531"/>
      <c r="CJ12" s="531"/>
      <c r="CK12" s="531"/>
      <c r="CL12" s="531"/>
      <c r="CM12" s="531"/>
      <c r="CN12" s="531"/>
      <c r="CO12" s="531"/>
      <c r="CP12" s="531"/>
      <c r="CQ12" s="531"/>
      <c r="CR12" s="531"/>
      <c r="CS12" s="531"/>
      <c r="CT12" s="531"/>
      <c r="CU12" s="531"/>
      <c r="CV12" s="531"/>
      <c r="CW12" s="531"/>
      <c r="CX12" s="531"/>
      <c r="CY12" s="531"/>
      <c r="CZ12" s="531"/>
      <c r="DA12" s="531"/>
      <c r="DB12" s="531"/>
      <c r="DC12" s="531"/>
      <c r="DD12" s="531"/>
      <c r="DE12" s="531"/>
      <c r="DF12" s="531"/>
      <c r="DG12" s="531"/>
      <c r="DH12" s="531"/>
      <c r="DI12" s="531"/>
      <c r="DJ12" s="531"/>
      <c r="DK12" s="531"/>
      <c r="DL12" s="531"/>
      <c r="DM12" s="531"/>
      <c r="DN12" s="531"/>
      <c r="DO12" s="531"/>
      <c r="DP12" s="531"/>
      <c r="DQ12" s="531"/>
      <c r="DR12" s="531"/>
      <c r="DS12" s="531"/>
      <c r="DT12" s="531"/>
      <c r="DU12" s="531"/>
      <c r="DV12" s="531"/>
      <c r="DW12" s="531"/>
      <c r="DX12" s="531"/>
      <c r="DY12" s="531"/>
      <c r="DZ12" s="531"/>
      <c r="EA12" s="531"/>
      <c r="EB12" s="531"/>
      <c r="EC12" s="531"/>
      <c r="ED12" s="531"/>
      <c r="EE12" s="531"/>
      <c r="EF12" s="531"/>
      <c r="EG12" s="531"/>
      <c r="EH12" s="531"/>
      <c r="EI12" s="531"/>
      <c r="EJ12" s="531"/>
      <c r="EK12" s="531"/>
      <c r="EL12" s="531"/>
      <c r="EM12" s="531"/>
      <c r="EN12" s="531"/>
      <c r="EO12" s="531"/>
      <c r="EP12" s="531"/>
      <c r="EQ12" s="531"/>
      <c r="ER12" s="531"/>
      <c r="ES12" s="531"/>
      <c r="ET12" s="531"/>
      <c r="EU12" s="531"/>
      <c r="EV12" s="531"/>
      <c r="EW12" s="531"/>
      <c r="EX12" s="531"/>
      <c r="EY12" s="531"/>
      <c r="EZ12" s="531"/>
      <c r="FA12" s="531"/>
    </row>
    <row r="13" spans="1:158" ht="15" customHeight="1">
      <c r="A13" s="486">
        <f>VLOOKUP(D13,'[18]DfE No.'!C:E,3,FALSE)</f>
        <v>508</v>
      </c>
      <c r="B13" s="486">
        <f>VLOOKUP(D13,'Adjusted Factors 22-23'!C:F,4,FALSE)</f>
        <v>0</v>
      </c>
      <c r="C13" s="491">
        <v>140623</v>
      </c>
      <c r="D13" s="491">
        <v>9352016</v>
      </c>
      <c r="E13" s="492" t="s">
        <v>652</v>
      </c>
      <c r="F13" s="332">
        <v>164</v>
      </c>
      <c r="G13" s="332">
        <v>164</v>
      </c>
      <c r="H13" s="332">
        <v>0</v>
      </c>
      <c r="I13" s="125">
        <v>521522.98315999995</v>
      </c>
      <c r="J13" s="125">
        <v>0</v>
      </c>
      <c r="K13" s="125">
        <v>0</v>
      </c>
      <c r="L13" s="125">
        <v>11750.000000000009</v>
      </c>
      <c r="M13" s="125">
        <v>0</v>
      </c>
      <c r="N13" s="125">
        <v>16519.999999999982</v>
      </c>
      <c r="O13" s="125">
        <v>0</v>
      </c>
      <c r="P13" s="125">
        <v>1760.000000000002</v>
      </c>
      <c r="Q13" s="125">
        <v>1350.0000000000009</v>
      </c>
      <c r="R13" s="125">
        <v>0</v>
      </c>
      <c r="S13" s="125">
        <v>10579.999999999969</v>
      </c>
      <c r="T13" s="125">
        <v>0</v>
      </c>
      <c r="U13" s="125">
        <v>0</v>
      </c>
      <c r="V13" s="125">
        <v>0</v>
      </c>
      <c r="W13" s="125">
        <v>0</v>
      </c>
      <c r="X13" s="125">
        <v>0</v>
      </c>
      <c r="Y13" s="125">
        <v>0</v>
      </c>
      <c r="Z13" s="125">
        <v>0</v>
      </c>
      <c r="AA13" s="125">
        <v>0</v>
      </c>
      <c r="AB13" s="125">
        <v>1999.85611510791</v>
      </c>
      <c r="AC13" s="125">
        <v>0</v>
      </c>
      <c r="AD13" s="125">
        <v>0</v>
      </c>
      <c r="AE13" s="125">
        <v>22599.999999999996</v>
      </c>
      <c r="AF13" s="125">
        <v>0</v>
      </c>
      <c r="AG13" s="125">
        <v>0</v>
      </c>
      <c r="AH13" s="125">
        <v>0</v>
      </c>
      <c r="AI13" s="125">
        <v>121300</v>
      </c>
      <c r="AJ13" s="125">
        <v>0</v>
      </c>
      <c r="AK13" s="125">
        <v>0</v>
      </c>
      <c r="AL13" s="125">
        <v>0</v>
      </c>
      <c r="AM13" s="125">
        <v>8089.6</v>
      </c>
      <c r="AN13" s="125">
        <v>0</v>
      </c>
      <c r="AO13" s="125">
        <v>0</v>
      </c>
      <c r="AP13" s="125">
        <v>0</v>
      </c>
      <c r="AQ13" s="125">
        <v>0</v>
      </c>
      <c r="AR13" s="125">
        <v>0</v>
      </c>
      <c r="AS13" s="125">
        <v>0</v>
      </c>
      <c r="AT13" s="125">
        <v>0</v>
      </c>
      <c r="AU13" s="125">
        <v>0</v>
      </c>
      <c r="AV13" s="125">
        <v>521522.98315999995</v>
      </c>
      <c r="AW13" s="125">
        <v>66559.856115107876</v>
      </c>
      <c r="AX13" s="125">
        <v>129389.6</v>
      </c>
      <c r="AY13" s="125">
        <v>53575.119999999981</v>
      </c>
      <c r="AZ13" s="493">
        <v>717472.43927510781</v>
      </c>
      <c r="BA13" s="493">
        <v>709382.83927510784</v>
      </c>
      <c r="BB13" s="493">
        <v>4265</v>
      </c>
      <c r="BC13" s="493">
        <v>699460</v>
      </c>
      <c r="BD13" s="493">
        <v>0</v>
      </c>
      <c r="BE13" s="493">
        <v>0</v>
      </c>
      <c r="BF13" s="493">
        <v>717472.43927510781</v>
      </c>
      <c r="BG13" s="125">
        <v>717472.43927510781</v>
      </c>
      <c r="BH13" s="125">
        <v>0</v>
      </c>
      <c r="BI13" s="493">
        <v>707549.6</v>
      </c>
      <c r="BJ13" s="493">
        <v>578160</v>
      </c>
      <c r="BK13" s="125">
        <v>588082.83927510784</v>
      </c>
      <c r="BL13" s="125">
        <v>3585.8709711896818</v>
      </c>
      <c r="BM13" s="125">
        <v>3491.0449341317371</v>
      </c>
      <c r="BN13" s="126">
        <v>2.7162651540470348E-2</v>
      </c>
      <c r="BO13" s="126">
        <v>0</v>
      </c>
      <c r="BP13" s="125">
        <v>0</v>
      </c>
      <c r="BQ13" s="493">
        <v>717472.43927510781</v>
      </c>
      <c r="BR13" s="493">
        <v>4325.5051175311455</v>
      </c>
      <c r="BS13" s="493" t="s">
        <v>948</v>
      </c>
      <c r="BT13" s="493">
        <v>4374.8319467994379</v>
      </c>
      <c r="BU13" s="126">
        <v>2.5551630780349832E-2</v>
      </c>
      <c r="BV13" s="125">
        <v>-4360.76</v>
      </c>
      <c r="BW13" s="125">
        <v>713111.6792751078</v>
      </c>
      <c r="BX13" s="125">
        <v>0</v>
      </c>
      <c r="BY13" s="125">
        <v>713111.6792751078</v>
      </c>
      <c r="BZ13" s="125">
        <v>8089.6</v>
      </c>
      <c r="CA13" s="125">
        <v>705022.07927510783</v>
      </c>
      <c r="CB13" s="490">
        <f t="shared" si="2"/>
        <v>132958.90999999968</v>
      </c>
      <c r="CC13" s="490">
        <f t="shared" si="3"/>
        <v>0</v>
      </c>
      <c r="CD13" s="490">
        <f t="shared" si="4"/>
        <v>0</v>
      </c>
      <c r="CE13" s="490">
        <f>IF(ISERROR(VLOOKUP(A13,'20-21 Cfwds'!A:F,3,FALSE)),0,(VLOOKUP(A13,'20-21 Cfwds'!A:F,3,FALSE)))</f>
        <v>132958.90999999968</v>
      </c>
      <c r="CF13" s="490">
        <f>IF(ISERROR(VLOOKUP(A13,'20-21 Cfwds'!A:G,4,FALSE)),0,(VLOOKUP(A13,'20-21 Cfwds'!A:G,4,FALSE)))</f>
        <v>0</v>
      </c>
      <c r="CG13" s="490"/>
      <c r="CH13" s="490"/>
      <c r="CI13" s="531"/>
      <c r="CJ13" s="531"/>
      <c r="CK13" s="531"/>
      <c r="CL13" s="531"/>
      <c r="CM13" s="531"/>
      <c r="CN13" s="531"/>
      <c r="CO13" s="531"/>
      <c r="CP13" s="531"/>
      <c r="CQ13" s="531"/>
      <c r="CR13" s="531"/>
      <c r="CS13" s="531"/>
      <c r="CT13" s="531"/>
      <c r="CU13" s="531"/>
      <c r="CV13" s="531"/>
      <c r="CW13" s="531"/>
      <c r="CX13" s="531"/>
      <c r="CY13" s="531"/>
      <c r="CZ13" s="531"/>
      <c r="DA13" s="531"/>
      <c r="DB13" s="531"/>
      <c r="DC13" s="531"/>
      <c r="DD13" s="531"/>
      <c r="DE13" s="531"/>
      <c r="DF13" s="531"/>
      <c r="DG13" s="531"/>
      <c r="DH13" s="531"/>
      <c r="DI13" s="531"/>
      <c r="DJ13" s="531"/>
      <c r="DK13" s="531"/>
      <c r="DL13" s="531"/>
      <c r="DM13" s="531"/>
      <c r="DN13" s="531"/>
      <c r="DO13" s="531"/>
      <c r="DP13" s="531"/>
      <c r="DQ13" s="531"/>
      <c r="DR13" s="531"/>
      <c r="DS13" s="531"/>
      <c r="DT13" s="531"/>
      <c r="DU13" s="531"/>
      <c r="DV13" s="531"/>
      <c r="DW13" s="531"/>
      <c r="DX13" s="531"/>
      <c r="DY13" s="531"/>
      <c r="DZ13" s="531"/>
      <c r="EA13" s="531"/>
      <c r="EB13" s="531"/>
      <c r="EC13" s="531"/>
      <c r="ED13" s="531"/>
      <c r="EE13" s="531"/>
      <c r="EF13" s="531"/>
      <c r="EG13" s="531"/>
      <c r="EH13" s="531"/>
      <c r="EI13" s="531"/>
      <c r="EJ13" s="531"/>
      <c r="EK13" s="531"/>
      <c r="EL13" s="531"/>
      <c r="EM13" s="531"/>
      <c r="EN13" s="531"/>
      <c r="EO13" s="531"/>
      <c r="EP13" s="531"/>
      <c r="EQ13" s="531"/>
      <c r="ER13" s="531"/>
      <c r="ES13" s="531"/>
      <c r="ET13" s="531"/>
      <c r="EU13" s="531"/>
      <c r="EV13" s="531"/>
      <c r="EW13" s="531"/>
      <c r="EX13" s="531"/>
      <c r="EY13" s="531"/>
      <c r="EZ13" s="531"/>
      <c r="FA13" s="531"/>
    </row>
    <row r="14" spans="1:158" ht="15" customHeight="1">
      <c r="A14" s="486">
        <f>VLOOKUP(D14,'[18]DfE No.'!C:E,3,FALSE)</f>
        <v>479</v>
      </c>
      <c r="B14" s="486">
        <f>VLOOKUP(D14,'Adjusted Factors 22-23'!C:F,4,FALSE)</f>
        <v>0</v>
      </c>
      <c r="C14" s="491">
        <v>124543</v>
      </c>
      <c r="D14" s="491">
        <v>9352020</v>
      </c>
      <c r="E14" s="492" t="s">
        <v>384</v>
      </c>
      <c r="F14" s="332">
        <v>205</v>
      </c>
      <c r="G14" s="332">
        <v>205</v>
      </c>
      <c r="H14" s="332">
        <v>0</v>
      </c>
      <c r="I14" s="125">
        <v>651903.7289499999</v>
      </c>
      <c r="J14" s="125">
        <v>0</v>
      </c>
      <c r="K14" s="125">
        <v>0</v>
      </c>
      <c r="L14" s="125">
        <v>5170.0000000000055</v>
      </c>
      <c r="M14" s="125">
        <v>0</v>
      </c>
      <c r="N14" s="125">
        <v>9440.0000000000036</v>
      </c>
      <c r="O14" s="125">
        <v>0</v>
      </c>
      <c r="P14" s="125">
        <v>659.99999999999932</v>
      </c>
      <c r="Q14" s="125">
        <v>0</v>
      </c>
      <c r="R14" s="125">
        <v>419.99999999999955</v>
      </c>
      <c r="S14" s="125">
        <v>0</v>
      </c>
      <c r="T14" s="125">
        <v>0</v>
      </c>
      <c r="U14" s="125">
        <v>0</v>
      </c>
      <c r="V14" s="125">
        <v>0</v>
      </c>
      <c r="W14" s="125">
        <v>0</v>
      </c>
      <c r="X14" s="125">
        <v>0</v>
      </c>
      <c r="Y14" s="125">
        <v>0</v>
      </c>
      <c r="Z14" s="125">
        <v>0</v>
      </c>
      <c r="AA14" s="125">
        <v>0</v>
      </c>
      <c r="AB14" s="125">
        <v>0</v>
      </c>
      <c r="AC14" s="125">
        <v>0</v>
      </c>
      <c r="AD14" s="125">
        <v>0</v>
      </c>
      <c r="AE14" s="125">
        <v>48834.32432432432</v>
      </c>
      <c r="AF14" s="125">
        <v>0</v>
      </c>
      <c r="AG14" s="125">
        <v>0</v>
      </c>
      <c r="AH14" s="125">
        <v>0</v>
      </c>
      <c r="AI14" s="125">
        <v>121300</v>
      </c>
      <c r="AJ14" s="125">
        <v>0</v>
      </c>
      <c r="AK14" s="125">
        <v>0</v>
      </c>
      <c r="AL14" s="125">
        <v>0</v>
      </c>
      <c r="AM14" s="125">
        <v>19835.25</v>
      </c>
      <c r="AN14" s="125">
        <v>0</v>
      </c>
      <c r="AO14" s="125">
        <v>0</v>
      </c>
      <c r="AP14" s="125">
        <v>0</v>
      </c>
      <c r="AQ14" s="125">
        <v>0</v>
      </c>
      <c r="AR14" s="125">
        <v>0</v>
      </c>
      <c r="AS14" s="125">
        <v>0</v>
      </c>
      <c r="AT14" s="125">
        <v>0</v>
      </c>
      <c r="AU14" s="125">
        <v>0</v>
      </c>
      <c r="AV14" s="125">
        <v>651903.7289499999</v>
      </c>
      <c r="AW14" s="125">
        <v>64524.324324324327</v>
      </c>
      <c r="AX14" s="125">
        <v>141135.25</v>
      </c>
      <c r="AY14" s="125">
        <v>66674.44432432433</v>
      </c>
      <c r="AZ14" s="493">
        <v>857563.30327432428</v>
      </c>
      <c r="BA14" s="493">
        <v>837728.05327432428</v>
      </c>
      <c r="BB14" s="493">
        <v>4265</v>
      </c>
      <c r="BC14" s="493">
        <v>874325</v>
      </c>
      <c r="BD14" s="493">
        <v>36596.94672567572</v>
      </c>
      <c r="BE14" s="493">
        <v>0</v>
      </c>
      <c r="BF14" s="493">
        <v>894160.25</v>
      </c>
      <c r="BG14" s="125">
        <v>894160.24999999988</v>
      </c>
      <c r="BH14" s="125">
        <v>0</v>
      </c>
      <c r="BI14" s="493">
        <v>894160.25</v>
      </c>
      <c r="BJ14" s="493">
        <v>753025</v>
      </c>
      <c r="BK14" s="125">
        <v>753025</v>
      </c>
      <c r="BL14" s="125">
        <v>3673.2926829268295</v>
      </c>
      <c r="BM14" s="125">
        <v>3579.5049504950493</v>
      </c>
      <c r="BN14" s="126">
        <v>2.6201313793073305E-2</v>
      </c>
      <c r="BO14" s="126">
        <v>0</v>
      </c>
      <c r="BP14" s="125">
        <v>0</v>
      </c>
      <c r="BQ14" s="493">
        <v>894160.25</v>
      </c>
      <c r="BR14" s="493">
        <v>4265</v>
      </c>
      <c r="BS14" s="493" t="s">
        <v>948</v>
      </c>
      <c r="BT14" s="493">
        <v>4361.7573170731712</v>
      </c>
      <c r="BU14" s="126">
        <v>1.9532308293502831E-2</v>
      </c>
      <c r="BV14" s="125">
        <v>-5450.95</v>
      </c>
      <c r="BW14" s="125">
        <v>888709.3</v>
      </c>
      <c r="BX14" s="125">
        <v>0</v>
      </c>
      <c r="BY14" s="125">
        <v>888709.3</v>
      </c>
      <c r="BZ14" s="125">
        <v>19835.25</v>
      </c>
      <c r="CA14" s="125">
        <v>868874.05</v>
      </c>
      <c r="CB14" s="490">
        <f t="shared" si="2"/>
        <v>124801.97999999975</v>
      </c>
      <c r="CC14" s="490">
        <f t="shared" si="3"/>
        <v>6471.6900000000005</v>
      </c>
      <c r="CD14" s="490">
        <f t="shared" si="4"/>
        <v>36596.94672567572</v>
      </c>
      <c r="CE14" s="490">
        <f>IF(ISERROR(VLOOKUP(A14,'20-21 Cfwds'!A:F,3,FALSE)),0,(VLOOKUP(A14,'20-21 Cfwds'!A:F,3,FALSE)))</f>
        <v>124801.97999999975</v>
      </c>
      <c r="CF14" s="490">
        <f>IF(ISERROR(VLOOKUP(A14,'20-21 Cfwds'!A:G,4,FALSE)),0,(VLOOKUP(A14,'20-21 Cfwds'!A:G,4,FALSE)))</f>
        <v>6471.6900000000005</v>
      </c>
      <c r="CG14" s="490"/>
      <c r="CH14" s="490"/>
      <c r="CI14" s="531"/>
      <c r="CJ14" s="531"/>
      <c r="CK14" s="531"/>
      <c r="CL14" s="531"/>
      <c r="CM14" s="531"/>
      <c r="CN14" s="531"/>
      <c r="CO14" s="531"/>
      <c r="CP14" s="531"/>
      <c r="CQ14" s="531"/>
      <c r="CR14" s="531"/>
      <c r="CS14" s="531"/>
      <c r="CT14" s="531"/>
      <c r="CU14" s="531"/>
      <c r="CV14" s="531"/>
      <c r="CW14" s="531"/>
      <c r="CX14" s="531"/>
      <c r="CY14" s="531"/>
      <c r="CZ14" s="531"/>
      <c r="DA14" s="531"/>
      <c r="DB14" s="531"/>
      <c r="DC14" s="531"/>
      <c r="DD14" s="531"/>
      <c r="DE14" s="531"/>
      <c r="DF14" s="531"/>
      <c r="DG14" s="531"/>
      <c r="DH14" s="531"/>
      <c r="DI14" s="531"/>
      <c r="DJ14" s="531"/>
      <c r="DK14" s="531"/>
      <c r="DL14" s="531"/>
      <c r="DM14" s="531"/>
      <c r="DN14" s="531"/>
      <c r="DO14" s="531"/>
      <c r="DP14" s="531"/>
      <c r="DQ14" s="531"/>
      <c r="DR14" s="531"/>
      <c r="DS14" s="531"/>
      <c r="DT14" s="531"/>
      <c r="DU14" s="531"/>
      <c r="DV14" s="531"/>
      <c r="DW14" s="531"/>
      <c r="DX14" s="531"/>
      <c r="DY14" s="531"/>
      <c r="DZ14" s="531"/>
      <c r="EA14" s="531"/>
      <c r="EB14" s="531"/>
      <c r="EC14" s="531"/>
      <c r="ED14" s="531"/>
      <c r="EE14" s="531"/>
      <c r="EF14" s="531"/>
      <c r="EG14" s="531"/>
      <c r="EH14" s="531"/>
      <c r="EI14" s="531"/>
      <c r="EJ14" s="531"/>
      <c r="EK14" s="531"/>
      <c r="EL14" s="531"/>
      <c r="EM14" s="531"/>
      <c r="EN14" s="531"/>
      <c r="EO14" s="531"/>
      <c r="EP14" s="531"/>
      <c r="EQ14" s="531"/>
      <c r="ER14" s="531"/>
      <c r="ES14" s="531"/>
      <c r="ET14" s="531"/>
      <c r="EU14" s="531"/>
      <c r="EV14" s="531"/>
      <c r="EW14" s="531"/>
      <c r="EX14" s="531"/>
      <c r="EY14" s="531"/>
      <c r="EZ14" s="531"/>
      <c r="FA14" s="531"/>
    </row>
    <row r="15" spans="1:158" ht="15" customHeight="1">
      <c r="A15" s="486">
        <f>VLOOKUP(D15,'[18]DfE No.'!C:E,3,FALSE)</f>
        <v>482</v>
      </c>
      <c r="B15" s="486">
        <f>VLOOKUP(D15,'Adjusted Factors 22-23'!C:F,4,FALSE)</f>
        <v>0</v>
      </c>
      <c r="C15" s="491">
        <v>124544</v>
      </c>
      <c r="D15" s="491">
        <v>9352021</v>
      </c>
      <c r="E15" s="492" t="s">
        <v>387</v>
      </c>
      <c r="F15" s="332">
        <v>220</v>
      </c>
      <c r="G15" s="332">
        <v>220</v>
      </c>
      <c r="H15" s="332">
        <v>0</v>
      </c>
      <c r="I15" s="125">
        <v>699604.00179999997</v>
      </c>
      <c r="J15" s="125">
        <v>0</v>
      </c>
      <c r="K15" s="125">
        <v>0</v>
      </c>
      <c r="L15" s="125">
        <v>16449.999999999989</v>
      </c>
      <c r="M15" s="125">
        <v>0</v>
      </c>
      <c r="N15" s="125">
        <v>21829.999999999975</v>
      </c>
      <c r="O15" s="125">
        <v>0</v>
      </c>
      <c r="P15" s="125">
        <v>1099.9999999999986</v>
      </c>
      <c r="Q15" s="125">
        <v>1080.0000000000009</v>
      </c>
      <c r="R15" s="125">
        <v>0</v>
      </c>
      <c r="S15" s="125">
        <v>0</v>
      </c>
      <c r="T15" s="125">
        <v>0</v>
      </c>
      <c r="U15" s="125">
        <v>0</v>
      </c>
      <c r="V15" s="125">
        <v>0</v>
      </c>
      <c r="W15" s="125">
        <v>0</v>
      </c>
      <c r="X15" s="125">
        <v>0</v>
      </c>
      <c r="Y15" s="125">
        <v>0</v>
      </c>
      <c r="Z15" s="125">
        <v>0</v>
      </c>
      <c r="AA15" s="125">
        <v>0</v>
      </c>
      <c r="AB15" s="125">
        <v>2658.8235294117649</v>
      </c>
      <c r="AC15" s="125">
        <v>0</v>
      </c>
      <c r="AD15" s="125">
        <v>0</v>
      </c>
      <c r="AE15" s="125">
        <v>58243.428571428572</v>
      </c>
      <c r="AF15" s="125">
        <v>0</v>
      </c>
      <c r="AG15" s="125">
        <v>0</v>
      </c>
      <c r="AH15" s="125">
        <v>0</v>
      </c>
      <c r="AI15" s="125">
        <v>121300</v>
      </c>
      <c r="AJ15" s="125">
        <v>0</v>
      </c>
      <c r="AK15" s="125">
        <v>0</v>
      </c>
      <c r="AL15" s="125">
        <v>0</v>
      </c>
      <c r="AM15" s="125">
        <v>21581.75</v>
      </c>
      <c r="AN15" s="125">
        <v>0</v>
      </c>
      <c r="AO15" s="125">
        <v>0</v>
      </c>
      <c r="AP15" s="125">
        <v>0</v>
      </c>
      <c r="AQ15" s="125">
        <v>0</v>
      </c>
      <c r="AR15" s="125">
        <v>0</v>
      </c>
      <c r="AS15" s="125">
        <v>0</v>
      </c>
      <c r="AT15" s="125">
        <v>0</v>
      </c>
      <c r="AU15" s="125">
        <v>0</v>
      </c>
      <c r="AV15" s="125">
        <v>699604.00179999997</v>
      </c>
      <c r="AW15" s="125">
        <v>101362.2521008403</v>
      </c>
      <c r="AX15" s="125">
        <v>142881.75</v>
      </c>
      <c r="AY15" s="125">
        <v>88468.548571428546</v>
      </c>
      <c r="AZ15" s="493">
        <v>943848.0039008403</v>
      </c>
      <c r="BA15" s="493">
        <v>922266.2539008403</v>
      </c>
      <c r="BB15" s="493">
        <v>4265</v>
      </c>
      <c r="BC15" s="493">
        <v>938300</v>
      </c>
      <c r="BD15" s="493">
        <v>16033.746099159704</v>
      </c>
      <c r="BE15" s="493">
        <v>0</v>
      </c>
      <c r="BF15" s="493">
        <v>959881.75</v>
      </c>
      <c r="BG15" s="125">
        <v>959881.75</v>
      </c>
      <c r="BH15" s="125">
        <v>0</v>
      </c>
      <c r="BI15" s="493">
        <v>959881.75</v>
      </c>
      <c r="BJ15" s="493">
        <v>817000</v>
      </c>
      <c r="BK15" s="125">
        <v>817000</v>
      </c>
      <c r="BL15" s="125">
        <v>3713.6363636363635</v>
      </c>
      <c r="BM15" s="125">
        <v>3585.3921568627452</v>
      </c>
      <c r="BN15" s="126">
        <v>3.5768529957914928E-2</v>
      </c>
      <c r="BO15" s="126">
        <v>0</v>
      </c>
      <c r="BP15" s="125">
        <v>0</v>
      </c>
      <c r="BQ15" s="493">
        <v>959881.75</v>
      </c>
      <c r="BR15" s="493">
        <v>4265</v>
      </c>
      <c r="BS15" s="493" t="s">
        <v>948</v>
      </c>
      <c r="BT15" s="493">
        <v>4363.0988636363636</v>
      </c>
      <c r="BU15" s="126">
        <v>1.8037729172814876E-2</v>
      </c>
      <c r="BV15" s="125">
        <v>-5849.8</v>
      </c>
      <c r="BW15" s="125">
        <v>954031.95</v>
      </c>
      <c r="BX15" s="125">
        <v>0</v>
      </c>
      <c r="BY15" s="125">
        <v>954031.95</v>
      </c>
      <c r="BZ15" s="125">
        <v>21581.75</v>
      </c>
      <c r="CA15" s="125">
        <v>932450.2</v>
      </c>
      <c r="CB15" s="490">
        <f t="shared" si="2"/>
        <v>234828.7899999998</v>
      </c>
      <c r="CC15" s="490">
        <f t="shared" si="3"/>
        <v>73115.75</v>
      </c>
      <c r="CD15" s="490">
        <f t="shared" si="4"/>
        <v>16033.746099159704</v>
      </c>
      <c r="CE15" s="490">
        <f>IF(ISERROR(VLOOKUP(A15,'20-21 Cfwds'!A:F,3,FALSE)),0,(VLOOKUP(A15,'20-21 Cfwds'!A:F,3,FALSE)))</f>
        <v>234828.7899999998</v>
      </c>
      <c r="CF15" s="490">
        <f>IF(ISERROR(VLOOKUP(A15,'20-21 Cfwds'!A:G,4,FALSE)),0,(VLOOKUP(A15,'20-21 Cfwds'!A:G,4,FALSE)))</f>
        <v>73115.75</v>
      </c>
      <c r="CG15" s="490"/>
      <c r="CH15" s="490"/>
      <c r="CI15" s="531"/>
      <c r="CJ15" s="531"/>
      <c r="CK15" s="531"/>
      <c r="CL15" s="531"/>
      <c r="CM15" s="531"/>
      <c r="CN15" s="531"/>
      <c r="CO15" s="531"/>
      <c r="CP15" s="531"/>
      <c r="CQ15" s="531"/>
      <c r="CR15" s="531"/>
      <c r="CS15" s="531"/>
      <c r="CT15" s="531"/>
      <c r="CU15" s="531"/>
      <c r="CV15" s="531"/>
      <c r="CW15" s="531"/>
      <c r="CX15" s="531"/>
      <c r="CY15" s="531"/>
      <c r="CZ15" s="531"/>
      <c r="DA15" s="531"/>
      <c r="DB15" s="531"/>
      <c r="DC15" s="531"/>
      <c r="DD15" s="531"/>
      <c r="DE15" s="531"/>
      <c r="DF15" s="531"/>
      <c r="DG15" s="531"/>
      <c r="DH15" s="531"/>
      <c r="DI15" s="531"/>
      <c r="DJ15" s="531"/>
      <c r="DK15" s="531"/>
      <c r="DL15" s="531"/>
      <c r="DM15" s="531"/>
      <c r="DN15" s="531"/>
      <c r="DO15" s="531"/>
      <c r="DP15" s="531"/>
      <c r="DQ15" s="531"/>
      <c r="DR15" s="531"/>
      <c r="DS15" s="531"/>
      <c r="DT15" s="531"/>
      <c r="DU15" s="531"/>
      <c r="DV15" s="531"/>
      <c r="DW15" s="531"/>
      <c r="DX15" s="531"/>
      <c r="DY15" s="531"/>
      <c r="DZ15" s="531"/>
      <c r="EA15" s="531"/>
      <c r="EB15" s="531"/>
      <c r="EC15" s="531"/>
      <c r="ED15" s="531"/>
      <c r="EE15" s="531"/>
      <c r="EF15" s="531"/>
      <c r="EG15" s="531"/>
      <c r="EH15" s="531"/>
      <c r="EI15" s="531"/>
      <c r="EJ15" s="531"/>
      <c r="EK15" s="531"/>
      <c r="EL15" s="531"/>
      <c r="EM15" s="531"/>
      <c r="EN15" s="531"/>
      <c r="EO15" s="531"/>
      <c r="EP15" s="531"/>
      <c r="EQ15" s="531"/>
      <c r="ER15" s="531"/>
      <c r="ES15" s="531"/>
      <c r="ET15" s="531"/>
      <c r="EU15" s="531"/>
      <c r="EV15" s="531"/>
      <c r="EW15" s="531"/>
      <c r="EX15" s="531"/>
      <c r="EY15" s="531"/>
      <c r="EZ15" s="531"/>
      <c r="FA15" s="531"/>
    </row>
    <row r="16" spans="1:158" ht="15" customHeight="1">
      <c r="A16" s="486">
        <f>VLOOKUP(D16,'[18]DfE No.'!C:E,3,FALSE)</f>
        <v>499</v>
      </c>
      <c r="B16" s="486">
        <f>VLOOKUP(D16,'Adjusted Factors 22-23'!C:F,4,FALSE)</f>
        <v>0</v>
      </c>
      <c r="C16" s="491">
        <v>124547</v>
      </c>
      <c r="D16" s="491">
        <v>9352026</v>
      </c>
      <c r="E16" s="492" t="s">
        <v>398</v>
      </c>
      <c r="F16" s="332">
        <v>207</v>
      </c>
      <c r="G16" s="332">
        <v>207</v>
      </c>
      <c r="H16" s="332">
        <v>0</v>
      </c>
      <c r="I16" s="125">
        <v>658263.76532999997</v>
      </c>
      <c r="J16" s="125">
        <v>0</v>
      </c>
      <c r="K16" s="125">
        <v>0</v>
      </c>
      <c r="L16" s="125">
        <v>16920.000000000015</v>
      </c>
      <c r="M16" s="125">
        <v>0</v>
      </c>
      <c r="N16" s="125">
        <v>23599.999999999949</v>
      </c>
      <c r="O16" s="125">
        <v>0</v>
      </c>
      <c r="P16" s="125">
        <v>440</v>
      </c>
      <c r="Q16" s="125">
        <v>0</v>
      </c>
      <c r="R16" s="125">
        <v>0</v>
      </c>
      <c r="S16" s="125">
        <v>0</v>
      </c>
      <c r="T16" s="125">
        <v>0</v>
      </c>
      <c r="U16" s="125">
        <v>0</v>
      </c>
      <c r="V16" s="125">
        <v>0</v>
      </c>
      <c r="W16" s="125">
        <v>0</v>
      </c>
      <c r="X16" s="125">
        <v>0</v>
      </c>
      <c r="Y16" s="125">
        <v>0</v>
      </c>
      <c r="Z16" s="125">
        <v>0</v>
      </c>
      <c r="AA16" s="125">
        <v>0</v>
      </c>
      <c r="AB16" s="125">
        <v>0</v>
      </c>
      <c r="AC16" s="125">
        <v>0</v>
      </c>
      <c r="AD16" s="125">
        <v>0</v>
      </c>
      <c r="AE16" s="125">
        <v>47043.351955307262</v>
      </c>
      <c r="AF16" s="125">
        <v>0</v>
      </c>
      <c r="AG16" s="125">
        <v>2386.4999999999955</v>
      </c>
      <c r="AH16" s="125">
        <v>0</v>
      </c>
      <c r="AI16" s="125">
        <v>121300</v>
      </c>
      <c r="AJ16" s="125">
        <v>0</v>
      </c>
      <c r="AK16" s="125">
        <v>0</v>
      </c>
      <c r="AL16" s="125">
        <v>0</v>
      </c>
      <c r="AM16" s="125">
        <v>24451</v>
      </c>
      <c r="AN16" s="125">
        <v>0</v>
      </c>
      <c r="AO16" s="125">
        <v>0</v>
      </c>
      <c r="AP16" s="125">
        <v>0</v>
      </c>
      <c r="AQ16" s="125">
        <v>0</v>
      </c>
      <c r="AR16" s="125">
        <v>0</v>
      </c>
      <c r="AS16" s="125">
        <v>0</v>
      </c>
      <c r="AT16" s="125">
        <v>0</v>
      </c>
      <c r="AU16" s="125">
        <v>0</v>
      </c>
      <c r="AV16" s="125">
        <v>658263.76532999997</v>
      </c>
      <c r="AW16" s="125">
        <v>90389.851955307226</v>
      </c>
      <c r="AX16" s="125">
        <v>145751</v>
      </c>
      <c r="AY16" s="125">
        <v>77518.471955307235</v>
      </c>
      <c r="AZ16" s="493">
        <v>894404.61728530715</v>
      </c>
      <c r="BA16" s="493">
        <v>869953.61728530715</v>
      </c>
      <c r="BB16" s="493">
        <v>4265</v>
      </c>
      <c r="BC16" s="493">
        <v>882855</v>
      </c>
      <c r="BD16" s="493">
        <v>12901.382714692852</v>
      </c>
      <c r="BE16" s="493">
        <v>0</v>
      </c>
      <c r="BF16" s="493">
        <v>907306</v>
      </c>
      <c r="BG16" s="125">
        <v>907306.00000000012</v>
      </c>
      <c r="BH16" s="125">
        <v>0</v>
      </c>
      <c r="BI16" s="493">
        <v>907306</v>
      </c>
      <c r="BJ16" s="493">
        <v>761555</v>
      </c>
      <c r="BK16" s="125">
        <v>761555</v>
      </c>
      <c r="BL16" s="125">
        <v>3679.0096618357488</v>
      </c>
      <c r="BM16" s="125">
        <v>3591.1650485436894</v>
      </c>
      <c r="BN16" s="126">
        <v>2.4461313279845683E-2</v>
      </c>
      <c r="BO16" s="126">
        <v>0</v>
      </c>
      <c r="BP16" s="125">
        <v>0</v>
      </c>
      <c r="BQ16" s="493">
        <v>907306</v>
      </c>
      <c r="BR16" s="493">
        <v>4265</v>
      </c>
      <c r="BS16" s="493" t="s">
        <v>948</v>
      </c>
      <c r="BT16" s="493">
        <v>4383.1207729468597</v>
      </c>
      <c r="BU16" s="126">
        <v>1.9640056900382952E-2</v>
      </c>
      <c r="BV16" s="125">
        <v>-5504.13</v>
      </c>
      <c r="BW16" s="125">
        <v>901801.87</v>
      </c>
      <c r="BX16" s="125">
        <v>0</v>
      </c>
      <c r="BY16" s="125">
        <v>901801.87</v>
      </c>
      <c r="BZ16" s="125">
        <v>24451</v>
      </c>
      <c r="CA16" s="125">
        <v>877350.87</v>
      </c>
      <c r="CB16" s="490">
        <f t="shared" si="2"/>
        <v>62048.70999999973</v>
      </c>
      <c r="CC16" s="490">
        <f t="shared" si="3"/>
        <v>776.30999999999949</v>
      </c>
      <c r="CD16" s="490">
        <f t="shared" si="4"/>
        <v>12901.382714692852</v>
      </c>
      <c r="CE16" s="490">
        <f>IF(ISERROR(VLOOKUP(A16,'20-21 Cfwds'!A:F,3,FALSE)),0,(VLOOKUP(A16,'20-21 Cfwds'!A:F,3,FALSE)))</f>
        <v>62048.70999999973</v>
      </c>
      <c r="CF16" s="490">
        <f>IF(ISERROR(VLOOKUP(A16,'20-21 Cfwds'!A:G,4,FALSE)),0,(VLOOKUP(A16,'20-21 Cfwds'!A:G,4,FALSE)))</f>
        <v>776.30999999999949</v>
      </c>
      <c r="CG16" s="490"/>
      <c r="CH16" s="490"/>
      <c r="CI16" s="531"/>
      <c r="CJ16" s="531"/>
      <c r="CK16" s="531"/>
      <c r="CL16" s="531"/>
      <c r="CM16" s="531"/>
      <c r="CN16" s="531"/>
      <c r="CO16" s="531"/>
      <c r="CP16" s="531"/>
      <c r="CQ16" s="531"/>
      <c r="CR16" s="531"/>
      <c r="CS16" s="531"/>
      <c r="CT16" s="531"/>
      <c r="CU16" s="531"/>
      <c r="CV16" s="531"/>
      <c r="CW16" s="531"/>
      <c r="CX16" s="531"/>
      <c r="CY16" s="531"/>
      <c r="CZ16" s="531"/>
      <c r="DA16" s="531"/>
      <c r="DB16" s="531"/>
      <c r="DC16" s="531"/>
      <c r="DD16" s="531"/>
      <c r="DE16" s="531"/>
      <c r="DF16" s="531"/>
      <c r="DG16" s="531"/>
      <c r="DH16" s="531"/>
      <c r="DI16" s="531"/>
      <c r="DJ16" s="531"/>
      <c r="DK16" s="531"/>
      <c r="DL16" s="531"/>
      <c r="DM16" s="531"/>
      <c r="DN16" s="531"/>
      <c r="DO16" s="531"/>
      <c r="DP16" s="531"/>
      <c r="DQ16" s="531"/>
      <c r="DR16" s="531"/>
      <c r="DS16" s="531"/>
      <c r="DT16" s="531"/>
      <c r="DU16" s="531"/>
      <c r="DV16" s="531"/>
      <c r="DW16" s="531"/>
      <c r="DX16" s="531"/>
      <c r="DY16" s="531"/>
      <c r="DZ16" s="531"/>
      <c r="EA16" s="531"/>
      <c r="EB16" s="531"/>
      <c r="EC16" s="531"/>
      <c r="ED16" s="531"/>
      <c r="EE16" s="531"/>
      <c r="EF16" s="531"/>
      <c r="EG16" s="531"/>
      <c r="EH16" s="531"/>
      <c r="EI16" s="531"/>
      <c r="EJ16" s="531"/>
      <c r="EK16" s="531"/>
      <c r="EL16" s="531"/>
      <c r="EM16" s="531"/>
      <c r="EN16" s="531"/>
      <c r="EO16" s="531"/>
      <c r="EP16" s="531"/>
      <c r="EQ16" s="531"/>
      <c r="ER16" s="531"/>
      <c r="ES16" s="531"/>
      <c r="ET16" s="531"/>
      <c r="EU16" s="531"/>
      <c r="EV16" s="531"/>
      <c r="EW16" s="531"/>
      <c r="EX16" s="531"/>
      <c r="EY16" s="531"/>
      <c r="EZ16" s="531"/>
      <c r="FA16" s="531"/>
    </row>
    <row r="17" spans="1:157" ht="15" customHeight="1">
      <c r="A17" s="486">
        <f>VLOOKUP(D17,'[18]DfE No.'!C:E,3,FALSE)</f>
        <v>415</v>
      </c>
      <c r="B17" s="486">
        <f>VLOOKUP(D17,'Adjusted Factors 22-23'!C:F,4,FALSE)</f>
        <v>0</v>
      </c>
      <c r="C17" s="491">
        <v>124550</v>
      </c>
      <c r="D17" s="491">
        <v>9352032</v>
      </c>
      <c r="E17" s="492" t="s">
        <v>336</v>
      </c>
      <c r="F17" s="332">
        <v>333</v>
      </c>
      <c r="G17" s="332">
        <v>333</v>
      </c>
      <c r="H17" s="332">
        <v>0</v>
      </c>
      <c r="I17" s="125">
        <v>1058946.05727</v>
      </c>
      <c r="J17" s="125">
        <v>0</v>
      </c>
      <c r="K17" s="125">
        <v>0</v>
      </c>
      <c r="L17" s="125">
        <v>20209.999999999978</v>
      </c>
      <c r="M17" s="125">
        <v>0</v>
      </c>
      <c r="N17" s="125">
        <v>27139.999999999971</v>
      </c>
      <c r="O17" s="125">
        <v>0</v>
      </c>
      <c r="P17" s="125">
        <v>7919.9999999999918</v>
      </c>
      <c r="Q17" s="125">
        <v>16469.999999999982</v>
      </c>
      <c r="R17" s="125">
        <v>0</v>
      </c>
      <c r="S17" s="125">
        <v>0</v>
      </c>
      <c r="T17" s="125">
        <v>0</v>
      </c>
      <c r="U17" s="125">
        <v>0</v>
      </c>
      <c r="V17" s="125">
        <v>0</v>
      </c>
      <c r="W17" s="125">
        <v>0</v>
      </c>
      <c r="X17" s="125">
        <v>0</v>
      </c>
      <c r="Y17" s="125">
        <v>0</v>
      </c>
      <c r="Z17" s="125">
        <v>0</v>
      </c>
      <c r="AA17" s="125">
        <v>0</v>
      </c>
      <c r="AB17" s="125">
        <v>10488.919860627171</v>
      </c>
      <c r="AC17" s="125">
        <v>0</v>
      </c>
      <c r="AD17" s="125">
        <v>0</v>
      </c>
      <c r="AE17" s="125">
        <v>98162.608695652161</v>
      </c>
      <c r="AF17" s="125">
        <v>0</v>
      </c>
      <c r="AG17" s="125">
        <v>0</v>
      </c>
      <c r="AH17" s="125">
        <v>0</v>
      </c>
      <c r="AI17" s="125">
        <v>121300</v>
      </c>
      <c r="AJ17" s="125">
        <v>0</v>
      </c>
      <c r="AK17" s="125">
        <v>0</v>
      </c>
      <c r="AL17" s="125">
        <v>0</v>
      </c>
      <c r="AM17" s="125">
        <v>22205.5</v>
      </c>
      <c r="AN17" s="125">
        <v>0</v>
      </c>
      <c r="AO17" s="125">
        <v>0</v>
      </c>
      <c r="AP17" s="125">
        <v>0</v>
      </c>
      <c r="AQ17" s="125">
        <v>0</v>
      </c>
      <c r="AR17" s="125">
        <v>0</v>
      </c>
      <c r="AS17" s="125">
        <v>0</v>
      </c>
      <c r="AT17" s="125">
        <v>0</v>
      </c>
      <c r="AU17" s="125">
        <v>0</v>
      </c>
      <c r="AV17" s="125">
        <v>1058946.05727</v>
      </c>
      <c r="AW17" s="125">
        <v>180391.52855627926</v>
      </c>
      <c r="AX17" s="125">
        <v>143505.5</v>
      </c>
      <c r="AY17" s="125">
        <v>144027.72869565213</v>
      </c>
      <c r="AZ17" s="493">
        <v>1382843.0858262791</v>
      </c>
      <c r="BA17" s="493">
        <v>1360637.5858262791</v>
      </c>
      <c r="BB17" s="493">
        <v>4265</v>
      </c>
      <c r="BC17" s="493">
        <v>1420245</v>
      </c>
      <c r="BD17" s="493">
        <v>59607.41417372087</v>
      </c>
      <c r="BE17" s="493">
        <v>0</v>
      </c>
      <c r="BF17" s="493">
        <v>1442450.5</v>
      </c>
      <c r="BG17" s="125">
        <v>1442450.5000000002</v>
      </c>
      <c r="BH17" s="125">
        <v>0</v>
      </c>
      <c r="BI17" s="493">
        <v>1442450.5</v>
      </c>
      <c r="BJ17" s="493">
        <v>1298945</v>
      </c>
      <c r="BK17" s="125">
        <v>1298945</v>
      </c>
      <c r="BL17" s="125">
        <v>3900.7357357357359</v>
      </c>
      <c r="BM17" s="125">
        <v>3832.4355300859597</v>
      </c>
      <c r="BN17" s="126">
        <v>1.7821618945340557E-2</v>
      </c>
      <c r="BO17" s="126">
        <v>6.7838105465944237E-4</v>
      </c>
      <c r="BP17" s="125">
        <v>865.75060171907285</v>
      </c>
      <c r="BQ17" s="493">
        <v>1443316.2506017191</v>
      </c>
      <c r="BR17" s="493">
        <v>4267.5998516568143</v>
      </c>
      <c r="BS17" s="493" t="s">
        <v>948</v>
      </c>
      <c r="BT17" s="493">
        <v>4334.2830348399975</v>
      </c>
      <c r="BU17" s="126">
        <v>2.1363088724102974E-2</v>
      </c>
      <c r="BV17" s="125">
        <v>-8854.4699999999993</v>
      </c>
      <c r="BW17" s="125">
        <v>1434461.7806017192</v>
      </c>
      <c r="BX17" s="125">
        <v>0</v>
      </c>
      <c r="BY17" s="125">
        <v>1434461.7806017192</v>
      </c>
      <c r="BZ17" s="125">
        <v>22205.5</v>
      </c>
      <c r="CA17" s="125">
        <v>1412256.2806017192</v>
      </c>
      <c r="CB17" s="490">
        <f t="shared" si="2"/>
        <v>329011.53000000049</v>
      </c>
      <c r="CC17" s="490">
        <f t="shared" si="3"/>
        <v>34186.75</v>
      </c>
      <c r="CD17" s="490">
        <f t="shared" si="4"/>
        <v>59607.41417372087</v>
      </c>
      <c r="CE17" s="490">
        <f>IF(ISERROR(VLOOKUP(A17,'20-21 Cfwds'!A:F,3,FALSE)),0,(VLOOKUP(A17,'20-21 Cfwds'!A:F,3,FALSE)))</f>
        <v>329011.53000000049</v>
      </c>
      <c r="CF17" s="490">
        <f>IF(ISERROR(VLOOKUP(A17,'20-21 Cfwds'!A:G,4,FALSE)),0,(VLOOKUP(A17,'20-21 Cfwds'!A:G,4,FALSE)))</f>
        <v>34186.75</v>
      </c>
      <c r="CG17" s="490"/>
      <c r="CH17" s="490"/>
      <c r="CI17" s="531"/>
      <c r="CJ17" s="531"/>
      <c r="CK17" s="531"/>
      <c r="CL17" s="531"/>
      <c r="CM17" s="531"/>
      <c r="CN17" s="531"/>
      <c r="CO17" s="531"/>
      <c r="CP17" s="531"/>
      <c r="CQ17" s="531"/>
      <c r="CR17" s="531"/>
      <c r="CS17" s="531"/>
      <c r="CT17" s="531"/>
      <c r="CU17" s="531"/>
      <c r="CV17" s="531"/>
      <c r="CW17" s="531"/>
      <c r="CX17" s="531"/>
      <c r="CY17" s="531"/>
      <c r="CZ17" s="531"/>
      <c r="DA17" s="531"/>
      <c r="DB17" s="531"/>
      <c r="DC17" s="531"/>
      <c r="DD17" s="531"/>
      <c r="DE17" s="531"/>
      <c r="DF17" s="531"/>
      <c r="DG17" s="531"/>
      <c r="DH17" s="531"/>
      <c r="DI17" s="531"/>
      <c r="DJ17" s="531"/>
      <c r="DK17" s="531"/>
      <c r="DL17" s="531"/>
      <c r="DM17" s="531"/>
      <c r="DN17" s="531"/>
      <c r="DO17" s="531"/>
      <c r="DP17" s="531"/>
      <c r="DQ17" s="531"/>
      <c r="DR17" s="531"/>
      <c r="DS17" s="531"/>
      <c r="DT17" s="531"/>
      <c r="DU17" s="531"/>
      <c r="DV17" s="531"/>
      <c r="DW17" s="531"/>
      <c r="DX17" s="531"/>
      <c r="DY17" s="531"/>
      <c r="DZ17" s="531"/>
      <c r="EA17" s="531"/>
      <c r="EB17" s="531"/>
      <c r="EC17" s="531"/>
      <c r="ED17" s="531"/>
      <c r="EE17" s="531"/>
      <c r="EF17" s="531"/>
      <c r="EG17" s="531"/>
      <c r="EH17" s="531"/>
      <c r="EI17" s="531"/>
      <c r="EJ17" s="531"/>
      <c r="EK17" s="531"/>
      <c r="EL17" s="531"/>
      <c r="EM17" s="531"/>
      <c r="EN17" s="531"/>
      <c r="EO17" s="531"/>
      <c r="EP17" s="531"/>
      <c r="EQ17" s="531"/>
      <c r="ER17" s="531"/>
      <c r="ES17" s="531"/>
      <c r="ET17" s="531"/>
      <c r="EU17" s="531"/>
      <c r="EV17" s="531"/>
      <c r="EW17" s="531"/>
      <c r="EX17" s="531"/>
      <c r="EY17" s="531"/>
      <c r="EZ17" s="531"/>
      <c r="FA17" s="531"/>
    </row>
    <row r="18" spans="1:157" ht="15" customHeight="1">
      <c r="A18" s="486">
        <f>VLOOKUP(D18,'[18]DfE No.'!C:E,3,FALSE)</f>
        <v>424</v>
      </c>
      <c r="B18" s="486">
        <f>VLOOKUP(D18,'Adjusted Factors 22-23'!C:F,4,FALSE)</f>
        <v>0</v>
      </c>
      <c r="C18" s="491">
        <v>124552</v>
      </c>
      <c r="D18" s="491">
        <v>9352034</v>
      </c>
      <c r="E18" s="492" t="s">
        <v>1264</v>
      </c>
      <c r="F18" s="332">
        <v>297</v>
      </c>
      <c r="G18" s="332">
        <v>297</v>
      </c>
      <c r="H18" s="332">
        <v>0</v>
      </c>
      <c r="I18" s="125">
        <v>944465.4024299999</v>
      </c>
      <c r="J18" s="125">
        <v>0</v>
      </c>
      <c r="K18" s="125">
        <v>0</v>
      </c>
      <c r="L18" s="125">
        <v>38539.999999999985</v>
      </c>
      <c r="M18" s="125">
        <v>0</v>
      </c>
      <c r="N18" s="125">
        <v>48379.999999999985</v>
      </c>
      <c r="O18" s="125">
        <v>0</v>
      </c>
      <c r="P18" s="125">
        <v>17880.202702702729</v>
      </c>
      <c r="Q18" s="125">
        <v>3250.9459459459431</v>
      </c>
      <c r="R18" s="125">
        <v>0</v>
      </c>
      <c r="S18" s="125">
        <v>0</v>
      </c>
      <c r="T18" s="125">
        <v>0</v>
      </c>
      <c r="U18" s="125">
        <v>0</v>
      </c>
      <c r="V18" s="125">
        <v>0</v>
      </c>
      <c r="W18" s="125">
        <v>0</v>
      </c>
      <c r="X18" s="125">
        <v>0</v>
      </c>
      <c r="Y18" s="125">
        <v>0</v>
      </c>
      <c r="Z18" s="125">
        <v>0</v>
      </c>
      <c r="AA18" s="125">
        <v>0</v>
      </c>
      <c r="AB18" s="125">
        <v>8355.4356846472947</v>
      </c>
      <c r="AC18" s="125">
        <v>0</v>
      </c>
      <c r="AD18" s="125">
        <v>0</v>
      </c>
      <c r="AE18" s="125">
        <v>98961.923076923078</v>
      </c>
      <c r="AF18" s="125">
        <v>0</v>
      </c>
      <c r="AG18" s="125">
        <v>0</v>
      </c>
      <c r="AH18" s="125">
        <v>0</v>
      </c>
      <c r="AI18" s="125">
        <v>121300</v>
      </c>
      <c r="AJ18" s="125">
        <v>0</v>
      </c>
      <c r="AK18" s="125">
        <v>0</v>
      </c>
      <c r="AL18" s="125">
        <v>0</v>
      </c>
      <c r="AM18" s="125">
        <v>32768</v>
      </c>
      <c r="AN18" s="125">
        <v>0</v>
      </c>
      <c r="AO18" s="125">
        <v>0</v>
      </c>
      <c r="AP18" s="125">
        <v>0</v>
      </c>
      <c r="AQ18" s="125">
        <v>0</v>
      </c>
      <c r="AR18" s="125">
        <v>0</v>
      </c>
      <c r="AS18" s="125">
        <v>0</v>
      </c>
      <c r="AT18" s="125">
        <v>0</v>
      </c>
      <c r="AU18" s="125">
        <v>0</v>
      </c>
      <c r="AV18" s="125">
        <v>944465.4024299999</v>
      </c>
      <c r="AW18" s="125">
        <v>215368.507410219</v>
      </c>
      <c r="AX18" s="125">
        <v>154068</v>
      </c>
      <c r="AY18" s="125">
        <v>162982.61740124738</v>
      </c>
      <c r="AZ18" s="493">
        <v>1313901.909840219</v>
      </c>
      <c r="BA18" s="493">
        <v>1281133.909840219</v>
      </c>
      <c r="BB18" s="493">
        <v>4265</v>
      </c>
      <c r="BC18" s="493">
        <v>1266705</v>
      </c>
      <c r="BD18" s="493">
        <v>0</v>
      </c>
      <c r="BE18" s="493">
        <v>0</v>
      </c>
      <c r="BF18" s="493">
        <v>1313901.909840219</v>
      </c>
      <c r="BG18" s="125">
        <v>1313901.9098402192</v>
      </c>
      <c r="BH18" s="125">
        <v>0</v>
      </c>
      <c r="BI18" s="493">
        <v>1299473</v>
      </c>
      <c r="BJ18" s="493">
        <v>1145405</v>
      </c>
      <c r="BK18" s="125">
        <v>1159833.909840219</v>
      </c>
      <c r="BL18" s="125">
        <v>3905.1646795966967</v>
      </c>
      <c r="BM18" s="125">
        <v>3856.4898787581701</v>
      </c>
      <c r="BN18" s="126">
        <v>1.2621529517458607E-2</v>
      </c>
      <c r="BO18" s="126">
        <v>5.8784704825413925E-3</v>
      </c>
      <c r="BP18" s="125">
        <v>6733.0677897943624</v>
      </c>
      <c r="BQ18" s="493">
        <v>1320634.9776300134</v>
      </c>
      <c r="BR18" s="493">
        <v>4336.2524499327046</v>
      </c>
      <c r="BS18" s="493" t="s">
        <v>948</v>
      </c>
      <c r="BT18" s="493">
        <v>4446.5824162626714</v>
      </c>
      <c r="BU18" s="126">
        <v>1.9863013119232109E-2</v>
      </c>
      <c r="BV18" s="125">
        <v>-7897.23</v>
      </c>
      <c r="BW18" s="125">
        <v>1312737.7476300134</v>
      </c>
      <c r="BX18" s="125">
        <v>0</v>
      </c>
      <c r="BY18" s="125">
        <v>1312737.7476300134</v>
      </c>
      <c r="BZ18" s="125">
        <v>32768</v>
      </c>
      <c r="CA18" s="125">
        <v>1279969.7476300134</v>
      </c>
      <c r="CB18" s="490">
        <f t="shared" si="2"/>
        <v>107327.00999999931</v>
      </c>
      <c r="CC18" s="490">
        <f t="shared" si="3"/>
        <v>25144.86</v>
      </c>
      <c r="CD18" s="490">
        <f t="shared" si="4"/>
        <v>0</v>
      </c>
      <c r="CE18" s="490">
        <f>IF(ISERROR(VLOOKUP(A18,'20-21 Cfwds'!A:F,3,FALSE)),0,(VLOOKUP(A18,'20-21 Cfwds'!A:F,3,FALSE)))</f>
        <v>107327.00999999931</v>
      </c>
      <c r="CF18" s="490">
        <f>IF(ISERROR(VLOOKUP(A18,'20-21 Cfwds'!A:G,4,FALSE)),0,(VLOOKUP(A18,'20-21 Cfwds'!A:G,4,FALSE)))</f>
        <v>25144.86</v>
      </c>
      <c r="CG18" s="490"/>
      <c r="CH18" s="490"/>
      <c r="CI18" s="531"/>
      <c r="CJ18" s="531"/>
      <c r="CK18" s="531"/>
      <c r="CL18" s="531"/>
      <c r="CM18" s="531"/>
      <c r="CN18" s="531"/>
      <c r="CO18" s="531"/>
      <c r="CP18" s="531"/>
      <c r="CQ18" s="531"/>
      <c r="CR18" s="531"/>
      <c r="CS18" s="531"/>
      <c r="CT18" s="531"/>
      <c r="CU18" s="531"/>
      <c r="CV18" s="531"/>
      <c r="CW18" s="531"/>
      <c r="CX18" s="531"/>
      <c r="CY18" s="531"/>
      <c r="CZ18" s="531"/>
      <c r="DA18" s="531"/>
      <c r="DB18" s="531"/>
      <c r="DC18" s="531"/>
      <c r="DD18" s="531"/>
      <c r="DE18" s="531"/>
      <c r="DF18" s="531"/>
      <c r="DG18" s="531"/>
      <c r="DH18" s="531"/>
      <c r="DI18" s="531"/>
      <c r="DJ18" s="531"/>
      <c r="DK18" s="531"/>
      <c r="DL18" s="531"/>
      <c r="DM18" s="531"/>
      <c r="DN18" s="531"/>
      <c r="DO18" s="531"/>
      <c r="DP18" s="531"/>
      <c r="DQ18" s="531"/>
      <c r="DR18" s="531"/>
      <c r="DS18" s="531"/>
      <c r="DT18" s="531"/>
      <c r="DU18" s="531"/>
      <c r="DV18" s="531"/>
      <c r="DW18" s="531"/>
      <c r="DX18" s="531"/>
      <c r="DY18" s="531"/>
      <c r="DZ18" s="531"/>
      <c r="EA18" s="531"/>
      <c r="EB18" s="531"/>
      <c r="EC18" s="531"/>
      <c r="ED18" s="531"/>
      <c r="EE18" s="531"/>
      <c r="EF18" s="531"/>
      <c r="EG18" s="531"/>
      <c r="EH18" s="531"/>
      <c r="EI18" s="531"/>
      <c r="EJ18" s="531"/>
      <c r="EK18" s="531"/>
      <c r="EL18" s="531"/>
      <c r="EM18" s="531"/>
      <c r="EN18" s="531"/>
      <c r="EO18" s="531"/>
      <c r="EP18" s="531"/>
      <c r="EQ18" s="531"/>
      <c r="ER18" s="531"/>
      <c r="ES18" s="531"/>
      <c r="ET18" s="531"/>
      <c r="EU18" s="531"/>
      <c r="EV18" s="531"/>
      <c r="EW18" s="531"/>
      <c r="EX18" s="531"/>
      <c r="EY18" s="531"/>
      <c r="EZ18" s="531"/>
      <c r="FA18" s="531"/>
    </row>
    <row r="19" spans="1:157" ht="15" customHeight="1">
      <c r="A19" s="486">
        <f>VLOOKUP(D19,'[18]DfE No.'!C:E,3,FALSE)</f>
        <v>422</v>
      </c>
      <c r="B19" s="486">
        <f>VLOOKUP(D19,'Adjusted Factors 22-23'!C:F,4,FALSE)</f>
        <v>0</v>
      </c>
      <c r="C19" s="491">
        <v>124553</v>
      </c>
      <c r="D19" s="491">
        <v>9352035</v>
      </c>
      <c r="E19" s="492" t="s">
        <v>949</v>
      </c>
      <c r="F19" s="332">
        <v>180</v>
      </c>
      <c r="G19" s="332">
        <v>180</v>
      </c>
      <c r="H19" s="332">
        <v>0</v>
      </c>
      <c r="I19" s="125">
        <v>572403.27419999999</v>
      </c>
      <c r="J19" s="125">
        <v>0</v>
      </c>
      <c r="K19" s="125">
        <v>0</v>
      </c>
      <c r="L19" s="125">
        <v>15509.999999999969</v>
      </c>
      <c r="M19" s="125">
        <v>0</v>
      </c>
      <c r="N19" s="125">
        <v>21240</v>
      </c>
      <c r="O19" s="125">
        <v>0</v>
      </c>
      <c r="P19" s="125">
        <v>7699.9999999999827</v>
      </c>
      <c r="Q19" s="125">
        <v>4860</v>
      </c>
      <c r="R19" s="125">
        <v>0</v>
      </c>
      <c r="S19" s="125">
        <v>0</v>
      </c>
      <c r="T19" s="125">
        <v>0</v>
      </c>
      <c r="U19" s="125">
        <v>0</v>
      </c>
      <c r="V19" s="125">
        <v>0</v>
      </c>
      <c r="W19" s="125">
        <v>0</v>
      </c>
      <c r="X19" s="125">
        <v>0</v>
      </c>
      <c r="Y19" s="125">
        <v>0</v>
      </c>
      <c r="Z19" s="125">
        <v>0</v>
      </c>
      <c r="AA19" s="125">
        <v>0</v>
      </c>
      <c r="AB19" s="125">
        <v>3389.9999999999964</v>
      </c>
      <c r="AC19" s="125">
        <v>0</v>
      </c>
      <c r="AD19" s="125">
        <v>0</v>
      </c>
      <c r="AE19" s="125">
        <v>63309.933774834433</v>
      </c>
      <c r="AF19" s="125">
        <v>0</v>
      </c>
      <c r="AG19" s="125">
        <v>0</v>
      </c>
      <c r="AH19" s="125">
        <v>0</v>
      </c>
      <c r="AI19" s="125">
        <v>121300</v>
      </c>
      <c r="AJ19" s="125">
        <v>0</v>
      </c>
      <c r="AK19" s="125">
        <v>0</v>
      </c>
      <c r="AL19" s="125">
        <v>0</v>
      </c>
      <c r="AM19" s="125">
        <v>23203.5</v>
      </c>
      <c r="AN19" s="125">
        <v>0</v>
      </c>
      <c r="AO19" s="125">
        <v>0</v>
      </c>
      <c r="AP19" s="125">
        <v>0</v>
      </c>
      <c r="AQ19" s="125">
        <v>0</v>
      </c>
      <c r="AR19" s="125">
        <v>0</v>
      </c>
      <c r="AS19" s="125">
        <v>0</v>
      </c>
      <c r="AT19" s="125">
        <v>0</v>
      </c>
      <c r="AU19" s="125">
        <v>0</v>
      </c>
      <c r="AV19" s="125">
        <v>572403.27419999999</v>
      </c>
      <c r="AW19" s="125">
        <v>116009.93377483438</v>
      </c>
      <c r="AX19" s="125">
        <v>144503.5</v>
      </c>
      <c r="AY19" s="125">
        <v>97960.053774834407</v>
      </c>
      <c r="AZ19" s="493">
        <v>832916.70797483437</v>
      </c>
      <c r="BA19" s="493">
        <v>809713.20797483437</v>
      </c>
      <c r="BB19" s="493">
        <v>4265</v>
      </c>
      <c r="BC19" s="493">
        <v>767700</v>
      </c>
      <c r="BD19" s="493">
        <v>0</v>
      </c>
      <c r="BE19" s="493">
        <v>0</v>
      </c>
      <c r="BF19" s="493">
        <v>832916.70797483437</v>
      </c>
      <c r="BG19" s="125">
        <v>832916.70797483437</v>
      </c>
      <c r="BH19" s="125">
        <v>0</v>
      </c>
      <c r="BI19" s="493">
        <v>790903.5</v>
      </c>
      <c r="BJ19" s="493">
        <v>646400</v>
      </c>
      <c r="BK19" s="125">
        <v>688413.20797483437</v>
      </c>
      <c r="BL19" s="125">
        <v>3824.5178220824132</v>
      </c>
      <c r="BM19" s="125">
        <v>3677.9236028735631</v>
      </c>
      <c r="BN19" s="126">
        <v>3.9857874996184248E-2</v>
      </c>
      <c r="BO19" s="126">
        <v>0</v>
      </c>
      <c r="BP19" s="125">
        <v>0</v>
      </c>
      <c r="BQ19" s="493">
        <v>832916.70797483437</v>
      </c>
      <c r="BR19" s="493">
        <v>4498.4067109713023</v>
      </c>
      <c r="BS19" s="493" t="s">
        <v>948</v>
      </c>
      <c r="BT19" s="493">
        <v>4627.3150443046352</v>
      </c>
      <c r="BU19" s="126">
        <v>2.6375535528691207E-2</v>
      </c>
      <c r="BV19" s="125">
        <v>-4786.2</v>
      </c>
      <c r="BW19" s="125">
        <v>828130.50797483441</v>
      </c>
      <c r="BX19" s="125">
        <v>0</v>
      </c>
      <c r="BY19" s="125">
        <v>828130.50797483441</v>
      </c>
      <c r="BZ19" s="125">
        <v>23203.5</v>
      </c>
      <c r="CA19" s="125">
        <v>804927.00797483441</v>
      </c>
      <c r="CB19" s="490">
        <f t="shared" si="2"/>
        <v>60378.479999999865</v>
      </c>
      <c r="CC19" s="490">
        <f t="shared" si="3"/>
        <v>8643.4599999999991</v>
      </c>
      <c r="CD19" s="490">
        <f t="shared" si="4"/>
        <v>0</v>
      </c>
      <c r="CE19" s="490">
        <f>IF(ISERROR(VLOOKUP(A19,'20-21 Cfwds'!A:F,3,FALSE)),0,(VLOOKUP(A19,'20-21 Cfwds'!A:F,3,FALSE)))</f>
        <v>60378.479999999865</v>
      </c>
      <c r="CF19" s="490">
        <f>IF(ISERROR(VLOOKUP(A19,'20-21 Cfwds'!A:G,4,FALSE)),0,(VLOOKUP(A19,'20-21 Cfwds'!A:G,4,FALSE)))</f>
        <v>8643.4599999999991</v>
      </c>
      <c r="CG19" s="490"/>
      <c r="CH19" s="490"/>
      <c r="CI19" s="531"/>
      <c r="CJ19" s="531"/>
      <c r="CK19" s="531"/>
      <c r="CL19" s="531"/>
      <c r="CM19" s="531"/>
      <c r="CN19" s="531"/>
      <c r="CO19" s="531"/>
      <c r="CP19" s="531"/>
      <c r="CQ19" s="531"/>
      <c r="CR19" s="531"/>
      <c r="CS19" s="531"/>
      <c r="CT19" s="531"/>
      <c r="CU19" s="531"/>
      <c r="CV19" s="531"/>
      <c r="CW19" s="531"/>
      <c r="CX19" s="531"/>
      <c r="CY19" s="531"/>
      <c r="CZ19" s="531"/>
      <c r="DA19" s="531"/>
      <c r="DB19" s="531"/>
      <c r="DC19" s="531"/>
      <c r="DD19" s="531"/>
      <c r="DE19" s="531"/>
      <c r="DF19" s="531"/>
      <c r="DG19" s="531"/>
      <c r="DH19" s="531"/>
      <c r="DI19" s="531"/>
      <c r="DJ19" s="531"/>
      <c r="DK19" s="531"/>
      <c r="DL19" s="531"/>
      <c r="DM19" s="531"/>
      <c r="DN19" s="531"/>
      <c r="DO19" s="531"/>
      <c r="DP19" s="531"/>
      <c r="DQ19" s="531"/>
      <c r="DR19" s="531"/>
      <c r="DS19" s="531"/>
      <c r="DT19" s="531"/>
      <c r="DU19" s="531"/>
      <c r="DV19" s="531"/>
      <c r="DW19" s="531"/>
      <c r="DX19" s="531"/>
      <c r="DY19" s="531"/>
      <c r="DZ19" s="531"/>
      <c r="EA19" s="531"/>
      <c r="EB19" s="531"/>
      <c r="EC19" s="531"/>
      <c r="ED19" s="531"/>
      <c r="EE19" s="531"/>
      <c r="EF19" s="531"/>
      <c r="EG19" s="531"/>
      <c r="EH19" s="531"/>
      <c r="EI19" s="531"/>
      <c r="EJ19" s="531"/>
      <c r="EK19" s="531"/>
      <c r="EL19" s="531"/>
      <c r="EM19" s="531"/>
      <c r="EN19" s="531"/>
      <c r="EO19" s="531"/>
      <c r="EP19" s="531"/>
      <c r="EQ19" s="531"/>
      <c r="ER19" s="531"/>
      <c r="ES19" s="531"/>
      <c r="ET19" s="531"/>
      <c r="EU19" s="531"/>
      <c r="EV19" s="531"/>
      <c r="EW19" s="531"/>
      <c r="EX19" s="531"/>
      <c r="EY19" s="531"/>
      <c r="EZ19" s="531"/>
      <c r="FA19" s="531"/>
    </row>
    <row r="20" spans="1:157" ht="15" customHeight="1">
      <c r="A20" s="486">
        <f>VLOOKUP(D20,'[18]DfE No.'!C:E,3,FALSE)</f>
        <v>239</v>
      </c>
      <c r="B20" s="486">
        <f>VLOOKUP(D20,'Adjusted Factors 22-23'!C:F,4,FALSE)</f>
        <v>0</v>
      </c>
      <c r="C20" s="491">
        <v>124559</v>
      </c>
      <c r="D20" s="491">
        <v>9352042</v>
      </c>
      <c r="E20" s="492" t="s">
        <v>249</v>
      </c>
      <c r="F20" s="332">
        <v>478</v>
      </c>
      <c r="G20" s="332">
        <v>478</v>
      </c>
      <c r="H20" s="332">
        <v>0</v>
      </c>
      <c r="I20" s="125">
        <v>1520048.6948199999</v>
      </c>
      <c r="J20" s="125">
        <v>0</v>
      </c>
      <c r="K20" s="125">
        <v>0</v>
      </c>
      <c r="L20" s="125">
        <v>34310.000000000109</v>
      </c>
      <c r="M20" s="125">
        <v>0</v>
      </c>
      <c r="N20" s="125">
        <v>45430.000000000109</v>
      </c>
      <c r="O20" s="125">
        <v>0</v>
      </c>
      <c r="P20" s="125">
        <v>24199.999999999967</v>
      </c>
      <c r="Q20" s="125">
        <v>269.99999999999983</v>
      </c>
      <c r="R20" s="125">
        <v>0</v>
      </c>
      <c r="S20" s="125">
        <v>0</v>
      </c>
      <c r="T20" s="125">
        <v>0</v>
      </c>
      <c r="U20" s="125">
        <v>0</v>
      </c>
      <c r="V20" s="125">
        <v>0</v>
      </c>
      <c r="W20" s="125">
        <v>0</v>
      </c>
      <c r="X20" s="125">
        <v>0</v>
      </c>
      <c r="Y20" s="125">
        <v>0</v>
      </c>
      <c r="Z20" s="125">
        <v>0</v>
      </c>
      <c r="AA20" s="125">
        <v>0</v>
      </c>
      <c r="AB20" s="125">
        <v>5347.9207920792069</v>
      </c>
      <c r="AC20" s="125">
        <v>0</v>
      </c>
      <c r="AD20" s="125">
        <v>0</v>
      </c>
      <c r="AE20" s="125">
        <v>120031.11111111109</v>
      </c>
      <c r="AF20" s="125">
        <v>0</v>
      </c>
      <c r="AG20" s="125">
        <v>2146.0000000000264</v>
      </c>
      <c r="AH20" s="125">
        <v>0</v>
      </c>
      <c r="AI20" s="125">
        <v>121300</v>
      </c>
      <c r="AJ20" s="125">
        <v>0</v>
      </c>
      <c r="AK20" s="125">
        <v>0</v>
      </c>
      <c r="AL20" s="125">
        <v>0</v>
      </c>
      <c r="AM20" s="125">
        <v>40704</v>
      </c>
      <c r="AN20" s="125">
        <v>0</v>
      </c>
      <c r="AO20" s="125">
        <v>0</v>
      </c>
      <c r="AP20" s="125">
        <v>0</v>
      </c>
      <c r="AQ20" s="125">
        <v>0</v>
      </c>
      <c r="AR20" s="125">
        <v>0</v>
      </c>
      <c r="AS20" s="125">
        <v>0</v>
      </c>
      <c r="AT20" s="125">
        <v>0</v>
      </c>
      <c r="AU20" s="125">
        <v>0</v>
      </c>
      <c r="AV20" s="125">
        <v>1520048.6948199999</v>
      </c>
      <c r="AW20" s="125">
        <v>231735.03190319051</v>
      </c>
      <c r="AX20" s="125">
        <v>162004</v>
      </c>
      <c r="AY20" s="125">
        <v>182131.23111111118</v>
      </c>
      <c r="AZ20" s="493">
        <v>1913787.7267231904</v>
      </c>
      <c r="BA20" s="493">
        <v>1873083.7267231904</v>
      </c>
      <c r="BB20" s="493">
        <v>4265</v>
      </c>
      <c r="BC20" s="493">
        <v>2038670</v>
      </c>
      <c r="BD20" s="493">
        <v>165586.2732768096</v>
      </c>
      <c r="BE20" s="493">
        <v>0</v>
      </c>
      <c r="BF20" s="493">
        <v>2079374</v>
      </c>
      <c r="BG20" s="125">
        <v>2079373.9999999998</v>
      </c>
      <c r="BH20" s="125">
        <v>0</v>
      </c>
      <c r="BI20" s="493">
        <v>2079374</v>
      </c>
      <c r="BJ20" s="493">
        <v>1917370</v>
      </c>
      <c r="BK20" s="125">
        <v>1917370</v>
      </c>
      <c r="BL20" s="125">
        <v>4011.2343096234308</v>
      </c>
      <c r="BM20" s="125">
        <v>3920.256959314775</v>
      </c>
      <c r="BN20" s="126">
        <v>2.3206986494211285E-2</v>
      </c>
      <c r="BO20" s="126">
        <v>0</v>
      </c>
      <c r="BP20" s="125">
        <v>0</v>
      </c>
      <c r="BQ20" s="493">
        <v>2079374</v>
      </c>
      <c r="BR20" s="493">
        <v>4265</v>
      </c>
      <c r="BS20" s="493" t="s">
        <v>948</v>
      </c>
      <c r="BT20" s="493">
        <v>4350.1548117154807</v>
      </c>
      <c r="BU20" s="126">
        <v>1.9449516887664275E-2</v>
      </c>
      <c r="BV20" s="125">
        <v>-12710.02</v>
      </c>
      <c r="BW20" s="125">
        <v>2066663.98</v>
      </c>
      <c r="BX20" s="125">
        <v>0</v>
      </c>
      <c r="BY20" s="125">
        <v>2066663.98</v>
      </c>
      <c r="BZ20" s="125">
        <v>40704</v>
      </c>
      <c r="CA20" s="125">
        <v>2025959.98</v>
      </c>
      <c r="CB20" s="490">
        <f t="shared" si="2"/>
        <v>54884.809999999823</v>
      </c>
      <c r="CC20" s="490">
        <f t="shared" si="3"/>
        <v>-731.25</v>
      </c>
      <c r="CD20" s="490">
        <f t="shared" si="4"/>
        <v>165586.2732768096</v>
      </c>
      <c r="CE20" s="490">
        <f>IF(ISERROR(VLOOKUP(A20,'20-21 Cfwds'!A:F,3,FALSE)),0,(VLOOKUP(A20,'20-21 Cfwds'!A:F,3,FALSE)))</f>
        <v>54884.809999999823</v>
      </c>
      <c r="CF20" s="490">
        <f>IF(ISERROR(VLOOKUP(A20,'20-21 Cfwds'!A:G,4,FALSE)),0,(VLOOKUP(A20,'20-21 Cfwds'!A:G,4,FALSE)))</f>
        <v>-731.25</v>
      </c>
      <c r="CG20" s="490"/>
      <c r="CH20" s="490"/>
      <c r="CI20" s="531"/>
      <c r="CJ20" s="531"/>
      <c r="CK20" s="531"/>
      <c r="CL20" s="531"/>
      <c r="CM20" s="531"/>
      <c r="CN20" s="531"/>
      <c r="CO20" s="531"/>
      <c r="CP20" s="531"/>
      <c r="CQ20" s="531"/>
      <c r="CR20" s="531"/>
      <c r="CS20" s="531"/>
      <c r="CT20" s="531"/>
      <c r="CU20" s="531"/>
      <c r="CV20" s="531"/>
      <c r="CW20" s="531"/>
      <c r="CX20" s="531"/>
      <c r="CY20" s="531"/>
      <c r="CZ20" s="531"/>
      <c r="DA20" s="531"/>
      <c r="DB20" s="531"/>
      <c r="DC20" s="531"/>
      <c r="DD20" s="531"/>
      <c r="DE20" s="531"/>
      <c r="DF20" s="531"/>
      <c r="DG20" s="531"/>
      <c r="DH20" s="531"/>
      <c r="DI20" s="531"/>
      <c r="DJ20" s="531"/>
      <c r="DK20" s="531"/>
      <c r="DL20" s="531"/>
      <c r="DM20" s="531"/>
      <c r="DN20" s="531"/>
      <c r="DO20" s="531"/>
      <c r="DP20" s="531"/>
      <c r="DQ20" s="531"/>
      <c r="DR20" s="531"/>
      <c r="DS20" s="531"/>
      <c r="DT20" s="531"/>
      <c r="DU20" s="531"/>
      <c r="DV20" s="531"/>
      <c r="DW20" s="531"/>
      <c r="DX20" s="531"/>
      <c r="DY20" s="531"/>
      <c r="DZ20" s="531"/>
      <c r="EA20" s="531"/>
      <c r="EB20" s="531"/>
      <c r="EC20" s="531"/>
      <c r="ED20" s="531"/>
      <c r="EE20" s="531"/>
      <c r="EF20" s="531"/>
      <c r="EG20" s="531"/>
      <c r="EH20" s="531"/>
      <c r="EI20" s="531"/>
      <c r="EJ20" s="531"/>
      <c r="EK20" s="531"/>
      <c r="EL20" s="531"/>
      <c r="EM20" s="531"/>
      <c r="EN20" s="531"/>
      <c r="EO20" s="531"/>
      <c r="EP20" s="531"/>
      <c r="EQ20" s="531"/>
      <c r="ER20" s="531"/>
      <c r="ES20" s="531"/>
      <c r="ET20" s="531"/>
      <c r="EU20" s="531"/>
      <c r="EV20" s="531"/>
      <c r="EW20" s="531"/>
      <c r="EX20" s="531"/>
      <c r="EY20" s="531"/>
      <c r="EZ20" s="531"/>
      <c r="FA20" s="531"/>
    </row>
    <row r="21" spans="1:157" ht="15" customHeight="1">
      <c r="A21" s="486">
        <f>VLOOKUP(D21,'[18]DfE No.'!C:E,3,FALSE)</f>
        <v>486</v>
      </c>
      <c r="B21" s="486">
        <f>VLOOKUP(D21,'Adjusted Factors 22-23'!C:F,4,FALSE)</f>
        <v>0</v>
      </c>
      <c r="C21" s="491">
        <v>124565</v>
      </c>
      <c r="D21" s="491">
        <v>9352055</v>
      </c>
      <c r="E21" s="492" t="s">
        <v>390</v>
      </c>
      <c r="F21" s="332">
        <v>189</v>
      </c>
      <c r="G21" s="332">
        <v>189</v>
      </c>
      <c r="H21" s="332">
        <v>0</v>
      </c>
      <c r="I21" s="125">
        <v>601023.43790999998</v>
      </c>
      <c r="J21" s="125">
        <v>0</v>
      </c>
      <c r="K21" s="125">
        <v>0</v>
      </c>
      <c r="L21" s="125">
        <v>5640.0000000000009</v>
      </c>
      <c r="M21" s="125">
        <v>0</v>
      </c>
      <c r="N21" s="125">
        <v>8850.0000000000036</v>
      </c>
      <c r="O21" s="125">
        <v>0</v>
      </c>
      <c r="P21" s="125">
        <v>3300.0000000000014</v>
      </c>
      <c r="Q21" s="125">
        <v>0</v>
      </c>
      <c r="R21" s="125">
        <v>0</v>
      </c>
      <c r="S21" s="125">
        <v>0</v>
      </c>
      <c r="T21" s="125">
        <v>0</v>
      </c>
      <c r="U21" s="125">
        <v>0</v>
      </c>
      <c r="V21" s="125">
        <v>0</v>
      </c>
      <c r="W21" s="125">
        <v>0</v>
      </c>
      <c r="X21" s="125">
        <v>0</v>
      </c>
      <c r="Y21" s="125">
        <v>0</v>
      </c>
      <c r="Z21" s="125">
        <v>0</v>
      </c>
      <c r="AA21" s="125">
        <v>0</v>
      </c>
      <c r="AB21" s="125">
        <v>8952.0359281437104</v>
      </c>
      <c r="AC21" s="125">
        <v>0</v>
      </c>
      <c r="AD21" s="125">
        <v>0</v>
      </c>
      <c r="AE21" s="125">
        <v>58123.481012658231</v>
      </c>
      <c r="AF21" s="125">
        <v>0</v>
      </c>
      <c r="AG21" s="125">
        <v>0</v>
      </c>
      <c r="AH21" s="125">
        <v>0</v>
      </c>
      <c r="AI21" s="125">
        <v>121300</v>
      </c>
      <c r="AJ21" s="125">
        <v>0</v>
      </c>
      <c r="AK21" s="125">
        <v>0</v>
      </c>
      <c r="AL21" s="125">
        <v>0</v>
      </c>
      <c r="AM21" s="125">
        <v>20209.5</v>
      </c>
      <c r="AN21" s="125">
        <v>0</v>
      </c>
      <c r="AO21" s="125">
        <v>0</v>
      </c>
      <c r="AP21" s="125">
        <v>0</v>
      </c>
      <c r="AQ21" s="125">
        <v>0</v>
      </c>
      <c r="AR21" s="125">
        <v>0</v>
      </c>
      <c r="AS21" s="125">
        <v>0</v>
      </c>
      <c r="AT21" s="125">
        <v>0</v>
      </c>
      <c r="AU21" s="125">
        <v>0</v>
      </c>
      <c r="AV21" s="125">
        <v>601023.43790999998</v>
      </c>
      <c r="AW21" s="125">
        <v>84865.516940801943</v>
      </c>
      <c r="AX21" s="125">
        <v>141509.5</v>
      </c>
      <c r="AY21" s="125">
        <v>77013.601012658226</v>
      </c>
      <c r="AZ21" s="493">
        <v>827398.45485080197</v>
      </c>
      <c r="BA21" s="493">
        <v>807188.95485080197</v>
      </c>
      <c r="BB21" s="493">
        <v>4265</v>
      </c>
      <c r="BC21" s="493">
        <v>806085</v>
      </c>
      <c r="BD21" s="493">
        <v>0</v>
      </c>
      <c r="BE21" s="493">
        <v>0</v>
      </c>
      <c r="BF21" s="493">
        <v>827398.45485080197</v>
      </c>
      <c r="BG21" s="125">
        <v>827398.45485080185</v>
      </c>
      <c r="BH21" s="125">
        <v>0</v>
      </c>
      <c r="BI21" s="493">
        <v>826294.5</v>
      </c>
      <c r="BJ21" s="493">
        <v>684785</v>
      </c>
      <c r="BK21" s="125">
        <v>685888.95485080197</v>
      </c>
      <c r="BL21" s="125">
        <v>3629.0420891576823</v>
      </c>
      <c r="BM21" s="125">
        <v>3561.1224489795918</v>
      </c>
      <c r="BN21" s="126">
        <v>1.9072537142763028E-2</v>
      </c>
      <c r="BO21" s="126">
        <v>0</v>
      </c>
      <c r="BP21" s="125">
        <v>0</v>
      </c>
      <c r="BQ21" s="493">
        <v>827398.45485080197</v>
      </c>
      <c r="BR21" s="493">
        <v>4270.8410309566243</v>
      </c>
      <c r="BS21" s="493" t="s">
        <v>948</v>
      </c>
      <c r="BT21" s="493">
        <v>4377.7696023851959</v>
      </c>
      <c r="BU21" s="126">
        <v>2.2100743448844051E-2</v>
      </c>
      <c r="BV21" s="125">
        <v>-5025.51</v>
      </c>
      <c r="BW21" s="125">
        <v>822372.94485080196</v>
      </c>
      <c r="BX21" s="125">
        <v>0</v>
      </c>
      <c r="BY21" s="125">
        <v>822372.94485080196</v>
      </c>
      <c r="BZ21" s="125">
        <v>20209.5</v>
      </c>
      <c r="CA21" s="125">
        <v>802163.44485080196</v>
      </c>
      <c r="CB21" s="490">
        <f t="shared" si="2"/>
        <v>300093.35999999975</v>
      </c>
      <c r="CC21" s="490">
        <f t="shared" si="3"/>
        <v>9946.3700000000026</v>
      </c>
      <c r="CD21" s="490">
        <f t="shared" si="4"/>
        <v>0</v>
      </c>
      <c r="CE21" s="490">
        <f>IF(ISERROR(VLOOKUP(A21,'20-21 Cfwds'!A:F,3,FALSE)),0,(VLOOKUP(A21,'20-21 Cfwds'!A:F,3,FALSE)))</f>
        <v>300093.35999999975</v>
      </c>
      <c r="CF21" s="490">
        <f>IF(ISERROR(VLOOKUP(A21,'20-21 Cfwds'!A:G,4,FALSE)),0,(VLOOKUP(A21,'20-21 Cfwds'!A:G,4,FALSE)))</f>
        <v>9946.3700000000026</v>
      </c>
      <c r="CG21" s="490"/>
      <c r="CH21" s="490"/>
      <c r="CI21" s="531"/>
      <c r="CJ21" s="531"/>
      <c r="CK21" s="531"/>
      <c r="CL21" s="531"/>
      <c r="CM21" s="531"/>
      <c r="CN21" s="531"/>
      <c r="CO21" s="531"/>
      <c r="CP21" s="531"/>
      <c r="CQ21" s="531"/>
      <c r="CR21" s="531"/>
      <c r="CS21" s="531"/>
      <c r="CT21" s="531"/>
      <c r="CU21" s="531"/>
      <c r="CV21" s="531"/>
      <c r="CW21" s="531"/>
      <c r="CX21" s="531"/>
      <c r="CY21" s="531"/>
      <c r="CZ21" s="531"/>
      <c r="DA21" s="531"/>
      <c r="DB21" s="531"/>
      <c r="DC21" s="531"/>
      <c r="DD21" s="531"/>
      <c r="DE21" s="531"/>
      <c r="DF21" s="531"/>
      <c r="DG21" s="531"/>
      <c r="DH21" s="531"/>
      <c r="DI21" s="531"/>
      <c r="DJ21" s="531"/>
      <c r="DK21" s="531"/>
      <c r="DL21" s="531"/>
      <c r="DM21" s="531"/>
      <c r="DN21" s="531"/>
      <c r="DO21" s="531"/>
      <c r="DP21" s="531"/>
      <c r="DQ21" s="531"/>
      <c r="DR21" s="531"/>
      <c r="DS21" s="531"/>
      <c r="DT21" s="531"/>
      <c r="DU21" s="531"/>
      <c r="DV21" s="531"/>
      <c r="DW21" s="531"/>
      <c r="DX21" s="531"/>
      <c r="DY21" s="531"/>
      <c r="DZ21" s="531"/>
      <c r="EA21" s="531"/>
      <c r="EB21" s="531"/>
      <c r="EC21" s="531"/>
      <c r="ED21" s="531"/>
      <c r="EE21" s="531"/>
      <c r="EF21" s="531"/>
      <c r="EG21" s="531"/>
      <c r="EH21" s="531"/>
      <c r="EI21" s="531"/>
      <c r="EJ21" s="531"/>
      <c r="EK21" s="531"/>
      <c r="EL21" s="531"/>
      <c r="EM21" s="531"/>
      <c r="EN21" s="531"/>
      <c r="EO21" s="531"/>
      <c r="EP21" s="531"/>
      <c r="EQ21" s="531"/>
      <c r="ER21" s="531"/>
      <c r="ES21" s="531"/>
      <c r="ET21" s="531"/>
      <c r="EU21" s="531"/>
      <c r="EV21" s="531"/>
      <c r="EW21" s="531"/>
      <c r="EX21" s="531"/>
      <c r="EY21" s="531"/>
      <c r="EZ21" s="531"/>
      <c r="FA21" s="531"/>
    </row>
    <row r="22" spans="1:157" ht="15" customHeight="1">
      <c r="A22" s="486">
        <f>VLOOKUP(D22,'[18]DfE No.'!C:E,3,FALSE)</f>
        <v>211</v>
      </c>
      <c r="B22" s="486">
        <f>VLOOKUP(D22,'Adjusted Factors 22-23'!C:F,4,FALSE)</f>
        <v>0</v>
      </c>
      <c r="C22" s="491">
        <v>124572</v>
      </c>
      <c r="D22" s="491">
        <v>9352066</v>
      </c>
      <c r="E22" s="492" t="s">
        <v>232</v>
      </c>
      <c r="F22" s="332">
        <v>102</v>
      </c>
      <c r="G22" s="332">
        <v>102</v>
      </c>
      <c r="H22" s="332">
        <v>0</v>
      </c>
      <c r="I22" s="125">
        <v>324361.85537999996</v>
      </c>
      <c r="J22" s="125">
        <v>0</v>
      </c>
      <c r="K22" s="125">
        <v>0</v>
      </c>
      <c r="L22" s="125">
        <v>6579.9999999999845</v>
      </c>
      <c r="M22" s="125">
        <v>0</v>
      </c>
      <c r="N22" s="125">
        <v>8850.0000000000127</v>
      </c>
      <c r="O22" s="125">
        <v>0</v>
      </c>
      <c r="P22" s="125">
        <v>1122.0000000000002</v>
      </c>
      <c r="Q22" s="125">
        <v>1377.0000000000002</v>
      </c>
      <c r="R22" s="125">
        <v>1285.2</v>
      </c>
      <c r="S22" s="125">
        <v>1407.6000000000001</v>
      </c>
      <c r="T22" s="125">
        <v>499.8</v>
      </c>
      <c r="U22" s="125">
        <v>0</v>
      </c>
      <c r="V22" s="125">
        <v>0</v>
      </c>
      <c r="W22" s="125">
        <v>0</v>
      </c>
      <c r="X22" s="125">
        <v>0</v>
      </c>
      <c r="Y22" s="125">
        <v>0</v>
      </c>
      <c r="Z22" s="125">
        <v>0</v>
      </c>
      <c r="AA22" s="125">
        <v>0</v>
      </c>
      <c r="AB22" s="125">
        <v>0</v>
      </c>
      <c r="AC22" s="125">
        <v>0</v>
      </c>
      <c r="AD22" s="125">
        <v>0</v>
      </c>
      <c r="AE22" s="125">
        <v>33180.909090909096</v>
      </c>
      <c r="AF22" s="125">
        <v>0</v>
      </c>
      <c r="AG22" s="125">
        <v>1739</v>
      </c>
      <c r="AH22" s="125">
        <v>0</v>
      </c>
      <c r="AI22" s="125">
        <v>121300</v>
      </c>
      <c r="AJ22" s="125">
        <v>35100.13351134846</v>
      </c>
      <c r="AK22" s="125">
        <v>0</v>
      </c>
      <c r="AL22" s="125">
        <v>0</v>
      </c>
      <c r="AM22" s="125">
        <v>10479</v>
      </c>
      <c r="AN22" s="125">
        <v>0</v>
      </c>
      <c r="AO22" s="125">
        <v>0</v>
      </c>
      <c r="AP22" s="125">
        <v>0</v>
      </c>
      <c r="AQ22" s="125">
        <v>0</v>
      </c>
      <c r="AR22" s="125">
        <v>0</v>
      </c>
      <c r="AS22" s="125">
        <v>0</v>
      </c>
      <c r="AT22" s="125">
        <v>0</v>
      </c>
      <c r="AU22" s="125">
        <v>0</v>
      </c>
      <c r="AV22" s="125">
        <v>324361.85537999996</v>
      </c>
      <c r="AW22" s="125">
        <v>56041.509090909094</v>
      </c>
      <c r="AX22" s="125">
        <v>166879.13351134845</v>
      </c>
      <c r="AY22" s="125">
        <v>53736.829090909094</v>
      </c>
      <c r="AZ22" s="493">
        <v>547282.49798225751</v>
      </c>
      <c r="BA22" s="493">
        <v>536803.49798225751</v>
      </c>
      <c r="BB22" s="493">
        <v>4265</v>
      </c>
      <c r="BC22" s="493">
        <v>435030</v>
      </c>
      <c r="BD22" s="493">
        <v>0</v>
      </c>
      <c r="BE22" s="493">
        <v>0</v>
      </c>
      <c r="BF22" s="493">
        <v>547282.49798225751</v>
      </c>
      <c r="BG22" s="125">
        <v>547282.49798225751</v>
      </c>
      <c r="BH22" s="125">
        <v>0</v>
      </c>
      <c r="BI22" s="493">
        <v>445509</v>
      </c>
      <c r="BJ22" s="493">
        <v>278629.86648865155</v>
      </c>
      <c r="BK22" s="125">
        <v>380403.36447090906</v>
      </c>
      <c r="BL22" s="125">
        <v>3729.4447497147949</v>
      </c>
      <c r="BM22" s="125">
        <v>3127.3286849856549</v>
      </c>
      <c r="BN22" s="126">
        <v>0.19253366862904653</v>
      </c>
      <c r="BO22" s="126">
        <v>0</v>
      </c>
      <c r="BP22" s="125">
        <v>0</v>
      </c>
      <c r="BQ22" s="493">
        <v>547282.49798225751</v>
      </c>
      <c r="BR22" s="493">
        <v>5262.7793919829164</v>
      </c>
      <c r="BS22" s="493" t="s">
        <v>948</v>
      </c>
      <c r="BT22" s="493">
        <v>5365.5146861005642</v>
      </c>
      <c r="BU22" s="126">
        <v>9.4413663009244919E-2</v>
      </c>
      <c r="BV22" s="125">
        <v>-2712.18</v>
      </c>
      <c r="BW22" s="125">
        <v>544570.31798225746</v>
      </c>
      <c r="BX22" s="125">
        <v>0</v>
      </c>
      <c r="BY22" s="125">
        <v>544570.31798225746</v>
      </c>
      <c r="BZ22" s="125">
        <v>10479</v>
      </c>
      <c r="CA22" s="125">
        <v>534091.31798225746</v>
      </c>
      <c r="CB22" s="490">
        <f t="shared" si="2"/>
        <v>52687.450000000244</v>
      </c>
      <c r="CC22" s="490">
        <f t="shared" si="3"/>
        <v>3667.25</v>
      </c>
      <c r="CD22" s="490">
        <f t="shared" si="4"/>
        <v>0</v>
      </c>
      <c r="CE22" s="490">
        <f>IF(ISERROR(VLOOKUP(A22,'20-21 Cfwds'!A:F,3,FALSE)),0,(VLOOKUP(A22,'20-21 Cfwds'!A:F,3,FALSE)))</f>
        <v>52687.450000000244</v>
      </c>
      <c r="CF22" s="490">
        <f>IF(ISERROR(VLOOKUP(A22,'20-21 Cfwds'!A:G,4,FALSE)),0,(VLOOKUP(A22,'20-21 Cfwds'!A:G,4,FALSE)))</f>
        <v>3667.25</v>
      </c>
      <c r="CG22" s="490"/>
      <c r="CH22" s="490"/>
      <c r="CI22" s="531"/>
      <c r="CJ22" s="531"/>
      <c r="CK22" s="531"/>
      <c r="CL22" s="531"/>
      <c r="CM22" s="531"/>
      <c r="CN22" s="531"/>
      <c r="CO22" s="531"/>
      <c r="CP22" s="531"/>
      <c r="CQ22" s="531"/>
      <c r="CR22" s="531"/>
      <c r="CS22" s="531"/>
      <c r="CT22" s="531"/>
      <c r="CU22" s="531"/>
      <c r="CV22" s="531"/>
      <c r="CW22" s="531"/>
      <c r="CX22" s="531"/>
      <c r="CY22" s="531"/>
      <c r="CZ22" s="531"/>
      <c r="DA22" s="531"/>
      <c r="DB22" s="531"/>
      <c r="DC22" s="531"/>
      <c r="DD22" s="531"/>
      <c r="DE22" s="531"/>
      <c r="DF22" s="531"/>
      <c r="DG22" s="531"/>
      <c r="DH22" s="531"/>
      <c r="DI22" s="531"/>
      <c r="DJ22" s="531"/>
      <c r="DK22" s="531"/>
      <c r="DL22" s="531"/>
      <c r="DM22" s="531"/>
      <c r="DN22" s="531"/>
      <c r="DO22" s="531"/>
      <c r="DP22" s="531"/>
      <c r="DQ22" s="531"/>
      <c r="DR22" s="531"/>
      <c r="DS22" s="531"/>
      <c r="DT22" s="531"/>
      <c r="DU22" s="531"/>
      <c r="DV22" s="531"/>
      <c r="DW22" s="531"/>
      <c r="DX22" s="531"/>
      <c r="DY22" s="531"/>
      <c r="DZ22" s="531"/>
      <c r="EA22" s="531"/>
      <c r="EB22" s="531"/>
      <c r="EC22" s="531"/>
      <c r="ED22" s="531"/>
      <c r="EE22" s="531"/>
      <c r="EF22" s="531"/>
      <c r="EG22" s="531"/>
      <c r="EH22" s="531"/>
      <c r="EI22" s="531"/>
      <c r="EJ22" s="531"/>
      <c r="EK22" s="531"/>
      <c r="EL22" s="531"/>
      <c r="EM22" s="531"/>
      <c r="EN22" s="531"/>
      <c r="EO22" s="531"/>
      <c r="EP22" s="531"/>
      <c r="EQ22" s="531"/>
      <c r="ER22" s="531"/>
      <c r="ES22" s="531"/>
      <c r="ET22" s="531"/>
      <c r="EU22" s="531"/>
      <c r="EV22" s="531"/>
      <c r="EW22" s="531"/>
      <c r="EX22" s="531"/>
      <c r="EY22" s="531"/>
      <c r="EZ22" s="531"/>
      <c r="FA22" s="531"/>
    </row>
    <row r="23" spans="1:157" ht="15" customHeight="1">
      <c r="A23" s="486">
        <f>VLOOKUP(D23,'[18]DfE No.'!C:E,3,FALSE)</f>
        <v>19</v>
      </c>
      <c r="B23" s="486">
        <f>VLOOKUP(D23,'Adjusted Factors 22-23'!C:F,4,FALSE)</f>
        <v>0</v>
      </c>
      <c r="C23" s="491">
        <v>124574</v>
      </c>
      <c r="D23" s="491">
        <v>9352068</v>
      </c>
      <c r="E23" s="492" t="s">
        <v>117</v>
      </c>
      <c r="F23" s="332">
        <v>415</v>
      </c>
      <c r="G23" s="332">
        <v>415</v>
      </c>
      <c r="H23" s="332">
        <v>0</v>
      </c>
      <c r="I23" s="125">
        <v>1319707.5488499999</v>
      </c>
      <c r="J23" s="125">
        <v>0</v>
      </c>
      <c r="K23" s="125">
        <v>0</v>
      </c>
      <c r="L23" s="125">
        <v>29140.000000000044</v>
      </c>
      <c r="M23" s="125">
        <v>0</v>
      </c>
      <c r="N23" s="125">
        <v>41300.000000000065</v>
      </c>
      <c r="O23" s="125">
        <v>0</v>
      </c>
      <c r="P23" s="125">
        <v>4619.9999999999982</v>
      </c>
      <c r="Q23" s="125">
        <v>1890.0000000000032</v>
      </c>
      <c r="R23" s="125">
        <v>14280</v>
      </c>
      <c r="S23" s="125">
        <v>1379.9999999999995</v>
      </c>
      <c r="T23" s="125">
        <v>4409.9999999999982</v>
      </c>
      <c r="U23" s="125">
        <v>0</v>
      </c>
      <c r="V23" s="125">
        <v>0</v>
      </c>
      <c r="W23" s="125">
        <v>0</v>
      </c>
      <c r="X23" s="125">
        <v>0</v>
      </c>
      <c r="Y23" s="125">
        <v>0</v>
      </c>
      <c r="Z23" s="125">
        <v>0</v>
      </c>
      <c r="AA23" s="125">
        <v>0</v>
      </c>
      <c r="AB23" s="125">
        <v>4623.4507042253454</v>
      </c>
      <c r="AC23" s="125">
        <v>0</v>
      </c>
      <c r="AD23" s="125">
        <v>0</v>
      </c>
      <c r="AE23" s="125">
        <v>105382.02247191011</v>
      </c>
      <c r="AF23" s="125">
        <v>0</v>
      </c>
      <c r="AG23" s="125">
        <v>0</v>
      </c>
      <c r="AH23" s="125">
        <v>0</v>
      </c>
      <c r="AI23" s="125">
        <v>121300</v>
      </c>
      <c r="AJ23" s="125">
        <v>0</v>
      </c>
      <c r="AK23" s="125">
        <v>0</v>
      </c>
      <c r="AL23" s="125">
        <v>0</v>
      </c>
      <c r="AM23" s="125">
        <v>42240</v>
      </c>
      <c r="AN23" s="125">
        <v>0</v>
      </c>
      <c r="AO23" s="125">
        <v>0</v>
      </c>
      <c r="AP23" s="125">
        <v>0</v>
      </c>
      <c r="AQ23" s="125">
        <v>0</v>
      </c>
      <c r="AR23" s="125">
        <v>0</v>
      </c>
      <c r="AS23" s="125">
        <v>0</v>
      </c>
      <c r="AT23" s="125">
        <v>0</v>
      </c>
      <c r="AU23" s="125">
        <v>0</v>
      </c>
      <c r="AV23" s="125">
        <v>1319707.5488499999</v>
      </c>
      <c r="AW23" s="125">
        <v>207025.47317613557</v>
      </c>
      <c r="AX23" s="125">
        <v>163540</v>
      </c>
      <c r="AY23" s="125">
        <v>163887.14247191016</v>
      </c>
      <c r="AZ23" s="493">
        <v>1690273.0220261356</v>
      </c>
      <c r="BA23" s="493">
        <v>1648033.0220261356</v>
      </c>
      <c r="BB23" s="493">
        <v>4265</v>
      </c>
      <c r="BC23" s="493">
        <v>1769975</v>
      </c>
      <c r="BD23" s="493">
        <v>121941.97797386441</v>
      </c>
      <c r="BE23" s="493">
        <v>0</v>
      </c>
      <c r="BF23" s="493">
        <v>1812215</v>
      </c>
      <c r="BG23" s="125">
        <v>1812214.9999999998</v>
      </c>
      <c r="BH23" s="125">
        <v>0</v>
      </c>
      <c r="BI23" s="493">
        <v>1812215</v>
      </c>
      <c r="BJ23" s="493">
        <v>1648675</v>
      </c>
      <c r="BK23" s="125">
        <v>1648675</v>
      </c>
      <c r="BL23" s="125">
        <v>3972.7108433734938</v>
      </c>
      <c r="BM23" s="125">
        <v>3882.6960784313724</v>
      </c>
      <c r="BN23" s="126">
        <v>2.3183572219870444E-2</v>
      </c>
      <c r="BO23" s="126">
        <v>0</v>
      </c>
      <c r="BP23" s="125">
        <v>0</v>
      </c>
      <c r="BQ23" s="493">
        <v>1812215</v>
      </c>
      <c r="BR23" s="493">
        <v>4265</v>
      </c>
      <c r="BS23" s="493" t="s">
        <v>948</v>
      </c>
      <c r="BT23" s="493">
        <v>4366.7831325301204</v>
      </c>
      <c r="BU23" s="126">
        <v>1.9435776613732969E-2</v>
      </c>
      <c r="BV23" s="125">
        <v>-11034.85</v>
      </c>
      <c r="BW23" s="125">
        <v>1801180.15</v>
      </c>
      <c r="BX23" s="125">
        <v>0</v>
      </c>
      <c r="BY23" s="125">
        <v>1801180.15</v>
      </c>
      <c r="BZ23" s="125">
        <v>42240</v>
      </c>
      <c r="CA23" s="125">
        <v>1758940.15</v>
      </c>
      <c r="CB23" s="490">
        <f t="shared" si="2"/>
        <v>204230.38000000012</v>
      </c>
      <c r="CC23" s="490">
        <f t="shared" si="3"/>
        <v>30979.06</v>
      </c>
      <c r="CD23" s="490">
        <f t="shared" si="4"/>
        <v>121941.97797386441</v>
      </c>
      <c r="CE23" s="490">
        <f>IF(ISERROR(VLOOKUP(A23,'20-21 Cfwds'!A:F,3,FALSE)),0,(VLOOKUP(A23,'20-21 Cfwds'!A:F,3,FALSE)))</f>
        <v>204230.38000000012</v>
      </c>
      <c r="CF23" s="490">
        <f>IF(ISERROR(VLOOKUP(A23,'20-21 Cfwds'!A:G,4,FALSE)),0,(VLOOKUP(A23,'20-21 Cfwds'!A:G,4,FALSE)))</f>
        <v>30979.06</v>
      </c>
      <c r="CG23" s="490"/>
      <c r="CH23" s="490"/>
      <c r="CI23" s="531"/>
      <c r="CJ23" s="531"/>
      <c r="CK23" s="531"/>
      <c r="CL23" s="531"/>
      <c r="CM23" s="531"/>
      <c r="CN23" s="531"/>
      <c r="CO23" s="531"/>
      <c r="CP23" s="531"/>
      <c r="CQ23" s="531"/>
      <c r="CR23" s="531"/>
      <c r="CS23" s="531"/>
      <c r="CT23" s="531"/>
      <c r="CU23" s="531"/>
      <c r="CV23" s="531"/>
      <c r="CW23" s="531"/>
      <c r="CX23" s="531"/>
      <c r="CY23" s="531"/>
      <c r="CZ23" s="531"/>
      <c r="DA23" s="531"/>
      <c r="DB23" s="531"/>
      <c r="DC23" s="531"/>
      <c r="DD23" s="531"/>
      <c r="DE23" s="531"/>
      <c r="DF23" s="531"/>
      <c r="DG23" s="531"/>
      <c r="DH23" s="531"/>
      <c r="DI23" s="531"/>
      <c r="DJ23" s="531"/>
      <c r="DK23" s="531"/>
      <c r="DL23" s="531"/>
      <c r="DM23" s="531"/>
      <c r="DN23" s="531"/>
      <c r="DO23" s="531"/>
      <c r="DP23" s="531"/>
      <c r="DQ23" s="531"/>
      <c r="DR23" s="531"/>
      <c r="DS23" s="531"/>
      <c r="DT23" s="531"/>
      <c r="DU23" s="531"/>
      <c r="DV23" s="531"/>
      <c r="DW23" s="531"/>
      <c r="DX23" s="531"/>
      <c r="DY23" s="531"/>
      <c r="DZ23" s="531"/>
      <c r="EA23" s="531"/>
      <c r="EB23" s="531"/>
      <c r="EC23" s="531"/>
      <c r="ED23" s="531"/>
      <c r="EE23" s="531"/>
      <c r="EF23" s="531"/>
      <c r="EG23" s="531"/>
      <c r="EH23" s="531"/>
      <c r="EI23" s="531"/>
      <c r="EJ23" s="531"/>
      <c r="EK23" s="531"/>
      <c r="EL23" s="531"/>
      <c r="EM23" s="531"/>
      <c r="EN23" s="531"/>
      <c r="EO23" s="531"/>
      <c r="EP23" s="531"/>
      <c r="EQ23" s="531"/>
      <c r="ER23" s="531"/>
      <c r="ES23" s="531"/>
      <c r="ET23" s="531"/>
      <c r="EU23" s="531"/>
      <c r="EV23" s="531"/>
      <c r="EW23" s="531"/>
      <c r="EX23" s="531"/>
      <c r="EY23" s="531"/>
      <c r="EZ23" s="531"/>
      <c r="FA23" s="531"/>
    </row>
    <row r="24" spans="1:157" ht="15" customHeight="1">
      <c r="A24" s="486">
        <f>VLOOKUP(D24,'[18]DfE No.'!C:E,3,FALSE)</f>
        <v>220</v>
      </c>
      <c r="B24" s="486">
        <f>VLOOKUP(D24,'Adjusted Factors 22-23'!C:F,4,FALSE)</f>
        <v>0</v>
      </c>
      <c r="C24" s="491">
        <v>124577</v>
      </c>
      <c r="D24" s="491">
        <v>9352071</v>
      </c>
      <c r="E24" s="492" t="s">
        <v>236</v>
      </c>
      <c r="F24" s="332">
        <v>78</v>
      </c>
      <c r="G24" s="332">
        <v>78</v>
      </c>
      <c r="H24" s="332">
        <v>0</v>
      </c>
      <c r="I24" s="125">
        <v>248041.41881999999</v>
      </c>
      <c r="J24" s="125">
        <v>0</v>
      </c>
      <c r="K24" s="125">
        <v>0</v>
      </c>
      <c r="L24" s="125">
        <v>2819.9999999999991</v>
      </c>
      <c r="M24" s="125">
        <v>0</v>
      </c>
      <c r="N24" s="125">
        <v>4129.9999999999982</v>
      </c>
      <c r="O24" s="125">
        <v>0</v>
      </c>
      <c r="P24" s="125">
        <v>0</v>
      </c>
      <c r="Q24" s="125">
        <v>0</v>
      </c>
      <c r="R24" s="125">
        <v>1680.0000000000007</v>
      </c>
      <c r="S24" s="125">
        <v>1380.0000000000011</v>
      </c>
      <c r="T24" s="125">
        <v>0</v>
      </c>
      <c r="U24" s="125">
        <v>0</v>
      </c>
      <c r="V24" s="125">
        <v>0</v>
      </c>
      <c r="W24" s="125">
        <v>0</v>
      </c>
      <c r="X24" s="125">
        <v>0</v>
      </c>
      <c r="Y24" s="125">
        <v>0</v>
      </c>
      <c r="Z24" s="125">
        <v>0</v>
      </c>
      <c r="AA24" s="125">
        <v>0</v>
      </c>
      <c r="AB24" s="125">
        <v>0</v>
      </c>
      <c r="AC24" s="125">
        <v>0</v>
      </c>
      <c r="AD24" s="125">
        <v>0</v>
      </c>
      <c r="AE24" s="125">
        <v>28476.000000000004</v>
      </c>
      <c r="AF24" s="125">
        <v>0</v>
      </c>
      <c r="AG24" s="125">
        <v>0</v>
      </c>
      <c r="AH24" s="125">
        <v>0</v>
      </c>
      <c r="AI24" s="125">
        <v>121300</v>
      </c>
      <c r="AJ24" s="125">
        <v>52723.631508678234</v>
      </c>
      <c r="AK24" s="125">
        <v>0</v>
      </c>
      <c r="AL24" s="125">
        <v>1000</v>
      </c>
      <c r="AM24" s="125">
        <v>7984</v>
      </c>
      <c r="AN24" s="125">
        <v>0</v>
      </c>
      <c r="AO24" s="125">
        <v>0</v>
      </c>
      <c r="AP24" s="125">
        <v>0</v>
      </c>
      <c r="AQ24" s="125">
        <v>0</v>
      </c>
      <c r="AR24" s="125">
        <v>0</v>
      </c>
      <c r="AS24" s="125">
        <v>0</v>
      </c>
      <c r="AT24" s="125">
        <v>0</v>
      </c>
      <c r="AU24" s="125">
        <v>0</v>
      </c>
      <c r="AV24" s="125">
        <v>248041.41881999999</v>
      </c>
      <c r="AW24" s="125">
        <v>38486</v>
      </c>
      <c r="AX24" s="125">
        <v>183007.63150867823</v>
      </c>
      <c r="AY24" s="125">
        <v>43476.12</v>
      </c>
      <c r="AZ24" s="493">
        <v>469535.05032867822</v>
      </c>
      <c r="BA24" s="493">
        <v>460551.05032867822</v>
      </c>
      <c r="BB24" s="493">
        <v>4265</v>
      </c>
      <c r="BC24" s="493">
        <v>332670</v>
      </c>
      <c r="BD24" s="493">
        <v>0</v>
      </c>
      <c r="BE24" s="493">
        <v>0</v>
      </c>
      <c r="BF24" s="493">
        <v>469535.05032867822</v>
      </c>
      <c r="BG24" s="125">
        <v>469535.05032867822</v>
      </c>
      <c r="BH24" s="125">
        <v>0</v>
      </c>
      <c r="BI24" s="493">
        <v>341654</v>
      </c>
      <c r="BJ24" s="493">
        <v>159646.36849132177</v>
      </c>
      <c r="BK24" s="125">
        <v>287527.41882000002</v>
      </c>
      <c r="BL24" s="125">
        <v>3686.2489592307693</v>
      </c>
      <c r="BM24" s="125">
        <v>2957.8898165633545</v>
      </c>
      <c r="BN24" s="126">
        <v>0.24624282439082332</v>
      </c>
      <c r="BO24" s="126">
        <v>0</v>
      </c>
      <c r="BP24" s="125">
        <v>0</v>
      </c>
      <c r="BQ24" s="493">
        <v>469535.05032867822</v>
      </c>
      <c r="BR24" s="493">
        <v>5904.5006452394646</v>
      </c>
      <c r="BS24" s="493" t="s">
        <v>948</v>
      </c>
      <c r="BT24" s="493">
        <v>6019.6801324189519</v>
      </c>
      <c r="BU24" s="126">
        <v>0.17465256425851416</v>
      </c>
      <c r="BV24" s="125">
        <v>-2074.02</v>
      </c>
      <c r="BW24" s="125">
        <v>467461.0303286782</v>
      </c>
      <c r="BX24" s="125">
        <v>0</v>
      </c>
      <c r="BY24" s="125">
        <v>467461.0303286782</v>
      </c>
      <c r="BZ24" s="125">
        <v>7984</v>
      </c>
      <c r="CA24" s="125">
        <v>459477.0303286782</v>
      </c>
      <c r="CB24" s="490">
        <f t="shared" si="2"/>
        <v>120786.5</v>
      </c>
      <c r="CC24" s="490">
        <f t="shared" si="3"/>
        <v>8510.2799999999988</v>
      </c>
      <c r="CD24" s="490">
        <f t="shared" si="4"/>
        <v>0</v>
      </c>
      <c r="CE24" s="490">
        <f>IF(ISERROR(VLOOKUP(A24,'20-21 Cfwds'!A:F,3,FALSE)),0,(VLOOKUP(A24,'20-21 Cfwds'!A:F,3,FALSE)))</f>
        <v>120786.5</v>
      </c>
      <c r="CF24" s="490">
        <f>IF(ISERROR(VLOOKUP(A24,'20-21 Cfwds'!A:G,4,FALSE)),0,(VLOOKUP(A24,'20-21 Cfwds'!A:G,4,FALSE)))</f>
        <v>8510.2799999999988</v>
      </c>
      <c r="CG24" s="490"/>
      <c r="CH24" s="490"/>
      <c r="CI24" s="531"/>
      <c r="CJ24" s="531"/>
      <c r="CK24" s="531"/>
      <c r="CL24" s="531"/>
      <c r="CM24" s="531"/>
      <c r="CN24" s="531"/>
      <c r="CO24" s="531"/>
      <c r="CP24" s="531"/>
      <c r="CQ24" s="531"/>
      <c r="CR24" s="531"/>
      <c r="CS24" s="531"/>
      <c r="CT24" s="531"/>
      <c r="CU24" s="531"/>
      <c r="CV24" s="531"/>
      <c r="CW24" s="531"/>
      <c r="CX24" s="531"/>
      <c r="CY24" s="531"/>
      <c r="CZ24" s="531"/>
      <c r="DA24" s="531"/>
      <c r="DB24" s="531"/>
      <c r="DC24" s="531"/>
      <c r="DD24" s="531"/>
      <c r="DE24" s="531"/>
      <c r="DF24" s="531"/>
      <c r="DG24" s="531"/>
      <c r="DH24" s="531"/>
      <c r="DI24" s="531"/>
      <c r="DJ24" s="531"/>
      <c r="DK24" s="531"/>
      <c r="DL24" s="531"/>
      <c r="DM24" s="531"/>
      <c r="DN24" s="531"/>
      <c r="DO24" s="531"/>
      <c r="DP24" s="531"/>
      <c r="DQ24" s="531"/>
      <c r="DR24" s="531"/>
      <c r="DS24" s="531"/>
      <c r="DT24" s="531"/>
      <c r="DU24" s="531"/>
      <c r="DV24" s="531"/>
      <c r="DW24" s="531"/>
      <c r="DX24" s="531"/>
      <c r="DY24" s="531"/>
      <c r="DZ24" s="531"/>
      <c r="EA24" s="531"/>
      <c r="EB24" s="531"/>
      <c r="EC24" s="531"/>
      <c r="ED24" s="531"/>
      <c r="EE24" s="531"/>
      <c r="EF24" s="531"/>
      <c r="EG24" s="531"/>
      <c r="EH24" s="531"/>
      <c r="EI24" s="531"/>
      <c r="EJ24" s="531"/>
      <c r="EK24" s="531"/>
      <c r="EL24" s="531"/>
      <c r="EM24" s="531"/>
      <c r="EN24" s="531"/>
      <c r="EO24" s="531"/>
      <c r="EP24" s="531"/>
      <c r="EQ24" s="531"/>
      <c r="ER24" s="531"/>
      <c r="ES24" s="531"/>
      <c r="ET24" s="531"/>
      <c r="EU24" s="531"/>
      <c r="EV24" s="531"/>
      <c r="EW24" s="531"/>
      <c r="EX24" s="531"/>
      <c r="EY24" s="531"/>
      <c r="EZ24" s="531"/>
      <c r="FA24" s="531"/>
    </row>
    <row r="25" spans="1:157" ht="15" customHeight="1">
      <c r="A25" s="486">
        <f>VLOOKUP(D25,'[18]DfE No.'!C:E,3,FALSE)</f>
        <v>29</v>
      </c>
      <c r="B25" s="486">
        <f>VLOOKUP(D25,'Adjusted Factors 22-23'!C:F,4,FALSE)</f>
        <v>0</v>
      </c>
      <c r="C25" s="491">
        <v>124578</v>
      </c>
      <c r="D25" s="491">
        <v>9352072</v>
      </c>
      <c r="E25" s="492" t="s">
        <v>128</v>
      </c>
      <c r="F25" s="332">
        <v>61</v>
      </c>
      <c r="G25" s="332">
        <v>61</v>
      </c>
      <c r="H25" s="332">
        <v>0</v>
      </c>
      <c r="I25" s="125">
        <v>193981.10958999998</v>
      </c>
      <c r="J25" s="125">
        <v>0</v>
      </c>
      <c r="K25" s="125">
        <v>0</v>
      </c>
      <c r="L25" s="125">
        <v>4229.99999999999</v>
      </c>
      <c r="M25" s="125">
        <v>0</v>
      </c>
      <c r="N25" s="125">
        <v>5899.9999999999927</v>
      </c>
      <c r="O25" s="125">
        <v>0</v>
      </c>
      <c r="P25" s="125">
        <v>0</v>
      </c>
      <c r="Q25" s="125">
        <v>0</v>
      </c>
      <c r="R25" s="125">
        <v>0</v>
      </c>
      <c r="S25" s="125">
        <v>0</v>
      </c>
      <c r="T25" s="125">
        <v>0</v>
      </c>
      <c r="U25" s="125">
        <v>0</v>
      </c>
      <c r="V25" s="125">
        <v>0</v>
      </c>
      <c r="W25" s="125">
        <v>0</v>
      </c>
      <c r="X25" s="125">
        <v>0</v>
      </c>
      <c r="Y25" s="125">
        <v>0</v>
      </c>
      <c r="Z25" s="125">
        <v>0</v>
      </c>
      <c r="AA25" s="125">
        <v>0</v>
      </c>
      <c r="AB25" s="125">
        <v>0</v>
      </c>
      <c r="AC25" s="125">
        <v>0</v>
      </c>
      <c r="AD25" s="125">
        <v>0</v>
      </c>
      <c r="AE25" s="125">
        <v>20576.11940298507</v>
      </c>
      <c r="AF25" s="125">
        <v>0</v>
      </c>
      <c r="AG25" s="125">
        <v>5864.4999999999882</v>
      </c>
      <c r="AH25" s="125">
        <v>0</v>
      </c>
      <c r="AI25" s="125">
        <v>121300</v>
      </c>
      <c r="AJ25" s="125">
        <v>55000</v>
      </c>
      <c r="AK25" s="125">
        <v>0</v>
      </c>
      <c r="AL25" s="125">
        <v>0</v>
      </c>
      <c r="AM25" s="125">
        <v>8358.25</v>
      </c>
      <c r="AN25" s="125">
        <v>0</v>
      </c>
      <c r="AO25" s="125">
        <v>0</v>
      </c>
      <c r="AP25" s="125">
        <v>0</v>
      </c>
      <c r="AQ25" s="125">
        <v>0</v>
      </c>
      <c r="AR25" s="125">
        <v>0</v>
      </c>
      <c r="AS25" s="125">
        <v>0</v>
      </c>
      <c r="AT25" s="125">
        <v>0</v>
      </c>
      <c r="AU25" s="125">
        <v>0</v>
      </c>
      <c r="AV25" s="125">
        <v>193981.10958999998</v>
      </c>
      <c r="AW25" s="125">
        <v>36570.619402985038</v>
      </c>
      <c r="AX25" s="125">
        <v>184658.25</v>
      </c>
      <c r="AY25" s="125">
        <v>35636.239402985062</v>
      </c>
      <c r="AZ25" s="493">
        <v>415209.97899298498</v>
      </c>
      <c r="BA25" s="493">
        <v>406851.72899298498</v>
      </c>
      <c r="BB25" s="493">
        <v>4265</v>
      </c>
      <c r="BC25" s="493">
        <v>260165</v>
      </c>
      <c r="BD25" s="493">
        <v>0</v>
      </c>
      <c r="BE25" s="493">
        <v>0</v>
      </c>
      <c r="BF25" s="493">
        <v>415209.97899298498</v>
      </c>
      <c r="BG25" s="125">
        <v>415209.97899298504</v>
      </c>
      <c r="BH25" s="125">
        <v>0</v>
      </c>
      <c r="BI25" s="493">
        <v>268523.25</v>
      </c>
      <c r="BJ25" s="493">
        <v>83865</v>
      </c>
      <c r="BK25" s="125">
        <v>230551.72899298498</v>
      </c>
      <c r="BL25" s="125">
        <v>3779.5365408686062</v>
      </c>
      <c r="BM25" s="125">
        <v>3377.2798735849055</v>
      </c>
      <c r="BN25" s="126">
        <v>0.11910670194374928</v>
      </c>
      <c r="BO25" s="126">
        <v>0</v>
      </c>
      <c r="BP25" s="125">
        <v>0</v>
      </c>
      <c r="BQ25" s="493">
        <v>415209.97899298498</v>
      </c>
      <c r="BR25" s="493">
        <v>6669.700475294836</v>
      </c>
      <c r="BS25" s="493" t="s">
        <v>948</v>
      </c>
      <c r="BT25" s="493">
        <v>6806.7209670981147</v>
      </c>
      <c r="BU25" s="126">
        <v>-7.9687598101553236E-3</v>
      </c>
      <c r="BV25" s="125">
        <v>-1621.99</v>
      </c>
      <c r="BW25" s="125">
        <v>413587.98899298499</v>
      </c>
      <c r="BX25" s="125">
        <v>0</v>
      </c>
      <c r="BY25" s="125">
        <v>413587.98899298499</v>
      </c>
      <c r="BZ25" s="125">
        <v>8358.25</v>
      </c>
      <c r="CA25" s="125">
        <v>405229.73899298499</v>
      </c>
      <c r="CB25" s="490">
        <f t="shared" si="2"/>
        <v>78448.160000000149</v>
      </c>
      <c r="CC25" s="490">
        <f t="shared" si="3"/>
        <v>19907.25</v>
      </c>
      <c r="CD25" s="490">
        <f t="shared" si="4"/>
        <v>0</v>
      </c>
      <c r="CE25" s="490">
        <f>IF(ISERROR(VLOOKUP(A25,'20-21 Cfwds'!A:F,3,FALSE)),0,(VLOOKUP(A25,'20-21 Cfwds'!A:F,3,FALSE)))</f>
        <v>78448.160000000149</v>
      </c>
      <c r="CF25" s="490">
        <f>IF(ISERROR(VLOOKUP(A25,'20-21 Cfwds'!A:G,4,FALSE)),0,(VLOOKUP(A25,'20-21 Cfwds'!A:G,4,FALSE)))</f>
        <v>19907.25</v>
      </c>
      <c r="CG25" s="490"/>
      <c r="CH25" s="490"/>
      <c r="CI25" s="531"/>
      <c r="CJ25" s="531"/>
      <c r="CK25" s="531"/>
      <c r="CL25" s="531"/>
      <c r="CM25" s="531"/>
      <c r="CN25" s="531"/>
      <c r="CO25" s="531"/>
      <c r="CP25" s="531"/>
      <c r="CQ25" s="531"/>
      <c r="CR25" s="531"/>
      <c r="CS25" s="531"/>
      <c r="CT25" s="531"/>
      <c r="CU25" s="531"/>
      <c r="CV25" s="531"/>
      <c r="CW25" s="531"/>
      <c r="CX25" s="531"/>
      <c r="CY25" s="531"/>
      <c r="CZ25" s="531"/>
      <c r="DA25" s="531"/>
      <c r="DB25" s="531"/>
      <c r="DC25" s="531"/>
      <c r="DD25" s="531"/>
      <c r="DE25" s="531"/>
      <c r="DF25" s="531"/>
      <c r="DG25" s="531"/>
      <c r="DH25" s="531"/>
      <c r="DI25" s="531"/>
      <c r="DJ25" s="531"/>
      <c r="DK25" s="531"/>
      <c r="DL25" s="531"/>
      <c r="DM25" s="531"/>
      <c r="DN25" s="531"/>
      <c r="DO25" s="531"/>
      <c r="DP25" s="531"/>
      <c r="DQ25" s="531"/>
      <c r="DR25" s="531"/>
      <c r="DS25" s="531"/>
      <c r="DT25" s="531"/>
      <c r="DU25" s="531"/>
      <c r="DV25" s="531"/>
      <c r="DW25" s="531"/>
      <c r="DX25" s="531"/>
      <c r="DY25" s="531"/>
      <c r="DZ25" s="531"/>
      <c r="EA25" s="531"/>
      <c r="EB25" s="531"/>
      <c r="EC25" s="531"/>
      <c r="ED25" s="531"/>
      <c r="EE25" s="531"/>
      <c r="EF25" s="531"/>
      <c r="EG25" s="531"/>
      <c r="EH25" s="531"/>
      <c r="EI25" s="531"/>
      <c r="EJ25" s="531"/>
      <c r="EK25" s="531"/>
      <c r="EL25" s="531"/>
      <c r="EM25" s="531"/>
      <c r="EN25" s="531"/>
      <c r="EO25" s="531"/>
      <c r="EP25" s="531"/>
      <c r="EQ25" s="531"/>
      <c r="ER25" s="531"/>
      <c r="ES25" s="531"/>
      <c r="ET25" s="531"/>
      <c r="EU25" s="531"/>
      <c r="EV25" s="531"/>
      <c r="EW25" s="531"/>
      <c r="EX25" s="531"/>
      <c r="EY25" s="531"/>
      <c r="EZ25" s="531"/>
      <c r="FA25" s="531"/>
    </row>
    <row r="26" spans="1:157" ht="15" customHeight="1">
      <c r="A26" s="486">
        <f>VLOOKUP(D26,'[18]DfE No.'!C:E,3,FALSE)</f>
        <v>230</v>
      </c>
      <c r="B26" s="486">
        <f>VLOOKUP(D26,'Adjusted Factors 22-23'!C:F,4,FALSE)</f>
        <v>0</v>
      </c>
      <c r="C26" s="491">
        <v>124582</v>
      </c>
      <c r="D26" s="491">
        <v>9352076</v>
      </c>
      <c r="E26" s="492" t="s">
        <v>242</v>
      </c>
      <c r="F26" s="332">
        <v>256</v>
      </c>
      <c r="G26" s="332">
        <v>256</v>
      </c>
      <c r="H26" s="332">
        <v>0</v>
      </c>
      <c r="I26" s="125">
        <v>814084.65663999994</v>
      </c>
      <c r="J26" s="125">
        <v>0</v>
      </c>
      <c r="K26" s="125">
        <v>0</v>
      </c>
      <c r="L26" s="125">
        <v>18800</v>
      </c>
      <c r="M26" s="125">
        <v>0</v>
      </c>
      <c r="N26" s="125">
        <v>23600</v>
      </c>
      <c r="O26" s="125">
        <v>0</v>
      </c>
      <c r="P26" s="125">
        <v>6208.5039370078766</v>
      </c>
      <c r="Q26" s="125">
        <v>20409.448818897632</v>
      </c>
      <c r="R26" s="125">
        <v>0</v>
      </c>
      <c r="S26" s="125">
        <v>463.62204724409469</v>
      </c>
      <c r="T26" s="125">
        <v>493.85826771653564</v>
      </c>
      <c r="U26" s="125">
        <v>0</v>
      </c>
      <c r="V26" s="125">
        <v>0</v>
      </c>
      <c r="W26" s="125">
        <v>0</v>
      </c>
      <c r="X26" s="125">
        <v>0</v>
      </c>
      <c r="Y26" s="125">
        <v>0</v>
      </c>
      <c r="Z26" s="125">
        <v>0</v>
      </c>
      <c r="AA26" s="125">
        <v>0</v>
      </c>
      <c r="AB26" s="125">
        <v>14464</v>
      </c>
      <c r="AC26" s="125">
        <v>0</v>
      </c>
      <c r="AD26" s="125">
        <v>0</v>
      </c>
      <c r="AE26" s="125">
        <v>80819.227104287958</v>
      </c>
      <c r="AF26" s="125">
        <v>0</v>
      </c>
      <c r="AG26" s="125">
        <v>0</v>
      </c>
      <c r="AH26" s="125">
        <v>0</v>
      </c>
      <c r="AI26" s="125">
        <v>121300</v>
      </c>
      <c r="AJ26" s="125">
        <v>0</v>
      </c>
      <c r="AK26" s="125">
        <v>0</v>
      </c>
      <c r="AL26" s="125">
        <v>0</v>
      </c>
      <c r="AM26" s="125">
        <v>23577.75</v>
      </c>
      <c r="AN26" s="125">
        <v>0</v>
      </c>
      <c r="AO26" s="125">
        <v>0</v>
      </c>
      <c r="AP26" s="125">
        <v>0</v>
      </c>
      <c r="AQ26" s="125">
        <v>0</v>
      </c>
      <c r="AR26" s="125">
        <v>0</v>
      </c>
      <c r="AS26" s="125">
        <v>0</v>
      </c>
      <c r="AT26" s="125">
        <v>0</v>
      </c>
      <c r="AU26" s="125">
        <v>0</v>
      </c>
      <c r="AV26" s="125">
        <v>814084.65663999994</v>
      </c>
      <c r="AW26" s="125">
        <v>165258.6601751541</v>
      </c>
      <c r="AX26" s="125">
        <v>144877.75</v>
      </c>
      <c r="AY26" s="125">
        <v>125802.06363972102</v>
      </c>
      <c r="AZ26" s="493">
        <v>1124221.0668151542</v>
      </c>
      <c r="BA26" s="493">
        <v>1100643.3168151542</v>
      </c>
      <c r="BB26" s="493">
        <v>4265</v>
      </c>
      <c r="BC26" s="493">
        <v>1091840</v>
      </c>
      <c r="BD26" s="493">
        <v>0</v>
      </c>
      <c r="BE26" s="493">
        <v>0</v>
      </c>
      <c r="BF26" s="493">
        <v>1124221.0668151542</v>
      </c>
      <c r="BG26" s="125">
        <v>1124221.0668151539</v>
      </c>
      <c r="BH26" s="125">
        <v>0</v>
      </c>
      <c r="BI26" s="493">
        <v>1115417.75</v>
      </c>
      <c r="BJ26" s="493">
        <v>970540</v>
      </c>
      <c r="BK26" s="125">
        <v>979343.31681515416</v>
      </c>
      <c r="BL26" s="125">
        <v>3825.5598313091959</v>
      </c>
      <c r="BM26" s="125">
        <v>3806.2629644787648</v>
      </c>
      <c r="BN26" s="126">
        <v>5.0697671207994531E-3</v>
      </c>
      <c r="BO26" s="126">
        <v>1.3430232879200546E-2</v>
      </c>
      <c r="BP26" s="125">
        <v>13086.463491181068</v>
      </c>
      <c r="BQ26" s="493">
        <v>1137307.5303063353</v>
      </c>
      <c r="BR26" s="493">
        <v>4350.5069543216223</v>
      </c>
      <c r="BS26" s="493" t="s">
        <v>948</v>
      </c>
      <c r="BT26" s="493">
        <v>4442.6075402591223</v>
      </c>
      <c r="BU26" s="126">
        <v>1.7631111377250042E-2</v>
      </c>
      <c r="BV26" s="125">
        <v>-6807.04</v>
      </c>
      <c r="BW26" s="125">
        <v>1130500.4903063353</v>
      </c>
      <c r="BX26" s="125">
        <v>0</v>
      </c>
      <c r="BY26" s="125">
        <v>1130500.4903063353</v>
      </c>
      <c r="BZ26" s="125">
        <v>23577.75</v>
      </c>
      <c r="CA26" s="125">
        <v>1106922.7403063353</v>
      </c>
      <c r="CB26" s="490">
        <f t="shared" si="2"/>
        <v>237770.74999999965</v>
      </c>
      <c r="CC26" s="490">
        <f t="shared" si="3"/>
        <v>26175.13</v>
      </c>
      <c r="CD26" s="490">
        <f t="shared" si="4"/>
        <v>0</v>
      </c>
      <c r="CE26" s="490">
        <f>IF(ISERROR(VLOOKUP(A26,'20-21 Cfwds'!A:F,3,FALSE)),0,(VLOOKUP(A26,'20-21 Cfwds'!A:F,3,FALSE)))</f>
        <v>237770.74999999965</v>
      </c>
      <c r="CF26" s="490">
        <f>IF(ISERROR(VLOOKUP(A26,'20-21 Cfwds'!A:G,4,FALSE)),0,(VLOOKUP(A26,'20-21 Cfwds'!A:G,4,FALSE)))</f>
        <v>26175.13</v>
      </c>
      <c r="CG26" s="490"/>
      <c r="CH26" s="490"/>
      <c r="CI26" s="531"/>
      <c r="CJ26" s="531"/>
      <c r="CK26" s="531"/>
      <c r="CL26" s="531"/>
      <c r="CM26" s="531"/>
      <c r="CN26" s="531"/>
      <c r="CO26" s="531"/>
      <c r="CP26" s="531"/>
      <c r="CQ26" s="531"/>
      <c r="CR26" s="531"/>
      <c r="CS26" s="531"/>
      <c r="CT26" s="531"/>
      <c r="CU26" s="531"/>
      <c r="CV26" s="531"/>
      <c r="CW26" s="531"/>
      <c r="CX26" s="531"/>
      <c r="CY26" s="531"/>
      <c r="CZ26" s="531"/>
      <c r="DA26" s="531"/>
      <c r="DB26" s="531"/>
      <c r="DC26" s="531"/>
      <c r="DD26" s="531"/>
      <c r="DE26" s="531"/>
      <c r="DF26" s="531"/>
      <c r="DG26" s="531"/>
      <c r="DH26" s="531"/>
      <c r="DI26" s="531"/>
      <c r="DJ26" s="531"/>
      <c r="DK26" s="531"/>
      <c r="DL26" s="531"/>
      <c r="DM26" s="531"/>
      <c r="DN26" s="531"/>
      <c r="DO26" s="531"/>
      <c r="DP26" s="531"/>
      <c r="DQ26" s="531"/>
      <c r="DR26" s="531"/>
      <c r="DS26" s="531"/>
      <c r="DT26" s="531"/>
      <c r="DU26" s="531"/>
      <c r="DV26" s="531"/>
      <c r="DW26" s="531"/>
      <c r="DX26" s="531"/>
      <c r="DY26" s="531"/>
      <c r="DZ26" s="531"/>
      <c r="EA26" s="531"/>
      <c r="EB26" s="531"/>
      <c r="EC26" s="531"/>
      <c r="ED26" s="531"/>
      <c r="EE26" s="531"/>
      <c r="EF26" s="531"/>
      <c r="EG26" s="531"/>
      <c r="EH26" s="531"/>
      <c r="EI26" s="531"/>
      <c r="EJ26" s="531"/>
      <c r="EK26" s="531"/>
      <c r="EL26" s="531"/>
      <c r="EM26" s="531"/>
      <c r="EN26" s="531"/>
      <c r="EO26" s="531"/>
      <c r="EP26" s="531"/>
      <c r="EQ26" s="531"/>
      <c r="ER26" s="531"/>
      <c r="ES26" s="531"/>
      <c r="ET26" s="531"/>
      <c r="EU26" s="531"/>
      <c r="EV26" s="531"/>
      <c r="EW26" s="531"/>
      <c r="EX26" s="531"/>
      <c r="EY26" s="531"/>
      <c r="EZ26" s="531"/>
      <c r="FA26" s="531"/>
    </row>
    <row r="27" spans="1:157" ht="15" customHeight="1">
      <c r="A27" s="486">
        <f>VLOOKUP(D27,'[18]DfE No.'!C:E,3,FALSE)</f>
        <v>237</v>
      </c>
      <c r="B27" s="486">
        <f>VLOOKUP(D27,'Adjusted Factors 22-23'!C:F,4,FALSE)</f>
        <v>0</v>
      </c>
      <c r="C27" s="491">
        <v>124584</v>
      </c>
      <c r="D27" s="491">
        <v>9352079</v>
      </c>
      <c r="E27" s="492" t="s">
        <v>247</v>
      </c>
      <c r="F27" s="332">
        <v>164</v>
      </c>
      <c r="G27" s="332">
        <v>164</v>
      </c>
      <c r="H27" s="332">
        <v>0</v>
      </c>
      <c r="I27" s="125">
        <v>521522.98315999995</v>
      </c>
      <c r="J27" s="125">
        <v>0</v>
      </c>
      <c r="K27" s="125">
        <v>0</v>
      </c>
      <c r="L27" s="125">
        <v>12689.999999999969</v>
      </c>
      <c r="M27" s="125">
        <v>0</v>
      </c>
      <c r="N27" s="125">
        <v>16519.999999999982</v>
      </c>
      <c r="O27" s="125">
        <v>0</v>
      </c>
      <c r="P27" s="125">
        <v>1760.000000000002</v>
      </c>
      <c r="Q27" s="125">
        <v>0</v>
      </c>
      <c r="R27" s="125">
        <v>0</v>
      </c>
      <c r="S27" s="125">
        <v>0</v>
      </c>
      <c r="T27" s="125">
        <v>0</v>
      </c>
      <c r="U27" s="125">
        <v>0</v>
      </c>
      <c r="V27" s="125">
        <v>0</v>
      </c>
      <c r="W27" s="125">
        <v>0</v>
      </c>
      <c r="X27" s="125">
        <v>0</v>
      </c>
      <c r="Y27" s="125">
        <v>0</v>
      </c>
      <c r="Z27" s="125">
        <v>0</v>
      </c>
      <c r="AA27" s="125">
        <v>0</v>
      </c>
      <c r="AB27" s="125">
        <v>0</v>
      </c>
      <c r="AC27" s="125">
        <v>0</v>
      </c>
      <c r="AD27" s="125">
        <v>0</v>
      </c>
      <c r="AE27" s="125">
        <v>29707.786259541983</v>
      </c>
      <c r="AF27" s="125">
        <v>0</v>
      </c>
      <c r="AG27" s="125">
        <v>0</v>
      </c>
      <c r="AH27" s="125">
        <v>0</v>
      </c>
      <c r="AI27" s="125">
        <v>121300</v>
      </c>
      <c r="AJ27" s="125">
        <v>0</v>
      </c>
      <c r="AK27" s="125">
        <v>0</v>
      </c>
      <c r="AL27" s="125">
        <v>0</v>
      </c>
      <c r="AM27" s="125">
        <v>20833.25</v>
      </c>
      <c r="AN27" s="125">
        <v>0</v>
      </c>
      <c r="AO27" s="125">
        <v>0</v>
      </c>
      <c r="AP27" s="125">
        <v>0</v>
      </c>
      <c r="AQ27" s="125">
        <v>0</v>
      </c>
      <c r="AR27" s="125">
        <v>0</v>
      </c>
      <c r="AS27" s="125">
        <v>0</v>
      </c>
      <c r="AT27" s="125">
        <v>0</v>
      </c>
      <c r="AU27" s="125">
        <v>0</v>
      </c>
      <c r="AV27" s="125">
        <v>521522.98315999995</v>
      </c>
      <c r="AW27" s="125">
        <v>60677.786259541936</v>
      </c>
      <c r="AX27" s="125">
        <v>142133.25</v>
      </c>
      <c r="AY27" s="125">
        <v>55187.90625954196</v>
      </c>
      <c r="AZ27" s="493">
        <v>724334.01941954193</v>
      </c>
      <c r="BA27" s="493">
        <v>703500.76941954193</v>
      </c>
      <c r="BB27" s="493">
        <v>4265</v>
      </c>
      <c r="BC27" s="493">
        <v>699460</v>
      </c>
      <c r="BD27" s="493">
        <v>0</v>
      </c>
      <c r="BE27" s="493">
        <v>0</v>
      </c>
      <c r="BF27" s="493">
        <v>724334.01941954193</v>
      </c>
      <c r="BG27" s="125">
        <v>724334.01941954193</v>
      </c>
      <c r="BH27" s="125">
        <v>0</v>
      </c>
      <c r="BI27" s="493">
        <v>720293.25</v>
      </c>
      <c r="BJ27" s="493">
        <v>578160</v>
      </c>
      <c r="BK27" s="125">
        <v>582200.76941954193</v>
      </c>
      <c r="BL27" s="125">
        <v>3550.0046915825728</v>
      </c>
      <c r="BM27" s="125">
        <v>3478.8439306358382</v>
      </c>
      <c r="BN27" s="126">
        <v>2.0455289850766133E-2</v>
      </c>
      <c r="BO27" s="126">
        <v>0</v>
      </c>
      <c r="BP27" s="125">
        <v>0</v>
      </c>
      <c r="BQ27" s="493">
        <v>724334.01941954193</v>
      </c>
      <c r="BR27" s="493">
        <v>4289.6388379240361</v>
      </c>
      <c r="BS27" s="493" t="s">
        <v>948</v>
      </c>
      <c r="BT27" s="493">
        <v>4416.6708501191579</v>
      </c>
      <c r="BU27" s="126">
        <v>2.7031626568044365E-2</v>
      </c>
      <c r="BV27" s="125">
        <v>-4360.76</v>
      </c>
      <c r="BW27" s="125">
        <v>719973.25941954192</v>
      </c>
      <c r="BX27" s="125">
        <v>0</v>
      </c>
      <c r="BY27" s="125">
        <v>719973.25941954192</v>
      </c>
      <c r="BZ27" s="125">
        <v>20833.25</v>
      </c>
      <c r="CA27" s="125">
        <v>699140.00941954192</v>
      </c>
      <c r="CB27" s="490">
        <f t="shared" si="2"/>
        <v>76386.529999999329</v>
      </c>
      <c r="CC27" s="490">
        <f t="shared" si="3"/>
        <v>1788.7600000000002</v>
      </c>
      <c r="CD27" s="490">
        <f t="shared" si="4"/>
        <v>0</v>
      </c>
      <c r="CE27" s="490">
        <f>IF(ISERROR(VLOOKUP(A27,'20-21 Cfwds'!A:F,3,FALSE)),0,(VLOOKUP(A27,'20-21 Cfwds'!A:F,3,FALSE)))</f>
        <v>76386.529999999329</v>
      </c>
      <c r="CF27" s="490">
        <f>IF(ISERROR(VLOOKUP(A27,'20-21 Cfwds'!A:G,4,FALSE)),0,(VLOOKUP(A27,'20-21 Cfwds'!A:G,4,FALSE)))</f>
        <v>1788.7600000000002</v>
      </c>
      <c r="CG27" s="490"/>
      <c r="CH27" s="490"/>
      <c r="CI27" s="531"/>
      <c r="CJ27" s="531"/>
      <c r="CK27" s="531"/>
      <c r="CL27" s="531"/>
      <c r="CM27" s="531"/>
      <c r="CN27" s="531"/>
      <c r="CO27" s="531"/>
      <c r="CP27" s="531"/>
      <c r="CQ27" s="531"/>
      <c r="CR27" s="531"/>
      <c r="CS27" s="531"/>
      <c r="CT27" s="531"/>
      <c r="CU27" s="531"/>
      <c r="CV27" s="531"/>
      <c r="CW27" s="531"/>
      <c r="CX27" s="531"/>
      <c r="CY27" s="531"/>
      <c r="CZ27" s="531"/>
      <c r="DA27" s="531"/>
      <c r="DB27" s="531"/>
      <c r="DC27" s="531"/>
      <c r="DD27" s="531"/>
      <c r="DE27" s="531"/>
      <c r="DF27" s="531"/>
      <c r="DG27" s="531"/>
      <c r="DH27" s="531"/>
      <c r="DI27" s="531"/>
      <c r="DJ27" s="531"/>
      <c r="DK27" s="531"/>
      <c r="DL27" s="531"/>
      <c r="DM27" s="531"/>
      <c r="DN27" s="531"/>
      <c r="DO27" s="531"/>
      <c r="DP27" s="531"/>
      <c r="DQ27" s="531"/>
      <c r="DR27" s="531"/>
      <c r="DS27" s="531"/>
      <c r="DT27" s="531"/>
      <c r="DU27" s="531"/>
      <c r="DV27" s="531"/>
      <c r="DW27" s="531"/>
      <c r="DX27" s="531"/>
      <c r="DY27" s="531"/>
      <c r="DZ27" s="531"/>
      <c r="EA27" s="531"/>
      <c r="EB27" s="531"/>
      <c r="EC27" s="531"/>
      <c r="ED27" s="531"/>
      <c r="EE27" s="531"/>
      <c r="EF27" s="531"/>
      <c r="EG27" s="531"/>
      <c r="EH27" s="531"/>
      <c r="EI27" s="531"/>
      <c r="EJ27" s="531"/>
      <c r="EK27" s="531"/>
      <c r="EL27" s="531"/>
      <c r="EM27" s="531"/>
      <c r="EN27" s="531"/>
      <c r="EO27" s="531"/>
      <c r="EP27" s="531"/>
      <c r="EQ27" s="531"/>
      <c r="ER27" s="531"/>
      <c r="ES27" s="531"/>
      <c r="ET27" s="531"/>
      <c r="EU27" s="531"/>
      <c r="EV27" s="531"/>
      <c r="EW27" s="531"/>
      <c r="EX27" s="531"/>
      <c r="EY27" s="531"/>
      <c r="EZ27" s="531"/>
      <c r="FA27" s="531"/>
    </row>
    <row r="28" spans="1:157" ht="15" customHeight="1">
      <c r="A28" s="486">
        <f>VLOOKUP(D28,'[18]DfE No.'!C:E,3,FALSE)</f>
        <v>245</v>
      </c>
      <c r="B28" s="486">
        <f>VLOOKUP(D28,'Adjusted Factors 22-23'!C:F,4,FALSE)</f>
        <v>0</v>
      </c>
      <c r="C28" s="491">
        <v>124588</v>
      </c>
      <c r="D28" s="491">
        <v>9352084</v>
      </c>
      <c r="E28" s="492" t="s">
        <v>253</v>
      </c>
      <c r="F28" s="332">
        <v>184</v>
      </c>
      <c r="G28" s="332">
        <v>184</v>
      </c>
      <c r="H28" s="332">
        <v>0</v>
      </c>
      <c r="I28" s="125">
        <v>585123.34696</v>
      </c>
      <c r="J28" s="125">
        <v>0</v>
      </c>
      <c r="K28" s="125">
        <v>0</v>
      </c>
      <c r="L28" s="125">
        <v>7990</v>
      </c>
      <c r="M28" s="125">
        <v>0</v>
      </c>
      <c r="N28" s="125">
        <v>11799.999999999996</v>
      </c>
      <c r="O28" s="125">
        <v>0</v>
      </c>
      <c r="P28" s="125">
        <v>884.80874316940071</v>
      </c>
      <c r="Q28" s="125">
        <v>1628.8524590163913</v>
      </c>
      <c r="R28" s="125">
        <v>2111.4754098360659</v>
      </c>
      <c r="S28" s="125">
        <v>2775.0819672131115</v>
      </c>
      <c r="T28" s="125">
        <v>0</v>
      </c>
      <c r="U28" s="125">
        <v>0</v>
      </c>
      <c r="V28" s="125">
        <v>0</v>
      </c>
      <c r="W28" s="125">
        <v>0</v>
      </c>
      <c r="X28" s="125">
        <v>0</v>
      </c>
      <c r="Y28" s="125">
        <v>0</v>
      </c>
      <c r="Z28" s="125">
        <v>0</v>
      </c>
      <c r="AA28" s="125">
        <v>0</v>
      </c>
      <c r="AB28" s="125">
        <v>630.06060606060601</v>
      </c>
      <c r="AC28" s="125">
        <v>0</v>
      </c>
      <c r="AD28" s="125">
        <v>0</v>
      </c>
      <c r="AE28" s="125">
        <v>42883.499999999993</v>
      </c>
      <c r="AF28" s="125">
        <v>0</v>
      </c>
      <c r="AG28" s="125">
        <v>1813.0000000000041</v>
      </c>
      <c r="AH28" s="125">
        <v>0</v>
      </c>
      <c r="AI28" s="125">
        <v>121300</v>
      </c>
      <c r="AJ28" s="125">
        <v>0</v>
      </c>
      <c r="AK28" s="125">
        <v>0</v>
      </c>
      <c r="AL28" s="125">
        <v>0</v>
      </c>
      <c r="AM28" s="125">
        <v>14346.25</v>
      </c>
      <c r="AN28" s="125">
        <v>0</v>
      </c>
      <c r="AO28" s="125">
        <v>0</v>
      </c>
      <c r="AP28" s="125">
        <v>0</v>
      </c>
      <c r="AQ28" s="125">
        <v>0</v>
      </c>
      <c r="AR28" s="125">
        <v>0</v>
      </c>
      <c r="AS28" s="125">
        <v>0</v>
      </c>
      <c r="AT28" s="125">
        <v>0</v>
      </c>
      <c r="AU28" s="125">
        <v>0</v>
      </c>
      <c r="AV28" s="125">
        <v>585123.34696</v>
      </c>
      <c r="AW28" s="125">
        <v>72516.779185295571</v>
      </c>
      <c r="AX28" s="125">
        <v>135646.25</v>
      </c>
      <c r="AY28" s="125">
        <v>66473.729289617477</v>
      </c>
      <c r="AZ28" s="493">
        <v>793286.37614529557</v>
      </c>
      <c r="BA28" s="493">
        <v>778940.12614529557</v>
      </c>
      <c r="BB28" s="493">
        <v>4265</v>
      </c>
      <c r="BC28" s="493">
        <v>784760</v>
      </c>
      <c r="BD28" s="493">
        <v>5819.8738547044341</v>
      </c>
      <c r="BE28" s="493">
        <v>0</v>
      </c>
      <c r="BF28" s="493">
        <v>799106.25</v>
      </c>
      <c r="BG28" s="125">
        <v>799106.24999999988</v>
      </c>
      <c r="BH28" s="125">
        <v>0</v>
      </c>
      <c r="BI28" s="493">
        <v>799106.25</v>
      </c>
      <c r="BJ28" s="493">
        <v>663460</v>
      </c>
      <c r="BK28" s="125">
        <v>663460</v>
      </c>
      <c r="BL28" s="125">
        <v>3605.7608695652175</v>
      </c>
      <c r="BM28" s="125">
        <v>3498.5393258426966</v>
      </c>
      <c r="BN28" s="126">
        <v>3.0647517073913222E-2</v>
      </c>
      <c r="BO28" s="126">
        <v>0</v>
      </c>
      <c r="BP28" s="125">
        <v>0</v>
      </c>
      <c r="BQ28" s="493">
        <v>799106.25</v>
      </c>
      <c r="BR28" s="493">
        <v>4265</v>
      </c>
      <c r="BS28" s="493" t="s">
        <v>948</v>
      </c>
      <c r="BT28" s="493">
        <v>4342.96875</v>
      </c>
      <c r="BU28" s="126">
        <v>1.9333403658096548E-2</v>
      </c>
      <c r="BV28" s="125">
        <v>-4892.5600000000004</v>
      </c>
      <c r="BW28" s="125">
        <v>794213.69</v>
      </c>
      <c r="BX28" s="125">
        <v>0</v>
      </c>
      <c r="BY28" s="125">
        <v>794213.69</v>
      </c>
      <c r="BZ28" s="125">
        <v>14346.25</v>
      </c>
      <c r="CA28" s="125">
        <v>779867.44</v>
      </c>
      <c r="CB28" s="490">
        <f t="shared" si="2"/>
        <v>109305.49000000046</v>
      </c>
      <c r="CC28" s="490">
        <f t="shared" si="3"/>
        <v>8864.9600000000009</v>
      </c>
      <c r="CD28" s="490">
        <f t="shared" si="4"/>
        <v>5819.8738547044341</v>
      </c>
      <c r="CE28" s="490">
        <f>IF(ISERROR(VLOOKUP(A28,'20-21 Cfwds'!A:F,3,FALSE)),0,(VLOOKUP(A28,'20-21 Cfwds'!A:F,3,FALSE)))</f>
        <v>109305.49000000046</v>
      </c>
      <c r="CF28" s="490">
        <f>IF(ISERROR(VLOOKUP(A28,'20-21 Cfwds'!A:G,4,FALSE)),0,(VLOOKUP(A28,'20-21 Cfwds'!A:G,4,FALSE)))</f>
        <v>8864.9600000000009</v>
      </c>
      <c r="CG28" s="490"/>
      <c r="CH28" s="490"/>
      <c r="CI28" s="531"/>
      <c r="CJ28" s="531"/>
      <c r="CK28" s="531"/>
      <c r="CL28" s="531"/>
      <c r="CM28" s="531"/>
      <c r="CN28" s="531"/>
      <c r="CO28" s="531"/>
      <c r="CP28" s="531"/>
      <c r="CQ28" s="531"/>
      <c r="CR28" s="531"/>
      <c r="CS28" s="531"/>
      <c r="CT28" s="531"/>
      <c r="CU28" s="531"/>
      <c r="CV28" s="531"/>
      <c r="CW28" s="531"/>
      <c r="CX28" s="531"/>
      <c r="CY28" s="531"/>
      <c r="CZ28" s="531"/>
      <c r="DA28" s="531"/>
      <c r="DB28" s="531"/>
      <c r="DC28" s="531"/>
      <c r="DD28" s="531"/>
      <c r="DE28" s="531"/>
      <c r="DF28" s="531"/>
      <c r="DG28" s="531"/>
      <c r="DH28" s="531"/>
      <c r="DI28" s="531"/>
      <c r="DJ28" s="531"/>
      <c r="DK28" s="531"/>
      <c r="DL28" s="531"/>
      <c r="DM28" s="531"/>
      <c r="DN28" s="531"/>
      <c r="DO28" s="531"/>
      <c r="DP28" s="531"/>
      <c r="DQ28" s="531"/>
      <c r="DR28" s="531"/>
      <c r="DS28" s="531"/>
      <c r="DT28" s="531"/>
      <c r="DU28" s="531"/>
      <c r="DV28" s="531"/>
      <c r="DW28" s="531"/>
      <c r="DX28" s="531"/>
      <c r="DY28" s="531"/>
      <c r="DZ28" s="531"/>
      <c r="EA28" s="531"/>
      <c r="EB28" s="531"/>
      <c r="EC28" s="531"/>
      <c r="ED28" s="531"/>
      <c r="EE28" s="531"/>
      <c r="EF28" s="531"/>
      <c r="EG28" s="531"/>
      <c r="EH28" s="531"/>
      <c r="EI28" s="531"/>
      <c r="EJ28" s="531"/>
      <c r="EK28" s="531"/>
      <c r="EL28" s="531"/>
      <c r="EM28" s="531"/>
      <c r="EN28" s="531"/>
      <c r="EO28" s="531"/>
      <c r="EP28" s="531"/>
      <c r="EQ28" s="531"/>
      <c r="ER28" s="531"/>
      <c r="ES28" s="531"/>
      <c r="ET28" s="531"/>
      <c r="EU28" s="531"/>
      <c r="EV28" s="531"/>
      <c r="EW28" s="531"/>
      <c r="EX28" s="531"/>
      <c r="EY28" s="531"/>
      <c r="EZ28" s="531"/>
      <c r="FA28" s="531"/>
    </row>
    <row r="29" spans="1:157" ht="15" customHeight="1">
      <c r="A29" s="486">
        <f>VLOOKUP(D29,'[18]DfE No.'!C:E,3,FALSE)</f>
        <v>246</v>
      </c>
      <c r="B29" s="486">
        <f>VLOOKUP(D29,'Adjusted Factors 22-23'!C:F,4,FALSE)</f>
        <v>0</v>
      </c>
      <c r="C29" s="491">
        <v>124589</v>
      </c>
      <c r="D29" s="491">
        <v>9352085</v>
      </c>
      <c r="E29" s="492" t="s">
        <v>254</v>
      </c>
      <c r="F29" s="332">
        <v>102</v>
      </c>
      <c r="G29" s="332">
        <v>102</v>
      </c>
      <c r="H29" s="332">
        <v>0</v>
      </c>
      <c r="I29" s="125">
        <v>324361.85537999996</v>
      </c>
      <c r="J29" s="125">
        <v>0</v>
      </c>
      <c r="K29" s="125">
        <v>0</v>
      </c>
      <c r="L29" s="125">
        <v>7990.0000000000155</v>
      </c>
      <c r="M29" s="125">
        <v>0</v>
      </c>
      <c r="N29" s="125">
        <v>10619.999999999991</v>
      </c>
      <c r="O29" s="125">
        <v>0</v>
      </c>
      <c r="P29" s="125">
        <v>0</v>
      </c>
      <c r="Q29" s="125">
        <v>270</v>
      </c>
      <c r="R29" s="125">
        <v>0</v>
      </c>
      <c r="S29" s="125">
        <v>0</v>
      </c>
      <c r="T29" s="125">
        <v>0</v>
      </c>
      <c r="U29" s="125">
        <v>0</v>
      </c>
      <c r="V29" s="125">
        <v>0</v>
      </c>
      <c r="W29" s="125">
        <v>0</v>
      </c>
      <c r="X29" s="125">
        <v>0</v>
      </c>
      <c r="Y29" s="125">
        <v>0</v>
      </c>
      <c r="Z29" s="125">
        <v>0</v>
      </c>
      <c r="AA29" s="125">
        <v>0</v>
      </c>
      <c r="AB29" s="125">
        <v>1942.5842696629197</v>
      </c>
      <c r="AC29" s="125">
        <v>0</v>
      </c>
      <c r="AD29" s="125">
        <v>0</v>
      </c>
      <c r="AE29" s="125">
        <v>25056.521739130432</v>
      </c>
      <c r="AF29" s="125">
        <v>0</v>
      </c>
      <c r="AG29" s="125">
        <v>1739</v>
      </c>
      <c r="AH29" s="125">
        <v>0</v>
      </c>
      <c r="AI29" s="125">
        <v>121300</v>
      </c>
      <c r="AJ29" s="125">
        <v>35100.13351134846</v>
      </c>
      <c r="AK29" s="125">
        <v>0</v>
      </c>
      <c r="AL29" s="125">
        <v>0</v>
      </c>
      <c r="AM29" s="125">
        <v>9640.99</v>
      </c>
      <c r="AN29" s="125">
        <v>0</v>
      </c>
      <c r="AO29" s="125">
        <v>0</v>
      </c>
      <c r="AP29" s="125">
        <v>0</v>
      </c>
      <c r="AQ29" s="125">
        <v>0</v>
      </c>
      <c r="AR29" s="125">
        <v>0</v>
      </c>
      <c r="AS29" s="125">
        <v>0</v>
      </c>
      <c r="AT29" s="125">
        <v>0</v>
      </c>
      <c r="AU29" s="125">
        <v>0</v>
      </c>
      <c r="AV29" s="125">
        <v>324361.85537999996</v>
      </c>
      <c r="AW29" s="125">
        <v>47618.106008793358</v>
      </c>
      <c r="AX29" s="125">
        <v>166041.12351134844</v>
      </c>
      <c r="AY29" s="125">
        <v>44491.641739130435</v>
      </c>
      <c r="AZ29" s="493">
        <v>538021.08490014169</v>
      </c>
      <c r="BA29" s="493">
        <v>528380.0949001417</v>
      </c>
      <c r="BB29" s="493">
        <v>4265</v>
      </c>
      <c r="BC29" s="493">
        <v>435030</v>
      </c>
      <c r="BD29" s="493">
        <v>0</v>
      </c>
      <c r="BE29" s="493">
        <v>0</v>
      </c>
      <c r="BF29" s="493">
        <v>538021.08490014169</v>
      </c>
      <c r="BG29" s="125">
        <v>538021.08490014169</v>
      </c>
      <c r="BH29" s="125">
        <v>0</v>
      </c>
      <c r="BI29" s="493">
        <v>444670.99</v>
      </c>
      <c r="BJ29" s="493">
        <v>278629.86648865155</v>
      </c>
      <c r="BK29" s="125">
        <v>371979.96138879325</v>
      </c>
      <c r="BL29" s="125">
        <v>3646.8623665567966</v>
      </c>
      <c r="BM29" s="125">
        <v>3405.3691427490626</v>
      </c>
      <c r="BN29" s="126">
        <v>7.091543197950724E-2</v>
      </c>
      <c r="BO29" s="126">
        <v>0</v>
      </c>
      <c r="BP29" s="125">
        <v>0</v>
      </c>
      <c r="BQ29" s="493">
        <v>538021.08490014169</v>
      </c>
      <c r="BR29" s="493">
        <v>5180.1970088249191</v>
      </c>
      <c r="BS29" s="493" t="s">
        <v>948</v>
      </c>
      <c r="BT29" s="493">
        <v>5274.7165186288403</v>
      </c>
      <c r="BU29" s="126">
        <v>5.775414231030207E-2</v>
      </c>
      <c r="BV29" s="125">
        <v>-2712.18</v>
      </c>
      <c r="BW29" s="125">
        <v>535308.90490014164</v>
      </c>
      <c r="BX29" s="125">
        <v>0</v>
      </c>
      <c r="BY29" s="125">
        <v>535308.90490014164</v>
      </c>
      <c r="BZ29" s="125">
        <v>9640.99</v>
      </c>
      <c r="CA29" s="125">
        <v>525667.91490014165</v>
      </c>
      <c r="CB29" s="490">
        <f t="shared" si="2"/>
        <v>98398.719999999914</v>
      </c>
      <c r="CC29" s="490">
        <f t="shared" si="3"/>
        <v>3895.51</v>
      </c>
      <c r="CD29" s="490">
        <f t="shared" si="4"/>
        <v>0</v>
      </c>
      <c r="CE29" s="490">
        <f>IF(ISERROR(VLOOKUP(A29,'20-21 Cfwds'!A:F,3,FALSE)),0,(VLOOKUP(A29,'20-21 Cfwds'!A:F,3,FALSE)))</f>
        <v>98398.719999999914</v>
      </c>
      <c r="CF29" s="490">
        <f>IF(ISERROR(VLOOKUP(A29,'20-21 Cfwds'!A:G,4,FALSE)),0,(VLOOKUP(A29,'20-21 Cfwds'!A:G,4,FALSE)))</f>
        <v>3895.51</v>
      </c>
      <c r="CG29" s="490"/>
      <c r="CH29" s="490"/>
      <c r="CI29" s="531"/>
      <c r="CJ29" s="531"/>
      <c r="CK29" s="531"/>
      <c r="CL29" s="531"/>
      <c r="CM29" s="531"/>
      <c r="CN29" s="531"/>
      <c r="CO29" s="531"/>
      <c r="CP29" s="531"/>
      <c r="CQ29" s="531"/>
      <c r="CR29" s="531"/>
      <c r="CS29" s="531"/>
      <c r="CT29" s="531"/>
      <c r="CU29" s="531"/>
      <c r="CV29" s="531"/>
      <c r="CW29" s="531"/>
      <c r="CX29" s="531"/>
      <c r="CY29" s="531"/>
      <c r="CZ29" s="531"/>
      <c r="DA29" s="531"/>
      <c r="DB29" s="531"/>
      <c r="DC29" s="531"/>
      <c r="DD29" s="531"/>
      <c r="DE29" s="531"/>
      <c r="DF29" s="531"/>
      <c r="DG29" s="531"/>
      <c r="DH29" s="531"/>
      <c r="DI29" s="531"/>
      <c r="DJ29" s="531"/>
      <c r="DK29" s="531"/>
      <c r="DL29" s="531"/>
      <c r="DM29" s="531"/>
      <c r="DN29" s="531"/>
      <c r="DO29" s="531"/>
      <c r="DP29" s="531"/>
      <c r="DQ29" s="531"/>
      <c r="DR29" s="531"/>
      <c r="DS29" s="531"/>
      <c r="DT29" s="531"/>
      <c r="DU29" s="531"/>
      <c r="DV29" s="531"/>
      <c r="DW29" s="531"/>
      <c r="DX29" s="531"/>
      <c r="DY29" s="531"/>
      <c r="DZ29" s="531"/>
      <c r="EA29" s="531"/>
      <c r="EB29" s="531"/>
      <c r="EC29" s="531"/>
      <c r="ED29" s="531"/>
      <c r="EE29" s="531"/>
      <c r="EF29" s="531"/>
      <c r="EG29" s="531"/>
      <c r="EH29" s="531"/>
      <c r="EI29" s="531"/>
      <c r="EJ29" s="531"/>
      <c r="EK29" s="531"/>
      <c r="EL29" s="531"/>
      <c r="EM29" s="531"/>
      <c r="EN29" s="531"/>
      <c r="EO29" s="531"/>
      <c r="EP29" s="531"/>
      <c r="EQ29" s="531"/>
      <c r="ER29" s="531"/>
      <c r="ES29" s="531"/>
      <c r="ET29" s="531"/>
      <c r="EU29" s="531"/>
      <c r="EV29" s="531"/>
      <c r="EW29" s="531"/>
      <c r="EX29" s="531"/>
      <c r="EY29" s="531"/>
      <c r="EZ29" s="531"/>
      <c r="FA29" s="531"/>
    </row>
    <row r="30" spans="1:157" ht="15" customHeight="1">
      <c r="A30" s="486">
        <f>VLOOKUP(D30,'[18]DfE No.'!C:E,3,FALSE)</f>
        <v>309</v>
      </c>
      <c r="B30" s="486">
        <f>VLOOKUP(D30,'Adjusted Factors 22-23'!C:F,4,FALSE)</f>
        <v>0</v>
      </c>
      <c r="C30" s="491">
        <v>124593</v>
      </c>
      <c r="D30" s="491">
        <v>9352089</v>
      </c>
      <c r="E30" s="492" t="s">
        <v>950</v>
      </c>
      <c r="F30" s="332">
        <v>557</v>
      </c>
      <c r="G30" s="332">
        <v>557</v>
      </c>
      <c r="H30" s="332">
        <v>0</v>
      </c>
      <c r="I30" s="125">
        <v>1771270.1318299999</v>
      </c>
      <c r="J30" s="125">
        <v>0</v>
      </c>
      <c r="K30" s="125">
        <v>0</v>
      </c>
      <c r="L30" s="125">
        <v>32900.000000000007</v>
      </c>
      <c r="M30" s="125">
        <v>0</v>
      </c>
      <c r="N30" s="125">
        <v>44839.999999999854</v>
      </c>
      <c r="O30" s="125">
        <v>0</v>
      </c>
      <c r="P30" s="125">
        <v>1099.9999999999998</v>
      </c>
      <c r="Q30" s="125">
        <v>1620.000000000007</v>
      </c>
      <c r="R30" s="125">
        <v>2099.9999999999995</v>
      </c>
      <c r="S30" s="125">
        <v>3220.0000000000009</v>
      </c>
      <c r="T30" s="125">
        <v>0</v>
      </c>
      <c r="U30" s="125">
        <v>0</v>
      </c>
      <c r="V30" s="125">
        <v>0</v>
      </c>
      <c r="W30" s="125">
        <v>0</v>
      </c>
      <c r="X30" s="125">
        <v>0</v>
      </c>
      <c r="Y30" s="125">
        <v>0</v>
      </c>
      <c r="Z30" s="125">
        <v>0</v>
      </c>
      <c r="AA30" s="125">
        <v>0</v>
      </c>
      <c r="AB30" s="125">
        <v>7754.5379876796678</v>
      </c>
      <c r="AC30" s="125">
        <v>0</v>
      </c>
      <c r="AD30" s="125">
        <v>0</v>
      </c>
      <c r="AE30" s="125">
        <v>156341.67023554601</v>
      </c>
      <c r="AF30" s="125">
        <v>0</v>
      </c>
      <c r="AG30" s="125">
        <v>0</v>
      </c>
      <c r="AH30" s="125">
        <v>0</v>
      </c>
      <c r="AI30" s="125">
        <v>121300</v>
      </c>
      <c r="AJ30" s="125">
        <v>0</v>
      </c>
      <c r="AK30" s="125">
        <v>0</v>
      </c>
      <c r="AL30" s="125">
        <v>0</v>
      </c>
      <c r="AM30" s="125">
        <v>42240</v>
      </c>
      <c r="AN30" s="125">
        <v>0</v>
      </c>
      <c r="AO30" s="125">
        <v>0</v>
      </c>
      <c r="AP30" s="125">
        <v>0</v>
      </c>
      <c r="AQ30" s="125">
        <v>0</v>
      </c>
      <c r="AR30" s="125">
        <v>0</v>
      </c>
      <c r="AS30" s="125">
        <v>0</v>
      </c>
      <c r="AT30" s="125">
        <v>0</v>
      </c>
      <c r="AU30" s="125">
        <v>0</v>
      </c>
      <c r="AV30" s="125">
        <v>1771270.1318299999</v>
      </c>
      <c r="AW30" s="125">
        <v>249876.20822322555</v>
      </c>
      <c r="AX30" s="125">
        <v>163540</v>
      </c>
      <c r="AY30" s="125">
        <v>209226.79023554595</v>
      </c>
      <c r="AZ30" s="493">
        <v>2184686.3400532254</v>
      </c>
      <c r="BA30" s="493">
        <v>2142446.3400532254</v>
      </c>
      <c r="BB30" s="493">
        <v>4265</v>
      </c>
      <c r="BC30" s="493">
        <v>2375605</v>
      </c>
      <c r="BD30" s="493">
        <v>233158.6599467746</v>
      </c>
      <c r="BE30" s="493">
        <v>0</v>
      </c>
      <c r="BF30" s="493">
        <v>2417845</v>
      </c>
      <c r="BG30" s="125">
        <v>2417845</v>
      </c>
      <c r="BH30" s="125">
        <v>0</v>
      </c>
      <c r="BI30" s="493">
        <v>2417845</v>
      </c>
      <c r="BJ30" s="493">
        <v>2254305</v>
      </c>
      <c r="BK30" s="125">
        <v>2254305</v>
      </c>
      <c r="BL30" s="125">
        <v>4047.2262118491922</v>
      </c>
      <c r="BM30" s="125">
        <v>3968.6759581881533</v>
      </c>
      <c r="BN30" s="126">
        <v>1.9792559152876747E-2</v>
      </c>
      <c r="BO30" s="126">
        <v>0</v>
      </c>
      <c r="BP30" s="125">
        <v>0</v>
      </c>
      <c r="BQ30" s="493">
        <v>2417845</v>
      </c>
      <c r="BR30" s="493">
        <v>4265</v>
      </c>
      <c r="BS30" s="493" t="s">
        <v>948</v>
      </c>
      <c r="BT30" s="493">
        <v>4340.8348294434472</v>
      </c>
      <c r="BU30" s="126">
        <v>2.0511145374489725E-2</v>
      </c>
      <c r="BV30" s="125">
        <v>-14810.63</v>
      </c>
      <c r="BW30" s="125">
        <v>2403034.37</v>
      </c>
      <c r="BX30" s="125">
        <v>0</v>
      </c>
      <c r="BY30" s="125">
        <v>2403034.37</v>
      </c>
      <c r="BZ30" s="125">
        <v>42240</v>
      </c>
      <c r="CA30" s="125">
        <v>2360794.37</v>
      </c>
      <c r="CB30" s="490">
        <f t="shared" si="2"/>
        <v>409782.73000000045</v>
      </c>
      <c r="CC30" s="490">
        <f t="shared" si="3"/>
        <v>-957.1299999999992</v>
      </c>
      <c r="CD30" s="490">
        <f t="shared" si="4"/>
        <v>233158.6599467746</v>
      </c>
      <c r="CE30" s="490">
        <f>IF(ISERROR(VLOOKUP(A30,'20-21 Cfwds'!A:F,3,FALSE)),0,(VLOOKUP(A30,'20-21 Cfwds'!A:F,3,FALSE)))</f>
        <v>409782.73000000045</v>
      </c>
      <c r="CF30" s="490">
        <f>IF(ISERROR(VLOOKUP(A30,'20-21 Cfwds'!A:G,4,FALSE)),0,(VLOOKUP(A30,'20-21 Cfwds'!A:G,4,FALSE)))</f>
        <v>-957.1299999999992</v>
      </c>
      <c r="CG30" s="490"/>
      <c r="CH30" s="490"/>
      <c r="CI30" s="531"/>
      <c r="CJ30" s="531"/>
      <c r="CK30" s="531"/>
      <c r="CL30" s="531"/>
      <c r="CM30" s="531"/>
      <c r="CN30" s="531"/>
      <c r="CO30" s="531"/>
      <c r="CP30" s="531"/>
      <c r="CQ30" s="531"/>
      <c r="CR30" s="531"/>
      <c r="CS30" s="531"/>
      <c r="CT30" s="531"/>
      <c r="CU30" s="531"/>
      <c r="CV30" s="531"/>
      <c r="CW30" s="531"/>
      <c r="CX30" s="531"/>
      <c r="CY30" s="531"/>
      <c r="CZ30" s="531"/>
      <c r="DA30" s="531"/>
      <c r="DB30" s="531"/>
      <c r="DC30" s="531"/>
      <c r="DD30" s="531"/>
      <c r="DE30" s="531"/>
      <c r="DF30" s="531"/>
      <c r="DG30" s="531"/>
      <c r="DH30" s="531"/>
      <c r="DI30" s="531"/>
      <c r="DJ30" s="531"/>
      <c r="DK30" s="531"/>
      <c r="DL30" s="531"/>
      <c r="DM30" s="531"/>
      <c r="DN30" s="531"/>
      <c r="DO30" s="531"/>
      <c r="DP30" s="531"/>
      <c r="DQ30" s="531"/>
      <c r="DR30" s="531"/>
      <c r="DS30" s="531"/>
      <c r="DT30" s="531"/>
      <c r="DU30" s="531"/>
      <c r="DV30" s="531"/>
      <c r="DW30" s="531"/>
      <c r="DX30" s="531"/>
      <c r="DY30" s="531"/>
      <c r="DZ30" s="531"/>
      <c r="EA30" s="531"/>
      <c r="EB30" s="531"/>
      <c r="EC30" s="531"/>
      <c r="ED30" s="531"/>
      <c r="EE30" s="531"/>
      <c r="EF30" s="531"/>
      <c r="EG30" s="531"/>
      <c r="EH30" s="531"/>
      <c r="EI30" s="531"/>
      <c r="EJ30" s="531"/>
      <c r="EK30" s="531"/>
      <c r="EL30" s="531"/>
      <c r="EM30" s="531"/>
      <c r="EN30" s="531"/>
      <c r="EO30" s="531"/>
      <c r="EP30" s="531"/>
      <c r="EQ30" s="531"/>
      <c r="ER30" s="531"/>
      <c r="ES30" s="531"/>
      <c r="ET30" s="531"/>
      <c r="EU30" s="531"/>
      <c r="EV30" s="531"/>
      <c r="EW30" s="531"/>
      <c r="EX30" s="531"/>
      <c r="EY30" s="531"/>
      <c r="EZ30" s="531"/>
      <c r="FA30" s="531"/>
    </row>
    <row r="31" spans="1:157" ht="15" customHeight="1">
      <c r="A31" s="486">
        <f>VLOOKUP(D31,'[18]DfE No.'!C:E,3,FALSE)</f>
        <v>310</v>
      </c>
      <c r="B31" s="486">
        <f>VLOOKUP(D31,'Adjusted Factors 22-23'!C:F,4,FALSE)</f>
        <v>0</v>
      </c>
      <c r="C31" s="491">
        <v>124595</v>
      </c>
      <c r="D31" s="491">
        <v>9352092</v>
      </c>
      <c r="E31" s="492" t="s">
        <v>289</v>
      </c>
      <c r="F31" s="332">
        <v>108</v>
      </c>
      <c r="G31" s="332">
        <v>108</v>
      </c>
      <c r="H31" s="332">
        <v>0</v>
      </c>
      <c r="I31" s="125">
        <v>343441.96451999998</v>
      </c>
      <c r="J31" s="125">
        <v>0</v>
      </c>
      <c r="K31" s="125">
        <v>0</v>
      </c>
      <c r="L31" s="125">
        <v>3289.9999999999991</v>
      </c>
      <c r="M31" s="125">
        <v>0</v>
      </c>
      <c r="N31" s="125">
        <v>4129.9999999999991</v>
      </c>
      <c r="O31" s="125">
        <v>0</v>
      </c>
      <c r="P31" s="125">
        <v>1100.0000000000002</v>
      </c>
      <c r="Q31" s="125">
        <v>270.00000000000006</v>
      </c>
      <c r="R31" s="125">
        <v>0</v>
      </c>
      <c r="S31" s="125">
        <v>0</v>
      </c>
      <c r="T31" s="125">
        <v>0</v>
      </c>
      <c r="U31" s="125">
        <v>0</v>
      </c>
      <c r="V31" s="125">
        <v>0</v>
      </c>
      <c r="W31" s="125">
        <v>0</v>
      </c>
      <c r="X31" s="125">
        <v>0</v>
      </c>
      <c r="Y31" s="125">
        <v>0</v>
      </c>
      <c r="Z31" s="125">
        <v>0</v>
      </c>
      <c r="AA31" s="125">
        <v>0</v>
      </c>
      <c r="AB31" s="125">
        <v>1326.5217391304343</v>
      </c>
      <c r="AC31" s="125">
        <v>0</v>
      </c>
      <c r="AD31" s="125">
        <v>0</v>
      </c>
      <c r="AE31" s="125">
        <v>29800.465116279069</v>
      </c>
      <c r="AF31" s="125">
        <v>0</v>
      </c>
      <c r="AG31" s="125">
        <v>0</v>
      </c>
      <c r="AH31" s="125">
        <v>0</v>
      </c>
      <c r="AI31" s="125">
        <v>121300</v>
      </c>
      <c r="AJ31" s="125">
        <v>13275.267022696913</v>
      </c>
      <c r="AK31" s="125">
        <v>0</v>
      </c>
      <c r="AL31" s="125">
        <v>0</v>
      </c>
      <c r="AM31" s="125">
        <v>7984</v>
      </c>
      <c r="AN31" s="125">
        <v>0</v>
      </c>
      <c r="AO31" s="125">
        <v>0</v>
      </c>
      <c r="AP31" s="125">
        <v>0</v>
      </c>
      <c r="AQ31" s="125">
        <v>0</v>
      </c>
      <c r="AR31" s="125">
        <v>0</v>
      </c>
      <c r="AS31" s="125">
        <v>0</v>
      </c>
      <c r="AT31" s="125">
        <v>0</v>
      </c>
      <c r="AU31" s="125">
        <v>0</v>
      </c>
      <c r="AV31" s="125">
        <v>343441.96451999998</v>
      </c>
      <c r="AW31" s="125">
        <v>39916.986855409501</v>
      </c>
      <c r="AX31" s="125">
        <v>142559.26702269691</v>
      </c>
      <c r="AY31" s="125">
        <v>44190.585116279071</v>
      </c>
      <c r="AZ31" s="493">
        <v>525918.2183981064</v>
      </c>
      <c r="BA31" s="493">
        <v>517934.2183981064</v>
      </c>
      <c r="BB31" s="493">
        <v>4265</v>
      </c>
      <c r="BC31" s="493">
        <v>460620</v>
      </c>
      <c r="BD31" s="493">
        <v>0</v>
      </c>
      <c r="BE31" s="493">
        <v>0</v>
      </c>
      <c r="BF31" s="493">
        <v>525918.2183981064</v>
      </c>
      <c r="BG31" s="125">
        <v>525918.2183981064</v>
      </c>
      <c r="BH31" s="125">
        <v>0</v>
      </c>
      <c r="BI31" s="493">
        <v>468604</v>
      </c>
      <c r="BJ31" s="493">
        <v>326044.73297730309</v>
      </c>
      <c r="BK31" s="125">
        <v>383358.9513754095</v>
      </c>
      <c r="BL31" s="125">
        <v>3549.6199201426807</v>
      </c>
      <c r="BM31" s="125">
        <v>3282.628950702755</v>
      </c>
      <c r="BN31" s="126">
        <v>8.1334495445416544E-2</v>
      </c>
      <c r="BO31" s="126">
        <v>0</v>
      </c>
      <c r="BP31" s="125">
        <v>0</v>
      </c>
      <c r="BQ31" s="493">
        <v>525918.2183981064</v>
      </c>
      <c r="BR31" s="493">
        <v>4795.6872073898739</v>
      </c>
      <c r="BS31" s="493" t="s">
        <v>948</v>
      </c>
      <c r="BT31" s="493">
        <v>4869.6131333158</v>
      </c>
      <c r="BU31" s="126">
        <v>6.3554237014034953E-2</v>
      </c>
      <c r="BV31" s="125">
        <v>-2871.72</v>
      </c>
      <c r="BW31" s="125">
        <v>523046.49839810643</v>
      </c>
      <c r="BX31" s="125">
        <v>0</v>
      </c>
      <c r="BY31" s="125">
        <v>523046.49839810643</v>
      </c>
      <c r="BZ31" s="125">
        <v>7984</v>
      </c>
      <c r="CA31" s="125">
        <v>515062.49839810643</v>
      </c>
      <c r="CB31" s="490">
        <f t="shared" si="2"/>
        <v>69984.5900000002</v>
      </c>
      <c r="CC31" s="490">
        <f t="shared" si="3"/>
        <v>3355.94</v>
      </c>
      <c r="CD31" s="490">
        <f t="shared" si="4"/>
        <v>0</v>
      </c>
      <c r="CE31" s="490">
        <f>IF(ISERROR(VLOOKUP(A31,'20-21 Cfwds'!A:F,3,FALSE)),0,(VLOOKUP(A31,'20-21 Cfwds'!A:F,3,FALSE)))</f>
        <v>69984.5900000002</v>
      </c>
      <c r="CF31" s="490">
        <f>IF(ISERROR(VLOOKUP(A31,'20-21 Cfwds'!A:G,4,FALSE)),0,(VLOOKUP(A31,'20-21 Cfwds'!A:G,4,FALSE)))</f>
        <v>3355.94</v>
      </c>
      <c r="CG31" s="490"/>
      <c r="CH31" s="490"/>
      <c r="CI31" s="531"/>
      <c r="CJ31" s="531"/>
      <c r="CK31" s="531"/>
      <c r="CL31" s="531"/>
      <c r="CM31" s="531"/>
      <c r="CN31" s="531"/>
      <c r="CO31" s="531"/>
      <c r="CP31" s="531"/>
      <c r="CQ31" s="531"/>
      <c r="CR31" s="531"/>
      <c r="CS31" s="531"/>
      <c r="CT31" s="531"/>
      <c r="CU31" s="531"/>
      <c r="CV31" s="531"/>
      <c r="CW31" s="531"/>
      <c r="CX31" s="531"/>
      <c r="CY31" s="531"/>
      <c r="CZ31" s="531"/>
      <c r="DA31" s="531"/>
      <c r="DB31" s="531"/>
      <c r="DC31" s="531"/>
      <c r="DD31" s="531"/>
      <c r="DE31" s="531"/>
      <c r="DF31" s="531"/>
      <c r="DG31" s="531"/>
      <c r="DH31" s="531"/>
      <c r="DI31" s="531"/>
      <c r="DJ31" s="531"/>
      <c r="DK31" s="531"/>
      <c r="DL31" s="531"/>
      <c r="DM31" s="531"/>
      <c r="DN31" s="531"/>
      <c r="DO31" s="531"/>
      <c r="DP31" s="531"/>
      <c r="DQ31" s="531"/>
      <c r="DR31" s="531"/>
      <c r="DS31" s="531"/>
      <c r="DT31" s="531"/>
      <c r="DU31" s="531"/>
      <c r="DV31" s="531"/>
      <c r="DW31" s="531"/>
      <c r="DX31" s="531"/>
      <c r="DY31" s="531"/>
      <c r="DZ31" s="531"/>
      <c r="EA31" s="531"/>
      <c r="EB31" s="531"/>
      <c r="EC31" s="531"/>
      <c r="ED31" s="531"/>
      <c r="EE31" s="531"/>
      <c r="EF31" s="531"/>
      <c r="EG31" s="531"/>
      <c r="EH31" s="531"/>
      <c r="EI31" s="531"/>
      <c r="EJ31" s="531"/>
      <c r="EK31" s="531"/>
      <c r="EL31" s="531"/>
      <c r="EM31" s="531"/>
      <c r="EN31" s="531"/>
      <c r="EO31" s="531"/>
      <c r="EP31" s="531"/>
      <c r="EQ31" s="531"/>
      <c r="ER31" s="531"/>
      <c r="ES31" s="531"/>
      <c r="ET31" s="531"/>
      <c r="EU31" s="531"/>
      <c r="EV31" s="531"/>
      <c r="EW31" s="531"/>
      <c r="EX31" s="531"/>
      <c r="EY31" s="531"/>
      <c r="EZ31" s="531"/>
      <c r="FA31" s="531"/>
    </row>
    <row r="32" spans="1:157" ht="15" customHeight="1">
      <c r="A32" s="486">
        <f>VLOOKUP(D32,'[18]DfE No.'!C:E,3,FALSE)</f>
        <v>314</v>
      </c>
      <c r="B32" s="486">
        <f>VLOOKUP(D32,'Adjusted Factors 22-23'!C:F,4,FALSE)</f>
        <v>0</v>
      </c>
      <c r="C32" s="491">
        <v>124597</v>
      </c>
      <c r="D32" s="491">
        <v>9352095</v>
      </c>
      <c r="E32" s="492" t="s">
        <v>292</v>
      </c>
      <c r="F32" s="332">
        <v>154</v>
      </c>
      <c r="G32" s="332">
        <v>154</v>
      </c>
      <c r="H32" s="332">
        <v>0</v>
      </c>
      <c r="I32" s="125">
        <v>489722.80125999998</v>
      </c>
      <c r="J32" s="125">
        <v>0</v>
      </c>
      <c r="K32" s="125">
        <v>0</v>
      </c>
      <c r="L32" s="125">
        <v>19740.000000000022</v>
      </c>
      <c r="M32" s="125">
        <v>0</v>
      </c>
      <c r="N32" s="125">
        <v>25960.000000000025</v>
      </c>
      <c r="O32" s="125">
        <v>0</v>
      </c>
      <c r="P32" s="125">
        <v>1979.9999999999984</v>
      </c>
      <c r="Q32" s="125">
        <v>269.99999999999983</v>
      </c>
      <c r="R32" s="125">
        <v>0</v>
      </c>
      <c r="S32" s="125">
        <v>0</v>
      </c>
      <c r="T32" s="125">
        <v>0</v>
      </c>
      <c r="U32" s="125">
        <v>0</v>
      </c>
      <c r="V32" s="125">
        <v>0</v>
      </c>
      <c r="W32" s="125">
        <v>0</v>
      </c>
      <c r="X32" s="125">
        <v>0</v>
      </c>
      <c r="Y32" s="125">
        <v>0</v>
      </c>
      <c r="Z32" s="125">
        <v>0</v>
      </c>
      <c r="AA32" s="125">
        <v>0</v>
      </c>
      <c r="AB32" s="125">
        <v>1977.4999999999977</v>
      </c>
      <c r="AC32" s="125">
        <v>0</v>
      </c>
      <c r="AD32" s="125">
        <v>0</v>
      </c>
      <c r="AE32" s="125">
        <v>60403.63636363636</v>
      </c>
      <c r="AF32" s="125">
        <v>0</v>
      </c>
      <c r="AG32" s="125">
        <v>4402.9999999999991</v>
      </c>
      <c r="AH32" s="125">
        <v>0</v>
      </c>
      <c r="AI32" s="125">
        <v>121300</v>
      </c>
      <c r="AJ32" s="125">
        <v>0</v>
      </c>
      <c r="AK32" s="125">
        <v>0</v>
      </c>
      <c r="AL32" s="125">
        <v>0</v>
      </c>
      <c r="AM32" s="125">
        <v>18088.75</v>
      </c>
      <c r="AN32" s="125">
        <v>0</v>
      </c>
      <c r="AO32" s="125">
        <v>0</v>
      </c>
      <c r="AP32" s="125">
        <v>0</v>
      </c>
      <c r="AQ32" s="125">
        <v>0</v>
      </c>
      <c r="AR32" s="125">
        <v>0</v>
      </c>
      <c r="AS32" s="125">
        <v>0</v>
      </c>
      <c r="AT32" s="125">
        <v>0</v>
      </c>
      <c r="AU32" s="125">
        <v>0</v>
      </c>
      <c r="AV32" s="125">
        <v>489722.80125999998</v>
      </c>
      <c r="AW32" s="125">
        <v>114734.13636363641</v>
      </c>
      <c r="AX32" s="125">
        <v>139388.75</v>
      </c>
      <c r="AY32" s="125">
        <v>94373.756363636378</v>
      </c>
      <c r="AZ32" s="493">
        <v>743845.68762363633</v>
      </c>
      <c r="BA32" s="493">
        <v>725756.93762363633</v>
      </c>
      <c r="BB32" s="493">
        <v>4265</v>
      </c>
      <c r="BC32" s="493">
        <v>656810</v>
      </c>
      <c r="BD32" s="493">
        <v>0</v>
      </c>
      <c r="BE32" s="493">
        <v>0</v>
      </c>
      <c r="BF32" s="493">
        <v>743845.68762363633</v>
      </c>
      <c r="BG32" s="125">
        <v>743845.68762363633</v>
      </c>
      <c r="BH32" s="125">
        <v>0</v>
      </c>
      <c r="BI32" s="493">
        <v>674898.75</v>
      </c>
      <c r="BJ32" s="493">
        <v>535510</v>
      </c>
      <c r="BK32" s="125">
        <v>604456.93762363633</v>
      </c>
      <c r="BL32" s="125">
        <v>3925.0450495041318</v>
      </c>
      <c r="BM32" s="125">
        <v>3742.9101106249996</v>
      </c>
      <c r="BN32" s="126">
        <v>4.8661317930694031E-2</v>
      </c>
      <c r="BO32" s="126">
        <v>0</v>
      </c>
      <c r="BP32" s="125">
        <v>0</v>
      </c>
      <c r="BQ32" s="493">
        <v>743845.68762363633</v>
      </c>
      <c r="BR32" s="493">
        <v>4712.7073871664697</v>
      </c>
      <c r="BS32" s="493" t="s">
        <v>948</v>
      </c>
      <c r="BT32" s="493">
        <v>4830.1668027508849</v>
      </c>
      <c r="BU32" s="126">
        <v>4.6829822149038192E-2</v>
      </c>
      <c r="BV32" s="125">
        <v>-4094.86</v>
      </c>
      <c r="BW32" s="125">
        <v>739750.82762363635</v>
      </c>
      <c r="BX32" s="125">
        <v>0</v>
      </c>
      <c r="BY32" s="125">
        <v>739750.82762363635</v>
      </c>
      <c r="BZ32" s="125">
        <v>18088.75</v>
      </c>
      <c r="CA32" s="125">
        <v>721662.07762363635</v>
      </c>
      <c r="CB32" s="490">
        <f t="shared" si="2"/>
        <v>139089.10999999999</v>
      </c>
      <c r="CC32" s="490">
        <f t="shared" si="3"/>
        <v>5399.2800000000007</v>
      </c>
      <c r="CD32" s="490">
        <f t="shared" si="4"/>
        <v>0</v>
      </c>
      <c r="CE32" s="490">
        <f>IF(ISERROR(VLOOKUP(A32,'20-21 Cfwds'!A:F,3,FALSE)),0,(VLOOKUP(A32,'20-21 Cfwds'!A:F,3,FALSE)))</f>
        <v>139089.10999999999</v>
      </c>
      <c r="CF32" s="490">
        <f>IF(ISERROR(VLOOKUP(A32,'20-21 Cfwds'!A:G,4,FALSE)),0,(VLOOKUP(A32,'20-21 Cfwds'!A:G,4,FALSE)))</f>
        <v>5399.2800000000007</v>
      </c>
      <c r="CG32" s="490"/>
      <c r="CH32" s="490"/>
      <c r="CI32" s="531"/>
      <c r="CJ32" s="531"/>
      <c r="CK32" s="531"/>
      <c r="CL32" s="531"/>
      <c r="CM32" s="531"/>
      <c r="CN32" s="531"/>
      <c r="CO32" s="531"/>
      <c r="CP32" s="531"/>
      <c r="CQ32" s="531"/>
      <c r="CR32" s="531"/>
      <c r="CS32" s="531"/>
      <c r="CT32" s="531"/>
      <c r="CU32" s="531"/>
      <c r="CV32" s="531"/>
      <c r="CW32" s="531"/>
      <c r="CX32" s="531"/>
      <c r="CY32" s="531"/>
      <c r="CZ32" s="531"/>
      <c r="DA32" s="531"/>
      <c r="DB32" s="531"/>
      <c r="DC32" s="531"/>
      <c r="DD32" s="531"/>
      <c r="DE32" s="531"/>
      <c r="DF32" s="531"/>
      <c r="DG32" s="531"/>
      <c r="DH32" s="531"/>
      <c r="DI32" s="531"/>
      <c r="DJ32" s="531"/>
      <c r="DK32" s="531"/>
      <c r="DL32" s="531"/>
      <c r="DM32" s="531"/>
      <c r="DN32" s="531"/>
      <c r="DO32" s="531"/>
      <c r="DP32" s="531"/>
      <c r="DQ32" s="531"/>
      <c r="DR32" s="531"/>
      <c r="DS32" s="531"/>
      <c r="DT32" s="531"/>
      <c r="DU32" s="531"/>
      <c r="DV32" s="531"/>
      <c r="DW32" s="531"/>
      <c r="DX32" s="531"/>
      <c r="DY32" s="531"/>
      <c r="DZ32" s="531"/>
      <c r="EA32" s="531"/>
      <c r="EB32" s="531"/>
      <c r="EC32" s="531"/>
      <c r="ED32" s="531"/>
      <c r="EE32" s="531"/>
      <c r="EF32" s="531"/>
      <c r="EG32" s="531"/>
      <c r="EH32" s="531"/>
      <c r="EI32" s="531"/>
      <c r="EJ32" s="531"/>
      <c r="EK32" s="531"/>
      <c r="EL32" s="531"/>
      <c r="EM32" s="531"/>
      <c r="EN32" s="531"/>
      <c r="EO32" s="531"/>
      <c r="EP32" s="531"/>
      <c r="EQ32" s="531"/>
      <c r="ER32" s="531"/>
      <c r="ES32" s="531"/>
      <c r="ET32" s="531"/>
      <c r="EU32" s="531"/>
      <c r="EV32" s="531"/>
      <c r="EW32" s="531"/>
      <c r="EX32" s="531"/>
      <c r="EY32" s="531"/>
      <c r="EZ32" s="531"/>
      <c r="FA32" s="531"/>
    </row>
    <row r="33" spans="1:157" ht="15" customHeight="1">
      <c r="A33" s="486">
        <f>VLOOKUP(D33,'[18]DfE No.'!C:E,3,FALSE)</f>
        <v>318</v>
      </c>
      <c r="B33" s="486">
        <f>VLOOKUP(D33,'Adjusted Factors 22-23'!C:F,4,FALSE)</f>
        <v>0</v>
      </c>
      <c r="C33" s="491">
        <v>124602</v>
      </c>
      <c r="D33" s="491">
        <v>9352101</v>
      </c>
      <c r="E33" s="492" t="s">
        <v>295</v>
      </c>
      <c r="F33" s="332">
        <v>57</v>
      </c>
      <c r="G33" s="332">
        <v>57</v>
      </c>
      <c r="H33" s="332">
        <v>0</v>
      </c>
      <c r="I33" s="125">
        <v>181261.03683</v>
      </c>
      <c r="J33" s="125">
        <v>0</v>
      </c>
      <c r="K33" s="125">
        <v>0</v>
      </c>
      <c r="L33" s="125">
        <v>2349.9999999999991</v>
      </c>
      <c r="M33" s="125">
        <v>0</v>
      </c>
      <c r="N33" s="125">
        <v>2949.9999999999991</v>
      </c>
      <c r="O33" s="125">
        <v>0</v>
      </c>
      <c r="P33" s="125">
        <v>439.99999999999983</v>
      </c>
      <c r="Q33" s="125">
        <v>0</v>
      </c>
      <c r="R33" s="125">
        <v>0</v>
      </c>
      <c r="S33" s="125">
        <v>0</v>
      </c>
      <c r="T33" s="125">
        <v>0</v>
      </c>
      <c r="U33" s="125">
        <v>0</v>
      </c>
      <c r="V33" s="125">
        <v>0</v>
      </c>
      <c r="W33" s="125">
        <v>0</v>
      </c>
      <c r="X33" s="125">
        <v>0</v>
      </c>
      <c r="Y33" s="125">
        <v>0</v>
      </c>
      <c r="Z33" s="125">
        <v>0</v>
      </c>
      <c r="AA33" s="125">
        <v>0</v>
      </c>
      <c r="AB33" s="125">
        <v>0</v>
      </c>
      <c r="AC33" s="125">
        <v>0</v>
      </c>
      <c r="AD33" s="125">
        <v>0</v>
      </c>
      <c r="AE33" s="125">
        <v>32205</v>
      </c>
      <c r="AF33" s="125">
        <v>0</v>
      </c>
      <c r="AG33" s="125">
        <v>0</v>
      </c>
      <c r="AH33" s="125">
        <v>0</v>
      </c>
      <c r="AI33" s="125">
        <v>121300</v>
      </c>
      <c r="AJ33" s="125">
        <v>55000</v>
      </c>
      <c r="AK33" s="125">
        <v>0</v>
      </c>
      <c r="AL33" s="125">
        <v>0</v>
      </c>
      <c r="AM33" s="125">
        <v>6861.25</v>
      </c>
      <c r="AN33" s="125">
        <v>0</v>
      </c>
      <c r="AO33" s="125">
        <v>0</v>
      </c>
      <c r="AP33" s="125">
        <v>0</v>
      </c>
      <c r="AQ33" s="125">
        <v>0</v>
      </c>
      <c r="AR33" s="125">
        <v>0</v>
      </c>
      <c r="AS33" s="125">
        <v>0</v>
      </c>
      <c r="AT33" s="125">
        <v>0</v>
      </c>
      <c r="AU33" s="125">
        <v>0</v>
      </c>
      <c r="AV33" s="125">
        <v>181261.03683</v>
      </c>
      <c r="AW33" s="125">
        <v>37945</v>
      </c>
      <c r="AX33" s="125">
        <v>183161.25</v>
      </c>
      <c r="AY33" s="125">
        <v>45070.12</v>
      </c>
      <c r="AZ33" s="493">
        <v>402367.28683</v>
      </c>
      <c r="BA33" s="493">
        <v>395506.03683</v>
      </c>
      <c r="BB33" s="493">
        <v>4265</v>
      </c>
      <c r="BC33" s="493">
        <v>243105</v>
      </c>
      <c r="BD33" s="493">
        <v>0</v>
      </c>
      <c r="BE33" s="493">
        <v>0</v>
      </c>
      <c r="BF33" s="493">
        <v>402367.28683</v>
      </c>
      <c r="BG33" s="125">
        <v>402367.28683</v>
      </c>
      <c r="BH33" s="125">
        <v>0</v>
      </c>
      <c r="BI33" s="493">
        <v>249966.25</v>
      </c>
      <c r="BJ33" s="493">
        <v>66805</v>
      </c>
      <c r="BK33" s="125">
        <v>219206.03683</v>
      </c>
      <c r="BL33" s="125">
        <v>3845.7199443859649</v>
      </c>
      <c r="BM33" s="125">
        <v>3477.6744648148142</v>
      </c>
      <c r="BN33" s="126">
        <v>0.10583091755563416</v>
      </c>
      <c r="BO33" s="126">
        <v>0</v>
      </c>
      <c r="BP33" s="125">
        <v>0</v>
      </c>
      <c r="BQ33" s="493">
        <v>402367.28683</v>
      </c>
      <c r="BR33" s="493">
        <v>6938.7024005263156</v>
      </c>
      <c r="BS33" s="493" t="s">
        <v>948</v>
      </c>
      <c r="BT33" s="493">
        <v>7059.0752075438595</v>
      </c>
      <c r="BU33" s="126">
        <v>2.7589253662089197E-2</v>
      </c>
      <c r="BV33" s="125">
        <v>-1515.6299999999999</v>
      </c>
      <c r="BW33" s="125">
        <v>400851.65682999999</v>
      </c>
      <c r="BX33" s="125">
        <v>0</v>
      </c>
      <c r="BY33" s="125">
        <v>400851.65682999999</v>
      </c>
      <c r="BZ33" s="125">
        <v>6861.25</v>
      </c>
      <c r="CA33" s="125">
        <v>393990.40682999999</v>
      </c>
      <c r="CB33" s="490">
        <f t="shared" si="2"/>
        <v>130045.92000000022</v>
      </c>
      <c r="CC33" s="490">
        <f t="shared" si="3"/>
        <v>17229.969999999998</v>
      </c>
      <c r="CD33" s="490">
        <f t="shared" si="4"/>
        <v>0</v>
      </c>
      <c r="CE33" s="490">
        <f>IF(ISERROR(VLOOKUP(A33,'20-21 Cfwds'!A:F,3,FALSE)),0,(VLOOKUP(A33,'20-21 Cfwds'!A:F,3,FALSE)))</f>
        <v>130045.92000000022</v>
      </c>
      <c r="CF33" s="490">
        <f>IF(ISERROR(VLOOKUP(A33,'20-21 Cfwds'!A:G,4,FALSE)),0,(VLOOKUP(A33,'20-21 Cfwds'!A:G,4,FALSE)))</f>
        <v>17229.969999999998</v>
      </c>
      <c r="CG33" s="490"/>
      <c r="CH33" s="490"/>
      <c r="CI33" s="531"/>
      <c r="CJ33" s="531"/>
      <c r="CK33" s="531"/>
      <c r="CL33" s="531"/>
      <c r="CM33" s="531"/>
      <c r="CN33" s="531"/>
      <c r="CO33" s="531"/>
      <c r="CP33" s="531"/>
      <c r="CQ33" s="531"/>
      <c r="CR33" s="531"/>
      <c r="CS33" s="531"/>
      <c r="CT33" s="531"/>
      <c r="CU33" s="531"/>
      <c r="CV33" s="531"/>
      <c r="CW33" s="531"/>
      <c r="CX33" s="531"/>
      <c r="CY33" s="531"/>
      <c r="CZ33" s="531"/>
      <c r="DA33" s="531"/>
      <c r="DB33" s="531"/>
      <c r="DC33" s="531"/>
      <c r="DD33" s="531"/>
      <c r="DE33" s="531"/>
      <c r="DF33" s="531"/>
      <c r="DG33" s="531"/>
      <c r="DH33" s="531"/>
      <c r="DI33" s="531"/>
      <c r="DJ33" s="531"/>
      <c r="DK33" s="531"/>
      <c r="DL33" s="531"/>
      <c r="DM33" s="531"/>
      <c r="DN33" s="531"/>
      <c r="DO33" s="531"/>
      <c r="DP33" s="531"/>
      <c r="DQ33" s="531"/>
      <c r="DR33" s="531"/>
      <c r="DS33" s="531"/>
      <c r="DT33" s="531"/>
      <c r="DU33" s="531"/>
      <c r="DV33" s="531"/>
      <c r="DW33" s="531"/>
      <c r="DX33" s="531"/>
      <c r="DY33" s="531"/>
      <c r="DZ33" s="531"/>
      <c r="EA33" s="531"/>
      <c r="EB33" s="531"/>
      <c r="EC33" s="531"/>
      <c r="ED33" s="531"/>
      <c r="EE33" s="531"/>
      <c r="EF33" s="531"/>
      <c r="EG33" s="531"/>
      <c r="EH33" s="531"/>
      <c r="EI33" s="531"/>
      <c r="EJ33" s="531"/>
      <c r="EK33" s="531"/>
      <c r="EL33" s="531"/>
      <c r="EM33" s="531"/>
      <c r="EN33" s="531"/>
      <c r="EO33" s="531"/>
      <c r="EP33" s="531"/>
      <c r="EQ33" s="531"/>
      <c r="ER33" s="531"/>
      <c r="ES33" s="531"/>
      <c r="ET33" s="531"/>
      <c r="EU33" s="531"/>
      <c r="EV33" s="531"/>
      <c r="EW33" s="531"/>
      <c r="EX33" s="531"/>
      <c r="EY33" s="531"/>
      <c r="EZ33" s="531"/>
      <c r="FA33" s="531"/>
    </row>
    <row r="34" spans="1:157" ht="15" customHeight="1">
      <c r="A34" s="486">
        <f>VLOOKUP(D34,'[18]DfE No.'!C:E,3,FALSE)</f>
        <v>324</v>
      </c>
      <c r="B34" s="486">
        <f>VLOOKUP(D34,'Adjusted Factors 22-23'!C:F,4,FALSE)</f>
        <v>0</v>
      </c>
      <c r="C34" s="491">
        <v>124609</v>
      </c>
      <c r="D34" s="491">
        <v>9352110</v>
      </c>
      <c r="E34" s="492" t="s">
        <v>298</v>
      </c>
      <c r="F34" s="332">
        <v>89</v>
      </c>
      <c r="G34" s="332">
        <v>89</v>
      </c>
      <c r="H34" s="332">
        <v>0</v>
      </c>
      <c r="I34" s="125">
        <v>283021.61890999996</v>
      </c>
      <c r="J34" s="125">
        <v>0</v>
      </c>
      <c r="K34" s="125">
        <v>0</v>
      </c>
      <c r="L34" s="125">
        <v>7050.0000000000155</v>
      </c>
      <c r="M34" s="125">
        <v>0</v>
      </c>
      <c r="N34" s="125">
        <v>10029.999999999991</v>
      </c>
      <c r="O34" s="125">
        <v>0</v>
      </c>
      <c r="P34" s="125">
        <v>0</v>
      </c>
      <c r="Q34" s="125">
        <v>0</v>
      </c>
      <c r="R34" s="125">
        <v>0</v>
      </c>
      <c r="S34" s="125">
        <v>0</v>
      </c>
      <c r="T34" s="125">
        <v>490.00000000000108</v>
      </c>
      <c r="U34" s="125">
        <v>0</v>
      </c>
      <c r="V34" s="125">
        <v>0</v>
      </c>
      <c r="W34" s="125">
        <v>0</v>
      </c>
      <c r="X34" s="125">
        <v>0</v>
      </c>
      <c r="Y34" s="125">
        <v>0</v>
      </c>
      <c r="Z34" s="125">
        <v>0</v>
      </c>
      <c r="AA34" s="125">
        <v>0</v>
      </c>
      <c r="AB34" s="125">
        <v>628.5625</v>
      </c>
      <c r="AC34" s="125">
        <v>0</v>
      </c>
      <c r="AD34" s="125">
        <v>0</v>
      </c>
      <c r="AE34" s="125">
        <v>29579.411764705881</v>
      </c>
      <c r="AF34" s="125">
        <v>0</v>
      </c>
      <c r="AG34" s="125">
        <v>5235.5000000000391</v>
      </c>
      <c r="AH34" s="125">
        <v>0</v>
      </c>
      <c r="AI34" s="125">
        <v>121300</v>
      </c>
      <c r="AJ34" s="125">
        <v>44646.194926568758</v>
      </c>
      <c r="AK34" s="125">
        <v>0</v>
      </c>
      <c r="AL34" s="125">
        <v>0</v>
      </c>
      <c r="AM34" s="125">
        <v>7320.02</v>
      </c>
      <c r="AN34" s="125">
        <v>0</v>
      </c>
      <c r="AO34" s="125">
        <v>0</v>
      </c>
      <c r="AP34" s="125">
        <v>0</v>
      </c>
      <c r="AQ34" s="125">
        <v>0</v>
      </c>
      <c r="AR34" s="125">
        <v>0</v>
      </c>
      <c r="AS34" s="125">
        <v>0</v>
      </c>
      <c r="AT34" s="125">
        <v>0</v>
      </c>
      <c r="AU34" s="125">
        <v>0</v>
      </c>
      <c r="AV34" s="125">
        <v>283021.61890999996</v>
      </c>
      <c r="AW34" s="125">
        <v>53013.474264705925</v>
      </c>
      <c r="AX34" s="125">
        <v>173266.21492656876</v>
      </c>
      <c r="AY34" s="125">
        <v>48359.531764705891</v>
      </c>
      <c r="AZ34" s="493">
        <v>509301.30810127466</v>
      </c>
      <c r="BA34" s="493">
        <v>501981.28810127464</v>
      </c>
      <c r="BB34" s="493">
        <v>4265</v>
      </c>
      <c r="BC34" s="493">
        <v>379585</v>
      </c>
      <c r="BD34" s="493">
        <v>0</v>
      </c>
      <c r="BE34" s="493">
        <v>0</v>
      </c>
      <c r="BF34" s="493">
        <v>509301.30810127466</v>
      </c>
      <c r="BG34" s="125">
        <v>509301.30810127466</v>
      </c>
      <c r="BH34" s="125">
        <v>0</v>
      </c>
      <c r="BI34" s="493">
        <v>386905.02</v>
      </c>
      <c r="BJ34" s="493">
        <v>213638.80507343126</v>
      </c>
      <c r="BK34" s="125">
        <v>336035.09317470586</v>
      </c>
      <c r="BL34" s="125">
        <v>3775.6752042101784</v>
      </c>
      <c r="BM34" s="125">
        <v>3436.3630269708087</v>
      </c>
      <c r="BN34" s="126">
        <v>9.8741656389685073E-2</v>
      </c>
      <c r="BO34" s="126">
        <v>0</v>
      </c>
      <c r="BP34" s="125">
        <v>0</v>
      </c>
      <c r="BQ34" s="493">
        <v>509301.30810127466</v>
      </c>
      <c r="BR34" s="493">
        <v>5640.2391921491535</v>
      </c>
      <c r="BS34" s="493" t="s">
        <v>948</v>
      </c>
      <c r="BT34" s="493">
        <v>5722.4866078794903</v>
      </c>
      <c r="BU34" s="126">
        <v>5.8681198000525514E-2</v>
      </c>
      <c r="BV34" s="125">
        <v>-2366.5099999999998</v>
      </c>
      <c r="BW34" s="125">
        <v>506934.79810127465</v>
      </c>
      <c r="BX34" s="125">
        <v>0</v>
      </c>
      <c r="BY34" s="125">
        <v>506934.79810127465</v>
      </c>
      <c r="BZ34" s="125">
        <v>7320.02</v>
      </c>
      <c r="CA34" s="125">
        <v>499614.77810127463</v>
      </c>
      <c r="CB34" s="490">
        <f t="shared" si="2"/>
        <v>89995.769999999553</v>
      </c>
      <c r="CC34" s="490">
        <f t="shared" si="3"/>
        <v>17667.25</v>
      </c>
      <c r="CD34" s="490">
        <f t="shared" si="4"/>
        <v>0</v>
      </c>
      <c r="CE34" s="490">
        <f>IF(ISERROR(VLOOKUP(A34,'20-21 Cfwds'!A:F,3,FALSE)),0,(VLOOKUP(A34,'20-21 Cfwds'!A:F,3,FALSE)))</f>
        <v>89995.769999999553</v>
      </c>
      <c r="CF34" s="490">
        <f>IF(ISERROR(VLOOKUP(A34,'20-21 Cfwds'!A:G,4,FALSE)),0,(VLOOKUP(A34,'20-21 Cfwds'!A:G,4,FALSE)))</f>
        <v>17667.25</v>
      </c>
      <c r="CG34" s="490"/>
      <c r="CH34" s="490"/>
      <c r="CI34" s="531"/>
      <c r="CJ34" s="531"/>
      <c r="CK34" s="531"/>
      <c r="CL34" s="531"/>
      <c r="CM34" s="531"/>
      <c r="CN34" s="531"/>
      <c r="CO34" s="531"/>
      <c r="CP34" s="531"/>
      <c r="CQ34" s="531"/>
      <c r="CR34" s="531"/>
      <c r="CS34" s="531"/>
      <c r="CT34" s="531"/>
      <c r="CU34" s="531"/>
      <c r="CV34" s="531"/>
      <c r="CW34" s="531"/>
      <c r="CX34" s="531"/>
      <c r="CY34" s="531"/>
      <c r="CZ34" s="531"/>
      <c r="DA34" s="531"/>
      <c r="DB34" s="531"/>
      <c r="DC34" s="531"/>
      <c r="DD34" s="531"/>
      <c r="DE34" s="531"/>
      <c r="DF34" s="531"/>
      <c r="DG34" s="531"/>
      <c r="DH34" s="531"/>
      <c r="DI34" s="531"/>
      <c r="DJ34" s="531"/>
      <c r="DK34" s="531"/>
      <c r="DL34" s="531"/>
      <c r="DM34" s="531"/>
      <c r="DN34" s="531"/>
      <c r="DO34" s="531"/>
      <c r="DP34" s="531"/>
      <c r="DQ34" s="531"/>
      <c r="DR34" s="531"/>
      <c r="DS34" s="531"/>
      <c r="DT34" s="531"/>
      <c r="DU34" s="531"/>
      <c r="DV34" s="531"/>
      <c r="DW34" s="531"/>
      <c r="DX34" s="531"/>
      <c r="DY34" s="531"/>
      <c r="DZ34" s="531"/>
      <c r="EA34" s="531"/>
      <c r="EB34" s="531"/>
      <c r="EC34" s="531"/>
      <c r="ED34" s="531"/>
      <c r="EE34" s="531"/>
      <c r="EF34" s="531"/>
      <c r="EG34" s="531"/>
      <c r="EH34" s="531"/>
      <c r="EI34" s="531"/>
      <c r="EJ34" s="531"/>
      <c r="EK34" s="531"/>
      <c r="EL34" s="531"/>
      <c r="EM34" s="531"/>
      <c r="EN34" s="531"/>
      <c r="EO34" s="531"/>
      <c r="EP34" s="531"/>
      <c r="EQ34" s="531"/>
      <c r="ER34" s="531"/>
      <c r="ES34" s="531"/>
      <c r="ET34" s="531"/>
      <c r="EU34" s="531"/>
      <c r="EV34" s="531"/>
      <c r="EW34" s="531"/>
      <c r="EX34" s="531"/>
      <c r="EY34" s="531"/>
      <c r="EZ34" s="531"/>
      <c r="FA34" s="531"/>
    </row>
    <row r="35" spans="1:157" ht="15" customHeight="1">
      <c r="A35" s="486">
        <f>VLOOKUP(D35,'[18]DfE No.'!C:E,3,FALSE)</f>
        <v>333</v>
      </c>
      <c r="B35" s="486">
        <f>VLOOKUP(D35,'Adjusted Factors 22-23'!C:F,4,FALSE)</f>
        <v>0</v>
      </c>
      <c r="C35" s="491">
        <v>124613</v>
      </c>
      <c r="D35" s="491">
        <v>9352117</v>
      </c>
      <c r="E35" s="492" t="s">
        <v>304</v>
      </c>
      <c r="F35" s="332">
        <v>372</v>
      </c>
      <c r="G35" s="332">
        <v>372</v>
      </c>
      <c r="H35" s="332">
        <v>0</v>
      </c>
      <c r="I35" s="125">
        <v>1182966.7666799999</v>
      </c>
      <c r="J35" s="125">
        <v>0</v>
      </c>
      <c r="K35" s="125">
        <v>0</v>
      </c>
      <c r="L35" s="125">
        <v>25380.000000000062</v>
      </c>
      <c r="M35" s="125">
        <v>0</v>
      </c>
      <c r="N35" s="125">
        <v>34809.999999999905</v>
      </c>
      <c r="O35" s="125">
        <v>0</v>
      </c>
      <c r="P35" s="125">
        <v>2420.0000000000014</v>
      </c>
      <c r="Q35" s="125">
        <v>15660.000000000033</v>
      </c>
      <c r="R35" s="125">
        <v>0</v>
      </c>
      <c r="S35" s="125">
        <v>459.99999999999955</v>
      </c>
      <c r="T35" s="125">
        <v>0</v>
      </c>
      <c r="U35" s="125">
        <v>0</v>
      </c>
      <c r="V35" s="125">
        <v>0</v>
      </c>
      <c r="W35" s="125">
        <v>0</v>
      </c>
      <c r="X35" s="125">
        <v>0</v>
      </c>
      <c r="Y35" s="125">
        <v>0</v>
      </c>
      <c r="Z35" s="125">
        <v>0</v>
      </c>
      <c r="AA35" s="125">
        <v>0</v>
      </c>
      <c r="AB35" s="125">
        <v>0</v>
      </c>
      <c r="AC35" s="125">
        <v>0</v>
      </c>
      <c r="AD35" s="125">
        <v>0</v>
      </c>
      <c r="AE35" s="125">
        <v>172769.32038834956</v>
      </c>
      <c r="AF35" s="125">
        <v>0</v>
      </c>
      <c r="AG35" s="125">
        <v>0</v>
      </c>
      <c r="AH35" s="125">
        <v>0</v>
      </c>
      <c r="AI35" s="125">
        <v>121300</v>
      </c>
      <c r="AJ35" s="125">
        <v>0</v>
      </c>
      <c r="AK35" s="125">
        <v>0</v>
      </c>
      <c r="AL35" s="125">
        <v>0</v>
      </c>
      <c r="AM35" s="125">
        <v>34560</v>
      </c>
      <c r="AN35" s="125">
        <v>0</v>
      </c>
      <c r="AO35" s="125">
        <v>0</v>
      </c>
      <c r="AP35" s="125">
        <v>0</v>
      </c>
      <c r="AQ35" s="125">
        <v>0</v>
      </c>
      <c r="AR35" s="125">
        <v>0</v>
      </c>
      <c r="AS35" s="125">
        <v>0</v>
      </c>
      <c r="AT35" s="125">
        <v>0</v>
      </c>
      <c r="AU35" s="125">
        <v>0</v>
      </c>
      <c r="AV35" s="125">
        <v>1182966.7666799999</v>
      </c>
      <c r="AW35" s="125">
        <v>251499.32038834956</v>
      </c>
      <c r="AX35" s="125">
        <v>155860</v>
      </c>
      <c r="AY35" s="125">
        <v>222129.44038834955</v>
      </c>
      <c r="AZ35" s="493">
        <v>1590326.0870683494</v>
      </c>
      <c r="BA35" s="493">
        <v>1555766.0870683494</v>
      </c>
      <c r="BB35" s="493">
        <v>4265</v>
      </c>
      <c r="BC35" s="493">
        <v>1586580</v>
      </c>
      <c r="BD35" s="493">
        <v>30813.912931650644</v>
      </c>
      <c r="BE35" s="493">
        <v>0</v>
      </c>
      <c r="BF35" s="493">
        <v>1621140</v>
      </c>
      <c r="BG35" s="125">
        <v>1621140</v>
      </c>
      <c r="BH35" s="125">
        <v>0</v>
      </c>
      <c r="BI35" s="493">
        <v>1621140</v>
      </c>
      <c r="BJ35" s="493">
        <v>1465280</v>
      </c>
      <c r="BK35" s="125">
        <v>1465280</v>
      </c>
      <c r="BL35" s="125">
        <v>3938.9247311827958</v>
      </c>
      <c r="BM35" s="125">
        <v>3855.6684491978608</v>
      </c>
      <c r="BN35" s="126">
        <v>2.1593216087409103E-2</v>
      </c>
      <c r="BO35" s="126">
        <v>0</v>
      </c>
      <c r="BP35" s="125">
        <v>0</v>
      </c>
      <c r="BQ35" s="493">
        <v>1621140</v>
      </c>
      <c r="BR35" s="493">
        <v>4265</v>
      </c>
      <c r="BS35" s="493" t="s">
        <v>948</v>
      </c>
      <c r="BT35" s="493">
        <v>4357.9032258064517</v>
      </c>
      <c r="BU35" s="126">
        <v>2.001139412947972E-2</v>
      </c>
      <c r="BV35" s="125">
        <v>-9891.48</v>
      </c>
      <c r="BW35" s="125">
        <v>1611248.52</v>
      </c>
      <c r="BX35" s="125">
        <v>0</v>
      </c>
      <c r="BY35" s="125">
        <v>1611248.52</v>
      </c>
      <c r="BZ35" s="125">
        <v>34560</v>
      </c>
      <c r="CA35" s="125">
        <v>1576688.52</v>
      </c>
      <c r="CB35" s="490">
        <f t="shared" si="2"/>
        <v>421612.16999999946</v>
      </c>
      <c r="CC35" s="490">
        <f t="shared" si="3"/>
        <v>23103.32</v>
      </c>
      <c r="CD35" s="490">
        <f t="shared" si="4"/>
        <v>30813.912931650644</v>
      </c>
      <c r="CE35" s="490">
        <f>IF(ISERROR(VLOOKUP(A35,'20-21 Cfwds'!A:F,3,FALSE)),0,(VLOOKUP(A35,'20-21 Cfwds'!A:F,3,FALSE)))</f>
        <v>421612.16999999946</v>
      </c>
      <c r="CF35" s="490">
        <f>IF(ISERROR(VLOOKUP(A35,'20-21 Cfwds'!A:G,4,FALSE)),0,(VLOOKUP(A35,'20-21 Cfwds'!A:G,4,FALSE)))</f>
        <v>23103.32</v>
      </c>
      <c r="CG35" s="490"/>
      <c r="CH35" s="490"/>
      <c r="CI35" s="531"/>
      <c r="CJ35" s="531"/>
      <c r="CK35" s="531"/>
      <c r="CL35" s="531"/>
      <c r="CM35" s="531"/>
      <c r="CN35" s="531"/>
      <c r="CO35" s="531"/>
      <c r="CP35" s="531"/>
      <c r="CQ35" s="531"/>
      <c r="CR35" s="531"/>
      <c r="CS35" s="531"/>
      <c r="CT35" s="531"/>
      <c r="CU35" s="531"/>
      <c r="CV35" s="531"/>
      <c r="CW35" s="531"/>
      <c r="CX35" s="531"/>
      <c r="CY35" s="531"/>
      <c r="CZ35" s="531"/>
      <c r="DA35" s="531"/>
      <c r="DB35" s="531"/>
      <c r="DC35" s="531"/>
      <c r="DD35" s="531"/>
      <c r="DE35" s="531"/>
      <c r="DF35" s="531"/>
      <c r="DG35" s="531"/>
      <c r="DH35" s="531"/>
      <c r="DI35" s="531"/>
      <c r="DJ35" s="531"/>
      <c r="DK35" s="531"/>
      <c r="DL35" s="531"/>
      <c r="DM35" s="531"/>
      <c r="DN35" s="531"/>
      <c r="DO35" s="531"/>
      <c r="DP35" s="531"/>
      <c r="DQ35" s="531"/>
      <c r="DR35" s="531"/>
      <c r="DS35" s="531"/>
      <c r="DT35" s="531"/>
      <c r="DU35" s="531"/>
      <c r="DV35" s="531"/>
      <c r="DW35" s="531"/>
      <c r="DX35" s="531"/>
      <c r="DY35" s="531"/>
      <c r="DZ35" s="531"/>
      <c r="EA35" s="531"/>
      <c r="EB35" s="531"/>
      <c r="EC35" s="531"/>
      <c r="ED35" s="531"/>
      <c r="EE35" s="531"/>
      <c r="EF35" s="531"/>
      <c r="EG35" s="531"/>
      <c r="EH35" s="531"/>
      <c r="EI35" s="531"/>
      <c r="EJ35" s="531"/>
      <c r="EK35" s="531"/>
      <c r="EL35" s="531"/>
      <c r="EM35" s="531"/>
      <c r="EN35" s="531"/>
      <c r="EO35" s="531"/>
      <c r="EP35" s="531"/>
      <c r="EQ35" s="531"/>
      <c r="ER35" s="531"/>
      <c r="ES35" s="531"/>
      <c r="ET35" s="531"/>
      <c r="EU35" s="531"/>
      <c r="EV35" s="531"/>
      <c r="EW35" s="531"/>
      <c r="EX35" s="531"/>
      <c r="EY35" s="531"/>
      <c r="EZ35" s="531"/>
      <c r="FA35" s="531"/>
    </row>
    <row r="36" spans="1:157" ht="15" customHeight="1">
      <c r="A36" s="486">
        <f>VLOOKUP(D36,'[18]DfE No.'!C:E,3,FALSE)</f>
        <v>332</v>
      </c>
      <c r="B36" s="486">
        <f>VLOOKUP(D36,'Adjusted Factors 22-23'!C:F,4,FALSE)</f>
        <v>0</v>
      </c>
      <c r="C36" s="491">
        <v>124614</v>
      </c>
      <c r="D36" s="491">
        <v>9352118</v>
      </c>
      <c r="E36" s="492" t="s">
        <v>303</v>
      </c>
      <c r="F36" s="332">
        <v>191</v>
      </c>
      <c r="G36" s="332">
        <v>191</v>
      </c>
      <c r="H36" s="332">
        <v>0</v>
      </c>
      <c r="I36" s="125">
        <v>607383.47428999993</v>
      </c>
      <c r="J36" s="125">
        <v>0</v>
      </c>
      <c r="K36" s="125">
        <v>0</v>
      </c>
      <c r="L36" s="125">
        <v>9400.0000000000218</v>
      </c>
      <c r="M36" s="125">
        <v>0</v>
      </c>
      <c r="N36" s="125">
        <v>13569.999999999971</v>
      </c>
      <c r="O36" s="125">
        <v>0</v>
      </c>
      <c r="P36" s="125">
        <v>884.6315789473698</v>
      </c>
      <c r="Q36" s="125">
        <v>7328.3684210526462</v>
      </c>
      <c r="R36" s="125">
        <v>0</v>
      </c>
      <c r="S36" s="125">
        <v>462.42105263157873</v>
      </c>
      <c r="T36" s="125">
        <v>0</v>
      </c>
      <c r="U36" s="125">
        <v>0</v>
      </c>
      <c r="V36" s="125">
        <v>0</v>
      </c>
      <c r="W36" s="125">
        <v>0</v>
      </c>
      <c r="X36" s="125">
        <v>0</v>
      </c>
      <c r="Y36" s="125">
        <v>0</v>
      </c>
      <c r="Z36" s="125">
        <v>0</v>
      </c>
      <c r="AA36" s="125">
        <v>0</v>
      </c>
      <c r="AB36" s="125">
        <v>666.14197530864203</v>
      </c>
      <c r="AC36" s="125">
        <v>0</v>
      </c>
      <c r="AD36" s="125">
        <v>0</v>
      </c>
      <c r="AE36" s="125">
        <v>62836.582278481008</v>
      </c>
      <c r="AF36" s="125">
        <v>0</v>
      </c>
      <c r="AG36" s="125">
        <v>0</v>
      </c>
      <c r="AH36" s="125">
        <v>0</v>
      </c>
      <c r="AI36" s="125">
        <v>121300</v>
      </c>
      <c r="AJ36" s="125">
        <v>0</v>
      </c>
      <c r="AK36" s="125">
        <v>0</v>
      </c>
      <c r="AL36" s="125">
        <v>0</v>
      </c>
      <c r="AM36" s="125">
        <v>21207.5</v>
      </c>
      <c r="AN36" s="125">
        <v>0</v>
      </c>
      <c r="AO36" s="125">
        <v>0</v>
      </c>
      <c r="AP36" s="125">
        <v>0</v>
      </c>
      <c r="AQ36" s="125">
        <v>0</v>
      </c>
      <c r="AR36" s="125">
        <v>0</v>
      </c>
      <c r="AS36" s="125">
        <v>0</v>
      </c>
      <c r="AT36" s="125">
        <v>0</v>
      </c>
      <c r="AU36" s="125">
        <v>0</v>
      </c>
      <c r="AV36" s="125">
        <v>607383.47428999993</v>
      </c>
      <c r="AW36" s="125">
        <v>95148.14530642124</v>
      </c>
      <c r="AX36" s="125">
        <v>142507.5</v>
      </c>
      <c r="AY36" s="125">
        <v>88654.412804796797</v>
      </c>
      <c r="AZ36" s="493">
        <v>845039.11959642114</v>
      </c>
      <c r="BA36" s="493">
        <v>823831.61959642114</v>
      </c>
      <c r="BB36" s="493">
        <v>4265</v>
      </c>
      <c r="BC36" s="493">
        <v>814615</v>
      </c>
      <c r="BD36" s="493">
        <v>0</v>
      </c>
      <c r="BE36" s="493">
        <v>0</v>
      </c>
      <c r="BF36" s="493">
        <v>845039.11959642114</v>
      </c>
      <c r="BG36" s="125">
        <v>845039.11959642125</v>
      </c>
      <c r="BH36" s="125">
        <v>0</v>
      </c>
      <c r="BI36" s="493">
        <v>835822.5</v>
      </c>
      <c r="BJ36" s="493">
        <v>693315</v>
      </c>
      <c r="BK36" s="125">
        <v>702531.61959642114</v>
      </c>
      <c r="BL36" s="125">
        <v>3678.1760188294302</v>
      </c>
      <c r="BM36" s="125">
        <v>3570.4522613065328</v>
      </c>
      <c r="BN36" s="126">
        <v>3.0170899829781814E-2</v>
      </c>
      <c r="BO36" s="126">
        <v>0</v>
      </c>
      <c r="BP36" s="125">
        <v>0</v>
      </c>
      <c r="BQ36" s="493">
        <v>845039.11959642114</v>
      </c>
      <c r="BR36" s="493">
        <v>4313.2545528608434</v>
      </c>
      <c r="BS36" s="493" t="s">
        <v>948</v>
      </c>
      <c r="BT36" s="493">
        <v>4424.2885842744563</v>
      </c>
      <c r="BU36" s="126">
        <v>3.212783675862374E-2</v>
      </c>
      <c r="BV36" s="125">
        <v>-5078.6899999999996</v>
      </c>
      <c r="BW36" s="125">
        <v>839960.42959642119</v>
      </c>
      <c r="BX36" s="125">
        <v>0</v>
      </c>
      <c r="BY36" s="125">
        <v>839960.42959642119</v>
      </c>
      <c r="BZ36" s="125">
        <v>21207.5</v>
      </c>
      <c r="CA36" s="125">
        <v>818752.92959642119</v>
      </c>
      <c r="CB36" s="490">
        <f t="shared" si="2"/>
        <v>139525.24</v>
      </c>
      <c r="CC36" s="490">
        <f t="shared" si="3"/>
        <v>5571.93</v>
      </c>
      <c r="CD36" s="490">
        <f t="shared" si="4"/>
        <v>0</v>
      </c>
      <c r="CE36" s="490">
        <f>IF(ISERROR(VLOOKUP(A36,'20-21 Cfwds'!A:F,3,FALSE)),0,(VLOOKUP(A36,'20-21 Cfwds'!A:F,3,FALSE)))</f>
        <v>139525.24</v>
      </c>
      <c r="CF36" s="490">
        <f>IF(ISERROR(VLOOKUP(A36,'20-21 Cfwds'!A:G,4,FALSE)),0,(VLOOKUP(A36,'20-21 Cfwds'!A:G,4,FALSE)))</f>
        <v>5571.93</v>
      </c>
      <c r="CG36" s="490"/>
      <c r="CH36" s="490"/>
      <c r="CI36" s="531"/>
      <c r="CJ36" s="531"/>
      <c r="CK36" s="531"/>
      <c r="CL36" s="531"/>
      <c r="CM36" s="531"/>
      <c r="CN36" s="531"/>
      <c r="CO36" s="531"/>
      <c r="CP36" s="531"/>
      <c r="CQ36" s="531"/>
      <c r="CR36" s="531"/>
      <c r="CS36" s="531"/>
      <c r="CT36" s="531"/>
      <c r="CU36" s="531"/>
      <c r="CV36" s="531"/>
      <c r="CW36" s="531"/>
      <c r="CX36" s="531"/>
      <c r="CY36" s="531"/>
      <c r="CZ36" s="531"/>
      <c r="DA36" s="531"/>
      <c r="DB36" s="531"/>
      <c r="DC36" s="531"/>
      <c r="DD36" s="531"/>
      <c r="DE36" s="531"/>
      <c r="DF36" s="531"/>
      <c r="DG36" s="531"/>
      <c r="DH36" s="531"/>
      <c r="DI36" s="531"/>
      <c r="DJ36" s="531"/>
      <c r="DK36" s="531"/>
      <c r="DL36" s="531"/>
      <c r="DM36" s="531"/>
      <c r="DN36" s="531"/>
      <c r="DO36" s="531"/>
      <c r="DP36" s="531"/>
      <c r="DQ36" s="531"/>
      <c r="DR36" s="531"/>
      <c r="DS36" s="531"/>
      <c r="DT36" s="531"/>
      <c r="DU36" s="531"/>
      <c r="DV36" s="531"/>
      <c r="DW36" s="531"/>
      <c r="DX36" s="531"/>
      <c r="DY36" s="531"/>
      <c r="DZ36" s="531"/>
      <c r="EA36" s="531"/>
      <c r="EB36" s="531"/>
      <c r="EC36" s="531"/>
      <c r="ED36" s="531"/>
      <c r="EE36" s="531"/>
      <c r="EF36" s="531"/>
      <c r="EG36" s="531"/>
      <c r="EH36" s="531"/>
      <c r="EI36" s="531"/>
      <c r="EJ36" s="531"/>
      <c r="EK36" s="531"/>
      <c r="EL36" s="531"/>
      <c r="EM36" s="531"/>
      <c r="EN36" s="531"/>
      <c r="EO36" s="531"/>
      <c r="EP36" s="531"/>
      <c r="EQ36" s="531"/>
      <c r="ER36" s="531"/>
      <c r="ES36" s="531"/>
      <c r="ET36" s="531"/>
      <c r="EU36" s="531"/>
      <c r="EV36" s="531"/>
      <c r="EW36" s="531"/>
      <c r="EX36" s="531"/>
      <c r="EY36" s="531"/>
      <c r="EZ36" s="531"/>
      <c r="FA36" s="531"/>
    </row>
    <row r="37" spans="1:157" ht="15" customHeight="1">
      <c r="A37" s="486">
        <f>VLOOKUP(D37,'[18]DfE No.'!C:E,3,FALSE)</f>
        <v>337</v>
      </c>
      <c r="B37" s="486">
        <f>VLOOKUP(D37,'Adjusted Factors 22-23'!C:F,4,FALSE)</f>
        <v>0</v>
      </c>
      <c r="C37" s="491">
        <v>124615</v>
      </c>
      <c r="D37" s="491">
        <v>9352121</v>
      </c>
      <c r="E37" s="492" t="s">
        <v>305</v>
      </c>
      <c r="F37" s="332">
        <v>101</v>
      </c>
      <c r="G37" s="332">
        <v>101</v>
      </c>
      <c r="H37" s="332">
        <v>0</v>
      </c>
      <c r="I37" s="125">
        <v>321181.83718999999</v>
      </c>
      <c r="J37" s="125">
        <v>0</v>
      </c>
      <c r="K37" s="125">
        <v>0</v>
      </c>
      <c r="L37" s="125">
        <v>5170.0000000000045</v>
      </c>
      <c r="M37" s="125">
        <v>0</v>
      </c>
      <c r="N37" s="125">
        <v>6490.0000000000055</v>
      </c>
      <c r="O37" s="125">
        <v>0</v>
      </c>
      <c r="P37" s="125">
        <v>439.99999999999994</v>
      </c>
      <c r="Q37" s="125">
        <v>1620</v>
      </c>
      <c r="R37" s="125">
        <v>419.99999999999994</v>
      </c>
      <c r="S37" s="125">
        <v>1380</v>
      </c>
      <c r="T37" s="125">
        <v>0</v>
      </c>
      <c r="U37" s="125">
        <v>0</v>
      </c>
      <c r="V37" s="125">
        <v>0</v>
      </c>
      <c r="W37" s="125">
        <v>0</v>
      </c>
      <c r="X37" s="125">
        <v>0</v>
      </c>
      <c r="Y37" s="125">
        <v>0</v>
      </c>
      <c r="Z37" s="125">
        <v>0</v>
      </c>
      <c r="AA37" s="125">
        <v>0</v>
      </c>
      <c r="AB37" s="125">
        <v>0</v>
      </c>
      <c r="AC37" s="125">
        <v>0</v>
      </c>
      <c r="AD37" s="125">
        <v>0</v>
      </c>
      <c r="AE37" s="125">
        <v>16701.951219512193</v>
      </c>
      <c r="AF37" s="125">
        <v>0</v>
      </c>
      <c r="AG37" s="125">
        <v>0</v>
      </c>
      <c r="AH37" s="125">
        <v>0</v>
      </c>
      <c r="AI37" s="125">
        <v>121300</v>
      </c>
      <c r="AJ37" s="125">
        <v>35834.445927903864</v>
      </c>
      <c r="AK37" s="125">
        <v>0</v>
      </c>
      <c r="AL37" s="125">
        <v>0</v>
      </c>
      <c r="AM37" s="125">
        <v>9730.5</v>
      </c>
      <c r="AN37" s="125">
        <v>0</v>
      </c>
      <c r="AO37" s="125">
        <v>0</v>
      </c>
      <c r="AP37" s="125">
        <v>0</v>
      </c>
      <c r="AQ37" s="125">
        <v>0</v>
      </c>
      <c r="AR37" s="125">
        <v>0</v>
      </c>
      <c r="AS37" s="125">
        <v>0</v>
      </c>
      <c r="AT37" s="125">
        <v>0</v>
      </c>
      <c r="AU37" s="125">
        <v>0</v>
      </c>
      <c r="AV37" s="125">
        <v>321181.83718999999</v>
      </c>
      <c r="AW37" s="125">
        <v>32221.951219512204</v>
      </c>
      <c r="AX37" s="125">
        <v>166864.94592790387</v>
      </c>
      <c r="AY37" s="125">
        <v>34457.071219512203</v>
      </c>
      <c r="AZ37" s="493">
        <v>520268.73433741607</v>
      </c>
      <c r="BA37" s="493">
        <v>510538.23433741607</v>
      </c>
      <c r="BB37" s="493">
        <v>4265</v>
      </c>
      <c r="BC37" s="493">
        <v>430765</v>
      </c>
      <c r="BD37" s="493">
        <v>0</v>
      </c>
      <c r="BE37" s="493">
        <v>0</v>
      </c>
      <c r="BF37" s="493">
        <v>520268.73433741607</v>
      </c>
      <c r="BG37" s="125">
        <v>520268.73433741607</v>
      </c>
      <c r="BH37" s="125">
        <v>0</v>
      </c>
      <c r="BI37" s="493">
        <v>440495.5</v>
      </c>
      <c r="BJ37" s="493">
        <v>273630.55407209613</v>
      </c>
      <c r="BK37" s="125">
        <v>353403.7884095122</v>
      </c>
      <c r="BL37" s="125">
        <v>3499.0474099951703</v>
      </c>
      <c r="BM37" s="125">
        <v>3330.775344389283</v>
      </c>
      <c r="BN37" s="126">
        <v>5.052038886061256E-2</v>
      </c>
      <c r="BO37" s="126">
        <v>0</v>
      </c>
      <c r="BP37" s="125">
        <v>0</v>
      </c>
      <c r="BQ37" s="493">
        <v>520268.73433741607</v>
      </c>
      <c r="BR37" s="493">
        <v>5054.834003340753</v>
      </c>
      <c r="BS37" s="493" t="s">
        <v>948</v>
      </c>
      <c r="BT37" s="493">
        <v>5151.1755874991686</v>
      </c>
      <c r="BU37" s="126">
        <v>4.0468465485030913E-2</v>
      </c>
      <c r="BV37" s="125">
        <v>-2685.59</v>
      </c>
      <c r="BW37" s="125">
        <v>517583.14433741604</v>
      </c>
      <c r="BX37" s="125">
        <v>0</v>
      </c>
      <c r="BY37" s="125">
        <v>517583.14433741604</v>
      </c>
      <c r="BZ37" s="125">
        <v>9730.5</v>
      </c>
      <c r="CA37" s="125">
        <v>507852.64433741604</v>
      </c>
      <c r="CB37" s="490">
        <f t="shared" si="2"/>
        <v>149525.06999999966</v>
      </c>
      <c r="CC37" s="490">
        <f t="shared" si="3"/>
        <v>4240.59</v>
      </c>
      <c r="CD37" s="490">
        <f t="shared" si="4"/>
        <v>0</v>
      </c>
      <c r="CE37" s="490">
        <f>IF(ISERROR(VLOOKUP(A37,'20-21 Cfwds'!A:F,3,FALSE)),0,(VLOOKUP(A37,'20-21 Cfwds'!A:F,3,FALSE)))</f>
        <v>149525.06999999966</v>
      </c>
      <c r="CF37" s="490">
        <f>IF(ISERROR(VLOOKUP(A37,'20-21 Cfwds'!A:G,4,FALSE)),0,(VLOOKUP(A37,'20-21 Cfwds'!A:G,4,FALSE)))</f>
        <v>4240.59</v>
      </c>
      <c r="CG37" s="490"/>
      <c r="CH37" s="490"/>
      <c r="CI37" s="531"/>
      <c r="CJ37" s="531"/>
      <c r="CK37" s="531"/>
      <c r="CL37" s="531"/>
      <c r="CM37" s="531"/>
      <c r="CN37" s="531"/>
      <c r="CO37" s="531"/>
      <c r="CP37" s="531"/>
      <c r="CQ37" s="531"/>
      <c r="CR37" s="531"/>
      <c r="CS37" s="531"/>
      <c r="CT37" s="531"/>
      <c r="CU37" s="531"/>
      <c r="CV37" s="531"/>
      <c r="CW37" s="531"/>
      <c r="CX37" s="531"/>
      <c r="CY37" s="531"/>
      <c r="CZ37" s="531"/>
      <c r="DA37" s="531"/>
      <c r="DB37" s="531"/>
      <c r="DC37" s="531"/>
      <c r="DD37" s="531"/>
      <c r="DE37" s="531"/>
      <c r="DF37" s="531"/>
      <c r="DG37" s="531"/>
      <c r="DH37" s="531"/>
      <c r="DI37" s="531"/>
      <c r="DJ37" s="531"/>
      <c r="DK37" s="531"/>
      <c r="DL37" s="531"/>
      <c r="DM37" s="531"/>
      <c r="DN37" s="531"/>
      <c r="DO37" s="531"/>
      <c r="DP37" s="531"/>
      <c r="DQ37" s="531"/>
      <c r="DR37" s="531"/>
      <c r="DS37" s="531"/>
      <c r="DT37" s="531"/>
      <c r="DU37" s="531"/>
      <c r="DV37" s="531"/>
      <c r="DW37" s="531"/>
      <c r="DX37" s="531"/>
      <c r="DY37" s="531"/>
      <c r="DZ37" s="531"/>
      <c r="EA37" s="531"/>
      <c r="EB37" s="531"/>
      <c r="EC37" s="531"/>
      <c r="ED37" s="531"/>
      <c r="EE37" s="531"/>
      <c r="EF37" s="531"/>
      <c r="EG37" s="531"/>
      <c r="EH37" s="531"/>
      <c r="EI37" s="531"/>
      <c r="EJ37" s="531"/>
      <c r="EK37" s="531"/>
      <c r="EL37" s="531"/>
      <c r="EM37" s="531"/>
      <c r="EN37" s="531"/>
      <c r="EO37" s="531"/>
      <c r="EP37" s="531"/>
      <c r="EQ37" s="531"/>
      <c r="ER37" s="531"/>
      <c r="ES37" s="531"/>
      <c r="ET37" s="531"/>
      <c r="EU37" s="531"/>
      <c r="EV37" s="531"/>
      <c r="EW37" s="531"/>
      <c r="EX37" s="531"/>
      <c r="EY37" s="531"/>
      <c r="EZ37" s="531"/>
      <c r="FA37" s="531"/>
    </row>
    <row r="38" spans="1:157" ht="15" customHeight="1">
      <c r="A38" s="486">
        <f>VLOOKUP(D38,'[18]DfE No.'!C:E,3,FALSE)</f>
        <v>339</v>
      </c>
      <c r="B38" s="486">
        <f>VLOOKUP(D38,'Adjusted Factors 22-23'!C:F,4,FALSE)</f>
        <v>0</v>
      </c>
      <c r="C38" s="491">
        <v>124618</v>
      </c>
      <c r="D38" s="491">
        <v>9352124</v>
      </c>
      <c r="E38" s="492" t="s">
        <v>307</v>
      </c>
      <c r="F38" s="332">
        <v>98</v>
      </c>
      <c r="G38" s="332">
        <v>98</v>
      </c>
      <c r="H38" s="332">
        <v>0</v>
      </c>
      <c r="I38" s="125">
        <v>311641.78261999995</v>
      </c>
      <c r="J38" s="125">
        <v>0</v>
      </c>
      <c r="K38" s="125">
        <v>0</v>
      </c>
      <c r="L38" s="125">
        <v>4700.0000000000182</v>
      </c>
      <c r="M38" s="125">
        <v>0</v>
      </c>
      <c r="N38" s="125">
        <v>5900.0000000000227</v>
      </c>
      <c r="O38" s="125">
        <v>0</v>
      </c>
      <c r="P38" s="125">
        <v>660.00000000000034</v>
      </c>
      <c r="Q38" s="125">
        <v>0</v>
      </c>
      <c r="R38" s="125">
        <v>0</v>
      </c>
      <c r="S38" s="125">
        <v>919.99999999999898</v>
      </c>
      <c r="T38" s="125">
        <v>0</v>
      </c>
      <c r="U38" s="125">
        <v>0</v>
      </c>
      <c r="V38" s="125">
        <v>0</v>
      </c>
      <c r="W38" s="125">
        <v>0</v>
      </c>
      <c r="X38" s="125">
        <v>0</v>
      </c>
      <c r="Y38" s="125">
        <v>0</v>
      </c>
      <c r="Z38" s="125">
        <v>0</v>
      </c>
      <c r="AA38" s="125">
        <v>0</v>
      </c>
      <c r="AB38" s="125">
        <v>643.8372093023263</v>
      </c>
      <c r="AC38" s="125">
        <v>0</v>
      </c>
      <c r="AD38" s="125">
        <v>0</v>
      </c>
      <c r="AE38" s="125">
        <v>26577.600000000002</v>
      </c>
      <c r="AF38" s="125">
        <v>0</v>
      </c>
      <c r="AG38" s="125">
        <v>111.00000000000321</v>
      </c>
      <c r="AH38" s="125">
        <v>0</v>
      </c>
      <c r="AI38" s="125">
        <v>121300</v>
      </c>
      <c r="AJ38" s="125">
        <v>38037.383177570082</v>
      </c>
      <c r="AK38" s="125">
        <v>0</v>
      </c>
      <c r="AL38" s="125">
        <v>0</v>
      </c>
      <c r="AM38" s="125">
        <v>13061.33</v>
      </c>
      <c r="AN38" s="125">
        <v>0</v>
      </c>
      <c r="AO38" s="125">
        <v>0</v>
      </c>
      <c r="AP38" s="125">
        <v>0</v>
      </c>
      <c r="AQ38" s="125">
        <v>0</v>
      </c>
      <c r="AR38" s="125">
        <v>0</v>
      </c>
      <c r="AS38" s="125">
        <v>0</v>
      </c>
      <c r="AT38" s="125">
        <v>0</v>
      </c>
      <c r="AU38" s="125">
        <v>0</v>
      </c>
      <c r="AV38" s="125">
        <v>311641.78261999995</v>
      </c>
      <c r="AW38" s="125">
        <v>39512.43720930237</v>
      </c>
      <c r="AX38" s="125">
        <v>172398.71317757005</v>
      </c>
      <c r="AY38" s="125">
        <v>42662.720000000023</v>
      </c>
      <c r="AZ38" s="493">
        <v>523552.93300687242</v>
      </c>
      <c r="BA38" s="493">
        <v>510491.60300687241</v>
      </c>
      <c r="BB38" s="493">
        <v>4265</v>
      </c>
      <c r="BC38" s="493">
        <v>417970</v>
      </c>
      <c r="BD38" s="493">
        <v>0</v>
      </c>
      <c r="BE38" s="493">
        <v>0</v>
      </c>
      <c r="BF38" s="493">
        <v>523552.93300687242</v>
      </c>
      <c r="BG38" s="125">
        <v>523552.93300687231</v>
      </c>
      <c r="BH38" s="125">
        <v>0</v>
      </c>
      <c r="BI38" s="493">
        <v>431031.33</v>
      </c>
      <c r="BJ38" s="493">
        <v>258632.61682242996</v>
      </c>
      <c r="BK38" s="125">
        <v>351154.21982930234</v>
      </c>
      <c r="BL38" s="125">
        <v>3583.2063247887995</v>
      </c>
      <c r="BM38" s="125">
        <v>3011.8397952715832</v>
      </c>
      <c r="BN38" s="126">
        <v>0.18970681322898689</v>
      </c>
      <c r="BO38" s="126">
        <v>0</v>
      </c>
      <c r="BP38" s="125">
        <v>0</v>
      </c>
      <c r="BQ38" s="493">
        <v>523552.93300687242</v>
      </c>
      <c r="BR38" s="493">
        <v>5209.0979898660453</v>
      </c>
      <c r="BS38" s="493" t="s">
        <v>948</v>
      </c>
      <c r="BT38" s="493">
        <v>5342.3768674170651</v>
      </c>
      <c r="BU38" s="126">
        <v>0.13215747729779825</v>
      </c>
      <c r="BV38" s="125">
        <v>-2605.8200000000002</v>
      </c>
      <c r="BW38" s="125">
        <v>520947.11300687242</v>
      </c>
      <c r="BX38" s="125">
        <v>0</v>
      </c>
      <c r="BY38" s="125">
        <v>520947.11300687242</v>
      </c>
      <c r="BZ38" s="125">
        <v>13061.33</v>
      </c>
      <c r="CA38" s="125">
        <v>507885.7830068724</v>
      </c>
      <c r="CB38" s="490">
        <f t="shared" si="2"/>
        <v>93246.890000000014</v>
      </c>
      <c r="CC38" s="490">
        <f t="shared" si="3"/>
        <v>6485.7499999999991</v>
      </c>
      <c r="CD38" s="490">
        <f t="shared" si="4"/>
        <v>0</v>
      </c>
      <c r="CE38" s="490">
        <f>IF(ISERROR(VLOOKUP(A38,'20-21 Cfwds'!A:F,3,FALSE)),0,(VLOOKUP(A38,'20-21 Cfwds'!A:F,3,FALSE)))</f>
        <v>93246.890000000014</v>
      </c>
      <c r="CF38" s="490">
        <f>IF(ISERROR(VLOOKUP(A38,'20-21 Cfwds'!A:G,4,FALSE)),0,(VLOOKUP(A38,'20-21 Cfwds'!A:G,4,FALSE)))</f>
        <v>6485.7499999999991</v>
      </c>
      <c r="CG38" s="490"/>
      <c r="CH38" s="490"/>
      <c r="CI38" s="531"/>
      <c r="CJ38" s="531"/>
      <c r="CK38" s="531"/>
      <c r="CL38" s="531"/>
      <c r="CM38" s="531"/>
      <c r="CN38" s="531"/>
      <c r="CO38" s="531"/>
      <c r="CP38" s="531"/>
      <c r="CQ38" s="531"/>
      <c r="CR38" s="531"/>
      <c r="CS38" s="531"/>
      <c r="CT38" s="531"/>
      <c r="CU38" s="531"/>
      <c r="CV38" s="531"/>
      <c r="CW38" s="531"/>
      <c r="CX38" s="531"/>
      <c r="CY38" s="531"/>
      <c r="CZ38" s="531"/>
      <c r="DA38" s="531"/>
      <c r="DB38" s="531"/>
      <c r="DC38" s="531"/>
      <c r="DD38" s="531"/>
      <c r="DE38" s="531"/>
      <c r="DF38" s="531"/>
      <c r="DG38" s="531"/>
      <c r="DH38" s="531"/>
      <c r="DI38" s="531"/>
      <c r="DJ38" s="531"/>
      <c r="DK38" s="531"/>
      <c r="DL38" s="531"/>
      <c r="DM38" s="531"/>
      <c r="DN38" s="531"/>
      <c r="DO38" s="531"/>
      <c r="DP38" s="531"/>
      <c r="DQ38" s="531"/>
      <c r="DR38" s="531"/>
      <c r="DS38" s="531"/>
      <c r="DT38" s="531"/>
      <c r="DU38" s="531"/>
      <c r="DV38" s="531"/>
      <c r="DW38" s="531"/>
      <c r="DX38" s="531"/>
      <c r="DY38" s="531"/>
      <c r="DZ38" s="531"/>
      <c r="EA38" s="531"/>
      <c r="EB38" s="531"/>
      <c r="EC38" s="531"/>
      <c r="ED38" s="531"/>
      <c r="EE38" s="531"/>
      <c r="EF38" s="531"/>
      <c r="EG38" s="531"/>
      <c r="EH38" s="531"/>
      <c r="EI38" s="531"/>
      <c r="EJ38" s="531"/>
      <c r="EK38" s="531"/>
      <c r="EL38" s="531"/>
      <c r="EM38" s="531"/>
      <c r="EN38" s="531"/>
      <c r="EO38" s="531"/>
      <c r="EP38" s="531"/>
      <c r="EQ38" s="531"/>
      <c r="ER38" s="531"/>
      <c r="ES38" s="531"/>
      <c r="ET38" s="531"/>
      <c r="EU38" s="531"/>
      <c r="EV38" s="531"/>
      <c r="EW38" s="531"/>
      <c r="EX38" s="531"/>
      <c r="EY38" s="531"/>
      <c r="EZ38" s="531"/>
      <c r="FA38" s="531"/>
    </row>
    <row r="39" spans="1:157">
      <c r="A39" s="486">
        <f>VLOOKUP(D39,'[18]DfE No.'!C:E,3,FALSE)</f>
        <v>342</v>
      </c>
      <c r="B39" s="486">
        <f>VLOOKUP(D39,'Adjusted Factors 22-23'!C:F,4,FALSE)</f>
        <v>0</v>
      </c>
      <c r="C39" s="491">
        <v>124619</v>
      </c>
      <c r="D39" s="491">
        <v>9352125</v>
      </c>
      <c r="E39" s="492" t="s">
        <v>309</v>
      </c>
      <c r="F39" s="332">
        <v>207</v>
      </c>
      <c r="G39" s="332">
        <v>207</v>
      </c>
      <c r="H39" s="332">
        <v>0</v>
      </c>
      <c r="I39" s="125">
        <v>658263.76532999997</v>
      </c>
      <c r="J39" s="125">
        <v>0</v>
      </c>
      <c r="K39" s="125">
        <v>0</v>
      </c>
      <c r="L39" s="125">
        <v>11749.999999999964</v>
      </c>
      <c r="M39" s="125">
        <v>0</v>
      </c>
      <c r="N39" s="125">
        <v>17699.999999999993</v>
      </c>
      <c r="O39" s="125">
        <v>0</v>
      </c>
      <c r="P39" s="125">
        <v>3299.9999999999986</v>
      </c>
      <c r="Q39" s="125">
        <v>0</v>
      </c>
      <c r="R39" s="125">
        <v>0</v>
      </c>
      <c r="S39" s="125">
        <v>0</v>
      </c>
      <c r="T39" s="125">
        <v>0</v>
      </c>
      <c r="U39" s="125">
        <v>0</v>
      </c>
      <c r="V39" s="125">
        <v>0</v>
      </c>
      <c r="W39" s="125">
        <v>0</v>
      </c>
      <c r="X39" s="125">
        <v>0</v>
      </c>
      <c r="Y39" s="125">
        <v>0</v>
      </c>
      <c r="Z39" s="125">
        <v>0</v>
      </c>
      <c r="AA39" s="125">
        <v>0</v>
      </c>
      <c r="AB39" s="125">
        <v>676.04046242774575</v>
      </c>
      <c r="AC39" s="125">
        <v>0</v>
      </c>
      <c r="AD39" s="125">
        <v>0</v>
      </c>
      <c r="AE39" s="125">
        <v>61762.752808988764</v>
      </c>
      <c r="AF39" s="125">
        <v>0</v>
      </c>
      <c r="AG39" s="125">
        <v>0</v>
      </c>
      <c r="AH39" s="125">
        <v>0</v>
      </c>
      <c r="AI39" s="125">
        <v>121300</v>
      </c>
      <c r="AJ39" s="125">
        <v>0</v>
      </c>
      <c r="AK39" s="125">
        <v>0</v>
      </c>
      <c r="AL39" s="125">
        <v>0</v>
      </c>
      <c r="AM39" s="125">
        <v>36096</v>
      </c>
      <c r="AN39" s="125">
        <v>0</v>
      </c>
      <c r="AO39" s="125">
        <v>0</v>
      </c>
      <c r="AP39" s="125">
        <v>0</v>
      </c>
      <c r="AQ39" s="125">
        <v>0</v>
      </c>
      <c r="AR39" s="125">
        <v>0</v>
      </c>
      <c r="AS39" s="125">
        <v>0</v>
      </c>
      <c r="AT39" s="125">
        <v>0</v>
      </c>
      <c r="AU39" s="125">
        <v>0</v>
      </c>
      <c r="AV39" s="125">
        <v>658263.76532999997</v>
      </c>
      <c r="AW39" s="125">
        <v>95188.793271416464</v>
      </c>
      <c r="AX39" s="125">
        <v>157396</v>
      </c>
      <c r="AY39" s="125">
        <v>88132.87280898873</v>
      </c>
      <c r="AZ39" s="493">
        <v>910848.55860141641</v>
      </c>
      <c r="BA39" s="493">
        <v>874752.55860141641</v>
      </c>
      <c r="BB39" s="493">
        <v>4265</v>
      </c>
      <c r="BC39" s="493">
        <v>882855</v>
      </c>
      <c r="BD39" s="493">
        <v>8102.4413985835854</v>
      </c>
      <c r="BE39" s="493">
        <v>0</v>
      </c>
      <c r="BF39" s="493">
        <v>918951</v>
      </c>
      <c r="BG39" s="125">
        <v>918951.00000000012</v>
      </c>
      <c r="BH39" s="125">
        <v>0</v>
      </c>
      <c r="BI39" s="493">
        <v>918951</v>
      </c>
      <c r="BJ39" s="493">
        <v>761555</v>
      </c>
      <c r="BK39" s="125">
        <v>761555</v>
      </c>
      <c r="BL39" s="125">
        <v>3679.0096618357488</v>
      </c>
      <c r="BM39" s="125">
        <v>3602.3809523809523</v>
      </c>
      <c r="BN39" s="126">
        <v>2.1271684052223759E-2</v>
      </c>
      <c r="BO39" s="126">
        <v>0</v>
      </c>
      <c r="BP39" s="125">
        <v>0</v>
      </c>
      <c r="BQ39" s="493">
        <v>918951</v>
      </c>
      <c r="BR39" s="493">
        <v>4265</v>
      </c>
      <c r="BS39" s="493" t="s">
        <v>948</v>
      </c>
      <c r="BT39" s="493">
        <v>4439.376811594203</v>
      </c>
      <c r="BU39" s="126">
        <v>2.0104180820118112E-2</v>
      </c>
      <c r="BV39" s="125">
        <v>-5504.13</v>
      </c>
      <c r="BW39" s="125">
        <v>913446.87</v>
      </c>
      <c r="BX39" s="125">
        <v>0</v>
      </c>
      <c r="BY39" s="125">
        <v>913446.87</v>
      </c>
      <c r="BZ39" s="125">
        <v>36096</v>
      </c>
      <c r="CA39" s="125">
        <v>877350.87</v>
      </c>
      <c r="CB39" s="490">
        <f t="shared" si="2"/>
        <v>113653.36999999988</v>
      </c>
      <c r="CC39" s="490">
        <f t="shared" si="3"/>
        <v>21898</v>
      </c>
      <c r="CD39" s="490">
        <f t="shared" si="4"/>
        <v>8102.4413985835854</v>
      </c>
      <c r="CE39" s="490">
        <f>IF(ISERROR(VLOOKUP(A39,'20-21 Cfwds'!A:F,3,FALSE)),0,(VLOOKUP(A39,'20-21 Cfwds'!A:F,3,FALSE)))</f>
        <v>113653.36999999988</v>
      </c>
      <c r="CF39" s="490">
        <f>IF(ISERROR(VLOOKUP(A39,'20-21 Cfwds'!A:G,4,FALSE)),0,(VLOOKUP(A39,'20-21 Cfwds'!A:G,4,FALSE)))</f>
        <v>21898</v>
      </c>
      <c r="CG39" s="490"/>
      <c r="CH39" s="490"/>
      <c r="CI39" s="531"/>
      <c r="CJ39" s="531"/>
      <c r="CK39" s="531"/>
      <c r="CL39" s="531"/>
      <c r="CM39" s="531"/>
      <c r="CN39" s="531"/>
      <c r="CO39" s="531"/>
      <c r="CP39" s="531"/>
      <c r="CQ39" s="531"/>
      <c r="CR39" s="531"/>
      <c r="CS39" s="531"/>
      <c r="CT39" s="531"/>
      <c r="CU39" s="531"/>
      <c r="CV39" s="531"/>
      <c r="CW39" s="531"/>
      <c r="CX39" s="531"/>
      <c r="CY39" s="531"/>
      <c r="CZ39" s="531"/>
      <c r="DA39" s="531"/>
      <c r="DB39" s="531"/>
      <c r="DC39" s="531"/>
      <c r="DD39" s="531"/>
      <c r="DE39" s="531"/>
      <c r="DF39" s="531"/>
      <c r="DG39" s="531"/>
      <c r="DH39" s="531"/>
      <c r="DI39" s="531"/>
      <c r="DJ39" s="531"/>
      <c r="DK39" s="531"/>
      <c r="DL39" s="531"/>
      <c r="DM39" s="531"/>
      <c r="DN39" s="531"/>
      <c r="DO39" s="531"/>
      <c r="DP39" s="531"/>
      <c r="DQ39" s="531"/>
      <c r="DR39" s="531"/>
      <c r="DS39" s="531"/>
      <c r="DT39" s="531"/>
      <c r="DU39" s="531"/>
      <c r="DV39" s="531"/>
      <c r="DW39" s="531"/>
      <c r="DX39" s="531"/>
      <c r="DY39" s="531"/>
      <c r="DZ39" s="531"/>
      <c r="EA39" s="531"/>
      <c r="EB39" s="531"/>
      <c r="EC39" s="531"/>
      <c r="ED39" s="531"/>
      <c r="EE39" s="531"/>
      <c r="EF39" s="531"/>
      <c r="EG39" s="531"/>
      <c r="EH39" s="531"/>
      <c r="EI39" s="531"/>
      <c r="EJ39" s="531"/>
      <c r="EK39" s="531"/>
      <c r="EL39" s="531"/>
      <c r="EM39" s="531"/>
      <c r="EN39" s="531"/>
      <c r="EO39" s="531"/>
      <c r="EP39" s="531"/>
      <c r="EQ39" s="531"/>
      <c r="ER39" s="531"/>
      <c r="ES39" s="531"/>
      <c r="ET39" s="531"/>
      <c r="EU39" s="531"/>
      <c r="EV39" s="531"/>
      <c r="EW39" s="531"/>
      <c r="EX39" s="531"/>
      <c r="EY39" s="531"/>
      <c r="EZ39" s="531"/>
      <c r="FA39" s="531"/>
    </row>
    <row r="40" spans="1:157" ht="15" customHeight="1">
      <c r="A40" s="486">
        <f>VLOOKUP(D40,'[18]DfE No.'!C:E,3,FALSE)</f>
        <v>229</v>
      </c>
      <c r="B40" s="486">
        <f>VLOOKUP(D40,'Adjusted Factors 22-23'!C:F,4,FALSE)</f>
        <v>0</v>
      </c>
      <c r="C40" s="491">
        <v>124624</v>
      </c>
      <c r="D40" s="491">
        <v>9352131</v>
      </c>
      <c r="E40" s="492" t="s">
        <v>241</v>
      </c>
      <c r="F40" s="332">
        <v>356</v>
      </c>
      <c r="G40" s="332">
        <v>356</v>
      </c>
      <c r="H40" s="332">
        <v>0</v>
      </c>
      <c r="I40" s="125">
        <v>1132086.4756399998</v>
      </c>
      <c r="J40" s="125">
        <v>0</v>
      </c>
      <c r="K40" s="125">
        <v>0</v>
      </c>
      <c r="L40" s="125">
        <v>21149.999999999924</v>
      </c>
      <c r="M40" s="125">
        <v>0</v>
      </c>
      <c r="N40" s="125">
        <v>30089.999999999975</v>
      </c>
      <c r="O40" s="125">
        <v>0</v>
      </c>
      <c r="P40" s="125">
        <v>5500</v>
      </c>
      <c r="Q40" s="125">
        <v>22679.999999999975</v>
      </c>
      <c r="R40" s="125">
        <v>0</v>
      </c>
      <c r="S40" s="125">
        <v>459.99999999999932</v>
      </c>
      <c r="T40" s="125">
        <v>0</v>
      </c>
      <c r="U40" s="125">
        <v>0</v>
      </c>
      <c r="V40" s="125">
        <v>0</v>
      </c>
      <c r="W40" s="125">
        <v>0</v>
      </c>
      <c r="X40" s="125">
        <v>0</v>
      </c>
      <c r="Y40" s="125">
        <v>0</v>
      </c>
      <c r="Z40" s="125">
        <v>0</v>
      </c>
      <c r="AA40" s="125">
        <v>0</v>
      </c>
      <c r="AB40" s="125">
        <v>5649.9999999999918</v>
      </c>
      <c r="AC40" s="125">
        <v>0</v>
      </c>
      <c r="AD40" s="125">
        <v>0</v>
      </c>
      <c r="AE40" s="125">
        <v>153501.57894736843</v>
      </c>
      <c r="AF40" s="125">
        <v>0</v>
      </c>
      <c r="AG40" s="125">
        <v>0</v>
      </c>
      <c r="AH40" s="125">
        <v>0</v>
      </c>
      <c r="AI40" s="125">
        <v>121300</v>
      </c>
      <c r="AJ40" s="125">
        <v>0</v>
      </c>
      <c r="AK40" s="125">
        <v>0</v>
      </c>
      <c r="AL40" s="125">
        <v>0</v>
      </c>
      <c r="AM40" s="125">
        <v>24950</v>
      </c>
      <c r="AN40" s="125">
        <v>0</v>
      </c>
      <c r="AO40" s="125">
        <v>0</v>
      </c>
      <c r="AP40" s="125">
        <v>0</v>
      </c>
      <c r="AQ40" s="125">
        <v>0</v>
      </c>
      <c r="AR40" s="125">
        <v>0</v>
      </c>
      <c r="AS40" s="125">
        <v>0</v>
      </c>
      <c r="AT40" s="125">
        <v>0</v>
      </c>
      <c r="AU40" s="125">
        <v>0</v>
      </c>
      <c r="AV40" s="125">
        <v>1132086.4756399998</v>
      </c>
      <c r="AW40" s="125">
        <v>239031.57894736828</v>
      </c>
      <c r="AX40" s="125">
        <v>146250</v>
      </c>
      <c r="AY40" s="125">
        <v>203436.69894736836</v>
      </c>
      <c r="AZ40" s="493">
        <v>1517368.0545873682</v>
      </c>
      <c r="BA40" s="493">
        <v>1492418.0545873682</v>
      </c>
      <c r="BB40" s="493">
        <v>4265</v>
      </c>
      <c r="BC40" s="493">
        <v>1518340</v>
      </c>
      <c r="BD40" s="493">
        <v>25921.945412631845</v>
      </c>
      <c r="BE40" s="493">
        <v>0</v>
      </c>
      <c r="BF40" s="493">
        <v>1543290</v>
      </c>
      <c r="BG40" s="125">
        <v>1543290.0000000002</v>
      </c>
      <c r="BH40" s="125">
        <v>0</v>
      </c>
      <c r="BI40" s="493">
        <v>1543290</v>
      </c>
      <c r="BJ40" s="493">
        <v>1397040</v>
      </c>
      <c r="BK40" s="125">
        <v>1397040</v>
      </c>
      <c r="BL40" s="125">
        <v>3924.2696629213483</v>
      </c>
      <c r="BM40" s="125">
        <v>3836.3739376770536</v>
      </c>
      <c r="BN40" s="126">
        <v>2.29111464815956E-2</v>
      </c>
      <c r="BO40" s="126">
        <v>0</v>
      </c>
      <c r="BP40" s="125">
        <v>0</v>
      </c>
      <c r="BQ40" s="493">
        <v>1543290</v>
      </c>
      <c r="BR40" s="493">
        <v>4265</v>
      </c>
      <c r="BS40" s="493" t="s">
        <v>948</v>
      </c>
      <c r="BT40" s="493">
        <v>4335.0842696629215</v>
      </c>
      <c r="BU40" s="126">
        <v>1.9856678279102979E-2</v>
      </c>
      <c r="BV40" s="125">
        <v>-9466.0399999999991</v>
      </c>
      <c r="BW40" s="125">
        <v>1533823.96</v>
      </c>
      <c r="BX40" s="125">
        <v>0</v>
      </c>
      <c r="BY40" s="125">
        <v>1533823.96</v>
      </c>
      <c r="BZ40" s="125">
        <v>24950</v>
      </c>
      <c r="CA40" s="125">
        <v>1508873.96</v>
      </c>
      <c r="CB40" s="490">
        <f t="shared" si="2"/>
        <v>324962.87999999989</v>
      </c>
      <c r="CC40" s="490">
        <f t="shared" si="3"/>
        <v>18957</v>
      </c>
      <c r="CD40" s="490">
        <f t="shared" si="4"/>
        <v>25921.945412631845</v>
      </c>
      <c r="CE40" s="490">
        <f>IF(ISERROR(VLOOKUP(A40,'20-21 Cfwds'!A:F,3,FALSE)),0,(VLOOKUP(A40,'20-21 Cfwds'!A:F,3,FALSE)))</f>
        <v>324962.87999999989</v>
      </c>
      <c r="CF40" s="490">
        <f>IF(ISERROR(VLOOKUP(A40,'20-21 Cfwds'!A:G,4,FALSE)),0,(VLOOKUP(A40,'20-21 Cfwds'!A:G,4,FALSE)))</f>
        <v>18957</v>
      </c>
      <c r="CG40" s="490"/>
      <c r="CH40" s="490"/>
      <c r="CI40" s="531"/>
      <c r="CJ40" s="531"/>
      <c r="CK40" s="531"/>
      <c r="CL40" s="531"/>
      <c r="CM40" s="531"/>
      <c r="CN40" s="531"/>
      <c r="CO40" s="531"/>
      <c r="CP40" s="531"/>
      <c r="CQ40" s="531"/>
      <c r="CR40" s="531"/>
      <c r="CS40" s="531"/>
      <c r="CT40" s="531"/>
      <c r="CU40" s="531"/>
      <c r="CV40" s="531"/>
      <c r="CW40" s="531"/>
      <c r="CX40" s="531"/>
      <c r="CY40" s="531"/>
      <c r="CZ40" s="531"/>
      <c r="DA40" s="531"/>
      <c r="DB40" s="531"/>
      <c r="DC40" s="531"/>
      <c r="DD40" s="531"/>
      <c r="DE40" s="531"/>
      <c r="DF40" s="531"/>
      <c r="DG40" s="531"/>
      <c r="DH40" s="531"/>
      <c r="DI40" s="531"/>
      <c r="DJ40" s="531"/>
      <c r="DK40" s="531"/>
      <c r="DL40" s="531"/>
      <c r="DM40" s="531"/>
      <c r="DN40" s="531"/>
      <c r="DO40" s="531"/>
      <c r="DP40" s="531"/>
      <c r="DQ40" s="531"/>
      <c r="DR40" s="531"/>
      <c r="DS40" s="531"/>
      <c r="DT40" s="531"/>
      <c r="DU40" s="531"/>
      <c r="DV40" s="531"/>
      <c r="DW40" s="531"/>
      <c r="DX40" s="531"/>
      <c r="DY40" s="531"/>
      <c r="DZ40" s="531"/>
      <c r="EA40" s="531"/>
      <c r="EB40" s="531"/>
      <c r="EC40" s="531"/>
      <c r="ED40" s="531"/>
      <c r="EE40" s="531"/>
      <c r="EF40" s="531"/>
      <c r="EG40" s="531"/>
      <c r="EH40" s="531"/>
      <c r="EI40" s="531"/>
      <c r="EJ40" s="531"/>
      <c r="EK40" s="531"/>
      <c r="EL40" s="531"/>
      <c r="EM40" s="531"/>
      <c r="EN40" s="531"/>
      <c r="EO40" s="531"/>
      <c r="EP40" s="531"/>
      <c r="EQ40" s="531"/>
      <c r="ER40" s="531"/>
      <c r="ES40" s="531"/>
      <c r="ET40" s="531"/>
      <c r="EU40" s="531"/>
      <c r="EV40" s="531"/>
      <c r="EW40" s="531"/>
      <c r="EX40" s="531"/>
      <c r="EY40" s="531"/>
      <c r="EZ40" s="531"/>
      <c r="FA40" s="531"/>
    </row>
    <row r="41" spans="1:157" ht="15" customHeight="1">
      <c r="A41" s="486">
        <f>VLOOKUP(D41,'[18]DfE No.'!C:E,3,FALSE)</f>
        <v>313</v>
      </c>
      <c r="B41" s="486">
        <f>VLOOKUP(D41,'Adjusted Factors 22-23'!C:F,4,FALSE)</f>
        <v>0</v>
      </c>
      <c r="C41" s="491">
        <v>124625</v>
      </c>
      <c r="D41" s="491">
        <v>9352132</v>
      </c>
      <c r="E41" s="492" t="s">
        <v>291</v>
      </c>
      <c r="F41" s="332">
        <v>457</v>
      </c>
      <c r="G41" s="332">
        <v>457</v>
      </c>
      <c r="H41" s="332">
        <v>0</v>
      </c>
      <c r="I41" s="125">
        <v>1453268.31283</v>
      </c>
      <c r="J41" s="125">
        <v>0</v>
      </c>
      <c r="K41" s="125">
        <v>0</v>
      </c>
      <c r="L41" s="125">
        <v>17939.571106094809</v>
      </c>
      <c r="M41" s="125">
        <v>0</v>
      </c>
      <c r="N41" s="125">
        <v>24345.823927765246</v>
      </c>
      <c r="O41" s="125">
        <v>0</v>
      </c>
      <c r="P41" s="125">
        <v>1361.715575620763</v>
      </c>
      <c r="Q41" s="125">
        <v>557.06546275395056</v>
      </c>
      <c r="R41" s="125">
        <v>433.27313769751618</v>
      </c>
      <c r="S41" s="125">
        <v>949.07449209932315</v>
      </c>
      <c r="T41" s="125">
        <v>0</v>
      </c>
      <c r="U41" s="125">
        <v>0</v>
      </c>
      <c r="V41" s="125">
        <v>0</v>
      </c>
      <c r="W41" s="125">
        <v>0</v>
      </c>
      <c r="X41" s="125">
        <v>0</v>
      </c>
      <c r="Y41" s="125">
        <v>0</v>
      </c>
      <c r="Z41" s="125">
        <v>0</v>
      </c>
      <c r="AA41" s="125">
        <v>0</v>
      </c>
      <c r="AB41" s="125">
        <v>9512.8157894736851</v>
      </c>
      <c r="AC41" s="125">
        <v>0</v>
      </c>
      <c r="AD41" s="125">
        <v>0</v>
      </c>
      <c r="AE41" s="125">
        <v>138819.89247311826</v>
      </c>
      <c r="AF41" s="125">
        <v>0</v>
      </c>
      <c r="AG41" s="125">
        <v>0</v>
      </c>
      <c r="AH41" s="125">
        <v>0</v>
      </c>
      <c r="AI41" s="125">
        <v>121300</v>
      </c>
      <c r="AJ41" s="125">
        <v>0</v>
      </c>
      <c r="AK41" s="125">
        <v>0</v>
      </c>
      <c r="AL41" s="125">
        <v>0</v>
      </c>
      <c r="AM41" s="125">
        <v>47104</v>
      </c>
      <c r="AN41" s="125">
        <v>0</v>
      </c>
      <c r="AO41" s="125">
        <v>0</v>
      </c>
      <c r="AP41" s="125">
        <v>0</v>
      </c>
      <c r="AQ41" s="125">
        <v>0</v>
      </c>
      <c r="AR41" s="125">
        <v>0</v>
      </c>
      <c r="AS41" s="125">
        <v>0</v>
      </c>
      <c r="AT41" s="125">
        <v>0</v>
      </c>
      <c r="AU41" s="125">
        <v>0</v>
      </c>
      <c r="AV41" s="125">
        <v>1453268.31283</v>
      </c>
      <c r="AW41" s="125">
        <v>193919.23196462356</v>
      </c>
      <c r="AX41" s="125">
        <v>168404</v>
      </c>
      <c r="AY41" s="125">
        <v>171608.27432413405</v>
      </c>
      <c r="AZ41" s="493">
        <v>1815591.5447946235</v>
      </c>
      <c r="BA41" s="493">
        <v>1768487.5447946235</v>
      </c>
      <c r="BB41" s="493">
        <v>4265</v>
      </c>
      <c r="BC41" s="493">
        <v>1949105</v>
      </c>
      <c r="BD41" s="493">
        <v>180617.45520537649</v>
      </c>
      <c r="BE41" s="493">
        <v>0</v>
      </c>
      <c r="BF41" s="493">
        <v>1996209</v>
      </c>
      <c r="BG41" s="125">
        <v>1996208.9999999998</v>
      </c>
      <c r="BH41" s="125">
        <v>0</v>
      </c>
      <c r="BI41" s="493">
        <v>1996209</v>
      </c>
      <c r="BJ41" s="493">
        <v>1827805</v>
      </c>
      <c r="BK41" s="125">
        <v>1827805</v>
      </c>
      <c r="BL41" s="125">
        <v>3999.573304157549</v>
      </c>
      <c r="BM41" s="125">
        <v>3912.8193832599118</v>
      </c>
      <c r="BN41" s="126">
        <v>2.2171716197479943E-2</v>
      </c>
      <c r="BO41" s="126">
        <v>0</v>
      </c>
      <c r="BP41" s="125">
        <v>0</v>
      </c>
      <c r="BQ41" s="493">
        <v>1996209</v>
      </c>
      <c r="BR41" s="493">
        <v>4265</v>
      </c>
      <c r="BS41" s="493" t="s">
        <v>948</v>
      </c>
      <c r="BT41" s="493">
        <v>4368.0722100656458</v>
      </c>
      <c r="BU41" s="126">
        <v>1.9683417815598236E-2</v>
      </c>
      <c r="BV41" s="125">
        <v>-12151.63</v>
      </c>
      <c r="BW41" s="125">
        <v>1984057.37</v>
      </c>
      <c r="BX41" s="125">
        <v>0</v>
      </c>
      <c r="BY41" s="125">
        <v>1984057.37</v>
      </c>
      <c r="BZ41" s="125">
        <v>47104</v>
      </c>
      <c r="CA41" s="125">
        <v>1936953.37</v>
      </c>
      <c r="CB41" s="490">
        <f t="shared" si="2"/>
        <v>246663.35000000196</v>
      </c>
      <c r="CC41" s="490">
        <f t="shared" si="3"/>
        <v>7039</v>
      </c>
      <c r="CD41" s="490">
        <f t="shared" si="4"/>
        <v>180617.45520537649</v>
      </c>
      <c r="CE41" s="490">
        <f>IF(ISERROR(VLOOKUP(A41,'20-21 Cfwds'!A:F,3,FALSE)),0,(VLOOKUP(A41,'20-21 Cfwds'!A:F,3,FALSE)))</f>
        <v>246663.35000000196</v>
      </c>
      <c r="CF41" s="490">
        <f>IF(ISERROR(VLOOKUP(A41,'20-21 Cfwds'!A:G,4,FALSE)),0,(VLOOKUP(A41,'20-21 Cfwds'!A:G,4,FALSE)))</f>
        <v>7039</v>
      </c>
      <c r="CG41" s="490"/>
      <c r="CH41" s="490"/>
      <c r="CI41" s="531"/>
      <c r="CJ41" s="531"/>
      <c r="CK41" s="531"/>
      <c r="CL41" s="531"/>
      <c r="CM41" s="531"/>
      <c r="CN41" s="531"/>
      <c r="CO41" s="531"/>
      <c r="CP41" s="531"/>
      <c r="CQ41" s="531"/>
      <c r="CR41" s="531"/>
      <c r="CS41" s="531"/>
      <c r="CT41" s="531"/>
      <c r="CU41" s="531"/>
      <c r="CV41" s="531"/>
      <c r="CW41" s="531"/>
      <c r="CX41" s="531"/>
      <c r="CY41" s="531"/>
      <c r="CZ41" s="531"/>
      <c r="DA41" s="531"/>
      <c r="DB41" s="531"/>
      <c r="DC41" s="531"/>
      <c r="DD41" s="531"/>
      <c r="DE41" s="531"/>
      <c r="DF41" s="531"/>
      <c r="DG41" s="531"/>
      <c r="DH41" s="531"/>
      <c r="DI41" s="531"/>
      <c r="DJ41" s="531"/>
      <c r="DK41" s="531"/>
      <c r="DL41" s="531"/>
      <c r="DM41" s="531"/>
      <c r="DN41" s="531"/>
      <c r="DO41" s="531"/>
      <c r="DP41" s="531"/>
      <c r="DQ41" s="531"/>
      <c r="DR41" s="531"/>
      <c r="DS41" s="531"/>
      <c r="DT41" s="531"/>
      <c r="DU41" s="531"/>
      <c r="DV41" s="531"/>
      <c r="DW41" s="531"/>
      <c r="DX41" s="531"/>
      <c r="DY41" s="531"/>
      <c r="DZ41" s="531"/>
      <c r="EA41" s="531"/>
      <c r="EB41" s="531"/>
      <c r="EC41" s="531"/>
      <c r="ED41" s="531"/>
      <c r="EE41" s="531"/>
      <c r="EF41" s="531"/>
      <c r="EG41" s="531"/>
      <c r="EH41" s="531"/>
      <c r="EI41" s="531"/>
      <c r="EJ41" s="531"/>
      <c r="EK41" s="531"/>
      <c r="EL41" s="531"/>
      <c r="EM41" s="531"/>
      <c r="EN41" s="531"/>
      <c r="EO41" s="531"/>
      <c r="EP41" s="531"/>
      <c r="EQ41" s="531"/>
      <c r="ER41" s="531"/>
      <c r="ES41" s="531"/>
      <c r="ET41" s="531"/>
      <c r="EU41" s="531"/>
      <c r="EV41" s="531"/>
      <c r="EW41" s="531"/>
      <c r="EX41" s="531"/>
      <c r="EY41" s="531"/>
      <c r="EZ41" s="531"/>
      <c r="FA41" s="531"/>
    </row>
    <row r="42" spans="1:157" ht="15" customHeight="1">
      <c r="A42" s="486">
        <f>VLOOKUP(D42,'[18]DfE No.'!C:E,3,FALSE)</f>
        <v>232</v>
      </c>
      <c r="B42" s="486">
        <f>VLOOKUP(D42,'Adjusted Factors 22-23'!C:F,4,FALSE)</f>
        <v>0</v>
      </c>
      <c r="C42" s="491">
        <v>124627</v>
      </c>
      <c r="D42" s="491">
        <v>9352134</v>
      </c>
      <c r="E42" s="492" t="s">
        <v>244</v>
      </c>
      <c r="F42" s="332">
        <v>194</v>
      </c>
      <c r="G42" s="332">
        <v>194</v>
      </c>
      <c r="H42" s="332">
        <v>0</v>
      </c>
      <c r="I42" s="125">
        <v>616923.52885999996</v>
      </c>
      <c r="J42" s="125">
        <v>0</v>
      </c>
      <c r="K42" s="125">
        <v>0</v>
      </c>
      <c r="L42" s="125">
        <v>8460.0000000000036</v>
      </c>
      <c r="M42" s="125">
        <v>0</v>
      </c>
      <c r="N42" s="125">
        <v>11800.00000000004</v>
      </c>
      <c r="O42" s="125">
        <v>0</v>
      </c>
      <c r="P42" s="125">
        <v>1760.000000000002</v>
      </c>
      <c r="Q42" s="125">
        <v>14039.999999999996</v>
      </c>
      <c r="R42" s="125">
        <v>0</v>
      </c>
      <c r="S42" s="125">
        <v>0</v>
      </c>
      <c r="T42" s="125">
        <v>489.99999999999983</v>
      </c>
      <c r="U42" s="125">
        <v>0</v>
      </c>
      <c r="V42" s="125">
        <v>0</v>
      </c>
      <c r="W42" s="125">
        <v>0</v>
      </c>
      <c r="X42" s="125">
        <v>0</v>
      </c>
      <c r="Y42" s="125">
        <v>0</v>
      </c>
      <c r="Z42" s="125">
        <v>0</v>
      </c>
      <c r="AA42" s="125">
        <v>0</v>
      </c>
      <c r="AB42" s="125">
        <v>3914.6428571428551</v>
      </c>
      <c r="AC42" s="125">
        <v>0</v>
      </c>
      <c r="AD42" s="125">
        <v>0</v>
      </c>
      <c r="AE42" s="125">
        <v>56407.485380116959</v>
      </c>
      <c r="AF42" s="125">
        <v>0</v>
      </c>
      <c r="AG42" s="125">
        <v>0</v>
      </c>
      <c r="AH42" s="125">
        <v>0</v>
      </c>
      <c r="AI42" s="125">
        <v>121300</v>
      </c>
      <c r="AJ42" s="125">
        <v>0</v>
      </c>
      <c r="AK42" s="125">
        <v>0</v>
      </c>
      <c r="AL42" s="125">
        <v>0</v>
      </c>
      <c r="AM42" s="125">
        <v>19585.75</v>
      </c>
      <c r="AN42" s="125">
        <v>0</v>
      </c>
      <c r="AO42" s="125">
        <v>0</v>
      </c>
      <c r="AP42" s="125">
        <v>0</v>
      </c>
      <c r="AQ42" s="125">
        <v>0</v>
      </c>
      <c r="AR42" s="125">
        <v>0</v>
      </c>
      <c r="AS42" s="125">
        <v>0</v>
      </c>
      <c r="AT42" s="125">
        <v>0</v>
      </c>
      <c r="AU42" s="125">
        <v>0</v>
      </c>
      <c r="AV42" s="125">
        <v>616923.52885999996</v>
      </c>
      <c r="AW42" s="125">
        <v>96872.128237259865</v>
      </c>
      <c r="AX42" s="125">
        <v>140885.75</v>
      </c>
      <c r="AY42" s="125">
        <v>84677.605380116976</v>
      </c>
      <c r="AZ42" s="493">
        <v>854681.40709725977</v>
      </c>
      <c r="BA42" s="493">
        <v>835095.65709725977</v>
      </c>
      <c r="BB42" s="493">
        <v>4265</v>
      </c>
      <c r="BC42" s="493">
        <v>827410</v>
      </c>
      <c r="BD42" s="493">
        <v>0</v>
      </c>
      <c r="BE42" s="493">
        <v>0</v>
      </c>
      <c r="BF42" s="493">
        <v>854681.40709725977</v>
      </c>
      <c r="BG42" s="125">
        <v>854681.40709725977</v>
      </c>
      <c r="BH42" s="125">
        <v>0</v>
      </c>
      <c r="BI42" s="493">
        <v>846995.75</v>
      </c>
      <c r="BJ42" s="493">
        <v>706110</v>
      </c>
      <c r="BK42" s="125">
        <v>713795.65709725977</v>
      </c>
      <c r="BL42" s="125">
        <v>3679.35905720237</v>
      </c>
      <c r="BM42" s="125">
        <v>3673.4604180904525</v>
      </c>
      <c r="BN42" s="126">
        <v>1.6057445679470976E-3</v>
      </c>
      <c r="BO42" s="126">
        <v>1.6894255432052901E-2</v>
      </c>
      <c r="BP42" s="125">
        <v>12039.713452814654</v>
      </c>
      <c r="BQ42" s="493">
        <v>866721.12055007438</v>
      </c>
      <c r="BR42" s="493">
        <v>4366.6771677838888</v>
      </c>
      <c r="BS42" s="493" t="s">
        <v>948</v>
      </c>
      <c r="BT42" s="493">
        <v>4467.6346420106929</v>
      </c>
      <c r="BU42" s="126">
        <v>1.9675231696759443E-2</v>
      </c>
      <c r="BV42" s="125">
        <v>-5158.46</v>
      </c>
      <c r="BW42" s="125">
        <v>861562.66055007442</v>
      </c>
      <c r="BX42" s="125">
        <v>0</v>
      </c>
      <c r="BY42" s="125">
        <v>861562.66055007442</v>
      </c>
      <c r="BZ42" s="125">
        <v>19585.75</v>
      </c>
      <c r="CA42" s="125">
        <v>841976.91055007442</v>
      </c>
      <c r="CB42" s="490">
        <f t="shared" si="2"/>
        <v>268664.46000000031</v>
      </c>
      <c r="CC42" s="490">
        <f t="shared" si="3"/>
        <v>12241.75</v>
      </c>
      <c r="CD42" s="490">
        <f t="shared" si="4"/>
        <v>0</v>
      </c>
      <c r="CE42" s="490">
        <f>IF(ISERROR(VLOOKUP(A42,'20-21 Cfwds'!A:F,3,FALSE)),0,(VLOOKUP(A42,'20-21 Cfwds'!A:F,3,FALSE)))</f>
        <v>268664.46000000031</v>
      </c>
      <c r="CF42" s="490">
        <f>IF(ISERROR(VLOOKUP(A42,'20-21 Cfwds'!A:G,4,FALSE)),0,(VLOOKUP(A42,'20-21 Cfwds'!A:G,4,FALSE)))</f>
        <v>12241.75</v>
      </c>
      <c r="CG42" s="490"/>
      <c r="CH42" s="490"/>
      <c r="CI42" s="531"/>
      <c r="CJ42" s="531"/>
      <c r="CK42" s="531"/>
      <c r="CL42" s="531"/>
      <c r="CM42" s="531"/>
      <c r="CN42" s="531"/>
      <c r="CO42" s="531"/>
      <c r="CP42" s="531"/>
      <c r="CQ42" s="531"/>
      <c r="CR42" s="531"/>
      <c r="CS42" s="531"/>
      <c r="CT42" s="531"/>
      <c r="CU42" s="531"/>
      <c r="CV42" s="531"/>
      <c r="CW42" s="531"/>
      <c r="CX42" s="531"/>
      <c r="CY42" s="531"/>
      <c r="CZ42" s="531"/>
      <c r="DA42" s="531"/>
      <c r="DB42" s="531"/>
      <c r="DC42" s="531"/>
      <c r="DD42" s="531"/>
      <c r="DE42" s="531"/>
      <c r="DF42" s="531"/>
      <c r="DG42" s="531"/>
      <c r="DH42" s="531"/>
      <c r="DI42" s="531"/>
      <c r="DJ42" s="531"/>
      <c r="DK42" s="531"/>
      <c r="DL42" s="531"/>
      <c r="DM42" s="531"/>
      <c r="DN42" s="531"/>
      <c r="DO42" s="531"/>
      <c r="DP42" s="531"/>
      <c r="DQ42" s="531"/>
      <c r="DR42" s="531"/>
      <c r="DS42" s="531"/>
      <c r="DT42" s="531"/>
      <c r="DU42" s="531"/>
      <c r="DV42" s="531"/>
      <c r="DW42" s="531"/>
      <c r="DX42" s="531"/>
      <c r="DY42" s="531"/>
      <c r="DZ42" s="531"/>
      <c r="EA42" s="531"/>
      <c r="EB42" s="531"/>
      <c r="EC42" s="531"/>
      <c r="ED42" s="531"/>
      <c r="EE42" s="531"/>
      <c r="EF42" s="531"/>
      <c r="EG42" s="531"/>
      <c r="EH42" s="531"/>
      <c r="EI42" s="531"/>
      <c r="EJ42" s="531"/>
      <c r="EK42" s="531"/>
      <c r="EL42" s="531"/>
      <c r="EM42" s="531"/>
      <c r="EN42" s="531"/>
      <c r="EO42" s="531"/>
      <c r="EP42" s="531"/>
      <c r="EQ42" s="531"/>
      <c r="ER42" s="531"/>
      <c r="ES42" s="531"/>
      <c r="ET42" s="531"/>
      <c r="EU42" s="531"/>
      <c r="EV42" s="531"/>
      <c r="EW42" s="531"/>
      <c r="EX42" s="531"/>
      <c r="EY42" s="531"/>
      <c r="EZ42" s="531"/>
      <c r="FA42" s="531"/>
    </row>
    <row r="43" spans="1:157" ht="15" customHeight="1">
      <c r="A43" s="486">
        <f>VLOOKUP(D43,'[18]DfE No.'!C:E,3,FALSE)</f>
        <v>343</v>
      </c>
      <c r="B43" s="486">
        <f>VLOOKUP(D43,'Adjusted Factors 22-23'!C:F,4,FALSE)</f>
        <v>0</v>
      </c>
      <c r="C43" s="491">
        <v>124628</v>
      </c>
      <c r="D43" s="491">
        <v>9352135</v>
      </c>
      <c r="E43" s="492" t="s">
        <v>310</v>
      </c>
      <c r="F43" s="332">
        <v>380</v>
      </c>
      <c r="G43" s="332">
        <v>380</v>
      </c>
      <c r="H43" s="332">
        <v>0</v>
      </c>
      <c r="I43" s="125">
        <v>1208406.9121999999</v>
      </c>
      <c r="J43" s="125">
        <v>0</v>
      </c>
      <c r="K43" s="125">
        <v>0</v>
      </c>
      <c r="L43" s="125">
        <v>33839.999999999942</v>
      </c>
      <c r="M43" s="125">
        <v>0</v>
      </c>
      <c r="N43" s="125">
        <v>44250.000000000095</v>
      </c>
      <c r="O43" s="125">
        <v>0</v>
      </c>
      <c r="P43" s="125">
        <v>32780.000000000022</v>
      </c>
      <c r="Q43" s="125">
        <v>269.99999999999989</v>
      </c>
      <c r="R43" s="125">
        <v>0</v>
      </c>
      <c r="S43" s="125">
        <v>919.99999999999966</v>
      </c>
      <c r="T43" s="125">
        <v>0</v>
      </c>
      <c r="U43" s="125">
        <v>0</v>
      </c>
      <c r="V43" s="125">
        <v>0</v>
      </c>
      <c r="W43" s="125">
        <v>0</v>
      </c>
      <c r="X43" s="125">
        <v>0</v>
      </c>
      <c r="Y43" s="125">
        <v>0</v>
      </c>
      <c r="Z43" s="125">
        <v>0</v>
      </c>
      <c r="AA43" s="125">
        <v>0</v>
      </c>
      <c r="AB43" s="125">
        <v>3084.7701149425238</v>
      </c>
      <c r="AC43" s="125">
        <v>0</v>
      </c>
      <c r="AD43" s="125">
        <v>0</v>
      </c>
      <c r="AE43" s="125">
        <v>109350.3105590062</v>
      </c>
      <c r="AF43" s="125">
        <v>0</v>
      </c>
      <c r="AG43" s="125">
        <v>0</v>
      </c>
      <c r="AH43" s="125">
        <v>0</v>
      </c>
      <c r="AI43" s="125">
        <v>121300</v>
      </c>
      <c r="AJ43" s="125">
        <v>0</v>
      </c>
      <c r="AK43" s="125">
        <v>0</v>
      </c>
      <c r="AL43" s="125">
        <v>0</v>
      </c>
      <c r="AM43" s="125">
        <v>37376</v>
      </c>
      <c r="AN43" s="125">
        <v>0</v>
      </c>
      <c r="AO43" s="125">
        <v>0</v>
      </c>
      <c r="AP43" s="125">
        <v>0</v>
      </c>
      <c r="AQ43" s="125">
        <v>0</v>
      </c>
      <c r="AR43" s="125">
        <v>0</v>
      </c>
      <c r="AS43" s="125">
        <v>0</v>
      </c>
      <c r="AT43" s="125">
        <v>0</v>
      </c>
      <c r="AU43" s="125">
        <v>0</v>
      </c>
      <c r="AV43" s="125">
        <v>1208406.9121999999</v>
      </c>
      <c r="AW43" s="125">
        <v>224495.0806739488</v>
      </c>
      <c r="AX43" s="125">
        <v>158676</v>
      </c>
      <c r="AY43" s="125">
        <v>175375.43055900623</v>
      </c>
      <c r="AZ43" s="493">
        <v>1591577.9928739488</v>
      </c>
      <c r="BA43" s="493">
        <v>1554201.9928739488</v>
      </c>
      <c r="BB43" s="493">
        <v>4265</v>
      </c>
      <c r="BC43" s="493">
        <v>1620700</v>
      </c>
      <c r="BD43" s="493">
        <v>66498.007126051234</v>
      </c>
      <c r="BE43" s="493">
        <v>0</v>
      </c>
      <c r="BF43" s="493">
        <v>1658076</v>
      </c>
      <c r="BG43" s="125">
        <v>1658075.9999999998</v>
      </c>
      <c r="BH43" s="125">
        <v>0</v>
      </c>
      <c r="BI43" s="493">
        <v>1658076</v>
      </c>
      <c r="BJ43" s="493">
        <v>1499400</v>
      </c>
      <c r="BK43" s="125">
        <v>1499400</v>
      </c>
      <c r="BL43" s="125">
        <v>3945.7894736842104</v>
      </c>
      <c r="BM43" s="125">
        <v>3872.9113924050635</v>
      </c>
      <c r="BN43" s="126">
        <v>1.8817389270011142E-2</v>
      </c>
      <c r="BO43" s="126">
        <v>0</v>
      </c>
      <c r="BP43" s="125">
        <v>0</v>
      </c>
      <c r="BQ43" s="493">
        <v>1658076</v>
      </c>
      <c r="BR43" s="493">
        <v>4265</v>
      </c>
      <c r="BS43" s="493" t="s">
        <v>948</v>
      </c>
      <c r="BT43" s="493">
        <v>4363.3578947368424</v>
      </c>
      <c r="BU43" s="126">
        <v>2.0758582544882387E-2</v>
      </c>
      <c r="BV43" s="125">
        <v>-10104.200000000001</v>
      </c>
      <c r="BW43" s="125">
        <v>1647971.8</v>
      </c>
      <c r="BX43" s="125">
        <v>0</v>
      </c>
      <c r="BY43" s="125">
        <v>1647971.8</v>
      </c>
      <c r="BZ43" s="125">
        <v>37376</v>
      </c>
      <c r="CA43" s="125">
        <v>1610595.8</v>
      </c>
      <c r="CB43" s="490">
        <f t="shared" si="2"/>
        <v>99933.39000000013</v>
      </c>
      <c r="CC43" s="490">
        <f t="shared" si="3"/>
        <v>71.240000000001601</v>
      </c>
      <c r="CD43" s="490">
        <f t="shared" si="4"/>
        <v>66498.007126051234</v>
      </c>
      <c r="CE43" s="490">
        <f>IF(ISERROR(VLOOKUP(A43,'20-21 Cfwds'!A:F,3,FALSE)),0,(VLOOKUP(A43,'20-21 Cfwds'!A:F,3,FALSE)))</f>
        <v>99933.39000000013</v>
      </c>
      <c r="CF43" s="490">
        <f>IF(ISERROR(VLOOKUP(A43,'20-21 Cfwds'!A:G,4,FALSE)),0,(VLOOKUP(A43,'20-21 Cfwds'!A:G,4,FALSE)))</f>
        <v>71.240000000001601</v>
      </c>
      <c r="CG43" s="490"/>
      <c r="CH43" s="490"/>
      <c r="CI43" s="531"/>
      <c r="CJ43" s="531"/>
      <c r="CK43" s="531"/>
      <c r="CL43" s="531"/>
      <c r="CM43" s="531"/>
      <c r="CN43" s="531"/>
      <c r="CO43" s="531"/>
      <c r="CP43" s="531"/>
      <c r="CQ43" s="531"/>
      <c r="CR43" s="531"/>
      <c r="CS43" s="531"/>
      <c r="CT43" s="531"/>
      <c r="CU43" s="531"/>
      <c r="CV43" s="531"/>
      <c r="CW43" s="531"/>
      <c r="CX43" s="531"/>
      <c r="CY43" s="531"/>
      <c r="CZ43" s="531"/>
      <c r="DA43" s="531"/>
      <c r="DB43" s="531"/>
      <c r="DC43" s="531"/>
      <c r="DD43" s="531"/>
      <c r="DE43" s="531"/>
      <c r="DF43" s="531"/>
      <c r="DG43" s="531"/>
      <c r="DH43" s="531"/>
      <c r="DI43" s="531"/>
      <c r="DJ43" s="531"/>
      <c r="DK43" s="531"/>
      <c r="DL43" s="531"/>
      <c r="DM43" s="531"/>
      <c r="DN43" s="531"/>
      <c r="DO43" s="531"/>
      <c r="DP43" s="531"/>
      <c r="DQ43" s="531"/>
      <c r="DR43" s="531"/>
      <c r="DS43" s="531"/>
      <c r="DT43" s="531"/>
      <c r="DU43" s="531"/>
      <c r="DV43" s="531"/>
      <c r="DW43" s="531"/>
      <c r="DX43" s="531"/>
      <c r="DY43" s="531"/>
      <c r="DZ43" s="531"/>
      <c r="EA43" s="531"/>
      <c r="EB43" s="531"/>
      <c r="EC43" s="531"/>
      <c r="ED43" s="531"/>
      <c r="EE43" s="531"/>
      <c r="EF43" s="531"/>
      <c r="EG43" s="531"/>
      <c r="EH43" s="531"/>
      <c r="EI43" s="531"/>
      <c r="EJ43" s="531"/>
      <c r="EK43" s="531"/>
      <c r="EL43" s="531"/>
      <c r="EM43" s="531"/>
      <c r="EN43" s="531"/>
      <c r="EO43" s="531"/>
      <c r="EP43" s="531"/>
      <c r="EQ43" s="531"/>
      <c r="ER43" s="531"/>
      <c r="ES43" s="531"/>
      <c r="ET43" s="531"/>
      <c r="EU43" s="531"/>
      <c r="EV43" s="531"/>
      <c r="EW43" s="531"/>
      <c r="EX43" s="531"/>
      <c r="EY43" s="531"/>
      <c r="EZ43" s="531"/>
      <c r="FA43" s="531"/>
    </row>
    <row r="44" spans="1:157" ht="15" customHeight="1">
      <c r="A44" s="486">
        <f>VLOOKUP(D44,'[18]DfE No.'!C:E,3,FALSE)</f>
        <v>275</v>
      </c>
      <c r="B44" s="486">
        <f>VLOOKUP(D44,'Adjusted Factors 22-23'!C:F,4,FALSE)</f>
        <v>0</v>
      </c>
      <c r="C44" s="491">
        <v>124645</v>
      </c>
      <c r="D44" s="491">
        <v>9352157</v>
      </c>
      <c r="E44" s="492" t="s">
        <v>270</v>
      </c>
      <c r="F44" s="332">
        <v>280</v>
      </c>
      <c r="G44" s="332">
        <v>280</v>
      </c>
      <c r="H44" s="332">
        <v>0</v>
      </c>
      <c r="I44" s="125">
        <v>890405.09319999989</v>
      </c>
      <c r="J44" s="125">
        <v>0</v>
      </c>
      <c r="K44" s="125">
        <v>0</v>
      </c>
      <c r="L44" s="125">
        <v>44180.000000000044</v>
      </c>
      <c r="M44" s="125">
        <v>0</v>
      </c>
      <c r="N44" s="125">
        <v>57820</v>
      </c>
      <c r="O44" s="125">
        <v>0</v>
      </c>
      <c r="P44" s="125">
        <v>13909.677419354824</v>
      </c>
      <c r="Q44" s="125">
        <v>13548.38709677418</v>
      </c>
      <c r="R44" s="125">
        <v>1686.0215053763425</v>
      </c>
      <c r="S44" s="125">
        <v>19850.896057347651</v>
      </c>
      <c r="T44" s="125">
        <v>2458.7813620071661</v>
      </c>
      <c r="U44" s="125">
        <v>0</v>
      </c>
      <c r="V44" s="125">
        <v>0</v>
      </c>
      <c r="W44" s="125">
        <v>0</v>
      </c>
      <c r="X44" s="125">
        <v>0</v>
      </c>
      <c r="Y44" s="125">
        <v>0</v>
      </c>
      <c r="Z44" s="125">
        <v>0</v>
      </c>
      <c r="AA44" s="125">
        <v>0</v>
      </c>
      <c r="AB44" s="125">
        <v>43388.185654008375</v>
      </c>
      <c r="AC44" s="125">
        <v>0</v>
      </c>
      <c r="AD44" s="125">
        <v>0</v>
      </c>
      <c r="AE44" s="125">
        <v>149328.97196261681</v>
      </c>
      <c r="AF44" s="125">
        <v>0</v>
      </c>
      <c r="AG44" s="125">
        <v>11285.000000000109</v>
      </c>
      <c r="AH44" s="125">
        <v>0</v>
      </c>
      <c r="AI44" s="125">
        <v>121300</v>
      </c>
      <c r="AJ44" s="125">
        <v>0</v>
      </c>
      <c r="AK44" s="125">
        <v>0</v>
      </c>
      <c r="AL44" s="125">
        <v>0</v>
      </c>
      <c r="AM44" s="125">
        <v>19835.25</v>
      </c>
      <c r="AN44" s="125">
        <v>0</v>
      </c>
      <c r="AO44" s="125">
        <v>0</v>
      </c>
      <c r="AP44" s="125">
        <v>0</v>
      </c>
      <c r="AQ44" s="125">
        <v>0</v>
      </c>
      <c r="AR44" s="125">
        <v>0</v>
      </c>
      <c r="AS44" s="125">
        <v>0</v>
      </c>
      <c r="AT44" s="125">
        <v>0</v>
      </c>
      <c r="AU44" s="125">
        <v>0</v>
      </c>
      <c r="AV44" s="125">
        <v>890405.09319999989</v>
      </c>
      <c r="AW44" s="125">
        <v>357455.92105748551</v>
      </c>
      <c r="AX44" s="125">
        <v>141135.25</v>
      </c>
      <c r="AY44" s="125">
        <v>236050.9736830469</v>
      </c>
      <c r="AZ44" s="493">
        <v>1388996.2642574855</v>
      </c>
      <c r="BA44" s="493">
        <v>1369161.0142574855</v>
      </c>
      <c r="BB44" s="493">
        <v>4265</v>
      </c>
      <c r="BC44" s="493">
        <v>1194200</v>
      </c>
      <c r="BD44" s="493">
        <v>0</v>
      </c>
      <c r="BE44" s="493">
        <v>0</v>
      </c>
      <c r="BF44" s="493">
        <v>1388996.2642574855</v>
      </c>
      <c r="BG44" s="125">
        <v>1388996.264257485</v>
      </c>
      <c r="BH44" s="125">
        <v>0</v>
      </c>
      <c r="BI44" s="493">
        <v>1214035.25</v>
      </c>
      <c r="BJ44" s="493">
        <v>1072900</v>
      </c>
      <c r="BK44" s="125">
        <v>1247861.0142574855</v>
      </c>
      <c r="BL44" s="125">
        <v>4456.6464794910198</v>
      </c>
      <c r="BM44" s="125">
        <v>4365.0121479591835</v>
      </c>
      <c r="BN44" s="126">
        <v>2.0992915580928913E-2</v>
      </c>
      <c r="BO44" s="126">
        <v>0</v>
      </c>
      <c r="BP44" s="125">
        <v>0</v>
      </c>
      <c r="BQ44" s="493">
        <v>1388996.2642574855</v>
      </c>
      <c r="BR44" s="493">
        <v>4889.8607652053051</v>
      </c>
      <c r="BS44" s="493" t="s">
        <v>948</v>
      </c>
      <c r="BT44" s="493">
        <v>4960.7009437767338</v>
      </c>
      <c r="BU44" s="126">
        <v>2.3866955033568171E-2</v>
      </c>
      <c r="BV44" s="125">
        <v>-7445.2</v>
      </c>
      <c r="BW44" s="125">
        <v>1381551.0642574856</v>
      </c>
      <c r="BX44" s="125">
        <v>0</v>
      </c>
      <c r="BY44" s="125">
        <v>1381551.0642574856</v>
      </c>
      <c r="BZ44" s="125">
        <v>19835.25</v>
      </c>
      <c r="CA44" s="125">
        <v>1361715.8142574856</v>
      </c>
      <c r="CB44" s="490">
        <f t="shared" si="2"/>
        <v>232060.3199999996</v>
      </c>
      <c r="CC44" s="490">
        <f t="shared" si="3"/>
        <v>15386.5</v>
      </c>
      <c r="CD44" s="490">
        <f t="shared" si="4"/>
        <v>0</v>
      </c>
      <c r="CE44" s="490">
        <f>IF(ISERROR(VLOOKUP(A44,'20-21 Cfwds'!A:F,3,FALSE)),0,(VLOOKUP(A44,'20-21 Cfwds'!A:F,3,FALSE)))</f>
        <v>232060.3199999996</v>
      </c>
      <c r="CF44" s="490">
        <f>IF(ISERROR(VLOOKUP(A44,'20-21 Cfwds'!A:G,4,FALSE)),0,(VLOOKUP(A44,'20-21 Cfwds'!A:G,4,FALSE)))</f>
        <v>15386.5</v>
      </c>
      <c r="CG44" s="490"/>
      <c r="CH44" s="490"/>
      <c r="CI44" s="531"/>
      <c r="CJ44" s="531"/>
      <c r="CK44" s="531"/>
      <c r="CL44" s="531"/>
      <c r="CM44" s="531"/>
      <c r="CN44" s="531"/>
      <c r="CO44" s="531"/>
      <c r="CP44" s="531"/>
      <c r="CQ44" s="531"/>
      <c r="CR44" s="531"/>
      <c r="CS44" s="531"/>
      <c r="CT44" s="531"/>
      <c r="CU44" s="531"/>
      <c r="CV44" s="531"/>
      <c r="CW44" s="531"/>
      <c r="CX44" s="531"/>
      <c r="CY44" s="531"/>
      <c r="CZ44" s="531"/>
      <c r="DA44" s="531"/>
      <c r="DB44" s="531"/>
      <c r="DC44" s="531"/>
      <c r="DD44" s="531"/>
      <c r="DE44" s="531"/>
      <c r="DF44" s="531"/>
      <c r="DG44" s="531"/>
      <c r="DH44" s="531"/>
      <c r="DI44" s="531"/>
      <c r="DJ44" s="531"/>
      <c r="DK44" s="531"/>
      <c r="DL44" s="531"/>
      <c r="DM44" s="531"/>
      <c r="DN44" s="531"/>
      <c r="DO44" s="531"/>
      <c r="DP44" s="531"/>
      <c r="DQ44" s="531"/>
      <c r="DR44" s="531"/>
      <c r="DS44" s="531"/>
      <c r="DT44" s="531"/>
      <c r="DU44" s="531"/>
      <c r="DV44" s="531"/>
      <c r="DW44" s="531"/>
      <c r="DX44" s="531"/>
      <c r="DY44" s="531"/>
      <c r="DZ44" s="531"/>
      <c r="EA44" s="531"/>
      <c r="EB44" s="531"/>
      <c r="EC44" s="531"/>
      <c r="ED44" s="531"/>
      <c r="EE44" s="531"/>
      <c r="EF44" s="531"/>
      <c r="EG44" s="531"/>
      <c r="EH44" s="531"/>
      <c r="EI44" s="531"/>
      <c r="EJ44" s="531"/>
      <c r="EK44" s="531"/>
      <c r="EL44" s="531"/>
      <c r="EM44" s="531"/>
      <c r="EN44" s="531"/>
      <c r="EO44" s="531"/>
      <c r="EP44" s="531"/>
      <c r="EQ44" s="531"/>
      <c r="ER44" s="531"/>
      <c r="ES44" s="531"/>
      <c r="ET44" s="531"/>
      <c r="EU44" s="531"/>
      <c r="EV44" s="531"/>
      <c r="EW44" s="531"/>
      <c r="EX44" s="531"/>
      <c r="EY44" s="531"/>
      <c r="EZ44" s="531"/>
      <c r="FA44" s="531"/>
    </row>
    <row r="45" spans="1:157" ht="15" customHeight="1">
      <c r="A45" s="486">
        <f>VLOOKUP(D45,'[18]DfE No.'!C:E,3,FALSE)</f>
        <v>273</v>
      </c>
      <c r="B45" s="486">
        <f>VLOOKUP(D45,'Adjusted Factors 22-23'!C:F,4,FALSE)</f>
        <v>0</v>
      </c>
      <c r="C45" s="491">
        <v>124650</v>
      </c>
      <c r="D45" s="491">
        <v>9352162</v>
      </c>
      <c r="E45" s="492" t="s">
        <v>954</v>
      </c>
      <c r="F45" s="332">
        <v>408</v>
      </c>
      <c r="G45" s="332">
        <v>408</v>
      </c>
      <c r="H45" s="332">
        <v>0</v>
      </c>
      <c r="I45" s="125">
        <v>1297447.4215199999</v>
      </c>
      <c r="J45" s="125">
        <v>0</v>
      </c>
      <c r="K45" s="125">
        <v>0</v>
      </c>
      <c r="L45" s="125">
        <v>43709.999999999956</v>
      </c>
      <c r="M45" s="125">
        <v>0</v>
      </c>
      <c r="N45" s="125">
        <v>62539.999999999898</v>
      </c>
      <c r="O45" s="125">
        <v>0</v>
      </c>
      <c r="P45" s="125">
        <v>17599.999999999996</v>
      </c>
      <c r="Q45" s="125">
        <v>24839.999999999956</v>
      </c>
      <c r="R45" s="125">
        <v>22680.000000000073</v>
      </c>
      <c r="S45" s="125">
        <v>55200.000000000087</v>
      </c>
      <c r="T45" s="125">
        <v>0</v>
      </c>
      <c r="U45" s="125">
        <v>0</v>
      </c>
      <c r="V45" s="125">
        <v>0</v>
      </c>
      <c r="W45" s="125">
        <v>0</v>
      </c>
      <c r="X45" s="125">
        <v>0</v>
      </c>
      <c r="Y45" s="125">
        <v>0</v>
      </c>
      <c r="Z45" s="125">
        <v>0</v>
      </c>
      <c r="AA45" s="125">
        <v>0</v>
      </c>
      <c r="AB45" s="125">
        <v>28321.028571428604</v>
      </c>
      <c r="AC45" s="125">
        <v>0</v>
      </c>
      <c r="AD45" s="125">
        <v>0</v>
      </c>
      <c r="AE45" s="125">
        <v>135842.14285714287</v>
      </c>
      <c r="AF45" s="125">
        <v>0</v>
      </c>
      <c r="AG45" s="125">
        <v>0</v>
      </c>
      <c r="AH45" s="125">
        <v>0</v>
      </c>
      <c r="AI45" s="125">
        <v>121300</v>
      </c>
      <c r="AJ45" s="125">
        <v>0</v>
      </c>
      <c r="AK45" s="125">
        <v>0</v>
      </c>
      <c r="AL45" s="125">
        <v>0</v>
      </c>
      <c r="AM45" s="125">
        <v>61440</v>
      </c>
      <c r="AN45" s="125">
        <v>0</v>
      </c>
      <c r="AO45" s="125">
        <v>0</v>
      </c>
      <c r="AP45" s="125">
        <v>0</v>
      </c>
      <c r="AQ45" s="125">
        <v>0</v>
      </c>
      <c r="AR45" s="125">
        <v>0</v>
      </c>
      <c r="AS45" s="125">
        <v>0</v>
      </c>
      <c r="AT45" s="125">
        <v>0</v>
      </c>
      <c r="AU45" s="125">
        <v>0</v>
      </c>
      <c r="AV45" s="125">
        <v>1297447.4215199999</v>
      </c>
      <c r="AW45" s="125">
        <v>390733.17142857146</v>
      </c>
      <c r="AX45" s="125">
        <v>182740</v>
      </c>
      <c r="AY45" s="125">
        <v>259122.26285714284</v>
      </c>
      <c r="AZ45" s="493">
        <v>1870920.5929485713</v>
      </c>
      <c r="BA45" s="493">
        <v>1809480.5929485713</v>
      </c>
      <c r="BB45" s="493">
        <v>4265</v>
      </c>
      <c r="BC45" s="493">
        <v>1740120</v>
      </c>
      <c r="BD45" s="493">
        <v>0</v>
      </c>
      <c r="BE45" s="493">
        <v>0</v>
      </c>
      <c r="BF45" s="493">
        <v>1870920.5929485713</v>
      </c>
      <c r="BG45" s="125">
        <v>1870920.5929485713</v>
      </c>
      <c r="BH45" s="125">
        <v>0</v>
      </c>
      <c r="BI45" s="493">
        <v>1801560</v>
      </c>
      <c r="BJ45" s="493">
        <v>1618820</v>
      </c>
      <c r="BK45" s="125">
        <v>1688180.5929485713</v>
      </c>
      <c r="BL45" s="125">
        <v>4137.6975317366941</v>
      </c>
      <c r="BM45" s="125">
        <v>4268.8282520884522</v>
      </c>
      <c r="BN45" s="126">
        <v>-3.0718200079285132E-2</v>
      </c>
      <c r="BO45" s="126">
        <v>4.9218200079285131E-2</v>
      </c>
      <c r="BP45" s="125">
        <v>85722.449550280944</v>
      </c>
      <c r="BQ45" s="493">
        <v>1956643.0424988524</v>
      </c>
      <c r="BR45" s="493">
        <v>4645.1054963207162</v>
      </c>
      <c r="BS45" s="493" t="s">
        <v>948</v>
      </c>
      <c r="BT45" s="493">
        <v>4795.6937316148342</v>
      </c>
      <c r="BU45" s="126">
        <v>1.6506105784140912E-2</v>
      </c>
      <c r="BV45" s="125">
        <v>-10848.72</v>
      </c>
      <c r="BW45" s="125">
        <v>1945794.3224988524</v>
      </c>
      <c r="BX45" s="125">
        <v>0</v>
      </c>
      <c r="BY45" s="125">
        <v>1945794.3224988524</v>
      </c>
      <c r="BZ45" s="125">
        <v>61440</v>
      </c>
      <c r="CA45" s="125">
        <v>1884354.3224988524</v>
      </c>
      <c r="CB45" s="490">
        <f t="shared" si="2"/>
        <v>242907.14000000083</v>
      </c>
      <c r="CC45" s="490">
        <f t="shared" si="3"/>
        <v>22366.18</v>
      </c>
      <c r="CD45" s="490">
        <f t="shared" si="4"/>
        <v>0</v>
      </c>
      <c r="CE45" s="490">
        <f>IF(ISERROR(VLOOKUP(A45,'20-21 Cfwds'!A:F,3,FALSE)),0,(VLOOKUP(A45,'20-21 Cfwds'!A:F,3,FALSE)))</f>
        <v>242907.14000000083</v>
      </c>
      <c r="CF45" s="490">
        <f>IF(ISERROR(VLOOKUP(A45,'20-21 Cfwds'!A:G,4,FALSE)),0,(VLOOKUP(A45,'20-21 Cfwds'!A:G,4,FALSE)))</f>
        <v>22366.18</v>
      </c>
      <c r="CG45" s="490"/>
      <c r="CH45" s="490"/>
      <c r="CI45" s="531"/>
      <c r="CJ45" s="531"/>
      <c r="CK45" s="531"/>
      <c r="CL45" s="531"/>
      <c r="CM45" s="531"/>
      <c r="CN45" s="531"/>
      <c r="CO45" s="531"/>
      <c r="CP45" s="531"/>
      <c r="CQ45" s="531"/>
      <c r="CR45" s="531"/>
      <c r="CS45" s="531"/>
      <c r="CT45" s="531"/>
      <c r="CU45" s="531"/>
      <c r="CV45" s="531"/>
      <c r="CW45" s="531"/>
      <c r="CX45" s="531"/>
      <c r="CY45" s="531"/>
      <c r="CZ45" s="531"/>
      <c r="DA45" s="531"/>
      <c r="DB45" s="531"/>
      <c r="DC45" s="531"/>
      <c r="DD45" s="531"/>
      <c r="DE45" s="531"/>
      <c r="DF45" s="531"/>
      <c r="DG45" s="531"/>
      <c r="DH45" s="531"/>
      <c r="DI45" s="531"/>
      <c r="DJ45" s="531"/>
      <c r="DK45" s="531"/>
      <c r="DL45" s="531"/>
      <c r="DM45" s="531"/>
      <c r="DN45" s="531"/>
      <c r="DO45" s="531"/>
      <c r="DP45" s="531"/>
      <c r="DQ45" s="531"/>
      <c r="DR45" s="531"/>
      <c r="DS45" s="531"/>
      <c r="DT45" s="531"/>
      <c r="DU45" s="531"/>
      <c r="DV45" s="531"/>
      <c r="DW45" s="531"/>
      <c r="DX45" s="531"/>
      <c r="DY45" s="531"/>
      <c r="DZ45" s="531"/>
      <c r="EA45" s="531"/>
      <c r="EB45" s="531"/>
      <c r="EC45" s="531"/>
      <c r="ED45" s="531"/>
      <c r="EE45" s="531"/>
      <c r="EF45" s="531"/>
      <c r="EG45" s="531"/>
      <c r="EH45" s="531"/>
      <c r="EI45" s="531"/>
      <c r="EJ45" s="531"/>
      <c r="EK45" s="531"/>
      <c r="EL45" s="531"/>
      <c r="EM45" s="531"/>
      <c r="EN45" s="531"/>
      <c r="EO45" s="531"/>
      <c r="EP45" s="531"/>
      <c r="EQ45" s="531"/>
      <c r="ER45" s="531"/>
      <c r="ES45" s="531"/>
      <c r="ET45" s="531"/>
      <c r="EU45" s="531"/>
      <c r="EV45" s="531"/>
      <c r="EW45" s="531"/>
      <c r="EX45" s="531"/>
      <c r="EY45" s="531"/>
      <c r="EZ45" s="531"/>
      <c r="FA45" s="531"/>
    </row>
    <row r="46" spans="1:157" ht="15" customHeight="1">
      <c r="A46" s="486">
        <f>VLOOKUP(D46,'[18]DfE No.'!C:E,3,FALSE)</f>
        <v>258</v>
      </c>
      <c r="B46" s="486">
        <f>VLOOKUP(D46,'Adjusted Factors 22-23'!C:F,4,FALSE)</f>
        <v>0</v>
      </c>
      <c r="C46" s="491">
        <v>124654</v>
      </c>
      <c r="D46" s="491">
        <v>9352166</v>
      </c>
      <c r="E46" s="492" t="s">
        <v>1351</v>
      </c>
      <c r="F46" s="332">
        <v>406</v>
      </c>
      <c r="G46" s="332">
        <v>406</v>
      </c>
      <c r="H46" s="332">
        <v>0</v>
      </c>
      <c r="I46" s="125">
        <v>1291087.3851399999</v>
      </c>
      <c r="J46" s="125">
        <v>0</v>
      </c>
      <c r="K46" s="125">
        <v>0</v>
      </c>
      <c r="L46" s="125">
        <v>33840.000000000095</v>
      </c>
      <c r="M46" s="125">
        <v>0</v>
      </c>
      <c r="N46" s="125">
        <v>46609.999999999913</v>
      </c>
      <c r="O46" s="125">
        <v>0</v>
      </c>
      <c r="P46" s="125">
        <v>20460</v>
      </c>
      <c r="Q46" s="125">
        <v>2970</v>
      </c>
      <c r="R46" s="125">
        <v>1259.9999999999993</v>
      </c>
      <c r="S46" s="125">
        <v>4140.0000000000064</v>
      </c>
      <c r="T46" s="125">
        <v>0</v>
      </c>
      <c r="U46" s="125">
        <v>0</v>
      </c>
      <c r="V46" s="125">
        <v>0</v>
      </c>
      <c r="W46" s="125">
        <v>0</v>
      </c>
      <c r="X46" s="125">
        <v>0</v>
      </c>
      <c r="Y46" s="125">
        <v>0</v>
      </c>
      <c r="Z46" s="125">
        <v>0</v>
      </c>
      <c r="AA46" s="125">
        <v>0</v>
      </c>
      <c r="AB46" s="125">
        <v>36150.286532951279</v>
      </c>
      <c r="AC46" s="125">
        <v>0</v>
      </c>
      <c r="AD46" s="125">
        <v>0</v>
      </c>
      <c r="AE46" s="125">
        <v>105107.49226006192</v>
      </c>
      <c r="AF46" s="125">
        <v>0</v>
      </c>
      <c r="AG46" s="125">
        <v>0</v>
      </c>
      <c r="AH46" s="125">
        <v>0</v>
      </c>
      <c r="AI46" s="125">
        <v>121300</v>
      </c>
      <c r="AJ46" s="125">
        <v>0</v>
      </c>
      <c r="AK46" s="125">
        <v>0</v>
      </c>
      <c r="AL46" s="125">
        <v>0</v>
      </c>
      <c r="AM46" s="125">
        <v>29696</v>
      </c>
      <c r="AN46" s="125">
        <v>0</v>
      </c>
      <c r="AO46" s="125">
        <v>0</v>
      </c>
      <c r="AP46" s="125">
        <v>0</v>
      </c>
      <c r="AQ46" s="125">
        <v>0</v>
      </c>
      <c r="AR46" s="125">
        <v>0</v>
      </c>
      <c r="AS46" s="125">
        <v>0</v>
      </c>
      <c r="AT46" s="125">
        <v>0</v>
      </c>
      <c r="AU46" s="125">
        <v>0</v>
      </c>
      <c r="AV46" s="125">
        <v>1291087.3851399999</v>
      </c>
      <c r="AW46" s="125">
        <v>250537.77879301319</v>
      </c>
      <c r="AX46" s="125">
        <v>150996</v>
      </c>
      <c r="AY46" s="125">
        <v>169742.6122600619</v>
      </c>
      <c r="AZ46" s="493">
        <v>1692621.1639330131</v>
      </c>
      <c r="BA46" s="493">
        <v>1662925.1639330131</v>
      </c>
      <c r="BB46" s="493">
        <v>4265</v>
      </c>
      <c r="BC46" s="493">
        <v>1731590</v>
      </c>
      <c r="BD46" s="493">
        <v>68664.8360669869</v>
      </c>
      <c r="BE46" s="493">
        <v>0</v>
      </c>
      <c r="BF46" s="493">
        <v>1761286</v>
      </c>
      <c r="BG46" s="125">
        <v>1761286</v>
      </c>
      <c r="BH46" s="125">
        <v>0</v>
      </c>
      <c r="BI46" s="493">
        <v>1761286</v>
      </c>
      <c r="BJ46" s="493">
        <v>1610290</v>
      </c>
      <c r="BK46" s="125">
        <v>1610290</v>
      </c>
      <c r="BL46" s="125">
        <v>3966.231527093596</v>
      </c>
      <c r="BM46" s="125">
        <v>3886.2953995157386</v>
      </c>
      <c r="BN46" s="126">
        <v>2.0568721458440357E-2</v>
      </c>
      <c r="BO46" s="126">
        <v>0</v>
      </c>
      <c r="BP46" s="125">
        <v>0</v>
      </c>
      <c r="BQ46" s="493">
        <v>1761286</v>
      </c>
      <c r="BR46" s="493">
        <v>4265</v>
      </c>
      <c r="BS46" s="493" t="s">
        <v>948</v>
      </c>
      <c r="BT46" s="493">
        <v>4338.1428571428569</v>
      </c>
      <c r="BU46" s="126">
        <v>2.0282613796072546E-2</v>
      </c>
      <c r="BV46" s="125">
        <v>-10795.539999999999</v>
      </c>
      <c r="BW46" s="125">
        <v>1750490.46</v>
      </c>
      <c r="BX46" s="125">
        <v>0</v>
      </c>
      <c r="BY46" s="125">
        <v>1750490.46</v>
      </c>
      <c r="BZ46" s="125">
        <v>29696</v>
      </c>
      <c r="CA46" s="125">
        <v>1720794.46</v>
      </c>
      <c r="CB46" s="490">
        <f t="shared" si="2"/>
        <v>7801.8099999993574</v>
      </c>
      <c r="CC46" s="490">
        <f t="shared" si="3"/>
        <v>9560.92</v>
      </c>
      <c r="CD46" s="490">
        <f t="shared" si="4"/>
        <v>68664.8360669869</v>
      </c>
      <c r="CE46" s="490">
        <f>IF(ISERROR(VLOOKUP(A46,'20-21 Cfwds'!A:F,3,FALSE)),0,(VLOOKUP(A46,'20-21 Cfwds'!A:F,3,FALSE)))</f>
        <v>7801.8099999993574</v>
      </c>
      <c r="CF46" s="490">
        <f>IF(ISERROR(VLOOKUP(A46,'20-21 Cfwds'!A:G,4,FALSE)),0,(VLOOKUP(A46,'20-21 Cfwds'!A:G,4,FALSE)))</f>
        <v>9560.92</v>
      </c>
      <c r="CG46" s="490"/>
      <c r="CH46" s="490"/>
      <c r="CI46" s="531"/>
      <c r="CJ46" s="531"/>
      <c r="CK46" s="531"/>
      <c r="CL46" s="531"/>
      <c r="CM46" s="531"/>
      <c r="CN46" s="531"/>
      <c r="CO46" s="531"/>
      <c r="CP46" s="531"/>
      <c r="CQ46" s="531"/>
      <c r="CR46" s="531"/>
      <c r="CS46" s="531"/>
      <c r="CT46" s="531"/>
      <c r="CU46" s="531"/>
      <c r="CV46" s="531"/>
      <c r="CW46" s="531"/>
      <c r="CX46" s="531"/>
      <c r="CY46" s="531"/>
      <c r="CZ46" s="531"/>
      <c r="DA46" s="531"/>
      <c r="DB46" s="531"/>
      <c r="DC46" s="531"/>
      <c r="DD46" s="531"/>
      <c r="DE46" s="531"/>
      <c r="DF46" s="531"/>
      <c r="DG46" s="531"/>
      <c r="DH46" s="531"/>
      <c r="DI46" s="531"/>
      <c r="DJ46" s="531"/>
      <c r="DK46" s="531"/>
      <c r="DL46" s="531"/>
      <c r="DM46" s="531"/>
      <c r="DN46" s="531"/>
      <c r="DO46" s="531"/>
      <c r="DP46" s="531"/>
      <c r="DQ46" s="531"/>
      <c r="DR46" s="531"/>
      <c r="DS46" s="531"/>
      <c r="DT46" s="531"/>
      <c r="DU46" s="531"/>
      <c r="DV46" s="531"/>
      <c r="DW46" s="531"/>
      <c r="DX46" s="531"/>
      <c r="DY46" s="531"/>
      <c r="DZ46" s="531"/>
      <c r="EA46" s="531"/>
      <c r="EB46" s="531"/>
      <c r="EC46" s="531"/>
      <c r="ED46" s="531"/>
      <c r="EE46" s="531"/>
      <c r="EF46" s="531"/>
      <c r="EG46" s="531"/>
      <c r="EH46" s="531"/>
      <c r="EI46" s="531"/>
      <c r="EJ46" s="531"/>
      <c r="EK46" s="531"/>
      <c r="EL46" s="531"/>
      <c r="EM46" s="531"/>
      <c r="EN46" s="531"/>
      <c r="EO46" s="531"/>
      <c r="EP46" s="531"/>
      <c r="EQ46" s="531"/>
      <c r="ER46" s="531"/>
      <c r="ES46" s="531"/>
      <c r="ET46" s="531"/>
      <c r="EU46" s="531"/>
      <c r="EV46" s="531"/>
      <c r="EW46" s="531"/>
      <c r="EX46" s="531"/>
      <c r="EY46" s="531"/>
      <c r="EZ46" s="531"/>
      <c r="FA46" s="531"/>
    </row>
    <row r="47" spans="1:157" ht="15" customHeight="1">
      <c r="A47" s="486">
        <f>VLOOKUP(D47,'[18]DfE No.'!C:E,3,FALSE)</f>
        <v>259</v>
      </c>
      <c r="B47" s="486">
        <f>VLOOKUP(D47,'Adjusted Factors 22-23'!C:F,4,FALSE)</f>
        <v>0</v>
      </c>
      <c r="C47" s="491">
        <v>124668</v>
      </c>
      <c r="D47" s="491">
        <v>9352184</v>
      </c>
      <c r="E47" s="492" t="s">
        <v>262</v>
      </c>
      <c r="F47" s="332">
        <v>414</v>
      </c>
      <c r="G47" s="332">
        <v>414</v>
      </c>
      <c r="H47" s="332">
        <v>0</v>
      </c>
      <c r="I47" s="125">
        <v>1316527.5306599999</v>
      </c>
      <c r="J47" s="125">
        <v>0</v>
      </c>
      <c r="K47" s="125">
        <v>0</v>
      </c>
      <c r="L47" s="125">
        <v>17390</v>
      </c>
      <c r="M47" s="125">
        <v>0</v>
      </c>
      <c r="N47" s="125">
        <v>24190.000000000004</v>
      </c>
      <c r="O47" s="125">
        <v>0</v>
      </c>
      <c r="P47" s="125">
        <v>880</v>
      </c>
      <c r="Q47" s="125">
        <v>1890.000000000003</v>
      </c>
      <c r="R47" s="125">
        <v>1680</v>
      </c>
      <c r="S47" s="125">
        <v>12880.000000000002</v>
      </c>
      <c r="T47" s="125">
        <v>490.00000000000057</v>
      </c>
      <c r="U47" s="125">
        <v>0</v>
      </c>
      <c r="V47" s="125">
        <v>0</v>
      </c>
      <c r="W47" s="125">
        <v>0</v>
      </c>
      <c r="X47" s="125">
        <v>0</v>
      </c>
      <c r="Y47" s="125">
        <v>0</v>
      </c>
      <c r="Z47" s="125">
        <v>0</v>
      </c>
      <c r="AA47" s="125">
        <v>0</v>
      </c>
      <c r="AB47" s="125">
        <v>3303.8135593220254</v>
      </c>
      <c r="AC47" s="125">
        <v>0</v>
      </c>
      <c r="AD47" s="125">
        <v>0</v>
      </c>
      <c r="AE47" s="125">
        <v>79516.147308781874</v>
      </c>
      <c r="AF47" s="125">
        <v>0</v>
      </c>
      <c r="AG47" s="125">
        <v>0</v>
      </c>
      <c r="AH47" s="125">
        <v>0</v>
      </c>
      <c r="AI47" s="125">
        <v>121300</v>
      </c>
      <c r="AJ47" s="125">
        <v>0</v>
      </c>
      <c r="AK47" s="125">
        <v>0</v>
      </c>
      <c r="AL47" s="125">
        <v>0</v>
      </c>
      <c r="AM47" s="125">
        <v>31744</v>
      </c>
      <c r="AN47" s="125">
        <v>0</v>
      </c>
      <c r="AO47" s="125">
        <v>0</v>
      </c>
      <c r="AP47" s="125">
        <v>0</v>
      </c>
      <c r="AQ47" s="125">
        <v>0</v>
      </c>
      <c r="AR47" s="125">
        <v>0</v>
      </c>
      <c r="AS47" s="125">
        <v>0</v>
      </c>
      <c r="AT47" s="125">
        <v>0</v>
      </c>
      <c r="AU47" s="125">
        <v>0</v>
      </c>
      <c r="AV47" s="125">
        <v>1316527.5306599999</v>
      </c>
      <c r="AW47" s="125">
        <v>142219.9608681039</v>
      </c>
      <c r="AX47" s="125">
        <v>153044</v>
      </c>
      <c r="AY47" s="125">
        <v>119211.26730878187</v>
      </c>
      <c r="AZ47" s="493">
        <v>1611791.4915281038</v>
      </c>
      <c r="BA47" s="493">
        <v>1580047.4915281038</v>
      </c>
      <c r="BB47" s="493">
        <v>4265</v>
      </c>
      <c r="BC47" s="493">
        <v>1765710</v>
      </c>
      <c r="BD47" s="493">
        <v>185662.50847189617</v>
      </c>
      <c r="BE47" s="493">
        <v>0</v>
      </c>
      <c r="BF47" s="493">
        <v>1797454</v>
      </c>
      <c r="BG47" s="125">
        <v>1797454</v>
      </c>
      <c r="BH47" s="125">
        <v>0</v>
      </c>
      <c r="BI47" s="493">
        <v>1797454</v>
      </c>
      <c r="BJ47" s="493">
        <v>1644410</v>
      </c>
      <c r="BK47" s="125">
        <v>1644410</v>
      </c>
      <c r="BL47" s="125">
        <v>3972.0048309178742</v>
      </c>
      <c r="BM47" s="125">
        <v>3890.5011933174223</v>
      </c>
      <c r="BN47" s="126">
        <v>2.0949392777580376E-2</v>
      </c>
      <c r="BO47" s="126">
        <v>0</v>
      </c>
      <c r="BP47" s="125">
        <v>0</v>
      </c>
      <c r="BQ47" s="493">
        <v>1797454</v>
      </c>
      <c r="BR47" s="493">
        <v>4265</v>
      </c>
      <c r="BS47" s="493" t="s">
        <v>948</v>
      </c>
      <c r="BT47" s="493">
        <v>4341.6763285024153</v>
      </c>
      <c r="BU47" s="126">
        <v>2.0187925307213472E-2</v>
      </c>
      <c r="BV47" s="125">
        <v>-11008.26</v>
      </c>
      <c r="BW47" s="125">
        <v>1786445.74</v>
      </c>
      <c r="BX47" s="125">
        <v>0</v>
      </c>
      <c r="BY47" s="125">
        <v>1786445.74</v>
      </c>
      <c r="BZ47" s="125">
        <v>31744</v>
      </c>
      <c r="CA47" s="125">
        <v>1754701.74</v>
      </c>
      <c r="CB47" s="490">
        <f t="shared" si="2"/>
        <v>185959.64000000013</v>
      </c>
      <c r="CC47" s="490">
        <f t="shared" si="3"/>
        <v>1320.6899999999987</v>
      </c>
      <c r="CD47" s="490">
        <f t="shared" si="4"/>
        <v>185662.50847189617</v>
      </c>
      <c r="CE47" s="490">
        <f>IF(ISERROR(VLOOKUP(A47,'20-21 Cfwds'!A:F,3,FALSE)),0,(VLOOKUP(A47,'20-21 Cfwds'!A:F,3,FALSE)))</f>
        <v>185959.64000000013</v>
      </c>
      <c r="CF47" s="490">
        <f>IF(ISERROR(VLOOKUP(A47,'20-21 Cfwds'!A:G,4,FALSE)),0,(VLOOKUP(A47,'20-21 Cfwds'!A:G,4,FALSE)))</f>
        <v>1320.6899999999987</v>
      </c>
      <c r="CG47" s="490"/>
      <c r="CH47" s="490"/>
      <c r="CI47" s="531"/>
      <c r="CJ47" s="531"/>
      <c r="CK47" s="531"/>
      <c r="CL47" s="531"/>
      <c r="CM47" s="531"/>
      <c r="CN47" s="531"/>
      <c r="CO47" s="531"/>
      <c r="CP47" s="531"/>
      <c r="CQ47" s="531"/>
      <c r="CR47" s="531"/>
      <c r="CS47" s="531"/>
      <c r="CT47" s="531"/>
      <c r="CU47" s="531"/>
      <c r="CV47" s="531"/>
      <c r="CW47" s="531"/>
      <c r="CX47" s="531"/>
      <c r="CY47" s="531"/>
      <c r="CZ47" s="531"/>
      <c r="DA47" s="531"/>
      <c r="DB47" s="531"/>
      <c r="DC47" s="531"/>
      <c r="DD47" s="531"/>
      <c r="DE47" s="531"/>
      <c r="DF47" s="531"/>
      <c r="DG47" s="531"/>
      <c r="DH47" s="531"/>
      <c r="DI47" s="531"/>
      <c r="DJ47" s="531"/>
      <c r="DK47" s="531"/>
      <c r="DL47" s="531"/>
      <c r="DM47" s="531"/>
      <c r="DN47" s="531"/>
      <c r="DO47" s="531"/>
      <c r="DP47" s="531"/>
      <c r="DQ47" s="531"/>
      <c r="DR47" s="531"/>
      <c r="DS47" s="531"/>
      <c r="DT47" s="531"/>
      <c r="DU47" s="531"/>
      <c r="DV47" s="531"/>
      <c r="DW47" s="531"/>
      <c r="DX47" s="531"/>
      <c r="DY47" s="531"/>
      <c r="DZ47" s="531"/>
      <c r="EA47" s="531"/>
      <c r="EB47" s="531"/>
      <c r="EC47" s="531"/>
      <c r="ED47" s="531"/>
      <c r="EE47" s="531"/>
      <c r="EF47" s="531"/>
      <c r="EG47" s="531"/>
      <c r="EH47" s="531"/>
      <c r="EI47" s="531"/>
      <c r="EJ47" s="531"/>
      <c r="EK47" s="531"/>
      <c r="EL47" s="531"/>
      <c r="EM47" s="531"/>
      <c r="EN47" s="531"/>
      <c r="EO47" s="531"/>
      <c r="EP47" s="531"/>
      <c r="EQ47" s="531"/>
      <c r="ER47" s="531"/>
      <c r="ES47" s="531"/>
      <c r="ET47" s="531"/>
      <c r="EU47" s="531"/>
      <c r="EV47" s="531"/>
      <c r="EW47" s="531"/>
      <c r="EX47" s="531"/>
      <c r="EY47" s="531"/>
      <c r="EZ47" s="531"/>
      <c r="FA47" s="531"/>
    </row>
    <row r="48" spans="1:157" ht="15" customHeight="1">
      <c r="A48" s="486">
        <f>VLOOKUP(D48,'[18]DfE No.'!C:E,3,FALSE)</f>
        <v>327</v>
      </c>
      <c r="B48" s="486">
        <f>VLOOKUP(D48,'Adjusted Factors 22-23'!C:F,4,FALSE)</f>
        <v>0</v>
      </c>
      <c r="C48" s="491">
        <v>124675</v>
      </c>
      <c r="D48" s="491">
        <v>9352918</v>
      </c>
      <c r="E48" s="492" t="s">
        <v>300</v>
      </c>
      <c r="F48" s="332">
        <v>95</v>
      </c>
      <c r="G48" s="332">
        <v>95</v>
      </c>
      <c r="H48" s="332">
        <v>0</v>
      </c>
      <c r="I48" s="125">
        <v>302101.72804999998</v>
      </c>
      <c r="J48" s="125">
        <v>0</v>
      </c>
      <c r="K48" s="125">
        <v>0</v>
      </c>
      <c r="L48" s="125">
        <v>3760.0000000000009</v>
      </c>
      <c r="M48" s="125">
        <v>0</v>
      </c>
      <c r="N48" s="125">
        <v>5310.0000000000018</v>
      </c>
      <c r="O48" s="125">
        <v>0</v>
      </c>
      <c r="P48" s="125">
        <v>220.00000000000034</v>
      </c>
      <c r="Q48" s="125">
        <v>0</v>
      </c>
      <c r="R48" s="125">
        <v>0</v>
      </c>
      <c r="S48" s="125">
        <v>460.00000000000074</v>
      </c>
      <c r="T48" s="125">
        <v>980.00000000000148</v>
      </c>
      <c r="U48" s="125">
        <v>0</v>
      </c>
      <c r="V48" s="125">
        <v>0</v>
      </c>
      <c r="W48" s="125">
        <v>0</v>
      </c>
      <c r="X48" s="125">
        <v>0</v>
      </c>
      <c r="Y48" s="125">
        <v>0</v>
      </c>
      <c r="Z48" s="125">
        <v>0</v>
      </c>
      <c r="AA48" s="125">
        <v>0</v>
      </c>
      <c r="AB48" s="125">
        <v>646.68674698794985</v>
      </c>
      <c r="AC48" s="125">
        <v>0</v>
      </c>
      <c r="AD48" s="125">
        <v>0</v>
      </c>
      <c r="AE48" s="125">
        <v>8945.8333333333321</v>
      </c>
      <c r="AF48" s="125">
        <v>0</v>
      </c>
      <c r="AG48" s="125">
        <v>0</v>
      </c>
      <c r="AH48" s="125">
        <v>0</v>
      </c>
      <c r="AI48" s="125">
        <v>121300</v>
      </c>
      <c r="AJ48" s="125">
        <v>40240.320427236307</v>
      </c>
      <c r="AK48" s="125">
        <v>0</v>
      </c>
      <c r="AL48" s="125">
        <v>0</v>
      </c>
      <c r="AM48" s="125">
        <v>10229.5</v>
      </c>
      <c r="AN48" s="125">
        <v>0</v>
      </c>
      <c r="AO48" s="125">
        <v>0</v>
      </c>
      <c r="AP48" s="125">
        <v>0</v>
      </c>
      <c r="AQ48" s="125">
        <v>0</v>
      </c>
      <c r="AR48" s="125">
        <v>0</v>
      </c>
      <c r="AS48" s="125">
        <v>0</v>
      </c>
      <c r="AT48" s="125">
        <v>0</v>
      </c>
      <c r="AU48" s="125">
        <v>0</v>
      </c>
      <c r="AV48" s="125">
        <v>302101.72804999998</v>
      </c>
      <c r="AW48" s="125">
        <v>20322.520080321287</v>
      </c>
      <c r="AX48" s="125">
        <v>171769.82042723632</v>
      </c>
      <c r="AY48" s="125">
        <v>24305.953333333338</v>
      </c>
      <c r="AZ48" s="493">
        <v>494194.06855755759</v>
      </c>
      <c r="BA48" s="493">
        <v>483964.56855755759</v>
      </c>
      <c r="BB48" s="493">
        <v>4265</v>
      </c>
      <c r="BC48" s="493">
        <v>405175</v>
      </c>
      <c r="BD48" s="493">
        <v>0</v>
      </c>
      <c r="BE48" s="493">
        <v>0</v>
      </c>
      <c r="BF48" s="493">
        <v>494194.06855755759</v>
      </c>
      <c r="BG48" s="125">
        <v>494194.06855755753</v>
      </c>
      <c r="BH48" s="125">
        <v>0</v>
      </c>
      <c r="BI48" s="493">
        <v>415404.5</v>
      </c>
      <c r="BJ48" s="493">
        <v>243634.67957276368</v>
      </c>
      <c r="BK48" s="125">
        <v>322424.24813032127</v>
      </c>
      <c r="BL48" s="125">
        <v>3393.9394540033818</v>
      </c>
      <c r="BM48" s="125">
        <v>2820.8505997192133</v>
      </c>
      <c r="BN48" s="126">
        <v>0.20316171807936714</v>
      </c>
      <c r="BO48" s="126">
        <v>0</v>
      </c>
      <c r="BP48" s="125">
        <v>0</v>
      </c>
      <c r="BQ48" s="493">
        <v>494194.06855755759</v>
      </c>
      <c r="BR48" s="493">
        <v>5094.3638795532379</v>
      </c>
      <c r="BS48" s="493" t="s">
        <v>948</v>
      </c>
      <c r="BT48" s="493">
        <v>5202.0428269216591</v>
      </c>
      <c r="BU48" s="126">
        <v>0.13292960342963767</v>
      </c>
      <c r="BV48" s="125">
        <v>-2526.0500000000002</v>
      </c>
      <c r="BW48" s="125">
        <v>491668.0185575576</v>
      </c>
      <c r="BX48" s="125">
        <v>0</v>
      </c>
      <c r="BY48" s="125">
        <v>491668.0185575576</v>
      </c>
      <c r="BZ48" s="125">
        <v>10229.5</v>
      </c>
      <c r="CA48" s="125">
        <v>481438.5185575576</v>
      </c>
      <c r="CB48" s="490">
        <f t="shared" si="2"/>
        <v>138022.26999999984</v>
      </c>
      <c r="CC48" s="490">
        <f t="shared" si="3"/>
        <v>21005.86</v>
      </c>
      <c r="CD48" s="490">
        <f t="shared" si="4"/>
        <v>0</v>
      </c>
      <c r="CE48" s="490">
        <f>IF(ISERROR(VLOOKUP(A48,'20-21 Cfwds'!A:F,3,FALSE)),0,(VLOOKUP(A48,'20-21 Cfwds'!A:F,3,FALSE)))</f>
        <v>138022.26999999984</v>
      </c>
      <c r="CF48" s="490">
        <f>IF(ISERROR(VLOOKUP(A48,'20-21 Cfwds'!A:G,4,FALSE)),0,(VLOOKUP(A48,'20-21 Cfwds'!A:G,4,FALSE)))</f>
        <v>21005.86</v>
      </c>
      <c r="CG48" s="490"/>
      <c r="CH48" s="490"/>
      <c r="CI48" s="531"/>
      <c r="CJ48" s="531"/>
      <c r="CK48" s="531"/>
      <c r="CL48" s="531"/>
      <c r="CM48" s="531"/>
      <c r="CN48" s="531"/>
      <c r="CO48" s="531"/>
      <c r="CP48" s="531"/>
      <c r="CQ48" s="531"/>
      <c r="CR48" s="531"/>
      <c r="CS48" s="531"/>
      <c r="CT48" s="531"/>
      <c r="CU48" s="531"/>
      <c r="CV48" s="531"/>
      <c r="CW48" s="531"/>
      <c r="CX48" s="531"/>
      <c r="CY48" s="531"/>
      <c r="CZ48" s="531"/>
      <c r="DA48" s="531"/>
      <c r="DB48" s="531"/>
      <c r="DC48" s="531"/>
      <c r="DD48" s="531"/>
      <c r="DE48" s="531"/>
      <c r="DF48" s="531"/>
      <c r="DG48" s="531"/>
      <c r="DH48" s="531"/>
      <c r="DI48" s="531"/>
      <c r="DJ48" s="531"/>
      <c r="DK48" s="531"/>
      <c r="DL48" s="531"/>
      <c r="DM48" s="531"/>
      <c r="DN48" s="531"/>
      <c r="DO48" s="531"/>
      <c r="DP48" s="531"/>
      <c r="DQ48" s="531"/>
      <c r="DR48" s="531"/>
      <c r="DS48" s="531"/>
      <c r="DT48" s="531"/>
      <c r="DU48" s="531"/>
      <c r="DV48" s="531"/>
      <c r="DW48" s="531"/>
      <c r="DX48" s="531"/>
      <c r="DY48" s="531"/>
      <c r="DZ48" s="531"/>
      <c r="EA48" s="531"/>
      <c r="EB48" s="531"/>
      <c r="EC48" s="531"/>
      <c r="ED48" s="531"/>
      <c r="EE48" s="531"/>
      <c r="EF48" s="531"/>
      <c r="EG48" s="531"/>
      <c r="EH48" s="531"/>
      <c r="EI48" s="531"/>
      <c r="EJ48" s="531"/>
      <c r="EK48" s="531"/>
      <c r="EL48" s="531"/>
      <c r="EM48" s="531"/>
      <c r="EN48" s="531"/>
      <c r="EO48" s="531"/>
      <c r="EP48" s="531"/>
      <c r="EQ48" s="531"/>
      <c r="ER48" s="531"/>
      <c r="ES48" s="531"/>
      <c r="ET48" s="531"/>
      <c r="EU48" s="531"/>
      <c r="EV48" s="531"/>
      <c r="EW48" s="531"/>
      <c r="EX48" s="531"/>
      <c r="EY48" s="531"/>
      <c r="EZ48" s="531"/>
      <c r="FA48" s="531"/>
    </row>
    <row r="49" spans="1:157" ht="15" customHeight="1">
      <c r="A49" s="486">
        <f>VLOOKUP(D49,'[18]DfE No.'!C:E,3,FALSE)</f>
        <v>75</v>
      </c>
      <c r="B49" s="486">
        <f>VLOOKUP(D49,'Adjusted Factors 22-23'!C:F,4,FALSE)</f>
        <v>0</v>
      </c>
      <c r="C49" s="491">
        <v>124676</v>
      </c>
      <c r="D49" s="491">
        <v>9352919</v>
      </c>
      <c r="E49" s="492" t="s">
        <v>182</v>
      </c>
      <c r="F49" s="332">
        <v>316</v>
      </c>
      <c r="G49" s="332">
        <v>316</v>
      </c>
      <c r="H49" s="332">
        <v>0</v>
      </c>
      <c r="I49" s="125">
        <v>1004885.74804</v>
      </c>
      <c r="J49" s="125">
        <v>0</v>
      </c>
      <c r="K49" s="125">
        <v>0</v>
      </c>
      <c r="L49" s="125">
        <v>35250.000000000044</v>
      </c>
      <c r="M49" s="125">
        <v>0</v>
      </c>
      <c r="N49" s="125">
        <v>47199.999999999942</v>
      </c>
      <c r="O49" s="125">
        <v>0</v>
      </c>
      <c r="P49" s="125">
        <v>20680.000000000018</v>
      </c>
      <c r="Q49" s="125">
        <v>539.99999999999977</v>
      </c>
      <c r="R49" s="125">
        <v>1260</v>
      </c>
      <c r="S49" s="125">
        <v>1840.000000000005</v>
      </c>
      <c r="T49" s="125">
        <v>979.99999999999955</v>
      </c>
      <c r="U49" s="125">
        <v>2560.0000000000068</v>
      </c>
      <c r="V49" s="125">
        <v>0</v>
      </c>
      <c r="W49" s="125">
        <v>0</v>
      </c>
      <c r="X49" s="125">
        <v>0</v>
      </c>
      <c r="Y49" s="125">
        <v>0</v>
      </c>
      <c r="Z49" s="125">
        <v>0</v>
      </c>
      <c r="AA49" s="125">
        <v>0</v>
      </c>
      <c r="AB49" s="125">
        <v>1954.8175182481839</v>
      </c>
      <c r="AC49" s="125">
        <v>0</v>
      </c>
      <c r="AD49" s="125">
        <v>0</v>
      </c>
      <c r="AE49" s="125">
        <v>26450.370370370369</v>
      </c>
      <c r="AF49" s="125">
        <v>0</v>
      </c>
      <c r="AG49" s="125">
        <v>0</v>
      </c>
      <c r="AH49" s="125">
        <v>0</v>
      </c>
      <c r="AI49" s="125">
        <v>121300</v>
      </c>
      <c r="AJ49" s="125">
        <v>0</v>
      </c>
      <c r="AK49" s="125">
        <v>0</v>
      </c>
      <c r="AL49" s="125">
        <v>0</v>
      </c>
      <c r="AM49" s="125">
        <v>23577.75</v>
      </c>
      <c r="AN49" s="125">
        <v>0</v>
      </c>
      <c r="AO49" s="125">
        <v>0</v>
      </c>
      <c r="AP49" s="125">
        <v>0</v>
      </c>
      <c r="AQ49" s="125">
        <v>0</v>
      </c>
      <c r="AR49" s="125">
        <v>0</v>
      </c>
      <c r="AS49" s="125">
        <v>0</v>
      </c>
      <c r="AT49" s="125">
        <v>0</v>
      </c>
      <c r="AU49" s="125">
        <v>0</v>
      </c>
      <c r="AV49" s="125">
        <v>1004885.74804</v>
      </c>
      <c r="AW49" s="125">
        <v>138715.18788861856</v>
      </c>
      <c r="AX49" s="125">
        <v>144877.75</v>
      </c>
      <c r="AY49" s="125">
        <v>91600.49037037036</v>
      </c>
      <c r="AZ49" s="493">
        <v>1288478.6859286185</v>
      </c>
      <c r="BA49" s="493">
        <v>1264900.9359286185</v>
      </c>
      <c r="BB49" s="493">
        <v>4265</v>
      </c>
      <c r="BC49" s="493">
        <v>1347740</v>
      </c>
      <c r="BD49" s="493">
        <v>82839.064071381465</v>
      </c>
      <c r="BE49" s="493">
        <v>0</v>
      </c>
      <c r="BF49" s="493">
        <v>1371317.75</v>
      </c>
      <c r="BG49" s="125">
        <v>1371317.75</v>
      </c>
      <c r="BH49" s="125">
        <v>0</v>
      </c>
      <c r="BI49" s="493">
        <v>1371317.75</v>
      </c>
      <c r="BJ49" s="493">
        <v>1226440</v>
      </c>
      <c r="BK49" s="125">
        <v>1226440</v>
      </c>
      <c r="BL49" s="125">
        <v>3881.1392405063293</v>
      </c>
      <c r="BM49" s="125">
        <v>3779.6699669966997</v>
      </c>
      <c r="BN49" s="126">
        <v>2.6846067089359233E-2</v>
      </c>
      <c r="BO49" s="126">
        <v>0</v>
      </c>
      <c r="BP49" s="125">
        <v>0</v>
      </c>
      <c r="BQ49" s="493">
        <v>1371317.75</v>
      </c>
      <c r="BR49" s="493">
        <v>4265</v>
      </c>
      <c r="BS49" s="493" t="s">
        <v>948</v>
      </c>
      <c r="BT49" s="493">
        <v>4339.6131329113923</v>
      </c>
      <c r="BU49" s="126">
        <v>1.9211447383118196E-2</v>
      </c>
      <c r="BV49" s="125">
        <v>-8402.44</v>
      </c>
      <c r="BW49" s="125">
        <v>1362915.31</v>
      </c>
      <c r="BX49" s="125">
        <v>0</v>
      </c>
      <c r="BY49" s="125">
        <v>1362915.31</v>
      </c>
      <c r="BZ49" s="125">
        <v>23577.75</v>
      </c>
      <c r="CA49" s="125">
        <v>1339337.56</v>
      </c>
      <c r="CB49" s="490">
        <f t="shared" si="2"/>
        <v>307910.6999999996</v>
      </c>
      <c r="CC49" s="490">
        <f t="shared" si="3"/>
        <v>7223.4500000000007</v>
      </c>
      <c r="CD49" s="490">
        <f t="shared" si="4"/>
        <v>82839.064071381465</v>
      </c>
      <c r="CE49" s="490">
        <f>IF(ISERROR(VLOOKUP(A49,'20-21 Cfwds'!A:F,3,FALSE)),0,(VLOOKUP(A49,'20-21 Cfwds'!A:F,3,FALSE)))</f>
        <v>307910.6999999996</v>
      </c>
      <c r="CF49" s="490">
        <f>IF(ISERROR(VLOOKUP(A49,'20-21 Cfwds'!A:G,4,FALSE)),0,(VLOOKUP(A49,'20-21 Cfwds'!A:G,4,FALSE)))</f>
        <v>7223.4500000000007</v>
      </c>
      <c r="CG49" s="490"/>
      <c r="CH49" s="490"/>
      <c r="CI49" s="531"/>
      <c r="CJ49" s="531"/>
      <c r="CK49" s="531"/>
      <c r="CL49" s="531"/>
      <c r="CM49" s="531"/>
      <c r="CN49" s="531"/>
      <c r="CO49" s="531"/>
      <c r="CP49" s="531"/>
      <c r="CQ49" s="531"/>
      <c r="CR49" s="531"/>
      <c r="CS49" s="531"/>
      <c r="CT49" s="531"/>
      <c r="CU49" s="531"/>
      <c r="CV49" s="531"/>
      <c r="CW49" s="531"/>
      <c r="CX49" s="531"/>
      <c r="CY49" s="531"/>
      <c r="CZ49" s="531"/>
      <c r="DA49" s="531"/>
      <c r="DB49" s="531"/>
      <c r="DC49" s="531"/>
      <c r="DD49" s="531"/>
      <c r="DE49" s="531"/>
      <c r="DF49" s="531"/>
      <c r="DG49" s="531"/>
      <c r="DH49" s="531"/>
      <c r="DI49" s="531"/>
      <c r="DJ49" s="531"/>
      <c r="DK49" s="531"/>
      <c r="DL49" s="531"/>
      <c r="DM49" s="531"/>
      <c r="DN49" s="531"/>
      <c r="DO49" s="531"/>
      <c r="DP49" s="531"/>
      <c r="DQ49" s="531"/>
      <c r="DR49" s="531"/>
      <c r="DS49" s="531"/>
      <c r="DT49" s="531"/>
      <c r="DU49" s="531"/>
      <c r="DV49" s="531"/>
      <c r="DW49" s="531"/>
      <c r="DX49" s="531"/>
      <c r="DY49" s="531"/>
      <c r="DZ49" s="531"/>
      <c r="EA49" s="531"/>
      <c r="EB49" s="531"/>
      <c r="EC49" s="531"/>
      <c r="ED49" s="531"/>
      <c r="EE49" s="531"/>
      <c r="EF49" s="531"/>
      <c r="EG49" s="531"/>
      <c r="EH49" s="531"/>
      <c r="EI49" s="531"/>
      <c r="EJ49" s="531"/>
      <c r="EK49" s="531"/>
      <c r="EL49" s="531"/>
      <c r="EM49" s="531"/>
      <c r="EN49" s="531"/>
      <c r="EO49" s="531"/>
      <c r="EP49" s="531"/>
      <c r="EQ49" s="531"/>
      <c r="ER49" s="531"/>
      <c r="ES49" s="531"/>
      <c r="ET49" s="531"/>
      <c r="EU49" s="531"/>
      <c r="EV49" s="531"/>
      <c r="EW49" s="531"/>
      <c r="EX49" s="531"/>
      <c r="EY49" s="531"/>
      <c r="EZ49" s="531"/>
      <c r="FA49" s="531"/>
    </row>
    <row r="50" spans="1:157" ht="15" customHeight="1">
      <c r="A50" s="486">
        <f>VLOOKUP(D50,'[18]DfE No.'!C:E,3,FALSE)</f>
        <v>461</v>
      </c>
      <c r="B50" s="486">
        <f>VLOOKUP(D50,'Adjusted Factors 22-23'!C:F,4,FALSE)</f>
        <v>0</v>
      </c>
      <c r="C50" s="491">
        <v>124678</v>
      </c>
      <c r="D50" s="491">
        <v>9352921</v>
      </c>
      <c r="E50" s="492" t="s">
        <v>371</v>
      </c>
      <c r="F50" s="332">
        <v>190</v>
      </c>
      <c r="G50" s="332">
        <v>190</v>
      </c>
      <c r="H50" s="332">
        <v>0</v>
      </c>
      <c r="I50" s="125">
        <v>604203.45609999995</v>
      </c>
      <c r="J50" s="125">
        <v>0</v>
      </c>
      <c r="K50" s="125">
        <v>0</v>
      </c>
      <c r="L50" s="125">
        <v>5170.0000000000036</v>
      </c>
      <c r="M50" s="125">
        <v>0</v>
      </c>
      <c r="N50" s="125">
        <v>7670.0000000000055</v>
      </c>
      <c r="O50" s="125">
        <v>0</v>
      </c>
      <c r="P50" s="125">
        <v>1320.000000000002</v>
      </c>
      <c r="Q50" s="125">
        <v>269.99999999999989</v>
      </c>
      <c r="R50" s="125">
        <v>0</v>
      </c>
      <c r="S50" s="125">
        <v>0</v>
      </c>
      <c r="T50" s="125">
        <v>0</v>
      </c>
      <c r="U50" s="125">
        <v>0</v>
      </c>
      <c r="V50" s="125">
        <v>0</v>
      </c>
      <c r="W50" s="125">
        <v>0</v>
      </c>
      <c r="X50" s="125">
        <v>0</v>
      </c>
      <c r="Y50" s="125">
        <v>0</v>
      </c>
      <c r="Z50" s="125">
        <v>0</v>
      </c>
      <c r="AA50" s="125">
        <v>0</v>
      </c>
      <c r="AB50" s="125">
        <v>670.9375</v>
      </c>
      <c r="AC50" s="125">
        <v>0</v>
      </c>
      <c r="AD50" s="125">
        <v>0</v>
      </c>
      <c r="AE50" s="125">
        <v>45710.322580645152</v>
      </c>
      <c r="AF50" s="125">
        <v>0</v>
      </c>
      <c r="AG50" s="125">
        <v>0</v>
      </c>
      <c r="AH50" s="125">
        <v>0</v>
      </c>
      <c r="AI50" s="125">
        <v>121300</v>
      </c>
      <c r="AJ50" s="125">
        <v>0</v>
      </c>
      <c r="AK50" s="125">
        <v>0</v>
      </c>
      <c r="AL50" s="125">
        <v>0</v>
      </c>
      <c r="AM50" s="125">
        <v>19086.75</v>
      </c>
      <c r="AN50" s="125">
        <v>0</v>
      </c>
      <c r="AO50" s="125">
        <v>0</v>
      </c>
      <c r="AP50" s="125">
        <v>0</v>
      </c>
      <c r="AQ50" s="125">
        <v>0</v>
      </c>
      <c r="AR50" s="125">
        <v>0</v>
      </c>
      <c r="AS50" s="125">
        <v>0</v>
      </c>
      <c r="AT50" s="125">
        <v>0</v>
      </c>
      <c r="AU50" s="125">
        <v>0</v>
      </c>
      <c r="AV50" s="125">
        <v>604203.45609999995</v>
      </c>
      <c r="AW50" s="125">
        <v>60811.260080645166</v>
      </c>
      <c r="AX50" s="125">
        <v>140386.75</v>
      </c>
      <c r="AY50" s="125">
        <v>62920.442580645162</v>
      </c>
      <c r="AZ50" s="493">
        <v>805401.46618064516</v>
      </c>
      <c r="BA50" s="493">
        <v>786314.71618064516</v>
      </c>
      <c r="BB50" s="493">
        <v>4265</v>
      </c>
      <c r="BC50" s="493">
        <v>810350</v>
      </c>
      <c r="BD50" s="493">
        <v>24035.283819354838</v>
      </c>
      <c r="BE50" s="493">
        <v>0</v>
      </c>
      <c r="BF50" s="493">
        <v>829436.75</v>
      </c>
      <c r="BG50" s="125">
        <v>829436.75</v>
      </c>
      <c r="BH50" s="125">
        <v>0</v>
      </c>
      <c r="BI50" s="493">
        <v>829436.75</v>
      </c>
      <c r="BJ50" s="493">
        <v>689050</v>
      </c>
      <c r="BK50" s="125">
        <v>689050</v>
      </c>
      <c r="BL50" s="125">
        <v>3626.5789473684213</v>
      </c>
      <c r="BM50" s="125">
        <v>3551.502590673575</v>
      </c>
      <c r="BN50" s="126">
        <v>2.1139321956853009E-2</v>
      </c>
      <c r="BO50" s="126">
        <v>0</v>
      </c>
      <c r="BP50" s="125">
        <v>0</v>
      </c>
      <c r="BQ50" s="493">
        <v>829436.75</v>
      </c>
      <c r="BR50" s="493">
        <v>4265</v>
      </c>
      <c r="BS50" s="493" t="s">
        <v>948</v>
      </c>
      <c r="BT50" s="493">
        <v>4365.4565789473681</v>
      </c>
      <c r="BU50" s="126">
        <v>2.0229872351364309E-2</v>
      </c>
      <c r="BV50" s="125">
        <v>-5052.1000000000004</v>
      </c>
      <c r="BW50" s="125">
        <v>824384.65</v>
      </c>
      <c r="BX50" s="125">
        <v>0</v>
      </c>
      <c r="BY50" s="125">
        <v>824384.65</v>
      </c>
      <c r="BZ50" s="125">
        <v>19086.75</v>
      </c>
      <c r="CA50" s="125">
        <v>805297.9</v>
      </c>
      <c r="CB50" s="490">
        <f t="shared" si="2"/>
        <v>66122.069999999949</v>
      </c>
      <c r="CC50" s="490">
        <f t="shared" si="3"/>
        <v>5038.51</v>
      </c>
      <c r="CD50" s="490">
        <f t="shared" si="4"/>
        <v>24035.283819354838</v>
      </c>
      <c r="CE50" s="490">
        <f>IF(ISERROR(VLOOKUP(A50,'20-21 Cfwds'!A:F,3,FALSE)),0,(VLOOKUP(A50,'20-21 Cfwds'!A:F,3,FALSE)))</f>
        <v>66122.069999999949</v>
      </c>
      <c r="CF50" s="490">
        <f>IF(ISERROR(VLOOKUP(A50,'20-21 Cfwds'!A:G,4,FALSE)),0,(VLOOKUP(A50,'20-21 Cfwds'!A:G,4,FALSE)))</f>
        <v>5038.51</v>
      </c>
      <c r="CG50" s="490"/>
      <c r="CH50" s="490"/>
      <c r="CI50" s="531"/>
      <c r="CJ50" s="531"/>
      <c r="CK50" s="531"/>
      <c r="CL50" s="531"/>
      <c r="CM50" s="531"/>
      <c r="CN50" s="531"/>
      <c r="CO50" s="531"/>
      <c r="CP50" s="531"/>
      <c r="CQ50" s="531"/>
      <c r="CR50" s="531"/>
      <c r="CS50" s="531"/>
      <c r="CT50" s="531"/>
      <c r="CU50" s="531"/>
      <c r="CV50" s="531"/>
      <c r="CW50" s="531"/>
      <c r="CX50" s="531"/>
      <c r="CY50" s="531"/>
      <c r="CZ50" s="531"/>
      <c r="DA50" s="531"/>
      <c r="DB50" s="531"/>
      <c r="DC50" s="531"/>
      <c r="DD50" s="531"/>
      <c r="DE50" s="531"/>
      <c r="DF50" s="531"/>
      <c r="DG50" s="531"/>
      <c r="DH50" s="531"/>
      <c r="DI50" s="531"/>
      <c r="DJ50" s="531"/>
      <c r="DK50" s="531"/>
      <c r="DL50" s="531"/>
      <c r="DM50" s="531"/>
      <c r="DN50" s="531"/>
      <c r="DO50" s="531"/>
      <c r="DP50" s="531"/>
      <c r="DQ50" s="531"/>
      <c r="DR50" s="531"/>
      <c r="DS50" s="531"/>
      <c r="DT50" s="531"/>
      <c r="DU50" s="531"/>
      <c r="DV50" s="531"/>
      <c r="DW50" s="531"/>
      <c r="DX50" s="531"/>
      <c r="DY50" s="531"/>
      <c r="DZ50" s="531"/>
      <c r="EA50" s="531"/>
      <c r="EB50" s="531"/>
      <c r="EC50" s="531"/>
      <c r="ED50" s="531"/>
      <c r="EE50" s="531"/>
      <c r="EF50" s="531"/>
      <c r="EG50" s="531"/>
      <c r="EH50" s="531"/>
      <c r="EI50" s="531"/>
      <c r="EJ50" s="531"/>
      <c r="EK50" s="531"/>
      <c r="EL50" s="531"/>
      <c r="EM50" s="531"/>
      <c r="EN50" s="531"/>
      <c r="EO50" s="531"/>
      <c r="EP50" s="531"/>
      <c r="EQ50" s="531"/>
      <c r="ER50" s="531"/>
      <c r="ES50" s="531"/>
      <c r="ET50" s="531"/>
      <c r="EU50" s="531"/>
      <c r="EV50" s="531"/>
      <c r="EW50" s="531"/>
      <c r="EX50" s="531"/>
      <c r="EY50" s="531"/>
      <c r="EZ50" s="531"/>
      <c r="FA50" s="531"/>
    </row>
    <row r="51" spans="1:157" ht="15" customHeight="1">
      <c r="A51" s="486">
        <f>VLOOKUP(D51,'[18]DfE No.'!C:E,3,FALSE)</f>
        <v>504</v>
      </c>
      <c r="B51" s="486">
        <f>VLOOKUP(D51,'Adjusted Factors 22-23'!C:F,4,FALSE)</f>
        <v>0</v>
      </c>
      <c r="C51" s="491">
        <v>124680</v>
      </c>
      <c r="D51" s="491">
        <v>9352923</v>
      </c>
      <c r="E51" s="492" t="s">
        <v>402</v>
      </c>
      <c r="F51" s="332">
        <v>304</v>
      </c>
      <c r="G51" s="332">
        <v>304</v>
      </c>
      <c r="H51" s="332">
        <v>0</v>
      </c>
      <c r="I51" s="125">
        <v>966725.52975999995</v>
      </c>
      <c r="J51" s="125">
        <v>0</v>
      </c>
      <c r="K51" s="125">
        <v>0</v>
      </c>
      <c r="L51" s="125">
        <v>16920.000000000007</v>
      </c>
      <c r="M51" s="125">
        <v>0</v>
      </c>
      <c r="N51" s="125">
        <v>21829.999999999916</v>
      </c>
      <c r="O51" s="125">
        <v>0</v>
      </c>
      <c r="P51" s="125">
        <v>9020.0000000000273</v>
      </c>
      <c r="Q51" s="125">
        <v>10799.999999999995</v>
      </c>
      <c r="R51" s="125">
        <v>0</v>
      </c>
      <c r="S51" s="125">
        <v>2299.9999999999955</v>
      </c>
      <c r="T51" s="125">
        <v>0</v>
      </c>
      <c r="U51" s="125">
        <v>0</v>
      </c>
      <c r="V51" s="125">
        <v>0</v>
      </c>
      <c r="W51" s="125">
        <v>0</v>
      </c>
      <c r="X51" s="125">
        <v>0</v>
      </c>
      <c r="Y51" s="125">
        <v>0</v>
      </c>
      <c r="Z51" s="125">
        <v>0</v>
      </c>
      <c r="AA51" s="125">
        <v>0</v>
      </c>
      <c r="AB51" s="125">
        <v>2642.4615384615413</v>
      </c>
      <c r="AC51" s="125">
        <v>0</v>
      </c>
      <c r="AD51" s="125">
        <v>0</v>
      </c>
      <c r="AE51" s="125">
        <v>82175.372549019608</v>
      </c>
      <c r="AF51" s="125">
        <v>0</v>
      </c>
      <c r="AG51" s="125">
        <v>0</v>
      </c>
      <c r="AH51" s="125">
        <v>0</v>
      </c>
      <c r="AI51" s="125">
        <v>121300</v>
      </c>
      <c r="AJ51" s="125">
        <v>0</v>
      </c>
      <c r="AK51" s="125">
        <v>0</v>
      </c>
      <c r="AL51" s="125">
        <v>0</v>
      </c>
      <c r="AM51" s="125">
        <v>31744</v>
      </c>
      <c r="AN51" s="125">
        <v>0</v>
      </c>
      <c r="AO51" s="125">
        <v>0</v>
      </c>
      <c r="AP51" s="125">
        <v>0</v>
      </c>
      <c r="AQ51" s="125">
        <v>0</v>
      </c>
      <c r="AR51" s="125">
        <v>0</v>
      </c>
      <c r="AS51" s="125">
        <v>0</v>
      </c>
      <c r="AT51" s="125">
        <v>0</v>
      </c>
      <c r="AU51" s="125">
        <v>0</v>
      </c>
      <c r="AV51" s="125">
        <v>966725.52975999995</v>
      </c>
      <c r="AW51" s="125">
        <v>145687.83408748108</v>
      </c>
      <c r="AX51" s="125">
        <v>153044</v>
      </c>
      <c r="AY51" s="125">
        <v>122605.49254901957</v>
      </c>
      <c r="AZ51" s="493">
        <v>1265457.3638474811</v>
      </c>
      <c r="BA51" s="493">
        <v>1233713.3638474811</v>
      </c>
      <c r="BB51" s="493">
        <v>4265</v>
      </c>
      <c r="BC51" s="493">
        <v>1296560</v>
      </c>
      <c r="BD51" s="493">
        <v>62846.636152518913</v>
      </c>
      <c r="BE51" s="493">
        <v>0</v>
      </c>
      <c r="BF51" s="493">
        <v>1328304</v>
      </c>
      <c r="BG51" s="125">
        <v>1328303.9999999998</v>
      </c>
      <c r="BH51" s="125">
        <v>0</v>
      </c>
      <c r="BI51" s="493">
        <v>1328304</v>
      </c>
      <c r="BJ51" s="493">
        <v>1175260</v>
      </c>
      <c r="BK51" s="125">
        <v>1175260</v>
      </c>
      <c r="BL51" s="125">
        <v>3865.9868421052633</v>
      </c>
      <c r="BM51" s="125">
        <v>3784.8859934853422</v>
      </c>
      <c r="BN51" s="126">
        <v>2.1427553897135704E-2</v>
      </c>
      <c r="BO51" s="126">
        <v>0</v>
      </c>
      <c r="BP51" s="125">
        <v>0</v>
      </c>
      <c r="BQ51" s="493">
        <v>1328304</v>
      </c>
      <c r="BR51" s="493">
        <v>4265</v>
      </c>
      <c r="BS51" s="493" t="s">
        <v>948</v>
      </c>
      <c r="BT51" s="493">
        <v>4369.4210526315792</v>
      </c>
      <c r="BU51" s="126">
        <v>2.0082268310890994E-2</v>
      </c>
      <c r="BV51" s="125">
        <v>-8083.36</v>
      </c>
      <c r="BW51" s="125">
        <v>1320220.6399999999</v>
      </c>
      <c r="BX51" s="125">
        <v>0</v>
      </c>
      <c r="BY51" s="125">
        <v>1320220.6399999999</v>
      </c>
      <c r="BZ51" s="125">
        <v>31744</v>
      </c>
      <c r="CA51" s="125">
        <v>1288476.6399999999</v>
      </c>
      <c r="CB51" s="490">
        <f t="shared" si="2"/>
        <v>341225.57000000076</v>
      </c>
      <c r="CC51" s="490">
        <f t="shared" si="3"/>
        <v>43743.05</v>
      </c>
      <c r="CD51" s="490">
        <f t="shared" si="4"/>
        <v>62846.636152518913</v>
      </c>
      <c r="CE51" s="490">
        <f>IF(ISERROR(VLOOKUP(A51,'20-21 Cfwds'!A:F,3,FALSE)),0,(VLOOKUP(A51,'20-21 Cfwds'!A:F,3,FALSE)))</f>
        <v>341225.57000000076</v>
      </c>
      <c r="CF51" s="490">
        <f>IF(ISERROR(VLOOKUP(A51,'20-21 Cfwds'!A:G,4,FALSE)),0,(VLOOKUP(A51,'20-21 Cfwds'!A:G,4,FALSE)))</f>
        <v>43743.05</v>
      </c>
      <c r="CG51" s="490"/>
      <c r="CH51" s="490"/>
      <c r="CI51" s="531"/>
      <c r="CJ51" s="531"/>
      <c r="CK51" s="531"/>
      <c r="CL51" s="531"/>
      <c r="CM51" s="531"/>
      <c r="CN51" s="531"/>
      <c r="CO51" s="531"/>
      <c r="CP51" s="531"/>
      <c r="CQ51" s="531"/>
      <c r="CR51" s="531"/>
      <c r="CS51" s="531"/>
      <c r="CT51" s="531"/>
      <c r="CU51" s="531"/>
      <c r="CV51" s="531"/>
      <c r="CW51" s="531"/>
      <c r="CX51" s="531"/>
      <c r="CY51" s="531"/>
      <c r="CZ51" s="531"/>
      <c r="DA51" s="531"/>
      <c r="DB51" s="531"/>
      <c r="DC51" s="531"/>
      <c r="DD51" s="531"/>
      <c r="DE51" s="531"/>
      <c r="DF51" s="531"/>
      <c r="DG51" s="531"/>
      <c r="DH51" s="531"/>
      <c r="DI51" s="531"/>
      <c r="DJ51" s="531"/>
      <c r="DK51" s="531"/>
      <c r="DL51" s="531"/>
      <c r="DM51" s="531"/>
      <c r="DN51" s="531"/>
      <c r="DO51" s="531"/>
      <c r="DP51" s="531"/>
      <c r="DQ51" s="531"/>
      <c r="DR51" s="531"/>
      <c r="DS51" s="531"/>
      <c r="DT51" s="531"/>
      <c r="DU51" s="531"/>
      <c r="DV51" s="531"/>
      <c r="DW51" s="531"/>
      <c r="DX51" s="531"/>
      <c r="DY51" s="531"/>
      <c r="DZ51" s="531"/>
      <c r="EA51" s="531"/>
      <c r="EB51" s="531"/>
      <c r="EC51" s="531"/>
      <c r="ED51" s="531"/>
      <c r="EE51" s="531"/>
      <c r="EF51" s="531"/>
      <c r="EG51" s="531"/>
      <c r="EH51" s="531"/>
      <c r="EI51" s="531"/>
      <c r="EJ51" s="531"/>
      <c r="EK51" s="531"/>
      <c r="EL51" s="531"/>
      <c r="EM51" s="531"/>
      <c r="EN51" s="531"/>
      <c r="EO51" s="531"/>
      <c r="EP51" s="531"/>
      <c r="EQ51" s="531"/>
      <c r="ER51" s="531"/>
      <c r="ES51" s="531"/>
      <c r="ET51" s="531"/>
      <c r="EU51" s="531"/>
      <c r="EV51" s="531"/>
      <c r="EW51" s="531"/>
      <c r="EX51" s="531"/>
      <c r="EY51" s="531"/>
      <c r="EZ51" s="531"/>
      <c r="FA51" s="531"/>
    </row>
    <row r="52" spans="1:157" ht="15" customHeight="1">
      <c r="A52" s="486">
        <f>VLOOKUP(D52,'[18]DfE No.'!C:E,3,FALSE)</f>
        <v>311</v>
      </c>
      <c r="B52" s="486">
        <f>VLOOKUP(D52,'Adjusted Factors 22-23'!C:F,4,FALSE)</f>
        <v>0</v>
      </c>
      <c r="C52" s="491">
        <v>124681</v>
      </c>
      <c r="D52" s="491">
        <v>9352924</v>
      </c>
      <c r="E52" s="492" t="s">
        <v>290</v>
      </c>
      <c r="F52" s="332">
        <v>206</v>
      </c>
      <c r="G52" s="332">
        <v>206</v>
      </c>
      <c r="H52" s="332">
        <v>0</v>
      </c>
      <c r="I52" s="125">
        <v>655083.74713999999</v>
      </c>
      <c r="J52" s="125">
        <v>0</v>
      </c>
      <c r="K52" s="125">
        <v>0</v>
      </c>
      <c r="L52" s="125">
        <v>3289.9999999999959</v>
      </c>
      <c r="M52" s="125">
        <v>0</v>
      </c>
      <c r="N52" s="125">
        <v>4129.9999999999945</v>
      </c>
      <c r="O52" s="125">
        <v>0</v>
      </c>
      <c r="P52" s="125">
        <v>440</v>
      </c>
      <c r="Q52" s="125">
        <v>269.99999999999972</v>
      </c>
      <c r="R52" s="125">
        <v>0</v>
      </c>
      <c r="S52" s="125">
        <v>0</v>
      </c>
      <c r="T52" s="125">
        <v>0</v>
      </c>
      <c r="U52" s="125">
        <v>0</v>
      </c>
      <c r="V52" s="125">
        <v>0</v>
      </c>
      <c r="W52" s="125">
        <v>0</v>
      </c>
      <c r="X52" s="125">
        <v>0</v>
      </c>
      <c r="Y52" s="125">
        <v>0</v>
      </c>
      <c r="Z52" s="125">
        <v>0</v>
      </c>
      <c r="AA52" s="125">
        <v>0</v>
      </c>
      <c r="AB52" s="125">
        <v>4629.1477272727307</v>
      </c>
      <c r="AC52" s="125">
        <v>0</v>
      </c>
      <c r="AD52" s="125">
        <v>0</v>
      </c>
      <c r="AE52" s="125">
        <v>43646.25</v>
      </c>
      <c r="AF52" s="125">
        <v>0</v>
      </c>
      <c r="AG52" s="125">
        <v>0</v>
      </c>
      <c r="AH52" s="125">
        <v>0</v>
      </c>
      <c r="AI52" s="125">
        <v>121300</v>
      </c>
      <c r="AJ52" s="125">
        <v>0</v>
      </c>
      <c r="AK52" s="125">
        <v>0</v>
      </c>
      <c r="AL52" s="125">
        <v>0</v>
      </c>
      <c r="AM52" s="125">
        <v>22954</v>
      </c>
      <c r="AN52" s="125">
        <v>0</v>
      </c>
      <c r="AO52" s="125">
        <v>0</v>
      </c>
      <c r="AP52" s="125">
        <v>0</v>
      </c>
      <c r="AQ52" s="125">
        <v>0</v>
      </c>
      <c r="AR52" s="125">
        <v>0</v>
      </c>
      <c r="AS52" s="125">
        <v>0</v>
      </c>
      <c r="AT52" s="125">
        <v>0</v>
      </c>
      <c r="AU52" s="125">
        <v>0</v>
      </c>
      <c r="AV52" s="125">
        <v>655083.74713999999</v>
      </c>
      <c r="AW52" s="125">
        <v>56405.397727272721</v>
      </c>
      <c r="AX52" s="125">
        <v>144254</v>
      </c>
      <c r="AY52" s="125">
        <v>57706.369999999995</v>
      </c>
      <c r="AZ52" s="493">
        <v>855743.1448672727</v>
      </c>
      <c r="BA52" s="493">
        <v>832789.1448672727</v>
      </c>
      <c r="BB52" s="493">
        <v>4265</v>
      </c>
      <c r="BC52" s="493">
        <v>878590</v>
      </c>
      <c r="BD52" s="493">
        <v>45800.855132727302</v>
      </c>
      <c r="BE52" s="493">
        <v>0</v>
      </c>
      <c r="BF52" s="493">
        <v>901544</v>
      </c>
      <c r="BG52" s="125">
        <v>901544</v>
      </c>
      <c r="BH52" s="125">
        <v>0</v>
      </c>
      <c r="BI52" s="493">
        <v>901544</v>
      </c>
      <c r="BJ52" s="493">
        <v>757290</v>
      </c>
      <c r="BK52" s="125">
        <v>757290</v>
      </c>
      <c r="BL52" s="125">
        <v>3676.1650485436894</v>
      </c>
      <c r="BM52" s="125">
        <v>3594.0096618357488</v>
      </c>
      <c r="BN52" s="126">
        <v>2.2858977698456504E-2</v>
      </c>
      <c r="BO52" s="126">
        <v>0</v>
      </c>
      <c r="BP52" s="125">
        <v>0</v>
      </c>
      <c r="BQ52" s="493">
        <v>901544</v>
      </c>
      <c r="BR52" s="493">
        <v>4265</v>
      </c>
      <c r="BS52" s="493" t="s">
        <v>948</v>
      </c>
      <c r="BT52" s="493">
        <v>4376.4271844660198</v>
      </c>
      <c r="BU52" s="126">
        <v>1.9934866129633244E-2</v>
      </c>
      <c r="BV52" s="125">
        <v>-5477.54</v>
      </c>
      <c r="BW52" s="125">
        <v>896066.46</v>
      </c>
      <c r="BX52" s="125">
        <v>0</v>
      </c>
      <c r="BY52" s="125">
        <v>896066.46</v>
      </c>
      <c r="BZ52" s="125">
        <v>22954</v>
      </c>
      <c r="CA52" s="125">
        <v>873112.46</v>
      </c>
      <c r="CB52" s="490">
        <f t="shared" si="2"/>
        <v>168765.61999999953</v>
      </c>
      <c r="CC52" s="490">
        <f t="shared" si="3"/>
        <v>14316.1</v>
      </c>
      <c r="CD52" s="490">
        <f t="shared" si="4"/>
        <v>45800.855132727302</v>
      </c>
      <c r="CE52" s="490">
        <f>IF(ISERROR(VLOOKUP(A52,'20-21 Cfwds'!A:F,3,FALSE)),0,(VLOOKUP(A52,'20-21 Cfwds'!A:F,3,FALSE)))</f>
        <v>168765.61999999953</v>
      </c>
      <c r="CF52" s="490">
        <f>IF(ISERROR(VLOOKUP(A52,'20-21 Cfwds'!A:G,4,FALSE)),0,(VLOOKUP(A52,'20-21 Cfwds'!A:G,4,FALSE)))</f>
        <v>14316.1</v>
      </c>
      <c r="CG52" s="490"/>
      <c r="CH52" s="490"/>
      <c r="CI52" s="531"/>
      <c r="CJ52" s="531"/>
      <c r="CK52" s="531"/>
      <c r="CL52" s="531"/>
      <c r="CM52" s="531"/>
      <c r="CN52" s="531"/>
      <c r="CO52" s="531"/>
      <c r="CP52" s="531"/>
      <c r="CQ52" s="531"/>
      <c r="CR52" s="531"/>
      <c r="CS52" s="531"/>
      <c r="CT52" s="531"/>
      <c r="CU52" s="531"/>
      <c r="CV52" s="531"/>
      <c r="CW52" s="531"/>
      <c r="CX52" s="531"/>
      <c r="CY52" s="531"/>
      <c r="CZ52" s="531"/>
      <c r="DA52" s="531"/>
      <c r="DB52" s="531"/>
      <c r="DC52" s="531"/>
      <c r="DD52" s="531"/>
      <c r="DE52" s="531"/>
      <c r="DF52" s="531"/>
      <c r="DG52" s="531"/>
      <c r="DH52" s="531"/>
      <c r="DI52" s="531"/>
      <c r="DJ52" s="531"/>
      <c r="DK52" s="531"/>
      <c r="DL52" s="531"/>
      <c r="DM52" s="531"/>
      <c r="DN52" s="531"/>
      <c r="DO52" s="531"/>
      <c r="DP52" s="531"/>
      <c r="DQ52" s="531"/>
      <c r="DR52" s="531"/>
      <c r="DS52" s="531"/>
      <c r="DT52" s="531"/>
      <c r="DU52" s="531"/>
      <c r="DV52" s="531"/>
      <c r="DW52" s="531"/>
      <c r="DX52" s="531"/>
      <c r="DY52" s="531"/>
      <c r="DZ52" s="531"/>
      <c r="EA52" s="531"/>
      <c r="EB52" s="531"/>
      <c r="EC52" s="531"/>
      <c r="ED52" s="531"/>
      <c r="EE52" s="531"/>
      <c r="EF52" s="531"/>
      <c r="EG52" s="531"/>
      <c r="EH52" s="531"/>
      <c r="EI52" s="531"/>
      <c r="EJ52" s="531"/>
      <c r="EK52" s="531"/>
      <c r="EL52" s="531"/>
      <c r="EM52" s="531"/>
      <c r="EN52" s="531"/>
      <c r="EO52" s="531"/>
      <c r="EP52" s="531"/>
      <c r="EQ52" s="531"/>
      <c r="ER52" s="531"/>
      <c r="ES52" s="531"/>
      <c r="ET52" s="531"/>
      <c r="EU52" s="531"/>
      <c r="EV52" s="531"/>
      <c r="EW52" s="531"/>
      <c r="EX52" s="531"/>
      <c r="EY52" s="531"/>
      <c r="EZ52" s="531"/>
      <c r="FA52" s="531"/>
    </row>
    <row r="53" spans="1:157" ht="15" customHeight="1">
      <c r="A53" s="486">
        <f>VLOOKUP(D53,'[18]DfE No.'!C:E,3,FALSE)</f>
        <v>418</v>
      </c>
      <c r="B53" s="486">
        <f>VLOOKUP(D53,'Adjusted Factors 22-23'!C:F,4,FALSE)</f>
        <v>0</v>
      </c>
      <c r="C53" s="491">
        <v>124682</v>
      </c>
      <c r="D53" s="491">
        <v>9352925</v>
      </c>
      <c r="E53" s="492" t="s">
        <v>339</v>
      </c>
      <c r="F53" s="332">
        <v>394</v>
      </c>
      <c r="G53" s="332">
        <v>394</v>
      </c>
      <c r="H53" s="332">
        <v>0</v>
      </c>
      <c r="I53" s="125">
        <v>1252927.16686</v>
      </c>
      <c r="J53" s="125">
        <v>0</v>
      </c>
      <c r="K53" s="125">
        <v>0</v>
      </c>
      <c r="L53" s="125">
        <v>12690.000000000002</v>
      </c>
      <c r="M53" s="125">
        <v>0</v>
      </c>
      <c r="N53" s="125">
        <v>18879.999999999996</v>
      </c>
      <c r="O53" s="125">
        <v>0</v>
      </c>
      <c r="P53" s="125">
        <v>2419.9999999999982</v>
      </c>
      <c r="Q53" s="125">
        <v>3780.0000000000032</v>
      </c>
      <c r="R53" s="125">
        <v>0</v>
      </c>
      <c r="S53" s="125">
        <v>0</v>
      </c>
      <c r="T53" s="125">
        <v>0</v>
      </c>
      <c r="U53" s="125">
        <v>0</v>
      </c>
      <c r="V53" s="125">
        <v>0</v>
      </c>
      <c r="W53" s="125">
        <v>0</v>
      </c>
      <c r="X53" s="125">
        <v>0</v>
      </c>
      <c r="Y53" s="125">
        <v>0</v>
      </c>
      <c r="Z53" s="125">
        <v>0</v>
      </c>
      <c r="AA53" s="125">
        <v>0</v>
      </c>
      <c r="AB53" s="125">
        <v>10695.975975975965</v>
      </c>
      <c r="AC53" s="125">
        <v>0</v>
      </c>
      <c r="AD53" s="125">
        <v>0</v>
      </c>
      <c r="AE53" s="125">
        <v>147973.99416909623</v>
      </c>
      <c r="AF53" s="125">
        <v>0</v>
      </c>
      <c r="AG53" s="125">
        <v>0</v>
      </c>
      <c r="AH53" s="125">
        <v>0</v>
      </c>
      <c r="AI53" s="125">
        <v>121300</v>
      </c>
      <c r="AJ53" s="125">
        <v>0</v>
      </c>
      <c r="AK53" s="125">
        <v>0</v>
      </c>
      <c r="AL53" s="125">
        <v>0</v>
      </c>
      <c r="AM53" s="125">
        <v>33792</v>
      </c>
      <c r="AN53" s="125">
        <v>0</v>
      </c>
      <c r="AO53" s="125">
        <v>0</v>
      </c>
      <c r="AP53" s="125">
        <v>0</v>
      </c>
      <c r="AQ53" s="125">
        <v>0</v>
      </c>
      <c r="AR53" s="125">
        <v>0</v>
      </c>
      <c r="AS53" s="125">
        <v>0</v>
      </c>
      <c r="AT53" s="125">
        <v>0</v>
      </c>
      <c r="AU53" s="125">
        <v>0</v>
      </c>
      <c r="AV53" s="125">
        <v>1252927.16686</v>
      </c>
      <c r="AW53" s="125">
        <v>196439.97014507221</v>
      </c>
      <c r="AX53" s="125">
        <v>155092</v>
      </c>
      <c r="AY53" s="125">
        <v>176854.11416909622</v>
      </c>
      <c r="AZ53" s="493">
        <v>1604459.1370050721</v>
      </c>
      <c r="BA53" s="493">
        <v>1570667.1370050721</v>
      </c>
      <c r="BB53" s="493">
        <v>4265</v>
      </c>
      <c r="BC53" s="493">
        <v>1680410</v>
      </c>
      <c r="BD53" s="493">
        <v>109742.86299492791</v>
      </c>
      <c r="BE53" s="493">
        <v>0</v>
      </c>
      <c r="BF53" s="493">
        <v>1714202</v>
      </c>
      <c r="BG53" s="125">
        <v>1714202</v>
      </c>
      <c r="BH53" s="125">
        <v>0</v>
      </c>
      <c r="BI53" s="493">
        <v>1714202</v>
      </c>
      <c r="BJ53" s="493">
        <v>1559110</v>
      </c>
      <c r="BK53" s="125">
        <v>1559110</v>
      </c>
      <c r="BL53" s="125">
        <v>3957.1319796954313</v>
      </c>
      <c r="BM53" s="125">
        <v>3872.1319796954313</v>
      </c>
      <c r="BN53" s="126">
        <v>2.1951731099487424E-2</v>
      </c>
      <c r="BO53" s="126">
        <v>0</v>
      </c>
      <c r="BP53" s="125">
        <v>0</v>
      </c>
      <c r="BQ53" s="493">
        <v>1714202</v>
      </c>
      <c r="BR53" s="493">
        <v>4265</v>
      </c>
      <c r="BS53" s="493" t="s">
        <v>948</v>
      </c>
      <c r="BT53" s="493">
        <v>4350.7664974619292</v>
      </c>
      <c r="BU53" s="126">
        <v>1.9926078947493764E-2</v>
      </c>
      <c r="BV53" s="125">
        <v>-10476.459999999999</v>
      </c>
      <c r="BW53" s="125">
        <v>1703725.54</v>
      </c>
      <c r="BX53" s="125">
        <v>0</v>
      </c>
      <c r="BY53" s="125">
        <v>1703725.54</v>
      </c>
      <c r="BZ53" s="125">
        <v>33792</v>
      </c>
      <c r="CA53" s="125">
        <v>1669933.54</v>
      </c>
      <c r="CB53" s="490">
        <f t="shared" si="2"/>
        <v>323098.34000000078</v>
      </c>
      <c r="CC53" s="490">
        <f t="shared" si="3"/>
        <v>7266.25</v>
      </c>
      <c r="CD53" s="490">
        <f t="shared" si="4"/>
        <v>109742.86299492791</v>
      </c>
      <c r="CE53" s="490">
        <f>IF(ISERROR(VLOOKUP(A53,'20-21 Cfwds'!A:F,3,FALSE)),0,(VLOOKUP(A53,'20-21 Cfwds'!A:F,3,FALSE)))</f>
        <v>323098.34000000078</v>
      </c>
      <c r="CF53" s="490">
        <f>IF(ISERROR(VLOOKUP(A53,'20-21 Cfwds'!A:G,4,FALSE)),0,(VLOOKUP(A53,'20-21 Cfwds'!A:G,4,FALSE)))</f>
        <v>7266.25</v>
      </c>
      <c r="CG53" s="490"/>
      <c r="CH53" s="490"/>
      <c r="CI53" s="531"/>
      <c r="CJ53" s="531"/>
      <c r="CK53" s="531"/>
      <c r="CL53" s="531"/>
      <c r="CM53" s="531"/>
      <c r="CN53" s="531"/>
      <c r="CO53" s="531"/>
      <c r="CP53" s="531"/>
      <c r="CQ53" s="531"/>
      <c r="CR53" s="531"/>
      <c r="CS53" s="531"/>
      <c r="CT53" s="531"/>
      <c r="CU53" s="531"/>
      <c r="CV53" s="531"/>
      <c r="CW53" s="531"/>
      <c r="CX53" s="531"/>
      <c r="CY53" s="531"/>
      <c r="CZ53" s="531"/>
      <c r="DA53" s="531"/>
      <c r="DB53" s="531"/>
      <c r="DC53" s="531"/>
      <c r="DD53" s="531"/>
      <c r="DE53" s="531"/>
      <c r="DF53" s="531"/>
      <c r="DG53" s="531"/>
      <c r="DH53" s="531"/>
      <c r="DI53" s="531"/>
      <c r="DJ53" s="531"/>
      <c r="DK53" s="531"/>
      <c r="DL53" s="531"/>
      <c r="DM53" s="531"/>
      <c r="DN53" s="531"/>
      <c r="DO53" s="531"/>
      <c r="DP53" s="531"/>
      <c r="DQ53" s="531"/>
      <c r="DR53" s="531"/>
      <c r="DS53" s="531"/>
      <c r="DT53" s="531"/>
      <c r="DU53" s="531"/>
      <c r="DV53" s="531"/>
      <c r="DW53" s="531"/>
      <c r="DX53" s="531"/>
      <c r="DY53" s="531"/>
      <c r="DZ53" s="531"/>
      <c r="EA53" s="531"/>
      <c r="EB53" s="531"/>
      <c r="EC53" s="531"/>
      <c r="ED53" s="531"/>
      <c r="EE53" s="531"/>
      <c r="EF53" s="531"/>
      <c r="EG53" s="531"/>
      <c r="EH53" s="531"/>
      <c r="EI53" s="531"/>
      <c r="EJ53" s="531"/>
      <c r="EK53" s="531"/>
      <c r="EL53" s="531"/>
      <c r="EM53" s="531"/>
      <c r="EN53" s="531"/>
      <c r="EO53" s="531"/>
      <c r="EP53" s="531"/>
      <c r="EQ53" s="531"/>
      <c r="ER53" s="531"/>
      <c r="ES53" s="531"/>
      <c r="ET53" s="531"/>
      <c r="EU53" s="531"/>
      <c r="EV53" s="531"/>
      <c r="EW53" s="531"/>
      <c r="EX53" s="531"/>
      <c r="EY53" s="531"/>
      <c r="EZ53" s="531"/>
      <c r="FA53" s="531"/>
    </row>
    <row r="54" spans="1:157" ht="15" customHeight="1">
      <c r="A54" s="486">
        <f>VLOOKUP(D54,'[18]DfE No.'!C:E,3,FALSE)</f>
        <v>341</v>
      </c>
      <c r="B54" s="486">
        <f>VLOOKUP(D54,'Adjusted Factors 22-23'!C:F,4,FALSE)</f>
        <v>0</v>
      </c>
      <c r="C54" s="491">
        <v>124685</v>
      </c>
      <c r="D54" s="491">
        <v>9352928</v>
      </c>
      <c r="E54" s="492" t="s">
        <v>308</v>
      </c>
      <c r="F54" s="332">
        <v>74</v>
      </c>
      <c r="G54" s="332">
        <v>74</v>
      </c>
      <c r="H54" s="332">
        <v>0</v>
      </c>
      <c r="I54" s="125">
        <v>235321.34605999998</v>
      </c>
      <c r="J54" s="125">
        <v>0</v>
      </c>
      <c r="K54" s="125">
        <v>0</v>
      </c>
      <c r="L54" s="125">
        <v>1409.9999999999986</v>
      </c>
      <c r="M54" s="125">
        <v>0</v>
      </c>
      <c r="N54" s="125">
        <v>2360.0000000000023</v>
      </c>
      <c r="O54" s="125">
        <v>0</v>
      </c>
      <c r="P54" s="125">
        <v>0</v>
      </c>
      <c r="Q54" s="125">
        <v>0</v>
      </c>
      <c r="R54" s="125">
        <v>0</v>
      </c>
      <c r="S54" s="125">
        <v>0</v>
      </c>
      <c r="T54" s="125">
        <v>0</v>
      </c>
      <c r="U54" s="125">
        <v>0</v>
      </c>
      <c r="V54" s="125">
        <v>0</v>
      </c>
      <c r="W54" s="125">
        <v>0</v>
      </c>
      <c r="X54" s="125">
        <v>0</v>
      </c>
      <c r="Y54" s="125">
        <v>0</v>
      </c>
      <c r="Z54" s="125">
        <v>0</v>
      </c>
      <c r="AA54" s="125">
        <v>0</v>
      </c>
      <c r="AB54" s="125">
        <v>3981.9047619047601</v>
      </c>
      <c r="AC54" s="125">
        <v>0</v>
      </c>
      <c r="AD54" s="125">
        <v>0</v>
      </c>
      <c r="AE54" s="125">
        <v>17820.655737704918</v>
      </c>
      <c r="AF54" s="125">
        <v>0</v>
      </c>
      <c r="AG54" s="125">
        <v>3292.9999999999932</v>
      </c>
      <c r="AH54" s="125">
        <v>0</v>
      </c>
      <c r="AI54" s="125">
        <v>121300</v>
      </c>
      <c r="AJ54" s="125">
        <v>55000</v>
      </c>
      <c r="AK54" s="125">
        <v>0</v>
      </c>
      <c r="AL54" s="125">
        <v>0</v>
      </c>
      <c r="AM54" s="125">
        <v>12100.75</v>
      </c>
      <c r="AN54" s="125">
        <v>0</v>
      </c>
      <c r="AO54" s="125">
        <v>0</v>
      </c>
      <c r="AP54" s="125">
        <v>0</v>
      </c>
      <c r="AQ54" s="125">
        <v>46400</v>
      </c>
      <c r="AR54" s="125">
        <v>0</v>
      </c>
      <c r="AS54" s="125">
        <v>0</v>
      </c>
      <c r="AT54" s="125">
        <v>0</v>
      </c>
      <c r="AU54" s="125">
        <v>0</v>
      </c>
      <c r="AV54" s="125">
        <v>235321.34605999998</v>
      </c>
      <c r="AW54" s="125">
        <v>28865.560499609674</v>
      </c>
      <c r="AX54" s="125">
        <v>234800.75</v>
      </c>
      <c r="AY54" s="125">
        <v>29700.77573770492</v>
      </c>
      <c r="AZ54" s="493">
        <v>498987.65655960963</v>
      </c>
      <c r="BA54" s="493">
        <v>440486.90655960963</v>
      </c>
      <c r="BB54" s="493">
        <v>4265</v>
      </c>
      <c r="BC54" s="493">
        <v>315610</v>
      </c>
      <c r="BD54" s="493">
        <v>0</v>
      </c>
      <c r="BE54" s="493">
        <v>0</v>
      </c>
      <c r="BF54" s="493">
        <v>498987.65655960963</v>
      </c>
      <c r="BG54" s="125">
        <v>498987.65655960963</v>
      </c>
      <c r="BH54" s="125">
        <v>0</v>
      </c>
      <c r="BI54" s="493">
        <v>374110.75</v>
      </c>
      <c r="BJ54" s="493">
        <v>185710</v>
      </c>
      <c r="BK54" s="125">
        <v>310586.90655960963</v>
      </c>
      <c r="BL54" s="125">
        <v>4197.1203589136439</v>
      </c>
      <c r="BM54" s="125">
        <v>3786.8007964705885</v>
      </c>
      <c r="BN54" s="126">
        <v>0.10835520126262928</v>
      </c>
      <c r="BO54" s="126">
        <v>0</v>
      </c>
      <c r="BP54" s="125">
        <v>0</v>
      </c>
      <c r="BQ54" s="493">
        <v>498987.65655960963</v>
      </c>
      <c r="BR54" s="493">
        <v>5952.5257643190489</v>
      </c>
      <c r="BS54" s="493" t="s">
        <v>948</v>
      </c>
      <c r="BT54" s="493">
        <v>6743.0764399947248</v>
      </c>
      <c r="BU54" s="126">
        <v>0.12323200085589514</v>
      </c>
      <c r="BV54" s="125">
        <v>-1967.66</v>
      </c>
      <c r="BW54" s="125">
        <v>497019.99655960966</v>
      </c>
      <c r="BX54" s="125">
        <v>0</v>
      </c>
      <c r="BY54" s="125">
        <v>497019.99655960966</v>
      </c>
      <c r="BZ54" s="125">
        <v>12100.75</v>
      </c>
      <c r="CA54" s="125">
        <v>484919.24655960966</v>
      </c>
      <c r="CB54" s="490">
        <f t="shared" si="2"/>
        <v>113198.67000000004</v>
      </c>
      <c r="CC54" s="490">
        <f t="shared" si="3"/>
        <v>18627.07</v>
      </c>
      <c r="CD54" s="490">
        <f t="shared" si="4"/>
        <v>0</v>
      </c>
      <c r="CE54" s="490">
        <f>IF(ISERROR(VLOOKUP(A54,'20-21 Cfwds'!A:F,3,FALSE)),0,(VLOOKUP(A54,'20-21 Cfwds'!A:F,3,FALSE)))</f>
        <v>113198.67000000004</v>
      </c>
      <c r="CF54" s="490">
        <f>IF(ISERROR(VLOOKUP(A54,'20-21 Cfwds'!A:G,4,FALSE)),0,(VLOOKUP(A54,'20-21 Cfwds'!A:G,4,FALSE)))</f>
        <v>18627.07</v>
      </c>
      <c r="CG54" s="490"/>
      <c r="CH54" s="490"/>
      <c r="CI54" s="531"/>
      <c r="CJ54" s="531"/>
      <c r="CK54" s="531"/>
      <c r="CL54" s="531"/>
      <c r="CM54" s="531"/>
      <c r="CN54" s="531"/>
      <c r="CO54" s="531"/>
      <c r="CP54" s="531"/>
      <c r="CQ54" s="531"/>
      <c r="CR54" s="531"/>
      <c r="CS54" s="531"/>
      <c r="CT54" s="531"/>
      <c r="CU54" s="531"/>
      <c r="CV54" s="531"/>
      <c r="CW54" s="531"/>
      <c r="CX54" s="531"/>
      <c r="CY54" s="531"/>
      <c r="CZ54" s="531"/>
      <c r="DA54" s="531"/>
      <c r="DB54" s="531"/>
      <c r="DC54" s="531"/>
      <c r="DD54" s="531"/>
      <c r="DE54" s="531"/>
      <c r="DF54" s="531"/>
      <c r="DG54" s="531"/>
      <c r="DH54" s="531"/>
      <c r="DI54" s="531"/>
      <c r="DJ54" s="531"/>
      <c r="DK54" s="531"/>
      <c r="DL54" s="531"/>
      <c r="DM54" s="531"/>
      <c r="DN54" s="531"/>
      <c r="DO54" s="531"/>
      <c r="DP54" s="531"/>
      <c r="DQ54" s="531"/>
      <c r="DR54" s="531"/>
      <c r="DS54" s="531"/>
      <c r="DT54" s="531"/>
      <c r="DU54" s="531"/>
      <c r="DV54" s="531"/>
      <c r="DW54" s="531"/>
      <c r="DX54" s="531"/>
      <c r="DY54" s="531"/>
      <c r="DZ54" s="531"/>
      <c r="EA54" s="531"/>
      <c r="EB54" s="531"/>
      <c r="EC54" s="531"/>
      <c r="ED54" s="531"/>
      <c r="EE54" s="531"/>
      <c r="EF54" s="531"/>
      <c r="EG54" s="531"/>
      <c r="EH54" s="531"/>
      <c r="EI54" s="531"/>
      <c r="EJ54" s="531"/>
      <c r="EK54" s="531"/>
      <c r="EL54" s="531"/>
      <c r="EM54" s="531"/>
      <c r="EN54" s="531"/>
      <c r="EO54" s="531"/>
      <c r="EP54" s="531"/>
      <c r="EQ54" s="531"/>
      <c r="ER54" s="531"/>
      <c r="ES54" s="531"/>
      <c r="ET54" s="531"/>
      <c r="EU54" s="531"/>
      <c r="EV54" s="531"/>
      <c r="EW54" s="531"/>
      <c r="EX54" s="531"/>
      <c r="EY54" s="531"/>
      <c r="EZ54" s="531"/>
      <c r="FA54" s="531"/>
    </row>
    <row r="55" spans="1:157" ht="15" customHeight="1">
      <c r="A55" s="486">
        <f>VLOOKUP(D55,'[18]DfE No.'!C:E,3,FALSE)</f>
        <v>307</v>
      </c>
      <c r="B55" s="486">
        <f>VLOOKUP(D55,'Adjusted Factors 22-23'!C:F,4,FALSE)</f>
        <v>0</v>
      </c>
      <c r="C55" s="491">
        <v>131962</v>
      </c>
      <c r="D55" s="491">
        <v>9352929</v>
      </c>
      <c r="E55" s="492" t="s">
        <v>955</v>
      </c>
      <c r="F55" s="332">
        <v>409</v>
      </c>
      <c r="G55" s="332">
        <v>409</v>
      </c>
      <c r="H55" s="332">
        <v>0</v>
      </c>
      <c r="I55" s="125">
        <v>1300627.4397099998</v>
      </c>
      <c r="J55" s="125">
        <v>0</v>
      </c>
      <c r="K55" s="125">
        <v>0</v>
      </c>
      <c r="L55" s="125">
        <v>19269.999999999978</v>
      </c>
      <c r="M55" s="125">
        <v>0</v>
      </c>
      <c r="N55" s="125">
        <v>25369.999999999913</v>
      </c>
      <c r="O55" s="125">
        <v>0</v>
      </c>
      <c r="P55" s="125">
        <v>0</v>
      </c>
      <c r="Q55" s="125">
        <v>270.66176470588204</v>
      </c>
      <c r="R55" s="125">
        <v>0</v>
      </c>
      <c r="S55" s="125">
        <v>461.12745098039164</v>
      </c>
      <c r="T55" s="125">
        <v>0</v>
      </c>
      <c r="U55" s="125">
        <v>0</v>
      </c>
      <c r="V55" s="125">
        <v>0</v>
      </c>
      <c r="W55" s="125">
        <v>0</v>
      </c>
      <c r="X55" s="125">
        <v>0</v>
      </c>
      <c r="Y55" s="125">
        <v>0</v>
      </c>
      <c r="Z55" s="125">
        <v>0</v>
      </c>
      <c r="AA55" s="125">
        <v>0</v>
      </c>
      <c r="AB55" s="125">
        <v>12438.002832861192</v>
      </c>
      <c r="AC55" s="125">
        <v>0</v>
      </c>
      <c r="AD55" s="125">
        <v>0</v>
      </c>
      <c r="AE55" s="125">
        <v>116886.01744186046</v>
      </c>
      <c r="AF55" s="125">
        <v>0</v>
      </c>
      <c r="AG55" s="125">
        <v>0</v>
      </c>
      <c r="AH55" s="125">
        <v>0</v>
      </c>
      <c r="AI55" s="125">
        <v>121300</v>
      </c>
      <c r="AJ55" s="125">
        <v>0</v>
      </c>
      <c r="AK55" s="125">
        <v>0</v>
      </c>
      <c r="AL55" s="125">
        <v>0</v>
      </c>
      <c r="AM55" s="125">
        <v>51712</v>
      </c>
      <c r="AN55" s="125">
        <v>0</v>
      </c>
      <c r="AO55" s="125">
        <v>0</v>
      </c>
      <c r="AP55" s="125">
        <v>0</v>
      </c>
      <c r="AQ55" s="125">
        <v>0</v>
      </c>
      <c r="AR55" s="125">
        <v>0</v>
      </c>
      <c r="AS55" s="125">
        <v>0</v>
      </c>
      <c r="AT55" s="125">
        <v>0</v>
      </c>
      <c r="AU55" s="125">
        <v>0</v>
      </c>
      <c r="AV55" s="125">
        <v>1300627.4397099998</v>
      </c>
      <c r="AW55" s="125">
        <v>174695.80949040782</v>
      </c>
      <c r="AX55" s="125">
        <v>173012</v>
      </c>
      <c r="AY55" s="125">
        <v>149567.03204970353</v>
      </c>
      <c r="AZ55" s="493">
        <v>1648335.2492004076</v>
      </c>
      <c r="BA55" s="493">
        <v>1596623.2492004076</v>
      </c>
      <c r="BB55" s="493">
        <v>4265</v>
      </c>
      <c r="BC55" s="493">
        <v>1744385</v>
      </c>
      <c r="BD55" s="493">
        <v>147761.75079959235</v>
      </c>
      <c r="BE55" s="493">
        <v>0</v>
      </c>
      <c r="BF55" s="493">
        <v>1796097</v>
      </c>
      <c r="BG55" s="125">
        <v>1796097</v>
      </c>
      <c r="BH55" s="125">
        <v>0</v>
      </c>
      <c r="BI55" s="493">
        <v>1796097</v>
      </c>
      <c r="BJ55" s="493">
        <v>1623085</v>
      </c>
      <c r="BK55" s="125">
        <v>1623085</v>
      </c>
      <c r="BL55" s="125">
        <v>3968.4229828850857</v>
      </c>
      <c r="BM55" s="125">
        <v>3879.7524752475247</v>
      </c>
      <c r="BN55" s="126">
        <v>2.2854681633241038E-2</v>
      </c>
      <c r="BO55" s="126">
        <v>0</v>
      </c>
      <c r="BP55" s="125">
        <v>0</v>
      </c>
      <c r="BQ55" s="493">
        <v>1796097</v>
      </c>
      <c r="BR55" s="493">
        <v>4265</v>
      </c>
      <c r="BS55" s="493" t="s">
        <v>948</v>
      </c>
      <c r="BT55" s="493">
        <v>4391.4352078239608</v>
      </c>
      <c r="BU55" s="126">
        <v>1.936750413740973E-2</v>
      </c>
      <c r="BV55" s="125">
        <v>-10875.31</v>
      </c>
      <c r="BW55" s="125">
        <v>1785221.69</v>
      </c>
      <c r="BX55" s="125">
        <v>0</v>
      </c>
      <c r="BY55" s="125">
        <v>1785221.69</v>
      </c>
      <c r="BZ55" s="125">
        <v>51712</v>
      </c>
      <c r="CA55" s="125">
        <v>1733509.69</v>
      </c>
      <c r="CB55" s="490">
        <f t="shared" si="2"/>
        <v>188201.49000000069</v>
      </c>
      <c r="CC55" s="490">
        <f t="shared" si="3"/>
        <v>3620.4799999999996</v>
      </c>
      <c r="CD55" s="490">
        <f t="shared" si="4"/>
        <v>147761.75079959235</v>
      </c>
      <c r="CE55" s="490">
        <f>IF(ISERROR(VLOOKUP(A55,'20-21 Cfwds'!A:F,3,FALSE)),0,(VLOOKUP(A55,'20-21 Cfwds'!A:F,3,FALSE)))</f>
        <v>188201.49000000069</v>
      </c>
      <c r="CF55" s="490">
        <f>IF(ISERROR(VLOOKUP(A55,'20-21 Cfwds'!A:G,4,FALSE)),0,(VLOOKUP(A55,'20-21 Cfwds'!A:G,4,FALSE)))</f>
        <v>3620.4799999999996</v>
      </c>
      <c r="CG55" s="490"/>
      <c r="CH55" s="490"/>
      <c r="CI55" s="531"/>
      <c r="CJ55" s="531"/>
      <c r="CK55" s="531"/>
      <c r="CL55" s="531"/>
      <c r="CM55" s="531"/>
      <c r="CN55" s="531"/>
      <c r="CO55" s="531"/>
      <c r="CP55" s="531"/>
      <c r="CQ55" s="531"/>
      <c r="CR55" s="531"/>
      <c r="CS55" s="531"/>
      <c r="CT55" s="531"/>
      <c r="CU55" s="531"/>
      <c r="CV55" s="531"/>
      <c r="CW55" s="531"/>
      <c r="CX55" s="531"/>
      <c r="CY55" s="531"/>
      <c r="CZ55" s="531"/>
      <c r="DA55" s="531"/>
      <c r="DB55" s="531"/>
      <c r="DC55" s="531"/>
      <c r="DD55" s="531"/>
      <c r="DE55" s="531"/>
      <c r="DF55" s="531"/>
      <c r="DG55" s="531"/>
      <c r="DH55" s="531"/>
      <c r="DI55" s="531"/>
      <c r="DJ55" s="531"/>
      <c r="DK55" s="531"/>
      <c r="DL55" s="531"/>
      <c r="DM55" s="531"/>
      <c r="DN55" s="531"/>
      <c r="DO55" s="531"/>
      <c r="DP55" s="531"/>
      <c r="DQ55" s="531"/>
      <c r="DR55" s="531"/>
      <c r="DS55" s="531"/>
      <c r="DT55" s="531"/>
      <c r="DU55" s="531"/>
      <c r="DV55" s="531"/>
      <c r="DW55" s="531"/>
      <c r="DX55" s="531"/>
      <c r="DY55" s="531"/>
      <c r="DZ55" s="531"/>
      <c r="EA55" s="531"/>
      <c r="EB55" s="531"/>
      <c r="EC55" s="531"/>
      <c r="ED55" s="531"/>
      <c r="EE55" s="531"/>
      <c r="EF55" s="531"/>
      <c r="EG55" s="531"/>
      <c r="EH55" s="531"/>
      <c r="EI55" s="531"/>
      <c r="EJ55" s="531"/>
      <c r="EK55" s="531"/>
      <c r="EL55" s="531"/>
      <c r="EM55" s="531"/>
      <c r="EN55" s="531"/>
      <c r="EO55" s="531"/>
      <c r="EP55" s="531"/>
      <c r="EQ55" s="531"/>
      <c r="ER55" s="531"/>
      <c r="ES55" s="531"/>
      <c r="ET55" s="531"/>
      <c r="EU55" s="531"/>
      <c r="EV55" s="531"/>
      <c r="EW55" s="531"/>
      <c r="EX55" s="531"/>
      <c r="EY55" s="531"/>
      <c r="EZ55" s="531"/>
      <c r="FA55" s="531"/>
    </row>
    <row r="56" spans="1:157" ht="15" customHeight="1">
      <c r="A56" s="486">
        <f>VLOOKUP(D56,'[18]DfE No.'!C:E,3,FALSE)</f>
        <v>238</v>
      </c>
      <c r="B56" s="486">
        <f>VLOOKUP(D56,'Adjusted Factors 22-23'!C:F,4,FALSE)</f>
        <v>0</v>
      </c>
      <c r="C56" s="491">
        <v>133605</v>
      </c>
      <c r="D56" s="491">
        <v>9352931</v>
      </c>
      <c r="E56" s="492" t="s">
        <v>248</v>
      </c>
      <c r="F56" s="332">
        <v>109</v>
      </c>
      <c r="G56" s="332">
        <v>109</v>
      </c>
      <c r="H56" s="332">
        <v>0</v>
      </c>
      <c r="I56" s="125">
        <v>346621.98270999995</v>
      </c>
      <c r="J56" s="125">
        <v>0</v>
      </c>
      <c r="K56" s="125">
        <v>0</v>
      </c>
      <c r="L56" s="125">
        <v>10810.00000000002</v>
      </c>
      <c r="M56" s="125">
        <v>0</v>
      </c>
      <c r="N56" s="125">
        <v>15930.000000000024</v>
      </c>
      <c r="O56" s="125">
        <v>0</v>
      </c>
      <c r="P56" s="125">
        <v>1998.3333333333326</v>
      </c>
      <c r="Q56" s="125">
        <v>0</v>
      </c>
      <c r="R56" s="125">
        <v>0</v>
      </c>
      <c r="S56" s="125">
        <v>0</v>
      </c>
      <c r="T56" s="125">
        <v>0</v>
      </c>
      <c r="U56" s="125">
        <v>0</v>
      </c>
      <c r="V56" s="125">
        <v>0</v>
      </c>
      <c r="W56" s="125">
        <v>0</v>
      </c>
      <c r="X56" s="125">
        <v>0</v>
      </c>
      <c r="Y56" s="125">
        <v>0</v>
      </c>
      <c r="Z56" s="125">
        <v>0</v>
      </c>
      <c r="AA56" s="125">
        <v>0</v>
      </c>
      <c r="AB56" s="125">
        <v>3849.0625</v>
      </c>
      <c r="AC56" s="125">
        <v>0</v>
      </c>
      <c r="AD56" s="125">
        <v>0</v>
      </c>
      <c r="AE56" s="125">
        <v>24634.000000000004</v>
      </c>
      <c r="AF56" s="125">
        <v>0</v>
      </c>
      <c r="AG56" s="125">
        <v>11688.231481481491</v>
      </c>
      <c r="AH56" s="125">
        <v>0</v>
      </c>
      <c r="AI56" s="125">
        <v>121300</v>
      </c>
      <c r="AJ56" s="125">
        <v>0</v>
      </c>
      <c r="AK56" s="125">
        <v>0</v>
      </c>
      <c r="AL56" s="125">
        <v>0</v>
      </c>
      <c r="AM56" s="125">
        <v>23702.5</v>
      </c>
      <c r="AN56" s="125">
        <v>0</v>
      </c>
      <c r="AO56" s="125">
        <v>0</v>
      </c>
      <c r="AP56" s="125">
        <v>0</v>
      </c>
      <c r="AQ56" s="125">
        <v>0</v>
      </c>
      <c r="AR56" s="125">
        <v>0</v>
      </c>
      <c r="AS56" s="125">
        <v>0</v>
      </c>
      <c r="AT56" s="125">
        <v>0</v>
      </c>
      <c r="AU56" s="125">
        <v>0</v>
      </c>
      <c r="AV56" s="125">
        <v>346621.98270999995</v>
      </c>
      <c r="AW56" s="125">
        <v>68909.627314814876</v>
      </c>
      <c r="AX56" s="125">
        <v>145002.5</v>
      </c>
      <c r="AY56" s="125">
        <v>48998.286666666696</v>
      </c>
      <c r="AZ56" s="493">
        <v>560534.11002481484</v>
      </c>
      <c r="BA56" s="493">
        <v>536831.61002481484</v>
      </c>
      <c r="BB56" s="493">
        <v>4265</v>
      </c>
      <c r="BC56" s="493">
        <v>464885</v>
      </c>
      <c r="BD56" s="493">
        <v>0</v>
      </c>
      <c r="BE56" s="493">
        <v>0</v>
      </c>
      <c r="BF56" s="493">
        <v>560534.11002481484</v>
      </c>
      <c r="BG56" s="125">
        <v>560534.11002481473</v>
      </c>
      <c r="BH56" s="125">
        <v>0</v>
      </c>
      <c r="BI56" s="493">
        <v>488587.5</v>
      </c>
      <c r="BJ56" s="493">
        <v>343585</v>
      </c>
      <c r="BK56" s="125">
        <v>415531.61002481484</v>
      </c>
      <c r="BL56" s="125">
        <v>3812.2166057322461</v>
      </c>
      <c r="BM56" s="125">
        <v>3643.985404</v>
      </c>
      <c r="BN56" s="126">
        <v>4.6166815472855297E-2</v>
      </c>
      <c r="BO56" s="126">
        <v>0</v>
      </c>
      <c r="BP56" s="125">
        <v>0</v>
      </c>
      <c r="BQ56" s="493">
        <v>560534.11002481484</v>
      </c>
      <c r="BR56" s="493">
        <v>4925.0606424294938</v>
      </c>
      <c r="BS56" s="493" t="s">
        <v>948</v>
      </c>
      <c r="BT56" s="493">
        <v>5142.5147708698605</v>
      </c>
      <c r="BU56" s="126">
        <v>9.5218429141357142E-3</v>
      </c>
      <c r="BV56" s="125">
        <v>-2898.31</v>
      </c>
      <c r="BW56" s="125">
        <v>557635.80002481479</v>
      </c>
      <c r="BX56" s="125">
        <v>0</v>
      </c>
      <c r="BY56" s="125">
        <v>557635.80002481479</v>
      </c>
      <c r="BZ56" s="125">
        <v>23702.5</v>
      </c>
      <c r="CA56" s="125">
        <v>533933.30002481479</v>
      </c>
      <c r="CB56" s="490">
        <f t="shared" si="2"/>
        <v>99246.929999999818</v>
      </c>
      <c r="CC56" s="490">
        <f t="shared" si="3"/>
        <v>2003.6800000000003</v>
      </c>
      <c r="CD56" s="490">
        <f t="shared" si="4"/>
        <v>0</v>
      </c>
      <c r="CE56" s="490">
        <f>IF(ISERROR(VLOOKUP(A56,'20-21 Cfwds'!A:F,3,FALSE)),0,(VLOOKUP(A56,'20-21 Cfwds'!A:F,3,FALSE)))</f>
        <v>99246.929999999818</v>
      </c>
      <c r="CF56" s="490">
        <f>IF(ISERROR(VLOOKUP(A56,'20-21 Cfwds'!A:G,4,FALSE)),0,(VLOOKUP(A56,'20-21 Cfwds'!A:G,4,FALSE)))</f>
        <v>2003.6800000000003</v>
      </c>
      <c r="CG56" s="490"/>
      <c r="CH56" s="490"/>
      <c r="CI56" s="531"/>
      <c r="CJ56" s="531"/>
      <c r="CK56" s="531"/>
      <c r="CL56" s="531"/>
      <c r="CM56" s="531"/>
      <c r="CN56" s="531"/>
      <c r="CO56" s="531"/>
      <c r="CP56" s="531"/>
      <c r="CQ56" s="531"/>
      <c r="CR56" s="531"/>
      <c r="CS56" s="531"/>
      <c r="CT56" s="531"/>
      <c r="CU56" s="531"/>
      <c r="CV56" s="531"/>
      <c r="CW56" s="531"/>
      <c r="CX56" s="531"/>
      <c r="CY56" s="531"/>
      <c r="CZ56" s="531"/>
      <c r="DA56" s="531"/>
      <c r="DB56" s="531"/>
      <c r="DC56" s="531"/>
      <c r="DD56" s="531"/>
      <c r="DE56" s="531"/>
      <c r="DF56" s="531"/>
      <c r="DG56" s="531"/>
      <c r="DH56" s="531"/>
      <c r="DI56" s="531"/>
      <c r="DJ56" s="531"/>
      <c r="DK56" s="531"/>
      <c r="DL56" s="531"/>
      <c r="DM56" s="531"/>
      <c r="DN56" s="531"/>
      <c r="DO56" s="531"/>
      <c r="DP56" s="531"/>
      <c r="DQ56" s="531"/>
      <c r="DR56" s="531"/>
      <c r="DS56" s="531"/>
      <c r="DT56" s="531"/>
      <c r="DU56" s="531"/>
      <c r="DV56" s="531"/>
      <c r="DW56" s="531"/>
      <c r="DX56" s="531"/>
      <c r="DY56" s="531"/>
      <c r="DZ56" s="531"/>
      <c r="EA56" s="531"/>
      <c r="EB56" s="531"/>
      <c r="EC56" s="531"/>
      <c r="ED56" s="531"/>
      <c r="EE56" s="531"/>
      <c r="EF56" s="531"/>
      <c r="EG56" s="531"/>
      <c r="EH56" s="531"/>
      <c r="EI56" s="531"/>
      <c r="EJ56" s="531"/>
      <c r="EK56" s="531"/>
      <c r="EL56" s="531"/>
      <c r="EM56" s="531"/>
      <c r="EN56" s="531"/>
      <c r="EO56" s="531"/>
      <c r="EP56" s="531"/>
      <c r="EQ56" s="531"/>
      <c r="ER56" s="531"/>
      <c r="ES56" s="531"/>
      <c r="ET56" s="531"/>
      <c r="EU56" s="531"/>
      <c r="EV56" s="531"/>
      <c r="EW56" s="531"/>
      <c r="EX56" s="531"/>
      <c r="EY56" s="531"/>
      <c r="EZ56" s="531"/>
      <c r="FA56" s="531"/>
    </row>
    <row r="57" spans="1:157" ht="15" customHeight="1">
      <c r="A57" s="486">
        <f>VLOOKUP(D57,'[18]DfE No.'!C:E,3,FALSE)</f>
        <v>400</v>
      </c>
      <c r="B57" s="486">
        <f>VLOOKUP(D57,'Adjusted Factors 22-23'!C:F,4,FALSE)</f>
        <v>0</v>
      </c>
      <c r="C57" s="491">
        <v>124686</v>
      </c>
      <c r="D57" s="491">
        <v>9353000</v>
      </c>
      <c r="E57" s="492" t="s">
        <v>956</v>
      </c>
      <c r="F57" s="332">
        <v>165</v>
      </c>
      <c r="G57" s="332">
        <v>165</v>
      </c>
      <c r="H57" s="332">
        <v>0</v>
      </c>
      <c r="I57" s="125">
        <v>524703.00134999992</v>
      </c>
      <c r="J57" s="125">
        <v>0</v>
      </c>
      <c r="K57" s="125">
        <v>0</v>
      </c>
      <c r="L57" s="125">
        <v>9399.9999999999836</v>
      </c>
      <c r="M57" s="125">
        <v>0</v>
      </c>
      <c r="N57" s="125">
        <v>12979.999999999967</v>
      </c>
      <c r="O57" s="125">
        <v>0</v>
      </c>
      <c r="P57" s="125">
        <v>7968.2926829268217</v>
      </c>
      <c r="Q57" s="125">
        <v>543.29268292682877</v>
      </c>
      <c r="R57" s="125">
        <v>0</v>
      </c>
      <c r="S57" s="125">
        <v>0</v>
      </c>
      <c r="T57" s="125">
        <v>0</v>
      </c>
      <c r="U57" s="125">
        <v>0</v>
      </c>
      <c r="V57" s="125">
        <v>0</v>
      </c>
      <c r="W57" s="125">
        <v>0</v>
      </c>
      <c r="X57" s="125">
        <v>0</v>
      </c>
      <c r="Y57" s="125">
        <v>0</v>
      </c>
      <c r="Z57" s="125">
        <v>0</v>
      </c>
      <c r="AA57" s="125">
        <v>0</v>
      </c>
      <c r="AB57" s="125">
        <v>0</v>
      </c>
      <c r="AC57" s="125">
        <v>0</v>
      </c>
      <c r="AD57" s="125">
        <v>0</v>
      </c>
      <c r="AE57" s="125">
        <v>47696.511627906977</v>
      </c>
      <c r="AF57" s="125">
        <v>0</v>
      </c>
      <c r="AG57" s="125">
        <v>0</v>
      </c>
      <c r="AH57" s="125">
        <v>0</v>
      </c>
      <c r="AI57" s="125">
        <v>121300</v>
      </c>
      <c r="AJ57" s="125">
        <v>0</v>
      </c>
      <c r="AK57" s="125">
        <v>0</v>
      </c>
      <c r="AL57" s="125">
        <v>0</v>
      </c>
      <c r="AM57" s="125">
        <v>20583.75</v>
      </c>
      <c r="AN57" s="125">
        <v>0</v>
      </c>
      <c r="AO57" s="125">
        <v>0</v>
      </c>
      <c r="AP57" s="125">
        <v>0</v>
      </c>
      <c r="AQ57" s="125">
        <v>0</v>
      </c>
      <c r="AR57" s="125">
        <v>0</v>
      </c>
      <c r="AS57" s="125">
        <v>0</v>
      </c>
      <c r="AT57" s="125">
        <v>0</v>
      </c>
      <c r="AU57" s="125">
        <v>0</v>
      </c>
      <c r="AV57" s="125">
        <v>524703.00134999992</v>
      </c>
      <c r="AW57" s="125">
        <v>78588.096993760584</v>
      </c>
      <c r="AX57" s="125">
        <v>141883.75</v>
      </c>
      <c r="AY57" s="125">
        <v>73137.424310833769</v>
      </c>
      <c r="AZ57" s="493">
        <v>745174.84834376047</v>
      </c>
      <c r="BA57" s="493">
        <v>724591.09834376047</v>
      </c>
      <c r="BB57" s="493">
        <v>4265</v>
      </c>
      <c r="BC57" s="493">
        <v>703725</v>
      </c>
      <c r="BD57" s="493">
        <v>0</v>
      </c>
      <c r="BE57" s="493">
        <v>0</v>
      </c>
      <c r="BF57" s="493">
        <v>745174.84834376047</v>
      </c>
      <c r="BG57" s="125">
        <v>745174.84834376059</v>
      </c>
      <c r="BH57" s="125">
        <v>0</v>
      </c>
      <c r="BI57" s="493">
        <v>724308.75</v>
      </c>
      <c r="BJ57" s="493">
        <v>582425</v>
      </c>
      <c r="BK57" s="125">
        <v>603291.09834376047</v>
      </c>
      <c r="BL57" s="125">
        <v>3656.3096869318815</v>
      </c>
      <c r="BM57" s="125">
        <v>3661.2209988636369</v>
      </c>
      <c r="BN57" s="126">
        <v>-1.3414409928490249E-3</v>
      </c>
      <c r="BO57" s="126">
        <v>1.9841440992849024E-2</v>
      </c>
      <c r="BP57" s="125">
        <v>11986.243567770882</v>
      </c>
      <c r="BQ57" s="493">
        <v>757161.0919115314</v>
      </c>
      <c r="BR57" s="493">
        <v>4464.1051024941298</v>
      </c>
      <c r="BS57" s="493" t="s">
        <v>948</v>
      </c>
      <c r="BT57" s="493">
        <v>4588.8551024941298</v>
      </c>
      <c r="BU57" s="126">
        <v>2.7191881899388592E-2</v>
      </c>
      <c r="BV57" s="125">
        <v>-4387.3500000000004</v>
      </c>
      <c r="BW57" s="125">
        <v>752773.74191153143</v>
      </c>
      <c r="BX57" s="125">
        <v>0</v>
      </c>
      <c r="BY57" s="125">
        <v>752773.74191153143</v>
      </c>
      <c r="BZ57" s="125">
        <v>20583.75</v>
      </c>
      <c r="CA57" s="125">
        <v>732189.99191153143</v>
      </c>
      <c r="CB57" s="490">
        <f t="shared" si="2"/>
        <v>63325.39999999979</v>
      </c>
      <c r="CC57" s="490">
        <f t="shared" si="3"/>
        <v>3813.6399999999994</v>
      </c>
      <c r="CD57" s="490">
        <f t="shared" si="4"/>
        <v>0</v>
      </c>
      <c r="CE57" s="490">
        <f>IF(ISERROR(VLOOKUP(A57,'20-21 Cfwds'!A:F,3,FALSE)),0,(VLOOKUP(A57,'20-21 Cfwds'!A:F,3,FALSE)))</f>
        <v>63325.39999999979</v>
      </c>
      <c r="CF57" s="490">
        <f>IF(ISERROR(VLOOKUP(A57,'20-21 Cfwds'!A:G,4,FALSE)),0,(VLOOKUP(A57,'20-21 Cfwds'!A:G,4,FALSE)))</f>
        <v>3813.6399999999994</v>
      </c>
      <c r="CG57" s="490"/>
      <c r="CH57" s="490"/>
      <c r="CI57" s="531"/>
      <c r="CJ57" s="531"/>
      <c r="CK57" s="531"/>
      <c r="CL57" s="531"/>
      <c r="CM57" s="531"/>
      <c r="CN57" s="531"/>
      <c r="CO57" s="531"/>
      <c r="CP57" s="531"/>
      <c r="CQ57" s="531"/>
      <c r="CR57" s="531"/>
      <c r="CS57" s="531"/>
      <c r="CT57" s="531"/>
      <c r="CU57" s="531"/>
      <c r="CV57" s="531"/>
      <c r="CW57" s="531"/>
      <c r="CX57" s="531"/>
      <c r="CY57" s="531"/>
      <c r="CZ57" s="531"/>
      <c r="DA57" s="531"/>
      <c r="DB57" s="531"/>
      <c r="DC57" s="531"/>
      <c r="DD57" s="531"/>
      <c r="DE57" s="531"/>
      <c r="DF57" s="531"/>
      <c r="DG57" s="531"/>
      <c r="DH57" s="531"/>
      <c r="DI57" s="531"/>
      <c r="DJ57" s="531"/>
      <c r="DK57" s="531"/>
      <c r="DL57" s="531"/>
      <c r="DM57" s="531"/>
      <c r="DN57" s="531"/>
      <c r="DO57" s="531"/>
      <c r="DP57" s="531"/>
      <c r="DQ57" s="531"/>
      <c r="DR57" s="531"/>
      <c r="DS57" s="531"/>
      <c r="DT57" s="531"/>
      <c r="DU57" s="531"/>
      <c r="DV57" s="531"/>
      <c r="DW57" s="531"/>
      <c r="DX57" s="531"/>
      <c r="DY57" s="531"/>
      <c r="DZ57" s="531"/>
      <c r="EA57" s="531"/>
      <c r="EB57" s="531"/>
      <c r="EC57" s="531"/>
      <c r="ED57" s="531"/>
      <c r="EE57" s="531"/>
      <c r="EF57" s="531"/>
      <c r="EG57" s="531"/>
      <c r="EH57" s="531"/>
      <c r="EI57" s="531"/>
      <c r="EJ57" s="531"/>
      <c r="EK57" s="531"/>
      <c r="EL57" s="531"/>
      <c r="EM57" s="531"/>
      <c r="EN57" s="531"/>
      <c r="EO57" s="531"/>
      <c r="EP57" s="531"/>
      <c r="EQ57" s="531"/>
      <c r="ER57" s="531"/>
      <c r="ES57" s="531"/>
      <c r="ET57" s="531"/>
      <c r="EU57" s="531"/>
      <c r="EV57" s="531"/>
      <c r="EW57" s="531"/>
      <c r="EX57" s="531"/>
      <c r="EY57" s="531"/>
      <c r="EZ57" s="531"/>
      <c r="FA57" s="531"/>
    </row>
    <row r="58" spans="1:157" ht="15" customHeight="1">
      <c r="A58" s="486">
        <f>VLOOKUP(D58,'[18]DfE No.'!C:E,3,FALSE)</f>
        <v>405</v>
      </c>
      <c r="B58" s="486">
        <f>VLOOKUP(D58,'Adjusted Factors 22-23'!C:F,4,FALSE)</f>
        <v>0</v>
      </c>
      <c r="C58" s="491">
        <v>124688</v>
      </c>
      <c r="D58" s="491">
        <v>9353003</v>
      </c>
      <c r="E58" s="492" t="s">
        <v>957</v>
      </c>
      <c r="F58" s="332">
        <v>161</v>
      </c>
      <c r="G58" s="332">
        <v>161</v>
      </c>
      <c r="H58" s="332">
        <v>0</v>
      </c>
      <c r="I58" s="125">
        <v>511982.92858999997</v>
      </c>
      <c r="J58" s="125">
        <v>0</v>
      </c>
      <c r="K58" s="125">
        <v>0</v>
      </c>
      <c r="L58" s="125">
        <v>9870.0000000000273</v>
      </c>
      <c r="M58" s="125">
        <v>0</v>
      </c>
      <c r="N58" s="125">
        <v>12979.999999999976</v>
      </c>
      <c r="O58" s="125">
        <v>0</v>
      </c>
      <c r="P58" s="125">
        <v>879.99999999999966</v>
      </c>
      <c r="Q58" s="125">
        <v>2699.9999999999991</v>
      </c>
      <c r="R58" s="125">
        <v>0</v>
      </c>
      <c r="S58" s="125">
        <v>6899.9999999999973</v>
      </c>
      <c r="T58" s="125">
        <v>0</v>
      </c>
      <c r="U58" s="125">
        <v>0</v>
      </c>
      <c r="V58" s="125">
        <v>0</v>
      </c>
      <c r="W58" s="125">
        <v>0</v>
      </c>
      <c r="X58" s="125">
        <v>0</v>
      </c>
      <c r="Y58" s="125">
        <v>0</v>
      </c>
      <c r="Z58" s="125">
        <v>0</v>
      </c>
      <c r="AA58" s="125">
        <v>0</v>
      </c>
      <c r="AB58" s="125">
        <v>0</v>
      </c>
      <c r="AC58" s="125">
        <v>0</v>
      </c>
      <c r="AD58" s="125">
        <v>0</v>
      </c>
      <c r="AE58" s="125">
        <v>39296.879999999997</v>
      </c>
      <c r="AF58" s="125">
        <v>0</v>
      </c>
      <c r="AG58" s="125">
        <v>0</v>
      </c>
      <c r="AH58" s="125">
        <v>0</v>
      </c>
      <c r="AI58" s="125">
        <v>121300</v>
      </c>
      <c r="AJ58" s="125">
        <v>0</v>
      </c>
      <c r="AK58" s="125">
        <v>0</v>
      </c>
      <c r="AL58" s="125">
        <v>0</v>
      </c>
      <c r="AM58" s="125">
        <v>10229.5</v>
      </c>
      <c r="AN58" s="125">
        <v>0</v>
      </c>
      <c r="AO58" s="125">
        <v>0</v>
      </c>
      <c r="AP58" s="125">
        <v>0</v>
      </c>
      <c r="AQ58" s="125">
        <v>0</v>
      </c>
      <c r="AR58" s="125">
        <v>0</v>
      </c>
      <c r="AS58" s="125">
        <v>0</v>
      </c>
      <c r="AT58" s="125">
        <v>0</v>
      </c>
      <c r="AU58" s="125">
        <v>0</v>
      </c>
      <c r="AV58" s="125">
        <v>511982.92858999997</v>
      </c>
      <c r="AW58" s="125">
        <v>72626.880000000005</v>
      </c>
      <c r="AX58" s="125">
        <v>131529.5</v>
      </c>
      <c r="AY58" s="125">
        <v>65957</v>
      </c>
      <c r="AZ58" s="493">
        <v>716139.30859000003</v>
      </c>
      <c r="BA58" s="493">
        <v>705909.80859000003</v>
      </c>
      <c r="BB58" s="493">
        <v>4265</v>
      </c>
      <c r="BC58" s="493">
        <v>686665</v>
      </c>
      <c r="BD58" s="493">
        <v>0</v>
      </c>
      <c r="BE58" s="493">
        <v>0</v>
      </c>
      <c r="BF58" s="493">
        <v>716139.30859000003</v>
      </c>
      <c r="BG58" s="125">
        <v>716139.30858999991</v>
      </c>
      <c r="BH58" s="125">
        <v>0</v>
      </c>
      <c r="BI58" s="493">
        <v>696894.5</v>
      </c>
      <c r="BJ58" s="493">
        <v>565365</v>
      </c>
      <c r="BK58" s="125">
        <v>584609.80859000003</v>
      </c>
      <c r="BL58" s="125">
        <v>3631.1168235403729</v>
      </c>
      <c r="BM58" s="125">
        <v>3569.5679524390243</v>
      </c>
      <c r="BN58" s="126">
        <v>1.7242666877736089E-2</v>
      </c>
      <c r="BO58" s="126">
        <v>1.2573331222639102E-3</v>
      </c>
      <c r="BP58" s="125">
        <v>722.5898990225096</v>
      </c>
      <c r="BQ58" s="493">
        <v>716861.89848902251</v>
      </c>
      <c r="BR58" s="493">
        <v>4389.0211086274694</v>
      </c>
      <c r="BS58" s="493" t="s">
        <v>948</v>
      </c>
      <c r="BT58" s="493">
        <v>4452.558375708214</v>
      </c>
      <c r="BU58" s="126">
        <v>1.8524499304911402E-2</v>
      </c>
      <c r="BV58" s="125">
        <v>-4280.99</v>
      </c>
      <c r="BW58" s="125">
        <v>712580.90848902252</v>
      </c>
      <c r="BX58" s="125">
        <v>0</v>
      </c>
      <c r="BY58" s="125">
        <v>712580.90848902252</v>
      </c>
      <c r="BZ58" s="125">
        <v>10229.5</v>
      </c>
      <c r="CA58" s="125">
        <v>702351.40848902252</v>
      </c>
      <c r="CB58" s="490">
        <f t="shared" si="2"/>
        <v>89725.889999999665</v>
      </c>
      <c r="CC58" s="490">
        <f t="shared" si="3"/>
        <v>2756.75</v>
      </c>
      <c r="CD58" s="490">
        <f t="shared" si="4"/>
        <v>0</v>
      </c>
      <c r="CE58" s="490">
        <f>IF(ISERROR(VLOOKUP(A58,'20-21 Cfwds'!A:F,3,FALSE)),0,(VLOOKUP(A58,'20-21 Cfwds'!A:F,3,FALSE)))</f>
        <v>89725.889999999665</v>
      </c>
      <c r="CF58" s="490">
        <f>IF(ISERROR(VLOOKUP(A58,'20-21 Cfwds'!A:G,4,FALSE)),0,(VLOOKUP(A58,'20-21 Cfwds'!A:G,4,FALSE)))</f>
        <v>2756.75</v>
      </c>
      <c r="CG58" s="490"/>
      <c r="CH58" s="490"/>
      <c r="CI58" s="531"/>
      <c r="CJ58" s="531"/>
      <c r="CK58" s="531"/>
      <c r="CL58" s="531"/>
      <c r="CM58" s="531"/>
      <c r="CN58" s="531"/>
      <c r="CO58" s="531"/>
      <c r="CP58" s="531"/>
      <c r="CQ58" s="531"/>
      <c r="CR58" s="531"/>
      <c r="CS58" s="531"/>
      <c r="CT58" s="531"/>
      <c r="CU58" s="531"/>
      <c r="CV58" s="531"/>
      <c r="CW58" s="531"/>
      <c r="CX58" s="531"/>
      <c r="CY58" s="531"/>
      <c r="CZ58" s="531"/>
      <c r="DA58" s="531"/>
      <c r="DB58" s="531"/>
      <c r="DC58" s="531"/>
      <c r="DD58" s="531"/>
      <c r="DE58" s="531"/>
      <c r="DF58" s="531"/>
      <c r="DG58" s="531"/>
      <c r="DH58" s="531"/>
      <c r="DI58" s="531"/>
      <c r="DJ58" s="531"/>
      <c r="DK58" s="531"/>
      <c r="DL58" s="531"/>
      <c r="DM58" s="531"/>
      <c r="DN58" s="531"/>
      <c r="DO58" s="531"/>
      <c r="DP58" s="531"/>
      <c r="DQ58" s="531"/>
      <c r="DR58" s="531"/>
      <c r="DS58" s="531"/>
      <c r="DT58" s="531"/>
      <c r="DU58" s="531"/>
      <c r="DV58" s="531"/>
      <c r="DW58" s="531"/>
      <c r="DX58" s="531"/>
      <c r="DY58" s="531"/>
      <c r="DZ58" s="531"/>
      <c r="EA58" s="531"/>
      <c r="EB58" s="531"/>
      <c r="EC58" s="531"/>
      <c r="ED58" s="531"/>
      <c r="EE58" s="531"/>
      <c r="EF58" s="531"/>
      <c r="EG58" s="531"/>
      <c r="EH58" s="531"/>
      <c r="EI58" s="531"/>
      <c r="EJ58" s="531"/>
      <c r="EK58" s="531"/>
      <c r="EL58" s="531"/>
      <c r="EM58" s="531"/>
      <c r="EN58" s="531"/>
      <c r="EO58" s="531"/>
      <c r="EP58" s="531"/>
      <c r="EQ58" s="531"/>
      <c r="ER58" s="531"/>
      <c r="ES58" s="531"/>
      <c r="ET58" s="531"/>
      <c r="EU58" s="531"/>
      <c r="EV58" s="531"/>
      <c r="EW58" s="531"/>
      <c r="EX58" s="531"/>
      <c r="EY58" s="531"/>
      <c r="EZ58" s="531"/>
      <c r="FA58" s="531"/>
    </row>
    <row r="59" spans="1:157" ht="15" customHeight="1">
      <c r="A59" s="486">
        <f>VLOOKUP(D59,'[18]DfE No.'!C:E,3,FALSE)</f>
        <v>406</v>
      </c>
      <c r="B59" s="486">
        <f>VLOOKUP(D59,'Adjusted Factors 22-23'!C:F,4,FALSE)</f>
        <v>0</v>
      </c>
      <c r="C59" s="491">
        <v>124689</v>
      </c>
      <c r="D59" s="491">
        <v>9353004</v>
      </c>
      <c r="E59" s="492" t="s">
        <v>958</v>
      </c>
      <c r="F59" s="332">
        <v>88</v>
      </c>
      <c r="G59" s="332">
        <v>88</v>
      </c>
      <c r="H59" s="332">
        <v>0</v>
      </c>
      <c r="I59" s="125">
        <v>279841.60071999999</v>
      </c>
      <c r="J59" s="125">
        <v>0</v>
      </c>
      <c r="K59" s="125">
        <v>0</v>
      </c>
      <c r="L59" s="125">
        <v>5170</v>
      </c>
      <c r="M59" s="125">
        <v>0</v>
      </c>
      <c r="N59" s="125">
        <v>7079.9999999999809</v>
      </c>
      <c r="O59" s="125">
        <v>0</v>
      </c>
      <c r="P59" s="125">
        <v>0</v>
      </c>
      <c r="Q59" s="125">
        <v>0</v>
      </c>
      <c r="R59" s="125">
        <v>0</v>
      </c>
      <c r="S59" s="125">
        <v>0</v>
      </c>
      <c r="T59" s="125">
        <v>0</v>
      </c>
      <c r="U59" s="125">
        <v>0</v>
      </c>
      <c r="V59" s="125">
        <v>0</v>
      </c>
      <c r="W59" s="125">
        <v>0</v>
      </c>
      <c r="X59" s="125">
        <v>0</v>
      </c>
      <c r="Y59" s="125">
        <v>0</v>
      </c>
      <c r="Z59" s="125">
        <v>0</v>
      </c>
      <c r="AA59" s="125">
        <v>0</v>
      </c>
      <c r="AB59" s="125">
        <v>0</v>
      </c>
      <c r="AC59" s="125">
        <v>0</v>
      </c>
      <c r="AD59" s="125">
        <v>0</v>
      </c>
      <c r="AE59" s="125">
        <v>22657.215189873416</v>
      </c>
      <c r="AF59" s="125">
        <v>0</v>
      </c>
      <c r="AG59" s="125">
        <v>4366.0000000000291</v>
      </c>
      <c r="AH59" s="125">
        <v>0</v>
      </c>
      <c r="AI59" s="125">
        <v>121300</v>
      </c>
      <c r="AJ59" s="125">
        <v>45380.507343124162</v>
      </c>
      <c r="AK59" s="125">
        <v>0</v>
      </c>
      <c r="AL59" s="125">
        <v>0</v>
      </c>
      <c r="AM59" s="125">
        <v>8982</v>
      </c>
      <c r="AN59" s="125">
        <v>0</v>
      </c>
      <c r="AO59" s="125">
        <v>0</v>
      </c>
      <c r="AP59" s="125">
        <v>0</v>
      </c>
      <c r="AQ59" s="125">
        <v>0</v>
      </c>
      <c r="AR59" s="125">
        <v>0</v>
      </c>
      <c r="AS59" s="125">
        <v>0</v>
      </c>
      <c r="AT59" s="125">
        <v>0</v>
      </c>
      <c r="AU59" s="125">
        <v>0</v>
      </c>
      <c r="AV59" s="125">
        <v>279841.60071999999</v>
      </c>
      <c r="AW59" s="125">
        <v>39273.21518987343</v>
      </c>
      <c r="AX59" s="125">
        <v>175662.50734312416</v>
      </c>
      <c r="AY59" s="125">
        <v>38777.335189873411</v>
      </c>
      <c r="AZ59" s="493">
        <v>494777.32325299759</v>
      </c>
      <c r="BA59" s="493">
        <v>485795.32325299759</v>
      </c>
      <c r="BB59" s="493">
        <v>4265</v>
      </c>
      <c r="BC59" s="493">
        <v>375320</v>
      </c>
      <c r="BD59" s="493">
        <v>0</v>
      </c>
      <c r="BE59" s="493">
        <v>0</v>
      </c>
      <c r="BF59" s="493">
        <v>494777.32325299759</v>
      </c>
      <c r="BG59" s="125">
        <v>494777.32325299759</v>
      </c>
      <c r="BH59" s="125">
        <v>0</v>
      </c>
      <c r="BI59" s="493">
        <v>384302</v>
      </c>
      <c r="BJ59" s="493">
        <v>208639.49265687584</v>
      </c>
      <c r="BK59" s="125">
        <v>319114.81590987346</v>
      </c>
      <c r="BL59" s="125">
        <v>3626.304726248562</v>
      </c>
      <c r="BM59" s="125">
        <v>3056.4187848092192</v>
      </c>
      <c r="BN59" s="126">
        <v>0.18645545050035245</v>
      </c>
      <c r="BO59" s="126">
        <v>0</v>
      </c>
      <c r="BP59" s="125">
        <v>0</v>
      </c>
      <c r="BQ59" s="493">
        <v>494777.32325299759</v>
      </c>
      <c r="BR59" s="493">
        <v>5520.4014006022453</v>
      </c>
      <c r="BS59" s="493" t="s">
        <v>948</v>
      </c>
      <c r="BT59" s="493">
        <v>5622.4695824204273</v>
      </c>
      <c r="BU59" s="126">
        <v>0.14615678179737435</v>
      </c>
      <c r="BV59" s="125">
        <v>-2339.92</v>
      </c>
      <c r="BW59" s="125">
        <v>492437.40325299761</v>
      </c>
      <c r="BX59" s="125">
        <v>0</v>
      </c>
      <c r="BY59" s="125">
        <v>492437.40325299761</v>
      </c>
      <c r="BZ59" s="125">
        <v>8982</v>
      </c>
      <c r="CA59" s="125">
        <v>483455.40325299761</v>
      </c>
      <c r="CB59" s="490">
        <f t="shared" si="2"/>
        <v>66955.399999999907</v>
      </c>
      <c r="CC59" s="490">
        <f t="shared" si="3"/>
        <v>8590.25</v>
      </c>
      <c r="CD59" s="490">
        <f t="shared" si="4"/>
        <v>0</v>
      </c>
      <c r="CE59" s="490">
        <f>IF(ISERROR(VLOOKUP(A59,'20-21 Cfwds'!A:F,3,FALSE)),0,(VLOOKUP(A59,'20-21 Cfwds'!A:F,3,FALSE)))</f>
        <v>66955.399999999907</v>
      </c>
      <c r="CF59" s="490">
        <f>IF(ISERROR(VLOOKUP(A59,'20-21 Cfwds'!A:G,4,FALSE)),0,(VLOOKUP(A59,'20-21 Cfwds'!A:G,4,FALSE)))</f>
        <v>8590.25</v>
      </c>
      <c r="CG59" s="490"/>
      <c r="CH59" s="490"/>
      <c r="CI59" s="531"/>
      <c r="CJ59" s="531"/>
      <c r="CK59" s="531"/>
      <c r="CL59" s="531"/>
      <c r="CM59" s="531"/>
      <c r="CN59" s="531"/>
      <c r="CO59" s="531"/>
      <c r="CP59" s="531"/>
      <c r="CQ59" s="531"/>
      <c r="CR59" s="531"/>
      <c r="CS59" s="531"/>
      <c r="CT59" s="531"/>
      <c r="CU59" s="531"/>
      <c r="CV59" s="531"/>
      <c r="CW59" s="531"/>
      <c r="CX59" s="531"/>
      <c r="CY59" s="531"/>
      <c r="CZ59" s="531"/>
      <c r="DA59" s="531"/>
      <c r="DB59" s="531"/>
      <c r="DC59" s="531"/>
      <c r="DD59" s="531"/>
      <c r="DE59" s="531"/>
      <c r="DF59" s="531"/>
      <c r="DG59" s="531"/>
      <c r="DH59" s="531"/>
      <c r="DI59" s="531"/>
      <c r="DJ59" s="531"/>
      <c r="DK59" s="531"/>
      <c r="DL59" s="531"/>
      <c r="DM59" s="531"/>
      <c r="DN59" s="531"/>
      <c r="DO59" s="531"/>
      <c r="DP59" s="531"/>
      <c r="DQ59" s="531"/>
      <c r="DR59" s="531"/>
      <c r="DS59" s="531"/>
      <c r="DT59" s="531"/>
      <c r="DU59" s="531"/>
      <c r="DV59" s="531"/>
      <c r="DW59" s="531"/>
      <c r="DX59" s="531"/>
      <c r="DY59" s="531"/>
      <c r="DZ59" s="531"/>
      <c r="EA59" s="531"/>
      <c r="EB59" s="531"/>
      <c r="EC59" s="531"/>
      <c r="ED59" s="531"/>
      <c r="EE59" s="531"/>
      <c r="EF59" s="531"/>
      <c r="EG59" s="531"/>
      <c r="EH59" s="531"/>
      <c r="EI59" s="531"/>
      <c r="EJ59" s="531"/>
      <c r="EK59" s="531"/>
      <c r="EL59" s="531"/>
      <c r="EM59" s="531"/>
      <c r="EN59" s="531"/>
      <c r="EO59" s="531"/>
      <c r="EP59" s="531"/>
      <c r="EQ59" s="531"/>
      <c r="ER59" s="531"/>
      <c r="ES59" s="531"/>
      <c r="ET59" s="531"/>
      <c r="EU59" s="531"/>
      <c r="EV59" s="531"/>
      <c r="EW59" s="531"/>
      <c r="EX59" s="531"/>
      <c r="EY59" s="531"/>
      <c r="EZ59" s="531"/>
      <c r="FA59" s="531"/>
    </row>
    <row r="60" spans="1:157" ht="15" customHeight="1">
      <c r="A60" s="486">
        <f>VLOOKUP(D60,'[18]DfE No.'!C:E,3,FALSE)</f>
        <v>407</v>
      </c>
      <c r="B60" s="486">
        <f>VLOOKUP(D60,'Adjusted Factors 22-23'!C:F,4,FALSE)</f>
        <v>0</v>
      </c>
      <c r="C60" s="491">
        <v>124690</v>
      </c>
      <c r="D60" s="491">
        <v>9353005</v>
      </c>
      <c r="E60" s="492" t="s">
        <v>959</v>
      </c>
      <c r="F60" s="332">
        <v>186</v>
      </c>
      <c r="G60" s="332">
        <v>186</v>
      </c>
      <c r="H60" s="332">
        <v>0</v>
      </c>
      <c r="I60" s="125">
        <v>591483.38333999994</v>
      </c>
      <c r="J60" s="125">
        <v>0</v>
      </c>
      <c r="K60" s="125">
        <v>0</v>
      </c>
      <c r="L60" s="125">
        <v>10339.999999999989</v>
      </c>
      <c r="M60" s="125">
        <v>0</v>
      </c>
      <c r="N60" s="125">
        <v>12979.999999999987</v>
      </c>
      <c r="O60" s="125">
        <v>0</v>
      </c>
      <c r="P60" s="125">
        <v>0</v>
      </c>
      <c r="Q60" s="125">
        <v>0</v>
      </c>
      <c r="R60" s="125">
        <v>0</v>
      </c>
      <c r="S60" s="125">
        <v>0</v>
      </c>
      <c r="T60" s="125">
        <v>0</v>
      </c>
      <c r="U60" s="125">
        <v>0</v>
      </c>
      <c r="V60" s="125">
        <v>0</v>
      </c>
      <c r="W60" s="125">
        <v>0</v>
      </c>
      <c r="X60" s="125">
        <v>0</v>
      </c>
      <c r="Y60" s="125">
        <v>0</v>
      </c>
      <c r="Z60" s="125">
        <v>0</v>
      </c>
      <c r="AA60" s="125">
        <v>0</v>
      </c>
      <c r="AB60" s="125">
        <v>0</v>
      </c>
      <c r="AC60" s="125">
        <v>0</v>
      </c>
      <c r="AD60" s="125">
        <v>0</v>
      </c>
      <c r="AE60" s="125">
        <v>48396.710526315794</v>
      </c>
      <c r="AF60" s="125">
        <v>0</v>
      </c>
      <c r="AG60" s="125">
        <v>0</v>
      </c>
      <c r="AH60" s="125">
        <v>0</v>
      </c>
      <c r="AI60" s="125">
        <v>121300</v>
      </c>
      <c r="AJ60" s="125">
        <v>0</v>
      </c>
      <c r="AK60" s="125">
        <v>0</v>
      </c>
      <c r="AL60" s="125">
        <v>0</v>
      </c>
      <c r="AM60" s="125">
        <v>14471</v>
      </c>
      <c r="AN60" s="125">
        <v>0</v>
      </c>
      <c r="AO60" s="125">
        <v>0</v>
      </c>
      <c r="AP60" s="125">
        <v>0</v>
      </c>
      <c r="AQ60" s="125">
        <v>0</v>
      </c>
      <c r="AR60" s="125">
        <v>0</v>
      </c>
      <c r="AS60" s="125">
        <v>0</v>
      </c>
      <c r="AT60" s="125">
        <v>0</v>
      </c>
      <c r="AU60" s="125">
        <v>0</v>
      </c>
      <c r="AV60" s="125">
        <v>591483.38333999994</v>
      </c>
      <c r="AW60" s="125">
        <v>71716.710526315772</v>
      </c>
      <c r="AX60" s="125">
        <v>135771</v>
      </c>
      <c r="AY60" s="125">
        <v>70051.830526315782</v>
      </c>
      <c r="AZ60" s="493">
        <v>798971.09386631567</v>
      </c>
      <c r="BA60" s="493">
        <v>784500.09386631567</v>
      </c>
      <c r="BB60" s="493">
        <v>4265</v>
      </c>
      <c r="BC60" s="493">
        <v>793290</v>
      </c>
      <c r="BD60" s="493">
        <v>8789.9061336843297</v>
      </c>
      <c r="BE60" s="493">
        <v>0</v>
      </c>
      <c r="BF60" s="493">
        <v>807761</v>
      </c>
      <c r="BG60" s="125">
        <v>807761.00000000012</v>
      </c>
      <c r="BH60" s="125">
        <v>0</v>
      </c>
      <c r="BI60" s="493">
        <v>807761</v>
      </c>
      <c r="BJ60" s="493">
        <v>671990</v>
      </c>
      <c r="BK60" s="125">
        <v>671990</v>
      </c>
      <c r="BL60" s="125">
        <v>3612.8494623655915</v>
      </c>
      <c r="BM60" s="125">
        <v>3477.8481955974839</v>
      </c>
      <c r="BN60" s="126">
        <v>3.8817469646605658E-2</v>
      </c>
      <c r="BO60" s="126">
        <v>0</v>
      </c>
      <c r="BP60" s="125">
        <v>0</v>
      </c>
      <c r="BQ60" s="493">
        <v>807761</v>
      </c>
      <c r="BR60" s="493">
        <v>4265</v>
      </c>
      <c r="BS60" s="493" t="s">
        <v>948</v>
      </c>
      <c r="BT60" s="493">
        <v>4342.8010752688169</v>
      </c>
      <c r="BU60" s="126">
        <v>2.5502878652110539E-3</v>
      </c>
      <c r="BV60" s="125">
        <v>-4945.74</v>
      </c>
      <c r="BW60" s="125">
        <v>802815.26</v>
      </c>
      <c r="BX60" s="125">
        <v>0</v>
      </c>
      <c r="BY60" s="125">
        <v>802815.26</v>
      </c>
      <c r="BZ60" s="125">
        <v>14471</v>
      </c>
      <c r="CA60" s="125">
        <v>788344.26</v>
      </c>
      <c r="CB60" s="490">
        <f t="shared" si="2"/>
        <v>133564.15000000002</v>
      </c>
      <c r="CC60" s="490">
        <f t="shared" si="3"/>
        <v>2288.3000000000002</v>
      </c>
      <c r="CD60" s="490">
        <f t="shared" si="4"/>
        <v>8789.9061336843297</v>
      </c>
      <c r="CE60" s="490">
        <f>IF(ISERROR(VLOOKUP(A60,'20-21 Cfwds'!A:F,3,FALSE)),0,(VLOOKUP(A60,'20-21 Cfwds'!A:F,3,FALSE)))</f>
        <v>133564.15000000002</v>
      </c>
      <c r="CF60" s="490">
        <f>IF(ISERROR(VLOOKUP(A60,'20-21 Cfwds'!A:G,4,FALSE)),0,(VLOOKUP(A60,'20-21 Cfwds'!A:G,4,FALSE)))</f>
        <v>2288.3000000000002</v>
      </c>
      <c r="CG60" s="490"/>
      <c r="CH60" s="490"/>
      <c r="CI60" s="531"/>
      <c r="CJ60" s="531"/>
      <c r="CK60" s="531"/>
      <c r="CL60" s="531"/>
      <c r="CM60" s="531"/>
      <c r="CN60" s="531"/>
      <c r="CO60" s="531"/>
      <c r="CP60" s="531"/>
      <c r="CQ60" s="531"/>
      <c r="CR60" s="531"/>
      <c r="CS60" s="531"/>
      <c r="CT60" s="531"/>
      <c r="CU60" s="531"/>
      <c r="CV60" s="531"/>
      <c r="CW60" s="531"/>
      <c r="CX60" s="531"/>
      <c r="CY60" s="531"/>
      <c r="CZ60" s="531"/>
      <c r="DA60" s="531"/>
      <c r="DB60" s="531"/>
      <c r="DC60" s="531"/>
      <c r="DD60" s="531"/>
      <c r="DE60" s="531"/>
      <c r="DF60" s="531"/>
      <c r="DG60" s="531"/>
      <c r="DH60" s="531"/>
      <c r="DI60" s="531"/>
      <c r="DJ60" s="531"/>
      <c r="DK60" s="531"/>
      <c r="DL60" s="531"/>
      <c r="DM60" s="531"/>
      <c r="DN60" s="531"/>
      <c r="DO60" s="531"/>
      <c r="DP60" s="531"/>
      <c r="DQ60" s="531"/>
      <c r="DR60" s="531"/>
      <c r="DS60" s="531"/>
      <c r="DT60" s="531"/>
      <c r="DU60" s="531"/>
      <c r="DV60" s="531"/>
      <c r="DW60" s="531"/>
      <c r="DX60" s="531"/>
      <c r="DY60" s="531"/>
      <c r="DZ60" s="531"/>
      <c r="EA60" s="531"/>
      <c r="EB60" s="531"/>
      <c r="EC60" s="531"/>
      <c r="ED60" s="531"/>
      <c r="EE60" s="531"/>
      <c r="EF60" s="531"/>
      <c r="EG60" s="531"/>
      <c r="EH60" s="531"/>
      <c r="EI60" s="531"/>
      <c r="EJ60" s="531"/>
      <c r="EK60" s="531"/>
      <c r="EL60" s="531"/>
      <c r="EM60" s="531"/>
      <c r="EN60" s="531"/>
      <c r="EO60" s="531"/>
      <c r="EP60" s="531"/>
      <c r="EQ60" s="531"/>
      <c r="ER60" s="531"/>
      <c r="ES60" s="531"/>
      <c r="ET60" s="531"/>
      <c r="EU60" s="531"/>
      <c r="EV60" s="531"/>
      <c r="EW60" s="531"/>
      <c r="EX60" s="531"/>
      <c r="EY60" s="531"/>
      <c r="EZ60" s="531"/>
      <c r="FA60" s="531"/>
    </row>
    <row r="61" spans="1:157" ht="15" customHeight="1">
      <c r="A61" s="486">
        <f>VLOOKUP(D61,'[18]DfE No.'!C:E,3,FALSE)</f>
        <v>409</v>
      </c>
      <c r="B61" s="486">
        <f>VLOOKUP(D61,'Adjusted Factors 22-23'!C:F,4,FALSE)</f>
        <v>0</v>
      </c>
      <c r="C61" s="491">
        <v>124691</v>
      </c>
      <c r="D61" s="491">
        <v>9353006</v>
      </c>
      <c r="E61" s="492" t="s">
        <v>960</v>
      </c>
      <c r="F61" s="332">
        <v>178</v>
      </c>
      <c r="G61" s="332">
        <v>178</v>
      </c>
      <c r="H61" s="332">
        <v>0</v>
      </c>
      <c r="I61" s="125">
        <v>566043.23781999992</v>
      </c>
      <c r="J61" s="125">
        <v>0</v>
      </c>
      <c r="K61" s="125">
        <v>0</v>
      </c>
      <c r="L61" s="125">
        <v>10809.999999999967</v>
      </c>
      <c r="M61" s="125">
        <v>0</v>
      </c>
      <c r="N61" s="125">
        <v>14749.999999999982</v>
      </c>
      <c r="O61" s="125">
        <v>0</v>
      </c>
      <c r="P61" s="125">
        <v>660.00000000000148</v>
      </c>
      <c r="Q61" s="125">
        <v>0</v>
      </c>
      <c r="R61" s="125">
        <v>0</v>
      </c>
      <c r="S61" s="125">
        <v>0</v>
      </c>
      <c r="T61" s="125">
        <v>0</v>
      </c>
      <c r="U61" s="125">
        <v>0</v>
      </c>
      <c r="V61" s="125">
        <v>0</v>
      </c>
      <c r="W61" s="125">
        <v>0</v>
      </c>
      <c r="X61" s="125">
        <v>0</v>
      </c>
      <c r="Y61" s="125">
        <v>0</v>
      </c>
      <c r="Z61" s="125">
        <v>0</v>
      </c>
      <c r="AA61" s="125">
        <v>0</v>
      </c>
      <c r="AB61" s="125">
        <v>0</v>
      </c>
      <c r="AC61" s="125">
        <v>0</v>
      </c>
      <c r="AD61" s="125">
        <v>0</v>
      </c>
      <c r="AE61" s="125">
        <v>38516.170212765959</v>
      </c>
      <c r="AF61" s="125">
        <v>0</v>
      </c>
      <c r="AG61" s="125">
        <v>0</v>
      </c>
      <c r="AH61" s="125">
        <v>0</v>
      </c>
      <c r="AI61" s="125">
        <v>121300</v>
      </c>
      <c r="AJ61" s="125">
        <v>0</v>
      </c>
      <c r="AK61" s="125">
        <v>0</v>
      </c>
      <c r="AL61" s="125">
        <v>0</v>
      </c>
      <c r="AM61" s="125">
        <v>18837.25</v>
      </c>
      <c r="AN61" s="125">
        <v>0</v>
      </c>
      <c r="AO61" s="125">
        <v>0</v>
      </c>
      <c r="AP61" s="125">
        <v>0</v>
      </c>
      <c r="AQ61" s="125">
        <v>0</v>
      </c>
      <c r="AR61" s="125">
        <v>0</v>
      </c>
      <c r="AS61" s="125">
        <v>0</v>
      </c>
      <c r="AT61" s="125">
        <v>0</v>
      </c>
      <c r="AU61" s="125">
        <v>0</v>
      </c>
      <c r="AV61" s="125">
        <v>566043.23781999992</v>
      </c>
      <c r="AW61" s="125">
        <v>64736.170212765908</v>
      </c>
      <c r="AX61" s="125">
        <v>140137.25</v>
      </c>
      <c r="AY61" s="125">
        <v>61621.29021276594</v>
      </c>
      <c r="AZ61" s="493">
        <v>770916.65803276584</v>
      </c>
      <c r="BA61" s="493">
        <v>752079.40803276584</v>
      </c>
      <c r="BB61" s="493">
        <v>4265</v>
      </c>
      <c r="BC61" s="493">
        <v>759170</v>
      </c>
      <c r="BD61" s="493">
        <v>7090.5919672341552</v>
      </c>
      <c r="BE61" s="493">
        <v>0</v>
      </c>
      <c r="BF61" s="493">
        <v>778007.25</v>
      </c>
      <c r="BG61" s="125">
        <v>778007.25</v>
      </c>
      <c r="BH61" s="125">
        <v>0</v>
      </c>
      <c r="BI61" s="493">
        <v>778007.25</v>
      </c>
      <c r="BJ61" s="493">
        <v>637870</v>
      </c>
      <c r="BK61" s="125">
        <v>637870</v>
      </c>
      <c r="BL61" s="125">
        <v>3583.5393258426966</v>
      </c>
      <c r="BM61" s="125">
        <v>3531.3368983957221</v>
      </c>
      <c r="BN61" s="126">
        <v>1.4782624526900835E-2</v>
      </c>
      <c r="BO61" s="126">
        <v>3.7173754730991642E-3</v>
      </c>
      <c r="BP61" s="125">
        <v>2336.6603208556471</v>
      </c>
      <c r="BQ61" s="493">
        <v>780343.91032085568</v>
      </c>
      <c r="BR61" s="493">
        <v>4278.1273051733469</v>
      </c>
      <c r="BS61" s="493" t="s">
        <v>948</v>
      </c>
      <c r="BT61" s="493">
        <v>4383.9545523643574</v>
      </c>
      <c r="BU61" s="126">
        <v>2.411282648645563E-2</v>
      </c>
      <c r="BV61" s="125">
        <v>-4733.0199999999995</v>
      </c>
      <c r="BW61" s="125">
        <v>775610.89032085566</v>
      </c>
      <c r="BX61" s="125">
        <v>0</v>
      </c>
      <c r="BY61" s="125">
        <v>775610.89032085566</v>
      </c>
      <c r="BZ61" s="125">
        <v>18837.25</v>
      </c>
      <c r="CA61" s="125">
        <v>756773.64032085566</v>
      </c>
      <c r="CB61" s="490">
        <f t="shared" si="2"/>
        <v>65410.240000000107</v>
      </c>
      <c r="CC61" s="490">
        <f t="shared" si="3"/>
        <v>24124.880000000005</v>
      </c>
      <c r="CD61" s="490">
        <f t="shared" si="4"/>
        <v>7090.5919672341552</v>
      </c>
      <c r="CE61" s="490">
        <f>IF(ISERROR(VLOOKUP(A61,'20-21 Cfwds'!A:F,3,FALSE)),0,(VLOOKUP(A61,'20-21 Cfwds'!A:F,3,FALSE)))</f>
        <v>65410.240000000107</v>
      </c>
      <c r="CF61" s="490">
        <f>IF(ISERROR(VLOOKUP(A61,'20-21 Cfwds'!A:G,4,FALSE)),0,(VLOOKUP(A61,'20-21 Cfwds'!A:G,4,FALSE)))</f>
        <v>24124.880000000005</v>
      </c>
      <c r="CG61" s="490"/>
      <c r="CH61" s="490"/>
      <c r="CI61" s="531"/>
      <c r="CJ61" s="531"/>
      <c r="CK61" s="531"/>
      <c r="CL61" s="531"/>
      <c r="CM61" s="531"/>
      <c r="CN61" s="531"/>
      <c r="CO61" s="531"/>
      <c r="CP61" s="531"/>
      <c r="CQ61" s="531"/>
      <c r="CR61" s="531"/>
      <c r="CS61" s="531"/>
      <c r="CT61" s="531"/>
      <c r="CU61" s="531"/>
      <c r="CV61" s="531"/>
      <c r="CW61" s="531"/>
      <c r="CX61" s="531"/>
      <c r="CY61" s="531"/>
      <c r="CZ61" s="531"/>
      <c r="DA61" s="531"/>
      <c r="DB61" s="531"/>
      <c r="DC61" s="531"/>
      <c r="DD61" s="531"/>
      <c r="DE61" s="531"/>
      <c r="DF61" s="531"/>
      <c r="DG61" s="531"/>
      <c r="DH61" s="531"/>
      <c r="DI61" s="531"/>
      <c r="DJ61" s="531"/>
      <c r="DK61" s="531"/>
      <c r="DL61" s="531"/>
      <c r="DM61" s="531"/>
      <c r="DN61" s="531"/>
      <c r="DO61" s="531"/>
      <c r="DP61" s="531"/>
      <c r="DQ61" s="531"/>
      <c r="DR61" s="531"/>
      <c r="DS61" s="531"/>
      <c r="DT61" s="531"/>
      <c r="DU61" s="531"/>
      <c r="DV61" s="531"/>
      <c r="DW61" s="531"/>
      <c r="DX61" s="531"/>
      <c r="DY61" s="531"/>
      <c r="DZ61" s="531"/>
      <c r="EA61" s="531"/>
      <c r="EB61" s="531"/>
      <c r="EC61" s="531"/>
      <c r="ED61" s="531"/>
      <c r="EE61" s="531"/>
      <c r="EF61" s="531"/>
      <c r="EG61" s="531"/>
      <c r="EH61" s="531"/>
      <c r="EI61" s="531"/>
      <c r="EJ61" s="531"/>
      <c r="EK61" s="531"/>
      <c r="EL61" s="531"/>
      <c r="EM61" s="531"/>
      <c r="EN61" s="531"/>
      <c r="EO61" s="531"/>
      <c r="EP61" s="531"/>
      <c r="EQ61" s="531"/>
      <c r="ER61" s="531"/>
      <c r="ES61" s="531"/>
      <c r="ET61" s="531"/>
      <c r="EU61" s="531"/>
      <c r="EV61" s="531"/>
      <c r="EW61" s="531"/>
      <c r="EX61" s="531"/>
      <c r="EY61" s="531"/>
      <c r="EZ61" s="531"/>
      <c r="FA61" s="531"/>
    </row>
    <row r="62" spans="1:157" ht="15" customHeight="1">
      <c r="A62" s="486">
        <f>VLOOKUP(D62,'[18]DfE No.'!C:E,3,FALSE)</f>
        <v>412</v>
      </c>
      <c r="B62" s="486">
        <f>VLOOKUP(D62,'Adjusted Factors 22-23'!C:F,4,FALSE)</f>
        <v>0</v>
      </c>
      <c r="C62" s="491">
        <v>124692</v>
      </c>
      <c r="D62" s="491">
        <v>9353009</v>
      </c>
      <c r="E62" s="492" t="s">
        <v>961</v>
      </c>
      <c r="F62" s="332">
        <v>195</v>
      </c>
      <c r="G62" s="332">
        <v>195</v>
      </c>
      <c r="H62" s="332">
        <v>0</v>
      </c>
      <c r="I62" s="125">
        <v>620103.54704999994</v>
      </c>
      <c r="J62" s="125">
        <v>0</v>
      </c>
      <c r="K62" s="125">
        <v>0</v>
      </c>
      <c r="L62" s="125">
        <v>9870.0000000000291</v>
      </c>
      <c r="M62" s="125">
        <v>0</v>
      </c>
      <c r="N62" s="125">
        <v>12390.000000000036</v>
      </c>
      <c r="O62" s="125">
        <v>0</v>
      </c>
      <c r="P62" s="125">
        <v>660.00000000000057</v>
      </c>
      <c r="Q62" s="125">
        <v>270.00000000000011</v>
      </c>
      <c r="R62" s="125">
        <v>0</v>
      </c>
      <c r="S62" s="125">
        <v>0</v>
      </c>
      <c r="T62" s="125">
        <v>0</v>
      </c>
      <c r="U62" s="125">
        <v>0</v>
      </c>
      <c r="V62" s="125">
        <v>0</v>
      </c>
      <c r="W62" s="125">
        <v>0</v>
      </c>
      <c r="X62" s="125">
        <v>0</v>
      </c>
      <c r="Y62" s="125">
        <v>0</v>
      </c>
      <c r="Z62" s="125">
        <v>0</v>
      </c>
      <c r="AA62" s="125">
        <v>0</v>
      </c>
      <c r="AB62" s="125">
        <v>0</v>
      </c>
      <c r="AC62" s="125">
        <v>0</v>
      </c>
      <c r="AD62" s="125">
        <v>0</v>
      </c>
      <c r="AE62" s="125">
        <v>58056.287425149705</v>
      </c>
      <c r="AF62" s="125">
        <v>0</v>
      </c>
      <c r="AG62" s="125">
        <v>0</v>
      </c>
      <c r="AH62" s="125">
        <v>0</v>
      </c>
      <c r="AI62" s="125">
        <v>121300</v>
      </c>
      <c r="AJ62" s="125">
        <v>0</v>
      </c>
      <c r="AK62" s="125">
        <v>0</v>
      </c>
      <c r="AL62" s="125">
        <v>0</v>
      </c>
      <c r="AM62" s="125">
        <v>16966</v>
      </c>
      <c r="AN62" s="125">
        <v>0</v>
      </c>
      <c r="AO62" s="125">
        <v>0</v>
      </c>
      <c r="AP62" s="125">
        <v>0</v>
      </c>
      <c r="AQ62" s="125">
        <v>0</v>
      </c>
      <c r="AR62" s="125">
        <v>0</v>
      </c>
      <c r="AS62" s="125">
        <v>0</v>
      </c>
      <c r="AT62" s="125">
        <v>0</v>
      </c>
      <c r="AU62" s="125">
        <v>0</v>
      </c>
      <c r="AV62" s="125">
        <v>620103.54704999994</v>
      </c>
      <c r="AW62" s="125">
        <v>81246.287425149771</v>
      </c>
      <c r="AX62" s="125">
        <v>138266</v>
      </c>
      <c r="AY62" s="125">
        <v>79646.407425149737</v>
      </c>
      <c r="AZ62" s="493">
        <v>839615.83447514975</v>
      </c>
      <c r="BA62" s="493">
        <v>822649.83447514975</v>
      </c>
      <c r="BB62" s="493">
        <v>4265</v>
      </c>
      <c r="BC62" s="493">
        <v>831675</v>
      </c>
      <c r="BD62" s="493">
        <v>9025.1655248502502</v>
      </c>
      <c r="BE62" s="493">
        <v>0</v>
      </c>
      <c r="BF62" s="493">
        <v>848641</v>
      </c>
      <c r="BG62" s="125">
        <v>848640.99999999988</v>
      </c>
      <c r="BH62" s="125">
        <v>0</v>
      </c>
      <c r="BI62" s="493">
        <v>848641</v>
      </c>
      <c r="BJ62" s="493">
        <v>710375</v>
      </c>
      <c r="BK62" s="125">
        <v>710375</v>
      </c>
      <c r="BL62" s="125">
        <v>3642.9487179487178</v>
      </c>
      <c r="BM62" s="125">
        <v>3561.1224489795918</v>
      </c>
      <c r="BN62" s="126">
        <v>2.2977662279647971E-2</v>
      </c>
      <c r="BO62" s="126">
        <v>0</v>
      </c>
      <c r="BP62" s="125">
        <v>0</v>
      </c>
      <c r="BQ62" s="493">
        <v>848641</v>
      </c>
      <c r="BR62" s="493">
        <v>4265</v>
      </c>
      <c r="BS62" s="493" t="s">
        <v>948</v>
      </c>
      <c r="BT62" s="493">
        <v>4352.0051282051281</v>
      </c>
      <c r="BU62" s="126">
        <v>2.0026409846152005E-2</v>
      </c>
      <c r="BV62" s="125">
        <v>-5185.05</v>
      </c>
      <c r="BW62" s="125">
        <v>843455.95</v>
      </c>
      <c r="BX62" s="125">
        <v>0</v>
      </c>
      <c r="BY62" s="125">
        <v>843455.95</v>
      </c>
      <c r="BZ62" s="125">
        <v>16966</v>
      </c>
      <c r="CA62" s="125">
        <v>826489.95</v>
      </c>
      <c r="CB62" s="490">
        <f t="shared" si="2"/>
        <v>81912.639999999432</v>
      </c>
      <c r="CC62" s="490">
        <f t="shared" si="3"/>
        <v>1803.1100000000006</v>
      </c>
      <c r="CD62" s="490">
        <f t="shared" si="4"/>
        <v>9025.1655248502502</v>
      </c>
      <c r="CE62" s="490">
        <f>IF(ISERROR(VLOOKUP(A62,'20-21 Cfwds'!A:F,3,FALSE)),0,(VLOOKUP(A62,'20-21 Cfwds'!A:F,3,FALSE)))</f>
        <v>81912.639999999432</v>
      </c>
      <c r="CF62" s="490">
        <f>IF(ISERROR(VLOOKUP(A62,'20-21 Cfwds'!A:G,4,FALSE)),0,(VLOOKUP(A62,'20-21 Cfwds'!A:G,4,FALSE)))</f>
        <v>1803.1100000000006</v>
      </c>
      <c r="CG62" s="490"/>
      <c r="CH62" s="490"/>
      <c r="CI62" s="531"/>
      <c r="CJ62" s="531"/>
      <c r="CK62" s="531"/>
      <c r="CL62" s="531"/>
      <c r="CM62" s="531"/>
      <c r="CN62" s="531"/>
      <c r="CO62" s="531"/>
      <c r="CP62" s="531"/>
      <c r="CQ62" s="531"/>
      <c r="CR62" s="531"/>
      <c r="CS62" s="531"/>
      <c r="CT62" s="531"/>
      <c r="CU62" s="531"/>
      <c r="CV62" s="531"/>
      <c r="CW62" s="531"/>
      <c r="CX62" s="531"/>
      <c r="CY62" s="531"/>
      <c r="CZ62" s="531"/>
      <c r="DA62" s="531"/>
      <c r="DB62" s="531"/>
      <c r="DC62" s="531"/>
      <c r="DD62" s="531"/>
      <c r="DE62" s="531"/>
      <c r="DF62" s="531"/>
      <c r="DG62" s="531"/>
      <c r="DH62" s="531"/>
      <c r="DI62" s="531"/>
      <c r="DJ62" s="531"/>
      <c r="DK62" s="531"/>
      <c r="DL62" s="531"/>
      <c r="DM62" s="531"/>
      <c r="DN62" s="531"/>
      <c r="DO62" s="531"/>
      <c r="DP62" s="531"/>
      <c r="DQ62" s="531"/>
      <c r="DR62" s="531"/>
      <c r="DS62" s="531"/>
      <c r="DT62" s="531"/>
      <c r="DU62" s="531"/>
      <c r="DV62" s="531"/>
      <c r="DW62" s="531"/>
      <c r="DX62" s="531"/>
      <c r="DY62" s="531"/>
      <c r="DZ62" s="531"/>
      <c r="EA62" s="531"/>
      <c r="EB62" s="531"/>
      <c r="EC62" s="531"/>
      <c r="ED62" s="531"/>
      <c r="EE62" s="531"/>
      <c r="EF62" s="531"/>
      <c r="EG62" s="531"/>
      <c r="EH62" s="531"/>
      <c r="EI62" s="531"/>
      <c r="EJ62" s="531"/>
      <c r="EK62" s="531"/>
      <c r="EL62" s="531"/>
      <c r="EM62" s="531"/>
      <c r="EN62" s="531"/>
      <c r="EO62" s="531"/>
      <c r="EP62" s="531"/>
      <c r="EQ62" s="531"/>
      <c r="ER62" s="531"/>
      <c r="ES62" s="531"/>
      <c r="ET62" s="531"/>
      <c r="EU62" s="531"/>
      <c r="EV62" s="531"/>
      <c r="EW62" s="531"/>
      <c r="EX62" s="531"/>
      <c r="EY62" s="531"/>
      <c r="EZ62" s="531"/>
      <c r="FA62" s="531"/>
    </row>
    <row r="63" spans="1:157" ht="15" customHeight="1">
      <c r="A63" s="486">
        <f>VLOOKUP(D63,'[18]DfE No.'!C:E,3,FALSE)</f>
        <v>426</v>
      </c>
      <c r="B63" s="486">
        <f>VLOOKUP(D63,'Adjusted Factors 22-23'!C:F,4,FALSE)</f>
        <v>0</v>
      </c>
      <c r="C63" s="491">
        <v>124693</v>
      </c>
      <c r="D63" s="491">
        <v>9353010</v>
      </c>
      <c r="E63" s="492" t="s">
        <v>962</v>
      </c>
      <c r="F63" s="332">
        <v>91</v>
      </c>
      <c r="G63" s="332">
        <v>91</v>
      </c>
      <c r="H63" s="332">
        <v>0</v>
      </c>
      <c r="I63" s="125">
        <v>289381.65528999997</v>
      </c>
      <c r="J63" s="125">
        <v>0</v>
      </c>
      <c r="K63" s="125">
        <v>0</v>
      </c>
      <c r="L63" s="125">
        <v>6580.0000000000064</v>
      </c>
      <c r="M63" s="125">
        <v>0</v>
      </c>
      <c r="N63" s="125">
        <v>8850.0000000000091</v>
      </c>
      <c r="O63" s="125">
        <v>0</v>
      </c>
      <c r="P63" s="125">
        <v>4840.0000000000045</v>
      </c>
      <c r="Q63" s="125">
        <v>540.00000000000057</v>
      </c>
      <c r="R63" s="125">
        <v>0</v>
      </c>
      <c r="S63" s="125">
        <v>0</v>
      </c>
      <c r="T63" s="125">
        <v>0</v>
      </c>
      <c r="U63" s="125">
        <v>0</v>
      </c>
      <c r="V63" s="125">
        <v>0</v>
      </c>
      <c r="W63" s="125">
        <v>0</v>
      </c>
      <c r="X63" s="125">
        <v>0</v>
      </c>
      <c r="Y63" s="125">
        <v>0</v>
      </c>
      <c r="Z63" s="125">
        <v>0</v>
      </c>
      <c r="AA63" s="125">
        <v>0</v>
      </c>
      <c r="AB63" s="125">
        <v>0</v>
      </c>
      <c r="AC63" s="125">
        <v>0</v>
      </c>
      <c r="AD63" s="125">
        <v>0</v>
      </c>
      <c r="AE63" s="125">
        <v>25707.5</v>
      </c>
      <c r="AF63" s="125">
        <v>0</v>
      </c>
      <c r="AG63" s="125">
        <v>0</v>
      </c>
      <c r="AH63" s="125">
        <v>0</v>
      </c>
      <c r="AI63" s="125">
        <v>121300</v>
      </c>
      <c r="AJ63" s="125">
        <v>43177.570093457936</v>
      </c>
      <c r="AK63" s="125">
        <v>0</v>
      </c>
      <c r="AL63" s="125">
        <v>0</v>
      </c>
      <c r="AM63" s="125">
        <v>9231.5</v>
      </c>
      <c r="AN63" s="125">
        <v>0</v>
      </c>
      <c r="AO63" s="125">
        <v>0</v>
      </c>
      <c r="AP63" s="125">
        <v>0</v>
      </c>
      <c r="AQ63" s="125">
        <v>0</v>
      </c>
      <c r="AR63" s="125">
        <v>0</v>
      </c>
      <c r="AS63" s="125">
        <v>0</v>
      </c>
      <c r="AT63" s="125">
        <v>0</v>
      </c>
      <c r="AU63" s="125">
        <v>0</v>
      </c>
      <c r="AV63" s="125">
        <v>289381.65528999997</v>
      </c>
      <c r="AW63" s="125">
        <v>46517.500000000015</v>
      </c>
      <c r="AX63" s="125">
        <v>173709.07009345794</v>
      </c>
      <c r="AY63" s="125">
        <v>46107.62000000001</v>
      </c>
      <c r="AZ63" s="493">
        <v>509608.2253834579</v>
      </c>
      <c r="BA63" s="493">
        <v>500376.7253834579</v>
      </c>
      <c r="BB63" s="493">
        <v>4265</v>
      </c>
      <c r="BC63" s="493">
        <v>388115</v>
      </c>
      <c r="BD63" s="493">
        <v>0</v>
      </c>
      <c r="BE63" s="493">
        <v>0</v>
      </c>
      <c r="BF63" s="493">
        <v>509608.2253834579</v>
      </c>
      <c r="BG63" s="125">
        <v>509608.2253834579</v>
      </c>
      <c r="BH63" s="125">
        <v>0</v>
      </c>
      <c r="BI63" s="493">
        <v>397346.5</v>
      </c>
      <c r="BJ63" s="493">
        <v>223637.42990654206</v>
      </c>
      <c r="BK63" s="125">
        <v>335899.15528999997</v>
      </c>
      <c r="BL63" s="125">
        <v>3691.1995086813181</v>
      </c>
      <c r="BM63" s="125">
        <v>2921.2069345579548</v>
      </c>
      <c r="BN63" s="126">
        <v>0.26358713756780833</v>
      </c>
      <c r="BO63" s="126">
        <v>0</v>
      </c>
      <c r="BP63" s="125">
        <v>0</v>
      </c>
      <c r="BQ63" s="493">
        <v>509608.2253834579</v>
      </c>
      <c r="BR63" s="493">
        <v>5498.6453338841529</v>
      </c>
      <c r="BS63" s="493" t="s">
        <v>948</v>
      </c>
      <c r="BT63" s="493">
        <v>5600.0903888292078</v>
      </c>
      <c r="BU63" s="126">
        <v>0.13872437851643715</v>
      </c>
      <c r="BV63" s="125">
        <v>-2419.69</v>
      </c>
      <c r="BW63" s="125">
        <v>507188.5353834579</v>
      </c>
      <c r="BX63" s="125">
        <v>0</v>
      </c>
      <c r="BY63" s="125">
        <v>507188.5353834579</v>
      </c>
      <c r="BZ63" s="125">
        <v>9231.5</v>
      </c>
      <c r="CA63" s="125">
        <v>497957.0353834579</v>
      </c>
      <c r="CB63" s="490">
        <f t="shared" si="2"/>
        <v>69400.539999999979</v>
      </c>
      <c r="CC63" s="490">
        <f t="shared" si="3"/>
        <v>7559.9699999999993</v>
      </c>
      <c r="CD63" s="490">
        <f t="shared" si="4"/>
        <v>0</v>
      </c>
      <c r="CE63" s="490">
        <f>IF(ISERROR(VLOOKUP(A63,'20-21 Cfwds'!A:F,3,FALSE)),0,(VLOOKUP(A63,'20-21 Cfwds'!A:F,3,FALSE)))</f>
        <v>69400.539999999979</v>
      </c>
      <c r="CF63" s="490">
        <f>IF(ISERROR(VLOOKUP(A63,'20-21 Cfwds'!A:G,4,FALSE)),0,(VLOOKUP(A63,'20-21 Cfwds'!A:G,4,FALSE)))</f>
        <v>7559.9699999999993</v>
      </c>
      <c r="CG63" s="490"/>
      <c r="CH63" s="490"/>
      <c r="CI63" s="531"/>
      <c r="CJ63" s="531"/>
      <c r="CK63" s="531"/>
      <c r="CL63" s="531"/>
      <c r="CM63" s="531"/>
      <c r="CN63" s="531"/>
      <c r="CO63" s="531"/>
      <c r="CP63" s="531"/>
      <c r="CQ63" s="531"/>
      <c r="CR63" s="531"/>
      <c r="CS63" s="531"/>
      <c r="CT63" s="531"/>
      <c r="CU63" s="531"/>
      <c r="CV63" s="531"/>
      <c r="CW63" s="531"/>
      <c r="CX63" s="531"/>
      <c r="CY63" s="531"/>
      <c r="CZ63" s="531"/>
      <c r="DA63" s="531"/>
      <c r="DB63" s="531"/>
      <c r="DC63" s="531"/>
      <c r="DD63" s="531"/>
      <c r="DE63" s="531"/>
      <c r="DF63" s="531"/>
      <c r="DG63" s="531"/>
      <c r="DH63" s="531"/>
      <c r="DI63" s="531"/>
      <c r="DJ63" s="531"/>
      <c r="DK63" s="531"/>
      <c r="DL63" s="531"/>
      <c r="DM63" s="531"/>
      <c r="DN63" s="531"/>
      <c r="DO63" s="531"/>
      <c r="DP63" s="531"/>
      <c r="DQ63" s="531"/>
      <c r="DR63" s="531"/>
      <c r="DS63" s="531"/>
      <c r="DT63" s="531"/>
      <c r="DU63" s="531"/>
      <c r="DV63" s="531"/>
      <c r="DW63" s="531"/>
      <c r="DX63" s="531"/>
      <c r="DY63" s="531"/>
      <c r="DZ63" s="531"/>
      <c r="EA63" s="531"/>
      <c r="EB63" s="531"/>
      <c r="EC63" s="531"/>
      <c r="ED63" s="531"/>
      <c r="EE63" s="531"/>
      <c r="EF63" s="531"/>
      <c r="EG63" s="531"/>
      <c r="EH63" s="531"/>
      <c r="EI63" s="531"/>
      <c r="EJ63" s="531"/>
      <c r="EK63" s="531"/>
      <c r="EL63" s="531"/>
      <c r="EM63" s="531"/>
      <c r="EN63" s="531"/>
      <c r="EO63" s="531"/>
      <c r="EP63" s="531"/>
      <c r="EQ63" s="531"/>
      <c r="ER63" s="531"/>
      <c r="ES63" s="531"/>
      <c r="ET63" s="531"/>
      <c r="EU63" s="531"/>
      <c r="EV63" s="531"/>
      <c r="EW63" s="531"/>
      <c r="EX63" s="531"/>
      <c r="EY63" s="531"/>
      <c r="EZ63" s="531"/>
      <c r="FA63" s="531"/>
    </row>
    <row r="64" spans="1:157" ht="15" customHeight="1">
      <c r="A64" s="486">
        <f>VLOOKUP(D64,'[18]DfE No.'!C:E,3,FALSE)</f>
        <v>430</v>
      </c>
      <c r="B64" s="486">
        <f>VLOOKUP(D64,'Adjusted Factors 22-23'!C:F,4,FALSE)</f>
        <v>0</v>
      </c>
      <c r="C64" s="491">
        <v>124694</v>
      </c>
      <c r="D64" s="491">
        <v>9353013</v>
      </c>
      <c r="E64" s="492" t="s">
        <v>963</v>
      </c>
      <c r="F64" s="332">
        <v>71</v>
      </c>
      <c r="G64" s="332">
        <v>71</v>
      </c>
      <c r="H64" s="332">
        <v>0</v>
      </c>
      <c r="I64" s="125">
        <v>225781.29148999997</v>
      </c>
      <c r="J64" s="125">
        <v>0</v>
      </c>
      <c r="K64" s="125">
        <v>0</v>
      </c>
      <c r="L64" s="125">
        <v>3759.9999999999945</v>
      </c>
      <c r="M64" s="125">
        <v>0</v>
      </c>
      <c r="N64" s="125">
        <v>5310.0000000000127</v>
      </c>
      <c r="O64" s="125">
        <v>0</v>
      </c>
      <c r="P64" s="125">
        <v>660.00000000000045</v>
      </c>
      <c r="Q64" s="125">
        <v>0</v>
      </c>
      <c r="R64" s="125">
        <v>0</v>
      </c>
      <c r="S64" s="125">
        <v>0</v>
      </c>
      <c r="T64" s="125">
        <v>0</v>
      </c>
      <c r="U64" s="125">
        <v>0</v>
      </c>
      <c r="V64" s="125">
        <v>0</v>
      </c>
      <c r="W64" s="125">
        <v>0</v>
      </c>
      <c r="X64" s="125">
        <v>0</v>
      </c>
      <c r="Y64" s="125">
        <v>0</v>
      </c>
      <c r="Z64" s="125">
        <v>0</v>
      </c>
      <c r="AA64" s="125">
        <v>0</v>
      </c>
      <c r="AB64" s="125">
        <v>0</v>
      </c>
      <c r="AC64" s="125">
        <v>0</v>
      </c>
      <c r="AD64" s="125">
        <v>0</v>
      </c>
      <c r="AE64" s="125">
        <v>20881.780821917808</v>
      </c>
      <c r="AF64" s="125">
        <v>0</v>
      </c>
      <c r="AG64" s="125">
        <v>684.49999999999943</v>
      </c>
      <c r="AH64" s="125">
        <v>0</v>
      </c>
      <c r="AI64" s="125">
        <v>121300</v>
      </c>
      <c r="AJ64" s="125">
        <v>55000</v>
      </c>
      <c r="AK64" s="125">
        <v>0</v>
      </c>
      <c r="AL64" s="125">
        <v>0</v>
      </c>
      <c r="AM64" s="125">
        <v>5735.27</v>
      </c>
      <c r="AN64" s="125">
        <v>0</v>
      </c>
      <c r="AO64" s="125">
        <v>0</v>
      </c>
      <c r="AP64" s="125">
        <v>0</v>
      </c>
      <c r="AQ64" s="125">
        <v>0</v>
      </c>
      <c r="AR64" s="125">
        <v>0</v>
      </c>
      <c r="AS64" s="125">
        <v>0</v>
      </c>
      <c r="AT64" s="125">
        <v>0</v>
      </c>
      <c r="AU64" s="125">
        <v>0</v>
      </c>
      <c r="AV64" s="125">
        <v>225781.29148999997</v>
      </c>
      <c r="AW64" s="125">
        <v>31296.280821917815</v>
      </c>
      <c r="AX64" s="125">
        <v>182035.27</v>
      </c>
      <c r="AY64" s="125">
        <v>35741.900821917814</v>
      </c>
      <c r="AZ64" s="493">
        <v>439112.8423119178</v>
      </c>
      <c r="BA64" s="493">
        <v>433377.57231191779</v>
      </c>
      <c r="BB64" s="493">
        <v>4265</v>
      </c>
      <c r="BC64" s="493">
        <v>302815</v>
      </c>
      <c r="BD64" s="493">
        <v>0</v>
      </c>
      <c r="BE64" s="493">
        <v>0</v>
      </c>
      <c r="BF64" s="493">
        <v>439112.8423119178</v>
      </c>
      <c r="BG64" s="125">
        <v>439112.8423119178</v>
      </c>
      <c r="BH64" s="125">
        <v>0</v>
      </c>
      <c r="BI64" s="493">
        <v>308550.27</v>
      </c>
      <c r="BJ64" s="493">
        <v>126515.00000000001</v>
      </c>
      <c r="BK64" s="125">
        <v>257077.57231191781</v>
      </c>
      <c r="BL64" s="125">
        <v>3620.8108776326453</v>
      </c>
      <c r="BM64" s="125">
        <v>3418.7474281690143</v>
      </c>
      <c r="BN64" s="126">
        <v>5.9104526938350228E-2</v>
      </c>
      <c r="BO64" s="126">
        <v>0</v>
      </c>
      <c r="BP64" s="125">
        <v>0</v>
      </c>
      <c r="BQ64" s="493">
        <v>439112.8423119178</v>
      </c>
      <c r="BR64" s="493">
        <v>6103.9094691819409</v>
      </c>
      <c r="BS64" s="493" t="s">
        <v>948</v>
      </c>
      <c r="BT64" s="493">
        <v>6184.6879198861661</v>
      </c>
      <c r="BU64" s="126">
        <v>3.3775051478261986E-2</v>
      </c>
      <c r="BV64" s="125">
        <v>-1887.89</v>
      </c>
      <c r="BW64" s="125">
        <v>437224.95231191779</v>
      </c>
      <c r="BX64" s="125">
        <v>0</v>
      </c>
      <c r="BY64" s="125">
        <v>437224.95231191779</v>
      </c>
      <c r="BZ64" s="125">
        <v>5735.27</v>
      </c>
      <c r="CA64" s="125">
        <v>431489.68231191777</v>
      </c>
      <c r="CB64" s="490">
        <f t="shared" si="2"/>
        <v>95486.810000000056</v>
      </c>
      <c r="CC64" s="490">
        <f t="shared" si="3"/>
        <v>19859</v>
      </c>
      <c r="CD64" s="490">
        <f t="shared" si="4"/>
        <v>0</v>
      </c>
      <c r="CE64" s="490">
        <f>IF(ISERROR(VLOOKUP(A64,'20-21 Cfwds'!A:F,3,FALSE)),0,(VLOOKUP(A64,'20-21 Cfwds'!A:F,3,FALSE)))</f>
        <v>95486.810000000056</v>
      </c>
      <c r="CF64" s="490">
        <f>IF(ISERROR(VLOOKUP(A64,'20-21 Cfwds'!A:G,4,FALSE)),0,(VLOOKUP(A64,'20-21 Cfwds'!A:G,4,FALSE)))</f>
        <v>19859</v>
      </c>
      <c r="CG64" s="490"/>
      <c r="CH64" s="490"/>
      <c r="CI64" s="531"/>
      <c r="CJ64" s="531"/>
      <c r="CK64" s="531"/>
      <c r="CL64" s="531"/>
      <c r="CM64" s="531"/>
      <c r="CN64" s="531"/>
      <c r="CO64" s="531"/>
      <c r="CP64" s="531"/>
      <c r="CQ64" s="531"/>
      <c r="CR64" s="531"/>
      <c r="CS64" s="531"/>
      <c r="CT64" s="531"/>
      <c r="CU64" s="531"/>
      <c r="CV64" s="531"/>
      <c r="CW64" s="531"/>
      <c r="CX64" s="531"/>
      <c r="CY64" s="531"/>
      <c r="CZ64" s="531"/>
      <c r="DA64" s="531"/>
      <c r="DB64" s="531"/>
      <c r="DC64" s="531"/>
      <c r="DD64" s="531"/>
      <c r="DE64" s="531"/>
      <c r="DF64" s="531"/>
      <c r="DG64" s="531"/>
      <c r="DH64" s="531"/>
      <c r="DI64" s="531"/>
      <c r="DJ64" s="531"/>
      <c r="DK64" s="531"/>
      <c r="DL64" s="531"/>
      <c r="DM64" s="531"/>
      <c r="DN64" s="531"/>
      <c r="DO64" s="531"/>
      <c r="DP64" s="531"/>
      <c r="DQ64" s="531"/>
      <c r="DR64" s="531"/>
      <c r="DS64" s="531"/>
      <c r="DT64" s="531"/>
      <c r="DU64" s="531"/>
      <c r="DV64" s="531"/>
      <c r="DW64" s="531"/>
      <c r="DX64" s="531"/>
      <c r="DY64" s="531"/>
      <c r="DZ64" s="531"/>
      <c r="EA64" s="531"/>
      <c r="EB64" s="531"/>
      <c r="EC64" s="531"/>
      <c r="ED64" s="531"/>
      <c r="EE64" s="531"/>
      <c r="EF64" s="531"/>
      <c r="EG64" s="531"/>
      <c r="EH64" s="531"/>
      <c r="EI64" s="531"/>
      <c r="EJ64" s="531"/>
      <c r="EK64" s="531"/>
      <c r="EL64" s="531"/>
      <c r="EM64" s="531"/>
      <c r="EN64" s="531"/>
      <c r="EO64" s="531"/>
      <c r="EP64" s="531"/>
      <c r="EQ64" s="531"/>
      <c r="ER64" s="531"/>
      <c r="ES64" s="531"/>
      <c r="ET64" s="531"/>
      <c r="EU64" s="531"/>
      <c r="EV64" s="531"/>
      <c r="EW64" s="531"/>
      <c r="EX64" s="531"/>
      <c r="EY64" s="531"/>
      <c r="EZ64" s="531"/>
      <c r="FA64" s="531"/>
    </row>
    <row r="65" spans="1:157" ht="15" customHeight="1">
      <c r="A65" s="486">
        <f>VLOOKUP(D65,'[18]DfE No.'!C:E,3,FALSE)</f>
        <v>513</v>
      </c>
      <c r="B65" s="486">
        <f>VLOOKUP(D65,'Adjusted Factors 22-23'!C:F,4,FALSE)</f>
        <v>0</v>
      </c>
      <c r="C65" s="491">
        <v>124698</v>
      </c>
      <c r="D65" s="491">
        <v>9353026</v>
      </c>
      <c r="E65" s="492" t="s">
        <v>965</v>
      </c>
      <c r="F65" s="332">
        <v>71</v>
      </c>
      <c r="G65" s="332">
        <v>71</v>
      </c>
      <c r="H65" s="332">
        <v>0</v>
      </c>
      <c r="I65" s="125">
        <v>225781.29148999997</v>
      </c>
      <c r="J65" s="125">
        <v>0</v>
      </c>
      <c r="K65" s="125">
        <v>0</v>
      </c>
      <c r="L65" s="125">
        <v>1410.0000000000011</v>
      </c>
      <c r="M65" s="125">
        <v>0</v>
      </c>
      <c r="N65" s="125">
        <v>2360.0000000000005</v>
      </c>
      <c r="O65" s="125">
        <v>0</v>
      </c>
      <c r="P65" s="125">
        <v>660.00000000000045</v>
      </c>
      <c r="Q65" s="125">
        <v>0</v>
      </c>
      <c r="R65" s="125">
        <v>0</v>
      </c>
      <c r="S65" s="125">
        <v>0</v>
      </c>
      <c r="T65" s="125">
        <v>0</v>
      </c>
      <c r="U65" s="125">
        <v>0</v>
      </c>
      <c r="V65" s="125">
        <v>0</v>
      </c>
      <c r="W65" s="125">
        <v>0</v>
      </c>
      <c r="X65" s="125">
        <v>0</v>
      </c>
      <c r="Y65" s="125">
        <v>0</v>
      </c>
      <c r="Z65" s="125">
        <v>0</v>
      </c>
      <c r="AA65" s="125">
        <v>0</v>
      </c>
      <c r="AB65" s="125">
        <v>0</v>
      </c>
      <c r="AC65" s="125">
        <v>0</v>
      </c>
      <c r="AD65" s="125">
        <v>0</v>
      </c>
      <c r="AE65" s="125">
        <v>21998.548387096773</v>
      </c>
      <c r="AF65" s="125">
        <v>0</v>
      </c>
      <c r="AG65" s="125">
        <v>0</v>
      </c>
      <c r="AH65" s="125">
        <v>0</v>
      </c>
      <c r="AI65" s="125">
        <v>121300</v>
      </c>
      <c r="AJ65" s="125">
        <v>55000</v>
      </c>
      <c r="AK65" s="125">
        <v>0</v>
      </c>
      <c r="AL65" s="125">
        <v>1000</v>
      </c>
      <c r="AM65" s="125">
        <v>12974</v>
      </c>
      <c r="AN65" s="125">
        <v>0</v>
      </c>
      <c r="AO65" s="125">
        <v>0</v>
      </c>
      <c r="AP65" s="125">
        <v>0</v>
      </c>
      <c r="AQ65" s="125">
        <v>0</v>
      </c>
      <c r="AR65" s="125">
        <v>0</v>
      </c>
      <c r="AS65" s="125">
        <v>0</v>
      </c>
      <c r="AT65" s="125">
        <v>0</v>
      </c>
      <c r="AU65" s="125">
        <v>0</v>
      </c>
      <c r="AV65" s="125">
        <v>225781.29148999997</v>
      </c>
      <c r="AW65" s="125">
        <v>26428.548387096773</v>
      </c>
      <c r="AX65" s="125">
        <v>190274</v>
      </c>
      <c r="AY65" s="125">
        <v>34208.668387096775</v>
      </c>
      <c r="AZ65" s="493">
        <v>442483.83987709676</v>
      </c>
      <c r="BA65" s="493">
        <v>428509.83987709676</v>
      </c>
      <c r="BB65" s="493">
        <v>4265</v>
      </c>
      <c r="BC65" s="493">
        <v>302815</v>
      </c>
      <c r="BD65" s="493">
        <v>0</v>
      </c>
      <c r="BE65" s="493">
        <v>0</v>
      </c>
      <c r="BF65" s="493">
        <v>442483.83987709676</v>
      </c>
      <c r="BG65" s="125">
        <v>442483.83987709676</v>
      </c>
      <c r="BH65" s="125">
        <v>0</v>
      </c>
      <c r="BI65" s="493">
        <v>316789</v>
      </c>
      <c r="BJ65" s="493">
        <v>127515</v>
      </c>
      <c r="BK65" s="125">
        <v>253209.83987709676</v>
      </c>
      <c r="BL65" s="125">
        <v>3566.3357729168556</v>
      </c>
      <c r="BM65" s="125">
        <v>3242.7341390243901</v>
      </c>
      <c r="BN65" s="126">
        <v>9.9792835310829525E-2</v>
      </c>
      <c r="BO65" s="126">
        <v>0</v>
      </c>
      <c r="BP65" s="125">
        <v>0</v>
      </c>
      <c r="BQ65" s="493">
        <v>442483.83987709676</v>
      </c>
      <c r="BR65" s="493">
        <v>6035.3498574238984</v>
      </c>
      <c r="BS65" s="493" t="s">
        <v>948</v>
      </c>
      <c r="BT65" s="493">
        <v>6232.1667588323489</v>
      </c>
      <c r="BU65" s="126">
        <v>0.12272001360760387</v>
      </c>
      <c r="BV65" s="125">
        <v>-1887.89</v>
      </c>
      <c r="BW65" s="125">
        <v>440595.94987709675</v>
      </c>
      <c r="BX65" s="125">
        <v>0</v>
      </c>
      <c r="BY65" s="125">
        <v>440595.94987709675</v>
      </c>
      <c r="BZ65" s="125">
        <v>12974</v>
      </c>
      <c r="CA65" s="125">
        <v>427621.94987709675</v>
      </c>
      <c r="CB65" s="490">
        <f t="shared" si="2"/>
        <v>0</v>
      </c>
      <c r="CC65" s="490">
        <f t="shared" si="3"/>
        <v>13317.310000000001</v>
      </c>
      <c r="CD65" s="490">
        <f t="shared" si="4"/>
        <v>0</v>
      </c>
      <c r="CE65" s="490">
        <f>IF(ISERROR(VLOOKUP(A65,'20-21 Cfwds'!A:F,3,FALSE)),0,(VLOOKUP(A65,'20-21 Cfwds'!A:F,3,FALSE)))</f>
        <v>0</v>
      </c>
      <c r="CF65" s="490">
        <f>IF(ISERROR(VLOOKUP(A65,'20-21 Cfwds'!A:G,4,FALSE)),0,(VLOOKUP(A65,'20-21 Cfwds'!A:G,4,FALSE)))</f>
        <v>13317.310000000001</v>
      </c>
      <c r="CG65" s="490"/>
      <c r="CH65" s="490"/>
      <c r="CI65" s="531"/>
      <c r="CJ65" s="531"/>
      <c r="CK65" s="531"/>
      <c r="CL65" s="531"/>
      <c r="CM65" s="531"/>
      <c r="CN65" s="531"/>
      <c r="CO65" s="531"/>
      <c r="CP65" s="531"/>
      <c r="CQ65" s="531"/>
      <c r="CR65" s="531"/>
      <c r="CS65" s="531"/>
      <c r="CT65" s="531"/>
      <c r="CU65" s="531"/>
      <c r="CV65" s="531"/>
      <c r="CW65" s="531"/>
      <c r="CX65" s="531"/>
      <c r="CY65" s="531"/>
      <c r="CZ65" s="531"/>
      <c r="DA65" s="531"/>
      <c r="DB65" s="531"/>
      <c r="DC65" s="531"/>
      <c r="DD65" s="531"/>
      <c r="DE65" s="531"/>
      <c r="DF65" s="531"/>
      <c r="DG65" s="531"/>
      <c r="DH65" s="531"/>
      <c r="DI65" s="531"/>
      <c r="DJ65" s="531"/>
      <c r="DK65" s="531"/>
      <c r="DL65" s="531"/>
      <c r="DM65" s="531"/>
      <c r="DN65" s="531"/>
      <c r="DO65" s="531"/>
      <c r="DP65" s="531"/>
      <c r="DQ65" s="531"/>
      <c r="DR65" s="531"/>
      <c r="DS65" s="531"/>
      <c r="DT65" s="531"/>
      <c r="DU65" s="531"/>
      <c r="DV65" s="531"/>
      <c r="DW65" s="531"/>
      <c r="DX65" s="531"/>
      <c r="DY65" s="531"/>
      <c r="DZ65" s="531"/>
      <c r="EA65" s="531"/>
      <c r="EB65" s="531"/>
      <c r="EC65" s="531"/>
      <c r="ED65" s="531"/>
      <c r="EE65" s="531"/>
      <c r="EF65" s="531"/>
      <c r="EG65" s="531"/>
      <c r="EH65" s="531"/>
      <c r="EI65" s="531"/>
      <c r="EJ65" s="531"/>
      <c r="EK65" s="531"/>
      <c r="EL65" s="531"/>
      <c r="EM65" s="531"/>
      <c r="EN65" s="531"/>
      <c r="EO65" s="531"/>
      <c r="EP65" s="531"/>
      <c r="EQ65" s="531"/>
      <c r="ER65" s="531"/>
      <c r="ES65" s="531"/>
      <c r="ET65" s="531"/>
      <c r="EU65" s="531"/>
      <c r="EV65" s="531"/>
      <c r="EW65" s="531"/>
      <c r="EX65" s="531"/>
      <c r="EY65" s="531"/>
      <c r="EZ65" s="531"/>
      <c r="FA65" s="531"/>
    </row>
    <row r="66" spans="1:157" ht="15" customHeight="1">
      <c r="A66" s="486">
        <f>VLOOKUP(D66,'[18]DfE No.'!C:E,3,FALSE)</f>
        <v>445</v>
      </c>
      <c r="B66" s="486">
        <f>VLOOKUP(D66,'Adjusted Factors 22-23'!C:F,4,FALSE)</f>
        <v>0</v>
      </c>
      <c r="C66" s="491">
        <v>124699</v>
      </c>
      <c r="D66" s="491">
        <v>9353027</v>
      </c>
      <c r="E66" s="492" t="s">
        <v>966</v>
      </c>
      <c r="F66" s="332">
        <v>194</v>
      </c>
      <c r="G66" s="332">
        <v>194</v>
      </c>
      <c r="H66" s="332">
        <v>0</v>
      </c>
      <c r="I66" s="125">
        <v>616923.52885999996</v>
      </c>
      <c r="J66" s="125">
        <v>0</v>
      </c>
      <c r="K66" s="125">
        <v>0</v>
      </c>
      <c r="L66" s="125">
        <v>15039.999999999962</v>
      </c>
      <c r="M66" s="125">
        <v>0</v>
      </c>
      <c r="N66" s="125">
        <v>20060.000000000011</v>
      </c>
      <c r="O66" s="125">
        <v>0</v>
      </c>
      <c r="P66" s="125">
        <v>20239.999999999985</v>
      </c>
      <c r="Q66" s="125">
        <v>540.00000000000193</v>
      </c>
      <c r="R66" s="125">
        <v>0</v>
      </c>
      <c r="S66" s="125">
        <v>0</v>
      </c>
      <c r="T66" s="125">
        <v>0</v>
      </c>
      <c r="U66" s="125">
        <v>0</v>
      </c>
      <c r="V66" s="125">
        <v>0</v>
      </c>
      <c r="W66" s="125">
        <v>0</v>
      </c>
      <c r="X66" s="125">
        <v>0</v>
      </c>
      <c r="Y66" s="125">
        <v>0</v>
      </c>
      <c r="Z66" s="125">
        <v>0</v>
      </c>
      <c r="AA66" s="125">
        <v>0</v>
      </c>
      <c r="AB66" s="125">
        <v>0</v>
      </c>
      <c r="AC66" s="125">
        <v>0</v>
      </c>
      <c r="AD66" s="125">
        <v>0</v>
      </c>
      <c r="AE66" s="125">
        <v>50361.351351351354</v>
      </c>
      <c r="AF66" s="125">
        <v>0</v>
      </c>
      <c r="AG66" s="125">
        <v>13282.999999999995</v>
      </c>
      <c r="AH66" s="125">
        <v>0</v>
      </c>
      <c r="AI66" s="125">
        <v>121300</v>
      </c>
      <c r="AJ66" s="125">
        <v>0</v>
      </c>
      <c r="AK66" s="125">
        <v>0</v>
      </c>
      <c r="AL66" s="125">
        <v>0</v>
      </c>
      <c r="AM66" s="125">
        <v>10594.07</v>
      </c>
      <c r="AN66" s="125">
        <v>0</v>
      </c>
      <c r="AO66" s="125">
        <v>0</v>
      </c>
      <c r="AP66" s="125">
        <v>0</v>
      </c>
      <c r="AQ66" s="125">
        <v>0</v>
      </c>
      <c r="AR66" s="125">
        <v>0</v>
      </c>
      <c r="AS66" s="125">
        <v>0</v>
      </c>
      <c r="AT66" s="125">
        <v>0</v>
      </c>
      <c r="AU66" s="125">
        <v>0</v>
      </c>
      <c r="AV66" s="125">
        <v>616923.52885999996</v>
      </c>
      <c r="AW66" s="125">
        <v>119524.3513513513</v>
      </c>
      <c r="AX66" s="125">
        <v>131894.07</v>
      </c>
      <c r="AY66" s="125">
        <v>88296.471351351327</v>
      </c>
      <c r="AZ66" s="493">
        <v>868341.95021135127</v>
      </c>
      <c r="BA66" s="493">
        <v>857747.88021135132</v>
      </c>
      <c r="BB66" s="493">
        <v>4265</v>
      </c>
      <c r="BC66" s="493">
        <v>827410</v>
      </c>
      <c r="BD66" s="493">
        <v>0</v>
      </c>
      <c r="BE66" s="493">
        <v>0</v>
      </c>
      <c r="BF66" s="493">
        <v>868341.95021135127</v>
      </c>
      <c r="BG66" s="125">
        <v>868341.95021135127</v>
      </c>
      <c r="BH66" s="125">
        <v>0</v>
      </c>
      <c r="BI66" s="493">
        <v>838004.07</v>
      </c>
      <c r="BJ66" s="493">
        <v>706110</v>
      </c>
      <c r="BK66" s="125">
        <v>736447.88021135132</v>
      </c>
      <c r="BL66" s="125">
        <v>3796.123093872945</v>
      </c>
      <c r="BM66" s="125">
        <v>3721.7951968911916</v>
      </c>
      <c r="BN66" s="126">
        <v>1.9970979876549718E-2</v>
      </c>
      <c r="BO66" s="126">
        <v>0</v>
      </c>
      <c r="BP66" s="125">
        <v>0</v>
      </c>
      <c r="BQ66" s="493">
        <v>868341.95021135127</v>
      </c>
      <c r="BR66" s="493">
        <v>4421.3808258317076</v>
      </c>
      <c r="BS66" s="493" t="s">
        <v>948</v>
      </c>
      <c r="BT66" s="493">
        <v>4475.9894340791307</v>
      </c>
      <c r="BU66" s="126">
        <v>1.6073169900659989E-2</v>
      </c>
      <c r="BV66" s="125">
        <v>-5158.46</v>
      </c>
      <c r="BW66" s="125">
        <v>863183.49021135131</v>
      </c>
      <c r="BX66" s="125">
        <v>0</v>
      </c>
      <c r="BY66" s="125">
        <v>863183.49021135131</v>
      </c>
      <c r="BZ66" s="125">
        <v>10594.07</v>
      </c>
      <c r="CA66" s="125">
        <v>852589.42021135136</v>
      </c>
      <c r="CB66" s="490">
        <f t="shared" si="2"/>
        <v>85070.669999999925</v>
      </c>
      <c r="CC66" s="490">
        <f t="shared" si="3"/>
        <v>18734.5</v>
      </c>
      <c r="CD66" s="490">
        <f t="shared" si="4"/>
        <v>0</v>
      </c>
      <c r="CE66" s="490">
        <f>IF(ISERROR(VLOOKUP(A66,'20-21 Cfwds'!A:F,3,FALSE)),0,(VLOOKUP(A66,'20-21 Cfwds'!A:F,3,FALSE)))</f>
        <v>85070.669999999925</v>
      </c>
      <c r="CF66" s="490">
        <f>IF(ISERROR(VLOOKUP(A66,'20-21 Cfwds'!A:G,4,FALSE)),0,(VLOOKUP(A66,'20-21 Cfwds'!A:G,4,FALSE)))</f>
        <v>18734.5</v>
      </c>
      <c r="CG66" s="490"/>
      <c r="CH66" s="490"/>
      <c r="CI66" s="531"/>
      <c r="CJ66" s="531"/>
      <c r="CK66" s="531"/>
      <c r="CL66" s="531"/>
      <c r="CM66" s="531"/>
      <c r="CN66" s="531"/>
      <c r="CO66" s="531"/>
      <c r="CP66" s="531"/>
      <c r="CQ66" s="531"/>
      <c r="CR66" s="531"/>
      <c r="CS66" s="531"/>
      <c r="CT66" s="531"/>
      <c r="CU66" s="531"/>
      <c r="CV66" s="531"/>
      <c r="CW66" s="531"/>
      <c r="CX66" s="531"/>
      <c r="CY66" s="531"/>
      <c r="CZ66" s="531"/>
      <c r="DA66" s="531"/>
      <c r="DB66" s="531"/>
      <c r="DC66" s="531"/>
      <c r="DD66" s="531"/>
      <c r="DE66" s="531"/>
      <c r="DF66" s="531"/>
      <c r="DG66" s="531"/>
      <c r="DH66" s="531"/>
      <c r="DI66" s="531"/>
      <c r="DJ66" s="531"/>
      <c r="DK66" s="531"/>
      <c r="DL66" s="531"/>
      <c r="DM66" s="531"/>
      <c r="DN66" s="531"/>
      <c r="DO66" s="531"/>
      <c r="DP66" s="531"/>
      <c r="DQ66" s="531"/>
      <c r="DR66" s="531"/>
      <c r="DS66" s="531"/>
      <c r="DT66" s="531"/>
      <c r="DU66" s="531"/>
      <c r="DV66" s="531"/>
      <c r="DW66" s="531"/>
      <c r="DX66" s="531"/>
      <c r="DY66" s="531"/>
      <c r="DZ66" s="531"/>
      <c r="EA66" s="531"/>
      <c r="EB66" s="531"/>
      <c r="EC66" s="531"/>
      <c r="ED66" s="531"/>
      <c r="EE66" s="531"/>
      <c r="EF66" s="531"/>
      <c r="EG66" s="531"/>
      <c r="EH66" s="531"/>
      <c r="EI66" s="531"/>
      <c r="EJ66" s="531"/>
      <c r="EK66" s="531"/>
      <c r="EL66" s="531"/>
      <c r="EM66" s="531"/>
      <c r="EN66" s="531"/>
      <c r="EO66" s="531"/>
      <c r="EP66" s="531"/>
      <c r="EQ66" s="531"/>
      <c r="ER66" s="531"/>
      <c r="ES66" s="531"/>
      <c r="ET66" s="531"/>
      <c r="EU66" s="531"/>
      <c r="EV66" s="531"/>
      <c r="EW66" s="531"/>
      <c r="EX66" s="531"/>
      <c r="EY66" s="531"/>
      <c r="EZ66" s="531"/>
      <c r="FA66" s="531"/>
    </row>
    <row r="67" spans="1:157" ht="15" customHeight="1">
      <c r="A67" s="486">
        <f>VLOOKUP(D67,'[18]DfE No.'!C:E,3,FALSE)</f>
        <v>457</v>
      </c>
      <c r="B67" s="486">
        <f>VLOOKUP(D67,'Adjusted Factors 22-23'!C:F,4,FALSE)</f>
        <v>0</v>
      </c>
      <c r="C67" s="491">
        <v>124702</v>
      </c>
      <c r="D67" s="491">
        <v>9353036</v>
      </c>
      <c r="E67" s="492" t="s">
        <v>968</v>
      </c>
      <c r="F67" s="332">
        <v>167</v>
      </c>
      <c r="G67" s="332">
        <v>167</v>
      </c>
      <c r="H67" s="332">
        <v>0</v>
      </c>
      <c r="I67" s="125">
        <v>531063.03772999998</v>
      </c>
      <c r="J67" s="125">
        <v>0</v>
      </c>
      <c r="K67" s="125">
        <v>0</v>
      </c>
      <c r="L67" s="125">
        <v>8929.9999999999709</v>
      </c>
      <c r="M67" s="125">
        <v>0</v>
      </c>
      <c r="N67" s="125">
        <v>11209.999999999964</v>
      </c>
      <c r="O67" s="125">
        <v>0</v>
      </c>
      <c r="P67" s="125">
        <v>439.99999999999943</v>
      </c>
      <c r="Q67" s="125">
        <v>270.00000000000006</v>
      </c>
      <c r="R67" s="125">
        <v>0</v>
      </c>
      <c r="S67" s="125">
        <v>1379.9999999999982</v>
      </c>
      <c r="T67" s="125">
        <v>0</v>
      </c>
      <c r="U67" s="125">
        <v>0</v>
      </c>
      <c r="V67" s="125">
        <v>0</v>
      </c>
      <c r="W67" s="125">
        <v>0</v>
      </c>
      <c r="X67" s="125">
        <v>0</v>
      </c>
      <c r="Y67" s="125">
        <v>0</v>
      </c>
      <c r="Z67" s="125">
        <v>0</v>
      </c>
      <c r="AA67" s="125">
        <v>0</v>
      </c>
      <c r="AB67" s="125">
        <v>0</v>
      </c>
      <c r="AC67" s="125">
        <v>0</v>
      </c>
      <c r="AD67" s="125">
        <v>0</v>
      </c>
      <c r="AE67" s="125">
        <v>68894.126984126982</v>
      </c>
      <c r="AF67" s="125">
        <v>0</v>
      </c>
      <c r="AG67" s="125">
        <v>11081.500000000031</v>
      </c>
      <c r="AH67" s="125">
        <v>0</v>
      </c>
      <c r="AI67" s="125">
        <v>121300</v>
      </c>
      <c r="AJ67" s="125">
        <v>0</v>
      </c>
      <c r="AK67" s="125">
        <v>0</v>
      </c>
      <c r="AL67" s="125">
        <v>0</v>
      </c>
      <c r="AM67" s="125">
        <v>16966</v>
      </c>
      <c r="AN67" s="125">
        <v>0</v>
      </c>
      <c r="AO67" s="125">
        <v>0</v>
      </c>
      <c r="AP67" s="125">
        <v>0</v>
      </c>
      <c r="AQ67" s="125">
        <v>0</v>
      </c>
      <c r="AR67" s="125">
        <v>0</v>
      </c>
      <c r="AS67" s="125">
        <v>0</v>
      </c>
      <c r="AT67" s="125">
        <v>0</v>
      </c>
      <c r="AU67" s="125">
        <v>0</v>
      </c>
      <c r="AV67" s="125">
        <v>531063.03772999998</v>
      </c>
      <c r="AW67" s="125">
        <v>102205.62698412695</v>
      </c>
      <c r="AX67" s="125">
        <v>138266</v>
      </c>
      <c r="AY67" s="125">
        <v>90004.246984126949</v>
      </c>
      <c r="AZ67" s="493">
        <v>771534.66471412696</v>
      </c>
      <c r="BA67" s="493">
        <v>754568.66471412696</v>
      </c>
      <c r="BB67" s="493">
        <v>4265</v>
      </c>
      <c r="BC67" s="493">
        <v>712255</v>
      </c>
      <c r="BD67" s="493">
        <v>0</v>
      </c>
      <c r="BE67" s="493">
        <v>0</v>
      </c>
      <c r="BF67" s="493">
        <v>771534.66471412696</v>
      </c>
      <c r="BG67" s="125">
        <v>771534.66471412696</v>
      </c>
      <c r="BH67" s="125">
        <v>0</v>
      </c>
      <c r="BI67" s="493">
        <v>729221</v>
      </c>
      <c r="BJ67" s="493">
        <v>590955</v>
      </c>
      <c r="BK67" s="125">
        <v>633268.66471412696</v>
      </c>
      <c r="BL67" s="125">
        <v>3792.0279324199219</v>
      </c>
      <c r="BM67" s="125">
        <v>3573.6915783333334</v>
      </c>
      <c r="BN67" s="126">
        <v>6.1095466494737141E-2</v>
      </c>
      <c r="BO67" s="126">
        <v>0</v>
      </c>
      <c r="BP67" s="125">
        <v>0</v>
      </c>
      <c r="BQ67" s="493">
        <v>771534.66471412696</v>
      </c>
      <c r="BR67" s="493">
        <v>4518.3752378091431</v>
      </c>
      <c r="BS67" s="493" t="s">
        <v>948</v>
      </c>
      <c r="BT67" s="493">
        <v>4619.9680521804012</v>
      </c>
      <c r="BU67" s="126">
        <v>6.4058621270704608E-2</v>
      </c>
      <c r="BV67" s="125">
        <v>-4440.53</v>
      </c>
      <c r="BW67" s="125">
        <v>767094.13471412694</v>
      </c>
      <c r="BX67" s="125">
        <v>0</v>
      </c>
      <c r="BY67" s="125">
        <v>767094.13471412694</v>
      </c>
      <c r="BZ67" s="125">
        <v>16966</v>
      </c>
      <c r="CA67" s="125">
        <v>750128.13471412694</v>
      </c>
      <c r="CB67" s="490">
        <f t="shared" si="2"/>
        <v>97457.700000000303</v>
      </c>
      <c r="CC67" s="490">
        <f t="shared" si="3"/>
        <v>13501.25</v>
      </c>
      <c r="CD67" s="490">
        <f t="shared" si="4"/>
        <v>0</v>
      </c>
      <c r="CE67" s="490">
        <f>IF(ISERROR(VLOOKUP(A67,'20-21 Cfwds'!A:F,3,FALSE)),0,(VLOOKUP(A67,'20-21 Cfwds'!A:F,3,FALSE)))</f>
        <v>97457.700000000303</v>
      </c>
      <c r="CF67" s="490">
        <f>IF(ISERROR(VLOOKUP(A67,'20-21 Cfwds'!A:G,4,FALSE)),0,(VLOOKUP(A67,'20-21 Cfwds'!A:G,4,FALSE)))</f>
        <v>13501.25</v>
      </c>
      <c r="CG67" s="490"/>
      <c r="CH67" s="490"/>
      <c r="CI67" s="531"/>
      <c r="CJ67" s="531"/>
      <c r="CK67" s="531"/>
      <c r="CL67" s="531"/>
      <c r="CM67" s="531"/>
      <c r="CN67" s="531"/>
      <c r="CO67" s="531"/>
      <c r="CP67" s="531"/>
      <c r="CQ67" s="531"/>
      <c r="CR67" s="531"/>
      <c r="CS67" s="531"/>
      <c r="CT67" s="531"/>
      <c r="CU67" s="531"/>
      <c r="CV67" s="531"/>
      <c r="CW67" s="531"/>
      <c r="CX67" s="531"/>
      <c r="CY67" s="531"/>
      <c r="CZ67" s="531"/>
      <c r="DA67" s="531"/>
      <c r="DB67" s="531"/>
      <c r="DC67" s="531"/>
      <c r="DD67" s="531"/>
      <c r="DE67" s="531"/>
      <c r="DF67" s="531"/>
      <c r="DG67" s="531"/>
      <c r="DH67" s="531"/>
      <c r="DI67" s="531"/>
      <c r="DJ67" s="531"/>
      <c r="DK67" s="531"/>
      <c r="DL67" s="531"/>
      <c r="DM67" s="531"/>
      <c r="DN67" s="531"/>
      <c r="DO67" s="531"/>
      <c r="DP67" s="531"/>
      <c r="DQ67" s="531"/>
      <c r="DR67" s="531"/>
      <c r="DS67" s="531"/>
      <c r="DT67" s="531"/>
      <c r="DU67" s="531"/>
      <c r="DV67" s="531"/>
      <c r="DW67" s="531"/>
      <c r="DX67" s="531"/>
      <c r="DY67" s="531"/>
      <c r="DZ67" s="531"/>
      <c r="EA67" s="531"/>
      <c r="EB67" s="531"/>
      <c r="EC67" s="531"/>
      <c r="ED67" s="531"/>
      <c r="EE67" s="531"/>
      <c r="EF67" s="531"/>
      <c r="EG67" s="531"/>
      <c r="EH67" s="531"/>
      <c r="EI67" s="531"/>
      <c r="EJ67" s="531"/>
      <c r="EK67" s="531"/>
      <c r="EL67" s="531"/>
      <c r="EM67" s="531"/>
      <c r="EN67" s="531"/>
      <c r="EO67" s="531"/>
      <c r="EP67" s="531"/>
      <c r="EQ67" s="531"/>
      <c r="ER67" s="531"/>
      <c r="ES67" s="531"/>
      <c r="ET67" s="531"/>
      <c r="EU67" s="531"/>
      <c r="EV67" s="531"/>
      <c r="EW67" s="531"/>
      <c r="EX67" s="531"/>
      <c r="EY67" s="531"/>
      <c r="EZ67" s="531"/>
      <c r="FA67" s="531"/>
    </row>
    <row r="68" spans="1:157" ht="15" customHeight="1">
      <c r="A68" s="486">
        <f>VLOOKUP(D68,'[18]DfE No.'!C:E,3,FALSE)</f>
        <v>458</v>
      </c>
      <c r="B68" s="486">
        <f>VLOOKUP(D68,'Adjusted Factors 22-23'!C:F,4,FALSE)</f>
        <v>0</v>
      </c>
      <c r="C68" s="491">
        <v>124703</v>
      </c>
      <c r="D68" s="491">
        <v>9353037</v>
      </c>
      <c r="E68" s="492" t="s">
        <v>969</v>
      </c>
      <c r="F68" s="332">
        <v>87</v>
      </c>
      <c r="G68" s="332">
        <v>87</v>
      </c>
      <c r="H68" s="332">
        <v>0</v>
      </c>
      <c r="I68" s="125">
        <v>276661.58252999996</v>
      </c>
      <c r="J68" s="125">
        <v>0</v>
      </c>
      <c r="K68" s="125">
        <v>0</v>
      </c>
      <c r="L68" s="125">
        <v>10340.000000000009</v>
      </c>
      <c r="M68" s="125">
        <v>0</v>
      </c>
      <c r="N68" s="125">
        <v>14749.999999999976</v>
      </c>
      <c r="O68" s="125">
        <v>0</v>
      </c>
      <c r="P68" s="125">
        <v>0</v>
      </c>
      <c r="Q68" s="125">
        <v>0</v>
      </c>
      <c r="R68" s="125">
        <v>0</v>
      </c>
      <c r="S68" s="125">
        <v>0</v>
      </c>
      <c r="T68" s="125">
        <v>0</v>
      </c>
      <c r="U68" s="125">
        <v>0</v>
      </c>
      <c r="V68" s="125">
        <v>0</v>
      </c>
      <c r="W68" s="125">
        <v>0</v>
      </c>
      <c r="X68" s="125">
        <v>0</v>
      </c>
      <c r="Y68" s="125">
        <v>0</v>
      </c>
      <c r="Z68" s="125">
        <v>0</v>
      </c>
      <c r="AA68" s="125">
        <v>0</v>
      </c>
      <c r="AB68" s="125">
        <v>0</v>
      </c>
      <c r="AC68" s="125">
        <v>0</v>
      </c>
      <c r="AD68" s="125">
        <v>0</v>
      </c>
      <c r="AE68" s="125">
        <v>26375.853658536587</v>
      </c>
      <c r="AF68" s="125">
        <v>0</v>
      </c>
      <c r="AG68" s="125">
        <v>4421.4999999999854</v>
      </c>
      <c r="AH68" s="125">
        <v>0</v>
      </c>
      <c r="AI68" s="125">
        <v>121300</v>
      </c>
      <c r="AJ68" s="125">
        <v>46114.819759679565</v>
      </c>
      <c r="AK68" s="125">
        <v>0</v>
      </c>
      <c r="AL68" s="125">
        <v>0</v>
      </c>
      <c r="AM68" s="125">
        <v>10978</v>
      </c>
      <c r="AN68" s="125">
        <v>0</v>
      </c>
      <c r="AO68" s="125">
        <v>0</v>
      </c>
      <c r="AP68" s="125">
        <v>0</v>
      </c>
      <c r="AQ68" s="125">
        <v>0</v>
      </c>
      <c r="AR68" s="125">
        <v>0</v>
      </c>
      <c r="AS68" s="125">
        <v>0</v>
      </c>
      <c r="AT68" s="125">
        <v>0</v>
      </c>
      <c r="AU68" s="125">
        <v>0</v>
      </c>
      <c r="AV68" s="125">
        <v>276661.58252999996</v>
      </c>
      <c r="AW68" s="125">
        <v>55887.353658536558</v>
      </c>
      <c r="AX68" s="125">
        <v>178392.81975967955</v>
      </c>
      <c r="AY68" s="125">
        <v>48915.973658536583</v>
      </c>
      <c r="AZ68" s="493">
        <v>510941.75594821607</v>
      </c>
      <c r="BA68" s="493">
        <v>499963.75594821607</v>
      </c>
      <c r="BB68" s="493">
        <v>4265</v>
      </c>
      <c r="BC68" s="493">
        <v>371055</v>
      </c>
      <c r="BD68" s="493">
        <v>0</v>
      </c>
      <c r="BE68" s="493">
        <v>0</v>
      </c>
      <c r="BF68" s="493">
        <v>510941.75594821607</v>
      </c>
      <c r="BG68" s="125">
        <v>510941.75594821607</v>
      </c>
      <c r="BH68" s="125">
        <v>0</v>
      </c>
      <c r="BI68" s="493">
        <v>382033</v>
      </c>
      <c r="BJ68" s="493">
        <v>203640.18024032045</v>
      </c>
      <c r="BK68" s="125">
        <v>332548.93618853652</v>
      </c>
      <c r="BL68" s="125">
        <v>3822.4015653854772</v>
      </c>
      <c r="BM68" s="125">
        <v>3016.7058743218236</v>
      </c>
      <c r="BN68" s="126">
        <v>0.26707797333566025</v>
      </c>
      <c r="BO68" s="126">
        <v>0</v>
      </c>
      <c r="BP68" s="125">
        <v>0</v>
      </c>
      <c r="BQ68" s="493">
        <v>510941.75594821607</v>
      </c>
      <c r="BR68" s="493">
        <v>5746.7098384852425</v>
      </c>
      <c r="BS68" s="493" t="s">
        <v>948</v>
      </c>
      <c r="BT68" s="493">
        <v>5872.8937465312192</v>
      </c>
      <c r="BU68" s="126">
        <v>0.16435639690288939</v>
      </c>
      <c r="BV68" s="125">
        <v>-2313.33</v>
      </c>
      <c r="BW68" s="125">
        <v>508628.42594821606</v>
      </c>
      <c r="BX68" s="125">
        <v>0</v>
      </c>
      <c r="BY68" s="125">
        <v>508628.42594821606</v>
      </c>
      <c r="BZ68" s="125">
        <v>10978</v>
      </c>
      <c r="CA68" s="125">
        <v>497650.42594821606</v>
      </c>
      <c r="CB68" s="490">
        <f t="shared" si="2"/>
        <v>141817.92999999993</v>
      </c>
      <c r="CC68" s="490">
        <f t="shared" si="3"/>
        <v>26453.08</v>
      </c>
      <c r="CD68" s="490">
        <f t="shared" si="4"/>
        <v>0</v>
      </c>
      <c r="CE68" s="490">
        <f>IF(ISERROR(VLOOKUP(A68,'20-21 Cfwds'!A:F,3,FALSE)),0,(VLOOKUP(A68,'20-21 Cfwds'!A:F,3,FALSE)))</f>
        <v>141817.92999999993</v>
      </c>
      <c r="CF68" s="490">
        <f>IF(ISERROR(VLOOKUP(A68,'20-21 Cfwds'!A:G,4,FALSE)),0,(VLOOKUP(A68,'20-21 Cfwds'!A:G,4,FALSE)))</f>
        <v>26453.08</v>
      </c>
      <c r="CG68" s="490"/>
      <c r="CH68" s="490"/>
      <c r="CI68" s="531"/>
      <c r="CJ68" s="531"/>
      <c r="CK68" s="531"/>
      <c r="CL68" s="531"/>
      <c r="CM68" s="531"/>
      <c r="CN68" s="531"/>
      <c r="CO68" s="531"/>
      <c r="CP68" s="531"/>
      <c r="CQ68" s="531"/>
      <c r="CR68" s="531"/>
      <c r="CS68" s="531"/>
      <c r="CT68" s="531"/>
      <c r="CU68" s="531"/>
      <c r="CV68" s="531"/>
      <c r="CW68" s="531"/>
      <c r="CX68" s="531"/>
      <c r="CY68" s="531"/>
      <c r="CZ68" s="531"/>
      <c r="DA68" s="531"/>
      <c r="DB68" s="531"/>
      <c r="DC68" s="531"/>
      <c r="DD68" s="531"/>
      <c r="DE68" s="531"/>
      <c r="DF68" s="531"/>
      <c r="DG68" s="531"/>
      <c r="DH68" s="531"/>
      <c r="DI68" s="531"/>
      <c r="DJ68" s="531"/>
      <c r="DK68" s="531"/>
      <c r="DL68" s="531"/>
      <c r="DM68" s="531"/>
      <c r="DN68" s="531"/>
      <c r="DO68" s="531"/>
      <c r="DP68" s="531"/>
      <c r="DQ68" s="531"/>
      <c r="DR68" s="531"/>
      <c r="DS68" s="531"/>
      <c r="DT68" s="531"/>
      <c r="DU68" s="531"/>
      <c r="DV68" s="531"/>
      <c r="DW68" s="531"/>
      <c r="DX68" s="531"/>
      <c r="DY68" s="531"/>
      <c r="DZ68" s="531"/>
      <c r="EA68" s="531"/>
      <c r="EB68" s="531"/>
      <c r="EC68" s="531"/>
      <c r="ED68" s="531"/>
      <c r="EE68" s="531"/>
      <c r="EF68" s="531"/>
      <c r="EG68" s="531"/>
      <c r="EH68" s="531"/>
      <c r="EI68" s="531"/>
      <c r="EJ68" s="531"/>
      <c r="EK68" s="531"/>
      <c r="EL68" s="531"/>
      <c r="EM68" s="531"/>
      <c r="EN68" s="531"/>
      <c r="EO68" s="531"/>
      <c r="EP68" s="531"/>
      <c r="EQ68" s="531"/>
      <c r="ER68" s="531"/>
      <c r="ES68" s="531"/>
      <c r="ET68" s="531"/>
      <c r="EU68" s="531"/>
      <c r="EV68" s="531"/>
      <c r="EW68" s="531"/>
      <c r="EX68" s="531"/>
      <c r="EY68" s="531"/>
      <c r="EZ68" s="531"/>
      <c r="FA68" s="531"/>
    </row>
    <row r="69" spans="1:157" ht="15" customHeight="1">
      <c r="A69" s="486">
        <f>VLOOKUP(D69,'[18]DfE No.'!C:E,3,FALSE)</f>
        <v>468</v>
      </c>
      <c r="B69" s="486">
        <f>VLOOKUP(D69,'Adjusted Factors 22-23'!C:F,4,FALSE)</f>
        <v>0</v>
      </c>
      <c r="C69" s="491">
        <v>124706</v>
      </c>
      <c r="D69" s="491">
        <v>9353043</v>
      </c>
      <c r="E69" s="492" t="s">
        <v>971</v>
      </c>
      <c r="F69" s="332">
        <v>165</v>
      </c>
      <c r="G69" s="332">
        <v>165</v>
      </c>
      <c r="H69" s="332">
        <v>0</v>
      </c>
      <c r="I69" s="125">
        <v>524703.00134999992</v>
      </c>
      <c r="J69" s="125">
        <v>0</v>
      </c>
      <c r="K69" s="125">
        <v>0</v>
      </c>
      <c r="L69" s="125">
        <v>10809.999999999969</v>
      </c>
      <c r="M69" s="125">
        <v>0</v>
      </c>
      <c r="N69" s="125">
        <v>13569.99999999996</v>
      </c>
      <c r="O69" s="125">
        <v>0</v>
      </c>
      <c r="P69" s="125">
        <v>222.69938650306733</v>
      </c>
      <c r="Q69" s="125">
        <v>273.31288343558265</v>
      </c>
      <c r="R69" s="125">
        <v>0</v>
      </c>
      <c r="S69" s="125">
        <v>0</v>
      </c>
      <c r="T69" s="125">
        <v>0</v>
      </c>
      <c r="U69" s="125">
        <v>0</v>
      </c>
      <c r="V69" s="125">
        <v>0</v>
      </c>
      <c r="W69" s="125">
        <v>0</v>
      </c>
      <c r="X69" s="125">
        <v>0</v>
      </c>
      <c r="Y69" s="125">
        <v>0</v>
      </c>
      <c r="Z69" s="125">
        <v>0</v>
      </c>
      <c r="AA69" s="125">
        <v>0</v>
      </c>
      <c r="AB69" s="125">
        <v>647.39583333333292</v>
      </c>
      <c r="AC69" s="125">
        <v>0</v>
      </c>
      <c r="AD69" s="125">
        <v>0</v>
      </c>
      <c r="AE69" s="125">
        <v>39252.631578947367</v>
      </c>
      <c r="AF69" s="125">
        <v>0</v>
      </c>
      <c r="AG69" s="125">
        <v>0</v>
      </c>
      <c r="AH69" s="125">
        <v>0</v>
      </c>
      <c r="AI69" s="125">
        <v>121300</v>
      </c>
      <c r="AJ69" s="125">
        <v>0</v>
      </c>
      <c r="AK69" s="125">
        <v>0</v>
      </c>
      <c r="AL69" s="125">
        <v>0</v>
      </c>
      <c r="AM69" s="125">
        <v>15469</v>
      </c>
      <c r="AN69" s="125">
        <v>0</v>
      </c>
      <c r="AO69" s="125">
        <v>0</v>
      </c>
      <c r="AP69" s="125">
        <v>0</v>
      </c>
      <c r="AQ69" s="125">
        <v>0</v>
      </c>
      <c r="AR69" s="125">
        <v>0</v>
      </c>
      <c r="AS69" s="125">
        <v>0</v>
      </c>
      <c r="AT69" s="125">
        <v>0</v>
      </c>
      <c r="AU69" s="125">
        <v>0</v>
      </c>
      <c r="AV69" s="125">
        <v>524703.00134999992</v>
      </c>
      <c r="AW69" s="125">
        <v>64776.039682219271</v>
      </c>
      <c r="AX69" s="125">
        <v>136769</v>
      </c>
      <c r="AY69" s="125">
        <v>61685.757713916661</v>
      </c>
      <c r="AZ69" s="493">
        <v>726248.04103221919</v>
      </c>
      <c r="BA69" s="493">
        <v>710779.04103221919</v>
      </c>
      <c r="BB69" s="493">
        <v>4265</v>
      </c>
      <c r="BC69" s="493">
        <v>703725</v>
      </c>
      <c r="BD69" s="493">
        <v>0</v>
      </c>
      <c r="BE69" s="493">
        <v>0</v>
      </c>
      <c r="BF69" s="493">
        <v>726248.04103221919</v>
      </c>
      <c r="BG69" s="125">
        <v>726248.04103221942</v>
      </c>
      <c r="BH69" s="125">
        <v>0</v>
      </c>
      <c r="BI69" s="493">
        <v>719194</v>
      </c>
      <c r="BJ69" s="493">
        <v>582425</v>
      </c>
      <c r="BK69" s="125">
        <v>589479.04103221919</v>
      </c>
      <c r="BL69" s="125">
        <v>3572.6002486801162</v>
      </c>
      <c r="BM69" s="125">
        <v>3466.4705882352941</v>
      </c>
      <c r="BN69" s="126">
        <v>3.0616056805735203E-2</v>
      </c>
      <c r="BO69" s="126">
        <v>0</v>
      </c>
      <c r="BP69" s="125">
        <v>0</v>
      </c>
      <c r="BQ69" s="493">
        <v>726248.04103221919</v>
      </c>
      <c r="BR69" s="493">
        <v>4307.7517638316313</v>
      </c>
      <c r="BS69" s="493" t="s">
        <v>948</v>
      </c>
      <c r="BT69" s="493">
        <v>4401.5032789831466</v>
      </c>
      <c r="BU69" s="126">
        <v>3.0557092269653419E-2</v>
      </c>
      <c r="BV69" s="125">
        <v>-4387.3500000000004</v>
      </c>
      <c r="BW69" s="125">
        <v>721860.69103221921</v>
      </c>
      <c r="BX69" s="125">
        <v>0</v>
      </c>
      <c r="BY69" s="125">
        <v>721860.69103221921</v>
      </c>
      <c r="BZ69" s="125">
        <v>15469</v>
      </c>
      <c r="CA69" s="125">
        <v>706391.69103221921</v>
      </c>
      <c r="CB69" s="490">
        <f t="shared" si="2"/>
        <v>192015.96999999974</v>
      </c>
      <c r="CC69" s="490">
        <f t="shared" si="3"/>
        <v>2500.4299999999998</v>
      </c>
      <c r="CD69" s="490">
        <f t="shared" si="4"/>
        <v>0</v>
      </c>
      <c r="CE69" s="490">
        <f>IF(ISERROR(VLOOKUP(A69,'20-21 Cfwds'!A:F,3,FALSE)),0,(VLOOKUP(A69,'20-21 Cfwds'!A:F,3,FALSE)))</f>
        <v>192015.96999999974</v>
      </c>
      <c r="CF69" s="490">
        <f>IF(ISERROR(VLOOKUP(A69,'20-21 Cfwds'!A:G,4,FALSE)),0,(VLOOKUP(A69,'20-21 Cfwds'!A:G,4,FALSE)))</f>
        <v>2500.4299999999998</v>
      </c>
      <c r="CG69" s="490"/>
      <c r="CH69" s="490"/>
      <c r="CI69" s="531"/>
      <c r="CJ69" s="531"/>
      <c r="CK69" s="531"/>
      <c r="CL69" s="531"/>
      <c r="CM69" s="531"/>
      <c r="CN69" s="531"/>
      <c r="CO69" s="531"/>
      <c r="CP69" s="531"/>
      <c r="CQ69" s="531"/>
      <c r="CR69" s="531"/>
      <c r="CS69" s="531"/>
      <c r="CT69" s="531"/>
      <c r="CU69" s="531"/>
      <c r="CV69" s="531"/>
      <c r="CW69" s="531"/>
      <c r="CX69" s="531"/>
      <c r="CY69" s="531"/>
      <c r="CZ69" s="531"/>
      <c r="DA69" s="531"/>
      <c r="DB69" s="531"/>
      <c r="DC69" s="531"/>
      <c r="DD69" s="531"/>
      <c r="DE69" s="531"/>
      <c r="DF69" s="531"/>
      <c r="DG69" s="531"/>
      <c r="DH69" s="531"/>
      <c r="DI69" s="531"/>
      <c r="DJ69" s="531"/>
      <c r="DK69" s="531"/>
      <c r="DL69" s="531"/>
      <c r="DM69" s="531"/>
      <c r="DN69" s="531"/>
      <c r="DO69" s="531"/>
      <c r="DP69" s="531"/>
      <c r="DQ69" s="531"/>
      <c r="DR69" s="531"/>
      <c r="DS69" s="531"/>
      <c r="DT69" s="531"/>
      <c r="DU69" s="531"/>
      <c r="DV69" s="531"/>
      <c r="DW69" s="531"/>
      <c r="DX69" s="531"/>
      <c r="DY69" s="531"/>
      <c r="DZ69" s="531"/>
      <c r="EA69" s="531"/>
      <c r="EB69" s="531"/>
      <c r="EC69" s="531"/>
      <c r="ED69" s="531"/>
      <c r="EE69" s="531"/>
      <c r="EF69" s="531"/>
      <c r="EG69" s="531"/>
      <c r="EH69" s="531"/>
      <c r="EI69" s="531"/>
      <c r="EJ69" s="531"/>
      <c r="EK69" s="531"/>
      <c r="EL69" s="531"/>
      <c r="EM69" s="531"/>
      <c r="EN69" s="531"/>
      <c r="EO69" s="531"/>
      <c r="EP69" s="531"/>
      <c r="EQ69" s="531"/>
      <c r="ER69" s="531"/>
      <c r="ES69" s="531"/>
      <c r="ET69" s="531"/>
      <c r="EU69" s="531"/>
      <c r="EV69" s="531"/>
      <c r="EW69" s="531"/>
      <c r="EX69" s="531"/>
      <c r="EY69" s="531"/>
      <c r="EZ69" s="531"/>
      <c r="FA69" s="531"/>
    </row>
    <row r="70" spans="1:157" ht="15" customHeight="1">
      <c r="A70" s="486">
        <f>VLOOKUP(D70,'[18]DfE No.'!C:E,3,FALSE)</f>
        <v>478</v>
      </c>
      <c r="B70" s="486">
        <f>VLOOKUP(D70,'Adjusted Factors 22-23'!C:F,4,FALSE)</f>
        <v>0</v>
      </c>
      <c r="C70" s="491">
        <v>124709</v>
      </c>
      <c r="D70" s="491">
        <v>9353048</v>
      </c>
      <c r="E70" s="492" t="s">
        <v>972</v>
      </c>
      <c r="F70" s="332">
        <v>196</v>
      </c>
      <c r="G70" s="332">
        <v>196</v>
      </c>
      <c r="H70" s="332">
        <v>0</v>
      </c>
      <c r="I70" s="125">
        <v>623283.56523999991</v>
      </c>
      <c r="J70" s="125">
        <v>0</v>
      </c>
      <c r="K70" s="125">
        <v>0</v>
      </c>
      <c r="L70" s="125">
        <v>9869.9999999999873</v>
      </c>
      <c r="M70" s="125">
        <v>0</v>
      </c>
      <c r="N70" s="125">
        <v>12980.000000000038</v>
      </c>
      <c r="O70" s="125">
        <v>0</v>
      </c>
      <c r="P70" s="125">
        <v>440.00000000000165</v>
      </c>
      <c r="Q70" s="125">
        <v>0</v>
      </c>
      <c r="R70" s="125">
        <v>0</v>
      </c>
      <c r="S70" s="125">
        <v>0</v>
      </c>
      <c r="T70" s="125">
        <v>0</v>
      </c>
      <c r="U70" s="125">
        <v>0</v>
      </c>
      <c r="V70" s="125">
        <v>0</v>
      </c>
      <c r="W70" s="125">
        <v>0</v>
      </c>
      <c r="X70" s="125">
        <v>0</v>
      </c>
      <c r="Y70" s="125">
        <v>0</v>
      </c>
      <c r="Z70" s="125">
        <v>0</v>
      </c>
      <c r="AA70" s="125">
        <v>0</v>
      </c>
      <c r="AB70" s="125">
        <v>2001.3253012048183</v>
      </c>
      <c r="AC70" s="125">
        <v>0</v>
      </c>
      <c r="AD70" s="125">
        <v>0</v>
      </c>
      <c r="AE70" s="125">
        <v>55017.324840764333</v>
      </c>
      <c r="AF70" s="125">
        <v>0</v>
      </c>
      <c r="AG70" s="125">
        <v>0</v>
      </c>
      <c r="AH70" s="125">
        <v>0</v>
      </c>
      <c r="AI70" s="125">
        <v>121300</v>
      </c>
      <c r="AJ70" s="125">
        <v>0</v>
      </c>
      <c r="AK70" s="125">
        <v>0</v>
      </c>
      <c r="AL70" s="125">
        <v>0</v>
      </c>
      <c r="AM70" s="125">
        <v>20459</v>
      </c>
      <c r="AN70" s="125">
        <v>0</v>
      </c>
      <c r="AO70" s="125">
        <v>0</v>
      </c>
      <c r="AP70" s="125">
        <v>0</v>
      </c>
      <c r="AQ70" s="125">
        <v>0</v>
      </c>
      <c r="AR70" s="125">
        <v>0</v>
      </c>
      <c r="AS70" s="125">
        <v>0</v>
      </c>
      <c r="AT70" s="125">
        <v>0</v>
      </c>
      <c r="AU70" s="125">
        <v>0</v>
      </c>
      <c r="AV70" s="125">
        <v>623283.56523999991</v>
      </c>
      <c r="AW70" s="125">
        <v>80308.650141969178</v>
      </c>
      <c r="AX70" s="125">
        <v>141759</v>
      </c>
      <c r="AY70" s="125">
        <v>76657.444840764336</v>
      </c>
      <c r="AZ70" s="493">
        <v>845351.21538196912</v>
      </c>
      <c r="BA70" s="493">
        <v>824892.21538196912</v>
      </c>
      <c r="BB70" s="493">
        <v>4265</v>
      </c>
      <c r="BC70" s="493">
        <v>835940</v>
      </c>
      <c r="BD70" s="493">
        <v>11047.784618030884</v>
      </c>
      <c r="BE70" s="493">
        <v>0</v>
      </c>
      <c r="BF70" s="493">
        <v>856399</v>
      </c>
      <c r="BG70" s="125">
        <v>856398.99999999988</v>
      </c>
      <c r="BH70" s="125">
        <v>0</v>
      </c>
      <c r="BI70" s="493">
        <v>856399</v>
      </c>
      <c r="BJ70" s="493">
        <v>714640</v>
      </c>
      <c r="BK70" s="125">
        <v>714640</v>
      </c>
      <c r="BL70" s="125">
        <v>3646.1224489795918</v>
      </c>
      <c r="BM70" s="125">
        <v>3548.2291666666665</v>
      </c>
      <c r="BN70" s="126">
        <v>2.7589334768049874E-2</v>
      </c>
      <c r="BO70" s="126">
        <v>0</v>
      </c>
      <c r="BP70" s="125">
        <v>0</v>
      </c>
      <c r="BQ70" s="493">
        <v>856399</v>
      </c>
      <c r="BR70" s="493">
        <v>4265</v>
      </c>
      <c r="BS70" s="493" t="s">
        <v>948</v>
      </c>
      <c r="BT70" s="493">
        <v>4369.3826530612241</v>
      </c>
      <c r="BU70" s="126">
        <v>1.9322116971485448E-2</v>
      </c>
      <c r="BV70" s="125">
        <v>-5211.6400000000003</v>
      </c>
      <c r="BW70" s="125">
        <v>851187.36</v>
      </c>
      <c r="BX70" s="125">
        <v>0</v>
      </c>
      <c r="BY70" s="125">
        <v>851187.36</v>
      </c>
      <c r="BZ70" s="125">
        <v>20459</v>
      </c>
      <c r="CA70" s="125">
        <v>830728.36</v>
      </c>
      <c r="CB70" s="490">
        <f t="shared" si="2"/>
        <v>165743.25</v>
      </c>
      <c r="CC70" s="490">
        <f t="shared" si="3"/>
        <v>13185.5</v>
      </c>
      <c r="CD70" s="490">
        <f t="shared" si="4"/>
        <v>11047.784618030884</v>
      </c>
      <c r="CE70" s="490">
        <f>IF(ISERROR(VLOOKUP(A70,'20-21 Cfwds'!A:F,3,FALSE)),0,(VLOOKUP(A70,'20-21 Cfwds'!A:F,3,FALSE)))</f>
        <v>165743.25</v>
      </c>
      <c r="CF70" s="490">
        <f>IF(ISERROR(VLOOKUP(A70,'20-21 Cfwds'!A:G,4,FALSE)),0,(VLOOKUP(A70,'20-21 Cfwds'!A:G,4,FALSE)))</f>
        <v>13185.5</v>
      </c>
      <c r="CG70" s="490"/>
      <c r="CH70" s="490"/>
      <c r="CI70" s="531"/>
      <c r="CJ70" s="531"/>
      <c r="CK70" s="531"/>
      <c r="CL70" s="531"/>
      <c r="CM70" s="531"/>
      <c r="CN70" s="531"/>
      <c r="CO70" s="531"/>
      <c r="CP70" s="531"/>
      <c r="CQ70" s="531"/>
      <c r="CR70" s="531"/>
      <c r="CS70" s="531"/>
      <c r="CT70" s="531"/>
      <c r="CU70" s="531"/>
      <c r="CV70" s="531"/>
      <c r="CW70" s="531"/>
      <c r="CX70" s="531"/>
      <c r="CY70" s="531"/>
      <c r="CZ70" s="531"/>
      <c r="DA70" s="531"/>
      <c r="DB70" s="531"/>
      <c r="DC70" s="531"/>
      <c r="DD70" s="531"/>
      <c r="DE70" s="531"/>
      <c r="DF70" s="531"/>
      <c r="DG70" s="531"/>
      <c r="DH70" s="531"/>
      <c r="DI70" s="531"/>
      <c r="DJ70" s="531"/>
      <c r="DK70" s="531"/>
      <c r="DL70" s="531"/>
      <c r="DM70" s="531"/>
      <c r="DN70" s="531"/>
      <c r="DO70" s="531"/>
      <c r="DP70" s="531"/>
      <c r="DQ70" s="531"/>
      <c r="DR70" s="531"/>
      <c r="DS70" s="531"/>
      <c r="DT70" s="531"/>
      <c r="DU70" s="531"/>
      <c r="DV70" s="531"/>
      <c r="DW70" s="531"/>
      <c r="DX70" s="531"/>
      <c r="DY70" s="531"/>
      <c r="DZ70" s="531"/>
      <c r="EA70" s="531"/>
      <c r="EB70" s="531"/>
      <c r="EC70" s="531"/>
      <c r="ED70" s="531"/>
      <c r="EE70" s="531"/>
      <c r="EF70" s="531"/>
      <c r="EG70" s="531"/>
      <c r="EH70" s="531"/>
      <c r="EI70" s="531"/>
      <c r="EJ70" s="531"/>
      <c r="EK70" s="531"/>
      <c r="EL70" s="531"/>
      <c r="EM70" s="531"/>
      <c r="EN70" s="531"/>
      <c r="EO70" s="531"/>
      <c r="EP70" s="531"/>
      <c r="EQ70" s="531"/>
      <c r="ER70" s="531"/>
      <c r="ES70" s="531"/>
      <c r="ET70" s="531"/>
      <c r="EU70" s="531"/>
      <c r="EV70" s="531"/>
      <c r="EW70" s="531"/>
      <c r="EX70" s="531"/>
      <c r="EY70" s="531"/>
      <c r="EZ70" s="531"/>
      <c r="FA70" s="531"/>
    </row>
    <row r="71" spans="1:157" ht="15" customHeight="1">
      <c r="A71" s="486">
        <f>VLOOKUP(D71,'[18]DfE No.'!C:E,3,FALSE)</f>
        <v>488</v>
      </c>
      <c r="B71" s="486">
        <f>VLOOKUP(D71,'Adjusted Factors 22-23'!C:F,4,FALSE)</f>
        <v>0</v>
      </c>
      <c r="C71" s="491">
        <v>124710</v>
      </c>
      <c r="D71" s="491">
        <v>9353049</v>
      </c>
      <c r="E71" s="492" t="s">
        <v>973</v>
      </c>
      <c r="F71" s="332">
        <v>210</v>
      </c>
      <c r="G71" s="332">
        <v>210</v>
      </c>
      <c r="H71" s="332">
        <v>0</v>
      </c>
      <c r="I71" s="125">
        <v>667803.8199</v>
      </c>
      <c r="J71" s="125">
        <v>0</v>
      </c>
      <c r="K71" s="125">
        <v>0</v>
      </c>
      <c r="L71" s="125">
        <v>11279.999999999971</v>
      </c>
      <c r="M71" s="125">
        <v>0</v>
      </c>
      <c r="N71" s="125">
        <v>15340.000000000024</v>
      </c>
      <c r="O71" s="125">
        <v>0</v>
      </c>
      <c r="P71" s="125">
        <v>0</v>
      </c>
      <c r="Q71" s="125">
        <v>0</v>
      </c>
      <c r="R71" s="125">
        <v>0</v>
      </c>
      <c r="S71" s="125">
        <v>0</v>
      </c>
      <c r="T71" s="125">
        <v>0</v>
      </c>
      <c r="U71" s="125">
        <v>0</v>
      </c>
      <c r="V71" s="125">
        <v>0</v>
      </c>
      <c r="W71" s="125">
        <v>0</v>
      </c>
      <c r="X71" s="125">
        <v>0</v>
      </c>
      <c r="Y71" s="125">
        <v>0</v>
      </c>
      <c r="Z71" s="125">
        <v>0</v>
      </c>
      <c r="AA71" s="125">
        <v>0</v>
      </c>
      <c r="AB71" s="125">
        <v>0</v>
      </c>
      <c r="AC71" s="125">
        <v>0</v>
      </c>
      <c r="AD71" s="125">
        <v>0</v>
      </c>
      <c r="AE71" s="125">
        <v>55280.113636363632</v>
      </c>
      <c r="AF71" s="125">
        <v>0</v>
      </c>
      <c r="AG71" s="125">
        <v>0</v>
      </c>
      <c r="AH71" s="125">
        <v>0</v>
      </c>
      <c r="AI71" s="125">
        <v>121300</v>
      </c>
      <c r="AJ71" s="125">
        <v>0</v>
      </c>
      <c r="AK71" s="125">
        <v>0</v>
      </c>
      <c r="AL71" s="125">
        <v>0</v>
      </c>
      <c r="AM71" s="125">
        <v>12475</v>
      </c>
      <c r="AN71" s="125">
        <v>0</v>
      </c>
      <c r="AO71" s="125">
        <v>0</v>
      </c>
      <c r="AP71" s="125">
        <v>0</v>
      </c>
      <c r="AQ71" s="125">
        <v>0</v>
      </c>
      <c r="AR71" s="125">
        <v>0</v>
      </c>
      <c r="AS71" s="125">
        <v>0</v>
      </c>
      <c r="AT71" s="125">
        <v>0</v>
      </c>
      <c r="AU71" s="125">
        <v>0</v>
      </c>
      <c r="AV71" s="125">
        <v>667803.8199</v>
      </c>
      <c r="AW71" s="125">
        <v>81900.113636363618</v>
      </c>
      <c r="AX71" s="125">
        <v>133775</v>
      </c>
      <c r="AY71" s="125">
        <v>78585.233636363628</v>
      </c>
      <c r="AZ71" s="493">
        <v>883478.93353636365</v>
      </c>
      <c r="BA71" s="493">
        <v>871003.93353636365</v>
      </c>
      <c r="BB71" s="493">
        <v>4265</v>
      </c>
      <c r="BC71" s="493">
        <v>895650</v>
      </c>
      <c r="BD71" s="493">
        <v>24646.066463636351</v>
      </c>
      <c r="BE71" s="493">
        <v>0</v>
      </c>
      <c r="BF71" s="493">
        <v>908125</v>
      </c>
      <c r="BG71" s="125">
        <v>908125</v>
      </c>
      <c r="BH71" s="125">
        <v>0</v>
      </c>
      <c r="BI71" s="493">
        <v>908125</v>
      </c>
      <c r="BJ71" s="493">
        <v>774350</v>
      </c>
      <c r="BK71" s="125">
        <v>774350</v>
      </c>
      <c r="BL71" s="125">
        <v>3687.3809523809523</v>
      </c>
      <c r="BM71" s="125">
        <v>3596.8269230769229</v>
      </c>
      <c r="BN71" s="126">
        <v>2.5176087490627587E-2</v>
      </c>
      <c r="BO71" s="126">
        <v>0</v>
      </c>
      <c r="BP71" s="125">
        <v>0</v>
      </c>
      <c r="BQ71" s="493">
        <v>908125</v>
      </c>
      <c r="BR71" s="493">
        <v>4265</v>
      </c>
      <c r="BS71" s="493" t="s">
        <v>948</v>
      </c>
      <c r="BT71" s="493">
        <v>4324.4047619047615</v>
      </c>
      <c r="BU71" s="126">
        <v>1.9912565809846017E-2</v>
      </c>
      <c r="BV71" s="125">
        <v>-5583.9</v>
      </c>
      <c r="BW71" s="125">
        <v>902541.1</v>
      </c>
      <c r="BX71" s="125">
        <v>0</v>
      </c>
      <c r="BY71" s="125">
        <v>902541.1</v>
      </c>
      <c r="BZ71" s="125">
        <v>12475</v>
      </c>
      <c r="CA71" s="125">
        <v>890066.1</v>
      </c>
      <c r="CB71" s="490">
        <f t="shared" ref="CB71:CB134" si="5">IF(B71=0,CE71,0)</f>
        <v>218423.84000000008</v>
      </c>
      <c r="CC71" s="490">
        <f t="shared" ref="CC71:CC134" si="6">IF(B71=0,CF71,0)</f>
        <v>16875.010000000002</v>
      </c>
      <c r="CD71" s="490">
        <f t="shared" ref="CD71:CD134" si="7">BD71+BE71</f>
        <v>24646.066463636351</v>
      </c>
      <c r="CE71" s="490">
        <f>IF(ISERROR(VLOOKUP(A71,'20-21 Cfwds'!A:F,3,FALSE)),0,(VLOOKUP(A71,'20-21 Cfwds'!A:F,3,FALSE)))</f>
        <v>218423.84000000008</v>
      </c>
      <c r="CF71" s="490">
        <f>IF(ISERROR(VLOOKUP(A71,'20-21 Cfwds'!A:G,4,FALSE)),0,(VLOOKUP(A71,'20-21 Cfwds'!A:G,4,FALSE)))</f>
        <v>16875.010000000002</v>
      </c>
      <c r="CG71" s="490"/>
      <c r="CH71" s="490"/>
      <c r="CI71" s="531"/>
      <c r="CJ71" s="531"/>
      <c r="CK71" s="531"/>
      <c r="CL71" s="531"/>
      <c r="CM71" s="531"/>
      <c r="CN71" s="531"/>
      <c r="CO71" s="531"/>
      <c r="CP71" s="531"/>
      <c r="CQ71" s="531"/>
      <c r="CR71" s="531"/>
      <c r="CS71" s="531"/>
      <c r="CT71" s="531"/>
      <c r="CU71" s="531"/>
      <c r="CV71" s="531"/>
      <c r="CW71" s="531"/>
      <c r="CX71" s="531"/>
      <c r="CY71" s="531"/>
      <c r="CZ71" s="531"/>
      <c r="DA71" s="531"/>
      <c r="DB71" s="531"/>
      <c r="DC71" s="531"/>
      <c r="DD71" s="531"/>
      <c r="DE71" s="531"/>
      <c r="DF71" s="531"/>
      <c r="DG71" s="531"/>
      <c r="DH71" s="531"/>
      <c r="DI71" s="531"/>
      <c r="DJ71" s="531"/>
      <c r="DK71" s="531"/>
      <c r="DL71" s="531"/>
      <c r="DM71" s="531"/>
      <c r="DN71" s="531"/>
      <c r="DO71" s="531"/>
      <c r="DP71" s="531"/>
      <c r="DQ71" s="531"/>
      <c r="DR71" s="531"/>
      <c r="DS71" s="531"/>
      <c r="DT71" s="531"/>
      <c r="DU71" s="531"/>
      <c r="DV71" s="531"/>
      <c r="DW71" s="531"/>
      <c r="DX71" s="531"/>
      <c r="DY71" s="531"/>
      <c r="DZ71" s="531"/>
      <c r="EA71" s="531"/>
      <c r="EB71" s="531"/>
      <c r="EC71" s="531"/>
      <c r="ED71" s="531"/>
      <c r="EE71" s="531"/>
      <c r="EF71" s="531"/>
      <c r="EG71" s="531"/>
      <c r="EH71" s="531"/>
      <c r="EI71" s="531"/>
      <c r="EJ71" s="531"/>
      <c r="EK71" s="531"/>
      <c r="EL71" s="531"/>
      <c r="EM71" s="531"/>
      <c r="EN71" s="531"/>
      <c r="EO71" s="531"/>
      <c r="EP71" s="531"/>
      <c r="EQ71" s="531"/>
      <c r="ER71" s="531"/>
      <c r="ES71" s="531"/>
      <c r="ET71" s="531"/>
      <c r="EU71" s="531"/>
      <c r="EV71" s="531"/>
      <c r="EW71" s="531"/>
      <c r="EX71" s="531"/>
      <c r="EY71" s="531"/>
      <c r="EZ71" s="531"/>
      <c r="FA71" s="531"/>
    </row>
    <row r="72" spans="1:157">
      <c r="A72" s="486">
        <f>VLOOKUP(D72,'[18]DfE No.'!C:E,3,FALSE)</f>
        <v>495</v>
      </c>
      <c r="B72" s="486">
        <f>VLOOKUP(D72,'Adjusted Factors 22-23'!C:F,4,FALSE)</f>
        <v>0</v>
      </c>
      <c r="C72" s="491">
        <v>124712</v>
      </c>
      <c r="D72" s="491">
        <v>9353056</v>
      </c>
      <c r="E72" s="492" t="s">
        <v>974</v>
      </c>
      <c r="F72" s="332">
        <v>200</v>
      </c>
      <c r="G72" s="332">
        <v>200</v>
      </c>
      <c r="H72" s="332">
        <v>0</v>
      </c>
      <c r="I72" s="125">
        <v>636003.63799999992</v>
      </c>
      <c r="J72" s="125">
        <v>0</v>
      </c>
      <c r="K72" s="125">
        <v>0</v>
      </c>
      <c r="L72" s="125">
        <v>11750</v>
      </c>
      <c r="M72" s="125">
        <v>0</v>
      </c>
      <c r="N72" s="125">
        <v>14750</v>
      </c>
      <c r="O72" s="125">
        <v>0</v>
      </c>
      <c r="P72" s="125">
        <v>1768.8442211055262</v>
      </c>
      <c r="Q72" s="125">
        <v>1085.4271356783911</v>
      </c>
      <c r="R72" s="125">
        <v>0</v>
      </c>
      <c r="S72" s="125">
        <v>0</v>
      </c>
      <c r="T72" s="125">
        <v>0</v>
      </c>
      <c r="U72" s="125">
        <v>0</v>
      </c>
      <c r="V72" s="125">
        <v>0</v>
      </c>
      <c r="W72" s="125">
        <v>0</v>
      </c>
      <c r="X72" s="125">
        <v>0</v>
      </c>
      <c r="Y72" s="125">
        <v>0</v>
      </c>
      <c r="Z72" s="125">
        <v>0</v>
      </c>
      <c r="AA72" s="125">
        <v>0</v>
      </c>
      <c r="AB72" s="125">
        <v>0</v>
      </c>
      <c r="AC72" s="125">
        <v>0</v>
      </c>
      <c r="AD72" s="125">
        <v>0</v>
      </c>
      <c r="AE72" s="125">
        <v>39061.728395061727</v>
      </c>
      <c r="AF72" s="125">
        <v>0</v>
      </c>
      <c r="AG72" s="125">
        <v>0</v>
      </c>
      <c r="AH72" s="125">
        <v>0</v>
      </c>
      <c r="AI72" s="125">
        <v>121300</v>
      </c>
      <c r="AJ72" s="125">
        <v>0</v>
      </c>
      <c r="AK72" s="125">
        <v>0</v>
      </c>
      <c r="AL72" s="125">
        <v>0</v>
      </c>
      <c r="AM72" s="125">
        <v>14845.25</v>
      </c>
      <c r="AN72" s="125">
        <v>0</v>
      </c>
      <c r="AO72" s="125">
        <v>0</v>
      </c>
      <c r="AP72" s="125">
        <v>0</v>
      </c>
      <c r="AQ72" s="125">
        <v>0</v>
      </c>
      <c r="AR72" s="125">
        <v>0</v>
      </c>
      <c r="AS72" s="125">
        <v>0</v>
      </c>
      <c r="AT72" s="125">
        <v>0</v>
      </c>
      <c r="AU72" s="125">
        <v>0</v>
      </c>
      <c r="AV72" s="125">
        <v>636003.63799999992</v>
      </c>
      <c r="AW72" s="125">
        <v>68415.999751845637</v>
      </c>
      <c r="AX72" s="125">
        <v>136145.25</v>
      </c>
      <c r="AY72" s="125">
        <v>63733.984073453692</v>
      </c>
      <c r="AZ72" s="493">
        <v>840564.88775184553</v>
      </c>
      <c r="BA72" s="493">
        <v>825719.63775184553</v>
      </c>
      <c r="BB72" s="493">
        <v>4265</v>
      </c>
      <c r="BC72" s="493">
        <v>853000</v>
      </c>
      <c r="BD72" s="493">
        <v>27280.362248154473</v>
      </c>
      <c r="BE72" s="493">
        <v>0</v>
      </c>
      <c r="BF72" s="493">
        <v>867845.25</v>
      </c>
      <c r="BG72" s="125">
        <v>867845.25</v>
      </c>
      <c r="BH72" s="125">
        <v>0</v>
      </c>
      <c r="BI72" s="493">
        <v>867845.25</v>
      </c>
      <c r="BJ72" s="493">
        <v>731700</v>
      </c>
      <c r="BK72" s="125">
        <v>731700</v>
      </c>
      <c r="BL72" s="125">
        <v>3658.5</v>
      </c>
      <c r="BM72" s="125">
        <v>3554.7422680412369</v>
      </c>
      <c r="BN72" s="126">
        <v>2.9188538615469446E-2</v>
      </c>
      <c r="BO72" s="126">
        <v>0</v>
      </c>
      <c r="BP72" s="125">
        <v>0</v>
      </c>
      <c r="BQ72" s="493">
        <v>867845.25</v>
      </c>
      <c r="BR72" s="493">
        <v>4265</v>
      </c>
      <c r="BS72" s="493" t="s">
        <v>948</v>
      </c>
      <c r="BT72" s="493">
        <v>4339.2262499999997</v>
      </c>
      <c r="BU72" s="126">
        <v>1.9430028691568291E-2</v>
      </c>
      <c r="BV72" s="125">
        <v>-5318</v>
      </c>
      <c r="BW72" s="125">
        <v>862527.25</v>
      </c>
      <c r="BX72" s="125">
        <v>0</v>
      </c>
      <c r="BY72" s="125">
        <v>862527.25</v>
      </c>
      <c r="BZ72" s="125">
        <v>14845.25</v>
      </c>
      <c r="CA72" s="125">
        <v>847682</v>
      </c>
      <c r="CB72" s="490">
        <f t="shared" si="5"/>
        <v>25294.539999999804</v>
      </c>
      <c r="CC72" s="490">
        <f t="shared" si="6"/>
        <v>5563.16</v>
      </c>
      <c r="CD72" s="490">
        <f t="shared" si="7"/>
        <v>27280.362248154473</v>
      </c>
      <c r="CE72" s="490">
        <f>IF(ISERROR(VLOOKUP(A72,'20-21 Cfwds'!A:F,3,FALSE)),0,(VLOOKUP(A72,'20-21 Cfwds'!A:F,3,FALSE)))</f>
        <v>25294.539999999804</v>
      </c>
      <c r="CF72" s="490">
        <f>IF(ISERROR(VLOOKUP(A72,'20-21 Cfwds'!A:G,4,FALSE)),0,(VLOOKUP(A72,'20-21 Cfwds'!A:G,4,FALSE)))</f>
        <v>5563.16</v>
      </c>
      <c r="CG72" s="490"/>
      <c r="CH72" s="490"/>
      <c r="CI72" s="531"/>
      <c r="CJ72" s="531"/>
      <c r="CK72" s="531"/>
      <c r="CL72" s="531"/>
      <c r="CM72" s="531"/>
      <c r="CN72" s="531"/>
      <c r="CO72" s="531"/>
      <c r="CP72" s="531"/>
      <c r="CQ72" s="531"/>
      <c r="CR72" s="531"/>
      <c r="CS72" s="531"/>
      <c r="CT72" s="531"/>
      <c r="CU72" s="531"/>
      <c r="CV72" s="531"/>
      <c r="CW72" s="531"/>
      <c r="CX72" s="531"/>
      <c r="CY72" s="531"/>
      <c r="CZ72" s="531"/>
      <c r="DA72" s="531"/>
      <c r="DB72" s="531"/>
      <c r="DC72" s="531"/>
      <c r="DD72" s="531"/>
      <c r="DE72" s="531"/>
      <c r="DF72" s="531"/>
      <c r="DG72" s="531"/>
      <c r="DH72" s="531"/>
      <c r="DI72" s="531"/>
      <c r="DJ72" s="531"/>
      <c r="DK72" s="531"/>
      <c r="DL72" s="531"/>
      <c r="DM72" s="531"/>
      <c r="DN72" s="531"/>
      <c r="DO72" s="531"/>
      <c r="DP72" s="531"/>
      <c r="DQ72" s="531"/>
      <c r="DR72" s="531"/>
      <c r="DS72" s="531"/>
      <c r="DT72" s="531"/>
      <c r="DU72" s="531"/>
      <c r="DV72" s="531"/>
      <c r="DW72" s="531"/>
      <c r="DX72" s="531"/>
      <c r="DY72" s="531"/>
      <c r="DZ72" s="531"/>
      <c r="EA72" s="531"/>
      <c r="EB72" s="531"/>
      <c r="EC72" s="531"/>
      <c r="ED72" s="531"/>
      <c r="EE72" s="531"/>
      <c r="EF72" s="531"/>
      <c r="EG72" s="531"/>
      <c r="EH72" s="531"/>
      <c r="EI72" s="531"/>
      <c r="EJ72" s="531"/>
      <c r="EK72" s="531"/>
      <c r="EL72" s="531"/>
      <c r="EM72" s="531"/>
      <c r="EN72" s="531"/>
      <c r="EO72" s="531"/>
      <c r="EP72" s="531"/>
      <c r="EQ72" s="531"/>
      <c r="ER72" s="531"/>
      <c r="ES72" s="531"/>
      <c r="ET72" s="531"/>
      <c r="EU72" s="531"/>
      <c r="EV72" s="531"/>
      <c r="EW72" s="531"/>
      <c r="EX72" s="531"/>
      <c r="EY72" s="531"/>
      <c r="EZ72" s="531"/>
      <c r="FA72" s="531"/>
    </row>
    <row r="73" spans="1:157" ht="15" customHeight="1">
      <c r="A73" s="486">
        <f>VLOOKUP(D73,'[18]DfE No.'!C:E,3,FALSE)</f>
        <v>517</v>
      </c>
      <c r="B73" s="486">
        <f>VLOOKUP(D73,'Adjusted Factors 22-23'!C:F,4,FALSE)</f>
        <v>0</v>
      </c>
      <c r="C73" s="491">
        <v>124717</v>
      </c>
      <c r="D73" s="491">
        <v>9353064</v>
      </c>
      <c r="E73" s="492" t="s">
        <v>975</v>
      </c>
      <c r="F73" s="332">
        <v>126</v>
      </c>
      <c r="G73" s="332">
        <v>126</v>
      </c>
      <c r="H73" s="332">
        <v>0</v>
      </c>
      <c r="I73" s="125">
        <v>400682.29193999997</v>
      </c>
      <c r="J73" s="125">
        <v>0</v>
      </c>
      <c r="K73" s="125">
        <v>0</v>
      </c>
      <c r="L73" s="125">
        <v>10340.000000000024</v>
      </c>
      <c r="M73" s="125">
        <v>0</v>
      </c>
      <c r="N73" s="125">
        <v>13570.000000000033</v>
      </c>
      <c r="O73" s="125">
        <v>0</v>
      </c>
      <c r="P73" s="125">
        <v>0</v>
      </c>
      <c r="Q73" s="125">
        <v>0</v>
      </c>
      <c r="R73" s="125">
        <v>0</v>
      </c>
      <c r="S73" s="125">
        <v>0</v>
      </c>
      <c r="T73" s="125">
        <v>0</v>
      </c>
      <c r="U73" s="125">
        <v>0</v>
      </c>
      <c r="V73" s="125">
        <v>0</v>
      </c>
      <c r="W73" s="125">
        <v>0</v>
      </c>
      <c r="X73" s="125">
        <v>0</v>
      </c>
      <c r="Y73" s="125">
        <v>0</v>
      </c>
      <c r="Z73" s="125">
        <v>0</v>
      </c>
      <c r="AA73" s="125">
        <v>0</v>
      </c>
      <c r="AB73" s="125">
        <v>1260.0000000000009</v>
      </c>
      <c r="AC73" s="125">
        <v>0</v>
      </c>
      <c r="AD73" s="125">
        <v>0</v>
      </c>
      <c r="AE73" s="125">
        <v>34697.647058823532</v>
      </c>
      <c r="AF73" s="125">
        <v>0</v>
      </c>
      <c r="AG73" s="125">
        <v>2257.0000000000045</v>
      </c>
      <c r="AH73" s="125">
        <v>0</v>
      </c>
      <c r="AI73" s="125">
        <v>121300</v>
      </c>
      <c r="AJ73" s="125">
        <v>17476.635514018686</v>
      </c>
      <c r="AK73" s="125">
        <v>0</v>
      </c>
      <c r="AL73" s="125">
        <v>0</v>
      </c>
      <c r="AM73" s="125">
        <v>11352.25</v>
      </c>
      <c r="AN73" s="125">
        <v>0</v>
      </c>
      <c r="AO73" s="125">
        <v>0</v>
      </c>
      <c r="AP73" s="125">
        <v>0</v>
      </c>
      <c r="AQ73" s="125">
        <v>0</v>
      </c>
      <c r="AR73" s="125">
        <v>0</v>
      </c>
      <c r="AS73" s="125">
        <v>0</v>
      </c>
      <c r="AT73" s="125">
        <v>0</v>
      </c>
      <c r="AU73" s="125">
        <v>0</v>
      </c>
      <c r="AV73" s="125">
        <v>400682.29193999997</v>
      </c>
      <c r="AW73" s="125">
        <v>62124.647058823597</v>
      </c>
      <c r="AX73" s="125">
        <v>150128.88551401868</v>
      </c>
      <c r="AY73" s="125">
        <v>56647.767058823563</v>
      </c>
      <c r="AZ73" s="493">
        <v>612935.82451284223</v>
      </c>
      <c r="BA73" s="493">
        <v>601583.57451284223</v>
      </c>
      <c r="BB73" s="493">
        <v>4265</v>
      </c>
      <c r="BC73" s="493">
        <v>537390</v>
      </c>
      <c r="BD73" s="493">
        <v>0</v>
      </c>
      <c r="BE73" s="493">
        <v>0</v>
      </c>
      <c r="BF73" s="493">
        <v>612935.82451284223</v>
      </c>
      <c r="BG73" s="125">
        <v>612935.82451284223</v>
      </c>
      <c r="BH73" s="125">
        <v>0</v>
      </c>
      <c r="BI73" s="493">
        <v>548742.25</v>
      </c>
      <c r="BJ73" s="493">
        <v>398613.36448598129</v>
      </c>
      <c r="BK73" s="125">
        <v>462806.93899882352</v>
      </c>
      <c r="BL73" s="125">
        <v>3673.0709444351073</v>
      </c>
      <c r="BM73" s="125">
        <v>3484.3534752767791</v>
      </c>
      <c r="BN73" s="126">
        <v>5.416140196377104E-2</v>
      </c>
      <c r="BO73" s="126">
        <v>0</v>
      </c>
      <c r="BP73" s="125">
        <v>0</v>
      </c>
      <c r="BQ73" s="493">
        <v>612935.82451284223</v>
      </c>
      <c r="BR73" s="493">
        <v>4774.4728135939858</v>
      </c>
      <c r="BS73" s="493" t="s">
        <v>948</v>
      </c>
      <c r="BT73" s="493">
        <v>4864.5700358162085</v>
      </c>
      <c r="BU73" s="126">
        <v>4.8581525730309938E-2</v>
      </c>
      <c r="BV73" s="125">
        <v>-3350.34</v>
      </c>
      <c r="BW73" s="125">
        <v>609585.48451284226</v>
      </c>
      <c r="BX73" s="125">
        <v>0</v>
      </c>
      <c r="BY73" s="125">
        <v>609585.48451284226</v>
      </c>
      <c r="BZ73" s="125">
        <v>11352.25</v>
      </c>
      <c r="CA73" s="125">
        <v>598233.23451284226</v>
      </c>
      <c r="CB73" s="490">
        <f t="shared" si="5"/>
        <v>64537.019999999902</v>
      </c>
      <c r="CC73" s="490">
        <f t="shared" si="6"/>
        <v>30467.25</v>
      </c>
      <c r="CD73" s="490">
        <f t="shared" si="7"/>
        <v>0</v>
      </c>
      <c r="CE73" s="490">
        <f>IF(ISERROR(VLOOKUP(A73,'20-21 Cfwds'!A:F,3,FALSE)),0,(VLOOKUP(A73,'20-21 Cfwds'!A:F,3,FALSE)))</f>
        <v>64537.019999999902</v>
      </c>
      <c r="CF73" s="490">
        <f>IF(ISERROR(VLOOKUP(A73,'20-21 Cfwds'!A:G,4,FALSE)),0,(VLOOKUP(A73,'20-21 Cfwds'!A:G,4,FALSE)))</f>
        <v>30467.25</v>
      </c>
      <c r="CG73" s="490"/>
      <c r="CH73" s="490"/>
      <c r="CI73" s="531"/>
      <c r="CJ73" s="531"/>
      <c r="CK73" s="531"/>
      <c r="CL73" s="531"/>
      <c r="CM73" s="531"/>
      <c r="CN73" s="531"/>
      <c r="CO73" s="531"/>
      <c r="CP73" s="531"/>
      <c r="CQ73" s="531"/>
      <c r="CR73" s="531"/>
      <c r="CS73" s="531"/>
      <c r="CT73" s="531"/>
      <c r="CU73" s="531"/>
      <c r="CV73" s="531"/>
      <c r="CW73" s="531"/>
      <c r="CX73" s="531"/>
      <c r="CY73" s="531"/>
      <c r="CZ73" s="531"/>
      <c r="DA73" s="531"/>
      <c r="DB73" s="531"/>
      <c r="DC73" s="531"/>
      <c r="DD73" s="531"/>
      <c r="DE73" s="531"/>
      <c r="DF73" s="531"/>
      <c r="DG73" s="531"/>
      <c r="DH73" s="531"/>
      <c r="DI73" s="531"/>
      <c r="DJ73" s="531"/>
      <c r="DK73" s="531"/>
      <c r="DL73" s="531"/>
      <c r="DM73" s="531"/>
      <c r="DN73" s="531"/>
      <c r="DO73" s="531"/>
      <c r="DP73" s="531"/>
      <c r="DQ73" s="531"/>
      <c r="DR73" s="531"/>
      <c r="DS73" s="531"/>
      <c r="DT73" s="531"/>
      <c r="DU73" s="531"/>
      <c r="DV73" s="531"/>
      <c r="DW73" s="531"/>
      <c r="DX73" s="531"/>
      <c r="DY73" s="531"/>
      <c r="DZ73" s="531"/>
      <c r="EA73" s="531"/>
      <c r="EB73" s="531"/>
      <c r="EC73" s="531"/>
      <c r="ED73" s="531"/>
      <c r="EE73" s="531"/>
      <c r="EF73" s="531"/>
      <c r="EG73" s="531"/>
      <c r="EH73" s="531"/>
      <c r="EI73" s="531"/>
      <c r="EJ73" s="531"/>
      <c r="EK73" s="531"/>
      <c r="EL73" s="531"/>
      <c r="EM73" s="531"/>
      <c r="EN73" s="531"/>
      <c r="EO73" s="531"/>
      <c r="EP73" s="531"/>
      <c r="EQ73" s="531"/>
      <c r="ER73" s="531"/>
      <c r="ES73" s="531"/>
      <c r="ET73" s="531"/>
      <c r="EU73" s="531"/>
      <c r="EV73" s="531"/>
      <c r="EW73" s="531"/>
      <c r="EX73" s="531"/>
      <c r="EY73" s="531"/>
      <c r="EZ73" s="531"/>
      <c r="FA73" s="531"/>
    </row>
    <row r="74" spans="1:157" ht="15" customHeight="1">
      <c r="A74" s="486">
        <f>VLOOKUP(D74,'[18]DfE No.'!C:E,3,FALSE)</f>
        <v>338</v>
      </c>
      <c r="B74" s="486">
        <f>VLOOKUP(D74,'Adjusted Factors 22-23'!C:F,4,FALSE)</f>
        <v>0</v>
      </c>
      <c r="C74" s="491">
        <v>124718</v>
      </c>
      <c r="D74" s="491">
        <v>9353066</v>
      </c>
      <c r="E74" s="492" t="s">
        <v>976</v>
      </c>
      <c r="F74" s="332">
        <v>37</v>
      </c>
      <c r="G74" s="332">
        <v>37</v>
      </c>
      <c r="H74" s="332">
        <v>0</v>
      </c>
      <c r="I74" s="125">
        <v>117660.67302999999</v>
      </c>
      <c r="J74" s="125">
        <v>0</v>
      </c>
      <c r="K74" s="125">
        <v>0</v>
      </c>
      <c r="L74" s="125">
        <v>3759.9999999999964</v>
      </c>
      <c r="M74" s="125">
        <v>0</v>
      </c>
      <c r="N74" s="125">
        <v>4719.9999999999955</v>
      </c>
      <c r="O74" s="125">
        <v>0</v>
      </c>
      <c r="P74" s="125">
        <v>0</v>
      </c>
      <c r="Q74" s="125">
        <v>0</v>
      </c>
      <c r="R74" s="125">
        <v>0</v>
      </c>
      <c r="S74" s="125">
        <v>0</v>
      </c>
      <c r="T74" s="125">
        <v>0</v>
      </c>
      <c r="U74" s="125">
        <v>0</v>
      </c>
      <c r="V74" s="125">
        <v>0</v>
      </c>
      <c r="W74" s="125">
        <v>0</v>
      </c>
      <c r="X74" s="125">
        <v>0</v>
      </c>
      <c r="Y74" s="125">
        <v>0</v>
      </c>
      <c r="Z74" s="125">
        <v>0</v>
      </c>
      <c r="AA74" s="125">
        <v>0</v>
      </c>
      <c r="AB74" s="125">
        <v>0</v>
      </c>
      <c r="AC74" s="125">
        <v>0</v>
      </c>
      <c r="AD74" s="125">
        <v>0</v>
      </c>
      <c r="AE74" s="125">
        <v>20905</v>
      </c>
      <c r="AF74" s="125">
        <v>0</v>
      </c>
      <c r="AG74" s="125">
        <v>721.5000000000008</v>
      </c>
      <c r="AH74" s="125">
        <v>0</v>
      </c>
      <c r="AI74" s="125">
        <v>121300</v>
      </c>
      <c r="AJ74" s="125">
        <v>55000</v>
      </c>
      <c r="AK74" s="125">
        <v>0</v>
      </c>
      <c r="AL74" s="125">
        <v>0</v>
      </c>
      <c r="AM74" s="125">
        <v>3773.2</v>
      </c>
      <c r="AN74" s="125">
        <v>0</v>
      </c>
      <c r="AO74" s="125">
        <v>0</v>
      </c>
      <c r="AP74" s="125">
        <v>0</v>
      </c>
      <c r="AQ74" s="125">
        <v>3300</v>
      </c>
      <c r="AR74" s="125">
        <v>0</v>
      </c>
      <c r="AS74" s="125">
        <v>0</v>
      </c>
      <c r="AT74" s="125">
        <v>0</v>
      </c>
      <c r="AU74" s="125">
        <v>0</v>
      </c>
      <c r="AV74" s="125">
        <v>117660.67302999999</v>
      </c>
      <c r="AW74" s="125">
        <v>30106.499999999993</v>
      </c>
      <c r="AX74" s="125">
        <v>183373.2</v>
      </c>
      <c r="AY74" s="125">
        <v>35140.119999999995</v>
      </c>
      <c r="AZ74" s="493">
        <v>331140.37303000002</v>
      </c>
      <c r="BA74" s="493">
        <v>324067.17303000001</v>
      </c>
      <c r="BB74" s="493">
        <v>4265</v>
      </c>
      <c r="BC74" s="493">
        <v>157805</v>
      </c>
      <c r="BD74" s="493">
        <v>0</v>
      </c>
      <c r="BE74" s="493">
        <v>0</v>
      </c>
      <c r="BF74" s="493">
        <v>331140.37303000002</v>
      </c>
      <c r="BG74" s="125">
        <v>331140.37303000002</v>
      </c>
      <c r="BH74" s="125">
        <v>0</v>
      </c>
      <c r="BI74" s="493">
        <v>164878.20000000001</v>
      </c>
      <c r="BJ74" s="493">
        <v>-15194.999999999989</v>
      </c>
      <c r="BK74" s="125">
        <v>151067.17303000001</v>
      </c>
      <c r="BL74" s="125">
        <v>4082.8965683783786</v>
      </c>
      <c r="BM74" s="125">
        <v>2766.6600653061223</v>
      </c>
      <c r="BN74" s="126">
        <v>0.47574926879447288</v>
      </c>
      <c r="BO74" s="126">
        <v>0</v>
      </c>
      <c r="BP74" s="125">
        <v>0</v>
      </c>
      <c r="BQ74" s="493">
        <v>331140.37303000002</v>
      </c>
      <c r="BR74" s="493">
        <v>8758.572244054054</v>
      </c>
      <c r="BS74" s="493" t="s">
        <v>948</v>
      </c>
      <c r="BT74" s="493">
        <v>8949.7398116216227</v>
      </c>
      <c r="BU74" s="126">
        <v>0.38936093470261834</v>
      </c>
      <c r="BV74" s="125">
        <v>-983.83</v>
      </c>
      <c r="BW74" s="125">
        <v>330156.54303</v>
      </c>
      <c r="BX74" s="125">
        <v>0</v>
      </c>
      <c r="BY74" s="125">
        <v>330156.54303</v>
      </c>
      <c r="BZ74" s="125">
        <v>3773.2</v>
      </c>
      <c r="CA74" s="125">
        <v>326383.34302999999</v>
      </c>
      <c r="CB74" s="490">
        <f t="shared" si="5"/>
        <v>0</v>
      </c>
      <c r="CC74" s="490">
        <f t="shared" si="6"/>
        <v>0</v>
      </c>
      <c r="CD74" s="490">
        <f t="shared" si="7"/>
        <v>0</v>
      </c>
      <c r="CE74" s="490">
        <f>IF(ISERROR(VLOOKUP(A74,'20-21 Cfwds'!A:F,3,FALSE)),0,(VLOOKUP(A74,'20-21 Cfwds'!A:F,3,FALSE)))</f>
        <v>0</v>
      </c>
      <c r="CF74" s="490">
        <f>IF(ISERROR(VLOOKUP(A74,'20-21 Cfwds'!A:G,4,FALSE)),0,(VLOOKUP(A74,'20-21 Cfwds'!A:G,4,FALSE)))</f>
        <v>0</v>
      </c>
      <c r="CG74" s="490"/>
      <c r="CH74" s="490"/>
      <c r="CI74" s="531"/>
      <c r="CJ74" s="531"/>
      <c r="CK74" s="531"/>
      <c r="CL74" s="531"/>
      <c r="CM74" s="531"/>
      <c r="CN74" s="531"/>
      <c r="CO74" s="531"/>
      <c r="CP74" s="531"/>
      <c r="CQ74" s="531"/>
      <c r="CR74" s="531"/>
      <c r="CS74" s="531"/>
      <c r="CT74" s="531"/>
      <c r="CU74" s="531"/>
      <c r="CV74" s="531"/>
      <c r="CW74" s="531"/>
      <c r="CX74" s="531"/>
      <c r="CY74" s="531"/>
      <c r="CZ74" s="531"/>
      <c r="DA74" s="531"/>
      <c r="DB74" s="531"/>
      <c r="DC74" s="531"/>
      <c r="DD74" s="531"/>
      <c r="DE74" s="531"/>
      <c r="DF74" s="531"/>
      <c r="DG74" s="531"/>
      <c r="DH74" s="531"/>
      <c r="DI74" s="531"/>
      <c r="DJ74" s="531"/>
      <c r="DK74" s="531"/>
      <c r="DL74" s="531"/>
      <c r="DM74" s="531"/>
      <c r="DN74" s="531"/>
      <c r="DO74" s="531"/>
      <c r="DP74" s="531"/>
      <c r="DQ74" s="531"/>
      <c r="DR74" s="531"/>
      <c r="DS74" s="531"/>
      <c r="DT74" s="531"/>
      <c r="DU74" s="531"/>
      <c r="DV74" s="531"/>
      <c r="DW74" s="531"/>
      <c r="DX74" s="531"/>
      <c r="DY74" s="531"/>
      <c r="DZ74" s="531"/>
      <c r="EA74" s="531"/>
      <c r="EB74" s="531"/>
      <c r="EC74" s="531"/>
      <c r="ED74" s="531"/>
      <c r="EE74" s="531"/>
      <c r="EF74" s="531"/>
      <c r="EG74" s="531"/>
      <c r="EH74" s="531"/>
      <c r="EI74" s="531"/>
      <c r="EJ74" s="531"/>
      <c r="EK74" s="531"/>
      <c r="EL74" s="531"/>
      <c r="EM74" s="531"/>
      <c r="EN74" s="531"/>
      <c r="EO74" s="531"/>
      <c r="EP74" s="531"/>
      <c r="EQ74" s="531"/>
      <c r="ER74" s="531"/>
      <c r="ES74" s="531"/>
      <c r="ET74" s="531"/>
      <c r="EU74" s="531"/>
      <c r="EV74" s="531"/>
      <c r="EW74" s="531"/>
      <c r="EX74" s="531"/>
      <c r="EY74" s="531"/>
      <c r="EZ74" s="531"/>
      <c r="FA74" s="531"/>
    </row>
    <row r="75" spans="1:157" ht="15" customHeight="1">
      <c r="A75" s="486">
        <f>VLOOKUP(D75,'[18]DfE No.'!C:E,3,FALSE)</f>
        <v>202</v>
      </c>
      <c r="B75" s="486">
        <f>VLOOKUP(D75,'Adjusted Factors 22-23'!C:F,4,FALSE)</f>
        <v>0</v>
      </c>
      <c r="C75" s="491">
        <v>124719</v>
      </c>
      <c r="D75" s="491">
        <v>9353074</v>
      </c>
      <c r="E75" s="492" t="s">
        <v>977</v>
      </c>
      <c r="F75" s="332">
        <v>55</v>
      </c>
      <c r="G75" s="332">
        <v>55</v>
      </c>
      <c r="H75" s="332">
        <v>0</v>
      </c>
      <c r="I75" s="125">
        <v>174901.00044999999</v>
      </c>
      <c r="J75" s="125">
        <v>0</v>
      </c>
      <c r="K75" s="125">
        <v>0</v>
      </c>
      <c r="L75" s="125">
        <v>7520.0000000000036</v>
      </c>
      <c r="M75" s="125">
        <v>0</v>
      </c>
      <c r="N75" s="125">
        <v>9440.0000000000036</v>
      </c>
      <c r="O75" s="125">
        <v>0</v>
      </c>
      <c r="P75" s="125">
        <v>0</v>
      </c>
      <c r="Q75" s="125">
        <v>0</v>
      </c>
      <c r="R75" s="125">
        <v>1259.9999999999991</v>
      </c>
      <c r="S75" s="125">
        <v>0</v>
      </c>
      <c r="T75" s="125">
        <v>0</v>
      </c>
      <c r="U75" s="125">
        <v>0</v>
      </c>
      <c r="V75" s="125">
        <v>0</v>
      </c>
      <c r="W75" s="125">
        <v>0</v>
      </c>
      <c r="X75" s="125">
        <v>0</v>
      </c>
      <c r="Y75" s="125">
        <v>0</v>
      </c>
      <c r="Z75" s="125">
        <v>0</v>
      </c>
      <c r="AA75" s="125">
        <v>0</v>
      </c>
      <c r="AB75" s="125">
        <v>661.17021276595892</v>
      </c>
      <c r="AC75" s="125">
        <v>0</v>
      </c>
      <c r="AD75" s="125">
        <v>0</v>
      </c>
      <c r="AE75" s="125">
        <v>19421.875</v>
      </c>
      <c r="AF75" s="125">
        <v>0</v>
      </c>
      <c r="AG75" s="125">
        <v>6197.5000000000091</v>
      </c>
      <c r="AH75" s="125">
        <v>0</v>
      </c>
      <c r="AI75" s="125">
        <v>121300</v>
      </c>
      <c r="AJ75" s="125">
        <v>55000</v>
      </c>
      <c r="AK75" s="125">
        <v>0</v>
      </c>
      <c r="AL75" s="125">
        <v>0</v>
      </c>
      <c r="AM75" s="125">
        <v>8857.25</v>
      </c>
      <c r="AN75" s="125">
        <v>0</v>
      </c>
      <c r="AO75" s="125">
        <v>0</v>
      </c>
      <c r="AP75" s="125">
        <v>0</v>
      </c>
      <c r="AQ75" s="125">
        <v>0</v>
      </c>
      <c r="AR75" s="125">
        <v>0</v>
      </c>
      <c r="AS75" s="125">
        <v>0</v>
      </c>
      <c r="AT75" s="125">
        <v>0</v>
      </c>
      <c r="AU75" s="125">
        <v>0</v>
      </c>
      <c r="AV75" s="125">
        <v>174901.00044999999</v>
      </c>
      <c r="AW75" s="125">
        <v>44500.545212765974</v>
      </c>
      <c r="AX75" s="125">
        <v>185157.25</v>
      </c>
      <c r="AY75" s="125">
        <v>38526.995000000003</v>
      </c>
      <c r="AZ75" s="493">
        <v>404558.79566276597</v>
      </c>
      <c r="BA75" s="493">
        <v>395701.54566276597</v>
      </c>
      <c r="BB75" s="493">
        <v>4265</v>
      </c>
      <c r="BC75" s="493">
        <v>234575</v>
      </c>
      <c r="BD75" s="493">
        <v>0</v>
      </c>
      <c r="BE75" s="493">
        <v>0</v>
      </c>
      <c r="BF75" s="493">
        <v>404558.79566276597</v>
      </c>
      <c r="BG75" s="125">
        <v>404558.79566276597</v>
      </c>
      <c r="BH75" s="125">
        <v>0</v>
      </c>
      <c r="BI75" s="493">
        <v>243432.25</v>
      </c>
      <c r="BJ75" s="493">
        <v>58275</v>
      </c>
      <c r="BK75" s="125">
        <v>219401.54566276597</v>
      </c>
      <c r="BL75" s="125">
        <v>3989.1190120502906</v>
      </c>
      <c r="BM75" s="125">
        <v>3164.2162999999996</v>
      </c>
      <c r="BN75" s="126">
        <v>0.26069732086592534</v>
      </c>
      <c r="BO75" s="126">
        <v>0</v>
      </c>
      <c r="BP75" s="125">
        <v>0</v>
      </c>
      <c r="BQ75" s="493">
        <v>404558.79566276597</v>
      </c>
      <c r="BR75" s="493">
        <v>7194.5735575048357</v>
      </c>
      <c r="BS75" s="493" t="s">
        <v>948</v>
      </c>
      <c r="BT75" s="493">
        <v>7355.6144665957454</v>
      </c>
      <c r="BU75" s="126">
        <v>8.2543699504924239E-2</v>
      </c>
      <c r="BV75" s="125">
        <v>-1462.45</v>
      </c>
      <c r="BW75" s="125">
        <v>403096.34566276596</v>
      </c>
      <c r="BX75" s="125">
        <v>0</v>
      </c>
      <c r="BY75" s="125">
        <v>403096.34566276596</v>
      </c>
      <c r="BZ75" s="125">
        <v>8857.25</v>
      </c>
      <c r="CA75" s="125">
        <v>394239.09566276596</v>
      </c>
      <c r="CB75" s="490">
        <f t="shared" si="5"/>
        <v>218163.47999999986</v>
      </c>
      <c r="CC75" s="490">
        <f t="shared" si="6"/>
        <v>11856.650000000001</v>
      </c>
      <c r="CD75" s="490">
        <f t="shared" si="7"/>
        <v>0</v>
      </c>
      <c r="CE75" s="490">
        <f>IF(ISERROR(VLOOKUP(A75,'20-21 Cfwds'!A:F,3,FALSE)),0,(VLOOKUP(A75,'20-21 Cfwds'!A:F,3,FALSE)))</f>
        <v>218163.47999999986</v>
      </c>
      <c r="CF75" s="490">
        <f>IF(ISERROR(VLOOKUP(A75,'20-21 Cfwds'!A:G,4,FALSE)),0,(VLOOKUP(A75,'20-21 Cfwds'!A:G,4,FALSE)))</f>
        <v>11856.650000000001</v>
      </c>
      <c r="CG75" s="490"/>
      <c r="CH75" s="490"/>
      <c r="CI75" s="531"/>
      <c r="CJ75" s="531"/>
      <c r="CK75" s="531"/>
      <c r="CL75" s="531"/>
      <c r="CM75" s="531"/>
      <c r="CN75" s="531"/>
      <c r="CO75" s="531"/>
      <c r="CP75" s="531"/>
      <c r="CQ75" s="531"/>
      <c r="CR75" s="531"/>
      <c r="CS75" s="531"/>
      <c r="CT75" s="531"/>
      <c r="CU75" s="531"/>
      <c r="CV75" s="531"/>
      <c r="CW75" s="531"/>
      <c r="CX75" s="531"/>
      <c r="CY75" s="531"/>
      <c r="CZ75" s="531"/>
      <c r="DA75" s="531"/>
      <c r="DB75" s="531"/>
      <c r="DC75" s="531"/>
      <c r="DD75" s="531"/>
      <c r="DE75" s="531"/>
      <c r="DF75" s="531"/>
      <c r="DG75" s="531"/>
      <c r="DH75" s="531"/>
      <c r="DI75" s="531"/>
      <c r="DJ75" s="531"/>
      <c r="DK75" s="531"/>
      <c r="DL75" s="531"/>
      <c r="DM75" s="531"/>
      <c r="DN75" s="531"/>
      <c r="DO75" s="531"/>
      <c r="DP75" s="531"/>
      <c r="DQ75" s="531"/>
      <c r="DR75" s="531"/>
      <c r="DS75" s="531"/>
      <c r="DT75" s="531"/>
      <c r="DU75" s="531"/>
      <c r="DV75" s="531"/>
      <c r="DW75" s="531"/>
      <c r="DX75" s="531"/>
      <c r="DY75" s="531"/>
      <c r="DZ75" s="531"/>
      <c r="EA75" s="531"/>
      <c r="EB75" s="531"/>
      <c r="EC75" s="531"/>
      <c r="ED75" s="531"/>
      <c r="EE75" s="531"/>
      <c r="EF75" s="531"/>
      <c r="EG75" s="531"/>
      <c r="EH75" s="531"/>
      <c r="EI75" s="531"/>
      <c r="EJ75" s="531"/>
      <c r="EK75" s="531"/>
      <c r="EL75" s="531"/>
      <c r="EM75" s="531"/>
      <c r="EN75" s="531"/>
      <c r="EO75" s="531"/>
      <c r="EP75" s="531"/>
      <c r="EQ75" s="531"/>
      <c r="ER75" s="531"/>
      <c r="ES75" s="531"/>
      <c r="ET75" s="531"/>
      <c r="EU75" s="531"/>
      <c r="EV75" s="531"/>
      <c r="EW75" s="531"/>
      <c r="EX75" s="531"/>
      <c r="EY75" s="531"/>
      <c r="EZ75" s="531"/>
      <c r="FA75" s="531"/>
    </row>
    <row r="76" spans="1:157" ht="15" customHeight="1">
      <c r="A76" s="486">
        <f>VLOOKUP(D76,'[18]DfE No.'!C:E,3,FALSE)</f>
        <v>11</v>
      </c>
      <c r="B76" s="486">
        <f>VLOOKUP(D76,'Adjusted Factors 22-23'!C:F,4,FALSE)</f>
        <v>0</v>
      </c>
      <c r="C76" s="491">
        <v>124721</v>
      </c>
      <c r="D76" s="491">
        <v>9353076</v>
      </c>
      <c r="E76" s="492" t="s">
        <v>979</v>
      </c>
      <c r="F76" s="332">
        <v>87</v>
      </c>
      <c r="G76" s="332">
        <v>87</v>
      </c>
      <c r="H76" s="332">
        <v>0</v>
      </c>
      <c r="I76" s="125">
        <v>276661.58252999996</v>
      </c>
      <c r="J76" s="125">
        <v>0</v>
      </c>
      <c r="K76" s="125">
        <v>0</v>
      </c>
      <c r="L76" s="125">
        <v>9870.0000000000164</v>
      </c>
      <c r="M76" s="125">
        <v>0</v>
      </c>
      <c r="N76" s="125">
        <v>12390.000000000022</v>
      </c>
      <c r="O76" s="125">
        <v>0</v>
      </c>
      <c r="P76" s="125">
        <v>6159.9999999999973</v>
      </c>
      <c r="Q76" s="125">
        <v>810.00000000000102</v>
      </c>
      <c r="R76" s="125">
        <v>0</v>
      </c>
      <c r="S76" s="125">
        <v>0</v>
      </c>
      <c r="T76" s="125">
        <v>0</v>
      </c>
      <c r="U76" s="125">
        <v>0</v>
      </c>
      <c r="V76" s="125">
        <v>0</v>
      </c>
      <c r="W76" s="125">
        <v>0</v>
      </c>
      <c r="X76" s="125">
        <v>0</v>
      </c>
      <c r="Y76" s="125">
        <v>0</v>
      </c>
      <c r="Z76" s="125">
        <v>0</v>
      </c>
      <c r="AA76" s="125">
        <v>0</v>
      </c>
      <c r="AB76" s="125">
        <v>0</v>
      </c>
      <c r="AC76" s="125">
        <v>0</v>
      </c>
      <c r="AD76" s="125">
        <v>0</v>
      </c>
      <c r="AE76" s="125">
        <v>41748.082191780813</v>
      </c>
      <c r="AF76" s="125">
        <v>0</v>
      </c>
      <c r="AG76" s="125">
        <v>0</v>
      </c>
      <c r="AH76" s="125">
        <v>0</v>
      </c>
      <c r="AI76" s="125">
        <v>121300</v>
      </c>
      <c r="AJ76" s="125">
        <v>46114.819759679565</v>
      </c>
      <c r="AK76" s="125">
        <v>0</v>
      </c>
      <c r="AL76" s="125">
        <v>0</v>
      </c>
      <c r="AM76" s="125">
        <v>7485</v>
      </c>
      <c r="AN76" s="125">
        <v>0</v>
      </c>
      <c r="AO76" s="125">
        <v>0</v>
      </c>
      <c r="AP76" s="125">
        <v>0</v>
      </c>
      <c r="AQ76" s="125">
        <v>0</v>
      </c>
      <c r="AR76" s="125">
        <v>0</v>
      </c>
      <c r="AS76" s="125">
        <v>0</v>
      </c>
      <c r="AT76" s="125">
        <v>0</v>
      </c>
      <c r="AU76" s="125">
        <v>0</v>
      </c>
      <c r="AV76" s="125">
        <v>276661.58252999996</v>
      </c>
      <c r="AW76" s="125">
        <v>70978.08219178085</v>
      </c>
      <c r="AX76" s="125">
        <v>174899.81975967955</v>
      </c>
      <c r="AY76" s="125">
        <v>66358.202191780831</v>
      </c>
      <c r="AZ76" s="493">
        <v>522539.48448146036</v>
      </c>
      <c r="BA76" s="493">
        <v>515054.48448146036</v>
      </c>
      <c r="BB76" s="493">
        <v>4265</v>
      </c>
      <c r="BC76" s="493">
        <v>371055</v>
      </c>
      <c r="BD76" s="493">
        <v>0</v>
      </c>
      <c r="BE76" s="493">
        <v>0</v>
      </c>
      <c r="BF76" s="493">
        <v>522539.48448146036</v>
      </c>
      <c r="BG76" s="125">
        <v>522539.4844814603</v>
      </c>
      <c r="BH76" s="125">
        <v>0</v>
      </c>
      <c r="BI76" s="493">
        <v>378540</v>
      </c>
      <c r="BJ76" s="493">
        <v>203640.18024032045</v>
      </c>
      <c r="BK76" s="125">
        <v>347639.66472178081</v>
      </c>
      <c r="BL76" s="125">
        <v>3995.8582151928827</v>
      </c>
      <c r="BM76" s="125">
        <v>3173.5058356854597</v>
      </c>
      <c r="BN76" s="126">
        <v>0.25913057107386706</v>
      </c>
      <c r="BO76" s="126">
        <v>0</v>
      </c>
      <c r="BP76" s="125">
        <v>0</v>
      </c>
      <c r="BQ76" s="493">
        <v>522539.48448146036</v>
      </c>
      <c r="BR76" s="493">
        <v>5920.166488292648</v>
      </c>
      <c r="BS76" s="493" t="s">
        <v>948</v>
      </c>
      <c r="BT76" s="493">
        <v>6006.2009710512684</v>
      </c>
      <c r="BU76" s="126">
        <v>0.16376604597701405</v>
      </c>
      <c r="BV76" s="125">
        <v>-2313.33</v>
      </c>
      <c r="BW76" s="125">
        <v>520226.15448146034</v>
      </c>
      <c r="BX76" s="125">
        <v>0</v>
      </c>
      <c r="BY76" s="125">
        <v>520226.15448146034</v>
      </c>
      <c r="BZ76" s="125">
        <v>7485</v>
      </c>
      <c r="CA76" s="125">
        <v>512741.15448146034</v>
      </c>
      <c r="CB76" s="490">
        <f t="shared" si="5"/>
        <v>95887.079999999783</v>
      </c>
      <c r="CC76" s="490">
        <f t="shared" si="6"/>
        <v>20929</v>
      </c>
      <c r="CD76" s="490">
        <f t="shared" si="7"/>
        <v>0</v>
      </c>
      <c r="CE76" s="490">
        <f>IF(ISERROR(VLOOKUP(A76,'20-21 Cfwds'!A:F,3,FALSE)),0,(VLOOKUP(A76,'20-21 Cfwds'!A:F,3,FALSE)))</f>
        <v>95887.079999999783</v>
      </c>
      <c r="CF76" s="490">
        <f>IF(ISERROR(VLOOKUP(A76,'20-21 Cfwds'!A:G,4,FALSE)),0,(VLOOKUP(A76,'20-21 Cfwds'!A:G,4,FALSE)))</f>
        <v>20929</v>
      </c>
      <c r="CG76" s="490"/>
      <c r="CH76" s="490"/>
      <c r="CI76" s="531"/>
      <c r="CJ76" s="531"/>
      <c r="CK76" s="531"/>
      <c r="CL76" s="531"/>
      <c r="CM76" s="531"/>
      <c r="CN76" s="531"/>
      <c r="CO76" s="531"/>
      <c r="CP76" s="531"/>
      <c r="CQ76" s="531"/>
      <c r="CR76" s="531"/>
      <c r="CS76" s="531"/>
      <c r="CT76" s="531"/>
      <c r="CU76" s="531"/>
      <c r="CV76" s="531"/>
      <c r="CW76" s="531"/>
      <c r="CX76" s="531"/>
      <c r="CY76" s="531"/>
      <c r="CZ76" s="531"/>
      <c r="DA76" s="531"/>
      <c r="DB76" s="531"/>
      <c r="DC76" s="531"/>
      <c r="DD76" s="531"/>
      <c r="DE76" s="531"/>
      <c r="DF76" s="531"/>
      <c r="DG76" s="531"/>
      <c r="DH76" s="531"/>
      <c r="DI76" s="531"/>
      <c r="DJ76" s="531"/>
      <c r="DK76" s="531"/>
      <c r="DL76" s="531"/>
      <c r="DM76" s="531"/>
      <c r="DN76" s="531"/>
      <c r="DO76" s="531"/>
      <c r="DP76" s="531"/>
      <c r="DQ76" s="531"/>
      <c r="DR76" s="531"/>
      <c r="DS76" s="531"/>
      <c r="DT76" s="531"/>
      <c r="DU76" s="531"/>
      <c r="DV76" s="531"/>
      <c r="DW76" s="531"/>
      <c r="DX76" s="531"/>
      <c r="DY76" s="531"/>
      <c r="DZ76" s="531"/>
      <c r="EA76" s="531"/>
      <c r="EB76" s="531"/>
      <c r="EC76" s="531"/>
      <c r="ED76" s="531"/>
      <c r="EE76" s="531"/>
      <c r="EF76" s="531"/>
      <c r="EG76" s="531"/>
      <c r="EH76" s="531"/>
      <c r="EI76" s="531"/>
      <c r="EJ76" s="531"/>
      <c r="EK76" s="531"/>
      <c r="EL76" s="531"/>
      <c r="EM76" s="531"/>
      <c r="EN76" s="531"/>
      <c r="EO76" s="531"/>
      <c r="EP76" s="531"/>
      <c r="EQ76" s="531"/>
      <c r="ER76" s="531"/>
      <c r="ES76" s="531"/>
      <c r="ET76" s="531"/>
      <c r="EU76" s="531"/>
      <c r="EV76" s="531"/>
      <c r="EW76" s="531"/>
      <c r="EX76" s="531"/>
      <c r="EY76" s="531"/>
      <c r="EZ76" s="531"/>
      <c r="FA76" s="531"/>
    </row>
    <row r="77" spans="1:157">
      <c r="A77" s="486">
        <f>VLOOKUP(D77,'[18]DfE No.'!C:E,3,FALSE)</f>
        <v>206</v>
      </c>
      <c r="B77" s="486">
        <f>VLOOKUP(D77,'Adjusted Factors 22-23'!C:F,4,FALSE)</f>
        <v>0</v>
      </c>
      <c r="C77" s="491">
        <v>124723</v>
      </c>
      <c r="D77" s="491">
        <v>9353078</v>
      </c>
      <c r="E77" s="492" t="s">
        <v>980</v>
      </c>
      <c r="F77" s="332">
        <v>211</v>
      </c>
      <c r="G77" s="332">
        <v>211</v>
      </c>
      <c r="H77" s="332">
        <v>0</v>
      </c>
      <c r="I77" s="125">
        <v>670983.83808999998</v>
      </c>
      <c r="J77" s="125">
        <v>0</v>
      </c>
      <c r="K77" s="125">
        <v>0</v>
      </c>
      <c r="L77" s="125">
        <v>20680.000000000022</v>
      </c>
      <c r="M77" s="125">
        <v>0</v>
      </c>
      <c r="N77" s="125">
        <v>27730.000000000025</v>
      </c>
      <c r="O77" s="125">
        <v>0</v>
      </c>
      <c r="P77" s="125">
        <v>1760.0000000000016</v>
      </c>
      <c r="Q77" s="125">
        <v>5129.9999999999991</v>
      </c>
      <c r="R77" s="125">
        <v>420.0000000000004</v>
      </c>
      <c r="S77" s="125">
        <v>5059.9999999999964</v>
      </c>
      <c r="T77" s="125">
        <v>2450.0000000000023</v>
      </c>
      <c r="U77" s="125">
        <v>0</v>
      </c>
      <c r="V77" s="125">
        <v>0</v>
      </c>
      <c r="W77" s="125">
        <v>0</v>
      </c>
      <c r="X77" s="125">
        <v>0</v>
      </c>
      <c r="Y77" s="125">
        <v>0</v>
      </c>
      <c r="Z77" s="125">
        <v>0</v>
      </c>
      <c r="AA77" s="125">
        <v>0</v>
      </c>
      <c r="AB77" s="125">
        <v>669.74719101123628</v>
      </c>
      <c r="AC77" s="125">
        <v>0</v>
      </c>
      <c r="AD77" s="125">
        <v>0</v>
      </c>
      <c r="AE77" s="125">
        <v>50124.48863636364</v>
      </c>
      <c r="AF77" s="125">
        <v>0</v>
      </c>
      <c r="AG77" s="125">
        <v>0</v>
      </c>
      <c r="AH77" s="125">
        <v>0</v>
      </c>
      <c r="AI77" s="125">
        <v>121300</v>
      </c>
      <c r="AJ77" s="125">
        <v>0</v>
      </c>
      <c r="AK77" s="125">
        <v>0</v>
      </c>
      <c r="AL77" s="125">
        <v>0</v>
      </c>
      <c r="AM77" s="125">
        <v>23827.25</v>
      </c>
      <c r="AN77" s="125">
        <v>0</v>
      </c>
      <c r="AO77" s="125">
        <v>0</v>
      </c>
      <c r="AP77" s="125">
        <v>0</v>
      </c>
      <c r="AQ77" s="125">
        <v>0</v>
      </c>
      <c r="AR77" s="125">
        <v>0</v>
      </c>
      <c r="AS77" s="125">
        <v>0</v>
      </c>
      <c r="AT77" s="125">
        <v>0</v>
      </c>
      <c r="AU77" s="125">
        <v>0</v>
      </c>
      <c r="AV77" s="125">
        <v>670983.83808999998</v>
      </c>
      <c r="AW77" s="125">
        <v>114024.23582737491</v>
      </c>
      <c r="AX77" s="125">
        <v>145127.25</v>
      </c>
      <c r="AY77" s="125">
        <v>91734.608636363657</v>
      </c>
      <c r="AZ77" s="493">
        <v>930135.32391737495</v>
      </c>
      <c r="BA77" s="493">
        <v>906308.07391737495</v>
      </c>
      <c r="BB77" s="493">
        <v>4265</v>
      </c>
      <c r="BC77" s="493">
        <v>899915</v>
      </c>
      <c r="BD77" s="493">
        <v>0</v>
      </c>
      <c r="BE77" s="493">
        <v>0</v>
      </c>
      <c r="BF77" s="493">
        <v>930135.32391737495</v>
      </c>
      <c r="BG77" s="125">
        <v>930135.32391737483</v>
      </c>
      <c r="BH77" s="125">
        <v>0</v>
      </c>
      <c r="BI77" s="493">
        <v>923742.25</v>
      </c>
      <c r="BJ77" s="493">
        <v>778615</v>
      </c>
      <c r="BK77" s="125">
        <v>785008.07391737495</v>
      </c>
      <c r="BL77" s="125">
        <v>3720.4174119306867</v>
      </c>
      <c r="BM77" s="125">
        <v>3675.5306243781092</v>
      </c>
      <c r="BN77" s="126">
        <v>1.2212328542405289E-2</v>
      </c>
      <c r="BO77" s="126">
        <v>6.2876714575947103E-3</v>
      </c>
      <c r="BP77" s="125">
        <v>4876.3216186660929</v>
      </c>
      <c r="BQ77" s="493">
        <v>935011.645536041</v>
      </c>
      <c r="BR77" s="493">
        <v>4318.4094575167819</v>
      </c>
      <c r="BS77" s="493" t="s">
        <v>948</v>
      </c>
      <c r="BT77" s="493">
        <v>4431.3348129670194</v>
      </c>
      <c r="BU77" s="126">
        <v>7.6810991088842595E-3</v>
      </c>
      <c r="BV77" s="125">
        <v>-5610.49</v>
      </c>
      <c r="BW77" s="125">
        <v>929401.15553604101</v>
      </c>
      <c r="BX77" s="125">
        <v>0</v>
      </c>
      <c r="BY77" s="125">
        <v>929401.15553604101</v>
      </c>
      <c r="BZ77" s="125">
        <v>23827.25</v>
      </c>
      <c r="CA77" s="125">
        <v>905573.90553604101</v>
      </c>
      <c r="CB77" s="490">
        <f t="shared" si="5"/>
        <v>112167.64999999991</v>
      </c>
      <c r="CC77" s="490">
        <f t="shared" si="6"/>
        <v>28089.5</v>
      </c>
      <c r="CD77" s="490">
        <f t="shared" si="7"/>
        <v>0</v>
      </c>
      <c r="CE77" s="490">
        <f>IF(ISERROR(VLOOKUP(A77,'20-21 Cfwds'!A:F,3,FALSE)),0,(VLOOKUP(A77,'20-21 Cfwds'!A:F,3,FALSE)))</f>
        <v>112167.64999999991</v>
      </c>
      <c r="CF77" s="490">
        <f>IF(ISERROR(VLOOKUP(A77,'20-21 Cfwds'!A:G,4,FALSE)),0,(VLOOKUP(A77,'20-21 Cfwds'!A:G,4,FALSE)))</f>
        <v>28089.5</v>
      </c>
      <c r="CG77" s="490"/>
      <c r="CH77" s="490"/>
      <c r="CI77" s="531"/>
      <c r="CJ77" s="531"/>
      <c r="CK77" s="531"/>
      <c r="CL77" s="531"/>
      <c r="CM77" s="531"/>
      <c r="CN77" s="531"/>
      <c r="CO77" s="531"/>
      <c r="CP77" s="531"/>
      <c r="CQ77" s="531"/>
      <c r="CR77" s="531"/>
      <c r="CS77" s="531"/>
      <c r="CT77" s="531"/>
      <c r="CU77" s="531"/>
      <c r="CV77" s="531"/>
      <c r="CW77" s="531"/>
      <c r="CX77" s="531"/>
      <c r="CY77" s="531"/>
      <c r="CZ77" s="531"/>
      <c r="DA77" s="531"/>
      <c r="DB77" s="531"/>
      <c r="DC77" s="531"/>
      <c r="DD77" s="531"/>
      <c r="DE77" s="531"/>
      <c r="DF77" s="531"/>
      <c r="DG77" s="531"/>
      <c r="DH77" s="531"/>
      <c r="DI77" s="531"/>
      <c r="DJ77" s="531"/>
      <c r="DK77" s="531"/>
      <c r="DL77" s="531"/>
      <c r="DM77" s="531"/>
      <c r="DN77" s="531"/>
      <c r="DO77" s="531"/>
      <c r="DP77" s="531"/>
      <c r="DQ77" s="531"/>
      <c r="DR77" s="531"/>
      <c r="DS77" s="531"/>
      <c r="DT77" s="531"/>
      <c r="DU77" s="531"/>
      <c r="DV77" s="531"/>
      <c r="DW77" s="531"/>
      <c r="DX77" s="531"/>
      <c r="DY77" s="531"/>
      <c r="DZ77" s="531"/>
      <c r="EA77" s="531"/>
      <c r="EB77" s="531"/>
      <c r="EC77" s="531"/>
      <c r="ED77" s="531"/>
      <c r="EE77" s="531"/>
      <c r="EF77" s="531"/>
      <c r="EG77" s="531"/>
      <c r="EH77" s="531"/>
      <c r="EI77" s="531"/>
      <c r="EJ77" s="531"/>
      <c r="EK77" s="531"/>
      <c r="EL77" s="531"/>
      <c r="EM77" s="531"/>
      <c r="EN77" s="531"/>
      <c r="EO77" s="531"/>
      <c r="EP77" s="531"/>
      <c r="EQ77" s="531"/>
      <c r="ER77" s="531"/>
      <c r="ES77" s="531"/>
      <c r="ET77" s="531"/>
      <c r="EU77" s="531"/>
      <c r="EV77" s="531"/>
      <c r="EW77" s="531"/>
      <c r="EX77" s="531"/>
      <c r="EY77" s="531"/>
      <c r="EZ77" s="531"/>
      <c r="FA77" s="531"/>
    </row>
    <row r="78" spans="1:157">
      <c r="A78" s="486">
        <f>VLOOKUP(D78,'[18]DfE No.'!C:E,3,FALSE)</f>
        <v>22</v>
      </c>
      <c r="B78" s="486">
        <f>VLOOKUP(D78,'Adjusted Factors 22-23'!C:F,4,FALSE)</f>
        <v>0</v>
      </c>
      <c r="C78" s="491">
        <v>124727</v>
      </c>
      <c r="D78" s="491">
        <v>9353083</v>
      </c>
      <c r="E78" s="492" t="s">
        <v>981</v>
      </c>
      <c r="F78" s="332">
        <v>101</v>
      </c>
      <c r="G78" s="332">
        <v>101</v>
      </c>
      <c r="H78" s="332">
        <v>0</v>
      </c>
      <c r="I78" s="125">
        <v>321181.83718999999</v>
      </c>
      <c r="J78" s="125">
        <v>0</v>
      </c>
      <c r="K78" s="125">
        <v>0</v>
      </c>
      <c r="L78" s="125">
        <v>7989.9999999999845</v>
      </c>
      <c r="M78" s="125">
        <v>0</v>
      </c>
      <c r="N78" s="125">
        <v>10619.999999999985</v>
      </c>
      <c r="O78" s="125">
        <v>0</v>
      </c>
      <c r="P78" s="125">
        <v>219.99999999999997</v>
      </c>
      <c r="Q78" s="125">
        <v>810</v>
      </c>
      <c r="R78" s="125">
        <v>2939.9999999999995</v>
      </c>
      <c r="S78" s="125">
        <v>1839.9999999999998</v>
      </c>
      <c r="T78" s="125">
        <v>979.99999999999989</v>
      </c>
      <c r="U78" s="125">
        <v>1920</v>
      </c>
      <c r="V78" s="125">
        <v>0</v>
      </c>
      <c r="W78" s="125">
        <v>0</v>
      </c>
      <c r="X78" s="125">
        <v>0</v>
      </c>
      <c r="Y78" s="125">
        <v>0</v>
      </c>
      <c r="Z78" s="125">
        <v>0</v>
      </c>
      <c r="AA78" s="125">
        <v>0</v>
      </c>
      <c r="AB78" s="125">
        <v>0</v>
      </c>
      <c r="AC78" s="125">
        <v>0</v>
      </c>
      <c r="AD78" s="125">
        <v>0</v>
      </c>
      <c r="AE78" s="125">
        <v>29589.259259259255</v>
      </c>
      <c r="AF78" s="125">
        <v>0</v>
      </c>
      <c r="AG78" s="125">
        <v>0</v>
      </c>
      <c r="AH78" s="125">
        <v>0</v>
      </c>
      <c r="AI78" s="125">
        <v>121300</v>
      </c>
      <c r="AJ78" s="125">
        <v>28130.040053404522</v>
      </c>
      <c r="AK78" s="125">
        <v>0</v>
      </c>
      <c r="AL78" s="125">
        <v>1000</v>
      </c>
      <c r="AM78" s="125">
        <v>1996.8</v>
      </c>
      <c r="AN78" s="125">
        <v>0</v>
      </c>
      <c r="AO78" s="125">
        <v>0</v>
      </c>
      <c r="AP78" s="125">
        <v>0</v>
      </c>
      <c r="AQ78" s="125">
        <v>0</v>
      </c>
      <c r="AR78" s="125">
        <v>0</v>
      </c>
      <c r="AS78" s="125">
        <v>0</v>
      </c>
      <c r="AT78" s="125">
        <v>0</v>
      </c>
      <c r="AU78" s="125">
        <v>0</v>
      </c>
      <c r="AV78" s="125">
        <v>321181.83718999999</v>
      </c>
      <c r="AW78" s="125">
        <v>56909.259259259226</v>
      </c>
      <c r="AX78" s="125">
        <v>152426.84005340451</v>
      </c>
      <c r="AY78" s="125">
        <v>53244.379259259244</v>
      </c>
      <c r="AZ78" s="493">
        <v>530517.93650266365</v>
      </c>
      <c r="BA78" s="493">
        <v>527521.1365026636</v>
      </c>
      <c r="BB78" s="493">
        <v>4265</v>
      </c>
      <c r="BC78" s="493">
        <v>430765</v>
      </c>
      <c r="BD78" s="493">
        <v>0</v>
      </c>
      <c r="BE78" s="493">
        <v>0</v>
      </c>
      <c r="BF78" s="493">
        <v>530517.93650266365</v>
      </c>
      <c r="BG78" s="125">
        <v>530517.93650266377</v>
      </c>
      <c r="BH78" s="125">
        <v>0</v>
      </c>
      <c r="BI78" s="493">
        <v>433761.8</v>
      </c>
      <c r="BJ78" s="493">
        <v>282334.95994659548</v>
      </c>
      <c r="BK78" s="125">
        <v>379091.09644925914</v>
      </c>
      <c r="BL78" s="125">
        <v>3753.3771925669221</v>
      </c>
      <c r="BM78" s="125">
        <v>3311.6638994864948</v>
      </c>
      <c r="BN78" s="126">
        <v>0.13338107564264573</v>
      </c>
      <c r="BO78" s="126">
        <v>0</v>
      </c>
      <c r="BP78" s="125">
        <v>0</v>
      </c>
      <c r="BQ78" s="493">
        <v>530517.93650266365</v>
      </c>
      <c r="BR78" s="493">
        <v>5222.9815495313233</v>
      </c>
      <c r="BS78" s="493" t="s">
        <v>948</v>
      </c>
      <c r="BT78" s="493">
        <v>5252.652836660036</v>
      </c>
      <c r="BU78" s="126">
        <v>0.1017183386762297</v>
      </c>
      <c r="BV78" s="125">
        <v>-2685.59</v>
      </c>
      <c r="BW78" s="125">
        <v>527832.34650266368</v>
      </c>
      <c r="BX78" s="125">
        <v>0</v>
      </c>
      <c r="BY78" s="125">
        <v>527832.34650266368</v>
      </c>
      <c r="BZ78" s="125">
        <v>1996.8</v>
      </c>
      <c r="CA78" s="125">
        <v>525835.54650266364</v>
      </c>
      <c r="CB78" s="490">
        <f t="shared" si="5"/>
        <v>135622.91999999969</v>
      </c>
      <c r="CC78" s="490">
        <f t="shared" si="6"/>
        <v>47.770000000000437</v>
      </c>
      <c r="CD78" s="490">
        <f t="shared" si="7"/>
        <v>0</v>
      </c>
      <c r="CE78" s="490">
        <f>IF(ISERROR(VLOOKUP(A78,'20-21 Cfwds'!A:F,3,FALSE)),0,(VLOOKUP(A78,'20-21 Cfwds'!A:F,3,FALSE)))</f>
        <v>135622.91999999969</v>
      </c>
      <c r="CF78" s="490">
        <f>IF(ISERROR(VLOOKUP(A78,'20-21 Cfwds'!A:G,4,FALSE)),0,(VLOOKUP(A78,'20-21 Cfwds'!A:G,4,FALSE)))</f>
        <v>47.770000000000437</v>
      </c>
      <c r="CG78" s="490"/>
      <c r="CH78" s="490"/>
      <c r="CI78" s="531"/>
      <c r="CJ78" s="531"/>
      <c r="CK78" s="531"/>
      <c r="CL78" s="531"/>
      <c r="CM78" s="531"/>
      <c r="CN78" s="531"/>
      <c r="CO78" s="531"/>
      <c r="CP78" s="531"/>
      <c r="CQ78" s="531"/>
      <c r="CR78" s="531"/>
      <c r="CS78" s="531"/>
      <c r="CT78" s="531"/>
      <c r="CU78" s="531"/>
      <c r="CV78" s="531"/>
      <c r="CW78" s="531"/>
      <c r="CX78" s="531"/>
      <c r="CY78" s="531"/>
      <c r="CZ78" s="531"/>
      <c r="DA78" s="531"/>
      <c r="DB78" s="531"/>
      <c r="DC78" s="531"/>
      <c r="DD78" s="531"/>
      <c r="DE78" s="531"/>
      <c r="DF78" s="531"/>
      <c r="DG78" s="531"/>
      <c r="DH78" s="531"/>
      <c r="DI78" s="531"/>
      <c r="DJ78" s="531"/>
      <c r="DK78" s="531"/>
      <c r="DL78" s="531"/>
      <c r="DM78" s="531"/>
      <c r="DN78" s="531"/>
      <c r="DO78" s="531"/>
      <c r="DP78" s="531"/>
      <c r="DQ78" s="531"/>
      <c r="DR78" s="531"/>
      <c r="DS78" s="531"/>
      <c r="DT78" s="531"/>
      <c r="DU78" s="531"/>
      <c r="DV78" s="531"/>
      <c r="DW78" s="531"/>
      <c r="DX78" s="531"/>
      <c r="DY78" s="531"/>
      <c r="DZ78" s="531"/>
      <c r="EA78" s="531"/>
      <c r="EB78" s="531"/>
      <c r="EC78" s="531"/>
      <c r="ED78" s="531"/>
      <c r="EE78" s="531"/>
      <c r="EF78" s="531"/>
      <c r="EG78" s="531"/>
      <c r="EH78" s="531"/>
      <c r="EI78" s="531"/>
      <c r="EJ78" s="531"/>
      <c r="EK78" s="531"/>
      <c r="EL78" s="531"/>
      <c r="EM78" s="531"/>
      <c r="EN78" s="531"/>
      <c r="EO78" s="531"/>
      <c r="EP78" s="531"/>
      <c r="EQ78" s="531"/>
      <c r="ER78" s="531"/>
      <c r="ES78" s="531"/>
      <c r="ET78" s="531"/>
      <c r="EU78" s="531"/>
      <c r="EV78" s="531"/>
      <c r="EW78" s="531"/>
      <c r="EX78" s="531"/>
      <c r="EY78" s="531"/>
      <c r="EZ78" s="531"/>
      <c r="FA78" s="531"/>
    </row>
    <row r="79" spans="1:157" ht="15" customHeight="1">
      <c r="A79" s="486">
        <f>VLOOKUP(D79,'[18]DfE No.'!C:E,3,FALSE)</f>
        <v>223</v>
      </c>
      <c r="B79" s="486">
        <f>VLOOKUP(D79,'Adjusted Factors 22-23'!C:F,4,FALSE)</f>
        <v>0</v>
      </c>
      <c r="C79" s="491">
        <v>124729</v>
      </c>
      <c r="D79" s="491">
        <v>9353085</v>
      </c>
      <c r="E79" s="492" t="s">
        <v>982</v>
      </c>
      <c r="F79" s="332">
        <v>198</v>
      </c>
      <c r="G79" s="332">
        <v>198</v>
      </c>
      <c r="H79" s="332">
        <v>0</v>
      </c>
      <c r="I79" s="125">
        <v>629643.60161999997</v>
      </c>
      <c r="J79" s="125">
        <v>0</v>
      </c>
      <c r="K79" s="125">
        <v>0</v>
      </c>
      <c r="L79" s="125">
        <v>10339.999999999989</v>
      </c>
      <c r="M79" s="125">
        <v>0</v>
      </c>
      <c r="N79" s="125">
        <v>14749.999999999969</v>
      </c>
      <c r="O79" s="125">
        <v>0</v>
      </c>
      <c r="P79" s="125">
        <v>1326.7005076142145</v>
      </c>
      <c r="Q79" s="125">
        <v>271.3705583756348</v>
      </c>
      <c r="R79" s="125">
        <v>1688.5279187817275</v>
      </c>
      <c r="S79" s="125">
        <v>924.6700507614222</v>
      </c>
      <c r="T79" s="125">
        <v>492.48730964467057</v>
      </c>
      <c r="U79" s="125">
        <v>0</v>
      </c>
      <c r="V79" s="125">
        <v>0</v>
      </c>
      <c r="W79" s="125">
        <v>0</v>
      </c>
      <c r="X79" s="125">
        <v>0</v>
      </c>
      <c r="Y79" s="125">
        <v>0</v>
      </c>
      <c r="Z79" s="125">
        <v>0</v>
      </c>
      <c r="AA79" s="125">
        <v>0</v>
      </c>
      <c r="AB79" s="125">
        <v>665.89285714285688</v>
      </c>
      <c r="AC79" s="125">
        <v>0</v>
      </c>
      <c r="AD79" s="125">
        <v>0</v>
      </c>
      <c r="AE79" s="125">
        <v>31765.555555555555</v>
      </c>
      <c r="AF79" s="125">
        <v>0</v>
      </c>
      <c r="AG79" s="125">
        <v>0</v>
      </c>
      <c r="AH79" s="125">
        <v>0</v>
      </c>
      <c r="AI79" s="125">
        <v>121300</v>
      </c>
      <c r="AJ79" s="125">
        <v>0</v>
      </c>
      <c r="AK79" s="125">
        <v>0</v>
      </c>
      <c r="AL79" s="125">
        <v>0</v>
      </c>
      <c r="AM79" s="125">
        <v>17839.25</v>
      </c>
      <c r="AN79" s="125">
        <v>0</v>
      </c>
      <c r="AO79" s="125">
        <v>0</v>
      </c>
      <c r="AP79" s="125">
        <v>0</v>
      </c>
      <c r="AQ79" s="125">
        <v>0</v>
      </c>
      <c r="AR79" s="125">
        <v>0</v>
      </c>
      <c r="AS79" s="125">
        <v>0</v>
      </c>
      <c r="AT79" s="125">
        <v>0</v>
      </c>
      <c r="AU79" s="125">
        <v>0</v>
      </c>
      <c r="AV79" s="125">
        <v>629643.60161999997</v>
      </c>
      <c r="AW79" s="125">
        <v>62225.204757876039</v>
      </c>
      <c r="AX79" s="125">
        <v>139139.25</v>
      </c>
      <c r="AY79" s="125">
        <v>56657.553728144376</v>
      </c>
      <c r="AZ79" s="493">
        <v>831008.05637787597</v>
      </c>
      <c r="BA79" s="493">
        <v>813168.80637787597</v>
      </c>
      <c r="BB79" s="493">
        <v>4265</v>
      </c>
      <c r="BC79" s="493">
        <v>844470</v>
      </c>
      <c r="BD79" s="493">
        <v>31301.193622124032</v>
      </c>
      <c r="BE79" s="493">
        <v>0</v>
      </c>
      <c r="BF79" s="493">
        <v>862309.25</v>
      </c>
      <c r="BG79" s="125">
        <v>862309.25</v>
      </c>
      <c r="BH79" s="125">
        <v>0</v>
      </c>
      <c r="BI79" s="493">
        <v>862309.25</v>
      </c>
      <c r="BJ79" s="493">
        <v>723170</v>
      </c>
      <c r="BK79" s="125">
        <v>723170</v>
      </c>
      <c r="BL79" s="125">
        <v>3652.3737373737372</v>
      </c>
      <c r="BM79" s="125">
        <v>3579.5049504950493</v>
      </c>
      <c r="BN79" s="126">
        <v>2.0357224780094246E-2</v>
      </c>
      <c r="BO79" s="126">
        <v>0</v>
      </c>
      <c r="BP79" s="125">
        <v>0</v>
      </c>
      <c r="BQ79" s="493">
        <v>862309.25</v>
      </c>
      <c r="BR79" s="493">
        <v>4265</v>
      </c>
      <c r="BS79" s="493" t="s">
        <v>948</v>
      </c>
      <c r="BT79" s="493">
        <v>4355.0972222222226</v>
      </c>
      <c r="BU79" s="126">
        <v>2.0332178309003357E-2</v>
      </c>
      <c r="BV79" s="125">
        <v>-5264.82</v>
      </c>
      <c r="BW79" s="125">
        <v>857044.43</v>
      </c>
      <c r="BX79" s="125">
        <v>0</v>
      </c>
      <c r="BY79" s="125">
        <v>857044.43</v>
      </c>
      <c r="BZ79" s="125">
        <v>17839.25</v>
      </c>
      <c r="CA79" s="125">
        <v>839205.18</v>
      </c>
      <c r="CB79" s="490">
        <f t="shared" si="5"/>
        <v>92266.589999999851</v>
      </c>
      <c r="CC79" s="490">
        <f t="shared" si="6"/>
        <v>9810.84</v>
      </c>
      <c r="CD79" s="490">
        <f t="shared" si="7"/>
        <v>31301.193622124032</v>
      </c>
      <c r="CE79" s="490">
        <f>IF(ISERROR(VLOOKUP(A79,'20-21 Cfwds'!A:F,3,FALSE)),0,(VLOOKUP(A79,'20-21 Cfwds'!A:F,3,FALSE)))</f>
        <v>92266.589999999851</v>
      </c>
      <c r="CF79" s="490">
        <f>IF(ISERROR(VLOOKUP(A79,'20-21 Cfwds'!A:G,4,FALSE)),0,(VLOOKUP(A79,'20-21 Cfwds'!A:G,4,FALSE)))</f>
        <v>9810.84</v>
      </c>
      <c r="CG79" s="490"/>
      <c r="CH79" s="490"/>
      <c r="CI79" s="531"/>
      <c r="CJ79" s="531"/>
      <c r="CK79" s="531"/>
      <c r="CL79" s="531"/>
      <c r="CM79" s="531"/>
      <c r="CN79" s="531"/>
      <c r="CO79" s="531"/>
      <c r="CP79" s="531"/>
      <c r="CQ79" s="531"/>
      <c r="CR79" s="531"/>
      <c r="CS79" s="531"/>
      <c r="CT79" s="531"/>
      <c r="CU79" s="531"/>
      <c r="CV79" s="531"/>
      <c r="CW79" s="531"/>
      <c r="CX79" s="531"/>
      <c r="CY79" s="531"/>
      <c r="CZ79" s="531"/>
      <c r="DA79" s="531"/>
      <c r="DB79" s="531"/>
      <c r="DC79" s="531"/>
      <c r="DD79" s="531"/>
      <c r="DE79" s="531"/>
      <c r="DF79" s="531"/>
      <c r="DG79" s="531"/>
      <c r="DH79" s="531"/>
      <c r="DI79" s="531"/>
      <c r="DJ79" s="531"/>
      <c r="DK79" s="531"/>
      <c r="DL79" s="531"/>
      <c r="DM79" s="531"/>
      <c r="DN79" s="531"/>
      <c r="DO79" s="531"/>
      <c r="DP79" s="531"/>
      <c r="DQ79" s="531"/>
      <c r="DR79" s="531"/>
      <c r="DS79" s="531"/>
      <c r="DT79" s="531"/>
      <c r="DU79" s="531"/>
      <c r="DV79" s="531"/>
      <c r="DW79" s="531"/>
      <c r="DX79" s="531"/>
      <c r="DY79" s="531"/>
      <c r="DZ79" s="531"/>
      <c r="EA79" s="531"/>
      <c r="EB79" s="531"/>
      <c r="EC79" s="531"/>
      <c r="ED79" s="531"/>
      <c r="EE79" s="531"/>
      <c r="EF79" s="531"/>
      <c r="EG79" s="531"/>
      <c r="EH79" s="531"/>
      <c r="EI79" s="531"/>
      <c r="EJ79" s="531"/>
      <c r="EK79" s="531"/>
      <c r="EL79" s="531"/>
      <c r="EM79" s="531"/>
      <c r="EN79" s="531"/>
      <c r="EO79" s="531"/>
      <c r="EP79" s="531"/>
      <c r="EQ79" s="531"/>
      <c r="ER79" s="531"/>
      <c r="ES79" s="531"/>
      <c r="ET79" s="531"/>
      <c r="EU79" s="531"/>
      <c r="EV79" s="531"/>
      <c r="EW79" s="531"/>
      <c r="EX79" s="531"/>
      <c r="EY79" s="531"/>
      <c r="EZ79" s="531"/>
      <c r="FA79" s="531"/>
    </row>
    <row r="80" spans="1:157" ht="15" customHeight="1">
      <c r="A80" s="486">
        <f>VLOOKUP(D80,'[18]DfE No.'!C:E,3,FALSE)</f>
        <v>444</v>
      </c>
      <c r="B80" s="486">
        <f>VLOOKUP(D80,'Adjusted Factors 22-23'!C:F,4,FALSE)</f>
        <v>0</v>
      </c>
      <c r="C80" s="491">
        <v>124732</v>
      </c>
      <c r="D80" s="491">
        <v>9353090</v>
      </c>
      <c r="E80" s="492" t="s">
        <v>983</v>
      </c>
      <c r="F80" s="332">
        <v>136</v>
      </c>
      <c r="G80" s="332">
        <v>136</v>
      </c>
      <c r="H80" s="332">
        <v>0</v>
      </c>
      <c r="I80" s="125">
        <v>432482.47383999999</v>
      </c>
      <c r="J80" s="125">
        <v>0</v>
      </c>
      <c r="K80" s="125">
        <v>0</v>
      </c>
      <c r="L80" s="125">
        <v>6579.9999999999845</v>
      </c>
      <c r="M80" s="125">
        <v>0</v>
      </c>
      <c r="N80" s="125">
        <v>8850.0000000000146</v>
      </c>
      <c r="O80" s="125">
        <v>0</v>
      </c>
      <c r="P80" s="125">
        <v>880.00000000000136</v>
      </c>
      <c r="Q80" s="125">
        <v>270.00000000000006</v>
      </c>
      <c r="R80" s="125">
        <v>0</v>
      </c>
      <c r="S80" s="125">
        <v>0</v>
      </c>
      <c r="T80" s="125">
        <v>0</v>
      </c>
      <c r="U80" s="125">
        <v>0</v>
      </c>
      <c r="V80" s="125">
        <v>0</v>
      </c>
      <c r="W80" s="125">
        <v>0</v>
      </c>
      <c r="X80" s="125">
        <v>0</v>
      </c>
      <c r="Y80" s="125">
        <v>0</v>
      </c>
      <c r="Z80" s="125">
        <v>0</v>
      </c>
      <c r="AA80" s="125">
        <v>0</v>
      </c>
      <c r="AB80" s="125">
        <v>0</v>
      </c>
      <c r="AC80" s="125">
        <v>0</v>
      </c>
      <c r="AD80" s="125">
        <v>0</v>
      </c>
      <c r="AE80" s="125">
        <v>34470.280373831774</v>
      </c>
      <c r="AF80" s="125">
        <v>0</v>
      </c>
      <c r="AG80" s="125">
        <v>7251.9999999999472</v>
      </c>
      <c r="AH80" s="125">
        <v>0</v>
      </c>
      <c r="AI80" s="125">
        <v>121300</v>
      </c>
      <c r="AJ80" s="125">
        <v>10133.511348464619</v>
      </c>
      <c r="AK80" s="125">
        <v>0</v>
      </c>
      <c r="AL80" s="125">
        <v>0</v>
      </c>
      <c r="AM80" s="125">
        <v>10853.25</v>
      </c>
      <c r="AN80" s="125">
        <v>0</v>
      </c>
      <c r="AO80" s="125">
        <v>0</v>
      </c>
      <c r="AP80" s="125">
        <v>0</v>
      </c>
      <c r="AQ80" s="125">
        <v>0</v>
      </c>
      <c r="AR80" s="125">
        <v>0</v>
      </c>
      <c r="AS80" s="125">
        <v>0</v>
      </c>
      <c r="AT80" s="125">
        <v>0</v>
      </c>
      <c r="AU80" s="125">
        <v>0</v>
      </c>
      <c r="AV80" s="125">
        <v>432482.47383999999</v>
      </c>
      <c r="AW80" s="125">
        <v>58302.280373831723</v>
      </c>
      <c r="AX80" s="125">
        <v>142286.76134846461</v>
      </c>
      <c r="AY80" s="125">
        <v>52755.400373831777</v>
      </c>
      <c r="AZ80" s="493">
        <v>633071.51556229638</v>
      </c>
      <c r="BA80" s="493">
        <v>622218.26556229638</v>
      </c>
      <c r="BB80" s="493">
        <v>4265</v>
      </c>
      <c r="BC80" s="493">
        <v>580040</v>
      </c>
      <c r="BD80" s="493">
        <v>0</v>
      </c>
      <c r="BE80" s="493">
        <v>0</v>
      </c>
      <c r="BF80" s="493">
        <v>633071.51556229638</v>
      </c>
      <c r="BG80" s="125">
        <v>633071.51556229626</v>
      </c>
      <c r="BH80" s="125">
        <v>0</v>
      </c>
      <c r="BI80" s="493">
        <v>590893.25</v>
      </c>
      <c r="BJ80" s="493">
        <v>448606.48865153536</v>
      </c>
      <c r="BK80" s="125">
        <v>490784.75421383174</v>
      </c>
      <c r="BL80" s="125">
        <v>3608.7114280428805</v>
      </c>
      <c r="BM80" s="125">
        <v>3359.9741887715918</v>
      </c>
      <c r="BN80" s="126">
        <v>7.4029508947575318E-2</v>
      </c>
      <c r="BO80" s="126">
        <v>0</v>
      </c>
      <c r="BP80" s="125">
        <v>0</v>
      </c>
      <c r="BQ80" s="493">
        <v>633071.51556229638</v>
      </c>
      <c r="BR80" s="493">
        <v>4575.1343056051201</v>
      </c>
      <c r="BS80" s="493" t="s">
        <v>948</v>
      </c>
      <c r="BT80" s="493">
        <v>4654.9376144286498</v>
      </c>
      <c r="BU80" s="126">
        <v>4.3012875970974473E-2</v>
      </c>
      <c r="BV80" s="125">
        <v>-3616.24</v>
      </c>
      <c r="BW80" s="125">
        <v>629455.27556229639</v>
      </c>
      <c r="BX80" s="125">
        <v>0</v>
      </c>
      <c r="BY80" s="125">
        <v>629455.27556229639</v>
      </c>
      <c r="BZ80" s="125">
        <v>10853.25</v>
      </c>
      <c r="CA80" s="125">
        <v>618602.02556229639</v>
      </c>
      <c r="CB80" s="490">
        <f t="shared" si="5"/>
        <v>46891.410000000149</v>
      </c>
      <c r="CC80" s="490">
        <f t="shared" si="6"/>
        <v>7367.67</v>
      </c>
      <c r="CD80" s="490">
        <f t="shared" si="7"/>
        <v>0</v>
      </c>
      <c r="CE80" s="490">
        <f>IF(ISERROR(VLOOKUP(A80,'20-21 Cfwds'!A:F,3,FALSE)),0,(VLOOKUP(A80,'20-21 Cfwds'!A:F,3,FALSE)))</f>
        <v>46891.410000000149</v>
      </c>
      <c r="CF80" s="490">
        <f>IF(ISERROR(VLOOKUP(A80,'20-21 Cfwds'!A:G,4,FALSE)),0,(VLOOKUP(A80,'20-21 Cfwds'!A:G,4,FALSE)))</f>
        <v>7367.67</v>
      </c>
      <c r="CG80" s="490"/>
      <c r="CH80" s="490"/>
      <c r="CI80" s="531"/>
      <c r="CJ80" s="531"/>
      <c r="CK80" s="531"/>
      <c r="CL80" s="531"/>
      <c r="CM80" s="531"/>
      <c r="CN80" s="531"/>
      <c r="CO80" s="531"/>
      <c r="CP80" s="531"/>
      <c r="CQ80" s="531"/>
      <c r="CR80" s="531"/>
      <c r="CS80" s="531"/>
      <c r="CT80" s="531"/>
      <c r="CU80" s="531"/>
      <c r="CV80" s="531"/>
      <c r="CW80" s="531"/>
      <c r="CX80" s="531"/>
      <c r="CY80" s="531"/>
      <c r="CZ80" s="531"/>
      <c r="DA80" s="531"/>
      <c r="DB80" s="531"/>
      <c r="DC80" s="531"/>
      <c r="DD80" s="531"/>
      <c r="DE80" s="531"/>
      <c r="DF80" s="531"/>
      <c r="DG80" s="531"/>
      <c r="DH80" s="531"/>
      <c r="DI80" s="531"/>
      <c r="DJ80" s="531"/>
      <c r="DK80" s="531"/>
      <c r="DL80" s="531"/>
      <c r="DM80" s="531"/>
      <c r="DN80" s="531"/>
      <c r="DO80" s="531"/>
      <c r="DP80" s="531"/>
      <c r="DQ80" s="531"/>
      <c r="DR80" s="531"/>
      <c r="DS80" s="531"/>
      <c r="DT80" s="531"/>
      <c r="DU80" s="531"/>
      <c r="DV80" s="531"/>
      <c r="DW80" s="531"/>
      <c r="DX80" s="531"/>
      <c r="DY80" s="531"/>
      <c r="DZ80" s="531"/>
      <c r="EA80" s="531"/>
      <c r="EB80" s="531"/>
      <c r="EC80" s="531"/>
      <c r="ED80" s="531"/>
      <c r="EE80" s="531"/>
      <c r="EF80" s="531"/>
      <c r="EG80" s="531"/>
      <c r="EH80" s="531"/>
      <c r="EI80" s="531"/>
      <c r="EJ80" s="531"/>
      <c r="EK80" s="531"/>
      <c r="EL80" s="531"/>
      <c r="EM80" s="531"/>
      <c r="EN80" s="531"/>
      <c r="EO80" s="531"/>
      <c r="EP80" s="531"/>
      <c r="EQ80" s="531"/>
      <c r="ER80" s="531"/>
      <c r="ES80" s="531"/>
      <c r="ET80" s="531"/>
      <c r="EU80" s="531"/>
      <c r="EV80" s="531"/>
      <c r="EW80" s="531"/>
      <c r="EX80" s="531"/>
      <c r="EY80" s="531"/>
      <c r="EZ80" s="531"/>
      <c r="FA80" s="531"/>
    </row>
    <row r="81" spans="1:157" ht="15" customHeight="1">
      <c r="A81" s="486">
        <f>VLOOKUP(D81,'[18]DfE No.'!C:E,3,FALSE)</f>
        <v>50</v>
      </c>
      <c r="B81" s="486">
        <f>VLOOKUP(D81,'Adjusted Factors 22-23'!C:F,4,FALSE)</f>
        <v>0</v>
      </c>
      <c r="C81" s="491">
        <v>124735</v>
      </c>
      <c r="D81" s="491">
        <v>9353093</v>
      </c>
      <c r="E81" s="492" t="s">
        <v>984</v>
      </c>
      <c r="F81" s="332">
        <v>164</v>
      </c>
      <c r="G81" s="332">
        <v>164</v>
      </c>
      <c r="H81" s="332">
        <v>0</v>
      </c>
      <c r="I81" s="125">
        <v>521522.98315999995</v>
      </c>
      <c r="J81" s="125">
        <v>0</v>
      </c>
      <c r="K81" s="125">
        <v>0</v>
      </c>
      <c r="L81" s="125">
        <v>13630.000000000005</v>
      </c>
      <c r="M81" s="125">
        <v>0</v>
      </c>
      <c r="N81" s="125">
        <v>18879.999999999982</v>
      </c>
      <c r="O81" s="125">
        <v>0</v>
      </c>
      <c r="P81" s="125">
        <v>19579.999999999989</v>
      </c>
      <c r="Q81" s="125">
        <v>2429.9999999999995</v>
      </c>
      <c r="R81" s="125">
        <v>0</v>
      </c>
      <c r="S81" s="125">
        <v>0</v>
      </c>
      <c r="T81" s="125">
        <v>0</v>
      </c>
      <c r="U81" s="125">
        <v>0</v>
      </c>
      <c r="V81" s="125">
        <v>0</v>
      </c>
      <c r="W81" s="125">
        <v>0</v>
      </c>
      <c r="X81" s="125">
        <v>0</v>
      </c>
      <c r="Y81" s="125">
        <v>0</v>
      </c>
      <c r="Z81" s="125">
        <v>0</v>
      </c>
      <c r="AA81" s="125">
        <v>0</v>
      </c>
      <c r="AB81" s="125">
        <v>0</v>
      </c>
      <c r="AC81" s="125">
        <v>0</v>
      </c>
      <c r="AD81" s="125">
        <v>0</v>
      </c>
      <c r="AE81" s="125">
        <v>55338.611111111109</v>
      </c>
      <c r="AF81" s="125">
        <v>0</v>
      </c>
      <c r="AG81" s="125">
        <v>0</v>
      </c>
      <c r="AH81" s="125">
        <v>0</v>
      </c>
      <c r="AI81" s="125">
        <v>121300</v>
      </c>
      <c r="AJ81" s="125">
        <v>0</v>
      </c>
      <c r="AK81" s="125">
        <v>0</v>
      </c>
      <c r="AL81" s="125">
        <v>0</v>
      </c>
      <c r="AM81" s="125">
        <v>13847.25</v>
      </c>
      <c r="AN81" s="125">
        <v>0</v>
      </c>
      <c r="AO81" s="125">
        <v>0</v>
      </c>
      <c r="AP81" s="125">
        <v>0</v>
      </c>
      <c r="AQ81" s="125">
        <v>0</v>
      </c>
      <c r="AR81" s="125">
        <v>0</v>
      </c>
      <c r="AS81" s="125">
        <v>0</v>
      </c>
      <c r="AT81" s="125">
        <v>0</v>
      </c>
      <c r="AU81" s="125">
        <v>0</v>
      </c>
      <c r="AV81" s="125">
        <v>521522.98315999995</v>
      </c>
      <c r="AW81" s="125">
        <v>109858.61111111108</v>
      </c>
      <c r="AX81" s="125">
        <v>135147.25</v>
      </c>
      <c r="AY81" s="125">
        <v>92593.73111111109</v>
      </c>
      <c r="AZ81" s="493">
        <v>766528.84427111107</v>
      </c>
      <c r="BA81" s="493">
        <v>752681.59427111107</v>
      </c>
      <c r="BB81" s="493">
        <v>4265</v>
      </c>
      <c r="BC81" s="493">
        <v>699460</v>
      </c>
      <c r="BD81" s="493">
        <v>0</v>
      </c>
      <c r="BE81" s="493">
        <v>0</v>
      </c>
      <c r="BF81" s="493">
        <v>766528.84427111107</v>
      </c>
      <c r="BG81" s="125">
        <v>766528.84427111107</v>
      </c>
      <c r="BH81" s="125">
        <v>0</v>
      </c>
      <c r="BI81" s="493">
        <v>713307.25</v>
      </c>
      <c r="BJ81" s="493">
        <v>578160</v>
      </c>
      <c r="BK81" s="125">
        <v>631381.59427111107</v>
      </c>
      <c r="BL81" s="125">
        <v>3849.8877699457994</v>
      </c>
      <c r="BM81" s="125">
        <v>3732.7375233128832</v>
      </c>
      <c r="BN81" s="126">
        <v>3.1384539068512601E-2</v>
      </c>
      <c r="BO81" s="126">
        <v>0</v>
      </c>
      <c r="BP81" s="125">
        <v>0</v>
      </c>
      <c r="BQ81" s="493">
        <v>766528.84427111107</v>
      </c>
      <c r="BR81" s="493">
        <v>4589.5219162872627</v>
      </c>
      <c r="BS81" s="493" t="s">
        <v>948</v>
      </c>
      <c r="BT81" s="493">
        <v>4673.9563675067748</v>
      </c>
      <c r="BU81" s="126">
        <v>2.4572119246439428E-2</v>
      </c>
      <c r="BV81" s="125">
        <v>-4360.76</v>
      </c>
      <c r="BW81" s="125">
        <v>762168.08427111106</v>
      </c>
      <c r="BX81" s="125">
        <v>0</v>
      </c>
      <c r="BY81" s="125">
        <v>762168.08427111106</v>
      </c>
      <c r="BZ81" s="125">
        <v>13847.25</v>
      </c>
      <c r="CA81" s="125">
        <v>748320.83427111106</v>
      </c>
      <c r="CB81" s="490">
        <f t="shared" si="5"/>
        <v>176730.88000000024</v>
      </c>
      <c r="CC81" s="490">
        <f t="shared" si="6"/>
        <v>17988.239999999998</v>
      </c>
      <c r="CD81" s="490">
        <f t="shared" si="7"/>
        <v>0</v>
      </c>
      <c r="CE81" s="490">
        <f>IF(ISERROR(VLOOKUP(A81,'20-21 Cfwds'!A:F,3,FALSE)),0,(VLOOKUP(A81,'20-21 Cfwds'!A:F,3,FALSE)))</f>
        <v>176730.88000000024</v>
      </c>
      <c r="CF81" s="490">
        <f>IF(ISERROR(VLOOKUP(A81,'20-21 Cfwds'!A:G,4,FALSE)),0,(VLOOKUP(A81,'20-21 Cfwds'!A:G,4,FALSE)))</f>
        <v>17988.239999999998</v>
      </c>
      <c r="CG81" s="490"/>
      <c r="CH81" s="490"/>
      <c r="CI81" s="531"/>
      <c r="CJ81" s="531"/>
      <c r="CK81" s="531"/>
      <c r="CL81" s="531"/>
      <c r="CM81" s="531"/>
      <c r="CN81" s="531"/>
      <c r="CO81" s="531"/>
      <c r="CP81" s="531"/>
      <c r="CQ81" s="531"/>
      <c r="CR81" s="531"/>
      <c r="CS81" s="531"/>
      <c r="CT81" s="531"/>
      <c r="CU81" s="531"/>
      <c r="CV81" s="531"/>
      <c r="CW81" s="531"/>
      <c r="CX81" s="531"/>
      <c r="CY81" s="531"/>
      <c r="CZ81" s="531"/>
      <c r="DA81" s="531"/>
      <c r="DB81" s="531"/>
      <c r="DC81" s="531"/>
      <c r="DD81" s="531"/>
      <c r="DE81" s="531"/>
      <c r="DF81" s="531"/>
      <c r="DG81" s="531"/>
      <c r="DH81" s="531"/>
      <c r="DI81" s="531"/>
      <c r="DJ81" s="531"/>
      <c r="DK81" s="531"/>
      <c r="DL81" s="531"/>
      <c r="DM81" s="531"/>
      <c r="DN81" s="531"/>
      <c r="DO81" s="531"/>
      <c r="DP81" s="531"/>
      <c r="DQ81" s="531"/>
      <c r="DR81" s="531"/>
      <c r="DS81" s="531"/>
      <c r="DT81" s="531"/>
      <c r="DU81" s="531"/>
      <c r="DV81" s="531"/>
      <c r="DW81" s="531"/>
      <c r="DX81" s="531"/>
      <c r="DY81" s="531"/>
      <c r="DZ81" s="531"/>
      <c r="EA81" s="531"/>
      <c r="EB81" s="531"/>
      <c r="EC81" s="531"/>
      <c r="ED81" s="531"/>
      <c r="EE81" s="531"/>
      <c r="EF81" s="531"/>
      <c r="EG81" s="531"/>
      <c r="EH81" s="531"/>
      <c r="EI81" s="531"/>
      <c r="EJ81" s="531"/>
      <c r="EK81" s="531"/>
      <c r="EL81" s="531"/>
      <c r="EM81" s="531"/>
      <c r="EN81" s="531"/>
      <c r="EO81" s="531"/>
      <c r="EP81" s="531"/>
      <c r="EQ81" s="531"/>
      <c r="ER81" s="531"/>
      <c r="ES81" s="531"/>
      <c r="ET81" s="531"/>
      <c r="EU81" s="531"/>
      <c r="EV81" s="531"/>
      <c r="EW81" s="531"/>
      <c r="EX81" s="531"/>
      <c r="EY81" s="531"/>
      <c r="EZ81" s="531"/>
      <c r="FA81" s="531"/>
    </row>
    <row r="82" spans="1:157" ht="15" customHeight="1">
      <c r="A82" s="486">
        <f>VLOOKUP(D82,'[18]DfE No.'!C:E,3,FALSE)</f>
        <v>331</v>
      </c>
      <c r="B82" s="486">
        <f>VLOOKUP(D82,'Adjusted Factors 22-23'!C:F,4,FALSE)</f>
        <v>0</v>
      </c>
      <c r="C82" s="491">
        <v>124744</v>
      </c>
      <c r="D82" s="491">
        <v>9353104</v>
      </c>
      <c r="E82" s="492" t="s">
        <v>985</v>
      </c>
      <c r="F82" s="332">
        <v>79</v>
      </c>
      <c r="G82" s="332">
        <v>79</v>
      </c>
      <c r="H82" s="332">
        <v>0</v>
      </c>
      <c r="I82" s="125">
        <v>251221.43700999999</v>
      </c>
      <c r="J82" s="125">
        <v>0</v>
      </c>
      <c r="K82" s="125">
        <v>0</v>
      </c>
      <c r="L82" s="125">
        <v>4700.0000000000127</v>
      </c>
      <c r="M82" s="125">
        <v>0</v>
      </c>
      <c r="N82" s="125">
        <v>5900.0000000000155</v>
      </c>
      <c r="O82" s="125">
        <v>0</v>
      </c>
      <c r="P82" s="125">
        <v>0</v>
      </c>
      <c r="Q82" s="125">
        <v>4648.8461538461552</v>
      </c>
      <c r="R82" s="125">
        <v>1276.1538461538473</v>
      </c>
      <c r="S82" s="125">
        <v>1397.692307692309</v>
      </c>
      <c r="T82" s="125">
        <v>0</v>
      </c>
      <c r="U82" s="125">
        <v>0</v>
      </c>
      <c r="V82" s="125">
        <v>0</v>
      </c>
      <c r="W82" s="125">
        <v>0</v>
      </c>
      <c r="X82" s="125">
        <v>0</v>
      </c>
      <c r="Y82" s="125">
        <v>0</v>
      </c>
      <c r="Z82" s="125">
        <v>0</v>
      </c>
      <c r="AA82" s="125">
        <v>0</v>
      </c>
      <c r="AB82" s="125">
        <v>1809.5270270270253</v>
      </c>
      <c r="AC82" s="125">
        <v>0</v>
      </c>
      <c r="AD82" s="125">
        <v>0</v>
      </c>
      <c r="AE82" s="125">
        <v>10712.399999999998</v>
      </c>
      <c r="AF82" s="125">
        <v>0</v>
      </c>
      <c r="AG82" s="125">
        <v>0</v>
      </c>
      <c r="AH82" s="125">
        <v>0</v>
      </c>
      <c r="AI82" s="125">
        <v>121300</v>
      </c>
      <c r="AJ82" s="125">
        <v>2989.3858477970507</v>
      </c>
      <c r="AK82" s="125">
        <v>0</v>
      </c>
      <c r="AL82" s="125">
        <v>1000</v>
      </c>
      <c r="AM82" s="125">
        <v>5863.25</v>
      </c>
      <c r="AN82" s="125">
        <v>0</v>
      </c>
      <c r="AO82" s="125">
        <v>0</v>
      </c>
      <c r="AP82" s="125">
        <v>0</v>
      </c>
      <c r="AQ82" s="125">
        <v>0</v>
      </c>
      <c r="AR82" s="125">
        <v>0</v>
      </c>
      <c r="AS82" s="125">
        <v>0</v>
      </c>
      <c r="AT82" s="125">
        <v>0</v>
      </c>
      <c r="AU82" s="125">
        <v>0</v>
      </c>
      <c r="AV82" s="125">
        <v>251221.43700999999</v>
      </c>
      <c r="AW82" s="125">
        <v>30444.619334719366</v>
      </c>
      <c r="AX82" s="125">
        <v>131152.63584779704</v>
      </c>
      <c r="AY82" s="125">
        <v>29668.866153846167</v>
      </c>
      <c r="AZ82" s="493">
        <v>412818.69219251641</v>
      </c>
      <c r="BA82" s="493">
        <v>405955.44219251641</v>
      </c>
      <c r="BB82" s="493">
        <v>4265</v>
      </c>
      <c r="BC82" s="493">
        <v>336935</v>
      </c>
      <c r="BD82" s="493">
        <v>0</v>
      </c>
      <c r="BE82" s="493">
        <v>0</v>
      </c>
      <c r="BF82" s="493">
        <v>412818.69219251641</v>
      </c>
      <c r="BG82" s="125">
        <v>412818.69219251646</v>
      </c>
      <c r="BH82" s="125">
        <v>0</v>
      </c>
      <c r="BI82" s="493">
        <v>343798.25</v>
      </c>
      <c r="BJ82" s="493">
        <v>213645.61415220296</v>
      </c>
      <c r="BK82" s="125">
        <v>282666.05634471937</v>
      </c>
      <c r="BL82" s="125">
        <v>3578.0513461356882</v>
      </c>
      <c r="BM82" s="125">
        <v>3522.0313196690827</v>
      </c>
      <c r="BN82" s="126">
        <v>1.5905601450434837E-2</v>
      </c>
      <c r="BO82" s="126">
        <v>2.594398549565162E-3</v>
      </c>
      <c r="BP82" s="125">
        <v>721.86668283453071</v>
      </c>
      <c r="BQ82" s="493">
        <v>413540.55887535092</v>
      </c>
      <c r="BR82" s="493">
        <v>5147.8140363968469</v>
      </c>
      <c r="BS82" s="493" t="s">
        <v>948</v>
      </c>
      <c r="BT82" s="493">
        <v>5234.6906186753286</v>
      </c>
      <c r="BU82" s="126">
        <v>3.2184601247161382E-2</v>
      </c>
      <c r="BV82" s="125">
        <v>-2100.61</v>
      </c>
      <c r="BW82" s="125">
        <v>411439.94887535094</v>
      </c>
      <c r="BX82" s="125">
        <v>0</v>
      </c>
      <c r="BY82" s="125">
        <v>411439.94887535094</v>
      </c>
      <c r="BZ82" s="125">
        <v>5863.25</v>
      </c>
      <c r="CA82" s="125">
        <v>405576.69887535094</v>
      </c>
      <c r="CB82" s="490">
        <f t="shared" si="5"/>
        <v>100676.74000000017</v>
      </c>
      <c r="CC82" s="490">
        <f t="shared" si="6"/>
        <v>9630.74</v>
      </c>
      <c r="CD82" s="490">
        <f t="shared" si="7"/>
        <v>0</v>
      </c>
      <c r="CE82" s="490">
        <f>IF(ISERROR(VLOOKUP(A82,'20-21 Cfwds'!A:F,3,FALSE)),0,(VLOOKUP(A82,'20-21 Cfwds'!A:F,3,FALSE)))</f>
        <v>100676.74000000017</v>
      </c>
      <c r="CF82" s="490">
        <f>IF(ISERROR(VLOOKUP(A82,'20-21 Cfwds'!A:G,4,FALSE)),0,(VLOOKUP(A82,'20-21 Cfwds'!A:G,4,FALSE)))</f>
        <v>9630.74</v>
      </c>
      <c r="CG82" s="490"/>
      <c r="CH82" s="490"/>
      <c r="CI82" s="531"/>
      <c r="CJ82" s="531"/>
      <c r="CK82" s="531"/>
      <c r="CL82" s="531"/>
      <c r="CM82" s="531"/>
      <c r="CN82" s="531"/>
      <c r="CO82" s="531"/>
      <c r="CP82" s="531"/>
      <c r="CQ82" s="531"/>
      <c r="CR82" s="531"/>
      <c r="CS82" s="531"/>
      <c r="CT82" s="531"/>
      <c r="CU82" s="531"/>
      <c r="CV82" s="531"/>
      <c r="CW82" s="531"/>
      <c r="CX82" s="531"/>
      <c r="CY82" s="531"/>
      <c r="CZ82" s="531"/>
      <c r="DA82" s="531"/>
      <c r="DB82" s="531"/>
      <c r="DC82" s="531"/>
      <c r="DD82" s="531"/>
      <c r="DE82" s="531"/>
      <c r="DF82" s="531"/>
      <c r="DG82" s="531"/>
      <c r="DH82" s="531"/>
      <c r="DI82" s="531"/>
      <c r="DJ82" s="531"/>
      <c r="DK82" s="531"/>
      <c r="DL82" s="531"/>
      <c r="DM82" s="531"/>
      <c r="DN82" s="531"/>
      <c r="DO82" s="531"/>
      <c r="DP82" s="531"/>
      <c r="DQ82" s="531"/>
      <c r="DR82" s="531"/>
      <c r="DS82" s="531"/>
      <c r="DT82" s="531"/>
      <c r="DU82" s="531"/>
      <c r="DV82" s="531"/>
      <c r="DW82" s="531"/>
      <c r="DX82" s="531"/>
      <c r="DY82" s="531"/>
      <c r="DZ82" s="531"/>
      <c r="EA82" s="531"/>
      <c r="EB82" s="531"/>
      <c r="EC82" s="531"/>
      <c r="ED82" s="531"/>
      <c r="EE82" s="531"/>
      <c r="EF82" s="531"/>
      <c r="EG82" s="531"/>
      <c r="EH82" s="531"/>
      <c r="EI82" s="531"/>
      <c r="EJ82" s="531"/>
      <c r="EK82" s="531"/>
      <c r="EL82" s="531"/>
      <c r="EM82" s="531"/>
      <c r="EN82" s="531"/>
      <c r="EO82" s="531"/>
      <c r="EP82" s="531"/>
      <c r="EQ82" s="531"/>
      <c r="ER82" s="531"/>
      <c r="ES82" s="531"/>
      <c r="ET82" s="531"/>
      <c r="EU82" s="531"/>
      <c r="EV82" s="531"/>
      <c r="EW82" s="531"/>
      <c r="EX82" s="531"/>
      <c r="EY82" s="531"/>
      <c r="EZ82" s="531"/>
      <c r="FA82" s="531"/>
    </row>
    <row r="83" spans="1:157" ht="15" customHeight="1">
      <c r="A83" s="486">
        <f>VLOOKUP(D83,'[18]DfE No.'!C:E,3,FALSE)</f>
        <v>106</v>
      </c>
      <c r="B83" s="486">
        <f>VLOOKUP(D83,'Adjusted Factors 22-23'!C:F,4,FALSE)</f>
        <v>0</v>
      </c>
      <c r="C83" s="491">
        <v>124745</v>
      </c>
      <c r="D83" s="491">
        <v>9353105</v>
      </c>
      <c r="E83" s="492" t="s">
        <v>986</v>
      </c>
      <c r="F83" s="332">
        <v>55</v>
      </c>
      <c r="G83" s="332">
        <v>55</v>
      </c>
      <c r="H83" s="332">
        <v>0</v>
      </c>
      <c r="I83" s="125">
        <v>174901.00044999999</v>
      </c>
      <c r="J83" s="125">
        <v>0</v>
      </c>
      <c r="K83" s="125">
        <v>0</v>
      </c>
      <c r="L83" s="125">
        <v>5639.9999999999955</v>
      </c>
      <c r="M83" s="125">
        <v>0</v>
      </c>
      <c r="N83" s="125">
        <v>7079.9999999999945</v>
      </c>
      <c r="O83" s="125">
        <v>0</v>
      </c>
      <c r="P83" s="125">
        <v>0</v>
      </c>
      <c r="Q83" s="125">
        <v>0</v>
      </c>
      <c r="R83" s="125">
        <v>0</v>
      </c>
      <c r="S83" s="125">
        <v>460.0000000000004</v>
      </c>
      <c r="T83" s="125">
        <v>0</v>
      </c>
      <c r="U83" s="125">
        <v>0</v>
      </c>
      <c r="V83" s="125">
        <v>0</v>
      </c>
      <c r="W83" s="125">
        <v>0</v>
      </c>
      <c r="X83" s="125">
        <v>0</v>
      </c>
      <c r="Y83" s="125">
        <v>0</v>
      </c>
      <c r="Z83" s="125">
        <v>0</v>
      </c>
      <c r="AA83" s="125">
        <v>0</v>
      </c>
      <c r="AB83" s="125">
        <v>0</v>
      </c>
      <c r="AC83" s="125">
        <v>0</v>
      </c>
      <c r="AD83" s="125">
        <v>0</v>
      </c>
      <c r="AE83" s="125">
        <v>6542.1052631578941</v>
      </c>
      <c r="AF83" s="125">
        <v>0</v>
      </c>
      <c r="AG83" s="125">
        <v>2497.4999999999955</v>
      </c>
      <c r="AH83" s="125">
        <v>0</v>
      </c>
      <c r="AI83" s="125">
        <v>121300</v>
      </c>
      <c r="AJ83" s="125">
        <v>55000</v>
      </c>
      <c r="AK83" s="125">
        <v>0</v>
      </c>
      <c r="AL83" s="125">
        <v>1000</v>
      </c>
      <c r="AM83" s="125">
        <v>6112.75</v>
      </c>
      <c r="AN83" s="125">
        <v>0</v>
      </c>
      <c r="AO83" s="125">
        <v>0</v>
      </c>
      <c r="AP83" s="125">
        <v>0</v>
      </c>
      <c r="AQ83" s="125">
        <v>0</v>
      </c>
      <c r="AR83" s="125">
        <v>0</v>
      </c>
      <c r="AS83" s="125">
        <v>0</v>
      </c>
      <c r="AT83" s="125">
        <v>0</v>
      </c>
      <c r="AU83" s="125">
        <v>0</v>
      </c>
      <c r="AV83" s="125">
        <v>174901.00044999999</v>
      </c>
      <c r="AW83" s="125">
        <v>22219.605263157879</v>
      </c>
      <c r="AX83" s="125">
        <v>183412.75</v>
      </c>
      <c r="AY83" s="125">
        <v>23127.225263157889</v>
      </c>
      <c r="AZ83" s="493">
        <v>380533.35571315786</v>
      </c>
      <c r="BA83" s="493">
        <v>373420.60571315786</v>
      </c>
      <c r="BB83" s="493">
        <v>4265</v>
      </c>
      <c r="BC83" s="493">
        <v>234575</v>
      </c>
      <c r="BD83" s="493">
        <v>0</v>
      </c>
      <c r="BE83" s="493">
        <v>0</v>
      </c>
      <c r="BF83" s="493">
        <v>380533.35571315786</v>
      </c>
      <c r="BG83" s="125">
        <v>380533.35571315791</v>
      </c>
      <c r="BH83" s="125">
        <v>0</v>
      </c>
      <c r="BI83" s="493">
        <v>241687.75</v>
      </c>
      <c r="BJ83" s="493">
        <v>59275</v>
      </c>
      <c r="BK83" s="125">
        <v>198120.60571315786</v>
      </c>
      <c r="BL83" s="125">
        <v>3602.1928311483248</v>
      </c>
      <c r="BM83" s="125">
        <v>2471.0986678571426</v>
      </c>
      <c r="BN83" s="126">
        <v>0.45772925946013754</v>
      </c>
      <c r="BO83" s="126">
        <v>0</v>
      </c>
      <c r="BP83" s="125">
        <v>0</v>
      </c>
      <c r="BQ83" s="493">
        <v>380533.35571315786</v>
      </c>
      <c r="BR83" s="493">
        <v>6789.4655584210523</v>
      </c>
      <c r="BS83" s="493" t="s">
        <v>948</v>
      </c>
      <c r="BT83" s="493">
        <v>6918.7882856937795</v>
      </c>
      <c r="BU83" s="126">
        <v>0.20779008140259259</v>
      </c>
      <c r="BV83" s="125">
        <v>-1462.45</v>
      </c>
      <c r="BW83" s="125">
        <v>379070.90571315784</v>
      </c>
      <c r="BX83" s="125">
        <v>0</v>
      </c>
      <c r="BY83" s="125">
        <v>379070.90571315784</v>
      </c>
      <c r="BZ83" s="125">
        <v>6112.75</v>
      </c>
      <c r="CA83" s="125">
        <v>372958.15571315784</v>
      </c>
      <c r="CB83" s="490">
        <f t="shared" si="5"/>
        <v>24654.459999999846</v>
      </c>
      <c r="CC83" s="490">
        <f t="shared" si="6"/>
        <v>11488</v>
      </c>
      <c r="CD83" s="490">
        <f t="shared" si="7"/>
        <v>0</v>
      </c>
      <c r="CE83" s="490">
        <f>IF(ISERROR(VLOOKUP(A83,'20-21 Cfwds'!A:F,3,FALSE)),0,(VLOOKUP(A83,'20-21 Cfwds'!A:F,3,FALSE)))</f>
        <v>24654.459999999846</v>
      </c>
      <c r="CF83" s="490">
        <f>IF(ISERROR(VLOOKUP(A83,'20-21 Cfwds'!A:G,4,FALSE)),0,(VLOOKUP(A83,'20-21 Cfwds'!A:G,4,FALSE)))</f>
        <v>11488</v>
      </c>
      <c r="CG83" s="490"/>
      <c r="CH83" s="490"/>
      <c r="CI83" s="531"/>
      <c r="CJ83" s="531"/>
      <c r="CK83" s="531"/>
      <c r="CL83" s="531"/>
      <c r="CM83" s="531"/>
      <c r="CN83" s="531"/>
      <c r="CO83" s="531"/>
      <c r="CP83" s="531"/>
      <c r="CQ83" s="531"/>
      <c r="CR83" s="531"/>
      <c r="CS83" s="531"/>
      <c r="CT83" s="531"/>
      <c r="CU83" s="531"/>
      <c r="CV83" s="531"/>
      <c r="CW83" s="531"/>
      <c r="CX83" s="531"/>
      <c r="CY83" s="531"/>
      <c r="CZ83" s="531"/>
      <c r="DA83" s="531"/>
      <c r="DB83" s="531"/>
      <c r="DC83" s="531"/>
      <c r="DD83" s="531"/>
      <c r="DE83" s="531"/>
      <c r="DF83" s="531"/>
      <c r="DG83" s="531"/>
      <c r="DH83" s="531"/>
      <c r="DI83" s="531"/>
      <c r="DJ83" s="531"/>
      <c r="DK83" s="531"/>
      <c r="DL83" s="531"/>
      <c r="DM83" s="531"/>
      <c r="DN83" s="531"/>
      <c r="DO83" s="531"/>
      <c r="DP83" s="531"/>
      <c r="DQ83" s="531"/>
      <c r="DR83" s="531"/>
      <c r="DS83" s="531"/>
      <c r="DT83" s="531"/>
      <c r="DU83" s="531"/>
      <c r="DV83" s="531"/>
      <c r="DW83" s="531"/>
      <c r="DX83" s="531"/>
      <c r="DY83" s="531"/>
      <c r="DZ83" s="531"/>
      <c r="EA83" s="531"/>
      <c r="EB83" s="531"/>
      <c r="EC83" s="531"/>
      <c r="ED83" s="531"/>
      <c r="EE83" s="531"/>
      <c r="EF83" s="531"/>
      <c r="EG83" s="531"/>
      <c r="EH83" s="531"/>
      <c r="EI83" s="531"/>
      <c r="EJ83" s="531"/>
      <c r="EK83" s="531"/>
      <c r="EL83" s="531"/>
      <c r="EM83" s="531"/>
      <c r="EN83" s="531"/>
      <c r="EO83" s="531"/>
      <c r="EP83" s="531"/>
      <c r="EQ83" s="531"/>
      <c r="ER83" s="531"/>
      <c r="ES83" s="531"/>
      <c r="ET83" s="531"/>
      <c r="EU83" s="531"/>
      <c r="EV83" s="531"/>
      <c r="EW83" s="531"/>
      <c r="EX83" s="531"/>
      <c r="EY83" s="531"/>
      <c r="EZ83" s="531"/>
      <c r="FA83" s="531"/>
    </row>
    <row r="84" spans="1:157" ht="15" customHeight="1">
      <c r="A84" s="486">
        <f>VLOOKUP(D84,'[18]DfE No.'!C:E,3,FALSE)</f>
        <v>112</v>
      </c>
      <c r="B84" s="486">
        <f>VLOOKUP(D84,'Adjusted Factors 22-23'!C:F,4,FALSE)</f>
        <v>0</v>
      </c>
      <c r="C84" s="491">
        <v>124747</v>
      </c>
      <c r="D84" s="491">
        <v>9353109</v>
      </c>
      <c r="E84" s="492" t="s">
        <v>988</v>
      </c>
      <c r="F84" s="332">
        <v>83</v>
      </c>
      <c r="G84" s="332">
        <v>83</v>
      </c>
      <c r="H84" s="332">
        <v>0</v>
      </c>
      <c r="I84" s="125">
        <v>263941.50977</v>
      </c>
      <c r="J84" s="125">
        <v>0</v>
      </c>
      <c r="K84" s="125">
        <v>0</v>
      </c>
      <c r="L84" s="125">
        <v>4229.9999999999982</v>
      </c>
      <c r="M84" s="125">
        <v>0</v>
      </c>
      <c r="N84" s="125">
        <v>5899.9999999999809</v>
      </c>
      <c r="O84" s="125">
        <v>0</v>
      </c>
      <c r="P84" s="125">
        <v>0</v>
      </c>
      <c r="Q84" s="125">
        <v>0</v>
      </c>
      <c r="R84" s="125">
        <v>0</v>
      </c>
      <c r="S84" s="125">
        <v>0</v>
      </c>
      <c r="T84" s="125">
        <v>0</v>
      </c>
      <c r="U84" s="125">
        <v>0</v>
      </c>
      <c r="V84" s="125">
        <v>0</v>
      </c>
      <c r="W84" s="125">
        <v>0</v>
      </c>
      <c r="X84" s="125">
        <v>0</v>
      </c>
      <c r="Y84" s="125">
        <v>0</v>
      </c>
      <c r="Z84" s="125">
        <v>0</v>
      </c>
      <c r="AA84" s="125">
        <v>0</v>
      </c>
      <c r="AB84" s="125">
        <v>0</v>
      </c>
      <c r="AC84" s="125">
        <v>0</v>
      </c>
      <c r="AD84" s="125">
        <v>0</v>
      </c>
      <c r="AE84" s="125">
        <v>22068.235294117643</v>
      </c>
      <c r="AF84" s="125">
        <v>0</v>
      </c>
      <c r="AG84" s="125">
        <v>1868.500000000003</v>
      </c>
      <c r="AH84" s="125">
        <v>0</v>
      </c>
      <c r="AI84" s="125">
        <v>121300</v>
      </c>
      <c r="AJ84" s="125">
        <v>49052.069425901194</v>
      </c>
      <c r="AK84" s="125">
        <v>0</v>
      </c>
      <c r="AL84" s="125">
        <v>0</v>
      </c>
      <c r="AM84" s="125">
        <v>11352.25</v>
      </c>
      <c r="AN84" s="125">
        <v>0</v>
      </c>
      <c r="AO84" s="125">
        <v>0</v>
      </c>
      <c r="AP84" s="125">
        <v>0</v>
      </c>
      <c r="AQ84" s="125">
        <v>0</v>
      </c>
      <c r="AR84" s="125">
        <v>0</v>
      </c>
      <c r="AS84" s="125">
        <v>0</v>
      </c>
      <c r="AT84" s="125">
        <v>0</v>
      </c>
      <c r="AU84" s="125">
        <v>0</v>
      </c>
      <c r="AV84" s="125">
        <v>263941.50977</v>
      </c>
      <c r="AW84" s="125">
        <v>34066.735294117621</v>
      </c>
      <c r="AX84" s="125">
        <v>181704.31942590119</v>
      </c>
      <c r="AY84" s="125">
        <v>37128.355294117631</v>
      </c>
      <c r="AZ84" s="493">
        <v>479712.56449001876</v>
      </c>
      <c r="BA84" s="493">
        <v>468360.31449001876</v>
      </c>
      <c r="BB84" s="493">
        <v>4265</v>
      </c>
      <c r="BC84" s="493">
        <v>353995</v>
      </c>
      <c r="BD84" s="493">
        <v>0</v>
      </c>
      <c r="BE84" s="493">
        <v>0</v>
      </c>
      <c r="BF84" s="493">
        <v>479712.56449001876</v>
      </c>
      <c r="BG84" s="125">
        <v>479712.56449001888</v>
      </c>
      <c r="BH84" s="125">
        <v>0</v>
      </c>
      <c r="BI84" s="493">
        <v>365347.25</v>
      </c>
      <c r="BJ84" s="493">
        <v>183642.93057409881</v>
      </c>
      <c r="BK84" s="125">
        <v>298008.2450641176</v>
      </c>
      <c r="BL84" s="125">
        <v>3590.4607839050313</v>
      </c>
      <c r="BM84" s="125">
        <v>2830.4340838697208</v>
      </c>
      <c r="BN84" s="126">
        <v>0.26851948411962845</v>
      </c>
      <c r="BO84" s="126">
        <v>0</v>
      </c>
      <c r="BP84" s="125">
        <v>0</v>
      </c>
      <c r="BQ84" s="493">
        <v>479712.56449001876</v>
      </c>
      <c r="BR84" s="493">
        <v>5642.8953553014308</v>
      </c>
      <c r="BS84" s="493" t="s">
        <v>948</v>
      </c>
      <c r="BT84" s="493">
        <v>5779.6694516869729</v>
      </c>
      <c r="BU84" s="126">
        <v>0.1069448521527423</v>
      </c>
      <c r="BV84" s="125">
        <v>-2206.9699999999998</v>
      </c>
      <c r="BW84" s="125">
        <v>477505.59449001879</v>
      </c>
      <c r="BX84" s="125">
        <v>0</v>
      </c>
      <c r="BY84" s="125">
        <v>477505.59449001879</v>
      </c>
      <c r="BZ84" s="125">
        <v>11352.25</v>
      </c>
      <c r="CA84" s="125">
        <v>466153.34449001879</v>
      </c>
      <c r="CB84" s="490">
        <f t="shared" si="5"/>
        <v>136417.5199999999</v>
      </c>
      <c r="CC84" s="490">
        <f t="shared" si="6"/>
        <v>11748.52</v>
      </c>
      <c r="CD84" s="490">
        <f t="shared" si="7"/>
        <v>0</v>
      </c>
      <c r="CE84" s="490">
        <f>IF(ISERROR(VLOOKUP(A84,'20-21 Cfwds'!A:F,3,FALSE)),0,(VLOOKUP(A84,'20-21 Cfwds'!A:F,3,FALSE)))</f>
        <v>136417.5199999999</v>
      </c>
      <c r="CF84" s="490">
        <f>IF(ISERROR(VLOOKUP(A84,'20-21 Cfwds'!A:G,4,FALSE)),0,(VLOOKUP(A84,'20-21 Cfwds'!A:G,4,FALSE)))</f>
        <v>11748.52</v>
      </c>
      <c r="CG84" s="490"/>
      <c r="CH84" s="490"/>
      <c r="CI84" s="531"/>
      <c r="CJ84" s="531"/>
      <c r="CK84" s="531"/>
      <c r="CL84" s="531"/>
      <c r="CM84" s="531"/>
      <c r="CN84" s="531"/>
      <c r="CO84" s="531"/>
      <c r="CP84" s="531"/>
      <c r="CQ84" s="531"/>
      <c r="CR84" s="531"/>
      <c r="CS84" s="531"/>
      <c r="CT84" s="531"/>
      <c r="CU84" s="531"/>
      <c r="CV84" s="531"/>
      <c r="CW84" s="531"/>
      <c r="CX84" s="531"/>
      <c r="CY84" s="531"/>
      <c r="CZ84" s="531"/>
      <c r="DA84" s="531"/>
      <c r="DB84" s="531"/>
      <c r="DC84" s="531"/>
      <c r="DD84" s="531"/>
      <c r="DE84" s="531"/>
      <c r="DF84" s="531"/>
      <c r="DG84" s="531"/>
      <c r="DH84" s="531"/>
      <c r="DI84" s="531"/>
      <c r="DJ84" s="531"/>
      <c r="DK84" s="531"/>
      <c r="DL84" s="531"/>
      <c r="DM84" s="531"/>
      <c r="DN84" s="531"/>
      <c r="DO84" s="531"/>
      <c r="DP84" s="531"/>
      <c r="DQ84" s="531"/>
      <c r="DR84" s="531"/>
      <c r="DS84" s="531"/>
      <c r="DT84" s="531"/>
      <c r="DU84" s="531"/>
      <c r="DV84" s="531"/>
      <c r="DW84" s="531"/>
      <c r="DX84" s="531"/>
      <c r="DY84" s="531"/>
      <c r="DZ84" s="531"/>
      <c r="EA84" s="531"/>
      <c r="EB84" s="531"/>
      <c r="EC84" s="531"/>
      <c r="ED84" s="531"/>
      <c r="EE84" s="531"/>
      <c r="EF84" s="531"/>
      <c r="EG84" s="531"/>
      <c r="EH84" s="531"/>
      <c r="EI84" s="531"/>
      <c r="EJ84" s="531"/>
      <c r="EK84" s="531"/>
      <c r="EL84" s="531"/>
      <c r="EM84" s="531"/>
      <c r="EN84" s="531"/>
      <c r="EO84" s="531"/>
      <c r="EP84" s="531"/>
      <c r="EQ84" s="531"/>
      <c r="ER84" s="531"/>
      <c r="ES84" s="531"/>
      <c r="ET84" s="531"/>
      <c r="EU84" s="531"/>
      <c r="EV84" s="531"/>
      <c r="EW84" s="531"/>
      <c r="EX84" s="531"/>
      <c r="EY84" s="531"/>
      <c r="EZ84" s="531"/>
      <c r="FA84" s="531"/>
    </row>
    <row r="85" spans="1:157" ht="15" customHeight="1">
      <c r="A85" s="486">
        <f>VLOOKUP(D85,'[18]DfE No.'!C:E,3,FALSE)</f>
        <v>113</v>
      </c>
      <c r="B85" s="486">
        <f>VLOOKUP(D85,'Adjusted Factors 22-23'!C:F,4,FALSE)</f>
        <v>0</v>
      </c>
      <c r="C85" s="491">
        <v>124748</v>
      </c>
      <c r="D85" s="491">
        <v>9353111</v>
      </c>
      <c r="E85" s="492" t="s">
        <v>989</v>
      </c>
      <c r="F85" s="332">
        <v>340</v>
      </c>
      <c r="G85" s="332">
        <v>340</v>
      </c>
      <c r="H85" s="332">
        <v>0</v>
      </c>
      <c r="I85" s="125">
        <v>1081206.1846</v>
      </c>
      <c r="J85" s="125">
        <v>0</v>
      </c>
      <c r="K85" s="125">
        <v>0</v>
      </c>
      <c r="L85" s="125">
        <v>16919.999999999924</v>
      </c>
      <c r="M85" s="125">
        <v>0</v>
      </c>
      <c r="N85" s="125">
        <v>21830.000000000058</v>
      </c>
      <c r="O85" s="125">
        <v>0</v>
      </c>
      <c r="P85" s="125">
        <v>1100.0000000000018</v>
      </c>
      <c r="Q85" s="125">
        <v>5940.0000000000018</v>
      </c>
      <c r="R85" s="125">
        <v>1260.0000000000005</v>
      </c>
      <c r="S85" s="125">
        <v>7820</v>
      </c>
      <c r="T85" s="125">
        <v>0</v>
      </c>
      <c r="U85" s="125">
        <v>0</v>
      </c>
      <c r="V85" s="125">
        <v>0</v>
      </c>
      <c r="W85" s="125">
        <v>0</v>
      </c>
      <c r="X85" s="125">
        <v>0</v>
      </c>
      <c r="Y85" s="125">
        <v>0</v>
      </c>
      <c r="Z85" s="125">
        <v>0</v>
      </c>
      <c r="AA85" s="125">
        <v>0</v>
      </c>
      <c r="AB85" s="125">
        <v>657.87671232876801</v>
      </c>
      <c r="AC85" s="125">
        <v>0</v>
      </c>
      <c r="AD85" s="125">
        <v>0</v>
      </c>
      <c r="AE85" s="125">
        <v>102011.72413793103</v>
      </c>
      <c r="AF85" s="125">
        <v>0</v>
      </c>
      <c r="AG85" s="125">
        <v>0</v>
      </c>
      <c r="AH85" s="125">
        <v>0</v>
      </c>
      <c r="AI85" s="125">
        <v>121300</v>
      </c>
      <c r="AJ85" s="125">
        <v>0</v>
      </c>
      <c r="AK85" s="125">
        <v>0</v>
      </c>
      <c r="AL85" s="125">
        <v>0</v>
      </c>
      <c r="AM85" s="125">
        <v>37376</v>
      </c>
      <c r="AN85" s="125">
        <v>0</v>
      </c>
      <c r="AO85" s="125">
        <v>0</v>
      </c>
      <c r="AP85" s="125">
        <v>0</v>
      </c>
      <c r="AQ85" s="125">
        <v>0</v>
      </c>
      <c r="AR85" s="125">
        <v>0</v>
      </c>
      <c r="AS85" s="125">
        <v>0</v>
      </c>
      <c r="AT85" s="125">
        <v>0</v>
      </c>
      <c r="AU85" s="125">
        <v>0</v>
      </c>
      <c r="AV85" s="125">
        <v>1081206.1846</v>
      </c>
      <c r="AW85" s="125">
        <v>157539.60085025977</v>
      </c>
      <c r="AX85" s="125">
        <v>158676</v>
      </c>
      <c r="AY85" s="125">
        <v>139441.84413793101</v>
      </c>
      <c r="AZ85" s="493">
        <v>1397421.7854502597</v>
      </c>
      <c r="BA85" s="493">
        <v>1360045.7854502597</v>
      </c>
      <c r="BB85" s="493">
        <v>4265</v>
      </c>
      <c r="BC85" s="493">
        <v>1450100</v>
      </c>
      <c r="BD85" s="493">
        <v>90054.214549740311</v>
      </c>
      <c r="BE85" s="493">
        <v>0</v>
      </c>
      <c r="BF85" s="493">
        <v>1487476</v>
      </c>
      <c r="BG85" s="125">
        <v>1487476.0000000002</v>
      </c>
      <c r="BH85" s="125">
        <v>0</v>
      </c>
      <c r="BI85" s="493">
        <v>1487476</v>
      </c>
      <c r="BJ85" s="493">
        <v>1328800</v>
      </c>
      <c r="BK85" s="125">
        <v>1328800</v>
      </c>
      <c r="BL85" s="125">
        <v>3908.2352941176468</v>
      </c>
      <c r="BM85" s="125">
        <v>3823.2352941176468</v>
      </c>
      <c r="BN85" s="126">
        <v>2.2232479421493961E-2</v>
      </c>
      <c r="BO85" s="126">
        <v>0</v>
      </c>
      <c r="BP85" s="125">
        <v>0</v>
      </c>
      <c r="BQ85" s="493">
        <v>1487476</v>
      </c>
      <c r="BR85" s="493">
        <v>4265</v>
      </c>
      <c r="BS85" s="493" t="s">
        <v>948</v>
      </c>
      <c r="BT85" s="493">
        <v>4374.9294117647059</v>
      </c>
      <c r="BU85" s="126">
        <v>1.9813845833196231E-2</v>
      </c>
      <c r="BV85" s="125">
        <v>-9040.6</v>
      </c>
      <c r="BW85" s="125">
        <v>1478435.4</v>
      </c>
      <c r="BX85" s="125">
        <v>0</v>
      </c>
      <c r="BY85" s="125">
        <v>1478435.4</v>
      </c>
      <c r="BZ85" s="125">
        <v>37376</v>
      </c>
      <c r="CA85" s="125">
        <v>1441059.4</v>
      </c>
      <c r="CB85" s="490" t="str">
        <f t="shared" si="5"/>
        <v>Oracle
2020/21
Carry Forward
Variance LM FY Budget
vs
YTD Actual</v>
      </c>
      <c r="CC85" s="490" t="str">
        <f t="shared" si="6"/>
        <v>Oracle
2020/21
Carry Forward
F02 - Capital
Variance LM FY Budget
vs
YTD Actual</v>
      </c>
      <c r="CD85" s="490">
        <f t="shared" si="7"/>
        <v>90054.214549740311</v>
      </c>
      <c r="CE85" s="490" t="str">
        <f>IF(ISERROR(VLOOKUP(A85,'20-21 Cfwds'!A:F,3,FALSE)),0,(VLOOKUP(A85,'20-21 Cfwds'!A:F,3,FALSE)))</f>
        <v>Oracle
2020/21
Carry Forward
Variance LM FY Budget
vs
YTD Actual</v>
      </c>
      <c r="CF85" s="490" t="str">
        <f>IF(ISERROR(VLOOKUP(A85,'20-21 Cfwds'!A:G,4,FALSE)),0,(VLOOKUP(A85,'20-21 Cfwds'!A:G,4,FALSE)))</f>
        <v>Oracle
2020/21
Carry Forward
F02 - Capital
Variance LM FY Budget
vs
YTD Actual</v>
      </c>
      <c r="CG85" s="490"/>
      <c r="CH85" s="490"/>
      <c r="CI85" s="531"/>
      <c r="CJ85" s="531"/>
      <c r="CK85" s="531"/>
      <c r="CL85" s="531"/>
      <c r="CM85" s="531"/>
      <c r="CN85" s="531"/>
      <c r="CO85" s="531"/>
      <c r="CP85" s="531"/>
      <c r="CQ85" s="531"/>
      <c r="CR85" s="531"/>
      <c r="CS85" s="531"/>
      <c r="CT85" s="531"/>
      <c r="CU85" s="531"/>
      <c r="CV85" s="531"/>
      <c r="CW85" s="531"/>
      <c r="CX85" s="531"/>
      <c r="CY85" s="531"/>
      <c r="CZ85" s="531"/>
      <c r="DA85" s="531"/>
      <c r="DB85" s="531"/>
      <c r="DC85" s="531"/>
      <c r="DD85" s="531"/>
      <c r="DE85" s="531"/>
      <c r="DF85" s="531"/>
      <c r="DG85" s="531"/>
      <c r="DH85" s="531"/>
      <c r="DI85" s="531"/>
      <c r="DJ85" s="531"/>
      <c r="DK85" s="531"/>
      <c r="DL85" s="531"/>
      <c r="DM85" s="531"/>
      <c r="DN85" s="531"/>
      <c r="DO85" s="531"/>
      <c r="DP85" s="531"/>
      <c r="DQ85" s="531"/>
      <c r="DR85" s="531"/>
      <c r="DS85" s="531"/>
      <c r="DT85" s="531"/>
      <c r="DU85" s="531"/>
      <c r="DV85" s="531"/>
      <c r="DW85" s="531"/>
      <c r="DX85" s="531"/>
      <c r="DY85" s="531"/>
      <c r="DZ85" s="531"/>
      <c r="EA85" s="531"/>
      <c r="EB85" s="531"/>
      <c r="EC85" s="531"/>
      <c r="ED85" s="531"/>
      <c r="EE85" s="531"/>
      <c r="EF85" s="531"/>
      <c r="EG85" s="531"/>
      <c r="EH85" s="531"/>
      <c r="EI85" s="531"/>
      <c r="EJ85" s="531"/>
      <c r="EK85" s="531"/>
      <c r="EL85" s="531"/>
      <c r="EM85" s="531"/>
      <c r="EN85" s="531"/>
      <c r="EO85" s="531"/>
      <c r="EP85" s="531"/>
      <c r="EQ85" s="531"/>
      <c r="ER85" s="531"/>
      <c r="ES85" s="531"/>
      <c r="ET85" s="531"/>
      <c r="EU85" s="531"/>
      <c r="EV85" s="531"/>
      <c r="EW85" s="531"/>
      <c r="EX85" s="531"/>
      <c r="EY85" s="531"/>
      <c r="EZ85" s="531"/>
      <c r="FA85" s="531"/>
    </row>
    <row r="86" spans="1:157">
      <c r="A86" s="486">
        <f>VLOOKUP(D86,'[18]DfE No.'!C:E,3,FALSE)</f>
        <v>216</v>
      </c>
      <c r="B86" s="486">
        <f>VLOOKUP(D86,'Adjusted Factors 22-23'!C:F,4,FALSE)</f>
        <v>0</v>
      </c>
      <c r="C86" s="491">
        <v>124749</v>
      </c>
      <c r="D86" s="491">
        <v>9353112</v>
      </c>
      <c r="E86" s="492" t="s">
        <v>990</v>
      </c>
      <c r="F86" s="332">
        <v>265</v>
      </c>
      <c r="G86" s="332">
        <v>265</v>
      </c>
      <c r="H86" s="332">
        <v>0</v>
      </c>
      <c r="I86" s="125">
        <v>842704.82034999994</v>
      </c>
      <c r="J86" s="125">
        <v>0</v>
      </c>
      <c r="K86" s="125">
        <v>0</v>
      </c>
      <c r="L86" s="125">
        <v>8460.0000000000018</v>
      </c>
      <c r="M86" s="125">
        <v>0</v>
      </c>
      <c r="N86" s="125">
        <v>11210.000000000004</v>
      </c>
      <c r="O86" s="125">
        <v>0</v>
      </c>
      <c r="P86" s="125">
        <v>0</v>
      </c>
      <c r="Q86" s="125">
        <v>539.99999999999966</v>
      </c>
      <c r="R86" s="125">
        <v>1679.9999999999989</v>
      </c>
      <c r="S86" s="125">
        <v>919.99999999999943</v>
      </c>
      <c r="T86" s="125">
        <v>490.00000000000034</v>
      </c>
      <c r="U86" s="125">
        <v>0</v>
      </c>
      <c r="V86" s="125">
        <v>0</v>
      </c>
      <c r="W86" s="125">
        <v>0</v>
      </c>
      <c r="X86" s="125">
        <v>0</v>
      </c>
      <c r="Y86" s="125">
        <v>0</v>
      </c>
      <c r="Z86" s="125">
        <v>0</v>
      </c>
      <c r="AA86" s="125">
        <v>0</v>
      </c>
      <c r="AB86" s="125">
        <v>1987.4999999999941</v>
      </c>
      <c r="AC86" s="125">
        <v>0</v>
      </c>
      <c r="AD86" s="125">
        <v>0</v>
      </c>
      <c r="AE86" s="125">
        <v>50824.082568807338</v>
      </c>
      <c r="AF86" s="125">
        <v>0</v>
      </c>
      <c r="AG86" s="125">
        <v>0</v>
      </c>
      <c r="AH86" s="125">
        <v>0</v>
      </c>
      <c r="AI86" s="125">
        <v>121300</v>
      </c>
      <c r="AJ86" s="125">
        <v>0</v>
      </c>
      <c r="AK86" s="125">
        <v>0</v>
      </c>
      <c r="AL86" s="125">
        <v>0</v>
      </c>
      <c r="AM86" s="125">
        <v>28160</v>
      </c>
      <c r="AN86" s="125">
        <v>0</v>
      </c>
      <c r="AO86" s="125">
        <v>0</v>
      </c>
      <c r="AP86" s="125">
        <v>0</v>
      </c>
      <c r="AQ86" s="125">
        <v>0</v>
      </c>
      <c r="AR86" s="125">
        <v>0</v>
      </c>
      <c r="AS86" s="125">
        <v>0</v>
      </c>
      <c r="AT86" s="125">
        <v>0</v>
      </c>
      <c r="AU86" s="125">
        <v>0</v>
      </c>
      <c r="AV86" s="125">
        <v>842704.82034999994</v>
      </c>
      <c r="AW86" s="125">
        <v>76111.582568807338</v>
      </c>
      <c r="AX86" s="125">
        <v>149460</v>
      </c>
      <c r="AY86" s="125">
        <v>72469.202568807334</v>
      </c>
      <c r="AZ86" s="493">
        <v>1068276.4029188072</v>
      </c>
      <c r="BA86" s="493">
        <v>1040116.4029188072</v>
      </c>
      <c r="BB86" s="493">
        <v>4265</v>
      </c>
      <c r="BC86" s="493">
        <v>1130225</v>
      </c>
      <c r="BD86" s="493">
        <v>90108.597081192769</v>
      </c>
      <c r="BE86" s="493">
        <v>0</v>
      </c>
      <c r="BF86" s="493">
        <v>1158385</v>
      </c>
      <c r="BG86" s="125">
        <v>1158385</v>
      </c>
      <c r="BH86" s="125">
        <v>0</v>
      </c>
      <c r="BI86" s="493">
        <v>1158385</v>
      </c>
      <c r="BJ86" s="493">
        <v>1008925</v>
      </c>
      <c r="BK86" s="125">
        <v>1008925</v>
      </c>
      <c r="BL86" s="125">
        <v>3807.2641509433961</v>
      </c>
      <c r="BM86" s="125">
        <v>3718.7832699619771</v>
      </c>
      <c r="BN86" s="126">
        <v>2.3792965214217407E-2</v>
      </c>
      <c r="BO86" s="126">
        <v>0</v>
      </c>
      <c r="BP86" s="125">
        <v>0</v>
      </c>
      <c r="BQ86" s="493">
        <v>1158385</v>
      </c>
      <c r="BR86" s="493">
        <v>4265</v>
      </c>
      <c r="BS86" s="493" t="s">
        <v>948</v>
      </c>
      <c r="BT86" s="493">
        <v>4371.2641509433961</v>
      </c>
      <c r="BU86" s="126">
        <v>1.9638555829811999E-2</v>
      </c>
      <c r="BV86" s="125">
        <v>-7046.35</v>
      </c>
      <c r="BW86" s="125">
        <v>1151338.6499999999</v>
      </c>
      <c r="BX86" s="125">
        <v>0</v>
      </c>
      <c r="BY86" s="125">
        <v>1151338.6499999999</v>
      </c>
      <c r="BZ86" s="125">
        <v>28160</v>
      </c>
      <c r="CA86" s="125">
        <v>1123178.6499999999</v>
      </c>
      <c r="CB86" s="490">
        <f t="shared" si="5"/>
        <v>111556.93999999925</v>
      </c>
      <c r="CC86" s="490">
        <f t="shared" si="6"/>
        <v>15929.04</v>
      </c>
      <c r="CD86" s="490">
        <f t="shared" si="7"/>
        <v>90108.597081192769</v>
      </c>
      <c r="CE86" s="490">
        <f>IF(ISERROR(VLOOKUP(A86,'20-21 Cfwds'!A:F,3,FALSE)),0,(VLOOKUP(A86,'20-21 Cfwds'!A:F,3,FALSE)))</f>
        <v>111556.93999999925</v>
      </c>
      <c r="CF86" s="490">
        <f>IF(ISERROR(VLOOKUP(A86,'20-21 Cfwds'!A:G,4,FALSE)),0,(VLOOKUP(A86,'20-21 Cfwds'!A:G,4,FALSE)))</f>
        <v>15929.04</v>
      </c>
      <c r="CG86" s="490"/>
      <c r="CH86" s="490"/>
      <c r="CI86" s="531"/>
      <c r="CJ86" s="531"/>
      <c r="CK86" s="531"/>
      <c r="CL86" s="531"/>
      <c r="CM86" s="531"/>
      <c r="CN86" s="531"/>
      <c r="CO86" s="531"/>
      <c r="CP86" s="531"/>
      <c r="CQ86" s="531"/>
      <c r="CR86" s="531"/>
      <c r="CS86" s="531"/>
      <c r="CT86" s="531"/>
      <c r="CU86" s="531"/>
      <c r="CV86" s="531"/>
      <c r="CW86" s="531"/>
      <c r="CX86" s="531"/>
      <c r="CY86" s="531"/>
      <c r="CZ86" s="531"/>
      <c r="DA86" s="531"/>
      <c r="DB86" s="531"/>
      <c r="DC86" s="531"/>
      <c r="DD86" s="531"/>
      <c r="DE86" s="531"/>
      <c r="DF86" s="531"/>
      <c r="DG86" s="531"/>
      <c r="DH86" s="531"/>
      <c r="DI86" s="531"/>
      <c r="DJ86" s="531"/>
      <c r="DK86" s="531"/>
      <c r="DL86" s="531"/>
      <c r="DM86" s="531"/>
      <c r="DN86" s="531"/>
      <c r="DO86" s="531"/>
      <c r="DP86" s="531"/>
      <c r="DQ86" s="531"/>
      <c r="DR86" s="531"/>
      <c r="DS86" s="531"/>
      <c r="DT86" s="531"/>
      <c r="DU86" s="531"/>
      <c r="DV86" s="531"/>
      <c r="DW86" s="531"/>
      <c r="DX86" s="531"/>
      <c r="DY86" s="531"/>
      <c r="DZ86" s="531"/>
      <c r="EA86" s="531"/>
      <c r="EB86" s="531"/>
      <c r="EC86" s="531"/>
      <c r="ED86" s="531"/>
      <c r="EE86" s="531"/>
      <c r="EF86" s="531"/>
      <c r="EG86" s="531"/>
      <c r="EH86" s="531"/>
      <c r="EI86" s="531"/>
      <c r="EJ86" s="531"/>
      <c r="EK86" s="531"/>
      <c r="EL86" s="531"/>
      <c r="EM86" s="531"/>
      <c r="EN86" s="531"/>
      <c r="EO86" s="531"/>
      <c r="EP86" s="531"/>
      <c r="EQ86" s="531"/>
      <c r="ER86" s="531"/>
      <c r="ES86" s="531"/>
      <c r="ET86" s="531"/>
      <c r="EU86" s="531"/>
      <c r="EV86" s="531"/>
      <c r="EW86" s="531"/>
      <c r="EX86" s="531"/>
      <c r="EY86" s="531"/>
      <c r="EZ86" s="531"/>
      <c r="FA86" s="531"/>
    </row>
    <row r="87" spans="1:157" ht="15" customHeight="1">
      <c r="A87" s="486">
        <f>VLOOKUP(D87,'[18]DfE No.'!C:E,3,FALSE)</f>
        <v>114</v>
      </c>
      <c r="B87" s="486">
        <f>VLOOKUP(D87,'Adjusted Factors 22-23'!C:F,4,FALSE)</f>
        <v>0</v>
      </c>
      <c r="C87" s="491">
        <v>124750</v>
      </c>
      <c r="D87" s="491">
        <v>9353113</v>
      </c>
      <c r="E87" s="492" t="s">
        <v>991</v>
      </c>
      <c r="F87" s="332">
        <v>64</v>
      </c>
      <c r="G87" s="332">
        <v>64</v>
      </c>
      <c r="H87" s="332">
        <v>0</v>
      </c>
      <c r="I87" s="125">
        <v>203521.16415999999</v>
      </c>
      <c r="J87" s="125">
        <v>0</v>
      </c>
      <c r="K87" s="125">
        <v>0</v>
      </c>
      <c r="L87" s="125">
        <v>9400</v>
      </c>
      <c r="M87" s="125">
        <v>0</v>
      </c>
      <c r="N87" s="125">
        <v>11800</v>
      </c>
      <c r="O87" s="125">
        <v>0</v>
      </c>
      <c r="P87" s="125">
        <v>0</v>
      </c>
      <c r="Q87" s="125">
        <v>540</v>
      </c>
      <c r="R87" s="125">
        <v>0</v>
      </c>
      <c r="S87" s="125">
        <v>0</v>
      </c>
      <c r="T87" s="125">
        <v>0</v>
      </c>
      <c r="U87" s="125">
        <v>1280</v>
      </c>
      <c r="V87" s="125">
        <v>0</v>
      </c>
      <c r="W87" s="125">
        <v>0</v>
      </c>
      <c r="X87" s="125">
        <v>0</v>
      </c>
      <c r="Y87" s="125">
        <v>0</v>
      </c>
      <c r="Z87" s="125">
        <v>0</v>
      </c>
      <c r="AA87" s="125">
        <v>0</v>
      </c>
      <c r="AB87" s="125">
        <v>0</v>
      </c>
      <c r="AC87" s="125">
        <v>0</v>
      </c>
      <c r="AD87" s="125">
        <v>0</v>
      </c>
      <c r="AE87" s="125">
        <v>26298.18181818182</v>
      </c>
      <c r="AF87" s="125">
        <v>0</v>
      </c>
      <c r="AG87" s="125">
        <v>1998.0000000000002</v>
      </c>
      <c r="AH87" s="125">
        <v>0</v>
      </c>
      <c r="AI87" s="125">
        <v>121300</v>
      </c>
      <c r="AJ87" s="125">
        <v>55000</v>
      </c>
      <c r="AK87" s="125">
        <v>0</v>
      </c>
      <c r="AL87" s="125">
        <v>1000</v>
      </c>
      <c r="AM87" s="125">
        <v>4391.2</v>
      </c>
      <c r="AN87" s="125">
        <v>0</v>
      </c>
      <c r="AO87" s="125">
        <v>0</v>
      </c>
      <c r="AP87" s="125">
        <v>0</v>
      </c>
      <c r="AQ87" s="125">
        <v>0</v>
      </c>
      <c r="AR87" s="125">
        <v>0</v>
      </c>
      <c r="AS87" s="125">
        <v>0</v>
      </c>
      <c r="AT87" s="125">
        <v>0</v>
      </c>
      <c r="AU87" s="125">
        <v>0</v>
      </c>
      <c r="AV87" s="125">
        <v>203521.16415999999</v>
      </c>
      <c r="AW87" s="125">
        <v>51316.181818181823</v>
      </c>
      <c r="AX87" s="125">
        <v>181691.2</v>
      </c>
      <c r="AY87" s="125">
        <v>47803.301818181826</v>
      </c>
      <c r="AZ87" s="493">
        <v>436528.54597818182</v>
      </c>
      <c r="BA87" s="493">
        <v>431137.34597818181</v>
      </c>
      <c r="BB87" s="493">
        <v>4265</v>
      </c>
      <c r="BC87" s="493">
        <v>272960</v>
      </c>
      <c r="BD87" s="493">
        <v>0</v>
      </c>
      <c r="BE87" s="493">
        <v>0</v>
      </c>
      <c r="BF87" s="493">
        <v>436528.54597818182</v>
      </c>
      <c r="BG87" s="125">
        <v>436528.54597818182</v>
      </c>
      <c r="BH87" s="125">
        <v>0</v>
      </c>
      <c r="BI87" s="493">
        <v>278351.2</v>
      </c>
      <c r="BJ87" s="493">
        <v>97660.000000000015</v>
      </c>
      <c r="BK87" s="125">
        <v>255837.34597818181</v>
      </c>
      <c r="BL87" s="125">
        <v>3997.4585309090908</v>
      </c>
      <c r="BM87" s="125">
        <v>2940.3081924242424</v>
      </c>
      <c r="BN87" s="126">
        <v>0.35953725572326584</v>
      </c>
      <c r="BO87" s="126">
        <v>0</v>
      </c>
      <c r="BP87" s="125">
        <v>0</v>
      </c>
      <c r="BQ87" s="493">
        <v>436528.54597818182</v>
      </c>
      <c r="BR87" s="493">
        <v>6736.5210309090908</v>
      </c>
      <c r="BS87" s="493" t="s">
        <v>948</v>
      </c>
      <c r="BT87" s="493">
        <v>6820.758530909091</v>
      </c>
      <c r="BU87" s="126">
        <v>0.20124939899946881</v>
      </c>
      <c r="BV87" s="125">
        <v>-1701.76</v>
      </c>
      <c r="BW87" s="125">
        <v>434826.78597818181</v>
      </c>
      <c r="BX87" s="125">
        <v>0</v>
      </c>
      <c r="BY87" s="125">
        <v>434826.78597818181</v>
      </c>
      <c r="BZ87" s="125">
        <v>4391.2</v>
      </c>
      <c r="CA87" s="125">
        <v>430435.5859781818</v>
      </c>
      <c r="CB87" s="490">
        <f t="shared" si="5"/>
        <v>61065.489999999932</v>
      </c>
      <c r="CC87" s="490">
        <f t="shared" si="6"/>
        <v>13714.99</v>
      </c>
      <c r="CD87" s="490">
        <f t="shared" si="7"/>
        <v>0</v>
      </c>
      <c r="CE87" s="490">
        <f>IF(ISERROR(VLOOKUP(A87,'20-21 Cfwds'!A:F,3,FALSE)),0,(VLOOKUP(A87,'20-21 Cfwds'!A:F,3,FALSE)))</f>
        <v>61065.489999999932</v>
      </c>
      <c r="CF87" s="490">
        <f>IF(ISERROR(VLOOKUP(A87,'20-21 Cfwds'!A:G,4,FALSE)),0,(VLOOKUP(A87,'20-21 Cfwds'!A:G,4,FALSE)))</f>
        <v>13714.99</v>
      </c>
      <c r="CG87" s="490"/>
      <c r="CH87" s="490"/>
      <c r="CI87" s="531"/>
      <c r="CJ87" s="531"/>
      <c r="CK87" s="531"/>
      <c r="CL87" s="531"/>
      <c r="CM87" s="531"/>
      <c r="CN87" s="531"/>
      <c r="CO87" s="531"/>
      <c r="CP87" s="531"/>
      <c r="CQ87" s="531"/>
      <c r="CR87" s="531"/>
      <c r="CS87" s="531"/>
      <c r="CT87" s="531"/>
      <c r="CU87" s="531"/>
      <c r="CV87" s="531"/>
      <c r="CW87" s="531"/>
      <c r="CX87" s="531"/>
      <c r="CY87" s="531"/>
      <c r="CZ87" s="531"/>
      <c r="DA87" s="531"/>
      <c r="DB87" s="531"/>
      <c r="DC87" s="531"/>
      <c r="DD87" s="531"/>
      <c r="DE87" s="531"/>
      <c r="DF87" s="531"/>
      <c r="DG87" s="531"/>
      <c r="DH87" s="531"/>
      <c r="DI87" s="531"/>
      <c r="DJ87" s="531"/>
      <c r="DK87" s="531"/>
      <c r="DL87" s="531"/>
      <c r="DM87" s="531"/>
      <c r="DN87" s="531"/>
      <c r="DO87" s="531"/>
      <c r="DP87" s="531"/>
      <c r="DQ87" s="531"/>
      <c r="DR87" s="531"/>
      <c r="DS87" s="531"/>
      <c r="DT87" s="531"/>
      <c r="DU87" s="531"/>
      <c r="DV87" s="531"/>
      <c r="DW87" s="531"/>
      <c r="DX87" s="531"/>
      <c r="DY87" s="531"/>
      <c r="DZ87" s="531"/>
      <c r="EA87" s="531"/>
      <c r="EB87" s="531"/>
      <c r="EC87" s="531"/>
      <c r="ED87" s="531"/>
      <c r="EE87" s="531"/>
      <c r="EF87" s="531"/>
      <c r="EG87" s="531"/>
      <c r="EH87" s="531"/>
      <c r="EI87" s="531"/>
      <c r="EJ87" s="531"/>
      <c r="EK87" s="531"/>
      <c r="EL87" s="531"/>
      <c r="EM87" s="531"/>
      <c r="EN87" s="531"/>
      <c r="EO87" s="531"/>
      <c r="EP87" s="531"/>
      <c r="EQ87" s="531"/>
      <c r="ER87" s="531"/>
      <c r="ES87" s="531"/>
      <c r="ET87" s="531"/>
      <c r="EU87" s="531"/>
      <c r="EV87" s="531"/>
      <c r="EW87" s="531"/>
      <c r="EX87" s="531"/>
      <c r="EY87" s="531"/>
      <c r="EZ87" s="531"/>
      <c r="FA87" s="531"/>
    </row>
    <row r="88" spans="1:157" ht="15" customHeight="1">
      <c r="A88" s="486">
        <f>VLOOKUP(D88,'[18]DfE No.'!C:E,3,FALSE)</f>
        <v>12</v>
      </c>
      <c r="B88" s="486">
        <f>VLOOKUP(D88,'Adjusted Factors 22-23'!C:F,4,FALSE)</f>
        <v>0</v>
      </c>
      <c r="C88" s="491">
        <v>124751</v>
      </c>
      <c r="D88" s="491">
        <v>9353114</v>
      </c>
      <c r="E88" s="492" t="s">
        <v>992</v>
      </c>
      <c r="F88" s="332">
        <v>188</v>
      </c>
      <c r="G88" s="332">
        <v>188</v>
      </c>
      <c r="H88" s="332">
        <v>0</v>
      </c>
      <c r="I88" s="125">
        <v>597843.41972000001</v>
      </c>
      <c r="J88" s="125">
        <v>0</v>
      </c>
      <c r="K88" s="125">
        <v>0</v>
      </c>
      <c r="L88" s="125">
        <v>13160.000000000005</v>
      </c>
      <c r="M88" s="125">
        <v>0</v>
      </c>
      <c r="N88" s="125">
        <v>18290.000000000044</v>
      </c>
      <c r="O88" s="125">
        <v>0</v>
      </c>
      <c r="P88" s="125">
        <v>2199.9999999999986</v>
      </c>
      <c r="Q88" s="125">
        <v>0</v>
      </c>
      <c r="R88" s="125">
        <v>5039.9999999999964</v>
      </c>
      <c r="S88" s="125">
        <v>919.99999999999773</v>
      </c>
      <c r="T88" s="125">
        <v>0</v>
      </c>
      <c r="U88" s="125">
        <v>2560.0000000000055</v>
      </c>
      <c r="V88" s="125">
        <v>0</v>
      </c>
      <c r="W88" s="125">
        <v>0</v>
      </c>
      <c r="X88" s="125">
        <v>0</v>
      </c>
      <c r="Y88" s="125">
        <v>0</v>
      </c>
      <c r="Z88" s="125">
        <v>0</v>
      </c>
      <c r="AA88" s="125">
        <v>0</v>
      </c>
      <c r="AB88" s="125">
        <v>643.75757575757564</v>
      </c>
      <c r="AC88" s="125">
        <v>0</v>
      </c>
      <c r="AD88" s="125">
        <v>0</v>
      </c>
      <c r="AE88" s="125">
        <v>43274.814814814818</v>
      </c>
      <c r="AF88" s="125">
        <v>0</v>
      </c>
      <c r="AG88" s="125">
        <v>0</v>
      </c>
      <c r="AH88" s="125">
        <v>0</v>
      </c>
      <c r="AI88" s="125">
        <v>121300</v>
      </c>
      <c r="AJ88" s="125">
        <v>0</v>
      </c>
      <c r="AK88" s="125">
        <v>0</v>
      </c>
      <c r="AL88" s="125">
        <v>0</v>
      </c>
      <c r="AM88" s="125">
        <v>20583.75</v>
      </c>
      <c r="AN88" s="125">
        <v>0</v>
      </c>
      <c r="AO88" s="125">
        <v>0</v>
      </c>
      <c r="AP88" s="125">
        <v>0</v>
      </c>
      <c r="AQ88" s="125">
        <v>0</v>
      </c>
      <c r="AR88" s="125">
        <v>0</v>
      </c>
      <c r="AS88" s="125">
        <v>0</v>
      </c>
      <c r="AT88" s="125">
        <v>0</v>
      </c>
      <c r="AU88" s="125">
        <v>0</v>
      </c>
      <c r="AV88" s="125">
        <v>597843.41972000001</v>
      </c>
      <c r="AW88" s="125">
        <v>86088.572390572444</v>
      </c>
      <c r="AX88" s="125">
        <v>141883.75</v>
      </c>
      <c r="AY88" s="125">
        <v>74354.934814814842</v>
      </c>
      <c r="AZ88" s="493">
        <v>825815.74211057241</v>
      </c>
      <c r="BA88" s="493">
        <v>805231.99211057241</v>
      </c>
      <c r="BB88" s="493">
        <v>4265</v>
      </c>
      <c r="BC88" s="493">
        <v>801820</v>
      </c>
      <c r="BD88" s="493">
        <v>0</v>
      </c>
      <c r="BE88" s="493">
        <v>0</v>
      </c>
      <c r="BF88" s="493">
        <v>825815.74211057241</v>
      </c>
      <c r="BG88" s="125">
        <v>825815.74211057241</v>
      </c>
      <c r="BH88" s="125">
        <v>0</v>
      </c>
      <c r="BI88" s="493">
        <v>822403.75</v>
      </c>
      <c r="BJ88" s="493">
        <v>680520</v>
      </c>
      <c r="BK88" s="125">
        <v>683931.99211057241</v>
      </c>
      <c r="BL88" s="125">
        <v>3637.9361282477257</v>
      </c>
      <c r="BM88" s="125">
        <v>3618.9751712041884</v>
      </c>
      <c r="BN88" s="126">
        <v>5.2393166978341463E-3</v>
      </c>
      <c r="BO88" s="126">
        <v>1.3260683302165854E-2</v>
      </c>
      <c r="BP88" s="125">
        <v>9022.1357212631556</v>
      </c>
      <c r="BQ88" s="493">
        <v>834837.87783183553</v>
      </c>
      <c r="BR88" s="493">
        <v>4331.1389778289122</v>
      </c>
      <c r="BS88" s="493" t="s">
        <v>948</v>
      </c>
      <c r="BT88" s="493">
        <v>4440.6270097438064</v>
      </c>
      <c r="BU88" s="126">
        <v>1.8066986539501784E-2</v>
      </c>
      <c r="BV88" s="125">
        <v>-4998.92</v>
      </c>
      <c r="BW88" s="125">
        <v>829838.95783183549</v>
      </c>
      <c r="BX88" s="125">
        <v>0</v>
      </c>
      <c r="BY88" s="125">
        <v>829838.95783183549</v>
      </c>
      <c r="BZ88" s="125">
        <v>20583.75</v>
      </c>
      <c r="CA88" s="125">
        <v>809255.20783183549</v>
      </c>
      <c r="CB88" s="490">
        <f t="shared" si="5"/>
        <v>164124.54000000027</v>
      </c>
      <c r="CC88" s="490">
        <f t="shared" si="6"/>
        <v>7720.7000000000007</v>
      </c>
      <c r="CD88" s="490">
        <f t="shared" si="7"/>
        <v>0</v>
      </c>
      <c r="CE88" s="490">
        <f>IF(ISERROR(VLOOKUP(A88,'20-21 Cfwds'!A:F,3,FALSE)),0,(VLOOKUP(A88,'20-21 Cfwds'!A:F,3,FALSE)))</f>
        <v>164124.54000000027</v>
      </c>
      <c r="CF88" s="490">
        <f>IF(ISERROR(VLOOKUP(A88,'20-21 Cfwds'!A:G,4,FALSE)),0,(VLOOKUP(A88,'20-21 Cfwds'!A:G,4,FALSE)))</f>
        <v>7720.7000000000007</v>
      </c>
      <c r="CG88" s="490"/>
      <c r="CH88" s="490"/>
      <c r="CI88" s="531"/>
      <c r="CJ88" s="531"/>
      <c r="CK88" s="531"/>
      <c r="CL88" s="531"/>
      <c r="CM88" s="531"/>
      <c r="CN88" s="531"/>
      <c r="CO88" s="531"/>
      <c r="CP88" s="531"/>
      <c r="CQ88" s="531"/>
      <c r="CR88" s="531"/>
      <c r="CS88" s="531"/>
      <c r="CT88" s="531"/>
      <c r="CU88" s="531"/>
      <c r="CV88" s="531"/>
      <c r="CW88" s="531"/>
      <c r="CX88" s="531"/>
      <c r="CY88" s="531"/>
      <c r="CZ88" s="531"/>
      <c r="DA88" s="531"/>
      <c r="DB88" s="531"/>
      <c r="DC88" s="531"/>
      <c r="DD88" s="531"/>
      <c r="DE88" s="531"/>
      <c r="DF88" s="531"/>
      <c r="DG88" s="531"/>
      <c r="DH88" s="531"/>
      <c r="DI88" s="531"/>
      <c r="DJ88" s="531"/>
      <c r="DK88" s="531"/>
      <c r="DL88" s="531"/>
      <c r="DM88" s="531"/>
      <c r="DN88" s="531"/>
      <c r="DO88" s="531"/>
      <c r="DP88" s="531"/>
      <c r="DQ88" s="531"/>
      <c r="DR88" s="531"/>
      <c r="DS88" s="531"/>
      <c r="DT88" s="531"/>
      <c r="DU88" s="531"/>
      <c r="DV88" s="531"/>
      <c r="DW88" s="531"/>
      <c r="DX88" s="531"/>
      <c r="DY88" s="531"/>
      <c r="DZ88" s="531"/>
      <c r="EA88" s="531"/>
      <c r="EB88" s="531"/>
      <c r="EC88" s="531"/>
      <c r="ED88" s="531"/>
      <c r="EE88" s="531"/>
      <c r="EF88" s="531"/>
      <c r="EG88" s="531"/>
      <c r="EH88" s="531"/>
      <c r="EI88" s="531"/>
      <c r="EJ88" s="531"/>
      <c r="EK88" s="531"/>
      <c r="EL88" s="531"/>
      <c r="EM88" s="531"/>
      <c r="EN88" s="531"/>
      <c r="EO88" s="531"/>
      <c r="EP88" s="531"/>
      <c r="EQ88" s="531"/>
      <c r="ER88" s="531"/>
      <c r="ES88" s="531"/>
      <c r="ET88" s="531"/>
      <c r="EU88" s="531"/>
      <c r="EV88" s="531"/>
      <c r="EW88" s="531"/>
      <c r="EX88" s="531"/>
      <c r="EY88" s="531"/>
      <c r="EZ88" s="531"/>
      <c r="FA88" s="531"/>
    </row>
    <row r="89" spans="1:157" ht="15" customHeight="1">
      <c r="A89" s="486">
        <f>VLOOKUP(D89,'[18]DfE No.'!C:E,3,FALSE)</f>
        <v>203</v>
      </c>
      <c r="B89" s="486">
        <f>VLOOKUP(D89,'Adjusted Factors 22-23'!C:F,4,FALSE)</f>
        <v>0</v>
      </c>
      <c r="C89" s="491">
        <v>124754</v>
      </c>
      <c r="D89" s="491">
        <v>9353117</v>
      </c>
      <c r="E89" s="492" t="s">
        <v>993</v>
      </c>
      <c r="F89" s="332">
        <v>62</v>
      </c>
      <c r="G89" s="332">
        <v>62</v>
      </c>
      <c r="H89" s="332">
        <v>0</v>
      </c>
      <c r="I89" s="125">
        <v>197161.12777999998</v>
      </c>
      <c r="J89" s="125">
        <v>0</v>
      </c>
      <c r="K89" s="125">
        <v>0</v>
      </c>
      <c r="L89" s="125">
        <v>4230.00000000001</v>
      </c>
      <c r="M89" s="125">
        <v>0</v>
      </c>
      <c r="N89" s="125">
        <v>5310.0000000000127</v>
      </c>
      <c r="O89" s="125">
        <v>0</v>
      </c>
      <c r="P89" s="125">
        <v>219.99999999999974</v>
      </c>
      <c r="Q89" s="125">
        <v>539.99999999999943</v>
      </c>
      <c r="R89" s="125">
        <v>1680.0000000000011</v>
      </c>
      <c r="S89" s="125">
        <v>2760</v>
      </c>
      <c r="T89" s="125">
        <v>0</v>
      </c>
      <c r="U89" s="125">
        <v>0</v>
      </c>
      <c r="V89" s="125">
        <v>0</v>
      </c>
      <c r="W89" s="125">
        <v>0</v>
      </c>
      <c r="X89" s="125">
        <v>0</v>
      </c>
      <c r="Y89" s="125">
        <v>0</v>
      </c>
      <c r="Z89" s="125">
        <v>0</v>
      </c>
      <c r="AA89" s="125">
        <v>0</v>
      </c>
      <c r="AB89" s="125">
        <v>0</v>
      </c>
      <c r="AC89" s="125">
        <v>0</v>
      </c>
      <c r="AD89" s="125">
        <v>0</v>
      </c>
      <c r="AE89" s="125">
        <v>14663.720930232557</v>
      </c>
      <c r="AF89" s="125">
        <v>0</v>
      </c>
      <c r="AG89" s="125">
        <v>0</v>
      </c>
      <c r="AH89" s="125">
        <v>0</v>
      </c>
      <c r="AI89" s="125">
        <v>121300</v>
      </c>
      <c r="AJ89" s="125">
        <v>27362.499999999985</v>
      </c>
      <c r="AK89" s="125">
        <v>0</v>
      </c>
      <c r="AL89" s="125">
        <v>1000</v>
      </c>
      <c r="AM89" s="125">
        <v>3642.7</v>
      </c>
      <c r="AN89" s="125">
        <v>0</v>
      </c>
      <c r="AO89" s="125">
        <v>0</v>
      </c>
      <c r="AP89" s="125">
        <v>0</v>
      </c>
      <c r="AQ89" s="125">
        <v>0</v>
      </c>
      <c r="AR89" s="125">
        <v>0</v>
      </c>
      <c r="AS89" s="125">
        <v>0</v>
      </c>
      <c r="AT89" s="125">
        <v>0</v>
      </c>
      <c r="AU89" s="125">
        <v>0</v>
      </c>
      <c r="AV89" s="125">
        <v>197161.12777999998</v>
      </c>
      <c r="AW89" s="125">
        <v>29403.720930232579</v>
      </c>
      <c r="AX89" s="125">
        <v>153305.20000000001</v>
      </c>
      <c r="AY89" s="125">
        <v>32028.840930232567</v>
      </c>
      <c r="AZ89" s="493">
        <v>379870.0487102326</v>
      </c>
      <c r="BA89" s="493">
        <v>375227.34871023259</v>
      </c>
      <c r="BB89" s="493">
        <v>4265</v>
      </c>
      <c r="BC89" s="493">
        <v>264430</v>
      </c>
      <c r="BD89" s="493">
        <v>0</v>
      </c>
      <c r="BE89" s="493">
        <v>0</v>
      </c>
      <c r="BF89" s="493">
        <v>379870.0487102326</v>
      </c>
      <c r="BG89" s="125">
        <v>379870.04871023254</v>
      </c>
      <c r="BH89" s="125">
        <v>0</v>
      </c>
      <c r="BI89" s="493">
        <v>269072.7</v>
      </c>
      <c r="BJ89" s="493">
        <v>116767.50000000001</v>
      </c>
      <c r="BK89" s="125">
        <v>227564.84871023259</v>
      </c>
      <c r="BL89" s="125">
        <v>3670.4007856489129</v>
      </c>
      <c r="BM89" s="125">
        <v>3246.5042288135587</v>
      </c>
      <c r="BN89" s="126">
        <v>0.13057015391298843</v>
      </c>
      <c r="BO89" s="126">
        <v>0</v>
      </c>
      <c r="BP89" s="125">
        <v>0</v>
      </c>
      <c r="BQ89" s="493">
        <v>379870.0487102326</v>
      </c>
      <c r="BR89" s="493">
        <v>6052.0540114553642</v>
      </c>
      <c r="BS89" s="493" t="s">
        <v>948</v>
      </c>
      <c r="BT89" s="493">
        <v>6126.9362695198806</v>
      </c>
      <c r="BU89" s="126">
        <v>5.1302440875053312E-2</v>
      </c>
      <c r="BV89" s="125">
        <v>-1648.58</v>
      </c>
      <c r="BW89" s="125">
        <v>378221.46871023258</v>
      </c>
      <c r="BX89" s="125">
        <v>0</v>
      </c>
      <c r="BY89" s="125">
        <v>378221.46871023258</v>
      </c>
      <c r="BZ89" s="125">
        <v>3642.7</v>
      </c>
      <c r="CA89" s="125">
        <v>374578.76871023257</v>
      </c>
      <c r="CB89" s="490">
        <f t="shared" si="5"/>
        <v>135999.55000000005</v>
      </c>
      <c r="CC89" s="490">
        <f t="shared" si="6"/>
        <v>8476.5</v>
      </c>
      <c r="CD89" s="490">
        <f t="shared" si="7"/>
        <v>0</v>
      </c>
      <c r="CE89" s="490">
        <f>IF(ISERROR(VLOOKUP(A89,'20-21 Cfwds'!A:F,3,FALSE)),0,(VLOOKUP(A89,'20-21 Cfwds'!A:F,3,FALSE)))</f>
        <v>135999.55000000005</v>
      </c>
      <c r="CF89" s="490">
        <f>IF(ISERROR(VLOOKUP(A89,'20-21 Cfwds'!A:G,4,FALSE)),0,(VLOOKUP(A89,'20-21 Cfwds'!A:G,4,FALSE)))</f>
        <v>8476.5</v>
      </c>
      <c r="CG89" s="490"/>
      <c r="CH89" s="490"/>
      <c r="CI89" s="531"/>
      <c r="CJ89" s="531"/>
      <c r="CK89" s="531"/>
      <c r="CL89" s="531"/>
      <c r="CM89" s="531"/>
      <c r="CN89" s="531"/>
      <c r="CO89" s="531"/>
      <c r="CP89" s="531"/>
      <c r="CQ89" s="531"/>
      <c r="CR89" s="531"/>
      <c r="CS89" s="531"/>
      <c r="CT89" s="531"/>
      <c r="CU89" s="531"/>
      <c r="CV89" s="531"/>
      <c r="CW89" s="531"/>
      <c r="CX89" s="531"/>
      <c r="CY89" s="531"/>
      <c r="CZ89" s="531"/>
      <c r="DA89" s="531"/>
      <c r="DB89" s="531"/>
      <c r="DC89" s="531"/>
      <c r="DD89" s="531"/>
      <c r="DE89" s="531"/>
      <c r="DF89" s="531"/>
      <c r="DG89" s="531"/>
      <c r="DH89" s="531"/>
      <c r="DI89" s="531"/>
      <c r="DJ89" s="531"/>
      <c r="DK89" s="531"/>
      <c r="DL89" s="531"/>
      <c r="DM89" s="531"/>
      <c r="DN89" s="531"/>
      <c r="DO89" s="531"/>
      <c r="DP89" s="531"/>
      <c r="DQ89" s="531"/>
      <c r="DR89" s="531"/>
      <c r="DS89" s="531"/>
      <c r="DT89" s="531"/>
      <c r="DU89" s="531"/>
      <c r="DV89" s="531"/>
      <c r="DW89" s="531"/>
      <c r="DX89" s="531"/>
      <c r="DY89" s="531"/>
      <c r="DZ89" s="531"/>
      <c r="EA89" s="531"/>
      <c r="EB89" s="531"/>
      <c r="EC89" s="531"/>
      <c r="ED89" s="531"/>
      <c r="EE89" s="531"/>
      <c r="EF89" s="531"/>
      <c r="EG89" s="531"/>
      <c r="EH89" s="531"/>
      <c r="EI89" s="531"/>
      <c r="EJ89" s="531"/>
      <c r="EK89" s="531"/>
      <c r="EL89" s="531"/>
      <c r="EM89" s="531"/>
      <c r="EN89" s="531"/>
      <c r="EO89" s="531"/>
      <c r="EP89" s="531"/>
      <c r="EQ89" s="531"/>
      <c r="ER89" s="531"/>
      <c r="ES89" s="531"/>
      <c r="ET89" s="531"/>
      <c r="EU89" s="531"/>
      <c r="EV89" s="531"/>
      <c r="EW89" s="531"/>
      <c r="EX89" s="531"/>
      <c r="EY89" s="531"/>
      <c r="EZ89" s="531"/>
      <c r="FA89" s="531"/>
    </row>
    <row r="90" spans="1:157">
      <c r="A90" s="486">
        <f>VLOOKUP(D90,'[18]DfE No.'!C:E,3,FALSE)</f>
        <v>507</v>
      </c>
      <c r="B90" s="486">
        <f>VLOOKUP(D90,'Adjusted Factors 22-23'!C:F,4,FALSE)</f>
        <v>0</v>
      </c>
      <c r="C90" s="491">
        <v>124757</v>
      </c>
      <c r="D90" s="491">
        <v>9353124</v>
      </c>
      <c r="E90" s="492" t="s">
        <v>994</v>
      </c>
      <c r="F90" s="332">
        <v>201</v>
      </c>
      <c r="G90" s="332">
        <v>201</v>
      </c>
      <c r="H90" s="332">
        <v>0</v>
      </c>
      <c r="I90" s="125">
        <v>639183.65619000001</v>
      </c>
      <c r="J90" s="125">
        <v>0</v>
      </c>
      <c r="K90" s="125">
        <v>0</v>
      </c>
      <c r="L90" s="125">
        <v>24910.000000000004</v>
      </c>
      <c r="M90" s="125">
        <v>0</v>
      </c>
      <c r="N90" s="125">
        <v>35399.999999999985</v>
      </c>
      <c r="O90" s="125">
        <v>0</v>
      </c>
      <c r="P90" s="125">
        <v>7039.9999999999791</v>
      </c>
      <c r="Q90" s="125">
        <v>4590</v>
      </c>
      <c r="R90" s="125">
        <v>0</v>
      </c>
      <c r="S90" s="125">
        <v>0</v>
      </c>
      <c r="T90" s="125">
        <v>0</v>
      </c>
      <c r="U90" s="125">
        <v>0</v>
      </c>
      <c r="V90" s="125">
        <v>0</v>
      </c>
      <c r="W90" s="125">
        <v>0</v>
      </c>
      <c r="X90" s="125">
        <v>0</v>
      </c>
      <c r="Y90" s="125">
        <v>0</v>
      </c>
      <c r="Z90" s="125">
        <v>0</v>
      </c>
      <c r="AA90" s="125">
        <v>0</v>
      </c>
      <c r="AB90" s="125">
        <v>2015.946745562127</v>
      </c>
      <c r="AC90" s="125">
        <v>0</v>
      </c>
      <c r="AD90" s="125">
        <v>0</v>
      </c>
      <c r="AE90" s="125">
        <v>66727.457627118652</v>
      </c>
      <c r="AF90" s="125">
        <v>0</v>
      </c>
      <c r="AG90" s="125">
        <v>0</v>
      </c>
      <c r="AH90" s="125">
        <v>0</v>
      </c>
      <c r="AI90" s="125">
        <v>121300</v>
      </c>
      <c r="AJ90" s="125">
        <v>0</v>
      </c>
      <c r="AK90" s="125">
        <v>0</v>
      </c>
      <c r="AL90" s="125">
        <v>0</v>
      </c>
      <c r="AM90" s="125">
        <v>30976</v>
      </c>
      <c r="AN90" s="125">
        <v>0</v>
      </c>
      <c r="AO90" s="125">
        <v>0</v>
      </c>
      <c r="AP90" s="125">
        <v>0</v>
      </c>
      <c r="AQ90" s="125">
        <v>0</v>
      </c>
      <c r="AR90" s="125">
        <v>0</v>
      </c>
      <c r="AS90" s="125">
        <v>0</v>
      </c>
      <c r="AT90" s="125">
        <v>0</v>
      </c>
      <c r="AU90" s="125">
        <v>0</v>
      </c>
      <c r="AV90" s="125">
        <v>639183.65619000001</v>
      </c>
      <c r="AW90" s="125">
        <v>140683.40437268076</v>
      </c>
      <c r="AX90" s="125">
        <v>152276</v>
      </c>
      <c r="AY90" s="125">
        <v>112692.57762711863</v>
      </c>
      <c r="AZ90" s="493">
        <v>932143.06056268071</v>
      </c>
      <c r="BA90" s="493">
        <v>901167.06056268071</v>
      </c>
      <c r="BB90" s="493">
        <v>4265</v>
      </c>
      <c r="BC90" s="493">
        <v>857265</v>
      </c>
      <c r="BD90" s="493">
        <v>0</v>
      </c>
      <c r="BE90" s="493">
        <v>0</v>
      </c>
      <c r="BF90" s="493">
        <v>932143.06056268071</v>
      </c>
      <c r="BG90" s="125">
        <v>932143.06056268082</v>
      </c>
      <c r="BH90" s="125">
        <v>0</v>
      </c>
      <c r="BI90" s="493">
        <v>888241</v>
      </c>
      <c r="BJ90" s="493">
        <v>735965</v>
      </c>
      <c r="BK90" s="125">
        <v>779867.06056268071</v>
      </c>
      <c r="BL90" s="125">
        <v>3879.9356246899538</v>
      </c>
      <c r="BM90" s="125">
        <v>3712.7851892156864</v>
      </c>
      <c r="BN90" s="126">
        <v>4.5020227930174808E-2</v>
      </c>
      <c r="BO90" s="126">
        <v>0</v>
      </c>
      <c r="BP90" s="125">
        <v>0</v>
      </c>
      <c r="BQ90" s="493">
        <v>932143.06056268071</v>
      </c>
      <c r="BR90" s="493">
        <v>4483.4182117546306</v>
      </c>
      <c r="BS90" s="493" t="s">
        <v>948</v>
      </c>
      <c r="BT90" s="493">
        <v>4637.5276644909491</v>
      </c>
      <c r="BU90" s="126">
        <v>3.9982519001406702E-2</v>
      </c>
      <c r="BV90" s="125">
        <v>-5344.59</v>
      </c>
      <c r="BW90" s="125">
        <v>926798.47056268074</v>
      </c>
      <c r="BX90" s="125">
        <v>0</v>
      </c>
      <c r="BY90" s="125">
        <v>926798.47056268074</v>
      </c>
      <c r="BZ90" s="125">
        <v>30976</v>
      </c>
      <c r="CA90" s="125">
        <v>895822.47056268074</v>
      </c>
      <c r="CB90" s="490">
        <f t="shared" si="5"/>
        <v>-106160.24000000104</v>
      </c>
      <c r="CC90" s="490">
        <f t="shared" si="6"/>
        <v>58714.13</v>
      </c>
      <c r="CD90" s="490">
        <f t="shared" si="7"/>
        <v>0</v>
      </c>
      <c r="CE90" s="490">
        <f>IF(ISERROR(VLOOKUP(A90,'20-21 Cfwds'!A:F,3,FALSE)),0,(VLOOKUP(A90,'20-21 Cfwds'!A:F,3,FALSE)))</f>
        <v>-106160.24000000104</v>
      </c>
      <c r="CF90" s="490">
        <f>IF(ISERROR(VLOOKUP(A90,'20-21 Cfwds'!A:G,4,FALSE)),0,(VLOOKUP(A90,'20-21 Cfwds'!A:G,4,FALSE)))</f>
        <v>58714.13</v>
      </c>
      <c r="CG90" s="490"/>
      <c r="CH90" s="490"/>
      <c r="CI90" s="531"/>
      <c r="CJ90" s="531"/>
      <c r="CK90" s="531"/>
      <c r="CL90" s="531"/>
      <c r="CM90" s="531"/>
      <c r="CN90" s="531"/>
      <c r="CO90" s="531"/>
      <c r="CP90" s="531"/>
      <c r="CQ90" s="531"/>
      <c r="CR90" s="531"/>
      <c r="CS90" s="531"/>
      <c r="CT90" s="531"/>
      <c r="CU90" s="531"/>
      <c r="CV90" s="531"/>
      <c r="CW90" s="531"/>
      <c r="CX90" s="531"/>
      <c r="CY90" s="531"/>
      <c r="CZ90" s="531"/>
      <c r="DA90" s="531"/>
      <c r="DB90" s="531"/>
      <c r="DC90" s="531"/>
      <c r="DD90" s="531"/>
      <c r="DE90" s="531"/>
      <c r="DF90" s="531"/>
      <c r="DG90" s="531"/>
      <c r="DH90" s="531"/>
      <c r="DI90" s="531"/>
      <c r="DJ90" s="531"/>
      <c r="DK90" s="531"/>
      <c r="DL90" s="531"/>
      <c r="DM90" s="531"/>
      <c r="DN90" s="531"/>
      <c r="DO90" s="531"/>
      <c r="DP90" s="531"/>
      <c r="DQ90" s="531"/>
      <c r="DR90" s="531"/>
      <c r="DS90" s="531"/>
      <c r="DT90" s="531"/>
      <c r="DU90" s="531"/>
      <c r="DV90" s="531"/>
      <c r="DW90" s="531"/>
      <c r="DX90" s="531"/>
      <c r="DY90" s="531"/>
      <c r="DZ90" s="531"/>
      <c r="EA90" s="531"/>
      <c r="EB90" s="531"/>
      <c r="EC90" s="531"/>
      <c r="ED90" s="531"/>
      <c r="EE90" s="531"/>
      <c r="EF90" s="531"/>
      <c r="EG90" s="531"/>
      <c r="EH90" s="531"/>
      <c r="EI90" s="531"/>
      <c r="EJ90" s="531"/>
      <c r="EK90" s="531"/>
      <c r="EL90" s="531"/>
      <c r="EM90" s="531"/>
      <c r="EN90" s="531"/>
      <c r="EO90" s="531"/>
      <c r="EP90" s="531"/>
      <c r="EQ90" s="531"/>
      <c r="ER90" s="531"/>
      <c r="ES90" s="531"/>
      <c r="ET90" s="531"/>
      <c r="EU90" s="531"/>
      <c r="EV90" s="531"/>
      <c r="EW90" s="531"/>
      <c r="EX90" s="531"/>
      <c r="EY90" s="531"/>
      <c r="EZ90" s="531"/>
      <c r="FA90" s="531"/>
    </row>
    <row r="91" spans="1:157" ht="15" customHeight="1">
      <c r="A91" s="486">
        <f>VLOOKUP(D91,'[18]DfE No.'!C:E,3,FALSE)</f>
        <v>17</v>
      </c>
      <c r="B91" s="486">
        <f>VLOOKUP(D91,'Adjusted Factors 22-23'!C:F,4,FALSE)</f>
        <v>0</v>
      </c>
      <c r="C91" s="491">
        <v>124758</v>
      </c>
      <c r="D91" s="491">
        <v>9353125</v>
      </c>
      <c r="E91" s="492" t="s">
        <v>995</v>
      </c>
      <c r="F91" s="332">
        <v>173</v>
      </c>
      <c r="G91" s="332">
        <v>173</v>
      </c>
      <c r="H91" s="332">
        <v>0</v>
      </c>
      <c r="I91" s="125">
        <v>550143.14686999994</v>
      </c>
      <c r="J91" s="125">
        <v>0</v>
      </c>
      <c r="K91" s="125">
        <v>0</v>
      </c>
      <c r="L91" s="125">
        <v>9869.9999999999836</v>
      </c>
      <c r="M91" s="125">
        <v>0</v>
      </c>
      <c r="N91" s="125">
        <v>14749.999999999978</v>
      </c>
      <c r="O91" s="125">
        <v>0</v>
      </c>
      <c r="P91" s="125">
        <v>442.55813953488422</v>
      </c>
      <c r="Q91" s="125">
        <v>0</v>
      </c>
      <c r="R91" s="125">
        <v>0</v>
      </c>
      <c r="S91" s="125">
        <v>0</v>
      </c>
      <c r="T91" s="125">
        <v>0</v>
      </c>
      <c r="U91" s="125">
        <v>0</v>
      </c>
      <c r="V91" s="125">
        <v>0</v>
      </c>
      <c r="W91" s="125">
        <v>0</v>
      </c>
      <c r="X91" s="125">
        <v>0</v>
      </c>
      <c r="Y91" s="125">
        <v>0</v>
      </c>
      <c r="Z91" s="125">
        <v>0</v>
      </c>
      <c r="AA91" s="125">
        <v>0</v>
      </c>
      <c r="AB91" s="125">
        <v>1916.5686274509803</v>
      </c>
      <c r="AC91" s="125">
        <v>0</v>
      </c>
      <c r="AD91" s="125">
        <v>0</v>
      </c>
      <c r="AE91" s="125">
        <v>53184.779411764699</v>
      </c>
      <c r="AF91" s="125">
        <v>0</v>
      </c>
      <c r="AG91" s="125">
        <v>0</v>
      </c>
      <c r="AH91" s="125">
        <v>0</v>
      </c>
      <c r="AI91" s="125">
        <v>121300</v>
      </c>
      <c r="AJ91" s="125">
        <v>0</v>
      </c>
      <c r="AK91" s="125">
        <v>0</v>
      </c>
      <c r="AL91" s="125">
        <v>0</v>
      </c>
      <c r="AM91" s="125">
        <v>26368</v>
      </c>
      <c r="AN91" s="125">
        <v>0</v>
      </c>
      <c r="AO91" s="125">
        <v>0</v>
      </c>
      <c r="AP91" s="125">
        <v>0</v>
      </c>
      <c r="AQ91" s="125">
        <v>0</v>
      </c>
      <c r="AR91" s="125">
        <v>0</v>
      </c>
      <c r="AS91" s="125">
        <v>0</v>
      </c>
      <c r="AT91" s="125">
        <v>0</v>
      </c>
      <c r="AU91" s="125">
        <v>0</v>
      </c>
      <c r="AV91" s="125">
        <v>550143.14686999994</v>
      </c>
      <c r="AW91" s="125">
        <v>80163.906178750534</v>
      </c>
      <c r="AX91" s="125">
        <v>147668</v>
      </c>
      <c r="AY91" s="125">
        <v>75711.178481532115</v>
      </c>
      <c r="AZ91" s="493">
        <v>777975.0530487505</v>
      </c>
      <c r="BA91" s="493">
        <v>751607.0530487505</v>
      </c>
      <c r="BB91" s="493">
        <v>4265</v>
      </c>
      <c r="BC91" s="493">
        <v>737845</v>
      </c>
      <c r="BD91" s="493">
        <v>0</v>
      </c>
      <c r="BE91" s="493">
        <v>0</v>
      </c>
      <c r="BF91" s="493">
        <v>777975.0530487505</v>
      </c>
      <c r="BG91" s="125">
        <v>777975.0530487505</v>
      </c>
      <c r="BH91" s="125">
        <v>0</v>
      </c>
      <c r="BI91" s="493">
        <v>764213</v>
      </c>
      <c r="BJ91" s="493">
        <v>616545</v>
      </c>
      <c r="BK91" s="125">
        <v>630307.0530487505</v>
      </c>
      <c r="BL91" s="125">
        <v>3643.3933702239915</v>
      </c>
      <c r="BM91" s="125">
        <v>3616.1274882352936</v>
      </c>
      <c r="BN91" s="126">
        <v>7.5400776320538078E-3</v>
      </c>
      <c r="BO91" s="126">
        <v>1.0959922367946191E-2</v>
      </c>
      <c r="BP91" s="125">
        <v>6856.4184420523279</v>
      </c>
      <c r="BQ91" s="493">
        <v>784831.47149080283</v>
      </c>
      <c r="BR91" s="493">
        <v>4384.1819161318081</v>
      </c>
      <c r="BS91" s="493" t="s">
        <v>948</v>
      </c>
      <c r="BT91" s="493">
        <v>4536.5981011029062</v>
      </c>
      <c r="BU91" s="126">
        <v>1.1558095994270046E-2</v>
      </c>
      <c r="BV91" s="125">
        <v>-4600.07</v>
      </c>
      <c r="BW91" s="125">
        <v>780231.40149080288</v>
      </c>
      <c r="BX91" s="125">
        <v>0</v>
      </c>
      <c r="BY91" s="125">
        <v>780231.40149080288</v>
      </c>
      <c r="BZ91" s="125">
        <v>26368</v>
      </c>
      <c r="CA91" s="125">
        <v>753863.40149080288</v>
      </c>
      <c r="CB91" s="490">
        <f t="shared" si="5"/>
        <v>158838.71999999997</v>
      </c>
      <c r="CC91" s="490">
        <f t="shared" si="6"/>
        <v>11617.75</v>
      </c>
      <c r="CD91" s="490">
        <f t="shared" si="7"/>
        <v>0</v>
      </c>
      <c r="CE91" s="490">
        <f>IF(ISERROR(VLOOKUP(A91,'20-21 Cfwds'!A:F,3,FALSE)),0,(VLOOKUP(A91,'20-21 Cfwds'!A:F,3,FALSE)))</f>
        <v>158838.71999999997</v>
      </c>
      <c r="CF91" s="490">
        <f>IF(ISERROR(VLOOKUP(A91,'20-21 Cfwds'!A:G,4,FALSE)),0,(VLOOKUP(A91,'20-21 Cfwds'!A:G,4,FALSE)))</f>
        <v>11617.75</v>
      </c>
      <c r="CG91" s="490"/>
      <c r="CH91" s="490"/>
      <c r="CI91" s="531"/>
      <c r="CJ91" s="531"/>
      <c r="CK91" s="531"/>
      <c r="CL91" s="531"/>
      <c r="CM91" s="531"/>
      <c r="CN91" s="531"/>
      <c r="CO91" s="531"/>
      <c r="CP91" s="531"/>
      <c r="CQ91" s="531"/>
      <c r="CR91" s="531"/>
      <c r="CS91" s="531"/>
      <c r="CT91" s="531"/>
      <c r="CU91" s="531"/>
      <c r="CV91" s="531"/>
      <c r="CW91" s="531"/>
      <c r="CX91" s="531"/>
      <c r="CY91" s="531"/>
      <c r="CZ91" s="531"/>
      <c r="DA91" s="531"/>
      <c r="DB91" s="531"/>
      <c r="DC91" s="531"/>
      <c r="DD91" s="531"/>
      <c r="DE91" s="531"/>
      <c r="DF91" s="531"/>
      <c r="DG91" s="531"/>
      <c r="DH91" s="531"/>
      <c r="DI91" s="531"/>
      <c r="DJ91" s="531"/>
      <c r="DK91" s="531"/>
      <c r="DL91" s="531"/>
      <c r="DM91" s="531"/>
      <c r="DN91" s="531"/>
      <c r="DO91" s="531"/>
      <c r="DP91" s="531"/>
      <c r="DQ91" s="531"/>
      <c r="DR91" s="531"/>
      <c r="DS91" s="531"/>
      <c r="DT91" s="531"/>
      <c r="DU91" s="531"/>
      <c r="DV91" s="531"/>
      <c r="DW91" s="531"/>
      <c r="DX91" s="531"/>
      <c r="DY91" s="531"/>
      <c r="DZ91" s="531"/>
      <c r="EA91" s="531"/>
      <c r="EB91" s="531"/>
      <c r="EC91" s="531"/>
      <c r="ED91" s="531"/>
      <c r="EE91" s="531"/>
      <c r="EF91" s="531"/>
      <c r="EG91" s="531"/>
      <c r="EH91" s="531"/>
      <c r="EI91" s="531"/>
      <c r="EJ91" s="531"/>
      <c r="EK91" s="531"/>
      <c r="EL91" s="531"/>
      <c r="EM91" s="531"/>
      <c r="EN91" s="531"/>
      <c r="EO91" s="531"/>
      <c r="EP91" s="531"/>
      <c r="EQ91" s="531"/>
      <c r="ER91" s="531"/>
      <c r="ES91" s="531"/>
      <c r="ET91" s="531"/>
      <c r="EU91" s="531"/>
      <c r="EV91" s="531"/>
      <c r="EW91" s="531"/>
      <c r="EX91" s="531"/>
      <c r="EY91" s="531"/>
      <c r="EZ91" s="531"/>
      <c r="FA91" s="531"/>
    </row>
    <row r="92" spans="1:157" ht="15" customHeight="1">
      <c r="A92" s="486">
        <f>VLOOKUP(D92,'[18]DfE No.'!C:E,3,FALSE)</f>
        <v>421</v>
      </c>
      <c r="B92" s="486">
        <f>VLOOKUP(D92,'Adjusted Factors 22-23'!C:F,4,FALSE)</f>
        <v>0</v>
      </c>
      <c r="C92" s="491">
        <v>124762</v>
      </c>
      <c r="D92" s="491">
        <v>9353308</v>
      </c>
      <c r="E92" s="492" t="s">
        <v>996</v>
      </c>
      <c r="F92" s="332">
        <v>254</v>
      </c>
      <c r="G92" s="332">
        <v>254</v>
      </c>
      <c r="H92" s="332">
        <v>0</v>
      </c>
      <c r="I92" s="125">
        <v>807724.62026</v>
      </c>
      <c r="J92" s="125">
        <v>0</v>
      </c>
      <c r="K92" s="125">
        <v>0</v>
      </c>
      <c r="L92" s="125">
        <v>29139.999999999953</v>
      </c>
      <c r="M92" s="125">
        <v>0</v>
      </c>
      <c r="N92" s="125">
        <v>39529.999999999985</v>
      </c>
      <c r="O92" s="125">
        <v>0</v>
      </c>
      <c r="P92" s="125">
        <v>18480.000000000011</v>
      </c>
      <c r="Q92" s="125">
        <v>6750</v>
      </c>
      <c r="R92" s="125">
        <v>0</v>
      </c>
      <c r="S92" s="125">
        <v>0</v>
      </c>
      <c r="T92" s="125">
        <v>0</v>
      </c>
      <c r="U92" s="125">
        <v>0</v>
      </c>
      <c r="V92" s="125">
        <v>0</v>
      </c>
      <c r="W92" s="125">
        <v>0</v>
      </c>
      <c r="X92" s="125">
        <v>0</v>
      </c>
      <c r="Y92" s="125">
        <v>0</v>
      </c>
      <c r="Z92" s="125">
        <v>0</v>
      </c>
      <c r="AA92" s="125">
        <v>0</v>
      </c>
      <c r="AB92" s="125">
        <v>11507.877358490563</v>
      </c>
      <c r="AC92" s="125">
        <v>0</v>
      </c>
      <c r="AD92" s="125">
        <v>0</v>
      </c>
      <c r="AE92" s="125">
        <v>81322.333333333328</v>
      </c>
      <c r="AF92" s="125">
        <v>0</v>
      </c>
      <c r="AG92" s="125">
        <v>7177.9999999999991</v>
      </c>
      <c r="AH92" s="125">
        <v>0</v>
      </c>
      <c r="AI92" s="125">
        <v>121300</v>
      </c>
      <c r="AJ92" s="125">
        <v>0</v>
      </c>
      <c r="AK92" s="125">
        <v>0</v>
      </c>
      <c r="AL92" s="125">
        <v>0</v>
      </c>
      <c r="AM92" s="125">
        <v>3379.2</v>
      </c>
      <c r="AN92" s="125">
        <v>0</v>
      </c>
      <c r="AO92" s="125">
        <v>0</v>
      </c>
      <c r="AP92" s="125">
        <v>0</v>
      </c>
      <c r="AQ92" s="125">
        <v>0</v>
      </c>
      <c r="AR92" s="125">
        <v>0</v>
      </c>
      <c r="AS92" s="125">
        <v>0</v>
      </c>
      <c r="AT92" s="125">
        <v>0</v>
      </c>
      <c r="AU92" s="125">
        <v>0</v>
      </c>
      <c r="AV92" s="125">
        <v>807724.62026</v>
      </c>
      <c r="AW92" s="125">
        <v>193908.21069182386</v>
      </c>
      <c r="AX92" s="125">
        <v>124679.2</v>
      </c>
      <c r="AY92" s="125">
        <v>138267.45333333331</v>
      </c>
      <c r="AZ92" s="493">
        <v>1126312.0309518238</v>
      </c>
      <c r="BA92" s="493">
        <v>1122932.8309518239</v>
      </c>
      <c r="BB92" s="493">
        <v>4265</v>
      </c>
      <c r="BC92" s="493">
        <v>1083310</v>
      </c>
      <c r="BD92" s="493">
        <v>0</v>
      </c>
      <c r="BE92" s="493">
        <v>0</v>
      </c>
      <c r="BF92" s="493">
        <v>1126312.0309518238</v>
      </c>
      <c r="BG92" s="125">
        <v>1126312.030951824</v>
      </c>
      <c r="BH92" s="125">
        <v>0</v>
      </c>
      <c r="BI92" s="493">
        <v>1086689.2</v>
      </c>
      <c r="BJ92" s="493">
        <v>962010</v>
      </c>
      <c r="BK92" s="125">
        <v>1001632.8309518239</v>
      </c>
      <c r="BL92" s="125">
        <v>3943.4363423300151</v>
      </c>
      <c r="BM92" s="125">
        <v>3775.5678538745387</v>
      </c>
      <c r="BN92" s="126">
        <v>4.4461785604834908E-2</v>
      </c>
      <c r="BO92" s="126">
        <v>0</v>
      </c>
      <c r="BP92" s="125">
        <v>0</v>
      </c>
      <c r="BQ92" s="493">
        <v>1126312.0309518238</v>
      </c>
      <c r="BR92" s="493">
        <v>4420.995397448125</v>
      </c>
      <c r="BS92" s="493" t="s">
        <v>948</v>
      </c>
      <c r="BT92" s="493">
        <v>4434.2993344559991</v>
      </c>
      <c r="BU92" s="126">
        <v>4.6902166549716462E-2</v>
      </c>
      <c r="BV92" s="125">
        <v>-6753.86</v>
      </c>
      <c r="BW92" s="125">
        <v>1119558.1709518237</v>
      </c>
      <c r="BX92" s="125">
        <v>0</v>
      </c>
      <c r="BY92" s="125">
        <v>1119558.1709518237</v>
      </c>
      <c r="BZ92" s="125">
        <v>3379.2</v>
      </c>
      <c r="CA92" s="125">
        <v>1116178.9709518238</v>
      </c>
      <c r="CB92" s="490">
        <f t="shared" si="5"/>
        <v>-33507.54000000027</v>
      </c>
      <c r="CC92" s="490">
        <f t="shared" si="6"/>
        <v>0</v>
      </c>
      <c r="CD92" s="490">
        <f t="shared" si="7"/>
        <v>0</v>
      </c>
      <c r="CE92" s="490">
        <f>IF(ISERROR(VLOOKUP(A92,'20-21 Cfwds'!A:F,3,FALSE)),0,(VLOOKUP(A92,'20-21 Cfwds'!A:F,3,FALSE)))</f>
        <v>-33507.54000000027</v>
      </c>
      <c r="CF92" s="490">
        <f>IF(ISERROR(VLOOKUP(A92,'20-21 Cfwds'!A:G,4,FALSE)),0,(VLOOKUP(A92,'20-21 Cfwds'!A:G,4,FALSE)))</f>
        <v>0</v>
      </c>
      <c r="CG92" s="490"/>
      <c r="CH92" s="490"/>
      <c r="CI92" s="531"/>
      <c r="CJ92" s="531"/>
      <c r="CK92" s="531"/>
      <c r="CL92" s="531"/>
      <c r="CM92" s="531"/>
      <c r="CN92" s="531"/>
      <c r="CO92" s="531"/>
      <c r="CP92" s="531"/>
      <c r="CQ92" s="531"/>
      <c r="CR92" s="531"/>
      <c r="CS92" s="531"/>
      <c r="CT92" s="531"/>
      <c r="CU92" s="531"/>
      <c r="CV92" s="531"/>
      <c r="CW92" s="531"/>
      <c r="CX92" s="531"/>
      <c r="CY92" s="531"/>
      <c r="CZ92" s="531"/>
      <c r="DA92" s="531"/>
      <c r="DB92" s="531"/>
      <c r="DC92" s="531"/>
      <c r="DD92" s="531"/>
      <c r="DE92" s="531"/>
      <c r="DF92" s="531"/>
      <c r="DG92" s="531"/>
      <c r="DH92" s="531"/>
      <c r="DI92" s="531"/>
      <c r="DJ92" s="531"/>
      <c r="DK92" s="531"/>
      <c r="DL92" s="531"/>
      <c r="DM92" s="531"/>
      <c r="DN92" s="531"/>
      <c r="DO92" s="531"/>
      <c r="DP92" s="531"/>
      <c r="DQ92" s="531"/>
      <c r="DR92" s="531"/>
      <c r="DS92" s="531"/>
      <c r="DT92" s="531"/>
      <c r="DU92" s="531"/>
      <c r="DV92" s="531"/>
      <c r="DW92" s="531"/>
      <c r="DX92" s="531"/>
      <c r="DY92" s="531"/>
      <c r="DZ92" s="531"/>
      <c r="EA92" s="531"/>
      <c r="EB92" s="531"/>
      <c r="EC92" s="531"/>
      <c r="ED92" s="531"/>
      <c r="EE92" s="531"/>
      <c r="EF92" s="531"/>
      <c r="EG92" s="531"/>
      <c r="EH92" s="531"/>
      <c r="EI92" s="531"/>
      <c r="EJ92" s="531"/>
      <c r="EK92" s="531"/>
      <c r="EL92" s="531"/>
      <c r="EM92" s="531"/>
      <c r="EN92" s="531"/>
      <c r="EO92" s="531"/>
      <c r="EP92" s="531"/>
      <c r="EQ92" s="531"/>
      <c r="ER92" s="531"/>
      <c r="ES92" s="531"/>
      <c r="ET92" s="531"/>
      <c r="EU92" s="531"/>
      <c r="EV92" s="531"/>
      <c r="EW92" s="531"/>
      <c r="EX92" s="531"/>
      <c r="EY92" s="531"/>
      <c r="EZ92" s="531"/>
      <c r="FA92" s="531"/>
    </row>
    <row r="93" spans="1:157" ht="15" customHeight="1">
      <c r="A93" s="486">
        <f>VLOOKUP(D93,'[18]DfE No.'!C:E,3,FALSE)</f>
        <v>509</v>
      </c>
      <c r="B93" s="486">
        <f>VLOOKUP(D93,'Adjusted Factors 22-23'!C:F,4,FALSE)</f>
        <v>0</v>
      </c>
      <c r="C93" s="491">
        <v>124763</v>
      </c>
      <c r="D93" s="491">
        <v>9353310</v>
      </c>
      <c r="E93" s="492" t="s">
        <v>407</v>
      </c>
      <c r="F93" s="332">
        <v>171</v>
      </c>
      <c r="G93" s="332">
        <v>171</v>
      </c>
      <c r="H93" s="332">
        <v>0</v>
      </c>
      <c r="I93" s="125">
        <v>543783.11048999999</v>
      </c>
      <c r="J93" s="125">
        <v>0</v>
      </c>
      <c r="K93" s="125">
        <v>0</v>
      </c>
      <c r="L93" s="125">
        <v>8929.9999999999891</v>
      </c>
      <c r="M93" s="125">
        <v>0</v>
      </c>
      <c r="N93" s="125">
        <v>12980.000000000009</v>
      </c>
      <c r="O93" s="125">
        <v>0</v>
      </c>
      <c r="P93" s="125">
        <v>5720.0000000000009</v>
      </c>
      <c r="Q93" s="125">
        <v>2970.0000000000018</v>
      </c>
      <c r="R93" s="125">
        <v>0</v>
      </c>
      <c r="S93" s="125">
        <v>0</v>
      </c>
      <c r="T93" s="125">
        <v>0</v>
      </c>
      <c r="U93" s="125">
        <v>0</v>
      </c>
      <c r="V93" s="125">
        <v>0</v>
      </c>
      <c r="W93" s="125">
        <v>0</v>
      </c>
      <c r="X93" s="125">
        <v>0</v>
      </c>
      <c r="Y93" s="125">
        <v>0</v>
      </c>
      <c r="Z93" s="125">
        <v>0</v>
      </c>
      <c r="AA93" s="125">
        <v>0</v>
      </c>
      <c r="AB93" s="125">
        <v>11327.275862068984</v>
      </c>
      <c r="AC93" s="125">
        <v>0</v>
      </c>
      <c r="AD93" s="125">
        <v>0</v>
      </c>
      <c r="AE93" s="125">
        <v>38924.028776978419</v>
      </c>
      <c r="AF93" s="125">
        <v>0</v>
      </c>
      <c r="AG93" s="125">
        <v>1609.4999999999952</v>
      </c>
      <c r="AH93" s="125">
        <v>0</v>
      </c>
      <c r="AI93" s="125">
        <v>121300</v>
      </c>
      <c r="AJ93" s="125">
        <v>0</v>
      </c>
      <c r="AK93" s="125">
        <v>0</v>
      </c>
      <c r="AL93" s="125">
        <v>0</v>
      </c>
      <c r="AM93" s="125">
        <v>0</v>
      </c>
      <c r="AN93" s="125">
        <v>0</v>
      </c>
      <c r="AO93" s="125">
        <v>0</v>
      </c>
      <c r="AP93" s="125">
        <v>0</v>
      </c>
      <c r="AQ93" s="125">
        <v>0</v>
      </c>
      <c r="AR93" s="125">
        <v>0</v>
      </c>
      <c r="AS93" s="125">
        <v>0</v>
      </c>
      <c r="AT93" s="125">
        <v>0</v>
      </c>
      <c r="AU93" s="125">
        <v>0</v>
      </c>
      <c r="AV93" s="125">
        <v>543783.11048999999</v>
      </c>
      <c r="AW93" s="125">
        <v>82460.804639047405</v>
      </c>
      <c r="AX93" s="125">
        <v>121300</v>
      </c>
      <c r="AY93" s="125">
        <v>64219.148776978422</v>
      </c>
      <c r="AZ93" s="493">
        <v>747543.91512904735</v>
      </c>
      <c r="BA93" s="493">
        <v>747543.91512904735</v>
      </c>
      <c r="BB93" s="493">
        <v>4265</v>
      </c>
      <c r="BC93" s="493">
        <v>729315</v>
      </c>
      <c r="BD93" s="493">
        <v>0</v>
      </c>
      <c r="BE93" s="493">
        <v>0</v>
      </c>
      <c r="BF93" s="493">
        <v>747543.91512904735</v>
      </c>
      <c r="BG93" s="125">
        <v>747543.91512904735</v>
      </c>
      <c r="BH93" s="125">
        <v>0</v>
      </c>
      <c r="BI93" s="493">
        <v>729315</v>
      </c>
      <c r="BJ93" s="493">
        <v>608015</v>
      </c>
      <c r="BK93" s="125">
        <v>626243.91512904735</v>
      </c>
      <c r="BL93" s="125">
        <v>3662.2451177137273</v>
      </c>
      <c r="BM93" s="125">
        <v>3609.9799615384613</v>
      </c>
      <c r="BN93" s="126">
        <v>1.4477962961598308E-2</v>
      </c>
      <c r="BO93" s="126">
        <v>4.0220370384016907E-3</v>
      </c>
      <c r="BP93" s="125">
        <v>2482.8299023564477</v>
      </c>
      <c r="BQ93" s="493">
        <v>750026.74503140384</v>
      </c>
      <c r="BR93" s="493">
        <v>4386.1213159731215</v>
      </c>
      <c r="BS93" s="493" t="s">
        <v>948</v>
      </c>
      <c r="BT93" s="493">
        <v>4386.1213159731215</v>
      </c>
      <c r="BU93" s="126">
        <v>1.3492028316235416E-2</v>
      </c>
      <c r="BV93" s="125">
        <v>-4546.8900000000003</v>
      </c>
      <c r="BW93" s="125">
        <v>745479.85503140383</v>
      </c>
      <c r="BX93" s="125">
        <v>0</v>
      </c>
      <c r="BY93" s="125">
        <v>745479.85503140383</v>
      </c>
      <c r="BZ93" s="125">
        <v>0</v>
      </c>
      <c r="CA93" s="125">
        <v>745479.85503140383</v>
      </c>
      <c r="CB93" s="490">
        <f t="shared" si="5"/>
        <v>0</v>
      </c>
      <c r="CC93" s="490">
        <f t="shared" si="6"/>
        <v>0</v>
      </c>
      <c r="CD93" s="490">
        <f t="shared" si="7"/>
        <v>0</v>
      </c>
      <c r="CE93" s="490">
        <f>IF(ISERROR(VLOOKUP(A93,'20-21 Cfwds'!A:F,3,FALSE)),0,(VLOOKUP(A93,'20-21 Cfwds'!A:F,3,FALSE)))</f>
        <v>0</v>
      </c>
      <c r="CF93" s="490">
        <f>IF(ISERROR(VLOOKUP(A93,'20-21 Cfwds'!A:G,4,FALSE)),0,(VLOOKUP(A93,'20-21 Cfwds'!A:G,4,FALSE)))</f>
        <v>0</v>
      </c>
      <c r="CG93" s="490"/>
      <c r="CH93" s="490"/>
      <c r="CI93" s="531"/>
      <c r="CJ93" s="531"/>
      <c r="CK93" s="531"/>
      <c r="CL93" s="531"/>
      <c r="CM93" s="531"/>
      <c r="CN93" s="531"/>
      <c r="CO93" s="531"/>
      <c r="CP93" s="531"/>
      <c r="CQ93" s="531"/>
      <c r="CR93" s="531"/>
      <c r="CS93" s="531"/>
      <c r="CT93" s="531"/>
      <c r="CU93" s="531"/>
      <c r="CV93" s="531"/>
      <c r="CW93" s="531"/>
      <c r="CX93" s="531"/>
      <c r="CY93" s="531"/>
      <c r="CZ93" s="531"/>
      <c r="DA93" s="531"/>
      <c r="DB93" s="531"/>
      <c r="DC93" s="531"/>
      <c r="DD93" s="531"/>
      <c r="DE93" s="531"/>
      <c r="DF93" s="531"/>
      <c r="DG93" s="531"/>
      <c r="DH93" s="531"/>
      <c r="DI93" s="531"/>
      <c r="DJ93" s="531"/>
      <c r="DK93" s="531"/>
      <c r="DL93" s="531"/>
      <c r="DM93" s="531"/>
      <c r="DN93" s="531"/>
      <c r="DO93" s="531"/>
      <c r="DP93" s="531"/>
      <c r="DQ93" s="531"/>
      <c r="DR93" s="531"/>
      <c r="DS93" s="531"/>
      <c r="DT93" s="531"/>
      <c r="DU93" s="531"/>
      <c r="DV93" s="531"/>
      <c r="DW93" s="531"/>
      <c r="DX93" s="531"/>
      <c r="DY93" s="531"/>
      <c r="DZ93" s="531"/>
      <c r="EA93" s="531"/>
      <c r="EB93" s="531"/>
      <c r="EC93" s="531"/>
      <c r="ED93" s="531"/>
      <c r="EE93" s="531"/>
      <c r="EF93" s="531"/>
      <c r="EG93" s="531"/>
      <c r="EH93" s="531"/>
      <c r="EI93" s="531"/>
      <c r="EJ93" s="531"/>
      <c r="EK93" s="531"/>
      <c r="EL93" s="531"/>
      <c r="EM93" s="531"/>
      <c r="EN93" s="531"/>
      <c r="EO93" s="531"/>
      <c r="EP93" s="531"/>
      <c r="EQ93" s="531"/>
      <c r="ER93" s="531"/>
      <c r="ES93" s="531"/>
      <c r="ET93" s="531"/>
      <c r="EU93" s="531"/>
      <c r="EV93" s="531"/>
      <c r="EW93" s="531"/>
      <c r="EX93" s="531"/>
      <c r="EY93" s="531"/>
      <c r="EZ93" s="531"/>
      <c r="FA93" s="531"/>
    </row>
    <row r="94" spans="1:157" ht="15" customHeight="1">
      <c r="A94" s="486">
        <f>VLOOKUP(D94,'[18]DfE No.'!C:E,3,FALSE)</f>
        <v>420</v>
      </c>
      <c r="B94" s="486">
        <f>VLOOKUP(D94,'Adjusted Factors 22-23'!C:F,4,FALSE)</f>
        <v>0</v>
      </c>
      <c r="C94" s="491">
        <v>124764</v>
      </c>
      <c r="D94" s="491">
        <v>9353311</v>
      </c>
      <c r="E94" s="492" t="s">
        <v>516</v>
      </c>
      <c r="F94" s="332">
        <v>392</v>
      </c>
      <c r="G94" s="332">
        <v>392</v>
      </c>
      <c r="H94" s="332">
        <v>0</v>
      </c>
      <c r="I94" s="125">
        <v>1246567.1304799998</v>
      </c>
      <c r="J94" s="125">
        <v>0</v>
      </c>
      <c r="K94" s="125">
        <v>0</v>
      </c>
      <c r="L94" s="125">
        <v>21150.000000000011</v>
      </c>
      <c r="M94" s="125">
        <v>0</v>
      </c>
      <c r="N94" s="125">
        <v>28320.000000000058</v>
      </c>
      <c r="O94" s="125">
        <v>0</v>
      </c>
      <c r="P94" s="125">
        <v>6429.2030848329068</v>
      </c>
      <c r="Q94" s="125">
        <v>8434.5501285347091</v>
      </c>
      <c r="R94" s="125">
        <v>423.23907455012869</v>
      </c>
      <c r="S94" s="125">
        <v>2781.285347043703</v>
      </c>
      <c r="T94" s="125">
        <v>0</v>
      </c>
      <c r="U94" s="125">
        <v>0</v>
      </c>
      <c r="V94" s="125">
        <v>0</v>
      </c>
      <c r="W94" s="125">
        <v>0</v>
      </c>
      <c r="X94" s="125">
        <v>0</v>
      </c>
      <c r="Y94" s="125">
        <v>0</v>
      </c>
      <c r="Z94" s="125">
        <v>0</v>
      </c>
      <c r="AA94" s="125">
        <v>0</v>
      </c>
      <c r="AB94" s="125">
        <v>47000.116279069676</v>
      </c>
      <c r="AC94" s="125">
        <v>0</v>
      </c>
      <c r="AD94" s="125">
        <v>0</v>
      </c>
      <c r="AE94" s="125">
        <v>115429.31596091205</v>
      </c>
      <c r="AF94" s="125">
        <v>0</v>
      </c>
      <c r="AG94" s="125">
        <v>6918.9999999999918</v>
      </c>
      <c r="AH94" s="125">
        <v>0</v>
      </c>
      <c r="AI94" s="125">
        <v>121300</v>
      </c>
      <c r="AJ94" s="125">
        <v>0</v>
      </c>
      <c r="AK94" s="125">
        <v>0</v>
      </c>
      <c r="AL94" s="125">
        <v>0</v>
      </c>
      <c r="AM94" s="125">
        <v>7219.2</v>
      </c>
      <c r="AN94" s="125">
        <v>0</v>
      </c>
      <c r="AO94" s="125">
        <v>0</v>
      </c>
      <c r="AP94" s="125">
        <v>0</v>
      </c>
      <c r="AQ94" s="125">
        <v>0</v>
      </c>
      <c r="AR94" s="125">
        <v>0</v>
      </c>
      <c r="AS94" s="125">
        <v>0</v>
      </c>
      <c r="AT94" s="125">
        <v>0</v>
      </c>
      <c r="AU94" s="125">
        <v>0</v>
      </c>
      <c r="AV94" s="125">
        <v>1246567.1304799998</v>
      </c>
      <c r="AW94" s="125">
        <v>236886.70987494325</v>
      </c>
      <c r="AX94" s="125">
        <v>128519.2</v>
      </c>
      <c r="AY94" s="125">
        <v>159193.57477839279</v>
      </c>
      <c r="AZ94" s="493">
        <v>1611973.0403549431</v>
      </c>
      <c r="BA94" s="493">
        <v>1604753.8403549432</v>
      </c>
      <c r="BB94" s="493">
        <v>4265</v>
      </c>
      <c r="BC94" s="493">
        <v>1671880</v>
      </c>
      <c r="BD94" s="493">
        <v>67126.159645056818</v>
      </c>
      <c r="BE94" s="493">
        <v>0</v>
      </c>
      <c r="BF94" s="493">
        <v>1679099.2</v>
      </c>
      <c r="BG94" s="125">
        <v>1679099.1999999997</v>
      </c>
      <c r="BH94" s="125">
        <v>0</v>
      </c>
      <c r="BI94" s="493">
        <v>1679099.2</v>
      </c>
      <c r="BJ94" s="493">
        <v>1550580</v>
      </c>
      <c r="BK94" s="125">
        <v>1550580</v>
      </c>
      <c r="BL94" s="125">
        <v>3955.5612244897961</v>
      </c>
      <c r="BM94" s="125">
        <v>3861.6272965879266</v>
      </c>
      <c r="BN94" s="126">
        <v>2.4324959579830007E-2</v>
      </c>
      <c r="BO94" s="126">
        <v>0</v>
      </c>
      <c r="BP94" s="125">
        <v>0</v>
      </c>
      <c r="BQ94" s="493">
        <v>1679099.2</v>
      </c>
      <c r="BR94" s="493">
        <v>4265</v>
      </c>
      <c r="BS94" s="493" t="s">
        <v>948</v>
      </c>
      <c r="BT94" s="493">
        <v>4283.4163265306124</v>
      </c>
      <c r="BU94" s="126">
        <v>2.011653738054342E-2</v>
      </c>
      <c r="BV94" s="125">
        <v>-10423.280000000001</v>
      </c>
      <c r="BW94" s="125">
        <v>1668675.92</v>
      </c>
      <c r="BX94" s="125">
        <v>0</v>
      </c>
      <c r="BY94" s="125">
        <v>1668675.92</v>
      </c>
      <c r="BZ94" s="125">
        <v>7219.2</v>
      </c>
      <c r="CA94" s="125">
        <v>1661456.72</v>
      </c>
      <c r="CB94" s="490">
        <f t="shared" si="5"/>
        <v>144931.92000000039</v>
      </c>
      <c r="CC94" s="490">
        <f t="shared" si="6"/>
        <v>0</v>
      </c>
      <c r="CD94" s="490">
        <f t="shared" si="7"/>
        <v>67126.159645056818</v>
      </c>
      <c r="CE94" s="490">
        <f>IF(ISERROR(VLOOKUP(A94,'20-21 Cfwds'!A:F,3,FALSE)),0,(VLOOKUP(A94,'20-21 Cfwds'!A:F,3,FALSE)))</f>
        <v>144931.92000000039</v>
      </c>
      <c r="CF94" s="490">
        <f>IF(ISERROR(VLOOKUP(A94,'20-21 Cfwds'!A:G,4,FALSE)),0,(VLOOKUP(A94,'20-21 Cfwds'!A:G,4,FALSE)))</f>
        <v>0</v>
      </c>
      <c r="CG94" s="490"/>
      <c r="CH94" s="490"/>
      <c r="CI94" s="531"/>
      <c r="CJ94" s="531"/>
      <c r="CK94" s="531"/>
      <c r="CL94" s="531"/>
      <c r="CM94" s="531"/>
      <c r="CN94" s="531"/>
      <c r="CO94" s="531"/>
      <c r="CP94" s="531"/>
      <c r="CQ94" s="531"/>
      <c r="CR94" s="531"/>
      <c r="CS94" s="531"/>
      <c r="CT94" s="531"/>
      <c r="CU94" s="531"/>
      <c r="CV94" s="531"/>
      <c r="CW94" s="531"/>
      <c r="CX94" s="531"/>
      <c r="CY94" s="531"/>
      <c r="CZ94" s="531"/>
      <c r="DA94" s="531"/>
      <c r="DB94" s="531"/>
      <c r="DC94" s="531"/>
      <c r="DD94" s="531"/>
      <c r="DE94" s="531"/>
      <c r="DF94" s="531"/>
      <c r="DG94" s="531"/>
      <c r="DH94" s="531"/>
      <c r="DI94" s="531"/>
      <c r="DJ94" s="531"/>
      <c r="DK94" s="531"/>
      <c r="DL94" s="531"/>
      <c r="DM94" s="531"/>
      <c r="DN94" s="531"/>
      <c r="DO94" s="531"/>
      <c r="DP94" s="531"/>
      <c r="DQ94" s="531"/>
      <c r="DR94" s="531"/>
      <c r="DS94" s="531"/>
      <c r="DT94" s="531"/>
      <c r="DU94" s="531"/>
      <c r="DV94" s="531"/>
      <c r="DW94" s="531"/>
      <c r="DX94" s="531"/>
      <c r="DY94" s="531"/>
      <c r="DZ94" s="531"/>
      <c r="EA94" s="531"/>
      <c r="EB94" s="531"/>
      <c r="EC94" s="531"/>
      <c r="ED94" s="531"/>
      <c r="EE94" s="531"/>
      <c r="EF94" s="531"/>
      <c r="EG94" s="531"/>
      <c r="EH94" s="531"/>
      <c r="EI94" s="531"/>
      <c r="EJ94" s="531"/>
      <c r="EK94" s="531"/>
      <c r="EL94" s="531"/>
      <c r="EM94" s="531"/>
      <c r="EN94" s="531"/>
      <c r="EO94" s="531"/>
      <c r="EP94" s="531"/>
      <c r="EQ94" s="531"/>
      <c r="ER94" s="531"/>
      <c r="ES94" s="531"/>
      <c r="ET94" s="531"/>
      <c r="EU94" s="531"/>
      <c r="EV94" s="531"/>
      <c r="EW94" s="531"/>
      <c r="EX94" s="531"/>
      <c r="EY94" s="531"/>
      <c r="EZ94" s="531"/>
      <c r="FA94" s="531"/>
    </row>
    <row r="95" spans="1:157" ht="15" customHeight="1">
      <c r="A95" s="486">
        <f>VLOOKUP(D95,'[18]DfE No.'!C:E,3,FALSE)</f>
        <v>432</v>
      </c>
      <c r="B95" s="486">
        <f>VLOOKUP(D95,'Adjusted Factors 22-23'!C:F,4,FALSE)</f>
        <v>0</v>
      </c>
      <c r="C95" s="491">
        <v>124770</v>
      </c>
      <c r="D95" s="491">
        <v>9353322</v>
      </c>
      <c r="E95" s="492" t="s">
        <v>997</v>
      </c>
      <c r="F95" s="332">
        <v>98</v>
      </c>
      <c r="G95" s="332">
        <v>98</v>
      </c>
      <c r="H95" s="332">
        <v>0</v>
      </c>
      <c r="I95" s="125">
        <v>311641.78261999995</v>
      </c>
      <c r="J95" s="125">
        <v>0</v>
      </c>
      <c r="K95" s="125">
        <v>0</v>
      </c>
      <c r="L95" s="125">
        <v>3760</v>
      </c>
      <c r="M95" s="125">
        <v>0</v>
      </c>
      <c r="N95" s="125">
        <v>4720</v>
      </c>
      <c r="O95" s="125">
        <v>0</v>
      </c>
      <c r="P95" s="125">
        <v>3080.0000000000027</v>
      </c>
      <c r="Q95" s="125">
        <v>0</v>
      </c>
      <c r="R95" s="125">
        <v>0</v>
      </c>
      <c r="S95" s="125">
        <v>0</v>
      </c>
      <c r="T95" s="125">
        <v>0</v>
      </c>
      <c r="U95" s="125">
        <v>0</v>
      </c>
      <c r="V95" s="125">
        <v>0</v>
      </c>
      <c r="W95" s="125">
        <v>0</v>
      </c>
      <c r="X95" s="125">
        <v>0</v>
      </c>
      <c r="Y95" s="125">
        <v>0</v>
      </c>
      <c r="Z95" s="125">
        <v>0</v>
      </c>
      <c r="AA95" s="125">
        <v>0</v>
      </c>
      <c r="AB95" s="125">
        <v>0</v>
      </c>
      <c r="AC95" s="125">
        <v>0</v>
      </c>
      <c r="AD95" s="125">
        <v>0</v>
      </c>
      <c r="AE95" s="125">
        <v>25839.333333333332</v>
      </c>
      <c r="AF95" s="125">
        <v>0</v>
      </c>
      <c r="AG95" s="125">
        <v>0</v>
      </c>
      <c r="AH95" s="125">
        <v>0</v>
      </c>
      <c r="AI95" s="125">
        <v>121300</v>
      </c>
      <c r="AJ95" s="125">
        <v>33092.523364485969</v>
      </c>
      <c r="AK95" s="125">
        <v>0</v>
      </c>
      <c r="AL95" s="125">
        <v>0</v>
      </c>
      <c r="AM95" s="125">
        <v>1740.8</v>
      </c>
      <c r="AN95" s="125">
        <v>0</v>
      </c>
      <c r="AO95" s="125">
        <v>0</v>
      </c>
      <c r="AP95" s="125">
        <v>0</v>
      </c>
      <c r="AQ95" s="125">
        <v>0</v>
      </c>
      <c r="AR95" s="125">
        <v>0</v>
      </c>
      <c r="AS95" s="125">
        <v>0</v>
      </c>
      <c r="AT95" s="125">
        <v>0</v>
      </c>
      <c r="AU95" s="125">
        <v>0</v>
      </c>
      <c r="AV95" s="125">
        <v>311641.78261999995</v>
      </c>
      <c r="AW95" s="125">
        <v>37399.333333333336</v>
      </c>
      <c r="AX95" s="125">
        <v>156133.32336448596</v>
      </c>
      <c r="AY95" s="125">
        <v>41614.453333333338</v>
      </c>
      <c r="AZ95" s="493">
        <v>505174.4393178192</v>
      </c>
      <c r="BA95" s="493">
        <v>503433.63931781921</v>
      </c>
      <c r="BB95" s="493">
        <v>4265</v>
      </c>
      <c r="BC95" s="493">
        <v>417970</v>
      </c>
      <c r="BD95" s="493">
        <v>0</v>
      </c>
      <c r="BE95" s="493">
        <v>0</v>
      </c>
      <c r="BF95" s="493">
        <v>505174.4393178192</v>
      </c>
      <c r="BG95" s="125">
        <v>505174.4393178192</v>
      </c>
      <c r="BH95" s="125">
        <v>0</v>
      </c>
      <c r="BI95" s="493">
        <v>419710.8</v>
      </c>
      <c r="BJ95" s="493">
        <v>263577.476635514</v>
      </c>
      <c r="BK95" s="125">
        <v>349041.11595333327</v>
      </c>
      <c r="BL95" s="125">
        <v>3561.6440403401352</v>
      </c>
      <c r="BM95" s="125">
        <v>3125.1038953082229</v>
      </c>
      <c r="BN95" s="126">
        <v>0.13968820226658646</v>
      </c>
      <c r="BO95" s="126">
        <v>0</v>
      </c>
      <c r="BP95" s="125">
        <v>0</v>
      </c>
      <c r="BQ95" s="493">
        <v>505174.4393178192</v>
      </c>
      <c r="BR95" s="493">
        <v>5137.0779522226449</v>
      </c>
      <c r="BS95" s="493" t="s">
        <v>948</v>
      </c>
      <c r="BT95" s="493">
        <v>5154.8412175287676</v>
      </c>
      <c r="BU95" s="126">
        <v>9.6259678279258631E-2</v>
      </c>
      <c r="BV95" s="125">
        <v>-2605.8200000000002</v>
      </c>
      <c r="BW95" s="125">
        <v>502568.61931781919</v>
      </c>
      <c r="BX95" s="125">
        <v>0</v>
      </c>
      <c r="BY95" s="125">
        <v>502568.61931781919</v>
      </c>
      <c r="BZ95" s="125">
        <v>1740.8</v>
      </c>
      <c r="CA95" s="125">
        <v>500827.8193178192</v>
      </c>
      <c r="CB95" s="490">
        <f t="shared" si="5"/>
        <v>91409.370000000112</v>
      </c>
      <c r="CC95" s="490">
        <f t="shared" si="6"/>
        <v>167</v>
      </c>
      <c r="CD95" s="490">
        <f t="shared" si="7"/>
        <v>0</v>
      </c>
      <c r="CE95" s="490">
        <f>IF(ISERROR(VLOOKUP(A95,'20-21 Cfwds'!A:F,3,FALSE)),0,(VLOOKUP(A95,'20-21 Cfwds'!A:F,3,FALSE)))</f>
        <v>91409.370000000112</v>
      </c>
      <c r="CF95" s="490">
        <f>IF(ISERROR(VLOOKUP(A95,'20-21 Cfwds'!A:G,4,FALSE)),0,(VLOOKUP(A95,'20-21 Cfwds'!A:G,4,FALSE)))</f>
        <v>167</v>
      </c>
      <c r="CG95" s="490"/>
      <c r="CH95" s="490"/>
      <c r="CI95" s="531"/>
      <c r="CJ95" s="531"/>
      <c r="CK95" s="531"/>
      <c r="CL95" s="531"/>
      <c r="CM95" s="531"/>
      <c r="CN95" s="531"/>
      <c r="CO95" s="531"/>
      <c r="CP95" s="531"/>
      <c r="CQ95" s="531"/>
      <c r="CR95" s="531"/>
      <c r="CS95" s="531"/>
      <c r="CT95" s="531"/>
      <c r="CU95" s="531"/>
      <c r="CV95" s="531"/>
      <c r="CW95" s="531"/>
      <c r="CX95" s="531"/>
      <c r="CY95" s="531"/>
      <c r="CZ95" s="531"/>
      <c r="DA95" s="531"/>
      <c r="DB95" s="531"/>
      <c r="DC95" s="531"/>
      <c r="DD95" s="531"/>
      <c r="DE95" s="531"/>
      <c r="DF95" s="531"/>
      <c r="DG95" s="531"/>
      <c r="DH95" s="531"/>
      <c r="DI95" s="531"/>
      <c r="DJ95" s="531"/>
      <c r="DK95" s="531"/>
      <c r="DL95" s="531"/>
      <c r="DM95" s="531"/>
      <c r="DN95" s="531"/>
      <c r="DO95" s="531"/>
      <c r="DP95" s="531"/>
      <c r="DQ95" s="531"/>
      <c r="DR95" s="531"/>
      <c r="DS95" s="531"/>
      <c r="DT95" s="531"/>
      <c r="DU95" s="531"/>
      <c r="DV95" s="531"/>
      <c r="DW95" s="531"/>
      <c r="DX95" s="531"/>
      <c r="DY95" s="531"/>
      <c r="DZ95" s="531"/>
      <c r="EA95" s="531"/>
      <c r="EB95" s="531"/>
      <c r="EC95" s="531"/>
      <c r="ED95" s="531"/>
      <c r="EE95" s="531"/>
      <c r="EF95" s="531"/>
      <c r="EG95" s="531"/>
      <c r="EH95" s="531"/>
      <c r="EI95" s="531"/>
      <c r="EJ95" s="531"/>
      <c r="EK95" s="531"/>
      <c r="EL95" s="531"/>
      <c r="EM95" s="531"/>
      <c r="EN95" s="531"/>
      <c r="EO95" s="531"/>
      <c r="EP95" s="531"/>
      <c r="EQ95" s="531"/>
      <c r="ER95" s="531"/>
      <c r="ES95" s="531"/>
      <c r="ET95" s="531"/>
      <c r="EU95" s="531"/>
      <c r="EV95" s="531"/>
      <c r="EW95" s="531"/>
      <c r="EX95" s="531"/>
      <c r="EY95" s="531"/>
      <c r="EZ95" s="531"/>
      <c r="FA95" s="531"/>
    </row>
    <row r="96" spans="1:157" ht="15" customHeight="1">
      <c r="A96" s="486">
        <f>VLOOKUP(D96,'[18]DfE No.'!C:E,3,FALSE)</f>
        <v>101</v>
      </c>
      <c r="B96" s="486">
        <f>VLOOKUP(D96,'Adjusted Factors 22-23'!C:F,4,FALSE)</f>
        <v>0</v>
      </c>
      <c r="C96" s="491">
        <v>124772</v>
      </c>
      <c r="D96" s="491">
        <v>9353327</v>
      </c>
      <c r="E96" s="492" t="s">
        <v>998</v>
      </c>
      <c r="F96" s="332">
        <v>200</v>
      </c>
      <c r="G96" s="332">
        <v>200</v>
      </c>
      <c r="H96" s="332">
        <v>0</v>
      </c>
      <c r="I96" s="125">
        <v>636003.63799999992</v>
      </c>
      <c r="J96" s="125">
        <v>0</v>
      </c>
      <c r="K96" s="125">
        <v>0</v>
      </c>
      <c r="L96" s="125">
        <v>4230</v>
      </c>
      <c r="M96" s="125">
        <v>0</v>
      </c>
      <c r="N96" s="125">
        <v>7080</v>
      </c>
      <c r="O96" s="125">
        <v>0</v>
      </c>
      <c r="P96" s="125">
        <v>440</v>
      </c>
      <c r="Q96" s="125">
        <v>0</v>
      </c>
      <c r="R96" s="125">
        <v>0</v>
      </c>
      <c r="S96" s="125">
        <v>0</v>
      </c>
      <c r="T96" s="125">
        <v>0</v>
      </c>
      <c r="U96" s="125">
        <v>0</v>
      </c>
      <c r="V96" s="125">
        <v>0</v>
      </c>
      <c r="W96" s="125">
        <v>0</v>
      </c>
      <c r="X96" s="125">
        <v>0</v>
      </c>
      <c r="Y96" s="125">
        <v>0</v>
      </c>
      <c r="Z96" s="125">
        <v>0</v>
      </c>
      <c r="AA96" s="125">
        <v>0</v>
      </c>
      <c r="AB96" s="125">
        <v>0</v>
      </c>
      <c r="AC96" s="125">
        <v>0</v>
      </c>
      <c r="AD96" s="125">
        <v>0</v>
      </c>
      <c r="AE96" s="125">
        <v>62564.971751412428</v>
      </c>
      <c r="AF96" s="125">
        <v>0</v>
      </c>
      <c r="AG96" s="125">
        <v>0</v>
      </c>
      <c r="AH96" s="125">
        <v>0</v>
      </c>
      <c r="AI96" s="125">
        <v>121300</v>
      </c>
      <c r="AJ96" s="125">
        <v>0</v>
      </c>
      <c r="AK96" s="125">
        <v>0</v>
      </c>
      <c r="AL96" s="125">
        <v>0</v>
      </c>
      <c r="AM96" s="125">
        <v>3763.2</v>
      </c>
      <c r="AN96" s="125">
        <v>0</v>
      </c>
      <c r="AO96" s="125">
        <v>0</v>
      </c>
      <c r="AP96" s="125">
        <v>0</v>
      </c>
      <c r="AQ96" s="125">
        <v>0</v>
      </c>
      <c r="AR96" s="125">
        <v>0</v>
      </c>
      <c r="AS96" s="125">
        <v>0</v>
      </c>
      <c r="AT96" s="125">
        <v>0</v>
      </c>
      <c r="AU96" s="125">
        <v>0</v>
      </c>
      <c r="AV96" s="125">
        <v>636003.63799999992</v>
      </c>
      <c r="AW96" s="125">
        <v>74314.971751412435</v>
      </c>
      <c r="AX96" s="125">
        <v>125063.2</v>
      </c>
      <c r="AY96" s="125">
        <v>78435.09175141243</v>
      </c>
      <c r="AZ96" s="493">
        <v>835381.80975141237</v>
      </c>
      <c r="BA96" s="493">
        <v>831618.60975141241</v>
      </c>
      <c r="BB96" s="493">
        <v>4265</v>
      </c>
      <c r="BC96" s="493">
        <v>853000</v>
      </c>
      <c r="BD96" s="493">
        <v>21381.390248587588</v>
      </c>
      <c r="BE96" s="493">
        <v>0</v>
      </c>
      <c r="BF96" s="493">
        <v>856763.2</v>
      </c>
      <c r="BG96" s="125">
        <v>856763.19999999984</v>
      </c>
      <c r="BH96" s="125">
        <v>0</v>
      </c>
      <c r="BI96" s="493">
        <v>856763.2</v>
      </c>
      <c r="BJ96" s="493">
        <v>731700</v>
      </c>
      <c r="BK96" s="125">
        <v>731700</v>
      </c>
      <c r="BL96" s="125">
        <v>3658.5</v>
      </c>
      <c r="BM96" s="125">
        <v>3588.2926829268295</v>
      </c>
      <c r="BN96" s="126">
        <v>1.9565660685154921E-2</v>
      </c>
      <c r="BO96" s="126">
        <v>0</v>
      </c>
      <c r="BP96" s="125">
        <v>0</v>
      </c>
      <c r="BQ96" s="493">
        <v>856763.2</v>
      </c>
      <c r="BR96" s="493">
        <v>4265</v>
      </c>
      <c r="BS96" s="493" t="s">
        <v>948</v>
      </c>
      <c r="BT96" s="493">
        <v>4283.8159999999998</v>
      </c>
      <c r="BU96" s="126">
        <v>2.0355325985821127E-2</v>
      </c>
      <c r="BV96" s="125">
        <v>-5318</v>
      </c>
      <c r="BW96" s="125">
        <v>851445.2</v>
      </c>
      <c r="BX96" s="125">
        <v>0</v>
      </c>
      <c r="BY96" s="125">
        <v>851445.2</v>
      </c>
      <c r="BZ96" s="125">
        <v>3763.2</v>
      </c>
      <c r="CA96" s="125">
        <v>847682</v>
      </c>
      <c r="CB96" s="490">
        <f t="shared" si="5"/>
        <v>87602.650000000256</v>
      </c>
      <c r="CC96" s="490">
        <f t="shared" si="6"/>
        <v>249.70000000000073</v>
      </c>
      <c r="CD96" s="490">
        <f t="shared" si="7"/>
        <v>21381.390248587588</v>
      </c>
      <c r="CE96" s="490">
        <f>IF(ISERROR(VLOOKUP(A96,'20-21 Cfwds'!A:F,3,FALSE)),0,(VLOOKUP(A96,'20-21 Cfwds'!A:F,3,FALSE)))</f>
        <v>87602.650000000256</v>
      </c>
      <c r="CF96" s="490">
        <f>IF(ISERROR(VLOOKUP(A96,'20-21 Cfwds'!A:G,4,FALSE)),0,(VLOOKUP(A96,'20-21 Cfwds'!A:G,4,FALSE)))</f>
        <v>249.70000000000073</v>
      </c>
      <c r="CG96" s="490"/>
      <c r="CH96" s="490"/>
      <c r="CI96" s="531"/>
      <c r="CJ96" s="531"/>
      <c r="CK96" s="531"/>
      <c r="CL96" s="531"/>
      <c r="CM96" s="531"/>
      <c r="CN96" s="531"/>
      <c r="CO96" s="531"/>
      <c r="CP96" s="531"/>
      <c r="CQ96" s="531"/>
      <c r="CR96" s="531"/>
      <c r="CS96" s="531"/>
      <c r="CT96" s="531"/>
      <c r="CU96" s="531"/>
      <c r="CV96" s="531"/>
      <c r="CW96" s="531"/>
      <c r="CX96" s="531"/>
      <c r="CY96" s="531"/>
      <c r="CZ96" s="531"/>
      <c r="DA96" s="531"/>
      <c r="DB96" s="531"/>
      <c r="DC96" s="531"/>
      <c r="DD96" s="531"/>
      <c r="DE96" s="531"/>
      <c r="DF96" s="531"/>
      <c r="DG96" s="531"/>
      <c r="DH96" s="531"/>
      <c r="DI96" s="531"/>
      <c r="DJ96" s="531"/>
      <c r="DK96" s="531"/>
      <c r="DL96" s="531"/>
      <c r="DM96" s="531"/>
      <c r="DN96" s="531"/>
      <c r="DO96" s="531"/>
      <c r="DP96" s="531"/>
      <c r="DQ96" s="531"/>
      <c r="DR96" s="531"/>
      <c r="DS96" s="531"/>
      <c r="DT96" s="531"/>
      <c r="DU96" s="531"/>
      <c r="DV96" s="531"/>
      <c r="DW96" s="531"/>
      <c r="DX96" s="531"/>
      <c r="DY96" s="531"/>
      <c r="DZ96" s="531"/>
      <c r="EA96" s="531"/>
      <c r="EB96" s="531"/>
      <c r="EC96" s="531"/>
      <c r="ED96" s="531"/>
      <c r="EE96" s="531"/>
      <c r="EF96" s="531"/>
      <c r="EG96" s="531"/>
      <c r="EH96" s="531"/>
      <c r="EI96" s="531"/>
      <c r="EJ96" s="531"/>
      <c r="EK96" s="531"/>
      <c r="EL96" s="531"/>
      <c r="EM96" s="531"/>
      <c r="EN96" s="531"/>
      <c r="EO96" s="531"/>
      <c r="EP96" s="531"/>
      <c r="EQ96" s="531"/>
      <c r="ER96" s="531"/>
      <c r="ES96" s="531"/>
      <c r="ET96" s="531"/>
      <c r="EU96" s="531"/>
      <c r="EV96" s="531"/>
      <c r="EW96" s="531"/>
      <c r="EX96" s="531"/>
      <c r="EY96" s="531"/>
      <c r="EZ96" s="531"/>
      <c r="FA96" s="531"/>
    </row>
    <row r="97" spans="1:157" ht="15" customHeight="1">
      <c r="A97" s="486">
        <f>VLOOKUP(D97,'[18]DfE No.'!C:E,3,FALSE)</f>
        <v>25</v>
      </c>
      <c r="B97" s="486">
        <f>VLOOKUP(D97,'Adjusted Factors 22-23'!C:F,4,FALSE)</f>
        <v>0</v>
      </c>
      <c r="C97" s="491">
        <v>124774</v>
      </c>
      <c r="D97" s="491">
        <v>9353329</v>
      </c>
      <c r="E97" s="492" t="s">
        <v>999</v>
      </c>
      <c r="F97" s="332">
        <v>166</v>
      </c>
      <c r="G97" s="332">
        <v>166</v>
      </c>
      <c r="H97" s="332">
        <v>0</v>
      </c>
      <c r="I97" s="125">
        <v>527883.01954000001</v>
      </c>
      <c r="J97" s="125">
        <v>0</v>
      </c>
      <c r="K97" s="125">
        <v>0</v>
      </c>
      <c r="L97" s="125">
        <v>9399.9999999999691</v>
      </c>
      <c r="M97" s="125">
        <v>0</v>
      </c>
      <c r="N97" s="125">
        <v>12390.000000000045</v>
      </c>
      <c r="O97" s="125">
        <v>0</v>
      </c>
      <c r="P97" s="125">
        <v>0</v>
      </c>
      <c r="Q97" s="125">
        <v>0</v>
      </c>
      <c r="R97" s="125">
        <v>0</v>
      </c>
      <c r="S97" s="125">
        <v>0</v>
      </c>
      <c r="T97" s="125">
        <v>0</v>
      </c>
      <c r="U97" s="125">
        <v>0</v>
      </c>
      <c r="V97" s="125">
        <v>0</v>
      </c>
      <c r="W97" s="125">
        <v>0</v>
      </c>
      <c r="X97" s="125">
        <v>0</v>
      </c>
      <c r="Y97" s="125">
        <v>0</v>
      </c>
      <c r="Z97" s="125">
        <v>0</v>
      </c>
      <c r="AA97" s="125">
        <v>0</v>
      </c>
      <c r="AB97" s="125">
        <v>605.09677419354864</v>
      </c>
      <c r="AC97" s="125">
        <v>0</v>
      </c>
      <c r="AD97" s="125">
        <v>0</v>
      </c>
      <c r="AE97" s="125">
        <v>49182.560975609755</v>
      </c>
      <c r="AF97" s="125">
        <v>0</v>
      </c>
      <c r="AG97" s="125">
        <v>962.00000000000739</v>
      </c>
      <c r="AH97" s="125">
        <v>0</v>
      </c>
      <c r="AI97" s="125">
        <v>121300</v>
      </c>
      <c r="AJ97" s="125">
        <v>0</v>
      </c>
      <c r="AK97" s="125">
        <v>0</v>
      </c>
      <c r="AL97" s="125">
        <v>0</v>
      </c>
      <c r="AM97" s="125">
        <v>4531.2</v>
      </c>
      <c r="AN97" s="125">
        <v>0</v>
      </c>
      <c r="AO97" s="125">
        <v>0</v>
      </c>
      <c r="AP97" s="125">
        <v>0</v>
      </c>
      <c r="AQ97" s="125">
        <v>0</v>
      </c>
      <c r="AR97" s="125">
        <v>0</v>
      </c>
      <c r="AS97" s="125">
        <v>0</v>
      </c>
      <c r="AT97" s="125">
        <v>0</v>
      </c>
      <c r="AU97" s="125">
        <v>0</v>
      </c>
      <c r="AV97" s="125">
        <v>527883.01954000001</v>
      </c>
      <c r="AW97" s="125">
        <v>72539.657749803329</v>
      </c>
      <c r="AX97" s="125">
        <v>125831.2</v>
      </c>
      <c r="AY97" s="125">
        <v>70072.680975609765</v>
      </c>
      <c r="AZ97" s="493">
        <v>726253.87728980323</v>
      </c>
      <c r="BA97" s="493">
        <v>721722.67728980328</v>
      </c>
      <c r="BB97" s="493">
        <v>4265</v>
      </c>
      <c r="BC97" s="493">
        <v>707990</v>
      </c>
      <c r="BD97" s="493">
        <v>0</v>
      </c>
      <c r="BE97" s="493">
        <v>0</v>
      </c>
      <c r="BF97" s="493">
        <v>726253.87728980323</v>
      </c>
      <c r="BG97" s="125">
        <v>726253.87728980323</v>
      </c>
      <c r="BH97" s="125">
        <v>0</v>
      </c>
      <c r="BI97" s="493">
        <v>712521.2</v>
      </c>
      <c r="BJ97" s="493">
        <v>586690</v>
      </c>
      <c r="BK97" s="125">
        <v>600422.67728980328</v>
      </c>
      <c r="BL97" s="125">
        <v>3617.0040800590559</v>
      </c>
      <c r="BM97" s="125">
        <v>3504.6534320000001</v>
      </c>
      <c r="BN97" s="126">
        <v>3.2057562962777959E-2</v>
      </c>
      <c r="BO97" s="126">
        <v>0</v>
      </c>
      <c r="BP97" s="125">
        <v>0</v>
      </c>
      <c r="BQ97" s="493">
        <v>726253.87728980323</v>
      </c>
      <c r="BR97" s="493">
        <v>4347.7269716253213</v>
      </c>
      <c r="BS97" s="493" t="s">
        <v>948</v>
      </c>
      <c r="BT97" s="493">
        <v>4375.0233571674889</v>
      </c>
      <c r="BU97" s="126">
        <v>3.5829934825167609E-2</v>
      </c>
      <c r="BV97" s="125">
        <v>-4413.9399999999996</v>
      </c>
      <c r="BW97" s="125">
        <v>721839.93728980329</v>
      </c>
      <c r="BX97" s="125">
        <v>0</v>
      </c>
      <c r="BY97" s="125">
        <v>721839.93728980329</v>
      </c>
      <c r="BZ97" s="125">
        <v>4531.2</v>
      </c>
      <c r="CA97" s="125">
        <v>717308.73728980334</v>
      </c>
      <c r="CB97" s="490">
        <f t="shared" si="5"/>
        <v>66553.349999999627</v>
      </c>
      <c r="CC97" s="490">
        <f t="shared" si="6"/>
        <v>0</v>
      </c>
      <c r="CD97" s="490">
        <f t="shared" si="7"/>
        <v>0</v>
      </c>
      <c r="CE97" s="490">
        <f>IF(ISERROR(VLOOKUP(A97,'20-21 Cfwds'!A:F,3,FALSE)),0,(VLOOKUP(A97,'20-21 Cfwds'!A:F,3,FALSE)))</f>
        <v>66553.349999999627</v>
      </c>
      <c r="CF97" s="490">
        <f>IF(ISERROR(VLOOKUP(A97,'20-21 Cfwds'!A:G,4,FALSE)),0,(VLOOKUP(A97,'20-21 Cfwds'!A:G,4,FALSE)))</f>
        <v>0</v>
      </c>
      <c r="CG97" s="490"/>
      <c r="CH97" s="490"/>
      <c r="CI97" s="531"/>
      <c r="CJ97" s="531"/>
      <c r="CK97" s="531"/>
      <c r="CL97" s="531"/>
      <c r="CM97" s="531"/>
      <c r="CN97" s="531"/>
      <c r="CO97" s="531"/>
      <c r="CP97" s="531"/>
      <c r="CQ97" s="531"/>
      <c r="CR97" s="531"/>
      <c r="CS97" s="531"/>
      <c r="CT97" s="531"/>
      <c r="CU97" s="531"/>
      <c r="CV97" s="531"/>
      <c r="CW97" s="531"/>
      <c r="CX97" s="531"/>
      <c r="CY97" s="531"/>
      <c r="CZ97" s="531"/>
      <c r="DA97" s="531"/>
      <c r="DB97" s="531"/>
      <c r="DC97" s="531"/>
      <c r="DD97" s="531"/>
      <c r="DE97" s="531"/>
      <c r="DF97" s="531"/>
      <c r="DG97" s="531"/>
      <c r="DH97" s="531"/>
      <c r="DI97" s="531"/>
      <c r="DJ97" s="531"/>
      <c r="DK97" s="531"/>
      <c r="DL97" s="531"/>
      <c r="DM97" s="531"/>
      <c r="DN97" s="531"/>
      <c r="DO97" s="531"/>
      <c r="DP97" s="531"/>
      <c r="DQ97" s="531"/>
      <c r="DR97" s="531"/>
      <c r="DS97" s="531"/>
      <c r="DT97" s="531"/>
      <c r="DU97" s="531"/>
      <c r="DV97" s="531"/>
      <c r="DW97" s="531"/>
      <c r="DX97" s="531"/>
      <c r="DY97" s="531"/>
      <c r="DZ97" s="531"/>
      <c r="EA97" s="531"/>
      <c r="EB97" s="531"/>
      <c r="EC97" s="531"/>
      <c r="ED97" s="531"/>
      <c r="EE97" s="531"/>
      <c r="EF97" s="531"/>
      <c r="EG97" s="531"/>
      <c r="EH97" s="531"/>
      <c r="EI97" s="531"/>
      <c r="EJ97" s="531"/>
      <c r="EK97" s="531"/>
      <c r="EL97" s="531"/>
      <c r="EM97" s="531"/>
      <c r="EN97" s="531"/>
      <c r="EO97" s="531"/>
      <c r="EP97" s="531"/>
      <c r="EQ97" s="531"/>
      <c r="ER97" s="531"/>
      <c r="ES97" s="531"/>
      <c r="ET97" s="531"/>
      <c r="EU97" s="531"/>
      <c r="EV97" s="531"/>
      <c r="EW97" s="531"/>
      <c r="EX97" s="531"/>
      <c r="EY97" s="531"/>
      <c r="EZ97" s="531"/>
      <c r="FA97" s="531"/>
    </row>
    <row r="98" spans="1:157" ht="15" customHeight="1">
      <c r="A98" s="486">
        <f>VLOOKUP(D98,'[18]DfE No.'!C:E,3,FALSE)</f>
        <v>35</v>
      </c>
      <c r="B98" s="486">
        <f>VLOOKUP(D98,'Adjusted Factors 22-23'!C:F,4,FALSE)</f>
        <v>0</v>
      </c>
      <c r="C98" s="491">
        <v>124775</v>
      </c>
      <c r="D98" s="491">
        <v>9353330</v>
      </c>
      <c r="E98" s="492" t="s">
        <v>1265</v>
      </c>
      <c r="F98" s="332">
        <v>336</v>
      </c>
      <c r="G98" s="332">
        <v>336</v>
      </c>
      <c r="H98" s="332">
        <v>0</v>
      </c>
      <c r="I98" s="125">
        <v>1068486.1118399999</v>
      </c>
      <c r="J98" s="125">
        <v>0</v>
      </c>
      <c r="K98" s="125">
        <v>0</v>
      </c>
      <c r="L98" s="125">
        <v>25380.000000000047</v>
      </c>
      <c r="M98" s="125">
        <v>0</v>
      </c>
      <c r="N98" s="125">
        <v>33040.000000000065</v>
      </c>
      <c r="O98" s="125">
        <v>0</v>
      </c>
      <c r="P98" s="125">
        <v>1980.0000000000011</v>
      </c>
      <c r="Q98" s="125">
        <v>0</v>
      </c>
      <c r="R98" s="125">
        <v>0</v>
      </c>
      <c r="S98" s="125">
        <v>0</v>
      </c>
      <c r="T98" s="125">
        <v>0</v>
      </c>
      <c r="U98" s="125">
        <v>0</v>
      </c>
      <c r="V98" s="125">
        <v>0</v>
      </c>
      <c r="W98" s="125">
        <v>0</v>
      </c>
      <c r="X98" s="125">
        <v>0</v>
      </c>
      <c r="Y98" s="125">
        <v>0</v>
      </c>
      <c r="Z98" s="125">
        <v>0</v>
      </c>
      <c r="AA98" s="125">
        <v>0</v>
      </c>
      <c r="AB98" s="125">
        <v>3982.6573426573468</v>
      </c>
      <c r="AC98" s="125">
        <v>0</v>
      </c>
      <c r="AD98" s="125">
        <v>0</v>
      </c>
      <c r="AE98" s="125">
        <v>68342.399999999994</v>
      </c>
      <c r="AF98" s="125">
        <v>0</v>
      </c>
      <c r="AG98" s="125">
        <v>11876.999999999996</v>
      </c>
      <c r="AH98" s="125">
        <v>0</v>
      </c>
      <c r="AI98" s="125">
        <v>121300</v>
      </c>
      <c r="AJ98" s="125">
        <v>0</v>
      </c>
      <c r="AK98" s="125">
        <v>0</v>
      </c>
      <c r="AL98" s="125">
        <v>1000</v>
      </c>
      <c r="AM98" s="125">
        <v>6656</v>
      </c>
      <c r="AN98" s="125">
        <v>0</v>
      </c>
      <c r="AO98" s="125">
        <v>0</v>
      </c>
      <c r="AP98" s="125">
        <v>0</v>
      </c>
      <c r="AQ98" s="125">
        <v>0</v>
      </c>
      <c r="AR98" s="125">
        <v>0</v>
      </c>
      <c r="AS98" s="125">
        <v>0</v>
      </c>
      <c r="AT98" s="125">
        <v>0</v>
      </c>
      <c r="AU98" s="125">
        <v>0</v>
      </c>
      <c r="AV98" s="125">
        <v>1068486.1118399999</v>
      </c>
      <c r="AW98" s="125">
        <v>144602.05734265747</v>
      </c>
      <c r="AX98" s="125">
        <v>128956</v>
      </c>
      <c r="AY98" s="125">
        <v>108537.52000000005</v>
      </c>
      <c r="AZ98" s="493">
        <v>1342044.1691826573</v>
      </c>
      <c r="BA98" s="493">
        <v>1334388.1691826573</v>
      </c>
      <c r="BB98" s="493">
        <v>4265</v>
      </c>
      <c r="BC98" s="493">
        <v>1433040</v>
      </c>
      <c r="BD98" s="493">
        <v>98651.830817342736</v>
      </c>
      <c r="BE98" s="493">
        <v>0</v>
      </c>
      <c r="BF98" s="493">
        <v>1440696</v>
      </c>
      <c r="BG98" s="125">
        <v>1440696</v>
      </c>
      <c r="BH98" s="125">
        <v>0</v>
      </c>
      <c r="BI98" s="493">
        <v>1440696</v>
      </c>
      <c r="BJ98" s="493">
        <v>1312740</v>
      </c>
      <c r="BK98" s="125">
        <v>1312740</v>
      </c>
      <c r="BL98" s="125">
        <v>3906.9642857142858</v>
      </c>
      <c r="BM98" s="125">
        <v>3809.8461538461538</v>
      </c>
      <c r="BN98" s="126">
        <v>2.5491352654775392E-2</v>
      </c>
      <c r="BO98" s="126">
        <v>0</v>
      </c>
      <c r="BP98" s="125">
        <v>0</v>
      </c>
      <c r="BQ98" s="493">
        <v>1440696</v>
      </c>
      <c r="BR98" s="493">
        <v>4265</v>
      </c>
      <c r="BS98" s="493" t="s">
        <v>948</v>
      </c>
      <c r="BT98" s="493">
        <v>4287.7857142857147</v>
      </c>
      <c r="BU98" s="126">
        <v>2.0037504606250867E-2</v>
      </c>
      <c r="BV98" s="125">
        <v>-8934.24</v>
      </c>
      <c r="BW98" s="125">
        <v>1431761.76</v>
      </c>
      <c r="BX98" s="125">
        <v>0</v>
      </c>
      <c r="BY98" s="125">
        <v>1431761.76</v>
      </c>
      <c r="BZ98" s="125">
        <v>6656</v>
      </c>
      <c r="CA98" s="125">
        <v>1425105.76</v>
      </c>
      <c r="CB98" s="490">
        <f t="shared" si="5"/>
        <v>276577.66000000015</v>
      </c>
      <c r="CC98" s="490">
        <f t="shared" si="6"/>
        <v>0</v>
      </c>
      <c r="CD98" s="490">
        <f t="shared" si="7"/>
        <v>98651.830817342736</v>
      </c>
      <c r="CE98" s="490">
        <f>IF(ISERROR(VLOOKUP(A98,'20-21 Cfwds'!A:F,3,FALSE)),0,(VLOOKUP(A98,'20-21 Cfwds'!A:F,3,FALSE)))</f>
        <v>276577.66000000015</v>
      </c>
      <c r="CF98" s="490">
        <f>IF(ISERROR(VLOOKUP(A98,'20-21 Cfwds'!A:G,4,FALSE)),0,(VLOOKUP(A98,'20-21 Cfwds'!A:G,4,FALSE)))</f>
        <v>0</v>
      </c>
      <c r="CG98" s="490"/>
      <c r="CH98" s="490"/>
      <c r="CI98" s="531"/>
      <c r="CJ98" s="531"/>
      <c r="CK98" s="531"/>
      <c r="CL98" s="531"/>
      <c r="CM98" s="531"/>
      <c r="CN98" s="531"/>
      <c r="CO98" s="531"/>
      <c r="CP98" s="531"/>
      <c r="CQ98" s="531"/>
      <c r="CR98" s="531"/>
      <c r="CS98" s="531"/>
      <c r="CT98" s="531"/>
      <c r="CU98" s="531"/>
      <c r="CV98" s="531"/>
      <c r="CW98" s="531"/>
      <c r="CX98" s="531"/>
      <c r="CY98" s="531"/>
      <c r="CZ98" s="531"/>
      <c r="DA98" s="531"/>
      <c r="DB98" s="531"/>
      <c r="DC98" s="531"/>
      <c r="DD98" s="531"/>
      <c r="DE98" s="531"/>
      <c r="DF98" s="531"/>
      <c r="DG98" s="531"/>
      <c r="DH98" s="531"/>
      <c r="DI98" s="531"/>
      <c r="DJ98" s="531"/>
      <c r="DK98" s="531"/>
      <c r="DL98" s="531"/>
      <c r="DM98" s="531"/>
      <c r="DN98" s="531"/>
      <c r="DO98" s="531"/>
      <c r="DP98" s="531"/>
      <c r="DQ98" s="531"/>
      <c r="DR98" s="531"/>
      <c r="DS98" s="531"/>
      <c r="DT98" s="531"/>
      <c r="DU98" s="531"/>
      <c r="DV98" s="531"/>
      <c r="DW98" s="531"/>
      <c r="DX98" s="531"/>
      <c r="DY98" s="531"/>
      <c r="DZ98" s="531"/>
      <c r="EA98" s="531"/>
      <c r="EB98" s="531"/>
      <c r="EC98" s="531"/>
      <c r="ED98" s="531"/>
      <c r="EE98" s="531"/>
      <c r="EF98" s="531"/>
      <c r="EG98" s="531"/>
      <c r="EH98" s="531"/>
      <c r="EI98" s="531"/>
      <c r="EJ98" s="531"/>
      <c r="EK98" s="531"/>
      <c r="EL98" s="531"/>
      <c r="EM98" s="531"/>
      <c r="EN98" s="531"/>
      <c r="EO98" s="531"/>
      <c r="EP98" s="531"/>
      <c r="EQ98" s="531"/>
      <c r="ER98" s="531"/>
      <c r="ES98" s="531"/>
      <c r="ET98" s="531"/>
      <c r="EU98" s="531"/>
      <c r="EV98" s="531"/>
      <c r="EW98" s="531"/>
      <c r="EX98" s="531"/>
      <c r="EY98" s="531"/>
      <c r="EZ98" s="531"/>
      <c r="FA98" s="531"/>
    </row>
    <row r="99" spans="1:157" ht="15" customHeight="1">
      <c r="A99" s="486">
        <f>VLOOKUP(D99,'[18]DfE No.'!C:E,3,FALSE)</f>
        <v>317</v>
      </c>
      <c r="B99" s="486">
        <f>VLOOKUP(D99,'Adjusted Factors 22-23'!C:F,4,FALSE)</f>
        <v>0</v>
      </c>
      <c r="C99" s="491">
        <v>124777</v>
      </c>
      <c r="D99" s="491">
        <v>9353332</v>
      </c>
      <c r="E99" s="492" t="s">
        <v>1000</v>
      </c>
      <c r="F99" s="332">
        <v>57</v>
      </c>
      <c r="G99" s="332">
        <v>57</v>
      </c>
      <c r="H99" s="332">
        <v>0</v>
      </c>
      <c r="I99" s="125">
        <v>181261.03683</v>
      </c>
      <c r="J99" s="125">
        <v>0</v>
      </c>
      <c r="K99" s="125">
        <v>0</v>
      </c>
      <c r="L99" s="125">
        <v>5640.0000000000082</v>
      </c>
      <c r="M99" s="125">
        <v>0</v>
      </c>
      <c r="N99" s="125">
        <v>7080.0000000000109</v>
      </c>
      <c r="O99" s="125">
        <v>0</v>
      </c>
      <c r="P99" s="125">
        <v>439.99999999999983</v>
      </c>
      <c r="Q99" s="125">
        <v>0</v>
      </c>
      <c r="R99" s="125">
        <v>0</v>
      </c>
      <c r="S99" s="125">
        <v>0</v>
      </c>
      <c r="T99" s="125">
        <v>0</v>
      </c>
      <c r="U99" s="125">
        <v>0</v>
      </c>
      <c r="V99" s="125">
        <v>0</v>
      </c>
      <c r="W99" s="125">
        <v>0</v>
      </c>
      <c r="X99" s="125">
        <v>0</v>
      </c>
      <c r="Y99" s="125">
        <v>0</v>
      </c>
      <c r="Z99" s="125">
        <v>0</v>
      </c>
      <c r="AA99" s="125">
        <v>0</v>
      </c>
      <c r="AB99" s="125">
        <v>596.38888888888823</v>
      </c>
      <c r="AC99" s="125">
        <v>0</v>
      </c>
      <c r="AD99" s="125">
        <v>0</v>
      </c>
      <c r="AE99" s="125">
        <v>20703.214285714286</v>
      </c>
      <c r="AF99" s="125">
        <v>0</v>
      </c>
      <c r="AG99" s="125">
        <v>536.49999999999841</v>
      </c>
      <c r="AH99" s="125">
        <v>0</v>
      </c>
      <c r="AI99" s="125">
        <v>121300</v>
      </c>
      <c r="AJ99" s="125">
        <v>55000</v>
      </c>
      <c r="AK99" s="125">
        <v>0</v>
      </c>
      <c r="AL99" s="125">
        <v>0</v>
      </c>
      <c r="AM99" s="125">
        <v>1280</v>
      </c>
      <c r="AN99" s="125">
        <v>0</v>
      </c>
      <c r="AO99" s="125">
        <v>0</v>
      </c>
      <c r="AP99" s="125">
        <v>0</v>
      </c>
      <c r="AQ99" s="125">
        <v>0</v>
      </c>
      <c r="AR99" s="125">
        <v>0</v>
      </c>
      <c r="AS99" s="125">
        <v>0</v>
      </c>
      <c r="AT99" s="125">
        <v>0</v>
      </c>
      <c r="AU99" s="125">
        <v>0</v>
      </c>
      <c r="AV99" s="125">
        <v>181261.03683</v>
      </c>
      <c r="AW99" s="125">
        <v>34996.103174603195</v>
      </c>
      <c r="AX99" s="125">
        <v>177580</v>
      </c>
      <c r="AY99" s="125">
        <v>37278.3342857143</v>
      </c>
      <c r="AZ99" s="493">
        <v>393837.14000460319</v>
      </c>
      <c r="BA99" s="493">
        <v>392557.14000460319</v>
      </c>
      <c r="BB99" s="493">
        <v>4265</v>
      </c>
      <c r="BC99" s="493">
        <v>243105</v>
      </c>
      <c r="BD99" s="493">
        <v>0</v>
      </c>
      <c r="BE99" s="493">
        <v>0</v>
      </c>
      <c r="BF99" s="493">
        <v>393837.14000460319</v>
      </c>
      <c r="BG99" s="125">
        <v>393837.14000460319</v>
      </c>
      <c r="BH99" s="125">
        <v>0</v>
      </c>
      <c r="BI99" s="493">
        <v>244385</v>
      </c>
      <c r="BJ99" s="493">
        <v>66805</v>
      </c>
      <c r="BK99" s="125">
        <v>216257.14000460319</v>
      </c>
      <c r="BL99" s="125">
        <v>3793.9849123614595</v>
      </c>
      <c r="BM99" s="125">
        <v>3447.2434564516129</v>
      </c>
      <c r="BN99" s="126">
        <v>0.10058513716543871</v>
      </c>
      <c r="BO99" s="126">
        <v>0</v>
      </c>
      <c r="BP99" s="125">
        <v>0</v>
      </c>
      <c r="BQ99" s="493">
        <v>393837.14000460319</v>
      </c>
      <c r="BR99" s="493">
        <v>6886.9673685018106</v>
      </c>
      <c r="BS99" s="493" t="s">
        <v>948</v>
      </c>
      <c r="BT99" s="493">
        <v>6909.4235088526875</v>
      </c>
      <c r="BU99" s="126">
        <v>9.4746490150424911E-2</v>
      </c>
      <c r="BV99" s="125">
        <v>-1515.6299999999999</v>
      </c>
      <c r="BW99" s="125">
        <v>392321.51000460319</v>
      </c>
      <c r="BX99" s="125">
        <v>0</v>
      </c>
      <c r="BY99" s="125">
        <v>392321.51000460319</v>
      </c>
      <c r="BZ99" s="125">
        <v>1280</v>
      </c>
      <c r="CA99" s="125">
        <v>391041.51000460319</v>
      </c>
      <c r="CB99" s="490">
        <f t="shared" si="5"/>
        <v>62914.70000000007</v>
      </c>
      <c r="CC99" s="490">
        <f t="shared" si="6"/>
        <v>0</v>
      </c>
      <c r="CD99" s="490">
        <f t="shared" si="7"/>
        <v>0</v>
      </c>
      <c r="CE99" s="490">
        <f>IF(ISERROR(VLOOKUP(A99,'20-21 Cfwds'!A:F,3,FALSE)),0,(VLOOKUP(A99,'20-21 Cfwds'!A:F,3,FALSE)))</f>
        <v>62914.70000000007</v>
      </c>
      <c r="CF99" s="490">
        <f>IF(ISERROR(VLOOKUP(A99,'20-21 Cfwds'!A:G,4,FALSE)),0,(VLOOKUP(A99,'20-21 Cfwds'!A:G,4,FALSE)))</f>
        <v>0</v>
      </c>
      <c r="CG99" s="490"/>
      <c r="CH99" s="490"/>
      <c r="CI99" s="531"/>
      <c r="CJ99" s="531"/>
      <c r="CK99" s="531"/>
      <c r="CL99" s="531"/>
      <c r="CM99" s="531"/>
      <c r="CN99" s="531"/>
      <c r="CO99" s="531"/>
      <c r="CP99" s="531"/>
      <c r="CQ99" s="531"/>
      <c r="CR99" s="531"/>
      <c r="CS99" s="531"/>
      <c r="CT99" s="531"/>
      <c r="CU99" s="531"/>
      <c r="CV99" s="531"/>
      <c r="CW99" s="531"/>
      <c r="CX99" s="531"/>
      <c r="CY99" s="531"/>
      <c r="CZ99" s="531"/>
      <c r="DA99" s="531"/>
      <c r="DB99" s="531"/>
      <c r="DC99" s="531"/>
      <c r="DD99" s="531"/>
      <c r="DE99" s="531"/>
      <c r="DF99" s="531"/>
      <c r="DG99" s="531"/>
      <c r="DH99" s="531"/>
      <c r="DI99" s="531"/>
      <c r="DJ99" s="531"/>
      <c r="DK99" s="531"/>
      <c r="DL99" s="531"/>
      <c r="DM99" s="531"/>
      <c r="DN99" s="531"/>
      <c r="DO99" s="531"/>
      <c r="DP99" s="531"/>
      <c r="DQ99" s="531"/>
      <c r="DR99" s="531"/>
      <c r="DS99" s="531"/>
      <c r="DT99" s="531"/>
      <c r="DU99" s="531"/>
      <c r="DV99" s="531"/>
      <c r="DW99" s="531"/>
      <c r="DX99" s="531"/>
      <c r="DY99" s="531"/>
      <c r="DZ99" s="531"/>
      <c r="EA99" s="531"/>
      <c r="EB99" s="531"/>
      <c r="EC99" s="531"/>
      <c r="ED99" s="531"/>
      <c r="EE99" s="531"/>
      <c r="EF99" s="531"/>
      <c r="EG99" s="531"/>
      <c r="EH99" s="531"/>
      <c r="EI99" s="531"/>
      <c r="EJ99" s="531"/>
      <c r="EK99" s="531"/>
      <c r="EL99" s="531"/>
      <c r="EM99" s="531"/>
      <c r="EN99" s="531"/>
      <c r="EO99" s="531"/>
      <c r="EP99" s="531"/>
      <c r="EQ99" s="531"/>
      <c r="ER99" s="531"/>
      <c r="ES99" s="531"/>
      <c r="ET99" s="531"/>
      <c r="EU99" s="531"/>
      <c r="EV99" s="531"/>
      <c r="EW99" s="531"/>
      <c r="EX99" s="531"/>
      <c r="EY99" s="531"/>
      <c r="EZ99" s="531"/>
      <c r="FA99" s="531"/>
    </row>
    <row r="100" spans="1:157" ht="15" customHeight="1">
      <c r="A100" s="486">
        <f>VLOOKUP(D100,'[18]DfE No.'!C:E,3,FALSE)</f>
        <v>284</v>
      </c>
      <c r="B100" s="486">
        <f>VLOOKUP(D100,'Adjusted Factors 22-23'!C:F,4,FALSE)</f>
        <v>0</v>
      </c>
      <c r="C100" s="491">
        <v>124781</v>
      </c>
      <c r="D100" s="491">
        <v>9353337</v>
      </c>
      <c r="E100" s="492" t="s">
        <v>1001</v>
      </c>
      <c r="F100" s="332">
        <v>209</v>
      </c>
      <c r="G100" s="332">
        <v>209</v>
      </c>
      <c r="H100" s="332">
        <v>0</v>
      </c>
      <c r="I100" s="125">
        <v>664623.80170999991</v>
      </c>
      <c r="J100" s="125">
        <v>0</v>
      </c>
      <c r="K100" s="125">
        <v>0</v>
      </c>
      <c r="L100" s="125">
        <v>2350.0000000000045</v>
      </c>
      <c r="M100" s="125">
        <v>0</v>
      </c>
      <c r="N100" s="125">
        <v>3540.0000000000041</v>
      </c>
      <c r="O100" s="125">
        <v>0</v>
      </c>
      <c r="P100" s="125">
        <v>879.99999999999807</v>
      </c>
      <c r="Q100" s="125">
        <v>2160.0000000000005</v>
      </c>
      <c r="R100" s="125">
        <v>839.99999999999977</v>
      </c>
      <c r="S100" s="125">
        <v>1379.999999999997</v>
      </c>
      <c r="T100" s="125">
        <v>0</v>
      </c>
      <c r="U100" s="125">
        <v>0</v>
      </c>
      <c r="V100" s="125">
        <v>0</v>
      </c>
      <c r="W100" s="125">
        <v>0</v>
      </c>
      <c r="X100" s="125">
        <v>0</v>
      </c>
      <c r="Y100" s="125">
        <v>0</v>
      </c>
      <c r="Z100" s="125">
        <v>0</v>
      </c>
      <c r="AA100" s="125">
        <v>0</v>
      </c>
      <c r="AB100" s="125">
        <v>9235.6983240223453</v>
      </c>
      <c r="AC100" s="125">
        <v>0</v>
      </c>
      <c r="AD100" s="125">
        <v>0</v>
      </c>
      <c r="AE100" s="125">
        <v>46148.160919540234</v>
      </c>
      <c r="AF100" s="125">
        <v>0</v>
      </c>
      <c r="AG100" s="125">
        <v>0</v>
      </c>
      <c r="AH100" s="125">
        <v>0</v>
      </c>
      <c r="AI100" s="125">
        <v>121300</v>
      </c>
      <c r="AJ100" s="125">
        <v>0</v>
      </c>
      <c r="AK100" s="125">
        <v>0</v>
      </c>
      <c r="AL100" s="125">
        <v>0</v>
      </c>
      <c r="AM100" s="125">
        <v>0</v>
      </c>
      <c r="AN100" s="125">
        <v>0</v>
      </c>
      <c r="AO100" s="125">
        <v>0</v>
      </c>
      <c r="AP100" s="125">
        <v>0</v>
      </c>
      <c r="AQ100" s="125">
        <v>0</v>
      </c>
      <c r="AR100" s="125">
        <v>0</v>
      </c>
      <c r="AS100" s="125">
        <v>0</v>
      </c>
      <c r="AT100" s="125">
        <v>0</v>
      </c>
      <c r="AU100" s="125">
        <v>0</v>
      </c>
      <c r="AV100" s="125">
        <v>664623.80170999991</v>
      </c>
      <c r="AW100" s="125">
        <v>66533.859243562591</v>
      </c>
      <c r="AX100" s="125">
        <v>121300</v>
      </c>
      <c r="AY100" s="125">
        <v>61718.280919540237</v>
      </c>
      <c r="AZ100" s="493">
        <v>852457.66095356247</v>
      </c>
      <c r="BA100" s="493">
        <v>852457.66095356247</v>
      </c>
      <c r="BB100" s="493">
        <v>4265</v>
      </c>
      <c r="BC100" s="493">
        <v>891385</v>
      </c>
      <c r="BD100" s="493">
        <v>38927.339046437526</v>
      </c>
      <c r="BE100" s="493">
        <v>0</v>
      </c>
      <c r="BF100" s="493">
        <v>891385</v>
      </c>
      <c r="BG100" s="125">
        <v>891385</v>
      </c>
      <c r="BH100" s="125">
        <v>0</v>
      </c>
      <c r="BI100" s="493">
        <v>891385</v>
      </c>
      <c r="BJ100" s="493">
        <v>770085</v>
      </c>
      <c r="BK100" s="125">
        <v>770085</v>
      </c>
      <c r="BL100" s="125">
        <v>3684.6172248803828</v>
      </c>
      <c r="BM100" s="125">
        <v>3594.0096618357488</v>
      </c>
      <c r="BN100" s="126">
        <v>2.5210717713639474E-2</v>
      </c>
      <c r="BO100" s="126">
        <v>0</v>
      </c>
      <c r="BP100" s="125">
        <v>0</v>
      </c>
      <c r="BQ100" s="493">
        <v>891385</v>
      </c>
      <c r="BR100" s="493">
        <v>4265</v>
      </c>
      <c r="BS100" s="493" t="s">
        <v>948</v>
      </c>
      <c r="BT100" s="493">
        <v>4265</v>
      </c>
      <c r="BU100" s="126">
        <v>2.0334928229664984E-2</v>
      </c>
      <c r="BV100" s="125">
        <v>-5557.31</v>
      </c>
      <c r="BW100" s="125">
        <v>885827.69</v>
      </c>
      <c r="BX100" s="125">
        <v>0</v>
      </c>
      <c r="BY100" s="125">
        <v>885827.69</v>
      </c>
      <c r="BZ100" s="125">
        <v>0</v>
      </c>
      <c r="CA100" s="125">
        <v>885827.69</v>
      </c>
      <c r="CB100" s="490">
        <f t="shared" si="5"/>
        <v>237043.14999999979</v>
      </c>
      <c r="CC100" s="490">
        <f t="shared" si="6"/>
        <v>0</v>
      </c>
      <c r="CD100" s="490">
        <f t="shared" si="7"/>
        <v>38927.339046437526</v>
      </c>
      <c r="CE100" s="490">
        <f>IF(ISERROR(VLOOKUP(A100,'20-21 Cfwds'!A:F,3,FALSE)),0,(VLOOKUP(A100,'20-21 Cfwds'!A:F,3,FALSE)))</f>
        <v>237043.14999999979</v>
      </c>
      <c r="CF100" s="490">
        <f>IF(ISERROR(VLOOKUP(A100,'20-21 Cfwds'!A:G,4,FALSE)),0,(VLOOKUP(A100,'20-21 Cfwds'!A:G,4,FALSE)))</f>
        <v>0</v>
      </c>
      <c r="CG100" s="490"/>
      <c r="CH100" s="490"/>
      <c r="CI100" s="531"/>
      <c r="CJ100" s="531"/>
      <c r="CK100" s="531"/>
      <c r="CL100" s="531"/>
      <c r="CM100" s="531"/>
      <c r="CN100" s="531"/>
      <c r="CO100" s="531"/>
      <c r="CP100" s="531"/>
      <c r="CQ100" s="531"/>
      <c r="CR100" s="531"/>
      <c r="CS100" s="531"/>
      <c r="CT100" s="531"/>
      <c r="CU100" s="531"/>
      <c r="CV100" s="531"/>
      <c r="CW100" s="531"/>
      <c r="CX100" s="531"/>
      <c r="CY100" s="531"/>
      <c r="CZ100" s="531"/>
      <c r="DA100" s="531"/>
      <c r="DB100" s="531"/>
      <c r="DC100" s="531"/>
      <c r="DD100" s="531"/>
      <c r="DE100" s="531"/>
      <c r="DF100" s="531"/>
      <c r="DG100" s="531"/>
      <c r="DH100" s="531"/>
      <c r="DI100" s="531"/>
      <c r="DJ100" s="531"/>
      <c r="DK100" s="531"/>
      <c r="DL100" s="531"/>
      <c r="DM100" s="531"/>
      <c r="DN100" s="531"/>
      <c r="DO100" s="531"/>
      <c r="DP100" s="531"/>
      <c r="DQ100" s="531"/>
      <c r="DR100" s="531"/>
      <c r="DS100" s="531"/>
      <c r="DT100" s="531"/>
      <c r="DU100" s="531"/>
      <c r="DV100" s="531"/>
      <c r="DW100" s="531"/>
      <c r="DX100" s="531"/>
      <c r="DY100" s="531"/>
      <c r="DZ100" s="531"/>
      <c r="EA100" s="531"/>
      <c r="EB100" s="531"/>
      <c r="EC100" s="531"/>
      <c r="ED100" s="531"/>
      <c r="EE100" s="531"/>
      <c r="EF100" s="531"/>
      <c r="EG100" s="531"/>
      <c r="EH100" s="531"/>
      <c r="EI100" s="531"/>
      <c r="EJ100" s="531"/>
      <c r="EK100" s="531"/>
      <c r="EL100" s="531"/>
      <c r="EM100" s="531"/>
      <c r="EN100" s="531"/>
      <c r="EO100" s="531"/>
      <c r="EP100" s="531"/>
      <c r="EQ100" s="531"/>
      <c r="ER100" s="531"/>
      <c r="ES100" s="531"/>
      <c r="ET100" s="531"/>
      <c r="EU100" s="531"/>
      <c r="EV100" s="531"/>
      <c r="EW100" s="531"/>
      <c r="EX100" s="531"/>
      <c r="EY100" s="531"/>
      <c r="EZ100" s="531"/>
      <c r="FA100" s="531"/>
    </row>
    <row r="101" spans="1:157" ht="15" customHeight="1">
      <c r="A101" s="486">
        <f>VLOOKUP(D101,'[18]DfE No.'!C:E,3,FALSE)</f>
        <v>285</v>
      </c>
      <c r="B101" s="486">
        <f>VLOOKUP(D101,'Adjusted Factors 22-23'!C:F,4,FALSE)</f>
        <v>0</v>
      </c>
      <c r="C101" s="491">
        <v>124782</v>
      </c>
      <c r="D101" s="491">
        <v>9353338</v>
      </c>
      <c r="E101" s="492" t="s">
        <v>1002</v>
      </c>
      <c r="F101" s="332">
        <v>416</v>
      </c>
      <c r="G101" s="332">
        <v>416</v>
      </c>
      <c r="H101" s="332">
        <v>0</v>
      </c>
      <c r="I101" s="125">
        <v>1322887.5670399999</v>
      </c>
      <c r="J101" s="125">
        <v>0</v>
      </c>
      <c r="K101" s="125">
        <v>0</v>
      </c>
      <c r="L101" s="125">
        <v>38069.999999999905</v>
      </c>
      <c r="M101" s="125">
        <v>0</v>
      </c>
      <c r="N101" s="125">
        <v>48380.000000000095</v>
      </c>
      <c r="O101" s="125">
        <v>0</v>
      </c>
      <c r="P101" s="125">
        <v>25959.999999999985</v>
      </c>
      <c r="Q101" s="125">
        <v>11070</v>
      </c>
      <c r="R101" s="125">
        <v>12599.999999999996</v>
      </c>
      <c r="S101" s="125">
        <v>12420.000000000009</v>
      </c>
      <c r="T101" s="125">
        <v>489.99999999999926</v>
      </c>
      <c r="U101" s="125">
        <v>0</v>
      </c>
      <c r="V101" s="125">
        <v>0</v>
      </c>
      <c r="W101" s="125">
        <v>0</v>
      </c>
      <c r="X101" s="125">
        <v>0</v>
      </c>
      <c r="Y101" s="125">
        <v>0</v>
      </c>
      <c r="Z101" s="125">
        <v>0</v>
      </c>
      <c r="AA101" s="125">
        <v>0</v>
      </c>
      <c r="AB101" s="125">
        <v>49656.338028169062</v>
      </c>
      <c r="AC101" s="125">
        <v>0</v>
      </c>
      <c r="AD101" s="125">
        <v>0</v>
      </c>
      <c r="AE101" s="125">
        <v>122370.03174603176</v>
      </c>
      <c r="AF101" s="125">
        <v>0</v>
      </c>
      <c r="AG101" s="125">
        <v>12987</v>
      </c>
      <c r="AH101" s="125">
        <v>0</v>
      </c>
      <c r="AI101" s="125">
        <v>121300</v>
      </c>
      <c r="AJ101" s="125">
        <v>0</v>
      </c>
      <c r="AK101" s="125">
        <v>0</v>
      </c>
      <c r="AL101" s="125">
        <v>0</v>
      </c>
      <c r="AM101" s="125">
        <v>0</v>
      </c>
      <c r="AN101" s="125">
        <v>0</v>
      </c>
      <c r="AO101" s="125">
        <v>0</v>
      </c>
      <c r="AP101" s="125">
        <v>0</v>
      </c>
      <c r="AQ101" s="125">
        <v>0</v>
      </c>
      <c r="AR101" s="125">
        <v>0</v>
      </c>
      <c r="AS101" s="125">
        <v>0</v>
      </c>
      <c r="AT101" s="125">
        <v>0</v>
      </c>
      <c r="AU101" s="125">
        <v>0</v>
      </c>
      <c r="AV101" s="125">
        <v>1322887.5670399999</v>
      </c>
      <c r="AW101" s="125">
        <v>334003.36977420078</v>
      </c>
      <c r="AX101" s="125">
        <v>121300</v>
      </c>
      <c r="AY101" s="125">
        <v>206860.15174603174</v>
      </c>
      <c r="AZ101" s="493">
        <v>1778190.9368142006</v>
      </c>
      <c r="BA101" s="493">
        <v>1778190.9368142006</v>
      </c>
      <c r="BB101" s="493">
        <v>4265</v>
      </c>
      <c r="BC101" s="493">
        <v>1774240</v>
      </c>
      <c r="BD101" s="493">
        <v>0</v>
      </c>
      <c r="BE101" s="493">
        <v>0</v>
      </c>
      <c r="BF101" s="493">
        <v>1778190.9368142006</v>
      </c>
      <c r="BG101" s="125">
        <v>1778190.9368142006</v>
      </c>
      <c r="BH101" s="125">
        <v>0</v>
      </c>
      <c r="BI101" s="493">
        <v>1774240</v>
      </c>
      <c r="BJ101" s="493">
        <v>1652940</v>
      </c>
      <c r="BK101" s="125">
        <v>1656890.9368142006</v>
      </c>
      <c r="BL101" s="125">
        <v>3982.9109058033669</v>
      </c>
      <c r="BM101" s="125">
        <v>3886.2953995157386</v>
      </c>
      <c r="BN101" s="126">
        <v>2.4860566775152311E-2</v>
      </c>
      <c r="BO101" s="126">
        <v>0</v>
      </c>
      <c r="BP101" s="125">
        <v>0</v>
      </c>
      <c r="BQ101" s="493">
        <v>1778190.9368142006</v>
      </c>
      <c r="BR101" s="493">
        <v>4274.4974442649054</v>
      </c>
      <c r="BS101" s="493" t="s">
        <v>948</v>
      </c>
      <c r="BT101" s="493">
        <v>4274.4974442649054</v>
      </c>
      <c r="BU101" s="126">
        <v>2.2607044082513239E-2</v>
      </c>
      <c r="BV101" s="125">
        <v>-11061.44</v>
      </c>
      <c r="BW101" s="125">
        <v>1767129.4968142007</v>
      </c>
      <c r="BX101" s="125">
        <v>0</v>
      </c>
      <c r="BY101" s="125">
        <v>1767129.4968142007</v>
      </c>
      <c r="BZ101" s="125">
        <v>0</v>
      </c>
      <c r="CA101" s="125">
        <v>1767129.4968142007</v>
      </c>
      <c r="CB101" s="490">
        <f t="shared" si="5"/>
        <v>258605.21999999927</v>
      </c>
      <c r="CC101" s="490">
        <f t="shared" si="6"/>
        <v>0</v>
      </c>
      <c r="CD101" s="490">
        <f t="shared" si="7"/>
        <v>0</v>
      </c>
      <c r="CE101" s="490">
        <f>IF(ISERROR(VLOOKUP(A101,'20-21 Cfwds'!A:F,3,FALSE)),0,(VLOOKUP(A101,'20-21 Cfwds'!A:F,3,FALSE)))</f>
        <v>258605.21999999927</v>
      </c>
      <c r="CF101" s="490">
        <f>IF(ISERROR(VLOOKUP(A101,'20-21 Cfwds'!A:G,4,FALSE)),0,(VLOOKUP(A101,'20-21 Cfwds'!A:G,4,FALSE)))</f>
        <v>0</v>
      </c>
      <c r="CG101" s="490"/>
      <c r="CH101" s="490"/>
      <c r="CI101" s="531"/>
      <c r="CJ101" s="531"/>
      <c r="CK101" s="531"/>
      <c r="CL101" s="531"/>
      <c r="CM101" s="531"/>
      <c r="CN101" s="531"/>
      <c r="CO101" s="531"/>
      <c r="CP101" s="531"/>
      <c r="CQ101" s="531"/>
      <c r="CR101" s="531"/>
      <c r="CS101" s="531"/>
      <c r="CT101" s="531"/>
      <c r="CU101" s="531"/>
      <c r="CV101" s="531"/>
      <c r="CW101" s="531"/>
      <c r="CX101" s="531"/>
      <c r="CY101" s="531"/>
      <c r="CZ101" s="531"/>
      <c r="DA101" s="531"/>
      <c r="DB101" s="531"/>
      <c r="DC101" s="531"/>
      <c r="DD101" s="531"/>
      <c r="DE101" s="531"/>
      <c r="DF101" s="531"/>
      <c r="DG101" s="531"/>
      <c r="DH101" s="531"/>
      <c r="DI101" s="531"/>
      <c r="DJ101" s="531"/>
      <c r="DK101" s="531"/>
      <c r="DL101" s="531"/>
      <c r="DM101" s="531"/>
      <c r="DN101" s="531"/>
      <c r="DO101" s="531"/>
      <c r="DP101" s="531"/>
      <c r="DQ101" s="531"/>
      <c r="DR101" s="531"/>
      <c r="DS101" s="531"/>
      <c r="DT101" s="531"/>
      <c r="DU101" s="531"/>
      <c r="DV101" s="531"/>
      <c r="DW101" s="531"/>
      <c r="DX101" s="531"/>
      <c r="DY101" s="531"/>
      <c r="DZ101" s="531"/>
      <c r="EA101" s="531"/>
      <c r="EB101" s="531"/>
      <c r="EC101" s="531"/>
      <c r="ED101" s="531"/>
      <c r="EE101" s="531"/>
      <c r="EF101" s="531"/>
      <c r="EG101" s="531"/>
      <c r="EH101" s="531"/>
      <c r="EI101" s="531"/>
      <c r="EJ101" s="531"/>
      <c r="EK101" s="531"/>
      <c r="EL101" s="531"/>
      <c r="EM101" s="531"/>
      <c r="EN101" s="531"/>
      <c r="EO101" s="531"/>
      <c r="EP101" s="531"/>
      <c r="EQ101" s="531"/>
      <c r="ER101" s="531"/>
      <c r="ES101" s="531"/>
      <c r="ET101" s="531"/>
      <c r="EU101" s="531"/>
      <c r="EV101" s="531"/>
      <c r="EW101" s="531"/>
      <c r="EX101" s="531"/>
      <c r="EY101" s="531"/>
      <c r="EZ101" s="531"/>
      <c r="FA101" s="531"/>
    </row>
    <row r="102" spans="1:157" ht="15" customHeight="1">
      <c r="A102" s="486">
        <f>VLOOKUP(D102,'[18]DfE No.'!C:E,3,FALSE)</f>
        <v>287</v>
      </c>
      <c r="B102" s="486">
        <f>VLOOKUP(D102,'Adjusted Factors 22-23'!C:F,4,FALSE)</f>
        <v>0</v>
      </c>
      <c r="C102" s="491">
        <v>124786</v>
      </c>
      <c r="D102" s="491">
        <v>9353342</v>
      </c>
      <c r="E102" s="492" t="s">
        <v>1003</v>
      </c>
      <c r="F102" s="332">
        <v>206</v>
      </c>
      <c r="G102" s="332">
        <v>206</v>
      </c>
      <c r="H102" s="332">
        <v>0</v>
      </c>
      <c r="I102" s="125">
        <v>655083.74713999999</v>
      </c>
      <c r="J102" s="125">
        <v>0</v>
      </c>
      <c r="K102" s="125">
        <v>0</v>
      </c>
      <c r="L102" s="125">
        <v>13159.999999999965</v>
      </c>
      <c r="M102" s="125">
        <v>0</v>
      </c>
      <c r="N102" s="125">
        <v>16519.999999999956</v>
      </c>
      <c r="O102" s="125">
        <v>0</v>
      </c>
      <c r="P102" s="125">
        <v>4400</v>
      </c>
      <c r="Q102" s="125">
        <v>5130.0000000000018</v>
      </c>
      <c r="R102" s="125">
        <v>7559.9999999999982</v>
      </c>
      <c r="S102" s="125">
        <v>20700.00000000004</v>
      </c>
      <c r="T102" s="125">
        <v>2450.0000000000027</v>
      </c>
      <c r="U102" s="125">
        <v>0</v>
      </c>
      <c r="V102" s="125">
        <v>0</v>
      </c>
      <c r="W102" s="125">
        <v>0</v>
      </c>
      <c r="X102" s="125">
        <v>0</v>
      </c>
      <c r="Y102" s="125">
        <v>0</v>
      </c>
      <c r="Z102" s="125">
        <v>0</v>
      </c>
      <c r="AA102" s="125">
        <v>0</v>
      </c>
      <c r="AB102" s="125">
        <v>21042.259887005603</v>
      </c>
      <c r="AC102" s="125">
        <v>0</v>
      </c>
      <c r="AD102" s="125">
        <v>0</v>
      </c>
      <c r="AE102" s="125">
        <v>52904.545454545456</v>
      </c>
      <c r="AF102" s="125">
        <v>0</v>
      </c>
      <c r="AG102" s="125">
        <v>0</v>
      </c>
      <c r="AH102" s="125">
        <v>0</v>
      </c>
      <c r="AI102" s="125">
        <v>121300</v>
      </c>
      <c r="AJ102" s="125">
        <v>0</v>
      </c>
      <c r="AK102" s="125">
        <v>0</v>
      </c>
      <c r="AL102" s="125">
        <v>0</v>
      </c>
      <c r="AM102" s="125">
        <v>0</v>
      </c>
      <c r="AN102" s="125">
        <v>0</v>
      </c>
      <c r="AO102" s="125">
        <v>0</v>
      </c>
      <c r="AP102" s="125">
        <v>0</v>
      </c>
      <c r="AQ102" s="125">
        <v>0</v>
      </c>
      <c r="AR102" s="125">
        <v>0</v>
      </c>
      <c r="AS102" s="125">
        <v>0</v>
      </c>
      <c r="AT102" s="125">
        <v>0</v>
      </c>
      <c r="AU102" s="125">
        <v>0</v>
      </c>
      <c r="AV102" s="125">
        <v>655083.74713999999</v>
      </c>
      <c r="AW102" s="125">
        <v>143866.80534155102</v>
      </c>
      <c r="AX102" s="125">
        <v>121300</v>
      </c>
      <c r="AY102" s="125">
        <v>97859.665454545437</v>
      </c>
      <c r="AZ102" s="493">
        <v>920250.55248155096</v>
      </c>
      <c r="BA102" s="493">
        <v>920250.55248155096</v>
      </c>
      <c r="BB102" s="493">
        <v>4265</v>
      </c>
      <c r="BC102" s="493">
        <v>878590</v>
      </c>
      <c r="BD102" s="493">
        <v>0</v>
      </c>
      <c r="BE102" s="493">
        <v>0</v>
      </c>
      <c r="BF102" s="493">
        <v>920250.55248155096</v>
      </c>
      <c r="BG102" s="125">
        <v>920250.55248155096</v>
      </c>
      <c r="BH102" s="125">
        <v>0</v>
      </c>
      <c r="BI102" s="493">
        <v>878590</v>
      </c>
      <c r="BJ102" s="493">
        <v>757290</v>
      </c>
      <c r="BK102" s="125">
        <v>798950.55248155096</v>
      </c>
      <c r="BL102" s="125">
        <v>3878.4007402017037</v>
      </c>
      <c r="BM102" s="125">
        <v>3727.2010833333334</v>
      </c>
      <c r="BN102" s="126">
        <v>4.056654135041958E-2</v>
      </c>
      <c r="BO102" s="126">
        <v>0</v>
      </c>
      <c r="BP102" s="125">
        <v>0</v>
      </c>
      <c r="BQ102" s="493">
        <v>920250.55248155096</v>
      </c>
      <c r="BR102" s="493">
        <v>4467.2356916580147</v>
      </c>
      <c r="BS102" s="493" t="s">
        <v>948</v>
      </c>
      <c r="BT102" s="493">
        <v>4467.2356916580147</v>
      </c>
      <c r="BU102" s="126">
        <v>3.7728768163352244E-2</v>
      </c>
      <c r="BV102" s="125">
        <v>-5477.54</v>
      </c>
      <c r="BW102" s="125">
        <v>914773.01248155092</v>
      </c>
      <c r="BX102" s="125">
        <v>0</v>
      </c>
      <c r="BY102" s="125">
        <v>914773.01248155092</v>
      </c>
      <c r="BZ102" s="125">
        <v>0</v>
      </c>
      <c r="CA102" s="125">
        <v>914773.01248155092</v>
      </c>
      <c r="CB102" s="490">
        <f t="shared" si="5"/>
        <v>105392.84000000008</v>
      </c>
      <c r="CC102" s="490">
        <f t="shared" si="6"/>
        <v>0</v>
      </c>
      <c r="CD102" s="490">
        <f t="shared" si="7"/>
        <v>0</v>
      </c>
      <c r="CE102" s="490">
        <f>IF(ISERROR(VLOOKUP(A102,'20-21 Cfwds'!A:F,3,FALSE)),0,(VLOOKUP(A102,'20-21 Cfwds'!A:F,3,FALSE)))</f>
        <v>105392.84000000008</v>
      </c>
      <c r="CF102" s="490">
        <f>IF(ISERROR(VLOOKUP(A102,'20-21 Cfwds'!A:G,4,FALSE)),0,(VLOOKUP(A102,'20-21 Cfwds'!A:G,4,FALSE)))</f>
        <v>0</v>
      </c>
      <c r="CG102" s="490"/>
      <c r="CH102" s="490"/>
      <c r="CI102" s="531"/>
      <c r="CJ102" s="531"/>
      <c r="CK102" s="531"/>
      <c r="CL102" s="531"/>
      <c r="CM102" s="531"/>
      <c r="CN102" s="531"/>
      <c r="CO102" s="531"/>
      <c r="CP102" s="531"/>
      <c r="CQ102" s="531"/>
      <c r="CR102" s="531"/>
      <c r="CS102" s="531"/>
      <c r="CT102" s="531"/>
      <c r="CU102" s="531"/>
      <c r="CV102" s="531"/>
      <c r="CW102" s="531"/>
      <c r="CX102" s="531"/>
      <c r="CY102" s="531"/>
      <c r="CZ102" s="531"/>
      <c r="DA102" s="531"/>
      <c r="DB102" s="531"/>
      <c r="DC102" s="531"/>
      <c r="DD102" s="531"/>
      <c r="DE102" s="531"/>
      <c r="DF102" s="531"/>
      <c r="DG102" s="531"/>
      <c r="DH102" s="531"/>
      <c r="DI102" s="531"/>
      <c r="DJ102" s="531"/>
      <c r="DK102" s="531"/>
      <c r="DL102" s="531"/>
      <c r="DM102" s="531"/>
      <c r="DN102" s="531"/>
      <c r="DO102" s="531"/>
      <c r="DP102" s="531"/>
      <c r="DQ102" s="531"/>
      <c r="DR102" s="531"/>
      <c r="DS102" s="531"/>
      <c r="DT102" s="531"/>
      <c r="DU102" s="531"/>
      <c r="DV102" s="531"/>
      <c r="DW102" s="531"/>
      <c r="DX102" s="531"/>
      <c r="DY102" s="531"/>
      <c r="DZ102" s="531"/>
      <c r="EA102" s="531"/>
      <c r="EB102" s="531"/>
      <c r="EC102" s="531"/>
      <c r="ED102" s="531"/>
      <c r="EE102" s="531"/>
      <c r="EF102" s="531"/>
      <c r="EG102" s="531"/>
      <c r="EH102" s="531"/>
      <c r="EI102" s="531"/>
      <c r="EJ102" s="531"/>
      <c r="EK102" s="531"/>
      <c r="EL102" s="531"/>
      <c r="EM102" s="531"/>
      <c r="EN102" s="531"/>
      <c r="EO102" s="531"/>
      <c r="EP102" s="531"/>
      <c r="EQ102" s="531"/>
      <c r="ER102" s="531"/>
      <c r="ES102" s="531"/>
      <c r="ET102" s="531"/>
      <c r="EU102" s="531"/>
      <c r="EV102" s="531"/>
      <c r="EW102" s="531"/>
      <c r="EX102" s="531"/>
      <c r="EY102" s="531"/>
      <c r="EZ102" s="531"/>
      <c r="FA102" s="531"/>
    </row>
    <row r="103" spans="1:157" ht="15" customHeight="1">
      <c r="A103" s="486">
        <f>VLOOKUP(D103,'[18]DfE No.'!C:E,3,FALSE)</f>
        <v>560</v>
      </c>
      <c r="B103" s="486">
        <f>VLOOKUP(D103,'Adjusted Factors 22-23'!C:F,4,FALSE)</f>
        <v>0</v>
      </c>
      <c r="C103" s="491">
        <v>124802</v>
      </c>
      <c r="D103" s="491">
        <v>9354024</v>
      </c>
      <c r="E103" s="492" t="s">
        <v>427</v>
      </c>
      <c r="F103" s="332">
        <v>1307</v>
      </c>
      <c r="G103" s="332">
        <v>0</v>
      </c>
      <c r="H103" s="332">
        <v>1307</v>
      </c>
      <c r="I103" s="125">
        <v>0</v>
      </c>
      <c r="J103" s="125">
        <v>3504735.17001</v>
      </c>
      <c r="K103" s="125">
        <v>2679609.6043199999</v>
      </c>
      <c r="L103" s="125">
        <v>0</v>
      </c>
      <c r="M103" s="125">
        <v>73790.000000000102</v>
      </c>
      <c r="N103" s="125">
        <v>0</v>
      </c>
      <c r="O103" s="125">
        <v>178189.99999999971</v>
      </c>
      <c r="P103" s="125">
        <v>0</v>
      </c>
      <c r="Q103" s="125">
        <v>0</v>
      </c>
      <c r="R103" s="125">
        <v>0</v>
      </c>
      <c r="S103" s="125">
        <v>0</v>
      </c>
      <c r="T103" s="125">
        <v>0</v>
      </c>
      <c r="U103" s="125">
        <v>0</v>
      </c>
      <c r="V103" s="125">
        <v>3845.8850574712619</v>
      </c>
      <c r="W103" s="125">
        <v>3405.2107279693505</v>
      </c>
      <c r="X103" s="125">
        <v>4767.2950191570908</v>
      </c>
      <c r="Y103" s="125">
        <v>2603.9846743295034</v>
      </c>
      <c r="Z103" s="125">
        <v>0</v>
      </c>
      <c r="AA103" s="125">
        <v>0</v>
      </c>
      <c r="AB103" s="125">
        <v>0</v>
      </c>
      <c r="AC103" s="125">
        <v>6253.9796716184437</v>
      </c>
      <c r="AD103" s="125">
        <v>0</v>
      </c>
      <c r="AE103" s="125">
        <v>0</v>
      </c>
      <c r="AF103" s="125">
        <v>546384.22486048017</v>
      </c>
      <c r="AG103" s="125">
        <v>0</v>
      </c>
      <c r="AH103" s="125">
        <v>0</v>
      </c>
      <c r="AI103" s="125">
        <v>121300</v>
      </c>
      <c r="AJ103" s="125">
        <v>0</v>
      </c>
      <c r="AK103" s="125">
        <v>0</v>
      </c>
      <c r="AL103" s="125">
        <v>50000</v>
      </c>
      <c r="AM103" s="125">
        <v>308224</v>
      </c>
      <c r="AN103" s="125">
        <v>0</v>
      </c>
      <c r="AO103" s="125">
        <v>0</v>
      </c>
      <c r="AP103" s="125">
        <v>0</v>
      </c>
      <c r="AQ103" s="125">
        <v>0</v>
      </c>
      <c r="AR103" s="125">
        <v>0</v>
      </c>
      <c r="AS103" s="125">
        <v>0</v>
      </c>
      <c r="AT103" s="125">
        <v>0</v>
      </c>
      <c r="AU103" s="125">
        <v>0</v>
      </c>
      <c r="AV103" s="125">
        <v>6184344.7743299995</v>
      </c>
      <c r="AW103" s="125">
        <v>819240.58001102565</v>
      </c>
      <c r="AX103" s="125">
        <v>479524</v>
      </c>
      <c r="AY103" s="125">
        <v>689680.53259994369</v>
      </c>
      <c r="AZ103" s="493">
        <v>7483109.3543410255</v>
      </c>
      <c r="BA103" s="493">
        <v>7124885.3543410255</v>
      </c>
      <c r="BB103" s="493">
        <v>5525</v>
      </c>
      <c r="BC103" s="493">
        <v>7221175</v>
      </c>
      <c r="BD103" s="493">
        <v>0</v>
      </c>
      <c r="BE103" s="493">
        <v>96289.645658974536</v>
      </c>
      <c r="BF103" s="493">
        <v>7579399</v>
      </c>
      <c r="BG103" s="125">
        <v>0</v>
      </c>
      <c r="BH103" s="125">
        <v>7579399.0000000009</v>
      </c>
      <c r="BI103" s="493">
        <v>7579399</v>
      </c>
      <c r="BJ103" s="493">
        <v>7149875</v>
      </c>
      <c r="BK103" s="125">
        <v>7149875</v>
      </c>
      <c r="BL103" s="125">
        <v>5470.4475899005356</v>
      </c>
      <c r="BM103" s="125">
        <v>5362.1851851851852</v>
      </c>
      <c r="BN103" s="126">
        <v>2.0189978707647244E-2</v>
      </c>
      <c r="BO103" s="126">
        <v>0</v>
      </c>
      <c r="BP103" s="125">
        <v>0</v>
      </c>
      <c r="BQ103" s="493">
        <v>7579399</v>
      </c>
      <c r="BR103" s="493">
        <v>5525</v>
      </c>
      <c r="BS103" s="493" t="s">
        <v>948</v>
      </c>
      <c r="BT103" s="493">
        <v>5799.0811017597553</v>
      </c>
      <c r="BU103" s="126">
        <v>2.0901875311263973E-2</v>
      </c>
      <c r="BV103" s="125">
        <v>-33027.89</v>
      </c>
      <c r="BW103" s="125">
        <v>7546371.1100000003</v>
      </c>
      <c r="BX103" s="125">
        <v>0</v>
      </c>
      <c r="BY103" s="125">
        <v>7546371.1100000003</v>
      </c>
      <c r="BZ103" s="125">
        <v>308224</v>
      </c>
      <c r="CA103" s="125">
        <v>7238147.1100000003</v>
      </c>
      <c r="CB103" s="490">
        <f t="shared" si="5"/>
        <v>1097850.9300000006</v>
      </c>
      <c r="CC103" s="490">
        <f t="shared" si="6"/>
        <v>979.63000000000102</v>
      </c>
      <c r="CD103" s="490">
        <f t="shared" si="7"/>
        <v>96289.645658974536</v>
      </c>
      <c r="CE103" s="490">
        <f>IF(ISERROR(VLOOKUP(A103,'20-21 Cfwds'!A:F,3,FALSE)),0,(VLOOKUP(A103,'20-21 Cfwds'!A:F,3,FALSE)))</f>
        <v>1097850.9300000006</v>
      </c>
      <c r="CF103" s="490">
        <f>IF(ISERROR(VLOOKUP(A103,'20-21 Cfwds'!A:G,4,FALSE)),0,(VLOOKUP(A103,'20-21 Cfwds'!A:G,4,FALSE)))</f>
        <v>979.63000000000102</v>
      </c>
      <c r="CG103" s="490"/>
      <c r="CH103" s="490"/>
      <c r="CI103" s="531"/>
      <c r="CJ103" s="531"/>
      <c r="CK103" s="531"/>
      <c r="CL103" s="531"/>
      <c r="CM103" s="531"/>
      <c r="CN103" s="531"/>
      <c r="CO103" s="531"/>
      <c r="CP103" s="531"/>
      <c r="CQ103" s="531"/>
      <c r="CR103" s="531"/>
      <c r="CS103" s="531"/>
      <c r="CT103" s="531"/>
      <c r="CU103" s="531"/>
      <c r="CV103" s="531"/>
      <c r="CW103" s="531"/>
      <c r="CX103" s="531"/>
      <c r="CY103" s="531"/>
      <c r="CZ103" s="531"/>
      <c r="DA103" s="531"/>
      <c r="DB103" s="531"/>
      <c r="DC103" s="531"/>
      <c r="DD103" s="531"/>
      <c r="DE103" s="531"/>
      <c r="DF103" s="531"/>
      <c r="DG103" s="531"/>
      <c r="DH103" s="531"/>
      <c r="DI103" s="531"/>
      <c r="DJ103" s="531"/>
      <c r="DK103" s="531"/>
      <c r="DL103" s="531"/>
      <c r="DM103" s="531"/>
      <c r="DN103" s="531"/>
      <c r="DO103" s="531"/>
      <c r="DP103" s="531"/>
      <c r="DQ103" s="531"/>
      <c r="DR103" s="531"/>
      <c r="DS103" s="531"/>
      <c r="DT103" s="531"/>
      <c r="DU103" s="531"/>
      <c r="DV103" s="531"/>
      <c r="DW103" s="531"/>
      <c r="DX103" s="531"/>
      <c r="DY103" s="531"/>
      <c r="DZ103" s="531"/>
      <c r="EA103" s="531"/>
      <c r="EB103" s="531"/>
      <c r="EC103" s="531"/>
      <c r="ED103" s="531"/>
      <c r="EE103" s="531"/>
      <c r="EF103" s="531"/>
      <c r="EG103" s="531"/>
      <c r="EH103" s="531"/>
      <c r="EI103" s="531"/>
      <c r="EJ103" s="531"/>
      <c r="EK103" s="531"/>
      <c r="EL103" s="531"/>
      <c r="EM103" s="531"/>
      <c r="EN103" s="531"/>
      <c r="EO103" s="531"/>
      <c r="EP103" s="531"/>
      <c r="EQ103" s="531"/>
      <c r="ER103" s="531"/>
      <c r="ES103" s="531"/>
      <c r="ET103" s="531"/>
      <c r="EU103" s="531"/>
      <c r="EV103" s="531"/>
      <c r="EW103" s="531"/>
      <c r="EX103" s="531"/>
      <c r="EY103" s="531"/>
      <c r="EZ103" s="531"/>
      <c r="FA103" s="531"/>
    </row>
    <row r="104" spans="1:157" s="606" customFormat="1" ht="15" customHeight="1">
      <c r="A104" s="597">
        <f>VLOOKUP(D104,'[18]DfE No.'!C:E,3,FALSE)</f>
        <v>370</v>
      </c>
      <c r="B104" s="597">
        <f>VLOOKUP(D104,'Adjusted Factors 22-23'!C:F,4,FALSE)</f>
        <v>0</v>
      </c>
      <c r="C104" s="598">
        <v>124840</v>
      </c>
      <c r="D104" s="598">
        <v>9354090</v>
      </c>
      <c r="E104" s="599" t="s">
        <v>319</v>
      </c>
      <c r="F104" s="600">
        <v>1282</v>
      </c>
      <c r="G104" s="600">
        <v>0</v>
      </c>
      <c r="H104" s="600">
        <v>1282</v>
      </c>
      <c r="I104" s="601">
        <v>0</v>
      </c>
      <c r="J104" s="601">
        <v>3383261.67888</v>
      </c>
      <c r="K104" s="601">
        <v>2689759.6406999999</v>
      </c>
      <c r="L104" s="601">
        <v>0</v>
      </c>
      <c r="M104" s="601">
        <v>75669.999999999971</v>
      </c>
      <c r="N104" s="601">
        <v>0</v>
      </c>
      <c r="O104" s="601">
        <v>190300.00000000003</v>
      </c>
      <c r="P104" s="601">
        <v>0</v>
      </c>
      <c r="Q104" s="601">
        <v>0</v>
      </c>
      <c r="R104" s="601">
        <v>0</v>
      </c>
      <c r="S104" s="601">
        <v>0</v>
      </c>
      <c r="T104" s="601">
        <v>0</v>
      </c>
      <c r="U104" s="601">
        <v>0</v>
      </c>
      <c r="V104" s="601">
        <v>57919.999999999993</v>
      </c>
      <c r="W104" s="601">
        <v>76500.000000000015</v>
      </c>
      <c r="X104" s="601">
        <v>15470</v>
      </c>
      <c r="Y104" s="601">
        <v>16900</v>
      </c>
      <c r="Z104" s="601">
        <v>2100</v>
      </c>
      <c r="AA104" s="601">
        <v>0</v>
      </c>
      <c r="AB104" s="601">
        <v>0</v>
      </c>
      <c r="AC104" s="601">
        <v>38460</v>
      </c>
      <c r="AD104" s="601">
        <v>0</v>
      </c>
      <c r="AE104" s="601">
        <v>0</v>
      </c>
      <c r="AF104" s="601">
        <v>436043.73293653899</v>
      </c>
      <c r="AG104" s="601">
        <v>0</v>
      </c>
      <c r="AH104" s="601">
        <v>0</v>
      </c>
      <c r="AI104" s="601">
        <v>121300</v>
      </c>
      <c r="AJ104" s="601">
        <v>0</v>
      </c>
      <c r="AK104" s="601">
        <v>0</v>
      </c>
      <c r="AL104" s="601">
        <v>0</v>
      </c>
      <c r="AM104" s="601">
        <v>222720</v>
      </c>
      <c r="AN104" s="601">
        <v>0</v>
      </c>
      <c r="AO104" s="601">
        <v>0</v>
      </c>
      <c r="AP104" s="601">
        <v>0</v>
      </c>
      <c r="AQ104" s="601">
        <v>0</v>
      </c>
      <c r="AR104" s="601">
        <v>0</v>
      </c>
      <c r="AS104" s="601">
        <v>0</v>
      </c>
      <c r="AT104" s="601">
        <v>0</v>
      </c>
      <c r="AU104" s="601">
        <v>0</v>
      </c>
      <c r="AV104" s="601">
        <v>6073021.3195799999</v>
      </c>
      <c r="AW104" s="601">
        <v>909363.73293653899</v>
      </c>
      <c r="AX104" s="601">
        <v>344020</v>
      </c>
      <c r="AY104" s="601">
        <v>663468.85293653898</v>
      </c>
      <c r="AZ104" s="602">
        <v>7326405.0525165386</v>
      </c>
      <c r="BA104" s="602">
        <v>7103685.0525165386</v>
      </c>
      <c r="BB104" s="602">
        <v>5525</v>
      </c>
      <c r="BC104" s="602">
        <v>7083050</v>
      </c>
      <c r="BD104" s="602">
        <v>0</v>
      </c>
      <c r="BE104" s="602">
        <v>0</v>
      </c>
      <c r="BF104" s="602">
        <v>7326405.0525165386</v>
      </c>
      <c r="BG104" s="601">
        <v>0</v>
      </c>
      <c r="BH104" s="601">
        <v>7326405.0525165386</v>
      </c>
      <c r="BI104" s="602">
        <v>7305770</v>
      </c>
      <c r="BJ104" s="602">
        <v>6961750</v>
      </c>
      <c r="BK104" s="601">
        <v>6982385.0525165386</v>
      </c>
      <c r="BL104" s="601">
        <v>5446.4782000909036</v>
      </c>
      <c r="BM104" s="601">
        <v>5320.0117462803446</v>
      </c>
      <c r="BN104" s="603">
        <v>2.3771837327047633E-2</v>
      </c>
      <c r="BO104" s="603">
        <v>0</v>
      </c>
      <c r="BP104" s="601">
        <v>0</v>
      </c>
      <c r="BQ104" s="602">
        <v>7326405.0525165386</v>
      </c>
      <c r="BR104" s="602">
        <v>5541.0959848022922</v>
      </c>
      <c r="BS104" s="602" t="s">
        <v>948</v>
      </c>
      <c r="BT104" s="602">
        <v>5714.8245339442583</v>
      </c>
      <c r="BU104" s="603">
        <v>2.2438109026653441E-2</v>
      </c>
      <c r="BV104" s="601">
        <v>-32396.14</v>
      </c>
      <c r="BW104" s="601">
        <v>7294008.912516539</v>
      </c>
      <c r="BX104" s="601">
        <v>0</v>
      </c>
      <c r="BY104" s="601">
        <v>7294008.912516539</v>
      </c>
      <c r="BZ104" s="601">
        <v>222720</v>
      </c>
      <c r="CA104" s="601">
        <v>7071288.912516539</v>
      </c>
      <c r="CB104" s="604">
        <f t="shared" si="5"/>
        <v>279914.2600000063</v>
      </c>
      <c r="CC104" s="604">
        <f t="shared" si="6"/>
        <v>14206.599999999999</v>
      </c>
      <c r="CD104" s="604">
        <f t="shared" si="7"/>
        <v>0</v>
      </c>
      <c r="CE104" s="604">
        <f>IF(ISERROR(VLOOKUP(A104,'20-21 Cfwds'!A:F,3,FALSE)),0,(VLOOKUP(A104,'20-21 Cfwds'!A:F,3,FALSE)))</f>
        <v>279914.2600000063</v>
      </c>
      <c r="CF104" s="604">
        <f>IF(ISERROR(VLOOKUP(A104,'20-21 Cfwds'!A:G,4,FALSE)),0,(VLOOKUP(A104,'20-21 Cfwds'!A:G,4,FALSE)))</f>
        <v>14206.599999999999</v>
      </c>
      <c r="CG104" s="604"/>
      <c r="CH104" s="604"/>
      <c r="CI104" s="605"/>
      <c r="CJ104" s="605"/>
      <c r="CK104" s="605"/>
      <c r="CL104" s="605"/>
      <c r="CM104" s="605"/>
      <c r="CN104" s="605"/>
      <c r="CO104" s="605"/>
      <c r="CP104" s="605"/>
      <c r="CQ104" s="605"/>
      <c r="CR104" s="605"/>
      <c r="CS104" s="605"/>
      <c r="CT104" s="605"/>
      <c r="CU104" s="605"/>
      <c r="CV104" s="605"/>
      <c r="CW104" s="605"/>
      <c r="CX104" s="605"/>
      <c r="CY104" s="605"/>
      <c r="CZ104" s="605"/>
      <c r="DA104" s="605"/>
      <c r="DB104" s="605"/>
      <c r="DC104" s="605"/>
      <c r="DD104" s="605"/>
      <c r="DE104" s="605"/>
      <c r="DF104" s="605"/>
      <c r="DG104" s="605"/>
      <c r="DH104" s="605"/>
      <c r="DI104" s="605"/>
      <c r="DJ104" s="605"/>
      <c r="DK104" s="605"/>
      <c r="DL104" s="605"/>
      <c r="DM104" s="605"/>
      <c r="DN104" s="605"/>
      <c r="DO104" s="605"/>
      <c r="DP104" s="605"/>
      <c r="DQ104" s="605"/>
      <c r="DR104" s="605"/>
      <c r="DS104" s="605"/>
      <c r="DT104" s="605"/>
      <c r="DU104" s="605"/>
      <c r="DV104" s="605"/>
      <c r="DW104" s="605"/>
      <c r="DX104" s="605"/>
      <c r="DY104" s="605"/>
      <c r="DZ104" s="605"/>
      <c r="EA104" s="605"/>
      <c r="EB104" s="605"/>
      <c r="EC104" s="605"/>
      <c r="ED104" s="605"/>
      <c r="EE104" s="605"/>
      <c r="EF104" s="605"/>
      <c r="EG104" s="605"/>
      <c r="EH104" s="605"/>
      <c r="EI104" s="605"/>
      <c r="EJ104" s="605"/>
      <c r="EK104" s="605"/>
      <c r="EL104" s="605"/>
      <c r="EM104" s="605"/>
      <c r="EN104" s="605"/>
      <c r="EO104" s="605"/>
      <c r="EP104" s="605"/>
      <c r="EQ104" s="605"/>
      <c r="ER104" s="605"/>
      <c r="ES104" s="605"/>
      <c r="ET104" s="605"/>
      <c r="EU104" s="605"/>
      <c r="EV104" s="605"/>
      <c r="EW104" s="605"/>
      <c r="EX104" s="605"/>
      <c r="EY104" s="605"/>
      <c r="EZ104" s="605"/>
      <c r="FA104" s="605"/>
    </row>
    <row r="105" spans="1:157" ht="15" customHeight="1">
      <c r="A105" s="486">
        <f>VLOOKUP(D105,'[18]DfE No.'!C:E,3,FALSE)</f>
        <v>552</v>
      </c>
      <c r="B105" s="486">
        <f>VLOOKUP(D105,'Adjusted Factors 22-23'!C:F,4,FALSE)</f>
        <v>0</v>
      </c>
      <c r="C105" s="491">
        <v>124856</v>
      </c>
      <c r="D105" s="491">
        <v>9354500</v>
      </c>
      <c r="E105" s="492" t="s">
        <v>1004</v>
      </c>
      <c r="F105" s="332">
        <v>1195</v>
      </c>
      <c r="G105" s="332">
        <v>0</v>
      </c>
      <c r="H105" s="332">
        <v>1195</v>
      </c>
      <c r="I105" s="125">
        <v>0</v>
      </c>
      <c r="J105" s="125">
        <v>3230295.06042</v>
      </c>
      <c r="K105" s="125">
        <v>2420783.6766300001</v>
      </c>
      <c r="L105" s="125">
        <v>0</v>
      </c>
      <c r="M105" s="125">
        <v>97290.00000000016</v>
      </c>
      <c r="N105" s="125">
        <v>0</v>
      </c>
      <c r="O105" s="125">
        <v>223169.99999999985</v>
      </c>
      <c r="P105" s="125">
        <v>0</v>
      </c>
      <c r="Q105" s="125">
        <v>0</v>
      </c>
      <c r="R105" s="125">
        <v>0</v>
      </c>
      <c r="S105" s="125">
        <v>0</v>
      </c>
      <c r="T105" s="125">
        <v>0</v>
      </c>
      <c r="U105" s="125">
        <v>0</v>
      </c>
      <c r="V105" s="125">
        <v>61698.151260504179</v>
      </c>
      <c r="W105" s="125">
        <v>52494.64285714279</v>
      </c>
      <c r="X105" s="125">
        <v>597.50000000000034</v>
      </c>
      <c r="Y105" s="125">
        <v>1305.4621848739473</v>
      </c>
      <c r="Z105" s="125">
        <v>0</v>
      </c>
      <c r="AA105" s="125">
        <v>0</v>
      </c>
      <c r="AB105" s="125">
        <v>0</v>
      </c>
      <c r="AC105" s="125">
        <v>16844.095477386942</v>
      </c>
      <c r="AD105" s="125">
        <v>0</v>
      </c>
      <c r="AE105" s="125">
        <v>0</v>
      </c>
      <c r="AF105" s="125">
        <v>593513.52596992219</v>
      </c>
      <c r="AG105" s="125">
        <v>0</v>
      </c>
      <c r="AH105" s="125">
        <v>0</v>
      </c>
      <c r="AI105" s="125">
        <v>121300</v>
      </c>
      <c r="AJ105" s="125">
        <v>0</v>
      </c>
      <c r="AK105" s="125">
        <v>0</v>
      </c>
      <c r="AL105" s="125">
        <v>0</v>
      </c>
      <c r="AM105" s="125">
        <v>190720</v>
      </c>
      <c r="AN105" s="125">
        <v>0</v>
      </c>
      <c r="AO105" s="125">
        <v>0</v>
      </c>
      <c r="AP105" s="125">
        <v>0</v>
      </c>
      <c r="AQ105" s="125">
        <v>0</v>
      </c>
      <c r="AR105" s="125">
        <v>0</v>
      </c>
      <c r="AS105" s="125">
        <v>0</v>
      </c>
      <c r="AT105" s="125">
        <v>0</v>
      </c>
      <c r="AU105" s="125">
        <v>0</v>
      </c>
      <c r="AV105" s="125">
        <v>5651078.7370500006</v>
      </c>
      <c r="AW105" s="125">
        <v>1046913.37774983</v>
      </c>
      <c r="AX105" s="125">
        <v>312020</v>
      </c>
      <c r="AY105" s="125">
        <v>821786.52412118262</v>
      </c>
      <c r="AZ105" s="493">
        <v>7010012.1147998311</v>
      </c>
      <c r="BA105" s="493">
        <v>6819292.1147998311</v>
      </c>
      <c r="BB105" s="493">
        <v>5525</v>
      </c>
      <c r="BC105" s="493">
        <v>6602375</v>
      </c>
      <c r="BD105" s="493">
        <v>0</v>
      </c>
      <c r="BE105" s="493">
        <v>0</v>
      </c>
      <c r="BF105" s="493">
        <v>7010012.1147998311</v>
      </c>
      <c r="BG105" s="125">
        <v>0</v>
      </c>
      <c r="BH105" s="125">
        <v>7010012.114799832</v>
      </c>
      <c r="BI105" s="493">
        <v>6793095</v>
      </c>
      <c r="BJ105" s="493">
        <v>6481075</v>
      </c>
      <c r="BK105" s="125">
        <v>6697992.1147998311</v>
      </c>
      <c r="BL105" s="125">
        <v>5605.0143220082273</v>
      </c>
      <c r="BM105" s="125">
        <v>5397.6557936601857</v>
      </c>
      <c r="BN105" s="126">
        <v>3.8416404505006489E-2</v>
      </c>
      <c r="BO105" s="126">
        <v>0</v>
      </c>
      <c r="BP105" s="125">
        <v>0</v>
      </c>
      <c r="BQ105" s="493">
        <v>7010012.1147998311</v>
      </c>
      <c r="BR105" s="493">
        <v>5706.5205981588542</v>
      </c>
      <c r="BS105" s="493" t="s">
        <v>948</v>
      </c>
      <c r="BT105" s="493">
        <v>5866.118924518687</v>
      </c>
      <c r="BU105" s="126">
        <v>3.6158836478490164E-2</v>
      </c>
      <c r="BV105" s="125">
        <v>-30197.649999999998</v>
      </c>
      <c r="BW105" s="125">
        <v>6979814.4647998307</v>
      </c>
      <c r="BX105" s="125">
        <v>0</v>
      </c>
      <c r="BY105" s="125">
        <v>6979814.4647998307</v>
      </c>
      <c r="BZ105" s="125">
        <v>190720</v>
      </c>
      <c r="CA105" s="125">
        <v>6789094.4647998307</v>
      </c>
      <c r="CB105" s="490">
        <f t="shared" si="5"/>
        <v>224260.61000000127</v>
      </c>
      <c r="CC105" s="490">
        <f t="shared" si="6"/>
        <v>87725.01</v>
      </c>
      <c r="CD105" s="490">
        <f t="shared" si="7"/>
        <v>0</v>
      </c>
      <c r="CE105" s="490">
        <f>IF(ISERROR(VLOOKUP(A105,'20-21 Cfwds'!A:F,3,FALSE)),0,(VLOOKUP(A105,'20-21 Cfwds'!A:F,3,FALSE)))</f>
        <v>224260.61000000127</v>
      </c>
      <c r="CF105" s="490">
        <f>IF(ISERROR(VLOOKUP(A105,'20-21 Cfwds'!A:G,4,FALSE)),0,(VLOOKUP(A105,'20-21 Cfwds'!A:G,4,FALSE)))</f>
        <v>87725.01</v>
      </c>
      <c r="CG105" s="490"/>
      <c r="CH105" s="490"/>
      <c r="CI105" s="531"/>
      <c r="CJ105" s="531"/>
      <c r="CK105" s="531"/>
      <c r="CL105" s="531"/>
      <c r="CM105" s="531"/>
      <c r="CN105" s="531"/>
      <c r="CO105" s="531"/>
      <c r="CP105" s="531"/>
      <c r="CQ105" s="531"/>
      <c r="CR105" s="531"/>
      <c r="CS105" s="531"/>
      <c r="CT105" s="531"/>
      <c r="CU105" s="531"/>
      <c r="CV105" s="531"/>
      <c r="CW105" s="531"/>
      <c r="CX105" s="531"/>
      <c r="CY105" s="531"/>
      <c r="CZ105" s="531"/>
      <c r="DA105" s="531"/>
      <c r="DB105" s="531"/>
      <c r="DC105" s="531"/>
      <c r="DD105" s="531"/>
      <c r="DE105" s="531"/>
      <c r="DF105" s="531"/>
      <c r="DG105" s="531"/>
      <c r="DH105" s="531"/>
      <c r="DI105" s="531"/>
      <c r="DJ105" s="531"/>
      <c r="DK105" s="531"/>
      <c r="DL105" s="531"/>
      <c r="DM105" s="531"/>
      <c r="DN105" s="531"/>
      <c r="DO105" s="531"/>
      <c r="DP105" s="531"/>
      <c r="DQ105" s="531"/>
      <c r="DR105" s="531"/>
      <c r="DS105" s="531"/>
      <c r="DT105" s="531"/>
      <c r="DU105" s="531"/>
      <c r="DV105" s="531"/>
      <c r="DW105" s="531"/>
      <c r="DX105" s="531"/>
      <c r="DY105" s="531"/>
      <c r="DZ105" s="531"/>
      <c r="EA105" s="531"/>
      <c r="EB105" s="531"/>
      <c r="EC105" s="531"/>
      <c r="ED105" s="531"/>
      <c r="EE105" s="531"/>
      <c r="EF105" s="531"/>
      <c r="EG105" s="531"/>
      <c r="EH105" s="531"/>
      <c r="EI105" s="531"/>
      <c r="EJ105" s="531"/>
      <c r="EK105" s="531"/>
      <c r="EL105" s="531"/>
      <c r="EM105" s="531"/>
      <c r="EN105" s="531"/>
      <c r="EO105" s="531"/>
      <c r="EP105" s="531"/>
      <c r="EQ105" s="531"/>
      <c r="ER105" s="531"/>
      <c r="ES105" s="531"/>
      <c r="ET105" s="531"/>
      <c r="EU105" s="531"/>
      <c r="EV105" s="531"/>
      <c r="EW105" s="531"/>
      <c r="EX105" s="531"/>
      <c r="EY105" s="531"/>
      <c r="EZ105" s="531"/>
      <c r="FA105" s="531"/>
    </row>
    <row r="106" spans="1:157" ht="15" customHeight="1">
      <c r="A106" s="486">
        <f>VLOOKUP(D106,'[18]DfE No.'!C:E,3,FALSE)</f>
        <v>553</v>
      </c>
      <c r="B106" s="486">
        <f>VLOOKUP(D106,'Adjusted Factors 22-23'!C:F,4,FALSE)</f>
        <v>0</v>
      </c>
      <c r="C106" s="491">
        <v>124861</v>
      </c>
      <c r="D106" s="491">
        <v>9354600</v>
      </c>
      <c r="E106" s="492" t="s">
        <v>420</v>
      </c>
      <c r="F106" s="332">
        <v>791</v>
      </c>
      <c r="G106" s="332">
        <v>0</v>
      </c>
      <c r="H106" s="332">
        <v>791</v>
      </c>
      <c r="I106" s="125">
        <v>0</v>
      </c>
      <c r="J106" s="125">
        <v>2182023.8221499999</v>
      </c>
      <c r="K106" s="125">
        <v>1552955.56614</v>
      </c>
      <c r="L106" s="125">
        <v>0</v>
      </c>
      <c r="M106" s="125">
        <v>47940.000000000095</v>
      </c>
      <c r="N106" s="125">
        <v>0</v>
      </c>
      <c r="O106" s="125">
        <v>108989.99999999994</v>
      </c>
      <c r="P106" s="125">
        <v>0</v>
      </c>
      <c r="Q106" s="125">
        <v>0</v>
      </c>
      <c r="R106" s="125">
        <v>0</v>
      </c>
      <c r="S106" s="125">
        <v>0</v>
      </c>
      <c r="T106" s="125">
        <v>0</v>
      </c>
      <c r="U106" s="125">
        <v>0</v>
      </c>
      <c r="V106" s="125">
        <v>27050.99236641232</v>
      </c>
      <c r="W106" s="125">
        <v>25662.213740458006</v>
      </c>
      <c r="X106" s="125">
        <v>8382.989821882953</v>
      </c>
      <c r="Y106" s="125">
        <v>9812.0229007633825</v>
      </c>
      <c r="Z106" s="125">
        <v>0</v>
      </c>
      <c r="AA106" s="125">
        <v>0</v>
      </c>
      <c r="AB106" s="125">
        <v>0</v>
      </c>
      <c r="AC106" s="125">
        <v>22411.666666666642</v>
      </c>
      <c r="AD106" s="125">
        <v>0</v>
      </c>
      <c r="AE106" s="125">
        <v>0</v>
      </c>
      <c r="AF106" s="125">
        <v>313842.1294543125</v>
      </c>
      <c r="AG106" s="125">
        <v>0</v>
      </c>
      <c r="AH106" s="125">
        <v>0</v>
      </c>
      <c r="AI106" s="125">
        <v>121300</v>
      </c>
      <c r="AJ106" s="125">
        <v>0</v>
      </c>
      <c r="AK106" s="125">
        <v>0</v>
      </c>
      <c r="AL106" s="125">
        <v>0</v>
      </c>
      <c r="AM106" s="125">
        <v>17920</v>
      </c>
      <c r="AN106" s="125">
        <v>0</v>
      </c>
      <c r="AO106" s="125">
        <v>0</v>
      </c>
      <c r="AP106" s="125">
        <v>0</v>
      </c>
      <c r="AQ106" s="125">
        <v>0</v>
      </c>
      <c r="AR106" s="125">
        <v>0</v>
      </c>
      <c r="AS106" s="125">
        <v>0</v>
      </c>
      <c r="AT106" s="125">
        <v>0</v>
      </c>
      <c r="AU106" s="125">
        <v>0</v>
      </c>
      <c r="AV106" s="125">
        <v>3734979.3882900001</v>
      </c>
      <c r="AW106" s="125">
        <v>564092.01495049591</v>
      </c>
      <c r="AX106" s="125">
        <v>139220</v>
      </c>
      <c r="AY106" s="125">
        <v>437756.35886907083</v>
      </c>
      <c r="AZ106" s="493">
        <v>4438291.4032404963</v>
      </c>
      <c r="BA106" s="493">
        <v>4420371.4032404963</v>
      </c>
      <c r="BB106" s="493">
        <v>5525</v>
      </c>
      <c r="BC106" s="493">
        <v>4370275</v>
      </c>
      <c r="BD106" s="493">
        <v>0</v>
      </c>
      <c r="BE106" s="493">
        <v>0</v>
      </c>
      <c r="BF106" s="493">
        <v>4438291.4032404963</v>
      </c>
      <c r="BG106" s="125">
        <v>0</v>
      </c>
      <c r="BH106" s="125">
        <v>4438291.4032404954</v>
      </c>
      <c r="BI106" s="493">
        <v>4388195</v>
      </c>
      <c r="BJ106" s="493">
        <v>4248975</v>
      </c>
      <c r="BK106" s="125">
        <v>4299071.4032404963</v>
      </c>
      <c r="BL106" s="125">
        <v>5434.9828106706655</v>
      </c>
      <c r="BM106" s="125">
        <v>5258.6855670103096</v>
      </c>
      <c r="BN106" s="126">
        <v>3.3524963874306174E-2</v>
      </c>
      <c r="BO106" s="126">
        <v>0</v>
      </c>
      <c r="BP106" s="125">
        <v>0</v>
      </c>
      <c r="BQ106" s="493">
        <v>4438291.4032404963</v>
      </c>
      <c r="BR106" s="493">
        <v>5588.333000304041</v>
      </c>
      <c r="BS106" s="493" t="s">
        <v>948</v>
      </c>
      <c r="BT106" s="493">
        <v>5610.9878675606778</v>
      </c>
      <c r="BU106" s="126">
        <v>3.1793331033252992E-2</v>
      </c>
      <c r="BV106" s="125">
        <v>-19988.57</v>
      </c>
      <c r="BW106" s="125">
        <v>4418302.833240496</v>
      </c>
      <c r="BX106" s="125">
        <v>0</v>
      </c>
      <c r="BY106" s="125">
        <v>4418302.833240496</v>
      </c>
      <c r="BZ106" s="125">
        <v>17920</v>
      </c>
      <c r="CA106" s="125">
        <v>4400382.833240496</v>
      </c>
      <c r="CB106" s="490">
        <f t="shared" si="5"/>
        <v>162173.04999999888</v>
      </c>
      <c r="CC106" s="490">
        <f t="shared" si="6"/>
        <v>0</v>
      </c>
      <c r="CD106" s="490">
        <f t="shared" si="7"/>
        <v>0</v>
      </c>
      <c r="CE106" s="490">
        <f>IF(ISERROR(VLOOKUP(A106,'20-21 Cfwds'!A:F,3,FALSE)),0,(VLOOKUP(A106,'20-21 Cfwds'!A:F,3,FALSE)))</f>
        <v>162173.04999999888</v>
      </c>
      <c r="CF106" s="490">
        <f>IF(ISERROR(VLOOKUP(A106,'20-21 Cfwds'!A:G,4,FALSE)),0,(VLOOKUP(A106,'20-21 Cfwds'!A:G,4,FALSE)))</f>
        <v>0</v>
      </c>
      <c r="CG106" s="490"/>
      <c r="CH106" s="490"/>
      <c r="CI106" s="531"/>
      <c r="CJ106" s="531"/>
      <c r="CK106" s="531"/>
      <c r="CL106" s="531"/>
      <c r="CM106" s="531"/>
      <c r="CN106" s="531"/>
      <c r="CO106" s="531"/>
      <c r="CP106" s="531"/>
      <c r="CQ106" s="531"/>
      <c r="CR106" s="531"/>
      <c r="CS106" s="531"/>
      <c r="CT106" s="531"/>
      <c r="CU106" s="531"/>
      <c r="CV106" s="531"/>
      <c r="CW106" s="531"/>
      <c r="CX106" s="531"/>
      <c r="CY106" s="531"/>
      <c r="CZ106" s="531"/>
      <c r="DA106" s="531"/>
      <c r="DB106" s="531"/>
      <c r="DC106" s="531"/>
      <c r="DD106" s="531"/>
      <c r="DE106" s="531"/>
      <c r="DF106" s="531"/>
      <c r="DG106" s="531"/>
      <c r="DH106" s="531"/>
      <c r="DI106" s="531"/>
      <c r="DJ106" s="531"/>
      <c r="DK106" s="531"/>
      <c r="DL106" s="531"/>
      <c r="DM106" s="531"/>
      <c r="DN106" s="531"/>
      <c r="DO106" s="531"/>
      <c r="DP106" s="531"/>
      <c r="DQ106" s="531"/>
      <c r="DR106" s="531"/>
      <c r="DS106" s="531"/>
      <c r="DT106" s="531"/>
      <c r="DU106" s="531"/>
      <c r="DV106" s="531"/>
      <c r="DW106" s="531"/>
      <c r="DX106" s="531"/>
      <c r="DY106" s="531"/>
      <c r="DZ106" s="531"/>
      <c r="EA106" s="531"/>
      <c r="EB106" s="531"/>
      <c r="EC106" s="531"/>
      <c r="ED106" s="531"/>
      <c r="EE106" s="531"/>
      <c r="EF106" s="531"/>
      <c r="EG106" s="531"/>
      <c r="EH106" s="531"/>
      <c r="EI106" s="531"/>
      <c r="EJ106" s="531"/>
      <c r="EK106" s="531"/>
      <c r="EL106" s="531"/>
      <c r="EM106" s="531"/>
      <c r="EN106" s="531"/>
      <c r="EO106" s="531"/>
      <c r="EP106" s="531"/>
      <c r="EQ106" s="531"/>
      <c r="ER106" s="531"/>
      <c r="ES106" s="531"/>
      <c r="ET106" s="531"/>
      <c r="EU106" s="531"/>
      <c r="EV106" s="531"/>
      <c r="EW106" s="531"/>
      <c r="EX106" s="531"/>
      <c r="EY106" s="531"/>
      <c r="EZ106" s="531"/>
      <c r="FA106" s="531"/>
    </row>
    <row r="107" spans="1:157" ht="15" customHeight="1">
      <c r="A107" s="486">
        <f>VLOOKUP(D107,'[18]DfE No.'!C:E,3,FALSE)</f>
        <v>233</v>
      </c>
      <c r="B107" s="486" t="str">
        <f>VLOOKUP(D107,'Adjusted Factors 22-23'!C:F,4,FALSE)</f>
        <v>Recoupment Academy</v>
      </c>
      <c r="C107" s="491">
        <v>138117</v>
      </c>
      <c r="D107" s="491">
        <v>9352000</v>
      </c>
      <c r="E107" s="492" t="s">
        <v>547</v>
      </c>
      <c r="F107" s="332">
        <v>132</v>
      </c>
      <c r="G107" s="332">
        <v>132</v>
      </c>
      <c r="H107" s="332">
        <v>0</v>
      </c>
      <c r="I107" s="125">
        <v>419762.40107999998</v>
      </c>
      <c r="J107" s="125">
        <v>0</v>
      </c>
      <c r="K107" s="125">
        <v>0</v>
      </c>
      <c r="L107" s="125">
        <v>27730.000000000004</v>
      </c>
      <c r="M107" s="125">
        <v>0</v>
      </c>
      <c r="N107" s="125">
        <v>35400.000000000036</v>
      </c>
      <c r="O107" s="125">
        <v>0</v>
      </c>
      <c r="P107" s="125">
        <v>5059.9999999999927</v>
      </c>
      <c r="Q107" s="125">
        <v>23219.999999999985</v>
      </c>
      <c r="R107" s="125">
        <v>0</v>
      </c>
      <c r="S107" s="125">
        <v>0</v>
      </c>
      <c r="T107" s="125">
        <v>0</v>
      </c>
      <c r="U107" s="125">
        <v>0</v>
      </c>
      <c r="V107" s="125">
        <v>0</v>
      </c>
      <c r="W107" s="125">
        <v>0</v>
      </c>
      <c r="X107" s="125">
        <v>0</v>
      </c>
      <c r="Y107" s="125">
        <v>0</v>
      </c>
      <c r="Z107" s="125">
        <v>0</v>
      </c>
      <c r="AA107" s="125">
        <v>0</v>
      </c>
      <c r="AB107" s="125">
        <v>9406.4864864864776</v>
      </c>
      <c r="AC107" s="125">
        <v>0</v>
      </c>
      <c r="AD107" s="125">
        <v>0</v>
      </c>
      <c r="AE107" s="125">
        <v>75365.052631578961</v>
      </c>
      <c r="AF107" s="125">
        <v>0</v>
      </c>
      <c r="AG107" s="125">
        <v>3773.9999999999991</v>
      </c>
      <c r="AH107" s="125">
        <v>0</v>
      </c>
      <c r="AI107" s="125">
        <v>121300</v>
      </c>
      <c r="AJ107" s="125">
        <v>0</v>
      </c>
      <c r="AK107" s="125">
        <v>0</v>
      </c>
      <c r="AL107" s="125">
        <v>0</v>
      </c>
      <c r="AM107" s="125">
        <v>4531.2</v>
      </c>
      <c r="AN107" s="125">
        <v>0</v>
      </c>
      <c r="AO107" s="125">
        <v>0</v>
      </c>
      <c r="AP107" s="125">
        <v>0</v>
      </c>
      <c r="AQ107" s="125">
        <v>0</v>
      </c>
      <c r="AR107" s="125">
        <v>0</v>
      </c>
      <c r="AS107" s="125">
        <v>0</v>
      </c>
      <c r="AT107" s="125">
        <v>0</v>
      </c>
      <c r="AU107" s="125">
        <v>0</v>
      </c>
      <c r="AV107" s="125">
        <v>419762.40107999998</v>
      </c>
      <c r="AW107" s="125">
        <v>179955.53911806544</v>
      </c>
      <c r="AX107" s="125">
        <v>125831.2</v>
      </c>
      <c r="AY107" s="125">
        <v>131065.17263157896</v>
      </c>
      <c r="AZ107" s="493">
        <v>725549.14019806543</v>
      </c>
      <c r="BA107" s="493">
        <v>721017.94019806548</v>
      </c>
      <c r="BB107" s="493">
        <v>4265</v>
      </c>
      <c r="BC107" s="493">
        <v>562980</v>
      </c>
      <c r="BD107" s="493">
        <v>0</v>
      </c>
      <c r="BE107" s="493">
        <v>0</v>
      </c>
      <c r="BF107" s="493">
        <v>725549.14019806543</v>
      </c>
      <c r="BG107" s="125">
        <v>725549.14019806543</v>
      </c>
      <c r="BH107" s="125">
        <v>0</v>
      </c>
      <c r="BI107" s="493">
        <v>567511.19999999995</v>
      </c>
      <c r="BJ107" s="493">
        <v>441679.99999999994</v>
      </c>
      <c r="BK107" s="125">
        <v>599717.94019806548</v>
      </c>
      <c r="BL107" s="125">
        <v>4543.3177287732233</v>
      </c>
      <c r="BM107" s="125">
        <v>4298.9769619402987</v>
      </c>
      <c r="BN107" s="126">
        <v>5.683695655876321E-2</v>
      </c>
      <c r="BO107" s="126">
        <v>0</v>
      </c>
      <c r="BP107" s="125">
        <v>0</v>
      </c>
      <c r="BQ107" s="493">
        <v>725549.14019806543</v>
      </c>
      <c r="BR107" s="493">
        <v>5462.2571227126173</v>
      </c>
      <c r="BS107" s="493" t="s">
        <v>948</v>
      </c>
      <c r="BT107" s="493">
        <v>5496.5843954398897</v>
      </c>
      <c r="BU107" s="126">
        <v>4.9363850546900956E-2</v>
      </c>
      <c r="BV107" s="125">
        <v>0</v>
      </c>
      <c r="BW107" s="125">
        <v>725549.14019806543</v>
      </c>
      <c r="BX107" s="125">
        <v>0</v>
      </c>
      <c r="BY107" s="125">
        <v>725549.14019806543</v>
      </c>
      <c r="BZ107" s="125">
        <v>4531.2</v>
      </c>
      <c r="CA107" s="125">
        <v>721017.94019806548</v>
      </c>
      <c r="CB107" s="490">
        <f t="shared" si="5"/>
        <v>0</v>
      </c>
      <c r="CC107" s="490">
        <f t="shared" si="6"/>
        <v>0</v>
      </c>
      <c r="CD107" s="490">
        <f t="shared" si="7"/>
        <v>0</v>
      </c>
      <c r="CE107" s="490">
        <f>IF(ISERROR(VLOOKUP(A107,'20-21 Cfwds'!A:F,3,FALSE)),0,(VLOOKUP(A107,'20-21 Cfwds'!A:F,3,FALSE)))</f>
        <v>0</v>
      </c>
      <c r="CF107" s="490">
        <f>IF(ISERROR(VLOOKUP(A107,'20-21 Cfwds'!A:G,4,FALSE)),0,(VLOOKUP(A107,'20-21 Cfwds'!A:G,4,FALSE)))</f>
        <v>0</v>
      </c>
      <c r="CG107" s="490"/>
      <c r="CH107" s="490"/>
      <c r="CI107" s="531"/>
      <c r="CJ107" s="531"/>
      <c r="CK107" s="531"/>
      <c r="CL107" s="531"/>
      <c r="CM107" s="531"/>
      <c r="CN107" s="531"/>
      <c r="CO107" s="531"/>
      <c r="CP107" s="531"/>
      <c r="CQ107" s="531"/>
      <c r="CR107" s="531"/>
      <c r="CS107" s="531"/>
      <c r="CT107" s="531"/>
      <c r="CU107" s="531"/>
      <c r="CV107" s="531"/>
      <c r="CW107" s="531"/>
      <c r="CX107" s="531"/>
      <c r="CY107" s="531"/>
      <c r="CZ107" s="531"/>
      <c r="DA107" s="531"/>
      <c r="DB107" s="531"/>
      <c r="DC107" s="531"/>
      <c r="DD107" s="531"/>
      <c r="DE107" s="531"/>
      <c r="DF107" s="531"/>
      <c r="DG107" s="531"/>
      <c r="DH107" s="531"/>
      <c r="DI107" s="531"/>
      <c r="DJ107" s="531"/>
      <c r="DK107" s="531"/>
      <c r="DL107" s="531"/>
      <c r="DM107" s="531"/>
      <c r="DN107" s="531"/>
      <c r="DO107" s="531"/>
      <c r="DP107" s="531"/>
      <c r="DQ107" s="531"/>
      <c r="DR107" s="531"/>
      <c r="DS107" s="531"/>
      <c r="DT107" s="531"/>
      <c r="DU107" s="531"/>
      <c r="DV107" s="531"/>
      <c r="DW107" s="531"/>
      <c r="DX107" s="531"/>
      <c r="DY107" s="531"/>
      <c r="DZ107" s="531"/>
      <c r="EA107" s="531"/>
      <c r="EB107" s="531"/>
      <c r="EC107" s="531"/>
      <c r="ED107" s="531"/>
      <c r="EE107" s="531"/>
      <c r="EF107" s="531"/>
      <c r="EG107" s="531"/>
      <c r="EH107" s="531"/>
      <c r="EI107" s="531"/>
      <c r="EJ107" s="531"/>
      <c r="EK107" s="531"/>
      <c r="EL107" s="531"/>
      <c r="EM107" s="531"/>
      <c r="EN107" s="531"/>
      <c r="EO107" s="531"/>
      <c r="EP107" s="531"/>
      <c r="EQ107" s="531"/>
      <c r="ER107" s="531"/>
      <c r="ES107" s="531"/>
      <c r="ET107" s="531"/>
      <c r="EU107" s="531"/>
      <c r="EV107" s="531"/>
      <c r="EW107" s="531"/>
      <c r="EX107" s="531"/>
      <c r="EY107" s="531"/>
      <c r="EZ107" s="531"/>
      <c r="FA107" s="531"/>
    </row>
    <row r="108" spans="1:157" ht="15" customHeight="1">
      <c r="A108" s="486">
        <f>VLOOKUP(D108,'[18]DfE No.'!C:E,3,FALSE)</f>
        <v>262</v>
      </c>
      <c r="B108" s="486" t="str">
        <f>VLOOKUP(D108,'Adjusted Factors 22-23'!C:F,4,FALSE)</f>
        <v>Recoupment Academy</v>
      </c>
      <c r="C108" s="491">
        <v>139803</v>
      </c>
      <c r="D108" s="491">
        <v>9352001</v>
      </c>
      <c r="E108" s="492" t="s">
        <v>1005</v>
      </c>
      <c r="F108" s="332">
        <v>574</v>
      </c>
      <c r="G108" s="332">
        <v>574</v>
      </c>
      <c r="H108" s="332">
        <v>0</v>
      </c>
      <c r="I108" s="125">
        <v>1825330.4410599999</v>
      </c>
      <c r="J108" s="125">
        <v>0</v>
      </c>
      <c r="K108" s="125">
        <v>0</v>
      </c>
      <c r="L108" s="125">
        <v>80369.999999999927</v>
      </c>
      <c r="M108" s="125">
        <v>0</v>
      </c>
      <c r="N108" s="125">
        <v>107970.00000000001</v>
      </c>
      <c r="O108" s="125">
        <v>0</v>
      </c>
      <c r="P108" s="125">
        <v>1760.0000000000055</v>
      </c>
      <c r="Q108" s="125">
        <v>20790.000000000058</v>
      </c>
      <c r="R108" s="125">
        <v>46620.000000000109</v>
      </c>
      <c r="S108" s="125">
        <v>40939.999999999905</v>
      </c>
      <c r="T108" s="125">
        <v>39200.000000000124</v>
      </c>
      <c r="U108" s="125">
        <v>0</v>
      </c>
      <c r="V108" s="125">
        <v>0</v>
      </c>
      <c r="W108" s="125">
        <v>0</v>
      </c>
      <c r="X108" s="125">
        <v>0</v>
      </c>
      <c r="Y108" s="125">
        <v>0</v>
      </c>
      <c r="Z108" s="125">
        <v>0</v>
      </c>
      <c r="AA108" s="125">
        <v>0</v>
      </c>
      <c r="AB108" s="125">
        <v>12473.46153846155</v>
      </c>
      <c r="AC108" s="125">
        <v>0</v>
      </c>
      <c r="AD108" s="125">
        <v>0</v>
      </c>
      <c r="AE108" s="125">
        <v>198726.12765957447</v>
      </c>
      <c r="AF108" s="125">
        <v>0</v>
      </c>
      <c r="AG108" s="125">
        <v>0</v>
      </c>
      <c r="AH108" s="125">
        <v>0</v>
      </c>
      <c r="AI108" s="125">
        <v>121300</v>
      </c>
      <c r="AJ108" s="125">
        <v>0</v>
      </c>
      <c r="AK108" s="125">
        <v>0</v>
      </c>
      <c r="AL108" s="125">
        <v>0</v>
      </c>
      <c r="AM108" s="125">
        <v>9216</v>
      </c>
      <c r="AN108" s="125">
        <v>0</v>
      </c>
      <c r="AO108" s="125">
        <v>0</v>
      </c>
      <c r="AP108" s="125">
        <v>0</v>
      </c>
      <c r="AQ108" s="125">
        <v>0</v>
      </c>
      <c r="AR108" s="125">
        <v>0</v>
      </c>
      <c r="AS108" s="125">
        <v>0</v>
      </c>
      <c r="AT108" s="125">
        <v>0</v>
      </c>
      <c r="AU108" s="125">
        <v>0</v>
      </c>
      <c r="AV108" s="125">
        <v>1825330.4410599999</v>
      </c>
      <c r="AW108" s="125">
        <v>548849.58919803612</v>
      </c>
      <c r="AX108" s="125">
        <v>130516</v>
      </c>
      <c r="AY108" s="125">
        <v>377546.2476595745</v>
      </c>
      <c r="AZ108" s="493">
        <v>2504696.0302580362</v>
      </c>
      <c r="BA108" s="493">
        <v>2495480.0302580362</v>
      </c>
      <c r="BB108" s="493">
        <v>4265</v>
      </c>
      <c r="BC108" s="493">
        <v>2448110</v>
      </c>
      <c r="BD108" s="493">
        <v>0</v>
      </c>
      <c r="BE108" s="493">
        <v>0</v>
      </c>
      <c r="BF108" s="493">
        <v>2504696.0302580362</v>
      </c>
      <c r="BG108" s="125">
        <v>2504696.0302580358</v>
      </c>
      <c r="BH108" s="125">
        <v>0</v>
      </c>
      <c r="BI108" s="493">
        <v>2457326</v>
      </c>
      <c r="BJ108" s="493">
        <v>2326810</v>
      </c>
      <c r="BK108" s="125">
        <v>2374180.0302580362</v>
      </c>
      <c r="BL108" s="125">
        <v>4136.202143306683</v>
      </c>
      <c r="BM108" s="125">
        <v>3969.4097222222222</v>
      </c>
      <c r="BN108" s="126">
        <v>4.2019451947904289E-2</v>
      </c>
      <c r="BO108" s="126">
        <v>0</v>
      </c>
      <c r="BP108" s="125">
        <v>0</v>
      </c>
      <c r="BQ108" s="493">
        <v>2504696.0302580362</v>
      </c>
      <c r="BR108" s="493">
        <v>4347.5261851185296</v>
      </c>
      <c r="BS108" s="493" t="s">
        <v>948</v>
      </c>
      <c r="BT108" s="493">
        <v>4363.5819342474497</v>
      </c>
      <c r="BU108" s="126">
        <v>3.9938497199106138E-2</v>
      </c>
      <c r="BV108" s="125">
        <v>0</v>
      </c>
      <c r="BW108" s="125">
        <v>2504696.0302580362</v>
      </c>
      <c r="BX108" s="125">
        <v>0</v>
      </c>
      <c r="BY108" s="125">
        <v>2504696.0302580362</v>
      </c>
      <c r="BZ108" s="125">
        <v>9216</v>
      </c>
      <c r="CA108" s="125">
        <v>2495480.0302580362</v>
      </c>
      <c r="CB108" s="490">
        <f t="shared" si="5"/>
        <v>0</v>
      </c>
      <c r="CC108" s="490">
        <f t="shared" si="6"/>
        <v>0</v>
      </c>
      <c r="CD108" s="490">
        <f t="shared" si="7"/>
        <v>0</v>
      </c>
      <c r="CE108" s="490">
        <f>IF(ISERROR(VLOOKUP(A108,'20-21 Cfwds'!A:F,3,FALSE)),0,(VLOOKUP(A108,'20-21 Cfwds'!A:F,3,FALSE)))</f>
        <v>0</v>
      </c>
      <c r="CF108" s="490">
        <f>IF(ISERROR(VLOOKUP(A108,'20-21 Cfwds'!A:G,4,FALSE)),0,(VLOOKUP(A108,'20-21 Cfwds'!A:G,4,FALSE)))</f>
        <v>0</v>
      </c>
      <c r="CG108" s="490"/>
      <c r="CH108" s="490"/>
      <c r="CI108" s="531"/>
      <c r="CJ108" s="531"/>
      <c r="CK108" s="531"/>
      <c r="CL108" s="531"/>
      <c r="CM108" s="531"/>
      <c r="CN108" s="531"/>
      <c r="CO108" s="531"/>
      <c r="CP108" s="531"/>
      <c r="CQ108" s="531"/>
      <c r="CR108" s="531"/>
      <c r="CS108" s="531"/>
      <c r="CT108" s="531"/>
      <c r="CU108" s="531"/>
      <c r="CV108" s="531"/>
      <c r="CW108" s="531"/>
      <c r="CX108" s="531"/>
      <c r="CY108" s="531"/>
      <c r="CZ108" s="531"/>
      <c r="DA108" s="531"/>
      <c r="DB108" s="531"/>
      <c r="DC108" s="531"/>
      <c r="DD108" s="531"/>
      <c r="DE108" s="531"/>
      <c r="DF108" s="531"/>
      <c r="DG108" s="531"/>
      <c r="DH108" s="531"/>
      <c r="DI108" s="531"/>
      <c r="DJ108" s="531"/>
      <c r="DK108" s="531"/>
      <c r="DL108" s="531"/>
      <c r="DM108" s="531"/>
      <c r="DN108" s="531"/>
      <c r="DO108" s="531"/>
      <c r="DP108" s="531"/>
      <c r="DQ108" s="531"/>
      <c r="DR108" s="531"/>
      <c r="DS108" s="531"/>
      <c r="DT108" s="531"/>
      <c r="DU108" s="531"/>
      <c r="DV108" s="531"/>
      <c r="DW108" s="531"/>
      <c r="DX108" s="531"/>
      <c r="DY108" s="531"/>
      <c r="DZ108" s="531"/>
      <c r="EA108" s="531"/>
      <c r="EB108" s="531"/>
      <c r="EC108" s="531"/>
      <c r="ED108" s="531"/>
      <c r="EE108" s="531"/>
      <c r="EF108" s="531"/>
      <c r="EG108" s="531"/>
      <c r="EH108" s="531"/>
      <c r="EI108" s="531"/>
      <c r="EJ108" s="531"/>
      <c r="EK108" s="531"/>
      <c r="EL108" s="531"/>
      <c r="EM108" s="531"/>
      <c r="EN108" s="531"/>
      <c r="EO108" s="531"/>
      <c r="EP108" s="531"/>
      <c r="EQ108" s="531"/>
      <c r="ER108" s="531"/>
      <c r="ES108" s="531"/>
      <c r="ET108" s="531"/>
      <c r="EU108" s="531"/>
      <c r="EV108" s="531"/>
      <c r="EW108" s="531"/>
      <c r="EX108" s="531"/>
      <c r="EY108" s="531"/>
      <c r="EZ108" s="531"/>
      <c r="FA108" s="531"/>
    </row>
    <row r="109" spans="1:157" ht="15" customHeight="1">
      <c r="A109" s="486">
        <f>VLOOKUP(D109,'[18]DfE No.'!C:E,3,FALSE)</f>
        <v>411</v>
      </c>
      <c r="B109" s="486" t="str">
        <f>VLOOKUP(D109,'Adjusted Factors 22-23'!C:F,4,FALSE)</f>
        <v>Recoupment Academy</v>
      </c>
      <c r="C109" s="491">
        <v>136316</v>
      </c>
      <c r="D109" s="491">
        <v>9352003</v>
      </c>
      <c r="E109" s="492" t="s">
        <v>333</v>
      </c>
      <c r="F109" s="332">
        <v>403</v>
      </c>
      <c r="G109" s="332">
        <v>403</v>
      </c>
      <c r="H109" s="332">
        <v>0</v>
      </c>
      <c r="I109" s="125">
        <v>1281547.33057</v>
      </c>
      <c r="J109" s="125">
        <v>0</v>
      </c>
      <c r="K109" s="125">
        <v>0</v>
      </c>
      <c r="L109" s="125">
        <v>40889.999999999971</v>
      </c>
      <c r="M109" s="125">
        <v>0</v>
      </c>
      <c r="N109" s="125">
        <v>58409.999999999905</v>
      </c>
      <c r="O109" s="125">
        <v>0</v>
      </c>
      <c r="P109" s="125">
        <v>219.99999999999986</v>
      </c>
      <c r="Q109" s="125">
        <v>269.99999999999983</v>
      </c>
      <c r="R109" s="125">
        <v>419.99999999999972</v>
      </c>
      <c r="S109" s="125">
        <v>0</v>
      </c>
      <c r="T109" s="125">
        <v>0</v>
      </c>
      <c r="U109" s="125">
        <v>0</v>
      </c>
      <c r="V109" s="125">
        <v>0</v>
      </c>
      <c r="W109" s="125">
        <v>0</v>
      </c>
      <c r="X109" s="125">
        <v>0</v>
      </c>
      <c r="Y109" s="125">
        <v>0</v>
      </c>
      <c r="Z109" s="125">
        <v>0</v>
      </c>
      <c r="AA109" s="125">
        <v>0</v>
      </c>
      <c r="AB109" s="125">
        <v>20209.615384615376</v>
      </c>
      <c r="AC109" s="125">
        <v>0</v>
      </c>
      <c r="AD109" s="125">
        <v>0</v>
      </c>
      <c r="AE109" s="125">
        <v>144391.95121951221</v>
      </c>
      <c r="AF109" s="125">
        <v>0</v>
      </c>
      <c r="AG109" s="125">
        <v>1683.5000000000157</v>
      </c>
      <c r="AH109" s="125">
        <v>0</v>
      </c>
      <c r="AI109" s="125">
        <v>121300</v>
      </c>
      <c r="AJ109" s="125">
        <v>0</v>
      </c>
      <c r="AK109" s="125">
        <v>0</v>
      </c>
      <c r="AL109" s="125">
        <v>0</v>
      </c>
      <c r="AM109" s="125">
        <v>8140.8</v>
      </c>
      <c r="AN109" s="125">
        <v>0</v>
      </c>
      <c r="AO109" s="125">
        <v>0</v>
      </c>
      <c r="AP109" s="125">
        <v>0</v>
      </c>
      <c r="AQ109" s="125">
        <v>0</v>
      </c>
      <c r="AR109" s="125">
        <v>0</v>
      </c>
      <c r="AS109" s="125">
        <v>0</v>
      </c>
      <c r="AT109" s="125">
        <v>0</v>
      </c>
      <c r="AU109" s="125">
        <v>0</v>
      </c>
      <c r="AV109" s="125">
        <v>1281547.33057</v>
      </c>
      <c r="AW109" s="125">
        <v>266495.06660412747</v>
      </c>
      <c r="AX109" s="125">
        <v>129440.8</v>
      </c>
      <c r="AY109" s="125">
        <v>204492.07121951215</v>
      </c>
      <c r="AZ109" s="493">
        <v>1677483.1971741274</v>
      </c>
      <c r="BA109" s="493">
        <v>1669342.3971741274</v>
      </c>
      <c r="BB109" s="493">
        <v>4265</v>
      </c>
      <c r="BC109" s="493">
        <v>1718795</v>
      </c>
      <c r="BD109" s="493">
        <v>49452.6028258726</v>
      </c>
      <c r="BE109" s="493">
        <v>0</v>
      </c>
      <c r="BF109" s="493">
        <v>1726935.8</v>
      </c>
      <c r="BG109" s="125">
        <v>1726935.8</v>
      </c>
      <c r="BH109" s="125">
        <v>0</v>
      </c>
      <c r="BI109" s="493">
        <v>1726935.8</v>
      </c>
      <c r="BJ109" s="493">
        <v>1597495</v>
      </c>
      <c r="BK109" s="125">
        <v>1597495</v>
      </c>
      <c r="BL109" s="125">
        <v>3964.0074441687343</v>
      </c>
      <c r="BM109" s="125">
        <v>3855.6684491978608</v>
      </c>
      <c r="BN109" s="126">
        <v>2.8098628395657958E-2</v>
      </c>
      <c r="BO109" s="126">
        <v>0</v>
      </c>
      <c r="BP109" s="125">
        <v>0</v>
      </c>
      <c r="BQ109" s="493">
        <v>1726935.8</v>
      </c>
      <c r="BR109" s="493">
        <v>4265</v>
      </c>
      <c r="BS109" s="493" t="s">
        <v>948</v>
      </c>
      <c r="BT109" s="493">
        <v>4285.2004962779156</v>
      </c>
      <c r="BU109" s="126">
        <v>1.9856801778281863E-2</v>
      </c>
      <c r="BV109" s="125">
        <v>0</v>
      </c>
      <c r="BW109" s="125">
        <v>1726935.8</v>
      </c>
      <c r="BX109" s="125">
        <v>0</v>
      </c>
      <c r="BY109" s="125">
        <v>1726935.8</v>
      </c>
      <c r="BZ109" s="125">
        <v>8140.8</v>
      </c>
      <c r="CA109" s="125">
        <v>1718795</v>
      </c>
      <c r="CB109" s="490">
        <f t="shared" si="5"/>
        <v>0</v>
      </c>
      <c r="CC109" s="490">
        <f t="shared" si="6"/>
        <v>0</v>
      </c>
      <c r="CD109" s="490">
        <f t="shared" si="7"/>
        <v>49452.6028258726</v>
      </c>
      <c r="CE109" s="490">
        <f>IF(ISERROR(VLOOKUP(A109,'20-21 Cfwds'!A:F,3,FALSE)),0,(VLOOKUP(A109,'20-21 Cfwds'!A:F,3,FALSE)))</f>
        <v>0</v>
      </c>
      <c r="CF109" s="490">
        <f>IF(ISERROR(VLOOKUP(A109,'20-21 Cfwds'!A:G,4,FALSE)),0,(VLOOKUP(A109,'20-21 Cfwds'!A:G,4,FALSE)))</f>
        <v>0</v>
      </c>
      <c r="CG109" s="490"/>
      <c r="CH109" s="490"/>
      <c r="CI109" s="531"/>
      <c r="CJ109" s="531"/>
      <c r="CK109" s="531"/>
      <c r="CL109" s="531"/>
      <c r="CM109" s="531"/>
      <c r="CN109" s="531"/>
      <c r="CO109" s="531"/>
      <c r="CP109" s="531"/>
      <c r="CQ109" s="531"/>
      <c r="CR109" s="531"/>
      <c r="CS109" s="531"/>
      <c r="CT109" s="531"/>
      <c r="CU109" s="531"/>
      <c r="CV109" s="531"/>
      <c r="CW109" s="531"/>
      <c r="CX109" s="531"/>
      <c r="CY109" s="531"/>
      <c r="CZ109" s="531"/>
      <c r="DA109" s="531"/>
      <c r="DB109" s="531"/>
      <c r="DC109" s="531"/>
      <c r="DD109" s="531"/>
      <c r="DE109" s="531"/>
      <c r="DF109" s="531"/>
      <c r="DG109" s="531"/>
      <c r="DH109" s="531"/>
      <c r="DI109" s="531"/>
      <c r="DJ109" s="531"/>
      <c r="DK109" s="531"/>
      <c r="DL109" s="531"/>
      <c r="DM109" s="531"/>
      <c r="DN109" s="531"/>
      <c r="DO109" s="531"/>
      <c r="DP109" s="531"/>
      <c r="DQ109" s="531"/>
      <c r="DR109" s="531"/>
      <c r="DS109" s="531"/>
      <c r="DT109" s="531"/>
      <c r="DU109" s="531"/>
      <c r="DV109" s="531"/>
      <c r="DW109" s="531"/>
      <c r="DX109" s="531"/>
      <c r="DY109" s="531"/>
      <c r="DZ109" s="531"/>
      <c r="EA109" s="531"/>
      <c r="EB109" s="531"/>
      <c r="EC109" s="531"/>
      <c r="ED109" s="531"/>
      <c r="EE109" s="531"/>
      <c r="EF109" s="531"/>
      <c r="EG109" s="531"/>
      <c r="EH109" s="531"/>
      <c r="EI109" s="531"/>
      <c r="EJ109" s="531"/>
      <c r="EK109" s="531"/>
      <c r="EL109" s="531"/>
      <c r="EM109" s="531"/>
      <c r="EN109" s="531"/>
      <c r="EO109" s="531"/>
      <c r="EP109" s="531"/>
      <c r="EQ109" s="531"/>
      <c r="ER109" s="531"/>
      <c r="ES109" s="531"/>
      <c r="ET109" s="531"/>
      <c r="EU109" s="531"/>
      <c r="EV109" s="531"/>
      <c r="EW109" s="531"/>
      <c r="EX109" s="531"/>
      <c r="EY109" s="531"/>
      <c r="EZ109" s="531"/>
      <c r="FA109" s="531"/>
    </row>
    <row r="110" spans="1:157" ht="15" customHeight="1">
      <c r="A110" s="486">
        <f>VLOOKUP(D110,'[18]DfE No.'!C:E,3,FALSE)</f>
        <v>73</v>
      </c>
      <c r="B110" s="486" t="str">
        <f>VLOOKUP(D110,'Adjusted Factors 22-23'!C:F,4,FALSE)</f>
        <v>Recoupment Academy</v>
      </c>
      <c r="C110" s="491">
        <v>139804</v>
      </c>
      <c r="D110" s="491">
        <v>9352006</v>
      </c>
      <c r="E110" s="492" t="s">
        <v>472</v>
      </c>
      <c r="F110" s="332">
        <v>202</v>
      </c>
      <c r="G110" s="332">
        <v>202</v>
      </c>
      <c r="H110" s="332">
        <v>0</v>
      </c>
      <c r="I110" s="125">
        <v>642363.67437999998</v>
      </c>
      <c r="J110" s="125">
        <v>0</v>
      </c>
      <c r="K110" s="125">
        <v>0</v>
      </c>
      <c r="L110" s="125">
        <v>42770.000000000044</v>
      </c>
      <c r="M110" s="125">
        <v>0</v>
      </c>
      <c r="N110" s="125">
        <v>58999.999999999993</v>
      </c>
      <c r="O110" s="125">
        <v>0</v>
      </c>
      <c r="P110" s="125">
        <v>5969.5522388059608</v>
      </c>
      <c r="Q110" s="125">
        <v>12753.134328358194</v>
      </c>
      <c r="R110" s="125">
        <v>2954.6268656716443</v>
      </c>
      <c r="S110" s="125">
        <v>1849.1542288557202</v>
      </c>
      <c r="T110" s="125">
        <v>13295.820895522367</v>
      </c>
      <c r="U110" s="125">
        <v>36661.492537313461</v>
      </c>
      <c r="V110" s="125">
        <v>0</v>
      </c>
      <c r="W110" s="125">
        <v>0</v>
      </c>
      <c r="X110" s="125">
        <v>0</v>
      </c>
      <c r="Y110" s="125">
        <v>0</v>
      </c>
      <c r="Z110" s="125">
        <v>0</v>
      </c>
      <c r="AA110" s="125">
        <v>0</v>
      </c>
      <c r="AB110" s="125">
        <v>2654.186046511631</v>
      </c>
      <c r="AC110" s="125">
        <v>0</v>
      </c>
      <c r="AD110" s="125">
        <v>0</v>
      </c>
      <c r="AE110" s="125">
        <v>61240.487804878052</v>
      </c>
      <c r="AF110" s="125">
        <v>0</v>
      </c>
      <c r="AG110" s="125">
        <v>2664.0000000000077</v>
      </c>
      <c r="AH110" s="125">
        <v>0</v>
      </c>
      <c r="AI110" s="125">
        <v>121300</v>
      </c>
      <c r="AJ110" s="125">
        <v>0</v>
      </c>
      <c r="AK110" s="125">
        <v>0</v>
      </c>
      <c r="AL110" s="125">
        <v>0</v>
      </c>
      <c r="AM110" s="125">
        <v>4761.6000000000004</v>
      </c>
      <c r="AN110" s="125">
        <v>0</v>
      </c>
      <c r="AO110" s="125">
        <v>0</v>
      </c>
      <c r="AP110" s="125">
        <v>0</v>
      </c>
      <c r="AQ110" s="125">
        <v>0</v>
      </c>
      <c r="AR110" s="125">
        <v>0</v>
      </c>
      <c r="AS110" s="125">
        <v>0</v>
      </c>
      <c r="AT110" s="125">
        <v>0</v>
      </c>
      <c r="AU110" s="125">
        <v>0</v>
      </c>
      <c r="AV110" s="125">
        <v>642363.67437999998</v>
      </c>
      <c r="AW110" s="125">
        <v>241812.45494591707</v>
      </c>
      <c r="AX110" s="125">
        <v>126061.6</v>
      </c>
      <c r="AY110" s="125">
        <v>158862.49835214173</v>
      </c>
      <c r="AZ110" s="493">
        <v>1010237.729325917</v>
      </c>
      <c r="BA110" s="493">
        <v>1005476.129325917</v>
      </c>
      <c r="BB110" s="493">
        <v>4265</v>
      </c>
      <c r="BC110" s="493">
        <v>861530</v>
      </c>
      <c r="BD110" s="493">
        <v>0</v>
      </c>
      <c r="BE110" s="493">
        <v>0</v>
      </c>
      <c r="BF110" s="493">
        <v>1010237.729325917</v>
      </c>
      <c r="BG110" s="125">
        <v>1010237.729325917</v>
      </c>
      <c r="BH110" s="125">
        <v>0</v>
      </c>
      <c r="BI110" s="493">
        <v>866291.6</v>
      </c>
      <c r="BJ110" s="493">
        <v>740230</v>
      </c>
      <c r="BK110" s="125">
        <v>884176.12932591699</v>
      </c>
      <c r="BL110" s="125">
        <v>4377.1095511184012</v>
      </c>
      <c r="BM110" s="125">
        <v>4204.4403477386932</v>
      </c>
      <c r="BN110" s="126">
        <v>4.10682966337187E-2</v>
      </c>
      <c r="BO110" s="126">
        <v>0</v>
      </c>
      <c r="BP110" s="125">
        <v>0</v>
      </c>
      <c r="BQ110" s="493">
        <v>1010237.729325917</v>
      </c>
      <c r="BR110" s="493">
        <v>4977.6046006233519</v>
      </c>
      <c r="BS110" s="493" t="s">
        <v>948</v>
      </c>
      <c r="BT110" s="493">
        <v>5001.1768778510741</v>
      </c>
      <c r="BU110" s="126">
        <v>3.3746175526998767E-2</v>
      </c>
      <c r="BV110" s="125">
        <v>0</v>
      </c>
      <c r="BW110" s="125">
        <v>1010237.729325917</v>
      </c>
      <c r="BX110" s="125">
        <v>0</v>
      </c>
      <c r="BY110" s="125">
        <v>1010237.729325917</v>
      </c>
      <c r="BZ110" s="125">
        <v>4761.6000000000004</v>
      </c>
      <c r="CA110" s="125">
        <v>1005476.129325917</v>
      </c>
      <c r="CB110" s="490">
        <f t="shared" si="5"/>
        <v>0</v>
      </c>
      <c r="CC110" s="490">
        <f t="shared" si="6"/>
        <v>0</v>
      </c>
      <c r="CD110" s="490">
        <f t="shared" si="7"/>
        <v>0</v>
      </c>
      <c r="CE110" s="490">
        <f>IF(ISERROR(VLOOKUP(A110,'20-21 Cfwds'!A:F,3,FALSE)),0,(VLOOKUP(A110,'20-21 Cfwds'!A:F,3,FALSE)))</f>
        <v>0</v>
      </c>
      <c r="CF110" s="490">
        <f>IF(ISERROR(VLOOKUP(A110,'20-21 Cfwds'!A:G,4,FALSE)),0,(VLOOKUP(A110,'20-21 Cfwds'!A:G,4,FALSE)))</f>
        <v>0</v>
      </c>
      <c r="CG110" s="490"/>
      <c r="CH110" s="490"/>
      <c r="CI110" s="531"/>
      <c r="CJ110" s="531"/>
      <c r="CK110" s="531"/>
      <c r="CL110" s="531"/>
      <c r="CM110" s="531"/>
      <c r="CN110" s="531"/>
      <c r="CO110" s="531"/>
      <c r="CP110" s="531"/>
      <c r="CQ110" s="531"/>
      <c r="CR110" s="531"/>
      <c r="CS110" s="531"/>
      <c r="CT110" s="531"/>
      <c r="CU110" s="531"/>
      <c r="CV110" s="531"/>
      <c r="CW110" s="531"/>
      <c r="CX110" s="531"/>
      <c r="CY110" s="531"/>
      <c r="CZ110" s="531"/>
      <c r="DA110" s="531"/>
      <c r="DB110" s="531"/>
      <c r="DC110" s="531"/>
      <c r="DD110" s="531"/>
      <c r="DE110" s="531"/>
      <c r="DF110" s="531"/>
      <c r="DG110" s="531"/>
      <c r="DH110" s="531"/>
      <c r="DI110" s="531"/>
      <c r="DJ110" s="531"/>
      <c r="DK110" s="531"/>
      <c r="DL110" s="531"/>
      <c r="DM110" s="531"/>
      <c r="DN110" s="531"/>
      <c r="DO110" s="531"/>
      <c r="DP110" s="531"/>
      <c r="DQ110" s="531"/>
      <c r="DR110" s="531"/>
      <c r="DS110" s="531"/>
      <c r="DT110" s="531"/>
      <c r="DU110" s="531"/>
      <c r="DV110" s="531"/>
      <c r="DW110" s="531"/>
      <c r="DX110" s="531"/>
      <c r="DY110" s="531"/>
      <c r="DZ110" s="531"/>
      <c r="EA110" s="531"/>
      <c r="EB110" s="531"/>
      <c r="EC110" s="531"/>
      <c r="ED110" s="531"/>
      <c r="EE110" s="531"/>
      <c r="EF110" s="531"/>
      <c r="EG110" s="531"/>
      <c r="EH110" s="531"/>
      <c r="EI110" s="531"/>
      <c r="EJ110" s="531"/>
      <c r="EK110" s="531"/>
      <c r="EL110" s="531"/>
      <c r="EM110" s="531"/>
      <c r="EN110" s="531"/>
      <c r="EO110" s="531"/>
      <c r="EP110" s="531"/>
      <c r="EQ110" s="531"/>
      <c r="ER110" s="531"/>
      <c r="ES110" s="531"/>
      <c r="ET110" s="531"/>
      <c r="EU110" s="531"/>
      <c r="EV110" s="531"/>
      <c r="EW110" s="531"/>
      <c r="EX110" s="531"/>
      <c r="EY110" s="531"/>
      <c r="EZ110" s="531"/>
      <c r="FA110" s="531"/>
    </row>
    <row r="111" spans="1:157" ht="15" customHeight="1">
      <c r="A111" s="486">
        <f>VLOOKUP(D111,'[18]DfE No.'!C:E,3,FALSE)</f>
        <v>453</v>
      </c>
      <c r="B111" s="486" t="str">
        <f>VLOOKUP(D111,'Adjusted Factors 22-23'!C:F,4,FALSE)</f>
        <v>Recoupment Academy</v>
      </c>
      <c r="C111" s="491">
        <v>140044</v>
      </c>
      <c r="D111" s="491">
        <v>9352010</v>
      </c>
      <c r="E111" s="492" t="s">
        <v>1006</v>
      </c>
      <c r="F111" s="332">
        <v>380</v>
      </c>
      <c r="G111" s="332">
        <v>380</v>
      </c>
      <c r="H111" s="332">
        <v>0</v>
      </c>
      <c r="I111" s="125">
        <v>1208406.9121999999</v>
      </c>
      <c r="J111" s="125">
        <v>0</v>
      </c>
      <c r="K111" s="125">
        <v>0</v>
      </c>
      <c r="L111" s="125">
        <v>46999.999999999978</v>
      </c>
      <c r="M111" s="125">
        <v>0</v>
      </c>
      <c r="N111" s="125">
        <v>63129.999999999985</v>
      </c>
      <c r="O111" s="125">
        <v>0</v>
      </c>
      <c r="P111" s="125">
        <v>1319.9999999999977</v>
      </c>
      <c r="Q111" s="125">
        <v>2160.0000000000032</v>
      </c>
      <c r="R111" s="125">
        <v>0</v>
      </c>
      <c r="S111" s="125">
        <v>0</v>
      </c>
      <c r="T111" s="125">
        <v>0</v>
      </c>
      <c r="U111" s="125">
        <v>0</v>
      </c>
      <c r="V111" s="125">
        <v>0</v>
      </c>
      <c r="W111" s="125">
        <v>0</v>
      </c>
      <c r="X111" s="125">
        <v>0</v>
      </c>
      <c r="Y111" s="125">
        <v>0</v>
      </c>
      <c r="Z111" s="125">
        <v>0</v>
      </c>
      <c r="AA111" s="125">
        <v>0</v>
      </c>
      <c r="AB111" s="125">
        <v>22120.606060606056</v>
      </c>
      <c r="AC111" s="125">
        <v>0</v>
      </c>
      <c r="AD111" s="125">
        <v>0</v>
      </c>
      <c r="AE111" s="125">
        <v>121553.23076923075</v>
      </c>
      <c r="AF111" s="125">
        <v>0</v>
      </c>
      <c r="AG111" s="125">
        <v>185.00000000000594</v>
      </c>
      <c r="AH111" s="125">
        <v>0</v>
      </c>
      <c r="AI111" s="125">
        <v>121300</v>
      </c>
      <c r="AJ111" s="125">
        <v>0</v>
      </c>
      <c r="AK111" s="125">
        <v>0</v>
      </c>
      <c r="AL111" s="125">
        <v>0</v>
      </c>
      <c r="AM111" s="125">
        <v>12083.2</v>
      </c>
      <c r="AN111" s="125">
        <v>0</v>
      </c>
      <c r="AO111" s="125">
        <v>0</v>
      </c>
      <c r="AP111" s="125">
        <v>0</v>
      </c>
      <c r="AQ111" s="125">
        <v>0</v>
      </c>
      <c r="AR111" s="125">
        <v>0</v>
      </c>
      <c r="AS111" s="125">
        <v>0</v>
      </c>
      <c r="AT111" s="125">
        <v>0</v>
      </c>
      <c r="AU111" s="125">
        <v>0</v>
      </c>
      <c r="AV111" s="125">
        <v>1208406.9121999999</v>
      </c>
      <c r="AW111" s="125">
        <v>257468.83682983677</v>
      </c>
      <c r="AX111" s="125">
        <v>133383.20000000001</v>
      </c>
      <c r="AY111" s="125">
        <v>188353.35076923075</v>
      </c>
      <c r="AZ111" s="493">
        <v>1599258.9490298366</v>
      </c>
      <c r="BA111" s="493">
        <v>1587175.7490298366</v>
      </c>
      <c r="BB111" s="493">
        <v>4265</v>
      </c>
      <c r="BC111" s="493">
        <v>1620700</v>
      </c>
      <c r="BD111" s="493">
        <v>33524.250970163383</v>
      </c>
      <c r="BE111" s="493">
        <v>0</v>
      </c>
      <c r="BF111" s="493">
        <v>1632783.2</v>
      </c>
      <c r="BG111" s="125">
        <v>1632783.2</v>
      </c>
      <c r="BH111" s="125">
        <v>0</v>
      </c>
      <c r="BI111" s="493">
        <v>1632783.2</v>
      </c>
      <c r="BJ111" s="493">
        <v>1499400</v>
      </c>
      <c r="BK111" s="125">
        <v>1499400</v>
      </c>
      <c r="BL111" s="125">
        <v>3945.7894736842104</v>
      </c>
      <c r="BM111" s="125">
        <v>3858.2493368700266</v>
      </c>
      <c r="BN111" s="126">
        <v>2.2689082319703072E-2</v>
      </c>
      <c r="BO111" s="126">
        <v>0</v>
      </c>
      <c r="BP111" s="125">
        <v>0</v>
      </c>
      <c r="BQ111" s="493">
        <v>1632783.2</v>
      </c>
      <c r="BR111" s="493">
        <v>4265</v>
      </c>
      <c r="BS111" s="493" t="s">
        <v>948</v>
      </c>
      <c r="BT111" s="493">
        <v>4296.797894736842</v>
      </c>
      <c r="BU111" s="126">
        <v>2.0120119104883205E-2</v>
      </c>
      <c r="BV111" s="125">
        <v>0</v>
      </c>
      <c r="BW111" s="125">
        <v>1632783.2</v>
      </c>
      <c r="BX111" s="125">
        <v>0</v>
      </c>
      <c r="BY111" s="125">
        <v>1632783.2</v>
      </c>
      <c r="BZ111" s="125">
        <v>12083.2</v>
      </c>
      <c r="CA111" s="125">
        <v>1620700</v>
      </c>
      <c r="CB111" s="490">
        <f t="shared" si="5"/>
        <v>0</v>
      </c>
      <c r="CC111" s="490">
        <f t="shared" si="6"/>
        <v>0</v>
      </c>
      <c r="CD111" s="490">
        <f t="shared" si="7"/>
        <v>33524.250970163383</v>
      </c>
      <c r="CE111" s="490">
        <f>IF(ISERROR(VLOOKUP(A111,'20-21 Cfwds'!A:F,3,FALSE)),0,(VLOOKUP(A111,'20-21 Cfwds'!A:F,3,FALSE)))</f>
        <v>0</v>
      </c>
      <c r="CF111" s="490">
        <f>IF(ISERROR(VLOOKUP(A111,'20-21 Cfwds'!A:G,4,FALSE)),0,(VLOOKUP(A111,'20-21 Cfwds'!A:G,4,FALSE)))</f>
        <v>0</v>
      </c>
      <c r="CG111" s="490"/>
      <c r="CH111" s="490"/>
      <c r="CI111" s="531"/>
      <c r="CJ111" s="531"/>
      <c r="CK111" s="531"/>
      <c r="CL111" s="531"/>
      <c r="CM111" s="531"/>
      <c r="CN111" s="531"/>
      <c r="CO111" s="531"/>
      <c r="CP111" s="531"/>
      <c r="CQ111" s="531"/>
      <c r="CR111" s="531"/>
      <c r="CS111" s="531"/>
      <c r="CT111" s="531"/>
      <c r="CU111" s="531"/>
      <c r="CV111" s="531"/>
      <c r="CW111" s="531"/>
      <c r="CX111" s="531"/>
      <c r="CY111" s="531"/>
      <c r="CZ111" s="531"/>
      <c r="DA111" s="531"/>
      <c r="DB111" s="531"/>
      <c r="DC111" s="531"/>
      <c r="DD111" s="531"/>
      <c r="DE111" s="531"/>
      <c r="DF111" s="531"/>
      <c r="DG111" s="531"/>
      <c r="DH111" s="531"/>
      <c r="DI111" s="531"/>
      <c r="DJ111" s="531"/>
      <c r="DK111" s="531"/>
      <c r="DL111" s="531"/>
      <c r="DM111" s="531"/>
      <c r="DN111" s="531"/>
      <c r="DO111" s="531"/>
      <c r="DP111" s="531"/>
      <c r="DQ111" s="531"/>
      <c r="DR111" s="531"/>
      <c r="DS111" s="531"/>
      <c r="DT111" s="531"/>
      <c r="DU111" s="531"/>
      <c r="DV111" s="531"/>
      <c r="DW111" s="531"/>
      <c r="DX111" s="531"/>
      <c r="DY111" s="531"/>
      <c r="DZ111" s="531"/>
      <c r="EA111" s="531"/>
      <c r="EB111" s="531"/>
      <c r="EC111" s="531"/>
      <c r="ED111" s="531"/>
      <c r="EE111" s="531"/>
      <c r="EF111" s="531"/>
      <c r="EG111" s="531"/>
      <c r="EH111" s="531"/>
      <c r="EI111" s="531"/>
      <c r="EJ111" s="531"/>
      <c r="EK111" s="531"/>
      <c r="EL111" s="531"/>
      <c r="EM111" s="531"/>
      <c r="EN111" s="531"/>
      <c r="EO111" s="531"/>
      <c r="EP111" s="531"/>
      <c r="EQ111" s="531"/>
      <c r="ER111" s="531"/>
      <c r="ES111" s="531"/>
      <c r="ET111" s="531"/>
      <c r="EU111" s="531"/>
      <c r="EV111" s="531"/>
      <c r="EW111" s="531"/>
      <c r="EX111" s="531"/>
      <c r="EY111" s="531"/>
      <c r="EZ111" s="531"/>
      <c r="FA111" s="531"/>
    </row>
    <row r="112" spans="1:157" ht="15" customHeight="1">
      <c r="A112" s="486">
        <f>VLOOKUP(D112,'[18]DfE No.'!C:E,3,FALSE)</f>
        <v>61</v>
      </c>
      <c r="B112" s="486" t="str">
        <f>VLOOKUP(D112,'Adjusted Factors 22-23'!C:F,4,FALSE)</f>
        <v>Recoupment Academy</v>
      </c>
      <c r="C112" s="491">
        <v>140573</v>
      </c>
      <c r="D112" s="491">
        <v>9352014</v>
      </c>
      <c r="E112" s="492" t="s">
        <v>545</v>
      </c>
      <c r="F112" s="332">
        <v>396</v>
      </c>
      <c r="G112" s="332">
        <v>396</v>
      </c>
      <c r="H112" s="332">
        <v>0</v>
      </c>
      <c r="I112" s="125">
        <v>1259287.2032399999</v>
      </c>
      <c r="J112" s="125">
        <v>0</v>
      </c>
      <c r="K112" s="125">
        <v>0</v>
      </c>
      <c r="L112" s="125">
        <v>93529.999999999913</v>
      </c>
      <c r="M112" s="125">
        <v>0</v>
      </c>
      <c r="N112" s="125">
        <v>123310.00000000004</v>
      </c>
      <c r="O112" s="125">
        <v>0</v>
      </c>
      <c r="P112" s="125">
        <v>22440.000000000036</v>
      </c>
      <c r="Q112" s="125">
        <v>17280.00000000004</v>
      </c>
      <c r="R112" s="125">
        <v>3359.9999999999995</v>
      </c>
      <c r="S112" s="125">
        <v>51059.999999999949</v>
      </c>
      <c r="T112" s="125">
        <v>27439.999999999916</v>
      </c>
      <c r="U112" s="125">
        <v>22400.000000000004</v>
      </c>
      <c r="V112" s="125">
        <v>0</v>
      </c>
      <c r="W112" s="125">
        <v>0</v>
      </c>
      <c r="X112" s="125">
        <v>0</v>
      </c>
      <c r="Y112" s="125">
        <v>0</v>
      </c>
      <c r="Z112" s="125">
        <v>0</v>
      </c>
      <c r="AA112" s="125">
        <v>0</v>
      </c>
      <c r="AB112" s="125">
        <v>9841.9354838709678</v>
      </c>
      <c r="AC112" s="125">
        <v>0</v>
      </c>
      <c r="AD112" s="125">
        <v>0</v>
      </c>
      <c r="AE112" s="125">
        <v>123715.05882352941</v>
      </c>
      <c r="AF112" s="125">
        <v>0</v>
      </c>
      <c r="AG112" s="125">
        <v>0</v>
      </c>
      <c r="AH112" s="125">
        <v>0</v>
      </c>
      <c r="AI112" s="125">
        <v>121300</v>
      </c>
      <c r="AJ112" s="125">
        <v>0</v>
      </c>
      <c r="AK112" s="125">
        <v>0</v>
      </c>
      <c r="AL112" s="125">
        <v>0</v>
      </c>
      <c r="AM112" s="125">
        <v>7372.8</v>
      </c>
      <c r="AN112" s="125">
        <v>0</v>
      </c>
      <c r="AO112" s="125">
        <v>0</v>
      </c>
      <c r="AP112" s="125">
        <v>0</v>
      </c>
      <c r="AQ112" s="125">
        <v>0</v>
      </c>
      <c r="AR112" s="125">
        <v>0</v>
      </c>
      <c r="AS112" s="125">
        <v>0</v>
      </c>
      <c r="AT112" s="125">
        <v>0</v>
      </c>
      <c r="AU112" s="125">
        <v>0</v>
      </c>
      <c r="AV112" s="125">
        <v>1259287.2032399999</v>
      </c>
      <c r="AW112" s="125">
        <v>494376.99430740025</v>
      </c>
      <c r="AX112" s="125">
        <v>128672.8</v>
      </c>
      <c r="AY112" s="125">
        <v>314120.17882352934</v>
      </c>
      <c r="AZ112" s="493">
        <v>1882336.9975474002</v>
      </c>
      <c r="BA112" s="493">
        <v>1874964.1975474001</v>
      </c>
      <c r="BB112" s="493">
        <v>4265</v>
      </c>
      <c r="BC112" s="493">
        <v>1688940</v>
      </c>
      <c r="BD112" s="493">
        <v>0</v>
      </c>
      <c r="BE112" s="493">
        <v>0</v>
      </c>
      <c r="BF112" s="493">
        <v>1882336.9975474002</v>
      </c>
      <c r="BG112" s="125">
        <v>1882336.9975474004</v>
      </c>
      <c r="BH112" s="125">
        <v>0</v>
      </c>
      <c r="BI112" s="493">
        <v>1696312.8</v>
      </c>
      <c r="BJ112" s="493">
        <v>1567640</v>
      </c>
      <c r="BK112" s="125">
        <v>1753664.1975474001</v>
      </c>
      <c r="BL112" s="125">
        <v>4428.4449433015152</v>
      </c>
      <c r="BM112" s="125">
        <v>4300.1122614250617</v>
      </c>
      <c r="BN112" s="126">
        <v>2.9844030591406921E-2</v>
      </c>
      <c r="BO112" s="126">
        <v>0</v>
      </c>
      <c r="BP112" s="125">
        <v>0</v>
      </c>
      <c r="BQ112" s="493">
        <v>1882336.9975474002</v>
      </c>
      <c r="BR112" s="493">
        <v>4734.7580746146468</v>
      </c>
      <c r="BS112" s="493" t="s">
        <v>948</v>
      </c>
      <c r="BT112" s="493">
        <v>4753.376256432829</v>
      </c>
      <c r="BU112" s="126">
        <v>2.9702521160668738E-2</v>
      </c>
      <c r="BV112" s="125">
        <v>0</v>
      </c>
      <c r="BW112" s="125">
        <v>1882336.9975474002</v>
      </c>
      <c r="BX112" s="125">
        <v>0</v>
      </c>
      <c r="BY112" s="125">
        <v>1882336.9975474002</v>
      </c>
      <c r="BZ112" s="125">
        <v>7372.8</v>
      </c>
      <c r="CA112" s="125">
        <v>1874964.1975474001</v>
      </c>
      <c r="CB112" s="490">
        <f t="shared" si="5"/>
        <v>0</v>
      </c>
      <c r="CC112" s="490">
        <f t="shared" si="6"/>
        <v>0</v>
      </c>
      <c r="CD112" s="490">
        <f t="shared" si="7"/>
        <v>0</v>
      </c>
      <c r="CE112" s="490">
        <f>IF(ISERROR(VLOOKUP(A112,'20-21 Cfwds'!A:F,3,FALSE)),0,(VLOOKUP(A112,'20-21 Cfwds'!A:F,3,FALSE)))</f>
        <v>0</v>
      </c>
      <c r="CF112" s="490">
        <f>IF(ISERROR(VLOOKUP(A112,'20-21 Cfwds'!A:G,4,FALSE)),0,(VLOOKUP(A112,'20-21 Cfwds'!A:G,4,FALSE)))</f>
        <v>0</v>
      </c>
      <c r="CG112" s="490"/>
      <c r="CH112" s="490"/>
      <c r="CI112" s="531"/>
      <c r="CJ112" s="531"/>
      <c r="CK112" s="531"/>
      <c r="CL112" s="531"/>
      <c r="CM112" s="531"/>
      <c r="CN112" s="531"/>
      <c r="CO112" s="531"/>
      <c r="CP112" s="531"/>
      <c r="CQ112" s="531"/>
      <c r="CR112" s="531"/>
      <c r="CS112" s="531"/>
      <c r="CT112" s="531"/>
      <c r="CU112" s="531"/>
      <c r="CV112" s="531"/>
      <c r="CW112" s="531"/>
      <c r="CX112" s="531"/>
      <c r="CY112" s="531"/>
      <c r="CZ112" s="531"/>
      <c r="DA112" s="531"/>
      <c r="DB112" s="531"/>
      <c r="DC112" s="531"/>
      <c r="DD112" s="531"/>
      <c r="DE112" s="531"/>
      <c r="DF112" s="531"/>
      <c r="DG112" s="531"/>
      <c r="DH112" s="531"/>
      <c r="DI112" s="531"/>
      <c r="DJ112" s="531"/>
      <c r="DK112" s="531"/>
      <c r="DL112" s="531"/>
      <c r="DM112" s="531"/>
      <c r="DN112" s="531"/>
      <c r="DO112" s="531"/>
      <c r="DP112" s="531"/>
      <c r="DQ112" s="531"/>
      <c r="DR112" s="531"/>
      <c r="DS112" s="531"/>
      <c r="DT112" s="531"/>
      <c r="DU112" s="531"/>
      <c r="DV112" s="531"/>
      <c r="DW112" s="531"/>
      <c r="DX112" s="531"/>
      <c r="DY112" s="531"/>
      <c r="DZ112" s="531"/>
      <c r="EA112" s="531"/>
      <c r="EB112" s="531"/>
      <c r="EC112" s="531"/>
      <c r="ED112" s="531"/>
      <c r="EE112" s="531"/>
      <c r="EF112" s="531"/>
      <c r="EG112" s="531"/>
      <c r="EH112" s="531"/>
      <c r="EI112" s="531"/>
      <c r="EJ112" s="531"/>
      <c r="EK112" s="531"/>
      <c r="EL112" s="531"/>
      <c r="EM112" s="531"/>
      <c r="EN112" s="531"/>
      <c r="EO112" s="531"/>
      <c r="EP112" s="531"/>
      <c r="EQ112" s="531"/>
      <c r="ER112" s="531"/>
      <c r="ES112" s="531"/>
      <c r="ET112" s="531"/>
      <c r="EU112" s="531"/>
      <c r="EV112" s="531"/>
      <c r="EW112" s="531"/>
      <c r="EX112" s="531"/>
      <c r="EY112" s="531"/>
      <c r="EZ112" s="531"/>
      <c r="FA112" s="531"/>
    </row>
    <row r="113" spans="1:157" ht="15" customHeight="1">
      <c r="A113" s="486">
        <f>VLOOKUP(D113,'[18]DfE No.'!C:E,3,FALSE)</f>
        <v>292</v>
      </c>
      <c r="B113" s="486" t="str">
        <f>VLOOKUP(D113,'Adjusted Factors 22-23'!C:F,4,FALSE)</f>
        <v>Recoupment Academy</v>
      </c>
      <c r="C113" s="491">
        <v>140822</v>
      </c>
      <c r="D113" s="491">
        <v>9352017</v>
      </c>
      <c r="E113" s="492" t="s">
        <v>280</v>
      </c>
      <c r="F113" s="332">
        <v>639</v>
      </c>
      <c r="G113" s="332">
        <v>639</v>
      </c>
      <c r="H113" s="332">
        <v>0</v>
      </c>
      <c r="I113" s="125">
        <v>2032031.6234099998</v>
      </c>
      <c r="J113" s="125">
        <v>0</v>
      </c>
      <c r="K113" s="125">
        <v>0</v>
      </c>
      <c r="L113" s="125">
        <v>40420.000000000007</v>
      </c>
      <c r="M113" s="125">
        <v>0</v>
      </c>
      <c r="N113" s="125">
        <v>56050.000000000196</v>
      </c>
      <c r="O113" s="125">
        <v>0</v>
      </c>
      <c r="P113" s="125">
        <v>7699.9999999999955</v>
      </c>
      <c r="Q113" s="125">
        <v>5130</v>
      </c>
      <c r="R113" s="125">
        <v>6300.0000000000082</v>
      </c>
      <c r="S113" s="125">
        <v>5059.9999999999891</v>
      </c>
      <c r="T113" s="125">
        <v>0</v>
      </c>
      <c r="U113" s="125">
        <v>0</v>
      </c>
      <c r="V113" s="125">
        <v>0</v>
      </c>
      <c r="W113" s="125">
        <v>0</v>
      </c>
      <c r="X113" s="125">
        <v>0</v>
      </c>
      <c r="Y113" s="125">
        <v>0</v>
      </c>
      <c r="Z113" s="125">
        <v>0</v>
      </c>
      <c r="AA113" s="125">
        <v>0</v>
      </c>
      <c r="AB113" s="125">
        <v>35778.24324324324</v>
      </c>
      <c r="AC113" s="125">
        <v>0</v>
      </c>
      <c r="AD113" s="125">
        <v>0</v>
      </c>
      <c r="AE113" s="125">
        <v>252387.08411214958</v>
      </c>
      <c r="AF113" s="125">
        <v>0</v>
      </c>
      <c r="AG113" s="125">
        <v>0</v>
      </c>
      <c r="AH113" s="125">
        <v>0</v>
      </c>
      <c r="AI113" s="125">
        <v>121300</v>
      </c>
      <c r="AJ113" s="125">
        <v>0</v>
      </c>
      <c r="AK113" s="125">
        <v>0</v>
      </c>
      <c r="AL113" s="125">
        <v>0</v>
      </c>
      <c r="AM113" s="125">
        <v>10086.4</v>
      </c>
      <c r="AN113" s="125">
        <v>0</v>
      </c>
      <c r="AO113" s="125">
        <v>0</v>
      </c>
      <c r="AP113" s="125">
        <v>0</v>
      </c>
      <c r="AQ113" s="125">
        <v>0</v>
      </c>
      <c r="AR113" s="125">
        <v>0</v>
      </c>
      <c r="AS113" s="125">
        <v>0</v>
      </c>
      <c r="AT113" s="125">
        <v>0</v>
      </c>
      <c r="AU113" s="125">
        <v>0</v>
      </c>
      <c r="AV113" s="125">
        <v>2032031.6234099998</v>
      </c>
      <c r="AW113" s="125">
        <v>408825.32735539298</v>
      </c>
      <c r="AX113" s="125">
        <v>131386.4</v>
      </c>
      <c r="AY113" s="125">
        <v>322712.20411214966</v>
      </c>
      <c r="AZ113" s="493">
        <v>2572243.3507653926</v>
      </c>
      <c r="BA113" s="493">
        <v>2562156.9507653927</v>
      </c>
      <c r="BB113" s="493">
        <v>4265</v>
      </c>
      <c r="BC113" s="493">
        <v>2725335</v>
      </c>
      <c r="BD113" s="493">
        <v>163178.04923460726</v>
      </c>
      <c r="BE113" s="493">
        <v>0</v>
      </c>
      <c r="BF113" s="493">
        <v>2735421.4</v>
      </c>
      <c r="BG113" s="125">
        <v>2735421.4</v>
      </c>
      <c r="BH113" s="125">
        <v>0</v>
      </c>
      <c r="BI113" s="493">
        <v>2735421.4</v>
      </c>
      <c r="BJ113" s="493">
        <v>2604035</v>
      </c>
      <c r="BK113" s="125">
        <v>2604035</v>
      </c>
      <c r="BL113" s="125">
        <v>4075.1721439749608</v>
      </c>
      <c r="BM113" s="125">
        <v>3994.5259938837921</v>
      </c>
      <c r="BN113" s="126">
        <v>2.0189166427919066E-2</v>
      </c>
      <c r="BO113" s="126">
        <v>0</v>
      </c>
      <c r="BP113" s="125">
        <v>0</v>
      </c>
      <c r="BQ113" s="493">
        <v>2735421.4</v>
      </c>
      <c r="BR113" s="493">
        <v>4265</v>
      </c>
      <c r="BS113" s="493" t="s">
        <v>948</v>
      </c>
      <c r="BT113" s="493">
        <v>4280.784663536776</v>
      </c>
      <c r="BU113" s="126">
        <v>2.0346468305143972E-2</v>
      </c>
      <c r="BV113" s="125">
        <v>0</v>
      </c>
      <c r="BW113" s="125">
        <v>2735421.4</v>
      </c>
      <c r="BX113" s="125">
        <v>0</v>
      </c>
      <c r="BY113" s="125">
        <v>2735421.4</v>
      </c>
      <c r="BZ113" s="125">
        <v>10086.4</v>
      </c>
      <c r="CA113" s="125">
        <v>2725335</v>
      </c>
      <c r="CB113" s="490">
        <f t="shared" si="5"/>
        <v>0</v>
      </c>
      <c r="CC113" s="490">
        <f t="shared" si="6"/>
        <v>0</v>
      </c>
      <c r="CD113" s="490">
        <f t="shared" si="7"/>
        <v>163178.04923460726</v>
      </c>
      <c r="CE113" s="490">
        <f>IF(ISERROR(VLOOKUP(A113,'20-21 Cfwds'!A:F,3,FALSE)),0,(VLOOKUP(A113,'20-21 Cfwds'!A:F,3,FALSE)))</f>
        <v>0</v>
      </c>
      <c r="CF113" s="490">
        <f>IF(ISERROR(VLOOKUP(A113,'20-21 Cfwds'!A:G,4,FALSE)),0,(VLOOKUP(A113,'20-21 Cfwds'!A:G,4,FALSE)))</f>
        <v>0</v>
      </c>
      <c r="CG113" s="490"/>
      <c r="CH113" s="490"/>
      <c r="CI113" s="531"/>
      <c r="CJ113" s="531"/>
      <c r="CK113" s="531"/>
      <c r="CL113" s="531"/>
      <c r="CM113" s="531"/>
      <c r="CN113" s="531"/>
      <c r="CO113" s="531"/>
      <c r="CP113" s="531"/>
      <c r="CQ113" s="531"/>
      <c r="CR113" s="531"/>
      <c r="CS113" s="531"/>
      <c r="CT113" s="531"/>
      <c r="CU113" s="531"/>
      <c r="CV113" s="531"/>
      <c r="CW113" s="531"/>
      <c r="CX113" s="531"/>
      <c r="CY113" s="531"/>
      <c r="CZ113" s="531"/>
      <c r="DA113" s="531"/>
      <c r="DB113" s="531"/>
      <c r="DC113" s="531"/>
      <c r="DD113" s="531"/>
      <c r="DE113" s="531"/>
      <c r="DF113" s="531"/>
      <c r="DG113" s="531"/>
      <c r="DH113" s="531"/>
      <c r="DI113" s="531"/>
      <c r="DJ113" s="531"/>
      <c r="DK113" s="531"/>
      <c r="DL113" s="531"/>
      <c r="DM113" s="531"/>
      <c r="DN113" s="531"/>
      <c r="DO113" s="531"/>
      <c r="DP113" s="531"/>
      <c r="DQ113" s="531"/>
      <c r="DR113" s="531"/>
      <c r="DS113" s="531"/>
      <c r="DT113" s="531"/>
      <c r="DU113" s="531"/>
      <c r="DV113" s="531"/>
      <c r="DW113" s="531"/>
      <c r="DX113" s="531"/>
      <c r="DY113" s="531"/>
      <c r="DZ113" s="531"/>
      <c r="EA113" s="531"/>
      <c r="EB113" s="531"/>
      <c r="EC113" s="531"/>
      <c r="ED113" s="531"/>
      <c r="EE113" s="531"/>
      <c r="EF113" s="531"/>
      <c r="EG113" s="531"/>
      <c r="EH113" s="531"/>
      <c r="EI113" s="531"/>
      <c r="EJ113" s="531"/>
      <c r="EK113" s="531"/>
      <c r="EL113" s="531"/>
      <c r="EM113" s="531"/>
      <c r="EN113" s="531"/>
      <c r="EO113" s="531"/>
      <c r="EP113" s="531"/>
      <c r="EQ113" s="531"/>
      <c r="ER113" s="531"/>
      <c r="ES113" s="531"/>
      <c r="ET113" s="531"/>
      <c r="EU113" s="531"/>
      <c r="EV113" s="531"/>
      <c r="EW113" s="531"/>
      <c r="EX113" s="531"/>
      <c r="EY113" s="531"/>
      <c r="EZ113" s="531"/>
      <c r="FA113" s="531"/>
    </row>
    <row r="114" spans="1:157" ht="15" customHeight="1">
      <c r="A114" s="486">
        <f>VLOOKUP(D114,'[18]DfE No.'!C:E,3,FALSE)</f>
        <v>484</v>
      </c>
      <c r="B114" s="486" t="str">
        <f>VLOOKUP(D114,'Adjusted Factors 22-23'!C:F,4,FALSE)</f>
        <v>Recoupment Academy</v>
      </c>
      <c r="C114" s="491">
        <v>142993</v>
      </c>
      <c r="D114" s="491">
        <v>9352022</v>
      </c>
      <c r="E114" s="492" t="s">
        <v>544</v>
      </c>
      <c r="F114" s="332">
        <v>216</v>
      </c>
      <c r="G114" s="332">
        <v>216</v>
      </c>
      <c r="H114" s="332">
        <v>0</v>
      </c>
      <c r="I114" s="125">
        <v>686883.92903999996</v>
      </c>
      <c r="J114" s="125">
        <v>0</v>
      </c>
      <c r="K114" s="125">
        <v>0</v>
      </c>
      <c r="L114" s="125">
        <v>15510.000000000024</v>
      </c>
      <c r="M114" s="125">
        <v>0</v>
      </c>
      <c r="N114" s="125">
        <v>20649.999999999996</v>
      </c>
      <c r="O114" s="125">
        <v>0</v>
      </c>
      <c r="P114" s="125">
        <v>3740</v>
      </c>
      <c r="Q114" s="125">
        <v>0</v>
      </c>
      <c r="R114" s="125">
        <v>0</v>
      </c>
      <c r="S114" s="125">
        <v>0</v>
      </c>
      <c r="T114" s="125">
        <v>0</v>
      </c>
      <c r="U114" s="125">
        <v>0</v>
      </c>
      <c r="V114" s="125">
        <v>0</v>
      </c>
      <c r="W114" s="125">
        <v>0</v>
      </c>
      <c r="X114" s="125">
        <v>0</v>
      </c>
      <c r="Y114" s="125">
        <v>0</v>
      </c>
      <c r="Z114" s="125">
        <v>0</v>
      </c>
      <c r="AA114" s="125">
        <v>0</v>
      </c>
      <c r="AB114" s="125">
        <v>19683.870967741914</v>
      </c>
      <c r="AC114" s="125">
        <v>0</v>
      </c>
      <c r="AD114" s="125">
        <v>0</v>
      </c>
      <c r="AE114" s="125">
        <v>67231.616766467065</v>
      </c>
      <c r="AF114" s="125">
        <v>0</v>
      </c>
      <c r="AG114" s="125">
        <v>0</v>
      </c>
      <c r="AH114" s="125">
        <v>0</v>
      </c>
      <c r="AI114" s="125">
        <v>121300</v>
      </c>
      <c r="AJ114" s="125">
        <v>0</v>
      </c>
      <c r="AK114" s="125">
        <v>0</v>
      </c>
      <c r="AL114" s="125">
        <v>0</v>
      </c>
      <c r="AM114" s="125">
        <v>6041.6</v>
      </c>
      <c r="AN114" s="125">
        <v>0</v>
      </c>
      <c r="AO114" s="125">
        <v>0</v>
      </c>
      <c r="AP114" s="125">
        <v>0</v>
      </c>
      <c r="AQ114" s="125">
        <v>0</v>
      </c>
      <c r="AR114" s="125">
        <v>0</v>
      </c>
      <c r="AS114" s="125">
        <v>0</v>
      </c>
      <c r="AT114" s="125">
        <v>0</v>
      </c>
      <c r="AU114" s="125">
        <v>0</v>
      </c>
      <c r="AV114" s="125">
        <v>686883.92903999996</v>
      </c>
      <c r="AW114" s="125">
        <v>126815.487734209</v>
      </c>
      <c r="AX114" s="125">
        <v>127341.6</v>
      </c>
      <c r="AY114" s="125">
        <v>97176.736766467075</v>
      </c>
      <c r="AZ114" s="493">
        <v>941041.01677420898</v>
      </c>
      <c r="BA114" s="493">
        <v>934999.41677420901</v>
      </c>
      <c r="BB114" s="493">
        <v>4265</v>
      </c>
      <c r="BC114" s="493">
        <v>921240</v>
      </c>
      <c r="BD114" s="493">
        <v>0</v>
      </c>
      <c r="BE114" s="493">
        <v>0</v>
      </c>
      <c r="BF114" s="493">
        <v>941041.01677420898</v>
      </c>
      <c r="BG114" s="125">
        <v>941041.01677420898</v>
      </c>
      <c r="BH114" s="125">
        <v>0</v>
      </c>
      <c r="BI114" s="493">
        <v>927281.6</v>
      </c>
      <c r="BJ114" s="493">
        <v>799940</v>
      </c>
      <c r="BK114" s="125">
        <v>813699.41677420901</v>
      </c>
      <c r="BL114" s="125">
        <v>3767.126929510227</v>
      </c>
      <c r="BM114" s="125">
        <v>3760.7412663677133</v>
      </c>
      <c r="BN114" s="126">
        <v>1.6979799167841448E-3</v>
      </c>
      <c r="BO114" s="126">
        <v>1.6802020083215855E-2</v>
      </c>
      <c r="BP114" s="125">
        <v>13648.618861622412</v>
      </c>
      <c r="BQ114" s="493">
        <v>954689.63563583139</v>
      </c>
      <c r="BR114" s="493">
        <v>4391.8890538695896</v>
      </c>
      <c r="BS114" s="493" t="s">
        <v>948</v>
      </c>
      <c r="BT114" s="493">
        <v>4419.8594242399604</v>
      </c>
      <c r="BU114" s="126">
        <v>2.0333349403300449E-2</v>
      </c>
      <c r="BV114" s="125">
        <v>0</v>
      </c>
      <c r="BW114" s="125">
        <v>954689.63563583139</v>
      </c>
      <c r="BX114" s="125">
        <v>0</v>
      </c>
      <c r="BY114" s="125">
        <v>954689.63563583139</v>
      </c>
      <c r="BZ114" s="125">
        <v>6041.6</v>
      </c>
      <c r="CA114" s="125">
        <v>948648.03563583142</v>
      </c>
      <c r="CB114" s="490">
        <f t="shared" si="5"/>
        <v>0</v>
      </c>
      <c r="CC114" s="490">
        <f t="shared" si="6"/>
        <v>0</v>
      </c>
      <c r="CD114" s="490">
        <f t="shared" si="7"/>
        <v>0</v>
      </c>
      <c r="CE114" s="490">
        <f>IF(ISERROR(VLOOKUP(A114,'20-21 Cfwds'!A:F,3,FALSE)),0,(VLOOKUP(A114,'20-21 Cfwds'!A:F,3,FALSE)))</f>
        <v>0</v>
      </c>
      <c r="CF114" s="490">
        <f>IF(ISERROR(VLOOKUP(A114,'20-21 Cfwds'!A:G,4,FALSE)),0,(VLOOKUP(A114,'20-21 Cfwds'!A:G,4,FALSE)))</f>
        <v>0</v>
      </c>
      <c r="CG114" s="490"/>
      <c r="CH114" s="490"/>
      <c r="CI114" s="531"/>
      <c r="CJ114" s="531"/>
      <c r="CK114" s="531"/>
      <c r="CL114" s="531"/>
      <c r="CM114" s="531"/>
      <c r="CN114" s="531"/>
      <c r="CO114" s="531"/>
      <c r="CP114" s="531"/>
      <c r="CQ114" s="531"/>
      <c r="CR114" s="531"/>
      <c r="CS114" s="531"/>
      <c r="CT114" s="531"/>
      <c r="CU114" s="531"/>
      <c r="CV114" s="531"/>
      <c r="CW114" s="531"/>
      <c r="CX114" s="531"/>
      <c r="CY114" s="531"/>
      <c r="CZ114" s="531"/>
      <c r="DA114" s="531"/>
      <c r="DB114" s="531"/>
      <c r="DC114" s="531"/>
      <c r="DD114" s="531"/>
      <c r="DE114" s="531"/>
      <c r="DF114" s="531"/>
      <c r="DG114" s="531"/>
      <c r="DH114" s="531"/>
      <c r="DI114" s="531"/>
      <c r="DJ114" s="531"/>
      <c r="DK114" s="531"/>
      <c r="DL114" s="531"/>
      <c r="DM114" s="531"/>
      <c r="DN114" s="531"/>
      <c r="DO114" s="531"/>
      <c r="DP114" s="531"/>
      <c r="DQ114" s="531"/>
      <c r="DR114" s="531"/>
      <c r="DS114" s="531"/>
      <c r="DT114" s="531"/>
      <c r="DU114" s="531"/>
      <c r="DV114" s="531"/>
      <c r="DW114" s="531"/>
      <c r="DX114" s="531"/>
      <c r="DY114" s="531"/>
      <c r="DZ114" s="531"/>
      <c r="EA114" s="531"/>
      <c r="EB114" s="531"/>
      <c r="EC114" s="531"/>
      <c r="ED114" s="531"/>
      <c r="EE114" s="531"/>
      <c r="EF114" s="531"/>
      <c r="EG114" s="531"/>
      <c r="EH114" s="531"/>
      <c r="EI114" s="531"/>
      <c r="EJ114" s="531"/>
      <c r="EK114" s="531"/>
      <c r="EL114" s="531"/>
      <c r="EM114" s="531"/>
      <c r="EN114" s="531"/>
      <c r="EO114" s="531"/>
      <c r="EP114" s="531"/>
      <c r="EQ114" s="531"/>
      <c r="ER114" s="531"/>
      <c r="ES114" s="531"/>
      <c r="ET114" s="531"/>
      <c r="EU114" s="531"/>
      <c r="EV114" s="531"/>
      <c r="EW114" s="531"/>
      <c r="EX114" s="531"/>
      <c r="EY114" s="531"/>
      <c r="EZ114" s="531"/>
      <c r="FA114" s="531"/>
    </row>
    <row r="115" spans="1:157" ht="15" customHeight="1">
      <c r="A115" s="486">
        <f>VLOOKUP(D115,'[18]DfE No.'!C:E,3,FALSE)</f>
        <v>77</v>
      </c>
      <c r="B115" s="486" t="str">
        <f>VLOOKUP(D115,'Adjusted Factors 22-23'!C:F,4,FALSE)</f>
        <v>Recoupment Academy</v>
      </c>
      <c r="C115" s="491">
        <v>140823</v>
      </c>
      <c r="D115" s="491">
        <v>9352025</v>
      </c>
      <c r="E115" s="492" t="s">
        <v>184</v>
      </c>
      <c r="F115" s="332">
        <v>292</v>
      </c>
      <c r="G115" s="332">
        <v>292</v>
      </c>
      <c r="H115" s="332">
        <v>0</v>
      </c>
      <c r="I115" s="125">
        <v>928565.31147999992</v>
      </c>
      <c r="J115" s="125">
        <v>0</v>
      </c>
      <c r="K115" s="125">
        <v>0</v>
      </c>
      <c r="L115" s="125">
        <v>34310</v>
      </c>
      <c r="M115" s="125">
        <v>0</v>
      </c>
      <c r="N115" s="125">
        <v>44249.999999999978</v>
      </c>
      <c r="O115" s="125">
        <v>0</v>
      </c>
      <c r="P115" s="125">
        <v>1333.7024221453298</v>
      </c>
      <c r="Q115" s="125">
        <v>2728.0276816609016</v>
      </c>
      <c r="R115" s="125">
        <v>34797.508650518997</v>
      </c>
      <c r="S115" s="125">
        <v>464.7750865051907</v>
      </c>
      <c r="T115" s="125">
        <v>1485.2595155709282</v>
      </c>
      <c r="U115" s="125">
        <v>1293.2871972318349</v>
      </c>
      <c r="V115" s="125">
        <v>0</v>
      </c>
      <c r="W115" s="125">
        <v>0</v>
      </c>
      <c r="X115" s="125">
        <v>0</v>
      </c>
      <c r="Y115" s="125">
        <v>0</v>
      </c>
      <c r="Z115" s="125">
        <v>0</v>
      </c>
      <c r="AA115" s="125">
        <v>0</v>
      </c>
      <c r="AB115" s="125">
        <v>639.45736434108494</v>
      </c>
      <c r="AC115" s="125">
        <v>0</v>
      </c>
      <c r="AD115" s="125">
        <v>0</v>
      </c>
      <c r="AE115" s="125">
        <v>88167.449392712559</v>
      </c>
      <c r="AF115" s="125">
        <v>0</v>
      </c>
      <c r="AG115" s="125">
        <v>0</v>
      </c>
      <c r="AH115" s="125">
        <v>0</v>
      </c>
      <c r="AI115" s="125">
        <v>121300</v>
      </c>
      <c r="AJ115" s="125">
        <v>0</v>
      </c>
      <c r="AK115" s="125">
        <v>0</v>
      </c>
      <c r="AL115" s="125">
        <v>0</v>
      </c>
      <c r="AM115" s="125">
        <v>8192</v>
      </c>
      <c r="AN115" s="125">
        <v>0</v>
      </c>
      <c r="AO115" s="125">
        <v>0</v>
      </c>
      <c r="AP115" s="125">
        <v>0</v>
      </c>
      <c r="AQ115" s="125">
        <v>0</v>
      </c>
      <c r="AR115" s="125">
        <v>0</v>
      </c>
      <c r="AS115" s="125">
        <v>0</v>
      </c>
      <c r="AT115" s="125">
        <v>0</v>
      </c>
      <c r="AU115" s="125">
        <v>0</v>
      </c>
      <c r="AV115" s="125">
        <v>928565.31147999992</v>
      </c>
      <c r="AW115" s="125">
        <v>209469.4673106868</v>
      </c>
      <c r="AX115" s="125">
        <v>129492</v>
      </c>
      <c r="AY115" s="125">
        <v>158493.84966952913</v>
      </c>
      <c r="AZ115" s="493">
        <v>1267526.7787906867</v>
      </c>
      <c r="BA115" s="493">
        <v>1259334.7787906867</v>
      </c>
      <c r="BB115" s="493">
        <v>4265</v>
      </c>
      <c r="BC115" s="493">
        <v>1245380</v>
      </c>
      <c r="BD115" s="493">
        <v>0</v>
      </c>
      <c r="BE115" s="493">
        <v>0</v>
      </c>
      <c r="BF115" s="493">
        <v>1267526.7787906867</v>
      </c>
      <c r="BG115" s="125">
        <v>1267526.7787906867</v>
      </c>
      <c r="BH115" s="125">
        <v>0</v>
      </c>
      <c r="BI115" s="493">
        <v>1253572</v>
      </c>
      <c r="BJ115" s="493">
        <v>1124080</v>
      </c>
      <c r="BK115" s="125">
        <v>1138034.7787906867</v>
      </c>
      <c r="BL115" s="125">
        <v>3897.3793794201601</v>
      </c>
      <c r="BM115" s="125">
        <v>3897.9181428571424</v>
      </c>
      <c r="BN115" s="126">
        <v>-1.3821825324102338E-4</v>
      </c>
      <c r="BO115" s="126">
        <v>1.8638218253241023E-2</v>
      </c>
      <c r="BP115" s="125">
        <v>21213.872731313088</v>
      </c>
      <c r="BQ115" s="493">
        <v>1288740.6515219999</v>
      </c>
      <c r="BR115" s="493">
        <v>4385.4405874041095</v>
      </c>
      <c r="BS115" s="493" t="s">
        <v>948</v>
      </c>
      <c r="BT115" s="493">
        <v>4413.4953819246566</v>
      </c>
      <c r="BU115" s="126">
        <v>1.7317174262852175E-2</v>
      </c>
      <c r="BV115" s="125">
        <v>0</v>
      </c>
      <c r="BW115" s="125">
        <v>1288740.6515219999</v>
      </c>
      <c r="BX115" s="125">
        <v>0</v>
      </c>
      <c r="BY115" s="125">
        <v>1288740.6515219999</v>
      </c>
      <c r="BZ115" s="125">
        <v>8192</v>
      </c>
      <c r="CA115" s="125">
        <v>1280548.6515219999</v>
      </c>
      <c r="CB115" s="490">
        <f t="shared" si="5"/>
        <v>0</v>
      </c>
      <c r="CC115" s="490">
        <f t="shared" si="6"/>
        <v>0</v>
      </c>
      <c r="CD115" s="490">
        <f t="shared" si="7"/>
        <v>0</v>
      </c>
      <c r="CE115" s="490">
        <f>IF(ISERROR(VLOOKUP(A115,'20-21 Cfwds'!A:F,3,FALSE)),0,(VLOOKUP(A115,'20-21 Cfwds'!A:F,3,FALSE)))</f>
        <v>0</v>
      </c>
      <c r="CF115" s="490">
        <f>IF(ISERROR(VLOOKUP(A115,'20-21 Cfwds'!A:G,4,FALSE)),0,(VLOOKUP(A115,'20-21 Cfwds'!A:G,4,FALSE)))</f>
        <v>0</v>
      </c>
      <c r="CG115" s="490"/>
      <c r="CH115" s="490"/>
      <c r="CI115" s="531"/>
      <c r="CJ115" s="531"/>
      <c r="CK115" s="531"/>
      <c r="CL115" s="531"/>
      <c r="CM115" s="531"/>
      <c r="CN115" s="531"/>
      <c r="CO115" s="531"/>
      <c r="CP115" s="531"/>
      <c r="CQ115" s="531"/>
      <c r="CR115" s="531"/>
      <c r="CS115" s="531"/>
      <c r="CT115" s="531"/>
      <c r="CU115" s="531"/>
      <c r="CV115" s="531"/>
      <c r="CW115" s="531"/>
      <c r="CX115" s="531"/>
      <c r="CY115" s="531"/>
      <c r="CZ115" s="531"/>
      <c r="DA115" s="531"/>
      <c r="DB115" s="531"/>
      <c r="DC115" s="531"/>
      <c r="DD115" s="531"/>
      <c r="DE115" s="531"/>
      <c r="DF115" s="531"/>
      <c r="DG115" s="531"/>
      <c r="DH115" s="531"/>
      <c r="DI115" s="531"/>
      <c r="DJ115" s="531"/>
      <c r="DK115" s="531"/>
      <c r="DL115" s="531"/>
      <c r="DM115" s="531"/>
      <c r="DN115" s="531"/>
      <c r="DO115" s="531"/>
      <c r="DP115" s="531"/>
      <c r="DQ115" s="531"/>
      <c r="DR115" s="531"/>
      <c r="DS115" s="531"/>
      <c r="DT115" s="531"/>
      <c r="DU115" s="531"/>
      <c r="DV115" s="531"/>
      <c r="DW115" s="531"/>
      <c r="DX115" s="531"/>
      <c r="DY115" s="531"/>
      <c r="DZ115" s="531"/>
      <c r="EA115" s="531"/>
      <c r="EB115" s="531"/>
      <c r="EC115" s="531"/>
      <c r="ED115" s="531"/>
      <c r="EE115" s="531"/>
      <c r="EF115" s="531"/>
      <c r="EG115" s="531"/>
      <c r="EH115" s="531"/>
      <c r="EI115" s="531"/>
      <c r="EJ115" s="531"/>
      <c r="EK115" s="531"/>
      <c r="EL115" s="531"/>
      <c r="EM115" s="531"/>
      <c r="EN115" s="531"/>
      <c r="EO115" s="531"/>
      <c r="EP115" s="531"/>
      <c r="EQ115" s="531"/>
      <c r="ER115" s="531"/>
      <c r="ES115" s="531"/>
      <c r="ET115" s="531"/>
      <c r="EU115" s="531"/>
      <c r="EV115" s="531"/>
      <c r="EW115" s="531"/>
      <c r="EX115" s="531"/>
      <c r="EY115" s="531"/>
      <c r="EZ115" s="531"/>
      <c r="FA115" s="531"/>
    </row>
    <row r="116" spans="1:157" ht="15" customHeight="1">
      <c r="A116" s="486">
        <f>VLOOKUP(D116,'[18]DfE No.'!C:E,3,FALSE)</f>
        <v>267</v>
      </c>
      <c r="B116" s="486" t="str">
        <f>VLOOKUP(D116,'Adjusted Factors 22-23'!C:F,4,FALSE)</f>
        <v>Recoupment Academy</v>
      </c>
      <c r="C116" s="491">
        <v>140887</v>
      </c>
      <c r="D116" s="491">
        <v>9352027</v>
      </c>
      <c r="E116" s="492" t="s">
        <v>1007</v>
      </c>
      <c r="F116" s="332">
        <v>470</v>
      </c>
      <c r="G116" s="332">
        <v>470</v>
      </c>
      <c r="H116" s="332">
        <v>0</v>
      </c>
      <c r="I116" s="125">
        <v>1494608.5492999998</v>
      </c>
      <c r="J116" s="125">
        <v>0</v>
      </c>
      <c r="K116" s="125">
        <v>0</v>
      </c>
      <c r="L116" s="125">
        <v>87420.000000000044</v>
      </c>
      <c r="M116" s="125">
        <v>0</v>
      </c>
      <c r="N116" s="125">
        <v>115050.0000000001</v>
      </c>
      <c r="O116" s="125">
        <v>0</v>
      </c>
      <c r="P116" s="125">
        <v>1984.2217484008554</v>
      </c>
      <c r="Q116" s="125">
        <v>28951.599147121509</v>
      </c>
      <c r="R116" s="125">
        <v>38301.492537313505</v>
      </c>
      <c r="S116" s="125">
        <v>88047.334754797339</v>
      </c>
      <c r="T116" s="125">
        <v>7365.6716417910384</v>
      </c>
      <c r="U116" s="125">
        <v>0</v>
      </c>
      <c r="V116" s="125">
        <v>0</v>
      </c>
      <c r="W116" s="125">
        <v>0</v>
      </c>
      <c r="X116" s="125">
        <v>0</v>
      </c>
      <c r="Y116" s="125">
        <v>0</v>
      </c>
      <c r="Z116" s="125">
        <v>0</v>
      </c>
      <c r="AA116" s="125">
        <v>0</v>
      </c>
      <c r="AB116" s="125">
        <v>90879.975728155376</v>
      </c>
      <c r="AC116" s="125">
        <v>0</v>
      </c>
      <c r="AD116" s="125">
        <v>0</v>
      </c>
      <c r="AE116" s="125">
        <v>274977.81065088755</v>
      </c>
      <c r="AF116" s="125">
        <v>0</v>
      </c>
      <c r="AG116" s="125">
        <v>20263.614072494485</v>
      </c>
      <c r="AH116" s="125">
        <v>0</v>
      </c>
      <c r="AI116" s="125">
        <v>121300</v>
      </c>
      <c r="AJ116" s="125">
        <v>0</v>
      </c>
      <c r="AK116" s="125">
        <v>0</v>
      </c>
      <c r="AL116" s="125">
        <v>0</v>
      </c>
      <c r="AM116" s="125">
        <v>10956.8</v>
      </c>
      <c r="AN116" s="125">
        <v>0</v>
      </c>
      <c r="AO116" s="125">
        <v>0</v>
      </c>
      <c r="AP116" s="125">
        <v>0</v>
      </c>
      <c r="AQ116" s="125">
        <v>0</v>
      </c>
      <c r="AR116" s="125">
        <v>0</v>
      </c>
      <c r="AS116" s="125">
        <v>0</v>
      </c>
      <c r="AT116" s="125">
        <v>0</v>
      </c>
      <c r="AU116" s="125">
        <v>0</v>
      </c>
      <c r="AV116" s="125">
        <v>1494608.5492999998</v>
      </c>
      <c r="AW116" s="125">
        <v>753241.72028096183</v>
      </c>
      <c r="AX116" s="125">
        <v>132256.79999999999</v>
      </c>
      <c r="AY116" s="125">
        <v>468533.09056559973</v>
      </c>
      <c r="AZ116" s="493">
        <v>2380107.0695809615</v>
      </c>
      <c r="BA116" s="493">
        <v>2369150.2695809617</v>
      </c>
      <c r="BB116" s="493">
        <v>4265</v>
      </c>
      <c r="BC116" s="493">
        <v>2004550</v>
      </c>
      <c r="BD116" s="493">
        <v>0</v>
      </c>
      <c r="BE116" s="493">
        <v>0</v>
      </c>
      <c r="BF116" s="493">
        <v>2380107.0695809615</v>
      </c>
      <c r="BG116" s="125">
        <v>2380107.0695809615</v>
      </c>
      <c r="BH116" s="125">
        <v>0</v>
      </c>
      <c r="BI116" s="493">
        <v>2015506.8</v>
      </c>
      <c r="BJ116" s="493">
        <v>1883250</v>
      </c>
      <c r="BK116" s="125">
        <v>2247850.2695809617</v>
      </c>
      <c r="BL116" s="125">
        <v>4782.6601480445997</v>
      </c>
      <c r="BM116" s="125">
        <v>4463.8161445945943</v>
      </c>
      <c r="BN116" s="126">
        <v>7.1428569887697052E-2</v>
      </c>
      <c r="BO116" s="126">
        <v>0</v>
      </c>
      <c r="BP116" s="125">
        <v>0</v>
      </c>
      <c r="BQ116" s="493">
        <v>2380107.0695809615</v>
      </c>
      <c r="BR116" s="493">
        <v>5040.7452544275784</v>
      </c>
      <c r="BS116" s="493" t="s">
        <v>948</v>
      </c>
      <c r="BT116" s="493">
        <v>5064.0575948531095</v>
      </c>
      <c r="BU116" s="126">
        <v>7.3089498845713585E-2</v>
      </c>
      <c r="BV116" s="125">
        <v>0</v>
      </c>
      <c r="BW116" s="125">
        <v>2380107.0695809615</v>
      </c>
      <c r="BX116" s="125">
        <v>0</v>
      </c>
      <c r="BY116" s="125">
        <v>2380107.0695809615</v>
      </c>
      <c r="BZ116" s="125">
        <v>10956.8</v>
      </c>
      <c r="CA116" s="125">
        <v>2369150.2695809617</v>
      </c>
      <c r="CB116" s="490">
        <f t="shared" si="5"/>
        <v>0</v>
      </c>
      <c r="CC116" s="490">
        <f t="shared" si="6"/>
        <v>0</v>
      </c>
      <c r="CD116" s="490">
        <f t="shared" si="7"/>
        <v>0</v>
      </c>
      <c r="CE116" s="490">
        <f>IF(ISERROR(VLOOKUP(A116,'20-21 Cfwds'!A:F,3,FALSE)),0,(VLOOKUP(A116,'20-21 Cfwds'!A:F,3,FALSE)))</f>
        <v>0</v>
      </c>
      <c r="CF116" s="490">
        <f>IF(ISERROR(VLOOKUP(A116,'20-21 Cfwds'!A:G,4,FALSE)),0,(VLOOKUP(A116,'20-21 Cfwds'!A:G,4,FALSE)))</f>
        <v>0</v>
      </c>
      <c r="CG116" s="490"/>
      <c r="CH116" s="490"/>
      <c r="CI116" s="531"/>
      <c r="CJ116" s="531"/>
      <c r="CK116" s="531"/>
      <c r="CL116" s="531"/>
      <c r="CM116" s="531"/>
      <c r="CN116" s="531"/>
      <c r="CO116" s="531"/>
      <c r="CP116" s="531"/>
      <c r="CQ116" s="531"/>
      <c r="CR116" s="531"/>
      <c r="CS116" s="531"/>
      <c r="CT116" s="531"/>
      <c r="CU116" s="531"/>
      <c r="CV116" s="531"/>
      <c r="CW116" s="531"/>
      <c r="CX116" s="531"/>
      <c r="CY116" s="531"/>
      <c r="CZ116" s="531"/>
      <c r="DA116" s="531"/>
      <c r="DB116" s="531"/>
      <c r="DC116" s="531"/>
      <c r="DD116" s="531"/>
      <c r="DE116" s="531"/>
      <c r="DF116" s="531"/>
      <c r="DG116" s="531"/>
      <c r="DH116" s="531"/>
      <c r="DI116" s="531"/>
      <c r="DJ116" s="531"/>
      <c r="DK116" s="531"/>
      <c r="DL116" s="531"/>
      <c r="DM116" s="531"/>
      <c r="DN116" s="531"/>
      <c r="DO116" s="531"/>
      <c r="DP116" s="531"/>
      <c r="DQ116" s="531"/>
      <c r="DR116" s="531"/>
      <c r="DS116" s="531"/>
      <c r="DT116" s="531"/>
      <c r="DU116" s="531"/>
      <c r="DV116" s="531"/>
      <c r="DW116" s="531"/>
      <c r="DX116" s="531"/>
      <c r="DY116" s="531"/>
      <c r="DZ116" s="531"/>
      <c r="EA116" s="531"/>
      <c r="EB116" s="531"/>
      <c r="EC116" s="531"/>
      <c r="ED116" s="531"/>
      <c r="EE116" s="531"/>
      <c r="EF116" s="531"/>
      <c r="EG116" s="531"/>
      <c r="EH116" s="531"/>
      <c r="EI116" s="531"/>
      <c r="EJ116" s="531"/>
      <c r="EK116" s="531"/>
      <c r="EL116" s="531"/>
      <c r="EM116" s="531"/>
      <c r="EN116" s="531"/>
      <c r="EO116" s="531"/>
      <c r="EP116" s="531"/>
      <c r="EQ116" s="531"/>
      <c r="ER116" s="531"/>
      <c r="ES116" s="531"/>
      <c r="ET116" s="531"/>
      <c r="EU116" s="531"/>
      <c r="EV116" s="531"/>
      <c r="EW116" s="531"/>
      <c r="EX116" s="531"/>
      <c r="EY116" s="531"/>
      <c r="EZ116" s="531"/>
      <c r="FA116" s="531"/>
    </row>
    <row r="117" spans="1:157" ht="15" customHeight="1">
      <c r="A117" s="486">
        <f>VLOOKUP(D117,'[18]DfE No.'!C:E,3,FALSE)</f>
        <v>423</v>
      </c>
      <c r="B117" s="486" t="str">
        <f>VLOOKUP(D117,'Adjusted Factors 22-23'!C:F,4,FALSE)</f>
        <v>Recoupment Academy</v>
      </c>
      <c r="C117" s="491">
        <v>140998</v>
      </c>
      <c r="D117" s="491">
        <v>9352029</v>
      </c>
      <c r="E117" s="492" t="s">
        <v>343</v>
      </c>
      <c r="F117" s="332">
        <v>278</v>
      </c>
      <c r="G117" s="332">
        <v>278</v>
      </c>
      <c r="H117" s="332">
        <v>0</v>
      </c>
      <c r="I117" s="125">
        <v>884045.05681999994</v>
      </c>
      <c r="J117" s="125">
        <v>0</v>
      </c>
      <c r="K117" s="125">
        <v>0</v>
      </c>
      <c r="L117" s="125">
        <v>38539.999999999949</v>
      </c>
      <c r="M117" s="125">
        <v>0</v>
      </c>
      <c r="N117" s="125">
        <v>48970.000000000051</v>
      </c>
      <c r="O117" s="125">
        <v>0</v>
      </c>
      <c r="P117" s="125">
        <v>14519.999999999996</v>
      </c>
      <c r="Q117" s="125">
        <v>25650.000000000004</v>
      </c>
      <c r="R117" s="125">
        <v>0</v>
      </c>
      <c r="S117" s="125">
        <v>0</v>
      </c>
      <c r="T117" s="125">
        <v>0</v>
      </c>
      <c r="U117" s="125">
        <v>0</v>
      </c>
      <c r="V117" s="125">
        <v>0</v>
      </c>
      <c r="W117" s="125">
        <v>0</v>
      </c>
      <c r="X117" s="125">
        <v>0</v>
      </c>
      <c r="Y117" s="125">
        <v>0</v>
      </c>
      <c r="Z117" s="125">
        <v>0</v>
      </c>
      <c r="AA117" s="125">
        <v>0</v>
      </c>
      <c r="AB117" s="125">
        <v>16495.936073059311</v>
      </c>
      <c r="AC117" s="125">
        <v>0</v>
      </c>
      <c r="AD117" s="125">
        <v>0</v>
      </c>
      <c r="AE117" s="125">
        <v>85813.853658536595</v>
      </c>
      <c r="AF117" s="125">
        <v>0</v>
      </c>
      <c r="AG117" s="125">
        <v>7013.1818181818244</v>
      </c>
      <c r="AH117" s="125">
        <v>0</v>
      </c>
      <c r="AI117" s="125">
        <v>121300</v>
      </c>
      <c r="AJ117" s="125">
        <v>0</v>
      </c>
      <c r="AK117" s="125">
        <v>0</v>
      </c>
      <c r="AL117" s="125">
        <v>0</v>
      </c>
      <c r="AM117" s="125">
        <v>4352</v>
      </c>
      <c r="AN117" s="125">
        <v>0</v>
      </c>
      <c r="AO117" s="125">
        <v>0</v>
      </c>
      <c r="AP117" s="125">
        <v>0</v>
      </c>
      <c r="AQ117" s="125">
        <v>0</v>
      </c>
      <c r="AR117" s="125">
        <v>0</v>
      </c>
      <c r="AS117" s="125">
        <v>0</v>
      </c>
      <c r="AT117" s="125">
        <v>0</v>
      </c>
      <c r="AU117" s="125">
        <v>0</v>
      </c>
      <c r="AV117" s="125">
        <v>884045.05681999994</v>
      </c>
      <c r="AW117" s="125">
        <v>237002.97154977772</v>
      </c>
      <c r="AX117" s="125">
        <v>125652</v>
      </c>
      <c r="AY117" s="125">
        <v>159648.97365853659</v>
      </c>
      <c r="AZ117" s="493">
        <v>1246700.0283697776</v>
      </c>
      <c r="BA117" s="493">
        <v>1242348.0283697776</v>
      </c>
      <c r="BB117" s="493">
        <v>4265</v>
      </c>
      <c r="BC117" s="493">
        <v>1185670</v>
      </c>
      <c r="BD117" s="493">
        <v>0</v>
      </c>
      <c r="BE117" s="493">
        <v>0</v>
      </c>
      <c r="BF117" s="493">
        <v>1246700.0283697776</v>
      </c>
      <c r="BG117" s="125">
        <v>1246700.0283697778</v>
      </c>
      <c r="BH117" s="125">
        <v>0</v>
      </c>
      <c r="BI117" s="493">
        <v>1190022</v>
      </c>
      <c r="BJ117" s="493">
        <v>1064370</v>
      </c>
      <c r="BK117" s="125">
        <v>1121048.0283697776</v>
      </c>
      <c r="BL117" s="125">
        <v>4032.5468646394879</v>
      </c>
      <c r="BM117" s="125">
        <v>3923.989460661765</v>
      </c>
      <c r="BN117" s="126">
        <v>2.7665060027815467E-2</v>
      </c>
      <c r="BO117" s="126">
        <v>0</v>
      </c>
      <c r="BP117" s="125">
        <v>0</v>
      </c>
      <c r="BQ117" s="493">
        <v>1246700.0283697776</v>
      </c>
      <c r="BR117" s="493">
        <v>4468.8777998912865</v>
      </c>
      <c r="BS117" s="493" t="s">
        <v>948</v>
      </c>
      <c r="BT117" s="493">
        <v>4484.5324761502789</v>
      </c>
      <c r="BU117" s="126">
        <v>2.247796664693702E-2</v>
      </c>
      <c r="BV117" s="125">
        <v>0</v>
      </c>
      <c r="BW117" s="125">
        <v>1246700.0283697776</v>
      </c>
      <c r="BX117" s="125">
        <v>0</v>
      </c>
      <c r="BY117" s="125">
        <v>1246700.0283697776</v>
      </c>
      <c r="BZ117" s="125">
        <v>4352</v>
      </c>
      <c r="CA117" s="125">
        <v>1242348.0283697776</v>
      </c>
      <c r="CB117" s="490">
        <f t="shared" si="5"/>
        <v>0</v>
      </c>
      <c r="CC117" s="490">
        <f t="shared" si="6"/>
        <v>0</v>
      </c>
      <c r="CD117" s="490">
        <f t="shared" si="7"/>
        <v>0</v>
      </c>
      <c r="CE117" s="490">
        <f>IF(ISERROR(VLOOKUP(A117,'20-21 Cfwds'!A:F,3,FALSE)),0,(VLOOKUP(A117,'20-21 Cfwds'!A:F,3,FALSE)))</f>
        <v>0</v>
      </c>
      <c r="CF117" s="490">
        <f>IF(ISERROR(VLOOKUP(A117,'20-21 Cfwds'!A:G,4,FALSE)),0,(VLOOKUP(A117,'20-21 Cfwds'!A:G,4,FALSE)))</f>
        <v>0</v>
      </c>
      <c r="CG117" s="490"/>
      <c r="CH117" s="490"/>
      <c r="CI117" s="531"/>
      <c r="CJ117" s="531"/>
      <c r="CK117" s="531"/>
      <c r="CL117" s="531"/>
      <c r="CM117" s="531"/>
      <c r="CN117" s="531"/>
      <c r="CO117" s="531"/>
      <c r="CP117" s="531"/>
      <c r="CQ117" s="531"/>
      <c r="CR117" s="531"/>
      <c r="CS117" s="531"/>
      <c r="CT117" s="531"/>
      <c r="CU117" s="531"/>
      <c r="CV117" s="531"/>
      <c r="CW117" s="531"/>
      <c r="CX117" s="531"/>
      <c r="CY117" s="531"/>
      <c r="CZ117" s="531"/>
      <c r="DA117" s="531"/>
      <c r="DB117" s="531"/>
      <c r="DC117" s="531"/>
      <c r="DD117" s="531"/>
      <c r="DE117" s="531"/>
      <c r="DF117" s="531"/>
      <c r="DG117" s="531"/>
      <c r="DH117" s="531"/>
      <c r="DI117" s="531"/>
      <c r="DJ117" s="531"/>
      <c r="DK117" s="531"/>
      <c r="DL117" s="531"/>
      <c r="DM117" s="531"/>
      <c r="DN117" s="531"/>
      <c r="DO117" s="531"/>
      <c r="DP117" s="531"/>
      <c r="DQ117" s="531"/>
      <c r="DR117" s="531"/>
      <c r="DS117" s="531"/>
      <c r="DT117" s="531"/>
      <c r="DU117" s="531"/>
      <c r="DV117" s="531"/>
      <c r="DW117" s="531"/>
      <c r="DX117" s="531"/>
      <c r="DY117" s="531"/>
      <c r="DZ117" s="531"/>
      <c r="EA117" s="531"/>
      <c r="EB117" s="531"/>
      <c r="EC117" s="531"/>
      <c r="ED117" s="531"/>
      <c r="EE117" s="531"/>
      <c r="EF117" s="531"/>
      <c r="EG117" s="531"/>
      <c r="EH117" s="531"/>
      <c r="EI117" s="531"/>
      <c r="EJ117" s="531"/>
      <c r="EK117" s="531"/>
      <c r="EL117" s="531"/>
      <c r="EM117" s="531"/>
      <c r="EN117" s="531"/>
      <c r="EO117" s="531"/>
      <c r="EP117" s="531"/>
      <c r="EQ117" s="531"/>
      <c r="ER117" s="531"/>
      <c r="ES117" s="531"/>
      <c r="ET117" s="531"/>
      <c r="EU117" s="531"/>
      <c r="EV117" s="531"/>
      <c r="EW117" s="531"/>
      <c r="EX117" s="531"/>
      <c r="EY117" s="531"/>
      <c r="EZ117" s="531"/>
      <c r="FA117" s="531"/>
    </row>
    <row r="118" spans="1:157" ht="15" customHeight="1">
      <c r="A118" s="486">
        <f>VLOOKUP(D118,'[18]DfE No.'!C:E,3,FALSE)</f>
        <v>521</v>
      </c>
      <c r="B118" s="486" t="str">
        <f>VLOOKUP(D118,'Adjusted Factors 22-23'!C:F,4,FALSE)</f>
        <v>Recoupment Academy</v>
      </c>
      <c r="C118" s="491">
        <v>142995</v>
      </c>
      <c r="D118" s="491">
        <v>9352030</v>
      </c>
      <c r="E118" s="492" t="s">
        <v>1125</v>
      </c>
      <c r="F118" s="332">
        <v>189</v>
      </c>
      <c r="G118" s="332">
        <v>189</v>
      </c>
      <c r="H118" s="332">
        <v>0</v>
      </c>
      <c r="I118" s="125">
        <v>601023.43790999998</v>
      </c>
      <c r="J118" s="125">
        <v>0</v>
      </c>
      <c r="K118" s="125">
        <v>0</v>
      </c>
      <c r="L118" s="125">
        <v>10339.999999999964</v>
      </c>
      <c r="M118" s="125">
        <v>0</v>
      </c>
      <c r="N118" s="125">
        <v>13570.000000000036</v>
      </c>
      <c r="O118" s="125">
        <v>0</v>
      </c>
      <c r="P118" s="125">
        <v>440.0000000000008</v>
      </c>
      <c r="Q118" s="125">
        <v>0</v>
      </c>
      <c r="R118" s="125">
        <v>0</v>
      </c>
      <c r="S118" s="125">
        <v>0</v>
      </c>
      <c r="T118" s="125">
        <v>0</v>
      </c>
      <c r="U118" s="125">
        <v>0</v>
      </c>
      <c r="V118" s="125">
        <v>0</v>
      </c>
      <c r="W118" s="125">
        <v>0</v>
      </c>
      <c r="X118" s="125">
        <v>0</v>
      </c>
      <c r="Y118" s="125">
        <v>0</v>
      </c>
      <c r="Z118" s="125">
        <v>0</v>
      </c>
      <c r="AA118" s="125">
        <v>0</v>
      </c>
      <c r="AB118" s="125">
        <v>1326.5217391304343</v>
      </c>
      <c r="AC118" s="125">
        <v>0</v>
      </c>
      <c r="AD118" s="125">
        <v>0</v>
      </c>
      <c r="AE118" s="125">
        <v>50722.874999999993</v>
      </c>
      <c r="AF118" s="125">
        <v>0</v>
      </c>
      <c r="AG118" s="125">
        <v>2529.3829787234085</v>
      </c>
      <c r="AH118" s="125">
        <v>0</v>
      </c>
      <c r="AI118" s="125">
        <v>121300</v>
      </c>
      <c r="AJ118" s="125">
        <v>0</v>
      </c>
      <c r="AK118" s="125">
        <v>0</v>
      </c>
      <c r="AL118" s="125">
        <v>0</v>
      </c>
      <c r="AM118" s="125">
        <v>3123.2</v>
      </c>
      <c r="AN118" s="125">
        <v>0</v>
      </c>
      <c r="AO118" s="125">
        <v>0</v>
      </c>
      <c r="AP118" s="125">
        <v>0</v>
      </c>
      <c r="AQ118" s="125">
        <v>0</v>
      </c>
      <c r="AR118" s="125">
        <v>0</v>
      </c>
      <c r="AS118" s="125">
        <v>0</v>
      </c>
      <c r="AT118" s="125">
        <v>0</v>
      </c>
      <c r="AU118" s="125">
        <v>0</v>
      </c>
      <c r="AV118" s="125">
        <v>601023.43790999998</v>
      </c>
      <c r="AW118" s="125">
        <v>78928.779717853846</v>
      </c>
      <c r="AX118" s="125">
        <v>124423.2</v>
      </c>
      <c r="AY118" s="125">
        <v>72892.994999999995</v>
      </c>
      <c r="AZ118" s="493">
        <v>804375.41762785381</v>
      </c>
      <c r="BA118" s="493">
        <v>801252.21762785385</v>
      </c>
      <c r="BB118" s="493">
        <v>4265</v>
      </c>
      <c r="BC118" s="493">
        <v>806085</v>
      </c>
      <c r="BD118" s="493">
        <v>4832.7823721461464</v>
      </c>
      <c r="BE118" s="493">
        <v>0</v>
      </c>
      <c r="BF118" s="493">
        <v>809208.2</v>
      </c>
      <c r="BG118" s="125">
        <v>809208.2</v>
      </c>
      <c r="BH118" s="125">
        <v>0</v>
      </c>
      <c r="BI118" s="493">
        <v>809208.2</v>
      </c>
      <c r="BJ118" s="493">
        <v>684785</v>
      </c>
      <c r="BK118" s="125">
        <v>684785</v>
      </c>
      <c r="BL118" s="125">
        <v>3623.201058201058</v>
      </c>
      <c r="BM118" s="125">
        <v>3515.2608430167602</v>
      </c>
      <c r="BN118" s="126">
        <v>3.0706175161574822E-2</v>
      </c>
      <c r="BO118" s="126">
        <v>0</v>
      </c>
      <c r="BP118" s="125">
        <v>0</v>
      </c>
      <c r="BQ118" s="493">
        <v>809208.2</v>
      </c>
      <c r="BR118" s="493">
        <v>4265</v>
      </c>
      <c r="BS118" s="493" t="s">
        <v>948</v>
      </c>
      <c r="BT118" s="493">
        <v>4281.5248677248674</v>
      </c>
      <c r="BU118" s="126">
        <v>1.6901715329598277E-2</v>
      </c>
      <c r="BV118" s="125">
        <v>0</v>
      </c>
      <c r="BW118" s="125">
        <v>809208.2</v>
      </c>
      <c r="BX118" s="125">
        <v>0</v>
      </c>
      <c r="BY118" s="125">
        <v>809208.2</v>
      </c>
      <c r="BZ118" s="125">
        <v>3123.2</v>
      </c>
      <c r="CA118" s="125">
        <v>806085</v>
      </c>
      <c r="CB118" s="490">
        <f t="shared" si="5"/>
        <v>0</v>
      </c>
      <c r="CC118" s="490">
        <f t="shared" si="6"/>
        <v>0</v>
      </c>
      <c r="CD118" s="490">
        <f t="shared" si="7"/>
        <v>4832.7823721461464</v>
      </c>
      <c r="CE118" s="490">
        <f>IF(ISERROR(VLOOKUP(A118,'20-21 Cfwds'!A:F,3,FALSE)),0,(VLOOKUP(A118,'20-21 Cfwds'!A:F,3,FALSE)))</f>
        <v>0</v>
      </c>
      <c r="CF118" s="490">
        <f>IF(ISERROR(VLOOKUP(A118,'20-21 Cfwds'!A:G,4,FALSE)),0,(VLOOKUP(A118,'20-21 Cfwds'!A:G,4,FALSE)))</f>
        <v>0</v>
      </c>
      <c r="CG118" s="490"/>
      <c r="CH118" s="490"/>
      <c r="CI118" s="531"/>
      <c r="CJ118" s="531"/>
      <c r="CK118" s="531"/>
      <c r="CL118" s="531"/>
      <c r="CM118" s="531"/>
      <c r="CN118" s="531"/>
      <c r="CO118" s="531"/>
      <c r="CP118" s="531"/>
      <c r="CQ118" s="531"/>
      <c r="CR118" s="531"/>
      <c r="CS118" s="531"/>
      <c r="CT118" s="531"/>
      <c r="CU118" s="531"/>
      <c r="CV118" s="531"/>
      <c r="CW118" s="531"/>
      <c r="CX118" s="531"/>
      <c r="CY118" s="531"/>
      <c r="CZ118" s="531"/>
      <c r="DA118" s="531"/>
      <c r="DB118" s="531"/>
      <c r="DC118" s="531"/>
      <c r="DD118" s="531"/>
      <c r="DE118" s="531"/>
      <c r="DF118" s="531"/>
      <c r="DG118" s="531"/>
      <c r="DH118" s="531"/>
      <c r="DI118" s="531"/>
      <c r="DJ118" s="531"/>
      <c r="DK118" s="531"/>
      <c r="DL118" s="531"/>
      <c r="DM118" s="531"/>
      <c r="DN118" s="531"/>
      <c r="DO118" s="531"/>
      <c r="DP118" s="531"/>
      <c r="DQ118" s="531"/>
      <c r="DR118" s="531"/>
      <c r="DS118" s="531"/>
      <c r="DT118" s="531"/>
      <c r="DU118" s="531"/>
      <c r="DV118" s="531"/>
      <c r="DW118" s="531"/>
      <c r="DX118" s="531"/>
      <c r="DY118" s="531"/>
      <c r="DZ118" s="531"/>
      <c r="EA118" s="531"/>
      <c r="EB118" s="531"/>
      <c r="EC118" s="531"/>
      <c r="ED118" s="531"/>
      <c r="EE118" s="531"/>
      <c r="EF118" s="531"/>
      <c r="EG118" s="531"/>
      <c r="EH118" s="531"/>
      <c r="EI118" s="531"/>
      <c r="EJ118" s="531"/>
      <c r="EK118" s="531"/>
      <c r="EL118" s="531"/>
      <c r="EM118" s="531"/>
      <c r="EN118" s="531"/>
      <c r="EO118" s="531"/>
      <c r="EP118" s="531"/>
      <c r="EQ118" s="531"/>
      <c r="ER118" s="531"/>
      <c r="ES118" s="531"/>
      <c r="ET118" s="531"/>
      <c r="EU118" s="531"/>
      <c r="EV118" s="531"/>
      <c r="EW118" s="531"/>
      <c r="EX118" s="531"/>
      <c r="EY118" s="531"/>
      <c r="EZ118" s="531"/>
      <c r="FA118" s="531"/>
    </row>
    <row r="119" spans="1:157" ht="15" customHeight="1">
      <c r="A119" s="486">
        <f>VLOOKUP(D119,'[18]DfE No.'!C:E,3,FALSE)</f>
        <v>522</v>
      </c>
      <c r="B119" s="486" t="str">
        <f>VLOOKUP(D119,'Adjusted Factors 22-23'!C:F,4,FALSE)</f>
        <v>Recoupment Academy</v>
      </c>
      <c r="C119" s="491">
        <v>142566</v>
      </c>
      <c r="D119" s="491">
        <v>9352031</v>
      </c>
      <c r="E119" s="492" t="s">
        <v>541</v>
      </c>
      <c r="F119" s="332">
        <v>115</v>
      </c>
      <c r="G119" s="332">
        <v>115</v>
      </c>
      <c r="H119" s="332">
        <v>0</v>
      </c>
      <c r="I119" s="125">
        <v>365702.09184999997</v>
      </c>
      <c r="J119" s="125">
        <v>0</v>
      </c>
      <c r="K119" s="125">
        <v>0</v>
      </c>
      <c r="L119" s="125">
        <v>21150</v>
      </c>
      <c r="M119" s="125">
        <v>0</v>
      </c>
      <c r="N119" s="125">
        <v>27730</v>
      </c>
      <c r="O119" s="125">
        <v>0</v>
      </c>
      <c r="P119" s="125">
        <v>440.0000000000004</v>
      </c>
      <c r="Q119" s="125">
        <v>0</v>
      </c>
      <c r="R119" s="125">
        <v>0</v>
      </c>
      <c r="S119" s="125">
        <v>0</v>
      </c>
      <c r="T119" s="125">
        <v>0</v>
      </c>
      <c r="U119" s="125">
        <v>0</v>
      </c>
      <c r="V119" s="125">
        <v>0</v>
      </c>
      <c r="W119" s="125">
        <v>0</v>
      </c>
      <c r="X119" s="125">
        <v>0</v>
      </c>
      <c r="Y119" s="125">
        <v>0</v>
      </c>
      <c r="Z119" s="125">
        <v>0</v>
      </c>
      <c r="AA119" s="125">
        <v>0</v>
      </c>
      <c r="AB119" s="125">
        <v>618.80952380952351</v>
      </c>
      <c r="AC119" s="125">
        <v>0</v>
      </c>
      <c r="AD119" s="125">
        <v>0</v>
      </c>
      <c r="AE119" s="125">
        <v>31896.81818181818</v>
      </c>
      <c r="AF119" s="125">
        <v>0</v>
      </c>
      <c r="AG119" s="125">
        <v>1017.4999999999943</v>
      </c>
      <c r="AH119" s="125">
        <v>0</v>
      </c>
      <c r="AI119" s="125">
        <v>121300</v>
      </c>
      <c r="AJ119" s="125">
        <v>25554.072096128173</v>
      </c>
      <c r="AK119" s="125">
        <v>0</v>
      </c>
      <c r="AL119" s="125">
        <v>0</v>
      </c>
      <c r="AM119" s="125">
        <v>3532.8</v>
      </c>
      <c r="AN119" s="125">
        <v>0</v>
      </c>
      <c r="AO119" s="125">
        <v>0</v>
      </c>
      <c r="AP119" s="125">
        <v>0</v>
      </c>
      <c r="AQ119" s="125">
        <v>0</v>
      </c>
      <c r="AR119" s="125">
        <v>0</v>
      </c>
      <c r="AS119" s="125">
        <v>0</v>
      </c>
      <c r="AT119" s="125">
        <v>0</v>
      </c>
      <c r="AU119" s="125">
        <v>0</v>
      </c>
      <c r="AV119" s="125">
        <v>365702.09184999997</v>
      </c>
      <c r="AW119" s="125">
        <v>82853.127705627703</v>
      </c>
      <c r="AX119" s="125">
        <v>150386.87209612815</v>
      </c>
      <c r="AY119" s="125">
        <v>66551.938181818172</v>
      </c>
      <c r="AZ119" s="493">
        <v>598942.09165175585</v>
      </c>
      <c r="BA119" s="493">
        <v>595409.2916517558</v>
      </c>
      <c r="BB119" s="493">
        <v>4265</v>
      </c>
      <c r="BC119" s="493">
        <v>490475</v>
      </c>
      <c r="BD119" s="493">
        <v>0</v>
      </c>
      <c r="BE119" s="493">
        <v>0</v>
      </c>
      <c r="BF119" s="493">
        <v>598942.09165175585</v>
      </c>
      <c r="BG119" s="125">
        <v>598942.09165175585</v>
      </c>
      <c r="BH119" s="125">
        <v>0</v>
      </c>
      <c r="BI119" s="493">
        <v>494007.8</v>
      </c>
      <c r="BJ119" s="493">
        <v>343620.92790387181</v>
      </c>
      <c r="BK119" s="125">
        <v>448555.21955562773</v>
      </c>
      <c r="BL119" s="125">
        <v>3900.480170048937</v>
      </c>
      <c r="BM119" s="125">
        <v>3562.6100767575153</v>
      </c>
      <c r="BN119" s="126">
        <v>9.4837797573101734E-2</v>
      </c>
      <c r="BO119" s="126">
        <v>0</v>
      </c>
      <c r="BP119" s="125">
        <v>0</v>
      </c>
      <c r="BQ119" s="493">
        <v>598942.09165175585</v>
      </c>
      <c r="BR119" s="493">
        <v>5177.4721013196158</v>
      </c>
      <c r="BS119" s="493" t="s">
        <v>948</v>
      </c>
      <c r="BT119" s="493">
        <v>5208.1921013196161</v>
      </c>
      <c r="BU119" s="126">
        <v>7.1854286434426262E-2</v>
      </c>
      <c r="BV119" s="125">
        <v>0</v>
      </c>
      <c r="BW119" s="125">
        <v>598942.09165175585</v>
      </c>
      <c r="BX119" s="125">
        <v>0</v>
      </c>
      <c r="BY119" s="125">
        <v>598942.09165175585</v>
      </c>
      <c r="BZ119" s="125">
        <v>3532.8</v>
      </c>
      <c r="CA119" s="125">
        <v>595409.2916517558</v>
      </c>
      <c r="CB119" s="490">
        <f t="shared" si="5"/>
        <v>0</v>
      </c>
      <c r="CC119" s="490">
        <f t="shared" si="6"/>
        <v>0</v>
      </c>
      <c r="CD119" s="490">
        <f t="shared" si="7"/>
        <v>0</v>
      </c>
      <c r="CE119" s="490">
        <f>IF(ISERROR(VLOOKUP(A119,'20-21 Cfwds'!A:F,3,FALSE)),0,(VLOOKUP(A119,'20-21 Cfwds'!A:F,3,FALSE)))</f>
        <v>0</v>
      </c>
      <c r="CF119" s="490">
        <f>IF(ISERROR(VLOOKUP(A119,'20-21 Cfwds'!A:G,4,FALSE)),0,(VLOOKUP(A119,'20-21 Cfwds'!A:G,4,FALSE)))</f>
        <v>0</v>
      </c>
      <c r="CG119" s="490"/>
      <c r="CH119" s="490"/>
      <c r="CI119" s="531"/>
      <c r="CJ119" s="531"/>
      <c r="CK119" s="531"/>
      <c r="CL119" s="531"/>
      <c r="CM119" s="531"/>
      <c r="CN119" s="531"/>
      <c r="CO119" s="531"/>
      <c r="CP119" s="531"/>
      <c r="CQ119" s="531"/>
      <c r="CR119" s="531"/>
      <c r="CS119" s="531"/>
      <c r="CT119" s="531"/>
      <c r="CU119" s="531"/>
      <c r="CV119" s="531"/>
      <c r="CW119" s="531"/>
      <c r="CX119" s="531"/>
      <c r="CY119" s="531"/>
      <c r="CZ119" s="531"/>
      <c r="DA119" s="531"/>
      <c r="DB119" s="531"/>
      <c r="DC119" s="531"/>
      <c r="DD119" s="531"/>
      <c r="DE119" s="531"/>
      <c r="DF119" s="531"/>
      <c r="DG119" s="531"/>
      <c r="DH119" s="531"/>
      <c r="DI119" s="531"/>
      <c r="DJ119" s="531"/>
      <c r="DK119" s="531"/>
      <c r="DL119" s="531"/>
      <c r="DM119" s="531"/>
      <c r="DN119" s="531"/>
      <c r="DO119" s="531"/>
      <c r="DP119" s="531"/>
      <c r="DQ119" s="531"/>
      <c r="DR119" s="531"/>
      <c r="DS119" s="531"/>
      <c r="DT119" s="531"/>
      <c r="DU119" s="531"/>
      <c r="DV119" s="531"/>
      <c r="DW119" s="531"/>
      <c r="DX119" s="531"/>
      <c r="DY119" s="531"/>
      <c r="DZ119" s="531"/>
      <c r="EA119" s="531"/>
      <c r="EB119" s="531"/>
      <c r="EC119" s="531"/>
      <c r="ED119" s="531"/>
      <c r="EE119" s="531"/>
      <c r="EF119" s="531"/>
      <c r="EG119" s="531"/>
      <c r="EH119" s="531"/>
      <c r="EI119" s="531"/>
      <c r="EJ119" s="531"/>
      <c r="EK119" s="531"/>
      <c r="EL119" s="531"/>
      <c r="EM119" s="531"/>
      <c r="EN119" s="531"/>
      <c r="EO119" s="531"/>
      <c r="EP119" s="531"/>
      <c r="EQ119" s="531"/>
      <c r="ER119" s="531"/>
      <c r="ES119" s="531"/>
      <c r="ET119" s="531"/>
      <c r="EU119" s="531"/>
      <c r="EV119" s="531"/>
      <c r="EW119" s="531"/>
      <c r="EX119" s="531"/>
      <c r="EY119" s="531"/>
      <c r="EZ119" s="531"/>
      <c r="FA119" s="531"/>
    </row>
    <row r="120" spans="1:157" ht="15" customHeight="1">
      <c r="A120" s="486">
        <f>VLOOKUP(D120,'[18]DfE No.'!C:E,3,FALSE)</f>
        <v>454</v>
      </c>
      <c r="B120" s="486" t="str">
        <f>VLOOKUP(D120,'Adjusted Factors 22-23'!C:F,4,FALSE)</f>
        <v>Recoupment Academy</v>
      </c>
      <c r="C120" s="491">
        <v>138161</v>
      </c>
      <c r="D120" s="491">
        <v>9352036</v>
      </c>
      <c r="E120" s="492" t="s">
        <v>540</v>
      </c>
      <c r="F120" s="332">
        <v>390</v>
      </c>
      <c r="G120" s="332">
        <v>390</v>
      </c>
      <c r="H120" s="332">
        <v>0</v>
      </c>
      <c r="I120" s="125">
        <v>1240207.0940999999</v>
      </c>
      <c r="J120" s="125">
        <v>0</v>
      </c>
      <c r="K120" s="125">
        <v>0</v>
      </c>
      <c r="L120" s="125">
        <v>46059.999999999949</v>
      </c>
      <c r="M120" s="125">
        <v>0</v>
      </c>
      <c r="N120" s="125">
        <v>60180.000000000109</v>
      </c>
      <c r="O120" s="125">
        <v>0</v>
      </c>
      <c r="P120" s="125">
        <v>25806.169665809764</v>
      </c>
      <c r="Q120" s="125">
        <v>4872.4935732647837</v>
      </c>
      <c r="R120" s="125">
        <v>0</v>
      </c>
      <c r="S120" s="125">
        <v>0</v>
      </c>
      <c r="T120" s="125">
        <v>0</v>
      </c>
      <c r="U120" s="125">
        <v>0</v>
      </c>
      <c r="V120" s="125">
        <v>0</v>
      </c>
      <c r="W120" s="125">
        <v>0</v>
      </c>
      <c r="X120" s="125">
        <v>0</v>
      </c>
      <c r="Y120" s="125">
        <v>0</v>
      </c>
      <c r="Z120" s="125">
        <v>0</v>
      </c>
      <c r="AA120" s="125">
        <v>0</v>
      </c>
      <c r="AB120" s="125">
        <v>14022.272727272721</v>
      </c>
      <c r="AC120" s="125">
        <v>0</v>
      </c>
      <c r="AD120" s="125">
        <v>0</v>
      </c>
      <c r="AE120" s="125">
        <v>127945.16129032259</v>
      </c>
      <c r="AF120" s="125">
        <v>0</v>
      </c>
      <c r="AG120" s="125">
        <v>0</v>
      </c>
      <c r="AH120" s="125">
        <v>0</v>
      </c>
      <c r="AI120" s="125">
        <v>121300</v>
      </c>
      <c r="AJ120" s="125">
        <v>0</v>
      </c>
      <c r="AK120" s="125">
        <v>0</v>
      </c>
      <c r="AL120" s="125">
        <v>0</v>
      </c>
      <c r="AM120" s="125">
        <v>8857.6</v>
      </c>
      <c r="AN120" s="125">
        <v>0</v>
      </c>
      <c r="AO120" s="125">
        <v>0</v>
      </c>
      <c r="AP120" s="125">
        <v>0</v>
      </c>
      <c r="AQ120" s="125">
        <v>0</v>
      </c>
      <c r="AR120" s="125">
        <v>0</v>
      </c>
      <c r="AS120" s="125">
        <v>0</v>
      </c>
      <c r="AT120" s="125">
        <v>0</v>
      </c>
      <c r="AU120" s="125">
        <v>0</v>
      </c>
      <c r="AV120" s="125">
        <v>1240207.0940999999</v>
      </c>
      <c r="AW120" s="125">
        <v>278886.09725666995</v>
      </c>
      <c r="AX120" s="125">
        <v>130157.6</v>
      </c>
      <c r="AY120" s="125">
        <v>206399.61290985989</v>
      </c>
      <c r="AZ120" s="493">
        <v>1649250.79135667</v>
      </c>
      <c r="BA120" s="493">
        <v>1640393.1913566699</v>
      </c>
      <c r="BB120" s="493">
        <v>4265</v>
      </c>
      <c r="BC120" s="493">
        <v>1663350</v>
      </c>
      <c r="BD120" s="493">
        <v>22956.808643330121</v>
      </c>
      <c r="BE120" s="493">
        <v>0</v>
      </c>
      <c r="BF120" s="493">
        <v>1672207.6</v>
      </c>
      <c r="BG120" s="125">
        <v>1672207.5999999999</v>
      </c>
      <c r="BH120" s="125">
        <v>0</v>
      </c>
      <c r="BI120" s="493">
        <v>1672207.6</v>
      </c>
      <c r="BJ120" s="493">
        <v>1542050</v>
      </c>
      <c r="BK120" s="125">
        <v>1542050</v>
      </c>
      <c r="BL120" s="125">
        <v>3953.9743589743589</v>
      </c>
      <c r="BM120" s="125">
        <v>3864.9350649350649</v>
      </c>
      <c r="BN120" s="126">
        <v>2.3037720567962484E-2</v>
      </c>
      <c r="BO120" s="126">
        <v>0</v>
      </c>
      <c r="BP120" s="125">
        <v>0</v>
      </c>
      <c r="BQ120" s="493">
        <v>1672207.6</v>
      </c>
      <c r="BR120" s="493">
        <v>4265</v>
      </c>
      <c r="BS120" s="493" t="s">
        <v>948</v>
      </c>
      <c r="BT120" s="493">
        <v>4287.7117948717951</v>
      </c>
      <c r="BU120" s="126">
        <v>2.0153439334735346E-2</v>
      </c>
      <c r="BV120" s="125">
        <v>0</v>
      </c>
      <c r="BW120" s="125">
        <v>1672207.6</v>
      </c>
      <c r="BX120" s="125">
        <v>0</v>
      </c>
      <c r="BY120" s="125">
        <v>1672207.6</v>
      </c>
      <c r="BZ120" s="125">
        <v>8857.6</v>
      </c>
      <c r="CA120" s="125">
        <v>1663350</v>
      </c>
      <c r="CB120" s="490">
        <f t="shared" si="5"/>
        <v>0</v>
      </c>
      <c r="CC120" s="490">
        <f t="shared" si="6"/>
        <v>0</v>
      </c>
      <c r="CD120" s="490">
        <f t="shared" si="7"/>
        <v>22956.808643330121</v>
      </c>
      <c r="CE120" s="490">
        <f>IF(ISERROR(VLOOKUP(A120,'20-21 Cfwds'!A:F,3,FALSE)),0,(VLOOKUP(A120,'20-21 Cfwds'!A:F,3,FALSE)))</f>
        <v>0</v>
      </c>
      <c r="CF120" s="490">
        <f>IF(ISERROR(VLOOKUP(A120,'20-21 Cfwds'!A:G,4,FALSE)),0,(VLOOKUP(A120,'20-21 Cfwds'!A:G,4,FALSE)))</f>
        <v>0</v>
      </c>
      <c r="CG120" s="490"/>
      <c r="CH120" s="490"/>
      <c r="CI120" s="531"/>
      <c r="CJ120" s="531"/>
      <c r="CK120" s="531"/>
      <c r="CL120" s="531"/>
      <c r="CM120" s="531"/>
      <c r="CN120" s="531"/>
      <c r="CO120" s="531"/>
      <c r="CP120" s="531"/>
      <c r="CQ120" s="531"/>
      <c r="CR120" s="531"/>
      <c r="CS120" s="531"/>
      <c r="CT120" s="531"/>
      <c r="CU120" s="531"/>
      <c r="CV120" s="531"/>
      <c r="CW120" s="531"/>
      <c r="CX120" s="531"/>
      <c r="CY120" s="531"/>
      <c r="CZ120" s="531"/>
      <c r="DA120" s="531"/>
      <c r="DB120" s="531"/>
      <c r="DC120" s="531"/>
      <c r="DD120" s="531"/>
      <c r="DE120" s="531"/>
      <c r="DF120" s="531"/>
      <c r="DG120" s="531"/>
      <c r="DH120" s="531"/>
      <c r="DI120" s="531"/>
      <c r="DJ120" s="531"/>
      <c r="DK120" s="531"/>
      <c r="DL120" s="531"/>
      <c r="DM120" s="531"/>
      <c r="DN120" s="531"/>
      <c r="DO120" s="531"/>
      <c r="DP120" s="531"/>
      <c r="DQ120" s="531"/>
      <c r="DR120" s="531"/>
      <c r="DS120" s="531"/>
      <c r="DT120" s="531"/>
      <c r="DU120" s="531"/>
      <c r="DV120" s="531"/>
      <c r="DW120" s="531"/>
      <c r="DX120" s="531"/>
      <c r="DY120" s="531"/>
      <c r="DZ120" s="531"/>
      <c r="EA120" s="531"/>
      <c r="EB120" s="531"/>
      <c r="EC120" s="531"/>
      <c r="ED120" s="531"/>
      <c r="EE120" s="531"/>
      <c r="EF120" s="531"/>
      <c r="EG120" s="531"/>
      <c r="EH120" s="531"/>
      <c r="EI120" s="531"/>
      <c r="EJ120" s="531"/>
      <c r="EK120" s="531"/>
      <c r="EL120" s="531"/>
      <c r="EM120" s="531"/>
      <c r="EN120" s="531"/>
      <c r="EO120" s="531"/>
      <c r="EP120" s="531"/>
      <c r="EQ120" s="531"/>
      <c r="ER120" s="531"/>
      <c r="ES120" s="531"/>
      <c r="ET120" s="531"/>
      <c r="EU120" s="531"/>
      <c r="EV120" s="531"/>
      <c r="EW120" s="531"/>
      <c r="EX120" s="531"/>
      <c r="EY120" s="531"/>
      <c r="EZ120" s="531"/>
      <c r="FA120" s="531"/>
    </row>
    <row r="121" spans="1:157" ht="15" customHeight="1">
      <c r="A121" s="486">
        <f>VLOOKUP(D121,'[18]DfE No.'!C:E,3,FALSE)</f>
        <v>450</v>
      </c>
      <c r="B121" s="486" t="str">
        <f>VLOOKUP(D121,'Adjusted Factors 22-23'!C:F,4,FALSE)</f>
        <v>Recoupment Academy</v>
      </c>
      <c r="C121" s="491">
        <v>141546</v>
      </c>
      <c r="D121" s="491">
        <v>9352040</v>
      </c>
      <c r="E121" s="492" t="s">
        <v>539</v>
      </c>
      <c r="F121" s="332">
        <v>399</v>
      </c>
      <c r="G121" s="332">
        <v>399</v>
      </c>
      <c r="H121" s="332">
        <v>0</v>
      </c>
      <c r="I121" s="125">
        <v>1268827.2578099999</v>
      </c>
      <c r="J121" s="125">
        <v>0</v>
      </c>
      <c r="K121" s="125">
        <v>0</v>
      </c>
      <c r="L121" s="125">
        <v>39480.000000000058</v>
      </c>
      <c r="M121" s="125">
        <v>0</v>
      </c>
      <c r="N121" s="125">
        <v>51919.999999999935</v>
      </c>
      <c r="O121" s="125">
        <v>0</v>
      </c>
      <c r="P121" s="125">
        <v>29920.000000000044</v>
      </c>
      <c r="Q121" s="125">
        <v>5129.9999999999982</v>
      </c>
      <c r="R121" s="125">
        <v>0</v>
      </c>
      <c r="S121" s="125">
        <v>0</v>
      </c>
      <c r="T121" s="125">
        <v>0</v>
      </c>
      <c r="U121" s="125">
        <v>0</v>
      </c>
      <c r="V121" s="125">
        <v>0</v>
      </c>
      <c r="W121" s="125">
        <v>0</v>
      </c>
      <c r="X121" s="125">
        <v>0</v>
      </c>
      <c r="Y121" s="125">
        <v>0</v>
      </c>
      <c r="Z121" s="125">
        <v>0</v>
      </c>
      <c r="AA121" s="125">
        <v>0</v>
      </c>
      <c r="AB121" s="125">
        <v>16102.499999999993</v>
      </c>
      <c r="AC121" s="125">
        <v>0</v>
      </c>
      <c r="AD121" s="125">
        <v>0</v>
      </c>
      <c r="AE121" s="125">
        <v>124025.72815533981</v>
      </c>
      <c r="AF121" s="125">
        <v>0</v>
      </c>
      <c r="AG121" s="125">
        <v>12080.499999999989</v>
      </c>
      <c r="AH121" s="125">
        <v>0</v>
      </c>
      <c r="AI121" s="125">
        <v>121300</v>
      </c>
      <c r="AJ121" s="125">
        <v>0</v>
      </c>
      <c r="AK121" s="125">
        <v>0</v>
      </c>
      <c r="AL121" s="125">
        <v>0</v>
      </c>
      <c r="AM121" s="125">
        <v>7065.6</v>
      </c>
      <c r="AN121" s="125">
        <v>0</v>
      </c>
      <c r="AO121" s="125">
        <v>0</v>
      </c>
      <c r="AP121" s="125">
        <v>0</v>
      </c>
      <c r="AQ121" s="125">
        <v>0</v>
      </c>
      <c r="AR121" s="125">
        <v>0</v>
      </c>
      <c r="AS121" s="125">
        <v>0</v>
      </c>
      <c r="AT121" s="125">
        <v>0</v>
      </c>
      <c r="AU121" s="125">
        <v>0</v>
      </c>
      <c r="AV121" s="125">
        <v>1268827.2578099999</v>
      </c>
      <c r="AW121" s="125">
        <v>278658.72815533984</v>
      </c>
      <c r="AX121" s="125">
        <v>128365.6</v>
      </c>
      <c r="AY121" s="125">
        <v>197245.84815533983</v>
      </c>
      <c r="AZ121" s="493">
        <v>1675851.5859653398</v>
      </c>
      <c r="BA121" s="493">
        <v>1668785.9859653397</v>
      </c>
      <c r="BB121" s="493">
        <v>4265</v>
      </c>
      <c r="BC121" s="493">
        <v>1701735</v>
      </c>
      <c r="BD121" s="493">
        <v>32949.0140346603</v>
      </c>
      <c r="BE121" s="493">
        <v>0</v>
      </c>
      <c r="BF121" s="493">
        <v>1708800.6</v>
      </c>
      <c r="BG121" s="125">
        <v>1708800.6</v>
      </c>
      <c r="BH121" s="125">
        <v>0</v>
      </c>
      <c r="BI121" s="493">
        <v>1708800.6</v>
      </c>
      <c r="BJ121" s="493">
        <v>1580435</v>
      </c>
      <c r="BK121" s="125">
        <v>1580435</v>
      </c>
      <c r="BL121" s="125">
        <v>3960.9899749373435</v>
      </c>
      <c r="BM121" s="125">
        <v>3852.1621621621621</v>
      </c>
      <c r="BN121" s="126">
        <v>2.8251098524392851E-2</v>
      </c>
      <c r="BO121" s="126">
        <v>0</v>
      </c>
      <c r="BP121" s="125">
        <v>0</v>
      </c>
      <c r="BQ121" s="493">
        <v>1708800.6</v>
      </c>
      <c r="BR121" s="493">
        <v>4265</v>
      </c>
      <c r="BS121" s="493" t="s">
        <v>948</v>
      </c>
      <c r="BT121" s="493">
        <v>4282.7082706766923</v>
      </c>
      <c r="BU121" s="126">
        <v>1.9911916792375361E-2</v>
      </c>
      <c r="BV121" s="125">
        <v>0</v>
      </c>
      <c r="BW121" s="125">
        <v>1708800.6</v>
      </c>
      <c r="BX121" s="125">
        <v>0</v>
      </c>
      <c r="BY121" s="125">
        <v>1708800.6</v>
      </c>
      <c r="BZ121" s="125">
        <v>7065.6</v>
      </c>
      <c r="CA121" s="125">
        <v>1701735</v>
      </c>
      <c r="CB121" s="490">
        <f t="shared" si="5"/>
        <v>0</v>
      </c>
      <c r="CC121" s="490">
        <f t="shared" si="6"/>
        <v>0</v>
      </c>
      <c r="CD121" s="490">
        <f t="shared" si="7"/>
        <v>32949.0140346603</v>
      </c>
      <c r="CE121" s="490">
        <f>IF(ISERROR(VLOOKUP(A121,'20-21 Cfwds'!A:F,3,FALSE)),0,(VLOOKUP(A121,'20-21 Cfwds'!A:F,3,FALSE)))</f>
        <v>0</v>
      </c>
      <c r="CF121" s="490">
        <f>IF(ISERROR(VLOOKUP(A121,'20-21 Cfwds'!A:G,4,FALSE)),0,(VLOOKUP(A121,'20-21 Cfwds'!A:G,4,FALSE)))</f>
        <v>0</v>
      </c>
      <c r="CG121" s="490"/>
      <c r="CH121" s="490"/>
      <c r="CI121" s="531"/>
      <c r="CJ121" s="531"/>
      <c r="CK121" s="531"/>
      <c r="CL121" s="531"/>
      <c r="CM121" s="531"/>
      <c r="CN121" s="531"/>
      <c r="CO121" s="531"/>
      <c r="CP121" s="531"/>
      <c r="CQ121" s="531"/>
      <c r="CR121" s="531"/>
      <c r="CS121" s="531"/>
      <c r="CT121" s="531"/>
      <c r="CU121" s="531"/>
      <c r="CV121" s="531"/>
      <c r="CW121" s="531"/>
      <c r="CX121" s="531"/>
      <c r="CY121" s="531"/>
      <c r="CZ121" s="531"/>
      <c r="DA121" s="531"/>
      <c r="DB121" s="531"/>
      <c r="DC121" s="531"/>
      <c r="DD121" s="531"/>
      <c r="DE121" s="531"/>
      <c r="DF121" s="531"/>
      <c r="DG121" s="531"/>
      <c r="DH121" s="531"/>
      <c r="DI121" s="531"/>
      <c r="DJ121" s="531"/>
      <c r="DK121" s="531"/>
      <c r="DL121" s="531"/>
      <c r="DM121" s="531"/>
      <c r="DN121" s="531"/>
      <c r="DO121" s="531"/>
      <c r="DP121" s="531"/>
      <c r="DQ121" s="531"/>
      <c r="DR121" s="531"/>
      <c r="DS121" s="531"/>
      <c r="DT121" s="531"/>
      <c r="DU121" s="531"/>
      <c r="DV121" s="531"/>
      <c r="DW121" s="531"/>
      <c r="DX121" s="531"/>
      <c r="DY121" s="531"/>
      <c r="DZ121" s="531"/>
      <c r="EA121" s="531"/>
      <c r="EB121" s="531"/>
      <c r="EC121" s="531"/>
      <c r="ED121" s="531"/>
      <c r="EE121" s="531"/>
      <c r="EF121" s="531"/>
      <c r="EG121" s="531"/>
      <c r="EH121" s="531"/>
      <c r="EI121" s="531"/>
      <c r="EJ121" s="531"/>
      <c r="EK121" s="531"/>
      <c r="EL121" s="531"/>
      <c r="EM121" s="531"/>
      <c r="EN121" s="531"/>
      <c r="EO121" s="531"/>
      <c r="EP121" s="531"/>
      <c r="EQ121" s="531"/>
      <c r="ER121" s="531"/>
      <c r="ES121" s="531"/>
      <c r="ET121" s="531"/>
      <c r="EU121" s="531"/>
      <c r="EV121" s="531"/>
      <c r="EW121" s="531"/>
      <c r="EX121" s="531"/>
      <c r="EY121" s="531"/>
      <c r="EZ121" s="531"/>
      <c r="FA121" s="531"/>
    </row>
    <row r="122" spans="1:157" ht="15" customHeight="1">
      <c r="A122" s="486">
        <f>VLOOKUP(D122,'[18]DfE No.'!C:E,3,FALSE)</f>
        <v>52</v>
      </c>
      <c r="B122" s="486" t="str">
        <f>VLOOKUP(D122,'Adjusted Factors 22-23'!C:F,4,FALSE)</f>
        <v>Recoupment Academy</v>
      </c>
      <c r="C122" s="491">
        <v>141172</v>
      </c>
      <c r="D122" s="491">
        <v>9352043</v>
      </c>
      <c r="E122" s="492" t="s">
        <v>1008</v>
      </c>
      <c r="F122" s="332">
        <v>208</v>
      </c>
      <c r="G122" s="332">
        <v>208</v>
      </c>
      <c r="H122" s="332">
        <v>0</v>
      </c>
      <c r="I122" s="125">
        <v>661443.78351999994</v>
      </c>
      <c r="J122" s="125">
        <v>0</v>
      </c>
      <c r="K122" s="125">
        <v>0</v>
      </c>
      <c r="L122" s="125">
        <v>38070.000000000007</v>
      </c>
      <c r="M122" s="125">
        <v>0</v>
      </c>
      <c r="N122" s="125">
        <v>48970.000000000058</v>
      </c>
      <c r="O122" s="125">
        <v>0</v>
      </c>
      <c r="P122" s="125">
        <v>15771.650485436881</v>
      </c>
      <c r="Q122" s="125">
        <v>1090.4854368932017</v>
      </c>
      <c r="R122" s="125">
        <v>25020.582524271824</v>
      </c>
      <c r="S122" s="125">
        <v>0</v>
      </c>
      <c r="T122" s="125">
        <v>494.7572815533976</v>
      </c>
      <c r="U122" s="125">
        <v>1292.4271844660193</v>
      </c>
      <c r="V122" s="125">
        <v>0</v>
      </c>
      <c r="W122" s="125">
        <v>0</v>
      </c>
      <c r="X122" s="125">
        <v>0</v>
      </c>
      <c r="Y122" s="125">
        <v>0</v>
      </c>
      <c r="Z122" s="125">
        <v>0</v>
      </c>
      <c r="AA122" s="125">
        <v>0</v>
      </c>
      <c r="AB122" s="125">
        <v>2540.9729729729702</v>
      </c>
      <c r="AC122" s="125">
        <v>0</v>
      </c>
      <c r="AD122" s="125">
        <v>0</v>
      </c>
      <c r="AE122" s="125">
        <v>80068.571428571435</v>
      </c>
      <c r="AF122" s="125">
        <v>0</v>
      </c>
      <c r="AG122" s="125">
        <v>0</v>
      </c>
      <c r="AH122" s="125">
        <v>0</v>
      </c>
      <c r="AI122" s="125">
        <v>121300</v>
      </c>
      <c r="AJ122" s="125">
        <v>0</v>
      </c>
      <c r="AK122" s="125">
        <v>0</v>
      </c>
      <c r="AL122" s="125">
        <v>0</v>
      </c>
      <c r="AM122" s="125">
        <v>6041.6</v>
      </c>
      <c r="AN122" s="125">
        <v>0</v>
      </c>
      <c r="AO122" s="125">
        <v>0</v>
      </c>
      <c r="AP122" s="125">
        <v>0</v>
      </c>
      <c r="AQ122" s="125">
        <v>0</v>
      </c>
      <c r="AR122" s="125">
        <v>0</v>
      </c>
      <c r="AS122" s="125">
        <v>0</v>
      </c>
      <c r="AT122" s="125">
        <v>0</v>
      </c>
      <c r="AU122" s="125">
        <v>0</v>
      </c>
      <c r="AV122" s="125">
        <v>661443.78351999994</v>
      </c>
      <c r="AW122" s="125">
        <v>213319.44731416577</v>
      </c>
      <c r="AX122" s="125">
        <v>127341.6</v>
      </c>
      <c r="AY122" s="125">
        <v>155418.64288488211</v>
      </c>
      <c r="AZ122" s="493">
        <v>1002104.8308341657</v>
      </c>
      <c r="BA122" s="493">
        <v>996063.2308341657</v>
      </c>
      <c r="BB122" s="493">
        <v>4265</v>
      </c>
      <c r="BC122" s="493">
        <v>887120</v>
      </c>
      <c r="BD122" s="493">
        <v>0</v>
      </c>
      <c r="BE122" s="493">
        <v>0</v>
      </c>
      <c r="BF122" s="493">
        <v>1002104.8308341657</v>
      </c>
      <c r="BG122" s="125">
        <v>1002104.8308341658</v>
      </c>
      <c r="BH122" s="125">
        <v>0</v>
      </c>
      <c r="BI122" s="493">
        <v>893161.6</v>
      </c>
      <c r="BJ122" s="493">
        <v>765820</v>
      </c>
      <c r="BK122" s="125">
        <v>874763.2308341657</v>
      </c>
      <c r="BL122" s="125">
        <v>4205.592455933489</v>
      </c>
      <c r="BM122" s="125">
        <v>4248.3680191588783</v>
      </c>
      <c r="BN122" s="126">
        <v>-1.0068704743205913E-2</v>
      </c>
      <c r="BO122" s="126">
        <v>2.8568704743205914E-2</v>
      </c>
      <c r="BP122" s="125">
        <v>25245.037288604341</v>
      </c>
      <c r="BQ122" s="493">
        <v>1027349.86812277</v>
      </c>
      <c r="BR122" s="493">
        <v>4910.1359044363944</v>
      </c>
      <c r="BS122" s="493" t="s">
        <v>948</v>
      </c>
      <c r="BT122" s="493">
        <v>4939.1820582825476</v>
      </c>
      <c r="BU122" s="126">
        <v>1.9771109986351121E-2</v>
      </c>
      <c r="BV122" s="125">
        <v>0</v>
      </c>
      <c r="BW122" s="125">
        <v>1027349.86812277</v>
      </c>
      <c r="BX122" s="125">
        <v>0</v>
      </c>
      <c r="BY122" s="125">
        <v>1027349.86812277</v>
      </c>
      <c r="BZ122" s="125">
        <v>6041.6</v>
      </c>
      <c r="CA122" s="125">
        <v>1021308.26812277</v>
      </c>
      <c r="CB122" s="490">
        <f t="shared" si="5"/>
        <v>0</v>
      </c>
      <c r="CC122" s="490">
        <f t="shared" si="6"/>
        <v>0</v>
      </c>
      <c r="CD122" s="490">
        <f t="shared" si="7"/>
        <v>0</v>
      </c>
      <c r="CE122" s="490">
        <f>IF(ISERROR(VLOOKUP(A122,'20-21 Cfwds'!A:F,3,FALSE)),0,(VLOOKUP(A122,'20-21 Cfwds'!A:F,3,FALSE)))</f>
        <v>0</v>
      </c>
      <c r="CF122" s="490">
        <f>IF(ISERROR(VLOOKUP(A122,'20-21 Cfwds'!A:G,4,FALSE)),0,(VLOOKUP(A122,'20-21 Cfwds'!A:G,4,FALSE)))</f>
        <v>0</v>
      </c>
      <c r="CG122" s="490"/>
      <c r="CH122" s="490"/>
      <c r="CI122" s="531"/>
      <c r="CJ122" s="531"/>
      <c r="CK122" s="531"/>
      <c r="CL122" s="531"/>
      <c r="CM122" s="531"/>
      <c r="CN122" s="531"/>
      <c r="CO122" s="531"/>
      <c r="CP122" s="531"/>
      <c r="CQ122" s="531"/>
      <c r="CR122" s="531"/>
      <c r="CS122" s="531"/>
      <c r="CT122" s="531"/>
      <c r="CU122" s="531"/>
      <c r="CV122" s="531"/>
      <c r="CW122" s="531"/>
      <c r="CX122" s="531"/>
      <c r="CY122" s="531"/>
      <c r="CZ122" s="531"/>
      <c r="DA122" s="531"/>
      <c r="DB122" s="531"/>
      <c r="DC122" s="531"/>
      <c r="DD122" s="531"/>
      <c r="DE122" s="531"/>
      <c r="DF122" s="531"/>
      <c r="DG122" s="531"/>
      <c r="DH122" s="531"/>
      <c r="DI122" s="531"/>
      <c r="DJ122" s="531"/>
      <c r="DK122" s="531"/>
      <c r="DL122" s="531"/>
      <c r="DM122" s="531"/>
      <c r="DN122" s="531"/>
      <c r="DO122" s="531"/>
      <c r="DP122" s="531"/>
      <c r="DQ122" s="531"/>
      <c r="DR122" s="531"/>
      <c r="DS122" s="531"/>
      <c r="DT122" s="531"/>
      <c r="DU122" s="531"/>
      <c r="DV122" s="531"/>
      <c r="DW122" s="531"/>
      <c r="DX122" s="531"/>
      <c r="DY122" s="531"/>
      <c r="DZ122" s="531"/>
      <c r="EA122" s="531"/>
      <c r="EB122" s="531"/>
      <c r="EC122" s="531"/>
      <c r="ED122" s="531"/>
      <c r="EE122" s="531"/>
      <c r="EF122" s="531"/>
      <c r="EG122" s="531"/>
      <c r="EH122" s="531"/>
      <c r="EI122" s="531"/>
      <c r="EJ122" s="531"/>
      <c r="EK122" s="531"/>
      <c r="EL122" s="531"/>
      <c r="EM122" s="531"/>
      <c r="EN122" s="531"/>
      <c r="EO122" s="531"/>
      <c r="EP122" s="531"/>
      <c r="EQ122" s="531"/>
      <c r="ER122" s="531"/>
      <c r="ES122" s="531"/>
      <c r="ET122" s="531"/>
      <c r="EU122" s="531"/>
      <c r="EV122" s="531"/>
      <c r="EW122" s="531"/>
      <c r="EX122" s="531"/>
      <c r="EY122" s="531"/>
      <c r="EZ122" s="531"/>
      <c r="FA122" s="531"/>
    </row>
    <row r="123" spans="1:157" ht="15" customHeight="1">
      <c r="A123" s="486">
        <f>VLOOKUP(D123,'[18]DfE No.'!C:E,3,FALSE)</f>
        <v>416</v>
      </c>
      <c r="B123" s="486" t="str">
        <f>VLOOKUP(D123,'Adjusted Factors 22-23'!C:F,4,FALSE)</f>
        <v>Recoupment Academy</v>
      </c>
      <c r="C123" s="491">
        <v>148509</v>
      </c>
      <c r="D123" s="491">
        <v>9352045</v>
      </c>
      <c r="E123" s="492" t="s">
        <v>337</v>
      </c>
      <c r="F123" s="332">
        <v>235</v>
      </c>
      <c r="G123" s="332">
        <v>235</v>
      </c>
      <c r="H123" s="332">
        <v>0</v>
      </c>
      <c r="I123" s="125">
        <v>747304.27464999992</v>
      </c>
      <c r="J123" s="125">
        <v>0</v>
      </c>
      <c r="K123" s="125">
        <v>0</v>
      </c>
      <c r="L123" s="125">
        <v>19270.000000000004</v>
      </c>
      <c r="M123" s="125">
        <v>0</v>
      </c>
      <c r="N123" s="125">
        <v>25369.999999999953</v>
      </c>
      <c r="O123" s="125">
        <v>0</v>
      </c>
      <c r="P123" s="125">
        <v>2420.0000000000014</v>
      </c>
      <c r="Q123" s="125">
        <v>1890.0000000000005</v>
      </c>
      <c r="R123" s="125">
        <v>0</v>
      </c>
      <c r="S123" s="125">
        <v>0</v>
      </c>
      <c r="T123" s="125">
        <v>0</v>
      </c>
      <c r="U123" s="125">
        <v>0</v>
      </c>
      <c r="V123" s="125">
        <v>0</v>
      </c>
      <c r="W123" s="125">
        <v>0</v>
      </c>
      <c r="X123" s="125">
        <v>0</v>
      </c>
      <c r="Y123" s="125">
        <v>0</v>
      </c>
      <c r="Z123" s="125">
        <v>0</v>
      </c>
      <c r="AA123" s="125">
        <v>0</v>
      </c>
      <c r="AB123" s="125">
        <v>5717.5837320574165</v>
      </c>
      <c r="AC123" s="125">
        <v>0</v>
      </c>
      <c r="AD123" s="125">
        <v>0</v>
      </c>
      <c r="AE123" s="125">
        <v>66387.5</v>
      </c>
      <c r="AF123" s="125">
        <v>0</v>
      </c>
      <c r="AG123" s="125">
        <v>0</v>
      </c>
      <c r="AH123" s="125">
        <v>0</v>
      </c>
      <c r="AI123" s="125">
        <v>121300</v>
      </c>
      <c r="AJ123" s="125">
        <v>0</v>
      </c>
      <c r="AK123" s="125">
        <v>0</v>
      </c>
      <c r="AL123" s="125">
        <v>0</v>
      </c>
      <c r="AM123" s="125">
        <v>29184</v>
      </c>
      <c r="AN123" s="125">
        <v>0</v>
      </c>
      <c r="AO123" s="125">
        <v>0</v>
      </c>
      <c r="AP123" s="125">
        <v>0</v>
      </c>
      <c r="AQ123" s="125">
        <v>0</v>
      </c>
      <c r="AR123" s="125">
        <v>0</v>
      </c>
      <c r="AS123" s="125">
        <v>0</v>
      </c>
      <c r="AT123" s="125">
        <v>0</v>
      </c>
      <c r="AU123" s="125">
        <v>0</v>
      </c>
      <c r="AV123" s="125">
        <v>747304.27464999992</v>
      </c>
      <c r="AW123" s="125">
        <v>121055.08373205736</v>
      </c>
      <c r="AX123" s="125">
        <v>150484</v>
      </c>
      <c r="AY123" s="125">
        <v>100857.61999999997</v>
      </c>
      <c r="AZ123" s="493">
        <v>1018843.3583820573</v>
      </c>
      <c r="BA123" s="493">
        <v>989659.35838205728</v>
      </c>
      <c r="BB123" s="493">
        <v>4265</v>
      </c>
      <c r="BC123" s="493">
        <v>1002275</v>
      </c>
      <c r="BD123" s="493">
        <v>12615.641617942718</v>
      </c>
      <c r="BE123" s="493">
        <v>0</v>
      </c>
      <c r="BF123" s="493">
        <v>1031459</v>
      </c>
      <c r="BG123" s="125">
        <v>1031459</v>
      </c>
      <c r="BH123" s="125">
        <v>0</v>
      </c>
      <c r="BI123" s="493">
        <v>1031459</v>
      </c>
      <c r="BJ123" s="493">
        <v>880975</v>
      </c>
      <c r="BK123" s="125">
        <v>880975</v>
      </c>
      <c r="BL123" s="125">
        <v>3748.8297872340427</v>
      </c>
      <c r="BM123" s="125">
        <v>3709.8449612403101</v>
      </c>
      <c r="BN123" s="126">
        <v>1.0508478494664311E-2</v>
      </c>
      <c r="BO123" s="126">
        <v>7.9915215053356879E-3</v>
      </c>
      <c r="BP123" s="125">
        <v>6967.1168604650975</v>
      </c>
      <c r="BQ123" s="493">
        <v>1038426.1168604651</v>
      </c>
      <c r="BR123" s="493">
        <v>4294.6473057892135</v>
      </c>
      <c r="BS123" s="493" t="s">
        <v>948</v>
      </c>
      <c r="BT123" s="493">
        <v>4418.834539831767</v>
      </c>
      <c r="BU123" s="126">
        <v>2.9283684062999749E-2</v>
      </c>
      <c r="BV123" s="125">
        <v>0</v>
      </c>
      <c r="BW123" s="125">
        <v>1038426.1168604651</v>
      </c>
      <c r="BX123" s="125">
        <v>0</v>
      </c>
      <c r="BY123" s="125">
        <v>1038426.1168604651</v>
      </c>
      <c r="BZ123" s="125">
        <v>29184</v>
      </c>
      <c r="CA123" s="125">
        <v>1009242.1168604651</v>
      </c>
      <c r="CB123" s="490">
        <f t="shared" si="5"/>
        <v>0</v>
      </c>
      <c r="CC123" s="490">
        <f t="shared" si="6"/>
        <v>0</v>
      </c>
      <c r="CD123" s="490">
        <f t="shared" si="7"/>
        <v>12615.641617942718</v>
      </c>
      <c r="CE123" s="490">
        <f>IF(ISERROR(VLOOKUP(A123,'20-21 Cfwds'!A:F,3,FALSE)),0,(VLOOKUP(A123,'20-21 Cfwds'!A:F,3,FALSE)))</f>
        <v>327274.29000000085</v>
      </c>
      <c r="CF123" s="490">
        <f>IF(ISERROR(VLOOKUP(A123,'20-21 Cfwds'!A:G,4,FALSE)),0,(VLOOKUP(A123,'20-21 Cfwds'!A:G,4,FALSE)))</f>
        <v>28430.12</v>
      </c>
      <c r="CG123" s="490"/>
      <c r="CH123" s="490"/>
      <c r="CI123" s="531"/>
      <c r="CJ123" s="531"/>
      <c r="CK123" s="531"/>
      <c r="CL123" s="531"/>
      <c r="CM123" s="531"/>
      <c r="CN123" s="531"/>
      <c r="CO123" s="531"/>
      <c r="CP123" s="531"/>
      <c r="CQ123" s="531"/>
      <c r="CR123" s="531"/>
      <c r="CS123" s="531"/>
      <c r="CT123" s="531"/>
      <c r="CU123" s="531"/>
      <c r="CV123" s="531"/>
      <c r="CW123" s="531"/>
      <c r="CX123" s="531"/>
      <c r="CY123" s="531"/>
      <c r="CZ123" s="531"/>
      <c r="DA123" s="531"/>
      <c r="DB123" s="531"/>
      <c r="DC123" s="531"/>
      <c r="DD123" s="531"/>
      <c r="DE123" s="531"/>
      <c r="DF123" s="531"/>
      <c r="DG123" s="531"/>
      <c r="DH123" s="531"/>
      <c r="DI123" s="531"/>
      <c r="DJ123" s="531"/>
      <c r="DK123" s="531"/>
      <c r="DL123" s="531"/>
      <c r="DM123" s="531"/>
      <c r="DN123" s="531"/>
      <c r="DO123" s="531"/>
      <c r="DP123" s="531"/>
      <c r="DQ123" s="531"/>
      <c r="DR123" s="531"/>
      <c r="DS123" s="531"/>
      <c r="DT123" s="531"/>
      <c r="DU123" s="531"/>
      <c r="DV123" s="531"/>
      <c r="DW123" s="531"/>
      <c r="DX123" s="531"/>
      <c r="DY123" s="531"/>
      <c r="DZ123" s="531"/>
      <c r="EA123" s="531"/>
      <c r="EB123" s="531"/>
      <c r="EC123" s="531"/>
      <c r="ED123" s="531"/>
      <c r="EE123" s="531"/>
      <c r="EF123" s="531"/>
      <c r="EG123" s="531"/>
      <c r="EH123" s="531"/>
      <c r="EI123" s="531"/>
      <c r="EJ123" s="531"/>
      <c r="EK123" s="531"/>
      <c r="EL123" s="531"/>
      <c r="EM123" s="531"/>
      <c r="EN123" s="531"/>
      <c r="EO123" s="531"/>
      <c r="EP123" s="531"/>
      <c r="EQ123" s="531"/>
      <c r="ER123" s="531"/>
      <c r="ES123" s="531"/>
      <c r="ET123" s="531"/>
      <c r="EU123" s="531"/>
      <c r="EV123" s="531"/>
      <c r="EW123" s="531"/>
      <c r="EX123" s="531"/>
      <c r="EY123" s="531"/>
      <c r="EZ123" s="531"/>
      <c r="FA123" s="531"/>
    </row>
    <row r="124" spans="1:157" ht="15" customHeight="1">
      <c r="A124" s="486">
        <f>VLOOKUP(D124,'[18]DfE No.'!C:E,3,FALSE)</f>
        <v>447</v>
      </c>
      <c r="B124" s="486" t="str">
        <f>VLOOKUP(D124,'Adjusted Factors 22-23'!C:F,4,FALSE)</f>
        <v>Recoupment Academy</v>
      </c>
      <c r="C124" s="491">
        <v>141371</v>
      </c>
      <c r="D124" s="491">
        <v>9352047</v>
      </c>
      <c r="E124" s="492" t="s">
        <v>537</v>
      </c>
      <c r="F124" s="332">
        <v>337</v>
      </c>
      <c r="G124" s="332">
        <v>337</v>
      </c>
      <c r="H124" s="332">
        <v>0</v>
      </c>
      <c r="I124" s="125">
        <v>1071666.1300299999</v>
      </c>
      <c r="J124" s="125">
        <v>0</v>
      </c>
      <c r="K124" s="125">
        <v>0</v>
      </c>
      <c r="L124" s="125">
        <v>32429.999999999975</v>
      </c>
      <c r="M124" s="125">
        <v>0</v>
      </c>
      <c r="N124" s="125">
        <v>44840.000000000015</v>
      </c>
      <c r="O124" s="125">
        <v>0</v>
      </c>
      <c r="P124" s="125">
        <v>2663.7125748502958</v>
      </c>
      <c r="Q124" s="125">
        <v>1906.976047904189</v>
      </c>
      <c r="R124" s="125">
        <v>0</v>
      </c>
      <c r="S124" s="125">
        <v>0</v>
      </c>
      <c r="T124" s="125">
        <v>0</v>
      </c>
      <c r="U124" s="125">
        <v>0</v>
      </c>
      <c r="V124" s="125">
        <v>0</v>
      </c>
      <c r="W124" s="125">
        <v>0</v>
      </c>
      <c r="X124" s="125">
        <v>0</v>
      </c>
      <c r="Y124" s="125">
        <v>0</v>
      </c>
      <c r="Z124" s="125">
        <v>0</v>
      </c>
      <c r="AA124" s="125">
        <v>0</v>
      </c>
      <c r="AB124" s="125">
        <v>18163.634868421061</v>
      </c>
      <c r="AC124" s="125">
        <v>0</v>
      </c>
      <c r="AD124" s="125">
        <v>0</v>
      </c>
      <c r="AE124" s="125">
        <v>114667.69516728626</v>
      </c>
      <c r="AF124" s="125">
        <v>0</v>
      </c>
      <c r="AG124" s="125">
        <v>0</v>
      </c>
      <c r="AH124" s="125">
        <v>0</v>
      </c>
      <c r="AI124" s="125">
        <v>121300</v>
      </c>
      <c r="AJ124" s="125">
        <v>0</v>
      </c>
      <c r="AK124" s="125">
        <v>0</v>
      </c>
      <c r="AL124" s="125">
        <v>0</v>
      </c>
      <c r="AM124" s="125">
        <v>4940.8</v>
      </c>
      <c r="AN124" s="125">
        <v>0</v>
      </c>
      <c r="AO124" s="125">
        <v>0</v>
      </c>
      <c r="AP124" s="125">
        <v>0</v>
      </c>
      <c r="AQ124" s="125">
        <v>0</v>
      </c>
      <c r="AR124" s="125">
        <v>0</v>
      </c>
      <c r="AS124" s="125">
        <v>0</v>
      </c>
      <c r="AT124" s="125">
        <v>0</v>
      </c>
      <c r="AU124" s="125">
        <v>0</v>
      </c>
      <c r="AV124" s="125">
        <v>1071666.1300299999</v>
      </c>
      <c r="AW124" s="125">
        <v>214672.01865846181</v>
      </c>
      <c r="AX124" s="125">
        <v>126240.8</v>
      </c>
      <c r="AY124" s="125">
        <v>165583.1594786635</v>
      </c>
      <c r="AZ124" s="493">
        <v>1412578.9486884617</v>
      </c>
      <c r="BA124" s="493">
        <v>1407638.1486884616</v>
      </c>
      <c r="BB124" s="493">
        <v>4265</v>
      </c>
      <c r="BC124" s="493">
        <v>1437305</v>
      </c>
      <c r="BD124" s="493">
        <v>29666.851311538368</v>
      </c>
      <c r="BE124" s="493">
        <v>0</v>
      </c>
      <c r="BF124" s="493">
        <v>1442245.8</v>
      </c>
      <c r="BG124" s="125">
        <v>1442245.8000000003</v>
      </c>
      <c r="BH124" s="125">
        <v>0</v>
      </c>
      <c r="BI124" s="493">
        <v>1442245.8</v>
      </c>
      <c r="BJ124" s="493">
        <v>1316005</v>
      </c>
      <c r="BK124" s="125">
        <v>1316005</v>
      </c>
      <c r="BL124" s="125">
        <v>3905.0593471810089</v>
      </c>
      <c r="BM124" s="125">
        <v>3799.7492163009406</v>
      </c>
      <c r="BN124" s="126">
        <v>2.7715021409383384E-2</v>
      </c>
      <c r="BO124" s="126">
        <v>0</v>
      </c>
      <c r="BP124" s="125">
        <v>0</v>
      </c>
      <c r="BQ124" s="493">
        <v>1442245.8</v>
      </c>
      <c r="BR124" s="493">
        <v>4265</v>
      </c>
      <c r="BS124" s="493" t="s">
        <v>948</v>
      </c>
      <c r="BT124" s="493">
        <v>4279.6611275964397</v>
      </c>
      <c r="BU124" s="126">
        <v>2.0062676449627226E-2</v>
      </c>
      <c r="BV124" s="125">
        <v>0</v>
      </c>
      <c r="BW124" s="125">
        <v>1442245.8</v>
      </c>
      <c r="BX124" s="125">
        <v>0</v>
      </c>
      <c r="BY124" s="125">
        <v>1442245.8</v>
      </c>
      <c r="BZ124" s="125">
        <v>4940.8</v>
      </c>
      <c r="CA124" s="125">
        <v>1437305</v>
      </c>
      <c r="CB124" s="490">
        <f t="shared" si="5"/>
        <v>0</v>
      </c>
      <c r="CC124" s="490">
        <f t="shared" si="6"/>
        <v>0</v>
      </c>
      <c r="CD124" s="490">
        <f t="shared" si="7"/>
        <v>29666.851311538368</v>
      </c>
      <c r="CE124" s="490">
        <f>IF(ISERROR(VLOOKUP(A124,'20-21 Cfwds'!A:F,3,FALSE)),0,(VLOOKUP(A124,'20-21 Cfwds'!A:F,3,FALSE)))</f>
        <v>0</v>
      </c>
      <c r="CF124" s="490">
        <f>IF(ISERROR(VLOOKUP(A124,'20-21 Cfwds'!A:G,4,FALSE)),0,(VLOOKUP(A124,'20-21 Cfwds'!A:G,4,FALSE)))</f>
        <v>0</v>
      </c>
      <c r="CG124" s="490"/>
      <c r="CH124" s="490"/>
      <c r="CI124" s="531"/>
      <c r="CJ124" s="531"/>
      <c r="CK124" s="531"/>
      <c r="CL124" s="531"/>
      <c r="CM124" s="531"/>
      <c r="CN124" s="531"/>
      <c r="CO124" s="531"/>
      <c r="CP124" s="531"/>
      <c r="CQ124" s="531"/>
      <c r="CR124" s="531"/>
      <c r="CS124" s="531"/>
      <c r="CT124" s="531"/>
      <c r="CU124" s="531"/>
      <c r="CV124" s="531"/>
      <c r="CW124" s="531"/>
      <c r="CX124" s="531"/>
      <c r="CY124" s="531"/>
      <c r="CZ124" s="531"/>
      <c r="DA124" s="531"/>
      <c r="DB124" s="531"/>
      <c r="DC124" s="531"/>
      <c r="DD124" s="531"/>
      <c r="DE124" s="531"/>
      <c r="DF124" s="531"/>
      <c r="DG124" s="531"/>
      <c r="DH124" s="531"/>
      <c r="DI124" s="531"/>
      <c r="DJ124" s="531"/>
      <c r="DK124" s="531"/>
      <c r="DL124" s="531"/>
      <c r="DM124" s="531"/>
      <c r="DN124" s="531"/>
      <c r="DO124" s="531"/>
      <c r="DP124" s="531"/>
      <c r="DQ124" s="531"/>
      <c r="DR124" s="531"/>
      <c r="DS124" s="531"/>
      <c r="DT124" s="531"/>
      <c r="DU124" s="531"/>
      <c r="DV124" s="531"/>
      <c r="DW124" s="531"/>
      <c r="DX124" s="531"/>
      <c r="DY124" s="531"/>
      <c r="DZ124" s="531"/>
      <c r="EA124" s="531"/>
      <c r="EB124" s="531"/>
      <c r="EC124" s="531"/>
      <c r="ED124" s="531"/>
      <c r="EE124" s="531"/>
      <c r="EF124" s="531"/>
      <c r="EG124" s="531"/>
      <c r="EH124" s="531"/>
      <c r="EI124" s="531"/>
      <c r="EJ124" s="531"/>
      <c r="EK124" s="531"/>
      <c r="EL124" s="531"/>
      <c r="EM124" s="531"/>
      <c r="EN124" s="531"/>
      <c r="EO124" s="531"/>
      <c r="EP124" s="531"/>
      <c r="EQ124" s="531"/>
      <c r="ER124" s="531"/>
      <c r="ES124" s="531"/>
      <c r="ET124" s="531"/>
      <c r="EU124" s="531"/>
      <c r="EV124" s="531"/>
      <c r="EW124" s="531"/>
      <c r="EX124" s="531"/>
      <c r="EY124" s="531"/>
      <c r="EZ124" s="531"/>
      <c r="FA124" s="531"/>
    </row>
    <row r="125" spans="1:157" ht="15" customHeight="1">
      <c r="A125" s="486">
        <f>VLOOKUP(D125,'[18]DfE No.'!C:E,3,FALSE)</f>
        <v>251</v>
      </c>
      <c r="B125" s="486" t="str">
        <f>VLOOKUP(D125,'Adjusted Factors 22-23'!C:F,4,FALSE)</f>
        <v>Recoupment Academy</v>
      </c>
      <c r="C125" s="491">
        <v>141372</v>
      </c>
      <c r="D125" s="491">
        <v>9352048</v>
      </c>
      <c r="E125" s="492" t="s">
        <v>257</v>
      </c>
      <c r="F125" s="332">
        <v>204</v>
      </c>
      <c r="G125" s="332">
        <v>204</v>
      </c>
      <c r="H125" s="332">
        <v>0</v>
      </c>
      <c r="I125" s="125">
        <v>648723.71075999993</v>
      </c>
      <c r="J125" s="125">
        <v>0</v>
      </c>
      <c r="K125" s="125">
        <v>0</v>
      </c>
      <c r="L125" s="125">
        <v>24909.99999999996</v>
      </c>
      <c r="M125" s="125">
        <v>0</v>
      </c>
      <c r="N125" s="125">
        <v>31269.999999999949</v>
      </c>
      <c r="O125" s="125">
        <v>0</v>
      </c>
      <c r="P125" s="125">
        <v>880</v>
      </c>
      <c r="Q125" s="125">
        <v>1890.0000000000011</v>
      </c>
      <c r="R125" s="125">
        <v>5039.9999999999991</v>
      </c>
      <c r="S125" s="125">
        <v>35420.000000000015</v>
      </c>
      <c r="T125" s="125">
        <v>1960</v>
      </c>
      <c r="U125" s="125">
        <v>0</v>
      </c>
      <c r="V125" s="125">
        <v>0</v>
      </c>
      <c r="W125" s="125">
        <v>0</v>
      </c>
      <c r="X125" s="125">
        <v>0</v>
      </c>
      <c r="Y125" s="125">
        <v>0</v>
      </c>
      <c r="Z125" s="125">
        <v>0</v>
      </c>
      <c r="AA125" s="125">
        <v>0</v>
      </c>
      <c r="AB125" s="125">
        <v>15531.489361702084</v>
      </c>
      <c r="AC125" s="125">
        <v>0</v>
      </c>
      <c r="AD125" s="125">
        <v>0</v>
      </c>
      <c r="AE125" s="125">
        <v>64402.821598729483</v>
      </c>
      <c r="AF125" s="125">
        <v>0</v>
      </c>
      <c r="AG125" s="125">
        <v>0</v>
      </c>
      <c r="AH125" s="125">
        <v>0</v>
      </c>
      <c r="AI125" s="125">
        <v>121300</v>
      </c>
      <c r="AJ125" s="125">
        <v>0</v>
      </c>
      <c r="AK125" s="125">
        <v>0</v>
      </c>
      <c r="AL125" s="125">
        <v>0</v>
      </c>
      <c r="AM125" s="125">
        <v>4249.6000000000004</v>
      </c>
      <c r="AN125" s="125">
        <v>0</v>
      </c>
      <c r="AO125" s="125">
        <v>0</v>
      </c>
      <c r="AP125" s="125">
        <v>0</v>
      </c>
      <c r="AQ125" s="125">
        <v>0</v>
      </c>
      <c r="AR125" s="125">
        <v>0</v>
      </c>
      <c r="AS125" s="125">
        <v>0</v>
      </c>
      <c r="AT125" s="125">
        <v>0</v>
      </c>
      <c r="AU125" s="125">
        <v>0</v>
      </c>
      <c r="AV125" s="125">
        <v>648723.71075999993</v>
      </c>
      <c r="AW125" s="125">
        <v>181304.3109604315</v>
      </c>
      <c r="AX125" s="125">
        <v>125549.6</v>
      </c>
      <c r="AY125" s="125">
        <v>125082.94159872943</v>
      </c>
      <c r="AZ125" s="493">
        <v>955577.62172043137</v>
      </c>
      <c r="BA125" s="493">
        <v>951328.0217204314</v>
      </c>
      <c r="BB125" s="493">
        <v>4265</v>
      </c>
      <c r="BC125" s="493">
        <v>870060</v>
      </c>
      <c r="BD125" s="493">
        <v>0</v>
      </c>
      <c r="BE125" s="493">
        <v>0</v>
      </c>
      <c r="BF125" s="493">
        <v>955577.62172043137</v>
      </c>
      <c r="BG125" s="125">
        <v>955577.62172043149</v>
      </c>
      <c r="BH125" s="125">
        <v>0</v>
      </c>
      <c r="BI125" s="493">
        <v>874309.6</v>
      </c>
      <c r="BJ125" s="493">
        <v>748760</v>
      </c>
      <c r="BK125" s="125">
        <v>830028.0217204314</v>
      </c>
      <c r="BL125" s="125">
        <v>4068.7648123550557</v>
      </c>
      <c r="BM125" s="125">
        <v>3948.9381862745099</v>
      </c>
      <c r="BN125" s="126">
        <v>3.0344011586970955E-2</v>
      </c>
      <c r="BO125" s="126">
        <v>0</v>
      </c>
      <c r="BP125" s="125">
        <v>0</v>
      </c>
      <c r="BQ125" s="493">
        <v>955577.62172043137</v>
      </c>
      <c r="BR125" s="493">
        <v>4663.3726554923105</v>
      </c>
      <c r="BS125" s="493" t="s">
        <v>948</v>
      </c>
      <c r="BT125" s="493">
        <v>4684.2040280413303</v>
      </c>
      <c r="BU125" s="126">
        <v>2.6252567552601969E-2</v>
      </c>
      <c r="BV125" s="125">
        <v>0</v>
      </c>
      <c r="BW125" s="125">
        <v>955577.62172043137</v>
      </c>
      <c r="BX125" s="125">
        <v>0</v>
      </c>
      <c r="BY125" s="125">
        <v>955577.62172043137</v>
      </c>
      <c r="BZ125" s="125">
        <v>4249.6000000000004</v>
      </c>
      <c r="CA125" s="125">
        <v>951328.0217204314</v>
      </c>
      <c r="CB125" s="490">
        <f t="shared" si="5"/>
        <v>0</v>
      </c>
      <c r="CC125" s="490">
        <f t="shared" si="6"/>
        <v>0</v>
      </c>
      <c r="CD125" s="490">
        <f t="shared" si="7"/>
        <v>0</v>
      </c>
      <c r="CE125" s="490">
        <f>IF(ISERROR(VLOOKUP(A125,'20-21 Cfwds'!A:F,3,FALSE)),0,(VLOOKUP(A125,'20-21 Cfwds'!A:F,3,FALSE)))</f>
        <v>0</v>
      </c>
      <c r="CF125" s="490">
        <f>IF(ISERROR(VLOOKUP(A125,'20-21 Cfwds'!A:G,4,FALSE)),0,(VLOOKUP(A125,'20-21 Cfwds'!A:G,4,FALSE)))</f>
        <v>0</v>
      </c>
      <c r="CG125" s="490"/>
      <c r="CH125" s="490"/>
      <c r="CI125" s="531"/>
      <c r="CJ125" s="531"/>
      <c r="CK125" s="531"/>
      <c r="CL125" s="531"/>
      <c r="CM125" s="531"/>
      <c r="CN125" s="531"/>
      <c r="CO125" s="531"/>
      <c r="CP125" s="531"/>
      <c r="CQ125" s="531"/>
      <c r="CR125" s="531"/>
      <c r="CS125" s="531"/>
      <c r="CT125" s="531"/>
      <c r="CU125" s="531"/>
      <c r="CV125" s="531"/>
      <c r="CW125" s="531"/>
      <c r="CX125" s="531"/>
      <c r="CY125" s="531"/>
      <c r="CZ125" s="531"/>
      <c r="DA125" s="531"/>
      <c r="DB125" s="531"/>
      <c r="DC125" s="531"/>
      <c r="DD125" s="531"/>
      <c r="DE125" s="531"/>
      <c r="DF125" s="531"/>
      <c r="DG125" s="531"/>
      <c r="DH125" s="531"/>
      <c r="DI125" s="531"/>
      <c r="DJ125" s="531"/>
      <c r="DK125" s="531"/>
      <c r="DL125" s="531"/>
      <c r="DM125" s="531"/>
      <c r="DN125" s="531"/>
      <c r="DO125" s="531"/>
      <c r="DP125" s="531"/>
      <c r="DQ125" s="531"/>
      <c r="DR125" s="531"/>
      <c r="DS125" s="531"/>
      <c r="DT125" s="531"/>
      <c r="DU125" s="531"/>
      <c r="DV125" s="531"/>
      <c r="DW125" s="531"/>
      <c r="DX125" s="531"/>
      <c r="DY125" s="531"/>
      <c r="DZ125" s="531"/>
      <c r="EA125" s="531"/>
      <c r="EB125" s="531"/>
      <c r="EC125" s="531"/>
      <c r="ED125" s="531"/>
      <c r="EE125" s="531"/>
      <c r="EF125" s="531"/>
      <c r="EG125" s="531"/>
      <c r="EH125" s="531"/>
      <c r="EI125" s="531"/>
      <c r="EJ125" s="531"/>
      <c r="EK125" s="531"/>
      <c r="EL125" s="531"/>
      <c r="EM125" s="531"/>
      <c r="EN125" s="531"/>
      <c r="EO125" s="531"/>
      <c r="EP125" s="531"/>
      <c r="EQ125" s="531"/>
      <c r="ER125" s="531"/>
      <c r="ES125" s="531"/>
      <c r="ET125" s="531"/>
      <c r="EU125" s="531"/>
      <c r="EV125" s="531"/>
      <c r="EW125" s="531"/>
      <c r="EX125" s="531"/>
      <c r="EY125" s="531"/>
      <c r="EZ125" s="531"/>
      <c r="FA125" s="531"/>
    </row>
    <row r="126" spans="1:157" ht="15" customHeight="1">
      <c r="A126" s="486">
        <f>VLOOKUP(D126,'[18]DfE No.'!C:E,3,FALSE)</f>
        <v>252</v>
      </c>
      <c r="B126" s="486" t="str">
        <f>VLOOKUP(D126,'Adjusted Factors 22-23'!C:F,4,FALSE)</f>
        <v>Recoupment Academy</v>
      </c>
      <c r="C126" s="491">
        <v>141373</v>
      </c>
      <c r="D126" s="491">
        <v>9352050</v>
      </c>
      <c r="E126" s="492" t="s">
        <v>258</v>
      </c>
      <c r="F126" s="332">
        <v>316</v>
      </c>
      <c r="G126" s="332">
        <v>316</v>
      </c>
      <c r="H126" s="332">
        <v>0</v>
      </c>
      <c r="I126" s="125">
        <v>1004885.74804</v>
      </c>
      <c r="J126" s="125">
        <v>0</v>
      </c>
      <c r="K126" s="125">
        <v>0</v>
      </c>
      <c r="L126" s="125">
        <v>42770.000000000029</v>
      </c>
      <c r="M126" s="125">
        <v>0</v>
      </c>
      <c r="N126" s="125">
        <v>57820</v>
      </c>
      <c r="O126" s="125">
        <v>0</v>
      </c>
      <c r="P126" s="125">
        <v>1771.2101910828005</v>
      </c>
      <c r="Q126" s="125">
        <v>3532.3566878980878</v>
      </c>
      <c r="R126" s="125">
        <v>8876.1783439490391</v>
      </c>
      <c r="S126" s="125">
        <v>55088.662420382134</v>
      </c>
      <c r="T126" s="125">
        <v>493.12101910828045</v>
      </c>
      <c r="U126" s="125">
        <v>0</v>
      </c>
      <c r="V126" s="125">
        <v>0</v>
      </c>
      <c r="W126" s="125">
        <v>0</v>
      </c>
      <c r="X126" s="125">
        <v>0</v>
      </c>
      <c r="Y126" s="125">
        <v>0</v>
      </c>
      <c r="Z126" s="125">
        <v>0</v>
      </c>
      <c r="AA126" s="125">
        <v>0</v>
      </c>
      <c r="AB126" s="125">
        <v>7344.9999999999973</v>
      </c>
      <c r="AC126" s="125">
        <v>0</v>
      </c>
      <c r="AD126" s="125">
        <v>0</v>
      </c>
      <c r="AE126" s="125">
        <v>95002.935779816515</v>
      </c>
      <c r="AF126" s="125">
        <v>0</v>
      </c>
      <c r="AG126" s="125">
        <v>0</v>
      </c>
      <c r="AH126" s="125">
        <v>0</v>
      </c>
      <c r="AI126" s="125">
        <v>121300</v>
      </c>
      <c r="AJ126" s="125">
        <v>0</v>
      </c>
      <c r="AK126" s="125">
        <v>0</v>
      </c>
      <c r="AL126" s="125">
        <v>0</v>
      </c>
      <c r="AM126" s="125">
        <v>5427.2</v>
      </c>
      <c r="AN126" s="125">
        <v>0</v>
      </c>
      <c r="AO126" s="125">
        <v>0</v>
      </c>
      <c r="AP126" s="125">
        <v>0</v>
      </c>
      <c r="AQ126" s="125">
        <v>0</v>
      </c>
      <c r="AR126" s="125">
        <v>0</v>
      </c>
      <c r="AS126" s="125">
        <v>0</v>
      </c>
      <c r="AT126" s="125">
        <v>0</v>
      </c>
      <c r="AU126" s="125">
        <v>0</v>
      </c>
      <c r="AV126" s="125">
        <v>1004885.74804</v>
      </c>
      <c r="AW126" s="125">
        <v>272699.46444223687</v>
      </c>
      <c r="AX126" s="125">
        <v>126727.2</v>
      </c>
      <c r="AY126" s="125">
        <v>190173.8201110267</v>
      </c>
      <c r="AZ126" s="493">
        <v>1404312.4124822367</v>
      </c>
      <c r="BA126" s="493">
        <v>1398885.2124822368</v>
      </c>
      <c r="BB126" s="493">
        <v>4265</v>
      </c>
      <c r="BC126" s="493">
        <v>1347740</v>
      </c>
      <c r="BD126" s="493">
        <v>0</v>
      </c>
      <c r="BE126" s="493">
        <v>0</v>
      </c>
      <c r="BF126" s="493">
        <v>1404312.4124822367</v>
      </c>
      <c r="BG126" s="125">
        <v>1404312.4124822367</v>
      </c>
      <c r="BH126" s="125">
        <v>0</v>
      </c>
      <c r="BI126" s="493">
        <v>1353167.2</v>
      </c>
      <c r="BJ126" s="493">
        <v>1226440</v>
      </c>
      <c r="BK126" s="125">
        <v>1277585.2124822368</v>
      </c>
      <c r="BL126" s="125">
        <v>4042.9911787412557</v>
      </c>
      <c r="BM126" s="125">
        <v>3964.5850370253165</v>
      </c>
      <c r="BN126" s="126">
        <v>1.9776632606868835E-2</v>
      </c>
      <c r="BO126" s="126">
        <v>0</v>
      </c>
      <c r="BP126" s="125">
        <v>0</v>
      </c>
      <c r="BQ126" s="493">
        <v>1404312.4124822367</v>
      </c>
      <c r="BR126" s="493">
        <v>4426.8519382349268</v>
      </c>
      <c r="BS126" s="493" t="s">
        <v>948</v>
      </c>
      <c r="BT126" s="493">
        <v>4444.0266217792305</v>
      </c>
      <c r="BU126" s="126">
        <v>1.7959907892589611E-2</v>
      </c>
      <c r="BV126" s="125">
        <v>0</v>
      </c>
      <c r="BW126" s="125">
        <v>1404312.4124822367</v>
      </c>
      <c r="BX126" s="125">
        <v>0</v>
      </c>
      <c r="BY126" s="125">
        <v>1404312.4124822367</v>
      </c>
      <c r="BZ126" s="125">
        <v>5427.2</v>
      </c>
      <c r="CA126" s="125">
        <v>1398885.2124822368</v>
      </c>
      <c r="CB126" s="490">
        <f t="shared" si="5"/>
        <v>0</v>
      </c>
      <c r="CC126" s="490">
        <f t="shared" si="6"/>
        <v>0</v>
      </c>
      <c r="CD126" s="490">
        <f t="shared" si="7"/>
        <v>0</v>
      </c>
      <c r="CE126" s="490">
        <f>IF(ISERROR(VLOOKUP(A126,'20-21 Cfwds'!A:F,3,FALSE)),0,(VLOOKUP(A126,'20-21 Cfwds'!A:F,3,FALSE)))</f>
        <v>0</v>
      </c>
      <c r="CF126" s="490">
        <f>IF(ISERROR(VLOOKUP(A126,'20-21 Cfwds'!A:G,4,FALSE)),0,(VLOOKUP(A126,'20-21 Cfwds'!A:G,4,FALSE)))</f>
        <v>0</v>
      </c>
      <c r="CG126" s="490"/>
      <c r="CH126" s="490"/>
      <c r="CI126" s="531"/>
      <c r="CJ126" s="531"/>
      <c r="CK126" s="531"/>
      <c r="CL126" s="531"/>
      <c r="CM126" s="531"/>
      <c r="CN126" s="531"/>
      <c r="CO126" s="531"/>
      <c r="CP126" s="531"/>
      <c r="CQ126" s="531"/>
      <c r="CR126" s="531"/>
      <c r="CS126" s="531"/>
      <c r="CT126" s="531"/>
      <c r="CU126" s="531"/>
      <c r="CV126" s="531"/>
      <c r="CW126" s="531"/>
      <c r="CX126" s="531"/>
      <c r="CY126" s="531"/>
      <c r="CZ126" s="531"/>
      <c r="DA126" s="531"/>
      <c r="DB126" s="531"/>
      <c r="DC126" s="531"/>
      <c r="DD126" s="531"/>
      <c r="DE126" s="531"/>
      <c r="DF126" s="531"/>
      <c r="DG126" s="531"/>
      <c r="DH126" s="531"/>
      <c r="DI126" s="531"/>
      <c r="DJ126" s="531"/>
      <c r="DK126" s="531"/>
      <c r="DL126" s="531"/>
      <c r="DM126" s="531"/>
      <c r="DN126" s="531"/>
      <c r="DO126" s="531"/>
      <c r="DP126" s="531"/>
      <c r="DQ126" s="531"/>
      <c r="DR126" s="531"/>
      <c r="DS126" s="531"/>
      <c r="DT126" s="531"/>
      <c r="DU126" s="531"/>
      <c r="DV126" s="531"/>
      <c r="DW126" s="531"/>
      <c r="DX126" s="531"/>
      <c r="DY126" s="531"/>
      <c r="DZ126" s="531"/>
      <c r="EA126" s="531"/>
      <c r="EB126" s="531"/>
      <c r="EC126" s="531"/>
      <c r="ED126" s="531"/>
      <c r="EE126" s="531"/>
      <c r="EF126" s="531"/>
      <c r="EG126" s="531"/>
      <c r="EH126" s="531"/>
      <c r="EI126" s="531"/>
      <c r="EJ126" s="531"/>
      <c r="EK126" s="531"/>
      <c r="EL126" s="531"/>
      <c r="EM126" s="531"/>
      <c r="EN126" s="531"/>
      <c r="EO126" s="531"/>
      <c r="EP126" s="531"/>
      <c r="EQ126" s="531"/>
      <c r="ER126" s="531"/>
      <c r="ES126" s="531"/>
      <c r="ET126" s="531"/>
      <c r="EU126" s="531"/>
      <c r="EV126" s="531"/>
      <c r="EW126" s="531"/>
      <c r="EX126" s="531"/>
      <c r="EY126" s="531"/>
      <c r="EZ126" s="531"/>
      <c r="FA126" s="531"/>
    </row>
    <row r="127" spans="1:157" ht="15" customHeight="1">
      <c r="A127" s="486">
        <f>VLOOKUP(D127,'[18]DfE No.'!C:E,3,FALSE)</f>
        <v>440</v>
      </c>
      <c r="B127" s="486" t="str">
        <f>VLOOKUP(D127,'Adjusted Factors 22-23'!C:F,4,FALSE)</f>
        <v>Recoupment Academy</v>
      </c>
      <c r="C127" s="491">
        <v>141406</v>
      </c>
      <c r="D127" s="491">
        <v>9352051</v>
      </c>
      <c r="E127" s="492" t="s">
        <v>535</v>
      </c>
      <c r="F127" s="332">
        <v>197</v>
      </c>
      <c r="G127" s="332">
        <v>197</v>
      </c>
      <c r="H127" s="332">
        <v>0</v>
      </c>
      <c r="I127" s="125">
        <v>626463.58343</v>
      </c>
      <c r="J127" s="125">
        <v>0</v>
      </c>
      <c r="K127" s="125">
        <v>0</v>
      </c>
      <c r="L127" s="125">
        <v>19739.999999999978</v>
      </c>
      <c r="M127" s="125">
        <v>0</v>
      </c>
      <c r="N127" s="125">
        <v>27730.000000000036</v>
      </c>
      <c r="O127" s="125">
        <v>0</v>
      </c>
      <c r="P127" s="125">
        <v>22333.367346938794</v>
      </c>
      <c r="Q127" s="125">
        <v>0</v>
      </c>
      <c r="R127" s="125">
        <v>0</v>
      </c>
      <c r="S127" s="125">
        <v>0</v>
      </c>
      <c r="T127" s="125">
        <v>0</v>
      </c>
      <c r="U127" s="125">
        <v>0</v>
      </c>
      <c r="V127" s="125">
        <v>0</v>
      </c>
      <c r="W127" s="125">
        <v>0</v>
      </c>
      <c r="X127" s="125">
        <v>0</v>
      </c>
      <c r="Y127" s="125">
        <v>0</v>
      </c>
      <c r="Z127" s="125">
        <v>0</v>
      </c>
      <c r="AA127" s="125">
        <v>0</v>
      </c>
      <c r="AB127" s="125">
        <v>1941.3662790697697</v>
      </c>
      <c r="AC127" s="125">
        <v>0</v>
      </c>
      <c r="AD127" s="125">
        <v>0</v>
      </c>
      <c r="AE127" s="125">
        <v>54327.440476190473</v>
      </c>
      <c r="AF127" s="125">
        <v>0</v>
      </c>
      <c r="AG127" s="125">
        <v>0</v>
      </c>
      <c r="AH127" s="125">
        <v>0</v>
      </c>
      <c r="AI127" s="125">
        <v>121300</v>
      </c>
      <c r="AJ127" s="125">
        <v>0</v>
      </c>
      <c r="AK127" s="125">
        <v>0</v>
      </c>
      <c r="AL127" s="125">
        <v>0</v>
      </c>
      <c r="AM127" s="125">
        <v>4285.4399999999996</v>
      </c>
      <c r="AN127" s="125">
        <v>0</v>
      </c>
      <c r="AO127" s="125">
        <v>0</v>
      </c>
      <c r="AP127" s="125">
        <v>0</v>
      </c>
      <c r="AQ127" s="125">
        <v>0</v>
      </c>
      <c r="AR127" s="125">
        <v>0</v>
      </c>
      <c r="AS127" s="125">
        <v>0</v>
      </c>
      <c r="AT127" s="125">
        <v>0</v>
      </c>
      <c r="AU127" s="125">
        <v>0</v>
      </c>
      <c r="AV127" s="125">
        <v>626463.58343</v>
      </c>
      <c r="AW127" s="125">
        <v>126072.17410219906</v>
      </c>
      <c r="AX127" s="125">
        <v>125585.44</v>
      </c>
      <c r="AY127" s="125">
        <v>99224.244149659877</v>
      </c>
      <c r="AZ127" s="493">
        <v>878121.19753219909</v>
      </c>
      <c r="BA127" s="493">
        <v>873835.75753219915</v>
      </c>
      <c r="BB127" s="493">
        <v>4265</v>
      </c>
      <c r="BC127" s="493">
        <v>840205</v>
      </c>
      <c r="BD127" s="493">
        <v>0</v>
      </c>
      <c r="BE127" s="493">
        <v>0</v>
      </c>
      <c r="BF127" s="493">
        <v>878121.19753219909</v>
      </c>
      <c r="BG127" s="125">
        <v>878121.19753219909</v>
      </c>
      <c r="BH127" s="125">
        <v>0</v>
      </c>
      <c r="BI127" s="493">
        <v>844490.44</v>
      </c>
      <c r="BJ127" s="493">
        <v>718905</v>
      </c>
      <c r="BK127" s="125">
        <v>752535.75753219915</v>
      </c>
      <c r="BL127" s="125">
        <v>3819.9784646304524</v>
      </c>
      <c r="BM127" s="125">
        <v>3691.0242597087381</v>
      </c>
      <c r="BN127" s="126">
        <v>3.493724122308809E-2</v>
      </c>
      <c r="BO127" s="126">
        <v>0</v>
      </c>
      <c r="BP127" s="125">
        <v>0</v>
      </c>
      <c r="BQ127" s="493">
        <v>878121.19753219909</v>
      </c>
      <c r="BR127" s="493">
        <v>4435.7145052395899</v>
      </c>
      <c r="BS127" s="493" t="s">
        <v>948</v>
      </c>
      <c r="BT127" s="493">
        <v>4457.4680077776602</v>
      </c>
      <c r="BU127" s="126">
        <v>3.6460823525161778E-2</v>
      </c>
      <c r="BV127" s="125">
        <v>0</v>
      </c>
      <c r="BW127" s="125">
        <v>878121.19753219909</v>
      </c>
      <c r="BX127" s="125">
        <v>0</v>
      </c>
      <c r="BY127" s="125">
        <v>878121.19753219909</v>
      </c>
      <c r="BZ127" s="125">
        <v>4285.4399999999996</v>
      </c>
      <c r="CA127" s="125">
        <v>873835.75753219915</v>
      </c>
      <c r="CB127" s="490">
        <f t="shared" si="5"/>
        <v>0</v>
      </c>
      <c r="CC127" s="490">
        <f t="shared" si="6"/>
        <v>0</v>
      </c>
      <c r="CD127" s="490">
        <f t="shared" si="7"/>
        <v>0</v>
      </c>
      <c r="CE127" s="490">
        <f>IF(ISERROR(VLOOKUP(A127,'20-21 Cfwds'!A:F,3,FALSE)),0,(VLOOKUP(A127,'20-21 Cfwds'!A:F,3,FALSE)))</f>
        <v>0</v>
      </c>
      <c r="CF127" s="490">
        <f>IF(ISERROR(VLOOKUP(A127,'20-21 Cfwds'!A:G,4,FALSE)),0,(VLOOKUP(A127,'20-21 Cfwds'!A:G,4,FALSE)))</f>
        <v>0</v>
      </c>
      <c r="CG127" s="490"/>
      <c r="CH127" s="490"/>
      <c r="CI127" s="531"/>
      <c r="CJ127" s="531"/>
      <c r="CK127" s="531"/>
      <c r="CL127" s="531"/>
      <c r="CM127" s="531"/>
      <c r="CN127" s="531"/>
      <c r="CO127" s="531"/>
      <c r="CP127" s="531"/>
      <c r="CQ127" s="531"/>
      <c r="CR127" s="531"/>
      <c r="CS127" s="531"/>
      <c r="CT127" s="531"/>
      <c r="CU127" s="531"/>
      <c r="CV127" s="531"/>
      <c r="CW127" s="531"/>
      <c r="CX127" s="531"/>
      <c r="CY127" s="531"/>
      <c r="CZ127" s="531"/>
      <c r="DA127" s="531"/>
      <c r="DB127" s="531"/>
      <c r="DC127" s="531"/>
      <c r="DD127" s="531"/>
      <c r="DE127" s="531"/>
      <c r="DF127" s="531"/>
      <c r="DG127" s="531"/>
      <c r="DH127" s="531"/>
      <c r="DI127" s="531"/>
      <c r="DJ127" s="531"/>
      <c r="DK127" s="531"/>
      <c r="DL127" s="531"/>
      <c r="DM127" s="531"/>
      <c r="DN127" s="531"/>
      <c r="DO127" s="531"/>
      <c r="DP127" s="531"/>
      <c r="DQ127" s="531"/>
      <c r="DR127" s="531"/>
      <c r="DS127" s="531"/>
      <c r="DT127" s="531"/>
      <c r="DU127" s="531"/>
      <c r="DV127" s="531"/>
      <c r="DW127" s="531"/>
      <c r="DX127" s="531"/>
      <c r="DY127" s="531"/>
      <c r="DZ127" s="531"/>
      <c r="EA127" s="531"/>
      <c r="EB127" s="531"/>
      <c r="EC127" s="531"/>
      <c r="ED127" s="531"/>
      <c r="EE127" s="531"/>
      <c r="EF127" s="531"/>
      <c r="EG127" s="531"/>
      <c r="EH127" s="531"/>
      <c r="EI127" s="531"/>
      <c r="EJ127" s="531"/>
      <c r="EK127" s="531"/>
      <c r="EL127" s="531"/>
      <c r="EM127" s="531"/>
      <c r="EN127" s="531"/>
      <c r="EO127" s="531"/>
      <c r="EP127" s="531"/>
      <c r="EQ127" s="531"/>
      <c r="ER127" s="531"/>
      <c r="ES127" s="531"/>
      <c r="ET127" s="531"/>
      <c r="EU127" s="531"/>
      <c r="EV127" s="531"/>
      <c r="EW127" s="531"/>
      <c r="EX127" s="531"/>
      <c r="EY127" s="531"/>
      <c r="EZ127" s="531"/>
      <c r="FA127" s="531"/>
    </row>
    <row r="128" spans="1:157" ht="15" customHeight="1">
      <c r="A128" s="486">
        <f>VLOOKUP(D128,'[18]DfE No.'!C:E,3,FALSE)</f>
        <v>92</v>
      </c>
      <c r="B128" s="486" t="str">
        <f>VLOOKUP(D128,'Adjusted Factors 22-23'!C:F,4,FALSE)</f>
        <v>Recoupment Academy</v>
      </c>
      <c r="C128" s="491">
        <v>141702</v>
      </c>
      <c r="D128" s="491">
        <v>9352052</v>
      </c>
      <c r="E128" s="492" t="s">
        <v>196</v>
      </c>
      <c r="F128" s="332">
        <v>184</v>
      </c>
      <c r="G128" s="332">
        <v>184</v>
      </c>
      <c r="H128" s="332">
        <v>0</v>
      </c>
      <c r="I128" s="125">
        <v>585123.34696</v>
      </c>
      <c r="J128" s="125">
        <v>0</v>
      </c>
      <c r="K128" s="125">
        <v>0</v>
      </c>
      <c r="L128" s="125">
        <v>16919.999999999956</v>
      </c>
      <c r="M128" s="125">
        <v>0</v>
      </c>
      <c r="N128" s="125">
        <v>23009.999999999949</v>
      </c>
      <c r="O128" s="125">
        <v>0</v>
      </c>
      <c r="P128" s="125">
        <v>4202.8415300546503</v>
      </c>
      <c r="Q128" s="125">
        <v>271.47540983606558</v>
      </c>
      <c r="R128" s="125">
        <v>4645.2459016393414</v>
      </c>
      <c r="S128" s="125">
        <v>0</v>
      </c>
      <c r="T128" s="125">
        <v>0</v>
      </c>
      <c r="U128" s="125">
        <v>0</v>
      </c>
      <c r="V128" s="125">
        <v>0</v>
      </c>
      <c r="W128" s="125">
        <v>0</v>
      </c>
      <c r="X128" s="125">
        <v>0</v>
      </c>
      <c r="Y128" s="125">
        <v>0</v>
      </c>
      <c r="Z128" s="125">
        <v>0</v>
      </c>
      <c r="AA128" s="125">
        <v>0</v>
      </c>
      <c r="AB128" s="125">
        <v>670.70967741935522</v>
      </c>
      <c r="AC128" s="125">
        <v>0</v>
      </c>
      <c r="AD128" s="125">
        <v>0</v>
      </c>
      <c r="AE128" s="125">
        <v>47782.85714285713</v>
      </c>
      <c r="AF128" s="125">
        <v>0</v>
      </c>
      <c r="AG128" s="125">
        <v>0</v>
      </c>
      <c r="AH128" s="125">
        <v>0</v>
      </c>
      <c r="AI128" s="125">
        <v>121300</v>
      </c>
      <c r="AJ128" s="125">
        <v>0</v>
      </c>
      <c r="AK128" s="125">
        <v>0</v>
      </c>
      <c r="AL128" s="125">
        <v>0</v>
      </c>
      <c r="AM128" s="125">
        <v>4428.8</v>
      </c>
      <c r="AN128" s="125">
        <v>0</v>
      </c>
      <c r="AO128" s="125">
        <v>0</v>
      </c>
      <c r="AP128" s="125">
        <v>0</v>
      </c>
      <c r="AQ128" s="125">
        <v>0</v>
      </c>
      <c r="AR128" s="125">
        <v>0</v>
      </c>
      <c r="AS128" s="125">
        <v>0</v>
      </c>
      <c r="AT128" s="125">
        <v>0</v>
      </c>
      <c r="AU128" s="125">
        <v>0</v>
      </c>
      <c r="AV128" s="125">
        <v>585123.34696</v>
      </c>
      <c r="AW128" s="125">
        <v>97503.129661806452</v>
      </c>
      <c r="AX128" s="125">
        <v>125728.8</v>
      </c>
      <c r="AY128" s="125">
        <v>82302.758563622105</v>
      </c>
      <c r="AZ128" s="493">
        <v>808355.27662180644</v>
      </c>
      <c r="BA128" s="493">
        <v>803926.47662180639</v>
      </c>
      <c r="BB128" s="493">
        <v>4265</v>
      </c>
      <c r="BC128" s="493">
        <v>784760</v>
      </c>
      <c r="BD128" s="493">
        <v>0</v>
      </c>
      <c r="BE128" s="493">
        <v>0</v>
      </c>
      <c r="BF128" s="493">
        <v>808355.27662180644</v>
      </c>
      <c r="BG128" s="125">
        <v>808355.27662180667</v>
      </c>
      <c r="BH128" s="125">
        <v>0</v>
      </c>
      <c r="BI128" s="493">
        <v>789188.8</v>
      </c>
      <c r="BJ128" s="493">
        <v>663460</v>
      </c>
      <c r="BK128" s="125">
        <v>682626.47662180639</v>
      </c>
      <c r="BL128" s="125">
        <v>3709.9265033793827</v>
      </c>
      <c r="BM128" s="125">
        <v>3617.0125716577536</v>
      </c>
      <c r="BN128" s="126">
        <v>2.5688031180672574E-2</v>
      </c>
      <c r="BO128" s="126">
        <v>0</v>
      </c>
      <c r="BP128" s="125">
        <v>0</v>
      </c>
      <c r="BQ128" s="493">
        <v>808355.27662180644</v>
      </c>
      <c r="BR128" s="493">
        <v>4369.1656338141647</v>
      </c>
      <c r="BS128" s="493" t="s">
        <v>948</v>
      </c>
      <c r="BT128" s="493">
        <v>4393.2351990315565</v>
      </c>
      <c r="BU128" s="126">
        <v>2.4217161816373567E-2</v>
      </c>
      <c r="BV128" s="125">
        <v>0</v>
      </c>
      <c r="BW128" s="125">
        <v>808355.27662180644</v>
      </c>
      <c r="BX128" s="125">
        <v>0</v>
      </c>
      <c r="BY128" s="125">
        <v>808355.27662180644</v>
      </c>
      <c r="BZ128" s="125">
        <v>4428.8</v>
      </c>
      <c r="CA128" s="125">
        <v>803926.47662180639</v>
      </c>
      <c r="CB128" s="490">
        <f t="shared" si="5"/>
        <v>0</v>
      </c>
      <c r="CC128" s="490">
        <f t="shared" si="6"/>
        <v>0</v>
      </c>
      <c r="CD128" s="490">
        <f t="shared" si="7"/>
        <v>0</v>
      </c>
      <c r="CE128" s="490">
        <f>IF(ISERROR(VLOOKUP(A128,'20-21 Cfwds'!A:F,3,FALSE)),0,(VLOOKUP(A128,'20-21 Cfwds'!A:F,3,FALSE)))</f>
        <v>0</v>
      </c>
      <c r="CF128" s="490">
        <f>IF(ISERROR(VLOOKUP(A128,'20-21 Cfwds'!A:G,4,FALSE)),0,(VLOOKUP(A128,'20-21 Cfwds'!A:G,4,FALSE)))</f>
        <v>0</v>
      </c>
      <c r="CG128" s="490"/>
      <c r="CH128" s="490"/>
      <c r="CI128" s="531"/>
      <c r="CJ128" s="531"/>
      <c r="CK128" s="531"/>
      <c r="CL128" s="531"/>
      <c r="CM128" s="531"/>
      <c r="CN128" s="531"/>
      <c r="CO128" s="531"/>
      <c r="CP128" s="531"/>
      <c r="CQ128" s="531"/>
      <c r="CR128" s="531"/>
      <c r="CS128" s="531"/>
      <c r="CT128" s="531"/>
      <c r="CU128" s="531"/>
      <c r="CV128" s="531"/>
      <c r="CW128" s="531"/>
      <c r="CX128" s="531"/>
      <c r="CY128" s="531"/>
      <c r="CZ128" s="531"/>
      <c r="DA128" s="531"/>
      <c r="DB128" s="531"/>
      <c r="DC128" s="531"/>
      <c r="DD128" s="531"/>
      <c r="DE128" s="531"/>
      <c r="DF128" s="531"/>
      <c r="DG128" s="531"/>
      <c r="DH128" s="531"/>
      <c r="DI128" s="531"/>
      <c r="DJ128" s="531"/>
      <c r="DK128" s="531"/>
      <c r="DL128" s="531"/>
      <c r="DM128" s="531"/>
      <c r="DN128" s="531"/>
      <c r="DO128" s="531"/>
      <c r="DP128" s="531"/>
      <c r="DQ128" s="531"/>
      <c r="DR128" s="531"/>
      <c r="DS128" s="531"/>
      <c r="DT128" s="531"/>
      <c r="DU128" s="531"/>
      <c r="DV128" s="531"/>
      <c r="DW128" s="531"/>
      <c r="DX128" s="531"/>
      <c r="DY128" s="531"/>
      <c r="DZ128" s="531"/>
      <c r="EA128" s="531"/>
      <c r="EB128" s="531"/>
      <c r="EC128" s="531"/>
      <c r="ED128" s="531"/>
      <c r="EE128" s="531"/>
      <c r="EF128" s="531"/>
      <c r="EG128" s="531"/>
      <c r="EH128" s="531"/>
      <c r="EI128" s="531"/>
      <c r="EJ128" s="531"/>
      <c r="EK128" s="531"/>
      <c r="EL128" s="531"/>
      <c r="EM128" s="531"/>
      <c r="EN128" s="531"/>
      <c r="EO128" s="531"/>
      <c r="EP128" s="531"/>
      <c r="EQ128" s="531"/>
      <c r="ER128" s="531"/>
      <c r="ES128" s="531"/>
      <c r="ET128" s="531"/>
      <c r="EU128" s="531"/>
      <c r="EV128" s="531"/>
      <c r="EW128" s="531"/>
      <c r="EX128" s="531"/>
      <c r="EY128" s="531"/>
      <c r="EZ128" s="531"/>
      <c r="FA128" s="531"/>
    </row>
    <row r="129" spans="1:157" ht="15" customHeight="1">
      <c r="A129" s="486">
        <f>VLOOKUP(D129,'[18]DfE No.'!C:E,3,FALSE)</f>
        <v>59</v>
      </c>
      <c r="B129" s="486" t="str">
        <f>VLOOKUP(D129,'Adjusted Factors 22-23'!C:F,4,FALSE)</f>
        <v>Recoupment Academy</v>
      </c>
      <c r="C129" s="491">
        <v>141736</v>
      </c>
      <c r="D129" s="491">
        <v>9352053</v>
      </c>
      <c r="E129" s="492" t="s">
        <v>158</v>
      </c>
      <c r="F129" s="332">
        <v>338</v>
      </c>
      <c r="G129" s="332">
        <v>338</v>
      </c>
      <c r="H129" s="332">
        <v>0</v>
      </c>
      <c r="I129" s="125">
        <v>1074846.1482199999</v>
      </c>
      <c r="J129" s="125">
        <v>0</v>
      </c>
      <c r="K129" s="125">
        <v>0</v>
      </c>
      <c r="L129" s="125">
        <v>52639.999999999978</v>
      </c>
      <c r="M129" s="125">
        <v>0</v>
      </c>
      <c r="N129" s="125">
        <v>69029.999999999971</v>
      </c>
      <c r="O129" s="125">
        <v>0</v>
      </c>
      <c r="P129" s="125">
        <v>4242.7627627627662</v>
      </c>
      <c r="Q129" s="125">
        <v>24938.918918918895</v>
      </c>
      <c r="R129" s="125">
        <v>8952.4324324324371</v>
      </c>
      <c r="S129" s="125">
        <v>3268.3483483483446</v>
      </c>
      <c r="T129" s="125">
        <v>2486.786786786784</v>
      </c>
      <c r="U129" s="125">
        <v>20787.507507507507</v>
      </c>
      <c r="V129" s="125">
        <v>0</v>
      </c>
      <c r="W129" s="125">
        <v>0</v>
      </c>
      <c r="X129" s="125">
        <v>0</v>
      </c>
      <c r="Y129" s="125">
        <v>0</v>
      </c>
      <c r="Z129" s="125">
        <v>0</v>
      </c>
      <c r="AA129" s="125">
        <v>0</v>
      </c>
      <c r="AB129" s="125">
        <v>1935.5067567567498</v>
      </c>
      <c r="AC129" s="125">
        <v>0</v>
      </c>
      <c r="AD129" s="125">
        <v>0</v>
      </c>
      <c r="AE129" s="125">
        <v>121133.07443365696</v>
      </c>
      <c r="AF129" s="125">
        <v>0</v>
      </c>
      <c r="AG129" s="125">
        <v>0</v>
      </c>
      <c r="AH129" s="125">
        <v>0</v>
      </c>
      <c r="AI129" s="125">
        <v>121300</v>
      </c>
      <c r="AJ129" s="125">
        <v>0</v>
      </c>
      <c r="AK129" s="125">
        <v>0</v>
      </c>
      <c r="AL129" s="125">
        <v>0</v>
      </c>
      <c r="AM129" s="125">
        <v>6195.2</v>
      </c>
      <c r="AN129" s="125">
        <v>0</v>
      </c>
      <c r="AO129" s="125">
        <v>0</v>
      </c>
      <c r="AP129" s="125">
        <v>0</v>
      </c>
      <c r="AQ129" s="125">
        <v>0</v>
      </c>
      <c r="AR129" s="125">
        <v>0</v>
      </c>
      <c r="AS129" s="125">
        <v>0</v>
      </c>
      <c r="AT129" s="125">
        <v>0</v>
      </c>
      <c r="AU129" s="125">
        <v>0</v>
      </c>
      <c r="AV129" s="125">
        <v>1074846.1482199999</v>
      </c>
      <c r="AW129" s="125">
        <v>309415.33794717037</v>
      </c>
      <c r="AX129" s="125">
        <v>127495.2</v>
      </c>
      <c r="AY129" s="125">
        <v>224301.57281203527</v>
      </c>
      <c r="AZ129" s="493">
        <v>1511756.6861671701</v>
      </c>
      <c r="BA129" s="493">
        <v>1505561.4861671701</v>
      </c>
      <c r="BB129" s="493">
        <v>4265</v>
      </c>
      <c r="BC129" s="493">
        <v>1441570</v>
      </c>
      <c r="BD129" s="493">
        <v>0</v>
      </c>
      <c r="BE129" s="493">
        <v>0</v>
      </c>
      <c r="BF129" s="493">
        <v>1511756.6861671701</v>
      </c>
      <c r="BG129" s="125">
        <v>1511756.6861671701</v>
      </c>
      <c r="BH129" s="125">
        <v>0</v>
      </c>
      <c r="BI129" s="493">
        <v>1447765.2</v>
      </c>
      <c r="BJ129" s="493">
        <v>1320270</v>
      </c>
      <c r="BK129" s="125">
        <v>1384261.4861671701</v>
      </c>
      <c r="BL129" s="125">
        <v>4095.4481839265386</v>
      </c>
      <c r="BM129" s="125">
        <v>3936.9505125698329</v>
      </c>
      <c r="BN129" s="126">
        <v>4.0258995090402303E-2</v>
      </c>
      <c r="BO129" s="126">
        <v>0</v>
      </c>
      <c r="BP129" s="125">
        <v>0</v>
      </c>
      <c r="BQ129" s="493">
        <v>1511756.6861671701</v>
      </c>
      <c r="BR129" s="493">
        <v>4454.3239235715091</v>
      </c>
      <c r="BS129" s="493" t="s">
        <v>948</v>
      </c>
      <c r="BT129" s="493">
        <v>4472.652917654349</v>
      </c>
      <c r="BU129" s="126">
        <v>4.1827886495597877E-2</v>
      </c>
      <c r="BV129" s="125">
        <v>0</v>
      </c>
      <c r="BW129" s="125">
        <v>1511756.6861671701</v>
      </c>
      <c r="BX129" s="125">
        <v>0</v>
      </c>
      <c r="BY129" s="125">
        <v>1511756.6861671701</v>
      </c>
      <c r="BZ129" s="125">
        <v>6195.2</v>
      </c>
      <c r="CA129" s="125">
        <v>1505561.4861671701</v>
      </c>
      <c r="CB129" s="490">
        <f t="shared" si="5"/>
        <v>0</v>
      </c>
      <c r="CC129" s="490">
        <f t="shared" si="6"/>
        <v>0</v>
      </c>
      <c r="CD129" s="490">
        <f t="shared" si="7"/>
        <v>0</v>
      </c>
      <c r="CE129" s="490">
        <f>IF(ISERROR(VLOOKUP(A129,'20-21 Cfwds'!A:F,3,FALSE)),0,(VLOOKUP(A129,'20-21 Cfwds'!A:F,3,FALSE)))</f>
        <v>0</v>
      </c>
      <c r="CF129" s="490">
        <f>IF(ISERROR(VLOOKUP(A129,'20-21 Cfwds'!A:G,4,FALSE)),0,(VLOOKUP(A129,'20-21 Cfwds'!A:G,4,FALSE)))</f>
        <v>0</v>
      </c>
      <c r="CG129" s="490"/>
      <c r="CH129" s="490"/>
      <c r="CI129" s="531"/>
      <c r="CJ129" s="531"/>
      <c r="CK129" s="531"/>
      <c r="CL129" s="531"/>
      <c r="CM129" s="531"/>
      <c r="CN129" s="531"/>
      <c r="CO129" s="531"/>
      <c r="CP129" s="531"/>
      <c r="CQ129" s="531"/>
      <c r="CR129" s="531"/>
      <c r="CS129" s="531"/>
      <c r="CT129" s="531"/>
      <c r="CU129" s="531"/>
      <c r="CV129" s="531"/>
      <c r="CW129" s="531"/>
      <c r="CX129" s="531"/>
      <c r="CY129" s="531"/>
      <c r="CZ129" s="531"/>
      <c r="DA129" s="531"/>
      <c r="DB129" s="531"/>
      <c r="DC129" s="531"/>
      <c r="DD129" s="531"/>
      <c r="DE129" s="531"/>
      <c r="DF129" s="531"/>
      <c r="DG129" s="531"/>
      <c r="DH129" s="531"/>
      <c r="DI129" s="531"/>
      <c r="DJ129" s="531"/>
      <c r="DK129" s="531"/>
      <c r="DL129" s="531"/>
      <c r="DM129" s="531"/>
      <c r="DN129" s="531"/>
      <c r="DO129" s="531"/>
      <c r="DP129" s="531"/>
      <c r="DQ129" s="531"/>
      <c r="DR129" s="531"/>
      <c r="DS129" s="531"/>
      <c r="DT129" s="531"/>
      <c r="DU129" s="531"/>
      <c r="DV129" s="531"/>
      <c r="DW129" s="531"/>
      <c r="DX129" s="531"/>
      <c r="DY129" s="531"/>
      <c r="DZ129" s="531"/>
      <c r="EA129" s="531"/>
      <c r="EB129" s="531"/>
      <c r="EC129" s="531"/>
      <c r="ED129" s="531"/>
      <c r="EE129" s="531"/>
      <c r="EF129" s="531"/>
      <c r="EG129" s="531"/>
      <c r="EH129" s="531"/>
      <c r="EI129" s="531"/>
      <c r="EJ129" s="531"/>
      <c r="EK129" s="531"/>
      <c r="EL129" s="531"/>
      <c r="EM129" s="531"/>
      <c r="EN129" s="531"/>
      <c r="EO129" s="531"/>
      <c r="EP129" s="531"/>
      <c r="EQ129" s="531"/>
      <c r="ER129" s="531"/>
      <c r="ES129" s="531"/>
      <c r="ET129" s="531"/>
      <c r="EU129" s="531"/>
      <c r="EV129" s="531"/>
      <c r="EW129" s="531"/>
      <c r="EX129" s="531"/>
      <c r="EY129" s="531"/>
      <c r="EZ129" s="531"/>
      <c r="FA129" s="531"/>
    </row>
    <row r="130" spans="1:157" ht="15" customHeight="1">
      <c r="A130" s="486">
        <f>VLOOKUP(D130,'[18]DfE No.'!C:E,3,FALSE)</f>
        <v>465</v>
      </c>
      <c r="B130" s="486" t="str">
        <f>VLOOKUP(D130,'Adjusted Factors 22-23'!C:F,4,FALSE)</f>
        <v>Recoupment Academy</v>
      </c>
      <c r="C130" s="491">
        <v>139485</v>
      </c>
      <c r="D130" s="491">
        <v>9352054</v>
      </c>
      <c r="E130" s="492" t="s">
        <v>1009</v>
      </c>
      <c r="F130" s="332">
        <v>203</v>
      </c>
      <c r="G130" s="332">
        <v>203</v>
      </c>
      <c r="H130" s="332">
        <v>0</v>
      </c>
      <c r="I130" s="125">
        <v>645543.69256999996</v>
      </c>
      <c r="J130" s="125">
        <v>0</v>
      </c>
      <c r="K130" s="125">
        <v>0</v>
      </c>
      <c r="L130" s="125">
        <v>6579.9999999999982</v>
      </c>
      <c r="M130" s="125">
        <v>0</v>
      </c>
      <c r="N130" s="125">
        <v>10029.999999999998</v>
      </c>
      <c r="O130" s="125">
        <v>0</v>
      </c>
      <c r="P130" s="125">
        <v>439.99999999999983</v>
      </c>
      <c r="Q130" s="125">
        <v>0</v>
      </c>
      <c r="R130" s="125">
        <v>0</v>
      </c>
      <c r="S130" s="125">
        <v>0</v>
      </c>
      <c r="T130" s="125">
        <v>0</v>
      </c>
      <c r="U130" s="125">
        <v>0</v>
      </c>
      <c r="V130" s="125">
        <v>0</v>
      </c>
      <c r="W130" s="125">
        <v>0</v>
      </c>
      <c r="X130" s="125">
        <v>0</v>
      </c>
      <c r="Y130" s="125">
        <v>0</v>
      </c>
      <c r="Z130" s="125">
        <v>0</v>
      </c>
      <c r="AA130" s="125">
        <v>0</v>
      </c>
      <c r="AB130" s="125">
        <v>1349.3529411764657</v>
      </c>
      <c r="AC130" s="125">
        <v>0</v>
      </c>
      <c r="AD130" s="125">
        <v>0</v>
      </c>
      <c r="AE130" s="125">
        <v>52012.848837209305</v>
      </c>
      <c r="AF130" s="125">
        <v>0</v>
      </c>
      <c r="AG130" s="125">
        <v>2608.5000000000095</v>
      </c>
      <c r="AH130" s="125">
        <v>0</v>
      </c>
      <c r="AI130" s="125">
        <v>121300</v>
      </c>
      <c r="AJ130" s="125">
        <v>0</v>
      </c>
      <c r="AK130" s="125">
        <v>0</v>
      </c>
      <c r="AL130" s="125">
        <v>0</v>
      </c>
      <c r="AM130" s="125">
        <v>4454.3999999999996</v>
      </c>
      <c r="AN130" s="125">
        <v>0</v>
      </c>
      <c r="AO130" s="125">
        <v>0</v>
      </c>
      <c r="AP130" s="125">
        <v>0</v>
      </c>
      <c r="AQ130" s="125">
        <v>0</v>
      </c>
      <c r="AR130" s="125">
        <v>0</v>
      </c>
      <c r="AS130" s="125">
        <v>0</v>
      </c>
      <c r="AT130" s="125">
        <v>0</v>
      </c>
      <c r="AU130" s="125">
        <v>0</v>
      </c>
      <c r="AV130" s="125">
        <v>645543.69256999996</v>
      </c>
      <c r="AW130" s="125">
        <v>73020.701778385774</v>
      </c>
      <c r="AX130" s="125">
        <v>125754.4</v>
      </c>
      <c r="AY130" s="125">
        <v>70532.968837209308</v>
      </c>
      <c r="AZ130" s="493">
        <v>844318.79434838577</v>
      </c>
      <c r="BA130" s="493">
        <v>839864.39434838574</v>
      </c>
      <c r="BB130" s="493">
        <v>4265</v>
      </c>
      <c r="BC130" s="493">
        <v>865795</v>
      </c>
      <c r="BD130" s="493">
        <v>25930.605651614256</v>
      </c>
      <c r="BE130" s="493">
        <v>0</v>
      </c>
      <c r="BF130" s="493">
        <v>870249.4</v>
      </c>
      <c r="BG130" s="125">
        <v>870249.4</v>
      </c>
      <c r="BH130" s="125">
        <v>0</v>
      </c>
      <c r="BI130" s="493">
        <v>870249.4</v>
      </c>
      <c r="BJ130" s="493">
        <v>744495</v>
      </c>
      <c r="BK130" s="125">
        <v>744495</v>
      </c>
      <c r="BL130" s="125">
        <v>3667.463054187192</v>
      </c>
      <c r="BM130" s="125">
        <v>3573.5</v>
      </c>
      <c r="BN130" s="126">
        <v>2.6294404417851414E-2</v>
      </c>
      <c r="BO130" s="126">
        <v>0</v>
      </c>
      <c r="BP130" s="125">
        <v>0</v>
      </c>
      <c r="BQ130" s="493">
        <v>870249.4</v>
      </c>
      <c r="BR130" s="493">
        <v>4265</v>
      </c>
      <c r="BS130" s="493" t="s">
        <v>948</v>
      </c>
      <c r="BT130" s="493">
        <v>4286.9428571428571</v>
      </c>
      <c r="BU130" s="126">
        <v>2.0148828334495494E-2</v>
      </c>
      <c r="BV130" s="125">
        <v>0</v>
      </c>
      <c r="BW130" s="125">
        <v>870249.4</v>
      </c>
      <c r="BX130" s="125">
        <v>0</v>
      </c>
      <c r="BY130" s="125">
        <v>870249.4</v>
      </c>
      <c r="BZ130" s="125">
        <v>4454.3999999999996</v>
      </c>
      <c r="CA130" s="125">
        <v>865795</v>
      </c>
      <c r="CB130" s="490">
        <f t="shared" si="5"/>
        <v>0</v>
      </c>
      <c r="CC130" s="490">
        <f t="shared" si="6"/>
        <v>0</v>
      </c>
      <c r="CD130" s="490">
        <f t="shared" si="7"/>
        <v>25930.605651614256</v>
      </c>
      <c r="CE130" s="490">
        <f>IF(ISERROR(VLOOKUP(A130,'20-21 Cfwds'!A:F,3,FALSE)),0,(VLOOKUP(A130,'20-21 Cfwds'!A:F,3,FALSE)))</f>
        <v>0</v>
      </c>
      <c r="CF130" s="490">
        <f>IF(ISERROR(VLOOKUP(A130,'20-21 Cfwds'!A:G,4,FALSE)),0,(VLOOKUP(A130,'20-21 Cfwds'!A:G,4,FALSE)))</f>
        <v>0</v>
      </c>
      <c r="CG130" s="490"/>
      <c r="CH130" s="490"/>
      <c r="CI130" s="531"/>
      <c r="CJ130" s="531"/>
      <c r="CK130" s="531"/>
      <c r="CL130" s="531"/>
      <c r="CM130" s="531"/>
      <c r="CN130" s="531"/>
      <c r="CO130" s="531"/>
      <c r="CP130" s="531"/>
      <c r="CQ130" s="531"/>
      <c r="CR130" s="531"/>
      <c r="CS130" s="531"/>
      <c r="CT130" s="531"/>
      <c r="CU130" s="531"/>
      <c r="CV130" s="531"/>
      <c r="CW130" s="531"/>
      <c r="CX130" s="531"/>
      <c r="CY130" s="531"/>
      <c r="CZ130" s="531"/>
      <c r="DA130" s="531"/>
      <c r="DB130" s="531"/>
      <c r="DC130" s="531"/>
      <c r="DD130" s="531"/>
      <c r="DE130" s="531"/>
      <c r="DF130" s="531"/>
      <c r="DG130" s="531"/>
      <c r="DH130" s="531"/>
      <c r="DI130" s="531"/>
      <c r="DJ130" s="531"/>
      <c r="DK130" s="531"/>
      <c r="DL130" s="531"/>
      <c r="DM130" s="531"/>
      <c r="DN130" s="531"/>
      <c r="DO130" s="531"/>
      <c r="DP130" s="531"/>
      <c r="DQ130" s="531"/>
      <c r="DR130" s="531"/>
      <c r="DS130" s="531"/>
      <c r="DT130" s="531"/>
      <c r="DU130" s="531"/>
      <c r="DV130" s="531"/>
      <c r="DW130" s="531"/>
      <c r="DX130" s="531"/>
      <c r="DY130" s="531"/>
      <c r="DZ130" s="531"/>
      <c r="EA130" s="531"/>
      <c r="EB130" s="531"/>
      <c r="EC130" s="531"/>
      <c r="ED130" s="531"/>
      <c r="EE130" s="531"/>
      <c r="EF130" s="531"/>
      <c r="EG130" s="531"/>
      <c r="EH130" s="531"/>
      <c r="EI130" s="531"/>
      <c r="EJ130" s="531"/>
      <c r="EK130" s="531"/>
      <c r="EL130" s="531"/>
      <c r="EM130" s="531"/>
      <c r="EN130" s="531"/>
      <c r="EO130" s="531"/>
      <c r="EP130" s="531"/>
      <c r="EQ130" s="531"/>
      <c r="ER130" s="531"/>
      <c r="ES130" s="531"/>
      <c r="ET130" s="531"/>
      <c r="EU130" s="531"/>
      <c r="EV130" s="531"/>
      <c r="EW130" s="531"/>
      <c r="EX130" s="531"/>
      <c r="EY130" s="531"/>
      <c r="EZ130" s="531"/>
      <c r="FA130" s="531"/>
    </row>
    <row r="131" spans="1:157" ht="15" customHeight="1">
      <c r="A131" s="486">
        <f>VLOOKUP(D131,'[18]DfE No.'!C:E,3,FALSE)</f>
        <v>63</v>
      </c>
      <c r="B131" s="486" t="str">
        <f>VLOOKUP(D131,'Adjusted Factors 22-23'!C:F,4,FALSE)</f>
        <v>Recoupment Academy</v>
      </c>
      <c r="C131" s="491">
        <v>141983</v>
      </c>
      <c r="D131" s="491">
        <v>9352056</v>
      </c>
      <c r="E131" s="492" t="s">
        <v>1010</v>
      </c>
      <c r="F131" s="332">
        <v>156</v>
      </c>
      <c r="G131" s="332">
        <v>156</v>
      </c>
      <c r="H131" s="332">
        <v>0</v>
      </c>
      <c r="I131" s="125">
        <v>496082.83763999998</v>
      </c>
      <c r="J131" s="125">
        <v>0</v>
      </c>
      <c r="K131" s="125">
        <v>0</v>
      </c>
      <c r="L131" s="125">
        <v>35719.999999999985</v>
      </c>
      <c r="M131" s="125">
        <v>0</v>
      </c>
      <c r="N131" s="125">
        <v>45430.000000000044</v>
      </c>
      <c r="O131" s="125">
        <v>0</v>
      </c>
      <c r="P131" s="125">
        <v>9582.8571428571358</v>
      </c>
      <c r="Q131" s="125">
        <v>8752.2077922078006</v>
      </c>
      <c r="R131" s="125">
        <v>2127.2727272727293</v>
      </c>
      <c r="S131" s="125">
        <v>7921.5584415584135</v>
      </c>
      <c r="T131" s="125">
        <v>5956.3636363636351</v>
      </c>
      <c r="U131" s="125">
        <v>14262.857142857156</v>
      </c>
      <c r="V131" s="125">
        <v>0</v>
      </c>
      <c r="W131" s="125">
        <v>0</v>
      </c>
      <c r="X131" s="125">
        <v>0</v>
      </c>
      <c r="Y131" s="125">
        <v>0</v>
      </c>
      <c r="Z131" s="125">
        <v>0</v>
      </c>
      <c r="AA131" s="125">
        <v>0</v>
      </c>
      <c r="AB131" s="125">
        <v>1259.1428571428585</v>
      </c>
      <c r="AC131" s="125">
        <v>0</v>
      </c>
      <c r="AD131" s="125">
        <v>0</v>
      </c>
      <c r="AE131" s="125">
        <v>52764.081632653062</v>
      </c>
      <c r="AF131" s="125">
        <v>0</v>
      </c>
      <c r="AG131" s="125">
        <v>0</v>
      </c>
      <c r="AH131" s="125">
        <v>0</v>
      </c>
      <c r="AI131" s="125">
        <v>121300</v>
      </c>
      <c r="AJ131" s="125">
        <v>0</v>
      </c>
      <c r="AK131" s="125">
        <v>0</v>
      </c>
      <c r="AL131" s="125">
        <v>0</v>
      </c>
      <c r="AM131" s="125">
        <v>0</v>
      </c>
      <c r="AN131" s="125">
        <v>0</v>
      </c>
      <c r="AO131" s="125">
        <v>0</v>
      </c>
      <c r="AP131" s="125">
        <v>0</v>
      </c>
      <c r="AQ131" s="125">
        <v>0</v>
      </c>
      <c r="AR131" s="125">
        <v>0</v>
      </c>
      <c r="AS131" s="125">
        <v>0</v>
      </c>
      <c r="AT131" s="125">
        <v>0</v>
      </c>
      <c r="AU131" s="125">
        <v>0</v>
      </c>
      <c r="AV131" s="125">
        <v>496082.83763999998</v>
      </c>
      <c r="AW131" s="125">
        <v>183776.34137291281</v>
      </c>
      <c r="AX131" s="125">
        <v>121300</v>
      </c>
      <c r="AY131" s="125">
        <v>127635.76007421152</v>
      </c>
      <c r="AZ131" s="493">
        <v>801159.17901291279</v>
      </c>
      <c r="BA131" s="493">
        <v>801159.17901291279</v>
      </c>
      <c r="BB131" s="493">
        <v>4265</v>
      </c>
      <c r="BC131" s="493">
        <v>665340</v>
      </c>
      <c r="BD131" s="493">
        <v>0</v>
      </c>
      <c r="BE131" s="493">
        <v>0</v>
      </c>
      <c r="BF131" s="493">
        <v>801159.17901291279</v>
      </c>
      <c r="BG131" s="125">
        <v>801159.17901291267</v>
      </c>
      <c r="BH131" s="125">
        <v>0</v>
      </c>
      <c r="BI131" s="493">
        <v>665340</v>
      </c>
      <c r="BJ131" s="493">
        <v>544040</v>
      </c>
      <c r="BK131" s="125">
        <v>679859.17901291279</v>
      </c>
      <c r="BL131" s="125">
        <v>4358.0716603391847</v>
      </c>
      <c r="BM131" s="125">
        <v>4255.0006067484665</v>
      </c>
      <c r="BN131" s="126">
        <v>2.4223510903205688E-2</v>
      </c>
      <c r="BO131" s="126">
        <v>0</v>
      </c>
      <c r="BP131" s="125">
        <v>0</v>
      </c>
      <c r="BQ131" s="493">
        <v>801159.17901291279</v>
      </c>
      <c r="BR131" s="493">
        <v>5135.6357629032873</v>
      </c>
      <c r="BS131" s="493" t="s">
        <v>948</v>
      </c>
      <c r="BT131" s="493">
        <v>5135.6357629032873</v>
      </c>
      <c r="BU131" s="126">
        <v>2.7297193711281587E-2</v>
      </c>
      <c r="BV131" s="125">
        <v>0</v>
      </c>
      <c r="BW131" s="125">
        <v>801159.17901291279</v>
      </c>
      <c r="BX131" s="125">
        <v>0</v>
      </c>
      <c r="BY131" s="125">
        <v>801159.17901291279</v>
      </c>
      <c r="BZ131" s="125">
        <v>0</v>
      </c>
      <c r="CA131" s="125">
        <v>801159.17901291279</v>
      </c>
      <c r="CB131" s="490">
        <f t="shared" si="5"/>
        <v>0</v>
      </c>
      <c r="CC131" s="490">
        <f t="shared" si="6"/>
        <v>0</v>
      </c>
      <c r="CD131" s="490">
        <f t="shared" si="7"/>
        <v>0</v>
      </c>
      <c r="CE131" s="490">
        <f>IF(ISERROR(VLOOKUP(A131,'20-21 Cfwds'!A:F,3,FALSE)),0,(VLOOKUP(A131,'20-21 Cfwds'!A:F,3,FALSE)))</f>
        <v>0</v>
      </c>
      <c r="CF131" s="490">
        <f>IF(ISERROR(VLOOKUP(A131,'20-21 Cfwds'!A:G,4,FALSE)),0,(VLOOKUP(A131,'20-21 Cfwds'!A:G,4,FALSE)))</f>
        <v>0</v>
      </c>
      <c r="CG131" s="490"/>
      <c r="CH131" s="490"/>
      <c r="CI131" s="531"/>
      <c r="CJ131" s="531"/>
      <c r="CK131" s="531"/>
      <c r="CL131" s="531"/>
      <c r="CM131" s="531"/>
      <c r="CN131" s="531"/>
      <c r="CO131" s="531"/>
      <c r="CP131" s="531"/>
      <c r="CQ131" s="531"/>
      <c r="CR131" s="531"/>
      <c r="CS131" s="531"/>
      <c r="CT131" s="531"/>
      <c r="CU131" s="531"/>
      <c r="CV131" s="531"/>
      <c r="CW131" s="531"/>
      <c r="CX131" s="531"/>
      <c r="CY131" s="531"/>
      <c r="CZ131" s="531"/>
      <c r="DA131" s="531"/>
      <c r="DB131" s="531"/>
      <c r="DC131" s="531"/>
      <c r="DD131" s="531"/>
      <c r="DE131" s="531"/>
      <c r="DF131" s="531"/>
      <c r="DG131" s="531"/>
      <c r="DH131" s="531"/>
      <c r="DI131" s="531"/>
      <c r="DJ131" s="531"/>
      <c r="DK131" s="531"/>
      <c r="DL131" s="531"/>
      <c r="DM131" s="531"/>
      <c r="DN131" s="531"/>
      <c r="DO131" s="531"/>
      <c r="DP131" s="531"/>
      <c r="DQ131" s="531"/>
      <c r="DR131" s="531"/>
      <c r="DS131" s="531"/>
      <c r="DT131" s="531"/>
      <c r="DU131" s="531"/>
      <c r="DV131" s="531"/>
      <c r="DW131" s="531"/>
      <c r="DX131" s="531"/>
      <c r="DY131" s="531"/>
      <c r="DZ131" s="531"/>
      <c r="EA131" s="531"/>
      <c r="EB131" s="531"/>
      <c r="EC131" s="531"/>
      <c r="ED131" s="531"/>
      <c r="EE131" s="531"/>
      <c r="EF131" s="531"/>
      <c r="EG131" s="531"/>
      <c r="EH131" s="531"/>
      <c r="EI131" s="531"/>
      <c r="EJ131" s="531"/>
      <c r="EK131" s="531"/>
      <c r="EL131" s="531"/>
      <c r="EM131" s="531"/>
      <c r="EN131" s="531"/>
      <c r="EO131" s="531"/>
      <c r="EP131" s="531"/>
      <c r="EQ131" s="531"/>
      <c r="ER131" s="531"/>
      <c r="ES131" s="531"/>
      <c r="ET131" s="531"/>
      <c r="EU131" s="531"/>
      <c r="EV131" s="531"/>
      <c r="EW131" s="531"/>
      <c r="EX131" s="531"/>
      <c r="EY131" s="531"/>
      <c r="EZ131" s="531"/>
      <c r="FA131" s="531"/>
    </row>
    <row r="132" spans="1:157" ht="15" customHeight="1">
      <c r="A132" s="486">
        <f>VLOOKUP(D132,'[18]DfE No.'!C:E,3,FALSE)</f>
        <v>70</v>
      </c>
      <c r="B132" s="486" t="str">
        <f>VLOOKUP(D132,'Adjusted Factors 22-23'!C:F,4,FALSE)</f>
        <v>Recoupment Academy</v>
      </c>
      <c r="C132" s="491">
        <v>141984</v>
      </c>
      <c r="D132" s="491">
        <v>9352057</v>
      </c>
      <c r="E132" s="492" t="s">
        <v>1011</v>
      </c>
      <c r="F132" s="332">
        <v>398</v>
      </c>
      <c r="G132" s="332">
        <v>398</v>
      </c>
      <c r="H132" s="332">
        <v>0</v>
      </c>
      <c r="I132" s="125">
        <v>1265647.2396199999</v>
      </c>
      <c r="J132" s="125">
        <v>0</v>
      </c>
      <c r="K132" s="125">
        <v>0</v>
      </c>
      <c r="L132" s="125">
        <v>99169.999999999956</v>
      </c>
      <c r="M132" s="125">
        <v>0</v>
      </c>
      <c r="N132" s="125">
        <v>130390.00000000004</v>
      </c>
      <c r="O132" s="125">
        <v>0</v>
      </c>
      <c r="P132" s="125">
        <v>1113.9949109414786</v>
      </c>
      <c r="Q132" s="125">
        <v>546.87022900763384</v>
      </c>
      <c r="R132" s="125">
        <v>49339.847328244337</v>
      </c>
      <c r="S132" s="125">
        <v>34473.07888040712</v>
      </c>
      <c r="T132" s="125">
        <v>5954.8091603053508</v>
      </c>
      <c r="U132" s="125">
        <v>86851.094147582713</v>
      </c>
      <c r="V132" s="125">
        <v>0</v>
      </c>
      <c r="W132" s="125">
        <v>0</v>
      </c>
      <c r="X132" s="125">
        <v>0</v>
      </c>
      <c r="Y132" s="125">
        <v>0</v>
      </c>
      <c r="Z132" s="125">
        <v>0</v>
      </c>
      <c r="AA132" s="125">
        <v>0</v>
      </c>
      <c r="AB132" s="125">
        <v>9776.9565217391264</v>
      </c>
      <c r="AC132" s="125">
        <v>0</v>
      </c>
      <c r="AD132" s="125">
        <v>0</v>
      </c>
      <c r="AE132" s="125">
        <v>132966.60869565219</v>
      </c>
      <c r="AF132" s="125">
        <v>0</v>
      </c>
      <c r="AG132" s="125">
        <v>4735.9999999999991</v>
      </c>
      <c r="AH132" s="125">
        <v>0</v>
      </c>
      <c r="AI132" s="125">
        <v>121300</v>
      </c>
      <c r="AJ132" s="125">
        <v>0</v>
      </c>
      <c r="AK132" s="125">
        <v>0</v>
      </c>
      <c r="AL132" s="125">
        <v>0</v>
      </c>
      <c r="AM132" s="125">
        <v>5120</v>
      </c>
      <c r="AN132" s="125">
        <v>0</v>
      </c>
      <c r="AO132" s="125">
        <v>0</v>
      </c>
      <c r="AP132" s="125">
        <v>0</v>
      </c>
      <c r="AQ132" s="125">
        <v>0</v>
      </c>
      <c r="AR132" s="125">
        <v>0</v>
      </c>
      <c r="AS132" s="125">
        <v>0</v>
      </c>
      <c r="AT132" s="125">
        <v>0</v>
      </c>
      <c r="AU132" s="125">
        <v>0</v>
      </c>
      <c r="AV132" s="125">
        <v>1265647.2396199999</v>
      </c>
      <c r="AW132" s="125">
        <v>555319.25987388007</v>
      </c>
      <c r="AX132" s="125">
        <v>126420</v>
      </c>
      <c r="AY132" s="125">
        <v>346881.57602389657</v>
      </c>
      <c r="AZ132" s="493">
        <v>1947386.49949388</v>
      </c>
      <c r="BA132" s="493">
        <v>1942266.49949388</v>
      </c>
      <c r="BB132" s="493">
        <v>4265</v>
      </c>
      <c r="BC132" s="493">
        <v>1697470</v>
      </c>
      <c r="BD132" s="493">
        <v>0</v>
      </c>
      <c r="BE132" s="493">
        <v>0</v>
      </c>
      <c r="BF132" s="493">
        <v>1947386.49949388</v>
      </c>
      <c r="BG132" s="125">
        <v>1947386.4994938797</v>
      </c>
      <c r="BH132" s="125">
        <v>0</v>
      </c>
      <c r="BI132" s="493">
        <v>1702590</v>
      </c>
      <c r="BJ132" s="493">
        <v>1576170</v>
      </c>
      <c r="BK132" s="125">
        <v>1820966.49949388</v>
      </c>
      <c r="BL132" s="125">
        <v>4575.292712296181</v>
      </c>
      <c r="BM132" s="125">
        <v>4346.3389521091813</v>
      </c>
      <c r="BN132" s="126">
        <v>5.2677382668439507E-2</v>
      </c>
      <c r="BO132" s="126">
        <v>0</v>
      </c>
      <c r="BP132" s="125">
        <v>0</v>
      </c>
      <c r="BQ132" s="493">
        <v>1947386.49949388</v>
      </c>
      <c r="BR132" s="493">
        <v>4880.0665816429146</v>
      </c>
      <c r="BS132" s="493" t="s">
        <v>948</v>
      </c>
      <c r="BT132" s="493">
        <v>4892.9309032509545</v>
      </c>
      <c r="BU132" s="126">
        <v>4.9977010809872269E-2</v>
      </c>
      <c r="BV132" s="125">
        <v>0</v>
      </c>
      <c r="BW132" s="125">
        <v>1947386.49949388</v>
      </c>
      <c r="BX132" s="125">
        <v>0</v>
      </c>
      <c r="BY132" s="125">
        <v>1947386.49949388</v>
      </c>
      <c r="BZ132" s="125">
        <v>5120</v>
      </c>
      <c r="CA132" s="125">
        <v>1942266.49949388</v>
      </c>
      <c r="CB132" s="490">
        <f t="shared" si="5"/>
        <v>0</v>
      </c>
      <c r="CC132" s="490">
        <f t="shared" si="6"/>
        <v>0</v>
      </c>
      <c r="CD132" s="490">
        <f t="shared" si="7"/>
        <v>0</v>
      </c>
      <c r="CE132" s="490">
        <f>IF(ISERROR(VLOOKUP(A132,'20-21 Cfwds'!A:F,3,FALSE)),0,(VLOOKUP(A132,'20-21 Cfwds'!A:F,3,FALSE)))</f>
        <v>0</v>
      </c>
      <c r="CF132" s="490">
        <f>IF(ISERROR(VLOOKUP(A132,'20-21 Cfwds'!A:G,4,FALSE)),0,(VLOOKUP(A132,'20-21 Cfwds'!A:G,4,FALSE)))</f>
        <v>0</v>
      </c>
      <c r="CG132" s="490"/>
      <c r="CH132" s="490"/>
      <c r="CI132" s="531"/>
      <c r="CJ132" s="531"/>
      <c r="CK132" s="531"/>
      <c r="CL132" s="531"/>
      <c r="CM132" s="531"/>
      <c r="CN132" s="531"/>
      <c r="CO132" s="531"/>
      <c r="CP132" s="531"/>
      <c r="CQ132" s="531"/>
      <c r="CR132" s="531"/>
      <c r="CS132" s="531"/>
      <c r="CT132" s="531"/>
      <c r="CU132" s="531"/>
      <c r="CV132" s="531"/>
      <c r="CW132" s="531"/>
      <c r="CX132" s="531"/>
      <c r="CY132" s="531"/>
      <c r="CZ132" s="531"/>
      <c r="DA132" s="531"/>
      <c r="DB132" s="531"/>
      <c r="DC132" s="531"/>
      <c r="DD132" s="531"/>
      <c r="DE132" s="531"/>
      <c r="DF132" s="531"/>
      <c r="DG132" s="531"/>
      <c r="DH132" s="531"/>
      <c r="DI132" s="531"/>
      <c r="DJ132" s="531"/>
      <c r="DK132" s="531"/>
      <c r="DL132" s="531"/>
      <c r="DM132" s="531"/>
      <c r="DN132" s="531"/>
      <c r="DO132" s="531"/>
      <c r="DP132" s="531"/>
      <c r="DQ132" s="531"/>
      <c r="DR132" s="531"/>
      <c r="DS132" s="531"/>
      <c r="DT132" s="531"/>
      <c r="DU132" s="531"/>
      <c r="DV132" s="531"/>
      <c r="DW132" s="531"/>
      <c r="DX132" s="531"/>
      <c r="DY132" s="531"/>
      <c r="DZ132" s="531"/>
      <c r="EA132" s="531"/>
      <c r="EB132" s="531"/>
      <c r="EC132" s="531"/>
      <c r="ED132" s="531"/>
      <c r="EE132" s="531"/>
      <c r="EF132" s="531"/>
      <c r="EG132" s="531"/>
      <c r="EH132" s="531"/>
      <c r="EI132" s="531"/>
      <c r="EJ132" s="531"/>
      <c r="EK132" s="531"/>
      <c r="EL132" s="531"/>
      <c r="EM132" s="531"/>
      <c r="EN132" s="531"/>
      <c r="EO132" s="531"/>
      <c r="EP132" s="531"/>
      <c r="EQ132" s="531"/>
      <c r="ER132" s="531"/>
      <c r="ES132" s="531"/>
      <c r="ET132" s="531"/>
      <c r="EU132" s="531"/>
      <c r="EV132" s="531"/>
      <c r="EW132" s="531"/>
      <c r="EX132" s="531"/>
      <c r="EY132" s="531"/>
      <c r="EZ132" s="531"/>
      <c r="FA132" s="531"/>
    </row>
    <row r="133" spans="1:157" ht="15" customHeight="1">
      <c r="A133" s="486">
        <f>VLOOKUP(D133,'[18]DfE No.'!C:E,3,FALSE)</f>
        <v>1</v>
      </c>
      <c r="B133" s="486" t="str">
        <f>VLOOKUP(D133,'Adjusted Factors 22-23'!C:F,4,FALSE)</f>
        <v>Recoupment Academy</v>
      </c>
      <c r="C133" s="491">
        <v>144211</v>
      </c>
      <c r="D133" s="491">
        <v>9352058</v>
      </c>
      <c r="E133" s="492" t="s">
        <v>1012</v>
      </c>
      <c r="F133" s="332">
        <v>99</v>
      </c>
      <c r="G133" s="332">
        <v>99</v>
      </c>
      <c r="H133" s="332">
        <v>0</v>
      </c>
      <c r="I133" s="125">
        <v>314821.80080999999</v>
      </c>
      <c r="J133" s="125">
        <v>0</v>
      </c>
      <c r="K133" s="125">
        <v>0</v>
      </c>
      <c r="L133" s="125">
        <v>7050.0000000000227</v>
      </c>
      <c r="M133" s="125">
        <v>0</v>
      </c>
      <c r="N133" s="125">
        <v>8850.0000000000291</v>
      </c>
      <c r="O133" s="125">
        <v>0</v>
      </c>
      <c r="P133" s="125">
        <v>0</v>
      </c>
      <c r="Q133" s="125">
        <v>269.99999999999994</v>
      </c>
      <c r="R133" s="125">
        <v>0</v>
      </c>
      <c r="S133" s="125">
        <v>0</v>
      </c>
      <c r="T133" s="125">
        <v>0</v>
      </c>
      <c r="U133" s="125">
        <v>0</v>
      </c>
      <c r="V133" s="125">
        <v>0</v>
      </c>
      <c r="W133" s="125">
        <v>0</v>
      </c>
      <c r="X133" s="125">
        <v>0</v>
      </c>
      <c r="Y133" s="125">
        <v>0</v>
      </c>
      <c r="Z133" s="125">
        <v>0</v>
      </c>
      <c r="AA133" s="125">
        <v>0</v>
      </c>
      <c r="AB133" s="125">
        <v>0</v>
      </c>
      <c r="AC133" s="125">
        <v>0</v>
      </c>
      <c r="AD133" s="125">
        <v>0</v>
      </c>
      <c r="AE133" s="125">
        <v>31000.120481927712</v>
      </c>
      <c r="AF133" s="125">
        <v>0</v>
      </c>
      <c r="AG133" s="125">
        <v>55.499999999999723</v>
      </c>
      <c r="AH133" s="125">
        <v>0</v>
      </c>
      <c r="AI133" s="125">
        <v>121300</v>
      </c>
      <c r="AJ133" s="125">
        <v>37303.070761014678</v>
      </c>
      <c r="AK133" s="125">
        <v>0</v>
      </c>
      <c r="AL133" s="125">
        <v>0</v>
      </c>
      <c r="AM133" s="125">
        <v>2058.2399999999998</v>
      </c>
      <c r="AN133" s="125">
        <v>0</v>
      </c>
      <c r="AO133" s="125">
        <v>0</v>
      </c>
      <c r="AP133" s="125">
        <v>0</v>
      </c>
      <c r="AQ133" s="125">
        <v>10750</v>
      </c>
      <c r="AR133" s="125">
        <v>0</v>
      </c>
      <c r="AS133" s="125">
        <v>0</v>
      </c>
      <c r="AT133" s="125">
        <v>0</v>
      </c>
      <c r="AU133" s="125">
        <v>0</v>
      </c>
      <c r="AV133" s="125">
        <v>314821.80080999999</v>
      </c>
      <c r="AW133" s="125">
        <v>47225.620481927763</v>
      </c>
      <c r="AX133" s="125">
        <v>171411.31076101467</v>
      </c>
      <c r="AY133" s="125">
        <v>49080.240481927736</v>
      </c>
      <c r="AZ133" s="493">
        <v>533458.73205294239</v>
      </c>
      <c r="BA133" s="493">
        <v>520650.4920529424</v>
      </c>
      <c r="BB133" s="493">
        <v>4265</v>
      </c>
      <c r="BC133" s="493">
        <v>422235</v>
      </c>
      <c r="BD133" s="493">
        <v>0</v>
      </c>
      <c r="BE133" s="493">
        <v>0</v>
      </c>
      <c r="BF133" s="493">
        <v>533458.73205294239</v>
      </c>
      <c r="BG133" s="125">
        <v>533458.73205294239</v>
      </c>
      <c r="BH133" s="125">
        <v>0</v>
      </c>
      <c r="BI133" s="493">
        <v>435043.24</v>
      </c>
      <c r="BJ133" s="493">
        <v>274381.92923898529</v>
      </c>
      <c r="BK133" s="125">
        <v>372797.42129192769</v>
      </c>
      <c r="BL133" s="125">
        <v>3765.6305181002799</v>
      </c>
      <c r="BM133" s="125">
        <v>3658.2597845444088</v>
      </c>
      <c r="BN133" s="126">
        <v>2.9350221110456973E-2</v>
      </c>
      <c r="BO133" s="126">
        <v>0</v>
      </c>
      <c r="BP133" s="125">
        <v>0</v>
      </c>
      <c r="BQ133" s="493">
        <v>533458.73205294239</v>
      </c>
      <c r="BR133" s="493">
        <v>5259.09587932265</v>
      </c>
      <c r="BS133" s="493" t="s">
        <v>948</v>
      </c>
      <c r="BT133" s="493">
        <v>5388.4720409388119</v>
      </c>
      <c r="BU133" s="126">
        <v>2.657784670907426E-2</v>
      </c>
      <c r="BV133" s="125">
        <v>0</v>
      </c>
      <c r="BW133" s="125">
        <v>533458.73205294239</v>
      </c>
      <c r="BX133" s="125">
        <v>0</v>
      </c>
      <c r="BY133" s="125">
        <v>533458.73205294239</v>
      </c>
      <c r="BZ133" s="125">
        <v>2058.2399999999998</v>
      </c>
      <c r="CA133" s="125">
        <v>531400.4920529424</v>
      </c>
      <c r="CB133" s="490">
        <f t="shared" si="5"/>
        <v>0</v>
      </c>
      <c r="CC133" s="490">
        <f t="shared" si="6"/>
        <v>0</v>
      </c>
      <c r="CD133" s="490">
        <f t="shared" si="7"/>
        <v>0</v>
      </c>
      <c r="CE133" s="490">
        <f>IF(ISERROR(VLOOKUP(A133,'20-21 Cfwds'!A:F,3,FALSE)),0,(VLOOKUP(A133,'20-21 Cfwds'!A:F,3,FALSE)))</f>
        <v>0</v>
      </c>
      <c r="CF133" s="490">
        <f>IF(ISERROR(VLOOKUP(A133,'20-21 Cfwds'!A:G,4,FALSE)),0,(VLOOKUP(A133,'20-21 Cfwds'!A:G,4,FALSE)))</f>
        <v>0</v>
      </c>
      <c r="CG133" s="490"/>
      <c r="CH133" s="490"/>
      <c r="CI133" s="531"/>
      <c r="CJ133" s="531"/>
      <c r="CK133" s="531"/>
      <c r="CL133" s="531"/>
      <c r="CM133" s="531"/>
      <c r="CN133" s="531"/>
      <c r="CO133" s="531"/>
      <c r="CP133" s="531"/>
      <c r="CQ133" s="531"/>
      <c r="CR133" s="531"/>
      <c r="CS133" s="531"/>
      <c r="CT133" s="531"/>
      <c r="CU133" s="531"/>
      <c r="CV133" s="531"/>
      <c r="CW133" s="531"/>
      <c r="CX133" s="531"/>
      <c r="CY133" s="531"/>
      <c r="CZ133" s="531"/>
      <c r="DA133" s="531"/>
      <c r="DB133" s="531"/>
      <c r="DC133" s="531"/>
      <c r="DD133" s="531"/>
      <c r="DE133" s="531"/>
      <c r="DF133" s="531"/>
      <c r="DG133" s="531"/>
      <c r="DH133" s="531"/>
      <c r="DI133" s="531"/>
      <c r="DJ133" s="531"/>
      <c r="DK133" s="531"/>
      <c r="DL133" s="531"/>
      <c r="DM133" s="531"/>
      <c r="DN133" s="531"/>
      <c r="DO133" s="531"/>
      <c r="DP133" s="531"/>
      <c r="DQ133" s="531"/>
      <c r="DR133" s="531"/>
      <c r="DS133" s="531"/>
      <c r="DT133" s="531"/>
      <c r="DU133" s="531"/>
      <c r="DV133" s="531"/>
      <c r="DW133" s="531"/>
      <c r="DX133" s="531"/>
      <c r="DY133" s="531"/>
      <c r="DZ133" s="531"/>
      <c r="EA133" s="531"/>
      <c r="EB133" s="531"/>
      <c r="EC133" s="531"/>
      <c r="ED133" s="531"/>
      <c r="EE133" s="531"/>
      <c r="EF133" s="531"/>
      <c r="EG133" s="531"/>
      <c r="EH133" s="531"/>
      <c r="EI133" s="531"/>
      <c r="EJ133" s="531"/>
      <c r="EK133" s="531"/>
      <c r="EL133" s="531"/>
      <c r="EM133" s="531"/>
      <c r="EN133" s="531"/>
      <c r="EO133" s="531"/>
      <c r="EP133" s="531"/>
      <c r="EQ133" s="531"/>
      <c r="ER133" s="531"/>
      <c r="ES133" s="531"/>
      <c r="ET133" s="531"/>
      <c r="EU133" s="531"/>
      <c r="EV133" s="531"/>
      <c r="EW133" s="531"/>
      <c r="EX133" s="531"/>
      <c r="EY133" s="531"/>
      <c r="EZ133" s="531"/>
      <c r="FA133" s="531"/>
    </row>
    <row r="134" spans="1:157" ht="15" customHeight="1">
      <c r="A134" s="486">
        <f>VLOOKUP(D134,'[18]DfE No.'!C:E,3,FALSE)</f>
        <v>295</v>
      </c>
      <c r="B134" s="486" t="str">
        <f>VLOOKUP(D134,'Adjusted Factors 22-23'!C:F,4,FALSE)</f>
        <v>Recoupment Academy</v>
      </c>
      <c r="C134" s="491">
        <v>141985</v>
      </c>
      <c r="D134" s="491">
        <v>9352059</v>
      </c>
      <c r="E134" s="492" t="s">
        <v>530</v>
      </c>
      <c r="F134" s="332">
        <v>336</v>
      </c>
      <c r="G134" s="332">
        <v>336</v>
      </c>
      <c r="H134" s="332">
        <v>0</v>
      </c>
      <c r="I134" s="125">
        <v>1068486.1118399999</v>
      </c>
      <c r="J134" s="125">
        <v>0</v>
      </c>
      <c r="K134" s="125">
        <v>0</v>
      </c>
      <c r="L134" s="125">
        <v>47000.000000000058</v>
      </c>
      <c r="M134" s="125">
        <v>0</v>
      </c>
      <c r="N134" s="125">
        <v>61950</v>
      </c>
      <c r="O134" s="125">
        <v>0</v>
      </c>
      <c r="P134" s="125">
        <v>1100.0000000000014</v>
      </c>
      <c r="Q134" s="125">
        <v>12689.999999999965</v>
      </c>
      <c r="R134" s="125">
        <v>41579.999999999978</v>
      </c>
      <c r="S134" s="125">
        <v>26219.999999999982</v>
      </c>
      <c r="T134" s="125">
        <v>5389.9999999999927</v>
      </c>
      <c r="U134" s="125">
        <v>0</v>
      </c>
      <c r="V134" s="125">
        <v>0</v>
      </c>
      <c r="W134" s="125">
        <v>0</v>
      </c>
      <c r="X134" s="125">
        <v>0</v>
      </c>
      <c r="Y134" s="125">
        <v>0</v>
      </c>
      <c r="Z134" s="125">
        <v>0</v>
      </c>
      <c r="AA134" s="125">
        <v>0</v>
      </c>
      <c r="AB134" s="125">
        <v>7543.3112582781368</v>
      </c>
      <c r="AC134" s="125">
        <v>0</v>
      </c>
      <c r="AD134" s="125">
        <v>0</v>
      </c>
      <c r="AE134" s="125">
        <v>88806.508474576272</v>
      </c>
      <c r="AF134" s="125">
        <v>0</v>
      </c>
      <c r="AG134" s="125">
        <v>0</v>
      </c>
      <c r="AH134" s="125">
        <v>0</v>
      </c>
      <c r="AI134" s="125">
        <v>121300</v>
      </c>
      <c r="AJ134" s="125">
        <v>0</v>
      </c>
      <c r="AK134" s="125">
        <v>0</v>
      </c>
      <c r="AL134" s="125">
        <v>0</v>
      </c>
      <c r="AM134" s="125">
        <v>7065.6</v>
      </c>
      <c r="AN134" s="125">
        <v>0</v>
      </c>
      <c r="AO134" s="125">
        <v>0</v>
      </c>
      <c r="AP134" s="125">
        <v>0</v>
      </c>
      <c r="AQ134" s="125">
        <v>0</v>
      </c>
      <c r="AR134" s="125">
        <v>0</v>
      </c>
      <c r="AS134" s="125">
        <v>0</v>
      </c>
      <c r="AT134" s="125">
        <v>0</v>
      </c>
      <c r="AU134" s="125">
        <v>0</v>
      </c>
      <c r="AV134" s="125">
        <v>1068486.1118399999</v>
      </c>
      <c r="AW134" s="125">
        <v>292279.81973285438</v>
      </c>
      <c r="AX134" s="125">
        <v>128365.6</v>
      </c>
      <c r="AY134" s="125">
        <v>196766.62847457625</v>
      </c>
      <c r="AZ134" s="493">
        <v>1489131.5315728544</v>
      </c>
      <c r="BA134" s="493">
        <v>1482065.9315728543</v>
      </c>
      <c r="BB134" s="493">
        <v>4265</v>
      </c>
      <c r="BC134" s="493">
        <v>1433040</v>
      </c>
      <c r="BD134" s="493">
        <v>0</v>
      </c>
      <c r="BE134" s="493">
        <v>0</v>
      </c>
      <c r="BF134" s="493">
        <v>1489131.5315728544</v>
      </c>
      <c r="BG134" s="125">
        <v>1489131.5315728544</v>
      </c>
      <c r="BH134" s="125">
        <v>0</v>
      </c>
      <c r="BI134" s="493">
        <v>1440105.6</v>
      </c>
      <c r="BJ134" s="493">
        <v>1311740</v>
      </c>
      <c r="BK134" s="125">
        <v>1360765.9315728543</v>
      </c>
      <c r="BL134" s="125">
        <v>4049.89860587159</v>
      </c>
      <c r="BM134" s="125">
        <v>3889.956511570248</v>
      </c>
      <c r="BN134" s="126">
        <v>4.1116679280503984E-2</v>
      </c>
      <c r="BO134" s="126">
        <v>0</v>
      </c>
      <c r="BP134" s="125">
        <v>0</v>
      </c>
      <c r="BQ134" s="493">
        <v>1489131.5315728544</v>
      </c>
      <c r="BR134" s="493">
        <v>4410.9105106334946</v>
      </c>
      <c r="BS134" s="493" t="s">
        <v>948</v>
      </c>
      <c r="BT134" s="493">
        <v>4431.9390820620665</v>
      </c>
      <c r="BU134" s="126">
        <v>4.4386648678777618E-2</v>
      </c>
      <c r="BV134" s="125">
        <v>0</v>
      </c>
      <c r="BW134" s="125">
        <v>1489131.5315728544</v>
      </c>
      <c r="BX134" s="125">
        <v>0</v>
      </c>
      <c r="BY134" s="125">
        <v>1489131.5315728544</v>
      </c>
      <c r="BZ134" s="125">
        <v>7065.6</v>
      </c>
      <c r="CA134" s="125">
        <v>1482065.9315728543</v>
      </c>
      <c r="CB134" s="490">
        <f t="shared" si="5"/>
        <v>0</v>
      </c>
      <c r="CC134" s="490">
        <f t="shared" si="6"/>
        <v>0</v>
      </c>
      <c r="CD134" s="490">
        <f t="shared" si="7"/>
        <v>0</v>
      </c>
      <c r="CE134" s="490">
        <f>IF(ISERROR(VLOOKUP(A134,'20-21 Cfwds'!A:F,3,FALSE)),0,(VLOOKUP(A134,'20-21 Cfwds'!A:F,3,FALSE)))</f>
        <v>0</v>
      </c>
      <c r="CF134" s="490">
        <f>IF(ISERROR(VLOOKUP(A134,'20-21 Cfwds'!A:G,4,FALSE)),0,(VLOOKUP(A134,'20-21 Cfwds'!A:G,4,FALSE)))</f>
        <v>0</v>
      </c>
      <c r="CG134" s="490"/>
      <c r="CH134" s="490"/>
      <c r="CI134" s="531"/>
      <c r="CJ134" s="531"/>
      <c r="CK134" s="531"/>
      <c r="CL134" s="531"/>
      <c r="CM134" s="531"/>
      <c r="CN134" s="531"/>
      <c r="CO134" s="531"/>
      <c r="CP134" s="531"/>
      <c r="CQ134" s="531"/>
      <c r="CR134" s="531"/>
      <c r="CS134" s="531"/>
      <c r="CT134" s="531"/>
      <c r="CU134" s="531"/>
      <c r="CV134" s="531"/>
      <c r="CW134" s="531"/>
      <c r="CX134" s="531"/>
      <c r="CY134" s="531"/>
      <c r="CZ134" s="531"/>
      <c r="DA134" s="531"/>
      <c r="DB134" s="531"/>
      <c r="DC134" s="531"/>
      <c r="DD134" s="531"/>
      <c r="DE134" s="531"/>
      <c r="DF134" s="531"/>
      <c r="DG134" s="531"/>
      <c r="DH134" s="531"/>
      <c r="DI134" s="531"/>
      <c r="DJ134" s="531"/>
      <c r="DK134" s="531"/>
      <c r="DL134" s="531"/>
      <c r="DM134" s="531"/>
      <c r="DN134" s="531"/>
      <c r="DO134" s="531"/>
      <c r="DP134" s="531"/>
      <c r="DQ134" s="531"/>
      <c r="DR134" s="531"/>
      <c r="DS134" s="531"/>
      <c r="DT134" s="531"/>
      <c r="DU134" s="531"/>
      <c r="DV134" s="531"/>
      <c r="DW134" s="531"/>
      <c r="DX134" s="531"/>
      <c r="DY134" s="531"/>
      <c r="DZ134" s="531"/>
      <c r="EA134" s="531"/>
      <c r="EB134" s="531"/>
      <c r="EC134" s="531"/>
      <c r="ED134" s="531"/>
      <c r="EE134" s="531"/>
      <c r="EF134" s="531"/>
      <c r="EG134" s="531"/>
      <c r="EH134" s="531"/>
      <c r="EI134" s="531"/>
      <c r="EJ134" s="531"/>
      <c r="EK134" s="531"/>
      <c r="EL134" s="531"/>
      <c r="EM134" s="531"/>
      <c r="EN134" s="531"/>
      <c r="EO134" s="531"/>
      <c r="EP134" s="531"/>
      <c r="EQ134" s="531"/>
      <c r="ER134" s="531"/>
      <c r="ES134" s="531"/>
      <c r="ET134" s="531"/>
      <c r="EU134" s="531"/>
      <c r="EV134" s="531"/>
      <c r="EW134" s="531"/>
      <c r="EX134" s="531"/>
      <c r="EY134" s="531"/>
      <c r="EZ134" s="531"/>
      <c r="FA134" s="531"/>
    </row>
    <row r="135" spans="1:157" ht="15" customHeight="1">
      <c r="A135" s="486">
        <f>VLOOKUP(D135,'[18]DfE No.'!C:E,3,FALSE)</f>
        <v>402</v>
      </c>
      <c r="B135" s="486" t="str">
        <f>VLOOKUP(D135,'Adjusted Factors 22-23'!C:F,4,FALSE)</f>
        <v>Recoupment Academy</v>
      </c>
      <c r="C135" s="491">
        <v>143359</v>
      </c>
      <c r="D135" s="491">
        <v>9352060</v>
      </c>
      <c r="E135" s="492" t="s">
        <v>1013</v>
      </c>
      <c r="F135" s="332">
        <v>143</v>
      </c>
      <c r="G135" s="332">
        <v>143</v>
      </c>
      <c r="H135" s="332">
        <v>0</v>
      </c>
      <c r="I135" s="125">
        <v>454742.60116999998</v>
      </c>
      <c r="J135" s="125">
        <v>0</v>
      </c>
      <c r="K135" s="125">
        <v>0</v>
      </c>
      <c r="L135" s="125">
        <v>15980.000000000016</v>
      </c>
      <c r="M135" s="125">
        <v>0</v>
      </c>
      <c r="N135" s="125">
        <v>20650.000000000022</v>
      </c>
      <c r="O135" s="125">
        <v>0</v>
      </c>
      <c r="P135" s="125">
        <v>880.0000000000008</v>
      </c>
      <c r="Q135" s="125">
        <v>0</v>
      </c>
      <c r="R135" s="125">
        <v>0</v>
      </c>
      <c r="S135" s="125">
        <v>0</v>
      </c>
      <c r="T135" s="125">
        <v>0</v>
      </c>
      <c r="U135" s="125">
        <v>0</v>
      </c>
      <c r="V135" s="125">
        <v>0</v>
      </c>
      <c r="W135" s="125">
        <v>0</v>
      </c>
      <c r="X135" s="125">
        <v>0</v>
      </c>
      <c r="Y135" s="125">
        <v>0</v>
      </c>
      <c r="Z135" s="125">
        <v>0</v>
      </c>
      <c r="AA135" s="125">
        <v>0</v>
      </c>
      <c r="AB135" s="125">
        <v>0</v>
      </c>
      <c r="AC135" s="125">
        <v>0</v>
      </c>
      <c r="AD135" s="125">
        <v>0</v>
      </c>
      <c r="AE135" s="125">
        <v>53040.992366412211</v>
      </c>
      <c r="AF135" s="125">
        <v>0</v>
      </c>
      <c r="AG135" s="125">
        <v>2238.4999999999973</v>
      </c>
      <c r="AH135" s="125">
        <v>0</v>
      </c>
      <c r="AI135" s="125">
        <v>121300</v>
      </c>
      <c r="AJ135" s="125">
        <v>4993.3244325767682</v>
      </c>
      <c r="AK135" s="125">
        <v>0</v>
      </c>
      <c r="AL135" s="125">
        <v>0</v>
      </c>
      <c r="AM135" s="125">
        <v>3302.4</v>
      </c>
      <c r="AN135" s="125">
        <v>0</v>
      </c>
      <c r="AO135" s="125">
        <v>0</v>
      </c>
      <c r="AP135" s="125">
        <v>0</v>
      </c>
      <c r="AQ135" s="125">
        <v>0</v>
      </c>
      <c r="AR135" s="125">
        <v>0</v>
      </c>
      <c r="AS135" s="125">
        <v>0</v>
      </c>
      <c r="AT135" s="125">
        <v>0</v>
      </c>
      <c r="AU135" s="125">
        <v>0</v>
      </c>
      <c r="AV135" s="125">
        <v>454742.60116999998</v>
      </c>
      <c r="AW135" s="125">
        <v>92789.492366412247</v>
      </c>
      <c r="AX135" s="125">
        <v>129595.72443257677</v>
      </c>
      <c r="AY135" s="125">
        <v>81791.112366412228</v>
      </c>
      <c r="AZ135" s="493">
        <v>677127.81796898902</v>
      </c>
      <c r="BA135" s="493">
        <v>673825.417968989</v>
      </c>
      <c r="BB135" s="493">
        <v>4265</v>
      </c>
      <c r="BC135" s="493">
        <v>609895</v>
      </c>
      <c r="BD135" s="493">
        <v>0</v>
      </c>
      <c r="BE135" s="493">
        <v>0</v>
      </c>
      <c r="BF135" s="493">
        <v>677127.81796898902</v>
      </c>
      <c r="BG135" s="125">
        <v>677127.81796898902</v>
      </c>
      <c r="BH135" s="125">
        <v>0</v>
      </c>
      <c r="BI135" s="493">
        <v>613197.4</v>
      </c>
      <c r="BJ135" s="493">
        <v>483601.67556742323</v>
      </c>
      <c r="BK135" s="125">
        <v>547532.09353641223</v>
      </c>
      <c r="BL135" s="125">
        <v>3828.8957589958895</v>
      </c>
      <c r="BM135" s="125">
        <v>3542.8633629435735</v>
      </c>
      <c r="BN135" s="126">
        <v>8.0734808754991658E-2</v>
      </c>
      <c r="BO135" s="126">
        <v>0</v>
      </c>
      <c r="BP135" s="125">
        <v>0</v>
      </c>
      <c r="BQ135" s="493">
        <v>677127.81796898902</v>
      </c>
      <c r="BR135" s="493">
        <v>4712.0658599230001</v>
      </c>
      <c r="BS135" s="493" t="s">
        <v>948</v>
      </c>
      <c r="BT135" s="493">
        <v>4735.1595662167065</v>
      </c>
      <c r="BU135" s="126">
        <v>7.7282520264272403E-2</v>
      </c>
      <c r="BV135" s="125">
        <v>0</v>
      </c>
      <c r="BW135" s="125">
        <v>677127.81796898902</v>
      </c>
      <c r="BX135" s="125">
        <v>0</v>
      </c>
      <c r="BY135" s="125">
        <v>677127.81796898902</v>
      </c>
      <c r="BZ135" s="125">
        <v>3302.4</v>
      </c>
      <c r="CA135" s="125">
        <v>673825.417968989</v>
      </c>
      <c r="CB135" s="490">
        <f t="shared" ref="CB135:CB198" si="8">IF(B135=0,CE135,0)</f>
        <v>0</v>
      </c>
      <c r="CC135" s="490">
        <f t="shared" ref="CC135:CC198" si="9">IF(B135=0,CF135,0)</f>
        <v>0</v>
      </c>
      <c r="CD135" s="490">
        <f t="shared" ref="CD135:CD198" si="10">BD135+BE135</f>
        <v>0</v>
      </c>
      <c r="CE135" s="490">
        <f>IF(ISERROR(VLOOKUP(A135,'20-21 Cfwds'!A:F,3,FALSE)),0,(VLOOKUP(A135,'20-21 Cfwds'!A:F,3,FALSE)))</f>
        <v>0</v>
      </c>
      <c r="CF135" s="490">
        <f>IF(ISERROR(VLOOKUP(A135,'20-21 Cfwds'!A:G,4,FALSE)),0,(VLOOKUP(A135,'20-21 Cfwds'!A:G,4,FALSE)))</f>
        <v>0</v>
      </c>
      <c r="CG135" s="490"/>
      <c r="CH135" s="490"/>
      <c r="CI135" s="531"/>
      <c r="CJ135" s="531"/>
      <c r="CK135" s="531"/>
      <c r="CL135" s="531"/>
      <c r="CM135" s="531"/>
      <c r="CN135" s="531"/>
      <c r="CO135" s="531"/>
      <c r="CP135" s="531"/>
      <c r="CQ135" s="531"/>
      <c r="CR135" s="531"/>
      <c r="CS135" s="531"/>
      <c r="CT135" s="531"/>
      <c r="CU135" s="531"/>
      <c r="CV135" s="531"/>
      <c r="CW135" s="531"/>
      <c r="CX135" s="531"/>
      <c r="CY135" s="531"/>
      <c r="CZ135" s="531"/>
      <c r="DA135" s="531"/>
      <c r="DB135" s="531"/>
      <c r="DC135" s="531"/>
      <c r="DD135" s="531"/>
      <c r="DE135" s="531"/>
      <c r="DF135" s="531"/>
      <c r="DG135" s="531"/>
      <c r="DH135" s="531"/>
      <c r="DI135" s="531"/>
      <c r="DJ135" s="531"/>
      <c r="DK135" s="531"/>
      <c r="DL135" s="531"/>
      <c r="DM135" s="531"/>
      <c r="DN135" s="531"/>
      <c r="DO135" s="531"/>
      <c r="DP135" s="531"/>
      <c r="DQ135" s="531"/>
      <c r="DR135" s="531"/>
      <c r="DS135" s="531"/>
      <c r="DT135" s="531"/>
      <c r="DU135" s="531"/>
      <c r="DV135" s="531"/>
      <c r="DW135" s="531"/>
      <c r="DX135" s="531"/>
      <c r="DY135" s="531"/>
      <c r="DZ135" s="531"/>
      <c r="EA135" s="531"/>
      <c r="EB135" s="531"/>
      <c r="EC135" s="531"/>
      <c r="ED135" s="531"/>
      <c r="EE135" s="531"/>
      <c r="EF135" s="531"/>
      <c r="EG135" s="531"/>
      <c r="EH135" s="531"/>
      <c r="EI135" s="531"/>
      <c r="EJ135" s="531"/>
      <c r="EK135" s="531"/>
      <c r="EL135" s="531"/>
      <c r="EM135" s="531"/>
      <c r="EN135" s="531"/>
      <c r="EO135" s="531"/>
      <c r="EP135" s="531"/>
      <c r="EQ135" s="531"/>
      <c r="ER135" s="531"/>
      <c r="ES135" s="531"/>
      <c r="ET135" s="531"/>
      <c r="EU135" s="531"/>
      <c r="EV135" s="531"/>
      <c r="EW135" s="531"/>
      <c r="EX135" s="531"/>
      <c r="EY135" s="531"/>
      <c r="EZ135" s="531"/>
      <c r="FA135" s="531"/>
    </row>
    <row r="136" spans="1:157" ht="15" customHeight="1">
      <c r="A136" s="486">
        <f>VLOOKUP(D136,'[18]DfE No.'!C:E,3,FALSE)</f>
        <v>6</v>
      </c>
      <c r="B136" s="486" t="str">
        <f>VLOOKUP(D136,'Adjusted Factors 22-23'!C:F,4,FALSE)</f>
        <v>Recoupment Academy</v>
      </c>
      <c r="C136" s="491">
        <v>143492</v>
      </c>
      <c r="D136" s="491">
        <v>9352063</v>
      </c>
      <c r="E136" s="492" t="s">
        <v>94</v>
      </c>
      <c r="F136" s="332">
        <v>354</v>
      </c>
      <c r="G136" s="332">
        <v>354</v>
      </c>
      <c r="H136" s="332">
        <v>0</v>
      </c>
      <c r="I136" s="125">
        <v>1125726.4392599999</v>
      </c>
      <c r="J136" s="125">
        <v>0</v>
      </c>
      <c r="K136" s="125">
        <v>0</v>
      </c>
      <c r="L136" s="125">
        <v>37130.000000000065</v>
      </c>
      <c r="M136" s="125">
        <v>0</v>
      </c>
      <c r="N136" s="125">
        <v>50149.999999999898</v>
      </c>
      <c r="O136" s="125">
        <v>0</v>
      </c>
      <c r="P136" s="125">
        <v>439.99999999999972</v>
      </c>
      <c r="Q136" s="125">
        <v>34020.000000000044</v>
      </c>
      <c r="R136" s="125">
        <v>0</v>
      </c>
      <c r="S136" s="125">
        <v>12420.000000000005</v>
      </c>
      <c r="T136" s="125">
        <v>0</v>
      </c>
      <c r="U136" s="125">
        <v>0</v>
      </c>
      <c r="V136" s="125">
        <v>0</v>
      </c>
      <c r="W136" s="125">
        <v>0</v>
      </c>
      <c r="X136" s="125">
        <v>0</v>
      </c>
      <c r="Y136" s="125">
        <v>0</v>
      </c>
      <c r="Z136" s="125">
        <v>0</v>
      </c>
      <c r="AA136" s="125">
        <v>0</v>
      </c>
      <c r="AB136" s="125">
        <v>1898.8291139240507</v>
      </c>
      <c r="AC136" s="125">
        <v>0</v>
      </c>
      <c r="AD136" s="125">
        <v>0</v>
      </c>
      <c r="AE136" s="125">
        <v>81146.914285714287</v>
      </c>
      <c r="AF136" s="125">
        <v>0</v>
      </c>
      <c r="AG136" s="125">
        <v>0</v>
      </c>
      <c r="AH136" s="125">
        <v>0</v>
      </c>
      <c r="AI136" s="125">
        <v>121300</v>
      </c>
      <c r="AJ136" s="125">
        <v>0</v>
      </c>
      <c r="AK136" s="125">
        <v>0</v>
      </c>
      <c r="AL136" s="125">
        <v>0</v>
      </c>
      <c r="AM136" s="125">
        <v>7116.8</v>
      </c>
      <c r="AN136" s="125">
        <v>0</v>
      </c>
      <c r="AO136" s="125">
        <v>0</v>
      </c>
      <c r="AP136" s="125">
        <v>0</v>
      </c>
      <c r="AQ136" s="125">
        <v>0</v>
      </c>
      <c r="AR136" s="125">
        <v>0</v>
      </c>
      <c r="AS136" s="125">
        <v>0</v>
      </c>
      <c r="AT136" s="125">
        <v>0</v>
      </c>
      <c r="AU136" s="125">
        <v>0</v>
      </c>
      <c r="AV136" s="125">
        <v>1125726.4392599999</v>
      </c>
      <c r="AW136" s="125">
        <v>217205.74339963839</v>
      </c>
      <c r="AX136" s="125">
        <v>128416.8</v>
      </c>
      <c r="AY136" s="125">
        <v>158222.0342857143</v>
      </c>
      <c r="AZ136" s="493">
        <v>1471348.9826596384</v>
      </c>
      <c r="BA136" s="493">
        <v>1464232.1826596383</v>
      </c>
      <c r="BB136" s="493">
        <v>4265</v>
      </c>
      <c r="BC136" s="493">
        <v>1509810</v>
      </c>
      <c r="BD136" s="493">
        <v>45577.817340361653</v>
      </c>
      <c r="BE136" s="493">
        <v>0</v>
      </c>
      <c r="BF136" s="493">
        <v>1516926.8</v>
      </c>
      <c r="BG136" s="125">
        <v>1516926.7999999998</v>
      </c>
      <c r="BH136" s="125">
        <v>0</v>
      </c>
      <c r="BI136" s="493">
        <v>1516926.8</v>
      </c>
      <c r="BJ136" s="493">
        <v>1388510</v>
      </c>
      <c r="BK136" s="125">
        <v>1388510</v>
      </c>
      <c r="BL136" s="125">
        <v>3922.3446327683614</v>
      </c>
      <c r="BM136" s="125">
        <v>3843.0555555555557</v>
      </c>
      <c r="BN136" s="126">
        <v>2.0631780120426504E-2</v>
      </c>
      <c r="BO136" s="126">
        <v>0</v>
      </c>
      <c r="BP136" s="125">
        <v>0</v>
      </c>
      <c r="BQ136" s="493">
        <v>1516926.8</v>
      </c>
      <c r="BR136" s="493">
        <v>4265</v>
      </c>
      <c r="BS136" s="493" t="s">
        <v>948</v>
      </c>
      <c r="BT136" s="493">
        <v>4285.10395480226</v>
      </c>
      <c r="BU136" s="126">
        <v>2.0318990918556823E-2</v>
      </c>
      <c r="BV136" s="125">
        <v>0</v>
      </c>
      <c r="BW136" s="125">
        <v>1516926.8</v>
      </c>
      <c r="BX136" s="125">
        <v>0</v>
      </c>
      <c r="BY136" s="125">
        <v>1516926.8</v>
      </c>
      <c r="BZ136" s="125">
        <v>7116.8</v>
      </c>
      <c r="CA136" s="125">
        <v>1509810</v>
      </c>
      <c r="CB136" s="490">
        <f t="shared" si="8"/>
        <v>0</v>
      </c>
      <c r="CC136" s="490">
        <f t="shared" si="9"/>
        <v>0</v>
      </c>
      <c r="CD136" s="490">
        <f t="shared" si="10"/>
        <v>45577.817340361653</v>
      </c>
      <c r="CE136" s="490">
        <f>IF(ISERROR(VLOOKUP(A136,'20-21 Cfwds'!A:F,3,FALSE)),0,(VLOOKUP(A136,'20-21 Cfwds'!A:F,3,FALSE)))</f>
        <v>0</v>
      </c>
      <c r="CF136" s="490">
        <f>IF(ISERROR(VLOOKUP(A136,'20-21 Cfwds'!A:G,4,FALSE)),0,(VLOOKUP(A136,'20-21 Cfwds'!A:G,4,FALSE)))</f>
        <v>0</v>
      </c>
      <c r="CG136" s="490"/>
      <c r="CH136" s="490"/>
      <c r="CI136" s="531"/>
      <c r="CJ136" s="531"/>
      <c r="CK136" s="531"/>
      <c r="CL136" s="531"/>
      <c r="CM136" s="531"/>
      <c r="CN136" s="531"/>
      <c r="CO136" s="531"/>
      <c r="CP136" s="531"/>
      <c r="CQ136" s="531"/>
      <c r="CR136" s="531"/>
      <c r="CS136" s="531"/>
      <c r="CT136" s="531"/>
      <c r="CU136" s="531"/>
      <c r="CV136" s="531"/>
      <c r="CW136" s="531"/>
      <c r="CX136" s="531"/>
      <c r="CY136" s="531"/>
      <c r="CZ136" s="531"/>
      <c r="DA136" s="531"/>
      <c r="DB136" s="531"/>
      <c r="DC136" s="531"/>
      <c r="DD136" s="531"/>
      <c r="DE136" s="531"/>
      <c r="DF136" s="531"/>
      <c r="DG136" s="531"/>
      <c r="DH136" s="531"/>
      <c r="DI136" s="531"/>
      <c r="DJ136" s="531"/>
      <c r="DK136" s="531"/>
      <c r="DL136" s="531"/>
      <c r="DM136" s="531"/>
      <c r="DN136" s="531"/>
      <c r="DO136" s="531"/>
      <c r="DP136" s="531"/>
      <c r="DQ136" s="531"/>
      <c r="DR136" s="531"/>
      <c r="DS136" s="531"/>
      <c r="DT136" s="531"/>
      <c r="DU136" s="531"/>
      <c r="DV136" s="531"/>
      <c r="DW136" s="531"/>
      <c r="DX136" s="531"/>
      <c r="DY136" s="531"/>
      <c r="DZ136" s="531"/>
      <c r="EA136" s="531"/>
      <c r="EB136" s="531"/>
      <c r="EC136" s="531"/>
      <c r="ED136" s="531"/>
      <c r="EE136" s="531"/>
      <c r="EF136" s="531"/>
      <c r="EG136" s="531"/>
      <c r="EH136" s="531"/>
      <c r="EI136" s="531"/>
      <c r="EJ136" s="531"/>
      <c r="EK136" s="531"/>
      <c r="EL136" s="531"/>
      <c r="EM136" s="531"/>
      <c r="EN136" s="531"/>
      <c r="EO136" s="531"/>
      <c r="EP136" s="531"/>
      <c r="EQ136" s="531"/>
      <c r="ER136" s="531"/>
      <c r="ES136" s="531"/>
      <c r="ET136" s="531"/>
      <c r="EU136" s="531"/>
      <c r="EV136" s="531"/>
      <c r="EW136" s="531"/>
      <c r="EX136" s="531"/>
      <c r="EY136" s="531"/>
      <c r="EZ136" s="531"/>
      <c r="FA136" s="531"/>
    </row>
    <row r="137" spans="1:157" ht="15" customHeight="1">
      <c r="A137" s="486">
        <f>VLOOKUP(D137,'[18]DfE No.'!C:E,3,FALSE)</f>
        <v>7</v>
      </c>
      <c r="B137" s="486" t="str">
        <f>VLOOKUP(D137,'Adjusted Factors 22-23'!C:F,4,FALSE)</f>
        <v>Recoupment Academy</v>
      </c>
      <c r="C137" s="491">
        <v>143491</v>
      </c>
      <c r="D137" s="491">
        <v>9352064</v>
      </c>
      <c r="E137" s="492" t="s">
        <v>96</v>
      </c>
      <c r="F137" s="332">
        <v>44</v>
      </c>
      <c r="G137" s="332">
        <v>44</v>
      </c>
      <c r="H137" s="332">
        <v>0</v>
      </c>
      <c r="I137" s="125">
        <v>139920.80035999999</v>
      </c>
      <c r="J137" s="125">
        <v>0</v>
      </c>
      <c r="K137" s="125">
        <v>0</v>
      </c>
      <c r="L137" s="125">
        <v>5170</v>
      </c>
      <c r="M137" s="125">
        <v>0</v>
      </c>
      <c r="N137" s="125">
        <v>6490</v>
      </c>
      <c r="O137" s="125">
        <v>0</v>
      </c>
      <c r="P137" s="125">
        <v>0</v>
      </c>
      <c r="Q137" s="125">
        <v>4859.9999999999991</v>
      </c>
      <c r="R137" s="125">
        <v>0</v>
      </c>
      <c r="S137" s="125">
        <v>3219.9999999999982</v>
      </c>
      <c r="T137" s="125">
        <v>0</v>
      </c>
      <c r="U137" s="125">
        <v>0</v>
      </c>
      <c r="V137" s="125">
        <v>0</v>
      </c>
      <c r="W137" s="125">
        <v>0</v>
      </c>
      <c r="X137" s="125">
        <v>0</v>
      </c>
      <c r="Y137" s="125">
        <v>0</v>
      </c>
      <c r="Z137" s="125">
        <v>0</v>
      </c>
      <c r="AA137" s="125">
        <v>0</v>
      </c>
      <c r="AB137" s="125">
        <v>731.1764705882365</v>
      </c>
      <c r="AC137" s="125">
        <v>0</v>
      </c>
      <c r="AD137" s="125">
        <v>0</v>
      </c>
      <c r="AE137" s="125">
        <v>13890.804658549494</v>
      </c>
      <c r="AF137" s="125">
        <v>0</v>
      </c>
      <c r="AG137" s="125">
        <v>0</v>
      </c>
      <c r="AH137" s="125">
        <v>0</v>
      </c>
      <c r="AI137" s="125">
        <v>121300</v>
      </c>
      <c r="AJ137" s="125">
        <v>0</v>
      </c>
      <c r="AK137" s="125">
        <v>0</v>
      </c>
      <c r="AL137" s="125">
        <v>0</v>
      </c>
      <c r="AM137" s="125">
        <v>1152</v>
      </c>
      <c r="AN137" s="125">
        <v>0</v>
      </c>
      <c r="AO137" s="125">
        <v>0</v>
      </c>
      <c r="AP137" s="125">
        <v>0</v>
      </c>
      <c r="AQ137" s="125">
        <v>0</v>
      </c>
      <c r="AR137" s="125">
        <v>0</v>
      </c>
      <c r="AS137" s="125">
        <v>0</v>
      </c>
      <c r="AT137" s="125">
        <v>0</v>
      </c>
      <c r="AU137" s="125">
        <v>0</v>
      </c>
      <c r="AV137" s="125">
        <v>139920.80035999999</v>
      </c>
      <c r="AW137" s="125">
        <v>34361.981129137734</v>
      </c>
      <c r="AX137" s="125">
        <v>122452</v>
      </c>
      <c r="AY137" s="125">
        <v>33755.924658549498</v>
      </c>
      <c r="AZ137" s="493">
        <v>296734.78148913773</v>
      </c>
      <c r="BA137" s="493">
        <v>295582.78148913773</v>
      </c>
      <c r="BB137" s="493">
        <v>4265</v>
      </c>
      <c r="BC137" s="493">
        <v>187660</v>
      </c>
      <c r="BD137" s="493">
        <v>0</v>
      </c>
      <c r="BE137" s="493">
        <v>0</v>
      </c>
      <c r="BF137" s="493">
        <v>296734.78148913773</v>
      </c>
      <c r="BG137" s="125">
        <v>296734.78148913768</v>
      </c>
      <c r="BH137" s="125">
        <v>0</v>
      </c>
      <c r="BI137" s="493">
        <v>188812</v>
      </c>
      <c r="BJ137" s="493">
        <v>66360</v>
      </c>
      <c r="BK137" s="125">
        <v>174282.78148913773</v>
      </c>
      <c r="BL137" s="125">
        <v>3960.9723065713119</v>
      </c>
      <c r="BM137" s="125">
        <v>3659.893560377358</v>
      </c>
      <c r="BN137" s="126">
        <v>8.2264344912509113E-2</v>
      </c>
      <c r="BO137" s="126">
        <v>0</v>
      </c>
      <c r="BP137" s="125">
        <v>0</v>
      </c>
      <c r="BQ137" s="493">
        <v>296734.78148913773</v>
      </c>
      <c r="BR137" s="493">
        <v>6717.7904883894944</v>
      </c>
      <c r="BS137" s="493" t="s">
        <v>948</v>
      </c>
      <c r="BT137" s="493">
        <v>6743.9723065713124</v>
      </c>
      <c r="BU137" s="126">
        <v>0.12958520180411126</v>
      </c>
      <c r="BV137" s="125">
        <v>0</v>
      </c>
      <c r="BW137" s="125">
        <v>296734.78148913773</v>
      </c>
      <c r="BX137" s="125">
        <v>0</v>
      </c>
      <c r="BY137" s="125">
        <v>296734.78148913773</v>
      </c>
      <c r="BZ137" s="125">
        <v>1152</v>
      </c>
      <c r="CA137" s="125">
        <v>295582.78148913773</v>
      </c>
      <c r="CB137" s="490">
        <f t="shared" si="8"/>
        <v>0</v>
      </c>
      <c r="CC137" s="490">
        <f t="shared" si="9"/>
        <v>0</v>
      </c>
      <c r="CD137" s="490">
        <f t="shared" si="10"/>
        <v>0</v>
      </c>
      <c r="CE137" s="490">
        <f>IF(ISERROR(VLOOKUP(A137,'20-21 Cfwds'!A:F,3,FALSE)),0,(VLOOKUP(A137,'20-21 Cfwds'!A:F,3,FALSE)))</f>
        <v>0</v>
      </c>
      <c r="CF137" s="490">
        <f>IF(ISERROR(VLOOKUP(A137,'20-21 Cfwds'!A:G,4,FALSE)),0,(VLOOKUP(A137,'20-21 Cfwds'!A:G,4,FALSE)))</f>
        <v>0</v>
      </c>
      <c r="CG137" s="490"/>
      <c r="CH137" s="490"/>
      <c r="CI137" s="531"/>
      <c r="CJ137" s="531"/>
      <c r="CK137" s="531"/>
      <c r="CL137" s="531"/>
      <c r="CM137" s="531"/>
      <c r="CN137" s="531"/>
      <c r="CO137" s="531"/>
      <c r="CP137" s="531"/>
      <c r="CQ137" s="531"/>
      <c r="CR137" s="531"/>
      <c r="CS137" s="531"/>
      <c r="CT137" s="531"/>
      <c r="CU137" s="531"/>
      <c r="CV137" s="531"/>
      <c r="CW137" s="531"/>
      <c r="CX137" s="531"/>
      <c r="CY137" s="531"/>
      <c r="CZ137" s="531"/>
      <c r="DA137" s="531"/>
      <c r="DB137" s="531"/>
      <c r="DC137" s="531"/>
      <c r="DD137" s="531"/>
      <c r="DE137" s="531"/>
      <c r="DF137" s="531"/>
      <c r="DG137" s="531"/>
      <c r="DH137" s="531"/>
      <c r="DI137" s="531"/>
      <c r="DJ137" s="531"/>
      <c r="DK137" s="531"/>
      <c r="DL137" s="531"/>
      <c r="DM137" s="531"/>
      <c r="DN137" s="531"/>
      <c r="DO137" s="531"/>
      <c r="DP137" s="531"/>
      <c r="DQ137" s="531"/>
      <c r="DR137" s="531"/>
      <c r="DS137" s="531"/>
      <c r="DT137" s="531"/>
      <c r="DU137" s="531"/>
      <c r="DV137" s="531"/>
      <c r="DW137" s="531"/>
      <c r="DX137" s="531"/>
      <c r="DY137" s="531"/>
      <c r="DZ137" s="531"/>
      <c r="EA137" s="531"/>
      <c r="EB137" s="531"/>
      <c r="EC137" s="531"/>
      <c r="ED137" s="531"/>
      <c r="EE137" s="531"/>
      <c r="EF137" s="531"/>
      <c r="EG137" s="531"/>
      <c r="EH137" s="531"/>
      <c r="EI137" s="531"/>
      <c r="EJ137" s="531"/>
      <c r="EK137" s="531"/>
      <c r="EL137" s="531"/>
      <c r="EM137" s="531"/>
      <c r="EN137" s="531"/>
      <c r="EO137" s="531"/>
      <c r="EP137" s="531"/>
      <c r="EQ137" s="531"/>
      <c r="ER137" s="531"/>
      <c r="ES137" s="531"/>
      <c r="ET137" s="531"/>
      <c r="EU137" s="531"/>
      <c r="EV137" s="531"/>
      <c r="EW137" s="531"/>
      <c r="EX137" s="531"/>
      <c r="EY137" s="531"/>
      <c r="EZ137" s="531"/>
      <c r="FA137" s="531"/>
    </row>
    <row r="138" spans="1:157" ht="15" customHeight="1">
      <c r="A138" s="486">
        <f>VLOOKUP(D138,'[18]DfE No.'!C:E,3,FALSE)</f>
        <v>64</v>
      </c>
      <c r="B138" s="486" t="str">
        <f>VLOOKUP(D138,'Adjusted Factors 22-23'!C:F,4,FALSE)</f>
        <v>Recoupment Academy</v>
      </c>
      <c r="C138" s="491">
        <v>142016</v>
      </c>
      <c r="D138" s="491">
        <v>9352065</v>
      </c>
      <c r="E138" s="492" t="s">
        <v>526</v>
      </c>
      <c r="F138" s="332">
        <v>375</v>
      </c>
      <c r="G138" s="332">
        <v>375</v>
      </c>
      <c r="H138" s="332">
        <v>0</v>
      </c>
      <c r="I138" s="125">
        <v>1192506.8212499998</v>
      </c>
      <c r="J138" s="125">
        <v>0</v>
      </c>
      <c r="K138" s="125">
        <v>0</v>
      </c>
      <c r="L138" s="125">
        <v>83660.000000000073</v>
      </c>
      <c r="M138" s="125">
        <v>0</v>
      </c>
      <c r="N138" s="125">
        <v>108560.00000000007</v>
      </c>
      <c r="O138" s="125">
        <v>0</v>
      </c>
      <c r="P138" s="125">
        <v>1544.1176470588275</v>
      </c>
      <c r="Q138" s="125">
        <v>541.44385026737973</v>
      </c>
      <c r="R138" s="125">
        <v>42954.545454545492</v>
      </c>
      <c r="S138" s="125">
        <v>33208.556149732576</v>
      </c>
      <c r="T138" s="125">
        <v>10808.823529411762</v>
      </c>
      <c r="U138" s="125">
        <v>74438.502673796873</v>
      </c>
      <c r="V138" s="125">
        <v>0</v>
      </c>
      <c r="W138" s="125">
        <v>0</v>
      </c>
      <c r="X138" s="125">
        <v>0</v>
      </c>
      <c r="Y138" s="125">
        <v>0</v>
      </c>
      <c r="Z138" s="125">
        <v>0</v>
      </c>
      <c r="AA138" s="125">
        <v>0</v>
      </c>
      <c r="AB138" s="125">
        <v>7635.1351351351277</v>
      </c>
      <c r="AC138" s="125">
        <v>0</v>
      </c>
      <c r="AD138" s="125">
        <v>0</v>
      </c>
      <c r="AE138" s="125">
        <v>123703.41614906832</v>
      </c>
      <c r="AF138" s="125">
        <v>0</v>
      </c>
      <c r="AG138" s="125">
        <v>2374.3315508021556</v>
      </c>
      <c r="AH138" s="125">
        <v>0</v>
      </c>
      <c r="AI138" s="125">
        <v>121300</v>
      </c>
      <c r="AJ138" s="125">
        <v>0</v>
      </c>
      <c r="AK138" s="125">
        <v>0</v>
      </c>
      <c r="AL138" s="125">
        <v>0</v>
      </c>
      <c r="AM138" s="125">
        <v>0</v>
      </c>
      <c r="AN138" s="125">
        <v>0</v>
      </c>
      <c r="AO138" s="125">
        <v>0</v>
      </c>
      <c r="AP138" s="125">
        <v>0</v>
      </c>
      <c r="AQ138" s="125">
        <v>0</v>
      </c>
      <c r="AR138" s="125">
        <v>0</v>
      </c>
      <c r="AS138" s="125">
        <v>0</v>
      </c>
      <c r="AT138" s="125">
        <v>0</v>
      </c>
      <c r="AU138" s="125">
        <v>0</v>
      </c>
      <c r="AV138" s="125">
        <v>1192506.8212499998</v>
      </c>
      <c r="AW138" s="125">
        <v>489428.87213981873</v>
      </c>
      <c r="AX138" s="125">
        <v>121300</v>
      </c>
      <c r="AY138" s="125">
        <v>311556.53080147487</v>
      </c>
      <c r="AZ138" s="493">
        <v>1803235.6933898185</v>
      </c>
      <c r="BA138" s="493">
        <v>1803235.6933898185</v>
      </c>
      <c r="BB138" s="493">
        <v>4265</v>
      </c>
      <c r="BC138" s="493">
        <v>1599375</v>
      </c>
      <c r="BD138" s="493">
        <v>0</v>
      </c>
      <c r="BE138" s="493">
        <v>0</v>
      </c>
      <c r="BF138" s="493">
        <v>1803235.6933898185</v>
      </c>
      <c r="BG138" s="125">
        <v>1803235.6933898183</v>
      </c>
      <c r="BH138" s="125">
        <v>0</v>
      </c>
      <c r="BI138" s="493">
        <v>1599375</v>
      </c>
      <c r="BJ138" s="493">
        <v>1478075</v>
      </c>
      <c r="BK138" s="125">
        <v>1681935.6933898185</v>
      </c>
      <c r="BL138" s="125">
        <v>4485.1618490395158</v>
      </c>
      <c r="BM138" s="125">
        <v>4332.6785328981723</v>
      </c>
      <c r="BN138" s="126">
        <v>3.5193775624831752E-2</v>
      </c>
      <c r="BO138" s="126">
        <v>0</v>
      </c>
      <c r="BP138" s="125">
        <v>0</v>
      </c>
      <c r="BQ138" s="493">
        <v>1803235.6933898185</v>
      </c>
      <c r="BR138" s="493">
        <v>4808.628515706183</v>
      </c>
      <c r="BS138" s="493" t="s">
        <v>948</v>
      </c>
      <c r="BT138" s="493">
        <v>4808.628515706183</v>
      </c>
      <c r="BU138" s="126">
        <v>3.4249620709027484E-2</v>
      </c>
      <c r="BV138" s="125">
        <v>0</v>
      </c>
      <c r="BW138" s="125">
        <v>1803235.6933898185</v>
      </c>
      <c r="BX138" s="125">
        <v>0</v>
      </c>
      <c r="BY138" s="125">
        <v>1803235.6933898185</v>
      </c>
      <c r="BZ138" s="125">
        <v>0</v>
      </c>
      <c r="CA138" s="125">
        <v>1803235.6933898185</v>
      </c>
      <c r="CB138" s="490">
        <f t="shared" si="8"/>
        <v>0</v>
      </c>
      <c r="CC138" s="490">
        <f t="shared" si="9"/>
        <v>0</v>
      </c>
      <c r="CD138" s="490">
        <f t="shared" si="10"/>
        <v>0</v>
      </c>
      <c r="CE138" s="490">
        <f>IF(ISERROR(VLOOKUP(A138,'20-21 Cfwds'!A:F,3,FALSE)),0,(VLOOKUP(A138,'20-21 Cfwds'!A:F,3,FALSE)))</f>
        <v>0</v>
      </c>
      <c r="CF138" s="490">
        <f>IF(ISERROR(VLOOKUP(A138,'20-21 Cfwds'!A:G,4,FALSE)),0,(VLOOKUP(A138,'20-21 Cfwds'!A:G,4,FALSE)))</f>
        <v>0</v>
      </c>
      <c r="CG138" s="490"/>
      <c r="CH138" s="490"/>
      <c r="CI138" s="531"/>
      <c r="CJ138" s="531"/>
      <c r="CK138" s="531"/>
      <c r="CL138" s="531"/>
      <c r="CM138" s="531"/>
      <c r="CN138" s="531"/>
      <c r="CO138" s="531"/>
      <c r="CP138" s="531"/>
      <c r="CQ138" s="531"/>
      <c r="CR138" s="531"/>
      <c r="CS138" s="531"/>
      <c r="CT138" s="531"/>
      <c r="CU138" s="531"/>
      <c r="CV138" s="531"/>
      <c r="CW138" s="531"/>
      <c r="CX138" s="531"/>
      <c r="CY138" s="531"/>
      <c r="CZ138" s="531"/>
      <c r="DA138" s="531"/>
      <c r="DB138" s="531"/>
      <c r="DC138" s="531"/>
      <c r="DD138" s="531"/>
      <c r="DE138" s="531"/>
      <c r="DF138" s="531"/>
      <c r="DG138" s="531"/>
      <c r="DH138" s="531"/>
      <c r="DI138" s="531"/>
      <c r="DJ138" s="531"/>
      <c r="DK138" s="531"/>
      <c r="DL138" s="531"/>
      <c r="DM138" s="531"/>
      <c r="DN138" s="531"/>
      <c r="DO138" s="531"/>
      <c r="DP138" s="531"/>
      <c r="DQ138" s="531"/>
      <c r="DR138" s="531"/>
      <c r="DS138" s="531"/>
      <c r="DT138" s="531"/>
      <c r="DU138" s="531"/>
      <c r="DV138" s="531"/>
      <c r="DW138" s="531"/>
      <c r="DX138" s="531"/>
      <c r="DY138" s="531"/>
      <c r="DZ138" s="531"/>
      <c r="EA138" s="531"/>
      <c r="EB138" s="531"/>
      <c r="EC138" s="531"/>
      <c r="ED138" s="531"/>
      <c r="EE138" s="531"/>
      <c r="EF138" s="531"/>
      <c r="EG138" s="531"/>
      <c r="EH138" s="531"/>
      <c r="EI138" s="531"/>
      <c r="EJ138" s="531"/>
      <c r="EK138" s="531"/>
      <c r="EL138" s="531"/>
      <c r="EM138" s="531"/>
      <c r="EN138" s="531"/>
      <c r="EO138" s="531"/>
      <c r="EP138" s="531"/>
      <c r="EQ138" s="531"/>
      <c r="ER138" s="531"/>
      <c r="ES138" s="531"/>
      <c r="ET138" s="531"/>
      <c r="EU138" s="531"/>
      <c r="EV138" s="531"/>
      <c r="EW138" s="531"/>
      <c r="EX138" s="531"/>
      <c r="EY138" s="531"/>
      <c r="EZ138" s="531"/>
      <c r="FA138" s="531"/>
    </row>
    <row r="139" spans="1:157">
      <c r="A139" s="486">
        <f>VLOOKUP(D139,'[18]DfE No.'!C:E,3,FALSE)</f>
        <v>15</v>
      </c>
      <c r="B139" s="486" t="str">
        <f>VLOOKUP(D139,'Adjusted Factors 22-23'!C:F,4,FALSE)</f>
        <v>Recoupment Academy</v>
      </c>
      <c r="C139" s="491">
        <v>144443</v>
      </c>
      <c r="D139" s="491">
        <v>9352067</v>
      </c>
      <c r="E139" s="492" t="s">
        <v>111</v>
      </c>
      <c r="F139" s="332">
        <v>166</v>
      </c>
      <c r="G139" s="332">
        <v>166</v>
      </c>
      <c r="H139" s="332">
        <v>0</v>
      </c>
      <c r="I139" s="125">
        <v>527883.01954000001</v>
      </c>
      <c r="J139" s="125">
        <v>0</v>
      </c>
      <c r="K139" s="125">
        <v>0</v>
      </c>
      <c r="L139" s="125">
        <v>21620.000000000018</v>
      </c>
      <c r="M139" s="125">
        <v>0</v>
      </c>
      <c r="N139" s="125">
        <v>27730.000000000007</v>
      </c>
      <c r="O139" s="125">
        <v>0</v>
      </c>
      <c r="P139" s="125">
        <v>10402.666666666672</v>
      </c>
      <c r="Q139" s="125">
        <v>17384.727272727276</v>
      </c>
      <c r="R139" s="125">
        <v>0</v>
      </c>
      <c r="S139" s="125">
        <v>0</v>
      </c>
      <c r="T139" s="125">
        <v>0</v>
      </c>
      <c r="U139" s="125">
        <v>1287.7575757575735</v>
      </c>
      <c r="V139" s="125">
        <v>0</v>
      </c>
      <c r="W139" s="125">
        <v>0</v>
      </c>
      <c r="X139" s="125">
        <v>0</v>
      </c>
      <c r="Y139" s="125">
        <v>0</v>
      </c>
      <c r="Z139" s="125">
        <v>0</v>
      </c>
      <c r="AA139" s="125">
        <v>0</v>
      </c>
      <c r="AB139" s="125">
        <v>7018.2993197278902</v>
      </c>
      <c r="AC139" s="125">
        <v>0</v>
      </c>
      <c r="AD139" s="125">
        <v>0</v>
      </c>
      <c r="AE139" s="125">
        <v>57929.117647058825</v>
      </c>
      <c r="AF139" s="125">
        <v>0</v>
      </c>
      <c r="AG139" s="125">
        <v>1886.9999999999955</v>
      </c>
      <c r="AH139" s="125">
        <v>0</v>
      </c>
      <c r="AI139" s="125">
        <v>121300</v>
      </c>
      <c r="AJ139" s="125">
        <v>0</v>
      </c>
      <c r="AK139" s="125">
        <v>0</v>
      </c>
      <c r="AL139" s="125">
        <v>0</v>
      </c>
      <c r="AM139" s="125">
        <v>4454.3999999999996</v>
      </c>
      <c r="AN139" s="125">
        <v>0</v>
      </c>
      <c r="AO139" s="125">
        <v>0</v>
      </c>
      <c r="AP139" s="125">
        <v>0</v>
      </c>
      <c r="AQ139" s="125">
        <v>0</v>
      </c>
      <c r="AR139" s="125">
        <v>0</v>
      </c>
      <c r="AS139" s="125">
        <v>0</v>
      </c>
      <c r="AT139" s="125">
        <v>0</v>
      </c>
      <c r="AU139" s="125">
        <v>0</v>
      </c>
      <c r="AV139" s="125">
        <v>527883.01954000001</v>
      </c>
      <c r="AW139" s="125">
        <v>145259.56848193827</v>
      </c>
      <c r="AX139" s="125">
        <v>125754.4</v>
      </c>
      <c r="AY139" s="125">
        <v>107136.81340463459</v>
      </c>
      <c r="AZ139" s="493">
        <v>798896.98802193825</v>
      </c>
      <c r="BA139" s="493">
        <v>794442.58802193822</v>
      </c>
      <c r="BB139" s="493">
        <v>4265</v>
      </c>
      <c r="BC139" s="493">
        <v>707990</v>
      </c>
      <c r="BD139" s="493">
        <v>0</v>
      </c>
      <c r="BE139" s="493">
        <v>0</v>
      </c>
      <c r="BF139" s="493">
        <v>798896.98802193825</v>
      </c>
      <c r="BG139" s="125">
        <v>798896.98802193825</v>
      </c>
      <c r="BH139" s="125">
        <v>0</v>
      </c>
      <c r="BI139" s="493">
        <v>712444.4</v>
      </c>
      <c r="BJ139" s="493">
        <v>586690</v>
      </c>
      <c r="BK139" s="125">
        <v>673142.58802193822</v>
      </c>
      <c r="BL139" s="125">
        <v>4055.0758314574591</v>
      </c>
      <c r="BM139" s="125">
        <v>3935.8673517045459</v>
      </c>
      <c r="BN139" s="126">
        <v>3.028772798994012E-2</v>
      </c>
      <c r="BO139" s="126">
        <v>0</v>
      </c>
      <c r="BP139" s="125">
        <v>0</v>
      </c>
      <c r="BQ139" s="493">
        <v>798896.98802193825</v>
      </c>
      <c r="BR139" s="493">
        <v>4785.7987230237241</v>
      </c>
      <c r="BS139" s="493" t="s">
        <v>948</v>
      </c>
      <c r="BT139" s="493">
        <v>4812.6324579634838</v>
      </c>
      <c r="BU139" s="126">
        <v>3.488993059097778E-2</v>
      </c>
      <c r="BV139" s="125">
        <v>0</v>
      </c>
      <c r="BW139" s="125">
        <v>798896.98802193825</v>
      </c>
      <c r="BX139" s="125">
        <v>0</v>
      </c>
      <c r="BY139" s="125">
        <v>798896.98802193825</v>
      </c>
      <c r="BZ139" s="125">
        <v>4454.3999999999996</v>
      </c>
      <c r="CA139" s="125">
        <v>794442.58802193822</v>
      </c>
      <c r="CB139" s="490">
        <f t="shared" si="8"/>
        <v>0</v>
      </c>
      <c r="CC139" s="490">
        <f t="shared" si="9"/>
        <v>0</v>
      </c>
      <c r="CD139" s="490">
        <f t="shared" si="10"/>
        <v>0</v>
      </c>
      <c r="CE139" s="490">
        <f>IF(ISERROR(VLOOKUP(A139,'20-21 Cfwds'!A:F,3,FALSE)),0,(VLOOKUP(A139,'20-21 Cfwds'!A:F,3,FALSE)))</f>
        <v>0</v>
      </c>
      <c r="CF139" s="490">
        <f>IF(ISERROR(VLOOKUP(A139,'20-21 Cfwds'!A:G,4,FALSE)),0,(VLOOKUP(A139,'20-21 Cfwds'!A:G,4,FALSE)))</f>
        <v>0</v>
      </c>
      <c r="CG139" s="490"/>
      <c r="CH139" s="490"/>
      <c r="CI139" s="531"/>
      <c r="CJ139" s="531"/>
      <c r="CK139" s="531"/>
      <c r="CL139" s="531"/>
      <c r="CM139" s="531"/>
      <c r="CN139" s="531"/>
      <c r="CO139" s="531"/>
      <c r="CP139" s="531"/>
      <c r="CQ139" s="531"/>
      <c r="CR139" s="531"/>
      <c r="CS139" s="531"/>
      <c r="CT139" s="531"/>
      <c r="CU139" s="531"/>
      <c r="CV139" s="531"/>
      <c r="CW139" s="531"/>
      <c r="CX139" s="531"/>
      <c r="CY139" s="531"/>
      <c r="CZ139" s="531"/>
      <c r="DA139" s="531"/>
      <c r="DB139" s="531"/>
      <c r="DC139" s="531"/>
      <c r="DD139" s="531"/>
      <c r="DE139" s="531"/>
      <c r="DF139" s="531"/>
      <c r="DG139" s="531"/>
      <c r="DH139" s="531"/>
      <c r="DI139" s="531"/>
      <c r="DJ139" s="531"/>
      <c r="DK139" s="531"/>
      <c r="DL139" s="531"/>
      <c r="DM139" s="531"/>
      <c r="DN139" s="531"/>
      <c r="DO139" s="531"/>
      <c r="DP139" s="531"/>
      <c r="DQ139" s="531"/>
      <c r="DR139" s="531"/>
      <c r="DS139" s="531"/>
      <c r="DT139" s="531"/>
      <c r="DU139" s="531"/>
      <c r="DV139" s="531"/>
      <c r="DW139" s="531"/>
      <c r="DX139" s="531"/>
      <c r="DY139" s="531"/>
      <c r="DZ139" s="531"/>
      <c r="EA139" s="531"/>
      <c r="EB139" s="531"/>
      <c r="EC139" s="531"/>
      <c r="ED139" s="531"/>
      <c r="EE139" s="531"/>
      <c r="EF139" s="531"/>
      <c r="EG139" s="531"/>
      <c r="EH139" s="531"/>
      <c r="EI139" s="531"/>
      <c r="EJ139" s="531"/>
      <c r="EK139" s="531"/>
      <c r="EL139" s="531"/>
      <c r="EM139" s="531"/>
      <c r="EN139" s="531"/>
      <c r="EO139" s="531"/>
      <c r="EP139" s="531"/>
      <c r="EQ139" s="531"/>
      <c r="ER139" s="531"/>
      <c r="ES139" s="531"/>
      <c r="ET139" s="531"/>
      <c r="EU139" s="531"/>
      <c r="EV139" s="531"/>
      <c r="EW139" s="531"/>
      <c r="EX139" s="531"/>
      <c r="EY139" s="531"/>
      <c r="EZ139" s="531"/>
      <c r="FA139" s="531"/>
    </row>
    <row r="140" spans="1:157" ht="15" customHeight="1">
      <c r="A140" s="486">
        <f>VLOOKUP(D140,'[18]DfE No.'!C:E,3,FALSE)</f>
        <v>219</v>
      </c>
      <c r="B140" s="486" t="str">
        <f>VLOOKUP(D140,'Adjusted Factors 22-23'!C:F,4,FALSE)</f>
        <v>Recoupment Academy</v>
      </c>
      <c r="C140" s="491">
        <v>146021</v>
      </c>
      <c r="D140" s="491">
        <v>9352069</v>
      </c>
      <c r="E140" s="492" t="s">
        <v>235</v>
      </c>
      <c r="F140" s="332">
        <v>451</v>
      </c>
      <c r="G140" s="332">
        <v>451</v>
      </c>
      <c r="H140" s="332">
        <v>0</v>
      </c>
      <c r="I140" s="125">
        <v>1434188.2036899999</v>
      </c>
      <c r="J140" s="125">
        <v>0</v>
      </c>
      <c r="K140" s="125">
        <v>0</v>
      </c>
      <c r="L140" s="125">
        <v>32429.999999999927</v>
      </c>
      <c r="M140" s="125">
        <v>0</v>
      </c>
      <c r="N140" s="125">
        <v>43660</v>
      </c>
      <c r="O140" s="125">
        <v>0</v>
      </c>
      <c r="P140" s="125">
        <v>880.00000000000023</v>
      </c>
      <c r="Q140" s="125">
        <v>2430.0000000000041</v>
      </c>
      <c r="R140" s="125">
        <v>1260.0000000000005</v>
      </c>
      <c r="S140" s="125">
        <v>4600.0000000000009</v>
      </c>
      <c r="T140" s="125">
        <v>3429.9999999999986</v>
      </c>
      <c r="U140" s="125">
        <v>0</v>
      </c>
      <c r="V140" s="125">
        <v>0</v>
      </c>
      <c r="W140" s="125">
        <v>0</v>
      </c>
      <c r="X140" s="125">
        <v>0</v>
      </c>
      <c r="Y140" s="125">
        <v>0</v>
      </c>
      <c r="Z140" s="125">
        <v>0</v>
      </c>
      <c r="AA140" s="125">
        <v>0</v>
      </c>
      <c r="AB140" s="125">
        <v>2001.1649214659694</v>
      </c>
      <c r="AC140" s="125">
        <v>0</v>
      </c>
      <c r="AD140" s="125">
        <v>0</v>
      </c>
      <c r="AE140" s="125">
        <v>86594.512534818932</v>
      </c>
      <c r="AF140" s="125">
        <v>0</v>
      </c>
      <c r="AG140" s="125">
        <v>0</v>
      </c>
      <c r="AH140" s="125">
        <v>0</v>
      </c>
      <c r="AI140" s="125">
        <v>121300</v>
      </c>
      <c r="AJ140" s="125">
        <v>0</v>
      </c>
      <c r="AK140" s="125">
        <v>0</v>
      </c>
      <c r="AL140" s="125">
        <v>0</v>
      </c>
      <c r="AM140" s="125">
        <v>9472</v>
      </c>
      <c r="AN140" s="125">
        <v>0</v>
      </c>
      <c r="AO140" s="125">
        <v>0</v>
      </c>
      <c r="AP140" s="125">
        <v>0</v>
      </c>
      <c r="AQ140" s="125">
        <v>0</v>
      </c>
      <c r="AR140" s="125">
        <v>0</v>
      </c>
      <c r="AS140" s="125">
        <v>0</v>
      </c>
      <c r="AT140" s="125">
        <v>0</v>
      </c>
      <c r="AU140" s="125">
        <v>0</v>
      </c>
      <c r="AV140" s="125">
        <v>1434188.2036899999</v>
      </c>
      <c r="AW140" s="125">
        <v>177285.67745628481</v>
      </c>
      <c r="AX140" s="125">
        <v>130772</v>
      </c>
      <c r="AY140" s="125">
        <v>140934.6325348189</v>
      </c>
      <c r="AZ140" s="493">
        <v>1742245.8811462848</v>
      </c>
      <c r="BA140" s="493">
        <v>1732773.8811462848</v>
      </c>
      <c r="BB140" s="493">
        <v>4265</v>
      </c>
      <c r="BC140" s="493">
        <v>1923515</v>
      </c>
      <c r="BD140" s="493">
        <v>190741.11885371525</v>
      </c>
      <c r="BE140" s="493">
        <v>0</v>
      </c>
      <c r="BF140" s="493">
        <v>1932987</v>
      </c>
      <c r="BG140" s="125">
        <v>1932987</v>
      </c>
      <c r="BH140" s="125">
        <v>0</v>
      </c>
      <c r="BI140" s="493">
        <v>1932987</v>
      </c>
      <c r="BJ140" s="493">
        <v>1802215</v>
      </c>
      <c r="BK140" s="125">
        <v>1802215</v>
      </c>
      <c r="BL140" s="125">
        <v>3996.0421286031042</v>
      </c>
      <c r="BM140" s="125">
        <v>3902.425629290618</v>
      </c>
      <c r="BN140" s="126">
        <v>2.3989310291994932E-2</v>
      </c>
      <c r="BO140" s="126">
        <v>0</v>
      </c>
      <c r="BP140" s="125">
        <v>0</v>
      </c>
      <c r="BQ140" s="493">
        <v>1932987</v>
      </c>
      <c r="BR140" s="493">
        <v>4265</v>
      </c>
      <c r="BS140" s="493" t="s">
        <v>948</v>
      </c>
      <c r="BT140" s="493">
        <v>4286.0022172949002</v>
      </c>
      <c r="BU140" s="126">
        <v>2.0069890921715405E-2</v>
      </c>
      <c r="BV140" s="125">
        <v>0</v>
      </c>
      <c r="BW140" s="125">
        <v>1932987</v>
      </c>
      <c r="BX140" s="125">
        <v>0</v>
      </c>
      <c r="BY140" s="125">
        <v>1932987</v>
      </c>
      <c r="BZ140" s="125">
        <v>9472</v>
      </c>
      <c r="CA140" s="125">
        <v>1923515</v>
      </c>
      <c r="CB140" s="490">
        <f t="shared" si="8"/>
        <v>0</v>
      </c>
      <c r="CC140" s="490">
        <f t="shared" si="9"/>
        <v>0</v>
      </c>
      <c r="CD140" s="490">
        <f t="shared" si="10"/>
        <v>190741.11885371525</v>
      </c>
      <c r="CE140" s="490">
        <f>IF(ISERROR(VLOOKUP(A140,'20-21 Cfwds'!A:F,3,FALSE)),0,(VLOOKUP(A140,'20-21 Cfwds'!A:F,3,FALSE)))</f>
        <v>0</v>
      </c>
      <c r="CF140" s="490">
        <f>IF(ISERROR(VLOOKUP(A140,'20-21 Cfwds'!A:G,4,FALSE)),0,(VLOOKUP(A140,'20-21 Cfwds'!A:G,4,FALSE)))</f>
        <v>0</v>
      </c>
      <c r="CG140" s="490"/>
      <c r="CH140" s="490"/>
      <c r="CI140" s="531"/>
      <c r="CJ140" s="531"/>
      <c r="CK140" s="531"/>
      <c r="CL140" s="531"/>
      <c r="CM140" s="531"/>
      <c r="CN140" s="531"/>
      <c r="CO140" s="531"/>
      <c r="CP140" s="531"/>
      <c r="CQ140" s="531"/>
      <c r="CR140" s="531"/>
      <c r="CS140" s="531"/>
      <c r="CT140" s="531"/>
      <c r="CU140" s="531"/>
      <c r="CV140" s="531"/>
      <c r="CW140" s="531"/>
      <c r="CX140" s="531"/>
      <c r="CY140" s="531"/>
      <c r="CZ140" s="531"/>
      <c r="DA140" s="531"/>
      <c r="DB140" s="531"/>
      <c r="DC140" s="531"/>
      <c r="DD140" s="531"/>
      <c r="DE140" s="531"/>
      <c r="DF140" s="531"/>
      <c r="DG140" s="531"/>
      <c r="DH140" s="531"/>
      <c r="DI140" s="531"/>
      <c r="DJ140" s="531"/>
      <c r="DK140" s="531"/>
      <c r="DL140" s="531"/>
      <c r="DM140" s="531"/>
      <c r="DN140" s="531"/>
      <c r="DO140" s="531"/>
      <c r="DP140" s="531"/>
      <c r="DQ140" s="531"/>
      <c r="DR140" s="531"/>
      <c r="DS140" s="531"/>
      <c r="DT140" s="531"/>
      <c r="DU140" s="531"/>
      <c r="DV140" s="531"/>
      <c r="DW140" s="531"/>
      <c r="DX140" s="531"/>
      <c r="DY140" s="531"/>
      <c r="DZ140" s="531"/>
      <c r="EA140" s="531"/>
      <c r="EB140" s="531"/>
      <c r="EC140" s="531"/>
      <c r="ED140" s="531"/>
      <c r="EE140" s="531"/>
      <c r="EF140" s="531"/>
      <c r="EG140" s="531"/>
      <c r="EH140" s="531"/>
      <c r="EI140" s="531"/>
      <c r="EJ140" s="531"/>
      <c r="EK140" s="531"/>
      <c r="EL140" s="531"/>
      <c r="EM140" s="531"/>
      <c r="EN140" s="531"/>
      <c r="EO140" s="531"/>
      <c r="EP140" s="531"/>
      <c r="EQ140" s="531"/>
      <c r="ER140" s="531"/>
      <c r="ES140" s="531"/>
      <c r="ET140" s="531"/>
      <c r="EU140" s="531"/>
      <c r="EV140" s="531"/>
      <c r="EW140" s="531"/>
      <c r="EX140" s="531"/>
      <c r="EY140" s="531"/>
      <c r="EZ140" s="531"/>
      <c r="FA140" s="531"/>
    </row>
    <row r="141" spans="1:157" ht="15" customHeight="1">
      <c r="A141" s="486">
        <f>VLOOKUP(D141,'[18]DfE No.'!C:E,3,FALSE)</f>
        <v>431</v>
      </c>
      <c r="B141" s="486" t="str">
        <f>VLOOKUP(D141,'Adjusted Factors 22-23'!C:F,4,FALSE)</f>
        <v>Recoupment Academy</v>
      </c>
      <c r="C141" s="491">
        <v>147880</v>
      </c>
      <c r="D141" s="491">
        <v>9352070</v>
      </c>
      <c r="E141" s="492" t="s">
        <v>349</v>
      </c>
      <c r="F141" s="332">
        <v>393</v>
      </c>
      <c r="G141" s="332">
        <v>393</v>
      </c>
      <c r="H141" s="332">
        <v>0</v>
      </c>
      <c r="I141" s="125">
        <v>1249747.14867</v>
      </c>
      <c r="J141" s="125">
        <v>0</v>
      </c>
      <c r="K141" s="125">
        <v>0</v>
      </c>
      <c r="L141" s="125">
        <v>42770.000000000044</v>
      </c>
      <c r="M141" s="125">
        <v>0</v>
      </c>
      <c r="N141" s="125">
        <v>56639.999999999927</v>
      </c>
      <c r="O141" s="125">
        <v>0</v>
      </c>
      <c r="P141" s="125">
        <v>1764.4897959183656</v>
      </c>
      <c r="Q141" s="125">
        <v>1624.1326530612255</v>
      </c>
      <c r="R141" s="125">
        <v>0</v>
      </c>
      <c r="S141" s="125">
        <v>45656.173469387708</v>
      </c>
      <c r="T141" s="125">
        <v>0</v>
      </c>
      <c r="U141" s="125">
        <v>0</v>
      </c>
      <c r="V141" s="125">
        <v>0</v>
      </c>
      <c r="W141" s="125">
        <v>0</v>
      </c>
      <c r="X141" s="125">
        <v>0</v>
      </c>
      <c r="Y141" s="125">
        <v>0</v>
      </c>
      <c r="Z141" s="125">
        <v>0</v>
      </c>
      <c r="AA141" s="125">
        <v>0</v>
      </c>
      <c r="AB141" s="125">
        <v>3324.0269461077796</v>
      </c>
      <c r="AC141" s="125">
        <v>0</v>
      </c>
      <c r="AD141" s="125">
        <v>0</v>
      </c>
      <c r="AE141" s="125">
        <v>124398.7048192771</v>
      </c>
      <c r="AF141" s="125">
        <v>0</v>
      </c>
      <c r="AG141" s="125">
        <v>0</v>
      </c>
      <c r="AH141" s="125">
        <v>0</v>
      </c>
      <c r="AI141" s="125">
        <v>121300</v>
      </c>
      <c r="AJ141" s="125">
        <v>0</v>
      </c>
      <c r="AK141" s="125">
        <v>0</v>
      </c>
      <c r="AL141" s="125">
        <v>0</v>
      </c>
      <c r="AM141" s="125">
        <v>7065.6</v>
      </c>
      <c r="AN141" s="125">
        <v>0</v>
      </c>
      <c r="AO141" s="125">
        <v>0</v>
      </c>
      <c r="AP141" s="125">
        <v>0</v>
      </c>
      <c r="AQ141" s="125">
        <v>0</v>
      </c>
      <c r="AR141" s="125">
        <v>0</v>
      </c>
      <c r="AS141" s="125">
        <v>0</v>
      </c>
      <c r="AT141" s="125">
        <v>0</v>
      </c>
      <c r="AU141" s="125">
        <v>0</v>
      </c>
      <c r="AV141" s="125">
        <v>1249747.14867</v>
      </c>
      <c r="AW141" s="125">
        <v>276177.52768375212</v>
      </c>
      <c r="AX141" s="125">
        <v>128365.6</v>
      </c>
      <c r="AY141" s="125">
        <v>208621.22277846074</v>
      </c>
      <c r="AZ141" s="493">
        <v>1654290.2763537522</v>
      </c>
      <c r="BA141" s="493">
        <v>1647224.6763537521</v>
      </c>
      <c r="BB141" s="493">
        <v>4265</v>
      </c>
      <c r="BC141" s="493">
        <v>1676145</v>
      </c>
      <c r="BD141" s="493">
        <v>28920.323646247853</v>
      </c>
      <c r="BE141" s="493">
        <v>0</v>
      </c>
      <c r="BF141" s="493">
        <v>1683210.6</v>
      </c>
      <c r="BG141" s="125">
        <v>1683210.6000000003</v>
      </c>
      <c r="BH141" s="125">
        <v>0</v>
      </c>
      <c r="BI141" s="493">
        <v>1683210.6</v>
      </c>
      <c r="BJ141" s="493">
        <v>1554845</v>
      </c>
      <c r="BK141" s="125">
        <v>1554845</v>
      </c>
      <c r="BL141" s="125">
        <v>3956.3486005089057</v>
      </c>
      <c r="BM141" s="125">
        <v>3869.7698209718669</v>
      </c>
      <c r="BN141" s="126">
        <v>2.2373108361079509E-2</v>
      </c>
      <c r="BO141" s="126">
        <v>0</v>
      </c>
      <c r="BP141" s="125">
        <v>0</v>
      </c>
      <c r="BQ141" s="493">
        <v>1683210.6</v>
      </c>
      <c r="BR141" s="493">
        <v>4265</v>
      </c>
      <c r="BS141" s="493" t="s">
        <v>948</v>
      </c>
      <c r="BT141" s="493">
        <v>4282.9786259541988</v>
      </c>
      <c r="BU141" s="126">
        <v>2.0225490718724926E-2</v>
      </c>
      <c r="BV141" s="125">
        <v>0</v>
      </c>
      <c r="BW141" s="125">
        <v>1683210.6</v>
      </c>
      <c r="BX141" s="125">
        <v>0</v>
      </c>
      <c r="BY141" s="125">
        <v>1683210.6</v>
      </c>
      <c r="BZ141" s="125">
        <v>7065.6</v>
      </c>
      <c r="CA141" s="125">
        <v>1676145</v>
      </c>
      <c r="CB141" s="490">
        <f t="shared" si="8"/>
        <v>0</v>
      </c>
      <c r="CC141" s="490">
        <f t="shared" si="9"/>
        <v>0</v>
      </c>
      <c r="CD141" s="490">
        <f t="shared" si="10"/>
        <v>28920.323646247853</v>
      </c>
      <c r="CE141" s="490">
        <f>IF(ISERROR(VLOOKUP(A141,'20-21 Cfwds'!A:F,3,FALSE)),0,(VLOOKUP(A141,'20-21 Cfwds'!A:F,3,FALSE)))</f>
        <v>0</v>
      </c>
      <c r="CF141" s="490">
        <f>IF(ISERROR(VLOOKUP(A141,'20-21 Cfwds'!A:G,4,FALSE)),0,(VLOOKUP(A141,'20-21 Cfwds'!A:G,4,FALSE)))</f>
        <v>0</v>
      </c>
      <c r="CG141" s="490"/>
      <c r="CH141" s="490"/>
      <c r="CI141" s="531"/>
      <c r="CJ141" s="531"/>
      <c r="CK141" s="531"/>
      <c r="CL141" s="531"/>
      <c r="CM141" s="531"/>
      <c r="CN141" s="531"/>
      <c r="CO141" s="531"/>
      <c r="CP141" s="531"/>
      <c r="CQ141" s="531"/>
      <c r="CR141" s="531"/>
      <c r="CS141" s="531"/>
      <c r="CT141" s="531"/>
      <c r="CU141" s="531"/>
      <c r="CV141" s="531"/>
      <c r="CW141" s="531"/>
      <c r="CX141" s="531"/>
      <c r="CY141" s="531"/>
      <c r="CZ141" s="531"/>
      <c r="DA141" s="531"/>
      <c r="DB141" s="531"/>
      <c r="DC141" s="531"/>
      <c r="DD141" s="531"/>
      <c r="DE141" s="531"/>
      <c r="DF141" s="531"/>
      <c r="DG141" s="531"/>
      <c r="DH141" s="531"/>
      <c r="DI141" s="531"/>
      <c r="DJ141" s="531"/>
      <c r="DK141" s="531"/>
      <c r="DL141" s="531"/>
      <c r="DM141" s="531"/>
      <c r="DN141" s="531"/>
      <c r="DO141" s="531"/>
      <c r="DP141" s="531"/>
      <c r="DQ141" s="531"/>
      <c r="DR141" s="531"/>
      <c r="DS141" s="531"/>
      <c r="DT141" s="531"/>
      <c r="DU141" s="531"/>
      <c r="DV141" s="531"/>
      <c r="DW141" s="531"/>
      <c r="DX141" s="531"/>
      <c r="DY141" s="531"/>
      <c r="DZ141" s="531"/>
      <c r="EA141" s="531"/>
      <c r="EB141" s="531"/>
      <c r="EC141" s="531"/>
      <c r="ED141" s="531"/>
      <c r="EE141" s="531"/>
      <c r="EF141" s="531"/>
      <c r="EG141" s="531"/>
      <c r="EH141" s="531"/>
      <c r="EI141" s="531"/>
      <c r="EJ141" s="531"/>
      <c r="EK141" s="531"/>
      <c r="EL141" s="531"/>
      <c r="EM141" s="531"/>
      <c r="EN141" s="531"/>
      <c r="EO141" s="531"/>
      <c r="EP141" s="531"/>
      <c r="EQ141" s="531"/>
      <c r="ER141" s="531"/>
      <c r="ES141" s="531"/>
      <c r="ET141" s="531"/>
      <c r="EU141" s="531"/>
      <c r="EV141" s="531"/>
      <c r="EW141" s="531"/>
      <c r="EX141" s="531"/>
      <c r="EY141" s="531"/>
      <c r="EZ141" s="531"/>
      <c r="FA141" s="531"/>
    </row>
    <row r="142" spans="1:157" ht="15" customHeight="1">
      <c r="A142" s="486">
        <f>VLOOKUP(D142,'[18]DfE No.'!C:E,3,FALSE)</f>
        <v>30</v>
      </c>
      <c r="B142" s="486" t="str">
        <f>VLOOKUP(D142,'Adjusted Factors 22-23'!C:F,4,FALSE)</f>
        <v>Recoupment Academy</v>
      </c>
      <c r="C142" s="491">
        <v>141550</v>
      </c>
      <c r="D142" s="491">
        <v>9352073</v>
      </c>
      <c r="E142" s="492" t="s">
        <v>525</v>
      </c>
      <c r="F142" s="332">
        <v>72</v>
      </c>
      <c r="G142" s="332">
        <v>72</v>
      </c>
      <c r="H142" s="332">
        <v>0</v>
      </c>
      <c r="I142" s="125">
        <v>228961.30967999998</v>
      </c>
      <c r="J142" s="125">
        <v>0</v>
      </c>
      <c r="K142" s="125">
        <v>0</v>
      </c>
      <c r="L142" s="125">
        <v>7049.9999999999891</v>
      </c>
      <c r="M142" s="125">
        <v>0</v>
      </c>
      <c r="N142" s="125">
        <v>8849.9999999999873</v>
      </c>
      <c r="O142" s="125">
        <v>0</v>
      </c>
      <c r="P142" s="125">
        <v>1131.4285714285709</v>
      </c>
      <c r="Q142" s="125">
        <v>277.71428571428601</v>
      </c>
      <c r="R142" s="125">
        <v>0</v>
      </c>
      <c r="S142" s="125">
        <v>0</v>
      </c>
      <c r="T142" s="125">
        <v>0</v>
      </c>
      <c r="U142" s="125">
        <v>0</v>
      </c>
      <c r="V142" s="125">
        <v>0</v>
      </c>
      <c r="W142" s="125">
        <v>0</v>
      </c>
      <c r="X142" s="125">
        <v>0</v>
      </c>
      <c r="Y142" s="125">
        <v>0</v>
      </c>
      <c r="Z142" s="125">
        <v>0</v>
      </c>
      <c r="AA142" s="125">
        <v>0</v>
      </c>
      <c r="AB142" s="125">
        <v>645.7142857142868</v>
      </c>
      <c r="AC142" s="125">
        <v>0</v>
      </c>
      <c r="AD142" s="125">
        <v>0</v>
      </c>
      <c r="AE142" s="125">
        <v>23052</v>
      </c>
      <c r="AF142" s="125">
        <v>0</v>
      </c>
      <c r="AG142" s="125">
        <v>2478.9999999999986</v>
      </c>
      <c r="AH142" s="125">
        <v>0</v>
      </c>
      <c r="AI142" s="125">
        <v>121300</v>
      </c>
      <c r="AJ142" s="125">
        <v>55000</v>
      </c>
      <c r="AK142" s="125">
        <v>0</v>
      </c>
      <c r="AL142" s="125">
        <v>0</v>
      </c>
      <c r="AM142" s="125">
        <v>1792</v>
      </c>
      <c r="AN142" s="125">
        <v>0</v>
      </c>
      <c r="AO142" s="125">
        <v>0</v>
      </c>
      <c r="AP142" s="125">
        <v>0</v>
      </c>
      <c r="AQ142" s="125">
        <v>0</v>
      </c>
      <c r="AR142" s="125">
        <v>0</v>
      </c>
      <c r="AS142" s="125">
        <v>0</v>
      </c>
      <c r="AT142" s="125">
        <v>0</v>
      </c>
      <c r="AU142" s="125">
        <v>0</v>
      </c>
      <c r="AV142" s="125">
        <v>228961.30967999998</v>
      </c>
      <c r="AW142" s="125">
        <v>43485.857142857116</v>
      </c>
      <c r="AX142" s="125">
        <v>178092</v>
      </c>
      <c r="AY142" s="125">
        <v>41701.691428571416</v>
      </c>
      <c r="AZ142" s="493">
        <v>450539.16682285711</v>
      </c>
      <c r="BA142" s="493">
        <v>448747.16682285711</v>
      </c>
      <c r="BB142" s="493">
        <v>4265</v>
      </c>
      <c r="BC142" s="493">
        <v>307080</v>
      </c>
      <c r="BD142" s="493">
        <v>0</v>
      </c>
      <c r="BE142" s="493">
        <v>0</v>
      </c>
      <c r="BF142" s="493">
        <v>450539.16682285711</v>
      </c>
      <c r="BG142" s="125">
        <v>450539.16682285711</v>
      </c>
      <c r="BH142" s="125">
        <v>0</v>
      </c>
      <c r="BI142" s="493">
        <v>308872</v>
      </c>
      <c r="BJ142" s="493">
        <v>130780</v>
      </c>
      <c r="BK142" s="125">
        <v>272447.16682285711</v>
      </c>
      <c r="BL142" s="125">
        <v>3783.9884280952374</v>
      </c>
      <c r="BM142" s="125">
        <v>3295.2836390243901</v>
      </c>
      <c r="BN142" s="126">
        <v>0.14830431689805446</v>
      </c>
      <c r="BO142" s="126">
        <v>0</v>
      </c>
      <c r="BP142" s="125">
        <v>0</v>
      </c>
      <c r="BQ142" s="493">
        <v>450539.16682285711</v>
      </c>
      <c r="BR142" s="493">
        <v>6232.5995392063487</v>
      </c>
      <c r="BS142" s="493" t="s">
        <v>948</v>
      </c>
      <c r="BT142" s="493">
        <v>6257.4884280952374</v>
      </c>
      <c r="BU142" s="126">
        <v>0.1445639806570902</v>
      </c>
      <c r="BV142" s="125">
        <v>0</v>
      </c>
      <c r="BW142" s="125">
        <v>450539.16682285711</v>
      </c>
      <c r="BX142" s="125">
        <v>0</v>
      </c>
      <c r="BY142" s="125">
        <v>450539.16682285711</v>
      </c>
      <c r="BZ142" s="125">
        <v>1792</v>
      </c>
      <c r="CA142" s="125">
        <v>448747.16682285711</v>
      </c>
      <c r="CB142" s="490">
        <f t="shared" si="8"/>
        <v>0</v>
      </c>
      <c r="CC142" s="490">
        <f t="shared" si="9"/>
        <v>0</v>
      </c>
      <c r="CD142" s="490">
        <f t="shared" si="10"/>
        <v>0</v>
      </c>
      <c r="CE142" s="490">
        <f>IF(ISERROR(VLOOKUP(A142,'20-21 Cfwds'!A:F,3,FALSE)),0,(VLOOKUP(A142,'20-21 Cfwds'!A:F,3,FALSE)))</f>
        <v>0</v>
      </c>
      <c r="CF142" s="490">
        <f>IF(ISERROR(VLOOKUP(A142,'20-21 Cfwds'!A:G,4,FALSE)),0,(VLOOKUP(A142,'20-21 Cfwds'!A:G,4,FALSE)))</f>
        <v>0</v>
      </c>
      <c r="CG142" s="490"/>
      <c r="CH142" s="490"/>
      <c r="CI142" s="531"/>
      <c r="CJ142" s="531"/>
      <c r="CK142" s="531"/>
      <c r="CL142" s="531"/>
      <c r="CM142" s="531"/>
      <c r="CN142" s="531"/>
      <c r="CO142" s="531"/>
      <c r="CP142" s="531"/>
      <c r="CQ142" s="531"/>
      <c r="CR142" s="531"/>
      <c r="CS142" s="531"/>
      <c r="CT142" s="531"/>
      <c r="CU142" s="531"/>
      <c r="CV142" s="531"/>
      <c r="CW142" s="531"/>
      <c r="CX142" s="531"/>
      <c r="CY142" s="531"/>
      <c r="CZ142" s="531"/>
      <c r="DA142" s="531"/>
      <c r="DB142" s="531"/>
      <c r="DC142" s="531"/>
      <c r="DD142" s="531"/>
      <c r="DE142" s="531"/>
      <c r="DF142" s="531"/>
      <c r="DG142" s="531"/>
      <c r="DH142" s="531"/>
      <c r="DI142" s="531"/>
      <c r="DJ142" s="531"/>
      <c r="DK142" s="531"/>
      <c r="DL142" s="531"/>
      <c r="DM142" s="531"/>
      <c r="DN142" s="531"/>
      <c r="DO142" s="531"/>
      <c r="DP142" s="531"/>
      <c r="DQ142" s="531"/>
      <c r="DR142" s="531"/>
      <c r="DS142" s="531"/>
      <c r="DT142" s="531"/>
      <c r="DU142" s="531"/>
      <c r="DV142" s="531"/>
      <c r="DW142" s="531"/>
      <c r="DX142" s="531"/>
      <c r="DY142" s="531"/>
      <c r="DZ142" s="531"/>
      <c r="EA142" s="531"/>
      <c r="EB142" s="531"/>
      <c r="EC142" s="531"/>
      <c r="ED142" s="531"/>
      <c r="EE142" s="531"/>
      <c r="EF142" s="531"/>
      <c r="EG142" s="531"/>
      <c r="EH142" s="531"/>
      <c r="EI142" s="531"/>
      <c r="EJ142" s="531"/>
      <c r="EK142" s="531"/>
      <c r="EL142" s="531"/>
      <c r="EM142" s="531"/>
      <c r="EN142" s="531"/>
      <c r="EO142" s="531"/>
      <c r="EP142" s="531"/>
      <c r="EQ142" s="531"/>
      <c r="ER142" s="531"/>
      <c r="ES142" s="531"/>
      <c r="ET142" s="531"/>
      <c r="EU142" s="531"/>
      <c r="EV142" s="531"/>
      <c r="EW142" s="531"/>
      <c r="EX142" s="531"/>
      <c r="EY142" s="531"/>
      <c r="EZ142" s="531"/>
      <c r="FA142" s="531"/>
    </row>
    <row r="143" spans="1:157" ht="15" customHeight="1">
      <c r="A143" s="486">
        <f>VLOOKUP(D143,'[18]DfE No.'!C:E,3,FALSE)</f>
        <v>228</v>
      </c>
      <c r="B143" s="486" t="str">
        <f>VLOOKUP(D143,'Adjusted Factors 22-23'!C:F,4,FALSE)</f>
        <v>Recoupment Academy</v>
      </c>
      <c r="C143" s="491">
        <v>147261</v>
      </c>
      <c r="D143" s="491">
        <v>9352074</v>
      </c>
      <c r="E143" s="492" t="s">
        <v>1266</v>
      </c>
      <c r="F143" s="332">
        <v>201</v>
      </c>
      <c r="G143" s="332">
        <v>201</v>
      </c>
      <c r="H143" s="332">
        <v>0</v>
      </c>
      <c r="I143" s="125">
        <v>639183.65619000001</v>
      </c>
      <c r="J143" s="125">
        <v>0</v>
      </c>
      <c r="K143" s="125">
        <v>0</v>
      </c>
      <c r="L143" s="125">
        <v>37599.999999999978</v>
      </c>
      <c r="M143" s="125">
        <v>0</v>
      </c>
      <c r="N143" s="125">
        <v>53100.000000000022</v>
      </c>
      <c r="O143" s="125">
        <v>0</v>
      </c>
      <c r="P143" s="125">
        <v>7479.9999999999827</v>
      </c>
      <c r="Q143" s="125">
        <v>29969.999999999985</v>
      </c>
      <c r="R143" s="125">
        <v>1679.9999999999991</v>
      </c>
      <c r="S143" s="125">
        <v>920.00000000000045</v>
      </c>
      <c r="T143" s="125">
        <v>489.99999999999972</v>
      </c>
      <c r="U143" s="125">
        <v>0</v>
      </c>
      <c r="V143" s="125">
        <v>0</v>
      </c>
      <c r="W143" s="125">
        <v>0</v>
      </c>
      <c r="X143" s="125">
        <v>0</v>
      </c>
      <c r="Y143" s="125">
        <v>0</v>
      </c>
      <c r="Z143" s="125">
        <v>0</v>
      </c>
      <c r="AA143" s="125">
        <v>0</v>
      </c>
      <c r="AB143" s="125">
        <v>3955.0000000000036</v>
      </c>
      <c r="AC143" s="125">
        <v>0</v>
      </c>
      <c r="AD143" s="125">
        <v>0</v>
      </c>
      <c r="AE143" s="125">
        <v>95845.638297872341</v>
      </c>
      <c r="AF143" s="125">
        <v>0</v>
      </c>
      <c r="AG143" s="125">
        <v>56.05778894471581</v>
      </c>
      <c r="AH143" s="125">
        <v>0</v>
      </c>
      <c r="AI143" s="125">
        <v>121300</v>
      </c>
      <c r="AJ143" s="125">
        <v>0</v>
      </c>
      <c r="AK143" s="125">
        <v>0</v>
      </c>
      <c r="AL143" s="125">
        <v>0</v>
      </c>
      <c r="AM143" s="125">
        <v>3891.2</v>
      </c>
      <c r="AN143" s="125">
        <v>0</v>
      </c>
      <c r="AO143" s="125">
        <v>0</v>
      </c>
      <c r="AP143" s="125">
        <v>0</v>
      </c>
      <c r="AQ143" s="125">
        <v>0</v>
      </c>
      <c r="AR143" s="125">
        <v>0</v>
      </c>
      <c r="AS143" s="125">
        <v>0</v>
      </c>
      <c r="AT143" s="125">
        <v>0</v>
      </c>
      <c r="AU143" s="125">
        <v>0</v>
      </c>
      <c r="AV143" s="125">
        <v>639183.65619000001</v>
      </c>
      <c r="AW143" s="125">
        <v>231096.69608681704</v>
      </c>
      <c r="AX143" s="125">
        <v>125191.2</v>
      </c>
      <c r="AY143" s="125">
        <v>171460.75829787232</v>
      </c>
      <c r="AZ143" s="493">
        <v>995471.55227681703</v>
      </c>
      <c r="BA143" s="493">
        <v>991580.35227681708</v>
      </c>
      <c r="BB143" s="493">
        <v>4265</v>
      </c>
      <c r="BC143" s="493">
        <v>857265</v>
      </c>
      <c r="BD143" s="493">
        <v>0</v>
      </c>
      <c r="BE143" s="493">
        <v>0</v>
      </c>
      <c r="BF143" s="493">
        <v>995471.55227681703</v>
      </c>
      <c r="BG143" s="125">
        <v>995471.55227681703</v>
      </c>
      <c r="BH143" s="125">
        <v>0</v>
      </c>
      <c r="BI143" s="493">
        <v>861156.2</v>
      </c>
      <c r="BJ143" s="493">
        <v>735965</v>
      </c>
      <c r="BK143" s="125">
        <v>870280.35227681708</v>
      </c>
      <c r="BL143" s="125">
        <v>4329.752996402075</v>
      </c>
      <c r="BM143" s="125">
        <v>4220.9413834146344</v>
      </c>
      <c r="BN143" s="126">
        <v>2.5778991723266909E-2</v>
      </c>
      <c r="BO143" s="126">
        <v>0</v>
      </c>
      <c r="BP143" s="125">
        <v>0</v>
      </c>
      <c r="BQ143" s="493">
        <v>995471.55227681703</v>
      </c>
      <c r="BR143" s="493">
        <v>4933.2355834667515</v>
      </c>
      <c r="BS143" s="493" t="s">
        <v>948</v>
      </c>
      <c r="BT143" s="493">
        <v>4952.5947874468511</v>
      </c>
      <c r="BU143" s="126">
        <v>2.5035985669629834E-2</v>
      </c>
      <c r="BV143" s="125">
        <v>0</v>
      </c>
      <c r="BW143" s="125">
        <v>995471.55227681703</v>
      </c>
      <c r="BX143" s="125">
        <v>0</v>
      </c>
      <c r="BY143" s="125">
        <v>995471.55227681703</v>
      </c>
      <c r="BZ143" s="125">
        <v>3891.2</v>
      </c>
      <c r="CA143" s="125">
        <v>991580.35227681708</v>
      </c>
      <c r="CB143" s="490">
        <f t="shared" si="8"/>
        <v>0</v>
      </c>
      <c r="CC143" s="490">
        <f t="shared" si="9"/>
        <v>0</v>
      </c>
      <c r="CD143" s="490">
        <f t="shared" si="10"/>
        <v>0</v>
      </c>
      <c r="CE143" s="490">
        <f>IF(ISERROR(VLOOKUP(A143,'20-21 Cfwds'!A:F,3,FALSE)),0,(VLOOKUP(A143,'20-21 Cfwds'!A:F,3,FALSE)))</f>
        <v>0</v>
      </c>
      <c r="CF143" s="490">
        <f>IF(ISERROR(VLOOKUP(A143,'20-21 Cfwds'!A:G,4,FALSE)),0,(VLOOKUP(A143,'20-21 Cfwds'!A:G,4,FALSE)))</f>
        <v>0</v>
      </c>
      <c r="CG143" s="490"/>
      <c r="CH143" s="490"/>
      <c r="CI143" s="531"/>
      <c r="CJ143" s="531"/>
      <c r="CK143" s="531"/>
      <c r="CL143" s="531"/>
      <c r="CM143" s="531"/>
      <c r="CN143" s="531"/>
      <c r="CO143" s="531"/>
      <c r="CP143" s="531"/>
      <c r="CQ143" s="531"/>
      <c r="CR143" s="531"/>
      <c r="CS143" s="531"/>
      <c r="CT143" s="531"/>
      <c r="CU143" s="531"/>
      <c r="CV143" s="531"/>
      <c r="CW143" s="531"/>
      <c r="CX143" s="531"/>
      <c r="CY143" s="531"/>
      <c r="CZ143" s="531"/>
      <c r="DA143" s="531"/>
      <c r="DB143" s="531"/>
      <c r="DC143" s="531"/>
      <c r="DD143" s="531"/>
      <c r="DE143" s="531"/>
      <c r="DF143" s="531"/>
      <c r="DG143" s="531"/>
      <c r="DH143" s="531"/>
      <c r="DI143" s="531"/>
      <c r="DJ143" s="531"/>
      <c r="DK143" s="531"/>
      <c r="DL143" s="531"/>
      <c r="DM143" s="531"/>
      <c r="DN143" s="531"/>
      <c r="DO143" s="531"/>
      <c r="DP143" s="531"/>
      <c r="DQ143" s="531"/>
      <c r="DR143" s="531"/>
      <c r="DS143" s="531"/>
      <c r="DT143" s="531"/>
      <c r="DU143" s="531"/>
      <c r="DV143" s="531"/>
      <c r="DW143" s="531"/>
      <c r="DX143" s="531"/>
      <c r="DY143" s="531"/>
      <c r="DZ143" s="531"/>
      <c r="EA143" s="531"/>
      <c r="EB143" s="531"/>
      <c r="EC143" s="531"/>
      <c r="ED143" s="531"/>
      <c r="EE143" s="531"/>
      <c r="EF143" s="531"/>
      <c r="EG143" s="531"/>
      <c r="EH143" s="531"/>
      <c r="EI143" s="531"/>
      <c r="EJ143" s="531"/>
      <c r="EK143" s="531"/>
      <c r="EL143" s="531"/>
      <c r="EM143" s="531"/>
      <c r="EN143" s="531"/>
      <c r="EO143" s="531"/>
      <c r="EP143" s="531"/>
      <c r="EQ143" s="531"/>
      <c r="ER143" s="531"/>
      <c r="ES143" s="531"/>
      <c r="ET143" s="531"/>
      <c r="EU143" s="531"/>
      <c r="EV143" s="531"/>
      <c r="EW143" s="531"/>
      <c r="EX143" s="531"/>
      <c r="EY143" s="531"/>
      <c r="EZ143" s="531"/>
      <c r="FA143" s="531"/>
    </row>
    <row r="144" spans="1:157" ht="15" customHeight="1">
      <c r="A144" s="486">
        <f>VLOOKUP(D144,'[18]DfE No.'!C:E,3,FALSE)</f>
        <v>234</v>
      </c>
      <c r="B144" s="486" t="str">
        <f>VLOOKUP(D144,'Adjusted Factors 22-23'!C:F,4,FALSE)</f>
        <v>Recoupment Academy</v>
      </c>
      <c r="C144" s="491">
        <v>147239</v>
      </c>
      <c r="D144" s="491">
        <v>9352075</v>
      </c>
      <c r="E144" s="492" t="s">
        <v>1267</v>
      </c>
      <c r="F144" s="332">
        <v>96</v>
      </c>
      <c r="G144" s="332">
        <v>96</v>
      </c>
      <c r="H144" s="332">
        <v>0</v>
      </c>
      <c r="I144" s="125">
        <v>305281.74624000001</v>
      </c>
      <c r="J144" s="125">
        <v>0</v>
      </c>
      <c r="K144" s="125">
        <v>0</v>
      </c>
      <c r="L144" s="125">
        <v>12690</v>
      </c>
      <c r="M144" s="125">
        <v>0</v>
      </c>
      <c r="N144" s="125">
        <v>15930</v>
      </c>
      <c r="O144" s="125">
        <v>0</v>
      </c>
      <c r="P144" s="125">
        <v>2860.0000000000068</v>
      </c>
      <c r="Q144" s="125">
        <v>15660.000000000007</v>
      </c>
      <c r="R144" s="125">
        <v>420.00000000000142</v>
      </c>
      <c r="S144" s="125">
        <v>0</v>
      </c>
      <c r="T144" s="125">
        <v>490.00000000000165</v>
      </c>
      <c r="U144" s="125">
        <v>0</v>
      </c>
      <c r="V144" s="125">
        <v>0</v>
      </c>
      <c r="W144" s="125">
        <v>0</v>
      </c>
      <c r="X144" s="125">
        <v>0</v>
      </c>
      <c r="Y144" s="125">
        <v>0</v>
      </c>
      <c r="Z144" s="125">
        <v>0</v>
      </c>
      <c r="AA144" s="125">
        <v>0</v>
      </c>
      <c r="AB144" s="125">
        <v>8095.522388059725</v>
      </c>
      <c r="AC144" s="125">
        <v>0</v>
      </c>
      <c r="AD144" s="125">
        <v>0</v>
      </c>
      <c r="AE144" s="125">
        <v>30307.210164107986</v>
      </c>
      <c r="AF144" s="125">
        <v>0</v>
      </c>
      <c r="AG144" s="125">
        <v>0</v>
      </c>
      <c r="AH144" s="125">
        <v>0</v>
      </c>
      <c r="AI144" s="125">
        <v>121300</v>
      </c>
      <c r="AJ144" s="125">
        <v>0</v>
      </c>
      <c r="AK144" s="125">
        <v>0</v>
      </c>
      <c r="AL144" s="125">
        <v>0</v>
      </c>
      <c r="AM144" s="125">
        <v>3148.8</v>
      </c>
      <c r="AN144" s="125">
        <v>0</v>
      </c>
      <c r="AO144" s="125">
        <v>0</v>
      </c>
      <c r="AP144" s="125">
        <v>0</v>
      </c>
      <c r="AQ144" s="125">
        <v>0</v>
      </c>
      <c r="AR144" s="125">
        <v>0</v>
      </c>
      <c r="AS144" s="125">
        <v>0</v>
      </c>
      <c r="AT144" s="125">
        <v>0</v>
      </c>
      <c r="AU144" s="125">
        <v>0</v>
      </c>
      <c r="AV144" s="125">
        <v>305281.74624000001</v>
      </c>
      <c r="AW144" s="125">
        <v>86452.732552167727</v>
      </c>
      <c r="AX144" s="125">
        <v>124448.8</v>
      </c>
      <c r="AY144" s="125">
        <v>64327.330164107996</v>
      </c>
      <c r="AZ144" s="493">
        <v>516183.27879216772</v>
      </c>
      <c r="BA144" s="493">
        <v>513034.47879216773</v>
      </c>
      <c r="BB144" s="493">
        <v>4265</v>
      </c>
      <c r="BC144" s="493">
        <v>409440</v>
      </c>
      <c r="BD144" s="493">
        <v>0</v>
      </c>
      <c r="BE144" s="493">
        <v>0</v>
      </c>
      <c r="BF144" s="493">
        <v>516183.27879216772</v>
      </c>
      <c r="BG144" s="125">
        <v>516183.27879216766</v>
      </c>
      <c r="BH144" s="125">
        <v>0</v>
      </c>
      <c r="BI144" s="493">
        <v>412588.79999999999</v>
      </c>
      <c r="BJ144" s="493">
        <v>288140</v>
      </c>
      <c r="BK144" s="125">
        <v>391734.47879216773</v>
      </c>
      <c r="BL144" s="125">
        <v>4080.5674874184137</v>
      </c>
      <c r="BM144" s="125">
        <v>4090.6895973214278</v>
      </c>
      <c r="BN144" s="126">
        <v>-2.4744262946868266E-3</v>
      </c>
      <c r="BO144" s="126">
        <v>2.0974426294686824E-2</v>
      </c>
      <c r="BP144" s="125">
        <v>8236.7872755321987</v>
      </c>
      <c r="BQ144" s="493">
        <v>524420.06606769993</v>
      </c>
      <c r="BR144" s="493">
        <v>5429.9090215385413</v>
      </c>
      <c r="BS144" s="493" t="s">
        <v>948</v>
      </c>
      <c r="BT144" s="493">
        <v>5462.7090215385406</v>
      </c>
      <c r="BU144" s="126">
        <v>5.0149455656310682E-2</v>
      </c>
      <c r="BV144" s="125">
        <v>0</v>
      </c>
      <c r="BW144" s="125">
        <v>524420.06606769993</v>
      </c>
      <c r="BX144" s="125">
        <v>0</v>
      </c>
      <c r="BY144" s="125">
        <v>524420.06606769993</v>
      </c>
      <c r="BZ144" s="125">
        <v>3148.8</v>
      </c>
      <c r="CA144" s="125">
        <v>521271.26606769994</v>
      </c>
      <c r="CB144" s="490">
        <f t="shared" si="8"/>
        <v>0</v>
      </c>
      <c r="CC144" s="490">
        <f t="shared" si="9"/>
        <v>0</v>
      </c>
      <c r="CD144" s="490">
        <f t="shared" si="10"/>
        <v>0</v>
      </c>
      <c r="CE144" s="490">
        <f>IF(ISERROR(VLOOKUP(A144,'20-21 Cfwds'!A:F,3,FALSE)),0,(VLOOKUP(A144,'20-21 Cfwds'!A:F,3,FALSE)))</f>
        <v>0</v>
      </c>
      <c r="CF144" s="490">
        <f>IF(ISERROR(VLOOKUP(A144,'20-21 Cfwds'!A:G,4,FALSE)),0,(VLOOKUP(A144,'20-21 Cfwds'!A:G,4,FALSE)))</f>
        <v>0</v>
      </c>
      <c r="CG144" s="490"/>
      <c r="CH144" s="490"/>
      <c r="CI144" s="531"/>
      <c r="CJ144" s="531"/>
      <c r="CK144" s="531"/>
      <c r="CL144" s="531"/>
      <c r="CM144" s="531"/>
      <c r="CN144" s="531"/>
      <c r="CO144" s="531"/>
      <c r="CP144" s="531"/>
      <c r="CQ144" s="531"/>
      <c r="CR144" s="531"/>
      <c r="CS144" s="531"/>
      <c r="CT144" s="531"/>
      <c r="CU144" s="531"/>
      <c r="CV144" s="531"/>
      <c r="CW144" s="531"/>
      <c r="CX144" s="531"/>
      <c r="CY144" s="531"/>
      <c r="CZ144" s="531"/>
      <c r="DA144" s="531"/>
      <c r="DB144" s="531"/>
      <c r="DC144" s="531"/>
      <c r="DD144" s="531"/>
      <c r="DE144" s="531"/>
      <c r="DF144" s="531"/>
      <c r="DG144" s="531"/>
      <c r="DH144" s="531"/>
      <c r="DI144" s="531"/>
      <c r="DJ144" s="531"/>
      <c r="DK144" s="531"/>
      <c r="DL144" s="531"/>
      <c r="DM144" s="531"/>
      <c r="DN144" s="531"/>
      <c r="DO144" s="531"/>
      <c r="DP144" s="531"/>
      <c r="DQ144" s="531"/>
      <c r="DR144" s="531"/>
      <c r="DS144" s="531"/>
      <c r="DT144" s="531"/>
      <c r="DU144" s="531"/>
      <c r="DV144" s="531"/>
      <c r="DW144" s="531"/>
      <c r="DX144" s="531"/>
      <c r="DY144" s="531"/>
      <c r="DZ144" s="531"/>
      <c r="EA144" s="531"/>
      <c r="EB144" s="531"/>
      <c r="EC144" s="531"/>
      <c r="ED144" s="531"/>
      <c r="EE144" s="531"/>
      <c r="EF144" s="531"/>
      <c r="EG144" s="531"/>
      <c r="EH144" s="531"/>
      <c r="EI144" s="531"/>
      <c r="EJ144" s="531"/>
      <c r="EK144" s="531"/>
      <c r="EL144" s="531"/>
      <c r="EM144" s="531"/>
      <c r="EN144" s="531"/>
      <c r="EO144" s="531"/>
      <c r="EP144" s="531"/>
      <c r="EQ144" s="531"/>
      <c r="ER144" s="531"/>
      <c r="ES144" s="531"/>
      <c r="ET144" s="531"/>
      <c r="EU144" s="531"/>
      <c r="EV144" s="531"/>
      <c r="EW144" s="531"/>
      <c r="EX144" s="531"/>
      <c r="EY144" s="531"/>
      <c r="EZ144" s="531"/>
      <c r="FA144" s="531"/>
    </row>
    <row r="145" spans="1:157" ht="15" customHeight="1">
      <c r="A145" s="486">
        <f>VLOOKUP(D145,'[18]DfE No.'!C:E,3,FALSE)</f>
        <v>8</v>
      </c>
      <c r="B145" s="486" t="str">
        <f>VLOOKUP(D145,'Adjusted Factors 22-23'!C:F,4,FALSE)</f>
        <v>Recoupment Academy</v>
      </c>
      <c r="C145" s="491">
        <v>142017</v>
      </c>
      <c r="D145" s="491">
        <v>9352078</v>
      </c>
      <c r="E145" s="492" t="s">
        <v>474</v>
      </c>
      <c r="F145" s="332">
        <v>187</v>
      </c>
      <c r="G145" s="332">
        <v>187</v>
      </c>
      <c r="H145" s="332">
        <v>0</v>
      </c>
      <c r="I145" s="125">
        <v>594663.40152999992</v>
      </c>
      <c r="J145" s="125">
        <v>0</v>
      </c>
      <c r="K145" s="125">
        <v>0</v>
      </c>
      <c r="L145" s="125">
        <v>38070.000000000022</v>
      </c>
      <c r="M145" s="125">
        <v>0</v>
      </c>
      <c r="N145" s="125">
        <v>49560.000000000015</v>
      </c>
      <c r="O145" s="125">
        <v>0</v>
      </c>
      <c r="P145" s="125">
        <v>219.99999999999997</v>
      </c>
      <c r="Q145" s="125">
        <v>6750.0000000000236</v>
      </c>
      <c r="R145" s="125">
        <v>839.99999999999989</v>
      </c>
      <c r="S145" s="125">
        <v>28060.000000000022</v>
      </c>
      <c r="T145" s="125">
        <v>0</v>
      </c>
      <c r="U145" s="125">
        <v>0</v>
      </c>
      <c r="V145" s="125">
        <v>0</v>
      </c>
      <c r="W145" s="125">
        <v>0</v>
      </c>
      <c r="X145" s="125">
        <v>0</v>
      </c>
      <c r="Y145" s="125">
        <v>0</v>
      </c>
      <c r="Z145" s="125">
        <v>0</v>
      </c>
      <c r="AA145" s="125">
        <v>0</v>
      </c>
      <c r="AB145" s="125">
        <v>632.66467065868278</v>
      </c>
      <c r="AC145" s="125">
        <v>0</v>
      </c>
      <c r="AD145" s="125">
        <v>0</v>
      </c>
      <c r="AE145" s="125">
        <v>55674.491017964079</v>
      </c>
      <c r="AF145" s="125">
        <v>0</v>
      </c>
      <c r="AG145" s="125">
        <v>4421.4999999999991</v>
      </c>
      <c r="AH145" s="125">
        <v>0</v>
      </c>
      <c r="AI145" s="125">
        <v>121300</v>
      </c>
      <c r="AJ145" s="125">
        <v>0</v>
      </c>
      <c r="AK145" s="125">
        <v>0</v>
      </c>
      <c r="AL145" s="125">
        <v>0</v>
      </c>
      <c r="AM145" s="125">
        <v>5324.8</v>
      </c>
      <c r="AN145" s="125">
        <v>0</v>
      </c>
      <c r="AO145" s="125">
        <v>0</v>
      </c>
      <c r="AP145" s="125">
        <v>0</v>
      </c>
      <c r="AQ145" s="125">
        <v>0</v>
      </c>
      <c r="AR145" s="125">
        <v>0</v>
      </c>
      <c r="AS145" s="125">
        <v>0</v>
      </c>
      <c r="AT145" s="125">
        <v>0</v>
      </c>
      <c r="AU145" s="125">
        <v>0</v>
      </c>
      <c r="AV145" s="125">
        <v>594663.40152999992</v>
      </c>
      <c r="AW145" s="125">
        <v>184228.65568862285</v>
      </c>
      <c r="AX145" s="125">
        <v>126624.8</v>
      </c>
      <c r="AY145" s="125">
        <v>127419.61101796411</v>
      </c>
      <c r="AZ145" s="493">
        <v>905516.85721862281</v>
      </c>
      <c r="BA145" s="493">
        <v>900192.05721862277</v>
      </c>
      <c r="BB145" s="493">
        <v>4265</v>
      </c>
      <c r="BC145" s="493">
        <v>797555</v>
      </c>
      <c r="BD145" s="493">
        <v>0</v>
      </c>
      <c r="BE145" s="493">
        <v>0</v>
      </c>
      <c r="BF145" s="493">
        <v>905516.85721862281</v>
      </c>
      <c r="BG145" s="125">
        <v>905516.8572186227</v>
      </c>
      <c r="BH145" s="125">
        <v>0</v>
      </c>
      <c r="BI145" s="493">
        <v>802879.8</v>
      </c>
      <c r="BJ145" s="493">
        <v>676255</v>
      </c>
      <c r="BK145" s="125">
        <v>778892.05721862277</v>
      </c>
      <c r="BL145" s="125">
        <v>4165.1981669445067</v>
      </c>
      <c r="BM145" s="125">
        <v>4121.9462165775403</v>
      </c>
      <c r="BN145" s="126">
        <v>1.0493089452020697E-2</v>
      </c>
      <c r="BO145" s="126">
        <v>8.0069105479793016E-3</v>
      </c>
      <c r="BP145" s="125">
        <v>6171.7582176272817</v>
      </c>
      <c r="BQ145" s="493">
        <v>911688.61543625011</v>
      </c>
      <c r="BR145" s="493">
        <v>4846.8653231885028</v>
      </c>
      <c r="BS145" s="493" t="s">
        <v>948</v>
      </c>
      <c r="BT145" s="493">
        <v>4875.3401894986637</v>
      </c>
      <c r="BU145" s="126">
        <v>1.5889699383291322E-2</v>
      </c>
      <c r="BV145" s="125">
        <v>0</v>
      </c>
      <c r="BW145" s="125">
        <v>911688.61543625011</v>
      </c>
      <c r="BX145" s="125">
        <v>0</v>
      </c>
      <c r="BY145" s="125">
        <v>911688.61543625011</v>
      </c>
      <c r="BZ145" s="125">
        <v>5324.8</v>
      </c>
      <c r="CA145" s="125">
        <v>906363.81543625006</v>
      </c>
      <c r="CB145" s="490">
        <f t="shared" si="8"/>
        <v>0</v>
      </c>
      <c r="CC145" s="490">
        <f t="shared" si="9"/>
        <v>0</v>
      </c>
      <c r="CD145" s="490">
        <f t="shared" si="10"/>
        <v>0</v>
      </c>
      <c r="CE145" s="490">
        <f>IF(ISERROR(VLOOKUP(A145,'20-21 Cfwds'!A:F,3,FALSE)),0,(VLOOKUP(A145,'20-21 Cfwds'!A:F,3,FALSE)))</f>
        <v>0</v>
      </c>
      <c r="CF145" s="490">
        <f>IF(ISERROR(VLOOKUP(A145,'20-21 Cfwds'!A:G,4,FALSE)),0,(VLOOKUP(A145,'20-21 Cfwds'!A:G,4,FALSE)))</f>
        <v>0</v>
      </c>
      <c r="CG145" s="490"/>
      <c r="CH145" s="490"/>
      <c r="CI145" s="531"/>
      <c r="CJ145" s="531"/>
      <c r="CK145" s="531"/>
      <c r="CL145" s="531"/>
      <c r="CM145" s="531"/>
      <c r="CN145" s="531"/>
      <c r="CO145" s="531"/>
      <c r="CP145" s="531"/>
      <c r="CQ145" s="531"/>
      <c r="CR145" s="531"/>
      <c r="CS145" s="531"/>
      <c r="CT145" s="531"/>
      <c r="CU145" s="531"/>
      <c r="CV145" s="531"/>
      <c r="CW145" s="531"/>
      <c r="CX145" s="531"/>
      <c r="CY145" s="531"/>
      <c r="CZ145" s="531"/>
      <c r="DA145" s="531"/>
      <c r="DB145" s="531"/>
      <c r="DC145" s="531"/>
      <c r="DD145" s="531"/>
      <c r="DE145" s="531"/>
      <c r="DF145" s="531"/>
      <c r="DG145" s="531"/>
      <c r="DH145" s="531"/>
      <c r="DI145" s="531"/>
      <c r="DJ145" s="531"/>
      <c r="DK145" s="531"/>
      <c r="DL145" s="531"/>
      <c r="DM145" s="531"/>
      <c r="DN145" s="531"/>
      <c r="DO145" s="531"/>
      <c r="DP145" s="531"/>
      <c r="DQ145" s="531"/>
      <c r="DR145" s="531"/>
      <c r="DS145" s="531"/>
      <c r="DT145" s="531"/>
      <c r="DU145" s="531"/>
      <c r="DV145" s="531"/>
      <c r="DW145" s="531"/>
      <c r="DX145" s="531"/>
      <c r="DY145" s="531"/>
      <c r="DZ145" s="531"/>
      <c r="EA145" s="531"/>
      <c r="EB145" s="531"/>
      <c r="EC145" s="531"/>
      <c r="ED145" s="531"/>
      <c r="EE145" s="531"/>
      <c r="EF145" s="531"/>
      <c r="EG145" s="531"/>
      <c r="EH145" s="531"/>
      <c r="EI145" s="531"/>
      <c r="EJ145" s="531"/>
      <c r="EK145" s="531"/>
      <c r="EL145" s="531"/>
      <c r="EM145" s="531"/>
      <c r="EN145" s="531"/>
      <c r="EO145" s="531"/>
      <c r="EP145" s="531"/>
      <c r="EQ145" s="531"/>
      <c r="ER145" s="531"/>
      <c r="ES145" s="531"/>
      <c r="ET145" s="531"/>
      <c r="EU145" s="531"/>
      <c r="EV145" s="531"/>
      <c r="EW145" s="531"/>
      <c r="EX145" s="531"/>
      <c r="EY145" s="531"/>
      <c r="EZ145" s="531"/>
      <c r="FA145" s="531"/>
    </row>
    <row r="146" spans="1:157" ht="15" customHeight="1">
      <c r="A146" s="486">
        <f>VLOOKUP(D146,'[18]DfE No.'!C:E,3,FALSE)</f>
        <v>41</v>
      </c>
      <c r="B146" s="486" t="str">
        <f>VLOOKUP(D146,'Adjusted Factors 22-23'!C:F,4,FALSE)</f>
        <v>Recoupment Academy</v>
      </c>
      <c r="C146" s="491">
        <v>144444</v>
      </c>
      <c r="D146" s="491">
        <v>9352080</v>
      </c>
      <c r="E146" s="492" t="s">
        <v>140</v>
      </c>
      <c r="F146" s="332">
        <v>295</v>
      </c>
      <c r="G146" s="332">
        <v>295</v>
      </c>
      <c r="H146" s="332">
        <v>0</v>
      </c>
      <c r="I146" s="125">
        <v>938105.36604999995</v>
      </c>
      <c r="J146" s="125">
        <v>0</v>
      </c>
      <c r="K146" s="125">
        <v>0</v>
      </c>
      <c r="L146" s="125">
        <v>41829.999999999956</v>
      </c>
      <c r="M146" s="125">
        <v>0</v>
      </c>
      <c r="N146" s="125">
        <v>56050.000000000044</v>
      </c>
      <c r="O146" s="125">
        <v>0</v>
      </c>
      <c r="P146" s="125">
        <v>37876.791808873713</v>
      </c>
      <c r="Q146" s="125">
        <v>0</v>
      </c>
      <c r="R146" s="125">
        <v>0</v>
      </c>
      <c r="S146" s="125">
        <v>0</v>
      </c>
      <c r="T146" s="125">
        <v>0</v>
      </c>
      <c r="U146" s="125">
        <v>0</v>
      </c>
      <c r="V146" s="125">
        <v>0</v>
      </c>
      <c r="W146" s="125">
        <v>0</v>
      </c>
      <c r="X146" s="125">
        <v>0</v>
      </c>
      <c r="Y146" s="125">
        <v>0</v>
      </c>
      <c r="Z146" s="125">
        <v>0</v>
      </c>
      <c r="AA146" s="125">
        <v>0</v>
      </c>
      <c r="AB146" s="125">
        <v>1945.6225680933912</v>
      </c>
      <c r="AC146" s="125">
        <v>0</v>
      </c>
      <c r="AD146" s="125">
        <v>0</v>
      </c>
      <c r="AE146" s="125">
        <v>93235.823754789264</v>
      </c>
      <c r="AF146" s="125">
        <v>0</v>
      </c>
      <c r="AG146" s="125">
        <v>0</v>
      </c>
      <c r="AH146" s="125">
        <v>0</v>
      </c>
      <c r="AI146" s="125">
        <v>121300</v>
      </c>
      <c r="AJ146" s="125">
        <v>0</v>
      </c>
      <c r="AK146" s="125">
        <v>0</v>
      </c>
      <c r="AL146" s="125">
        <v>0</v>
      </c>
      <c r="AM146" s="125">
        <v>6144</v>
      </c>
      <c r="AN146" s="125">
        <v>0</v>
      </c>
      <c r="AO146" s="125">
        <v>0</v>
      </c>
      <c r="AP146" s="125">
        <v>0</v>
      </c>
      <c r="AQ146" s="125">
        <v>0</v>
      </c>
      <c r="AR146" s="125">
        <v>0</v>
      </c>
      <c r="AS146" s="125">
        <v>0</v>
      </c>
      <c r="AT146" s="125">
        <v>0</v>
      </c>
      <c r="AU146" s="125">
        <v>0</v>
      </c>
      <c r="AV146" s="125">
        <v>938105.36604999995</v>
      </c>
      <c r="AW146" s="125">
        <v>230938.23813175637</v>
      </c>
      <c r="AX146" s="125">
        <v>127444</v>
      </c>
      <c r="AY146" s="125">
        <v>171109.33965922613</v>
      </c>
      <c r="AZ146" s="493">
        <v>1296487.6041817563</v>
      </c>
      <c r="BA146" s="493">
        <v>1290343.6041817563</v>
      </c>
      <c r="BB146" s="493">
        <v>4265</v>
      </c>
      <c r="BC146" s="493">
        <v>1258175</v>
      </c>
      <c r="BD146" s="493">
        <v>0</v>
      </c>
      <c r="BE146" s="493">
        <v>0</v>
      </c>
      <c r="BF146" s="493">
        <v>1296487.6041817563</v>
      </c>
      <c r="BG146" s="125">
        <v>1296487.6041817565</v>
      </c>
      <c r="BH146" s="125">
        <v>0</v>
      </c>
      <c r="BI146" s="493">
        <v>1264319</v>
      </c>
      <c r="BJ146" s="493">
        <v>1136875</v>
      </c>
      <c r="BK146" s="125">
        <v>1169043.6041817563</v>
      </c>
      <c r="BL146" s="125">
        <v>3962.8596751923942</v>
      </c>
      <c r="BM146" s="125">
        <v>3811.38321010453</v>
      </c>
      <c r="BN146" s="126">
        <v>3.9743173734479942E-2</v>
      </c>
      <c r="BO146" s="126">
        <v>0</v>
      </c>
      <c r="BP146" s="125">
        <v>0</v>
      </c>
      <c r="BQ146" s="493">
        <v>1296487.6041817563</v>
      </c>
      <c r="BR146" s="493">
        <v>4374.0461158703602</v>
      </c>
      <c r="BS146" s="493" t="s">
        <v>948</v>
      </c>
      <c r="BT146" s="493">
        <v>4394.8732345144281</v>
      </c>
      <c r="BU146" s="126">
        <v>3.2766132146822002E-2</v>
      </c>
      <c r="BV146" s="125">
        <v>0</v>
      </c>
      <c r="BW146" s="125">
        <v>1296487.6041817563</v>
      </c>
      <c r="BX146" s="125">
        <v>0</v>
      </c>
      <c r="BY146" s="125">
        <v>1296487.6041817563</v>
      </c>
      <c r="BZ146" s="125">
        <v>6144</v>
      </c>
      <c r="CA146" s="125">
        <v>1290343.6041817563</v>
      </c>
      <c r="CB146" s="490">
        <f t="shared" si="8"/>
        <v>0</v>
      </c>
      <c r="CC146" s="490">
        <f t="shared" si="9"/>
        <v>0</v>
      </c>
      <c r="CD146" s="490">
        <f t="shared" si="10"/>
        <v>0</v>
      </c>
      <c r="CE146" s="490">
        <f>IF(ISERROR(VLOOKUP(A146,'20-21 Cfwds'!A:F,3,FALSE)),0,(VLOOKUP(A146,'20-21 Cfwds'!A:F,3,FALSE)))</f>
        <v>0</v>
      </c>
      <c r="CF146" s="490">
        <f>IF(ISERROR(VLOOKUP(A146,'20-21 Cfwds'!A:G,4,FALSE)),0,(VLOOKUP(A146,'20-21 Cfwds'!A:G,4,FALSE)))</f>
        <v>0</v>
      </c>
      <c r="CG146" s="490"/>
      <c r="CH146" s="490"/>
      <c r="CI146" s="531"/>
      <c r="CJ146" s="531"/>
      <c r="CK146" s="531"/>
      <c r="CL146" s="531"/>
      <c r="CM146" s="531"/>
      <c r="CN146" s="531"/>
      <c r="CO146" s="531"/>
      <c r="CP146" s="531"/>
      <c r="CQ146" s="531"/>
      <c r="CR146" s="531"/>
      <c r="CS146" s="531"/>
      <c r="CT146" s="531"/>
      <c r="CU146" s="531"/>
      <c r="CV146" s="531"/>
      <c r="CW146" s="531"/>
      <c r="CX146" s="531"/>
      <c r="CY146" s="531"/>
      <c r="CZ146" s="531"/>
      <c r="DA146" s="531"/>
      <c r="DB146" s="531"/>
      <c r="DC146" s="531"/>
      <c r="DD146" s="531"/>
      <c r="DE146" s="531"/>
      <c r="DF146" s="531"/>
      <c r="DG146" s="531"/>
      <c r="DH146" s="531"/>
      <c r="DI146" s="531"/>
      <c r="DJ146" s="531"/>
      <c r="DK146" s="531"/>
      <c r="DL146" s="531"/>
      <c r="DM146" s="531"/>
      <c r="DN146" s="531"/>
      <c r="DO146" s="531"/>
      <c r="DP146" s="531"/>
      <c r="DQ146" s="531"/>
      <c r="DR146" s="531"/>
      <c r="DS146" s="531"/>
      <c r="DT146" s="531"/>
      <c r="DU146" s="531"/>
      <c r="DV146" s="531"/>
      <c r="DW146" s="531"/>
      <c r="DX146" s="531"/>
      <c r="DY146" s="531"/>
      <c r="DZ146" s="531"/>
      <c r="EA146" s="531"/>
      <c r="EB146" s="531"/>
      <c r="EC146" s="531"/>
      <c r="ED146" s="531"/>
      <c r="EE146" s="531"/>
      <c r="EF146" s="531"/>
      <c r="EG146" s="531"/>
      <c r="EH146" s="531"/>
      <c r="EI146" s="531"/>
      <c r="EJ146" s="531"/>
      <c r="EK146" s="531"/>
      <c r="EL146" s="531"/>
      <c r="EM146" s="531"/>
      <c r="EN146" s="531"/>
      <c r="EO146" s="531"/>
      <c r="EP146" s="531"/>
      <c r="EQ146" s="531"/>
      <c r="ER146" s="531"/>
      <c r="ES146" s="531"/>
      <c r="ET146" s="531"/>
      <c r="EU146" s="531"/>
      <c r="EV146" s="531"/>
      <c r="EW146" s="531"/>
      <c r="EX146" s="531"/>
      <c r="EY146" s="531"/>
      <c r="EZ146" s="531"/>
      <c r="FA146" s="531"/>
    </row>
    <row r="147" spans="1:157" ht="15" customHeight="1">
      <c r="A147" s="486">
        <f>VLOOKUP(D147,'[18]DfE No.'!C:E,3,FALSE)</f>
        <v>242</v>
      </c>
      <c r="B147" s="486" t="str">
        <f>VLOOKUP(D147,'Adjusted Factors 22-23'!C:F,4,FALSE)</f>
        <v>Recoupment Academy</v>
      </c>
      <c r="C147" s="491">
        <v>144850</v>
      </c>
      <c r="D147" s="491">
        <v>9352083</v>
      </c>
      <c r="E147" s="492" t="s">
        <v>251</v>
      </c>
      <c r="F147" s="332">
        <v>103</v>
      </c>
      <c r="G147" s="332">
        <v>103</v>
      </c>
      <c r="H147" s="332">
        <v>0</v>
      </c>
      <c r="I147" s="125">
        <v>327541.87357</v>
      </c>
      <c r="J147" s="125">
        <v>0</v>
      </c>
      <c r="K147" s="125">
        <v>0</v>
      </c>
      <c r="L147" s="125">
        <v>1880.0000000000009</v>
      </c>
      <c r="M147" s="125">
        <v>0</v>
      </c>
      <c r="N147" s="125">
        <v>2360.0000000000009</v>
      </c>
      <c r="O147" s="125">
        <v>0</v>
      </c>
      <c r="P147" s="125">
        <v>220</v>
      </c>
      <c r="Q147" s="125">
        <v>0</v>
      </c>
      <c r="R147" s="125">
        <v>0</v>
      </c>
      <c r="S147" s="125">
        <v>1379.9999999999995</v>
      </c>
      <c r="T147" s="125">
        <v>0</v>
      </c>
      <c r="U147" s="125">
        <v>0</v>
      </c>
      <c r="V147" s="125">
        <v>0</v>
      </c>
      <c r="W147" s="125">
        <v>0</v>
      </c>
      <c r="X147" s="125">
        <v>0</v>
      </c>
      <c r="Y147" s="125">
        <v>0</v>
      </c>
      <c r="Z147" s="125">
        <v>0</v>
      </c>
      <c r="AA147" s="125">
        <v>0</v>
      </c>
      <c r="AB147" s="125">
        <v>653.87640449438334</v>
      </c>
      <c r="AC147" s="125">
        <v>0</v>
      </c>
      <c r="AD147" s="125">
        <v>0</v>
      </c>
      <c r="AE147" s="125">
        <v>38796.666666666664</v>
      </c>
      <c r="AF147" s="125">
        <v>0</v>
      </c>
      <c r="AG147" s="125">
        <v>0</v>
      </c>
      <c r="AH147" s="125">
        <v>0</v>
      </c>
      <c r="AI147" s="125">
        <v>121300</v>
      </c>
      <c r="AJ147" s="125">
        <v>34365.821094793057</v>
      </c>
      <c r="AK147" s="125">
        <v>0</v>
      </c>
      <c r="AL147" s="125">
        <v>0</v>
      </c>
      <c r="AM147" s="125">
        <v>2124.8000000000002</v>
      </c>
      <c r="AN147" s="125">
        <v>0</v>
      </c>
      <c r="AO147" s="125">
        <v>0</v>
      </c>
      <c r="AP147" s="125">
        <v>0</v>
      </c>
      <c r="AQ147" s="125">
        <v>0</v>
      </c>
      <c r="AR147" s="125">
        <v>0</v>
      </c>
      <c r="AS147" s="125">
        <v>0</v>
      </c>
      <c r="AT147" s="125">
        <v>0</v>
      </c>
      <c r="AU147" s="125">
        <v>0</v>
      </c>
      <c r="AV147" s="125">
        <v>327541.87357</v>
      </c>
      <c r="AW147" s="125">
        <v>45290.543071161053</v>
      </c>
      <c r="AX147" s="125">
        <v>157790.62109479305</v>
      </c>
      <c r="AY147" s="125">
        <v>51711.786666666667</v>
      </c>
      <c r="AZ147" s="493">
        <v>530623.03773595416</v>
      </c>
      <c r="BA147" s="493">
        <v>528498.23773595411</v>
      </c>
      <c r="BB147" s="493">
        <v>4265</v>
      </c>
      <c r="BC147" s="493">
        <v>439295</v>
      </c>
      <c r="BD147" s="493">
        <v>0</v>
      </c>
      <c r="BE147" s="493">
        <v>0</v>
      </c>
      <c r="BF147" s="493">
        <v>530623.03773595416</v>
      </c>
      <c r="BG147" s="125">
        <v>530623.03773595416</v>
      </c>
      <c r="BH147" s="125">
        <v>0</v>
      </c>
      <c r="BI147" s="493">
        <v>441419.8</v>
      </c>
      <c r="BJ147" s="493">
        <v>283629.17890520691</v>
      </c>
      <c r="BK147" s="125">
        <v>372832.41664116114</v>
      </c>
      <c r="BL147" s="125">
        <v>3619.7322003996228</v>
      </c>
      <c r="BM147" s="125">
        <v>3073.6245057638757</v>
      </c>
      <c r="BN147" s="126">
        <v>0.17767547519602597</v>
      </c>
      <c r="BO147" s="126">
        <v>0</v>
      </c>
      <c r="BP147" s="125">
        <v>0</v>
      </c>
      <c r="BQ147" s="493">
        <v>530623.03773595416</v>
      </c>
      <c r="BR147" s="493">
        <v>5131.0508518053794</v>
      </c>
      <c r="BS147" s="493" t="s">
        <v>948</v>
      </c>
      <c r="BT147" s="493">
        <v>5151.6799780189722</v>
      </c>
      <c r="BU147" s="126">
        <v>0.12570767787372672</v>
      </c>
      <c r="BV147" s="125">
        <v>0</v>
      </c>
      <c r="BW147" s="125">
        <v>530623.03773595416</v>
      </c>
      <c r="BX147" s="125">
        <v>0</v>
      </c>
      <c r="BY147" s="125">
        <v>530623.03773595416</v>
      </c>
      <c r="BZ147" s="125">
        <v>2124.8000000000002</v>
      </c>
      <c r="CA147" s="125">
        <v>528498.23773595411</v>
      </c>
      <c r="CB147" s="490">
        <f t="shared" si="8"/>
        <v>0</v>
      </c>
      <c r="CC147" s="490">
        <f t="shared" si="9"/>
        <v>0</v>
      </c>
      <c r="CD147" s="490">
        <f t="shared" si="10"/>
        <v>0</v>
      </c>
      <c r="CE147" s="490">
        <f>IF(ISERROR(VLOOKUP(A147,'20-21 Cfwds'!A:F,3,FALSE)),0,(VLOOKUP(A147,'20-21 Cfwds'!A:F,3,FALSE)))</f>
        <v>0</v>
      </c>
      <c r="CF147" s="490">
        <f>IF(ISERROR(VLOOKUP(A147,'20-21 Cfwds'!A:G,4,FALSE)),0,(VLOOKUP(A147,'20-21 Cfwds'!A:G,4,FALSE)))</f>
        <v>0</v>
      </c>
      <c r="CG147" s="490"/>
      <c r="CH147" s="490"/>
      <c r="CI147" s="531"/>
      <c r="CJ147" s="531"/>
      <c r="CK147" s="531"/>
      <c r="CL147" s="531"/>
      <c r="CM147" s="531"/>
      <c r="CN147" s="531"/>
      <c r="CO147" s="531"/>
      <c r="CP147" s="531"/>
      <c r="CQ147" s="531"/>
      <c r="CR147" s="531"/>
      <c r="CS147" s="531"/>
      <c r="CT147" s="531"/>
      <c r="CU147" s="531"/>
      <c r="CV147" s="531"/>
      <c r="CW147" s="531"/>
      <c r="CX147" s="531"/>
      <c r="CY147" s="531"/>
      <c r="CZ147" s="531"/>
      <c r="DA147" s="531"/>
      <c r="DB147" s="531"/>
      <c r="DC147" s="531"/>
      <c r="DD147" s="531"/>
      <c r="DE147" s="531"/>
      <c r="DF147" s="531"/>
      <c r="DG147" s="531"/>
      <c r="DH147" s="531"/>
      <c r="DI147" s="531"/>
      <c r="DJ147" s="531"/>
      <c r="DK147" s="531"/>
      <c r="DL147" s="531"/>
      <c r="DM147" s="531"/>
      <c r="DN147" s="531"/>
      <c r="DO147" s="531"/>
      <c r="DP147" s="531"/>
      <c r="DQ147" s="531"/>
      <c r="DR147" s="531"/>
      <c r="DS147" s="531"/>
      <c r="DT147" s="531"/>
      <c r="DU147" s="531"/>
      <c r="DV147" s="531"/>
      <c r="DW147" s="531"/>
      <c r="DX147" s="531"/>
      <c r="DY147" s="531"/>
      <c r="DZ147" s="531"/>
      <c r="EA147" s="531"/>
      <c r="EB147" s="531"/>
      <c r="EC147" s="531"/>
      <c r="ED147" s="531"/>
      <c r="EE147" s="531"/>
      <c r="EF147" s="531"/>
      <c r="EG147" s="531"/>
      <c r="EH147" s="531"/>
      <c r="EI147" s="531"/>
      <c r="EJ147" s="531"/>
      <c r="EK147" s="531"/>
      <c r="EL147" s="531"/>
      <c r="EM147" s="531"/>
      <c r="EN147" s="531"/>
      <c r="EO147" s="531"/>
      <c r="EP147" s="531"/>
      <c r="EQ147" s="531"/>
      <c r="ER147" s="531"/>
      <c r="ES147" s="531"/>
      <c r="ET147" s="531"/>
      <c r="EU147" s="531"/>
      <c r="EV147" s="531"/>
      <c r="EW147" s="531"/>
      <c r="EX147" s="531"/>
      <c r="EY147" s="531"/>
      <c r="EZ147" s="531"/>
      <c r="FA147" s="531"/>
    </row>
    <row r="148" spans="1:157" ht="15" customHeight="1">
      <c r="A148" s="486">
        <f>VLOOKUP(D148,'[18]DfE No.'!C:E,3,FALSE)</f>
        <v>44</v>
      </c>
      <c r="B148" s="486" t="str">
        <f>VLOOKUP(D148,'Adjusted Factors 22-23'!C:F,4,FALSE)</f>
        <v>Recoupment Academy</v>
      </c>
      <c r="C148" s="491">
        <v>144442</v>
      </c>
      <c r="D148" s="491">
        <v>9352086</v>
      </c>
      <c r="E148" s="492" t="s">
        <v>144</v>
      </c>
      <c r="F148" s="332">
        <v>104</v>
      </c>
      <c r="G148" s="332">
        <v>104</v>
      </c>
      <c r="H148" s="332">
        <v>0</v>
      </c>
      <c r="I148" s="125">
        <v>330721.89175999997</v>
      </c>
      <c r="J148" s="125">
        <v>0</v>
      </c>
      <c r="K148" s="125">
        <v>0</v>
      </c>
      <c r="L148" s="125">
        <v>11280.000000000011</v>
      </c>
      <c r="M148" s="125">
        <v>0</v>
      </c>
      <c r="N148" s="125">
        <v>15930.000000000025</v>
      </c>
      <c r="O148" s="125">
        <v>0</v>
      </c>
      <c r="P148" s="125">
        <v>18260</v>
      </c>
      <c r="Q148" s="125">
        <v>0</v>
      </c>
      <c r="R148" s="125">
        <v>0</v>
      </c>
      <c r="S148" s="125">
        <v>0</v>
      </c>
      <c r="T148" s="125">
        <v>0</v>
      </c>
      <c r="U148" s="125">
        <v>0</v>
      </c>
      <c r="V148" s="125">
        <v>0</v>
      </c>
      <c r="W148" s="125">
        <v>0</v>
      </c>
      <c r="X148" s="125">
        <v>0</v>
      </c>
      <c r="Y148" s="125">
        <v>0</v>
      </c>
      <c r="Z148" s="125">
        <v>0</v>
      </c>
      <c r="AA148" s="125">
        <v>0</v>
      </c>
      <c r="AB148" s="125">
        <v>0</v>
      </c>
      <c r="AC148" s="125">
        <v>0</v>
      </c>
      <c r="AD148" s="125">
        <v>0</v>
      </c>
      <c r="AE148" s="125">
        <v>25978.105263157897</v>
      </c>
      <c r="AF148" s="125">
        <v>0</v>
      </c>
      <c r="AG148" s="125">
        <v>702.99999999999989</v>
      </c>
      <c r="AH148" s="125">
        <v>0</v>
      </c>
      <c r="AI148" s="125">
        <v>121300</v>
      </c>
      <c r="AJ148" s="125">
        <v>0</v>
      </c>
      <c r="AK148" s="125">
        <v>0</v>
      </c>
      <c r="AL148" s="125">
        <v>0</v>
      </c>
      <c r="AM148" s="125">
        <v>1894.4</v>
      </c>
      <c r="AN148" s="125">
        <v>0</v>
      </c>
      <c r="AO148" s="125">
        <v>0</v>
      </c>
      <c r="AP148" s="125">
        <v>0</v>
      </c>
      <c r="AQ148" s="125">
        <v>0</v>
      </c>
      <c r="AR148" s="125">
        <v>0</v>
      </c>
      <c r="AS148" s="125">
        <v>0</v>
      </c>
      <c r="AT148" s="125">
        <v>0</v>
      </c>
      <c r="AU148" s="125">
        <v>0</v>
      </c>
      <c r="AV148" s="125">
        <v>330721.89175999997</v>
      </c>
      <c r="AW148" s="125">
        <v>72151.105263157937</v>
      </c>
      <c r="AX148" s="125">
        <v>123194.4</v>
      </c>
      <c r="AY148" s="125">
        <v>58708.225263157918</v>
      </c>
      <c r="AZ148" s="493">
        <v>526067.39702315792</v>
      </c>
      <c r="BA148" s="493">
        <v>524172.99702315789</v>
      </c>
      <c r="BB148" s="493">
        <v>4265</v>
      </c>
      <c r="BC148" s="493">
        <v>443560</v>
      </c>
      <c r="BD148" s="493">
        <v>0</v>
      </c>
      <c r="BE148" s="493">
        <v>0</v>
      </c>
      <c r="BF148" s="493">
        <v>526067.39702315792</v>
      </c>
      <c r="BG148" s="125">
        <v>526067.39702315792</v>
      </c>
      <c r="BH148" s="125">
        <v>0</v>
      </c>
      <c r="BI148" s="493">
        <v>445454.4</v>
      </c>
      <c r="BJ148" s="493">
        <v>322260</v>
      </c>
      <c r="BK148" s="125">
        <v>402872.99702315789</v>
      </c>
      <c r="BL148" s="125">
        <v>3873.7788175303644</v>
      </c>
      <c r="BM148" s="125">
        <v>3695.6731173469389</v>
      </c>
      <c r="BN148" s="126">
        <v>4.8193033996276342E-2</v>
      </c>
      <c r="BO148" s="126">
        <v>0</v>
      </c>
      <c r="BP148" s="125">
        <v>0</v>
      </c>
      <c r="BQ148" s="493">
        <v>526067.39702315792</v>
      </c>
      <c r="BR148" s="493">
        <v>5040.1249713765183</v>
      </c>
      <c r="BS148" s="493" t="s">
        <v>948</v>
      </c>
      <c r="BT148" s="493">
        <v>5058.3403559919034</v>
      </c>
      <c r="BU148" s="126">
        <v>2.1317719668665136E-2</v>
      </c>
      <c r="BV148" s="125">
        <v>0</v>
      </c>
      <c r="BW148" s="125">
        <v>526067.39702315792</v>
      </c>
      <c r="BX148" s="125">
        <v>0</v>
      </c>
      <c r="BY148" s="125">
        <v>526067.39702315792</v>
      </c>
      <c r="BZ148" s="125">
        <v>1894.4</v>
      </c>
      <c r="CA148" s="125">
        <v>524172.99702315789</v>
      </c>
      <c r="CB148" s="490">
        <f t="shared" si="8"/>
        <v>0</v>
      </c>
      <c r="CC148" s="490">
        <f t="shared" si="9"/>
        <v>0</v>
      </c>
      <c r="CD148" s="490">
        <f t="shared" si="10"/>
        <v>0</v>
      </c>
      <c r="CE148" s="490">
        <f>IF(ISERROR(VLOOKUP(A148,'20-21 Cfwds'!A:F,3,FALSE)),0,(VLOOKUP(A148,'20-21 Cfwds'!A:F,3,FALSE)))</f>
        <v>0</v>
      </c>
      <c r="CF148" s="490">
        <f>IF(ISERROR(VLOOKUP(A148,'20-21 Cfwds'!A:G,4,FALSE)),0,(VLOOKUP(A148,'20-21 Cfwds'!A:G,4,FALSE)))</f>
        <v>0</v>
      </c>
      <c r="CG148" s="490"/>
      <c r="CH148" s="490"/>
      <c r="CI148" s="531"/>
      <c r="CJ148" s="531"/>
      <c r="CK148" s="531"/>
      <c r="CL148" s="531"/>
      <c r="CM148" s="531"/>
      <c r="CN148" s="531"/>
      <c r="CO148" s="531"/>
      <c r="CP148" s="531"/>
      <c r="CQ148" s="531"/>
      <c r="CR148" s="531"/>
      <c r="CS148" s="531"/>
      <c r="CT148" s="531"/>
      <c r="CU148" s="531"/>
      <c r="CV148" s="531"/>
      <c r="CW148" s="531"/>
      <c r="CX148" s="531"/>
      <c r="CY148" s="531"/>
      <c r="CZ148" s="531"/>
      <c r="DA148" s="531"/>
      <c r="DB148" s="531"/>
      <c r="DC148" s="531"/>
      <c r="DD148" s="531"/>
      <c r="DE148" s="531"/>
      <c r="DF148" s="531"/>
      <c r="DG148" s="531"/>
      <c r="DH148" s="531"/>
      <c r="DI148" s="531"/>
      <c r="DJ148" s="531"/>
      <c r="DK148" s="531"/>
      <c r="DL148" s="531"/>
      <c r="DM148" s="531"/>
      <c r="DN148" s="531"/>
      <c r="DO148" s="531"/>
      <c r="DP148" s="531"/>
      <c r="DQ148" s="531"/>
      <c r="DR148" s="531"/>
      <c r="DS148" s="531"/>
      <c r="DT148" s="531"/>
      <c r="DU148" s="531"/>
      <c r="DV148" s="531"/>
      <c r="DW148" s="531"/>
      <c r="DX148" s="531"/>
      <c r="DY148" s="531"/>
      <c r="DZ148" s="531"/>
      <c r="EA148" s="531"/>
      <c r="EB148" s="531"/>
      <c r="EC148" s="531"/>
      <c r="ED148" s="531"/>
      <c r="EE148" s="531"/>
      <c r="EF148" s="531"/>
      <c r="EG148" s="531"/>
      <c r="EH148" s="531"/>
      <c r="EI148" s="531"/>
      <c r="EJ148" s="531"/>
      <c r="EK148" s="531"/>
      <c r="EL148" s="531"/>
      <c r="EM148" s="531"/>
      <c r="EN148" s="531"/>
      <c r="EO148" s="531"/>
      <c r="EP148" s="531"/>
      <c r="EQ148" s="531"/>
      <c r="ER148" s="531"/>
      <c r="ES148" s="531"/>
      <c r="ET148" s="531"/>
      <c r="EU148" s="531"/>
      <c r="EV148" s="531"/>
      <c r="EW148" s="531"/>
      <c r="EX148" s="531"/>
      <c r="EY148" s="531"/>
      <c r="EZ148" s="531"/>
      <c r="FA148" s="531"/>
    </row>
    <row r="149" spans="1:157" ht="15" customHeight="1">
      <c r="A149" s="486">
        <f>VLOOKUP(D149,'[18]DfE No.'!C:E,3,FALSE)</f>
        <v>45</v>
      </c>
      <c r="B149" s="486" t="str">
        <f>VLOOKUP(D149,'Adjusted Factors 22-23'!C:F,4,FALSE)</f>
        <v>Recoupment Academy</v>
      </c>
      <c r="C149" s="491">
        <v>143074</v>
      </c>
      <c r="D149" s="491">
        <v>9352087</v>
      </c>
      <c r="E149" s="492" t="s">
        <v>524</v>
      </c>
      <c r="F149" s="332">
        <v>81</v>
      </c>
      <c r="G149" s="332">
        <v>81</v>
      </c>
      <c r="H149" s="332">
        <v>0</v>
      </c>
      <c r="I149" s="125">
        <v>257581.47338999997</v>
      </c>
      <c r="J149" s="125">
        <v>0</v>
      </c>
      <c r="K149" s="125">
        <v>0</v>
      </c>
      <c r="L149" s="125">
        <v>5639.9999999999945</v>
      </c>
      <c r="M149" s="125">
        <v>0</v>
      </c>
      <c r="N149" s="125">
        <v>7670.0000000000082</v>
      </c>
      <c r="O149" s="125">
        <v>0</v>
      </c>
      <c r="P149" s="125">
        <v>0</v>
      </c>
      <c r="Q149" s="125">
        <v>0</v>
      </c>
      <c r="R149" s="125">
        <v>0</v>
      </c>
      <c r="S149" s="125">
        <v>0</v>
      </c>
      <c r="T149" s="125">
        <v>0</v>
      </c>
      <c r="U149" s="125">
        <v>0</v>
      </c>
      <c r="V149" s="125">
        <v>0</v>
      </c>
      <c r="W149" s="125">
        <v>0</v>
      </c>
      <c r="X149" s="125">
        <v>0</v>
      </c>
      <c r="Y149" s="125">
        <v>0</v>
      </c>
      <c r="Z149" s="125">
        <v>0</v>
      </c>
      <c r="AA149" s="125">
        <v>0</v>
      </c>
      <c r="AB149" s="125">
        <v>1307.5714285714298</v>
      </c>
      <c r="AC149" s="125">
        <v>0</v>
      </c>
      <c r="AD149" s="125">
        <v>0</v>
      </c>
      <c r="AE149" s="125">
        <v>18005.901639344262</v>
      </c>
      <c r="AF149" s="125">
        <v>0</v>
      </c>
      <c r="AG149" s="125">
        <v>2060.4374999999995</v>
      </c>
      <c r="AH149" s="125">
        <v>0</v>
      </c>
      <c r="AI149" s="125">
        <v>121300</v>
      </c>
      <c r="AJ149" s="125">
        <v>50520.694259012009</v>
      </c>
      <c r="AK149" s="125">
        <v>0</v>
      </c>
      <c r="AL149" s="125">
        <v>1000</v>
      </c>
      <c r="AM149" s="125">
        <v>1356.8</v>
      </c>
      <c r="AN149" s="125">
        <v>0</v>
      </c>
      <c r="AO149" s="125">
        <v>0</v>
      </c>
      <c r="AP149" s="125">
        <v>0</v>
      </c>
      <c r="AQ149" s="125">
        <v>0</v>
      </c>
      <c r="AR149" s="125">
        <v>0</v>
      </c>
      <c r="AS149" s="125">
        <v>0</v>
      </c>
      <c r="AT149" s="125">
        <v>0</v>
      </c>
      <c r="AU149" s="125">
        <v>0</v>
      </c>
      <c r="AV149" s="125">
        <v>257581.47338999997</v>
      </c>
      <c r="AW149" s="125">
        <v>34683.910567915693</v>
      </c>
      <c r="AX149" s="125">
        <v>174177.49425901199</v>
      </c>
      <c r="AY149" s="125">
        <v>34656.021639344268</v>
      </c>
      <c r="AZ149" s="493">
        <v>466442.87821692764</v>
      </c>
      <c r="BA149" s="493">
        <v>464086.07821692765</v>
      </c>
      <c r="BB149" s="493">
        <v>4265</v>
      </c>
      <c r="BC149" s="493">
        <v>345465</v>
      </c>
      <c r="BD149" s="493">
        <v>0</v>
      </c>
      <c r="BE149" s="493">
        <v>0</v>
      </c>
      <c r="BF149" s="493">
        <v>466442.87821692764</v>
      </c>
      <c r="BG149" s="125">
        <v>466442.87821692764</v>
      </c>
      <c r="BH149" s="125">
        <v>0</v>
      </c>
      <c r="BI149" s="493">
        <v>347821.8</v>
      </c>
      <c r="BJ149" s="493">
        <v>174644.305740988</v>
      </c>
      <c r="BK149" s="125">
        <v>293265.38395791565</v>
      </c>
      <c r="BL149" s="125">
        <v>3620.5602957767364</v>
      </c>
      <c r="BM149" s="125">
        <v>3446.6550242623503</v>
      </c>
      <c r="BN149" s="126">
        <v>5.0456245342280874E-2</v>
      </c>
      <c r="BO149" s="126">
        <v>0</v>
      </c>
      <c r="BP149" s="125">
        <v>0</v>
      </c>
      <c r="BQ149" s="493">
        <v>466442.87821692764</v>
      </c>
      <c r="BR149" s="493">
        <v>5729.4577557645389</v>
      </c>
      <c r="BS149" s="493" t="s">
        <v>948</v>
      </c>
      <c r="BT149" s="493">
        <v>5758.5540520608347</v>
      </c>
      <c r="BU149" s="126">
        <v>2.6228933834020474E-2</v>
      </c>
      <c r="BV149" s="125">
        <v>0</v>
      </c>
      <c r="BW149" s="125">
        <v>466442.87821692764</v>
      </c>
      <c r="BX149" s="125">
        <v>0</v>
      </c>
      <c r="BY149" s="125">
        <v>466442.87821692764</v>
      </c>
      <c r="BZ149" s="125">
        <v>1356.8</v>
      </c>
      <c r="CA149" s="125">
        <v>465086.07821692765</v>
      </c>
      <c r="CB149" s="490">
        <f t="shared" si="8"/>
        <v>0</v>
      </c>
      <c r="CC149" s="490">
        <f t="shared" si="9"/>
        <v>0</v>
      </c>
      <c r="CD149" s="490">
        <f t="shared" si="10"/>
        <v>0</v>
      </c>
      <c r="CE149" s="490">
        <f>IF(ISERROR(VLOOKUP(A149,'20-21 Cfwds'!A:F,3,FALSE)),0,(VLOOKUP(A149,'20-21 Cfwds'!A:F,3,FALSE)))</f>
        <v>0</v>
      </c>
      <c r="CF149" s="490">
        <f>IF(ISERROR(VLOOKUP(A149,'20-21 Cfwds'!A:G,4,FALSE)),0,(VLOOKUP(A149,'20-21 Cfwds'!A:G,4,FALSE)))</f>
        <v>0</v>
      </c>
      <c r="CG149" s="490"/>
      <c r="CH149" s="490"/>
      <c r="CI149" s="531"/>
      <c r="CJ149" s="531"/>
      <c r="CK149" s="531"/>
      <c r="CL149" s="531"/>
      <c r="CM149" s="531"/>
      <c r="CN149" s="531"/>
      <c r="CO149" s="531"/>
      <c r="CP149" s="531"/>
      <c r="CQ149" s="531"/>
      <c r="CR149" s="531"/>
      <c r="CS149" s="531"/>
      <c r="CT149" s="531"/>
      <c r="CU149" s="531"/>
      <c r="CV149" s="531"/>
      <c r="CW149" s="531"/>
      <c r="CX149" s="531"/>
      <c r="CY149" s="531"/>
      <c r="CZ149" s="531"/>
      <c r="DA149" s="531"/>
      <c r="DB149" s="531"/>
      <c r="DC149" s="531"/>
      <c r="DD149" s="531"/>
      <c r="DE149" s="531"/>
      <c r="DF149" s="531"/>
      <c r="DG149" s="531"/>
      <c r="DH149" s="531"/>
      <c r="DI149" s="531"/>
      <c r="DJ149" s="531"/>
      <c r="DK149" s="531"/>
      <c r="DL149" s="531"/>
      <c r="DM149" s="531"/>
      <c r="DN149" s="531"/>
      <c r="DO149" s="531"/>
      <c r="DP149" s="531"/>
      <c r="DQ149" s="531"/>
      <c r="DR149" s="531"/>
      <c r="DS149" s="531"/>
      <c r="DT149" s="531"/>
      <c r="DU149" s="531"/>
      <c r="DV149" s="531"/>
      <c r="DW149" s="531"/>
      <c r="DX149" s="531"/>
      <c r="DY149" s="531"/>
      <c r="DZ149" s="531"/>
      <c r="EA149" s="531"/>
      <c r="EB149" s="531"/>
      <c r="EC149" s="531"/>
      <c r="ED149" s="531"/>
      <c r="EE149" s="531"/>
      <c r="EF149" s="531"/>
      <c r="EG149" s="531"/>
      <c r="EH149" s="531"/>
      <c r="EI149" s="531"/>
      <c r="EJ149" s="531"/>
      <c r="EK149" s="531"/>
      <c r="EL149" s="531"/>
      <c r="EM149" s="531"/>
      <c r="EN149" s="531"/>
      <c r="EO149" s="531"/>
      <c r="EP149" s="531"/>
      <c r="EQ149" s="531"/>
      <c r="ER149" s="531"/>
      <c r="ES149" s="531"/>
      <c r="ET149" s="531"/>
      <c r="EU149" s="531"/>
      <c r="EV149" s="531"/>
      <c r="EW149" s="531"/>
      <c r="EX149" s="531"/>
      <c r="EY149" s="531"/>
      <c r="EZ149" s="531"/>
      <c r="FA149" s="531"/>
    </row>
    <row r="150" spans="1:157" ht="15" customHeight="1">
      <c r="A150" s="486">
        <f>VLOOKUP(D150,'[18]DfE No.'!C:E,3,FALSE)</f>
        <v>48</v>
      </c>
      <c r="B150" s="486" t="str">
        <f>VLOOKUP(D150,'Adjusted Factors 22-23'!C:F,4,FALSE)</f>
        <v>Recoupment Academy</v>
      </c>
      <c r="C150" s="491">
        <v>144445</v>
      </c>
      <c r="D150" s="491">
        <v>9352088</v>
      </c>
      <c r="E150" s="492" t="s">
        <v>148</v>
      </c>
      <c r="F150" s="332">
        <v>100</v>
      </c>
      <c r="G150" s="332">
        <v>100</v>
      </c>
      <c r="H150" s="332">
        <v>0</v>
      </c>
      <c r="I150" s="125">
        <v>318001.81899999996</v>
      </c>
      <c r="J150" s="125">
        <v>0</v>
      </c>
      <c r="K150" s="125">
        <v>0</v>
      </c>
      <c r="L150" s="125">
        <v>5640</v>
      </c>
      <c r="M150" s="125">
        <v>0</v>
      </c>
      <c r="N150" s="125">
        <v>8260.0000000000018</v>
      </c>
      <c r="O150" s="125">
        <v>0</v>
      </c>
      <c r="P150" s="125">
        <v>5060</v>
      </c>
      <c r="Q150" s="125">
        <v>2700</v>
      </c>
      <c r="R150" s="125">
        <v>0</v>
      </c>
      <c r="S150" s="125">
        <v>0</v>
      </c>
      <c r="T150" s="125">
        <v>0</v>
      </c>
      <c r="U150" s="125">
        <v>0</v>
      </c>
      <c r="V150" s="125">
        <v>0</v>
      </c>
      <c r="W150" s="125">
        <v>0</v>
      </c>
      <c r="X150" s="125">
        <v>0</v>
      </c>
      <c r="Y150" s="125">
        <v>0</v>
      </c>
      <c r="Z150" s="125">
        <v>0</v>
      </c>
      <c r="AA150" s="125">
        <v>0</v>
      </c>
      <c r="AB150" s="125">
        <v>664.70588235293883</v>
      </c>
      <c r="AC150" s="125">
        <v>0</v>
      </c>
      <c r="AD150" s="125">
        <v>0</v>
      </c>
      <c r="AE150" s="125">
        <v>28250</v>
      </c>
      <c r="AF150" s="125">
        <v>0</v>
      </c>
      <c r="AG150" s="125">
        <v>0</v>
      </c>
      <c r="AH150" s="125">
        <v>0</v>
      </c>
      <c r="AI150" s="125">
        <v>121300</v>
      </c>
      <c r="AJ150" s="125">
        <v>36568.758344459275</v>
      </c>
      <c r="AK150" s="125">
        <v>0</v>
      </c>
      <c r="AL150" s="125">
        <v>0</v>
      </c>
      <c r="AM150" s="125">
        <v>3225.6</v>
      </c>
      <c r="AN150" s="125">
        <v>0</v>
      </c>
      <c r="AO150" s="125">
        <v>0</v>
      </c>
      <c r="AP150" s="125">
        <v>0</v>
      </c>
      <c r="AQ150" s="125">
        <v>0</v>
      </c>
      <c r="AR150" s="125">
        <v>0</v>
      </c>
      <c r="AS150" s="125">
        <v>0</v>
      </c>
      <c r="AT150" s="125">
        <v>0</v>
      </c>
      <c r="AU150" s="125">
        <v>0</v>
      </c>
      <c r="AV150" s="125">
        <v>318001.81899999996</v>
      </c>
      <c r="AW150" s="125">
        <v>50574.705882352937</v>
      </c>
      <c r="AX150" s="125">
        <v>161094.3583444593</v>
      </c>
      <c r="AY150" s="125">
        <v>49075.12</v>
      </c>
      <c r="AZ150" s="493">
        <v>529670.88322681224</v>
      </c>
      <c r="BA150" s="493">
        <v>526445.28322681226</v>
      </c>
      <c r="BB150" s="493">
        <v>4265</v>
      </c>
      <c r="BC150" s="493">
        <v>426500</v>
      </c>
      <c r="BD150" s="493">
        <v>0</v>
      </c>
      <c r="BE150" s="493">
        <v>0</v>
      </c>
      <c r="BF150" s="493">
        <v>529670.88322681224</v>
      </c>
      <c r="BG150" s="125">
        <v>529670.88322681224</v>
      </c>
      <c r="BH150" s="125">
        <v>0</v>
      </c>
      <c r="BI150" s="493">
        <v>429725.6</v>
      </c>
      <c r="BJ150" s="493">
        <v>268631.24165554071</v>
      </c>
      <c r="BK150" s="125">
        <v>368576.52488235297</v>
      </c>
      <c r="BL150" s="125">
        <v>3685.7652488235299</v>
      </c>
      <c r="BM150" s="125">
        <v>3418.2958370368829</v>
      </c>
      <c r="BN150" s="126">
        <v>7.8246420011001835E-2</v>
      </c>
      <c r="BO150" s="126">
        <v>0</v>
      </c>
      <c r="BP150" s="125">
        <v>0</v>
      </c>
      <c r="BQ150" s="493">
        <v>529670.88322681224</v>
      </c>
      <c r="BR150" s="493">
        <v>5264.4528322681226</v>
      </c>
      <c r="BS150" s="493" t="s">
        <v>948</v>
      </c>
      <c r="BT150" s="493">
        <v>5296.708832268122</v>
      </c>
      <c r="BU150" s="126">
        <v>3.9311720739779732E-2</v>
      </c>
      <c r="BV150" s="125">
        <v>0</v>
      </c>
      <c r="BW150" s="125">
        <v>529670.88322681224</v>
      </c>
      <c r="BX150" s="125">
        <v>0</v>
      </c>
      <c r="BY150" s="125">
        <v>529670.88322681224</v>
      </c>
      <c r="BZ150" s="125">
        <v>3225.6</v>
      </c>
      <c r="CA150" s="125">
        <v>526445.28322681226</v>
      </c>
      <c r="CB150" s="490">
        <f t="shared" si="8"/>
        <v>0</v>
      </c>
      <c r="CC150" s="490">
        <f t="shared" si="9"/>
        <v>0</v>
      </c>
      <c r="CD150" s="490">
        <f t="shared" si="10"/>
        <v>0</v>
      </c>
      <c r="CE150" s="490">
        <f>IF(ISERROR(VLOOKUP(A150,'20-21 Cfwds'!A:F,3,FALSE)),0,(VLOOKUP(A150,'20-21 Cfwds'!A:F,3,FALSE)))</f>
        <v>0</v>
      </c>
      <c r="CF150" s="490">
        <f>IF(ISERROR(VLOOKUP(A150,'20-21 Cfwds'!A:G,4,FALSE)),0,(VLOOKUP(A150,'20-21 Cfwds'!A:G,4,FALSE)))</f>
        <v>0</v>
      </c>
      <c r="CG150" s="490"/>
      <c r="CH150" s="490"/>
      <c r="CI150" s="531"/>
      <c r="CJ150" s="531"/>
      <c r="CK150" s="531"/>
      <c r="CL150" s="531"/>
      <c r="CM150" s="531"/>
      <c r="CN150" s="531"/>
      <c r="CO150" s="531"/>
      <c r="CP150" s="531"/>
      <c r="CQ150" s="531"/>
      <c r="CR150" s="531"/>
      <c r="CS150" s="531"/>
      <c r="CT150" s="531"/>
      <c r="CU150" s="531"/>
      <c r="CV150" s="531"/>
      <c r="CW150" s="531"/>
      <c r="CX150" s="531"/>
      <c r="CY150" s="531"/>
      <c r="CZ150" s="531"/>
      <c r="DA150" s="531"/>
      <c r="DB150" s="531"/>
      <c r="DC150" s="531"/>
      <c r="DD150" s="531"/>
      <c r="DE150" s="531"/>
      <c r="DF150" s="531"/>
      <c r="DG150" s="531"/>
      <c r="DH150" s="531"/>
      <c r="DI150" s="531"/>
      <c r="DJ150" s="531"/>
      <c r="DK150" s="531"/>
      <c r="DL150" s="531"/>
      <c r="DM150" s="531"/>
      <c r="DN150" s="531"/>
      <c r="DO150" s="531"/>
      <c r="DP150" s="531"/>
      <c r="DQ150" s="531"/>
      <c r="DR150" s="531"/>
      <c r="DS150" s="531"/>
      <c r="DT150" s="531"/>
      <c r="DU150" s="531"/>
      <c r="DV150" s="531"/>
      <c r="DW150" s="531"/>
      <c r="DX150" s="531"/>
      <c r="DY150" s="531"/>
      <c r="DZ150" s="531"/>
      <c r="EA150" s="531"/>
      <c r="EB150" s="531"/>
      <c r="EC150" s="531"/>
      <c r="ED150" s="531"/>
      <c r="EE150" s="531"/>
      <c r="EF150" s="531"/>
      <c r="EG150" s="531"/>
      <c r="EH150" s="531"/>
      <c r="EI150" s="531"/>
      <c r="EJ150" s="531"/>
      <c r="EK150" s="531"/>
      <c r="EL150" s="531"/>
      <c r="EM150" s="531"/>
      <c r="EN150" s="531"/>
      <c r="EO150" s="531"/>
      <c r="EP150" s="531"/>
      <c r="EQ150" s="531"/>
      <c r="ER150" s="531"/>
      <c r="ES150" s="531"/>
      <c r="ET150" s="531"/>
      <c r="EU150" s="531"/>
      <c r="EV150" s="531"/>
      <c r="EW150" s="531"/>
      <c r="EX150" s="531"/>
      <c r="EY150" s="531"/>
      <c r="EZ150" s="531"/>
      <c r="FA150" s="531"/>
    </row>
    <row r="151" spans="1:157" ht="15" customHeight="1">
      <c r="A151" s="486">
        <f>VLOOKUP(D151,'[18]DfE No.'!C:E,3,FALSE)</f>
        <v>312</v>
      </c>
      <c r="B151" s="486" t="str">
        <f>VLOOKUP(D151,'Adjusted Factors 22-23'!C:F,4,FALSE)</f>
        <v>Recoupment Academy</v>
      </c>
      <c r="C151" s="491">
        <v>142018</v>
      </c>
      <c r="D151" s="491">
        <v>9352090</v>
      </c>
      <c r="E151" s="492" t="s">
        <v>523</v>
      </c>
      <c r="F151" s="332">
        <v>119</v>
      </c>
      <c r="G151" s="332">
        <v>119</v>
      </c>
      <c r="H151" s="332">
        <v>0</v>
      </c>
      <c r="I151" s="125">
        <v>378422.16460999998</v>
      </c>
      <c r="J151" s="125">
        <v>0</v>
      </c>
      <c r="K151" s="125">
        <v>0</v>
      </c>
      <c r="L151" s="125">
        <v>10810.000000000015</v>
      </c>
      <c r="M151" s="125">
        <v>0</v>
      </c>
      <c r="N151" s="125">
        <v>17699.999999999967</v>
      </c>
      <c r="O151" s="125">
        <v>0</v>
      </c>
      <c r="P151" s="125">
        <v>439.99999999999915</v>
      </c>
      <c r="Q151" s="125">
        <v>269.99999999999983</v>
      </c>
      <c r="R151" s="125">
        <v>0</v>
      </c>
      <c r="S151" s="125">
        <v>459.99999999999972</v>
      </c>
      <c r="T151" s="125">
        <v>0</v>
      </c>
      <c r="U151" s="125">
        <v>0</v>
      </c>
      <c r="V151" s="125">
        <v>0</v>
      </c>
      <c r="W151" s="125">
        <v>0</v>
      </c>
      <c r="X151" s="125">
        <v>0</v>
      </c>
      <c r="Y151" s="125">
        <v>0</v>
      </c>
      <c r="Z151" s="125">
        <v>0</v>
      </c>
      <c r="AA151" s="125">
        <v>0</v>
      </c>
      <c r="AB151" s="125">
        <v>1885.0934579439258</v>
      </c>
      <c r="AC151" s="125">
        <v>0</v>
      </c>
      <c r="AD151" s="125">
        <v>0</v>
      </c>
      <c r="AE151" s="125">
        <v>20566.000000000004</v>
      </c>
      <c r="AF151" s="125">
        <v>0</v>
      </c>
      <c r="AG151" s="125">
        <v>1720.4999999999966</v>
      </c>
      <c r="AH151" s="125">
        <v>0</v>
      </c>
      <c r="AI151" s="125">
        <v>121300</v>
      </c>
      <c r="AJ151" s="125">
        <v>0</v>
      </c>
      <c r="AK151" s="125">
        <v>0</v>
      </c>
      <c r="AL151" s="125">
        <v>0</v>
      </c>
      <c r="AM151" s="125">
        <v>2380.8000000000002</v>
      </c>
      <c r="AN151" s="125">
        <v>0</v>
      </c>
      <c r="AO151" s="125">
        <v>0</v>
      </c>
      <c r="AP151" s="125">
        <v>0</v>
      </c>
      <c r="AQ151" s="125">
        <v>0</v>
      </c>
      <c r="AR151" s="125">
        <v>0</v>
      </c>
      <c r="AS151" s="125">
        <v>0</v>
      </c>
      <c r="AT151" s="125">
        <v>0</v>
      </c>
      <c r="AU151" s="125">
        <v>0</v>
      </c>
      <c r="AV151" s="125">
        <v>378422.16460999998</v>
      </c>
      <c r="AW151" s="125">
        <v>53851.593457943913</v>
      </c>
      <c r="AX151" s="125">
        <v>123680.8</v>
      </c>
      <c r="AY151" s="125">
        <v>45401.119999999995</v>
      </c>
      <c r="AZ151" s="493">
        <v>555954.5580679439</v>
      </c>
      <c r="BA151" s="493">
        <v>553573.75806794385</v>
      </c>
      <c r="BB151" s="493">
        <v>4265</v>
      </c>
      <c r="BC151" s="493">
        <v>507535</v>
      </c>
      <c r="BD151" s="493">
        <v>0</v>
      </c>
      <c r="BE151" s="493">
        <v>0</v>
      </c>
      <c r="BF151" s="493">
        <v>555954.5580679439</v>
      </c>
      <c r="BG151" s="125">
        <v>555954.5580679439</v>
      </c>
      <c r="BH151" s="125">
        <v>0</v>
      </c>
      <c r="BI151" s="493">
        <v>509915.8</v>
      </c>
      <c r="BJ151" s="493">
        <v>386235</v>
      </c>
      <c r="BK151" s="125">
        <v>432273.75806794391</v>
      </c>
      <c r="BL151" s="125">
        <v>3632.5525888062512</v>
      </c>
      <c r="BM151" s="125">
        <v>3630.7352168224302</v>
      </c>
      <c r="BN151" s="126">
        <v>5.0055205772111231E-4</v>
      </c>
      <c r="BO151" s="126">
        <v>1.7999447942278885E-2</v>
      </c>
      <c r="BP151" s="125">
        <v>7776.7963137598827</v>
      </c>
      <c r="BQ151" s="493">
        <v>563731.35438170377</v>
      </c>
      <c r="BR151" s="493">
        <v>4717.231549426082</v>
      </c>
      <c r="BS151" s="493" t="s">
        <v>948</v>
      </c>
      <c r="BT151" s="493">
        <v>4737.238272115158</v>
      </c>
      <c r="BU151" s="126">
        <v>-1.0318797608635188E-2</v>
      </c>
      <c r="BV151" s="125">
        <v>0</v>
      </c>
      <c r="BW151" s="125">
        <v>563731.35438170377</v>
      </c>
      <c r="BX151" s="125">
        <v>0</v>
      </c>
      <c r="BY151" s="125">
        <v>563731.35438170377</v>
      </c>
      <c r="BZ151" s="125">
        <v>2380.8000000000002</v>
      </c>
      <c r="CA151" s="125">
        <v>561350.55438170373</v>
      </c>
      <c r="CB151" s="490">
        <f t="shared" si="8"/>
        <v>0</v>
      </c>
      <c r="CC151" s="490">
        <f t="shared" si="9"/>
        <v>0</v>
      </c>
      <c r="CD151" s="490">
        <f t="shared" si="10"/>
        <v>0</v>
      </c>
      <c r="CE151" s="490">
        <f>IF(ISERROR(VLOOKUP(A151,'20-21 Cfwds'!A:F,3,FALSE)),0,(VLOOKUP(A151,'20-21 Cfwds'!A:F,3,FALSE)))</f>
        <v>0</v>
      </c>
      <c r="CF151" s="490">
        <f>IF(ISERROR(VLOOKUP(A151,'20-21 Cfwds'!A:G,4,FALSE)),0,(VLOOKUP(A151,'20-21 Cfwds'!A:G,4,FALSE)))</f>
        <v>0</v>
      </c>
      <c r="CG151" s="490"/>
      <c r="CH151" s="490"/>
      <c r="CI151" s="531"/>
      <c r="CJ151" s="531"/>
      <c r="CK151" s="531"/>
      <c r="CL151" s="531"/>
      <c r="CM151" s="531"/>
      <c r="CN151" s="531"/>
      <c r="CO151" s="531"/>
      <c r="CP151" s="531"/>
      <c r="CQ151" s="531"/>
      <c r="CR151" s="531"/>
      <c r="CS151" s="531"/>
      <c r="CT151" s="531"/>
      <c r="CU151" s="531"/>
      <c r="CV151" s="531"/>
      <c r="CW151" s="531"/>
      <c r="CX151" s="531"/>
      <c r="CY151" s="531"/>
      <c r="CZ151" s="531"/>
      <c r="DA151" s="531"/>
      <c r="DB151" s="531"/>
      <c r="DC151" s="531"/>
      <c r="DD151" s="531"/>
      <c r="DE151" s="531"/>
      <c r="DF151" s="531"/>
      <c r="DG151" s="531"/>
      <c r="DH151" s="531"/>
      <c r="DI151" s="531"/>
      <c r="DJ151" s="531"/>
      <c r="DK151" s="531"/>
      <c r="DL151" s="531"/>
      <c r="DM151" s="531"/>
      <c r="DN151" s="531"/>
      <c r="DO151" s="531"/>
      <c r="DP151" s="531"/>
      <c r="DQ151" s="531"/>
      <c r="DR151" s="531"/>
      <c r="DS151" s="531"/>
      <c r="DT151" s="531"/>
      <c r="DU151" s="531"/>
      <c r="DV151" s="531"/>
      <c r="DW151" s="531"/>
      <c r="DX151" s="531"/>
      <c r="DY151" s="531"/>
      <c r="DZ151" s="531"/>
      <c r="EA151" s="531"/>
      <c r="EB151" s="531"/>
      <c r="EC151" s="531"/>
      <c r="ED151" s="531"/>
      <c r="EE151" s="531"/>
      <c r="EF151" s="531"/>
      <c r="EG151" s="531"/>
      <c r="EH151" s="531"/>
      <c r="EI151" s="531"/>
      <c r="EJ151" s="531"/>
      <c r="EK151" s="531"/>
      <c r="EL151" s="531"/>
      <c r="EM151" s="531"/>
      <c r="EN151" s="531"/>
      <c r="EO151" s="531"/>
      <c r="EP151" s="531"/>
      <c r="EQ151" s="531"/>
      <c r="ER151" s="531"/>
      <c r="ES151" s="531"/>
      <c r="ET151" s="531"/>
      <c r="EU151" s="531"/>
      <c r="EV151" s="531"/>
      <c r="EW151" s="531"/>
      <c r="EX151" s="531"/>
      <c r="EY151" s="531"/>
      <c r="EZ151" s="531"/>
      <c r="FA151" s="531"/>
    </row>
    <row r="152" spans="1:157" ht="15" customHeight="1">
      <c r="A152" s="486">
        <f>VLOOKUP(D152,'[18]DfE No.'!C:E,3,FALSE)</f>
        <v>57</v>
      </c>
      <c r="B152" s="486" t="str">
        <f>VLOOKUP(D152,'Adjusted Factors 22-23'!C:F,4,FALSE)</f>
        <v>Recoupment Academy</v>
      </c>
      <c r="C152" s="491">
        <v>141554</v>
      </c>
      <c r="D152" s="491">
        <v>9352091</v>
      </c>
      <c r="E152" s="492" t="s">
        <v>156</v>
      </c>
      <c r="F152" s="332">
        <v>296</v>
      </c>
      <c r="G152" s="332">
        <v>296</v>
      </c>
      <c r="H152" s="332">
        <v>0</v>
      </c>
      <c r="I152" s="125">
        <v>941285.38423999993</v>
      </c>
      <c r="J152" s="125">
        <v>0</v>
      </c>
      <c r="K152" s="125">
        <v>0</v>
      </c>
      <c r="L152" s="125">
        <v>46059.999999999985</v>
      </c>
      <c r="M152" s="125">
        <v>0</v>
      </c>
      <c r="N152" s="125">
        <v>60770.000000000007</v>
      </c>
      <c r="O152" s="125">
        <v>0</v>
      </c>
      <c r="P152" s="125">
        <v>2420.0000000000023</v>
      </c>
      <c r="Q152" s="125">
        <v>22680.000000000015</v>
      </c>
      <c r="R152" s="125">
        <v>0</v>
      </c>
      <c r="S152" s="125">
        <v>0</v>
      </c>
      <c r="T152" s="125">
        <v>0</v>
      </c>
      <c r="U152" s="125">
        <v>0</v>
      </c>
      <c r="V152" s="125">
        <v>0</v>
      </c>
      <c r="W152" s="125">
        <v>0</v>
      </c>
      <c r="X152" s="125">
        <v>0</v>
      </c>
      <c r="Y152" s="125">
        <v>0</v>
      </c>
      <c r="Z152" s="125">
        <v>0</v>
      </c>
      <c r="AA152" s="125">
        <v>0</v>
      </c>
      <c r="AB152" s="125">
        <v>7447.9352226720666</v>
      </c>
      <c r="AC152" s="125">
        <v>0</v>
      </c>
      <c r="AD152" s="125">
        <v>0</v>
      </c>
      <c r="AE152" s="125">
        <v>115440</v>
      </c>
      <c r="AF152" s="125">
        <v>0</v>
      </c>
      <c r="AG152" s="125">
        <v>0</v>
      </c>
      <c r="AH152" s="125">
        <v>0</v>
      </c>
      <c r="AI152" s="125">
        <v>121300</v>
      </c>
      <c r="AJ152" s="125">
        <v>0</v>
      </c>
      <c r="AK152" s="125">
        <v>0</v>
      </c>
      <c r="AL152" s="125">
        <v>0</v>
      </c>
      <c r="AM152" s="125">
        <v>4710.3999999999996</v>
      </c>
      <c r="AN152" s="125">
        <v>0</v>
      </c>
      <c r="AO152" s="125">
        <v>0</v>
      </c>
      <c r="AP152" s="125">
        <v>0</v>
      </c>
      <c r="AQ152" s="125">
        <v>0</v>
      </c>
      <c r="AR152" s="125">
        <v>0</v>
      </c>
      <c r="AS152" s="125">
        <v>0</v>
      </c>
      <c r="AT152" s="125">
        <v>0</v>
      </c>
      <c r="AU152" s="125">
        <v>0</v>
      </c>
      <c r="AV152" s="125">
        <v>941285.38423999993</v>
      </c>
      <c r="AW152" s="125">
        <v>254817.93522267207</v>
      </c>
      <c r="AX152" s="125">
        <v>126010.4</v>
      </c>
      <c r="AY152" s="125">
        <v>191400.12</v>
      </c>
      <c r="AZ152" s="493">
        <v>1322113.7194626718</v>
      </c>
      <c r="BA152" s="493">
        <v>1317403.3194626719</v>
      </c>
      <c r="BB152" s="493">
        <v>4265</v>
      </c>
      <c r="BC152" s="493">
        <v>1262440</v>
      </c>
      <c r="BD152" s="493">
        <v>0</v>
      </c>
      <c r="BE152" s="493">
        <v>0</v>
      </c>
      <c r="BF152" s="493">
        <v>1322113.7194626718</v>
      </c>
      <c r="BG152" s="125">
        <v>1322113.719462672</v>
      </c>
      <c r="BH152" s="125">
        <v>0</v>
      </c>
      <c r="BI152" s="493">
        <v>1267150.3999999999</v>
      </c>
      <c r="BJ152" s="493">
        <v>1141140</v>
      </c>
      <c r="BK152" s="125">
        <v>1196103.3194626719</v>
      </c>
      <c r="BL152" s="125">
        <v>4040.8895927792969</v>
      </c>
      <c r="BM152" s="125">
        <v>3817.7457364963507</v>
      </c>
      <c r="BN152" s="126">
        <v>5.8449114132920602E-2</v>
      </c>
      <c r="BO152" s="126">
        <v>0</v>
      </c>
      <c r="BP152" s="125">
        <v>0</v>
      </c>
      <c r="BQ152" s="493">
        <v>1322113.7194626718</v>
      </c>
      <c r="BR152" s="493">
        <v>4450.686890076594</v>
      </c>
      <c r="BS152" s="493" t="s">
        <v>948</v>
      </c>
      <c r="BT152" s="493">
        <v>4466.6004035901078</v>
      </c>
      <c r="BU152" s="126">
        <v>4.4174544274377503E-2</v>
      </c>
      <c r="BV152" s="125">
        <v>0</v>
      </c>
      <c r="BW152" s="125">
        <v>1322113.7194626718</v>
      </c>
      <c r="BX152" s="125">
        <v>0</v>
      </c>
      <c r="BY152" s="125">
        <v>1322113.7194626718</v>
      </c>
      <c r="BZ152" s="125">
        <v>4710.3999999999996</v>
      </c>
      <c r="CA152" s="125">
        <v>1317403.3194626719</v>
      </c>
      <c r="CB152" s="490">
        <f t="shared" si="8"/>
        <v>0</v>
      </c>
      <c r="CC152" s="490">
        <f t="shared" si="9"/>
        <v>0</v>
      </c>
      <c r="CD152" s="490">
        <f t="shared" si="10"/>
        <v>0</v>
      </c>
      <c r="CE152" s="490">
        <f>IF(ISERROR(VLOOKUP(A152,'20-21 Cfwds'!A:F,3,FALSE)),0,(VLOOKUP(A152,'20-21 Cfwds'!A:F,3,FALSE)))</f>
        <v>0</v>
      </c>
      <c r="CF152" s="490">
        <f>IF(ISERROR(VLOOKUP(A152,'20-21 Cfwds'!A:G,4,FALSE)),0,(VLOOKUP(A152,'20-21 Cfwds'!A:G,4,FALSE)))</f>
        <v>0</v>
      </c>
      <c r="CG152" s="490"/>
      <c r="CH152" s="490"/>
      <c r="CI152" s="531"/>
      <c r="CJ152" s="531"/>
      <c r="CK152" s="531"/>
      <c r="CL152" s="531"/>
      <c r="CM152" s="531"/>
      <c r="CN152" s="531"/>
      <c r="CO152" s="531"/>
      <c r="CP152" s="531"/>
      <c r="CQ152" s="531"/>
      <c r="CR152" s="531"/>
      <c r="CS152" s="531"/>
      <c r="CT152" s="531"/>
      <c r="CU152" s="531"/>
      <c r="CV152" s="531"/>
      <c r="CW152" s="531"/>
      <c r="CX152" s="531"/>
      <c r="CY152" s="531"/>
      <c r="CZ152" s="531"/>
      <c r="DA152" s="531"/>
      <c r="DB152" s="531"/>
      <c r="DC152" s="531"/>
      <c r="DD152" s="531"/>
      <c r="DE152" s="531"/>
      <c r="DF152" s="531"/>
      <c r="DG152" s="531"/>
      <c r="DH152" s="531"/>
      <c r="DI152" s="531"/>
      <c r="DJ152" s="531"/>
      <c r="DK152" s="531"/>
      <c r="DL152" s="531"/>
      <c r="DM152" s="531"/>
      <c r="DN152" s="531"/>
      <c r="DO152" s="531"/>
      <c r="DP152" s="531"/>
      <c r="DQ152" s="531"/>
      <c r="DR152" s="531"/>
      <c r="DS152" s="531"/>
      <c r="DT152" s="531"/>
      <c r="DU152" s="531"/>
      <c r="DV152" s="531"/>
      <c r="DW152" s="531"/>
      <c r="DX152" s="531"/>
      <c r="DY152" s="531"/>
      <c r="DZ152" s="531"/>
      <c r="EA152" s="531"/>
      <c r="EB152" s="531"/>
      <c r="EC152" s="531"/>
      <c r="ED152" s="531"/>
      <c r="EE152" s="531"/>
      <c r="EF152" s="531"/>
      <c r="EG152" s="531"/>
      <c r="EH152" s="531"/>
      <c r="EI152" s="531"/>
      <c r="EJ152" s="531"/>
      <c r="EK152" s="531"/>
      <c r="EL152" s="531"/>
      <c r="EM152" s="531"/>
      <c r="EN152" s="531"/>
      <c r="EO152" s="531"/>
      <c r="EP152" s="531"/>
      <c r="EQ152" s="531"/>
      <c r="ER152" s="531"/>
      <c r="ES152" s="531"/>
      <c r="ET152" s="531"/>
      <c r="EU152" s="531"/>
      <c r="EV152" s="531"/>
      <c r="EW152" s="531"/>
      <c r="EX152" s="531"/>
      <c r="EY152" s="531"/>
      <c r="EZ152" s="531"/>
      <c r="FA152" s="531"/>
    </row>
    <row r="153" spans="1:157" ht="15" customHeight="1">
      <c r="A153" s="486">
        <f>VLOOKUP(D153,'[18]DfE No.'!C:E,3,FALSE)</f>
        <v>515</v>
      </c>
      <c r="B153" s="486" t="str">
        <f>VLOOKUP(D153,'Adjusted Factors 22-23'!C:F,4,FALSE)</f>
        <v>Recoupment Academy</v>
      </c>
      <c r="C153" s="491">
        <v>142025</v>
      </c>
      <c r="D153" s="491">
        <v>9352093</v>
      </c>
      <c r="E153" s="492" t="s">
        <v>412</v>
      </c>
      <c r="F153" s="332">
        <v>346</v>
      </c>
      <c r="G153" s="332">
        <v>346</v>
      </c>
      <c r="H153" s="332">
        <v>0</v>
      </c>
      <c r="I153" s="125">
        <v>1100286.2937399999</v>
      </c>
      <c r="J153" s="125">
        <v>0</v>
      </c>
      <c r="K153" s="125">
        <v>0</v>
      </c>
      <c r="L153" s="125">
        <v>29140.000000000051</v>
      </c>
      <c r="M153" s="125">
        <v>0</v>
      </c>
      <c r="N153" s="125">
        <v>40709.999999999985</v>
      </c>
      <c r="O153" s="125">
        <v>0</v>
      </c>
      <c r="P153" s="125">
        <v>220.6376811594202</v>
      </c>
      <c r="Q153" s="125">
        <v>541.56521739130415</v>
      </c>
      <c r="R153" s="125">
        <v>0</v>
      </c>
      <c r="S153" s="125">
        <v>0</v>
      </c>
      <c r="T153" s="125">
        <v>0</v>
      </c>
      <c r="U153" s="125">
        <v>0</v>
      </c>
      <c r="V153" s="125">
        <v>0</v>
      </c>
      <c r="W153" s="125">
        <v>0</v>
      </c>
      <c r="X153" s="125">
        <v>0</v>
      </c>
      <c r="Y153" s="125">
        <v>0</v>
      </c>
      <c r="Z153" s="125">
        <v>0</v>
      </c>
      <c r="AA153" s="125">
        <v>0</v>
      </c>
      <c r="AB153" s="125">
        <v>14404.526315789475</v>
      </c>
      <c r="AC153" s="125">
        <v>0</v>
      </c>
      <c r="AD153" s="125">
        <v>0</v>
      </c>
      <c r="AE153" s="125">
        <v>141589.46502057614</v>
      </c>
      <c r="AF153" s="125">
        <v>0</v>
      </c>
      <c r="AG153" s="125">
        <v>221.99999999999767</v>
      </c>
      <c r="AH153" s="125">
        <v>0</v>
      </c>
      <c r="AI153" s="125">
        <v>121300</v>
      </c>
      <c r="AJ153" s="125">
        <v>0</v>
      </c>
      <c r="AK153" s="125">
        <v>0</v>
      </c>
      <c r="AL153" s="125">
        <v>0</v>
      </c>
      <c r="AM153" s="125">
        <v>9472</v>
      </c>
      <c r="AN153" s="125">
        <v>0</v>
      </c>
      <c r="AO153" s="125">
        <v>0</v>
      </c>
      <c r="AP153" s="125">
        <v>0</v>
      </c>
      <c r="AQ153" s="125">
        <v>0</v>
      </c>
      <c r="AR153" s="125">
        <v>0</v>
      </c>
      <c r="AS153" s="125">
        <v>0</v>
      </c>
      <c r="AT153" s="125">
        <v>0</v>
      </c>
      <c r="AU153" s="125">
        <v>0</v>
      </c>
      <c r="AV153" s="125">
        <v>1100286.2937399999</v>
      </c>
      <c r="AW153" s="125">
        <v>226828.19423491639</v>
      </c>
      <c r="AX153" s="125">
        <v>130772</v>
      </c>
      <c r="AY153" s="125">
        <v>186890.68646985153</v>
      </c>
      <c r="AZ153" s="493">
        <v>1457886.4879749164</v>
      </c>
      <c r="BA153" s="493">
        <v>1448414.4879749164</v>
      </c>
      <c r="BB153" s="493">
        <v>4265</v>
      </c>
      <c r="BC153" s="493">
        <v>1475690</v>
      </c>
      <c r="BD153" s="493">
        <v>27275.512025083648</v>
      </c>
      <c r="BE153" s="493">
        <v>0</v>
      </c>
      <c r="BF153" s="493">
        <v>1485162</v>
      </c>
      <c r="BG153" s="125">
        <v>1485161.9999999998</v>
      </c>
      <c r="BH153" s="125">
        <v>0</v>
      </c>
      <c r="BI153" s="493">
        <v>1485162</v>
      </c>
      <c r="BJ153" s="493">
        <v>1354390</v>
      </c>
      <c r="BK153" s="125">
        <v>1354390</v>
      </c>
      <c r="BL153" s="125">
        <v>3914.4219653179189</v>
      </c>
      <c r="BM153" s="125">
        <v>3826.3556851311955</v>
      </c>
      <c r="BN153" s="126">
        <v>2.3015706702055799E-2</v>
      </c>
      <c r="BO153" s="126">
        <v>0</v>
      </c>
      <c r="BP153" s="125">
        <v>0</v>
      </c>
      <c r="BQ153" s="493">
        <v>1485162</v>
      </c>
      <c r="BR153" s="493">
        <v>4265</v>
      </c>
      <c r="BS153" s="493" t="s">
        <v>948</v>
      </c>
      <c r="BT153" s="493">
        <v>4292.3757225433528</v>
      </c>
      <c r="BU153" s="126">
        <v>2.0144561459002785E-2</v>
      </c>
      <c r="BV153" s="125">
        <v>0</v>
      </c>
      <c r="BW153" s="125">
        <v>1485162</v>
      </c>
      <c r="BX153" s="125">
        <v>0</v>
      </c>
      <c r="BY153" s="125">
        <v>1485162</v>
      </c>
      <c r="BZ153" s="125">
        <v>9472</v>
      </c>
      <c r="CA153" s="125">
        <v>1475690</v>
      </c>
      <c r="CB153" s="490">
        <f t="shared" si="8"/>
        <v>0</v>
      </c>
      <c r="CC153" s="490">
        <f t="shared" si="9"/>
        <v>0</v>
      </c>
      <c r="CD153" s="490">
        <f t="shared" si="10"/>
        <v>27275.512025083648</v>
      </c>
      <c r="CE153" s="490">
        <f>IF(ISERROR(VLOOKUP(A153,'20-21 Cfwds'!A:F,3,FALSE)),0,(VLOOKUP(A153,'20-21 Cfwds'!A:F,3,FALSE)))</f>
        <v>0</v>
      </c>
      <c r="CF153" s="490">
        <f>IF(ISERROR(VLOOKUP(A153,'20-21 Cfwds'!A:G,4,FALSE)),0,(VLOOKUP(A153,'20-21 Cfwds'!A:G,4,FALSE)))</f>
        <v>0</v>
      </c>
      <c r="CG153" s="490"/>
      <c r="CH153" s="490"/>
      <c r="CI153" s="531"/>
      <c r="CJ153" s="531"/>
      <c r="CK153" s="531"/>
      <c r="CL153" s="531"/>
      <c r="CM153" s="531"/>
      <c r="CN153" s="531"/>
      <c r="CO153" s="531"/>
      <c r="CP153" s="531"/>
      <c r="CQ153" s="531"/>
      <c r="CR153" s="531"/>
      <c r="CS153" s="531"/>
      <c r="CT153" s="531"/>
      <c r="CU153" s="531"/>
      <c r="CV153" s="531"/>
      <c r="CW153" s="531"/>
      <c r="CX153" s="531"/>
      <c r="CY153" s="531"/>
      <c r="CZ153" s="531"/>
      <c r="DA153" s="531"/>
      <c r="DB153" s="531"/>
      <c r="DC153" s="531"/>
      <c r="DD153" s="531"/>
      <c r="DE153" s="531"/>
      <c r="DF153" s="531"/>
      <c r="DG153" s="531"/>
      <c r="DH153" s="531"/>
      <c r="DI153" s="531"/>
      <c r="DJ153" s="531"/>
      <c r="DK153" s="531"/>
      <c r="DL153" s="531"/>
      <c r="DM153" s="531"/>
      <c r="DN153" s="531"/>
      <c r="DO153" s="531"/>
      <c r="DP153" s="531"/>
      <c r="DQ153" s="531"/>
      <c r="DR153" s="531"/>
      <c r="DS153" s="531"/>
      <c r="DT153" s="531"/>
      <c r="DU153" s="531"/>
      <c r="DV153" s="531"/>
      <c r="DW153" s="531"/>
      <c r="DX153" s="531"/>
      <c r="DY153" s="531"/>
      <c r="DZ153" s="531"/>
      <c r="EA153" s="531"/>
      <c r="EB153" s="531"/>
      <c r="EC153" s="531"/>
      <c r="ED153" s="531"/>
      <c r="EE153" s="531"/>
      <c r="EF153" s="531"/>
      <c r="EG153" s="531"/>
      <c r="EH153" s="531"/>
      <c r="EI153" s="531"/>
      <c r="EJ153" s="531"/>
      <c r="EK153" s="531"/>
      <c r="EL153" s="531"/>
      <c r="EM153" s="531"/>
      <c r="EN153" s="531"/>
      <c r="EO153" s="531"/>
      <c r="EP153" s="531"/>
      <c r="EQ153" s="531"/>
      <c r="ER153" s="531"/>
      <c r="ES153" s="531"/>
      <c r="ET153" s="531"/>
      <c r="EU153" s="531"/>
      <c r="EV153" s="531"/>
      <c r="EW153" s="531"/>
      <c r="EX153" s="531"/>
      <c r="EY153" s="531"/>
      <c r="EZ153" s="531"/>
      <c r="FA153" s="531"/>
    </row>
    <row r="154" spans="1:157" ht="15" customHeight="1">
      <c r="A154" s="486">
        <f>VLOOKUP(D154,'[18]DfE No.'!C:E,3,FALSE)</f>
        <v>81</v>
      </c>
      <c r="B154" s="486" t="str">
        <f>VLOOKUP(D154,'Adjusted Factors 22-23'!C:F,4,FALSE)</f>
        <v>Recoupment Academy</v>
      </c>
      <c r="C154" s="491">
        <v>143069</v>
      </c>
      <c r="D154" s="491">
        <v>9352096</v>
      </c>
      <c r="E154" s="492" t="s">
        <v>188</v>
      </c>
      <c r="F154" s="332">
        <v>73</v>
      </c>
      <c r="G154" s="332">
        <v>73</v>
      </c>
      <c r="H154" s="332">
        <v>0</v>
      </c>
      <c r="I154" s="125">
        <v>232141.32786999998</v>
      </c>
      <c r="J154" s="125">
        <v>0</v>
      </c>
      <c r="K154" s="125">
        <v>0</v>
      </c>
      <c r="L154" s="125">
        <v>6579.9999999999918</v>
      </c>
      <c r="M154" s="125">
        <v>0</v>
      </c>
      <c r="N154" s="125">
        <v>9440.0000000000091</v>
      </c>
      <c r="O154" s="125">
        <v>0</v>
      </c>
      <c r="P154" s="125">
        <v>3300.0000000000077</v>
      </c>
      <c r="Q154" s="125">
        <v>0</v>
      </c>
      <c r="R154" s="125">
        <v>0</v>
      </c>
      <c r="S154" s="125">
        <v>0</v>
      </c>
      <c r="T154" s="125">
        <v>0</v>
      </c>
      <c r="U154" s="125">
        <v>0</v>
      </c>
      <c r="V154" s="125">
        <v>0</v>
      </c>
      <c r="W154" s="125">
        <v>0</v>
      </c>
      <c r="X154" s="125">
        <v>0</v>
      </c>
      <c r="Y154" s="125">
        <v>0</v>
      </c>
      <c r="Z154" s="125">
        <v>0</v>
      </c>
      <c r="AA154" s="125">
        <v>0</v>
      </c>
      <c r="AB154" s="125">
        <v>0</v>
      </c>
      <c r="AC154" s="125">
        <v>0</v>
      </c>
      <c r="AD154" s="125">
        <v>0</v>
      </c>
      <c r="AE154" s="125">
        <v>10311.25</v>
      </c>
      <c r="AF154" s="125">
        <v>0</v>
      </c>
      <c r="AG154" s="125">
        <v>3348.4999999999727</v>
      </c>
      <c r="AH154" s="125">
        <v>0</v>
      </c>
      <c r="AI154" s="125">
        <v>121300</v>
      </c>
      <c r="AJ154" s="125">
        <v>55000</v>
      </c>
      <c r="AK154" s="125">
        <v>0</v>
      </c>
      <c r="AL154" s="125">
        <v>0</v>
      </c>
      <c r="AM154" s="125">
        <v>819.2</v>
      </c>
      <c r="AN154" s="125">
        <v>0</v>
      </c>
      <c r="AO154" s="125">
        <v>0</v>
      </c>
      <c r="AP154" s="125">
        <v>0</v>
      </c>
      <c r="AQ154" s="125">
        <v>0</v>
      </c>
      <c r="AR154" s="125">
        <v>0</v>
      </c>
      <c r="AS154" s="125">
        <v>0</v>
      </c>
      <c r="AT154" s="125">
        <v>0</v>
      </c>
      <c r="AU154" s="125">
        <v>0</v>
      </c>
      <c r="AV154" s="125">
        <v>232141.32786999998</v>
      </c>
      <c r="AW154" s="125">
        <v>32979.749999999978</v>
      </c>
      <c r="AX154" s="125">
        <v>177119.2</v>
      </c>
      <c r="AY154" s="125">
        <v>29966.370000000003</v>
      </c>
      <c r="AZ154" s="493">
        <v>442240.27786999999</v>
      </c>
      <c r="BA154" s="493">
        <v>441421.07786999998</v>
      </c>
      <c r="BB154" s="493">
        <v>4265</v>
      </c>
      <c r="BC154" s="493">
        <v>311345</v>
      </c>
      <c r="BD154" s="493">
        <v>0</v>
      </c>
      <c r="BE154" s="493">
        <v>0</v>
      </c>
      <c r="BF154" s="493">
        <v>442240.27786999999</v>
      </c>
      <c r="BG154" s="125">
        <v>442240.27786999999</v>
      </c>
      <c r="BH154" s="125">
        <v>0</v>
      </c>
      <c r="BI154" s="493">
        <v>312164.2</v>
      </c>
      <c r="BJ154" s="493">
        <v>135045</v>
      </c>
      <c r="BK154" s="125">
        <v>265121.07786999998</v>
      </c>
      <c r="BL154" s="125">
        <v>3631.7955872602738</v>
      </c>
      <c r="BM154" s="125">
        <v>3382.7635932432431</v>
      </c>
      <c r="BN154" s="126">
        <v>7.3617912441309538E-2</v>
      </c>
      <c r="BO154" s="126">
        <v>0</v>
      </c>
      <c r="BP154" s="125">
        <v>0</v>
      </c>
      <c r="BQ154" s="493">
        <v>442240.27786999999</v>
      </c>
      <c r="BR154" s="493">
        <v>6046.8640804109582</v>
      </c>
      <c r="BS154" s="493" t="s">
        <v>948</v>
      </c>
      <c r="BT154" s="493">
        <v>6058.0859982191778</v>
      </c>
      <c r="BU154" s="126">
        <v>4.878925032785042E-2</v>
      </c>
      <c r="BV154" s="125">
        <v>0</v>
      </c>
      <c r="BW154" s="125">
        <v>442240.27786999999</v>
      </c>
      <c r="BX154" s="125">
        <v>0</v>
      </c>
      <c r="BY154" s="125">
        <v>442240.27786999999</v>
      </c>
      <c r="BZ154" s="125">
        <v>819.2</v>
      </c>
      <c r="CA154" s="125">
        <v>441421.07786999998</v>
      </c>
      <c r="CB154" s="490">
        <f t="shared" si="8"/>
        <v>0</v>
      </c>
      <c r="CC154" s="490">
        <f t="shared" si="9"/>
        <v>0</v>
      </c>
      <c r="CD154" s="490">
        <f t="shared" si="10"/>
        <v>0</v>
      </c>
      <c r="CE154" s="490">
        <f>IF(ISERROR(VLOOKUP(A154,'20-21 Cfwds'!A:F,3,FALSE)),0,(VLOOKUP(A154,'20-21 Cfwds'!A:F,3,FALSE)))</f>
        <v>0</v>
      </c>
      <c r="CF154" s="490">
        <f>IF(ISERROR(VLOOKUP(A154,'20-21 Cfwds'!A:G,4,FALSE)),0,(VLOOKUP(A154,'20-21 Cfwds'!A:G,4,FALSE)))</f>
        <v>0</v>
      </c>
      <c r="CG154" s="490"/>
      <c r="CH154" s="490"/>
      <c r="CI154" s="531"/>
      <c r="CJ154" s="531"/>
      <c r="CK154" s="531"/>
      <c r="CL154" s="531"/>
      <c r="CM154" s="531"/>
      <c r="CN154" s="531"/>
      <c r="CO154" s="531"/>
      <c r="CP154" s="531"/>
      <c r="CQ154" s="531"/>
      <c r="CR154" s="531"/>
      <c r="CS154" s="531"/>
      <c r="CT154" s="531"/>
      <c r="CU154" s="531"/>
      <c r="CV154" s="531"/>
      <c r="CW154" s="531"/>
      <c r="CX154" s="531"/>
      <c r="CY154" s="531"/>
      <c r="CZ154" s="531"/>
      <c r="DA154" s="531"/>
      <c r="DB154" s="531"/>
      <c r="DC154" s="531"/>
      <c r="DD154" s="531"/>
      <c r="DE154" s="531"/>
      <c r="DF154" s="531"/>
      <c r="DG154" s="531"/>
      <c r="DH154" s="531"/>
      <c r="DI154" s="531"/>
      <c r="DJ154" s="531"/>
      <c r="DK154" s="531"/>
      <c r="DL154" s="531"/>
      <c r="DM154" s="531"/>
      <c r="DN154" s="531"/>
      <c r="DO154" s="531"/>
      <c r="DP154" s="531"/>
      <c r="DQ154" s="531"/>
      <c r="DR154" s="531"/>
      <c r="DS154" s="531"/>
      <c r="DT154" s="531"/>
      <c r="DU154" s="531"/>
      <c r="DV154" s="531"/>
      <c r="DW154" s="531"/>
      <c r="DX154" s="531"/>
      <c r="DY154" s="531"/>
      <c r="DZ154" s="531"/>
      <c r="EA154" s="531"/>
      <c r="EB154" s="531"/>
      <c r="EC154" s="531"/>
      <c r="ED154" s="531"/>
      <c r="EE154" s="531"/>
      <c r="EF154" s="531"/>
      <c r="EG154" s="531"/>
      <c r="EH154" s="531"/>
      <c r="EI154" s="531"/>
      <c r="EJ154" s="531"/>
      <c r="EK154" s="531"/>
      <c r="EL154" s="531"/>
      <c r="EM154" s="531"/>
      <c r="EN154" s="531"/>
      <c r="EO154" s="531"/>
      <c r="EP154" s="531"/>
      <c r="EQ154" s="531"/>
      <c r="ER154" s="531"/>
      <c r="ES154" s="531"/>
      <c r="ET154" s="531"/>
      <c r="EU154" s="531"/>
      <c r="EV154" s="531"/>
      <c r="EW154" s="531"/>
      <c r="EX154" s="531"/>
      <c r="EY154" s="531"/>
      <c r="EZ154" s="531"/>
      <c r="FA154" s="531"/>
    </row>
    <row r="155" spans="1:157" ht="15" customHeight="1">
      <c r="A155" s="486">
        <f>VLOOKUP(D155,'[18]DfE No.'!C:E,3,FALSE)</f>
        <v>471</v>
      </c>
      <c r="B155" s="486" t="str">
        <f>VLOOKUP(D155,'Adjusted Factors 22-23'!C:F,4,FALSE)</f>
        <v>Recoupment Academy</v>
      </c>
      <c r="C155" s="491">
        <v>143361</v>
      </c>
      <c r="D155" s="491">
        <v>9352097</v>
      </c>
      <c r="E155" s="492" t="s">
        <v>1014</v>
      </c>
      <c r="F155" s="332">
        <v>99</v>
      </c>
      <c r="G155" s="332">
        <v>99</v>
      </c>
      <c r="H155" s="332">
        <v>0</v>
      </c>
      <c r="I155" s="125">
        <v>314821.80080999999</v>
      </c>
      <c r="J155" s="125">
        <v>0</v>
      </c>
      <c r="K155" s="125">
        <v>0</v>
      </c>
      <c r="L155" s="125">
        <v>7990.0000000000136</v>
      </c>
      <c r="M155" s="125">
        <v>0</v>
      </c>
      <c r="N155" s="125">
        <v>10030.000000000016</v>
      </c>
      <c r="O155" s="125">
        <v>0</v>
      </c>
      <c r="P155" s="125">
        <v>0</v>
      </c>
      <c r="Q155" s="125">
        <v>0</v>
      </c>
      <c r="R155" s="125">
        <v>0</v>
      </c>
      <c r="S155" s="125">
        <v>0</v>
      </c>
      <c r="T155" s="125">
        <v>0</v>
      </c>
      <c r="U155" s="125">
        <v>0</v>
      </c>
      <c r="V155" s="125">
        <v>0</v>
      </c>
      <c r="W155" s="125">
        <v>0</v>
      </c>
      <c r="X155" s="125">
        <v>0</v>
      </c>
      <c r="Y155" s="125">
        <v>0</v>
      </c>
      <c r="Z155" s="125">
        <v>0</v>
      </c>
      <c r="AA155" s="125">
        <v>0</v>
      </c>
      <c r="AB155" s="125">
        <v>0</v>
      </c>
      <c r="AC155" s="125">
        <v>0</v>
      </c>
      <c r="AD155" s="125">
        <v>0</v>
      </c>
      <c r="AE155" s="125">
        <v>32831.413043478264</v>
      </c>
      <c r="AF155" s="125">
        <v>0</v>
      </c>
      <c r="AG155" s="125">
        <v>0</v>
      </c>
      <c r="AH155" s="125">
        <v>0</v>
      </c>
      <c r="AI155" s="125">
        <v>121300</v>
      </c>
      <c r="AJ155" s="125">
        <v>37303.070761014678</v>
      </c>
      <c r="AK155" s="125">
        <v>0</v>
      </c>
      <c r="AL155" s="125">
        <v>0</v>
      </c>
      <c r="AM155" s="125">
        <v>2176</v>
      </c>
      <c r="AN155" s="125">
        <v>0</v>
      </c>
      <c r="AO155" s="125">
        <v>0</v>
      </c>
      <c r="AP155" s="125">
        <v>0</v>
      </c>
      <c r="AQ155" s="125">
        <v>0</v>
      </c>
      <c r="AR155" s="125">
        <v>0</v>
      </c>
      <c r="AS155" s="125">
        <v>0</v>
      </c>
      <c r="AT155" s="125">
        <v>0</v>
      </c>
      <c r="AU155" s="125">
        <v>0</v>
      </c>
      <c r="AV155" s="125">
        <v>314821.80080999999</v>
      </c>
      <c r="AW155" s="125">
        <v>50851.413043478293</v>
      </c>
      <c r="AX155" s="125">
        <v>160779.07076101468</v>
      </c>
      <c r="AY155" s="125">
        <v>51836.533043478281</v>
      </c>
      <c r="AZ155" s="493">
        <v>526452.28461449291</v>
      </c>
      <c r="BA155" s="493">
        <v>524276.28461449291</v>
      </c>
      <c r="BB155" s="493">
        <v>4265</v>
      </c>
      <c r="BC155" s="493">
        <v>422235</v>
      </c>
      <c r="BD155" s="493">
        <v>0</v>
      </c>
      <c r="BE155" s="493">
        <v>0</v>
      </c>
      <c r="BF155" s="493">
        <v>526452.28461449291</v>
      </c>
      <c r="BG155" s="125">
        <v>526452.28461449291</v>
      </c>
      <c r="BH155" s="125">
        <v>0</v>
      </c>
      <c r="BI155" s="493">
        <v>424411</v>
      </c>
      <c r="BJ155" s="493">
        <v>263631.92923898529</v>
      </c>
      <c r="BK155" s="125">
        <v>365673.2138534782</v>
      </c>
      <c r="BL155" s="125">
        <v>3693.6688268028101</v>
      </c>
      <c r="BM155" s="125">
        <v>3231.2196305564657</v>
      </c>
      <c r="BN155" s="126">
        <v>0.14311908477936039</v>
      </c>
      <c r="BO155" s="126">
        <v>0</v>
      </c>
      <c r="BP155" s="125">
        <v>0</v>
      </c>
      <c r="BQ155" s="493">
        <v>526452.28461449291</v>
      </c>
      <c r="BR155" s="493">
        <v>5295.7200466110398</v>
      </c>
      <c r="BS155" s="493" t="s">
        <v>948</v>
      </c>
      <c r="BT155" s="493">
        <v>5317.6998445908375</v>
      </c>
      <c r="BU155" s="126">
        <v>0.11998654793946706</v>
      </c>
      <c r="BV155" s="125">
        <v>0</v>
      </c>
      <c r="BW155" s="125">
        <v>526452.28461449291</v>
      </c>
      <c r="BX155" s="125">
        <v>0</v>
      </c>
      <c r="BY155" s="125">
        <v>526452.28461449291</v>
      </c>
      <c r="BZ155" s="125">
        <v>2176</v>
      </c>
      <c r="CA155" s="125">
        <v>524276.28461449291</v>
      </c>
      <c r="CB155" s="490">
        <f t="shared" si="8"/>
        <v>0</v>
      </c>
      <c r="CC155" s="490">
        <f t="shared" si="9"/>
        <v>0</v>
      </c>
      <c r="CD155" s="490">
        <f t="shared" si="10"/>
        <v>0</v>
      </c>
      <c r="CE155" s="490">
        <f>IF(ISERROR(VLOOKUP(A155,'20-21 Cfwds'!A:F,3,FALSE)),0,(VLOOKUP(A155,'20-21 Cfwds'!A:F,3,FALSE)))</f>
        <v>0</v>
      </c>
      <c r="CF155" s="490">
        <f>IF(ISERROR(VLOOKUP(A155,'20-21 Cfwds'!A:G,4,FALSE)),0,(VLOOKUP(A155,'20-21 Cfwds'!A:G,4,FALSE)))</f>
        <v>0</v>
      </c>
      <c r="CG155" s="490"/>
      <c r="CH155" s="490"/>
      <c r="CI155" s="531"/>
      <c r="CJ155" s="531"/>
      <c r="CK155" s="531"/>
      <c r="CL155" s="531"/>
      <c r="CM155" s="531"/>
      <c r="CN155" s="531"/>
      <c r="CO155" s="531"/>
      <c r="CP155" s="531"/>
      <c r="CQ155" s="531"/>
      <c r="CR155" s="531"/>
      <c r="CS155" s="531"/>
      <c r="CT155" s="531"/>
      <c r="CU155" s="531"/>
      <c r="CV155" s="531"/>
      <c r="CW155" s="531"/>
      <c r="CX155" s="531"/>
      <c r="CY155" s="531"/>
      <c r="CZ155" s="531"/>
      <c r="DA155" s="531"/>
      <c r="DB155" s="531"/>
      <c r="DC155" s="531"/>
      <c r="DD155" s="531"/>
      <c r="DE155" s="531"/>
      <c r="DF155" s="531"/>
      <c r="DG155" s="531"/>
      <c r="DH155" s="531"/>
      <c r="DI155" s="531"/>
      <c r="DJ155" s="531"/>
      <c r="DK155" s="531"/>
      <c r="DL155" s="531"/>
      <c r="DM155" s="531"/>
      <c r="DN155" s="531"/>
      <c r="DO155" s="531"/>
      <c r="DP155" s="531"/>
      <c r="DQ155" s="531"/>
      <c r="DR155" s="531"/>
      <c r="DS155" s="531"/>
      <c r="DT155" s="531"/>
      <c r="DU155" s="531"/>
      <c r="DV155" s="531"/>
      <c r="DW155" s="531"/>
      <c r="DX155" s="531"/>
      <c r="DY155" s="531"/>
      <c r="DZ155" s="531"/>
      <c r="EA155" s="531"/>
      <c r="EB155" s="531"/>
      <c r="EC155" s="531"/>
      <c r="ED155" s="531"/>
      <c r="EE155" s="531"/>
      <c r="EF155" s="531"/>
      <c r="EG155" s="531"/>
      <c r="EH155" s="531"/>
      <c r="EI155" s="531"/>
      <c r="EJ155" s="531"/>
      <c r="EK155" s="531"/>
      <c r="EL155" s="531"/>
      <c r="EM155" s="531"/>
      <c r="EN155" s="531"/>
      <c r="EO155" s="531"/>
      <c r="EP155" s="531"/>
      <c r="EQ155" s="531"/>
      <c r="ER155" s="531"/>
      <c r="ES155" s="531"/>
      <c r="ET155" s="531"/>
      <c r="EU155" s="531"/>
      <c r="EV155" s="531"/>
      <c r="EW155" s="531"/>
      <c r="EX155" s="531"/>
      <c r="EY155" s="531"/>
      <c r="EZ155" s="531"/>
      <c r="FA155" s="531"/>
    </row>
    <row r="156" spans="1:157" ht="15" customHeight="1">
      <c r="A156" s="486">
        <f>VLOOKUP(D156,'[18]DfE No.'!C:E,3,FALSE)</f>
        <v>82</v>
      </c>
      <c r="B156" s="486" t="str">
        <f>VLOOKUP(D156,'Adjusted Factors 22-23'!C:F,4,FALSE)</f>
        <v>Recoupment Academy</v>
      </c>
      <c r="C156" s="491">
        <v>143806</v>
      </c>
      <c r="D156" s="491">
        <v>9352098</v>
      </c>
      <c r="E156" s="492" t="s">
        <v>190</v>
      </c>
      <c r="F156" s="332">
        <v>41</v>
      </c>
      <c r="G156" s="332">
        <v>41</v>
      </c>
      <c r="H156" s="332">
        <v>0</v>
      </c>
      <c r="I156" s="125">
        <v>130380.74578999999</v>
      </c>
      <c r="J156" s="125">
        <v>0</v>
      </c>
      <c r="K156" s="125">
        <v>0</v>
      </c>
      <c r="L156" s="125">
        <v>4229.9999999999955</v>
      </c>
      <c r="M156" s="125">
        <v>0</v>
      </c>
      <c r="N156" s="125">
        <v>5309.9999999999945</v>
      </c>
      <c r="O156" s="125">
        <v>0</v>
      </c>
      <c r="P156" s="125">
        <v>880</v>
      </c>
      <c r="Q156" s="125">
        <v>1619.9999999999984</v>
      </c>
      <c r="R156" s="125">
        <v>0</v>
      </c>
      <c r="S156" s="125">
        <v>0</v>
      </c>
      <c r="T156" s="125">
        <v>0</v>
      </c>
      <c r="U156" s="125">
        <v>0</v>
      </c>
      <c r="V156" s="125">
        <v>0</v>
      </c>
      <c r="W156" s="125">
        <v>0</v>
      </c>
      <c r="X156" s="125">
        <v>0</v>
      </c>
      <c r="Y156" s="125">
        <v>0</v>
      </c>
      <c r="Z156" s="125">
        <v>0</v>
      </c>
      <c r="AA156" s="125">
        <v>0</v>
      </c>
      <c r="AB156" s="125">
        <v>0</v>
      </c>
      <c r="AC156" s="125">
        <v>0</v>
      </c>
      <c r="AD156" s="125">
        <v>0</v>
      </c>
      <c r="AE156" s="125">
        <v>8273.2142857142862</v>
      </c>
      <c r="AF156" s="125">
        <v>0</v>
      </c>
      <c r="AG156" s="125">
        <v>3274.4999999999941</v>
      </c>
      <c r="AH156" s="125">
        <v>0</v>
      </c>
      <c r="AI156" s="125">
        <v>121300</v>
      </c>
      <c r="AJ156" s="125">
        <v>55000</v>
      </c>
      <c r="AK156" s="125">
        <v>0</v>
      </c>
      <c r="AL156" s="125">
        <v>1000</v>
      </c>
      <c r="AM156" s="125">
        <v>952.32</v>
      </c>
      <c r="AN156" s="125">
        <v>0</v>
      </c>
      <c r="AO156" s="125">
        <v>0</v>
      </c>
      <c r="AP156" s="125">
        <v>0</v>
      </c>
      <c r="AQ156" s="125">
        <v>0</v>
      </c>
      <c r="AR156" s="125">
        <v>0</v>
      </c>
      <c r="AS156" s="125">
        <v>0</v>
      </c>
      <c r="AT156" s="125">
        <v>0</v>
      </c>
      <c r="AU156" s="125">
        <v>0</v>
      </c>
      <c r="AV156" s="125">
        <v>130380.74578999999</v>
      </c>
      <c r="AW156" s="125">
        <v>23587.714285714268</v>
      </c>
      <c r="AX156" s="125">
        <v>178252.32</v>
      </c>
      <c r="AY156" s="125">
        <v>24288.334285714278</v>
      </c>
      <c r="AZ156" s="493">
        <v>332220.78007571422</v>
      </c>
      <c r="BA156" s="493">
        <v>330268.46007571422</v>
      </c>
      <c r="BB156" s="493">
        <v>4265</v>
      </c>
      <c r="BC156" s="493">
        <v>174865</v>
      </c>
      <c r="BD156" s="493">
        <v>0</v>
      </c>
      <c r="BE156" s="493">
        <v>0</v>
      </c>
      <c r="BF156" s="493">
        <v>332220.78007571422</v>
      </c>
      <c r="BG156" s="125">
        <v>332220.78007571428</v>
      </c>
      <c r="BH156" s="125">
        <v>0</v>
      </c>
      <c r="BI156" s="493">
        <v>176817.32</v>
      </c>
      <c r="BJ156" s="493">
        <v>-434.99999999999307</v>
      </c>
      <c r="BK156" s="125">
        <v>154968.46007571422</v>
      </c>
      <c r="BL156" s="125">
        <v>3779.7185384320542</v>
      </c>
      <c r="BM156" s="125">
        <v>3203.3950114285708</v>
      </c>
      <c r="BN156" s="126">
        <v>0.17991022803849246</v>
      </c>
      <c r="BO156" s="126">
        <v>0</v>
      </c>
      <c r="BP156" s="125">
        <v>0</v>
      </c>
      <c r="BQ156" s="493">
        <v>332220.78007571422</v>
      </c>
      <c r="BR156" s="493">
        <v>8055.3282945296151</v>
      </c>
      <c r="BS156" s="493" t="s">
        <v>948</v>
      </c>
      <c r="BT156" s="493">
        <v>8102.9458555052252</v>
      </c>
      <c r="BU156" s="126">
        <v>-1.9933018716651651E-2</v>
      </c>
      <c r="BV156" s="125">
        <v>0</v>
      </c>
      <c r="BW156" s="125">
        <v>332220.78007571422</v>
      </c>
      <c r="BX156" s="125">
        <v>0</v>
      </c>
      <c r="BY156" s="125">
        <v>332220.78007571422</v>
      </c>
      <c r="BZ156" s="125">
        <v>952.32</v>
      </c>
      <c r="CA156" s="125">
        <v>331268.46007571422</v>
      </c>
      <c r="CB156" s="490">
        <f t="shared" si="8"/>
        <v>0</v>
      </c>
      <c r="CC156" s="490">
        <f t="shared" si="9"/>
        <v>0</v>
      </c>
      <c r="CD156" s="490">
        <f t="shared" si="10"/>
        <v>0</v>
      </c>
      <c r="CE156" s="490">
        <f>IF(ISERROR(VLOOKUP(A156,'20-21 Cfwds'!A:F,3,FALSE)),0,(VLOOKUP(A156,'20-21 Cfwds'!A:F,3,FALSE)))</f>
        <v>0</v>
      </c>
      <c r="CF156" s="490">
        <f>IF(ISERROR(VLOOKUP(A156,'20-21 Cfwds'!A:G,4,FALSE)),0,(VLOOKUP(A156,'20-21 Cfwds'!A:G,4,FALSE)))</f>
        <v>0</v>
      </c>
      <c r="CG156" s="490"/>
      <c r="CH156" s="490"/>
      <c r="CI156" s="531"/>
      <c r="CJ156" s="531"/>
      <c r="CK156" s="531"/>
      <c r="CL156" s="531"/>
      <c r="CM156" s="531"/>
      <c r="CN156" s="531"/>
      <c r="CO156" s="531"/>
      <c r="CP156" s="531"/>
      <c r="CQ156" s="531"/>
      <c r="CR156" s="531"/>
      <c r="CS156" s="531"/>
      <c r="CT156" s="531"/>
      <c r="CU156" s="531"/>
      <c r="CV156" s="531"/>
      <c r="CW156" s="531"/>
      <c r="CX156" s="531"/>
      <c r="CY156" s="531"/>
      <c r="CZ156" s="531"/>
      <c r="DA156" s="531"/>
      <c r="DB156" s="531"/>
      <c r="DC156" s="531"/>
      <c r="DD156" s="531"/>
      <c r="DE156" s="531"/>
      <c r="DF156" s="531"/>
      <c r="DG156" s="531"/>
      <c r="DH156" s="531"/>
      <c r="DI156" s="531"/>
      <c r="DJ156" s="531"/>
      <c r="DK156" s="531"/>
      <c r="DL156" s="531"/>
      <c r="DM156" s="531"/>
      <c r="DN156" s="531"/>
      <c r="DO156" s="531"/>
      <c r="DP156" s="531"/>
      <c r="DQ156" s="531"/>
      <c r="DR156" s="531"/>
      <c r="DS156" s="531"/>
      <c r="DT156" s="531"/>
      <c r="DU156" s="531"/>
      <c r="DV156" s="531"/>
      <c r="DW156" s="531"/>
      <c r="DX156" s="531"/>
      <c r="DY156" s="531"/>
      <c r="DZ156" s="531"/>
      <c r="EA156" s="531"/>
      <c r="EB156" s="531"/>
      <c r="EC156" s="531"/>
      <c r="ED156" s="531"/>
      <c r="EE156" s="531"/>
      <c r="EF156" s="531"/>
      <c r="EG156" s="531"/>
      <c r="EH156" s="531"/>
      <c r="EI156" s="531"/>
      <c r="EJ156" s="531"/>
      <c r="EK156" s="531"/>
      <c r="EL156" s="531"/>
      <c r="EM156" s="531"/>
      <c r="EN156" s="531"/>
      <c r="EO156" s="531"/>
      <c r="EP156" s="531"/>
      <c r="EQ156" s="531"/>
      <c r="ER156" s="531"/>
      <c r="ES156" s="531"/>
      <c r="ET156" s="531"/>
      <c r="EU156" s="531"/>
      <c r="EV156" s="531"/>
      <c r="EW156" s="531"/>
      <c r="EX156" s="531"/>
      <c r="EY156" s="531"/>
      <c r="EZ156" s="531"/>
      <c r="FA156" s="531"/>
    </row>
    <row r="157" spans="1:157" ht="15" customHeight="1">
      <c r="A157" s="486">
        <f>VLOOKUP(D157,'[18]DfE No.'!C:E,3,FALSE)</f>
        <v>511</v>
      </c>
      <c r="B157" s="486" t="str">
        <f>VLOOKUP(D157,'Adjusted Factors 22-23'!C:F,4,FALSE)</f>
        <v>Recoupment Academy</v>
      </c>
      <c r="C157" s="491">
        <v>142026</v>
      </c>
      <c r="D157" s="491">
        <v>9352099</v>
      </c>
      <c r="E157" s="492" t="s">
        <v>1015</v>
      </c>
      <c r="F157" s="332">
        <v>206</v>
      </c>
      <c r="G157" s="332">
        <v>206</v>
      </c>
      <c r="H157" s="332">
        <v>0</v>
      </c>
      <c r="I157" s="125">
        <v>655083.74713999999</v>
      </c>
      <c r="J157" s="125">
        <v>0</v>
      </c>
      <c r="K157" s="125">
        <v>0</v>
      </c>
      <c r="L157" s="125">
        <v>27259.99999999996</v>
      </c>
      <c r="M157" s="125">
        <v>0</v>
      </c>
      <c r="N157" s="125">
        <v>34219.999999999949</v>
      </c>
      <c r="O157" s="125">
        <v>0</v>
      </c>
      <c r="P157" s="125">
        <v>17159.999999999993</v>
      </c>
      <c r="Q157" s="125">
        <v>8910.0000000000255</v>
      </c>
      <c r="R157" s="125">
        <v>0</v>
      </c>
      <c r="S157" s="125">
        <v>0</v>
      </c>
      <c r="T157" s="125">
        <v>0</v>
      </c>
      <c r="U157" s="125">
        <v>0</v>
      </c>
      <c r="V157" s="125">
        <v>0</v>
      </c>
      <c r="W157" s="125">
        <v>0</v>
      </c>
      <c r="X157" s="125">
        <v>0</v>
      </c>
      <c r="Y157" s="125">
        <v>0</v>
      </c>
      <c r="Z157" s="125">
        <v>0</v>
      </c>
      <c r="AA157" s="125">
        <v>0</v>
      </c>
      <c r="AB157" s="125">
        <v>12285.611111111162</v>
      </c>
      <c r="AC157" s="125">
        <v>0</v>
      </c>
      <c r="AD157" s="125">
        <v>0</v>
      </c>
      <c r="AE157" s="125">
        <v>60663.878787878792</v>
      </c>
      <c r="AF157" s="125">
        <v>0</v>
      </c>
      <c r="AG157" s="125">
        <v>0</v>
      </c>
      <c r="AH157" s="125">
        <v>0</v>
      </c>
      <c r="AI157" s="125">
        <v>121300</v>
      </c>
      <c r="AJ157" s="125">
        <v>0</v>
      </c>
      <c r="AK157" s="125">
        <v>0</v>
      </c>
      <c r="AL157" s="125">
        <v>0</v>
      </c>
      <c r="AM157" s="125">
        <v>5324.8</v>
      </c>
      <c r="AN157" s="125">
        <v>0</v>
      </c>
      <c r="AO157" s="125">
        <v>0</v>
      </c>
      <c r="AP157" s="125">
        <v>0</v>
      </c>
      <c r="AQ157" s="125">
        <v>0</v>
      </c>
      <c r="AR157" s="125">
        <v>0</v>
      </c>
      <c r="AS157" s="125">
        <v>0</v>
      </c>
      <c r="AT157" s="125">
        <v>0</v>
      </c>
      <c r="AU157" s="125">
        <v>0</v>
      </c>
      <c r="AV157" s="125">
        <v>655083.74713999999</v>
      </c>
      <c r="AW157" s="125">
        <v>160499.48989898991</v>
      </c>
      <c r="AX157" s="125">
        <v>126624.8</v>
      </c>
      <c r="AY157" s="125">
        <v>114433.99878787875</v>
      </c>
      <c r="AZ157" s="493">
        <v>942208.03703898995</v>
      </c>
      <c r="BA157" s="493">
        <v>936883.2370389899</v>
      </c>
      <c r="BB157" s="493">
        <v>4265</v>
      </c>
      <c r="BC157" s="493">
        <v>878590</v>
      </c>
      <c r="BD157" s="493">
        <v>0</v>
      </c>
      <c r="BE157" s="493">
        <v>0</v>
      </c>
      <c r="BF157" s="493">
        <v>942208.03703898995</v>
      </c>
      <c r="BG157" s="125">
        <v>942208.03703898995</v>
      </c>
      <c r="BH157" s="125">
        <v>0</v>
      </c>
      <c r="BI157" s="493">
        <v>883914.8</v>
      </c>
      <c r="BJ157" s="493">
        <v>757290</v>
      </c>
      <c r="BK157" s="125">
        <v>815583.2370389899</v>
      </c>
      <c r="BL157" s="125">
        <v>3959.1419273737374</v>
      </c>
      <c r="BM157" s="125">
        <v>3906.4954420560748</v>
      </c>
      <c r="BN157" s="126">
        <v>1.3476653460512833E-2</v>
      </c>
      <c r="BO157" s="126">
        <v>5.0233465394871665E-3</v>
      </c>
      <c r="BP157" s="125">
        <v>4042.4781542372025</v>
      </c>
      <c r="BQ157" s="493">
        <v>946250.5151932271</v>
      </c>
      <c r="BR157" s="493">
        <v>4567.6005591904222</v>
      </c>
      <c r="BS157" s="493" t="s">
        <v>948</v>
      </c>
      <c r="BT157" s="493">
        <v>4593.4491028797429</v>
      </c>
      <c r="BU157" s="126">
        <v>2.117491118499526E-2</v>
      </c>
      <c r="BV157" s="125">
        <v>0</v>
      </c>
      <c r="BW157" s="125">
        <v>946250.5151932271</v>
      </c>
      <c r="BX157" s="125">
        <v>0</v>
      </c>
      <c r="BY157" s="125">
        <v>946250.5151932271</v>
      </c>
      <c r="BZ157" s="125">
        <v>5324.8</v>
      </c>
      <c r="CA157" s="125">
        <v>940925.71519322705</v>
      </c>
      <c r="CB157" s="490">
        <f t="shared" si="8"/>
        <v>0</v>
      </c>
      <c r="CC157" s="490">
        <f t="shared" si="9"/>
        <v>0</v>
      </c>
      <c r="CD157" s="490">
        <f t="shared" si="10"/>
        <v>0</v>
      </c>
      <c r="CE157" s="490">
        <f>IF(ISERROR(VLOOKUP(A157,'20-21 Cfwds'!A:F,3,FALSE)),0,(VLOOKUP(A157,'20-21 Cfwds'!A:F,3,FALSE)))</f>
        <v>0</v>
      </c>
      <c r="CF157" s="490">
        <f>IF(ISERROR(VLOOKUP(A157,'20-21 Cfwds'!A:G,4,FALSE)),0,(VLOOKUP(A157,'20-21 Cfwds'!A:G,4,FALSE)))</f>
        <v>0</v>
      </c>
      <c r="CG157" s="490"/>
      <c r="CH157" s="490"/>
      <c r="CI157" s="531"/>
      <c r="CJ157" s="531"/>
      <c r="CK157" s="531"/>
      <c r="CL157" s="531"/>
      <c r="CM157" s="531"/>
      <c r="CN157" s="531"/>
      <c r="CO157" s="531"/>
      <c r="CP157" s="531"/>
      <c r="CQ157" s="531"/>
      <c r="CR157" s="531"/>
      <c r="CS157" s="531"/>
      <c r="CT157" s="531"/>
      <c r="CU157" s="531"/>
      <c r="CV157" s="531"/>
      <c r="CW157" s="531"/>
      <c r="CX157" s="531"/>
      <c r="CY157" s="531"/>
      <c r="CZ157" s="531"/>
      <c r="DA157" s="531"/>
      <c r="DB157" s="531"/>
      <c r="DC157" s="531"/>
      <c r="DD157" s="531"/>
      <c r="DE157" s="531"/>
      <c r="DF157" s="531"/>
      <c r="DG157" s="531"/>
      <c r="DH157" s="531"/>
      <c r="DI157" s="531"/>
      <c r="DJ157" s="531"/>
      <c r="DK157" s="531"/>
      <c r="DL157" s="531"/>
      <c r="DM157" s="531"/>
      <c r="DN157" s="531"/>
      <c r="DO157" s="531"/>
      <c r="DP157" s="531"/>
      <c r="DQ157" s="531"/>
      <c r="DR157" s="531"/>
      <c r="DS157" s="531"/>
      <c r="DT157" s="531"/>
      <c r="DU157" s="531"/>
      <c r="DV157" s="531"/>
      <c r="DW157" s="531"/>
      <c r="DX157" s="531"/>
      <c r="DY157" s="531"/>
      <c r="DZ157" s="531"/>
      <c r="EA157" s="531"/>
      <c r="EB157" s="531"/>
      <c r="EC157" s="531"/>
      <c r="ED157" s="531"/>
      <c r="EE157" s="531"/>
      <c r="EF157" s="531"/>
      <c r="EG157" s="531"/>
      <c r="EH157" s="531"/>
      <c r="EI157" s="531"/>
      <c r="EJ157" s="531"/>
      <c r="EK157" s="531"/>
      <c r="EL157" s="531"/>
      <c r="EM157" s="531"/>
      <c r="EN157" s="531"/>
      <c r="EO157" s="531"/>
      <c r="EP157" s="531"/>
      <c r="EQ157" s="531"/>
      <c r="ER157" s="531"/>
      <c r="ES157" s="531"/>
      <c r="ET157" s="531"/>
      <c r="EU157" s="531"/>
      <c r="EV157" s="531"/>
      <c r="EW157" s="531"/>
      <c r="EX157" s="531"/>
      <c r="EY157" s="531"/>
      <c r="EZ157" s="531"/>
      <c r="FA157" s="531"/>
    </row>
    <row r="158" spans="1:157" ht="15" customHeight="1">
      <c r="A158" s="486">
        <f>VLOOKUP(D158,'[18]DfE No.'!C:E,3,FALSE)</f>
        <v>84</v>
      </c>
      <c r="B158" s="486" t="str">
        <f>VLOOKUP(D158,'Adjusted Factors 22-23'!C:F,4,FALSE)</f>
        <v>Recoupment Academy</v>
      </c>
      <c r="C158" s="491">
        <v>146173</v>
      </c>
      <c r="D158" s="491">
        <v>9352100</v>
      </c>
      <c r="E158" s="492" t="s">
        <v>192</v>
      </c>
      <c r="F158" s="332">
        <v>61</v>
      </c>
      <c r="G158" s="332">
        <v>61</v>
      </c>
      <c r="H158" s="332">
        <v>0</v>
      </c>
      <c r="I158" s="125">
        <v>193981.10958999998</v>
      </c>
      <c r="J158" s="125">
        <v>0</v>
      </c>
      <c r="K158" s="125">
        <v>0</v>
      </c>
      <c r="L158" s="125">
        <v>2819.9999999999995</v>
      </c>
      <c r="M158" s="125">
        <v>0</v>
      </c>
      <c r="N158" s="125">
        <v>5899.9999999999927</v>
      </c>
      <c r="O158" s="125">
        <v>0</v>
      </c>
      <c r="P158" s="125">
        <v>0</v>
      </c>
      <c r="Q158" s="125">
        <v>0</v>
      </c>
      <c r="R158" s="125">
        <v>0</v>
      </c>
      <c r="S158" s="125">
        <v>0</v>
      </c>
      <c r="T158" s="125">
        <v>0</v>
      </c>
      <c r="U158" s="125">
        <v>0</v>
      </c>
      <c r="V158" s="125">
        <v>0</v>
      </c>
      <c r="W158" s="125">
        <v>0</v>
      </c>
      <c r="X158" s="125">
        <v>0</v>
      </c>
      <c r="Y158" s="125">
        <v>0</v>
      </c>
      <c r="Z158" s="125">
        <v>0</v>
      </c>
      <c r="AA158" s="125">
        <v>0</v>
      </c>
      <c r="AB158" s="125">
        <v>0</v>
      </c>
      <c r="AC158" s="125">
        <v>0</v>
      </c>
      <c r="AD158" s="125">
        <v>0</v>
      </c>
      <c r="AE158" s="125">
        <v>16930.175438596492</v>
      </c>
      <c r="AF158" s="125">
        <v>0</v>
      </c>
      <c r="AG158" s="125">
        <v>4939.4999999999791</v>
      </c>
      <c r="AH158" s="125">
        <v>0</v>
      </c>
      <c r="AI158" s="125">
        <v>121300</v>
      </c>
      <c r="AJ158" s="125">
        <v>55000</v>
      </c>
      <c r="AK158" s="125">
        <v>0</v>
      </c>
      <c r="AL158" s="125">
        <v>1000</v>
      </c>
      <c r="AM158" s="125">
        <v>983.04</v>
      </c>
      <c r="AN158" s="125">
        <v>0</v>
      </c>
      <c r="AO158" s="125">
        <v>0</v>
      </c>
      <c r="AP158" s="125">
        <v>0</v>
      </c>
      <c r="AQ158" s="125">
        <v>4534</v>
      </c>
      <c r="AR158" s="125">
        <v>0</v>
      </c>
      <c r="AS158" s="125">
        <v>0</v>
      </c>
      <c r="AT158" s="125">
        <v>0</v>
      </c>
      <c r="AU158" s="125">
        <v>0</v>
      </c>
      <c r="AV158" s="125">
        <v>193981.10958999998</v>
      </c>
      <c r="AW158" s="125">
        <v>30589.675438596463</v>
      </c>
      <c r="AX158" s="125">
        <v>182817.04</v>
      </c>
      <c r="AY158" s="125">
        <v>31285.295438596491</v>
      </c>
      <c r="AZ158" s="493">
        <v>407387.82502859645</v>
      </c>
      <c r="BA158" s="493">
        <v>400870.78502859647</v>
      </c>
      <c r="BB158" s="493">
        <v>4265</v>
      </c>
      <c r="BC158" s="493">
        <v>260165</v>
      </c>
      <c r="BD158" s="493">
        <v>0</v>
      </c>
      <c r="BE158" s="493">
        <v>0</v>
      </c>
      <c r="BF158" s="493">
        <v>407387.82502859645</v>
      </c>
      <c r="BG158" s="125">
        <v>407387.82502859645</v>
      </c>
      <c r="BH158" s="125">
        <v>0</v>
      </c>
      <c r="BI158" s="493">
        <v>266682.03999999998</v>
      </c>
      <c r="BJ158" s="493">
        <v>89398.999999999985</v>
      </c>
      <c r="BK158" s="125">
        <v>230104.78502859644</v>
      </c>
      <c r="BL158" s="125">
        <v>3772.2095906327286</v>
      </c>
      <c r="BM158" s="125">
        <v>2801.8994372881361</v>
      </c>
      <c r="BN158" s="126">
        <v>0.34630441779299648</v>
      </c>
      <c r="BO158" s="126">
        <v>0</v>
      </c>
      <c r="BP158" s="125">
        <v>0</v>
      </c>
      <c r="BQ158" s="493">
        <v>407387.82502859645</v>
      </c>
      <c r="BR158" s="493">
        <v>6571.6522135835485</v>
      </c>
      <c r="BS158" s="493" t="s">
        <v>948</v>
      </c>
      <c r="BT158" s="493">
        <v>6678.4889348950237</v>
      </c>
      <c r="BU158" s="126">
        <v>0.15013565383125438</v>
      </c>
      <c r="BV158" s="125">
        <v>0</v>
      </c>
      <c r="BW158" s="125">
        <v>407387.82502859645</v>
      </c>
      <c r="BX158" s="125">
        <v>0</v>
      </c>
      <c r="BY158" s="125">
        <v>407387.82502859645</v>
      </c>
      <c r="BZ158" s="125">
        <v>983.04</v>
      </c>
      <c r="CA158" s="125">
        <v>406404.78502859647</v>
      </c>
      <c r="CB158" s="490">
        <f t="shared" si="8"/>
        <v>0</v>
      </c>
      <c r="CC158" s="490">
        <f t="shared" si="9"/>
        <v>0</v>
      </c>
      <c r="CD158" s="490">
        <f t="shared" si="10"/>
        <v>0</v>
      </c>
      <c r="CE158" s="490">
        <f>IF(ISERROR(VLOOKUP(A158,'20-21 Cfwds'!A:F,3,FALSE)),0,(VLOOKUP(A158,'20-21 Cfwds'!A:F,3,FALSE)))</f>
        <v>0</v>
      </c>
      <c r="CF158" s="490">
        <f>IF(ISERROR(VLOOKUP(A158,'20-21 Cfwds'!A:G,4,FALSE)),0,(VLOOKUP(A158,'20-21 Cfwds'!A:G,4,FALSE)))</f>
        <v>0</v>
      </c>
      <c r="CG158" s="490"/>
      <c r="CH158" s="490"/>
      <c r="CI158" s="531"/>
      <c r="CJ158" s="531"/>
      <c r="CK158" s="531"/>
      <c r="CL158" s="531"/>
      <c r="CM158" s="531"/>
      <c r="CN158" s="531"/>
      <c r="CO158" s="531"/>
      <c r="CP158" s="531"/>
      <c r="CQ158" s="531"/>
      <c r="CR158" s="531"/>
      <c r="CS158" s="531"/>
      <c r="CT158" s="531"/>
      <c r="CU158" s="531"/>
      <c r="CV158" s="531"/>
      <c r="CW158" s="531"/>
      <c r="CX158" s="531"/>
      <c r="CY158" s="531"/>
      <c r="CZ158" s="531"/>
      <c r="DA158" s="531"/>
      <c r="DB158" s="531"/>
      <c r="DC158" s="531"/>
      <c r="DD158" s="531"/>
      <c r="DE158" s="531"/>
      <c r="DF158" s="531"/>
      <c r="DG158" s="531"/>
      <c r="DH158" s="531"/>
      <c r="DI158" s="531"/>
      <c r="DJ158" s="531"/>
      <c r="DK158" s="531"/>
      <c r="DL158" s="531"/>
      <c r="DM158" s="531"/>
      <c r="DN158" s="531"/>
      <c r="DO158" s="531"/>
      <c r="DP158" s="531"/>
      <c r="DQ158" s="531"/>
      <c r="DR158" s="531"/>
      <c r="DS158" s="531"/>
      <c r="DT158" s="531"/>
      <c r="DU158" s="531"/>
      <c r="DV158" s="531"/>
      <c r="DW158" s="531"/>
      <c r="DX158" s="531"/>
      <c r="DY158" s="531"/>
      <c r="DZ158" s="531"/>
      <c r="EA158" s="531"/>
      <c r="EB158" s="531"/>
      <c r="EC158" s="531"/>
      <c r="ED158" s="531"/>
      <c r="EE158" s="531"/>
      <c r="EF158" s="531"/>
      <c r="EG158" s="531"/>
      <c r="EH158" s="531"/>
      <c r="EI158" s="531"/>
      <c r="EJ158" s="531"/>
      <c r="EK158" s="531"/>
      <c r="EL158" s="531"/>
      <c r="EM158" s="531"/>
      <c r="EN158" s="531"/>
      <c r="EO158" s="531"/>
      <c r="EP158" s="531"/>
      <c r="EQ158" s="531"/>
      <c r="ER158" s="531"/>
      <c r="ES158" s="531"/>
      <c r="ET158" s="531"/>
      <c r="EU158" s="531"/>
      <c r="EV158" s="531"/>
      <c r="EW158" s="531"/>
      <c r="EX158" s="531"/>
      <c r="EY158" s="531"/>
      <c r="EZ158" s="531"/>
      <c r="FA158" s="531"/>
    </row>
    <row r="159" spans="1:157" ht="15" customHeight="1">
      <c r="A159" s="486">
        <f>VLOOKUP(D159,'[18]DfE No.'!C:E,3,FALSE)</f>
        <v>474</v>
      </c>
      <c r="B159" s="486" t="str">
        <f>VLOOKUP(D159,'Adjusted Factors 22-23'!C:F,4,FALSE)</f>
        <v>Recoupment Academy</v>
      </c>
      <c r="C159" s="491">
        <v>142027</v>
      </c>
      <c r="D159" s="491">
        <v>9352103</v>
      </c>
      <c r="E159" s="492" t="s">
        <v>519</v>
      </c>
      <c r="F159" s="332">
        <v>514</v>
      </c>
      <c r="G159" s="332">
        <v>514</v>
      </c>
      <c r="H159" s="332">
        <v>0</v>
      </c>
      <c r="I159" s="125">
        <v>1634529.3496599998</v>
      </c>
      <c r="J159" s="125">
        <v>0</v>
      </c>
      <c r="K159" s="125">
        <v>0</v>
      </c>
      <c r="L159" s="125">
        <v>44180.000000000095</v>
      </c>
      <c r="M159" s="125">
        <v>0</v>
      </c>
      <c r="N159" s="125">
        <v>61949.999999999898</v>
      </c>
      <c r="O159" s="125">
        <v>0</v>
      </c>
      <c r="P159" s="125">
        <v>0</v>
      </c>
      <c r="Q159" s="125">
        <v>34290.000000000022</v>
      </c>
      <c r="R159" s="125">
        <v>0</v>
      </c>
      <c r="S159" s="125">
        <v>0</v>
      </c>
      <c r="T159" s="125">
        <v>0</v>
      </c>
      <c r="U159" s="125">
        <v>0</v>
      </c>
      <c r="V159" s="125">
        <v>0</v>
      </c>
      <c r="W159" s="125">
        <v>0</v>
      </c>
      <c r="X159" s="125">
        <v>0</v>
      </c>
      <c r="Y159" s="125">
        <v>0</v>
      </c>
      <c r="Z159" s="125">
        <v>0</v>
      </c>
      <c r="AA159" s="125">
        <v>0</v>
      </c>
      <c r="AB159" s="125">
        <v>15032.988235294104</v>
      </c>
      <c r="AC159" s="125">
        <v>0</v>
      </c>
      <c r="AD159" s="125">
        <v>0</v>
      </c>
      <c r="AE159" s="125">
        <v>174718.21138211383</v>
      </c>
      <c r="AF159" s="125">
        <v>0</v>
      </c>
      <c r="AG159" s="125">
        <v>5698.0000000000182</v>
      </c>
      <c r="AH159" s="125">
        <v>0</v>
      </c>
      <c r="AI159" s="125">
        <v>121300</v>
      </c>
      <c r="AJ159" s="125">
        <v>0</v>
      </c>
      <c r="AK159" s="125">
        <v>0</v>
      </c>
      <c r="AL159" s="125">
        <v>0</v>
      </c>
      <c r="AM159" s="125">
        <v>8550.4</v>
      </c>
      <c r="AN159" s="125">
        <v>0</v>
      </c>
      <c r="AO159" s="125">
        <v>0</v>
      </c>
      <c r="AP159" s="125">
        <v>0</v>
      </c>
      <c r="AQ159" s="125">
        <v>0</v>
      </c>
      <c r="AR159" s="125">
        <v>0</v>
      </c>
      <c r="AS159" s="125">
        <v>0</v>
      </c>
      <c r="AT159" s="125">
        <v>0</v>
      </c>
      <c r="AU159" s="125">
        <v>0</v>
      </c>
      <c r="AV159" s="125">
        <v>1634529.3496599998</v>
      </c>
      <c r="AW159" s="125">
        <v>335869.19961740798</v>
      </c>
      <c r="AX159" s="125">
        <v>129850.4</v>
      </c>
      <c r="AY159" s="125">
        <v>254923.33138211386</v>
      </c>
      <c r="AZ159" s="493">
        <v>2100248.949277408</v>
      </c>
      <c r="BA159" s="493">
        <v>2091698.549277408</v>
      </c>
      <c r="BB159" s="493">
        <v>4265</v>
      </c>
      <c r="BC159" s="493">
        <v>2192210</v>
      </c>
      <c r="BD159" s="493">
        <v>100511.45072259195</v>
      </c>
      <c r="BE159" s="493">
        <v>0</v>
      </c>
      <c r="BF159" s="493">
        <v>2200760.4</v>
      </c>
      <c r="BG159" s="125">
        <v>2200760.4</v>
      </c>
      <c r="BH159" s="125">
        <v>0</v>
      </c>
      <c r="BI159" s="493">
        <v>2200760.4</v>
      </c>
      <c r="BJ159" s="493">
        <v>2070910</v>
      </c>
      <c r="BK159" s="125">
        <v>2070910</v>
      </c>
      <c r="BL159" s="125">
        <v>4029.0077821011673</v>
      </c>
      <c r="BM159" s="125">
        <v>3935.9356136820925</v>
      </c>
      <c r="BN159" s="126">
        <v>2.3646771074084021E-2</v>
      </c>
      <c r="BO159" s="126">
        <v>0</v>
      </c>
      <c r="BP159" s="125">
        <v>0</v>
      </c>
      <c r="BQ159" s="493">
        <v>2200760.4</v>
      </c>
      <c r="BR159" s="493">
        <v>4265</v>
      </c>
      <c r="BS159" s="493" t="s">
        <v>948</v>
      </c>
      <c r="BT159" s="493">
        <v>4281.6350194552524</v>
      </c>
      <c r="BU159" s="126">
        <v>2.0116009330183759E-2</v>
      </c>
      <c r="BV159" s="125">
        <v>0</v>
      </c>
      <c r="BW159" s="125">
        <v>2200760.4</v>
      </c>
      <c r="BX159" s="125">
        <v>0</v>
      </c>
      <c r="BY159" s="125">
        <v>2200760.4</v>
      </c>
      <c r="BZ159" s="125">
        <v>8550.4</v>
      </c>
      <c r="CA159" s="125">
        <v>2192210</v>
      </c>
      <c r="CB159" s="490">
        <f t="shared" si="8"/>
        <v>0</v>
      </c>
      <c r="CC159" s="490">
        <f t="shared" si="9"/>
        <v>0</v>
      </c>
      <c r="CD159" s="490">
        <f t="shared" si="10"/>
        <v>100511.45072259195</v>
      </c>
      <c r="CE159" s="490">
        <f>IF(ISERROR(VLOOKUP(A159,'20-21 Cfwds'!A:F,3,FALSE)),0,(VLOOKUP(A159,'20-21 Cfwds'!A:F,3,FALSE)))</f>
        <v>0</v>
      </c>
      <c r="CF159" s="490">
        <f>IF(ISERROR(VLOOKUP(A159,'20-21 Cfwds'!A:G,4,FALSE)),0,(VLOOKUP(A159,'20-21 Cfwds'!A:G,4,FALSE)))</f>
        <v>0</v>
      </c>
      <c r="CG159" s="490"/>
      <c r="CH159" s="490"/>
      <c r="CI159" s="531"/>
      <c r="CJ159" s="531"/>
      <c r="CK159" s="531"/>
      <c r="CL159" s="531"/>
      <c r="CM159" s="531"/>
      <c r="CN159" s="531"/>
      <c r="CO159" s="531"/>
      <c r="CP159" s="531"/>
      <c r="CQ159" s="531"/>
      <c r="CR159" s="531"/>
      <c r="CS159" s="531"/>
      <c r="CT159" s="531"/>
      <c r="CU159" s="531"/>
      <c r="CV159" s="531"/>
      <c r="CW159" s="531"/>
      <c r="CX159" s="531"/>
      <c r="CY159" s="531"/>
      <c r="CZ159" s="531"/>
      <c r="DA159" s="531"/>
      <c r="DB159" s="531"/>
      <c r="DC159" s="531"/>
      <c r="DD159" s="531"/>
      <c r="DE159" s="531"/>
      <c r="DF159" s="531"/>
      <c r="DG159" s="531"/>
      <c r="DH159" s="531"/>
      <c r="DI159" s="531"/>
      <c r="DJ159" s="531"/>
      <c r="DK159" s="531"/>
      <c r="DL159" s="531"/>
      <c r="DM159" s="531"/>
      <c r="DN159" s="531"/>
      <c r="DO159" s="531"/>
      <c r="DP159" s="531"/>
      <c r="DQ159" s="531"/>
      <c r="DR159" s="531"/>
      <c r="DS159" s="531"/>
      <c r="DT159" s="531"/>
      <c r="DU159" s="531"/>
      <c r="DV159" s="531"/>
      <c r="DW159" s="531"/>
      <c r="DX159" s="531"/>
      <c r="DY159" s="531"/>
      <c r="DZ159" s="531"/>
      <c r="EA159" s="531"/>
      <c r="EB159" s="531"/>
      <c r="EC159" s="531"/>
      <c r="ED159" s="531"/>
      <c r="EE159" s="531"/>
      <c r="EF159" s="531"/>
      <c r="EG159" s="531"/>
      <c r="EH159" s="531"/>
      <c r="EI159" s="531"/>
      <c r="EJ159" s="531"/>
      <c r="EK159" s="531"/>
      <c r="EL159" s="531"/>
      <c r="EM159" s="531"/>
      <c r="EN159" s="531"/>
      <c r="EO159" s="531"/>
      <c r="EP159" s="531"/>
      <c r="EQ159" s="531"/>
      <c r="ER159" s="531"/>
      <c r="ES159" s="531"/>
      <c r="ET159" s="531"/>
      <c r="EU159" s="531"/>
      <c r="EV159" s="531"/>
      <c r="EW159" s="531"/>
      <c r="EX159" s="531"/>
      <c r="EY159" s="531"/>
      <c r="EZ159" s="531"/>
      <c r="FA159" s="531"/>
    </row>
    <row r="160" spans="1:157" ht="15" customHeight="1">
      <c r="A160" s="486">
        <f>VLOOKUP(D160,'[18]DfE No.'!C:E,3,FALSE)</f>
        <v>62</v>
      </c>
      <c r="B160" s="486" t="str">
        <f>VLOOKUP(D160,'Adjusted Factors 22-23'!C:F,4,FALSE)</f>
        <v>Recoupment Academy</v>
      </c>
      <c r="C160" s="491">
        <v>142187</v>
      </c>
      <c r="D160" s="491">
        <v>9352104</v>
      </c>
      <c r="E160" s="492" t="s">
        <v>518</v>
      </c>
      <c r="F160" s="332">
        <v>305</v>
      </c>
      <c r="G160" s="332">
        <v>305</v>
      </c>
      <c r="H160" s="332">
        <v>0</v>
      </c>
      <c r="I160" s="125">
        <v>969905.54794999992</v>
      </c>
      <c r="J160" s="125">
        <v>0</v>
      </c>
      <c r="K160" s="125">
        <v>0</v>
      </c>
      <c r="L160" s="125">
        <v>39010.000000000051</v>
      </c>
      <c r="M160" s="125">
        <v>0</v>
      </c>
      <c r="N160" s="125">
        <v>51919.999999999927</v>
      </c>
      <c r="O160" s="125">
        <v>0</v>
      </c>
      <c r="P160" s="125">
        <v>1759.9999999999993</v>
      </c>
      <c r="Q160" s="125">
        <v>0</v>
      </c>
      <c r="R160" s="125">
        <v>6300.0000000000055</v>
      </c>
      <c r="S160" s="125">
        <v>30820</v>
      </c>
      <c r="T160" s="125">
        <v>980.00000000000023</v>
      </c>
      <c r="U160" s="125">
        <v>20479.999999999953</v>
      </c>
      <c r="V160" s="125">
        <v>0</v>
      </c>
      <c r="W160" s="125">
        <v>0</v>
      </c>
      <c r="X160" s="125">
        <v>0</v>
      </c>
      <c r="Y160" s="125">
        <v>0</v>
      </c>
      <c r="Z160" s="125">
        <v>0</v>
      </c>
      <c r="AA160" s="125">
        <v>0</v>
      </c>
      <c r="AB160" s="125">
        <v>5124.9070631970317</v>
      </c>
      <c r="AC160" s="125">
        <v>0</v>
      </c>
      <c r="AD160" s="125">
        <v>0</v>
      </c>
      <c r="AE160" s="125">
        <v>69196.138996138994</v>
      </c>
      <c r="AF160" s="125">
        <v>0</v>
      </c>
      <c r="AG160" s="125">
        <v>0</v>
      </c>
      <c r="AH160" s="125">
        <v>0</v>
      </c>
      <c r="AI160" s="125">
        <v>121300</v>
      </c>
      <c r="AJ160" s="125">
        <v>0</v>
      </c>
      <c r="AK160" s="125">
        <v>0</v>
      </c>
      <c r="AL160" s="125">
        <v>0</v>
      </c>
      <c r="AM160" s="125">
        <v>7321.6</v>
      </c>
      <c r="AN160" s="125">
        <v>0</v>
      </c>
      <c r="AO160" s="125">
        <v>0</v>
      </c>
      <c r="AP160" s="125">
        <v>0</v>
      </c>
      <c r="AQ160" s="125">
        <v>0</v>
      </c>
      <c r="AR160" s="125">
        <v>0</v>
      </c>
      <c r="AS160" s="125">
        <v>0</v>
      </c>
      <c r="AT160" s="125">
        <v>0</v>
      </c>
      <c r="AU160" s="125">
        <v>0</v>
      </c>
      <c r="AV160" s="125">
        <v>969905.54794999992</v>
      </c>
      <c r="AW160" s="125">
        <v>225591.04605933593</v>
      </c>
      <c r="AX160" s="125">
        <v>128621.6</v>
      </c>
      <c r="AY160" s="125">
        <v>154826.25899613893</v>
      </c>
      <c r="AZ160" s="493">
        <v>1324118.1940093359</v>
      </c>
      <c r="BA160" s="493">
        <v>1316796.5940093359</v>
      </c>
      <c r="BB160" s="493">
        <v>4265</v>
      </c>
      <c r="BC160" s="493">
        <v>1300825</v>
      </c>
      <c r="BD160" s="493">
        <v>0</v>
      </c>
      <c r="BE160" s="493">
        <v>0</v>
      </c>
      <c r="BF160" s="493">
        <v>1324118.1940093359</v>
      </c>
      <c r="BG160" s="125">
        <v>1324118.1940093359</v>
      </c>
      <c r="BH160" s="125">
        <v>0</v>
      </c>
      <c r="BI160" s="493">
        <v>1308146.6000000001</v>
      </c>
      <c r="BJ160" s="493">
        <v>1179525</v>
      </c>
      <c r="BK160" s="125">
        <v>1195496.5940093359</v>
      </c>
      <c r="BL160" s="125">
        <v>3919.6609639650355</v>
      </c>
      <c r="BM160" s="125">
        <v>3783.5947712418301</v>
      </c>
      <c r="BN160" s="126">
        <v>3.5962147362453019E-2</v>
      </c>
      <c r="BO160" s="126">
        <v>0</v>
      </c>
      <c r="BP160" s="125">
        <v>0</v>
      </c>
      <c r="BQ160" s="493">
        <v>1324118.1940093359</v>
      </c>
      <c r="BR160" s="493">
        <v>4317.3658819978227</v>
      </c>
      <c r="BS160" s="493" t="s">
        <v>948</v>
      </c>
      <c r="BT160" s="493">
        <v>4341.3711278994624</v>
      </c>
      <c r="BU160" s="126">
        <v>3.2694273030471566E-2</v>
      </c>
      <c r="BV160" s="125">
        <v>0</v>
      </c>
      <c r="BW160" s="125">
        <v>1324118.1940093359</v>
      </c>
      <c r="BX160" s="125">
        <v>0</v>
      </c>
      <c r="BY160" s="125">
        <v>1324118.1940093359</v>
      </c>
      <c r="BZ160" s="125">
        <v>7321.6</v>
      </c>
      <c r="CA160" s="125">
        <v>1316796.5940093359</v>
      </c>
      <c r="CB160" s="490">
        <f t="shared" si="8"/>
        <v>0</v>
      </c>
      <c r="CC160" s="490">
        <f t="shared" si="9"/>
        <v>0</v>
      </c>
      <c r="CD160" s="490">
        <f t="shared" si="10"/>
        <v>0</v>
      </c>
      <c r="CE160" s="490">
        <f>IF(ISERROR(VLOOKUP(A160,'20-21 Cfwds'!A:F,3,FALSE)),0,(VLOOKUP(A160,'20-21 Cfwds'!A:F,3,FALSE)))</f>
        <v>0</v>
      </c>
      <c r="CF160" s="490">
        <f>IF(ISERROR(VLOOKUP(A160,'20-21 Cfwds'!A:G,4,FALSE)),0,(VLOOKUP(A160,'20-21 Cfwds'!A:G,4,FALSE)))</f>
        <v>0</v>
      </c>
      <c r="CG160" s="490"/>
      <c r="CH160" s="490"/>
      <c r="CI160" s="531"/>
      <c r="CJ160" s="531"/>
      <c r="CK160" s="531"/>
      <c r="CL160" s="531"/>
      <c r="CM160" s="531"/>
      <c r="CN160" s="531"/>
      <c r="CO160" s="531"/>
      <c r="CP160" s="531"/>
      <c r="CQ160" s="531"/>
      <c r="CR160" s="531"/>
      <c r="CS160" s="531"/>
      <c r="CT160" s="531"/>
      <c r="CU160" s="531"/>
      <c r="CV160" s="531"/>
      <c r="CW160" s="531"/>
      <c r="CX160" s="531"/>
      <c r="CY160" s="531"/>
      <c r="CZ160" s="531"/>
      <c r="DA160" s="531"/>
      <c r="DB160" s="531"/>
      <c r="DC160" s="531"/>
      <c r="DD160" s="531"/>
      <c r="DE160" s="531"/>
      <c r="DF160" s="531"/>
      <c r="DG160" s="531"/>
      <c r="DH160" s="531"/>
      <c r="DI160" s="531"/>
      <c r="DJ160" s="531"/>
      <c r="DK160" s="531"/>
      <c r="DL160" s="531"/>
      <c r="DM160" s="531"/>
      <c r="DN160" s="531"/>
      <c r="DO160" s="531"/>
      <c r="DP160" s="531"/>
      <c r="DQ160" s="531"/>
      <c r="DR160" s="531"/>
      <c r="DS160" s="531"/>
      <c r="DT160" s="531"/>
      <c r="DU160" s="531"/>
      <c r="DV160" s="531"/>
      <c r="DW160" s="531"/>
      <c r="DX160" s="531"/>
      <c r="DY160" s="531"/>
      <c r="DZ160" s="531"/>
      <c r="EA160" s="531"/>
      <c r="EB160" s="531"/>
      <c r="EC160" s="531"/>
      <c r="ED160" s="531"/>
      <c r="EE160" s="531"/>
      <c r="EF160" s="531"/>
      <c r="EG160" s="531"/>
      <c r="EH160" s="531"/>
      <c r="EI160" s="531"/>
      <c r="EJ160" s="531"/>
      <c r="EK160" s="531"/>
      <c r="EL160" s="531"/>
      <c r="EM160" s="531"/>
      <c r="EN160" s="531"/>
      <c r="EO160" s="531"/>
      <c r="EP160" s="531"/>
      <c r="EQ160" s="531"/>
      <c r="ER160" s="531"/>
      <c r="ES160" s="531"/>
      <c r="ET160" s="531"/>
      <c r="EU160" s="531"/>
      <c r="EV160" s="531"/>
      <c r="EW160" s="531"/>
      <c r="EX160" s="531"/>
      <c r="EY160" s="531"/>
      <c r="EZ160" s="531"/>
      <c r="FA160" s="531"/>
    </row>
    <row r="161" spans="1:157" ht="15" customHeight="1">
      <c r="A161" s="486">
        <f>VLOOKUP(D161,'[18]DfE No.'!C:E,3,FALSE)</f>
        <v>494</v>
      </c>
      <c r="B161" s="486" t="str">
        <f>VLOOKUP(D161,'Adjusted Factors 22-23'!C:F,4,FALSE)</f>
        <v>Recoupment Academy</v>
      </c>
      <c r="C161" s="491">
        <v>147509</v>
      </c>
      <c r="D161" s="491">
        <v>9352105</v>
      </c>
      <c r="E161" s="492" t="s">
        <v>395</v>
      </c>
      <c r="F161" s="332">
        <v>131</v>
      </c>
      <c r="G161" s="332">
        <v>131</v>
      </c>
      <c r="H161" s="332">
        <v>0</v>
      </c>
      <c r="I161" s="125">
        <v>416582.38288999995</v>
      </c>
      <c r="J161" s="125">
        <v>0</v>
      </c>
      <c r="K161" s="125">
        <v>0</v>
      </c>
      <c r="L161" s="125">
        <v>3759.9999999999977</v>
      </c>
      <c r="M161" s="125">
        <v>0</v>
      </c>
      <c r="N161" s="125">
        <v>6490.0000000000027</v>
      </c>
      <c r="O161" s="125">
        <v>0</v>
      </c>
      <c r="P161" s="125">
        <v>219.99999999999994</v>
      </c>
      <c r="Q161" s="125">
        <v>0</v>
      </c>
      <c r="R161" s="125">
        <v>0</v>
      </c>
      <c r="S161" s="125">
        <v>0</v>
      </c>
      <c r="T161" s="125">
        <v>0</v>
      </c>
      <c r="U161" s="125">
        <v>0</v>
      </c>
      <c r="V161" s="125">
        <v>0</v>
      </c>
      <c r="W161" s="125">
        <v>0</v>
      </c>
      <c r="X161" s="125">
        <v>0</v>
      </c>
      <c r="Y161" s="125">
        <v>0</v>
      </c>
      <c r="Z161" s="125">
        <v>0</v>
      </c>
      <c r="AA161" s="125">
        <v>0</v>
      </c>
      <c r="AB161" s="125">
        <v>3163.0341880341853</v>
      </c>
      <c r="AC161" s="125">
        <v>0</v>
      </c>
      <c r="AD161" s="125">
        <v>0</v>
      </c>
      <c r="AE161" s="125">
        <v>24168.163265306121</v>
      </c>
      <c r="AF161" s="125">
        <v>0</v>
      </c>
      <c r="AG161" s="125">
        <v>4754.4999999999945</v>
      </c>
      <c r="AH161" s="125">
        <v>0</v>
      </c>
      <c r="AI161" s="125">
        <v>121300</v>
      </c>
      <c r="AJ161" s="125">
        <v>13805.073431241644</v>
      </c>
      <c r="AK161" s="125">
        <v>0</v>
      </c>
      <c r="AL161" s="125">
        <v>0</v>
      </c>
      <c r="AM161" s="125">
        <v>2585.6</v>
      </c>
      <c r="AN161" s="125">
        <v>0</v>
      </c>
      <c r="AO161" s="125">
        <v>0</v>
      </c>
      <c r="AP161" s="125">
        <v>0</v>
      </c>
      <c r="AQ161" s="125">
        <v>0</v>
      </c>
      <c r="AR161" s="125">
        <v>0</v>
      </c>
      <c r="AS161" s="125">
        <v>0</v>
      </c>
      <c r="AT161" s="125">
        <v>0</v>
      </c>
      <c r="AU161" s="125">
        <v>0</v>
      </c>
      <c r="AV161" s="125">
        <v>416582.38288999995</v>
      </c>
      <c r="AW161" s="125">
        <v>42555.697453340297</v>
      </c>
      <c r="AX161" s="125">
        <v>137690.67343124165</v>
      </c>
      <c r="AY161" s="125">
        <v>39398.28326530612</v>
      </c>
      <c r="AZ161" s="493">
        <v>596828.75377458194</v>
      </c>
      <c r="BA161" s="493">
        <v>594243.15377458197</v>
      </c>
      <c r="BB161" s="493">
        <v>4265</v>
      </c>
      <c r="BC161" s="493">
        <v>558715</v>
      </c>
      <c r="BD161" s="493">
        <v>0</v>
      </c>
      <c r="BE161" s="493">
        <v>0</v>
      </c>
      <c r="BF161" s="493">
        <v>596828.75377458194</v>
      </c>
      <c r="BG161" s="125">
        <v>596828.75377458194</v>
      </c>
      <c r="BH161" s="125">
        <v>0</v>
      </c>
      <c r="BI161" s="493">
        <v>561300.6</v>
      </c>
      <c r="BJ161" s="493">
        <v>423609.92656875832</v>
      </c>
      <c r="BK161" s="125">
        <v>459138.08034334029</v>
      </c>
      <c r="BL161" s="125">
        <v>3504.8708423155749</v>
      </c>
      <c r="BM161" s="125">
        <v>3429.1962259135253</v>
      </c>
      <c r="BN161" s="126">
        <v>2.2067741656250719E-2</v>
      </c>
      <c r="BO161" s="126">
        <v>0</v>
      </c>
      <c r="BP161" s="125">
        <v>0</v>
      </c>
      <c r="BQ161" s="493">
        <v>596828.75377458194</v>
      </c>
      <c r="BR161" s="493">
        <v>4536.2072807220002</v>
      </c>
      <c r="BS161" s="493" t="s">
        <v>948</v>
      </c>
      <c r="BT161" s="493">
        <v>4555.9446853021518</v>
      </c>
      <c r="BU161" s="126">
        <v>1.5058842091367097E-2</v>
      </c>
      <c r="BV161" s="125">
        <v>0</v>
      </c>
      <c r="BW161" s="125">
        <v>596828.75377458194</v>
      </c>
      <c r="BX161" s="125">
        <v>0</v>
      </c>
      <c r="BY161" s="125">
        <v>596828.75377458194</v>
      </c>
      <c r="BZ161" s="125">
        <v>2585.6</v>
      </c>
      <c r="CA161" s="125">
        <v>594243.15377458197</v>
      </c>
      <c r="CB161" s="490">
        <f t="shared" si="8"/>
        <v>0</v>
      </c>
      <c r="CC161" s="490">
        <f t="shared" si="9"/>
        <v>0</v>
      </c>
      <c r="CD161" s="490">
        <f t="shared" si="10"/>
        <v>0</v>
      </c>
      <c r="CE161" s="490">
        <f>IF(ISERROR(VLOOKUP(A161,'20-21 Cfwds'!A:F,3,FALSE)),0,(VLOOKUP(A161,'20-21 Cfwds'!A:F,3,FALSE)))</f>
        <v>0</v>
      </c>
      <c r="CF161" s="490">
        <f>IF(ISERROR(VLOOKUP(A161,'20-21 Cfwds'!A:G,4,FALSE)),0,(VLOOKUP(A161,'20-21 Cfwds'!A:G,4,FALSE)))</f>
        <v>0</v>
      </c>
      <c r="CG161" s="490"/>
      <c r="CH161" s="490"/>
      <c r="CI161" s="531"/>
      <c r="CJ161" s="531"/>
      <c r="CK161" s="531"/>
      <c r="CL161" s="531"/>
      <c r="CM161" s="531"/>
      <c r="CN161" s="531"/>
      <c r="CO161" s="531"/>
      <c r="CP161" s="531"/>
      <c r="CQ161" s="531"/>
      <c r="CR161" s="531"/>
      <c r="CS161" s="531"/>
      <c r="CT161" s="531"/>
      <c r="CU161" s="531"/>
      <c r="CV161" s="531"/>
      <c r="CW161" s="531"/>
      <c r="CX161" s="531"/>
      <c r="CY161" s="531"/>
      <c r="CZ161" s="531"/>
      <c r="DA161" s="531"/>
      <c r="DB161" s="531"/>
      <c r="DC161" s="531"/>
      <c r="DD161" s="531"/>
      <c r="DE161" s="531"/>
      <c r="DF161" s="531"/>
      <c r="DG161" s="531"/>
      <c r="DH161" s="531"/>
      <c r="DI161" s="531"/>
      <c r="DJ161" s="531"/>
      <c r="DK161" s="531"/>
      <c r="DL161" s="531"/>
      <c r="DM161" s="531"/>
      <c r="DN161" s="531"/>
      <c r="DO161" s="531"/>
      <c r="DP161" s="531"/>
      <c r="DQ161" s="531"/>
      <c r="DR161" s="531"/>
      <c r="DS161" s="531"/>
      <c r="DT161" s="531"/>
      <c r="DU161" s="531"/>
      <c r="DV161" s="531"/>
      <c r="DW161" s="531"/>
      <c r="DX161" s="531"/>
      <c r="DY161" s="531"/>
      <c r="DZ161" s="531"/>
      <c r="EA161" s="531"/>
      <c r="EB161" s="531"/>
      <c r="EC161" s="531"/>
      <c r="ED161" s="531"/>
      <c r="EE161" s="531"/>
      <c r="EF161" s="531"/>
      <c r="EG161" s="531"/>
      <c r="EH161" s="531"/>
      <c r="EI161" s="531"/>
      <c r="EJ161" s="531"/>
      <c r="EK161" s="531"/>
      <c r="EL161" s="531"/>
      <c r="EM161" s="531"/>
      <c r="EN161" s="531"/>
      <c r="EO161" s="531"/>
      <c r="EP161" s="531"/>
      <c r="EQ161" s="531"/>
      <c r="ER161" s="531"/>
      <c r="ES161" s="531"/>
      <c r="ET161" s="531"/>
      <c r="EU161" s="531"/>
      <c r="EV161" s="531"/>
      <c r="EW161" s="531"/>
      <c r="EX161" s="531"/>
      <c r="EY161" s="531"/>
      <c r="EZ161" s="531"/>
      <c r="FA161" s="531"/>
    </row>
    <row r="162" spans="1:157" ht="15" customHeight="1">
      <c r="A162" s="486">
        <f>VLOOKUP(D162,'[18]DfE No.'!C:E,3,FALSE)</f>
        <v>96</v>
      </c>
      <c r="B162" s="486" t="str">
        <f>VLOOKUP(D162,'Adjusted Factors 22-23'!C:F,4,FALSE)</f>
        <v>Recoupment Academy</v>
      </c>
      <c r="C162" s="491">
        <v>146494</v>
      </c>
      <c r="D162" s="491">
        <v>9352106</v>
      </c>
      <c r="E162" s="492" t="s">
        <v>200</v>
      </c>
      <c r="F162" s="332">
        <v>265</v>
      </c>
      <c r="G162" s="332">
        <v>265</v>
      </c>
      <c r="H162" s="332">
        <v>0</v>
      </c>
      <c r="I162" s="125">
        <v>842704.82034999994</v>
      </c>
      <c r="J162" s="125">
        <v>0</v>
      </c>
      <c r="K162" s="125">
        <v>0</v>
      </c>
      <c r="L162" s="125">
        <v>37130.000000000029</v>
      </c>
      <c r="M162" s="125">
        <v>0</v>
      </c>
      <c r="N162" s="125">
        <v>51330.000000000022</v>
      </c>
      <c r="O162" s="125">
        <v>0</v>
      </c>
      <c r="P162" s="125">
        <v>35995.833333333307</v>
      </c>
      <c r="Q162" s="125">
        <v>0</v>
      </c>
      <c r="R162" s="125">
        <v>0</v>
      </c>
      <c r="S162" s="125">
        <v>0</v>
      </c>
      <c r="T162" s="125">
        <v>0</v>
      </c>
      <c r="U162" s="125">
        <v>642.42424242424272</v>
      </c>
      <c r="V162" s="125">
        <v>0</v>
      </c>
      <c r="W162" s="125">
        <v>0</v>
      </c>
      <c r="X162" s="125">
        <v>0</v>
      </c>
      <c r="Y162" s="125">
        <v>0</v>
      </c>
      <c r="Z162" s="125">
        <v>0</v>
      </c>
      <c r="AA162" s="125">
        <v>0</v>
      </c>
      <c r="AB162" s="125">
        <v>2709.9547511312189</v>
      </c>
      <c r="AC162" s="125">
        <v>0</v>
      </c>
      <c r="AD162" s="125">
        <v>0</v>
      </c>
      <c r="AE162" s="125">
        <v>106215.17094017092</v>
      </c>
      <c r="AF162" s="125">
        <v>0</v>
      </c>
      <c r="AG162" s="125">
        <v>11192.500000000107</v>
      </c>
      <c r="AH162" s="125">
        <v>0</v>
      </c>
      <c r="AI162" s="125">
        <v>121300</v>
      </c>
      <c r="AJ162" s="125">
        <v>0</v>
      </c>
      <c r="AK162" s="125">
        <v>0</v>
      </c>
      <c r="AL162" s="125">
        <v>0</v>
      </c>
      <c r="AM162" s="125">
        <v>7526.4</v>
      </c>
      <c r="AN162" s="125">
        <v>0</v>
      </c>
      <c r="AO162" s="125">
        <v>0</v>
      </c>
      <c r="AP162" s="125">
        <v>0</v>
      </c>
      <c r="AQ162" s="125">
        <v>0</v>
      </c>
      <c r="AR162" s="125">
        <v>0</v>
      </c>
      <c r="AS162" s="125">
        <v>0</v>
      </c>
      <c r="AT162" s="125">
        <v>0</v>
      </c>
      <c r="AU162" s="125">
        <v>0</v>
      </c>
      <c r="AV162" s="125">
        <v>842704.82034999994</v>
      </c>
      <c r="AW162" s="125">
        <v>245215.88326705986</v>
      </c>
      <c r="AX162" s="125">
        <v>128826.4</v>
      </c>
      <c r="AY162" s="125">
        <v>178759.41972804972</v>
      </c>
      <c r="AZ162" s="493">
        <v>1216747.1036170598</v>
      </c>
      <c r="BA162" s="493">
        <v>1209220.7036170599</v>
      </c>
      <c r="BB162" s="493">
        <v>4265</v>
      </c>
      <c r="BC162" s="493">
        <v>1130225</v>
      </c>
      <c r="BD162" s="493">
        <v>0</v>
      </c>
      <c r="BE162" s="493">
        <v>0</v>
      </c>
      <c r="BF162" s="493">
        <v>1216747.1036170598</v>
      </c>
      <c r="BG162" s="125">
        <v>1216747.1036170595</v>
      </c>
      <c r="BH162" s="125">
        <v>0</v>
      </c>
      <c r="BI162" s="493">
        <v>1137751.3999999999</v>
      </c>
      <c r="BJ162" s="493">
        <v>1008924.9999999999</v>
      </c>
      <c r="BK162" s="125">
        <v>1087920.7036170599</v>
      </c>
      <c r="BL162" s="125">
        <v>4105.3611457247544</v>
      </c>
      <c r="BM162" s="125">
        <v>3958.0783996153846</v>
      </c>
      <c r="BN162" s="126">
        <v>3.7210669228704911E-2</v>
      </c>
      <c r="BO162" s="126">
        <v>0</v>
      </c>
      <c r="BP162" s="125">
        <v>0</v>
      </c>
      <c r="BQ162" s="493">
        <v>1216747.1036170598</v>
      </c>
      <c r="BR162" s="493">
        <v>4563.0969947813583</v>
      </c>
      <c r="BS162" s="493" t="s">
        <v>948</v>
      </c>
      <c r="BT162" s="493">
        <v>4591.4985042153203</v>
      </c>
      <c r="BU162" s="126">
        <v>3.0971584468574287E-2</v>
      </c>
      <c r="BV162" s="125">
        <v>0</v>
      </c>
      <c r="BW162" s="125">
        <v>1216747.1036170598</v>
      </c>
      <c r="BX162" s="125">
        <v>0</v>
      </c>
      <c r="BY162" s="125">
        <v>1216747.1036170598</v>
      </c>
      <c r="BZ162" s="125">
        <v>7526.4</v>
      </c>
      <c r="CA162" s="125">
        <v>1209220.7036170599</v>
      </c>
      <c r="CB162" s="490">
        <f t="shared" si="8"/>
        <v>0</v>
      </c>
      <c r="CC162" s="490">
        <f t="shared" si="9"/>
        <v>0</v>
      </c>
      <c r="CD162" s="490">
        <f t="shared" si="10"/>
        <v>0</v>
      </c>
      <c r="CE162" s="490">
        <f>IF(ISERROR(VLOOKUP(A162,'20-21 Cfwds'!A:F,3,FALSE)),0,(VLOOKUP(A162,'20-21 Cfwds'!A:F,3,FALSE)))</f>
        <v>0</v>
      </c>
      <c r="CF162" s="490">
        <f>IF(ISERROR(VLOOKUP(A162,'20-21 Cfwds'!A:G,4,FALSE)),0,(VLOOKUP(A162,'20-21 Cfwds'!A:G,4,FALSE)))</f>
        <v>0</v>
      </c>
      <c r="CG162" s="490"/>
      <c r="CH162" s="490"/>
      <c r="CI162" s="531"/>
      <c r="CJ162" s="531"/>
      <c r="CK162" s="531"/>
      <c r="CL162" s="531"/>
      <c r="CM162" s="531"/>
      <c r="CN162" s="531"/>
      <c r="CO162" s="531"/>
      <c r="CP162" s="531"/>
      <c r="CQ162" s="531"/>
      <c r="CR162" s="531"/>
      <c r="CS162" s="531"/>
      <c r="CT162" s="531"/>
      <c r="CU162" s="531"/>
      <c r="CV162" s="531"/>
      <c r="CW162" s="531"/>
      <c r="CX162" s="531"/>
      <c r="CY162" s="531"/>
      <c r="CZ162" s="531"/>
      <c r="DA162" s="531"/>
      <c r="DB162" s="531"/>
      <c r="DC162" s="531"/>
      <c r="DD162" s="531"/>
      <c r="DE162" s="531"/>
      <c r="DF162" s="531"/>
      <c r="DG162" s="531"/>
      <c r="DH162" s="531"/>
      <c r="DI162" s="531"/>
      <c r="DJ162" s="531"/>
      <c r="DK162" s="531"/>
      <c r="DL162" s="531"/>
      <c r="DM162" s="531"/>
      <c r="DN162" s="531"/>
      <c r="DO162" s="531"/>
      <c r="DP162" s="531"/>
      <c r="DQ162" s="531"/>
      <c r="DR162" s="531"/>
      <c r="DS162" s="531"/>
      <c r="DT162" s="531"/>
      <c r="DU162" s="531"/>
      <c r="DV162" s="531"/>
      <c r="DW162" s="531"/>
      <c r="DX162" s="531"/>
      <c r="DY162" s="531"/>
      <c r="DZ162" s="531"/>
      <c r="EA162" s="531"/>
      <c r="EB162" s="531"/>
      <c r="EC162" s="531"/>
      <c r="ED162" s="531"/>
      <c r="EE162" s="531"/>
      <c r="EF162" s="531"/>
      <c r="EG162" s="531"/>
      <c r="EH162" s="531"/>
      <c r="EI162" s="531"/>
      <c r="EJ162" s="531"/>
      <c r="EK162" s="531"/>
      <c r="EL162" s="531"/>
      <c r="EM162" s="531"/>
      <c r="EN162" s="531"/>
      <c r="EO162" s="531"/>
      <c r="EP162" s="531"/>
      <c r="EQ162" s="531"/>
      <c r="ER162" s="531"/>
      <c r="ES162" s="531"/>
      <c r="ET162" s="531"/>
      <c r="EU162" s="531"/>
      <c r="EV162" s="531"/>
      <c r="EW162" s="531"/>
      <c r="EX162" s="531"/>
      <c r="EY162" s="531"/>
      <c r="EZ162" s="531"/>
      <c r="FA162" s="531"/>
    </row>
    <row r="163" spans="1:157" ht="15" customHeight="1">
      <c r="A163" s="486">
        <f>VLOOKUP(D163,'[18]DfE No.'!C:E,3,FALSE)</f>
        <v>98</v>
      </c>
      <c r="B163" s="486" t="str">
        <f>VLOOKUP(D163,'Adjusted Factors 22-23'!C:F,4,FALSE)</f>
        <v>Recoupment Academy</v>
      </c>
      <c r="C163" s="491">
        <v>145694</v>
      </c>
      <c r="D163" s="491">
        <v>9352109</v>
      </c>
      <c r="E163" s="492" t="s">
        <v>204</v>
      </c>
      <c r="F163" s="332">
        <v>60</v>
      </c>
      <c r="G163" s="332">
        <v>60</v>
      </c>
      <c r="H163" s="332">
        <v>0</v>
      </c>
      <c r="I163" s="125">
        <v>190801.09139999998</v>
      </c>
      <c r="J163" s="125">
        <v>0</v>
      </c>
      <c r="K163" s="125">
        <v>0</v>
      </c>
      <c r="L163" s="125">
        <v>2349.9999999999991</v>
      </c>
      <c r="M163" s="125">
        <v>0</v>
      </c>
      <c r="N163" s="125">
        <v>3540</v>
      </c>
      <c r="O163" s="125">
        <v>0</v>
      </c>
      <c r="P163" s="125">
        <v>223.72881355932228</v>
      </c>
      <c r="Q163" s="125">
        <v>274.57627118644098</v>
      </c>
      <c r="R163" s="125">
        <v>427.11864406779705</v>
      </c>
      <c r="S163" s="125">
        <v>2806.7796610169412</v>
      </c>
      <c r="T163" s="125">
        <v>0</v>
      </c>
      <c r="U163" s="125">
        <v>0</v>
      </c>
      <c r="V163" s="125">
        <v>0</v>
      </c>
      <c r="W163" s="125">
        <v>0</v>
      </c>
      <c r="X163" s="125">
        <v>0</v>
      </c>
      <c r="Y163" s="125">
        <v>0</v>
      </c>
      <c r="Z163" s="125">
        <v>0</v>
      </c>
      <c r="AA163" s="125">
        <v>0</v>
      </c>
      <c r="AB163" s="125">
        <v>1356</v>
      </c>
      <c r="AC163" s="125">
        <v>0</v>
      </c>
      <c r="AD163" s="125">
        <v>0</v>
      </c>
      <c r="AE163" s="125">
        <v>20031.81818181818</v>
      </c>
      <c r="AF163" s="125">
        <v>0</v>
      </c>
      <c r="AG163" s="125">
        <v>4069.9999999999814</v>
      </c>
      <c r="AH163" s="125">
        <v>0</v>
      </c>
      <c r="AI163" s="125">
        <v>121300</v>
      </c>
      <c r="AJ163" s="125">
        <v>55000</v>
      </c>
      <c r="AK163" s="125">
        <v>0</v>
      </c>
      <c r="AL163" s="125">
        <v>0</v>
      </c>
      <c r="AM163" s="125">
        <v>650.01</v>
      </c>
      <c r="AN163" s="125">
        <v>0</v>
      </c>
      <c r="AO163" s="125">
        <v>0</v>
      </c>
      <c r="AP163" s="125">
        <v>0</v>
      </c>
      <c r="AQ163" s="125">
        <v>0</v>
      </c>
      <c r="AR163" s="125">
        <v>0</v>
      </c>
      <c r="AS163" s="125">
        <v>0</v>
      </c>
      <c r="AT163" s="125">
        <v>0</v>
      </c>
      <c r="AU163" s="125">
        <v>0</v>
      </c>
      <c r="AV163" s="125">
        <v>190801.09139999998</v>
      </c>
      <c r="AW163" s="125">
        <v>35080.021571648656</v>
      </c>
      <c r="AX163" s="125">
        <v>176950.01</v>
      </c>
      <c r="AY163" s="125">
        <v>34838.039876733434</v>
      </c>
      <c r="AZ163" s="493">
        <v>402831.12297164864</v>
      </c>
      <c r="BA163" s="493">
        <v>402181.11297164863</v>
      </c>
      <c r="BB163" s="493">
        <v>4265</v>
      </c>
      <c r="BC163" s="493">
        <v>255900</v>
      </c>
      <c r="BD163" s="493">
        <v>0</v>
      </c>
      <c r="BE163" s="493">
        <v>0</v>
      </c>
      <c r="BF163" s="493">
        <v>402831.12297164864</v>
      </c>
      <c r="BG163" s="125">
        <v>402831.12297164858</v>
      </c>
      <c r="BH163" s="125">
        <v>0</v>
      </c>
      <c r="BI163" s="493">
        <v>256550.01</v>
      </c>
      <c r="BJ163" s="493">
        <v>79600.000000000015</v>
      </c>
      <c r="BK163" s="125">
        <v>225881.11297164863</v>
      </c>
      <c r="BL163" s="125">
        <v>3764.6852161941438</v>
      </c>
      <c r="BM163" s="125">
        <v>3320.3185849056604</v>
      </c>
      <c r="BN163" s="126">
        <v>0.13383252839308765</v>
      </c>
      <c r="BO163" s="126">
        <v>0</v>
      </c>
      <c r="BP163" s="125">
        <v>0</v>
      </c>
      <c r="BQ163" s="493">
        <v>402831.12297164864</v>
      </c>
      <c r="BR163" s="493">
        <v>6703.0185495274773</v>
      </c>
      <c r="BS163" s="493" t="s">
        <v>948</v>
      </c>
      <c r="BT163" s="493">
        <v>6713.852049527477</v>
      </c>
      <c r="BU163" s="126">
        <v>8.2375802641967422E-3</v>
      </c>
      <c r="BV163" s="125">
        <v>0</v>
      </c>
      <c r="BW163" s="125">
        <v>402831.12297164864</v>
      </c>
      <c r="BX163" s="125">
        <v>0</v>
      </c>
      <c r="BY163" s="125">
        <v>402831.12297164864</v>
      </c>
      <c r="BZ163" s="125">
        <v>650.01</v>
      </c>
      <c r="CA163" s="125">
        <v>402181.11297164863</v>
      </c>
      <c r="CB163" s="490">
        <f t="shared" si="8"/>
        <v>0</v>
      </c>
      <c r="CC163" s="490">
        <f t="shared" si="9"/>
        <v>0</v>
      </c>
      <c r="CD163" s="490">
        <f t="shared" si="10"/>
        <v>0</v>
      </c>
      <c r="CE163" s="490">
        <f>IF(ISERROR(VLOOKUP(A163,'20-21 Cfwds'!A:F,3,FALSE)),0,(VLOOKUP(A163,'20-21 Cfwds'!A:F,3,FALSE)))</f>
        <v>0</v>
      </c>
      <c r="CF163" s="490">
        <f>IF(ISERROR(VLOOKUP(A163,'20-21 Cfwds'!A:G,4,FALSE)),0,(VLOOKUP(A163,'20-21 Cfwds'!A:G,4,FALSE)))</f>
        <v>0</v>
      </c>
      <c r="CG163" s="490"/>
      <c r="CH163" s="490"/>
      <c r="CI163" s="531"/>
      <c r="CJ163" s="531"/>
      <c r="CK163" s="531"/>
      <c r="CL163" s="531"/>
      <c r="CM163" s="531"/>
      <c r="CN163" s="531"/>
      <c r="CO163" s="531"/>
      <c r="CP163" s="531"/>
      <c r="CQ163" s="531"/>
      <c r="CR163" s="531"/>
      <c r="CS163" s="531"/>
      <c r="CT163" s="531"/>
      <c r="CU163" s="531"/>
      <c r="CV163" s="531"/>
      <c r="CW163" s="531"/>
      <c r="CX163" s="531"/>
      <c r="CY163" s="531"/>
      <c r="CZ163" s="531"/>
      <c r="DA163" s="531"/>
      <c r="DB163" s="531"/>
      <c r="DC163" s="531"/>
      <c r="DD163" s="531"/>
      <c r="DE163" s="531"/>
      <c r="DF163" s="531"/>
      <c r="DG163" s="531"/>
      <c r="DH163" s="531"/>
      <c r="DI163" s="531"/>
      <c r="DJ163" s="531"/>
      <c r="DK163" s="531"/>
      <c r="DL163" s="531"/>
      <c r="DM163" s="531"/>
      <c r="DN163" s="531"/>
      <c r="DO163" s="531"/>
      <c r="DP163" s="531"/>
      <c r="DQ163" s="531"/>
      <c r="DR163" s="531"/>
      <c r="DS163" s="531"/>
      <c r="DT163" s="531"/>
      <c r="DU163" s="531"/>
      <c r="DV163" s="531"/>
      <c r="DW163" s="531"/>
      <c r="DX163" s="531"/>
      <c r="DY163" s="531"/>
      <c r="DZ163" s="531"/>
      <c r="EA163" s="531"/>
      <c r="EB163" s="531"/>
      <c r="EC163" s="531"/>
      <c r="ED163" s="531"/>
      <c r="EE163" s="531"/>
      <c r="EF163" s="531"/>
      <c r="EG163" s="531"/>
      <c r="EH163" s="531"/>
      <c r="EI163" s="531"/>
      <c r="EJ163" s="531"/>
      <c r="EK163" s="531"/>
      <c r="EL163" s="531"/>
      <c r="EM163" s="531"/>
      <c r="EN163" s="531"/>
      <c r="EO163" s="531"/>
      <c r="EP163" s="531"/>
      <c r="EQ163" s="531"/>
      <c r="ER163" s="531"/>
      <c r="ES163" s="531"/>
      <c r="ET163" s="531"/>
      <c r="EU163" s="531"/>
      <c r="EV163" s="531"/>
      <c r="EW163" s="531"/>
      <c r="EX163" s="531"/>
      <c r="EY163" s="531"/>
      <c r="EZ163" s="531"/>
      <c r="FA163" s="531"/>
    </row>
    <row r="164" spans="1:157" ht="15" customHeight="1">
      <c r="A164" s="486">
        <f>VLOOKUP(D164,'[18]DfE No.'!C:E,3,FALSE)</f>
        <v>60</v>
      </c>
      <c r="B164" s="486" t="str">
        <f>VLOOKUP(D164,'Adjusted Factors 22-23'!C:F,4,FALSE)</f>
        <v>Recoupment Academy</v>
      </c>
      <c r="C164" s="491">
        <v>142580</v>
      </c>
      <c r="D164" s="491">
        <v>9352113</v>
      </c>
      <c r="E164" s="492" t="s">
        <v>1016</v>
      </c>
      <c r="F164" s="332">
        <v>305</v>
      </c>
      <c r="G164" s="332">
        <v>305</v>
      </c>
      <c r="H164" s="332">
        <v>0</v>
      </c>
      <c r="I164" s="125">
        <v>969905.54794999992</v>
      </c>
      <c r="J164" s="125">
        <v>0</v>
      </c>
      <c r="K164" s="125">
        <v>0</v>
      </c>
      <c r="L164" s="125">
        <v>47470.000000000058</v>
      </c>
      <c r="M164" s="125">
        <v>0</v>
      </c>
      <c r="N164" s="125">
        <v>63130.000000000087</v>
      </c>
      <c r="O164" s="125">
        <v>0</v>
      </c>
      <c r="P164" s="125">
        <v>3986.1386138613861</v>
      </c>
      <c r="Q164" s="125">
        <v>11414.851485148545</v>
      </c>
      <c r="R164" s="125">
        <v>16488.118811881224</v>
      </c>
      <c r="S164" s="125">
        <v>6019.4719471947192</v>
      </c>
      <c r="T164" s="125">
        <v>8384.9834983498331</v>
      </c>
      <c r="U164" s="125">
        <v>18682.508250825082</v>
      </c>
      <c r="V164" s="125">
        <v>0</v>
      </c>
      <c r="W164" s="125">
        <v>0</v>
      </c>
      <c r="X164" s="125">
        <v>0</v>
      </c>
      <c r="Y164" s="125">
        <v>0</v>
      </c>
      <c r="Z164" s="125">
        <v>0</v>
      </c>
      <c r="AA164" s="125">
        <v>0</v>
      </c>
      <c r="AB164" s="125">
        <v>3050.0000000000023</v>
      </c>
      <c r="AC164" s="125">
        <v>0</v>
      </c>
      <c r="AD164" s="125">
        <v>0</v>
      </c>
      <c r="AE164" s="125">
        <v>117301.9298245614</v>
      </c>
      <c r="AF164" s="125">
        <v>0</v>
      </c>
      <c r="AG164" s="125">
        <v>0</v>
      </c>
      <c r="AH164" s="125">
        <v>0</v>
      </c>
      <c r="AI164" s="125">
        <v>121300</v>
      </c>
      <c r="AJ164" s="125">
        <v>0</v>
      </c>
      <c r="AK164" s="125">
        <v>0</v>
      </c>
      <c r="AL164" s="125">
        <v>0</v>
      </c>
      <c r="AM164" s="125">
        <v>8089.6</v>
      </c>
      <c r="AN164" s="125">
        <v>0</v>
      </c>
      <c r="AO164" s="125">
        <v>0</v>
      </c>
      <c r="AP164" s="125">
        <v>0</v>
      </c>
      <c r="AQ164" s="125">
        <v>0</v>
      </c>
      <c r="AR164" s="125">
        <v>0</v>
      </c>
      <c r="AS164" s="125">
        <v>0</v>
      </c>
      <c r="AT164" s="125">
        <v>0</v>
      </c>
      <c r="AU164" s="125">
        <v>0</v>
      </c>
      <c r="AV164" s="125">
        <v>969905.54794999992</v>
      </c>
      <c r="AW164" s="125">
        <v>295928.00243182236</v>
      </c>
      <c r="AX164" s="125">
        <v>129389.6</v>
      </c>
      <c r="AY164" s="125">
        <v>215085.08612819188</v>
      </c>
      <c r="AZ164" s="493">
        <v>1395223.1503818224</v>
      </c>
      <c r="BA164" s="493">
        <v>1387133.5503818223</v>
      </c>
      <c r="BB164" s="493">
        <v>4265</v>
      </c>
      <c r="BC164" s="493">
        <v>1300825</v>
      </c>
      <c r="BD164" s="493">
        <v>0</v>
      </c>
      <c r="BE164" s="493">
        <v>0</v>
      </c>
      <c r="BF164" s="493">
        <v>1395223.1503818224</v>
      </c>
      <c r="BG164" s="125">
        <v>1395223.1503818221</v>
      </c>
      <c r="BH164" s="125">
        <v>0</v>
      </c>
      <c r="BI164" s="493">
        <v>1308914.6000000001</v>
      </c>
      <c r="BJ164" s="493">
        <v>1179525</v>
      </c>
      <c r="BK164" s="125">
        <v>1265833.5503818223</v>
      </c>
      <c r="BL164" s="125">
        <v>4150.2739356781058</v>
      </c>
      <c r="BM164" s="125">
        <v>4026.0684987577638</v>
      </c>
      <c r="BN164" s="126">
        <v>3.085030395251977E-2</v>
      </c>
      <c r="BO164" s="126">
        <v>0</v>
      </c>
      <c r="BP164" s="125">
        <v>0</v>
      </c>
      <c r="BQ164" s="493">
        <v>1395223.1503818224</v>
      </c>
      <c r="BR164" s="493">
        <v>4547.9788537108925</v>
      </c>
      <c r="BS164" s="493" t="s">
        <v>948</v>
      </c>
      <c r="BT164" s="493">
        <v>4574.5021323994179</v>
      </c>
      <c r="BU164" s="126">
        <v>3.3108830932444766E-2</v>
      </c>
      <c r="BV164" s="125">
        <v>0</v>
      </c>
      <c r="BW164" s="125">
        <v>1395223.1503818224</v>
      </c>
      <c r="BX164" s="125">
        <v>0</v>
      </c>
      <c r="BY164" s="125">
        <v>1395223.1503818224</v>
      </c>
      <c r="BZ164" s="125">
        <v>8089.6</v>
      </c>
      <c r="CA164" s="125">
        <v>1387133.5503818223</v>
      </c>
      <c r="CB164" s="490">
        <f t="shared" si="8"/>
        <v>0</v>
      </c>
      <c r="CC164" s="490">
        <f t="shared" si="9"/>
        <v>0</v>
      </c>
      <c r="CD164" s="490">
        <f t="shared" si="10"/>
        <v>0</v>
      </c>
      <c r="CE164" s="490">
        <f>IF(ISERROR(VLOOKUP(A164,'20-21 Cfwds'!A:F,3,FALSE)),0,(VLOOKUP(A164,'20-21 Cfwds'!A:F,3,FALSE)))</f>
        <v>0</v>
      </c>
      <c r="CF164" s="490">
        <f>IF(ISERROR(VLOOKUP(A164,'20-21 Cfwds'!A:G,4,FALSE)),0,(VLOOKUP(A164,'20-21 Cfwds'!A:G,4,FALSE)))</f>
        <v>0</v>
      </c>
      <c r="CG164" s="490"/>
      <c r="CH164" s="490"/>
      <c r="CI164" s="531"/>
      <c r="CJ164" s="531"/>
      <c r="CK164" s="531"/>
      <c r="CL164" s="531"/>
      <c r="CM164" s="531"/>
      <c r="CN164" s="531"/>
      <c r="CO164" s="531"/>
      <c r="CP164" s="531"/>
      <c r="CQ164" s="531"/>
      <c r="CR164" s="531"/>
      <c r="CS164" s="531"/>
      <c r="CT164" s="531"/>
      <c r="CU164" s="531"/>
      <c r="CV164" s="531"/>
      <c r="CW164" s="531"/>
      <c r="CX164" s="531"/>
      <c r="CY164" s="531"/>
      <c r="CZ164" s="531"/>
      <c r="DA164" s="531"/>
      <c r="DB164" s="531"/>
      <c r="DC164" s="531"/>
      <c r="DD164" s="531"/>
      <c r="DE164" s="531"/>
      <c r="DF164" s="531"/>
      <c r="DG164" s="531"/>
      <c r="DH164" s="531"/>
      <c r="DI164" s="531"/>
      <c r="DJ164" s="531"/>
      <c r="DK164" s="531"/>
      <c r="DL164" s="531"/>
      <c r="DM164" s="531"/>
      <c r="DN164" s="531"/>
      <c r="DO164" s="531"/>
      <c r="DP164" s="531"/>
      <c r="DQ164" s="531"/>
      <c r="DR164" s="531"/>
      <c r="DS164" s="531"/>
      <c r="DT164" s="531"/>
      <c r="DU164" s="531"/>
      <c r="DV164" s="531"/>
      <c r="DW164" s="531"/>
      <c r="DX164" s="531"/>
      <c r="DY164" s="531"/>
      <c r="DZ164" s="531"/>
      <c r="EA164" s="531"/>
      <c r="EB164" s="531"/>
      <c r="EC164" s="531"/>
      <c r="ED164" s="531"/>
      <c r="EE164" s="531"/>
      <c r="EF164" s="531"/>
      <c r="EG164" s="531"/>
      <c r="EH164" s="531"/>
      <c r="EI164" s="531"/>
      <c r="EJ164" s="531"/>
      <c r="EK164" s="531"/>
      <c r="EL164" s="531"/>
      <c r="EM164" s="531"/>
      <c r="EN164" s="531"/>
      <c r="EO164" s="531"/>
      <c r="EP164" s="531"/>
      <c r="EQ164" s="531"/>
      <c r="ER164" s="531"/>
      <c r="ES164" s="531"/>
      <c r="ET164" s="531"/>
      <c r="EU164" s="531"/>
      <c r="EV164" s="531"/>
      <c r="EW164" s="531"/>
      <c r="EX164" s="531"/>
      <c r="EY164" s="531"/>
      <c r="EZ164" s="531"/>
      <c r="FA164" s="531"/>
    </row>
    <row r="165" spans="1:157" ht="15" customHeight="1">
      <c r="A165" s="486">
        <f>VLOOKUP(D165,'[18]DfE No.'!C:E,3,FALSE)</f>
        <v>506</v>
      </c>
      <c r="B165" s="486" t="str">
        <f>VLOOKUP(D165,'Adjusted Factors 22-23'!C:F,4,FALSE)</f>
        <v>Recoupment Academy</v>
      </c>
      <c r="C165" s="491">
        <v>147931</v>
      </c>
      <c r="D165" s="491">
        <v>9352114</v>
      </c>
      <c r="E165" s="492" t="s">
        <v>951</v>
      </c>
      <c r="F165" s="332">
        <v>209</v>
      </c>
      <c r="G165" s="332">
        <v>209</v>
      </c>
      <c r="H165" s="332">
        <v>0</v>
      </c>
      <c r="I165" s="125">
        <v>664623.80170999991</v>
      </c>
      <c r="J165" s="125">
        <v>0</v>
      </c>
      <c r="K165" s="125">
        <v>0</v>
      </c>
      <c r="L165" s="125">
        <v>15040.000000000004</v>
      </c>
      <c r="M165" s="125">
        <v>0</v>
      </c>
      <c r="N165" s="125">
        <v>19469.999999999967</v>
      </c>
      <c r="O165" s="125">
        <v>0</v>
      </c>
      <c r="P165" s="125">
        <v>439.99999999999989</v>
      </c>
      <c r="Q165" s="125">
        <v>0</v>
      </c>
      <c r="R165" s="125">
        <v>0</v>
      </c>
      <c r="S165" s="125">
        <v>0</v>
      </c>
      <c r="T165" s="125">
        <v>0</v>
      </c>
      <c r="U165" s="125">
        <v>0</v>
      </c>
      <c r="V165" s="125">
        <v>0</v>
      </c>
      <c r="W165" s="125">
        <v>0</v>
      </c>
      <c r="X165" s="125">
        <v>0</v>
      </c>
      <c r="Y165" s="125">
        <v>0</v>
      </c>
      <c r="Z165" s="125">
        <v>0</v>
      </c>
      <c r="AA165" s="125">
        <v>0</v>
      </c>
      <c r="AB165" s="125">
        <v>0</v>
      </c>
      <c r="AC165" s="125">
        <v>0</v>
      </c>
      <c r="AD165" s="125">
        <v>0</v>
      </c>
      <c r="AE165" s="125">
        <v>40256.25</v>
      </c>
      <c r="AF165" s="125">
        <v>0</v>
      </c>
      <c r="AG165" s="125">
        <v>0</v>
      </c>
      <c r="AH165" s="125">
        <v>0</v>
      </c>
      <c r="AI165" s="125">
        <v>121300</v>
      </c>
      <c r="AJ165" s="125">
        <v>0</v>
      </c>
      <c r="AK165" s="125">
        <v>0</v>
      </c>
      <c r="AL165" s="125">
        <v>0</v>
      </c>
      <c r="AM165" s="125">
        <v>3383.41</v>
      </c>
      <c r="AN165" s="125">
        <v>0</v>
      </c>
      <c r="AO165" s="125">
        <v>0</v>
      </c>
      <c r="AP165" s="125">
        <v>0</v>
      </c>
      <c r="AQ165" s="125">
        <v>0</v>
      </c>
      <c r="AR165" s="125">
        <v>0</v>
      </c>
      <c r="AS165" s="125">
        <v>0</v>
      </c>
      <c r="AT165" s="125">
        <v>0</v>
      </c>
      <c r="AU165" s="125">
        <v>0</v>
      </c>
      <c r="AV165" s="125">
        <v>664623.80170999991</v>
      </c>
      <c r="AW165" s="125">
        <v>75206.249999999971</v>
      </c>
      <c r="AX165" s="125">
        <v>124683.41</v>
      </c>
      <c r="AY165" s="125">
        <v>67726.369999999981</v>
      </c>
      <c r="AZ165" s="493">
        <v>864513.46170999995</v>
      </c>
      <c r="BA165" s="493">
        <v>861130.05170999991</v>
      </c>
      <c r="BB165" s="493">
        <v>4265</v>
      </c>
      <c r="BC165" s="493">
        <v>891385</v>
      </c>
      <c r="BD165" s="493">
        <v>30254.948290000088</v>
      </c>
      <c r="BE165" s="493">
        <v>0</v>
      </c>
      <c r="BF165" s="493">
        <v>894768.41</v>
      </c>
      <c r="BG165" s="125">
        <v>894768.41</v>
      </c>
      <c r="BH165" s="125">
        <v>0</v>
      </c>
      <c r="BI165" s="493">
        <v>894768.41</v>
      </c>
      <c r="BJ165" s="493">
        <v>770085</v>
      </c>
      <c r="BK165" s="125">
        <v>770085</v>
      </c>
      <c r="BL165" s="125">
        <v>3684.6172248803828</v>
      </c>
      <c r="BM165" s="125">
        <v>3599.6172248803828</v>
      </c>
      <c r="BN165" s="126">
        <v>2.3613621863037004E-2</v>
      </c>
      <c r="BO165" s="126">
        <v>0</v>
      </c>
      <c r="BP165" s="125">
        <v>0</v>
      </c>
      <c r="BQ165" s="493">
        <v>894768.41</v>
      </c>
      <c r="BR165" s="493">
        <v>4265</v>
      </c>
      <c r="BS165" s="493" t="s">
        <v>948</v>
      </c>
      <c r="BT165" s="493">
        <v>4281.1885645933016</v>
      </c>
      <c r="BU165" s="126">
        <v>2.0256477680058227E-2</v>
      </c>
      <c r="BV165" s="125">
        <v>0</v>
      </c>
      <c r="BW165" s="125">
        <v>894768.41</v>
      </c>
      <c r="BX165" s="125">
        <v>0</v>
      </c>
      <c r="BY165" s="125">
        <v>894768.41</v>
      </c>
      <c r="BZ165" s="125">
        <v>3383.41</v>
      </c>
      <c r="CA165" s="125">
        <v>891385</v>
      </c>
      <c r="CB165" s="490">
        <f t="shared" si="8"/>
        <v>0</v>
      </c>
      <c r="CC165" s="490">
        <f t="shared" si="9"/>
        <v>0</v>
      </c>
      <c r="CD165" s="490">
        <f t="shared" si="10"/>
        <v>30254.948290000088</v>
      </c>
      <c r="CE165" s="490">
        <f>IF(ISERROR(VLOOKUP(A165,'20-21 Cfwds'!A:F,3,FALSE)),0,(VLOOKUP(A165,'20-21 Cfwds'!A:F,3,FALSE)))</f>
        <v>0</v>
      </c>
      <c r="CF165" s="490">
        <f>IF(ISERROR(VLOOKUP(A165,'20-21 Cfwds'!A:G,4,FALSE)),0,(VLOOKUP(A165,'20-21 Cfwds'!A:G,4,FALSE)))</f>
        <v>0</v>
      </c>
      <c r="CG165" s="490"/>
      <c r="CH165" s="490"/>
      <c r="CI165" s="531"/>
      <c r="CJ165" s="531"/>
      <c r="CK165" s="531"/>
      <c r="CL165" s="531"/>
      <c r="CM165" s="531"/>
      <c r="CN165" s="531"/>
      <c r="CO165" s="531"/>
      <c r="CP165" s="531"/>
      <c r="CQ165" s="531"/>
      <c r="CR165" s="531"/>
      <c r="CS165" s="531"/>
      <c r="CT165" s="531"/>
      <c r="CU165" s="531"/>
      <c r="CV165" s="531"/>
      <c r="CW165" s="531"/>
      <c r="CX165" s="531"/>
      <c r="CY165" s="531"/>
      <c r="CZ165" s="531"/>
      <c r="DA165" s="531"/>
      <c r="DB165" s="531"/>
      <c r="DC165" s="531"/>
      <c r="DD165" s="531"/>
      <c r="DE165" s="531"/>
      <c r="DF165" s="531"/>
      <c r="DG165" s="531"/>
      <c r="DH165" s="531"/>
      <c r="DI165" s="531"/>
      <c r="DJ165" s="531"/>
      <c r="DK165" s="531"/>
      <c r="DL165" s="531"/>
      <c r="DM165" s="531"/>
      <c r="DN165" s="531"/>
      <c r="DO165" s="531"/>
      <c r="DP165" s="531"/>
      <c r="DQ165" s="531"/>
      <c r="DR165" s="531"/>
      <c r="DS165" s="531"/>
      <c r="DT165" s="531"/>
      <c r="DU165" s="531"/>
      <c r="DV165" s="531"/>
      <c r="DW165" s="531"/>
      <c r="DX165" s="531"/>
      <c r="DY165" s="531"/>
      <c r="DZ165" s="531"/>
      <c r="EA165" s="531"/>
      <c r="EB165" s="531"/>
      <c r="EC165" s="531"/>
      <c r="ED165" s="531"/>
      <c r="EE165" s="531"/>
      <c r="EF165" s="531"/>
      <c r="EG165" s="531"/>
      <c r="EH165" s="531"/>
      <c r="EI165" s="531"/>
      <c r="EJ165" s="531"/>
      <c r="EK165" s="531"/>
      <c r="EL165" s="531"/>
      <c r="EM165" s="531"/>
      <c r="EN165" s="531"/>
      <c r="EO165" s="531"/>
      <c r="EP165" s="531"/>
      <c r="EQ165" s="531"/>
      <c r="ER165" s="531"/>
      <c r="ES165" s="531"/>
      <c r="ET165" s="531"/>
      <c r="EU165" s="531"/>
      <c r="EV165" s="531"/>
      <c r="EW165" s="531"/>
      <c r="EX165" s="531"/>
      <c r="EY165" s="531"/>
      <c r="EZ165" s="531"/>
      <c r="FA165" s="531"/>
    </row>
    <row r="166" spans="1:157" ht="15" customHeight="1">
      <c r="A166" s="486">
        <f>VLOOKUP(D166,'[18]DfE No.'!C:E,3,FALSE)</f>
        <v>16</v>
      </c>
      <c r="B166" s="486" t="str">
        <f>VLOOKUP(D166,'Adjusted Factors 22-23'!C:F,4,FALSE)</f>
        <v>Recoupment Academy</v>
      </c>
      <c r="C166" s="491">
        <v>142770</v>
      </c>
      <c r="D166" s="491">
        <v>9352116</v>
      </c>
      <c r="E166" s="492" t="s">
        <v>516</v>
      </c>
      <c r="F166" s="332">
        <v>89</v>
      </c>
      <c r="G166" s="332">
        <v>89</v>
      </c>
      <c r="H166" s="332">
        <v>0</v>
      </c>
      <c r="I166" s="125">
        <v>283021.61890999996</v>
      </c>
      <c r="J166" s="125">
        <v>0</v>
      </c>
      <c r="K166" s="125">
        <v>0</v>
      </c>
      <c r="L166" s="125">
        <v>10810.000000000009</v>
      </c>
      <c r="M166" s="125">
        <v>0</v>
      </c>
      <c r="N166" s="125">
        <v>14749.999999999982</v>
      </c>
      <c r="O166" s="125">
        <v>0</v>
      </c>
      <c r="P166" s="125">
        <v>6160.0000000000055</v>
      </c>
      <c r="Q166" s="125">
        <v>7290.0000000000018</v>
      </c>
      <c r="R166" s="125">
        <v>0</v>
      </c>
      <c r="S166" s="125">
        <v>0</v>
      </c>
      <c r="T166" s="125">
        <v>0</v>
      </c>
      <c r="U166" s="125">
        <v>0</v>
      </c>
      <c r="V166" s="125">
        <v>0</v>
      </c>
      <c r="W166" s="125">
        <v>0</v>
      </c>
      <c r="X166" s="125">
        <v>0</v>
      </c>
      <c r="Y166" s="125">
        <v>0</v>
      </c>
      <c r="Z166" s="125">
        <v>0</v>
      </c>
      <c r="AA166" s="125">
        <v>0</v>
      </c>
      <c r="AB166" s="125">
        <v>0</v>
      </c>
      <c r="AC166" s="125">
        <v>0</v>
      </c>
      <c r="AD166" s="125">
        <v>0</v>
      </c>
      <c r="AE166" s="125">
        <v>29899.18918918919</v>
      </c>
      <c r="AF166" s="125">
        <v>0</v>
      </c>
      <c r="AG166" s="125">
        <v>1535.4999999999977</v>
      </c>
      <c r="AH166" s="125">
        <v>0</v>
      </c>
      <c r="AI166" s="125">
        <v>121300</v>
      </c>
      <c r="AJ166" s="125">
        <v>0</v>
      </c>
      <c r="AK166" s="125">
        <v>0</v>
      </c>
      <c r="AL166" s="125">
        <v>0</v>
      </c>
      <c r="AM166" s="125">
        <v>2150.4</v>
      </c>
      <c r="AN166" s="125">
        <v>0</v>
      </c>
      <c r="AO166" s="125">
        <v>0</v>
      </c>
      <c r="AP166" s="125">
        <v>0</v>
      </c>
      <c r="AQ166" s="125">
        <v>0</v>
      </c>
      <c r="AR166" s="125">
        <v>0</v>
      </c>
      <c r="AS166" s="125">
        <v>0</v>
      </c>
      <c r="AT166" s="125">
        <v>0</v>
      </c>
      <c r="AU166" s="125">
        <v>0</v>
      </c>
      <c r="AV166" s="125">
        <v>283021.61890999996</v>
      </c>
      <c r="AW166" s="125">
        <v>70444.689189189186</v>
      </c>
      <c r="AX166" s="125">
        <v>123450.4</v>
      </c>
      <c r="AY166" s="125">
        <v>59399.309189189189</v>
      </c>
      <c r="AZ166" s="493">
        <v>476916.7080991891</v>
      </c>
      <c r="BA166" s="493">
        <v>474766.30809918907</v>
      </c>
      <c r="BB166" s="493">
        <v>4265</v>
      </c>
      <c r="BC166" s="493">
        <v>379585</v>
      </c>
      <c r="BD166" s="493">
        <v>0</v>
      </c>
      <c r="BE166" s="493">
        <v>0</v>
      </c>
      <c r="BF166" s="493">
        <v>476916.7080991891</v>
      </c>
      <c r="BG166" s="125">
        <v>476916.7080991891</v>
      </c>
      <c r="BH166" s="125">
        <v>0</v>
      </c>
      <c r="BI166" s="493">
        <v>381735.4</v>
      </c>
      <c r="BJ166" s="493">
        <v>258285.00000000003</v>
      </c>
      <c r="BK166" s="125">
        <v>353466.30809918907</v>
      </c>
      <c r="BL166" s="125">
        <v>3971.5315516762817</v>
      </c>
      <c r="BM166" s="125">
        <v>3878.5646011363638</v>
      </c>
      <c r="BN166" s="126">
        <v>2.3969421706339481E-2</v>
      </c>
      <c r="BO166" s="126">
        <v>0</v>
      </c>
      <c r="BP166" s="125">
        <v>0</v>
      </c>
      <c r="BQ166" s="493">
        <v>476916.7080991891</v>
      </c>
      <c r="BR166" s="493">
        <v>5334.4528999908889</v>
      </c>
      <c r="BS166" s="493" t="s">
        <v>948</v>
      </c>
      <c r="BT166" s="493">
        <v>5358.6146977436974</v>
      </c>
      <c r="BU166" s="126">
        <v>1.4618187424932261E-2</v>
      </c>
      <c r="BV166" s="125">
        <v>0</v>
      </c>
      <c r="BW166" s="125">
        <v>476916.7080991891</v>
      </c>
      <c r="BX166" s="125">
        <v>0</v>
      </c>
      <c r="BY166" s="125">
        <v>476916.7080991891</v>
      </c>
      <c r="BZ166" s="125">
        <v>2150.4</v>
      </c>
      <c r="CA166" s="125">
        <v>474766.30809918907</v>
      </c>
      <c r="CB166" s="490">
        <f t="shared" si="8"/>
        <v>0</v>
      </c>
      <c r="CC166" s="490">
        <f t="shared" si="9"/>
        <v>0</v>
      </c>
      <c r="CD166" s="490">
        <f t="shared" si="10"/>
        <v>0</v>
      </c>
      <c r="CE166" s="490">
        <f>IF(ISERROR(VLOOKUP(A166,'20-21 Cfwds'!A:F,3,FALSE)),0,(VLOOKUP(A166,'20-21 Cfwds'!A:F,3,FALSE)))</f>
        <v>0</v>
      </c>
      <c r="CF166" s="490">
        <f>IF(ISERROR(VLOOKUP(A166,'20-21 Cfwds'!A:G,4,FALSE)),0,(VLOOKUP(A166,'20-21 Cfwds'!A:G,4,FALSE)))</f>
        <v>0</v>
      </c>
      <c r="CG166" s="490"/>
      <c r="CH166" s="490"/>
      <c r="CI166" s="531"/>
      <c r="CJ166" s="531"/>
      <c r="CK166" s="531"/>
      <c r="CL166" s="531"/>
      <c r="CM166" s="531"/>
      <c r="CN166" s="531"/>
      <c r="CO166" s="531"/>
      <c r="CP166" s="531"/>
      <c r="CQ166" s="531"/>
      <c r="CR166" s="531"/>
      <c r="CS166" s="531"/>
      <c r="CT166" s="531"/>
      <c r="CU166" s="531"/>
      <c r="CV166" s="531"/>
      <c r="CW166" s="531"/>
      <c r="CX166" s="531"/>
      <c r="CY166" s="531"/>
      <c r="CZ166" s="531"/>
      <c r="DA166" s="531"/>
      <c r="DB166" s="531"/>
      <c r="DC166" s="531"/>
      <c r="DD166" s="531"/>
      <c r="DE166" s="531"/>
      <c r="DF166" s="531"/>
      <c r="DG166" s="531"/>
      <c r="DH166" s="531"/>
      <c r="DI166" s="531"/>
      <c r="DJ166" s="531"/>
      <c r="DK166" s="531"/>
      <c r="DL166" s="531"/>
      <c r="DM166" s="531"/>
      <c r="DN166" s="531"/>
      <c r="DO166" s="531"/>
      <c r="DP166" s="531"/>
      <c r="DQ166" s="531"/>
      <c r="DR166" s="531"/>
      <c r="DS166" s="531"/>
      <c r="DT166" s="531"/>
      <c r="DU166" s="531"/>
      <c r="DV166" s="531"/>
      <c r="DW166" s="531"/>
      <c r="DX166" s="531"/>
      <c r="DY166" s="531"/>
      <c r="DZ166" s="531"/>
      <c r="EA166" s="531"/>
      <c r="EB166" s="531"/>
      <c r="EC166" s="531"/>
      <c r="ED166" s="531"/>
      <c r="EE166" s="531"/>
      <c r="EF166" s="531"/>
      <c r="EG166" s="531"/>
      <c r="EH166" s="531"/>
      <c r="EI166" s="531"/>
      <c r="EJ166" s="531"/>
      <c r="EK166" s="531"/>
      <c r="EL166" s="531"/>
      <c r="EM166" s="531"/>
      <c r="EN166" s="531"/>
      <c r="EO166" s="531"/>
      <c r="EP166" s="531"/>
      <c r="EQ166" s="531"/>
      <c r="ER166" s="531"/>
      <c r="ES166" s="531"/>
      <c r="ET166" s="531"/>
      <c r="EU166" s="531"/>
      <c r="EV166" s="531"/>
      <c r="EW166" s="531"/>
      <c r="EX166" s="531"/>
      <c r="EY166" s="531"/>
      <c r="EZ166" s="531"/>
      <c r="FA166" s="531"/>
    </row>
    <row r="167" spans="1:157" ht="15" customHeight="1">
      <c r="A167" s="486">
        <f>VLOOKUP(D167,'[18]DfE No.'!C:E,3,FALSE)</f>
        <v>9</v>
      </c>
      <c r="B167" s="486" t="str">
        <f>VLOOKUP(D167,'Adjusted Factors 22-23'!C:F,4,FALSE)</f>
        <v>Recoupment Academy</v>
      </c>
      <c r="C167" s="491">
        <v>142786</v>
      </c>
      <c r="D167" s="491">
        <v>9352120</v>
      </c>
      <c r="E167" s="492" t="s">
        <v>99</v>
      </c>
      <c r="F167" s="332">
        <v>75</v>
      </c>
      <c r="G167" s="332">
        <v>75</v>
      </c>
      <c r="H167" s="332">
        <v>0</v>
      </c>
      <c r="I167" s="125">
        <v>238501.36424999998</v>
      </c>
      <c r="J167" s="125">
        <v>0</v>
      </c>
      <c r="K167" s="125">
        <v>0</v>
      </c>
      <c r="L167" s="125">
        <v>9400.0000000000109</v>
      </c>
      <c r="M167" s="125">
        <v>0</v>
      </c>
      <c r="N167" s="125">
        <v>11800.000000000015</v>
      </c>
      <c r="O167" s="125">
        <v>0</v>
      </c>
      <c r="P167" s="125">
        <v>445.94594594594548</v>
      </c>
      <c r="Q167" s="125">
        <v>3831.0810810810772</v>
      </c>
      <c r="R167" s="125">
        <v>0</v>
      </c>
      <c r="S167" s="125">
        <v>4195.9459459459586</v>
      </c>
      <c r="T167" s="125">
        <v>496.6216216216211</v>
      </c>
      <c r="U167" s="125">
        <v>1945.945945945944</v>
      </c>
      <c r="V167" s="125">
        <v>0</v>
      </c>
      <c r="W167" s="125">
        <v>0</v>
      </c>
      <c r="X167" s="125">
        <v>0</v>
      </c>
      <c r="Y167" s="125">
        <v>0</v>
      </c>
      <c r="Z167" s="125">
        <v>0</v>
      </c>
      <c r="AA167" s="125">
        <v>0</v>
      </c>
      <c r="AB167" s="125">
        <v>1389.3442622950802</v>
      </c>
      <c r="AC167" s="125">
        <v>0</v>
      </c>
      <c r="AD167" s="125">
        <v>0</v>
      </c>
      <c r="AE167" s="125">
        <v>23469.23076923077</v>
      </c>
      <c r="AF167" s="125">
        <v>0</v>
      </c>
      <c r="AG167" s="125">
        <v>2312.4999999999977</v>
      </c>
      <c r="AH167" s="125">
        <v>0</v>
      </c>
      <c r="AI167" s="125">
        <v>121300</v>
      </c>
      <c r="AJ167" s="125">
        <v>0</v>
      </c>
      <c r="AK167" s="125">
        <v>0</v>
      </c>
      <c r="AL167" s="125">
        <v>0</v>
      </c>
      <c r="AM167" s="125">
        <v>1472.82</v>
      </c>
      <c r="AN167" s="125">
        <v>0</v>
      </c>
      <c r="AO167" s="125">
        <v>0</v>
      </c>
      <c r="AP167" s="125">
        <v>0</v>
      </c>
      <c r="AQ167" s="125">
        <v>0</v>
      </c>
      <c r="AR167" s="125">
        <v>0</v>
      </c>
      <c r="AS167" s="125">
        <v>0</v>
      </c>
      <c r="AT167" s="125">
        <v>0</v>
      </c>
      <c r="AU167" s="125">
        <v>0</v>
      </c>
      <c r="AV167" s="125">
        <v>238501.36424999998</v>
      </c>
      <c r="AW167" s="125">
        <v>59286.615572066425</v>
      </c>
      <c r="AX167" s="125">
        <v>122772.82</v>
      </c>
      <c r="AY167" s="125">
        <v>49522.121039501057</v>
      </c>
      <c r="AZ167" s="493">
        <v>420560.79982206639</v>
      </c>
      <c r="BA167" s="493">
        <v>419087.97982206638</v>
      </c>
      <c r="BB167" s="493">
        <v>4265</v>
      </c>
      <c r="BC167" s="493">
        <v>319875</v>
      </c>
      <c r="BD167" s="493">
        <v>0</v>
      </c>
      <c r="BE167" s="493">
        <v>0</v>
      </c>
      <c r="BF167" s="493">
        <v>420560.79982206639</v>
      </c>
      <c r="BG167" s="125">
        <v>420560.79982206633</v>
      </c>
      <c r="BH167" s="125">
        <v>0</v>
      </c>
      <c r="BI167" s="493">
        <v>321347.82</v>
      </c>
      <c r="BJ167" s="493">
        <v>198575</v>
      </c>
      <c r="BK167" s="125">
        <v>297787.97982206638</v>
      </c>
      <c r="BL167" s="125">
        <v>3970.5063976275519</v>
      </c>
      <c r="BM167" s="125">
        <v>3788.3817049999998</v>
      </c>
      <c r="BN167" s="126">
        <v>4.8074535991761196E-2</v>
      </c>
      <c r="BO167" s="126">
        <v>0</v>
      </c>
      <c r="BP167" s="125">
        <v>0</v>
      </c>
      <c r="BQ167" s="493">
        <v>420560.79982206639</v>
      </c>
      <c r="BR167" s="493">
        <v>5587.8397309608854</v>
      </c>
      <c r="BS167" s="493" t="s">
        <v>948</v>
      </c>
      <c r="BT167" s="493">
        <v>5607.4773309608854</v>
      </c>
      <c r="BU167" s="126">
        <v>5.3434742458438045E-2</v>
      </c>
      <c r="BV167" s="125">
        <v>0</v>
      </c>
      <c r="BW167" s="125">
        <v>420560.79982206639</v>
      </c>
      <c r="BX167" s="125">
        <v>0</v>
      </c>
      <c r="BY167" s="125">
        <v>420560.79982206639</v>
      </c>
      <c r="BZ167" s="125">
        <v>1472.82</v>
      </c>
      <c r="CA167" s="125">
        <v>419087.97982206638</v>
      </c>
      <c r="CB167" s="490">
        <f t="shared" si="8"/>
        <v>0</v>
      </c>
      <c r="CC167" s="490">
        <f t="shared" si="9"/>
        <v>0</v>
      </c>
      <c r="CD167" s="490">
        <f t="shared" si="10"/>
        <v>0</v>
      </c>
      <c r="CE167" s="490">
        <f>IF(ISERROR(VLOOKUP(A167,'20-21 Cfwds'!A:F,3,FALSE)),0,(VLOOKUP(A167,'20-21 Cfwds'!A:F,3,FALSE)))</f>
        <v>0</v>
      </c>
      <c r="CF167" s="490">
        <f>IF(ISERROR(VLOOKUP(A167,'20-21 Cfwds'!A:G,4,FALSE)),0,(VLOOKUP(A167,'20-21 Cfwds'!A:G,4,FALSE)))</f>
        <v>0</v>
      </c>
      <c r="CG167" s="490"/>
      <c r="CH167" s="490"/>
      <c r="CI167" s="531"/>
      <c r="CJ167" s="531"/>
      <c r="CK167" s="531"/>
      <c r="CL167" s="531"/>
      <c r="CM167" s="531"/>
      <c r="CN167" s="531"/>
      <c r="CO167" s="531"/>
      <c r="CP167" s="531"/>
      <c r="CQ167" s="531"/>
      <c r="CR167" s="531"/>
      <c r="CS167" s="531"/>
      <c r="CT167" s="531"/>
      <c r="CU167" s="531"/>
      <c r="CV167" s="531"/>
      <c r="CW167" s="531"/>
      <c r="CX167" s="531"/>
      <c r="CY167" s="531"/>
      <c r="CZ167" s="531"/>
      <c r="DA167" s="531"/>
      <c r="DB167" s="531"/>
      <c r="DC167" s="531"/>
      <c r="DD167" s="531"/>
      <c r="DE167" s="531"/>
      <c r="DF167" s="531"/>
      <c r="DG167" s="531"/>
      <c r="DH167" s="531"/>
      <c r="DI167" s="531"/>
      <c r="DJ167" s="531"/>
      <c r="DK167" s="531"/>
      <c r="DL167" s="531"/>
      <c r="DM167" s="531"/>
      <c r="DN167" s="531"/>
      <c r="DO167" s="531"/>
      <c r="DP167" s="531"/>
      <c r="DQ167" s="531"/>
      <c r="DR167" s="531"/>
      <c r="DS167" s="531"/>
      <c r="DT167" s="531"/>
      <c r="DU167" s="531"/>
      <c r="DV167" s="531"/>
      <c r="DW167" s="531"/>
      <c r="DX167" s="531"/>
      <c r="DY167" s="531"/>
      <c r="DZ167" s="531"/>
      <c r="EA167" s="531"/>
      <c r="EB167" s="531"/>
      <c r="EC167" s="531"/>
      <c r="ED167" s="531"/>
      <c r="EE167" s="531"/>
      <c r="EF167" s="531"/>
      <c r="EG167" s="531"/>
      <c r="EH167" s="531"/>
      <c r="EI167" s="531"/>
      <c r="EJ167" s="531"/>
      <c r="EK167" s="531"/>
      <c r="EL167" s="531"/>
      <c r="EM167" s="531"/>
      <c r="EN167" s="531"/>
      <c r="EO167" s="531"/>
      <c r="EP167" s="531"/>
      <c r="EQ167" s="531"/>
      <c r="ER167" s="531"/>
      <c r="ES167" s="531"/>
      <c r="ET167" s="531"/>
      <c r="EU167" s="531"/>
      <c r="EV167" s="531"/>
      <c r="EW167" s="531"/>
      <c r="EX167" s="531"/>
      <c r="EY167" s="531"/>
      <c r="EZ167" s="531"/>
      <c r="FA167" s="531"/>
    </row>
    <row r="168" spans="1:157" ht="15" customHeight="1">
      <c r="A168" s="486">
        <f>VLOOKUP(D168,'[18]DfE No.'!C:E,3,FALSE)</f>
        <v>109</v>
      </c>
      <c r="B168" s="486" t="str">
        <f>VLOOKUP(D168,'Adjusted Factors 22-23'!C:F,4,FALSE)</f>
        <v>Recoupment Academy</v>
      </c>
      <c r="C168" s="491">
        <v>144446</v>
      </c>
      <c r="D168" s="491">
        <v>9352122</v>
      </c>
      <c r="E168" s="492" t="s">
        <v>210</v>
      </c>
      <c r="F168" s="332">
        <v>82</v>
      </c>
      <c r="G168" s="332">
        <v>82</v>
      </c>
      <c r="H168" s="332">
        <v>0</v>
      </c>
      <c r="I168" s="125">
        <v>260761.49157999997</v>
      </c>
      <c r="J168" s="125">
        <v>0</v>
      </c>
      <c r="K168" s="125">
        <v>0</v>
      </c>
      <c r="L168" s="125">
        <v>10339.999999999989</v>
      </c>
      <c r="M168" s="125">
        <v>0</v>
      </c>
      <c r="N168" s="125">
        <v>13570.000000000009</v>
      </c>
      <c r="O168" s="125">
        <v>0</v>
      </c>
      <c r="P168" s="125">
        <v>5790.6172839506244</v>
      </c>
      <c r="Q168" s="125">
        <v>0</v>
      </c>
      <c r="R168" s="125">
        <v>850.37037037037169</v>
      </c>
      <c r="S168" s="125">
        <v>0</v>
      </c>
      <c r="T168" s="125">
        <v>0</v>
      </c>
      <c r="U168" s="125">
        <v>0</v>
      </c>
      <c r="V168" s="125">
        <v>0</v>
      </c>
      <c r="W168" s="125">
        <v>0</v>
      </c>
      <c r="X168" s="125">
        <v>0</v>
      </c>
      <c r="Y168" s="125">
        <v>0</v>
      </c>
      <c r="Z168" s="125">
        <v>0</v>
      </c>
      <c r="AA168" s="125">
        <v>0</v>
      </c>
      <c r="AB168" s="125">
        <v>0</v>
      </c>
      <c r="AC168" s="125">
        <v>0</v>
      </c>
      <c r="AD168" s="125">
        <v>0</v>
      </c>
      <c r="AE168" s="125">
        <v>24893.731343283584</v>
      </c>
      <c r="AF168" s="125">
        <v>0</v>
      </c>
      <c r="AG168" s="125">
        <v>0</v>
      </c>
      <c r="AH168" s="125">
        <v>0</v>
      </c>
      <c r="AI168" s="125">
        <v>121300</v>
      </c>
      <c r="AJ168" s="125">
        <v>49786.381842456605</v>
      </c>
      <c r="AK168" s="125">
        <v>0</v>
      </c>
      <c r="AL168" s="125">
        <v>0</v>
      </c>
      <c r="AM168" s="125">
        <v>1266.72</v>
      </c>
      <c r="AN168" s="125">
        <v>0</v>
      </c>
      <c r="AO168" s="125">
        <v>0</v>
      </c>
      <c r="AP168" s="125">
        <v>0</v>
      </c>
      <c r="AQ168" s="125">
        <v>0</v>
      </c>
      <c r="AR168" s="125">
        <v>0</v>
      </c>
      <c r="AS168" s="125">
        <v>0</v>
      </c>
      <c r="AT168" s="125">
        <v>0</v>
      </c>
      <c r="AU168" s="125">
        <v>0</v>
      </c>
      <c r="AV168" s="125">
        <v>260761.49157999997</v>
      </c>
      <c r="AW168" s="125">
        <v>55444.718997604577</v>
      </c>
      <c r="AX168" s="125">
        <v>172353.10184245661</v>
      </c>
      <c r="AY168" s="125">
        <v>50164.345170444089</v>
      </c>
      <c r="AZ168" s="493">
        <v>488559.31242006115</v>
      </c>
      <c r="BA168" s="493">
        <v>487292.59242006118</v>
      </c>
      <c r="BB168" s="493">
        <v>4265</v>
      </c>
      <c r="BC168" s="493">
        <v>349730</v>
      </c>
      <c r="BD168" s="493">
        <v>0</v>
      </c>
      <c r="BE168" s="493">
        <v>0</v>
      </c>
      <c r="BF168" s="493">
        <v>488559.31242006115</v>
      </c>
      <c r="BG168" s="125">
        <v>488559.31242006121</v>
      </c>
      <c r="BH168" s="125">
        <v>0</v>
      </c>
      <c r="BI168" s="493">
        <v>350996.72</v>
      </c>
      <c r="BJ168" s="493">
        <v>178643.61815754336</v>
      </c>
      <c r="BK168" s="125">
        <v>316206.21057760459</v>
      </c>
      <c r="BL168" s="125">
        <v>3856.1732997268855</v>
      </c>
      <c r="BM168" s="125">
        <v>3523.128446559334</v>
      </c>
      <c r="BN168" s="126">
        <v>9.4530999428306714E-2</v>
      </c>
      <c r="BO168" s="126">
        <v>0</v>
      </c>
      <c r="BP168" s="125">
        <v>0</v>
      </c>
      <c r="BQ168" s="493">
        <v>488559.31242006115</v>
      </c>
      <c r="BR168" s="493">
        <v>5942.5925904885507</v>
      </c>
      <c r="BS168" s="493" t="s">
        <v>948</v>
      </c>
      <c r="BT168" s="493">
        <v>5958.0403953665991</v>
      </c>
      <c r="BU168" s="126">
        <v>7.3363752527046744E-2</v>
      </c>
      <c r="BV168" s="125">
        <v>0</v>
      </c>
      <c r="BW168" s="125">
        <v>488559.31242006115</v>
      </c>
      <c r="BX168" s="125">
        <v>0</v>
      </c>
      <c r="BY168" s="125">
        <v>488559.31242006115</v>
      </c>
      <c r="BZ168" s="125">
        <v>1266.72</v>
      </c>
      <c r="CA168" s="125">
        <v>487292.59242006118</v>
      </c>
      <c r="CB168" s="490">
        <f t="shared" si="8"/>
        <v>0</v>
      </c>
      <c r="CC168" s="490">
        <f t="shared" si="9"/>
        <v>0</v>
      </c>
      <c r="CD168" s="490">
        <f t="shared" si="10"/>
        <v>0</v>
      </c>
      <c r="CE168" s="490">
        <f>IF(ISERROR(VLOOKUP(A168,'20-21 Cfwds'!A:F,3,FALSE)),0,(VLOOKUP(A168,'20-21 Cfwds'!A:F,3,FALSE)))</f>
        <v>0</v>
      </c>
      <c r="CF168" s="490">
        <f>IF(ISERROR(VLOOKUP(A168,'20-21 Cfwds'!A:G,4,FALSE)),0,(VLOOKUP(A168,'20-21 Cfwds'!A:G,4,FALSE)))</f>
        <v>0</v>
      </c>
      <c r="CG168" s="490"/>
      <c r="CH168" s="490"/>
      <c r="CI168" s="531"/>
      <c r="CJ168" s="531"/>
      <c r="CK168" s="531"/>
      <c r="CL168" s="531"/>
      <c r="CM168" s="531"/>
      <c r="CN168" s="531"/>
      <c r="CO168" s="531"/>
      <c r="CP168" s="531"/>
      <c r="CQ168" s="531"/>
      <c r="CR168" s="531"/>
      <c r="CS168" s="531"/>
      <c r="CT168" s="531"/>
      <c r="CU168" s="531"/>
      <c r="CV168" s="531"/>
      <c r="CW168" s="531"/>
      <c r="CX168" s="531"/>
      <c r="CY168" s="531"/>
      <c r="CZ168" s="531"/>
      <c r="DA168" s="531"/>
      <c r="DB168" s="531"/>
      <c r="DC168" s="531"/>
      <c r="DD168" s="531"/>
      <c r="DE168" s="531"/>
      <c r="DF168" s="531"/>
      <c r="DG168" s="531"/>
      <c r="DH168" s="531"/>
      <c r="DI168" s="531"/>
      <c r="DJ168" s="531"/>
      <c r="DK168" s="531"/>
      <c r="DL168" s="531"/>
      <c r="DM168" s="531"/>
      <c r="DN168" s="531"/>
      <c r="DO168" s="531"/>
      <c r="DP168" s="531"/>
      <c r="DQ168" s="531"/>
      <c r="DR168" s="531"/>
      <c r="DS168" s="531"/>
      <c r="DT168" s="531"/>
      <c r="DU168" s="531"/>
      <c r="DV168" s="531"/>
      <c r="DW168" s="531"/>
      <c r="DX168" s="531"/>
      <c r="DY168" s="531"/>
      <c r="DZ168" s="531"/>
      <c r="EA168" s="531"/>
      <c r="EB168" s="531"/>
      <c r="EC168" s="531"/>
      <c r="ED168" s="531"/>
      <c r="EE168" s="531"/>
      <c r="EF168" s="531"/>
      <c r="EG168" s="531"/>
      <c r="EH168" s="531"/>
      <c r="EI168" s="531"/>
      <c r="EJ168" s="531"/>
      <c r="EK168" s="531"/>
      <c r="EL168" s="531"/>
      <c r="EM168" s="531"/>
      <c r="EN168" s="531"/>
      <c r="EO168" s="531"/>
      <c r="EP168" s="531"/>
      <c r="EQ168" s="531"/>
      <c r="ER168" s="531"/>
      <c r="ES168" s="531"/>
      <c r="ET168" s="531"/>
      <c r="EU168" s="531"/>
      <c r="EV168" s="531"/>
      <c r="EW168" s="531"/>
      <c r="EX168" s="531"/>
      <c r="EY168" s="531"/>
      <c r="EZ168" s="531"/>
      <c r="FA168" s="531"/>
    </row>
    <row r="169" spans="1:157" ht="15" customHeight="1">
      <c r="A169" s="486">
        <f>VLOOKUP(D169,'[18]DfE No.'!C:E,3,FALSE)</f>
        <v>111</v>
      </c>
      <c r="B169" s="486" t="str">
        <f>VLOOKUP(D169,'Adjusted Factors 22-23'!C:F,4,FALSE)</f>
        <v>Recoupment Academy</v>
      </c>
      <c r="C169" s="491">
        <v>141551</v>
      </c>
      <c r="D169" s="491">
        <v>9352123</v>
      </c>
      <c r="E169" s="492" t="s">
        <v>515</v>
      </c>
      <c r="F169" s="332">
        <v>147</v>
      </c>
      <c r="G169" s="332">
        <v>147</v>
      </c>
      <c r="H169" s="332">
        <v>0</v>
      </c>
      <c r="I169" s="125">
        <v>467462.67392999999</v>
      </c>
      <c r="J169" s="125">
        <v>0</v>
      </c>
      <c r="K169" s="125">
        <v>0</v>
      </c>
      <c r="L169" s="125">
        <v>21619.999999999985</v>
      </c>
      <c r="M169" s="125">
        <v>0</v>
      </c>
      <c r="N169" s="125">
        <v>27730.000000000033</v>
      </c>
      <c r="O169" s="125">
        <v>0</v>
      </c>
      <c r="P169" s="125">
        <v>23980.000000000011</v>
      </c>
      <c r="Q169" s="125">
        <v>0</v>
      </c>
      <c r="R169" s="125">
        <v>0</v>
      </c>
      <c r="S169" s="125">
        <v>0</v>
      </c>
      <c r="T169" s="125">
        <v>0</v>
      </c>
      <c r="U169" s="125">
        <v>0</v>
      </c>
      <c r="V169" s="125">
        <v>0</v>
      </c>
      <c r="W169" s="125">
        <v>0</v>
      </c>
      <c r="X169" s="125">
        <v>0</v>
      </c>
      <c r="Y169" s="125">
        <v>0</v>
      </c>
      <c r="Z169" s="125">
        <v>0</v>
      </c>
      <c r="AA169" s="125">
        <v>0</v>
      </c>
      <c r="AB169" s="125">
        <v>1318.3333333333358</v>
      </c>
      <c r="AC169" s="125">
        <v>0</v>
      </c>
      <c r="AD169" s="125">
        <v>0</v>
      </c>
      <c r="AE169" s="125">
        <v>47267.073170731703</v>
      </c>
      <c r="AF169" s="125">
        <v>0</v>
      </c>
      <c r="AG169" s="125">
        <v>1091.4999999999955</v>
      </c>
      <c r="AH169" s="125">
        <v>0</v>
      </c>
      <c r="AI169" s="125">
        <v>121300</v>
      </c>
      <c r="AJ169" s="125">
        <v>2056.0747663551342</v>
      </c>
      <c r="AK169" s="125">
        <v>0</v>
      </c>
      <c r="AL169" s="125">
        <v>0</v>
      </c>
      <c r="AM169" s="125">
        <v>3456</v>
      </c>
      <c r="AN169" s="125">
        <v>0</v>
      </c>
      <c r="AO169" s="125">
        <v>0</v>
      </c>
      <c r="AP169" s="125">
        <v>0</v>
      </c>
      <c r="AQ169" s="125">
        <v>0</v>
      </c>
      <c r="AR169" s="125">
        <v>0</v>
      </c>
      <c r="AS169" s="125">
        <v>0</v>
      </c>
      <c r="AT169" s="125">
        <v>0</v>
      </c>
      <c r="AU169" s="125">
        <v>0</v>
      </c>
      <c r="AV169" s="125">
        <v>467462.67392999999</v>
      </c>
      <c r="AW169" s="125">
        <v>123006.90650406507</v>
      </c>
      <c r="AX169" s="125">
        <v>126812.07476635513</v>
      </c>
      <c r="AY169" s="125">
        <v>93927.193170731713</v>
      </c>
      <c r="AZ169" s="493">
        <v>717281.65520042018</v>
      </c>
      <c r="BA169" s="493">
        <v>713825.65520042018</v>
      </c>
      <c r="BB169" s="493">
        <v>4265</v>
      </c>
      <c r="BC169" s="493">
        <v>626955</v>
      </c>
      <c r="BD169" s="493">
        <v>0</v>
      </c>
      <c r="BE169" s="493">
        <v>0</v>
      </c>
      <c r="BF169" s="493">
        <v>717281.65520042018</v>
      </c>
      <c r="BG169" s="125">
        <v>717281.65520042018</v>
      </c>
      <c r="BH169" s="125">
        <v>0</v>
      </c>
      <c r="BI169" s="493">
        <v>630411</v>
      </c>
      <c r="BJ169" s="493">
        <v>503598.9252336449</v>
      </c>
      <c r="BK169" s="125">
        <v>590469.58043406508</v>
      </c>
      <c r="BL169" s="125">
        <v>4016.7998668984019</v>
      </c>
      <c r="BM169" s="125">
        <v>3803.214349887206</v>
      </c>
      <c r="BN169" s="126">
        <v>5.6159210962571773E-2</v>
      </c>
      <c r="BO169" s="126">
        <v>0</v>
      </c>
      <c r="BP169" s="125">
        <v>0</v>
      </c>
      <c r="BQ169" s="493">
        <v>717281.65520042018</v>
      </c>
      <c r="BR169" s="493">
        <v>4855.9568380980963</v>
      </c>
      <c r="BS169" s="493" t="s">
        <v>948</v>
      </c>
      <c r="BT169" s="493">
        <v>4879.4670421797291</v>
      </c>
      <c r="BU169" s="126">
        <v>4.3115888929819324E-2</v>
      </c>
      <c r="BV169" s="125">
        <v>0</v>
      </c>
      <c r="BW169" s="125">
        <v>717281.65520042018</v>
      </c>
      <c r="BX169" s="125">
        <v>0</v>
      </c>
      <c r="BY169" s="125">
        <v>717281.65520042018</v>
      </c>
      <c r="BZ169" s="125">
        <v>3456</v>
      </c>
      <c r="CA169" s="125">
        <v>713825.65520042018</v>
      </c>
      <c r="CB169" s="490">
        <f t="shared" si="8"/>
        <v>0</v>
      </c>
      <c r="CC169" s="490">
        <f t="shared" si="9"/>
        <v>0</v>
      </c>
      <c r="CD169" s="490">
        <f t="shared" si="10"/>
        <v>0</v>
      </c>
      <c r="CE169" s="490">
        <f>IF(ISERROR(VLOOKUP(A169,'20-21 Cfwds'!A:F,3,FALSE)),0,(VLOOKUP(A169,'20-21 Cfwds'!A:F,3,FALSE)))</f>
        <v>0</v>
      </c>
      <c r="CF169" s="490">
        <f>IF(ISERROR(VLOOKUP(A169,'20-21 Cfwds'!A:G,4,FALSE)),0,(VLOOKUP(A169,'20-21 Cfwds'!A:G,4,FALSE)))</f>
        <v>0</v>
      </c>
      <c r="CG169" s="490"/>
      <c r="CH169" s="490"/>
      <c r="CI169" s="531"/>
      <c r="CJ169" s="531"/>
      <c r="CK169" s="531"/>
      <c r="CL169" s="531"/>
      <c r="CM169" s="531"/>
      <c r="CN169" s="531"/>
      <c r="CO169" s="531"/>
      <c r="CP169" s="531"/>
      <c r="CQ169" s="531"/>
      <c r="CR169" s="531"/>
      <c r="CS169" s="531"/>
      <c r="CT169" s="531"/>
      <c r="CU169" s="531"/>
      <c r="CV169" s="531"/>
      <c r="CW169" s="531"/>
      <c r="CX169" s="531"/>
      <c r="CY169" s="531"/>
      <c r="CZ169" s="531"/>
      <c r="DA169" s="531"/>
      <c r="DB169" s="531"/>
      <c r="DC169" s="531"/>
      <c r="DD169" s="531"/>
      <c r="DE169" s="531"/>
      <c r="DF169" s="531"/>
      <c r="DG169" s="531"/>
      <c r="DH169" s="531"/>
      <c r="DI169" s="531"/>
      <c r="DJ169" s="531"/>
      <c r="DK169" s="531"/>
      <c r="DL169" s="531"/>
      <c r="DM169" s="531"/>
      <c r="DN169" s="531"/>
      <c r="DO169" s="531"/>
      <c r="DP169" s="531"/>
      <c r="DQ169" s="531"/>
      <c r="DR169" s="531"/>
      <c r="DS169" s="531"/>
      <c r="DT169" s="531"/>
      <c r="DU169" s="531"/>
      <c r="DV169" s="531"/>
      <c r="DW169" s="531"/>
      <c r="DX169" s="531"/>
      <c r="DY169" s="531"/>
      <c r="DZ169" s="531"/>
      <c r="EA169" s="531"/>
      <c r="EB169" s="531"/>
      <c r="EC169" s="531"/>
      <c r="ED169" s="531"/>
      <c r="EE169" s="531"/>
      <c r="EF169" s="531"/>
      <c r="EG169" s="531"/>
      <c r="EH169" s="531"/>
      <c r="EI169" s="531"/>
      <c r="EJ169" s="531"/>
      <c r="EK169" s="531"/>
      <c r="EL169" s="531"/>
      <c r="EM169" s="531"/>
      <c r="EN169" s="531"/>
      <c r="EO169" s="531"/>
      <c r="EP169" s="531"/>
      <c r="EQ169" s="531"/>
      <c r="ER169" s="531"/>
      <c r="ES169" s="531"/>
      <c r="ET169" s="531"/>
      <c r="EU169" s="531"/>
      <c r="EV169" s="531"/>
      <c r="EW169" s="531"/>
      <c r="EX169" s="531"/>
      <c r="EY169" s="531"/>
      <c r="EZ169" s="531"/>
      <c r="FA169" s="531"/>
    </row>
    <row r="170" spans="1:157" ht="15" customHeight="1">
      <c r="A170" s="486">
        <f>VLOOKUP(D170,'[18]DfE No.'!C:E,3,FALSE)</f>
        <v>115</v>
      </c>
      <c r="B170" s="486" t="str">
        <f>VLOOKUP(D170,'Adjusted Factors 22-23'!C:F,4,FALSE)</f>
        <v>Recoupment Academy</v>
      </c>
      <c r="C170" s="491">
        <v>145460</v>
      </c>
      <c r="D170" s="491">
        <v>9352126</v>
      </c>
      <c r="E170" s="492" t="s">
        <v>216</v>
      </c>
      <c r="F170" s="332">
        <v>101</v>
      </c>
      <c r="G170" s="332">
        <v>101</v>
      </c>
      <c r="H170" s="332">
        <v>0</v>
      </c>
      <c r="I170" s="125">
        <v>321181.83718999999</v>
      </c>
      <c r="J170" s="125">
        <v>0</v>
      </c>
      <c r="K170" s="125">
        <v>0</v>
      </c>
      <c r="L170" s="125">
        <v>939.99999999999989</v>
      </c>
      <c r="M170" s="125">
        <v>0</v>
      </c>
      <c r="N170" s="125">
        <v>1770</v>
      </c>
      <c r="O170" s="125">
        <v>0</v>
      </c>
      <c r="P170" s="125">
        <v>879.99999999999989</v>
      </c>
      <c r="Q170" s="125">
        <v>0</v>
      </c>
      <c r="R170" s="125">
        <v>0</v>
      </c>
      <c r="S170" s="125">
        <v>0</v>
      </c>
      <c r="T170" s="125">
        <v>0</v>
      </c>
      <c r="U170" s="125">
        <v>0</v>
      </c>
      <c r="V170" s="125">
        <v>0</v>
      </c>
      <c r="W170" s="125">
        <v>0</v>
      </c>
      <c r="X170" s="125">
        <v>0</v>
      </c>
      <c r="Y170" s="125">
        <v>0</v>
      </c>
      <c r="Z170" s="125">
        <v>0</v>
      </c>
      <c r="AA170" s="125">
        <v>0</v>
      </c>
      <c r="AB170" s="125">
        <v>0</v>
      </c>
      <c r="AC170" s="125">
        <v>0</v>
      </c>
      <c r="AD170" s="125">
        <v>0</v>
      </c>
      <c r="AE170" s="125">
        <v>14430.229885057473</v>
      </c>
      <c r="AF170" s="125">
        <v>0</v>
      </c>
      <c r="AG170" s="125">
        <v>2719.5</v>
      </c>
      <c r="AH170" s="125">
        <v>0</v>
      </c>
      <c r="AI170" s="125">
        <v>121300</v>
      </c>
      <c r="AJ170" s="125">
        <v>35834.445927903864</v>
      </c>
      <c r="AK170" s="125">
        <v>0</v>
      </c>
      <c r="AL170" s="125">
        <v>0</v>
      </c>
      <c r="AM170" s="125">
        <v>1868.8</v>
      </c>
      <c r="AN170" s="125">
        <v>0</v>
      </c>
      <c r="AO170" s="125">
        <v>0</v>
      </c>
      <c r="AP170" s="125">
        <v>0</v>
      </c>
      <c r="AQ170" s="125">
        <v>0</v>
      </c>
      <c r="AR170" s="125">
        <v>0</v>
      </c>
      <c r="AS170" s="125">
        <v>0</v>
      </c>
      <c r="AT170" s="125">
        <v>0</v>
      </c>
      <c r="AU170" s="125">
        <v>0</v>
      </c>
      <c r="AV170" s="125">
        <v>321181.83718999999</v>
      </c>
      <c r="AW170" s="125">
        <v>20739.729885057473</v>
      </c>
      <c r="AX170" s="125">
        <v>159003.24592790386</v>
      </c>
      <c r="AY170" s="125">
        <v>26220.349885057476</v>
      </c>
      <c r="AZ170" s="493">
        <v>500924.81300296134</v>
      </c>
      <c r="BA170" s="493">
        <v>499056.01300296135</v>
      </c>
      <c r="BB170" s="493">
        <v>4265</v>
      </c>
      <c r="BC170" s="493">
        <v>430765</v>
      </c>
      <c r="BD170" s="493">
        <v>0</v>
      </c>
      <c r="BE170" s="493">
        <v>0</v>
      </c>
      <c r="BF170" s="493">
        <v>500924.81300296134</v>
      </c>
      <c r="BG170" s="125">
        <v>500924.81300296134</v>
      </c>
      <c r="BH170" s="125">
        <v>0</v>
      </c>
      <c r="BI170" s="493">
        <v>432633.8</v>
      </c>
      <c r="BJ170" s="493">
        <v>273630.55407209613</v>
      </c>
      <c r="BK170" s="125">
        <v>341921.56707505748</v>
      </c>
      <c r="BL170" s="125">
        <v>3385.362050248094</v>
      </c>
      <c r="BM170" s="125">
        <v>2944.6367958048645</v>
      </c>
      <c r="BN170" s="126">
        <v>0.14967049758772202</v>
      </c>
      <c r="BO170" s="126">
        <v>0</v>
      </c>
      <c r="BP170" s="125">
        <v>0</v>
      </c>
      <c r="BQ170" s="493">
        <v>500924.81300296134</v>
      </c>
      <c r="BR170" s="493">
        <v>4941.1486435936768</v>
      </c>
      <c r="BS170" s="493" t="s">
        <v>948</v>
      </c>
      <c r="BT170" s="493">
        <v>4959.6516138907064</v>
      </c>
      <c r="BU170" s="126">
        <v>0.10129016568844218</v>
      </c>
      <c r="BV170" s="125">
        <v>0</v>
      </c>
      <c r="BW170" s="125">
        <v>500924.81300296134</v>
      </c>
      <c r="BX170" s="125">
        <v>0</v>
      </c>
      <c r="BY170" s="125">
        <v>500924.81300296134</v>
      </c>
      <c r="BZ170" s="125">
        <v>1868.8</v>
      </c>
      <c r="CA170" s="125">
        <v>499056.01300296135</v>
      </c>
      <c r="CB170" s="490">
        <f t="shared" si="8"/>
        <v>0</v>
      </c>
      <c r="CC170" s="490">
        <f t="shared" si="9"/>
        <v>0</v>
      </c>
      <c r="CD170" s="490">
        <f t="shared" si="10"/>
        <v>0</v>
      </c>
      <c r="CE170" s="490">
        <f>IF(ISERROR(VLOOKUP(A170,'20-21 Cfwds'!A:F,3,FALSE)),0,(VLOOKUP(A170,'20-21 Cfwds'!A:F,3,FALSE)))</f>
        <v>0</v>
      </c>
      <c r="CF170" s="490">
        <f>IF(ISERROR(VLOOKUP(A170,'20-21 Cfwds'!A:G,4,FALSE)),0,(VLOOKUP(A170,'20-21 Cfwds'!A:G,4,FALSE)))</f>
        <v>0</v>
      </c>
      <c r="CG170" s="490"/>
      <c r="CH170" s="490"/>
      <c r="CI170" s="531"/>
      <c r="CJ170" s="531"/>
      <c r="CK170" s="531"/>
      <c r="CL170" s="531"/>
      <c r="CM170" s="531"/>
      <c r="CN170" s="531"/>
      <c r="CO170" s="531"/>
      <c r="CP170" s="531"/>
      <c r="CQ170" s="531"/>
      <c r="CR170" s="531"/>
      <c r="CS170" s="531"/>
      <c r="CT170" s="531"/>
      <c r="CU170" s="531"/>
      <c r="CV170" s="531"/>
      <c r="CW170" s="531"/>
      <c r="CX170" s="531"/>
      <c r="CY170" s="531"/>
      <c r="CZ170" s="531"/>
      <c r="DA170" s="531"/>
      <c r="DB170" s="531"/>
      <c r="DC170" s="531"/>
      <c r="DD170" s="531"/>
      <c r="DE170" s="531"/>
      <c r="DF170" s="531"/>
      <c r="DG170" s="531"/>
      <c r="DH170" s="531"/>
      <c r="DI170" s="531"/>
      <c r="DJ170" s="531"/>
      <c r="DK170" s="531"/>
      <c r="DL170" s="531"/>
      <c r="DM170" s="531"/>
      <c r="DN170" s="531"/>
      <c r="DO170" s="531"/>
      <c r="DP170" s="531"/>
      <c r="DQ170" s="531"/>
      <c r="DR170" s="531"/>
      <c r="DS170" s="531"/>
      <c r="DT170" s="531"/>
      <c r="DU170" s="531"/>
      <c r="DV170" s="531"/>
      <c r="DW170" s="531"/>
      <c r="DX170" s="531"/>
      <c r="DY170" s="531"/>
      <c r="DZ170" s="531"/>
      <c r="EA170" s="531"/>
      <c r="EB170" s="531"/>
      <c r="EC170" s="531"/>
      <c r="ED170" s="531"/>
      <c r="EE170" s="531"/>
      <c r="EF170" s="531"/>
      <c r="EG170" s="531"/>
      <c r="EH170" s="531"/>
      <c r="EI170" s="531"/>
      <c r="EJ170" s="531"/>
      <c r="EK170" s="531"/>
      <c r="EL170" s="531"/>
      <c r="EM170" s="531"/>
      <c r="EN170" s="531"/>
      <c r="EO170" s="531"/>
      <c r="EP170" s="531"/>
      <c r="EQ170" s="531"/>
      <c r="ER170" s="531"/>
      <c r="ES170" s="531"/>
      <c r="ET170" s="531"/>
      <c r="EU170" s="531"/>
      <c r="EV170" s="531"/>
      <c r="EW170" s="531"/>
      <c r="EX170" s="531"/>
      <c r="EY170" s="531"/>
      <c r="EZ170" s="531"/>
      <c r="FA170" s="531"/>
    </row>
    <row r="171" spans="1:157" ht="15" customHeight="1">
      <c r="A171" s="486">
        <f>VLOOKUP(D171,'[18]DfE No.'!C:E,3,FALSE)</f>
        <v>502</v>
      </c>
      <c r="B171" s="486" t="str">
        <f>VLOOKUP(D171,'Adjusted Factors 22-23'!C:F,4,FALSE)</f>
        <v>Recoupment Academy</v>
      </c>
      <c r="C171" s="491">
        <v>147932</v>
      </c>
      <c r="D171" s="491">
        <v>9352129</v>
      </c>
      <c r="E171" s="492" t="s">
        <v>400</v>
      </c>
      <c r="F171" s="332">
        <v>154</v>
      </c>
      <c r="G171" s="332">
        <v>154</v>
      </c>
      <c r="H171" s="332">
        <v>0</v>
      </c>
      <c r="I171" s="125">
        <v>489722.80125999998</v>
      </c>
      <c r="J171" s="125">
        <v>0</v>
      </c>
      <c r="K171" s="125">
        <v>0</v>
      </c>
      <c r="L171" s="125">
        <v>28669.999999999993</v>
      </c>
      <c r="M171" s="125">
        <v>0</v>
      </c>
      <c r="N171" s="125">
        <v>37169.999999999993</v>
      </c>
      <c r="O171" s="125">
        <v>0</v>
      </c>
      <c r="P171" s="125">
        <v>13640.000000000015</v>
      </c>
      <c r="Q171" s="125">
        <v>7020.0000000000064</v>
      </c>
      <c r="R171" s="125">
        <v>0</v>
      </c>
      <c r="S171" s="125">
        <v>459.99999999999977</v>
      </c>
      <c r="T171" s="125">
        <v>0</v>
      </c>
      <c r="U171" s="125">
        <v>0</v>
      </c>
      <c r="V171" s="125">
        <v>0</v>
      </c>
      <c r="W171" s="125">
        <v>0</v>
      </c>
      <c r="X171" s="125">
        <v>0</v>
      </c>
      <c r="Y171" s="125">
        <v>0</v>
      </c>
      <c r="Z171" s="125">
        <v>0</v>
      </c>
      <c r="AA171" s="125">
        <v>0</v>
      </c>
      <c r="AB171" s="125">
        <v>5524.4444444444453</v>
      </c>
      <c r="AC171" s="125">
        <v>0</v>
      </c>
      <c r="AD171" s="125">
        <v>0</v>
      </c>
      <c r="AE171" s="125">
        <v>29747.008547008547</v>
      </c>
      <c r="AF171" s="125">
        <v>0</v>
      </c>
      <c r="AG171" s="125">
        <v>9953.0000000000182</v>
      </c>
      <c r="AH171" s="125">
        <v>0</v>
      </c>
      <c r="AI171" s="125">
        <v>121300</v>
      </c>
      <c r="AJ171" s="125">
        <v>0</v>
      </c>
      <c r="AK171" s="125">
        <v>0</v>
      </c>
      <c r="AL171" s="125">
        <v>0</v>
      </c>
      <c r="AM171" s="125">
        <v>2420.08</v>
      </c>
      <c r="AN171" s="125">
        <v>0</v>
      </c>
      <c r="AO171" s="125">
        <v>0</v>
      </c>
      <c r="AP171" s="125">
        <v>0</v>
      </c>
      <c r="AQ171" s="125">
        <v>0</v>
      </c>
      <c r="AR171" s="125">
        <v>0</v>
      </c>
      <c r="AS171" s="125">
        <v>0</v>
      </c>
      <c r="AT171" s="125">
        <v>0</v>
      </c>
      <c r="AU171" s="125">
        <v>0</v>
      </c>
      <c r="AV171" s="125">
        <v>489722.80125999998</v>
      </c>
      <c r="AW171" s="125">
        <v>132184.452991453</v>
      </c>
      <c r="AX171" s="125">
        <v>123720.08</v>
      </c>
      <c r="AY171" s="125">
        <v>83222.128547008542</v>
      </c>
      <c r="AZ171" s="493">
        <v>745627.33425145294</v>
      </c>
      <c r="BA171" s="493">
        <v>743207.25425145298</v>
      </c>
      <c r="BB171" s="493">
        <v>4265</v>
      </c>
      <c r="BC171" s="493">
        <v>656810</v>
      </c>
      <c r="BD171" s="493">
        <v>0</v>
      </c>
      <c r="BE171" s="493">
        <v>0</v>
      </c>
      <c r="BF171" s="493">
        <v>745627.33425145294</v>
      </c>
      <c r="BG171" s="125">
        <v>745627.33425145294</v>
      </c>
      <c r="BH171" s="125">
        <v>0</v>
      </c>
      <c r="BI171" s="493">
        <v>659230.07999999996</v>
      </c>
      <c r="BJ171" s="493">
        <v>535510</v>
      </c>
      <c r="BK171" s="125">
        <v>621907.25425145298</v>
      </c>
      <c r="BL171" s="125">
        <v>4038.3587938406035</v>
      </c>
      <c r="BM171" s="125">
        <v>3996.2059130434791</v>
      </c>
      <c r="BN171" s="126">
        <v>1.0548225420401611E-2</v>
      </c>
      <c r="BO171" s="126">
        <v>7.9517745795983884E-3</v>
      </c>
      <c r="BP171" s="125">
        <v>4893.6470035037055</v>
      </c>
      <c r="BQ171" s="493">
        <v>750520.98125495669</v>
      </c>
      <c r="BR171" s="493">
        <v>4857.7980600971214</v>
      </c>
      <c r="BS171" s="493" t="s">
        <v>948</v>
      </c>
      <c r="BT171" s="493">
        <v>4873.5128652919266</v>
      </c>
      <c r="BU171" s="126">
        <v>-3.9273316811083703E-3</v>
      </c>
      <c r="BV171" s="125">
        <v>0</v>
      </c>
      <c r="BW171" s="125">
        <v>750520.98125495669</v>
      </c>
      <c r="BX171" s="125">
        <v>0</v>
      </c>
      <c r="BY171" s="125">
        <v>750520.98125495669</v>
      </c>
      <c r="BZ171" s="125">
        <v>2420.08</v>
      </c>
      <c r="CA171" s="125">
        <v>748100.90125495673</v>
      </c>
      <c r="CB171" s="490">
        <f t="shared" si="8"/>
        <v>0</v>
      </c>
      <c r="CC171" s="490">
        <f t="shared" si="9"/>
        <v>0</v>
      </c>
      <c r="CD171" s="490">
        <f t="shared" si="10"/>
        <v>0</v>
      </c>
      <c r="CE171" s="490">
        <f>IF(ISERROR(VLOOKUP(A171,'20-21 Cfwds'!A:F,3,FALSE)),0,(VLOOKUP(A171,'20-21 Cfwds'!A:F,3,FALSE)))</f>
        <v>0</v>
      </c>
      <c r="CF171" s="490">
        <f>IF(ISERROR(VLOOKUP(A171,'20-21 Cfwds'!A:G,4,FALSE)),0,(VLOOKUP(A171,'20-21 Cfwds'!A:G,4,FALSE)))</f>
        <v>0</v>
      </c>
      <c r="CG171" s="490"/>
      <c r="CH171" s="490"/>
      <c r="CI171" s="531"/>
      <c r="CJ171" s="531"/>
      <c r="CK171" s="531"/>
      <c r="CL171" s="531"/>
      <c r="CM171" s="531"/>
      <c r="CN171" s="531"/>
      <c r="CO171" s="531"/>
      <c r="CP171" s="531"/>
      <c r="CQ171" s="531"/>
      <c r="CR171" s="531"/>
      <c r="CS171" s="531"/>
      <c r="CT171" s="531"/>
      <c r="CU171" s="531"/>
      <c r="CV171" s="531"/>
      <c r="CW171" s="531"/>
      <c r="CX171" s="531"/>
      <c r="CY171" s="531"/>
      <c r="CZ171" s="531"/>
      <c r="DA171" s="531"/>
      <c r="DB171" s="531"/>
      <c r="DC171" s="531"/>
      <c r="DD171" s="531"/>
      <c r="DE171" s="531"/>
      <c r="DF171" s="531"/>
      <c r="DG171" s="531"/>
      <c r="DH171" s="531"/>
      <c r="DI171" s="531"/>
      <c r="DJ171" s="531"/>
      <c r="DK171" s="531"/>
      <c r="DL171" s="531"/>
      <c r="DM171" s="531"/>
      <c r="DN171" s="531"/>
      <c r="DO171" s="531"/>
      <c r="DP171" s="531"/>
      <c r="DQ171" s="531"/>
      <c r="DR171" s="531"/>
      <c r="DS171" s="531"/>
      <c r="DT171" s="531"/>
      <c r="DU171" s="531"/>
      <c r="DV171" s="531"/>
      <c r="DW171" s="531"/>
      <c r="DX171" s="531"/>
      <c r="DY171" s="531"/>
      <c r="DZ171" s="531"/>
      <c r="EA171" s="531"/>
      <c r="EB171" s="531"/>
      <c r="EC171" s="531"/>
      <c r="ED171" s="531"/>
      <c r="EE171" s="531"/>
      <c r="EF171" s="531"/>
      <c r="EG171" s="531"/>
      <c r="EH171" s="531"/>
      <c r="EI171" s="531"/>
      <c r="EJ171" s="531"/>
      <c r="EK171" s="531"/>
      <c r="EL171" s="531"/>
      <c r="EM171" s="531"/>
      <c r="EN171" s="531"/>
      <c r="EO171" s="531"/>
      <c r="EP171" s="531"/>
      <c r="EQ171" s="531"/>
      <c r="ER171" s="531"/>
      <c r="ES171" s="531"/>
      <c r="ET171" s="531"/>
      <c r="EU171" s="531"/>
      <c r="EV171" s="531"/>
      <c r="EW171" s="531"/>
      <c r="EX171" s="531"/>
      <c r="EY171" s="531"/>
      <c r="EZ171" s="531"/>
      <c r="FA171" s="531"/>
    </row>
    <row r="172" spans="1:157" ht="15" customHeight="1">
      <c r="A172" s="486">
        <f>VLOOKUP(D172,'[18]DfE No.'!C:E,3,FALSE)</f>
        <v>208</v>
      </c>
      <c r="B172" s="486" t="str">
        <f>VLOOKUP(D172,'Adjusted Factors 22-23'!C:F,4,FALSE)</f>
        <v>Recoupment Academy</v>
      </c>
      <c r="C172" s="491">
        <v>145835</v>
      </c>
      <c r="D172" s="491">
        <v>9352133</v>
      </c>
      <c r="E172" s="492" t="s">
        <v>231</v>
      </c>
      <c r="F172" s="332">
        <v>214</v>
      </c>
      <c r="G172" s="332">
        <v>214</v>
      </c>
      <c r="H172" s="332">
        <v>0</v>
      </c>
      <c r="I172" s="125">
        <v>680523.8926599999</v>
      </c>
      <c r="J172" s="125">
        <v>0</v>
      </c>
      <c r="K172" s="125">
        <v>0</v>
      </c>
      <c r="L172" s="125">
        <v>9399.9999999999945</v>
      </c>
      <c r="M172" s="125">
        <v>0</v>
      </c>
      <c r="N172" s="125">
        <v>12980</v>
      </c>
      <c r="O172" s="125">
        <v>0</v>
      </c>
      <c r="P172" s="125">
        <v>1320.0000000000005</v>
      </c>
      <c r="Q172" s="125">
        <v>269.99999999999989</v>
      </c>
      <c r="R172" s="125">
        <v>0</v>
      </c>
      <c r="S172" s="125">
        <v>919.99999999999955</v>
      </c>
      <c r="T172" s="125">
        <v>0</v>
      </c>
      <c r="U172" s="125">
        <v>0</v>
      </c>
      <c r="V172" s="125">
        <v>0</v>
      </c>
      <c r="W172" s="125">
        <v>0</v>
      </c>
      <c r="X172" s="125">
        <v>0</v>
      </c>
      <c r="Y172" s="125">
        <v>0</v>
      </c>
      <c r="Z172" s="125">
        <v>0</v>
      </c>
      <c r="AA172" s="125">
        <v>0</v>
      </c>
      <c r="AB172" s="125">
        <v>0</v>
      </c>
      <c r="AC172" s="125">
        <v>0</v>
      </c>
      <c r="AD172" s="125">
        <v>0</v>
      </c>
      <c r="AE172" s="125">
        <v>44729.710982658959</v>
      </c>
      <c r="AF172" s="125">
        <v>0</v>
      </c>
      <c r="AG172" s="125">
        <v>0</v>
      </c>
      <c r="AH172" s="125">
        <v>0</v>
      </c>
      <c r="AI172" s="125">
        <v>121300</v>
      </c>
      <c r="AJ172" s="125">
        <v>0</v>
      </c>
      <c r="AK172" s="125">
        <v>0</v>
      </c>
      <c r="AL172" s="125">
        <v>0</v>
      </c>
      <c r="AM172" s="125">
        <v>4275.2</v>
      </c>
      <c r="AN172" s="125">
        <v>0</v>
      </c>
      <c r="AO172" s="125">
        <v>0</v>
      </c>
      <c r="AP172" s="125">
        <v>0</v>
      </c>
      <c r="AQ172" s="125">
        <v>0</v>
      </c>
      <c r="AR172" s="125">
        <v>0</v>
      </c>
      <c r="AS172" s="125">
        <v>0</v>
      </c>
      <c r="AT172" s="125">
        <v>0</v>
      </c>
      <c r="AU172" s="125">
        <v>0</v>
      </c>
      <c r="AV172" s="125">
        <v>680523.8926599999</v>
      </c>
      <c r="AW172" s="125">
        <v>69619.710982658959</v>
      </c>
      <c r="AX172" s="125">
        <v>125575.2</v>
      </c>
      <c r="AY172" s="125">
        <v>67169.830982658954</v>
      </c>
      <c r="AZ172" s="493">
        <v>875718.80364265875</v>
      </c>
      <c r="BA172" s="493">
        <v>871443.6036426588</v>
      </c>
      <c r="BB172" s="493">
        <v>4265</v>
      </c>
      <c r="BC172" s="493">
        <v>912710</v>
      </c>
      <c r="BD172" s="493">
        <v>41266.396357341204</v>
      </c>
      <c r="BE172" s="493">
        <v>0</v>
      </c>
      <c r="BF172" s="493">
        <v>916985.2</v>
      </c>
      <c r="BG172" s="125">
        <v>916985.2</v>
      </c>
      <c r="BH172" s="125">
        <v>0</v>
      </c>
      <c r="BI172" s="493">
        <v>916985.2</v>
      </c>
      <c r="BJ172" s="493">
        <v>791410</v>
      </c>
      <c r="BK172" s="125">
        <v>791410</v>
      </c>
      <c r="BL172" s="125">
        <v>3698.1775700934581</v>
      </c>
      <c r="BM172" s="125">
        <v>3582.463054187192</v>
      </c>
      <c r="BN172" s="126">
        <v>3.230026776438593E-2</v>
      </c>
      <c r="BO172" s="126">
        <v>0</v>
      </c>
      <c r="BP172" s="125">
        <v>0</v>
      </c>
      <c r="BQ172" s="493">
        <v>916985.2</v>
      </c>
      <c r="BR172" s="493">
        <v>4265</v>
      </c>
      <c r="BS172" s="493" t="s">
        <v>948</v>
      </c>
      <c r="BT172" s="493">
        <v>4284.9775700934579</v>
      </c>
      <c r="BU172" s="126">
        <v>1.9975308518154877E-2</v>
      </c>
      <c r="BV172" s="125">
        <v>0</v>
      </c>
      <c r="BW172" s="125">
        <v>916985.2</v>
      </c>
      <c r="BX172" s="125">
        <v>0</v>
      </c>
      <c r="BY172" s="125">
        <v>916985.2</v>
      </c>
      <c r="BZ172" s="125">
        <v>4275.2</v>
      </c>
      <c r="CA172" s="125">
        <v>912710</v>
      </c>
      <c r="CB172" s="490">
        <f t="shared" si="8"/>
        <v>0</v>
      </c>
      <c r="CC172" s="490">
        <f t="shared" si="9"/>
        <v>0</v>
      </c>
      <c r="CD172" s="490">
        <f t="shared" si="10"/>
        <v>41266.396357341204</v>
      </c>
      <c r="CE172" s="490">
        <f>IF(ISERROR(VLOOKUP(A172,'20-21 Cfwds'!A:F,3,FALSE)),0,(VLOOKUP(A172,'20-21 Cfwds'!A:F,3,FALSE)))</f>
        <v>0</v>
      </c>
      <c r="CF172" s="490">
        <f>IF(ISERROR(VLOOKUP(A172,'20-21 Cfwds'!A:G,4,FALSE)),0,(VLOOKUP(A172,'20-21 Cfwds'!A:G,4,FALSE)))</f>
        <v>0</v>
      </c>
      <c r="CG172" s="490"/>
      <c r="CH172" s="490"/>
      <c r="CI172" s="531"/>
      <c r="CJ172" s="531"/>
      <c r="CK172" s="531"/>
      <c r="CL172" s="531"/>
      <c r="CM172" s="531"/>
      <c r="CN172" s="531"/>
      <c r="CO172" s="531"/>
      <c r="CP172" s="531"/>
      <c r="CQ172" s="531"/>
      <c r="CR172" s="531"/>
      <c r="CS172" s="531"/>
      <c r="CT172" s="531"/>
      <c r="CU172" s="531"/>
      <c r="CV172" s="531"/>
      <c r="CW172" s="531"/>
      <c r="CX172" s="531"/>
      <c r="CY172" s="531"/>
      <c r="CZ172" s="531"/>
      <c r="DA172" s="531"/>
      <c r="DB172" s="531"/>
      <c r="DC172" s="531"/>
      <c r="DD172" s="531"/>
      <c r="DE172" s="531"/>
      <c r="DF172" s="531"/>
      <c r="DG172" s="531"/>
      <c r="DH172" s="531"/>
      <c r="DI172" s="531"/>
      <c r="DJ172" s="531"/>
      <c r="DK172" s="531"/>
      <c r="DL172" s="531"/>
      <c r="DM172" s="531"/>
      <c r="DN172" s="531"/>
      <c r="DO172" s="531"/>
      <c r="DP172" s="531"/>
      <c r="DQ172" s="531"/>
      <c r="DR172" s="531"/>
      <c r="DS172" s="531"/>
      <c r="DT172" s="531"/>
      <c r="DU172" s="531"/>
      <c r="DV172" s="531"/>
      <c r="DW172" s="531"/>
      <c r="DX172" s="531"/>
      <c r="DY172" s="531"/>
      <c r="DZ172" s="531"/>
      <c r="EA172" s="531"/>
      <c r="EB172" s="531"/>
      <c r="EC172" s="531"/>
      <c r="ED172" s="531"/>
      <c r="EE172" s="531"/>
      <c r="EF172" s="531"/>
      <c r="EG172" s="531"/>
      <c r="EH172" s="531"/>
      <c r="EI172" s="531"/>
      <c r="EJ172" s="531"/>
      <c r="EK172" s="531"/>
      <c r="EL172" s="531"/>
      <c r="EM172" s="531"/>
      <c r="EN172" s="531"/>
      <c r="EO172" s="531"/>
      <c r="EP172" s="531"/>
      <c r="EQ172" s="531"/>
      <c r="ER172" s="531"/>
      <c r="ES172" s="531"/>
      <c r="ET172" s="531"/>
      <c r="EU172" s="531"/>
      <c r="EV172" s="531"/>
      <c r="EW172" s="531"/>
      <c r="EX172" s="531"/>
      <c r="EY172" s="531"/>
      <c r="EZ172" s="531"/>
      <c r="FA172" s="531"/>
    </row>
    <row r="173" spans="1:157" ht="15" customHeight="1">
      <c r="A173" s="486">
        <f>VLOOKUP(D173,'[18]DfE No.'!C:E,3,FALSE)</f>
        <v>23</v>
      </c>
      <c r="B173" s="486" t="str">
        <f>VLOOKUP(D173,'Adjusted Factors 22-23'!C:F,4,FALSE)</f>
        <v>Recoupment Academy</v>
      </c>
      <c r="C173" s="491">
        <v>146875</v>
      </c>
      <c r="D173" s="491">
        <v>9352136</v>
      </c>
      <c r="E173" s="492" t="s">
        <v>952</v>
      </c>
      <c r="F173" s="332">
        <v>142</v>
      </c>
      <c r="G173" s="332">
        <v>142</v>
      </c>
      <c r="H173" s="332">
        <v>0</v>
      </c>
      <c r="I173" s="125">
        <v>451562.58297999995</v>
      </c>
      <c r="J173" s="125">
        <v>0</v>
      </c>
      <c r="K173" s="125">
        <v>0</v>
      </c>
      <c r="L173" s="125">
        <v>10340.000000000018</v>
      </c>
      <c r="M173" s="125">
        <v>0</v>
      </c>
      <c r="N173" s="125">
        <v>13569.999999999958</v>
      </c>
      <c r="O173" s="125">
        <v>0</v>
      </c>
      <c r="P173" s="125">
        <v>1539.9999999999993</v>
      </c>
      <c r="Q173" s="125">
        <v>4319.9999999999936</v>
      </c>
      <c r="R173" s="125">
        <v>0</v>
      </c>
      <c r="S173" s="125">
        <v>0</v>
      </c>
      <c r="T173" s="125">
        <v>0</v>
      </c>
      <c r="U173" s="125">
        <v>0</v>
      </c>
      <c r="V173" s="125">
        <v>0</v>
      </c>
      <c r="W173" s="125">
        <v>0</v>
      </c>
      <c r="X173" s="125">
        <v>0</v>
      </c>
      <c r="Y173" s="125">
        <v>0</v>
      </c>
      <c r="Z173" s="125">
        <v>0</v>
      </c>
      <c r="AA173" s="125">
        <v>0</v>
      </c>
      <c r="AB173" s="125">
        <v>2130.0000000000014</v>
      </c>
      <c r="AC173" s="125">
        <v>0</v>
      </c>
      <c r="AD173" s="125">
        <v>0</v>
      </c>
      <c r="AE173" s="125">
        <v>61206.391752577321</v>
      </c>
      <c r="AF173" s="125">
        <v>0</v>
      </c>
      <c r="AG173" s="125">
        <v>0</v>
      </c>
      <c r="AH173" s="125">
        <v>0</v>
      </c>
      <c r="AI173" s="125">
        <v>121300</v>
      </c>
      <c r="AJ173" s="125">
        <v>1116.8891855807713</v>
      </c>
      <c r="AK173" s="125">
        <v>0</v>
      </c>
      <c r="AL173" s="125">
        <v>0</v>
      </c>
      <c r="AM173" s="125">
        <v>2560</v>
      </c>
      <c r="AN173" s="125">
        <v>0</v>
      </c>
      <c r="AO173" s="125">
        <v>0</v>
      </c>
      <c r="AP173" s="125">
        <v>0</v>
      </c>
      <c r="AQ173" s="125">
        <v>0</v>
      </c>
      <c r="AR173" s="125">
        <v>0</v>
      </c>
      <c r="AS173" s="125">
        <v>0</v>
      </c>
      <c r="AT173" s="125">
        <v>0</v>
      </c>
      <c r="AU173" s="125">
        <v>0</v>
      </c>
      <c r="AV173" s="125">
        <v>451562.58297999995</v>
      </c>
      <c r="AW173" s="125">
        <v>93106.391752577299</v>
      </c>
      <c r="AX173" s="125">
        <v>124976.88918558077</v>
      </c>
      <c r="AY173" s="125">
        <v>86086.511752577295</v>
      </c>
      <c r="AZ173" s="493">
        <v>669645.86391815799</v>
      </c>
      <c r="BA173" s="493">
        <v>667085.86391815799</v>
      </c>
      <c r="BB173" s="493">
        <v>4265</v>
      </c>
      <c r="BC173" s="493">
        <v>605630</v>
      </c>
      <c r="BD173" s="493">
        <v>0</v>
      </c>
      <c r="BE173" s="493">
        <v>0</v>
      </c>
      <c r="BF173" s="493">
        <v>669645.86391815799</v>
      </c>
      <c r="BG173" s="125">
        <v>669645.86391815799</v>
      </c>
      <c r="BH173" s="125">
        <v>0</v>
      </c>
      <c r="BI173" s="493">
        <v>608190</v>
      </c>
      <c r="BJ173" s="493">
        <v>483213.11081441923</v>
      </c>
      <c r="BK173" s="125">
        <v>544668.97473257722</v>
      </c>
      <c r="BL173" s="125">
        <v>3835.6970051589947</v>
      </c>
      <c r="BM173" s="125">
        <v>3557.0062303832342</v>
      </c>
      <c r="BN173" s="126">
        <v>7.8349813501938717E-2</v>
      </c>
      <c r="BO173" s="126">
        <v>0</v>
      </c>
      <c r="BP173" s="125">
        <v>0</v>
      </c>
      <c r="BQ173" s="493">
        <v>669645.86391815799</v>
      </c>
      <c r="BR173" s="493">
        <v>4697.7877740715348</v>
      </c>
      <c r="BS173" s="493" t="s">
        <v>948</v>
      </c>
      <c r="BT173" s="493">
        <v>4715.8159430856194</v>
      </c>
      <c r="BU173" s="126">
        <v>6.2808860287778767E-2</v>
      </c>
      <c r="BV173" s="125">
        <v>0</v>
      </c>
      <c r="BW173" s="125">
        <v>669645.86391815799</v>
      </c>
      <c r="BX173" s="125">
        <v>0</v>
      </c>
      <c r="BY173" s="125">
        <v>669645.86391815799</v>
      </c>
      <c r="BZ173" s="125">
        <v>2560</v>
      </c>
      <c r="CA173" s="125">
        <v>667085.86391815799</v>
      </c>
      <c r="CB173" s="490">
        <f t="shared" si="8"/>
        <v>0</v>
      </c>
      <c r="CC173" s="490">
        <f t="shared" si="9"/>
        <v>0</v>
      </c>
      <c r="CD173" s="490">
        <f t="shared" si="10"/>
        <v>0</v>
      </c>
      <c r="CE173" s="490">
        <f>IF(ISERROR(VLOOKUP(A173,'20-21 Cfwds'!A:F,3,FALSE)),0,(VLOOKUP(A173,'20-21 Cfwds'!A:F,3,FALSE)))</f>
        <v>0</v>
      </c>
      <c r="CF173" s="490">
        <f>IF(ISERROR(VLOOKUP(A173,'20-21 Cfwds'!A:G,4,FALSE)),0,(VLOOKUP(A173,'20-21 Cfwds'!A:G,4,FALSE)))</f>
        <v>0</v>
      </c>
      <c r="CG173" s="490"/>
      <c r="CH173" s="490"/>
      <c r="CI173" s="531"/>
      <c r="CJ173" s="531"/>
      <c r="CK173" s="531"/>
      <c r="CL173" s="531"/>
      <c r="CM173" s="531"/>
      <c r="CN173" s="531"/>
      <c r="CO173" s="531"/>
      <c r="CP173" s="531"/>
      <c r="CQ173" s="531"/>
      <c r="CR173" s="531"/>
      <c r="CS173" s="531"/>
      <c r="CT173" s="531"/>
      <c r="CU173" s="531"/>
      <c r="CV173" s="531"/>
      <c r="CW173" s="531"/>
      <c r="CX173" s="531"/>
      <c r="CY173" s="531"/>
      <c r="CZ173" s="531"/>
      <c r="DA173" s="531"/>
      <c r="DB173" s="531"/>
      <c r="DC173" s="531"/>
      <c r="DD173" s="531"/>
      <c r="DE173" s="531"/>
      <c r="DF173" s="531"/>
      <c r="DG173" s="531"/>
      <c r="DH173" s="531"/>
      <c r="DI173" s="531"/>
      <c r="DJ173" s="531"/>
      <c r="DK173" s="531"/>
      <c r="DL173" s="531"/>
      <c r="DM173" s="531"/>
      <c r="DN173" s="531"/>
      <c r="DO173" s="531"/>
      <c r="DP173" s="531"/>
      <c r="DQ173" s="531"/>
      <c r="DR173" s="531"/>
      <c r="DS173" s="531"/>
      <c r="DT173" s="531"/>
      <c r="DU173" s="531"/>
      <c r="DV173" s="531"/>
      <c r="DW173" s="531"/>
      <c r="DX173" s="531"/>
      <c r="DY173" s="531"/>
      <c r="DZ173" s="531"/>
      <c r="EA173" s="531"/>
      <c r="EB173" s="531"/>
      <c r="EC173" s="531"/>
      <c r="ED173" s="531"/>
      <c r="EE173" s="531"/>
      <c r="EF173" s="531"/>
      <c r="EG173" s="531"/>
      <c r="EH173" s="531"/>
      <c r="EI173" s="531"/>
      <c r="EJ173" s="531"/>
      <c r="EK173" s="531"/>
      <c r="EL173" s="531"/>
      <c r="EM173" s="531"/>
      <c r="EN173" s="531"/>
      <c r="EO173" s="531"/>
      <c r="EP173" s="531"/>
      <c r="EQ173" s="531"/>
      <c r="ER173" s="531"/>
      <c r="ES173" s="531"/>
      <c r="ET173" s="531"/>
      <c r="EU173" s="531"/>
      <c r="EV173" s="531"/>
      <c r="EW173" s="531"/>
      <c r="EX173" s="531"/>
      <c r="EY173" s="531"/>
      <c r="EZ173" s="531"/>
      <c r="FA173" s="531"/>
    </row>
    <row r="174" spans="1:157" ht="15" customHeight="1">
      <c r="A174" s="486">
        <f>VLOOKUP(D174,'[18]DfE No.'!C:E,3,FALSE)</f>
        <v>503</v>
      </c>
      <c r="B174" s="486" t="str">
        <f>VLOOKUP(D174,'Adjusted Factors 22-23'!C:F,4,FALSE)</f>
        <v>Recoupment Academy</v>
      </c>
      <c r="C174" s="491">
        <v>147933</v>
      </c>
      <c r="D174" s="491">
        <v>9352138</v>
      </c>
      <c r="E174" s="492" t="s">
        <v>953</v>
      </c>
      <c r="F174" s="332">
        <v>396</v>
      </c>
      <c r="G174" s="332">
        <v>396</v>
      </c>
      <c r="H174" s="332">
        <v>0</v>
      </c>
      <c r="I174" s="125">
        <v>1259287.2032399999</v>
      </c>
      <c r="J174" s="125">
        <v>0</v>
      </c>
      <c r="K174" s="125">
        <v>0</v>
      </c>
      <c r="L174" s="125">
        <v>30549.999999999975</v>
      </c>
      <c r="M174" s="125">
        <v>0</v>
      </c>
      <c r="N174" s="125">
        <v>41889.999999999935</v>
      </c>
      <c r="O174" s="125">
        <v>0</v>
      </c>
      <c r="P174" s="125">
        <v>16499.999999999967</v>
      </c>
      <c r="Q174" s="125">
        <v>7290.0000000000027</v>
      </c>
      <c r="R174" s="125">
        <v>0</v>
      </c>
      <c r="S174" s="125">
        <v>7819.9999999999955</v>
      </c>
      <c r="T174" s="125">
        <v>0</v>
      </c>
      <c r="U174" s="125">
        <v>0</v>
      </c>
      <c r="V174" s="125">
        <v>0</v>
      </c>
      <c r="W174" s="125">
        <v>0</v>
      </c>
      <c r="X174" s="125">
        <v>0</v>
      </c>
      <c r="Y174" s="125">
        <v>0</v>
      </c>
      <c r="Z174" s="125">
        <v>0</v>
      </c>
      <c r="AA174" s="125">
        <v>0</v>
      </c>
      <c r="AB174" s="125">
        <v>3319.5845697329337</v>
      </c>
      <c r="AC174" s="125">
        <v>0</v>
      </c>
      <c r="AD174" s="125">
        <v>0</v>
      </c>
      <c r="AE174" s="125">
        <v>148713.41317365269</v>
      </c>
      <c r="AF174" s="125">
        <v>0</v>
      </c>
      <c r="AG174" s="125">
        <v>0</v>
      </c>
      <c r="AH174" s="125">
        <v>0</v>
      </c>
      <c r="AI174" s="125">
        <v>121300</v>
      </c>
      <c r="AJ174" s="125">
        <v>0</v>
      </c>
      <c r="AK174" s="125">
        <v>0</v>
      </c>
      <c r="AL174" s="125">
        <v>0</v>
      </c>
      <c r="AM174" s="125">
        <v>5075.1099999999997</v>
      </c>
      <c r="AN174" s="125">
        <v>0</v>
      </c>
      <c r="AO174" s="125">
        <v>0</v>
      </c>
      <c r="AP174" s="125">
        <v>0</v>
      </c>
      <c r="AQ174" s="125">
        <v>0</v>
      </c>
      <c r="AR174" s="125">
        <v>0</v>
      </c>
      <c r="AS174" s="125">
        <v>0</v>
      </c>
      <c r="AT174" s="125">
        <v>0</v>
      </c>
      <c r="AU174" s="125">
        <v>0</v>
      </c>
      <c r="AV174" s="125">
        <v>1259287.2032399999</v>
      </c>
      <c r="AW174" s="125">
        <v>256082.99774338549</v>
      </c>
      <c r="AX174" s="125">
        <v>126375.11</v>
      </c>
      <c r="AY174" s="125">
        <v>210733.53317365263</v>
      </c>
      <c r="AZ174" s="493">
        <v>1641745.3109833857</v>
      </c>
      <c r="BA174" s="493">
        <v>1636670.2009833856</v>
      </c>
      <c r="BB174" s="493">
        <v>4265</v>
      </c>
      <c r="BC174" s="493">
        <v>1688940</v>
      </c>
      <c r="BD174" s="493">
        <v>52269.799016614445</v>
      </c>
      <c r="BE174" s="493">
        <v>0</v>
      </c>
      <c r="BF174" s="493">
        <v>1694015.11</v>
      </c>
      <c r="BG174" s="125">
        <v>1694015.11</v>
      </c>
      <c r="BH174" s="125">
        <v>0</v>
      </c>
      <c r="BI174" s="493">
        <v>1694015.11</v>
      </c>
      <c r="BJ174" s="493">
        <v>1567640</v>
      </c>
      <c r="BK174" s="125">
        <v>1567640</v>
      </c>
      <c r="BL174" s="125">
        <v>3958.6868686868688</v>
      </c>
      <c r="BM174" s="125">
        <v>3876.75</v>
      </c>
      <c r="BN174" s="126">
        <v>2.1135453327366691E-2</v>
      </c>
      <c r="BO174" s="126">
        <v>0</v>
      </c>
      <c r="BP174" s="125">
        <v>0</v>
      </c>
      <c r="BQ174" s="493">
        <v>1694015.11</v>
      </c>
      <c r="BR174" s="493">
        <v>4265</v>
      </c>
      <c r="BS174" s="493" t="s">
        <v>948</v>
      </c>
      <c r="BT174" s="493">
        <v>4277.8159343434345</v>
      </c>
      <c r="BU174" s="126">
        <v>2.0303958680403911E-2</v>
      </c>
      <c r="BV174" s="125">
        <v>0</v>
      </c>
      <c r="BW174" s="125">
        <v>1694015.11</v>
      </c>
      <c r="BX174" s="125">
        <v>0</v>
      </c>
      <c r="BY174" s="125">
        <v>1694015.11</v>
      </c>
      <c r="BZ174" s="125">
        <v>5075.1099999999997</v>
      </c>
      <c r="CA174" s="125">
        <v>1688940</v>
      </c>
      <c r="CB174" s="490">
        <f t="shared" si="8"/>
        <v>0</v>
      </c>
      <c r="CC174" s="490">
        <f t="shared" si="9"/>
        <v>0</v>
      </c>
      <c r="CD174" s="490">
        <f t="shared" si="10"/>
        <v>52269.799016614445</v>
      </c>
      <c r="CE174" s="490">
        <f>IF(ISERROR(VLOOKUP(A174,'20-21 Cfwds'!A:F,3,FALSE)),0,(VLOOKUP(A174,'20-21 Cfwds'!A:F,3,FALSE)))</f>
        <v>0</v>
      </c>
      <c r="CF174" s="490">
        <f>IF(ISERROR(VLOOKUP(A174,'20-21 Cfwds'!A:G,4,FALSE)),0,(VLOOKUP(A174,'20-21 Cfwds'!A:G,4,FALSE)))</f>
        <v>0</v>
      </c>
      <c r="CG174" s="490"/>
      <c r="CH174" s="490"/>
      <c r="CI174" s="531"/>
      <c r="CJ174" s="531"/>
      <c r="CK174" s="531"/>
      <c r="CL174" s="531"/>
      <c r="CM174" s="531"/>
      <c r="CN174" s="531"/>
      <c r="CO174" s="531"/>
      <c r="CP174" s="531"/>
      <c r="CQ174" s="531"/>
      <c r="CR174" s="531"/>
      <c r="CS174" s="531"/>
      <c r="CT174" s="531"/>
      <c r="CU174" s="531"/>
      <c r="CV174" s="531"/>
      <c r="CW174" s="531"/>
      <c r="CX174" s="531"/>
      <c r="CY174" s="531"/>
      <c r="CZ174" s="531"/>
      <c r="DA174" s="531"/>
      <c r="DB174" s="531"/>
      <c r="DC174" s="531"/>
      <c r="DD174" s="531"/>
      <c r="DE174" s="531"/>
      <c r="DF174" s="531"/>
      <c r="DG174" s="531"/>
      <c r="DH174" s="531"/>
      <c r="DI174" s="531"/>
      <c r="DJ174" s="531"/>
      <c r="DK174" s="531"/>
      <c r="DL174" s="531"/>
      <c r="DM174" s="531"/>
      <c r="DN174" s="531"/>
      <c r="DO174" s="531"/>
      <c r="DP174" s="531"/>
      <c r="DQ174" s="531"/>
      <c r="DR174" s="531"/>
      <c r="DS174" s="531"/>
      <c r="DT174" s="531"/>
      <c r="DU174" s="531"/>
      <c r="DV174" s="531"/>
      <c r="DW174" s="531"/>
      <c r="DX174" s="531"/>
      <c r="DY174" s="531"/>
      <c r="DZ174" s="531"/>
      <c r="EA174" s="531"/>
      <c r="EB174" s="531"/>
      <c r="EC174" s="531"/>
      <c r="ED174" s="531"/>
      <c r="EE174" s="531"/>
      <c r="EF174" s="531"/>
      <c r="EG174" s="531"/>
      <c r="EH174" s="531"/>
      <c r="EI174" s="531"/>
      <c r="EJ174" s="531"/>
      <c r="EK174" s="531"/>
      <c r="EL174" s="531"/>
      <c r="EM174" s="531"/>
      <c r="EN174" s="531"/>
      <c r="EO174" s="531"/>
      <c r="EP174" s="531"/>
      <c r="EQ174" s="531"/>
      <c r="ER174" s="531"/>
      <c r="ES174" s="531"/>
      <c r="ET174" s="531"/>
      <c r="EU174" s="531"/>
      <c r="EV174" s="531"/>
      <c r="EW174" s="531"/>
      <c r="EX174" s="531"/>
      <c r="EY174" s="531"/>
      <c r="EZ174" s="531"/>
      <c r="FA174" s="531"/>
    </row>
    <row r="175" spans="1:157" ht="15" customHeight="1">
      <c r="A175" s="486">
        <f>VLOOKUP(D175,'[18]DfE No.'!C:E,3,FALSE)</f>
        <v>67</v>
      </c>
      <c r="B175" s="486" t="str">
        <f>VLOOKUP(D175,'Adjusted Factors 22-23'!C:F,4,FALSE)</f>
        <v>Recoupment Academy</v>
      </c>
      <c r="C175" s="491">
        <v>141640</v>
      </c>
      <c r="D175" s="491">
        <v>9352145</v>
      </c>
      <c r="E175" s="492" t="s">
        <v>171</v>
      </c>
      <c r="F175" s="332">
        <v>361</v>
      </c>
      <c r="G175" s="332">
        <v>361</v>
      </c>
      <c r="H175" s="332">
        <v>0</v>
      </c>
      <c r="I175" s="125">
        <v>1147986.5665899999</v>
      </c>
      <c r="J175" s="125">
        <v>0</v>
      </c>
      <c r="K175" s="125">
        <v>0</v>
      </c>
      <c r="L175" s="125">
        <v>31959.999999999985</v>
      </c>
      <c r="M175" s="125">
        <v>0</v>
      </c>
      <c r="N175" s="125">
        <v>43069.999999999898</v>
      </c>
      <c r="O175" s="125">
        <v>0</v>
      </c>
      <c r="P175" s="125">
        <v>23100.000000000011</v>
      </c>
      <c r="Q175" s="125">
        <v>4049.9999999999982</v>
      </c>
      <c r="R175" s="125">
        <v>10920.000000000009</v>
      </c>
      <c r="S175" s="125">
        <v>2300.0000000000041</v>
      </c>
      <c r="T175" s="125">
        <v>12250.000000000005</v>
      </c>
      <c r="U175" s="125">
        <v>5120</v>
      </c>
      <c r="V175" s="125">
        <v>0</v>
      </c>
      <c r="W175" s="125">
        <v>0</v>
      </c>
      <c r="X175" s="125">
        <v>0</v>
      </c>
      <c r="Y175" s="125">
        <v>0</v>
      </c>
      <c r="Z175" s="125">
        <v>0</v>
      </c>
      <c r="AA175" s="125">
        <v>0</v>
      </c>
      <c r="AB175" s="125">
        <v>629.52160493827159</v>
      </c>
      <c r="AC175" s="125">
        <v>0</v>
      </c>
      <c r="AD175" s="125">
        <v>0</v>
      </c>
      <c r="AE175" s="125">
        <v>103435.24216524218</v>
      </c>
      <c r="AF175" s="125">
        <v>0</v>
      </c>
      <c r="AG175" s="125">
        <v>0</v>
      </c>
      <c r="AH175" s="125">
        <v>0</v>
      </c>
      <c r="AI175" s="125">
        <v>121300</v>
      </c>
      <c r="AJ175" s="125">
        <v>0</v>
      </c>
      <c r="AK175" s="125">
        <v>0</v>
      </c>
      <c r="AL175" s="125">
        <v>0</v>
      </c>
      <c r="AM175" s="125">
        <v>7782.4</v>
      </c>
      <c r="AN175" s="125">
        <v>0</v>
      </c>
      <c r="AO175" s="125">
        <v>0</v>
      </c>
      <c r="AP175" s="125">
        <v>0</v>
      </c>
      <c r="AQ175" s="125">
        <v>0</v>
      </c>
      <c r="AR175" s="125">
        <v>0</v>
      </c>
      <c r="AS175" s="125">
        <v>0</v>
      </c>
      <c r="AT175" s="125">
        <v>0</v>
      </c>
      <c r="AU175" s="125">
        <v>0</v>
      </c>
      <c r="AV175" s="125">
        <v>1147986.5665899999</v>
      </c>
      <c r="AW175" s="125">
        <v>236834.76377018035</v>
      </c>
      <c r="AX175" s="125">
        <v>129082.4</v>
      </c>
      <c r="AY175" s="125">
        <v>179815.36216524214</v>
      </c>
      <c r="AZ175" s="493">
        <v>1513903.7303601801</v>
      </c>
      <c r="BA175" s="493">
        <v>1506121.3303601802</v>
      </c>
      <c r="BB175" s="493">
        <v>4265</v>
      </c>
      <c r="BC175" s="493">
        <v>1539665</v>
      </c>
      <c r="BD175" s="493">
        <v>33543.669639819767</v>
      </c>
      <c r="BE175" s="493">
        <v>0</v>
      </c>
      <c r="BF175" s="493">
        <v>1547447.4</v>
      </c>
      <c r="BG175" s="125">
        <v>1547447.4</v>
      </c>
      <c r="BH175" s="125">
        <v>0</v>
      </c>
      <c r="BI175" s="493">
        <v>1547447.4</v>
      </c>
      <c r="BJ175" s="493">
        <v>1418365</v>
      </c>
      <c r="BK175" s="125">
        <v>1418365</v>
      </c>
      <c r="BL175" s="125">
        <v>3928.9889196675899</v>
      </c>
      <c r="BM175" s="125">
        <v>3855.6684491978608</v>
      </c>
      <c r="BN175" s="126">
        <v>1.9016279909903254E-2</v>
      </c>
      <c r="BO175" s="126">
        <v>0</v>
      </c>
      <c r="BP175" s="125">
        <v>0</v>
      </c>
      <c r="BQ175" s="493">
        <v>1547447.4</v>
      </c>
      <c r="BR175" s="493">
        <v>4265</v>
      </c>
      <c r="BS175" s="493" t="s">
        <v>948</v>
      </c>
      <c r="BT175" s="493">
        <v>4286.5578947368422</v>
      </c>
      <c r="BU175" s="126">
        <v>2.0412579492959049E-2</v>
      </c>
      <c r="BV175" s="125">
        <v>0</v>
      </c>
      <c r="BW175" s="125">
        <v>1547447.4</v>
      </c>
      <c r="BX175" s="125">
        <v>0</v>
      </c>
      <c r="BY175" s="125">
        <v>1547447.4</v>
      </c>
      <c r="BZ175" s="125">
        <v>7782.4</v>
      </c>
      <c r="CA175" s="125">
        <v>1539665</v>
      </c>
      <c r="CB175" s="490">
        <f t="shared" si="8"/>
        <v>0</v>
      </c>
      <c r="CC175" s="490">
        <f t="shared" si="9"/>
        <v>0</v>
      </c>
      <c r="CD175" s="490">
        <f t="shared" si="10"/>
        <v>33543.669639819767</v>
      </c>
      <c r="CE175" s="490">
        <f>IF(ISERROR(VLOOKUP(A175,'20-21 Cfwds'!A:F,3,FALSE)),0,(VLOOKUP(A175,'20-21 Cfwds'!A:F,3,FALSE)))</f>
        <v>0</v>
      </c>
      <c r="CF175" s="490">
        <f>IF(ISERROR(VLOOKUP(A175,'20-21 Cfwds'!A:G,4,FALSE)),0,(VLOOKUP(A175,'20-21 Cfwds'!A:G,4,FALSE)))</f>
        <v>0</v>
      </c>
      <c r="CG175" s="490"/>
      <c r="CH175" s="490"/>
      <c r="CI175" s="531"/>
      <c r="CJ175" s="531"/>
      <c r="CK175" s="531"/>
      <c r="CL175" s="531"/>
      <c r="CM175" s="531"/>
      <c r="CN175" s="531"/>
      <c r="CO175" s="531"/>
      <c r="CP175" s="531"/>
      <c r="CQ175" s="531"/>
      <c r="CR175" s="531"/>
      <c r="CS175" s="531"/>
      <c r="CT175" s="531"/>
      <c r="CU175" s="531"/>
      <c r="CV175" s="531"/>
      <c r="CW175" s="531"/>
      <c r="CX175" s="531"/>
      <c r="CY175" s="531"/>
      <c r="CZ175" s="531"/>
      <c r="DA175" s="531"/>
      <c r="DB175" s="531"/>
      <c r="DC175" s="531"/>
      <c r="DD175" s="531"/>
      <c r="DE175" s="531"/>
      <c r="DF175" s="531"/>
      <c r="DG175" s="531"/>
      <c r="DH175" s="531"/>
      <c r="DI175" s="531"/>
      <c r="DJ175" s="531"/>
      <c r="DK175" s="531"/>
      <c r="DL175" s="531"/>
      <c r="DM175" s="531"/>
      <c r="DN175" s="531"/>
      <c r="DO175" s="531"/>
      <c r="DP175" s="531"/>
      <c r="DQ175" s="531"/>
      <c r="DR175" s="531"/>
      <c r="DS175" s="531"/>
      <c r="DT175" s="531"/>
      <c r="DU175" s="531"/>
      <c r="DV175" s="531"/>
      <c r="DW175" s="531"/>
      <c r="DX175" s="531"/>
      <c r="DY175" s="531"/>
      <c r="DZ175" s="531"/>
      <c r="EA175" s="531"/>
      <c r="EB175" s="531"/>
      <c r="EC175" s="531"/>
      <c r="ED175" s="531"/>
      <c r="EE175" s="531"/>
      <c r="EF175" s="531"/>
      <c r="EG175" s="531"/>
      <c r="EH175" s="531"/>
      <c r="EI175" s="531"/>
      <c r="EJ175" s="531"/>
      <c r="EK175" s="531"/>
      <c r="EL175" s="531"/>
      <c r="EM175" s="531"/>
      <c r="EN175" s="531"/>
      <c r="EO175" s="531"/>
      <c r="EP175" s="531"/>
      <c r="EQ175" s="531"/>
      <c r="ER175" s="531"/>
      <c r="ES175" s="531"/>
      <c r="ET175" s="531"/>
      <c r="EU175" s="531"/>
      <c r="EV175" s="531"/>
      <c r="EW175" s="531"/>
      <c r="EX175" s="531"/>
      <c r="EY175" s="531"/>
      <c r="EZ175" s="531"/>
      <c r="FA175" s="531"/>
    </row>
    <row r="176" spans="1:157" ht="15" customHeight="1">
      <c r="A176" s="486">
        <f>VLOOKUP(D176,'[18]DfE No.'!C:E,3,FALSE)</f>
        <v>65</v>
      </c>
      <c r="B176" s="486" t="str">
        <f>VLOOKUP(D176,'Adjusted Factors 22-23'!C:F,4,FALSE)</f>
        <v>Recoupment Academy</v>
      </c>
      <c r="C176" s="491">
        <v>145541</v>
      </c>
      <c r="D176" s="491">
        <v>9352147</v>
      </c>
      <c r="E176" s="492" t="s">
        <v>169</v>
      </c>
      <c r="F176" s="332">
        <v>365</v>
      </c>
      <c r="G176" s="332">
        <v>365</v>
      </c>
      <c r="H176" s="332">
        <v>0</v>
      </c>
      <c r="I176" s="125">
        <v>1160706.6393499998</v>
      </c>
      <c r="J176" s="125">
        <v>0</v>
      </c>
      <c r="K176" s="125">
        <v>0</v>
      </c>
      <c r="L176" s="125">
        <v>94940.000000000073</v>
      </c>
      <c r="M176" s="125">
        <v>0</v>
      </c>
      <c r="N176" s="125">
        <v>120359.99999999999</v>
      </c>
      <c r="O176" s="125">
        <v>0</v>
      </c>
      <c r="P176" s="125">
        <v>1544.2307692307668</v>
      </c>
      <c r="Q176" s="125">
        <v>812.22527472527463</v>
      </c>
      <c r="R176" s="125">
        <v>39167.307692307608</v>
      </c>
      <c r="S176" s="125">
        <v>37823.626373626328</v>
      </c>
      <c r="T176" s="125">
        <v>3930.769230769235</v>
      </c>
      <c r="U176" s="125">
        <v>70593.406593406558</v>
      </c>
      <c r="V176" s="125">
        <v>0</v>
      </c>
      <c r="W176" s="125">
        <v>0</v>
      </c>
      <c r="X176" s="125">
        <v>0</v>
      </c>
      <c r="Y176" s="125">
        <v>0</v>
      </c>
      <c r="Z176" s="125">
        <v>0</v>
      </c>
      <c r="AA176" s="125">
        <v>0</v>
      </c>
      <c r="AB176" s="125">
        <v>1909.4907407407411</v>
      </c>
      <c r="AC176" s="125">
        <v>0</v>
      </c>
      <c r="AD176" s="125">
        <v>0</v>
      </c>
      <c r="AE176" s="125">
        <v>132210</v>
      </c>
      <c r="AF176" s="125">
        <v>0</v>
      </c>
      <c r="AG176" s="125">
        <v>0</v>
      </c>
      <c r="AH176" s="125">
        <v>0</v>
      </c>
      <c r="AI176" s="125">
        <v>121300</v>
      </c>
      <c r="AJ176" s="125">
        <v>0</v>
      </c>
      <c r="AK176" s="125">
        <v>0</v>
      </c>
      <c r="AL176" s="125">
        <v>0</v>
      </c>
      <c r="AM176" s="125">
        <v>9984</v>
      </c>
      <c r="AN176" s="125">
        <v>0</v>
      </c>
      <c r="AO176" s="125">
        <v>0</v>
      </c>
      <c r="AP176" s="125">
        <v>0</v>
      </c>
      <c r="AQ176" s="125">
        <v>0</v>
      </c>
      <c r="AR176" s="125">
        <v>0</v>
      </c>
      <c r="AS176" s="125">
        <v>0</v>
      </c>
      <c r="AT176" s="125">
        <v>0</v>
      </c>
      <c r="AU176" s="125">
        <v>0</v>
      </c>
      <c r="AV176" s="125">
        <v>1160706.6393499998</v>
      </c>
      <c r="AW176" s="125">
        <v>503291.05667480658</v>
      </c>
      <c r="AX176" s="125">
        <v>131284</v>
      </c>
      <c r="AY176" s="125">
        <v>326790.90296703292</v>
      </c>
      <c r="AZ176" s="493">
        <v>1795281.6960248065</v>
      </c>
      <c r="BA176" s="493">
        <v>1785297.6960248065</v>
      </c>
      <c r="BB176" s="493">
        <v>4265</v>
      </c>
      <c r="BC176" s="493">
        <v>1556725</v>
      </c>
      <c r="BD176" s="493">
        <v>0</v>
      </c>
      <c r="BE176" s="493">
        <v>0</v>
      </c>
      <c r="BF176" s="493">
        <v>1795281.6960248065</v>
      </c>
      <c r="BG176" s="125">
        <v>1795281.6960248062</v>
      </c>
      <c r="BH176" s="125">
        <v>0</v>
      </c>
      <c r="BI176" s="493">
        <v>1566709</v>
      </c>
      <c r="BJ176" s="493">
        <v>1435425</v>
      </c>
      <c r="BK176" s="125">
        <v>1663997.6960248065</v>
      </c>
      <c r="BL176" s="125">
        <v>4558.8977973282372</v>
      </c>
      <c r="BM176" s="125">
        <v>4415.6608649635036</v>
      </c>
      <c r="BN176" s="126">
        <v>3.243839070641976E-2</v>
      </c>
      <c r="BO176" s="126">
        <v>0</v>
      </c>
      <c r="BP176" s="125">
        <v>0</v>
      </c>
      <c r="BQ176" s="493">
        <v>1795281.6960248065</v>
      </c>
      <c r="BR176" s="493">
        <v>4891.2265644515246</v>
      </c>
      <c r="BS176" s="493" t="s">
        <v>948</v>
      </c>
      <c r="BT176" s="493">
        <v>4918.5799891090592</v>
      </c>
      <c r="BU176" s="126">
        <v>3.875184272915555E-2</v>
      </c>
      <c r="BV176" s="125">
        <v>0</v>
      </c>
      <c r="BW176" s="125">
        <v>1795281.6960248065</v>
      </c>
      <c r="BX176" s="125">
        <v>0</v>
      </c>
      <c r="BY176" s="125">
        <v>1795281.6960248065</v>
      </c>
      <c r="BZ176" s="125">
        <v>9984</v>
      </c>
      <c r="CA176" s="125">
        <v>1785297.6960248065</v>
      </c>
      <c r="CB176" s="490">
        <f t="shared" si="8"/>
        <v>0</v>
      </c>
      <c r="CC176" s="490">
        <f t="shared" si="9"/>
        <v>0</v>
      </c>
      <c r="CD176" s="490">
        <f t="shared" si="10"/>
        <v>0</v>
      </c>
      <c r="CE176" s="490">
        <f>IF(ISERROR(VLOOKUP(A176,'20-21 Cfwds'!A:F,3,FALSE)),0,(VLOOKUP(A176,'20-21 Cfwds'!A:F,3,FALSE)))</f>
        <v>0</v>
      </c>
      <c r="CF176" s="490">
        <f>IF(ISERROR(VLOOKUP(A176,'20-21 Cfwds'!A:G,4,FALSE)),0,(VLOOKUP(A176,'20-21 Cfwds'!A:G,4,FALSE)))</f>
        <v>0</v>
      </c>
      <c r="CG176" s="490"/>
      <c r="CH176" s="490"/>
      <c r="CI176" s="531"/>
      <c r="CJ176" s="531"/>
      <c r="CK176" s="531"/>
      <c r="CL176" s="531"/>
      <c r="CM176" s="531"/>
      <c r="CN176" s="531"/>
      <c r="CO176" s="531"/>
      <c r="CP176" s="531"/>
      <c r="CQ176" s="531"/>
      <c r="CR176" s="531"/>
      <c r="CS176" s="531"/>
      <c r="CT176" s="531"/>
      <c r="CU176" s="531"/>
      <c r="CV176" s="531"/>
      <c r="CW176" s="531"/>
      <c r="CX176" s="531"/>
      <c r="CY176" s="531"/>
      <c r="CZ176" s="531"/>
      <c r="DA176" s="531"/>
      <c r="DB176" s="531"/>
      <c r="DC176" s="531"/>
      <c r="DD176" s="531"/>
      <c r="DE176" s="531"/>
      <c r="DF176" s="531"/>
      <c r="DG176" s="531"/>
      <c r="DH176" s="531"/>
      <c r="DI176" s="531"/>
      <c r="DJ176" s="531"/>
      <c r="DK176" s="531"/>
      <c r="DL176" s="531"/>
      <c r="DM176" s="531"/>
      <c r="DN176" s="531"/>
      <c r="DO176" s="531"/>
      <c r="DP176" s="531"/>
      <c r="DQ176" s="531"/>
      <c r="DR176" s="531"/>
      <c r="DS176" s="531"/>
      <c r="DT176" s="531"/>
      <c r="DU176" s="531"/>
      <c r="DV176" s="531"/>
      <c r="DW176" s="531"/>
      <c r="DX176" s="531"/>
      <c r="DY176" s="531"/>
      <c r="DZ176" s="531"/>
      <c r="EA176" s="531"/>
      <c r="EB176" s="531"/>
      <c r="EC176" s="531"/>
      <c r="ED176" s="531"/>
      <c r="EE176" s="531"/>
      <c r="EF176" s="531"/>
      <c r="EG176" s="531"/>
      <c r="EH176" s="531"/>
      <c r="EI176" s="531"/>
      <c r="EJ176" s="531"/>
      <c r="EK176" s="531"/>
      <c r="EL176" s="531"/>
      <c r="EM176" s="531"/>
      <c r="EN176" s="531"/>
      <c r="EO176" s="531"/>
      <c r="EP176" s="531"/>
      <c r="EQ176" s="531"/>
      <c r="ER176" s="531"/>
      <c r="ES176" s="531"/>
      <c r="ET176" s="531"/>
      <c r="EU176" s="531"/>
      <c r="EV176" s="531"/>
      <c r="EW176" s="531"/>
      <c r="EX176" s="531"/>
      <c r="EY176" s="531"/>
      <c r="EZ176" s="531"/>
      <c r="FA176" s="531"/>
    </row>
    <row r="177" spans="1:157" ht="15" customHeight="1">
      <c r="A177" s="486">
        <f>VLOOKUP(D177,'[18]DfE No.'!C:E,3,FALSE)</f>
        <v>13</v>
      </c>
      <c r="B177" s="486" t="str">
        <f>VLOOKUP(D177,'Adjusted Factors 22-23'!C:F,4,FALSE)</f>
        <v>Recoupment Academy</v>
      </c>
      <c r="C177" s="491">
        <v>143050</v>
      </c>
      <c r="D177" s="491">
        <v>9352150</v>
      </c>
      <c r="E177" s="492" t="s">
        <v>514</v>
      </c>
      <c r="F177" s="332">
        <v>87</v>
      </c>
      <c r="G177" s="332">
        <v>87</v>
      </c>
      <c r="H177" s="332">
        <v>0</v>
      </c>
      <c r="I177" s="125">
        <v>276661.58252999996</v>
      </c>
      <c r="J177" s="125">
        <v>0</v>
      </c>
      <c r="K177" s="125">
        <v>0</v>
      </c>
      <c r="L177" s="125">
        <v>10340.000000000009</v>
      </c>
      <c r="M177" s="125">
        <v>0</v>
      </c>
      <c r="N177" s="125">
        <v>14159.999999999987</v>
      </c>
      <c r="O177" s="125">
        <v>0</v>
      </c>
      <c r="P177" s="125">
        <v>3079.9999999999986</v>
      </c>
      <c r="Q177" s="125">
        <v>0</v>
      </c>
      <c r="R177" s="125">
        <v>0</v>
      </c>
      <c r="S177" s="125">
        <v>0</v>
      </c>
      <c r="T177" s="125">
        <v>0</v>
      </c>
      <c r="U177" s="125">
        <v>0</v>
      </c>
      <c r="V177" s="125">
        <v>0</v>
      </c>
      <c r="W177" s="125">
        <v>0</v>
      </c>
      <c r="X177" s="125">
        <v>0</v>
      </c>
      <c r="Y177" s="125">
        <v>0</v>
      </c>
      <c r="Z177" s="125">
        <v>0</v>
      </c>
      <c r="AA177" s="125">
        <v>0</v>
      </c>
      <c r="AB177" s="125">
        <v>0</v>
      </c>
      <c r="AC177" s="125">
        <v>0</v>
      </c>
      <c r="AD177" s="125">
        <v>0</v>
      </c>
      <c r="AE177" s="125">
        <v>26934.246575342462</v>
      </c>
      <c r="AF177" s="125">
        <v>0</v>
      </c>
      <c r="AG177" s="125">
        <v>721.49999999999898</v>
      </c>
      <c r="AH177" s="125">
        <v>0</v>
      </c>
      <c r="AI177" s="125">
        <v>121300</v>
      </c>
      <c r="AJ177" s="125">
        <v>46114.819759679565</v>
      </c>
      <c r="AK177" s="125">
        <v>0</v>
      </c>
      <c r="AL177" s="125">
        <v>0</v>
      </c>
      <c r="AM177" s="125">
        <v>2329.6</v>
      </c>
      <c r="AN177" s="125">
        <v>0</v>
      </c>
      <c r="AO177" s="125">
        <v>0</v>
      </c>
      <c r="AP177" s="125">
        <v>0</v>
      </c>
      <c r="AQ177" s="125">
        <v>0</v>
      </c>
      <c r="AR177" s="125">
        <v>0</v>
      </c>
      <c r="AS177" s="125">
        <v>0</v>
      </c>
      <c r="AT177" s="125">
        <v>0</v>
      </c>
      <c r="AU177" s="125">
        <v>0</v>
      </c>
      <c r="AV177" s="125">
        <v>276661.58252999996</v>
      </c>
      <c r="AW177" s="125">
        <v>55235.746575342462</v>
      </c>
      <c r="AX177" s="125">
        <v>169744.41975967956</v>
      </c>
      <c r="AY177" s="125">
        <v>50719.366575342465</v>
      </c>
      <c r="AZ177" s="493">
        <v>501641.74886502197</v>
      </c>
      <c r="BA177" s="493">
        <v>499312.148865022</v>
      </c>
      <c r="BB177" s="493">
        <v>4265</v>
      </c>
      <c r="BC177" s="493">
        <v>371055</v>
      </c>
      <c r="BD177" s="493">
        <v>0</v>
      </c>
      <c r="BE177" s="493">
        <v>0</v>
      </c>
      <c r="BF177" s="493">
        <v>501641.74886502197</v>
      </c>
      <c r="BG177" s="125">
        <v>501641.74886502197</v>
      </c>
      <c r="BH177" s="125">
        <v>0</v>
      </c>
      <c r="BI177" s="493">
        <v>373384.6</v>
      </c>
      <c r="BJ177" s="493">
        <v>203640.18024032042</v>
      </c>
      <c r="BK177" s="125">
        <v>331897.32910534245</v>
      </c>
      <c r="BL177" s="125">
        <v>3814.9118287970396</v>
      </c>
      <c r="BM177" s="125">
        <v>3518.6378824755111</v>
      </c>
      <c r="BN177" s="126">
        <v>8.420131773068025E-2</v>
      </c>
      <c r="BO177" s="126">
        <v>0</v>
      </c>
      <c r="BP177" s="125">
        <v>0</v>
      </c>
      <c r="BQ177" s="493">
        <v>501641.74886502197</v>
      </c>
      <c r="BR177" s="493">
        <v>5739.2201018968044</v>
      </c>
      <c r="BS177" s="493" t="s">
        <v>948</v>
      </c>
      <c r="BT177" s="493">
        <v>5765.9971133910576</v>
      </c>
      <c r="BU177" s="126">
        <v>6.268451386770546E-2</v>
      </c>
      <c r="BV177" s="125">
        <v>0</v>
      </c>
      <c r="BW177" s="125">
        <v>501641.74886502197</v>
      </c>
      <c r="BX177" s="125">
        <v>0</v>
      </c>
      <c r="BY177" s="125">
        <v>501641.74886502197</v>
      </c>
      <c r="BZ177" s="125">
        <v>2329.6</v>
      </c>
      <c r="CA177" s="125">
        <v>499312.148865022</v>
      </c>
      <c r="CB177" s="490">
        <f t="shared" si="8"/>
        <v>0</v>
      </c>
      <c r="CC177" s="490">
        <f t="shared" si="9"/>
        <v>0</v>
      </c>
      <c r="CD177" s="490">
        <f t="shared" si="10"/>
        <v>0</v>
      </c>
      <c r="CE177" s="490">
        <f>IF(ISERROR(VLOOKUP(A177,'20-21 Cfwds'!A:F,3,FALSE)),0,(VLOOKUP(A177,'20-21 Cfwds'!A:F,3,FALSE)))</f>
        <v>0</v>
      </c>
      <c r="CF177" s="490">
        <f>IF(ISERROR(VLOOKUP(A177,'20-21 Cfwds'!A:G,4,FALSE)),0,(VLOOKUP(A177,'20-21 Cfwds'!A:G,4,FALSE)))</f>
        <v>0</v>
      </c>
      <c r="CG177" s="490"/>
      <c r="CH177" s="490"/>
      <c r="CI177" s="531"/>
      <c r="CJ177" s="531"/>
      <c r="CK177" s="531"/>
      <c r="CL177" s="531"/>
      <c r="CM177" s="531"/>
      <c r="CN177" s="531"/>
      <c r="CO177" s="531"/>
      <c r="CP177" s="531"/>
      <c r="CQ177" s="531"/>
      <c r="CR177" s="531"/>
      <c r="CS177" s="531"/>
      <c r="CT177" s="531"/>
      <c r="CU177" s="531"/>
      <c r="CV177" s="531"/>
      <c r="CW177" s="531"/>
      <c r="CX177" s="531"/>
      <c r="CY177" s="531"/>
      <c r="CZ177" s="531"/>
      <c r="DA177" s="531"/>
      <c r="DB177" s="531"/>
      <c r="DC177" s="531"/>
      <c r="DD177" s="531"/>
      <c r="DE177" s="531"/>
      <c r="DF177" s="531"/>
      <c r="DG177" s="531"/>
      <c r="DH177" s="531"/>
      <c r="DI177" s="531"/>
      <c r="DJ177" s="531"/>
      <c r="DK177" s="531"/>
      <c r="DL177" s="531"/>
      <c r="DM177" s="531"/>
      <c r="DN177" s="531"/>
      <c r="DO177" s="531"/>
      <c r="DP177" s="531"/>
      <c r="DQ177" s="531"/>
      <c r="DR177" s="531"/>
      <c r="DS177" s="531"/>
      <c r="DT177" s="531"/>
      <c r="DU177" s="531"/>
      <c r="DV177" s="531"/>
      <c r="DW177" s="531"/>
      <c r="DX177" s="531"/>
      <c r="DY177" s="531"/>
      <c r="DZ177" s="531"/>
      <c r="EA177" s="531"/>
      <c r="EB177" s="531"/>
      <c r="EC177" s="531"/>
      <c r="ED177" s="531"/>
      <c r="EE177" s="531"/>
      <c r="EF177" s="531"/>
      <c r="EG177" s="531"/>
      <c r="EH177" s="531"/>
      <c r="EI177" s="531"/>
      <c r="EJ177" s="531"/>
      <c r="EK177" s="531"/>
      <c r="EL177" s="531"/>
      <c r="EM177" s="531"/>
      <c r="EN177" s="531"/>
      <c r="EO177" s="531"/>
      <c r="EP177" s="531"/>
      <c r="EQ177" s="531"/>
      <c r="ER177" s="531"/>
      <c r="ES177" s="531"/>
      <c r="ET177" s="531"/>
      <c r="EU177" s="531"/>
      <c r="EV177" s="531"/>
      <c r="EW177" s="531"/>
      <c r="EX177" s="531"/>
      <c r="EY177" s="531"/>
      <c r="EZ177" s="531"/>
      <c r="FA177" s="531"/>
    </row>
    <row r="178" spans="1:157" ht="15" customHeight="1">
      <c r="A178" s="486">
        <f>VLOOKUP(D178,'[18]DfE No.'!C:E,3,FALSE)</f>
        <v>74</v>
      </c>
      <c r="B178" s="486" t="str">
        <f>VLOOKUP(D178,'Adjusted Factors 22-23'!C:F,4,FALSE)</f>
        <v>Recoupment Academy</v>
      </c>
      <c r="C178" s="491">
        <v>145695</v>
      </c>
      <c r="D178" s="491">
        <v>9352152</v>
      </c>
      <c r="E178" s="492" t="s">
        <v>620</v>
      </c>
      <c r="F178" s="332">
        <v>419</v>
      </c>
      <c r="G178" s="332">
        <v>419</v>
      </c>
      <c r="H178" s="332">
        <v>0</v>
      </c>
      <c r="I178" s="125">
        <v>1332427.6216099998</v>
      </c>
      <c r="J178" s="125">
        <v>0</v>
      </c>
      <c r="K178" s="125">
        <v>0</v>
      </c>
      <c r="L178" s="125">
        <v>37129.999999999985</v>
      </c>
      <c r="M178" s="125">
        <v>0</v>
      </c>
      <c r="N178" s="125">
        <v>50149.999999999884</v>
      </c>
      <c r="O178" s="125">
        <v>0</v>
      </c>
      <c r="P178" s="125">
        <v>8580.0000000000036</v>
      </c>
      <c r="Q178" s="125">
        <v>1350.0000000000027</v>
      </c>
      <c r="R178" s="125">
        <v>7140</v>
      </c>
      <c r="S178" s="125">
        <v>12880.000000000004</v>
      </c>
      <c r="T178" s="125">
        <v>5390.0000000000027</v>
      </c>
      <c r="U178" s="125">
        <v>5120.0000000000045</v>
      </c>
      <c r="V178" s="125">
        <v>0</v>
      </c>
      <c r="W178" s="125">
        <v>0</v>
      </c>
      <c r="X178" s="125">
        <v>0</v>
      </c>
      <c r="Y178" s="125">
        <v>0</v>
      </c>
      <c r="Z178" s="125">
        <v>0</v>
      </c>
      <c r="AA178" s="125">
        <v>0</v>
      </c>
      <c r="AB178" s="125">
        <v>1311.5512465373961</v>
      </c>
      <c r="AC178" s="125">
        <v>0</v>
      </c>
      <c r="AD178" s="125">
        <v>0</v>
      </c>
      <c r="AE178" s="125">
        <v>117378.35654596101</v>
      </c>
      <c r="AF178" s="125">
        <v>0</v>
      </c>
      <c r="AG178" s="125">
        <v>0</v>
      </c>
      <c r="AH178" s="125">
        <v>0</v>
      </c>
      <c r="AI178" s="125">
        <v>121300</v>
      </c>
      <c r="AJ178" s="125">
        <v>0</v>
      </c>
      <c r="AK178" s="125">
        <v>0</v>
      </c>
      <c r="AL178" s="125">
        <v>0</v>
      </c>
      <c r="AM178" s="125">
        <v>9216</v>
      </c>
      <c r="AN178" s="125">
        <v>0</v>
      </c>
      <c r="AO178" s="125">
        <v>0</v>
      </c>
      <c r="AP178" s="125">
        <v>0</v>
      </c>
      <c r="AQ178" s="125">
        <v>0</v>
      </c>
      <c r="AR178" s="125">
        <v>0</v>
      </c>
      <c r="AS178" s="125">
        <v>0</v>
      </c>
      <c r="AT178" s="125">
        <v>0</v>
      </c>
      <c r="AU178" s="125">
        <v>0</v>
      </c>
      <c r="AV178" s="125">
        <v>1332427.6216099998</v>
      </c>
      <c r="AW178" s="125">
        <v>246429.90779249827</v>
      </c>
      <c r="AX178" s="125">
        <v>130516</v>
      </c>
      <c r="AY178" s="125">
        <v>191243.47654596093</v>
      </c>
      <c r="AZ178" s="493">
        <v>1709373.5294024982</v>
      </c>
      <c r="BA178" s="493">
        <v>1700157.5294024982</v>
      </c>
      <c r="BB178" s="493">
        <v>4265</v>
      </c>
      <c r="BC178" s="493">
        <v>1787035</v>
      </c>
      <c r="BD178" s="493">
        <v>86877.470597501844</v>
      </c>
      <c r="BE178" s="493">
        <v>0</v>
      </c>
      <c r="BF178" s="493">
        <v>1796251</v>
      </c>
      <c r="BG178" s="125">
        <v>1796251</v>
      </c>
      <c r="BH178" s="125">
        <v>0</v>
      </c>
      <c r="BI178" s="493">
        <v>1796251</v>
      </c>
      <c r="BJ178" s="493">
        <v>1665735</v>
      </c>
      <c r="BK178" s="125">
        <v>1665735</v>
      </c>
      <c r="BL178" s="125">
        <v>3975.5011933174223</v>
      </c>
      <c r="BM178" s="125">
        <v>3890.5011933174223</v>
      </c>
      <c r="BN178" s="126">
        <v>2.1848084803572743E-2</v>
      </c>
      <c r="BO178" s="126">
        <v>0</v>
      </c>
      <c r="BP178" s="125">
        <v>0</v>
      </c>
      <c r="BQ178" s="493">
        <v>1796251</v>
      </c>
      <c r="BR178" s="493">
        <v>4265</v>
      </c>
      <c r="BS178" s="493" t="s">
        <v>948</v>
      </c>
      <c r="BT178" s="493">
        <v>4286.9952267303106</v>
      </c>
      <c r="BU178" s="126">
        <v>2.022848561542534E-2</v>
      </c>
      <c r="BV178" s="125">
        <v>0</v>
      </c>
      <c r="BW178" s="125">
        <v>1796251</v>
      </c>
      <c r="BX178" s="125">
        <v>0</v>
      </c>
      <c r="BY178" s="125">
        <v>1796251</v>
      </c>
      <c r="BZ178" s="125">
        <v>9216</v>
      </c>
      <c r="CA178" s="125">
        <v>1787035</v>
      </c>
      <c r="CB178" s="490">
        <f t="shared" si="8"/>
        <v>0</v>
      </c>
      <c r="CC178" s="490">
        <f t="shared" si="9"/>
        <v>0</v>
      </c>
      <c r="CD178" s="490">
        <f t="shared" si="10"/>
        <v>86877.470597501844</v>
      </c>
      <c r="CE178" s="490">
        <f>IF(ISERROR(VLOOKUP(A178,'20-21 Cfwds'!A:F,3,FALSE)),0,(VLOOKUP(A178,'20-21 Cfwds'!A:F,3,FALSE)))</f>
        <v>0</v>
      </c>
      <c r="CF178" s="490">
        <f>IF(ISERROR(VLOOKUP(A178,'20-21 Cfwds'!A:G,4,FALSE)),0,(VLOOKUP(A178,'20-21 Cfwds'!A:G,4,FALSE)))</f>
        <v>0</v>
      </c>
      <c r="CG178" s="490"/>
      <c r="CH178" s="490"/>
      <c r="CI178" s="531"/>
      <c r="CJ178" s="531"/>
      <c r="CK178" s="531"/>
      <c r="CL178" s="531"/>
      <c r="CM178" s="531"/>
      <c r="CN178" s="531"/>
      <c r="CO178" s="531"/>
      <c r="CP178" s="531"/>
      <c r="CQ178" s="531"/>
      <c r="CR178" s="531"/>
      <c r="CS178" s="531"/>
      <c r="CT178" s="531"/>
      <c r="CU178" s="531"/>
      <c r="CV178" s="531"/>
      <c r="CW178" s="531"/>
      <c r="CX178" s="531"/>
      <c r="CY178" s="531"/>
      <c r="CZ178" s="531"/>
      <c r="DA178" s="531"/>
      <c r="DB178" s="531"/>
      <c r="DC178" s="531"/>
      <c r="DD178" s="531"/>
      <c r="DE178" s="531"/>
      <c r="DF178" s="531"/>
      <c r="DG178" s="531"/>
      <c r="DH178" s="531"/>
      <c r="DI178" s="531"/>
      <c r="DJ178" s="531"/>
      <c r="DK178" s="531"/>
      <c r="DL178" s="531"/>
      <c r="DM178" s="531"/>
      <c r="DN178" s="531"/>
      <c r="DO178" s="531"/>
      <c r="DP178" s="531"/>
      <c r="DQ178" s="531"/>
      <c r="DR178" s="531"/>
      <c r="DS178" s="531"/>
      <c r="DT178" s="531"/>
      <c r="DU178" s="531"/>
      <c r="DV178" s="531"/>
      <c r="DW178" s="531"/>
      <c r="DX178" s="531"/>
      <c r="DY178" s="531"/>
      <c r="DZ178" s="531"/>
      <c r="EA178" s="531"/>
      <c r="EB178" s="531"/>
      <c r="EC178" s="531"/>
      <c r="ED178" s="531"/>
      <c r="EE178" s="531"/>
      <c r="EF178" s="531"/>
      <c r="EG178" s="531"/>
      <c r="EH178" s="531"/>
      <c r="EI178" s="531"/>
      <c r="EJ178" s="531"/>
      <c r="EK178" s="531"/>
      <c r="EL178" s="531"/>
      <c r="EM178" s="531"/>
      <c r="EN178" s="531"/>
      <c r="EO178" s="531"/>
      <c r="EP178" s="531"/>
      <c r="EQ178" s="531"/>
      <c r="ER178" s="531"/>
      <c r="ES178" s="531"/>
      <c r="ET178" s="531"/>
      <c r="EU178" s="531"/>
      <c r="EV178" s="531"/>
      <c r="EW178" s="531"/>
      <c r="EX178" s="531"/>
      <c r="EY178" s="531"/>
      <c r="EZ178" s="531"/>
      <c r="FA178" s="531"/>
    </row>
    <row r="179" spans="1:157" ht="15" customHeight="1">
      <c r="A179" s="486">
        <f>VLOOKUP(D179,'[18]DfE No.'!C:E,3,FALSE)</f>
        <v>264</v>
      </c>
      <c r="B179" s="486" t="str">
        <f>VLOOKUP(D179,'Adjusted Factors 22-23'!C:F,4,FALSE)</f>
        <v>Recoupment Academy</v>
      </c>
      <c r="C179" s="491">
        <v>144212</v>
      </c>
      <c r="D179" s="491">
        <v>9352154</v>
      </c>
      <c r="E179" s="492" t="s">
        <v>265</v>
      </c>
      <c r="F179" s="332">
        <v>347</v>
      </c>
      <c r="G179" s="332">
        <v>347</v>
      </c>
      <c r="H179" s="332">
        <v>0</v>
      </c>
      <c r="I179" s="125">
        <v>1103466.3119299999</v>
      </c>
      <c r="J179" s="125">
        <v>0</v>
      </c>
      <c r="K179" s="125">
        <v>0</v>
      </c>
      <c r="L179" s="125">
        <v>38069.999999999978</v>
      </c>
      <c r="M179" s="125">
        <v>0</v>
      </c>
      <c r="N179" s="125">
        <v>48380.000000000087</v>
      </c>
      <c r="O179" s="125">
        <v>0</v>
      </c>
      <c r="P179" s="125">
        <v>18700.000000000004</v>
      </c>
      <c r="Q179" s="125">
        <v>50490.000000000029</v>
      </c>
      <c r="R179" s="125">
        <v>1260.0000000000009</v>
      </c>
      <c r="S179" s="125">
        <v>5059.9999999999936</v>
      </c>
      <c r="T179" s="125">
        <v>0</v>
      </c>
      <c r="U179" s="125">
        <v>0</v>
      </c>
      <c r="V179" s="125">
        <v>0</v>
      </c>
      <c r="W179" s="125">
        <v>0</v>
      </c>
      <c r="X179" s="125">
        <v>0</v>
      </c>
      <c r="Y179" s="125">
        <v>0</v>
      </c>
      <c r="Z179" s="125">
        <v>0</v>
      </c>
      <c r="AA179" s="125">
        <v>0</v>
      </c>
      <c r="AB179" s="125">
        <v>91756.380471380457</v>
      </c>
      <c r="AC179" s="125">
        <v>0</v>
      </c>
      <c r="AD179" s="125">
        <v>0</v>
      </c>
      <c r="AE179" s="125">
        <v>120105.76576576577</v>
      </c>
      <c r="AF179" s="125">
        <v>0</v>
      </c>
      <c r="AG179" s="125">
        <v>3005.6618497109898</v>
      </c>
      <c r="AH179" s="125">
        <v>0</v>
      </c>
      <c r="AI179" s="125">
        <v>121300</v>
      </c>
      <c r="AJ179" s="125">
        <v>0</v>
      </c>
      <c r="AK179" s="125">
        <v>0</v>
      </c>
      <c r="AL179" s="125">
        <v>0</v>
      </c>
      <c r="AM179" s="125">
        <v>7270.4</v>
      </c>
      <c r="AN179" s="125">
        <v>0</v>
      </c>
      <c r="AO179" s="125">
        <v>0</v>
      </c>
      <c r="AP179" s="125">
        <v>0</v>
      </c>
      <c r="AQ179" s="125">
        <v>0</v>
      </c>
      <c r="AR179" s="125">
        <v>0</v>
      </c>
      <c r="AS179" s="125">
        <v>0</v>
      </c>
      <c r="AT179" s="125">
        <v>0</v>
      </c>
      <c r="AU179" s="125">
        <v>0</v>
      </c>
      <c r="AV179" s="125">
        <v>1103466.3119299999</v>
      </c>
      <c r="AW179" s="125">
        <v>376827.80808685732</v>
      </c>
      <c r="AX179" s="125">
        <v>128570.4</v>
      </c>
      <c r="AY179" s="125">
        <v>211080.88576576579</v>
      </c>
      <c r="AZ179" s="493">
        <v>1608864.520016857</v>
      </c>
      <c r="BA179" s="493">
        <v>1601594.1200168571</v>
      </c>
      <c r="BB179" s="493">
        <v>4265</v>
      </c>
      <c r="BC179" s="493">
        <v>1479955</v>
      </c>
      <c r="BD179" s="493">
        <v>0</v>
      </c>
      <c r="BE179" s="493">
        <v>0</v>
      </c>
      <c r="BF179" s="493">
        <v>1608864.520016857</v>
      </c>
      <c r="BG179" s="125">
        <v>1608864.520016857</v>
      </c>
      <c r="BH179" s="125">
        <v>0</v>
      </c>
      <c r="BI179" s="493">
        <v>1487225.4</v>
      </c>
      <c r="BJ179" s="493">
        <v>1358655</v>
      </c>
      <c r="BK179" s="125">
        <v>1480294.1200168571</v>
      </c>
      <c r="BL179" s="125">
        <v>4265.9772911148621</v>
      </c>
      <c r="BM179" s="125">
        <v>4103.4161693215337</v>
      </c>
      <c r="BN179" s="126">
        <v>3.9616045530231084E-2</v>
      </c>
      <c r="BO179" s="126">
        <v>0</v>
      </c>
      <c r="BP179" s="125">
        <v>0</v>
      </c>
      <c r="BQ179" s="493">
        <v>1608864.520016857</v>
      </c>
      <c r="BR179" s="493">
        <v>4615.5450144578017</v>
      </c>
      <c r="BS179" s="493" t="s">
        <v>948</v>
      </c>
      <c r="BT179" s="493">
        <v>4636.4971758410866</v>
      </c>
      <c r="BU179" s="126">
        <v>3.431369038443477E-2</v>
      </c>
      <c r="BV179" s="125">
        <v>0</v>
      </c>
      <c r="BW179" s="125">
        <v>1608864.520016857</v>
      </c>
      <c r="BX179" s="125">
        <v>0</v>
      </c>
      <c r="BY179" s="125">
        <v>1608864.520016857</v>
      </c>
      <c r="BZ179" s="125">
        <v>7270.4</v>
      </c>
      <c r="CA179" s="125">
        <v>1601594.1200168571</v>
      </c>
      <c r="CB179" s="490">
        <f t="shared" si="8"/>
        <v>0</v>
      </c>
      <c r="CC179" s="490">
        <f t="shared" si="9"/>
        <v>0</v>
      </c>
      <c r="CD179" s="490">
        <f t="shared" si="10"/>
        <v>0</v>
      </c>
      <c r="CE179" s="490">
        <f>IF(ISERROR(VLOOKUP(A179,'20-21 Cfwds'!A:F,3,FALSE)),0,(VLOOKUP(A179,'20-21 Cfwds'!A:F,3,FALSE)))</f>
        <v>0</v>
      </c>
      <c r="CF179" s="490">
        <f>IF(ISERROR(VLOOKUP(A179,'20-21 Cfwds'!A:G,4,FALSE)),0,(VLOOKUP(A179,'20-21 Cfwds'!A:G,4,FALSE)))</f>
        <v>0</v>
      </c>
      <c r="CG179" s="490"/>
      <c r="CH179" s="490"/>
      <c r="CI179" s="531"/>
      <c r="CJ179" s="531"/>
      <c r="CK179" s="531"/>
      <c r="CL179" s="531"/>
      <c r="CM179" s="531"/>
      <c r="CN179" s="531"/>
      <c r="CO179" s="531"/>
      <c r="CP179" s="531"/>
      <c r="CQ179" s="531"/>
      <c r="CR179" s="531"/>
      <c r="CS179" s="531"/>
      <c r="CT179" s="531"/>
      <c r="CU179" s="531"/>
      <c r="CV179" s="531"/>
      <c r="CW179" s="531"/>
      <c r="CX179" s="531"/>
      <c r="CY179" s="531"/>
      <c r="CZ179" s="531"/>
      <c r="DA179" s="531"/>
      <c r="DB179" s="531"/>
      <c r="DC179" s="531"/>
      <c r="DD179" s="531"/>
      <c r="DE179" s="531"/>
      <c r="DF179" s="531"/>
      <c r="DG179" s="531"/>
      <c r="DH179" s="531"/>
      <c r="DI179" s="531"/>
      <c r="DJ179" s="531"/>
      <c r="DK179" s="531"/>
      <c r="DL179" s="531"/>
      <c r="DM179" s="531"/>
      <c r="DN179" s="531"/>
      <c r="DO179" s="531"/>
      <c r="DP179" s="531"/>
      <c r="DQ179" s="531"/>
      <c r="DR179" s="531"/>
      <c r="DS179" s="531"/>
      <c r="DT179" s="531"/>
      <c r="DU179" s="531"/>
      <c r="DV179" s="531"/>
      <c r="DW179" s="531"/>
      <c r="DX179" s="531"/>
      <c r="DY179" s="531"/>
      <c r="DZ179" s="531"/>
      <c r="EA179" s="531"/>
      <c r="EB179" s="531"/>
      <c r="EC179" s="531"/>
      <c r="ED179" s="531"/>
      <c r="EE179" s="531"/>
      <c r="EF179" s="531"/>
      <c r="EG179" s="531"/>
      <c r="EH179" s="531"/>
      <c r="EI179" s="531"/>
      <c r="EJ179" s="531"/>
      <c r="EK179" s="531"/>
      <c r="EL179" s="531"/>
      <c r="EM179" s="531"/>
      <c r="EN179" s="531"/>
      <c r="EO179" s="531"/>
      <c r="EP179" s="531"/>
      <c r="EQ179" s="531"/>
      <c r="ER179" s="531"/>
      <c r="ES179" s="531"/>
      <c r="ET179" s="531"/>
      <c r="EU179" s="531"/>
      <c r="EV179" s="531"/>
      <c r="EW179" s="531"/>
      <c r="EX179" s="531"/>
      <c r="EY179" s="531"/>
      <c r="EZ179" s="531"/>
      <c r="FA179" s="531"/>
    </row>
    <row r="180" spans="1:157" ht="15" customHeight="1">
      <c r="A180" s="486">
        <f>VLOOKUP(D180,'[18]DfE No.'!C:E,3,FALSE)</f>
        <v>469</v>
      </c>
      <c r="B180" s="486" t="str">
        <f>VLOOKUP(D180,'Adjusted Factors 22-23'!C:F,4,FALSE)</f>
        <v>Recoupment Academy</v>
      </c>
      <c r="C180" s="491">
        <v>143147</v>
      </c>
      <c r="D180" s="491">
        <v>9352155</v>
      </c>
      <c r="E180" s="492" t="s">
        <v>513</v>
      </c>
      <c r="F180" s="332">
        <v>200</v>
      </c>
      <c r="G180" s="332">
        <v>200</v>
      </c>
      <c r="H180" s="332">
        <v>0</v>
      </c>
      <c r="I180" s="125">
        <v>636003.63799999992</v>
      </c>
      <c r="J180" s="125">
        <v>0</v>
      </c>
      <c r="K180" s="125">
        <v>0</v>
      </c>
      <c r="L180" s="125">
        <v>15040</v>
      </c>
      <c r="M180" s="125">
        <v>0</v>
      </c>
      <c r="N180" s="125">
        <v>19470</v>
      </c>
      <c r="O180" s="125">
        <v>0</v>
      </c>
      <c r="P180" s="125">
        <v>4643.2160804020195</v>
      </c>
      <c r="Q180" s="125">
        <v>1628.1407035175869</v>
      </c>
      <c r="R180" s="125">
        <v>0</v>
      </c>
      <c r="S180" s="125">
        <v>0</v>
      </c>
      <c r="T180" s="125">
        <v>0</v>
      </c>
      <c r="U180" s="125">
        <v>0</v>
      </c>
      <c r="V180" s="125">
        <v>0</v>
      </c>
      <c r="W180" s="125">
        <v>0</v>
      </c>
      <c r="X180" s="125">
        <v>0</v>
      </c>
      <c r="Y180" s="125">
        <v>0</v>
      </c>
      <c r="Z180" s="125">
        <v>0</v>
      </c>
      <c r="AA180" s="125">
        <v>0</v>
      </c>
      <c r="AB180" s="125">
        <v>0</v>
      </c>
      <c r="AC180" s="125">
        <v>0</v>
      </c>
      <c r="AD180" s="125">
        <v>0</v>
      </c>
      <c r="AE180" s="125">
        <v>68201.183431952668</v>
      </c>
      <c r="AF180" s="125">
        <v>0</v>
      </c>
      <c r="AG180" s="125">
        <v>4625.0000000000018</v>
      </c>
      <c r="AH180" s="125">
        <v>0</v>
      </c>
      <c r="AI180" s="125">
        <v>121300</v>
      </c>
      <c r="AJ180" s="125">
        <v>0</v>
      </c>
      <c r="AK180" s="125">
        <v>0</v>
      </c>
      <c r="AL180" s="125">
        <v>0</v>
      </c>
      <c r="AM180" s="125">
        <v>3840</v>
      </c>
      <c r="AN180" s="125">
        <v>0</v>
      </c>
      <c r="AO180" s="125">
        <v>0</v>
      </c>
      <c r="AP180" s="125">
        <v>0</v>
      </c>
      <c r="AQ180" s="125">
        <v>0</v>
      </c>
      <c r="AR180" s="125">
        <v>0</v>
      </c>
      <c r="AS180" s="125">
        <v>0</v>
      </c>
      <c r="AT180" s="125">
        <v>0</v>
      </c>
      <c r="AU180" s="125">
        <v>0</v>
      </c>
      <c r="AV180" s="125">
        <v>636003.63799999992</v>
      </c>
      <c r="AW180" s="125">
        <v>113607.54021587227</v>
      </c>
      <c r="AX180" s="125">
        <v>125140</v>
      </c>
      <c r="AY180" s="125">
        <v>98586.981823912472</v>
      </c>
      <c r="AZ180" s="493">
        <v>874751.17821587215</v>
      </c>
      <c r="BA180" s="493">
        <v>870911.17821587215</v>
      </c>
      <c r="BB180" s="493">
        <v>4265</v>
      </c>
      <c r="BC180" s="493">
        <v>853000</v>
      </c>
      <c r="BD180" s="493">
        <v>0</v>
      </c>
      <c r="BE180" s="493">
        <v>0</v>
      </c>
      <c r="BF180" s="493">
        <v>874751.17821587215</v>
      </c>
      <c r="BG180" s="125">
        <v>874751.17821587226</v>
      </c>
      <c r="BH180" s="125">
        <v>0</v>
      </c>
      <c r="BI180" s="493">
        <v>856840</v>
      </c>
      <c r="BJ180" s="493">
        <v>731700</v>
      </c>
      <c r="BK180" s="125">
        <v>749611.17821587215</v>
      </c>
      <c r="BL180" s="125">
        <v>3748.0558910793607</v>
      </c>
      <c r="BM180" s="125">
        <v>3677.6526447236183</v>
      </c>
      <c r="BN180" s="126">
        <v>1.9143527993800855E-2</v>
      </c>
      <c r="BO180" s="126">
        <v>0</v>
      </c>
      <c r="BP180" s="125">
        <v>0</v>
      </c>
      <c r="BQ180" s="493">
        <v>874751.17821587215</v>
      </c>
      <c r="BR180" s="493">
        <v>4354.5558910793607</v>
      </c>
      <c r="BS180" s="493" t="s">
        <v>948</v>
      </c>
      <c r="BT180" s="493">
        <v>4373.7558910793605</v>
      </c>
      <c r="BU180" s="126">
        <v>1.5618036502916377E-2</v>
      </c>
      <c r="BV180" s="125">
        <v>0</v>
      </c>
      <c r="BW180" s="125">
        <v>874751.17821587215</v>
      </c>
      <c r="BX180" s="125">
        <v>0</v>
      </c>
      <c r="BY180" s="125">
        <v>874751.17821587215</v>
      </c>
      <c r="BZ180" s="125">
        <v>3840</v>
      </c>
      <c r="CA180" s="125">
        <v>870911.17821587215</v>
      </c>
      <c r="CB180" s="490">
        <f t="shared" si="8"/>
        <v>0</v>
      </c>
      <c r="CC180" s="490">
        <f t="shared" si="9"/>
        <v>0</v>
      </c>
      <c r="CD180" s="490">
        <f t="shared" si="10"/>
        <v>0</v>
      </c>
      <c r="CE180" s="490">
        <f>IF(ISERROR(VLOOKUP(A180,'20-21 Cfwds'!A:F,3,FALSE)),0,(VLOOKUP(A180,'20-21 Cfwds'!A:F,3,FALSE)))</f>
        <v>0</v>
      </c>
      <c r="CF180" s="490">
        <f>IF(ISERROR(VLOOKUP(A180,'20-21 Cfwds'!A:G,4,FALSE)),0,(VLOOKUP(A180,'20-21 Cfwds'!A:G,4,FALSE)))</f>
        <v>0</v>
      </c>
      <c r="CG180" s="490"/>
      <c r="CH180" s="490"/>
      <c r="CI180" s="531"/>
      <c r="CJ180" s="531"/>
      <c r="CK180" s="531"/>
      <c r="CL180" s="531"/>
      <c r="CM180" s="531"/>
      <c r="CN180" s="531"/>
      <c r="CO180" s="531"/>
      <c r="CP180" s="531"/>
      <c r="CQ180" s="531"/>
      <c r="CR180" s="531"/>
      <c r="CS180" s="531"/>
      <c r="CT180" s="531"/>
      <c r="CU180" s="531"/>
      <c r="CV180" s="531"/>
      <c r="CW180" s="531"/>
      <c r="CX180" s="531"/>
      <c r="CY180" s="531"/>
      <c r="CZ180" s="531"/>
      <c r="DA180" s="531"/>
      <c r="DB180" s="531"/>
      <c r="DC180" s="531"/>
      <c r="DD180" s="531"/>
      <c r="DE180" s="531"/>
      <c r="DF180" s="531"/>
      <c r="DG180" s="531"/>
      <c r="DH180" s="531"/>
      <c r="DI180" s="531"/>
      <c r="DJ180" s="531"/>
      <c r="DK180" s="531"/>
      <c r="DL180" s="531"/>
      <c r="DM180" s="531"/>
      <c r="DN180" s="531"/>
      <c r="DO180" s="531"/>
      <c r="DP180" s="531"/>
      <c r="DQ180" s="531"/>
      <c r="DR180" s="531"/>
      <c r="DS180" s="531"/>
      <c r="DT180" s="531"/>
      <c r="DU180" s="531"/>
      <c r="DV180" s="531"/>
      <c r="DW180" s="531"/>
      <c r="DX180" s="531"/>
      <c r="DY180" s="531"/>
      <c r="DZ180" s="531"/>
      <c r="EA180" s="531"/>
      <c r="EB180" s="531"/>
      <c r="EC180" s="531"/>
      <c r="ED180" s="531"/>
      <c r="EE180" s="531"/>
      <c r="EF180" s="531"/>
      <c r="EG180" s="531"/>
      <c r="EH180" s="531"/>
      <c r="EI180" s="531"/>
      <c r="EJ180" s="531"/>
      <c r="EK180" s="531"/>
      <c r="EL180" s="531"/>
      <c r="EM180" s="531"/>
      <c r="EN180" s="531"/>
      <c r="EO180" s="531"/>
      <c r="EP180" s="531"/>
      <c r="EQ180" s="531"/>
      <c r="ER180" s="531"/>
      <c r="ES180" s="531"/>
      <c r="ET180" s="531"/>
      <c r="EU180" s="531"/>
      <c r="EV180" s="531"/>
      <c r="EW180" s="531"/>
      <c r="EX180" s="531"/>
      <c r="EY180" s="531"/>
      <c r="EZ180" s="531"/>
      <c r="FA180" s="531"/>
    </row>
    <row r="181" spans="1:157" ht="15" customHeight="1">
      <c r="A181" s="486">
        <f>VLOOKUP(D181,'[18]DfE No.'!C:E,3,FALSE)</f>
        <v>283</v>
      </c>
      <c r="B181" s="486" t="str">
        <f>VLOOKUP(D181,'Adjusted Factors 22-23'!C:F,4,FALSE)</f>
        <v>Recoupment Academy</v>
      </c>
      <c r="C181" s="491">
        <v>141819</v>
      </c>
      <c r="D181" s="491">
        <v>9352158</v>
      </c>
      <c r="E181" s="492" t="s">
        <v>273</v>
      </c>
      <c r="F181" s="332">
        <v>413</v>
      </c>
      <c r="G181" s="332">
        <v>413</v>
      </c>
      <c r="H181" s="332">
        <v>0</v>
      </c>
      <c r="I181" s="125">
        <v>1313347.51247</v>
      </c>
      <c r="J181" s="125">
        <v>0</v>
      </c>
      <c r="K181" s="125">
        <v>0</v>
      </c>
      <c r="L181" s="125">
        <v>39009.999999999942</v>
      </c>
      <c r="M181" s="125">
        <v>0</v>
      </c>
      <c r="N181" s="125">
        <v>54280.000000000065</v>
      </c>
      <c r="O181" s="125">
        <v>0</v>
      </c>
      <c r="P181" s="125">
        <v>31239.999999999982</v>
      </c>
      <c r="Q181" s="125">
        <v>24569.999999999949</v>
      </c>
      <c r="R181" s="125">
        <v>7559.9999999999936</v>
      </c>
      <c r="S181" s="125">
        <v>7820.0000000000064</v>
      </c>
      <c r="T181" s="125">
        <v>2939.9999999999973</v>
      </c>
      <c r="U181" s="125">
        <v>0</v>
      </c>
      <c r="V181" s="125">
        <v>0</v>
      </c>
      <c r="W181" s="125">
        <v>0</v>
      </c>
      <c r="X181" s="125">
        <v>0</v>
      </c>
      <c r="Y181" s="125">
        <v>0</v>
      </c>
      <c r="Z181" s="125">
        <v>0</v>
      </c>
      <c r="AA181" s="125">
        <v>0</v>
      </c>
      <c r="AB181" s="125">
        <v>56029.166666666548</v>
      </c>
      <c r="AC181" s="125">
        <v>0</v>
      </c>
      <c r="AD181" s="125">
        <v>0</v>
      </c>
      <c r="AE181" s="125">
        <v>141235.13157894736</v>
      </c>
      <c r="AF181" s="125">
        <v>0</v>
      </c>
      <c r="AG181" s="125">
        <v>12228.499999999998</v>
      </c>
      <c r="AH181" s="125">
        <v>0</v>
      </c>
      <c r="AI181" s="125">
        <v>121300</v>
      </c>
      <c r="AJ181" s="125">
        <v>0</v>
      </c>
      <c r="AK181" s="125">
        <v>0</v>
      </c>
      <c r="AL181" s="125">
        <v>0</v>
      </c>
      <c r="AM181" s="125">
        <v>6656</v>
      </c>
      <c r="AN181" s="125">
        <v>0</v>
      </c>
      <c r="AO181" s="125">
        <v>0</v>
      </c>
      <c r="AP181" s="125">
        <v>0</v>
      </c>
      <c r="AQ181" s="125">
        <v>0</v>
      </c>
      <c r="AR181" s="125">
        <v>0</v>
      </c>
      <c r="AS181" s="125">
        <v>0</v>
      </c>
      <c r="AT181" s="125">
        <v>0</v>
      </c>
      <c r="AU181" s="125">
        <v>0</v>
      </c>
      <c r="AV181" s="125">
        <v>1313347.51247</v>
      </c>
      <c r="AW181" s="125">
        <v>376912.79824561381</v>
      </c>
      <c r="AX181" s="125">
        <v>127956</v>
      </c>
      <c r="AY181" s="125">
        <v>234940.25157894733</v>
      </c>
      <c r="AZ181" s="493">
        <v>1818216.3107156139</v>
      </c>
      <c r="BA181" s="493">
        <v>1811560.3107156139</v>
      </c>
      <c r="BB181" s="493">
        <v>4265</v>
      </c>
      <c r="BC181" s="493">
        <v>1761445</v>
      </c>
      <c r="BD181" s="493">
        <v>0</v>
      </c>
      <c r="BE181" s="493">
        <v>0</v>
      </c>
      <c r="BF181" s="493">
        <v>1818216.3107156139</v>
      </c>
      <c r="BG181" s="125">
        <v>1818216.3107156139</v>
      </c>
      <c r="BH181" s="125">
        <v>0</v>
      </c>
      <c r="BI181" s="493">
        <v>1768101</v>
      </c>
      <c r="BJ181" s="493">
        <v>1640145</v>
      </c>
      <c r="BK181" s="125">
        <v>1690260.3107156139</v>
      </c>
      <c r="BL181" s="125">
        <v>4092.6399775196464</v>
      </c>
      <c r="BM181" s="125">
        <v>3913.2215816625917</v>
      </c>
      <c r="BN181" s="126">
        <v>4.5849280985725861E-2</v>
      </c>
      <c r="BO181" s="126">
        <v>0</v>
      </c>
      <c r="BP181" s="125">
        <v>0</v>
      </c>
      <c r="BQ181" s="493">
        <v>1818216.3107156139</v>
      </c>
      <c r="BR181" s="493">
        <v>4386.3445780039074</v>
      </c>
      <c r="BS181" s="493" t="s">
        <v>948</v>
      </c>
      <c r="BT181" s="493">
        <v>4402.4608007641982</v>
      </c>
      <c r="BU181" s="126">
        <v>4.17381306090574E-2</v>
      </c>
      <c r="BV181" s="125">
        <v>0</v>
      </c>
      <c r="BW181" s="125">
        <v>1818216.3107156139</v>
      </c>
      <c r="BX181" s="125">
        <v>0</v>
      </c>
      <c r="BY181" s="125">
        <v>1818216.3107156139</v>
      </c>
      <c r="BZ181" s="125">
        <v>6656</v>
      </c>
      <c r="CA181" s="125">
        <v>1811560.3107156139</v>
      </c>
      <c r="CB181" s="490">
        <f t="shared" si="8"/>
        <v>0</v>
      </c>
      <c r="CC181" s="490">
        <f t="shared" si="9"/>
        <v>0</v>
      </c>
      <c r="CD181" s="490">
        <f t="shared" si="10"/>
        <v>0</v>
      </c>
      <c r="CE181" s="490">
        <f>IF(ISERROR(VLOOKUP(A181,'20-21 Cfwds'!A:F,3,FALSE)),0,(VLOOKUP(A181,'20-21 Cfwds'!A:F,3,FALSE)))</f>
        <v>0</v>
      </c>
      <c r="CF181" s="490">
        <f>IF(ISERROR(VLOOKUP(A181,'20-21 Cfwds'!A:G,4,FALSE)),0,(VLOOKUP(A181,'20-21 Cfwds'!A:G,4,FALSE)))</f>
        <v>0</v>
      </c>
      <c r="CG181" s="490"/>
      <c r="CH181" s="490"/>
      <c r="CI181" s="531"/>
      <c r="CJ181" s="531"/>
      <c r="CK181" s="531"/>
      <c r="CL181" s="531"/>
      <c r="CM181" s="531"/>
      <c r="CN181" s="531"/>
      <c r="CO181" s="531"/>
      <c r="CP181" s="531"/>
      <c r="CQ181" s="531"/>
      <c r="CR181" s="531"/>
      <c r="CS181" s="531"/>
      <c r="CT181" s="531"/>
      <c r="CU181" s="531"/>
      <c r="CV181" s="531"/>
      <c r="CW181" s="531"/>
      <c r="CX181" s="531"/>
      <c r="CY181" s="531"/>
      <c r="CZ181" s="531"/>
      <c r="DA181" s="531"/>
      <c r="DB181" s="531"/>
      <c r="DC181" s="531"/>
      <c r="DD181" s="531"/>
      <c r="DE181" s="531"/>
      <c r="DF181" s="531"/>
      <c r="DG181" s="531"/>
      <c r="DH181" s="531"/>
      <c r="DI181" s="531"/>
      <c r="DJ181" s="531"/>
      <c r="DK181" s="531"/>
      <c r="DL181" s="531"/>
      <c r="DM181" s="531"/>
      <c r="DN181" s="531"/>
      <c r="DO181" s="531"/>
      <c r="DP181" s="531"/>
      <c r="DQ181" s="531"/>
      <c r="DR181" s="531"/>
      <c r="DS181" s="531"/>
      <c r="DT181" s="531"/>
      <c r="DU181" s="531"/>
      <c r="DV181" s="531"/>
      <c r="DW181" s="531"/>
      <c r="DX181" s="531"/>
      <c r="DY181" s="531"/>
      <c r="DZ181" s="531"/>
      <c r="EA181" s="531"/>
      <c r="EB181" s="531"/>
      <c r="EC181" s="531"/>
      <c r="ED181" s="531"/>
      <c r="EE181" s="531"/>
      <c r="EF181" s="531"/>
      <c r="EG181" s="531"/>
      <c r="EH181" s="531"/>
      <c r="EI181" s="531"/>
      <c r="EJ181" s="531"/>
      <c r="EK181" s="531"/>
      <c r="EL181" s="531"/>
      <c r="EM181" s="531"/>
      <c r="EN181" s="531"/>
      <c r="EO181" s="531"/>
      <c r="EP181" s="531"/>
      <c r="EQ181" s="531"/>
      <c r="ER181" s="531"/>
      <c r="ES181" s="531"/>
      <c r="ET181" s="531"/>
      <c r="EU181" s="531"/>
      <c r="EV181" s="531"/>
      <c r="EW181" s="531"/>
      <c r="EX181" s="531"/>
      <c r="EY181" s="531"/>
      <c r="EZ181" s="531"/>
      <c r="FA181" s="531"/>
    </row>
    <row r="182" spans="1:157" ht="15" customHeight="1">
      <c r="A182" s="486">
        <f>VLOOKUP(D182,'[18]DfE No.'!C:E,3,FALSE)</f>
        <v>256</v>
      </c>
      <c r="B182" s="486" t="str">
        <f>VLOOKUP(D182,'Adjusted Factors 22-23'!C:F,4,FALSE)</f>
        <v>Recoupment Academy</v>
      </c>
      <c r="C182" s="491">
        <v>141591</v>
      </c>
      <c r="D182" s="491">
        <v>9352159</v>
      </c>
      <c r="E182" s="492" t="s">
        <v>260</v>
      </c>
      <c r="F182" s="332">
        <v>389</v>
      </c>
      <c r="G182" s="332">
        <v>389</v>
      </c>
      <c r="H182" s="332">
        <v>0</v>
      </c>
      <c r="I182" s="125">
        <v>1237027.0759099999</v>
      </c>
      <c r="J182" s="125">
        <v>0</v>
      </c>
      <c r="K182" s="125">
        <v>0</v>
      </c>
      <c r="L182" s="125">
        <v>27260.000000000047</v>
      </c>
      <c r="M182" s="125">
        <v>0</v>
      </c>
      <c r="N182" s="125">
        <v>36579.999999999964</v>
      </c>
      <c r="O182" s="125">
        <v>0</v>
      </c>
      <c r="P182" s="125">
        <v>7480.0000000000027</v>
      </c>
      <c r="Q182" s="125">
        <v>1350.0000000000005</v>
      </c>
      <c r="R182" s="125">
        <v>15540.000000000005</v>
      </c>
      <c r="S182" s="125">
        <v>17939.999999999938</v>
      </c>
      <c r="T182" s="125">
        <v>0</v>
      </c>
      <c r="U182" s="125">
        <v>0</v>
      </c>
      <c r="V182" s="125">
        <v>0</v>
      </c>
      <c r="W182" s="125">
        <v>0</v>
      </c>
      <c r="X182" s="125">
        <v>0</v>
      </c>
      <c r="Y182" s="125">
        <v>0</v>
      </c>
      <c r="Z182" s="125">
        <v>0</v>
      </c>
      <c r="AA182" s="125">
        <v>0</v>
      </c>
      <c r="AB182" s="125">
        <v>28442.764705882277</v>
      </c>
      <c r="AC182" s="125">
        <v>0</v>
      </c>
      <c r="AD182" s="125">
        <v>0</v>
      </c>
      <c r="AE182" s="125">
        <v>171641.61904761902</v>
      </c>
      <c r="AF182" s="125">
        <v>0</v>
      </c>
      <c r="AG182" s="125">
        <v>3385.5000000000127</v>
      </c>
      <c r="AH182" s="125">
        <v>0</v>
      </c>
      <c r="AI182" s="125">
        <v>121300</v>
      </c>
      <c r="AJ182" s="125">
        <v>0</v>
      </c>
      <c r="AK182" s="125">
        <v>0</v>
      </c>
      <c r="AL182" s="125">
        <v>0</v>
      </c>
      <c r="AM182" s="125">
        <v>7102.26</v>
      </c>
      <c r="AN182" s="125">
        <v>0</v>
      </c>
      <c r="AO182" s="125">
        <v>0</v>
      </c>
      <c r="AP182" s="125">
        <v>0</v>
      </c>
      <c r="AQ182" s="125">
        <v>0</v>
      </c>
      <c r="AR182" s="125">
        <v>0</v>
      </c>
      <c r="AS182" s="125">
        <v>0</v>
      </c>
      <c r="AT182" s="125">
        <v>0</v>
      </c>
      <c r="AU182" s="125">
        <v>0</v>
      </c>
      <c r="AV182" s="125">
        <v>1237027.0759099999</v>
      </c>
      <c r="AW182" s="125">
        <v>309619.88375350123</v>
      </c>
      <c r="AX182" s="125">
        <v>128402.26</v>
      </c>
      <c r="AY182" s="125">
        <v>234711.73904761899</v>
      </c>
      <c r="AZ182" s="493">
        <v>1675049.219663501</v>
      </c>
      <c r="BA182" s="493">
        <v>1667946.959663501</v>
      </c>
      <c r="BB182" s="493">
        <v>4265</v>
      </c>
      <c r="BC182" s="493">
        <v>1659085</v>
      </c>
      <c r="BD182" s="493">
        <v>0</v>
      </c>
      <c r="BE182" s="493">
        <v>0</v>
      </c>
      <c r="BF182" s="493">
        <v>1675049.219663501</v>
      </c>
      <c r="BG182" s="125">
        <v>1675049.219663501</v>
      </c>
      <c r="BH182" s="125">
        <v>0</v>
      </c>
      <c r="BI182" s="493">
        <v>1666187.26</v>
      </c>
      <c r="BJ182" s="493">
        <v>1537785</v>
      </c>
      <c r="BK182" s="125">
        <v>1546646.959663501</v>
      </c>
      <c r="BL182" s="125">
        <v>3975.9561945077148</v>
      </c>
      <c r="BM182" s="125">
        <v>3861.638371164021</v>
      </c>
      <c r="BN182" s="126">
        <v>2.9603451270149562E-2</v>
      </c>
      <c r="BO182" s="126">
        <v>0</v>
      </c>
      <c r="BP182" s="125">
        <v>0</v>
      </c>
      <c r="BQ182" s="493">
        <v>1675049.219663501</v>
      </c>
      <c r="BR182" s="493">
        <v>4287.7813873097712</v>
      </c>
      <c r="BS182" s="493" t="s">
        <v>948</v>
      </c>
      <c r="BT182" s="493">
        <v>4306.0391250989742</v>
      </c>
      <c r="BU182" s="126">
        <v>2.4923610603493573E-2</v>
      </c>
      <c r="BV182" s="125">
        <v>0</v>
      </c>
      <c r="BW182" s="125">
        <v>1675049.219663501</v>
      </c>
      <c r="BX182" s="125">
        <v>0</v>
      </c>
      <c r="BY182" s="125">
        <v>1675049.219663501</v>
      </c>
      <c r="BZ182" s="125">
        <v>7102.26</v>
      </c>
      <c r="CA182" s="125">
        <v>1667946.959663501</v>
      </c>
      <c r="CB182" s="490">
        <f t="shared" si="8"/>
        <v>0</v>
      </c>
      <c r="CC182" s="490">
        <f t="shared" si="9"/>
        <v>0</v>
      </c>
      <c r="CD182" s="490">
        <f t="shared" si="10"/>
        <v>0</v>
      </c>
      <c r="CE182" s="490">
        <f>IF(ISERROR(VLOOKUP(A182,'20-21 Cfwds'!A:F,3,FALSE)),0,(VLOOKUP(A182,'20-21 Cfwds'!A:F,3,FALSE)))</f>
        <v>0</v>
      </c>
      <c r="CF182" s="490">
        <f>IF(ISERROR(VLOOKUP(A182,'20-21 Cfwds'!A:G,4,FALSE)),0,(VLOOKUP(A182,'20-21 Cfwds'!A:G,4,FALSE)))</f>
        <v>0</v>
      </c>
      <c r="CG182" s="490"/>
      <c r="CH182" s="490"/>
      <c r="CI182" s="531"/>
      <c r="CJ182" s="531"/>
      <c r="CK182" s="531"/>
      <c r="CL182" s="531"/>
      <c r="CM182" s="531"/>
      <c r="CN182" s="531"/>
      <c r="CO182" s="531"/>
      <c r="CP182" s="531"/>
      <c r="CQ182" s="531"/>
      <c r="CR182" s="531"/>
      <c r="CS182" s="531"/>
      <c r="CT182" s="531"/>
      <c r="CU182" s="531"/>
      <c r="CV182" s="531"/>
      <c r="CW182" s="531"/>
      <c r="CX182" s="531"/>
      <c r="CY182" s="531"/>
      <c r="CZ182" s="531"/>
      <c r="DA182" s="531"/>
      <c r="DB182" s="531"/>
      <c r="DC182" s="531"/>
      <c r="DD182" s="531"/>
      <c r="DE182" s="531"/>
      <c r="DF182" s="531"/>
      <c r="DG182" s="531"/>
      <c r="DH182" s="531"/>
      <c r="DI182" s="531"/>
      <c r="DJ182" s="531"/>
      <c r="DK182" s="531"/>
      <c r="DL182" s="531"/>
      <c r="DM182" s="531"/>
      <c r="DN182" s="531"/>
      <c r="DO182" s="531"/>
      <c r="DP182" s="531"/>
      <c r="DQ182" s="531"/>
      <c r="DR182" s="531"/>
      <c r="DS182" s="531"/>
      <c r="DT182" s="531"/>
      <c r="DU182" s="531"/>
      <c r="DV182" s="531"/>
      <c r="DW182" s="531"/>
      <c r="DX182" s="531"/>
      <c r="DY182" s="531"/>
      <c r="DZ182" s="531"/>
      <c r="EA182" s="531"/>
      <c r="EB182" s="531"/>
      <c r="EC182" s="531"/>
      <c r="ED182" s="531"/>
      <c r="EE182" s="531"/>
      <c r="EF182" s="531"/>
      <c r="EG182" s="531"/>
      <c r="EH182" s="531"/>
      <c r="EI182" s="531"/>
      <c r="EJ182" s="531"/>
      <c r="EK182" s="531"/>
      <c r="EL182" s="531"/>
      <c r="EM182" s="531"/>
      <c r="EN182" s="531"/>
      <c r="EO182" s="531"/>
      <c r="EP182" s="531"/>
      <c r="EQ182" s="531"/>
      <c r="ER182" s="531"/>
      <c r="ES182" s="531"/>
      <c r="ET182" s="531"/>
      <c r="EU182" s="531"/>
      <c r="EV182" s="531"/>
      <c r="EW182" s="531"/>
      <c r="EX182" s="531"/>
      <c r="EY182" s="531"/>
      <c r="EZ182" s="531"/>
      <c r="FA182" s="531"/>
    </row>
    <row r="183" spans="1:157" ht="15" customHeight="1">
      <c r="A183" s="486">
        <f>VLOOKUP(D183,'[18]DfE No.'!C:E,3,FALSE)</f>
        <v>279</v>
      </c>
      <c r="B183" s="486" t="str">
        <f>VLOOKUP(D183,'Adjusted Factors 22-23'!C:F,4,FALSE)</f>
        <v>Recoupment Academy</v>
      </c>
      <c r="C183" s="491">
        <v>145540</v>
      </c>
      <c r="D183" s="491">
        <v>9352167</v>
      </c>
      <c r="E183" s="492" t="s">
        <v>1126</v>
      </c>
      <c r="F183" s="332">
        <v>276</v>
      </c>
      <c r="G183" s="332">
        <v>276</v>
      </c>
      <c r="H183" s="332">
        <v>0</v>
      </c>
      <c r="I183" s="125">
        <v>877685.02043999999</v>
      </c>
      <c r="J183" s="125">
        <v>0</v>
      </c>
      <c r="K183" s="125">
        <v>0</v>
      </c>
      <c r="L183" s="125">
        <v>34780.000000000058</v>
      </c>
      <c r="M183" s="125">
        <v>0</v>
      </c>
      <c r="N183" s="125">
        <v>49560.000000000073</v>
      </c>
      <c r="O183" s="125">
        <v>0</v>
      </c>
      <c r="P183" s="125">
        <v>3739.9999999999986</v>
      </c>
      <c r="Q183" s="125">
        <v>1619.9999999999995</v>
      </c>
      <c r="R183" s="125">
        <v>10499.999999999996</v>
      </c>
      <c r="S183" s="125">
        <v>7819.9999999999964</v>
      </c>
      <c r="T183" s="125">
        <v>0</v>
      </c>
      <c r="U183" s="125">
        <v>0</v>
      </c>
      <c r="V183" s="125">
        <v>0</v>
      </c>
      <c r="W183" s="125">
        <v>0</v>
      </c>
      <c r="X183" s="125">
        <v>0</v>
      </c>
      <c r="Y183" s="125">
        <v>0</v>
      </c>
      <c r="Z183" s="125">
        <v>0</v>
      </c>
      <c r="AA183" s="125">
        <v>0</v>
      </c>
      <c r="AB183" s="125">
        <v>24461.176470588201</v>
      </c>
      <c r="AC183" s="125">
        <v>0</v>
      </c>
      <c r="AD183" s="125">
        <v>0</v>
      </c>
      <c r="AE183" s="125">
        <v>89293.443983402482</v>
      </c>
      <c r="AF183" s="125">
        <v>0</v>
      </c>
      <c r="AG183" s="125">
        <v>3181.9999999999941</v>
      </c>
      <c r="AH183" s="125">
        <v>0</v>
      </c>
      <c r="AI183" s="125">
        <v>121300</v>
      </c>
      <c r="AJ183" s="125">
        <v>0</v>
      </c>
      <c r="AK183" s="125">
        <v>0</v>
      </c>
      <c r="AL183" s="125">
        <v>0</v>
      </c>
      <c r="AM183" s="125">
        <v>4608</v>
      </c>
      <c r="AN183" s="125">
        <v>0</v>
      </c>
      <c r="AO183" s="125">
        <v>0</v>
      </c>
      <c r="AP183" s="125">
        <v>0</v>
      </c>
      <c r="AQ183" s="125">
        <v>0</v>
      </c>
      <c r="AR183" s="125">
        <v>0</v>
      </c>
      <c r="AS183" s="125">
        <v>0</v>
      </c>
      <c r="AT183" s="125">
        <v>0</v>
      </c>
      <c r="AU183" s="125">
        <v>0</v>
      </c>
      <c r="AV183" s="125">
        <v>877685.02043999999</v>
      </c>
      <c r="AW183" s="125">
        <v>224956.62045399082</v>
      </c>
      <c r="AX183" s="125">
        <v>125908</v>
      </c>
      <c r="AY183" s="125">
        <v>153298.56398340254</v>
      </c>
      <c r="AZ183" s="493">
        <v>1228549.6408939909</v>
      </c>
      <c r="BA183" s="493">
        <v>1223941.6408939909</v>
      </c>
      <c r="BB183" s="493">
        <v>4265</v>
      </c>
      <c r="BC183" s="493">
        <v>1177140</v>
      </c>
      <c r="BD183" s="493">
        <v>0</v>
      </c>
      <c r="BE183" s="493">
        <v>0</v>
      </c>
      <c r="BF183" s="493">
        <v>1228549.6408939909</v>
      </c>
      <c r="BG183" s="125">
        <v>1228549.6408939909</v>
      </c>
      <c r="BH183" s="125">
        <v>0</v>
      </c>
      <c r="BI183" s="493">
        <v>1181748</v>
      </c>
      <c r="BJ183" s="493">
        <v>1055840</v>
      </c>
      <c r="BK183" s="125">
        <v>1102641.6408939909</v>
      </c>
      <c r="BL183" s="125">
        <v>3995.078409036199</v>
      </c>
      <c r="BM183" s="125">
        <v>3771.5824915824915</v>
      </c>
      <c r="BN183" s="126">
        <v>5.9257862701534728E-2</v>
      </c>
      <c r="BO183" s="126">
        <v>0</v>
      </c>
      <c r="BP183" s="125">
        <v>0</v>
      </c>
      <c r="BQ183" s="493">
        <v>1228549.6408939909</v>
      </c>
      <c r="BR183" s="493">
        <v>4434.5711626593875</v>
      </c>
      <c r="BS183" s="493" t="s">
        <v>948</v>
      </c>
      <c r="BT183" s="493">
        <v>4451.2668148333005</v>
      </c>
      <c r="BU183" s="126">
        <v>6.0958345776867873E-2</v>
      </c>
      <c r="BV183" s="125">
        <v>0</v>
      </c>
      <c r="BW183" s="125">
        <v>1228549.6408939909</v>
      </c>
      <c r="BX183" s="125">
        <v>0</v>
      </c>
      <c r="BY183" s="125">
        <v>1228549.6408939909</v>
      </c>
      <c r="BZ183" s="125">
        <v>4608</v>
      </c>
      <c r="CA183" s="125">
        <v>1223941.6408939909</v>
      </c>
      <c r="CB183" s="490">
        <f t="shared" si="8"/>
        <v>0</v>
      </c>
      <c r="CC183" s="490">
        <f t="shared" si="9"/>
        <v>0</v>
      </c>
      <c r="CD183" s="490">
        <f t="shared" si="10"/>
        <v>0</v>
      </c>
      <c r="CE183" s="490">
        <f>IF(ISERROR(VLOOKUP(A183,'20-21 Cfwds'!A:F,3,FALSE)),0,(VLOOKUP(A183,'20-21 Cfwds'!A:F,3,FALSE)))</f>
        <v>0</v>
      </c>
      <c r="CF183" s="490">
        <f>IF(ISERROR(VLOOKUP(A183,'20-21 Cfwds'!A:G,4,FALSE)),0,(VLOOKUP(A183,'20-21 Cfwds'!A:G,4,FALSE)))</f>
        <v>0</v>
      </c>
      <c r="CG183" s="490"/>
      <c r="CH183" s="490"/>
      <c r="CI183" s="531"/>
      <c r="CJ183" s="531"/>
      <c r="CK183" s="531"/>
      <c r="CL183" s="531"/>
      <c r="CM183" s="531"/>
      <c r="CN183" s="531"/>
      <c r="CO183" s="531"/>
      <c r="CP183" s="531"/>
      <c r="CQ183" s="531"/>
      <c r="CR183" s="531"/>
      <c r="CS183" s="531"/>
      <c r="CT183" s="531"/>
      <c r="CU183" s="531"/>
      <c r="CV183" s="531"/>
      <c r="CW183" s="531"/>
      <c r="CX183" s="531"/>
      <c r="CY183" s="531"/>
      <c r="CZ183" s="531"/>
      <c r="DA183" s="531"/>
      <c r="DB183" s="531"/>
      <c r="DC183" s="531"/>
      <c r="DD183" s="531"/>
      <c r="DE183" s="531"/>
      <c r="DF183" s="531"/>
      <c r="DG183" s="531"/>
      <c r="DH183" s="531"/>
      <c r="DI183" s="531"/>
      <c r="DJ183" s="531"/>
      <c r="DK183" s="531"/>
      <c r="DL183" s="531"/>
      <c r="DM183" s="531"/>
      <c r="DN183" s="531"/>
      <c r="DO183" s="531"/>
      <c r="DP183" s="531"/>
      <c r="DQ183" s="531"/>
      <c r="DR183" s="531"/>
      <c r="DS183" s="531"/>
      <c r="DT183" s="531"/>
      <c r="DU183" s="531"/>
      <c r="DV183" s="531"/>
      <c r="DW183" s="531"/>
      <c r="DX183" s="531"/>
      <c r="DY183" s="531"/>
      <c r="DZ183" s="531"/>
      <c r="EA183" s="531"/>
      <c r="EB183" s="531"/>
      <c r="EC183" s="531"/>
      <c r="ED183" s="531"/>
      <c r="EE183" s="531"/>
      <c r="EF183" s="531"/>
      <c r="EG183" s="531"/>
      <c r="EH183" s="531"/>
      <c r="EI183" s="531"/>
      <c r="EJ183" s="531"/>
      <c r="EK183" s="531"/>
      <c r="EL183" s="531"/>
      <c r="EM183" s="531"/>
      <c r="EN183" s="531"/>
      <c r="EO183" s="531"/>
      <c r="EP183" s="531"/>
      <c r="EQ183" s="531"/>
      <c r="ER183" s="531"/>
      <c r="ES183" s="531"/>
      <c r="ET183" s="531"/>
      <c r="EU183" s="531"/>
      <c r="EV183" s="531"/>
      <c r="EW183" s="531"/>
      <c r="EX183" s="531"/>
      <c r="EY183" s="531"/>
      <c r="EZ183" s="531"/>
      <c r="FA183" s="531"/>
    </row>
    <row r="184" spans="1:157" ht="15" customHeight="1">
      <c r="A184" s="486">
        <f>VLOOKUP(D184,'[18]DfE No.'!C:E,3,FALSE)</f>
        <v>294</v>
      </c>
      <c r="B184" s="486" t="str">
        <f>VLOOKUP(D184,'Adjusted Factors 22-23'!C:F,4,FALSE)</f>
        <v>Recoupment Academy</v>
      </c>
      <c r="C184" s="491">
        <v>144329</v>
      </c>
      <c r="D184" s="491">
        <v>9352171</v>
      </c>
      <c r="E184" s="492" t="s">
        <v>282</v>
      </c>
      <c r="F184" s="332">
        <v>339</v>
      </c>
      <c r="G184" s="332">
        <v>339</v>
      </c>
      <c r="H184" s="332">
        <v>0</v>
      </c>
      <c r="I184" s="125">
        <v>1078026.1664099998</v>
      </c>
      <c r="J184" s="125">
        <v>0</v>
      </c>
      <c r="K184" s="125">
        <v>0</v>
      </c>
      <c r="L184" s="125">
        <v>41829.999999999971</v>
      </c>
      <c r="M184" s="125">
        <v>0</v>
      </c>
      <c r="N184" s="125">
        <v>56050</v>
      </c>
      <c r="O184" s="125">
        <v>0</v>
      </c>
      <c r="P184" s="125">
        <v>8139.9999999999736</v>
      </c>
      <c r="Q184" s="125">
        <v>28890.000000000044</v>
      </c>
      <c r="R184" s="125">
        <v>2939.9999999999973</v>
      </c>
      <c r="S184" s="125">
        <v>11500.000000000002</v>
      </c>
      <c r="T184" s="125">
        <v>2940.0000000000023</v>
      </c>
      <c r="U184" s="125">
        <v>0</v>
      </c>
      <c r="V184" s="125">
        <v>0</v>
      </c>
      <c r="W184" s="125">
        <v>0</v>
      </c>
      <c r="X184" s="125">
        <v>0</v>
      </c>
      <c r="Y184" s="125">
        <v>0</v>
      </c>
      <c r="Z184" s="125">
        <v>0</v>
      </c>
      <c r="AA184" s="125">
        <v>0</v>
      </c>
      <c r="AB184" s="125">
        <v>11299.999999999995</v>
      </c>
      <c r="AC184" s="125">
        <v>0</v>
      </c>
      <c r="AD184" s="125">
        <v>0</v>
      </c>
      <c r="AE184" s="125">
        <v>112346.3951120163</v>
      </c>
      <c r="AF184" s="125">
        <v>0</v>
      </c>
      <c r="AG184" s="125">
        <v>0</v>
      </c>
      <c r="AH184" s="125">
        <v>0</v>
      </c>
      <c r="AI184" s="125">
        <v>121300</v>
      </c>
      <c r="AJ184" s="125">
        <v>0</v>
      </c>
      <c r="AK184" s="125">
        <v>0</v>
      </c>
      <c r="AL184" s="125">
        <v>1000</v>
      </c>
      <c r="AM184" s="125">
        <v>4992</v>
      </c>
      <c r="AN184" s="125">
        <v>0</v>
      </c>
      <c r="AO184" s="125">
        <v>0</v>
      </c>
      <c r="AP184" s="125">
        <v>0</v>
      </c>
      <c r="AQ184" s="125">
        <v>0</v>
      </c>
      <c r="AR184" s="125">
        <v>0</v>
      </c>
      <c r="AS184" s="125">
        <v>0</v>
      </c>
      <c r="AT184" s="125">
        <v>0</v>
      </c>
      <c r="AU184" s="125">
        <v>0</v>
      </c>
      <c r="AV184" s="125">
        <v>1078026.1664099998</v>
      </c>
      <c r="AW184" s="125">
        <v>275936.3951120163</v>
      </c>
      <c r="AX184" s="125">
        <v>127292</v>
      </c>
      <c r="AY184" s="125">
        <v>198486.51511201629</v>
      </c>
      <c r="AZ184" s="493">
        <v>1481254.5615220161</v>
      </c>
      <c r="BA184" s="493">
        <v>1475262.5615220161</v>
      </c>
      <c r="BB184" s="493">
        <v>4265</v>
      </c>
      <c r="BC184" s="493">
        <v>1445835</v>
      </c>
      <c r="BD184" s="493">
        <v>0</v>
      </c>
      <c r="BE184" s="493">
        <v>0</v>
      </c>
      <c r="BF184" s="493">
        <v>1481254.5615220161</v>
      </c>
      <c r="BG184" s="125">
        <v>1481254.5615220161</v>
      </c>
      <c r="BH184" s="125">
        <v>0</v>
      </c>
      <c r="BI184" s="493">
        <v>1451827</v>
      </c>
      <c r="BJ184" s="493">
        <v>1325535</v>
      </c>
      <c r="BK184" s="125">
        <v>1354962.5615220161</v>
      </c>
      <c r="BL184" s="125">
        <v>3996.9397095044724</v>
      </c>
      <c r="BM184" s="125">
        <v>3930.8726583090379</v>
      </c>
      <c r="BN184" s="126">
        <v>1.6807222451173186E-2</v>
      </c>
      <c r="BO184" s="126">
        <v>1.6927775488268133E-3</v>
      </c>
      <c r="BP184" s="125">
        <v>2255.7375213328396</v>
      </c>
      <c r="BQ184" s="493">
        <v>1483510.299043349</v>
      </c>
      <c r="BR184" s="493">
        <v>4358.4610591249229</v>
      </c>
      <c r="BS184" s="493" t="s">
        <v>948</v>
      </c>
      <c r="BT184" s="493">
        <v>4376.1365753491118</v>
      </c>
      <c r="BU184" s="126">
        <v>1.7926121234519643E-2</v>
      </c>
      <c r="BV184" s="125">
        <v>0</v>
      </c>
      <c r="BW184" s="125">
        <v>1483510.299043349</v>
      </c>
      <c r="BX184" s="125">
        <v>0</v>
      </c>
      <c r="BY184" s="125">
        <v>1483510.299043349</v>
      </c>
      <c r="BZ184" s="125">
        <v>4992</v>
      </c>
      <c r="CA184" s="125">
        <v>1478518.299043349</v>
      </c>
      <c r="CB184" s="490">
        <f t="shared" si="8"/>
        <v>0</v>
      </c>
      <c r="CC184" s="490">
        <f t="shared" si="9"/>
        <v>0</v>
      </c>
      <c r="CD184" s="490">
        <f t="shared" si="10"/>
        <v>0</v>
      </c>
      <c r="CE184" s="490">
        <f>IF(ISERROR(VLOOKUP(A184,'20-21 Cfwds'!A:F,3,FALSE)),0,(VLOOKUP(A184,'20-21 Cfwds'!A:F,3,FALSE)))</f>
        <v>0</v>
      </c>
      <c r="CF184" s="490">
        <f>IF(ISERROR(VLOOKUP(A184,'20-21 Cfwds'!A:G,4,FALSE)),0,(VLOOKUP(A184,'20-21 Cfwds'!A:G,4,FALSE)))</f>
        <v>0</v>
      </c>
      <c r="CG184" s="490"/>
      <c r="CH184" s="490"/>
      <c r="CI184" s="531"/>
      <c r="CJ184" s="531"/>
      <c r="CK184" s="531"/>
      <c r="CL184" s="531"/>
      <c r="CM184" s="531"/>
      <c r="CN184" s="531"/>
      <c r="CO184" s="531"/>
      <c r="CP184" s="531"/>
      <c r="CQ184" s="531"/>
      <c r="CR184" s="531"/>
      <c r="CS184" s="531"/>
      <c r="CT184" s="531"/>
      <c r="CU184" s="531"/>
      <c r="CV184" s="531"/>
      <c r="CW184" s="531"/>
      <c r="CX184" s="531"/>
      <c r="CY184" s="531"/>
      <c r="CZ184" s="531"/>
      <c r="DA184" s="531"/>
      <c r="DB184" s="531"/>
      <c r="DC184" s="531"/>
      <c r="DD184" s="531"/>
      <c r="DE184" s="531"/>
      <c r="DF184" s="531"/>
      <c r="DG184" s="531"/>
      <c r="DH184" s="531"/>
      <c r="DI184" s="531"/>
      <c r="DJ184" s="531"/>
      <c r="DK184" s="531"/>
      <c r="DL184" s="531"/>
      <c r="DM184" s="531"/>
      <c r="DN184" s="531"/>
      <c r="DO184" s="531"/>
      <c r="DP184" s="531"/>
      <c r="DQ184" s="531"/>
      <c r="DR184" s="531"/>
      <c r="DS184" s="531"/>
      <c r="DT184" s="531"/>
      <c r="DU184" s="531"/>
      <c r="DV184" s="531"/>
      <c r="DW184" s="531"/>
      <c r="DX184" s="531"/>
      <c r="DY184" s="531"/>
      <c r="DZ184" s="531"/>
      <c r="EA184" s="531"/>
      <c r="EB184" s="531"/>
      <c r="EC184" s="531"/>
      <c r="ED184" s="531"/>
      <c r="EE184" s="531"/>
      <c r="EF184" s="531"/>
      <c r="EG184" s="531"/>
      <c r="EH184" s="531"/>
      <c r="EI184" s="531"/>
      <c r="EJ184" s="531"/>
      <c r="EK184" s="531"/>
      <c r="EL184" s="531"/>
      <c r="EM184" s="531"/>
      <c r="EN184" s="531"/>
      <c r="EO184" s="531"/>
      <c r="EP184" s="531"/>
      <c r="EQ184" s="531"/>
      <c r="ER184" s="531"/>
      <c r="ES184" s="531"/>
      <c r="ET184" s="531"/>
      <c r="EU184" s="531"/>
      <c r="EV184" s="531"/>
      <c r="EW184" s="531"/>
      <c r="EX184" s="531"/>
      <c r="EY184" s="531"/>
      <c r="EZ184" s="531"/>
      <c r="FA184" s="531"/>
    </row>
    <row r="185" spans="1:157" ht="15" customHeight="1">
      <c r="A185" s="486">
        <f>VLOOKUP(D185,'[18]DfE No.'!C:E,3,FALSE)</f>
        <v>293</v>
      </c>
      <c r="B185" s="486" t="str">
        <f>VLOOKUP(D185,'Adjusted Factors 22-23'!C:F,4,FALSE)</f>
        <v>Recoupment Academy</v>
      </c>
      <c r="C185" s="491">
        <v>144213</v>
      </c>
      <c r="D185" s="491">
        <v>9352172</v>
      </c>
      <c r="E185" s="492" t="s">
        <v>1017</v>
      </c>
      <c r="F185" s="332">
        <v>267</v>
      </c>
      <c r="G185" s="332">
        <v>267</v>
      </c>
      <c r="H185" s="332">
        <v>0</v>
      </c>
      <c r="I185" s="125">
        <v>849064.85672999988</v>
      </c>
      <c r="J185" s="125">
        <v>0</v>
      </c>
      <c r="K185" s="125">
        <v>0</v>
      </c>
      <c r="L185" s="125">
        <v>35249.999999999956</v>
      </c>
      <c r="M185" s="125">
        <v>0</v>
      </c>
      <c r="N185" s="125">
        <v>44249.999999999942</v>
      </c>
      <c r="O185" s="125">
        <v>0</v>
      </c>
      <c r="P185" s="125">
        <v>6820.0000000000191</v>
      </c>
      <c r="Q185" s="125">
        <v>24029.999999999975</v>
      </c>
      <c r="R185" s="125">
        <v>1260.0000000000025</v>
      </c>
      <c r="S185" s="125">
        <v>10119.999999999993</v>
      </c>
      <c r="T185" s="125">
        <v>1470.000000000003</v>
      </c>
      <c r="U185" s="125">
        <v>0</v>
      </c>
      <c r="V185" s="125">
        <v>0</v>
      </c>
      <c r="W185" s="125">
        <v>0</v>
      </c>
      <c r="X185" s="125">
        <v>0</v>
      </c>
      <c r="Y185" s="125">
        <v>0</v>
      </c>
      <c r="Z185" s="125">
        <v>0</v>
      </c>
      <c r="AA185" s="125">
        <v>0</v>
      </c>
      <c r="AB185" s="125">
        <v>33899.999999999927</v>
      </c>
      <c r="AC185" s="125">
        <v>0</v>
      </c>
      <c r="AD185" s="125">
        <v>0</v>
      </c>
      <c r="AE185" s="125">
        <v>84291.928268925345</v>
      </c>
      <c r="AF185" s="125">
        <v>0</v>
      </c>
      <c r="AG185" s="125">
        <v>0</v>
      </c>
      <c r="AH185" s="125">
        <v>0</v>
      </c>
      <c r="AI185" s="125">
        <v>121300</v>
      </c>
      <c r="AJ185" s="125">
        <v>0</v>
      </c>
      <c r="AK185" s="125">
        <v>0</v>
      </c>
      <c r="AL185" s="125">
        <v>0</v>
      </c>
      <c r="AM185" s="125">
        <v>4377.6000000000004</v>
      </c>
      <c r="AN185" s="125">
        <v>0</v>
      </c>
      <c r="AO185" s="125">
        <v>0</v>
      </c>
      <c r="AP185" s="125">
        <v>0</v>
      </c>
      <c r="AQ185" s="125">
        <v>0</v>
      </c>
      <c r="AR185" s="125">
        <v>0</v>
      </c>
      <c r="AS185" s="125">
        <v>0</v>
      </c>
      <c r="AT185" s="125">
        <v>0</v>
      </c>
      <c r="AU185" s="125">
        <v>0</v>
      </c>
      <c r="AV185" s="125">
        <v>849064.85672999988</v>
      </c>
      <c r="AW185" s="125">
        <v>241391.92826892517</v>
      </c>
      <c r="AX185" s="125">
        <v>125677.6</v>
      </c>
      <c r="AY185" s="125">
        <v>155887.04826892528</v>
      </c>
      <c r="AZ185" s="493">
        <v>1216134.384998925</v>
      </c>
      <c r="BA185" s="493">
        <v>1211756.7849989249</v>
      </c>
      <c r="BB185" s="493">
        <v>4265</v>
      </c>
      <c r="BC185" s="493">
        <v>1138755</v>
      </c>
      <c r="BD185" s="493">
        <v>0</v>
      </c>
      <c r="BE185" s="493">
        <v>0</v>
      </c>
      <c r="BF185" s="493">
        <v>1216134.384998925</v>
      </c>
      <c r="BG185" s="125">
        <v>1216134.3849989253</v>
      </c>
      <c r="BH185" s="125">
        <v>0</v>
      </c>
      <c r="BI185" s="493">
        <v>1143132.6000000001</v>
      </c>
      <c r="BJ185" s="493">
        <v>1017455.0000000001</v>
      </c>
      <c r="BK185" s="125">
        <v>1090456.7849989249</v>
      </c>
      <c r="BL185" s="125">
        <v>4084.1078089847374</v>
      </c>
      <c r="BM185" s="125">
        <v>3848.5674068441062</v>
      </c>
      <c r="BN185" s="126">
        <v>6.1202098661896243E-2</v>
      </c>
      <c r="BO185" s="126">
        <v>0</v>
      </c>
      <c r="BP185" s="125">
        <v>0</v>
      </c>
      <c r="BQ185" s="493">
        <v>1216134.384998925</v>
      </c>
      <c r="BR185" s="493">
        <v>4538.4149250896062</v>
      </c>
      <c r="BS185" s="493" t="s">
        <v>948</v>
      </c>
      <c r="BT185" s="493">
        <v>4554.8104307075846</v>
      </c>
      <c r="BU185" s="126">
        <v>5.2787512912980006E-2</v>
      </c>
      <c r="BV185" s="125">
        <v>0</v>
      </c>
      <c r="BW185" s="125">
        <v>1216134.384998925</v>
      </c>
      <c r="BX185" s="125">
        <v>0</v>
      </c>
      <c r="BY185" s="125">
        <v>1216134.384998925</v>
      </c>
      <c r="BZ185" s="125">
        <v>4377.6000000000004</v>
      </c>
      <c r="CA185" s="125">
        <v>1211756.7849989249</v>
      </c>
      <c r="CB185" s="490">
        <f t="shared" si="8"/>
        <v>0</v>
      </c>
      <c r="CC185" s="490">
        <f t="shared" si="9"/>
        <v>0</v>
      </c>
      <c r="CD185" s="490">
        <f t="shared" si="10"/>
        <v>0</v>
      </c>
      <c r="CE185" s="490">
        <f>IF(ISERROR(VLOOKUP(A185,'20-21 Cfwds'!A:F,3,FALSE)),0,(VLOOKUP(A185,'20-21 Cfwds'!A:F,3,FALSE)))</f>
        <v>0</v>
      </c>
      <c r="CF185" s="490">
        <f>IF(ISERROR(VLOOKUP(A185,'20-21 Cfwds'!A:G,4,FALSE)),0,(VLOOKUP(A185,'20-21 Cfwds'!A:G,4,FALSE)))</f>
        <v>0</v>
      </c>
      <c r="CG185" s="490"/>
      <c r="CH185" s="490"/>
      <c r="CI185" s="531"/>
      <c r="CJ185" s="531"/>
      <c r="CK185" s="531"/>
      <c r="CL185" s="531"/>
      <c r="CM185" s="531"/>
      <c r="CN185" s="531"/>
      <c r="CO185" s="531"/>
      <c r="CP185" s="531"/>
      <c r="CQ185" s="531"/>
      <c r="CR185" s="531"/>
      <c r="CS185" s="531"/>
      <c r="CT185" s="531"/>
      <c r="CU185" s="531"/>
      <c r="CV185" s="531"/>
      <c r="CW185" s="531"/>
      <c r="CX185" s="531"/>
      <c r="CY185" s="531"/>
      <c r="CZ185" s="531"/>
      <c r="DA185" s="531"/>
      <c r="DB185" s="531"/>
      <c r="DC185" s="531"/>
      <c r="DD185" s="531"/>
      <c r="DE185" s="531"/>
      <c r="DF185" s="531"/>
      <c r="DG185" s="531"/>
      <c r="DH185" s="531"/>
      <c r="DI185" s="531"/>
      <c r="DJ185" s="531"/>
      <c r="DK185" s="531"/>
      <c r="DL185" s="531"/>
      <c r="DM185" s="531"/>
      <c r="DN185" s="531"/>
      <c r="DO185" s="531"/>
      <c r="DP185" s="531"/>
      <c r="DQ185" s="531"/>
      <c r="DR185" s="531"/>
      <c r="DS185" s="531"/>
      <c r="DT185" s="531"/>
      <c r="DU185" s="531"/>
      <c r="DV185" s="531"/>
      <c r="DW185" s="531"/>
      <c r="DX185" s="531"/>
      <c r="DY185" s="531"/>
      <c r="DZ185" s="531"/>
      <c r="EA185" s="531"/>
      <c r="EB185" s="531"/>
      <c r="EC185" s="531"/>
      <c r="ED185" s="531"/>
      <c r="EE185" s="531"/>
      <c r="EF185" s="531"/>
      <c r="EG185" s="531"/>
      <c r="EH185" s="531"/>
      <c r="EI185" s="531"/>
      <c r="EJ185" s="531"/>
      <c r="EK185" s="531"/>
      <c r="EL185" s="531"/>
      <c r="EM185" s="531"/>
      <c r="EN185" s="531"/>
      <c r="EO185" s="531"/>
      <c r="EP185" s="531"/>
      <c r="EQ185" s="531"/>
      <c r="ER185" s="531"/>
      <c r="ES185" s="531"/>
      <c r="ET185" s="531"/>
      <c r="EU185" s="531"/>
      <c r="EV185" s="531"/>
      <c r="EW185" s="531"/>
      <c r="EX185" s="531"/>
      <c r="EY185" s="531"/>
      <c r="EZ185" s="531"/>
      <c r="FA185" s="531"/>
    </row>
    <row r="186" spans="1:157" ht="15" customHeight="1">
      <c r="A186" s="486">
        <f>VLOOKUP(D186,'[18]DfE No.'!C:E,3,FALSE)</f>
        <v>300</v>
      </c>
      <c r="B186" s="486" t="str">
        <f>VLOOKUP(D186,'Adjusted Factors 22-23'!C:F,4,FALSE)</f>
        <v>Recoupment Academy</v>
      </c>
      <c r="C186" s="491">
        <v>148750</v>
      </c>
      <c r="D186" s="491">
        <v>9352176</v>
      </c>
      <c r="E186" s="492" t="s">
        <v>284</v>
      </c>
      <c r="F186" s="332">
        <v>555</v>
      </c>
      <c r="G186" s="332">
        <v>555</v>
      </c>
      <c r="H186" s="332">
        <v>0</v>
      </c>
      <c r="I186" s="125">
        <v>1764910.0954499999</v>
      </c>
      <c r="J186" s="125">
        <v>0</v>
      </c>
      <c r="K186" s="125">
        <v>0</v>
      </c>
      <c r="L186" s="125">
        <v>90710.000000000073</v>
      </c>
      <c r="M186" s="125">
        <v>0</v>
      </c>
      <c r="N186" s="125">
        <v>119770.00000000009</v>
      </c>
      <c r="O186" s="125">
        <v>0</v>
      </c>
      <c r="P186" s="125">
        <v>23225.543478260894</v>
      </c>
      <c r="Q186" s="125">
        <v>32304.619565217461</v>
      </c>
      <c r="R186" s="125">
        <v>4645.108695652184</v>
      </c>
      <c r="S186" s="125">
        <v>63825</v>
      </c>
      <c r="T186" s="125">
        <v>49758.967391304446</v>
      </c>
      <c r="U186" s="125">
        <v>0</v>
      </c>
      <c r="V186" s="125">
        <v>0</v>
      </c>
      <c r="W186" s="125">
        <v>0</v>
      </c>
      <c r="X186" s="125">
        <v>0</v>
      </c>
      <c r="Y186" s="125">
        <v>0</v>
      </c>
      <c r="Z186" s="125">
        <v>0</v>
      </c>
      <c r="AA186" s="125">
        <v>0</v>
      </c>
      <c r="AB186" s="125">
        <v>55488.58024691356</v>
      </c>
      <c r="AC186" s="125">
        <v>0</v>
      </c>
      <c r="AD186" s="125">
        <v>0</v>
      </c>
      <c r="AE186" s="125">
        <v>200154.25531914894</v>
      </c>
      <c r="AF186" s="125">
        <v>0</v>
      </c>
      <c r="AG186" s="125">
        <v>22847.500000000258</v>
      </c>
      <c r="AH186" s="125">
        <v>0</v>
      </c>
      <c r="AI186" s="125">
        <v>121300</v>
      </c>
      <c r="AJ186" s="125">
        <v>0</v>
      </c>
      <c r="AK186" s="125">
        <v>0</v>
      </c>
      <c r="AL186" s="125">
        <v>0</v>
      </c>
      <c r="AM186" s="125">
        <v>51200</v>
      </c>
      <c r="AN186" s="125">
        <v>0</v>
      </c>
      <c r="AO186" s="125">
        <v>0</v>
      </c>
      <c r="AP186" s="125">
        <v>0</v>
      </c>
      <c r="AQ186" s="125">
        <v>0</v>
      </c>
      <c r="AR186" s="125">
        <v>0</v>
      </c>
      <c r="AS186" s="125">
        <v>0</v>
      </c>
      <c r="AT186" s="125">
        <v>0</v>
      </c>
      <c r="AU186" s="125">
        <v>0</v>
      </c>
      <c r="AV186" s="125">
        <v>1764910.0954499999</v>
      </c>
      <c r="AW186" s="125">
        <v>662729.57469649776</v>
      </c>
      <c r="AX186" s="125">
        <v>172500</v>
      </c>
      <c r="AY186" s="125">
        <v>402268.99488436652</v>
      </c>
      <c r="AZ186" s="493">
        <v>2600139.6701464979</v>
      </c>
      <c r="BA186" s="493">
        <v>2548939.6701464979</v>
      </c>
      <c r="BB186" s="493">
        <v>4265</v>
      </c>
      <c r="BC186" s="493">
        <v>2367075</v>
      </c>
      <c r="BD186" s="493">
        <v>0</v>
      </c>
      <c r="BE186" s="493">
        <v>0</v>
      </c>
      <c r="BF186" s="493">
        <v>2600139.6701464979</v>
      </c>
      <c r="BG186" s="125">
        <v>2600139.6701464984</v>
      </c>
      <c r="BH186" s="125">
        <v>0</v>
      </c>
      <c r="BI186" s="493">
        <v>2418275</v>
      </c>
      <c r="BJ186" s="493">
        <v>2245775</v>
      </c>
      <c r="BK186" s="125">
        <v>2427639.6701464979</v>
      </c>
      <c r="BL186" s="125">
        <v>4374.125531795492</v>
      </c>
      <c r="BM186" s="125">
        <v>4285.6374404411763</v>
      </c>
      <c r="BN186" s="126">
        <v>2.0647591538962853E-2</v>
      </c>
      <c r="BO186" s="126">
        <v>0</v>
      </c>
      <c r="BP186" s="125">
        <v>0</v>
      </c>
      <c r="BQ186" s="493">
        <v>2600139.6701464979</v>
      </c>
      <c r="BR186" s="493">
        <v>4592.6840903540506</v>
      </c>
      <c r="BS186" s="493" t="s">
        <v>948</v>
      </c>
      <c r="BT186" s="493">
        <v>4684.9363426063028</v>
      </c>
      <c r="BU186" s="126">
        <v>1.7859674549377536E-2</v>
      </c>
      <c r="BV186" s="125">
        <v>0</v>
      </c>
      <c r="BW186" s="125">
        <v>2600139.6701464979</v>
      </c>
      <c r="BX186" s="125">
        <v>0</v>
      </c>
      <c r="BY186" s="125">
        <v>2600139.6701464979</v>
      </c>
      <c r="BZ186" s="125">
        <v>51200</v>
      </c>
      <c r="CA186" s="125">
        <v>2548939.6701464979</v>
      </c>
      <c r="CB186" s="490">
        <f t="shared" si="8"/>
        <v>0</v>
      </c>
      <c r="CC186" s="490">
        <f t="shared" si="9"/>
        <v>0</v>
      </c>
      <c r="CD186" s="490">
        <f t="shared" si="10"/>
        <v>0</v>
      </c>
      <c r="CE186" s="490">
        <f>IF(ISERROR(VLOOKUP(A186,'20-21 Cfwds'!A:F,3,FALSE)),0,(VLOOKUP(A186,'20-21 Cfwds'!A:F,3,FALSE)))</f>
        <v>274038.80000000214</v>
      </c>
      <c r="CF186" s="490">
        <f>IF(ISERROR(VLOOKUP(A186,'20-21 Cfwds'!A:G,4,FALSE)),0,(VLOOKUP(A186,'20-21 Cfwds'!A:G,4,FALSE)))</f>
        <v>11563.45</v>
      </c>
      <c r="CG186" s="490"/>
      <c r="CH186" s="490"/>
      <c r="CI186" s="531"/>
      <c r="CJ186" s="531"/>
      <c r="CK186" s="531"/>
      <c r="CL186" s="531"/>
      <c r="CM186" s="531"/>
      <c r="CN186" s="531"/>
      <c r="CO186" s="531"/>
      <c r="CP186" s="531"/>
      <c r="CQ186" s="531"/>
      <c r="CR186" s="531"/>
      <c r="CS186" s="531"/>
      <c r="CT186" s="531"/>
      <c r="CU186" s="531"/>
      <c r="CV186" s="531"/>
      <c r="CW186" s="531"/>
      <c r="CX186" s="531"/>
      <c r="CY186" s="531"/>
      <c r="CZ186" s="531"/>
      <c r="DA186" s="531"/>
      <c r="DB186" s="531"/>
      <c r="DC186" s="531"/>
      <c r="DD186" s="531"/>
      <c r="DE186" s="531"/>
      <c r="DF186" s="531"/>
      <c r="DG186" s="531"/>
      <c r="DH186" s="531"/>
      <c r="DI186" s="531"/>
      <c r="DJ186" s="531"/>
      <c r="DK186" s="531"/>
      <c r="DL186" s="531"/>
      <c r="DM186" s="531"/>
      <c r="DN186" s="531"/>
      <c r="DO186" s="531"/>
      <c r="DP186" s="531"/>
      <c r="DQ186" s="531"/>
      <c r="DR186" s="531"/>
      <c r="DS186" s="531"/>
      <c r="DT186" s="531"/>
      <c r="DU186" s="531"/>
      <c r="DV186" s="531"/>
      <c r="DW186" s="531"/>
      <c r="DX186" s="531"/>
      <c r="DY186" s="531"/>
      <c r="DZ186" s="531"/>
      <c r="EA186" s="531"/>
      <c r="EB186" s="531"/>
      <c r="EC186" s="531"/>
      <c r="ED186" s="531"/>
      <c r="EE186" s="531"/>
      <c r="EF186" s="531"/>
      <c r="EG186" s="531"/>
      <c r="EH186" s="531"/>
      <c r="EI186" s="531"/>
      <c r="EJ186" s="531"/>
      <c r="EK186" s="531"/>
      <c r="EL186" s="531"/>
      <c r="EM186" s="531"/>
      <c r="EN186" s="531"/>
      <c r="EO186" s="531"/>
      <c r="EP186" s="531"/>
      <c r="EQ186" s="531"/>
      <c r="ER186" s="531"/>
      <c r="ES186" s="531"/>
      <c r="ET186" s="531"/>
      <c r="EU186" s="531"/>
      <c r="EV186" s="531"/>
      <c r="EW186" s="531"/>
      <c r="EX186" s="531"/>
      <c r="EY186" s="531"/>
      <c r="EZ186" s="531"/>
      <c r="FA186" s="531"/>
    </row>
    <row r="187" spans="1:157" ht="15" customHeight="1">
      <c r="A187" s="486">
        <f>VLOOKUP(D187,'[18]DfE No.'!C:E,3,FALSE)</f>
        <v>260</v>
      </c>
      <c r="B187" s="486" t="str">
        <f>VLOOKUP(D187,'Adjusted Factors 22-23'!C:F,4,FALSE)</f>
        <v>Recoupment Academy</v>
      </c>
      <c r="C187" s="491">
        <v>144216</v>
      </c>
      <c r="D187" s="491">
        <v>9352185</v>
      </c>
      <c r="E187" s="492" t="s">
        <v>263</v>
      </c>
      <c r="F187" s="332">
        <v>356</v>
      </c>
      <c r="G187" s="332">
        <v>356</v>
      </c>
      <c r="H187" s="332">
        <v>0</v>
      </c>
      <c r="I187" s="125">
        <v>1132086.4756399998</v>
      </c>
      <c r="J187" s="125">
        <v>0</v>
      </c>
      <c r="K187" s="125">
        <v>0</v>
      </c>
      <c r="L187" s="125">
        <v>81779.999999999956</v>
      </c>
      <c r="M187" s="125">
        <v>0</v>
      </c>
      <c r="N187" s="125">
        <v>106200.00000000003</v>
      </c>
      <c r="O187" s="125">
        <v>0</v>
      </c>
      <c r="P187" s="125">
        <v>880.00000000000193</v>
      </c>
      <c r="Q187" s="125">
        <v>6750</v>
      </c>
      <c r="R187" s="125">
        <v>25200.000000000058</v>
      </c>
      <c r="S187" s="125">
        <v>24379.999999999996</v>
      </c>
      <c r="T187" s="125">
        <v>73990.000000000087</v>
      </c>
      <c r="U187" s="125">
        <v>0</v>
      </c>
      <c r="V187" s="125">
        <v>0</v>
      </c>
      <c r="W187" s="125">
        <v>0</v>
      </c>
      <c r="X187" s="125">
        <v>0</v>
      </c>
      <c r="Y187" s="125">
        <v>0</v>
      </c>
      <c r="Z187" s="125">
        <v>0</v>
      </c>
      <c r="AA187" s="125">
        <v>0</v>
      </c>
      <c r="AB187" s="125">
        <v>28922.09150326805</v>
      </c>
      <c r="AC187" s="125">
        <v>0</v>
      </c>
      <c r="AD187" s="125">
        <v>0</v>
      </c>
      <c r="AE187" s="125">
        <v>109344.56375838927</v>
      </c>
      <c r="AF187" s="125">
        <v>0</v>
      </c>
      <c r="AG187" s="125">
        <v>0</v>
      </c>
      <c r="AH187" s="125">
        <v>0</v>
      </c>
      <c r="AI187" s="125">
        <v>121300</v>
      </c>
      <c r="AJ187" s="125">
        <v>0</v>
      </c>
      <c r="AK187" s="125">
        <v>0</v>
      </c>
      <c r="AL187" s="125">
        <v>0</v>
      </c>
      <c r="AM187" s="125">
        <v>4004.75</v>
      </c>
      <c r="AN187" s="125">
        <v>0</v>
      </c>
      <c r="AO187" s="125">
        <v>0</v>
      </c>
      <c r="AP187" s="125">
        <v>0</v>
      </c>
      <c r="AQ187" s="125">
        <v>0</v>
      </c>
      <c r="AR187" s="125">
        <v>0</v>
      </c>
      <c r="AS187" s="125">
        <v>0</v>
      </c>
      <c r="AT187" s="125">
        <v>0</v>
      </c>
      <c r="AU187" s="125">
        <v>0</v>
      </c>
      <c r="AV187" s="125">
        <v>1132086.4756399998</v>
      </c>
      <c r="AW187" s="125">
        <v>457446.65526165743</v>
      </c>
      <c r="AX187" s="125">
        <v>125304.75</v>
      </c>
      <c r="AY187" s="125">
        <v>278929.68375838932</v>
      </c>
      <c r="AZ187" s="493">
        <v>1714837.8809016573</v>
      </c>
      <c r="BA187" s="493">
        <v>1710833.1309016573</v>
      </c>
      <c r="BB187" s="493">
        <v>4265</v>
      </c>
      <c r="BC187" s="493">
        <v>1518340</v>
      </c>
      <c r="BD187" s="493">
        <v>0</v>
      </c>
      <c r="BE187" s="493">
        <v>0</v>
      </c>
      <c r="BF187" s="493">
        <v>1714837.8809016573</v>
      </c>
      <c r="BG187" s="125">
        <v>1714837.8809016573</v>
      </c>
      <c r="BH187" s="125">
        <v>0</v>
      </c>
      <c r="BI187" s="493">
        <v>1522344.75</v>
      </c>
      <c r="BJ187" s="493">
        <v>1397040</v>
      </c>
      <c r="BK187" s="125">
        <v>1589533.1309016573</v>
      </c>
      <c r="BL187" s="125">
        <v>4464.9807047799359</v>
      </c>
      <c r="BM187" s="125">
        <v>4274.7587371428572</v>
      </c>
      <c r="BN187" s="126">
        <v>4.4498878026556971E-2</v>
      </c>
      <c r="BO187" s="126">
        <v>0</v>
      </c>
      <c r="BP187" s="125">
        <v>0</v>
      </c>
      <c r="BQ187" s="493">
        <v>1714837.8809016573</v>
      </c>
      <c r="BR187" s="493">
        <v>4805.711041858588</v>
      </c>
      <c r="BS187" s="493" t="s">
        <v>948</v>
      </c>
      <c r="BT187" s="493">
        <v>4816.9603396113971</v>
      </c>
      <c r="BU187" s="126">
        <v>3.9757626486237818E-2</v>
      </c>
      <c r="BV187" s="125">
        <v>0</v>
      </c>
      <c r="BW187" s="125">
        <v>1714837.8809016573</v>
      </c>
      <c r="BX187" s="125">
        <v>0</v>
      </c>
      <c r="BY187" s="125">
        <v>1714837.8809016573</v>
      </c>
      <c r="BZ187" s="125">
        <v>4004.75</v>
      </c>
      <c r="CA187" s="125">
        <v>1710833.1309016573</v>
      </c>
      <c r="CB187" s="490">
        <f t="shared" si="8"/>
        <v>0</v>
      </c>
      <c r="CC187" s="490">
        <f t="shared" si="9"/>
        <v>0</v>
      </c>
      <c r="CD187" s="490">
        <f t="shared" si="10"/>
        <v>0</v>
      </c>
      <c r="CE187" s="490">
        <f>IF(ISERROR(VLOOKUP(A187,'20-21 Cfwds'!A:F,3,FALSE)),0,(VLOOKUP(A187,'20-21 Cfwds'!A:F,3,FALSE)))</f>
        <v>0</v>
      </c>
      <c r="CF187" s="490">
        <f>IF(ISERROR(VLOOKUP(A187,'20-21 Cfwds'!A:G,4,FALSE)),0,(VLOOKUP(A187,'20-21 Cfwds'!A:G,4,FALSE)))</f>
        <v>0</v>
      </c>
      <c r="CG187" s="490"/>
      <c r="CH187" s="490"/>
      <c r="CI187" s="531"/>
      <c r="CJ187" s="531"/>
      <c r="CK187" s="531"/>
      <c r="CL187" s="531"/>
      <c r="CM187" s="531"/>
      <c r="CN187" s="531"/>
      <c r="CO187" s="531"/>
      <c r="CP187" s="531"/>
      <c r="CQ187" s="531"/>
      <c r="CR187" s="531"/>
      <c r="CS187" s="531"/>
      <c r="CT187" s="531"/>
      <c r="CU187" s="531"/>
      <c r="CV187" s="531"/>
      <c r="CW187" s="531"/>
      <c r="CX187" s="531"/>
      <c r="CY187" s="531"/>
      <c r="CZ187" s="531"/>
      <c r="DA187" s="531"/>
      <c r="DB187" s="531"/>
      <c r="DC187" s="531"/>
      <c r="DD187" s="531"/>
      <c r="DE187" s="531"/>
      <c r="DF187" s="531"/>
      <c r="DG187" s="531"/>
      <c r="DH187" s="531"/>
      <c r="DI187" s="531"/>
      <c r="DJ187" s="531"/>
      <c r="DK187" s="531"/>
      <c r="DL187" s="531"/>
      <c r="DM187" s="531"/>
      <c r="DN187" s="531"/>
      <c r="DO187" s="531"/>
      <c r="DP187" s="531"/>
      <c r="DQ187" s="531"/>
      <c r="DR187" s="531"/>
      <c r="DS187" s="531"/>
      <c r="DT187" s="531"/>
      <c r="DU187" s="531"/>
      <c r="DV187" s="531"/>
      <c r="DW187" s="531"/>
      <c r="DX187" s="531"/>
      <c r="DY187" s="531"/>
      <c r="DZ187" s="531"/>
      <c r="EA187" s="531"/>
      <c r="EB187" s="531"/>
      <c r="EC187" s="531"/>
      <c r="ED187" s="531"/>
      <c r="EE187" s="531"/>
      <c r="EF187" s="531"/>
      <c r="EG187" s="531"/>
      <c r="EH187" s="531"/>
      <c r="EI187" s="531"/>
      <c r="EJ187" s="531"/>
      <c r="EK187" s="531"/>
      <c r="EL187" s="531"/>
      <c r="EM187" s="531"/>
      <c r="EN187" s="531"/>
      <c r="EO187" s="531"/>
      <c r="EP187" s="531"/>
      <c r="EQ187" s="531"/>
      <c r="ER187" s="531"/>
      <c r="ES187" s="531"/>
      <c r="ET187" s="531"/>
      <c r="EU187" s="531"/>
      <c r="EV187" s="531"/>
      <c r="EW187" s="531"/>
      <c r="EX187" s="531"/>
      <c r="EY187" s="531"/>
      <c r="EZ187" s="531"/>
      <c r="FA187" s="531"/>
    </row>
    <row r="188" spans="1:157">
      <c r="A188" s="486">
        <f>VLOOKUP(D188,'[18]DfE No.'!C:E,3,FALSE)</f>
        <v>263</v>
      </c>
      <c r="B188" s="486" t="str">
        <f>VLOOKUP(D188,'Adjusted Factors 22-23'!C:F,4,FALSE)</f>
        <v>Recoupment Academy</v>
      </c>
      <c r="C188" s="491">
        <v>144217</v>
      </c>
      <c r="D188" s="491">
        <v>9352186</v>
      </c>
      <c r="E188" s="492" t="s">
        <v>264</v>
      </c>
      <c r="F188" s="332">
        <v>414</v>
      </c>
      <c r="G188" s="332">
        <v>414</v>
      </c>
      <c r="H188" s="332">
        <v>0</v>
      </c>
      <c r="I188" s="125">
        <v>1316527.5306599999</v>
      </c>
      <c r="J188" s="125">
        <v>0</v>
      </c>
      <c r="K188" s="125">
        <v>0</v>
      </c>
      <c r="L188" s="125">
        <v>41360.000000000015</v>
      </c>
      <c r="M188" s="125">
        <v>0</v>
      </c>
      <c r="N188" s="125">
        <v>56049.999999999898</v>
      </c>
      <c r="O188" s="125">
        <v>0</v>
      </c>
      <c r="P188" s="125">
        <v>441.06537530266377</v>
      </c>
      <c r="Q188" s="125">
        <v>16780.532687651368</v>
      </c>
      <c r="R188" s="125">
        <v>9683.3898305084786</v>
      </c>
      <c r="S188" s="125">
        <v>52566.973365617509</v>
      </c>
      <c r="T188" s="125">
        <v>17191.525423728814</v>
      </c>
      <c r="U188" s="125">
        <v>0</v>
      </c>
      <c r="V188" s="125">
        <v>0</v>
      </c>
      <c r="W188" s="125">
        <v>0</v>
      </c>
      <c r="X188" s="125">
        <v>0</v>
      </c>
      <c r="Y188" s="125">
        <v>0</v>
      </c>
      <c r="Z188" s="125">
        <v>0</v>
      </c>
      <c r="AA188" s="125">
        <v>0</v>
      </c>
      <c r="AB188" s="125">
        <v>17840.593220338993</v>
      </c>
      <c r="AC188" s="125">
        <v>0</v>
      </c>
      <c r="AD188" s="125">
        <v>0</v>
      </c>
      <c r="AE188" s="125">
        <v>128207.23032069969</v>
      </c>
      <c r="AF188" s="125">
        <v>0</v>
      </c>
      <c r="AG188" s="125">
        <v>0</v>
      </c>
      <c r="AH188" s="125">
        <v>0</v>
      </c>
      <c r="AI188" s="125">
        <v>121300</v>
      </c>
      <c r="AJ188" s="125">
        <v>0</v>
      </c>
      <c r="AK188" s="125">
        <v>0</v>
      </c>
      <c r="AL188" s="125">
        <v>0</v>
      </c>
      <c r="AM188" s="125">
        <v>7219.2</v>
      </c>
      <c r="AN188" s="125">
        <v>0</v>
      </c>
      <c r="AO188" s="125">
        <v>0</v>
      </c>
      <c r="AP188" s="125">
        <v>0</v>
      </c>
      <c r="AQ188" s="125">
        <v>0</v>
      </c>
      <c r="AR188" s="125">
        <v>0</v>
      </c>
      <c r="AS188" s="125">
        <v>0</v>
      </c>
      <c r="AT188" s="125">
        <v>0</v>
      </c>
      <c r="AU188" s="125">
        <v>0</v>
      </c>
      <c r="AV188" s="125">
        <v>1316527.5306599999</v>
      </c>
      <c r="AW188" s="125">
        <v>340121.31022384739</v>
      </c>
      <c r="AX188" s="125">
        <v>128519.2</v>
      </c>
      <c r="AY188" s="125">
        <v>235239.09366210405</v>
      </c>
      <c r="AZ188" s="493">
        <v>1785168.0408838473</v>
      </c>
      <c r="BA188" s="493">
        <v>1777948.8408838473</v>
      </c>
      <c r="BB188" s="493">
        <v>4265</v>
      </c>
      <c r="BC188" s="493">
        <v>1765710</v>
      </c>
      <c r="BD188" s="493">
        <v>0</v>
      </c>
      <c r="BE188" s="493">
        <v>0</v>
      </c>
      <c r="BF188" s="493">
        <v>1785168.0408838473</v>
      </c>
      <c r="BG188" s="125">
        <v>1785168.0408838475</v>
      </c>
      <c r="BH188" s="125">
        <v>0</v>
      </c>
      <c r="BI188" s="493">
        <v>1772929.2</v>
      </c>
      <c r="BJ188" s="493">
        <v>1644410</v>
      </c>
      <c r="BK188" s="125">
        <v>1656648.8408838473</v>
      </c>
      <c r="BL188" s="125">
        <v>4001.5672485117084</v>
      </c>
      <c r="BM188" s="125">
        <v>3886.2953995157386</v>
      </c>
      <c r="BN188" s="126">
        <v>2.9661113514513979E-2</v>
      </c>
      <c r="BO188" s="126">
        <v>0</v>
      </c>
      <c r="BP188" s="125">
        <v>0</v>
      </c>
      <c r="BQ188" s="493">
        <v>1785168.0408838473</v>
      </c>
      <c r="BR188" s="493">
        <v>4294.5624175938337</v>
      </c>
      <c r="BS188" s="493" t="s">
        <v>948</v>
      </c>
      <c r="BT188" s="493">
        <v>4312.000098753254</v>
      </c>
      <c r="BU188" s="126">
        <v>2.7283083718798951E-2</v>
      </c>
      <c r="BV188" s="125">
        <v>0</v>
      </c>
      <c r="BW188" s="125">
        <v>1785168.0408838473</v>
      </c>
      <c r="BX188" s="125">
        <v>0</v>
      </c>
      <c r="BY188" s="125">
        <v>1785168.0408838473</v>
      </c>
      <c r="BZ188" s="125">
        <v>7219.2</v>
      </c>
      <c r="CA188" s="125">
        <v>1777948.8408838473</v>
      </c>
      <c r="CB188" s="490">
        <f t="shared" si="8"/>
        <v>0</v>
      </c>
      <c r="CC188" s="490">
        <f t="shared" si="9"/>
        <v>0</v>
      </c>
      <c r="CD188" s="490">
        <f t="shared" si="10"/>
        <v>0</v>
      </c>
      <c r="CE188" s="490">
        <f>IF(ISERROR(VLOOKUP(A188,'20-21 Cfwds'!A:F,3,FALSE)),0,(VLOOKUP(A188,'20-21 Cfwds'!A:F,3,FALSE)))</f>
        <v>0</v>
      </c>
      <c r="CF188" s="490">
        <f>IF(ISERROR(VLOOKUP(A188,'20-21 Cfwds'!A:G,4,FALSE)),0,(VLOOKUP(A188,'20-21 Cfwds'!A:G,4,FALSE)))</f>
        <v>0</v>
      </c>
      <c r="CG188" s="490"/>
      <c r="CH188" s="490"/>
      <c r="CI188" s="531"/>
      <c r="CJ188" s="531"/>
      <c r="CK188" s="531"/>
      <c r="CL188" s="531"/>
      <c r="CM188" s="531"/>
      <c r="CN188" s="531"/>
      <c r="CO188" s="531"/>
      <c r="CP188" s="531"/>
      <c r="CQ188" s="531"/>
      <c r="CR188" s="531"/>
      <c r="CS188" s="531"/>
      <c r="CT188" s="531"/>
      <c r="CU188" s="531"/>
      <c r="CV188" s="531"/>
      <c r="CW188" s="531"/>
      <c r="CX188" s="531"/>
      <c r="CY188" s="531"/>
      <c r="CZ188" s="531"/>
      <c r="DA188" s="531"/>
      <c r="DB188" s="531"/>
      <c r="DC188" s="531"/>
      <c r="DD188" s="531"/>
      <c r="DE188" s="531"/>
      <c r="DF188" s="531"/>
      <c r="DG188" s="531"/>
      <c r="DH188" s="531"/>
      <c r="DI188" s="531"/>
      <c r="DJ188" s="531"/>
      <c r="DK188" s="531"/>
      <c r="DL188" s="531"/>
      <c r="DM188" s="531"/>
      <c r="DN188" s="531"/>
      <c r="DO188" s="531"/>
      <c r="DP188" s="531"/>
      <c r="DQ188" s="531"/>
      <c r="DR188" s="531"/>
      <c r="DS188" s="531"/>
      <c r="DT188" s="531"/>
      <c r="DU188" s="531"/>
      <c r="DV188" s="531"/>
      <c r="DW188" s="531"/>
      <c r="DX188" s="531"/>
      <c r="DY188" s="531"/>
      <c r="DZ188" s="531"/>
      <c r="EA188" s="531"/>
      <c r="EB188" s="531"/>
      <c r="EC188" s="531"/>
      <c r="ED188" s="531"/>
      <c r="EE188" s="531"/>
      <c r="EF188" s="531"/>
      <c r="EG188" s="531"/>
      <c r="EH188" s="531"/>
      <c r="EI188" s="531"/>
      <c r="EJ188" s="531"/>
      <c r="EK188" s="531"/>
      <c r="EL188" s="531"/>
      <c r="EM188" s="531"/>
      <c r="EN188" s="531"/>
      <c r="EO188" s="531"/>
      <c r="EP188" s="531"/>
      <c r="EQ188" s="531"/>
      <c r="ER188" s="531"/>
      <c r="ES188" s="531"/>
      <c r="ET188" s="531"/>
      <c r="EU188" s="531"/>
      <c r="EV188" s="531"/>
      <c r="EW188" s="531"/>
      <c r="EX188" s="531"/>
      <c r="EY188" s="531"/>
      <c r="EZ188" s="531"/>
      <c r="FA188" s="531"/>
    </row>
    <row r="189" spans="1:157">
      <c r="A189" s="486">
        <f>VLOOKUP(D189,'[18]DfE No.'!C:E,3,FALSE)</f>
        <v>225</v>
      </c>
      <c r="B189" s="486" t="str">
        <f>VLOOKUP(D189,'Adjusted Factors 22-23'!C:F,4,FALSE)</f>
        <v>Recoupment Academy</v>
      </c>
      <c r="C189" s="491">
        <v>143549</v>
      </c>
      <c r="D189" s="491">
        <v>9352187</v>
      </c>
      <c r="E189" s="492" t="s">
        <v>1018</v>
      </c>
      <c r="F189" s="332">
        <v>110</v>
      </c>
      <c r="G189" s="332">
        <v>110</v>
      </c>
      <c r="H189" s="332">
        <v>0</v>
      </c>
      <c r="I189" s="125">
        <v>349802.00089999998</v>
      </c>
      <c r="J189" s="125">
        <v>0</v>
      </c>
      <c r="K189" s="125">
        <v>0</v>
      </c>
      <c r="L189" s="125">
        <v>3759.9999999999982</v>
      </c>
      <c r="M189" s="125">
        <v>0</v>
      </c>
      <c r="N189" s="125">
        <v>5899.9999999999991</v>
      </c>
      <c r="O189" s="125">
        <v>0</v>
      </c>
      <c r="P189" s="125">
        <v>1141.5094339622638</v>
      </c>
      <c r="Q189" s="125">
        <v>0</v>
      </c>
      <c r="R189" s="125">
        <v>0</v>
      </c>
      <c r="S189" s="125">
        <v>0</v>
      </c>
      <c r="T189" s="125">
        <v>0</v>
      </c>
      <c r="U189" s="125">
        <v>0</v>
      </c>
      <c r="V189" s="125">
        <v>0</v>
      </c>
      <c r="W189" s="125">
        <v>0</v>
      </c>
      <c r="X189" s="125">
        <v>0</v>
      </c>
      <c r="Y189" s="125">
        <v>0</v>
      </c>
      <c r="Z189" s="125">
        <v>0</v>
      </c>
      <c r="AA189" s="125">
        <v>0</v>
      </c>
      <c r="AB189" s="125">
        <v>706.25000000000227</v>
      </c>
      <c r="AC189" s="125">
        <v>0</v>
      </c>
      <c r="AD189" s="125">
        <v>0</v>
      </c>
      <c r="AE189" s="125">
        <v>28684.61538461539</v>
      </c>
      <c r="AF189" s="125">
        <v>0</v>
      </c>
      <c r="AG189" s="125">
        <v>0</v>
      </c>
      <c r="AH189" s="125">
        <v>0</v>
      </c>
      <c r="AI189" s="125">
        <v>121300</v>
      </c>
      <c r="AJ189" s="125">
        <v>21626.969292389844</v>
      </c>
      <c r="AK189" s="125">
        <v>0</v>
      </c>
      <c r="AL189" s="125">
        <v>0</v>
      </c>
      <c r="AM189" s="125">
        <v>3046.4</v>
      </c>
      <c r="AN189" s="125">
        <v>0</v>
      </c>
      <c r="AO189" s="125">
        <v>0</v>
      </c>
      <c r="AP189" s="125">
        <v>0</v>
      </c>
      <c r="AQ189" s="125">
        <v>0</v>
      </c>
      <c r="AR189" s="125">
        <v>0</v>
      </c>
      <c r="AS189" s="125">
        <v>0</v>
      </c>
      <c r="AT189" s="125">
        <v>0</v>
      </c>
      <c r="AU189" s="125">
        <v>0</v>
      </c>
      <c r="AV189" s="125">
        <v>349802.00089999998</v>
      </c>
      <c r="AW189" s="125">
        <v>40192.374818577649</v>
      </c>
      <c r="AX189" s="125">
        <v>145973.36929238983</v>
      </c>
      <c r="AY189" s="125">
        <v>44080.490101596522</v>
      </c>
      <c r="AZ189" s="493">
        <v>535967.74501096748</v>
      </c>
      <c r="BA189" s="493">
        <v>532921.34501096746</v>
      </c>
      <c r="BB189" s="493">
        <v>4265</v>
      </c>
      <c r="BC189" s="493">
        <v>469150</v>
      </c>
      <c r="BD189" s="493">
        <v>0</v>
      </c>
      <c r="BE189" s="493">
        <v>0</v>
      </c>
      <c r="BF189" s="493">
        <v>535967.74501096748</v>
      </c>
      <c r="BG189" s="125">
        <v>535967.74501096748</v>
      </c>
      <c r="BH189" s="125">
        <v>0</v>
      </c>
      <c r="BI189" s="493">
        <v>472196.4</v>
      </c>
      <c r="BJ189" s="493">
        <v>326223.03070761019</v>
      </c>
      <c r="BK189" s="125">
        <v>389994.37571857765</v>
      </c>
      <c r="BL189" s="125">
        <v>3545.4034156234334</v>
      </c>
      <c r="BM189" s="125">
        <v>3303.0185888587089</v>
      </c>
      <c r="BN189" s="126">
        <v>7.3382822483138266E-2</v>
      </c>
      <c r="BO189" s="126">
        <v>0</v>
      </c>
      <c r="BP189" s="125">
        <v>0</v>
      </c>
      <c r="BQ189" s="493">
        <v>535967.74501096748</v>
      </c>
      <c r="BR189" s="493">
        <v>4844.7395000997039</v>
      </c>
      <c r="BS189" s="493" t="s">
        <v>948</v>
      </c>
      <c r="BT189" s="493">
        <v>4872.4340455542497</v>
      </c>
      <c r="BU189" s="126">
        <v>6.8186013168439752E-2</v>
      </c>
      <c r="BV189" s="125">
        <v>0</v>
      </c>
      <c r="BW189" s="125">
        <v>535967.74501096748</v>
      </c>
      <c r="BX189" s="125">
        <v>0</v>
      </c>
      <c r="BY189" s="125">
        <v>535967.74501096748</v>
      </c>
      <c r="BZ189" s="125">
        <v>3046.4</v>
      </c>
      <c r="CA189" s="125">
        <v>532921.34501096746</v>
      </c>
      <c r="CB189" s="490">
        <f t="shared" si="8"/>
        <v>0</v>
      </c>
      <c r="CC189" s="490">
        <f t="shared" si="9"/>
        <v>0</v>
      </c>
      <c r="CD189" s="490">
        <f t="shared" si="10"/>
        <v>0</v>
      </c>
      <c r="CE189" s="490">
        <f>IF(ISERROR(VLOOKUP(A189,'20-21 Cfwds'!A:F,3,FALSE)),0,(VLOOKUP(A189,'20-21 Cfwds'!A:F,3,FALSE)))</f>
        <v>0</v>
      </c>
      <c r="CF189" s="490">
        <f>IF(ISERROR(VLOOKUP(A189,'20-21 Cfwds'!A:G,4,FALSE)),0,(VLOOKUP(A189,'20-21 Cfwds'!A:G,4,FALSE)))</f>
        <v>0</v>
      </c>
      <c r="CG189" s="490"/>
      <c r="CH189" s="490"/>
      <c r="CI189" s="531"/>
      <c r="CJ189" s="531"/>
      <c r="CK189" s="531"/>
      <c r="CL189" s="531"/>
      <c r="CM189" s="531"/>
      <c r="CN189" s="531"/>
      <c r="CO189" s="531"/>
      <c r="CP189" s="531"/>
      <c r="CQ189" s="531"/>
      <c r="CR189" s="531"/>
      <c r="CS189" s="531"/>
      <c r="CT189" s="531"/>
      <c r="CU189" s="531"/>
      <c r="CV189" s="531"/>
      <c r="CW189" s="531"/>
      <c r="CX189" s="531"/>
      <c r="CY189" s="531"/>
      <c r="CZ189" s="531"/>
      <c r="DA189" s="531"/>
      <c r="DB189" s="531"/>
      <c r="DC189" s="531"/>
      <c r="DD189" s="531"/>
      <c r="DE189" s="531"/>
      <c r="DF189" s="531"/>
      <c r="DG189" s="531"/>
      <c r="DH189" s="531"/>
      <c r="DI189" s="531"/>
      <c r="DJ189" s="531"/>
      <c r="DK189" s="531"/>
      <c r="DL189" s="531"/>
      <c r="DM189" s="531"/>
      <c r="DN189" s="531"/>
      <c r="DO189" s="531"/>
      <c r="DP189" s="531"/>
      <c r="DQ189" s="531"/>
      <c r="DR189" s="531"/>
      <c r="DS189" s="531"/>
      <c r="DT189" s="531"/>
      <c r="DU189" s="531"/>
      <c r="DV189" s="531"/>
      <c r="DW189" s="531"/>
      <c r="DX189" s="531"/>
      <c r="DY189" s="531"/>
      <c r="DZ189" s="531"/>
      <c r="EA189" s="531"/>
      <c r="EB189" s="531"/>
      <c r="EC189" s="531"/>
      <c r="ED189" s="531"/>
      <c r="EE189" s="531"/>
      <c r="EF189" s="531"/>
      <c r="EG189" s="531"/>
      <c r="EH189" s="531"/>
      <c r="EI189" s="531"/>
      <c r="EJ189" s="531"/>
      <c r="EK189" s="531"/>
      <c r="EL189" s="531"/>
      <c r="EM189" s="531"/>
      <c r="EN189" s="531"/>
      <c r="EO189" s="531"/>
      <c r="EP189" s="531"/>
      <c r="EQ189" s="531"/>
      <c r="ER189" s="531"/>
      <c r="ES189" s="531"/>
      <c r="ET189" s="531"/>
      <c r="EU189" s="531"/>
      <c r="EV189" s="531"/>
      <c r="EW189" s="531"/>
      <c r="EX189" s="531"/>
      <c r="EY189" s="531"/>
      <c r="EZ189" s="531"/>
      <c r="FA189" s="531"/>
    </row>
    <row r="190" spans="1:157">
      <c r="A190" s="486">
        <f>VLOOKUP(D190,'[18]DfE No.'!C:E,3,FALSE)</f>
        <v>270</v>
      </c>
      <c r="B190" s="486" t="str">
        <f>VLOOKUP(D190,'Adjusted Factors 22-23'!C:F,4,FALSE)</f>
        <v>Recoupment Academy</v>
      </c>
      <c r="C190" s="491">
        <v>143550</v>
      </c>
      <c r="D190" s="491">
        <v>9352188</v>
      </c>
      <c r="E190" s="492" t="s">
        <v>1127</v>
      </c>
      <c r="F190" s="332">
        <v>355</v>
      </c>
      <c r="G190" s="332">
        <v>355</v>
      </c>
      <c r="H190" s="332">
        <v>0</v>
      </c>
      <c r="I190" s="125">
        <v>1128906.4574499999</v>
      </c>
      <c r="J190" s="125">
        <v>0</v>
      </c>
      <c r="K190" s="125">
        <v>0</v>
      </c>
      <c r="L190" s="125">
        <v>70969.999999999942</v>
      </c>
      <c r="M190" s="125">
        <v>0</v>
      </c>
      <c r="N190" s="125">
        <v>94400.000000000073</v>
      </c>
      <c r="O190" s="125">
        <v>0</v>
      </c>
      <c r="P190" s="125">
        <v>1539.9999999999977</v>
      </c>
      <c r="Q190" s="125">
        <v>1619.9999999999975</v>
      </c>
      <c r="R190" s="125">
        <v>47460.000000000058</v>
      </c>
      <c r="S190" s="125">
        <v>63940.000000000015</v>
      </c>
      <c r="T190" s="125">
        <v>0</v>
      </c>
      <c r="U190" s="125">
        <v>0</v>
      </c>
      <c r="V190" s="125">
        <v>0</v>
      </c>
      <c r="W190" s="125">
        <v>0</v>
      </c>
      <c r="X190" s="125">
        <v>0</v>
      </c>
      <c r="Y190" s="125">
        <v>0</v>
      </c>
      <c r="Z190" s="125">
        <v>0</v>
      </c>
      <c r="AA190" s="125">
        <v>0</v>
      </c>
      <c r="AB190" s="125">
        <v>42261.622073578648</v>
      </c>
      <c r="AC190" s="125">
        <v>0</v>
      </c>
      <c r="AD190" s="125">
        <v>0</v>
      </c>
      <c r="AE190" s="125">
        <v>134243.11023622047</v>
      </c>
      <c r="AF190" s="125">
        <v>0</v>
      </c>
      <c r="AG190" s="125">
        <v>12672.499999999985</v>
      </c>
      <c r="AH190" s="125">
        <v>0</v>
      </c>
      <c r="AI190" s="125">
        <v>121300</v>
      </c>
      <c r="AJ190" s="125">
        <v>0</v>
      </c>
      <c r="AK190" s="125">
        <v>0</v>
      </c>
      <c r="AL190" s="125">
        <v>0</v>
      </c>
      <c r="AM190" s="125">
        <v>5836.8</v>
      </c>
      <c r="AN190" s="125">
        <v>0</v>
      </c>
      <c r="AO190" s="125">
        <v>0</v>
      </c>
      <c r="AP190" s="125">
        <v>0</v>
      </c>
      <c r="AQ190" s="125">
        <v>0</v>
      </c>
      <c r="AR190" s="125">
        <v>0</v>
      </c>
      <c r="AS190" s="125">
        <v>0</v>
      </c>
      <c r="AT190" s="125">
        <v>0</v>
      </c>
      <c r="AU190" s="125">
        <v>0</v>
      </c>
      <c r="AV190" s="125">
        <v>1128906.4574499999</v>
      </c>
      <c r="AW190" s="125">
        <v>469107.23230979918</v>
      </c>
      <c r="AX190" s="125">
        <v>127136.8</v>
      </c>
      <c r="AY190" s="125">
        <v>284203.23023622052</v>
      </c>
      <c r="AZ190" s="493">
        <v>1725150.4897597991</v>
      </c>
      <c r="BA190" s="493">
        <v>1719313.689759799</v>
      </c>
      <c r="BB190" s="493">
        <v>4265</v>
      </c>
      <c r="BC190" s="493">
        <v>1514075</v>
      </c>
      <c r="BD190" s="493">
        <v>0</v>
      </c>
      <c r="BE190" s="493">
        <v>0</v>
      </c>
      <c r="BF190" s="493">
        <v>1725150.4897597991</v>
      </c>
      <c r="BG190" s="125">
        <v>1725150.4897597991</v>
      </c>
      <c r="BH190" s="125">
        <v>0</v>
      </c>
      <c r="BI190" s="493">
        <v>1519911.8</v>
      </c>
      <c r="BJ190" s="493">
        <v>1392775</v>
      </c>
      <c r="BK190" s="125">
        <v>1598013.689759799</v>
      </c>
      <c r="BL190" s="125">
        <v>4501.4470134078847</v>
      </c>
      <c r="BM190" s="125">
        <v>4340.8942879411761</v>
      </c>
      <c r="BN190" s="126">
        <v>3.6986094296909598E-2</v>
      </c>
      <c r="BO190" s="126">
        <v>0</v>
      </c>
      <c r="BP190" s="125">
        <v>0</v>
      </c>
      <c r="BQ190" s="493">
        <v>1725150.4897597991</v>
      </c>
      <c r="BR190" s="493">
        <v>4843.137154252955</v>
      </c>
      <c r="BS190" s="493" t="s">
        <v>948</v>
      </c>
      <c r="BT190" s="493">
        <v>4859.5788443938</v>
      </c>
      <c r="BU190" s="126">
        <v>3.0701618708811607E-2</v>
      </c>
      <c r="BV190" s="125">
        <v>0</v>
      </c>
      <c r="BW190" s="125">
        <v>1725150.4897597991</v>
      </c>
      <c r="BX190" s="125">
        <v>0</v>
      </c>
      <c r="BY190" s="125">
        <v>1725150.4897597991</v>
      </c>
      <c r="BZ190" s="125">
        <v>5836.8</v>
      </c>
      <c r="CA190" s="125">
        <v>1719313.689759799</v>
      </c>
      <c r="CB190" s="490">
        <f t="shared" si="8"/>
        <v>0</v>
      </c>
      <c r="CC190" s="490">
        <f t="shared" si="9"/>
        <v>0</v>
      </c>
      <c r="CD190" s="490">
        <f t="shared" si="10"/>
        <v>0</v>
      </c>
      <c r="CE190" s="490">
        <f>IF(ISERROR(VLOOKUP(A190,'20-21 Cfwds'!A:F,3,FALSE)),0,(VLOOKUP(A190,'20-21 Cfwds'!A:F,3,FALSE)))</f>
        <v>0</v>
      </c>
      <c r="CF190" s="490">
        <f>IF(ISERROR(VLOOKUP(A190,'20-21 Cfwds'!A:G,4,FALSE)),0,(VLOOKUP(A190,'20-21 Cfwds'!A:G,4,FALSE)))</f>
        <v>0</v>
      </c>
      <c r="CG190" s="490"/>
      <c r="CH190" s="490"/>
      <c r="CI190" s="531"/>
      <c r="CJ190" s="531"/>
      <c r="CK190" s="531"/>
      <c r="CL190" s="531"/>
      <c r="CM190" s="531"/>
      <c r="CN190" s="531"/>
      <c r="CO190" s="531"/>
      <c r="CP190" s="531"/>
      <c r="CQ190" s="531"/>
      <c r="CR190" s="531"/>
      <c r="CS190" s="531"/>
      <c r="CT190" s="531"/>
      <c r="CU190" s="531"/>
      <c r="CV190" s="531"/>
      <c r="CW190" s="531"/>
      <c r="CX190" s="531"/>
      <c r="CY190" s="531"/>
      <c r="CZ190" s="531"/>
      <c r="DA190" s="531"/>
      <c r="DB190" s="531"/>
      <c r="DC190" s="531"/>
      <c r="DD190" s="531"/>
      <c r="DE190" s="531"/>
      <c r="DF190" s="531"/>
      <c r="DG190" s="531"/>
      <c r="DH190" s="531"/>
      <c r="DI190" s="531"/>
      <c r="DJ190" s="531"/>
      <c r="DK190" s="531"/>
      <c r="DL190" s="531"/>
      <c r="DM190" s="531"/>
      <c r="DN190" s="531"/>
      <c r="DO190" s="531"/>
      <c r="DP190" s="531"/>
      <c r="DQ190" s="531"/>
      <c r="DR190" s="531"/>
      <c r="DS190" s="531"/>
      <c r="DT190" s="531"/>
      <c r="DU190" s="531"/>
      <c r="DV190" s="531"/>
      <c r="DW190" s="531"/>
      <c r="DX190" s="531"/>
      <c r="DY190" s="531"/>
      <c r="DZ190" s="531"/>
      <c r="EA190" s="531"/>
      <c r="EB190" s="531"/>
      <c r="EC190" s="531"/>
      <c r="ED190" s="531"/>
      <c r="EE190" s="531"/>
      <c r="EF190" s="531"/>
      <c r="EG190" s="531"/>
      <c r="EH190" s="531"/>
      <c r="EI190" s="531"/>
      <c r="EJ190" s="531"/>
      <c r="EK190" s="531"/>
      <c r="EL190" s="531"/>
      <c r="EM190" s="531"/>
      <c r="EN190" s="531"/>
      <c r="EO190" s="531"/>
      <c r="EP190" s="531"/>
      <c r="EQ190" s="531"/>
      <c r="ER190" s="531"/>
      <c r="ES190" s="531"/>
      <c r="ET190" s="531"/>
      <c r="EU190" s="531"/>
      <c r="EV190" s="531"/>
      <c r="EW190" s="531"/>
      <c r="EX190" s="531"/>
      <c r="EY190" s="531"/>
      <c r="EZ190" s="531"/>
      <c r="FA190" s="531"/>
    </row>
    <row r="191" spans="1:157">
      <c r="A191" s="486">
        <f>VLOOKUP(D191,'[18]DfE No.'!C:E,3,FALSE)</f>
        <v>121</v>
      </c>
      <c r="B191" s="486" t="str">
        <f>VLOOKUP(D191,'Adjusted Factors 22-23'!C:F,4,FALSE)</f>
        <v>Recoupment Academy</v>
      </c>
      <c r="C191" s="491">
        <v>143671</v>
      </c>
      <c r="D191" s="491">
        <v>9352189</v>
      </c>
      <c r="E191" s="492" t="s">
        <v>1128</v>
      </c>
      <c r="F191" s="332">
        <v>180.5</v>
      </c>
      <c r="G191" s="332">
        <v>180.5</v>
      </c>
      <c r="H191" s="332">
        <v>0</v>
      </c>
      <c r="I191" s="125">
        <v>573993.28329499997</v>
      </c>
      <c r="J191" s="125">
        <v>0</v>
      </c>
      <c r="K191" s="125">
        <v>0</v>
      </c>
      <c r="L191" s="125">
        <v>22379.785276073613</v>
      </c>
      <c r="M191" s="125">
        <v>0</v>
      </c>
      <c r="N191" s="125">
        <v>28093.773006134961</v>
      </c>
      <c r="O191" s="125">
        <v>0</v>
      </c>
      <c r="P191" s="125">
        <v>16876.749999999996</v>
      </c>
      <c r="Q191" s="125">
        <v>609.1875</v>
      </c>
      <c r="R191" s="125">
        <v>5685.75</v>
      </c>
      <c r="S191" s="125">
        <v>3632.5625</v>
      </c>
      <c r="T191" s="125">
        <v>4422.25</v>
      </c>
      <c r="U191" s="125">
        <v>2166</v>
      </c>
      <c r="V191" s="125">
        <v>0</v>
      </c>
      <c r="W191" s="125">
        <v>0</v>
      </c>
      <c r="X191" s="125">
        <v>0</v>
      </c>
      <c r="Y191" s="125">
        <v>0</v>
      </c>
      <c r="Z191" s="125">
        <v>0</v>
      </c>
      <c r="AA191" s="125">
        <v>0</v>
      </c>
      <c r="AB191" s="125">
        <v>6101.5170940170901</v>
      </c>
      <c r="AC191" s="125">
        <v>0</v>
      </c>
      <c r="AD191" s="125">
        <v>0</v>
      </c>
      <c r="AE191" s="125">
        <v>44340.217391304352</v>
      </c>
      <c r="AF191" s="125">
        <v>0</v>
      </c>
      <c r="AG191" s="125">
        <v>1319.2098765432049</v>
      </c>
      <c r="AH191" s="125">
        <v>0</v>
      </c>
      <c r="AI191" s="125">
        <v>121300</v>
      </c>
      <c r="AJ191" s="125">
        <v>0</v>
      </c>
      <c r="AK191" s="125">
        <v>0</v>
      </c>
      <c r="AL191" s="125">
        <v>0</v>
      </c>
      <c r="AM191" s="125">
        <v>7577.6</v>
      </c>
      <c r="AN191" s="125">
        <v>0</v>
      </c>
      <c r="AO191" s="125">
        <v>0</v>
      </c>
      <c r="AP191" s="125">
        <v>0</v>
      </c>
      <c r="AQ191" s="125">
        <v>0</v>
      </c>
      <c r="AR191" s="125">
        <v>0</v>
      </c>
      <c r="AS191" s="125">
        <v>0</v>
      </c>
      <c r="AT191" s="125">
        <v>0</v>
      </c>
      <c r="AU191" s="125">
        <v>0</v>
      </c>
      <c r="AV191" s="125">
        <v>573993.28329499997</v>
      </c>
      <c r="AW191" s="125">
        <v>135627.00264407322</v>
      </c>
      <c r="AX191" s="125">
        <v>128877.6</v>
      </c>
      <c r="AY191" s="125">
        <v>96268.366532408632</v>
      </c>
      <c r="AZ191" s="493">
        <v>838497.88593907317</v>
      </c>
      <c r="BA191" s="493">
        <v>830920.28593907319</v>
      </c>
      <c r="BB191" s="493">
        <v>4265</v>
      </c>
      <c r="BC191" s="493">
        <v>769832.5</v>
      </c>
      <c r="BD191" s="493">
        <v>0</v>
      </c>
      <c r="BE191" s="493">
        <v>0</v>
      </c>
      <c r="BF191" s="493">
        <v>838497.88593907317</v>
      </c>
      <c r="BG191" s="125">
        <v>838497.88593907328</v>
      </c>
      <c r="BH191" s="125">
        <v>0</v>
      </c>
      <c r="BI191" s="493">
        <v>777410.1</v>
      </c>
      <c r="BJ191" s="493">
        <v>648532.5</v>
      </c>
      <c r="BK191" s="125">
        <v>709620.28593907319</v>
      </c>
      <c r="BL191" s="125">
        <v>3931.4143265322614</v>
      </c>
      <c r="BM191" s="125">
        <v>5391.4374891666666</v>
      </c>
      <c r="BN191" s="126">
        <v>-0.27080406024703352</v>
      </c>
      <c r="BO191" s="126">
        <v>0.28930406024703353</v>
      </c>
      <c r="BP191" s="125">
        <v>281537.53849120991</v>
      </c>
      <c r="BQ191" s="493">
        <v>1120035.424430283</v>
      </c>
      <c r="BR191" s="493">
        <v>6163.2012433810687</v>
      </c>
      <c r="BS191" s="493" t="s">
        <v>948</v>
      </c>
      <c r="BT191" s="493">
        <v>6205.1824068159722</v>
      </c>
      <c r="BU191" s="126">
        <v>-4.0250313732522192E-2</v>
      </c>
      <c r="BV191" s="125">
        <v>0</v>
      </c>
      <c r="BW191" s="125">
        <v>1120035.424430283</v>
      </c>
      <c r="BX191" s="125">
        <v>0</v>
      </c>
      <c r="BY191" s="125">
        <v>1120035.424430283</v>
      </c>
      <c r="BZ191" s="125">
        <v>7577.6</v>
      </c>
      <c r="CA191" s="125">
        <v>1112457.8244302829</v>
      </c>
      <c r="CB191" s="490">
        <f t="shared" si="8"/>
        <v>0</v>
      </c>
      <c r="CC191" s="490">
        <f t="shared" si="9"/>
        <v>0</v>
      </c>
      <c r="CD191" s="490">
        <f t="shared" si="10"/>
        <v>0</v>
      </c>
      <c r="CE191" s="490">
        <f>IF(ISERROR(VLOOKUP(A191,'20-21 Cfwds'!A:F,3,FALSE)),0,(VLOOKUP(A191,'20-21 Cfwds'!A:F,3,FALSE)))</f>
        <v>0</v>
      </c>
      <c r="CF191" s="490">
        <f>IF(ISERROR(VLOOKUP(A191,'20-21 Cfwds'!A:G,4,FALSE)),0,(VLOOKUP(A191,'20-21 Cfwds'!A:G,4,FALSE)))</f>
        <v>0</v>
      </c>
      <c r="CG191" s="490"/>
      <c r="CH191" s="490"/>
      <c r="CI191" s="531"/>
      <c r="CJ191" s="531"/>
      <c r="CK191" s="531"/>
      <c r="CL191" s="531"/>
      <c r="CM191" s="531"/>
      <c r="CN191" s="531"/>
      <c r="CO191" s="531"/>
      <c r="CP191" s="531"/>
      <c r="CQ191" s="531"/>
      <c r="CR191" s="531"/>
      <c r="CS191" s="531"/>
      <c r="CT191" s="531"/>
      <c r="CU191" s="531"/>
      <c r="CV191" s="531"/>
      <c r="CW191" s="531"/>
      <c r="CX191" s="531"/>
      <c r="CY191" s="531"/>
      <c r="CZ191" s="531"/>
      <c r="DA191" s="531"/>
      <c r="DB191" s="531"/>
      <c r="DC191" s="531"/>
      <c r="DD191" s="531"/>
      <c r="DE191" s="531"/>
      <c r="DF191" s="531"/>
      <c r="DG191" s="531"/>
      <c r="DH191" s="531"/>
      <c r="DI191" s="531"/>
      <c r="DJ191" s="531"/>
      <c r="DK191" s="531"/>
      <c r="DL191" s="531"/>
      <c r="DM191" s="531"/>
      <c r="DN191" s="531"/>
      <c r="DO191" s="531"/>
      <c r="DP191" s="531"/>
      <c r="DQ191" s="531"/>
      <c r="DR191" s="531"/>
      <c r="DS191" s="531"/>
      <c r="DT191" s="531"/>
      <c r="DU191" s="531"/>
      <c r="DV191" s="531"/>
      <c r="DW191" s="531"/>
      <c r="DX191" s="531"/>
      <c r="DY191" s="531"/>
      <c r="DZ191" s="531"/>
      <c r="EA191" s="531"/>
      <c r="EB191" s="531"/>
      <c r="EC191" s="531"/>
      <c r="ED191" s="531"/>
      <c r="EE191" s="531"/>
      <c r="EF191" s="531"/>
      <c r="EG191" s="531"/>
      <c r="EH191" s="531"/>
      <c r="EI191" s="531"/>
      <c r="EJ191" s="531"/>
      <c r="EK191" s="531"/>
      <c r="EL191" s="531"/>
      <c r="EM191" s="531"/>
      <c r="EN191" s="531"/>
      <c r="EO191" s="531"/>
      <c r="EP191" s="531"/>
      <c r="EQ191" s="531"/>
      <c r="ER191" s="531"/>
      <c r="ES191" s="531"/>
      <c r="ET191" s="531"/>
      <c r="EU191" s="531"/>
      <c r="EV191" s="531"/>
      <c r="EW191" s="531"/>
      <c r="EX191" s="531"/>
      <c r="EY191" s="531"/>
      <c r="EZ191" s="531"/>
      <c r="FA191" s="531"/>
    </row>
    <row r="192" spans="1:157">
      <c r="A192" s="486">
        <f>VLOOKUP(D192,'[18]DfE No.'!C:E,3,FALSE)</f>
        <v>249</v>
      </c>
      <c r="B192" s="486" t="str">
        <f>VLOOKUP(D192,'Adjusted Factors 22-23'!C:F,4,FALSE)</f>
        <v>Recoupment Academy</v>
      </c>
      <c r="C192" s="491">
        <v>146460</v>
      </c>
      <c r="D192" s="491">
        <v>9352194</v>
      </c>
      <c r="E192" s="492" t="s">
        <v>255</v>
      </c>
      <c r="F192" s="332">
        <v>611</v>
      </c>
      <c r="G192" s="332">
        <v>611</v>
      </c>
      <c r="H192" s="332">
        <v>0</v>
      </c>
      <c r="I192" s="125">
        <v>1942991.1140899998</v>
      </c>
      <c r="J192" s="125">
        <v>0</v>
      </c>
      <c r="K192" s="125">
        <v>0</v>
      </c>
      <c r="L192" s="125">
        <v>18800.000000000015</v>
      </c>
      <c r="M192" s="125">
        <v>0</v>
      </c>
      <c r="N192" s="125">
        <v>25369.999999999989</v>
      </c>
      <c r="O192" s="125">
        <v>0</v>
      </c>
      <c r="P192" s="125">
        <v>1099.9999999999998</v>
      </c>
      <c r="Q192" s="125">
        <v>539.99999999999955</v>
      </c>
      <c r="R192" s="125">
        <v>7139.9999999999909</v>
      </c>
      <c r="S192" s="125">
        <v>16560.000000000011</v>
      </c>
      <c r="T192" s="125">
        <v>0</v>
      </c>
      <c r="U192" s="125">
        <v>0</v>
      </c>
      <c r="V192" s="125">
        <v>0</v>
      </c>
      <c r="W192" s="125">
        <v>0</v>
      </c>
      <c r="X192" s="125">
        <v>0</v>
      </c>
      <c r="Y192" s="125">
        <v>0</v>
      </c>
      <c r="Z192" s="125">
        <v>0</v>
      </c>
      <c r="AA192" s="125">
        <v>0</v>
      </c>
      <c r="AB192" s="125">
        <v>13525.214552238793</v>
      </c>
      <c r="AC192" s="125">
        <v>0</v>
      </c>
      <c r="AD192" s="125">
        <v>0</v>
      </c>
      <c r="AE192" s="125">
        <v>171609.76878612716</v>
      </c>
      <c r="AF192" s="125">
        <v>0</v>
      </c>
      <c r="AG192" s="125">
        <v>0</v>
      </c>
      <c r="AH192" s="125">
        <v>0</v>
      </c>
      <c r="AI192" s="125">
        <v>121300</v>
      </c>
      <c r="AJ192" s="125">
        <v>0</v>
      </c>
      <c r="AK192" s="125">
        <v>0</v>
      </c>
      <c r="AL192" s="125">
        <v>0</v>
      </c>
      <c r="AM192" s="125">
        <v>10240</v>
      </c>
      <c r="AN192" s="125">
        <v>0</v>
      </c>
      <c r="AO192" s="125">
        <v>0</v>
      </c>
      <c r="AP192" s="125">
        <v>0</v>
      </c>
      <c r="AQ192" s="125">
        <v>0</v>
      </c>
      <c r="AR192" s="125">
        <v>0</v>
      </c>
      <c r="AS192" s="125">
        <v>0</v>
      </c>
      <c r="AT192" s="125">
        <v>0</v>
      </c>
      <c r="AU192" s="125">
        <v>0</v>
      </c>
      <c r="AV192" s="125">
        <v>1942991.1140899998</v>
      </c>
      <c r="AW192" s="125">
        <v>254644.98333836594</v>
      </c>
      <c r="AX192" s="125">
        <v>131540</v>
      </c>
      <c r="AY192" s="125">
        <v>216359.88878612715</v>
      </c>
      <c r="AZ192" s="493">
        <v>2329176.0974283656</v>
      </c>
      <c r="BA192" s="493">
        <v>2318936.0974283656</v>
      </c>
      <c r="BB192" s="493">
        <v>4265</v>
      </c>
      <c r="BC192" s="493">
        <v>2605915</v>
      </c>
      <c r="BD192" s="493">
        <v>286978.90257163439</v>
      </c>
      <c r="BE192" s="493">
        <v>0</v>
      </c>
      <c r="BF192" s="493">
        <v>2616155</v>
      </c>
      <c r="BG192" s="125">
        <v>2616155</v>
      </c>
      <c r="BH192" s="125">
        <v>0</v>
      </c>
      <c r="BI192" s="493">
        <v>2616155</v>
      </c>
      <c r="BJ192" s="493">
        <v>2484615</v>
      </c>
      <c r="BK192" s="125">
        <v>2484615</v>
      </c>
      <c r="BL192" s="125">
        <v>4066.4729950900164</v>
      </c>
      <c r="BM192" s="125">
        <v>3985.92</v>
      </c>
      <c r="BN192" s="126">
        <v>2.0209385810557246E-2</v>
      </c>
      <c r="BO192" s="126">
        <v>0</v>
      </c>
      <c r="BP192" s="125">
        <v>0</v>
      </c>
      <c r="BQ192" s="493">
        <v>2616155</v>
      </c>
      <c r="BR192" s="493">
        <v>4265</v>
      </c>
      <c r="BS192" s="493" t="s">
        <v>948</v>
      </c>
      <c r="BT192" s="493">
        <v>4281.7594108019639</v>
      </c>
      <c r="BU192" s="126">
        <v>2.0344994834115226E-2</v>
      </c>
      <c r="BV192" s="125">
        <v>0</v>
      </c>
      <c r="BW192" s="125">
        <v>2616155</v>
      </c>
      <c r="BX192" s="125">
        <v>0</v>
      </c>
      <c r="BY192" s="125">
        <v>2616155</v>
      </c>
      <c r="BZ192" s="125">
        <v>10240</v>
      </c>
      <c r="CA192" s="125">
        <v>2605915</v>
      </c>
      <c r="CB192" s="490">
        <f t="shared" si="8"/>
        <v>0</v>
      </c>
      <c r="CC192" s="490">
        <f t="shared" si="9"/>
        <v>0</v>
      </c>
      <c r="CD192" s="490">
        <f t="shared" si="10"/>
        <v>286978.90257163439</v>
      </c>
      <c r="CE192" s="490">
        <f>IF(ISERROR(VLOOKUP(A192,'20-21 Cfwds'!A:F,3,FALSE)),0,(VLOOKUP(A192,'20-21 Cfwds'!A:F,3,FALSE)))</f>
        <v>0</v>
      </c>
      <c r="CF192" s="490">
        <f>IF(ISERROR(VLOOKUP(A192,'20-21 Cfwds'!A:G,4,FALSE)),0,(VLOOKUP(A192,'20-21 Cfwds'!A:G,4,FALSE)))</f>
        <v>0</v>
      </c>
      <c r="CG192" s="490"/>
      <c r="CH192" s="490"/>
      <c r="CI192" s="531"/>
      <c r="CJ192" s="531"/>
      <c r="CK192" s="531"/>
      <c r="CL192" s="531"/>
      <c r="CM192" s="531"/>
      <c r="CN192" s="531"/>
      <c r="CO192" s="531"/>
      <c r="CP192" s="531"/>
      <c r="CQ192" s="531"/>
      <c r="CR192" s="531"/>
      <c r="CS192" s="531"/>
      <c r="CT192" s="531"/>
      <c r="CU192" s="531"/>
      <c r="CV192" s="531"/>
      <c r="CW192" s="531"/>
      <c r="CX192" s="531"/>
      <c r="CY192" s="531"/>
      <c r="CZ192" s="531"/>
      <c r="DA192" s="531"/>
      <c r="DB192" s="531"/>
      <c r="DC192" s="531"/>
      <c r="DD192" s="531"/>
      <c r="DE192" s="531"/>
      <c r="DF192" s="531"/>
      <c r="DG192" s="531"/>
      <c r="DH192" s="531"/>
      <c r="DI192" s="531"/>
      <c r="DJ192" s="531"/>
      <c r="DK192" s="531"/>
      <c r="DL192" s="531"/>
      <c r="DM192" s="531"/>
      <c r="DN192" s="531"/>
      <c r="DO192" s="531"/>
      <c r="DP192" s="531"/>
      <c r="DQ192" s="531"/>
      <c r="DR192" s="531"/>
      <c r="DS192" s="531"/>
      <c r="DT192" s="531"/>
      <c r="DU192" s="531"/>
      <c r="DV192" s="531"/>
      <c r="DW192" s="531"/>
      <c r="DX192" s="531"/>
      <c r="DY192" s="531"/>
      <c r="DZ192" s="531"/>
      <c r="EA192" s="531"/>
      <c r="EB192" s="531"/>
      <c r="EC192" s="531"/>
      <c r="ED192" s="531"/>
      <c r="EE192" s="531"/>
      <c r="EF192" s="531"/>
      <c r="EG192" s="531"/>
      <c r="EH192" s="531"/>
      <c r="EI192" s="531"/>
      <c r="EJ192" s="531"/>
      <c r="EK192" s="531"/>
      <c r="EL192" s="531"/>
      <c r="EM192" s="531"/>
      <c r="EN192" s="531"/>
      <c r="EO192" s="531"/>
      <c r="EP192" s="531"/>
      <c r="EQ192" s="531"/>
      <c r="ER192" s="531"/>
      <c r="ES192" s="531"/>
      <c r="ET192" s="531"/>
      <c r="EU192" s="531"/>
      <c r="EV192" s="531"/>
      <c r="EW192" s="531"/>
      <c r="EX192" s="531"/>
      <c r="EY192" s="531"/>
      <c r="EZ192" s="531"/>
      <c r="FA192" s="531"/>
    </row>
    <row r="193" spans="1:157">
      <c r="A193" s="486">
        <f>VLOOKUP(D193,'[18]DfE No.'!C:E,3,FALSE)</f>
        <v>119</v>
      </c>
      <c r="B193" s="486" t="str">
        <f>VLOOKUP(D193,'Adjusted Factors 22-23'!C:F,4,FALSE)</f>
        <v>Recoupment Academy</v>
      </c>
      <c r="C193" s="491">
        <v>143830</v>
      </c>
      <c r="D193" s="491">
        <v>9352197</v>
      </c>
      <c r="E193" s="492" t="s">
        <v>1019</v>
      </c>
      <c r="F193" s="332">
        <v>79</v>
      </c>
      <c r="G193" s="332">
        <v>79</v>
      </c>
      <c r="H193" s="332">
        <v>0</v>
      </c>
      <c r="I193" s="125">
        <v>251221.43700999999</v>
      </c>
      <c r="J193" s="125">
        <v>0</v>
      </c>
      <c r="K193" s="125">
        <v>0</v>
      </c>
      <c r="L193" s="125">
        <v>11279.999999999987</v>
      </c>
      <c r="M193" s="125">
        <v>0</v>
      </c>
      <c r="N193" s="125">
        <v>14159.999999999984</v>
      </c>
      <c r="O193" s="125">
        <v>0</v>
      </c>
      <c r="P193" s="125">
        <v>1979.9999999999934</v>
      </c>
      <c r="Q193" s="125">
        <v>0</v>
      </c>
      <c r="R193" s="125">
        <v>0</v>
      </c>
      <c r="S193" s="125">
        <v>0</v>
      </c>
      <c r="T193" s="125">
        <v>0</v>
      </c>
      <c r="U193" s="125">
        <v>0</v>
      </c>
      <c r="V193" s="125">
        <v>0</v>
      </c>
      <c r="W193" s="125">
        <v>0</v>
      </c>
      <c r="X193" s="125">
        <v>0</v>
      </c>
      <c r="Y193" s="125">
        <v>0</v>
      </c>
      <c r="Z193" s="125">
        <v>0</v>
      </c>
      <c r="AA193" s="125">
        <v>0</v>
      </c>
      <c r="AB193" s="125">
        <v>686.69230769230842</v>
      </c>
      <c r="AC193" s="125">
        <v>0</v>
      </c>
      <c r="AD193" s="125">
        <v>0</v>
      </c>
      <c r="AE193" s="125">
        <v>26255.882352941175</v>
      </c>
      <c r="AF193" s="125">
        <v>0</v>
      </c>
      <c r="AG193" s="125">
        <v>1165.5000000000005</v>
      </c>
      <c r="AH193" s="125">
        <v>0</v>
      </c>
      <c r="AI193" s="125">
        <v>121300</v>
      </c>
      <c r="AJ193" s="125">
        <v>51989.319092122823</v>
      </c>
      <c r="AK193" s="125">
        <v>0</v>
      </c>
      <c r="AL193" s="125">
        <v>0</v>
      </c>
      <c r="AM193" s="125">
        <v>2081.33</v>
      </c>
      <c r="AN193" s="125">
        <v>0</v>
      </c>
      <c r="AO193" s="125">
        <v>0</v>
      </c>
      <c r="AP193" s="125">
        <v>0</v>
      </c>
      <c r="AQ193" s="125">
        <v>0</v>
      </c>
      <c r="AR193" s="125">
        <v>0</v>
      </c>
      <c r="AS193" s="125">
        <v>0</v>
      </c>
      <c r="AT193" s="125">
        <v>0</v>
      </c>
      <c r="AU193" s="125">
        <v>0</v>
      </c>
      <c r="AV193" s="125">
        <v>251221.43700999999</v>
      </c>
      <c r="AW193" s="125">
        <v>55528.074660633443</v>
      </c>
      <c r="AX193" s="125">
        <v>175370.64909212283</v>
      </c>
      <c r="AY193" s="125">
        <v>49961.002352941163</v>
      </c>
      <c r="AZ193" s="493">
        <v>482120.16076275625</v>
      </c>
      <c r="BA193" s="493">
        <v>480038.83076275623</v>
      </c>
      <c r="BB193" s="493">
        <v>4265</v>
      </c>
      <c r="BC193" s="493">
        <v>336935</v>
      </c>
      <c r="BD193" s="493">
        <v>0</v>
      </c>
      <c r="BE193" s="493">
        <v>0</v>
      </c>
      <c r="BF193" s="493">
        <v>482120.16076275625</v>
      </c>
      <c r="BG193" s="125">
        <v>482120.16076275625</v>
      </c>
      <c r="BH193" s="125">
        <v>0</v>
      </c>
      <c r="BI193" s="493">
        <v>339016.33</v>
      </c>
      <c r="BJ193" s="493">
        <v>163645.68090787719</v>
      </c>
      <c r="BK193" s="125">
        <v>306749.51167063339</v>
      </c>
      <c r="BL193" s="125">
        <v>3882.9052110206758</v>
      </c>
      <c r="BM193" s="125">
        <v>3614.931489969234</v>
      </c>
      <c r="BN193" s="126">
        <v>7.4129681792039284E-2</v>
      </c>
      <c r="BO193" s="126">
        <v>0</v>
      </c>
      <c r="BP193" s="125">
        <v>0</v>
      </c>
      <c r="BQ193" s="493">
        <v>482120.16076275625</v>
      </c>
      <c r="BR193" s="493">
        <v>6076.4408957310916</v>
      </c>
      <c r="BS193" s="493" t="s">
        <v>948</v>
      </c>
      <c r="BT193" s="493">
        <v>6102.7868450981805</v>
      </c>
      <c r="BU193" s="126">
        <v>-8.7302766944055143E-3</v>
      </c>
      <c r="BV193" s="125">
        <v>0</v>
      </c>
      <c r="BW193" s="125">
        <v>482120.16076275625</v>
      </c>
      <c r="BX193" s="125">
        <v>0</v>
      </c>
      <c r="BY193" s="125">
        <v>482120.16076275625</v>
      </c>
      <c r="BZ193" s="125">
        <v>2081.33</v>
      </c>
      <c r="CA193" s="125">
        <v>480038.83076275623</v>
      </c>
      <c r="CB193" s="490">
        <f t="shared" si="8"/>
        <v>0</v>
      </c>
      <c r="CC193" s="490">
        <f t="shared" si="9"/>
        <v>0</v>
      </c>
      <c r="CD193" s="490">
        <f t="shared" si="10"/>
        <v>0</v>
      </c>
      <c r="CE193" s="490">
        <f>IF(ISERROR(VLOOKUP(A193,'20-21 Cfwds'!A:F,3,FALSE)),0,(VLOOKUP(A193,'20-21 Cfwds'!A:F,3,FALSE)))</f>
        <v>0</v>
      </c>
      <c r="CF193" s="490">
        <f>IF(ISERROR(VLOOKUP(A193,'20-21 Cfwds'!A:G,4,FALSE)),0,(VLOOKUP(A193,'20-21 Cfwds'!A:G,4,FALSE)))</f>
        <v>0</v>
      </c>
      <c r="CG193" s="490"/>
      <c r="CH193" s="490"/>
      <c r="CI193" s="531"/>
      <c r="CJ193" s="531"/>
      <c r="CK193" s="531"/>
      <c r="CL193" s="531"/>
      <c r="CM193" s="531"/>
      <c r="CN193" s="531"/>
      <c r="CO193" s="531"/>
      <c r="CP193" s="531"/>
      <c r="CQ193" s="531"/>
      <c r="CR193" s="531"/>
      <c r="CS193" s="531"/>
      <c r="CT193" s="531"/>
      <c r="CU193" s="531"/>
      <c r="CV193" s="531"/>
      <c r="CW193" s="531"/>
      <c r="CX193" s="531"/>
      <c r="CY193" s="531"/>
      <c r="CZ193" s="531"/>
      <c r="DA193" s="531"/>
      <c r="DB193" s="531"/>
      <c r="DC193" s="531"/>
      <c r="DD193" s="531"/>
      <c r="DE193" s="531"/>
      <c r="DF193" s="531"/>
      <c r="DG193" s="531"/>
      <c r="DH193" s="531"/>
      <c r="DI193" s="531"/>
      <c r="DJ193" s="531"/>
      <c r="DK193" s="531"/>
      <c r="DL193" s="531"/>
      <c r="DM193" s="531"/>
      <c r="DN193" s="531"/>
      <c r="DO193" s="531"/>
      <c r="DP193" s="531"/>
      <c r="DQ193" s="531"/>
      <c r="DR193" s="531"/>
      <c r="DS193" s="531"/>
      <c r="DT193" s="531"/>
      <c r="DU193" s="531"/>
      <c r="DV193" s="531"/>
      <c r="DW193" s="531"/>
      <c r="DX193" s="531"/>
      <c r="DY193" s="531"/>
      <c r="DZ193" s="531"/>
      <c r="EA193" s="531"/>
      <c r="EB193" s="531"/>
      <c r="EC193" s="531"/>
      <c r="ED193" s="531"/>
      <c r="EE193" s="531"/>
      <c r="EF193" s="531"/>
      <c r="EG193" s="531"/>
      <c r="EH193" s="531"/>
      <c r="EI193" s="531"/>
      <c r="EJ193" s="531"/>
      <c r="EK193" s="531"/>
      <c r="EL193" s="531"/>
      <c r="EM193" s="531"/>
      <c r="EN193" s="531"/>
      <c r="EO193" s="531"/>
      <c r="EP193" s="531"/>
      <c r="EQ193" s="531"/>
      <c r="ER193" s="531"/>
      <c r="ES193" s="531"/>
      <c r="ET193" s="531"/>
      <c r="EU193" s="531"/>
      <c r="EV193" s="531"/>
      <c r="EW193" s="531"/>
      <c r="EX193" s="531"/>
      <c r="EY193" s="531"/>
      <c r="EZ193" s="531"/>
      <c r="FA193" s="531"/>
    </row>
    <row r="194" spans="1:157" ht="15" customHeight="1">
      <c r="A194" s="486">
        <f>VLOOKUP(D194,'[18]DfE No.'!C:E,3,FALSE)</f>
        <v>512</v>
      </c>
      <c r="B194" s="486" t="str">
        <f>VLOOKUP(D194,'Adjusted Factors 22-23'!C:F,4,FALSE)</f>
        <v>Recoupment Academy</v>
      </c>
      <c r="C194" s="491">
        <v>143860</v>
      </c>
      <c r="D194" s="491">
        <v>9352198</v>
      </c>
      <c r="E194" s="492" t="s">
        <v>1020</v>
      </c>
      <c r="F194" s="332">
        <v>357</v>
      </c>
      <c r="G194" s="332">
        <v>357</v>
      </c>
      <c r="H194" s="332">
        <v>0</v>
      </c>
      <c r="I194" s="125">
        <v>1135266.4938299998</v>
      </c>
      <c r="J194" s="125">
        <v>0</v>
      </c>
      <c r="K194" s="125">
        <v>0</v>
      </c>
      <c r="L194" s="125">
        <v>55459.999999999985</v>
      </c>
      <c r="M194" s="125">
        <v>0</v>
      </c>
      <c r="N194" s="125">
        <v>74930.000000000102</v>
      </c>
      <c r="O194" s="125">
        <v>0</v>
      </c>
      <c r="P194" s="125">
        <v>32392.203389830469</v>
      </c>
      <c r="Q194" s="125">
        <v>23961.355932203394</v>
      </c>
      <c r="R194" s="125">
        <v>0</v>
      </c>
      <c r="S194" s="125">
        <v>0</v>
      </c>
      <c r="T194" s="125">
        <v>0</v>
      </c>
      <c r="U194" s="125">
        <v>0</v>
      </c>
      <c r="V194" s="125">
        <v>0</v>
      </c>
      <c r="W194" s="125">
        <v>0</v>
      </c>
      <c r="X194" s="125">
        <v>0</v>
      </c>
      <c r="Y194" s="125">
        <v>0</v>
      </c>
      <c r="Z194" s="125">
        <v>0</v>
      </c>
      <c r="AA194" s="125">
        <v>0</v>
      </c>
      <c r="AB194" s="125">
        <v>5763.0000000000055</v>
      </c>
      <c r="AC194" s="125">
        <v>0</v>
      </c>
      <c r="AD194" s="125">
        <v>0</v>
      </c>
      <c r="AE194" s="125">
        <v>105395.40540540541</v>
      </c>
      <c r="AF194" s="125">
        <v>0</v>
      </c>
      <c r="AG194" s="125">
        <v>0</v>
      </c>
      <c r="AH194" s="125">
        <v>0</v>
      </c>
      <c r="AI194" s="125">
        <v>121300</v>
      </c>
      <c r="AJ194" s="125">
        <v>0</v>
      </c>
      <c r="AK194" s="125">
        <v>0</v>
      </c>
      <c r="AL194" s="125">
        <v>0</v>
      </c>
      <c r="AM194" s="125">
        <v>9113.6</v>
      </c>
      <c r="AN194" s="125">
        <v>0</v>
      </c>
      <c r="AO194" s="125">
        <v>0</v>
      </c>
      <c r="AP194" s="125">
        <v>0</v>
      </c>
      <c r="AQ194" s="125">
        <v>0</v>
      </c>
      <c r="AR194" s="125">
        <v>0</v>
      </c>
      <c r="AS194" s="125">
        <v>0</v>
      </c>
      <c r="AT194" s="125">
        <v>0</v>
      </c>
      <c r="AU194" s="125">
        <v>0</v>
      </c>
      <c r="AV194" s="125">
        <v>1135266.4938299998</v>
      </c>
      <c r="AW194" s="125">
        <v>297901.96472743934</v>
      </c>
      <c r="AX194" s="125">
        <v>130413.6</v>
      </c>
      <c r="AY194" s="125">
        <v>208762.30506642238</v>
      </c>
      <c r="AZ194" s="493">
        <v>1563582.0585574391</v>
      </c>
      <c r="BA194" s="493">
        <v>1554468.458557439</v>
      </c>
      <c r="BB194" s="493">
        <v>4265</v>
      </c>
      <c r="BC194" s="493">
        <v>1522605</v>
      </c>
      <c r="BD194" s="493">
        <v>0</v>
      </c>
      <c r="BE194" s="493">
        <v>0</v>
      </c>
      <c r="BF194" s="493">
        <v>1563582.0585574391</v>
      </c>
      <c r="BG194" s="125">
        <v>1563582.0585574391</v>
      </c>
      <c r="BH194" s="125">
        <v>0</v>
      </c>
      <c r="BI194" s="493">
        <v>1531718.6</v>
      </c>
      <c r="BJ194" s="493">
        <v>1401305</v>
      </c>
      <c r="BK194" s="125">
        <v>1433168.458557439</v>
      </c>
      <c r="BL194" s="125">
        <v>4014.4774749508097</v>
      </c>
      <c r="BM194" s="125">
        <v>3932.4920547425472</v>
      </c>
      <c r="BN194" s="126">
        <v>2.0848210007033279E-2</v>
      </c>
      <c r="BO194" s="126">
        <v>0</v>
      </c>
      <c r="BP194" s="125">
        <v>0</v>
      </c>
      <c r="BQ194" s="493">
        <v>1563582.0585574391</v>
      </c>
      <c r="BR194" s="493">
        <v>4354.2533853149553</v>
      </c>
      <c r="BS194" s="493" t="s">
        <v>948</v>
      </c>
      <c r="BT194" s="493">
        <v>4379.7816766314818</v>
      </c>
      <c r="BU194" s="126">
        <v>2.190085430966171E-2</v>
      </c>
      <c r="BV194" s="125">
        <v>0</v>
      </c>
      <c r="BW194" s="125">
        <v>1563582.0585574391</v>
      </c>
      <c r="BX194" s="125">
        <v>0</v>
      </c>
      <c r="BY194" s="125">
        <v>1563582.0585574391</v>
      </c>
      <c r="BZ194" s="125">
        <v>9113.6</v>
      </c>
      <c r="CA194" s="125">
        <v>1554468.458557439</v>
      </c>
      <c r="CB194" s="490">
        <f t="shared" si="8"/>
        <v>0</v>
      </c>
      <c r="CC194" s="490">
        <f t="shared" si="9"/>
        <v>0</v>
      </c>
      <c r="CD194" s="490">
        <f t="shared" si="10"/>
        <v>0</v>
      </c>
      <c r="CE194" s="490">
        <f>IF(ISERROR(VLOOKUP(A194,'20-21 Cfwds'!A:F,3,FALSE)),0,(VLOOKUP(A194,'20-21 Cfwds'!A:F,3,FALSE)))</f>
        <v>0</v>
      </c>
      <c r="CF194" s="490">
        <f>IF(ISERROR(VLOOKUP(A194,'20-21 Cfwds'!A:G,4,FALSE)),0,(VLOOKUP(A194,'20-21 Cfwds'!A:G,4,FALSE)))</f>
        <v>0</v>
      </c>
      <c r="CG194" s="490"/>
      <c r="CH194" s="490"/>
      <c r="CI194" s="531"/>
      <c r="CJ194" s="531"/>
      <c r="CK194" s="531"/>
      <c r="CL194" s="531"/>
      <c r="CM194" s="531"/>
      <c r="CN194" s="531"/>
      <c r="CO194" s="531"/>
      <c r="CP194" s="531"/>
      <c r="CQ194" s="531"/>
      <c r="CR194" s="531"/>
      <c r="CS194" s="531"/>
      <c r="CT194" s="531"/>
      <c r="CU194" s="531"/>
      <c r="CV194" s="531"/>
      <c r="CW194" s="531"/>
      <c r="CX194" s="531"/>
      <c r="CY194" s="531"/>
      <c r="CZ194" s="531"/>
      <c r="DA194" s="531"/>
      <c r="DB194" s="531"/>
      <c r="DC194" s="531"/>
      <c r="DD194" s="531"/>
      <c r="DE194" s="531"/>
      <c r="DF194" s="531"/>
      <c r="DG194" s="531"/>
      <c r="DH194" s="531"/>
      <c r="DI194" s="531"/>
      <c r="DJ194" s="531"/>
      <c r="DK194" s="531"/>
      <c r="DL194" s="531"/>
      <c r="DM194" s="531"/>
      <c r="DN194" s="531"/>
      <c r="DO194" s="531"/>
      <c r="DP194" s="531"/>
      <c r="DQ194" s="531"/>
      <c r="DR194" s="531"/>
      <c r="DS194" s="531"/>
      <c r="DT194" s="531"/>
      <c r="DU194" s="531"/>
      <c r="DV194" s="531"/>
      <c r="DW194" s="531"/>
      <c r="DX194" s="531"/>
      <c r="DY194" s="531"/>
      <c r="DZ194" s="531"/>
      <c r="EA194" s="531"/>
      <c r="EB194" s="531"/>
      <c r="EC194" s="531"/>
      <c r="ED194" s="531"/>
      <c r="EE194" s="531"/>
      <c r="EF194" s="531"/>
      <c r="EG194" s="531"/>
      <c r="EH194" s="531"/>
      <c r="EI194" s="531"/>
      <c r="EJ194" s="531"/>
      <c r="EK194" s="531"/>
      <c r="EL194" s="531"/>
      <c r="EM194" s="531"/>
      <c r="EN194" s="531"/>
      <c r="EO194" s="531"/>
      <c r="EP194" s="531"/>
      <c r="EQ194" s="531"/>
      <c r="ER194" s="531"/>
      <c r="ES194" s="531"/>
      <c r="ET194" s="531"/>
      <c r="EU194" s="531"/>
      <c r="EV194" s="531"/>
      <c r="EW194" s="531"/>
      <c r="EX194" s="531"/>
      <c r="EY194" s="531"/>
      <c r="EZ194" s="531"/>
      <c r="FA194" s="531"/>
    </row>
    <row r="195" spans="1:157" ht="15" customHeight="1">
      <c r="A195" s="486">
        <f>VLOOKUP(D195,'[18]DfE No.'!C:E,3,FALSE)</f>
        <v>483</v>
      </c>
      <c r="B195" s="486" t="str">
        <f>VLOOKUP(D195,'Adjusted Factors 22-23'!C:F,4,FALSE)</f>
        <v>Recoupment Academy</v>
      </c>
      <c r="C195" s="491">
        <v>143861</v>
      </c>
      <c r="D195" s="491">
        <v>9352199</v>
      </c>
      <c r="E195" s="492" t="s">
        <v>1021</v>
      </c>
      <c r="F195" s="332">
        <v>324</v>
      </c>
      <c r="G195" s="332">
        <v>324</v>
      </c>
      <c r="H195" s="332">
        <v>0</v>
      </c>
      <c r="I195" s="125">
        <v>1030325.8935599999</v>
      </c>
      <c r="J195" s="125">
        <v>0</v>
      </c>
      <c r="K195" s="125">
        <v>0</v>
      </c>
      <c r="L195" s="125">
        <v>41360.000000000007</v>
      </c>
      <c r="M195" s="125">
        <v>0</v>
      </c>
      <c r="N195" s="125">
        <v>54280.000000000065</v>
      </c>
      <c r="O195" s="125">
        <v>0</v>
      </c>
      <c r="P195" s="125">
        <v>10592.693498452023</v>
      </c>
      <c r="Q195" s="125">
        <v>270.83591331269326</v>
      </c>
      <c r="R195" s="125">
        <v>0</v>
      </c>
      <c r="S195" s="125">
        <v>0</v>
      </c>
      <c r="T195" s="125">
        <v>0</v>
      </c>
      <c r="U195" s="125">
        <v>0</v>
      </c>
      <c r="V195" s="125">
        <v>0</v>
      </c>
      <c r="W195" s="125">
        <v>0</v>
      </c>
      <c r="X195" s="125">
        <v>0</v>
      </c>
      <c r="Y195" s="125">
        <v>0</v>
      </c>
      <c r="Z195" s="125">
        <v>0</v>
      </c>
      <c r="AA195" s="125">
        <v>0</v>
      </c>
      <c r="AB195" s="125">
        <v>25874.204946996542</v>
      </c>
      <c r="AC195" s="125">
        <v>0</v>
      </c>
      <c r="AD195" s="125">
        <v>0</v>
      </c>
      <c r="AE195" s="125">
        <v>125766.41221374046</v>
      </c>
      <c r="AF195" s="125">
        <v>0</v>
      </c>
      <c r="AG195" s="125">
        <v>8843.0000000000073</v>
      </c>
      <c r="AH195" s="125">
        <v>0</v>
      </c>
      <c r="AI195" s="125">
        <v>121300</v>
      </c>
      <c r="AJ195" s="125">
        <v>0</v>
      </c>
      <c r="AK195" s="125">
        <v>0</v>
      </c>
      <c r="AL195" s="125">
        <v>0</v>
      </c>
      <c r="AM195" s="125">
        <v>4586.29</v>
      </c>
      <c r="AN195" s="125">
        <v>0</v>
      </c>
      <c r="AO195" s="125">
        <v>0</v>
      </c>
      <c r="AP195" s="125">
        <v>0</v>
      </c>
      <c r="AQ195" s="125">
        <v>0</v>
      </c>
      <c r="AR195" s="125">
        <v>0</v>
      </c>
      <c r="AS195" s="125">
        <v>0</v>
      </c>
      <c r="AT195" s="125">
        <v>0</v>
      </c>
      <c r="AU195" s="125">
        <v>0</v>
      </c>
      <c r="AV195" s="125">
        <v>1030325.8935599999</v>
      </c>
      <c r="AW195" s="125">
        <v>266987.14657250181</v>
      </c>
      <c r="AX195" s="125">
        <v>125886.29</v>
      </c>
      <c r="AY195" s="125">
        <v>189013.29691962287</v>
      </c>
      <c r="AZ195" s="493">
        <v>1423199.3301325017</v>
      </c>
      <c r="BA195" s="493">
        <v>1418613.0401325016</v>
      </c>
      <c r="BB195" s="493">
        <v>4265</v>
      </c>
      <c r="BC195" s="493">
        <v>1381860</v>
      </c>
      <c r="BD195" s="493">
        <v>0</v>
      </c>
      <c r="BE195" s="493">
        <v>0</v>
      </c>
      <c r="BF195" s="493">
        <v>1423199.3301325017</v>
      </c>
      <c r="BG195" s="125">
        <v>1423199.3301325017</v>
      </c>
      <c r="BH195" s="125">
        <v>0</v>
      </c>
      <c r="BI195" s="493">
        <v>1386446.29</v>
      </c>
      <c r="BJ195" s="493">
        <v>1260560</v>
      </c>
      <c r="BK195" s="125">
        <v>1297313.0401325016</v>
      </c>
      <c r="BL195" s="125">
        <v>4004.0525930015483</v>
      </c>
      <c r="BM195" s="125">
        <v>3828.2163714285712</v>
      </c>
      <c r="BN195" s="126">
        <v>4.5931630950985285E-2</v>
      </c>
      <c r="BO195" s="126">
        <v>0</v>
      </c>
      <c r="BP195" s="125">
        <v>0</v>
      </c>
      <c r="BQ195" s="493">
        <v>1423199.3301325017</v>
      </c>
      <c r="BR195" s="493">
        <v>4378.4353090509312</v>
      </c>
      <c r="BS195" s="493" t="s">
        <v>948</v>
      </c>
      <c r="BT195" s="493">
        <v>4392.5905251003142</v>
      </c>
      <c r="BU195" s="126">
        <v>4.3160187650454152E-2</v>
      </c>
      <c r="BV195" s="125">
        <v>0</v>
      </c>
      <c r="BW195" s="125">
        <v>1423199.3301325017</v>
      </c>
      <c r="BX195" s="125">
        <v>0</v>
      </c>
      <c r="BY195" s="125">
        <v>1423199.3301325017</v>
      </c>
      <c r="BZ195" s="125">
        <v>4586.29</v>
      </c>
      <c r="CA195" s="125">
        <v>1418613.0401325016</v>
      </c>
      <c r="CB195" s="490">
        <f t="shared" si="8"/>
        <v>0</v>
      </c>
      <c r="CC195" s="490">
        <f t="shared" si="9"/>
        <v>0</v>
      </c>
      <c r="CD195" s="490">
        <f t="shared" si="10"/>
        <v>0</v>
      </c>
      <c r="CE195" s="490">
        <f>IF(ISERROR(VLOOKUP(A195,'20-21 Cfwds'!A:F,3,FALSE)),0,(VLOOKUP(A195,'20-21 Cfwds'!A:F,3,FALSE)))</f>
        <v>0</v>
      </c>
      <c r="CF195" s="490">
        <f>IF(ISERROR(VLOOKUP(A195,'20-21 Cfwds'!A:G,4,FALSE)),0,(VLOOKUP(A195,'20-21 Cfwds'!A:G,4,FALSE)))</f>
        <v>0</v>
      </c>
      <c r="CG195" s="490"/>
      <c r="CH195" s="490"/>
      <c r="CI195" s="531"/>
      <c r="CJ195" s="531"/>
      <c r="CK195" s="531"/>
      <c r="CL195" s="531"/>
      <c r="CM195" s="531"/>
      <c r="CN195" s="531"/>
      <c r="CO195" s="531"/>
      <c r="CP195" s="531"/>
      <c r="CQ195" s="531"/>
      <c r="CR195" s="531"/>
      <c r="CS195" s="531"/>
      <c r="CT195" s="531"/>
      <c r="CU195" s="531"/>
      <c r="CV195" s="531"/>
      <c r="CW195" s="531"/>
      <c r="CX195" s="531"/>
      <c r="CY195" s="531"/>
      <c r="CZ195" s="531"/>
      <c r="DA195" s="531"/>
      <c r="DB195" s="531"/>
      <c r="DC195" s="531"/>
      <c r="DD195" s="531"/>
      <c r="DE195" s="531"/>
      <c r="DF195" s="531"/>
      <c r="DG195" s="531"/>
      <c r="DH195" s="531"/>
      <c r="DI195" s="531"/>
      <c r="DJ195" s="531"/>
      <c r="DK195" s="531"/>
      <c r="DL195" s="531"/>
      <c r="DM195" s="531"/>
      <c r="DN195" s="531"/>
      <c r="DO195" s="531"/>
      <c r="DP195" s="531"/>
      <c r="DQ195" s="531"/>
      <c r="DR195" s="531"/>
      <c r="DS195" s="531"/>
      <c r="DT195" s="531"/>
      <c r="DU195" s="531"/>
      <c r="DV195" s="531"/>
      <c r="DW195" s="531"/>
      <c r="DX195" s="531"/>
      <c r="DY195" s="531"/>
      <c r="DZ195" s="531"/>
      <c r="EA195" s="531"/>
      <c r="EB195" s="531"/>
      <c r="EC195" s="531"/>
      <c r="ED195" s="531"/>
      <c r="EE195" s="531"/>
      <c r="EF195" s="531"/>
      <c r="EG195" s="531"/>
      <c r="EH195" s="531"/>
      <c r="EI195" s="531"/>
      <c r="EJ195" s="531"/>
      <c r="EK195" s="531"/>
      <c r="EL195" s="531"/>
      <c r="EM195" s="531"/>
      <c r="EN195" s="531"/>
      <c r="EO195" s="531"/>
      <c r="EP195" s="531"/>
      <c r="EQ195" s="531"/>
      <c r="ER195" s="531"/>
      <c r="ES195" s="531"/>
      <c r="ET195" s="531"/>
      <c r="EU195" s="531"/>
      <c r="EV195" s="531"/>
      <c r="EW195" s="531"/>
      <c r="EX195" s="531"/>
      <c r="EY195" s="531"/>
      <c r="EZ195" s="531"/>
      <c r="FA195" s="531"/>
    </row>
    <row r="196" spans="1:157">
      <c r="A196" s="486">
        <f>VLOOKUP(D196,'[18]DfE No.'!C:E,3,FALSE)</f>
        <v>473</v>
      </c>
      <c r="B196" s="486" t="str">
        <f>VLOOKUP(D196,'Adjusted Factors 22-23'!C:F,4,FALSE)</f>
        <v>Recoupment Academy</v>
      </c>
      <c r="C196" s="491">
        <v>144275</v>
      </c>
      <c r="D196" s="491">
        <v>9352200</v>
      </c>
      <c r="E196" s="492" t="s">
        <v>1129</v>
      </c>
      <c r="F196" s="332">
        <v>242</v>
      </c>
      <c r="G196" s="332">
        <v>242</v>
      </c>
      <c r="H196" s="332">
        <v>0</v>
      </c>
      <c r="I196" s="125">
        <v>769564.40197999997</v>
      </c>
      <c r="J196" s="125">
        <v>0</v>
      </c>
      <c r="K196" s="125">
        <v>0</v>
      </c>
      <c r="L196" s="125">
        <v>22090.000000000018</v>
      </c>
      <c r="M196" s="125">
        <v>0</v>
      </c>
      <c r="N196" s="125">
        <v>28909.999999999971</v>
      </c>
      <c r="O196" s="125">
        <v>0</v>
      </c>
      <c r="P196" s="125">
        <v>220.00000000000014</v>
      </c>
      <c r="Q196" s="125">
        <v>12960.000000000031</v>
      </c>
      <c r="R196" s="125">
        <v>0</v>
      </c>
      <c r="S196" s="125">
        <v>0</v>
      </c>
      <c r="T196" s="125">
        <v>0</v>
      </c>
      <c r="U196" s="125">
        <v>0</v>
      </c>
      <c r="V196" s="125">
        <v>0</v>
      </c>
      <c r="W196" s="125">
        <v>0</v>
      </c>
      <c r="X196" s="125">
        <v>0</v>
      </c>
      <c r="Y196" s="125">
        <v>0</v>
      </c>
      <c r="Z196" s="125">
        <v>0</v>
      </c>
      <c r="AA196" s="125">
        <v>0</v>
      </c>
      <c r="AB196" s="125">
        <v>2972.3913043478251</v>
      </c>
      <c r="AC196" s="125">
        <v>0</v>
      </c>
      <c r="AD196" s="125">
        <v>0</v>
      </c>
      <c r="AE196" s="125">
        <v>104912.32704402517</v>
      </c>
      <c r="AF196" s="125">
        <v>0</v>
      </c>
      <c r="AG196" s="125">
        <v>2359.2489626555957</v>
      </c>
      <c r="AH196" s="125">
        <v>0</v>
      </c>
      <c r="AI196" s="125">
        <v>121300</v>
      </c>
      <c r="AJ196" s="125">
        <v>0</v>
      </c>
      <c r="AK196" s="125">
        <v>0</v>
      </c>
      <c r="AL196" s="125">
        <v>0</v>
      </c>
      <c r="AM196" s="125">
        <v>4144.6400000000003</v>
      </c>
      <c r="AN196" s="125">
        <v>0</v>
      </c>
      <c r="AO196" s="125">
        <v>0</v>
      </c>
      <c r="AP196" s="125">
        <v>0</v>
      </c>
      <c r="AQ196" s="125">
        <v>0</v>
      </c>
      <c r="AR196" s="125">
        <v>0</v>
      </c>
      <c r="AS196" s="125">
        <v>0</v>
      </c>
      <c r="AT196" s="125">
        <v>0</v>
      </c>
      <c r="AU196" s="125">
        <v>0</v>
      </c>
      <c r="AV196" s="125">
        <v>769564.40197999997</v>
      </c>
      <c r="AW196" s="125">
        <v>174423.96731102862</v>
      </c>
      <c r="AX196" s="125">
        <v>125444.64</v>
      </c>
      <c r="AY196" s="125">
        <v>146997.44704402518</v>
      </c>
      <c r="AZ196" s="493">
        <v>1069433.0092910286</v>
      </c>
      <c r="BA196" s="493">
        <v>1065288.3692910287</v>
      </c>
      <c r="BB196" s="493">
        <v>4265</v>
      </c>
      <c r="BC196" s="493">
        <v>1032130</v>
      </c>
      <c r="BD196" s="493">
        <v>0</v>
      </c>
      <c r="BE196" s="493">
        <v>0</v>
      </c>
      <c r="BF196" s="493">
        <v>1069433.0092910286</v>
      </c>
      <c r="BG196" s="125">
        <v>1069433.0092910284</v>
      </c>
      <c r="BH196" s="125">
        <v>0</v>
      </c>
      <c r="BI196" s="493">
        <v>1036274.64</v>
      </c>
      <c r="BJ196" s="493">
        <v>910830</v>
      </c>
      <c r="BK196" s="125">
        <v>943988.36929102859</v>
      </c>
      <c r="BL196" s="125">
        <v>3900.778385500118</v>
      </c>
      <c r="BM196" s="125">
        <v>3808.6865916299557</v>
      </c>
      <c r="BN196" s="126">
        <v>2.4179409792484639E-2</v>
      </c>
      <c r="BO196" s="126">
        <v>0</v>
      </c>
      <c r="BP196" s="125">
        <v>0</v>
      </c>
      <c r="BQ196" s="493">
        <v>1069433.0092910286</v>
      </c>
      <c r="BR196" s="493">
        <v>4402.0180549216066</v>
      </c>
      <c r="BS196" s="493" t="s">
        <v>948</v>
      </c>
      <c r="BT196" s="493">
        <v>4419.144666491854</v>
      </c>
      <c r="BU196" s="126">
        <v>1.326174164038596E-2</v>
      </c>
      <c r="BV196" s="125">
        <v>0</v>
      </c>
      <c r="BW196" s="125">
        <v>1069433.0092910286</v>
      </c>
      <c r="BX196" s="125">
        <v>0</v>
      </c>
      <c r="BY196" s="125">
        <v>1069433.0092910286</v>
      </c>
      <c r="BZ196" s="125">
        <v>4144.6400000000003</v>
      </c>
      <c r="CA196" s="125">
        <v>1065288.3692910287</v>
      </c>
      <c r="CB196" s="490">
        <f t="shared" si="8"/>
        <v>0</v>
      </c>
      <c r="CC196" s="490">
        <f t="shared" si="9"/>
        <v>0</v>
      </c>
      <c r="CD196" s="490">
        <f t="shared" si="10"/>
        <v>0</v>
      </c>
      <c r="CE196" s="490">
        <f>IF(ISERROR(VLOOKUP(A196,'20-21 Cfwds'!A:F,3,FALSE)),0,(VLOOKUP(A196,'20-21 Cfwds'!A:F,3,FALSE)))</f>
        <v>0</v>
      </c>
      <c r="CF196" s="490">
        <f>IF(ISERROR(VLOOKUP(A196,'20-21 Cfwds'!A:G,4,FALSE)),0,(VLOOKUP(A196,'20-21 Cfwds'!A:G,4,FALSE)))</f>
        <v>0</v>
      </c>
      <c r="CG196" s="490"/>
      <c r="CH196" s="490"/>
      <c r="CI196" s="531"/>
      <c r="CJ196" s="531"/>
      <c r="CK196" s="531"/>
      <c r="CL196" s="531"/>
      <c r="CM196" s="531"/>
      <c r="CN196" s="531"/>
      <c r="CO196" s="531"/>
      <c r="CP196" s="531"/>
      <c r="CQ196" s="531"/>
      <c r="CR196" s="531"/>
      <c r="CS196" s="531"/>
      <c r="CT196" s="531"/>
      <c r="CU196" s="531"/>
      <c r="CV196" s="531"/>
      <c r="CW196" s="531"/>
      <c r="CX196" s="531"/>
      <c r="CY196" s="531"/>
      <c r="CZ196" s="531"/>
      <c r="DA196" s="531"/>
      <c r="DB196" s="531"/>
      <c r="DC196" s="531"/>
      <c r="DD196" s="531"/>
      <c r="DE196" s="531"/>
      <c r="DF196" s="531"/>
      <c r="DG196" s="531"/>
      <c r="DH196" s="531"/>
      <c r="DI196" s="531"/>
      <c r="DJ196" s="531"/>
      <c r="DK196" s="531"/>
      <c r="DL196" s="531"/>
      <c r="DM196" s="531"/>
      <c r="DN196" s="531"/>
      <c r="DO196" s="531"/>
      <c r="DP196" s="531"/>
      <c r="DQ196" s="531"/>
      <c r="DR196" s="531"/>
      <c r="DS196" s="531"/>
      <c r="DT196" s="531"/>
      <c r="DU196" s="531"/>
      <c r="DV196" s="531"/>
      <c r="DW196" s="531"/>
      <c r="DX196" s="531"/>
      <c r="DY196" s="531"/>
      <c r="DZ196" s="531"/>
      <c r="EA196" s="531"/>
      <c r="EB196" s="531"/>
      <c r="EC196" s="531"/>
      <c r="ED196" s="531"/>
      <c r="EE196" s="531"/>
      <c r="EF196" s="531"/>
      <c r="EG196" s="531"/>
      <c r="EH196" s="531"/>
      <c r="EI196" s="531"/>
      <c r="EJ196" s="531"/>
      <c r="EK196" s="531"/>
      <c r="EL196" s="531"/>
      <c r="EM196" s="531"/>
      <c r="EN196" s="531"/>
      <c r="EO196" s="531"/>
      <c r="EP196" s="531"/>
      <c r="EQ196" s="531"/>
      <c r="ER196" s="531"/>
      <c r="ES196" s="531"/>
      <c r="ET196" s="531"/>
      <c r="EU196" s="531"/>
      <c r="EV196" s="531"/>
      <c r="EW196" s="531"/>
      <c r="EX196" s="531"/>
      <c r="EY196" s="531"/>
      <c r="EZ196" s="531"/>
      <c r="FA196" s="531"/>
    </row>
    <row r="197" spans="1:157">
      <c r="A197" s="486">
        <f>VLOOKUP(D197,'[18]DfE No.'!C:E,3,FALSE)</f>
        <v>452</v>
      </c>
      <c r="B197" s="486" t="str">
        <f>VLOOKUP(D197,'Adjusted Factors 22-23'!C:F,4,FALSE)</f>
        <v>Recoupment Academy</v>
      </c>
      <c r="C197" s="491">
        <v>144276</v>
      </c>
      <c r="D197" s="491">
        <v>9352201</v>
      </c>
      <c r="E197" s="492" t="s">
        <v>1022</v>
      </c>
      <c r="F197" s="332">
        <v>225</v>
      </c>
      <c r="G197" s="332">
        <v>225</v>
      </c>
      <c r="H197" s="332">
        <v>0</v>
      </c>
      <c r="I197" s="125">
        <v>715504.09274999995</v>
      </c>
      <c r="J197" s="125">
        <v>0</v>
      </c>
      <c r="K197" s="125">
        <v>0</v>
      </c>
      <c r="L197" s="125">
        <v>30550.000000000007</v>
      </c>
      <c r="M197" s="125">
        <v>0</v>
      </c>
      <c r="N197" s="125">
        <v>43660.000000000015</v>
      </c>
      <c r="O197" s="125">
        <v>0</v>
      </c>
      <c r="P197" s="125">
        <v>10386.160714285736</v>
      </c>
      <c r="Q197" s="125">
        <v>26306.919642857127</v>
      </c>
      <c r="R197" s="125">
        <v>0</v>
      </c>
      <c r="S197" s="125">
        <v>0</v>
      </c>
      <c r="T197" s="125">
        <v>0</v>
      </c>
      <c r="U197" s="125">
        <v>0</v>
      </c>
      <c r="V197" s="125">
        <v>0</v>
      </c>
      <c r="W197" s="125">
        <v>0</v>
      </c>
      <c r="X197" s="125">
        <v>0</v>
      </c>
      <c r="Y197" s="125">
        <v>0</v>
      </c>
      <c r="Z197" s="125">
        <v>0</v>
      </c>
      <c r="AA197" s="125">
        <v>0</v>
      </c>
      <c r="AB197" s="125">
        <v>14739.130434782577</v>
      </c>
      <c r="AC197" s="125">
        <v>0</v>
      </c>
      <c r="AD197" s="125">
        <v>0</v>
      </c>
      <c r="AE197" s="125">
        <v>110012.01923076925</v>
      </c>
      <c r="AF197" s="125">
        <v>0</v>
      </c>
      <c r="AG197" s="125">
        <v>4311.8273542600982</v>
      </c>
      <c r="AH197" s="125">
        <v>0</v>
      </c>
      <c r="AI197" s="125">
        <v>121300</v>
      </c>
      <c r="AJ197" s="125">
        <v>0</v>
      </c>
      <c r="AK197" s="125">
        <v>0</v>
      </c>
      <c r="AL197" s="125">
        <v>0</v>
      </c>
      <c r="AM197" s="125">
        <v>9216</v>
      </c>
      <c r="AN197" s="125">
        <v>0</v>
      </c>
      <c r="AO197" s="125">
        <v>0</v>
      </c>
      <c r="AP197" s="125">
        <v>0</v>
      </c>
      <c r="AQ197" s="125">
        <v>0</v>
      </c>
      <c r="AR197" s="125">
        <v>0</v>
      </c>
      <c r="AS197" s="125">
        <v>0</v>
      </c>
      <c r="AT197" s="125">
        <v>0</v>
      </c>
      <c r="AU197" s="125">
        <v>0</v>
      </c>
      <c r="AV197" s="125">
        <v>715504.09274999995</v>
      </c>
      <c r="AW197" s="125">
        <v>239966.05737695485</v>
      </c>
      <c r="AX197" s="125">
        <v>130516</v>
      </c>
      <c r="AY197" s="125">
        <v>175458.67940934069</v>
      </c>
      <c r="AZ197" s="493">
        <v>1085986.1501269548</v>
      </c>
      <c r="BA197" s="493">
        <v>1076770.1501269548</v>
      </c>
      <c r="BB197" s="493">
        <v>4265</v>
      </c>
      <c r="BC197" s="493">
        <v>959625</v>
      </c>
      <c r="BD197" s="493">
        <v>0</v>
      </c>
      <c r="BE197" s="493">
        <v>0</v>
      </c>
      <c r="BF197" s="493">
        <v>1085986.1501269548</v>
      </c>
      <c r="BG197" s="125">
        <v>1085986.1501269548</v>
      </c>
      <c r="BH197" s="125">
        <v>0</v>
      </c>
      <c r="BI197" s="493">
        <v>968841</v>
      </c>
      <c r="BJ197" s="493">
        <v>838325</v>
      </c>
      <c r="BK197" s="125">
        <v>955470.15012695477</v>
      </c>
      <c r="BL197" s="125">
        <v>4246.5340005642438</v>
      </c>
      <c r="BM197" s="125">
        <v>4019.7108226890759</v>
      </c>
      <c r="BN197" s="126">
        <v>5.6427735197983567E-2</v>
      </c>
      <c r="BO197" s="126">
        <v>0</v>
      </c>
      <c r="BP197" s="125">
        <v>0</v>
      </c>
      <c r="BQ197" s="493">
        <v>1085986.1501269548</v>
      </c>
      <c r="BR197" s="493">
        <v>4785.6451116753542</v>
      </c>
      <c r="BS197" s="493" t="s">
        <v>948</v>
      </c>
      <c r="BT197" s="493">
        <v>4826.6051116753542</v>
      </c>
      <c r="BU197" s="126">
        <v>5.6589803809437234E-2</v>
      </c>
      <c r="BV197" s="125">
        <v>0</v>
      </c>
      <c r="BW197" s="125">
        <v>1085986.1501269548</v>
      </c>
      <c r="BX197" s="125">
        <v>0</v>
      </c>
      <c r="BY197" s="125">
        <v>1085986.1501269548</v>
      </c>
      <c r="BZ197" s="125">
        <v>9216</v>
      </c>
      <c r="CA197" s="125">
        <v>1076770.1501269548</v>
      </c>
      <c r="CB197" s="490">
        <f t="shared" si="8"/>
        <v>0</v>
      </c>
      <c r="CC197" s="490">
        <f t="shared" si="9"/>
        <v>0</v>
      </c>
      <c r="CD197" s="490">
        <f t="shared" si="10"/>
        <v>0</v>
      </c>
      <c r="CE197" s="490">
        <f>IF(ISERROR(VLOOKUP(A197,'20-21 Cfwds'!A:F,3,FALSE)),0,(VLOOKUP(A197,'20-21 Cfwds'!A:F,3,FALSE)))</f>
        <v>0</v>
      </c>
      <c r="CF197" s="490">
        <f>IF(ISERROR(VLOOKUP(A197,'20-21 Cfwds'!A:G,4,FALSE)),0,(VLOOKUP(A197,'20-21 Cfwds'!A:G,4,FALSE)))</f>
        <v>0</v>
      </c>
      <c r="CG197" s="490"/>
      <c r="CH197" s="490"/>
      <c r="CI197" s="531"/>
      <c r="CJ197" s="531"/>
      <c r="CK197" s="531"/>
      <c r="CL197" s="531"/>
      <c r="CM197" s="531"/>
      <c r="CN197" s="531"/>
      <c r="CO197" s="531"/>
      <c r="CP197" s="531"/>
      <c r="CQ197" s="531"/>
      <c r="CR197" s="531"/>
      <c r="CS197" s="531"/>
      <c r="CT197" s="531"/>
      <c r="CU197" s="531"/>
      <c r="CV197" s="531"/>
      <c r="CW197" s="531"/>
      <c r="CX197" s="531"/>
      <c r="CY197" s="531"/>
      <c r="CZ197" s="531"/>
      <c r="DA197" s="531"/>
      <c r="DB197" s="531"/>
      <c r="DC197" s="531"/>
      <c r="DD197" s="531"/>
      <c r="DE197" s="531"/>
      <c r="DF197" s="531"/>
      <c r="DG197" s="531"/>
      <c r="DH197" s="531"/>
      <c r="DI197" s="531"/>
      <c r="DJ197" s="531"/>
      <c r="DK197" s="531"/>
      <c r="DL197" s="531"/>
      <c r="DM197" s="531"/>
      <c r="DN197" s="531"/>
      <c r="DO197" s="531"/>
      <c r="DP197" s="531"/>
      <c r="DQ197" s="531"/>
      <c r="DR197" s="531"/>
      <c r="DS197" s="531"/>
      <c r="DT197" s="531"/>
      <c r="DU197" s="531"/>
      <c r="DV197" s="531"/>
      <c r="DW197" s="531"/>
      <c r="DX197" s="531"/>
      <c r="DY197" s="531"/>
      <c r="DZ197" s="531"/>
      <c r="EA197" s="531"/>
      <c r="EB197" s="531"/>
      <c r="EC197" s="531"/>
      <c r="ED197" s="531"/>
      <c r="EE197" s="531"/>
      <c r="EF197" s="531"/>
      <c r="EG197" s="531"/>
      <c r="EH197" s="531"/>
      <c r="EI197" s="531"/>
      <c r="EJ197" s="531"/>
      <c r="EK197" s="531"/>
      <c r="EL197" s="531"/>
      <c r="EM197" s="531"/>
      <c r="EN197" s="531"/>
      <c r="EO197" s="531"/>
      <c r="EP197" s="531"/>
      <c r="EQ197" s="531"/>
      <c r="ER197" s="531"/>
      <c r="ES197" s="531"/>
      <c r="ET197" s="531"/>
      <c r="EU197" s="531"/>
      <c r="EV197" s="531"/>
      <c r="EW197" s="531"/>
      <c r="EX197" s="531"/>
      <c r="EY197" s="531"/>
      <c r="EZ197" s="531"/>
      <c r="FA197" s="531"/>
    </row>
    <row r="198" spans="1:157">
      <c r="A198" s="486">
        <f>VLOOKUP(D198,'[18]DfE No.'!C:E,3,FALSE)</f>
        <v>429</v>
      </c>
      <c r="B198" s="486" t="str">
        <f>VLOOKUP(D198,'Adjusted Factors 22-23'!C:F,4,FALSE)</f>
        <v>Recoupment Academy</v>
      </c>
      <c r="C198" s="491">
        <v>144399</v>
      </c>
      <c r="D198" s="491">
        <v>9352202</v>
      </c>
      <c r="E198" s="492" t="s">
        <v>347</v>
      </c>
      <c r="F198" s="332">
        <v>180</v>
      </c>
      <c r="G198" s="332">
        <v>180</v>
      </c>
      <c r="H198" s="332">
        <v>0</v>
      </c>
      <c r="I198" s="125">
        <v>572403.27419999999</v>
      </c>
      <c r="J198" s="125">
        <v>0</v>
      </c>
      <c r="K198" s="125">
        <v>0</v>
      </c>
      <c r="L198" s="125">
        <v>15980.000000000011</v>
      </c>
      <c r="M198" s="125">
        <v>0</v>
      </c>
      <c r="N198" s="125">
        <v>21240</v>
      </c>
      <c r="O198" s="125">
        <v>0</v>
      </c>
      <c r="P198" s="125">
        <v>660.00000000000136</v>
      </c>
      <c r="Q198" s="125">
        <v>0</v>
      </c>
      <c r="R198" s="125">
        <v>0</v>
      </c>
      <c r="S198" s="125">
        <v>0</v>
      </c>
      <c r="T198" s="125">
        <v>0</v>
      </c>
      <c r="U198" s="125">
        <v>0</v>
      </c>
      <c r="V198" s="125">
        <v>0</v>
      </c>
      <c r="W198" s="125">
        <v>0</v>
      </c>
      <c r="X198" s="125">
        <v>0</v>
      </c>
      <c r="Y198" s="125">
        <v>0</v>
      </c>
      <c r="Z198" s="125">
        <v>0</v>
      </c>
      <c r="AA198" s="125">
        <v>0</v>
      </c>
      <c r="AB198" s="125">
        <v>612.65060240963862</v>
      </c>
      <c r="AC198" s="125">
        <v>0</v>
      </c>
      <c r="AD198" s="125">
        <v>0</v>
      </c>
      <c r="AE198" s="125">
        <v>35818.867924528298</v>
      </c>
      <c r="AF198" s="125">
        <v>0</v>
      </c>
      <c r="AG198" s="125">
        <v>2960.000000000005</v>
      </c>
      <c r="AH198" s="125">
        <v>0</v>
      </c>
      <c r="AI198" s="125">
        <v>121300</v>
      </c>
      <c r="AJ198" s="125">
        <v>0</v>
      </c>
      <c r="AK198" s="125">
        <v>0</v>
      </c>
      <c r="AL198" s="125">
        <v>0</v>
      </c>
      <c r="AM198" s="125">
        <v>4610.05</v>
      </c>
      <c r="AN198" s="125">
        <v>0</v>
      </c>
      <c r="AO198" s="125">
        <v>0</v>
      </c>
      <c r="AP198" s="125">
        <v>0</v>
      </c>
      <c r="AQ198" s="125">
        <v>0</v>
      </c>
      <c r="AR198" s="125">
        <v>0</v>
      </c>
      <c r="AS198" s="125">
        <v>0</v>
      </c>
      <c r="AT198" s="125">
        <v>0</v>
      </c>
      <c r="AU198" s="125">
        <v>0</v>
      </c>
      <c r="AV198" s="125">
        <v>572403.27419999999</v>
      </c>
      <c r="AW198" s="125">
        <v>77271.518526937958</v>
      </c>
      <c r="AX198" s="125">
        <v>125910.05</v>
      </c>
      <c r="AY198" s="125">
        <v>64753.987924528308</v>
      </c>
      <c r="AZ198" s="493">
        <v>775584.84272693796</v>
      </c>
      <c r="BA198" s="493">
        <v>770974.79272693791</v>
      </c>
      <c r="BB198" s="493">
        <v>4265</v>
      </c>
      <c r="BC198" s="493">
        <v>767700</v>
      </c>
      <c r="BD198" s="493">
        <v>0</v>
      </c>
      <c r="BE198" s="493">
        <v>0</v>
      </c>
      <c r="BF198" s="493">
        <v>775584.84272693796</v>
      </c>
      <c r="BG198" s="125">
        <v>775584.84272693796</v>
      </c>
      <c r="BH198" s="125">
        <v>0</v>
      </c>
      <c r="BI198" s="493">
        <v>772310.05</v>
      </c>
      <c r="BJ198" s="493">
        <v>646400</v>
      </c>
      <c r="BK198" s="125">
        <v>649674.79272693791</v>
      </c>
      <c r="BL198" s="125">
        <v>3609.3044040385439</v>
      </c>
      <c r="BM198" s="125">
        <v>3570.4522613065328</v>
      </c>
      <c r="BN198" s="126">
        <v>1.0881574626569563E-2</v>
      </c>
      <c r="BO198" s="126">
        <v>7.6184253734304357E-3</v>
      </c>
      <c r="BP198" s="125">
        <v>4896.2203383887581</v>
      </c>
      <c r="BQ198" s="493">
        <v>780481.06306532677</v>
      </c>
      <c r="BR198" s="493">
        <v>4310.3945170295929</v>
      </c>
      <c r="BS198" s="493" t="s">
        <v>948</v>
      </c>
      <c r="BT198" s="493">
        <v>4336.0059059184823</v>
      </c>
      <c r="BU198" s="126">
        <v>3.1604705351963247E-2</v>
      </c>
      <c r="BV198" s="125">
        <v>0</v>
      </c>
      <c r="BW198" s="125">
        <v>780481.06306532677</v>
      </c>
      <c r="BX198" s="125">
        <v>0</v>
      </c>
      <c r="BY198" s="125">
        <v>780481.06306532677</v>
      </c>
      <c r="BZ198" s="125">
        <v>4610.05</v>
      </c>
      <c r="CA198" s="125">
        <v>775871.01306532673</v>
      </c>
      <c r="CB198" s="490">
        <f t="shared" si="8"/>
        <v>0</v>
      </c>
      <c r="CC198" s="490">
        <f t="shared" si="9"/>
        <v>0</v>
      </c>
      <c r="CD198" s="490">
        <f t="shared" si="10"/>
        <v>0</v>
      </c>
      <c r="CE198" s="490">
        <f>IF(ISERROR(VLOOKUP(A198,'20-21 Cfwds'!A:F,3,FALSE)),0,(VLOOKUP(A198,'20-21 Cfwds'!A:F,3,FALSE)))</f>
        <v>0</v>
      </c>
      <c r="CF198" s="490">
        <f>IF(ISERROR(VLOOKUP(A198,'20-21 Cfwds'!A:G,4,FALSE)),0,(VLOOKUP(A198,'20-21 Cfwds'!A:G,4,FALSE)))</f>
        <v>0</v>
      </c>
      <c r="CG198" s="490"/>
      <c r="CH198" s="490"/>
      <c r="CI198" s="531"/>
      <c r="CJ198" s="531"/>
      <c r="CK198" s="531"/>
      <c r="CL198" s="531"/>
      <c r="CM198" s="531"/>
      <c r="CN198" s="531"/>
      <c r="CO198" s="531"/>
      <c r="CP198" s="531"/>
      <c r="CQ198" s="531"/>
      <c r="CR198" s="531"/>
      <c r="CS198" s="531"/>
      <c r="CT198" s="531"/>
      <c r="CU198" s="531"/>
      <c r="CV198" s="531"/>
      <c r="CW198" s="531"/>
      <c r="CX198" s="531"/>
      <c r="CY198" s="531"/>
      <c r="CZ198" s="531"/>
      <c r="DA198" s="531"/>
      <c r="DB198" s="531"/>
      <c r="DC198" s="531"/>
      <c r="DD198" s="531"/>
      <c r="DE198" s="531"/>
      <c r="DF198" s="531"/>
      <c r="DG198" s="531"/>
      <c r="DH198" s="531"/>
      <c r="DI198" s="531"/>
      <c r="DJ198" s="531"/>
      <c r="DK198" s="531"/>
      <c r="DL198" s="531"/>
      <c r="DM198" s="531"/>
      <c r="DN198" s="531"/>
      <c r="DO198" s="531"/>
      <c r="DP198" s="531"/>
      <c r="DQ198" s="531"/>
      <c r="DR198" s="531"/>
      <c r="DS198" s="531"/>
      <c r="DT198" s="531"/>
      <c r="DU198" s="531"/>
      <c r="DV198" s="531"/>
      <c r="DW198" s="531"/>
      <c r="DX198" s="531"/>
      <c r="DY198" s="531"/>
      <c r="DZ198" s="531"/>
      <c r="EA198" s="531"/>
      <c r="EB198" s="531"/>
      <c r="EC198" s="531"/>
      <c r="ED198" s="531"/>
      <c r="EE198" s="531"/>
      <c r="EF198" s="531"/>
      <c r="EG198" s="531"/>
      <c r="EH198" s="531"/>
      <c r="EI198" s="531"/>
      <c r="EJ198" s="531"/>
      <c r="EK198" s="531"/>
      <c r="EL198" s="531"/>
      <c r="EM198" s="531"/>
      <c r="EN198" s="531"/>
      <c r="EO198" s="531"/>
      <c r="EP198" s="531"/>
      <c r="EQ198" s="531"/>
      <c r="ER198" s="531"/>
      <c r="ES198" s="531"/>
      <c r="ET198" s="531"/>
      <c r="EU198" s="531"/>
      <c r="EV198" s="531"/>
      <c r="EW198" s="531"/>
      <c r="EX198" s="531"/>
      <c r="EY198" s="531"/>
      <c r="EZ198" s="531"/>
      <c r="FA198" s="531"/>
    </row>
    <row r="199" spans="1:157">
      <c r="A199" s="486">
        <f>VLOOKUP(D199,'[18]DfE No.'!C:E,3,FALSE)</f>
        <v>217</v>
      </c>
      <c r="B199" s="486" t="str">
        <f>VLOOKUP(D199,'Adjusted Factors 22-23'!C:F,4,FALSE)</f>
        <v>Recoupment Academy</v>
      </c>
      <c r="C199" s="491">
        <v>144625</v>
      </c>
      <c r="D199" s="491">
        <v>9352203</v>
      </c>
      <c r="E199" s="492" t="s">
        <v>1023</v>
      </c>
      <c r="F199" s="332">
        <v>111</v>
      </c>
      <c r="G199" s="332">
        <v>111</v>
      </c>
      <c r="H199" s="332">
        <v>0</v>
      </c>
      <c r="I199" s="125">
        <v>352982.01908999996</v>
      </c>
      <c r="J199" s="125">
        <v>0</v>
      </c>
      <c r="K199" s="125">
        <v>0</v>
      </c>
      <c r="L199" s="125">
        <v>5639.9999999999945</v>
      </c>
      <c r="M199" s="125">
        <v>0</v>
      </c>
      <c r="N199" s="125">
        <v>7669.9999999999927</v>
      </c>
      <c r="O199" s="125">
        <v>0</v>
      </c>
      <c r="P199" s="125">
        <v>659.99999999999932</v>
      </c>
      <c r="Q199" s="125">
        <v>1620.0000000000014</v>
      </c>
      <c r="R199" s="125">
        <v>839.9999999999992</v>
      </c>
      <c r="S199" s="125">
        <v>2760.0000000000023</v>
      </c>
      <c r="T199" s="125">
        <v>0</v>
      </c>
      <c r="U199" s="125">
        <v>0</v>
      </c>
      <c r="V199" s="125">
        <v>0</v>
      </c>
      <c r="W199" s="125">
        <v>0</v>
      </c>
      <c r="X199" s="125">
        <v>0</v>
      </c>
      <c r="Y199" s="125">
        <v>0</v>
      </c>
      <c r="Z199" s="125">
        <v>0</v>
      </c>
      <c r="AA199" s="125">
        <v>0</v>
      </c>
      <c r="AB199" s="125">
        <v>1254.3000000000002</v>
      </c>
      <c r="AC199" s="125">
        <v>0</v>
      </c>
      <c r="AD199" s="125">
        <v>0</v>
      </c>
      <c r="AE199" s="125">
        <v>32720.869565217388</v>
      </c>
      <c r="AF199" s="125">
        <v>0</v>
      </c>
      <c r="AG199" s="125">
        <v>2164.5000000000018</v>
      </c>
      <c r="AH199" s="125">
        <v>0</v>
      </c>
      <c r="AI199" s="125">
        <v>121300</v>
      </c>
      <c r="AJ199" s="125">
        <v>28491.321762349788</v>
      </c>
      <c r="AK199" s="125">
        <v>0</v>
      </c>
      <c r="AL199" s="125">
        <v>0</v>
      </c>
      <c r="AM199" s="125">
        <v>2329.6</v>
      </c>
      <c r="AN199" s="125">
        <v>0</v>
      </c>
      <c r="AO199" s="125">
        <v>0</v>
      </c>
      <c r="AP199" s="125">
        <v>0</v>
      </c>
      <c r="AQ199" s="125">
        <v>0</v>
      </c>
      <c r="AR199" s="125">
        <v>0</v>
      </c>
      <c r="AS199" s="125">
        <v>0</v>
      </c>
      <c r="AT199" s="125">
        <v>0</v>
      </c>
      <c r="AU199" s="125">
        <v>0</v>
      </c>
      <c r="AV199" s="125">
        <v>352982.01908999996</v>
      </c>
      <c r="AW199" s="125">
        <v>55329.66956521738</v>
      </c>
      <c r="AX199" s="125">
        <v>152120.92176234978</v>
      </c>
      <c r="AY199" s="125">
        <v>52310.989565217387</v>
      </c>
      <c r="AZ199" s="493">
        <v>560432.61041756719</v>
      </c>
      <c r="BA199" s="493">
        <v>558103.01041756722</v>
      </c>
      <c r="BB199" s="493">
        <v>4265</v>
      </c>
      <c r="BC199" s="493">
        <v>473415</v>
      </c>
      <c r="BD199" s="493">
        <v>0</v>
      </c>
      <c r="BE199" s="493">
        <v>0</v>
      </c>
      <c r="BF199" s="493">
        <v>560432.61041756719</v>
      </c>
      <c r="BG199" s="125">
        <v>560432.61041756719</v>
      </c>
      <c r="BH199" s="125">
        <v>0</v>
      </c>
      <c r="BI199" s="493">
        <v>475744.6</v>
      </c>
      <c r="BJ199" s="493">
        <v>323623.67823765019</v>
      </c>
      <c r="BK199" s="125">
        <v>408311.68865521741</v>
      </c>
      <c r="BL199" s="125">
        <v>3678.4836815785352</v>
      </c>
      <c r="BM199" s="125">
        <v>3353.2553748877294</v>
      </c>
      <c r="BN199" s="126">
        <v>9.698882737247376E-2</v>
      </c>
      <c r="BO199" s="126">
        <v>0</v>
      </c>
      <c r="BP199" s="125">
        <v>0</v>
      </c>
      <c r="BQ199" s="493">
        <v>560432.61041756719</v>
      </c>
      <c r="BR199" s="493">
        <v>5027.9550488069117</v>
      </c>
      <c r="BS199" s="493" t="s">
        <v>948</v>
      </c>
      <c r="BT199" s="493">
        <v>5048.9424361942993</v>
      </c>
      <c r="BU199" s="126">
        <v>6.6038466277667407E-2</v>
      </c>
      <c r="BV199" s="125">
        <v>0</v>
      </c>
      <c r="BW199" s="125">
        <v>560432.61041756719</v>
      </c>
      <c r="BX199" s="125">
        <v>0</v>
      </c>
      <c r="BY199" s="125">
        <v>560432.61041756719</v>
      </c>
      <c r="BZ199" s="125">
        <v>2329.6</v>
      </c>
      <c r="CA199" s="125">
        <v>558103.01041756722</v>
      </c>
      <c r="CB199" s="490">
        <f t="shared" ref="CB199:CB262" si="11">IF(B199=0,CE199,0)</f>
        <v>0</v>
      </c>
      <c r="CC199" s="490">
        <f t="shared" ref="CC199:CC262" si="12">IF(B199=0,CF199,0)</f>
        <v>0</v>
      </c>
      <c r="CD199" s="490">
        <f t="shared" ref="CD199:CD262" si="13">BD199+BE199</f>
        <v>0</v>
      </c>
      <c r="CE199" s="490">
        <f>IF(ISERROR(VLOOKUP(A199,'20-21 Cfwds'!A:F,3,FALSE)),0,(VLOOKUP(A199,'20-21 Cfwds'!A:F,3,FALSE)))</f>
        <v>0</v>
      </c>
      <c r="CF199" s="490">
        <f>IF(ISERROR(VLOOKUP(A199,'20-21 Cfwds'!A:G,4,FALSE)),0,(VLOOKUP(A199,'20-21 Cfwds'!A:G,4,FALSE)))</f>
        <v>0</v>
      </c>
      <c r="CG199" s="490"/>
      <c r="CH199" s="490"/>
      <c r="CI199" s="531"/>
      <c r="CJ199" s="531"/>
      <c r="CK199" s="531"/>
      <c r="CL199" s="531"/>
      <c r="CM199" s="531"/>
      <c r="CN199" s="531"/>
      <c r="CO199" s="531"/>
      <c r="CP199" s="531"/>
      <c r="CQ199" s="531"/>
      <c r="CR199" s="531"/>
      <c r="CS199" s="531"/>
      <c r="CT199" s="531"/>
      <c r="CU199" s="531"/>
      <c r="CV199" s="531"/>
      <c r="CW199" s="531"/>
      <c r="CX199" s="531"/>
      <c r="CY199" s="531"/>
      <c r="CZ199" s="531"/>
      <c r="DA199" s="531"/>
      <c r="DB199" s="531"/>
      <c r="DC199" s="531"/>
      <c r="DD199" s="531"/>
      <c r="DE199" s="531"/>
      <c r="DF199" s="531"/>
      <c r="DG199" s="531"/>
      <c r="DH199" s="531"/>
      <c r="DI199" s="531"/>
      <c r="DJ199" s="531"/>
      <c r="DK199" s="531"/>
      <c r="DL199" s="531"/>
      <c r="DM199" s="531"/>
      <c r="DN199" s="531"/>
      <c r="DO199" s="531"/>
      <c r="DP199" s="531"/>
      <c r="DQ199" s="531"/>
      <c r="DR199" s="531"/>
      <c r="DS199" s="531"/>
      <c r="DT199" s="531"/>
      <c r="DU199" s="531"/>
      <c r="DV199" s="531"/>
      <c r="DW199" s="531"/>
      <c r="DX199" s="531"/>
      <c r="DY199" s="531"/>
      <c r="DZ199" s="531"/>
      <c r="EA199" s="531"/>
      <c r="EB199" s="531"/>
      <c r="EC199" s="531"/>
      <c r="ED199" s="531"/>
      <c r="EE199" s="531"/>
      <c r="EF199" s="531"/>
      <c r="EG199" s="531"/>
      <c r="EH199" s="531"/>
      <c r="EI199" s="531"/>
      <c r="EJ199" s="531"/>
      <c r="EK199" s="531"/>
      <c r="EL199" s="531"/>
      <c r="EM199" s="531"/>
      <c r="EN199" s="531"/>
      <c r="EO199" s="531"/>
      <c r="EP199" s="531"/>
      <c r="EQ199" s="531"/>
      <c r="ER199" s="531"/>
      <c r="ES199" s="531"/>
      <c r="ET199" s="531"/>
      <c r="EU199" s="531"/>
      <c r="EV199" s="531"/>
      <c r="EW199" s="531"/>
      <c r="EX199" s="531"/>
      <c r="EY199" s="531"/>
      <c r="EZ199" s="531"/>
      <c r="FA199" s="531"/>
    </row>
    <row r="200" spans="1:157">
      <c r="A200" s="486">
        <f>VLOOKUP(D200,'[18]DfE No.'!C:E,3,FALSE)</f>
        <v>448</v>
      </c>
      <c r="B200" s="486" t="str">
        <f>VLOOKUP(D200,'Adjusted Factors 22-23'!C:F,4,FALSE)</f>
        <v>Recoupment Academy</v>
      </c>
      <c r="C200" s="491">
        <v>144215</v>
      </c>
      <c r="D200" s="491">
        <v>9352204</v>
      </c>
      <c r="E200" s="492" t="s">
        <v>1024</v>
      </c>
      <c r="F200" s="332">
        <v>75</v>
      </c>
      <c r="G200" s="332">
        <v>75</v>
      </c>
      <c r="H200" s="332">
        <v>0</v>
      </c>
      <c r="I200" s="125">
        <v>238501.36424999998</v>
      </c>
      <c r="J200" s="125">
        <v>0</v>
      </c>
      <c r="K200" s="125">
        <v>0</v>
      </c>
      <c r="L200" s="125">
        <v>5640</v>
      </c>
      <c r="M200" s="125">
        <v>0</v>
      </c>
      <c r="N200" s="125">
        <v>7669.9999999999854</v>
      </c>
      <c r="O200" s="125">
        <v>0</v>
      </c>
      <c r="P200" s="125">
        <v>3740.0000000000055</v>
      </c>
      <c r="Q200" s="125">
        <v>0</v>
      </c>
      <c r="R200" s="125">
        <v>0</v>
      </c>
      <c r="S200" s="125">
        <v>0</v>
      </c>
      <c r="T200" s="125">
        <v>0</v>
      </c>
      <c r="U200" s="125">
        <v>0</v>
      </c>
      <c r="V200" s="125">
        <v>0</v>
      </c>
      <c r="W200" s="125">
        <v>0</v>
      </c>
      <c r="X200" s="125">
        <v>0</v>
      </c>
      <c r="Y200" s="125">
        <v>0</v>
      </c>
      <c r="Z200" s="125">
        <v>0</v>
      </c>
      <c r="AA200" s="125">
        <v>0</v>
      </c>
      <c r="AB200" s="125">
        <v>0</v>
      </c>
      <c r="AC200" s="125">
        <v>0</v>
      </c>
      <c r="AD200" s="125">
        <v>0</v>
      </c>
      <c r="AE200" s="125">
        <v>24926.470588235294</v>
      </c>
      <c r="AF200" s="125">
        <v>0</v>
      </c>
      <c r="AG200" s="125">
        <v>0</v>
      </c>
      <c r="AH200" s="125">
        <v>0</v>
      </c>
      <c r="AI200" s="125">
        <v>121300</v>
      </c>
      <c r="AJ200" s="125">
        <v>54926.56875834446</v>
      </c>
      <c r="AK200" s="125">
        <v>0</v>
      </c>
      <c r="AL200" s="125">
        <v>0</v>
      </c>
      <c r="AM200" s="125">
        <v>2048</v>
      </c>
      <c r="AN200" s="125">
        <v>0</v>
      </c>
      <c r="AO200" s="125">
        <v>0</v>
      </c>
      <c r="AP200" s="125">
        <v>0</v>
      </c>
      <c r="AQ200" s="125">
        <v>0</v>
      </c>
      <c r="AR200" s="125">
        <v>0</v>
      </c>
      <c r="AS200" s="125">
        <v>0</v>
      </c>
      <c r="AT200" s="125">
        <v>0</v>
      </c>
      <c r="AU200" s="125">
        <v>0</v>
      </c>
      <c r="AV200" s="125">
        <v>238501.36424999998</v>
      </c>
      <c r="AW200" s="125">
        <v>41976.470588235286</v>
      </c>
      <c r="AX200" s="125">
        <v>178274.56875834445</v>
      </c>
      <c r="AY200" s="125">
        <v>43446.590588235289</v>
      </c>
      <c r="AZ200" s="493">
        <v>458752.40359657974</v>
      </c>
      <c r="BA200" s="493">
        <v>456704.40359657974</v>
      </c>
      <c r="BB200" s="493">
        <v>4265</v>
      </c>
      <c r="BC200" s="493">
        <v>319875</v>
      </c>
      <c r="BD200" s="493">
        <v>0</v>
      </c>
      <c r="BE200" s="493">
        <v>0</v>
      </c>
      <c r="BF200" s="493">
        <v>458752.40359657974</v>
      </c>
      <c r="BG200" s="125">
        <v>458752.40359657974</v>
      </c>
      <c r="BH200" s="125">
        <v>0</v>
      </c>
      <c r="BI200" s="493">
        <v>321923</v>
      </c>
      <c r="BJ200" s="493">
        <v>143648.43124165555</v>
      </c>
      <c r="BK200" s="125">
        <v>280477.83483823529</v>
      </c>
      <c r="BL200" s="125">
        <v>3739.704464509804</v>
      </c>
      <c r="BM200" s="125">
        <v>3299.8832094361105</v>
      </c>
      <c r="BN200" s="126">
        <v>0.13328388526479118</v>
      </c>
      <c r="BO200" s="126">
        <v>0</v>
      </c>
      <c r="BP200" s="125">
        <v>0</v>
      </c>
      <c r="BQ200" s="493">
        <v>458752.40359657974</v>
      </c>
      <c r="BR200" s="493">
        <v>6089.3920479543967</v>
      </c>
      <c r="BS200" s="493" t="s">
        <v>948</v>
      </c>
      <c r="BT200" s="493">
        <v>6116.6987146210631</v>
      </c>
      <c r="BU200" s="126">
        <v>3.2952533695404407E-2</v>
      </c>
      <c r="BV200" s="125">
        <v>0</v>
      </c>
      <c r="BW200" s="125">
        <v>458752.40359657974</v>
      </c>
      <c r="BX200" s="125">
        <v>0</v>
      </c>
      <c r="BY200" s="125">
        <v>458752.40359657974</v>
      </c>
      <c r="BZ200" s="125">
        <v>2048</v>
      </c>
      <c r="CA200" s="125">
        <v>456704.40359657974</v>
      </c>
      <c r="CB200" s="490">
        <f t="shared" si="11"/>
        <v>0</v>
      </c>
      <c r="CC200" s="490">
        <f t="shared" si="12"/>
        <v>0</v>
      </c>
      <c r="CD200" s="490">
        <f t="shared" si="13"/>
        <v>0</v>
      </c>
      <c r="CE200" s="490">
        <f>IF(ISERROR(VLOOKUP(A200,'20-21 Cfwds'!A:F,3,FALSE)),0,(VLOOKUP(A200,'20-21 Cfwds'!A:F,3,FALSE)))</f>
        <v>0</v>
      </c>
      <c r="CF200" s="490">
        <f>IF(ISERROR(VLOOKUP(A200,'20-21 Cfwds'!A:G,4,FALSE)),0,(VLOOKUP(A200,'20-21 Cfwds'!A:G,4,FALSE)))</f>
        <v>0</v>
      </c>
      <c r="CG200" s="490"/>
      <c r="CH200" s="490"/>
      <c r="CI200" s="531"/>
      <c r="CJ200" s="531"/>
      <c r="CK200" s="531"/>
      <c r="CL200" s="531"/>
      <c r="CM200" s="531"/>
      <c r="CN200" s="531"/>
      <c r="CO200" s="531"/>
      <c r="CP200" s="531"/>
      <c r="CQ200" s="531"/>
      <c r="CR200" s="531"/>
      <c r="CS200" s="531"/>
      <c r="CT200" s="531"/>
      <c r="CU200" s="531"/>
      <c r="CV200" s="531"/>
      <c r="CW200" s="531"/>
      <c r="CX200" s="531"/>
      <c r="CY200" s="531"/>
      <c r="CZ200" s="531"/>
      <c r="DA200" s="531"/>
      <c r="DB200" s="531"/>
      <c r="DC200" s="531"/>
      <c r="DD200" s="531"/>
      <c r="DE200" s="531"/>
      <c r="DF200" s="531"/>
      <c r="DG200" s="531"/>
      <c r="DH200" s="531"/>
      <c r="DI200" s="531"/>
      <c r="DJ200" s="531"/>
      <c r="DK200" s="531"/>
      <c r="DL200" s="531"/>
      <c r="DM200" s="531"/>
      <c r="DN200" s="531"/>
      <c r="DO200" s="531"/>
      <c r="DP200" s="531"/>
      <c r="DQ200" s="531"/>
      <c r="DR200" s="531"/>
      <c r="DS200" s="531"/>
      <c r="DT200" s="531"/>
      <c r="DU200" s="531"/>
      <c r="DV200" s="531"/>
      <c r="DW200" s="531"/>
      <c r="DX200" s="531"/>
      <c r="DY200" s="531"/>
      <c r="DZ200" s="531"/>
      <c r="EA200" s="531"/>
      <c r="EB200" s="531"/>
      <c r="EC200" s="531"/>
      <c r="ED200" s="531"/>
      <c r="EE200" s="531"/>
      <c r="EF200" s="531"/>
      <c r="EG200" s="531"/>
      <c r="EH200" s="531"/>
      <c r="EI200" s="531"/>
      <c r="EJ200" s="531"/>
      <c r="EK200" s="531"/>
      <c r="EL200" s="531"/>
      <c r="EM200" s="531"/>
      <c r="EN200" s="531"/>
      <c r="EO200" s="531"/>
      <c r="EP200" s="531"/>
      <c r="EQ200" s="531"/>
      <c r="ER200" s="531"/>
      <c r="ES200" s="531"/>
      <c r="ET200" s="531"/>
      <c r="EU200" s="531"/>
      <c r="EV200" s="531"/>
      <c r="EW200" s="531"/>
      <c r="EX200" s="531"/>
      <c r="EY200" s="531"/>
      <c r="EZ200" s="531"/>
      <c r="FA200" s="531"/>
    </row>
    <row r="201" spans="1:157">
      <c r="A201" s="486">
        <f>VLOOKUP(D201,'[18]DfE No.'!C:E,3,FALSE)</f>
        <v>501</v>
      </c>
      <c r="B201" s="486" t="str">
        <f>VLOOKUP(D201,'Adjusted Factors 22-23'!C:F,4,FALSE)</f>
        <v>Recoupment Academy</v>
      </c>
      <c r="C201" s="491">
        <v>144553</v>
      </c>
      <c r="D201" s="491">
        <v>9352205</v>
      </c>
      <c r="E201" s="492" t="s">
        <v>1025</v>
      </c>
      <c r="F201" s="332">
        <v>43</v>
      </c>
      <c r="G201" s="332">
        <v>43</v>
      </c>
      <c r="H201" s="332">
        <v>0</v>
      </c>
      <c r="I201" s="125">
        <v>136740.78216999999</v>
      </c>
      <c r="J201" s="125">
        <v>0</v>
      </c>
      <c r="K201" s="125">
        <v>0</v>
      </c>
      <c r="L201" s="125">
        <v>4700.0000000000055</v>
      </c>
      <c r="M201" s="125">
        <v>0</v>
      </c>
      <c r="N201" s="125">
        <v>6489.9999999999982</v>
      </c>
      <c r="O201" s="125">
        <v>0</v>
      </c>
      <c r="P201" s="125">
        <v>0</v>
      </c>
      <c r="Q201" s="125">
        <v>0</v>
      </c>
      <c r="R201" s="125">
        <v>0</v>
      </c>
      <c r="S201" s="125">
        <v>0</v>
      </c>
      <c r="T201" s="125">
        <v>0</v>
      </c>
      <c r="U201" s="125">
        <v>0</v>
      </c>
      <c r="V201" s="125">
        <v>0</v>
      </c>
      <c r="W201" s="125">
        <v>0</v>
      </c>
      <c r="X201" s="125">
        <v>0</v>
      </c>
      <c r="Y201" s="125">
        <v>0</v>
      </c>
      <c r="Z201" s="125">
        <v>0</v>
      </c>
      <c r="AA201" s="125">
        <v>0</v>
      </c>
      <c r="AB201" s="125">
        <v>809.83333333333246</v>
      </c>
      <c r="AC201" s="125">
        <v>0</v>
      </c>
      <c r="AD201" s="125">
        <v>0</v>
      </c>
      <c r="AE201" s="125">
        <v>26994.444444444445</v>
      </c>
      <c r="AF201" s="125">
        <v>0</v>
      </c>
      <c r="AG201" s="125">
        <v>3163.4999999999914</v>
      </c>
      <c r="AH201" s="125">
        <v>0</v>
      </c>
      <c r="AI201" s="125">
        <v>121300</v>
      </c>
      <c r="AJ201" s="125">
        <v>55000</v>
      </c>
      <c r="AK201" s="125">
        <v>0</v>
      </c>
      <c r="AL201" s="125">
        <v>0</v>
      </c>
      <c r="AM201" s="125">
        <v>2176</v>
      </c>
      <c r="AN201" s="125">
        <v>0</v>
      </c>
      <c r="AO201" s="125">
        <v>0</v>
      </c>
      <c r="AP201" s="125">
        <v>0</v>
      </c>
      <c r="AQ201" s="125">
        <v>0</v>
      </c>
      <c r="AR201" s="125">
        <v>0</v>
      </c>
      <c r="AS201" s="125">
        <v>0</v>
      </c>
      <c r="AT201" s="125">
        <v>0</v>
      </c>
      <c r="AU201" s="125">
        <v>0</v>
      </c>
      <c r="AV201" s="125">
        <v>136740.78216999999</v>
      </c>
      <c r="AW201" s="125">
        <v>42157.777777777774</v>
      </c>
      <c r="AX201" s="125">
        <v>178476</v>
      </c>
      <c r="AY201" s="125">
        <v>42584.564444444448</v>
      </c>
      <c r="AZ201" s="493">
        <v>357374.55994777777</v>
      </c>
      <c r="BA201" s="493">
        <v>355198.55994777777</v>
      </c>
      <c r="BB201" s="493">
        <v>4265</v>
      </c>
      <c r="BC201" s="493">
        <v>183395</v>
      </c>
      <c r="BD201" s="493">
        <v>0</v>
      </c>
      <c r="BE201" s="493">
        <v>0</v>
      </c>
      <c r="BF201" s="493">
        <v>357374.55994777777</v>
      </c>
      <c r="BG201" s="125">
        <v>357374.55994777777</v>
      </c>
      <c r="BH201" s="125">
        <v>0</v>
      </c>
      <c r="BI201" s="493">
        <v>185571</v>
      </c>
      <c r="BJ201" s="493">
        <v>7095</v>
      </c>
      <c r="BK201" s="125">
        <v>178898.55994777777</v>
      </c>
      <c r="BL201" s="125">
        <v>4160.4316266925061</v>
      </c>
      <c r="BM201" s="125">
        <v>2513.2142853658538</v>
      </c>
      <c r="BN201" s="126">
        <v>0.65542256023221013</v>
      </c>
      <c r="BO201" s="126">
        <v>0</v>
      </c>
      <c r="BP201" s="125">
        <v>0</v>
      </c>
      <c r="BQ201" s="493">
        <v>357374.55994777777</v>
      </c>
      <c r="BR201" s="493">
        <v>8260.4316266925071</v>
      </c>
      <c r="BS201" s="493" t="s">
        <v>948</v>
      </c>
      <c r="BT201" s="493">
        <v>8311.0362778552972</v>
      </c>
      <c r="BU201" s="126">
        <v>0.21041193381362677</v>
      </c>
      <c r="BV201" s="125">
        <v>0</v>
      </c>
      <c r="BW201" s="125">
        <v>357374.55994777777</v>
      </c>
      <c r="BX201" s="125">
        <v>0</v>
      </c>
      <c r="BY201" s="125">
        <v>357374.55994777777</v>
      </c>
      <c r="BZ201" s="125">
        <v>2176</v>
      </c>
      <c r="CA201" s="125">
        <v>355198.55994777777</v>
      </c>
      <c r="CB201" s="490">
        <f t="shared" si="11"/>
        <v>0</v>
      </c>
      <c r="CC201" s="490">
        <f t="shared" si="12"/>
        <v>0</v>
      </c>
      <c r="CD201" s="490">
        <f t="shared" si="13"/>
        <v>0</v>
      </c>
      <c r="CE201" s="490">
        <f>IF(ISERROR(VLOOKUP(A201,'20-21 Cfwds'!A:F,3,FALSE)),0,(VLOOKUP(A201,'20-21 Cfwds'!A:F,3,FALSE)))</f>
        <v>0</v>
      </c>
      <c r="CF201" s="490">
        <f>IF(ISERROR(VLOOKUP(A201,'20-21 Cfwds'!A:G,4,FALSE)),0,(VLOOKUP(A201,'20-21 Cfwds'!A:G,4,FALSE)))</f>
        <v>0</v>
      </c>
      <c r="CG201" s="490"/>
      <c r="CH201" s="490"/>
      <c r="CI201" s="531"/>
      <c r="CJ201" s="531"/>
      <c r="CK201" s="531"/>
      <c r="CL201" s="531"/>
      <c r="CM201" s="531"/>
      <c r="CN201" s="531"/>
      <c r="CO201" s="531"/>
      <c r="CP201" s="531"/>
      <c r="CQ201" s="531"/>
      <c r="CR201" s="531"/>
      <c r="CS201" s="531"/>
      <c r="CT201" s="531"/>
      <c r="CU201" s="531"/>
      <c r="CV201" s="531"/>
      <c r="CW201" s="531"/>
      <c r="CX201" s="531"/>
      <c r="CY201" s="531"/>
      <c r="CZ201" s="531"/>
      <c r="DA201" s="531"/>
      <c r="DB201" s="531"/>
      <c r="DC201" s="531"/>
      <c r="DD201" s="531"/>
      <c r="DE201" s="531"/>
      <c r="DF201" s="531"/>
      <c r="DG201" s="531"/>
      <c r="DH201" s="531"/>
      <c r="DI201" s="531"/>
      <c r="DJ201" s="531"/>
      <c r="DK201" s="531"/>
      <c r="DL201" s="531"/>
      <c r="DM201" s="531"/>
      <c r="DN201" s="531"/>
      <c r="DO201" s="531"/>
      <c r="DP201" s="531"/>
      <c r="DQ201" s="531"/>
      <c r="DR201" s="531"/>
      <c r="DS201" s="531"/>
      <c r="DT201" s="531"/>
      <c r="DU201" s="531"/>
      <c r="DV201" s="531"/>
      <c r="DW201" s="531"/>
      <c r="DX201" s="531"/>
      <c r="DY201" s="531"/>
      <c r="DZ201" s="531"/>
      <c r="EA201" s="531"/>
      <c r="EB201" s="531"/>
      <c r="EC201" s="531"/>
      <c r="ED201" s="531"/>
      <c r="EE201" s="531"/>
      <c r="EF201" s="531"/>
      <c r="EG201" s="531"/>
      <c r="EH201" s="531"/>
      <c r="EI201" s="531"/>
      <c r="EJ201" s="531"/>
      <c r="EK201" s="531"/>
      <c r="EL201" s="531"/>
      <c r="EM201" s="531"/>
      <c r="EN201" s="531"/>
      <c r="EO201" s="531"/>
      <c r="EP201" s="531"/>
      <c r="EQ201" s="531"/>
      <c r="ER201" s="531"/>
      <c r="ES201" s="531"/>
      <c r="ET201" s="531"/>
      <c r="EU201" s="531"/>
      <c r="EV201" s="531"/>
      <c r="EW201" s="531"/>
      <c r="EX201" s="531"/>
      <c r="EY201" s="531"/>
      <c r="EZ201" s="531"/>
      <c r="FA201" s="531"/>
    </row>
    <row r="202" spans="1:157">
      <c r="A202" s="486">
        <f>VLOOKUP(D202,'[18]DfE No.'!C:E,3,FALSE)</f>
        <v>99</v>
      </c>
      <c r="B202" s="486" t="str">
        <f>VLOOKUP(D202,'Adjusted Factors 22-23'!C:F,4,FALSE)</f>
        <v>Recoupment Academy</v>
      </c>
      <c r="C202" s="491">
        <v>144826</v>
      </c>
      <c r="D202" s="491">
        <v>9352206</v>
      </c>
      <c r="E202" s="492" t="s">
        <v>206</v>
      </c>
      <c r="F202" s="332">
        <v>56</v>
      </c>
      <c r="G202" s="332">
        <v>56</v>
      </c>
      <c r="H202" s="332">
        <v>0</v>
      </c>
      <c r="I202" s="125">
        <v>178081.01863999999</v>
      </c>
      <c r="J202" s="125">
        <v>0</v>
      </c>
      <c r="K202" s="125">
        <v>0</v>
      </c>
      <c r="L202" s="125">
        <v>10810.000000000007</v>
      </c>
      <c r="M202" s="125">
        <v>0</v>
      </c>
      <c r="N202" s="125">
        <v>14160.000000000015</v>
      </c>
      <c r="O202" s="125">
        <v>0</v>
      </c>
      <c r="P202" s="125">
        <v>1540</v>
      </c>
      <c r="Q202" s="125">
        <v>0</v>
      </c>
      <c r="R202" s="125">
        <v>8820</v>
      </c>
      <c r="S202" s="125">
        <v>0</v>
      </c>
      <c r="T202" s="125">
        <v>0</v>
      </c>
      <c r="U202" s="125">
        <v>0</v>
      </c>
      <c r="V202" s="125">
        <v>0</v>
      </c>
      <c r="W202" s="125">
        <v>0</v>
      </c>
      <c r="X202" s="125">
        <v>0</v>
      </c>
      <c r="Y202" s="125">
        <v>0</v>
      </c>
      <c r="Z202" s="125">
        <v>0</v>
      </c>
      <c r="AA202" s="125">
        <v>0</v>
      </c>
      <c r="AB202" s="125">
        <v>0</v>
      </c>
      <c r="AC202" s="125">
        <v>0</v>
      </c>
      <c r="AD202" s="125">
        <v>0</v>
      </c>
      <c r="AE202" s="125">
        <v>15820</v>
      </c>
      <c r="AF202" s="125">
        <v>0</v>
      </c>
      <c r="AG202" s="125">
        <v>4292.0000000000073</v>
      </c>
      <c r="AH202" s="125">
        <v>0</v>
      </c>
      <c r="AI202" s="125">
        <v>121300</v>
      </c>
      <c r="AJ202" s="125">
        <v>0</v>
      </c>
      <c r="AK202" s="125">
        <v>0</v>
      </c>
      <c r="AL202" s="125">
        <v>0</v>
      </c>
      <c r="AM202" s="125">
        <v>890.15</v>
      </c>
      <c r="AN202" s="125">
        <v>0</v>
      </c>
      <c r="AO202" s="125">
        <v>0</v>
      </c>
      <c r="AP202" s="125">
        <v>0</v>
      </c>
      <c r="AQ202" s="125">
        <v>0</v>
      </c>
      <c r="AR202" s="125">
        <v>0</v>
      </c>
      <c r="AS202" s="125">
        <v>0</v>
      </c>
      <c r="AT202" s="125">
        <v>0</v>
      </c>
      <c r="AU202" s="125">
        <v>0</v>
      </c>
      <c r="AV202" s="125">
        <v>178081.01863999999</v>
      </c>
      <c r="AW202" s="125">
        <v>55442.000000000029</v>
      </c>
      <c r="AX202" s="125">
        <v>122190.15</v>
      </c>
      <c r="AY202" s="125">
        <v>43480.120000000017</v>
      </c>
      <c r="AZ202" s="493">
        <v>355713.16864000005</v>
      </c>
      <c r="BA202" s="493">
        <v>354823.01864000002</v>
      </c>
      <c r="BB202" s="493">
        <v>4265</v>
      </c>
      <c r="BC202" s="493">
        <v>238840</v>
      </c>
      <c r="BD202" s="493">
        <v>0</v>
      </c>
      <c r="BE202" s="493">
        <v>0</v>
      </c>
      <c r="BF202" s="493">
        <v>355713.16864000005</v>
      </c>
      <c r="BG202" s="125">
        <v>355713.16864000005</v>
      </c>
      <c r="BH202" s="125">
        <v>0</v>
      </c>
      <c r="BI202" s="493">
        <v>239730.15</v>
      </c>
      <c r="BJ202" s="493">
        <v>117540</v>
      </c>
      <c r="BK202" s="125">
        <v>233523.01864000005</v>
      </c>
      <c r="BL202" s="125">
        <v>4170.0539042857154</v>
      </c>
      <c r="BM202" s="125">
        <v>4002.3210319999989</v>
      </c>
      <c r="BN202" s="126">
        <v>4.1908900096876707E-2</v>
      </c>
      <c r="BO202" s="126">
        <v>0</v>
      </c>
      <c r="BP202" s="125">
        <v>0</v>
      </c>
      <c r="BQ202" s="493">
        <v>355713.16864000005</v>
      </c>
      <c r="BR202" s="493">
        <v>6336.1253328571429</v>
      </c>
      <c r="BS202" s="493" t="s">
        <v>948</v>
      </c>
      <c r="BT202" s="493">
        <v>6352.0208685714297</v>
      </c>
      <c r="BU202" s="126">
        <v>-1.4598410294530573E-2</v>
      </c>
      <c r="BV202" s="125">
        <v>0</v>
      </c>
      <c r="BW202" s="125">
        <v>355713.16864000005</v>
      </c>
      <c r="BX202" s="125">
        <v>0</v>
      </c>
      <c r="BY202" s="125">
        <v>355713.16864000005</v>
      </c>
      <c r="BZ202" s="125">
        <v>890.15</v>
      </c>
      <c r="CA202" s="125">
        <v>354823.01864000002</v>
      </c>
      <c r="CB202" s="490">
        <f t="shared" si="11"/>
        <v>0</v>
      </c>
      <c r="CC202" s="490">
        <f t="shared" si="12"/>
        <v>0</v>
      </c>
      <c r="CD202" s="490">
        <f t="shared" si="13"/>
        <v>0</v>
      </c>
      <c r="CE202" s="490">
        <f>IF(ISERROR(VLOOKUP(A202,'20-21 Cfwds'!A:F,3,FALSE)),0,(VLOOKUP(A202,'20-21 Cfwds'!A:F,3,FALSE)))</f>
        <v>0</v>
      </c>
      <c r="CF202" s="490">
        <f>IF(ISERROR(VLOOKUP(A202,'20-21 Cfwds'!A:G,4,FALSE)),0,(VLOOKUP(A202,'20-21 Cfwds'!A:G,4,FALSE)))</f>
        <v>0</v>
      </c>
      <c r="CG202" s="490"/>
      <c r="CH202" s="490"/>
      <c r="CI202" s="531"/>
      <c r="CJ202" s="531"/>
      <c r="CK202" s="531"/>
      <c r="CL202" s="531"/>
      <c r="CM202" s="531"/>
      <c r="CN202" s="531"/>
      <c r="CO202" s="531"/>
      <c r="CP202" s="531"/>
      <c r="CQ202" s="531"/>
      <c r="CR202" s="531"/>
      <c r="CS202" s="531"/>
      <c r="CT202" s="531"/>
      <c r="CU202" s="531"/>
      <c r="CV202" s="531"/>
      <c r="CW202" s="531"/>
      <c r="CX202" s="531"/>
      <c r="CY202" s="531"/>
      <c r="CZ202" s="531"/>
      <c r="DA202" s="531"/>
      <c r="DB202" s="531"/>
      <c r="DC202" s="531"/>
      <c r="DD202" s="531"/>
      <c r="DE202" s="531"/>
      <c r="DF202" s="531"/>
      <c r="DG202" s="531"/>
      <c r="DH202" s="531"/>
      <c r="DI202" s="531"/>
      <c r="DJ202" s="531"/>
      <c r="DK202" s="531"/>
      <c r="DL202" s="531"/>
      <c r="DM202" s="531"/>
      <c r="DN202" s="531"/>
      <c r="DO202" s="531"/>
      <c r="DP202" s="531"/>
      <c r="DQ202" s="531"/>
      <c r="DR202" s="531"/>
      <c r="DS202" s="531"/>
      <c r="DT202" s="531"/>
      <c r="DU202" s="531"/>
      <c r="DV202" s="531"/>
      <c r="DW202" s="531"/>
      <c r="DX202" s="531"/>
      <c r="DY202" s="531"/>
      <c r="DZ202" s="531"/>
      <c r="EA202" s="531"/>
      <c r="EB202" s="531"/>
      <c r="EC202" s="531"/>
      <c r="ED202" s="531"/>
      <c r="EE202" s="531"/>
      <c r="EF202" s="531"/>
      <c r="EG202" s="531"/>
      <c r="EH202" s="531"/>
      <c r="EI202" s="531"/>
      <c r="EJ202" s="531"/>
      <c r="EK202" s="531"/>
      <c r="EL202" s="531"/>
      <c r="EM202" s="531"/>
      <c r="EN202" s="531"/>
      <c r="EO202" s="531"/>
      <c r="EP202" s="531"/>
      <c r="EQ202" s="531"/>
      <c r="ER202" s="531"/>
      <c r="ES202" s="531"/>
      <c r="ET202" s="531"/>
      <c r="EU202" s="531"/>
      <c r="EV202" s="531"/>
      <c r="EW202" s="531"/>
      <c r="EX202" s="531"/>
      <c r="EY202" s="531"/>
      <c r="EZ202" s="531"/>
      <c r="FA202" s="531"/>
    </row>
    <row r="203" spans="1:157">
      <c r="A203" s="486">
        <f>VLOOKUP(D203,'[18]DfE No.'!C:E,3,FALSE)</f>
        <v>14</v>
      </c>
      <c r="B203" s="486" t="str">
        <f>VLOOKUP(D203,'Adjusted Factors 22-23'!C:F,4,FALSE)</f>
        <v>Recoupment Academy</v>
      </c>
      <c r="C203" s="491">
        <v>144827</v>
      </c>
      <c r="D203" s="491">
        <v>9352207</v>
      </c>
      <c r="E203" s="492" t="s">
        <v>1026</v>
      </c>
      <c r="F203" s="332">
        <v>72</v>
      </c>
      <c r="G203" s="332">
        <v>72</v>
      </c>
      <c r="H203" s="332">
        <v>0</v>
      </c>
      <c r="I203" s="125">
        <v>228961.30967999998</v>
      </c>
      <c r="J203" s="125">
        <v>0</v>
      </c>
      <c r="K203" s="125">
        <v>0</v>
      </c>
      <c r="L203" s="125">
        <v>8460</v>
      </c>
      <c r="M203" s="125">
        <v>0</v>
      </c>
      <c r="N203" s="125">
        <v>11800.000000000011</v>
      </c>
      <c r="O203" s="125">
        <v>0</v>
      </c>
      <c r="P203" s="125">
        <v>2420.0000000000041</v>
      </c>
      <c r="Q203" s="125">
        <v>540.00000000000045</v>
      </c>
      <c r="R203" s="125">
        <v>1680.0000000000016</v>
      </c>
      <c r="S203" s="125">
        <v>920.0000000000008</v>
      </c>
      <c r="T203" s="125">
        <v>0</v>
      </c>
      <c r="U203" s="125">
        <v>0</v>
      </c>
      <c r="V203" s="125">
        <v>0</v>
      </c>
      <c r="W203" s="125">
        <v>0</v>
      </c>
      <c r="X203" s="125">
        <v>0</v>
      </c>
      <c r="Y203" s="125">
        <v>0</v>
      </c>
      <c r="Z203" s="125">
        <v>0</v>
      </c>
      <c r="AA203" s="125">
        <v>0</v>
      </c>
      <c r="AB203" s="125">
        <v>0</v>
      </c>
      <c r="AC203" s="125">
        <v>0</v>
      </c>
      <c r="AD203" s="125">
        <v>0</v>
      </c>
      <c r="AE203" s="125">
        <v>30784.864864864867</v>
      </c>
      <c r="AF203" s="125">
        <v>0</v>
      </c>
      <c r="AG203" s="125">
        <v>3403.9999999999923</v>
      </c>
      <c r="AH203" s="125">
        <v>0</v>
      </c>
      <c r="AI203" s="125">
        <v>121300</v>
      </c>
      <c r="AJ203" s="125">
        <v>55000</v>
      </c>
      <c r="AK203" s="125">
        <v>0</v>
      </c>
      <c r="AL203" s="125">
        <v>0</v>
      </c>
      <c r="AM203" s="125">
        <v>1638.4</v>
      </c>
      <c r="AN203" s="125">
        <v>0</v>
      </c>
      <c r="AO203" s="125">
        <v>0</v>
      </c>
      <c r="AP203" s="125">
        <v>0</v>
      </c>
      <c r="AQ203" s="125">
        <v>0</v>
      </c>
      <c r="AR203" s="125">
        <v>0</v>
      </c>
      <c r="AS203" s="125">
        <v>0</v>
      </c>
      <c r="AT203" s="125">
        <v>0</v>
      </c>
      <c r="AU203" s="125">
        <v>0</v>
      </c>
      <c r="AV203" s="125">
        <v>228961.30967999998</v>
      </c>
      <c r="AW203" s="125">
        <v>60008.864864864874</v>
      </c>
      <c r="AX203" s="125">
        <v>177938.4</v>
      </c>
      <c r="AY203" s="125">
        <v>53689.984864864877</v>
      </c>
      <c r="AZ203" s="493">
        <v>466908.57454486482</v>
      </c>
      <c r="BA203" s="493">
        <v>465270.1745448648</v>
      </c>
      <c r="BB203" s="493">
        <v>4265</v>
      </c>
      <c r="BC203" s="493">
        <v>307080</v>
      </c>
      <c r="BD203" s="493">
        <v>0</v>
      </c>
      <c r="BE203" s="493">
        <v>0</v>
      </c>
      <c r="BF203" s="493">
        <v>466908.57454486482</v>
      </c>
      <c r="BG203" s="125">
        <v>466908.57454486482</v>
      </c>
      <c r="BH203" s="125">
        <v>0</v>
      </c>
      <c r="BI203" s="493">
        <v>308718.40000000002</v>
      </c>
      <c r="BJ203" s="493">
        <v>130780.00000000003</v>
      </c>
      <c r="BK203" s="125">
        <v>288970.1745448648</v>
      </c>
      <c r="BL203" s="125">
        <v>4013.4746464564555</v>
      </c>
      <c r="BM203" s="125">
        <v>3644.4212354430374</v>
      </c>
      <c r="BN203" s="126">
        <v>0.10126530035119659</v>
      </c>
      <c r="BO203" s="126">
        <v>0</v>
      </c>
      <c r="BP203" s="125">
        <v>0</v>
      </c>
      <c r="BQ203" s="493">
        <v>466908.57454486482</v>
      </c>
      <c r="BR203" s="493">
        <v>6462.0857575675664</v>
      </c>
      <c r="BS203" s="493" t="s">
        <v>948</v>
      </c>
      <c r="BT203" s="493">
        <v>6484.8413131231227</v>
      </c>
      <c r="BU203" s="126">
        <v>9.9720978273535765E-2</v>
      </c>
      <c r="BV203" s="125">
        <v>0</v>
      </c>
      <c r="BW203" s="125">
        <v>466908.57454486482</v>
      </c>
      <c r="BX203" s="125">
        <v>0</v>
      </c>
      <c r="BY203" s="125">
        <v>466908.57454486482</v>
      </c>
      <c r="BZ203" s="125">
        <v>1638.4</v>
      </c>
      <c r="CA203" s="125">
        <v>465270.1745448648</v>
      </c>
      <c r="CB203" s="490">
        <f t="shared" si="11"/>
        <v>0</v>
      </c>
      <c r="CC203" s="490">
        <f t="shared" si="12"/>
        <v>0</v>
      </c>
      <c r="CD203" s="490">
        <f t="shared" si="13"/>
        <v>0</v>
      </c>
      <c r="CE203" s="490">
        <f>IF(ISERROR(VLOOKUP(A203,'20-21 Cfwds'!A:F,3,FALSE)),0,(VLOOKUP(A203,'20-21 Cfwds'!A:F,3,FALSE)))</f>
        <v>0</v>
      </c>
      <c r="CF203" s="490">
        <f>IF(ISERROR(VLOOKUP(A203,'20-21 Cfwds'!A:G,4,FALSE)),0,(VLOOKUP(A203,'20-21 Cfwds'!A:G,4,FALSE)))</f>
        <v>0</v>
      </c>
      <c r="CG203" s="490"/>
      <c r="CH203" s="490"/>
      <c r="CI203" s="531"/>
      <c r="CJ203" s="531"/>
      <c r="CK203" s="531"/>
      <c r="CL203" s="531"/>
      <c r="CM203" s="531"/>
      <c r="CN203" s="531"/>
      <c r="CO203" s="531"/>
      <c r="CP203" s="531"/>
      <c r="CQ203" s="531"/>
      <c r="CR203" s="531"/>
      <c r="CS203" s="531"/>
      <c r="CT203" s="531"/>
      <c r="CU203" s="531"/>
      <c r="CV203" s="531"/>
      <c r="CW203" s="531"/>
      <c r="CX203" s="531"/>
      <c r="CY203" s="531"/>
      <c r="CZ203" s="531"/>
      <c r="DA203" s="531"/>
      <c r="DB203" s="531"/>
      <c r="DC203" s="531"/>
      <c r="DD203" s="531"/>
      <c r="DE203" s="531"/>
      <c r="DF203" s="531"/>
      <c r="DG203" s="531"/>
      <c r="DH203" s="531"/>
      <c r="DI203" s="531"/>
      <c r="DJ203" s="531"/>
      <c r="DK203" s="531"/>
      <c r="DL203" s="531"/>
      <c r="DM203" s="531"/>
      <c r="DN203" s="531"/>
      <c r="DO203" s="531"/>
      <c r="DP203" s="531"/>
      <c r="DQ203" s="531"/>
      <c r="DR203" s="531"/>
      <c r="DS203" s="531"/>
      <c r="DT203" s="531"/>
      <c r="DU203" s="531"/>
      <c r="DV203" s="531"/>
      <c r="DW203" s="531"/>
      <c r="DX203" s="531"/>
      <c r="DY203" s="531"/>
      <c r="DZ203" s="531"/>
      <c r="EA203" s="531"/>
      <c r="EB203" s="531"/>
      <c r="EC203" s="531"/>
      <c r="ED203" s="531"/>
      <c r="EE203" s="531"/>
      <c r="EF203" s="531"/>
      <c r="EG203" s="531"/>
      <c r="EH203" s="531"/>
      <c r="EI203" s="531"/>
      <c r="EJ203" s="531"/>
      <c r="EK203" s="531"/>
      <c r="EL203" s="531"/>
      <c r="EM203" s="531"/>
      <c r="EN203" s="531"/>
      <c r="EO203" s="531"/>
      <c r="EP203" s="531"/>
      <c r="EQ203" s="531"/>
      <c r="ER203" s="531"/>
      <c r="ES203" s="531"/>
      <c r="ET203" s="531"/>
      <c r="EU203" s="531"/>
      <c r="EV203" s="531"/>
      <c r="EW203" s="531"/>
      <c r="EX203" s="531"/>
      <c r="EY203" s="531"/>
      <c r="EZ203" s="531"/>
      <c r="FA203" s="531"/>
    </row>
    <row r="204" spans="1:157" ht="15" customHeight="1">
      <c r="A204" s="486">
        <f>VLOOKUP(D204,'[18]DfE No.'!C:E,3,FALSE)</f>
        <v>5</v>
      </c>
      <c r="B204" s="486" t="str">
        <f>VLOOKUP(D204,'Adjusted Factors 22-23'!C:F,4,FALSE)</f>
        <v>Recoupment Academy</v>
      </c>
      <c r="C204" s="491">
        <v>144828</v>
      </c>
      <c r="D204" s="491">
        <v>9352208</v>
      </c>
      <c r="E204" s="492" t="s">
        <v>1027</v>
      </c>
      <c r="F204" s="332">
        <v>84</v>
      </c>
      <c r="G204" s="332">
        <v>84</v>
      </c>
      <c r="H204" s="332">
        <v>0</v>
      </c>
      <c r="I204" s="125">
        <v>267121.52795999998</v>
      </c>
      <c r="J204" s="125">
        <v>0</v>
      </c>
      <c r="K204" s="125">
        <v>0</v>
      </c>
      <c r="L204" s="125">
        <v>6580.0000000000127</v>
      </c>
      <c r="M204" s="125">
        <v>0</v>
      </c>
      <c r="N204" s="125">
        <v>9439.9999999999764</v>
      </c>
      <c r="O204" s="125">
        <v>0</v>
      </c>
      <c r="P204" s="125">
        <v>1113.2530120481929</v>
      </c>
      <c r="Q204" s="125">
        <v>2732.5301204819189</v>
      </c>
      <c r="R204" s="125">
        <v>425.06024096385408</v>
      </c>
      <c r="S204" s="125">
        <v>0</v>
      </c>
      <c r="T204" s="125">
        <v>991.8072289156637</v>
      </c>
      <c r="U204" s="125">
        <v>0</v>
      </c>
      <c r="V204" s="125">
        <v>0</v>
      </c>
      <c r="W204" s="125">
        <v>0</v>
      </c>
      <c r="X204" s="125">
        <v>0</v>
      </c>
      <c r="Y204" s="125">
        <v>0</v>
      </c>
      <c r="Z204" s="125">
        <v>0</v>
      </c>
      <c r="AA204" s="125">
        <v>0</v>
      </c>
      <c r="AB204" s="125">
        <v>0</v>
      </c>
      <c r="AC204" s="125">
        <v>0</v>
      </c>
      <c r="AD204" s="125">
        <v>0</v>
      </c>
      <c r="AE204" s="125">
        <v>17883.478260869568</v>
      </c>
      <c r="AF204" s="125">
        <v>0</v>
      </c>
      <c r="AG204" s="125">
        <v>0</v>
      </c>
      <c r="AH204" s="125">
        <v>0</v>
      </c>
      <c r="AI204" s="125">
        <v>121300</v>
      </c>
      <c r="AJ204" s="125">
        <v>48317.757009345791</v>
      </c>
      <c r="AK204" s="125">
        <v>0</v>
      </c>
      <c r="AL204" s="125">
        <v>0</v>
      </c>
      <c r="AM204" s="125">
        <v>1002.34</v>
      </c>
      <c r="AN204" s="125">
        <v>0</v>
      </c>
      <c r="AO204" s="125">
        <v>0</v>
      </c>
      <c r="AP204" s="125">
        <v>0</v>
      </c>
      <c r="AQ204" s="125">
        <v>0</v>
      </c>
      <c r="AR204" s="125">
        <v>0</v>
      </c>
      <c r="AS204" s="125">
        <v>0</v>
      </c>
      <c r="AT204" s="125">
        <v>0</v>
      </c>
      <c r="AU204" s="125">
        <v>0</v>
      </c>
      <c r="AV204" s="125">
        <v>267121.52795999998</v>
      </c>
      <c r="AW204" s="125">
        <v>39166.128863279184</v>
      </c>
      <c r="AX204" s="125">
        <v>170620.0970093458</v>
      </c>
      <c r="AY204" s="125">
        <v>38519.923562074378</v>
      </c>
      <c r="AZ204" s="493">
        <v>476907.75383262499</v>
      </c>
      <c r="BA204" s="493">
        <v>475905.41383262497</v>
      </c>
      <c r="BB204" s="493">
        <v>4265</v>
      </c>
      <c r="BC204" s="493">
        <v>358260</v>
      </c>
      <c r="BD204" s="493">
        <v>0</v>
      </c>
      <c r="BE204" s="493">
        <v>0</v>
      </c>
      <c r="BF204" s="493">
        <v>476907.75383262499</v>
      </c>
      <c r="BG204" s="125">
        <v>476907.75383262499</v>
      </c>
      <c r="BH204" s="125">
        <v>0</v>
      </c>
      <c r="BI204" s="493">
        <v>359262.34</v>
      </c>
      <c r="BJ204" s="493">
        <v>188642.24299065422</v>
      </c>
      <c r="BK204" s="125">
        <v>306287.65682327916</v>
      </c>
      <c r="BL204" s="125">
        <v>3646.2816288485615</v>
      </c>
      <c r="BM204" s="125">
        <v>3220.2800251799326</v>
      </c>
      <c r="BN204" s="126">
        <v>0.13228713041650036</v>
      </c>
      <c r="BO204" s="126">
        <v>0</v>
      </c>
      <c r="BP204" s="125">
        <v>0</v>
      </c>
      <c r="BQ204" s="493">
        <v>476907.75383262499</v>
      </c>
      <c r="BR204" s="493">
        <v>5665.5406408645831</v>
      </c>
      <c r="BS204" s="493" t="s">
        <v>948</v>
      </c>
      <c r="BT204" s="493">
        <v>5677.4732599122026</v>
      </c>
      <c r="BU204" s="126">
        <v>9.5734698771446913E-2</v>
      </c>
      <c r="BV204" s="125">
        <v>0</v>
      </c>
      <c r="BW204" s="125">
        <v>476907.75383262499</v>
      </c>
      <c r="BX204" s="125">
        <v>0</v>
      </c>
      <c r="BY204" s="125">
        <v>476907.75383262499</v>
      </c>
      <c r="BZ204" s="125">
        <v>1002.34</v>
      </c>
      <c r="CA204" s="125">
        <v>475905.41383262497</v>
      </c>
      <c r="CB204" s="490">
        <f t="shared" si="11"/>
        <v>0</v>
      </c>
      <c r="CC204" s="490">
        <f t="shared" si="12"/>
        <v>0</v>
      </c>
      <c r="CD204" s="490">
        <f t="shared" si="13"/>
        <v>0</v>
      </c>
      <c r="CE204" s="490">
        <f>IF(ISERROR(VLOOKUP(A204,'20-21 Cfwds'!A:F,3,FALSE)),0,(VLOOKUP(A204,'20-21 Cfwds'!A:F,3,FALSE)))</f>
        <v>0</v>
      </c>
      <c r="CF204" s="490">
        <f>IF(ISERROR(VLOOKUP(A204,'20-21 Cfwds'!A:G,4,FALSE)),0,(VLOOKUP(A204,'20-21 Cfwds'!A:G,4,FALSE)))</f>
        <v>0</v>
      </c>
      <c r="CG204" s="490"/>
      <c r="CH204" s="490"/>
      <c r="CI204" s="531"/>
      <c r="CJ204" s="531"/>
      <c r="CK204" s="531"/>
      <c r="CL204" s="531"/>
      <c r="CM204" s="531"/>
      <c r="CN204" s="531"/>
      <c r="CO204" s="531"/>
      <c r="CP204" s="531"/>
      <c r="CQ204" s="531"/>
      <c r="CR204" s="531"/>
      <c r="CS204" s="531"/>
      <c r="CT204" s="531"/>
      <c r="CU204" s="531"/>
      <c r="CV204" s="531"/>
      <c r="CW204" s="531"/>
      <c r="CX204" s="531"/>
      <c r="CY204" s="531"/>
      <c r="CZ204" s="531"/>
      <c r="DA204" s="531"/>
      <c r="DB204" s="531"/>
      <c r="DC204" s="531"/>
      <c r="DD204" s="531"/>
      <c r="DE204" s="531"/>
      <c r="DF204" s="531"/>
      <c r="DG204" s="531"/>
      <c r="DH204" s="531"/>
      <c r="DI204" s="531"/>
      <c r="DJ204" s="531"/>
      <c r="DK204" s="531"/>
      <c r="DL204" s="531"/>
      <c r="DM204" s="531"/>
      <c r="DN204" s="531"/>
      <c r="DO204" s="531"/>
      <c r="DP204" s="531"/>
      <c r="DQ204" s="531"/>
      <c r="DR204" s="531"/>
      <c r="DS204" s="531"/>
      <c r="DT204" s="531"/>
      <c r="DU204" s="531"/>
      <c r="DV204" s="531"/>
      <c r="DW204" s="531"/>
      <c r="DX204" s="531"/>
      <c r="DY204" s="531"/>
      <c r="DZ204" s="531"/>
      <c r="EA204" s="531"/>
      <c r="EB204" s="531"/>
      <c r="EC204" s="531"/>
      <c r="ED204" s="531"/>
      <c r="EE204" s="531"/>
      <c r="EF204" s="531"/>
      <c r="EG204" s="531"/>
      <c r="EH204" s="531"/>
      <c r="EI204" s="531"/>
      <c r="EJ204" s="531"/>
      <c r="EK204" s="531"/>
      <c r="EL204" s="531"/>
      <c r="EM204" s="531"/>
      <c r="EN204" s="531"/>
      <c r="EO204" s="531"/>
      <c r="EP204" s="531"/>
      <c r="EQ204" s="531"/>
      <c r="ER204" s="531"/>
      <c r="ES204" s="531"/>
      <c r="ET204" s="531"/>
      <c r="EU204" s="531"/>
      <c r="EV204" s="531"/>
      <c r="EW204" s="531"/>
      <c r="EX204" s="531"/>
      <c r="EY204" s="531"/>
      <c r="EZ204" s="531"/>
      <c r="FA204" s="531"/>
    </row>
    <row r="205" spans="1:157" ht="15" customHeight="1">
      <c r="A205" s="486">
        <f>VLOOKUP(D205,'[18]DfE No.'!C:E,3,FALSE)</f>
        <v>442</v>
      </c>
      <c r="B205" s="486" t="str">
        <f>VLOOKUP(D205,'Adjusted Factors 22-23'!C:F,4,FALSE)</f>
        <v>Recoupment Academy</v>
      </c>
      <c r="C205" s="491">
        <v>144218</v>
      </c>
      <c r="D205" s="491">
        <v>9352209</v>
      </c>
      <c r="E205" s="492" t="s">
        <v>1028</v>
      </c>
      <c r="F205" s="332">
        <v>423</v>
      </c>
      <c r="G205" s="332">
        <v>423</v>
      </c>
      <c r="H205" s="332">
        <v>0</v>
      </c>
      <c r="I205" s="125">
        <v>1345147.6943699999</v>
      </c>
      <c r="J205" s="125">
        <v>0</v>
      </c>
      <c r="K205" s="125">
        <v>0</v>
      </c>
      <c r="L205" s="125">
        <v>43710.000000000044</v>
      </c>
      <c r="M205" s="125">
        <v>0</v>
      </c>
      <c r="N205" s="125">
        <v>59000.000000000051</v>
      </c>
      <c r="O205" s="125">
        <v>0</v>
      </c>
      <c r="P205" s="125">
        <v>5954.0758293838826</v>
      </c>
      <c r="Q205" s="125">
        <v>15426.469194312755</v>
      </c>
      <c r="R205" s="125">
        <v>420.99526066350751</v>
      </c>
      <c r="S205" s="125">
        <v>0</v>
      </c>
      <c r="T205" s="125">
        <v>0</v>
      </c>
      <c r="U205" s="125">
        <v>0</v>
      </c>
      <c r="V205" s="125">
        <v>0</v>
      </c>
      <c r="W205" s="125">
        <v>0</v>
      </c>
      <c r="X205" s="125">
        <v>0</v>
      </c>
      <c r="Y205" s="125">
        <v>0</v>
      </c>
      <c r="Z205" s="125">
        <v>0</v>
      </c>
      <c r="AA205" s="125">
        <v>0</v>
      </c>
      <c r="AB205" s="125">
        <v>1991.6249999999991</v>
      </c>
      <c r="AC205" s="125">
        <v>0</v>
      </c>
      <c r="AD205" s="125">
        <v>0</v>
      </c>
      <c r="AE205" s="125">
        <v>170999.23943661974</v>
      </c>
      <c r="AF205" s="125">
        <v>0</v>
      </c>
      <c r="AG205" s="125">
        <v>0</v>
      </c>
      <c r="AH205" s="125">
        <v>0</v>
      </c>
      <c r="AI205" s="125">
        <v>121300</v>
      </c>
      <c r="AJ205" s="125">
        <v>0</v>
      </c>
      <c r="AK205" s="125">
        <v>0</v>
      </c>
      <c r="AL205" s="125">
        <v>0</v>
      </c>
      <c r="AM205" s="125">
        <v>7731.2</v>
      </c>
      <c r="AN205" s="125">
        <v>0</v>
      </c>
      <c r="AO205" s="125">
        <v>0</v>
      </c>
      <c r="AP205" s="125">
        <v>0</v>
      </c>
      <c r="AQ205" s="125">
        <v>0</v>
      </c>
      <c r="AR205" s="125">
        <v>0</v>
      </c>
      <c r="AS205" s="125">
        <v>0</v>
      </c>
      <c r="AT205" s="125">
        <v>0</v>
      </c>
      <c r="AU205" s="125">
        <v>0</v>
      </c>
      <c r="AV205" s="125">
        <v>1345147.6943699999</v>
      </c>
      <c r="AW205" s="125">
        <v>297502.40472097998</v>
      </c>
      <c r="AX205" s="125">
        <v>129031.2</v>
      </c>
      <c r="AY205" s="125">
        <v>243250.12957879985</v>
      </c>
      <c r="AZ205" s="493">
        <v>1771681.2990909799</v>
      </c>
      <c r="BA205" s="493">
        <v>1763950.0990909799</v>
      </c>
      <c r="BB205" s="493">
        <v>4265</v>
      </c>
      <c r="BC205" s="493">
        <v>1804095</v>
      </c>
      <c r="BD205" s="493">
        <v>40144.9009090201</v>
      </c>
      <c r="BE205" s="493">
        <v>0</v>
      </c>
      <c r="BF205" s="493">
        <v>1811826.2</v>
      </c>
      <c r="BG205" s="125">
        <v>1811826.2</v>
      </c>
      <c r="BH205" s="125">
        <v>0</v>
      </c>
      <c r="BI205" s="493">
        <v>1811826.2</v>
      </c>
      <c r="BJ205" s="493">
        <v>1682795</v>
      </c>
      <c r="BK205" s="125">
        <v>1682795</v>
      </c>
      <c r="BL205" s="125">
        <v>3978.2387706855793</v>
      </c>
      <c r="BM205" s="125">
        <v>3891.8764845605701</v>
      </c>
      <c r="BN205" s="126">
        <v>2.2190397477313648E-2</v>
      </c>
      <c r="BO205" s="126">
        <v>0</v>
      </c>
      <c r="BP205" s="125">
        <v>0</v>
      </c>
      <c r="BQ205" s="493">
        <v>1811826.2</v>
      </c>
      <c r="BR205" s="493">
        <v>4265</v>
      </c>
      <c r="BS205" s="493" t="s">
        <v>948</v>
      </c>
      <c r="BT205" s="493">
        <v>4283.2770685579198</v>
      </c>
      <c r="BU205" s="126">
        <v>2.0225300899300747E-2</v>
      </c>
      <c r="BV205" s="125">
        <v>0</v>
      </c>
      <c r="BW205" s="125">
        <v>1811826.2</v>
      </c>
      <c r="BX205" s="125">
        <v>0</v>
      </c>
      <c r="BY205" s="125">
        <v>1811826.2</v>
      </c>
      <c r="BZ205" s="125">
        <v>7731.2</v>
      </c>
      <c r="CA205" s="125">
        <v>1804095</v>
      </c>
      <c r="CB205" s="490">
        <f t="shared" si="11"/>
        <v>0</v>
      </c>
      <c r="CC205" s="490">
        <f t="shared" si="12"/>
        <v>0</v>
      </c>
      <c r="CD205" s="490">
        <f t="shared" si="13"/>
        <v>40144.9009090201</v>
      </c>
      <c r="CE205" s="490">
        <f>IF(ISERROR(VLOOKUP(A205,'20-21 Cfwds'!A:F,3,FALSE)),0,(VLOOKUP(A205,'20-21 Cfwds'!A:F,3,FALSE)))</f>
        <v>0</v>
      </c>
      <c r="CF205" s="490">
        <f>IF(ISERROR(VLOOKUP(A205,'20-21 Cfwds'!A:G,4,FALSE)),0,(VLOOKUP(A205,'20-21 Cfwds'!A:G,4,FALSE)))</f>
        <v>0</v>
      </c>
      <c r="CG205" s="490"/>
      <c r="CH205" s="490"/>
      <c r="CI205" s="531"/>
      <c r="CJ205" s="531"/>
      <c r="CK205" s="531"/>
      <c r="CL205" s="531"/>
      <c r="CM205" s="531"/>
      <c r="CN205" s="531"/>
      <c r="CO205" s="531"/>
      <c r="CP205" s="531"/>
      <c r="CQ205" s="531"/>
      <c r="CR205" s="531"/>
      <c r="CS205" s="531"/>
      <c r="CT205" s="531"/>
      <c r="CU205" s="531"/>
      <c r="CV205" s="531"/>
      <c r="CW205" s="531"/>
      <c r="CX205" s="531"/>
      <c r="CY205" s="531"/>
      <c r="CZ205" s="531"/>
      <c r="DA205" s="531"/>
      <c r="DB205" s="531"/>
      <c r="DC205" s="531"/>
      <c r="DD205" s="531"/>
      <c r="DE205" s="531"/>
      <c r="DF205" s="531"/>
      <c r="DG205" s="531"/>
      <c r="DH205" s="531"/>
      <c r="DI205" s="531"/>
      <c r="DJ205" s="531"/>
      <c r="DK205" s="531"/>
      <c r="DL205" s="531"/>
      <c r="DM205" s="531"/>
      <c r="DN205" s="531"/>
      <c r="DO205" s="531"/>
      <c r="DP205" s="531"/>
      <c r="DQ205" s="531"/>
      <c r="DR205" s="531"/>
      <c r="DS205" s="531"/>
      <c r="DT205" s="531"/>
      <c r="DU205" s="531"/>
      <c r="DV205" s="531"/>
      <c r="DW205" s="531"/>
      <c r="DX205" s="531"/>
      <c r="DY205" s="531"/>
      <c r="DZ205" s="531"/>
      <c r="EA205" s="531"/>
      <c r="EB205" s="531"/>
      <c r="EC205" s="531"/>
      <c r="ED205" s="531"/>
      <c r="EE205" s="531"/>
      <c r="EF205" s="531"/>
      <c r="EG205" s="531"/>
      <c r="EH205" s="531"/>
      <c r="EI205" s="531"/>
      <c r="EJ205" s="531"/>
      <c r="EK205" s="531"/>
      <c r="EL205" s="531"/>
      <c r="EM205" s="531"/>
      <c r="EN205" s="531"/>
      <c r="EO205" s="531"/>
      <c r="EP205" s="531"/>
      <c r="EQ205" s="531"/>
      <c r="ER205" s="531"/>
      <c r="ES205" s="531"/>
      <c r="ET205" s="531"/>
      <c r="EU205" s="531"/>
      <c r="EV205" s="531"/>
      <c r="EW205" s="531"/>
      <c r="EX205" s="531"/>
      <c r="EY205" s="531"/>
      <c r="EZ205" s="531"/>
      <c r="FA205" s="531"/>
    </row>
    <row r="206" spans="1:157" ht="15" customHeight="1">
      <c r="A206" s="486">
        <f>VLOOKUP(D206,'[18]DfE No.'!C:E,3,FALSE)</f>
        <v>521</v>
      </c>
      <c r="B206" s="486" t="str">
        <f>VLOOKUP(D206,'Adjusted Factors 22-23'!C:F,4,FALSE)</f>
        <v>Recoupment Academy</v>
      </c>
      <c r="C206" s="491">
        <v>145031</v>
      </c>
      <c r="D206" s="491">
        <v>9352210</v>
      </c>
      <c r="E206" s="492" t="s">
        <v>1130</v>
      </c>
      <c r="F206" s="332">
        <v>162.5</v>
      </c>
      <c r="G206" s="332">
        <v>162.5</v>
      </c>
      <c r="H206" s="332">
        <v>0</v>
      </c>
      <c r="I206" s="125">
        <v>516752.95587499999</v>
      </c>
      <c r="J206" s="125">
        <v>0</v>
      </c>
      <c r="K206" s="125">
        <v>0</v>
      </c>
      <c r="L206" s="125">
        <v>9481.0344827586396</v>
      </c>
      <c r="M206" s="125">
        <v>0</v>
      </c>
      <c r="N206" s="125">
        <v>11901.724137931058</v>
      </c>
      <c r="O206" s="125">
        <v>0</v>
      </c>
      <c r="P206" s="125">
        <v>0</v>
      </c>
      <c r="Q206" s="125">
        <v>0</v>
      </c>
      <c r="R206" s="125">
        <v>0</v>
      </c>
      <c r="S206" s="125">
        <v>0</v>
      </c>
      <c r="T206" s="125">
        <v>0</v>
      </c>
      <c r="U206" s="125">
        <v>0</v>
      </c>
      <c r="V206" s="125">
        <v>0</v>
      </c>
      <c r="W206" s="125">
        <v>0</v>
      </c>
      <c r="X206" s="125">
        <v>0</v>
      </c>
      <c r="Y206" s="125">
        <v>0</v>
      </c>
      <c r="Z206" s="125">
        <v>0</v>
      </c>
      <c r="AA206" s="125">
        <v>0</v>
      </c>
      <c r="AB206" s="125">
        <v>7185.3260869565229</v>
      </c>
      <c r="AC206" s="125">
        <v>0</v>
      </c>
      <c r="AD206" s="125">
        <v>0</v>
      </c>
      <c r="AE206" s="125">
        <v>68859.375</v>
      </c>
      <c r="AF206" s="125">
        <v>0</v>
      </c>
      <c r="AG206" s="125">
        <v>10677.370689655221</v>
      </c>
      <c r="AH206" s="125">
        <v>0</v>
      </c>
      <c r="AI206" s="125">
        <v>121300</v>
      </c>
      <c r="AJ206" s="125">
        <v>0</v>
      </c>
      <c r="AK206" s="125">
        <v>0</v>
      </c>
      <c r="AL206" s="125">
        <v>0</v>
      </c>
      <c r="AM206" s="125">
        <v>12697.6</v>
      </c>
      <c r="AN206" s="125">
        <v>0</v>
      </c>
      <c r="AO206" s="125">
        <v>0</v>
      </c>
      <c r="AP206" s="125">
        <v>0</v>
      </c>
      <c r="AQ206" s="125">
        <v>0</v>
      </c>
      <c r="AR206" s="125">
        <v>0</v>
      </c>
      <c r="AS206" s="125">
        <v>0</v>
      </c>
      <c r="AT206" s="125">
        <v>0</v>
      </c>
      <c r="AU206" s="125">
        <v>0</v>
      </c>
      <c r="AV206" s="125">
        <v>516752.95587499999</v>
      </c>
      <c r="AW206" s="125">
        <v>108104.83039730144</v>
      </c>
      <c r="AX206" s="125">
        <v>133997.6</v>
      </c>
      <c r="AY206" s="125">
        <v>89545.874310344836</v>
      </c>
      <c r="AZ206" s="493">
        <v>758855.38627230143</v>
      </c>
      <c r="BA206" s="493">
        <v>746157.78627230146</v>
      </c>
      <c r="BB206" s="493">
        <v>4265</v>
      </c>
      <c r="BC206" s="493">
        <v>693062.5</v>
      </c>
      <c r="BD206" s="493">
        <v>0</v>
      </c>
      <c r="BE206" s="493">
        <v>0</v>
      </c>
      <c r="BF206" s="493">
        <v>758855.38627230143</v>
      </c>
      <c r="BG206" s="125">
        <v>758855.38627230132</v>
      </c>
      <c r="BH206" s="125">
        <v>0</v>
      </c>
      <c r="BI206" s="493">
        <v>705760.1</v>
      </c>
      <c r="BJ206" s="493">
        <v>571762.5</v>
      </c>
      <c r="BK206" s="125">
        <v>624857.78627230146</v>
      </c>
      <c r="BL206" s="125">
        <v>3845.2786847526245</v>
      </c>
      <c r="BM206" s="125">
        <v>5378.2863629629628</v>
      </c>
      <c r="BN206" s="126">
        <v>-0.28503645487663953</v>
      </c>
      <c r="BO206" s="126">
        <v>0.30353645487663955</v>
      </c>
      <c r="BP206" s="125">
        <v>265282.22108783742</v>
      </c>
      <c r="BQ206" s="493">
        <v>1024137.6073601388</v>
      </c>
      <c r="BR206" s="493">
        <v>6224.2461991393156</v>
      </c>
      <c r="BS206" s="493" t="s">
        <v>948</v>
      </c>
      <c r="BT206" s="493">
        <v>6302.3852760623922</v>
      </c>
      <c r="BU206" s="126">
        <v>-1.0748296000270163E-2</v>
      </c>
      <c r="BV206" s="125">
        <v>0</v>
      </c>
      <c r="BW206" s="125">
        <v>1024137.6073601388</v>
      </c>
      <c r="BX206" s="125">
        <v>0</v>
      </c>
      <c r="BY206" s="125">
        <v>1024137.6073601388</v>
      </c>
      <c r="BZ206" s="125">
        <v>12697.6</v>
      </c>
      <c r="CA206" s="125">
        <v>1011440.0073601388</v>
      </c>
      <c r="CB206" s="490">
        <f t="shared" si="11"/>
        <v>0</v>
      </c>
      <c r="CC206" s="490">
        <f t="shared" si="12"/>
        <v>0</v>
      </c>
      <c r="CD206" s="490">
        <f t="shared" si="13"/>
        <v>0</v>
      </c>
      <c r="CE206" s="490">
        <f>IF(ISERROR(VLOOKUP(A206,'20-21 Cfwds'!A:F,3,FALSE)),0,(VLOOKUP(A206,'20-21 Cfwds'!A:F,3,FALSE)))</f>
        <v>0</v>
      </c>
      <c r="CF206" s="490">
        <f>IF(ISERROR(VLOOKUP(A206,'20-21 Cfwds'!A:G,4,FALSE)),0,(VLOOKUP(A206,'20-21 Cfwds'!A:G,4,FALSE)))</f>
        <v>0</v>
      </c>
      <c r="CG206" s="490"/>
      <c r="CH206" s="490"/>
      <c r="CI206" s="531"/>
      <c r="CJ206" s="531"/>
      <c r="CK206" s="531"/>
      <c r="CL206" s="531"/>
      <c r="CM206" s="531"/>
      <c r="CN206" s="531"/>
      <c r="CO206" s="531"/>
      <c r="CP206" s="531"/>
      <c r="CQ206" s="531"/>
      <c r="CR206" s="531"/>
      <c r="CS206" s="531"/>
      <c r="CT206" s="531"/>
      <c r="CU206" s="531"/>
      <c r="CV206" s="531"/>
      <c r="CW206" s="531"/>
      <c r="CX206" s="531"/>
      <c r="CY206" s="531"/>
      <c r="CZ206" s="531"/>
      <c r="DA206" s="531"/>
      <c r="DB206" s="531"/>
      <c r="DC206" s="531"/>
      <c r="DD206" s="531"/>
      <c r="DE206" s="531"/>
      <c r="DF206" s="531"/>
      <c r="DG206" s="531"/>
      <c r="DH206" s="531"/>
      <c r="DI206" s="531"/>
      <c r="DJ206" s="531"/>
      <c r="DK206" s="531"/>
      <c r="DL206" s="531"/>
      <c r="DM206" s="531"/>
      <c r="DN206" s="531"/>
      <c r="DO206" s="531"/>
      <c r="DP206" s="531"/>
      <c r="DQ206" s="531"/>
      <c r="DR206" s="531"/>
      <c r="DS206" s="531"/>
      <c r="DT206" s="531"/>
      <c r="DU206" s="531"/>
      <c r="DV206" s="531"/>
      <c r="DW206" s="531"/>
      <c r="DX206" s="531"/>
      <c r="DY206" s="531"/>
      <c r="DZ206" s="531"/>
      <c r="EA206" s="531"/>
      <c r="EB206" s="531"/>
      <c r="EC206" s="531"/>
      <c r="ED206" s="531"/>
      <c r="EE206" s="531"/>
      <c r="EF206" s="531"/>
      <c r="EG206" s="531"/>
      <c r="EH206" s="531"/>
      <c r="EI206" s="531"/>
      <c r="EJ206" s="531"/>
      <c r="EK206" s="531"/>
      <c r="EL206" s="531"/>
      <c r="EM206" s="531"/>
      <c r="EN206" s="531"/>
      <c r="EO206" s="531"/>
      <c r="EP206" s="531"/>
      <c r="EQ206" s="531"/>
      <c r="ER206" s="531"/>
      <c r="ES206" s="531"/>
      <c r="ET206" s="531"/>
      <c r="EU206" s="531"/>
      <c r="EV206" s="531"/>
      <c r="EW206" s="531"/>
      <c r="EX206" s="531"/>
      <c r="EY206" s="531"/>
      <c r="EZ206" s="531"/>
      <c r="FA206" s="531"/>
    </row>
    <row r="207" spans="1:157" ht="15" customHeight="1">
      <c r="A207" s="486">
        <f>VLOOKUP(D207,'[18]DfE No.'!C:E,3,FALSE)</f>
        <v>274</v>
      </c>
      <c r="B207" s="486" t="str">
        <f>VLOOKUP(D207,'Adjusted Factors 22-23'!C:F,4,FALSE)</f>
        <v>Recoupment Academy</v>
      </c>
      <c r="C207" s="491">
        <v>145118</v>
      </c>
      <c r="D207" s="491">
        <v>9352211</v>
      </c>
      <c r="E207" s="492" t="s">
        <v>1029</v>
      </c>
      <c r="F207" s="332">
        <v>288</v>
      </c>
      <c r="G207" s="332">
        <v>288</v>
      </c>
      <c r="H207" s="332">
        <v>0</v>
      </c>
      <c r="I207" s="125">
        <v>915845.23871999991</v>
      </c>
      <c r="J207" s="125">
        <v>0</v>
      </c>
      <c r="K207" s="125">
        <v>0</v>
      </c>
      <c r="L207" s="125">
        <v>66269.999999999942</v>
      </c>
      <c r="M207" s="125">
        <v>0</v>
      </c>
      <c r="N207" s="125">
        <v>86139.999999999913</v>
      </c>
      <c r="O207" s="125">
        <v>0</v>
      </c>
      <c r="P207" s="125">
        <v>439.99999999999972</v>
      </c>
      <c r="Q207" s="125">
        <v>2160.0000000000018</v>
      </c>
      <c r="R207" s="125">
        <v>49140</v>
      </c>
      <c r="S207" s="125">
        <v>59800.000000000015</v>
      </c>
      <c r="T207" s="125">
        <v>0</v>
      </c>
      <c r="U207" s="125">
        <v>0</v>
      </c>
      <c r="V207" s="125">
        <v>0</v>
      </c>
      <c r="W207" s="125">
        <v>0</v>
      </c>
      <c r="X207" s="125">
        <v>0</v>
      </c>
      <c r="Y207" s="125">
        <v>0</v>
      </c>
      <c r="Z207" s="125">
        <v>0</v>
      </c>
      <c r="AA207" s="125">
        <v>0</v>
      </c>
      <c r="AB207" s="125">
        <v>23703.307086614226</v>
      </c>
      <c r="AC207" s="125">
        <v>0</v>
      </c>
      <c r="AD207" s="125">
        <v>0</v>
      </c>
      <c r="AE207" s="125">
        <v>109427.42358078604</v>
      </c>
      <c r="AF207" s="125">
        <v>0</v>
      </c>
      <c r="AG207" s="125">
        <v>2515.9999999999905</v>
      </c>
      <c r="AH207" s="125">
        <v>0</v>
      </c>
      <c r="AI207" s="125">
        <v>121300</v>
      </c>
      <c r="AJ207" s="125">
        <v>0</v>
      </c>
      <c r="AK207" s="125">
        <v>0</v>
      </c>
      <c r="AL207" s="125">
        <v>0</v>
      </c>
      <c r="AM207" s="125">
        <v>9779.2000000000007</v>
      </c>
      <c r="AN207" s="125">
        <v>0</v>
      </c>
      <c r="AO207" s="125">
        <v>0</v>
      </c>
      <c r="AP207" s="125">
        <v>0</v>
      </c>
      <c r="AQ207" s="125">
        <v>0</v>
      </c>
      <c r="AR207" s="125">
        <v>0</v>
      </c>
      <c r="AS207" s="125">
        <v>0</v>
      </c>
      <c r="AT207" s="125">
        <v>0</v>
      </c>
      <c r="AU207" s="125">
        <v>0</v>
      </c>
      <c r="AV207" s="125">
        <v>915845.23871999991</v>
      </c>
      <c r="AW207" s="125">
        <v>399596.73066740017</v>
      </c>
      <c r="AX207" s="125">
        <v>131079.20000000001</v>
      </c>
      <c r="AY207" s="125">
        <v>251397.54358078598</v>
      </c>
      <c r="AZ207" s="493">
        <v>1446521.1693873999</v>
      </c>
      <c r="BA207" s="493">
        <v>1436741.9693874</v>
      </c>
      <c r="BB207" s="493">
        <v>4265</v>
      </c>
      <c r="BC207" s="493">
        <v>1228320</v>
      </c>
      <c r="BD207" s="493">
        <v>0</v>
      </c>
      <c r="BE207" s="493">
        <v>0</v>
      </c>
      <c r="BF207" s="493">
        <v>1446521.1693873999</v>
      </c>
      <c r="BG207" s="125">
        <v>1446521.1693873999</v>
      </c>
      <c r="BH207" s="125">
        <v>0</v>
      </c>
      <c r="BI207" s="493">
        <v>1238099.2</v>
      </c>
      <c r="BJ207" s="493">
        <v>1107020</v>
      </c>
      <c r="BK207" s="125">
        <v>1315441.9693874</v>
      </c>
      <c r="BL207" s="125">
        <v>4567.5068381506944</v>
      </c>
      <c r="BM207" s="125">
        <v>4446.8788494915261</v>
      </c>
      <c r="BN207" s="126">
        <v>2.7126439181710871E-2</v>
      </c>
      <c r="BO207" s="126">
        <v>0</v>
      </c>
      <c r="BP207" s="125">
        <v>0</v>
      </c>
      <c r="BQ207" s="493">
        <v>1446521.1693873999</v>
      </c>
      <c r="BR207" s="493">
        <v>4988.6873937062501</v>
      </c>
      <c r="BS207" s="493" t="s">
        <v>948</v>
      </c>
      <c r="BT207" s="493">
        <v>5022.6429492618054</v>
      </c>
      <c r="BU207" s="126">
        <v>2.6870179565036567E-2</v>
      </c>
      <c r="BV207" s="125">
        <v>0</v>
      </c>
      <c r="BW207" s="125">
        <v>1446521.1693873999</v>
      </c>
      <c r="BX207" s="125">
        <v>0</v>
      </c>
      <c r="BY207" s="125">
        <v>1446521.1693873999</v>
      </c>
      <c r="BZ207" s="125">
        <v>9779.2000000000007</v>
      </c>
      <c r="CA207" s="125">
        <v>1436741.9693874</v>
      </c>
      <c r="CB207" s="490">
        <f t="shared" si="11"/>
        <v>0</v>
      </c>
      <c r="CC207" s="490">
        <f t="shared" si="12"/>
        <v>0</v>
      </c>
      <c r="CD207" s="490">
        <f t="shared" si="13"/>
        <v>0</v>
      </c>
      <c r="CE207" s="490">
        <f>IF(ISERROR(VLOOKUP(A207,'20-21 Cfwds'!A:F,3,FALSE)),0,(VLOOKUP(A207,'20-21 Cfwds'!A:F,3,FALSE)))</f>
        <v>0</v>
      </c>
      <c r="CF207" s="490">
        <f>IF(ISERROR(VLOOKUP(A207,'20-21 Cfwds'!A:G,4,FALSE)),0,(VLOOKUP(A207,'20-21 Cfwds'!A:G,4,FALSE)))</f>
        <v>0</v>
      </c>
      <c r="CG207" s="490"/>
      <c r="CH207" s="490"/>
      <c r="CI207" s="531"/>
      <c r="CJ207" s="531"/>
      <c r="CK207" s="531"/>
      <c r="CL207" s="531"/>
      <c r="CM207" s="531"/>
      <c r="CN207" s="531"/>
      <c r="CO207" s="531"/>
      <c r="CP207" s="531"/>
      <c r="CQ207" s="531"/>
      <c r="CR207" s="531"/>
      <c r="CS207" s="531"/>
      <c r="CT207" s="531"/>
      <c r="CU207" s="531"/>
      <c r="CV207" s="531"/>
      <c r="CW207" s="531"/>
      <c r="CX207" s="531"/>
      <c r="CY207" s="531"/>
      <c r="CZ207" s="531"/>
      <c r="DA207" s="531"/>
      <c r="DB207" s="531"/>
      <c r="DC207" s="531"/>
      <c r="DD207" s="531"/>
      <c r="DE207" s="531"/>
      <c r="DF207" s="531"/>
      <c r="DG207" s="531"/>
      <c r="DH207" s="531"/>
      <c r="DI207" s="531"/>
      <c r="DJ207" s="531"/>
      <c r="DK207" s="531"/>
      <c r="DL207" s="531"/>
      <c r="DM207" s="531"/>
      <c r="DN207" s="531"/>
      <c r="DO207" s="531"/>
      <c r="DP207" s="531"/>
      <c r="DQ207" s="531"/>
      <c r="DR207" s="531"/>
      <c r="DS207" s="531"/>
      <c r="DT207" s="531"/>
      <c r="DU207" s="531"/>
      <c r="DV207" s="531"/>
      <c r="DW207" s="531"/>
      <c r="DX207" s="531"/>
      <c r="DY207" s="531"/>
      <c r="DZ207" s="531"/>
      <c r="EA207" s="531"/>
      <c r="EB207" s="531"/>
      <c r="EC207" s="531"/>
      <c r="ED207" s="531"/>
      <c r="EE207" s="531"/>
      <c r="EF207" s="531"/>
      <c r="EG207" s="531"/>
      <c r="EH207" s="531"/>
      <c r="EI207" s="531"/>
      <c r="EJ207" s="531"/>
      <c r="EK207" s="531"/>
      <c r="EL207" s="531"/>
      <c r="EM207" s="531"/>
      <c r="EN207" s="531"/>
      <c r="EO207" s="531"/>
      <c r="EP207" s="531"/>
      <c r="EQ207" s="531"/>
      <c r="ER207" s="531"/>
      <c r="ES207" s="531"/>
      <c r="ET207" s="531"/>
      <c r="EU207" s="531"/>
      <c r="EV207" s="531"/>
      <c r="EW207" s="531"/>
      <c r="EX207" s="531"/>
      <c r="EY207" s="531"/>
      <c r="EZ207" s="531"/>
      <c r="FA207" s="531"/>
    </row>
    <row r="208" spans="1:157">
      <c r="A208" s="486">
        <f>VLOOKUP(D208,'[18]DfE No.'!C:E,3,FALSE)</f>
        <v>464</v>
      </c>
      <c r="B208" s="486" t="str">
        <f>VLOOKUP(D208,'Adjusted Factors 22-23'!C:F,4,FALSE)</f>
        <v>Recoupment Academy</v>
      </c>
      <c r="C208" s="491">
        <v>145234</v>
      </c>
      <c r="D208" s="491">
        <v>9352212</v>
      </c>
      <c r="E208" s="492" t="s">
        <v>1131</v>
      </c>
      <c r="F208" s="332">
        <v>114</v>
      </c>
      <c r="G208" s="332">
        <v>114</v>
      </c>
      <c r="H208" s="332">
        <v>0</v>
      </c>
      <c r="I208" s="125">
        <v>362522.07365999999</v>
      </c>
      <c r="J208" s="125">
        <v>0</v>
      </c>
      <c r="K208" s="125">
        <v>0</v>
      </c>
      <c r="L208" s="125">
        <v>7990.0000000000064</v>
      </c>
      <c r="M208" s="125">
        <v>0</v>
      </c>
      <c r="N208" s="125">
        <v>11210.000000000022</v>
      </c>
      <c r="O208" s="125">
        <v>0</v>
      </c>
      <c r="P208" s="125">
        <v>0</v>
      </c>
      <c r="Q208" s="125">
        <v>0</v>
      </c>
      <c r="R208" s="125">
        <v>0</v>
      </c>
      <c r="S208" s="125">
        <v>0</v>
      </c>
      <c r="T208" s="125">
        <v>0</v>
      </c>
      <c r="U208" s="125">
        <v>0</v>
      </c>
      <c r="V208" s="125">
        <v>0</v>
      </c>
      <c r="W208" s="125">
        <v>0</v>
      </c>
      <c r="X208" s="125">
        <v>0</v>
      </c>
      <c r="Y208" s="125">
        <v>0</v>
      </c>
      <c r="Z208" s="125">
        <v>0</v>
      </c>
      <c r="AA208" s="125">
        <v>0</v>
      </c>
      <c r="AB208" s="125">
        <v>1857.9807692307661</v>
      </c>
      <c r="AC208" s="125">
        <v>0</v>
      </c>
      <c r="AD208" s="125">
        <v>0</v>
      </c>
      <c r="AE208" s="125">
        <v>53121.649484536079</v>
      </c>
      <c r="AF208" s="125">
        <v>0</v>
      </c>
      <c r="AG208" s="125">
        <v>0</v>
      </c>
      <c r="AH208" s="125">
        <v>0</v>
      </c>
      <c r="AI208" s="125">
        <v>121300</v>
      </c>
      <c r="AJ208" s="125">
        <v>26288.384512683577</v>
      </c>
      <c r="AK208" s="125">
        <v>0</v>
      </c>
      <c r="AL208" s="125">
        <v>0</v>
      </c>
      <c r="AM208" s="125">
        <v>3737.6</v>
      </c>
      <c r="AN208" s="125">
        <v>0</v>
      </c>
      <c r="AO208" s="125">
        <v>0</v>
      </c>
      <c r="AP208" s="125">
        <v>0</v>
      </c>
      <c r="AQ208" s="125">
        <v>0</v>
      </c>
      <c r="AR208" s="125">
        <v>0</v>
      </c>
      <c r="AS208" s="125">
        <v>0</v>
      </c>
      <c r="AT208" s="125">
        <v>0</v>
      </c>
      <c r="AU208" s="125">
        <v>0</v>
      </c>
      <c r="AV208" s="125">
        <v>362522.07365999999</v>
      </c>
      <c r="AW208" s="125">
        <v>74179.630253766867</v>
      </c>
      <c r="AX208" s="125">
        <v>151325.98451268359</v>
      </c>
      <c r="AY208" s="125">
        <v>72716.769484536097</v>
      </c>
      <c r="AZ208" s="493">
        <v>588027.68842645048</v>
      </c>
      <c r="BA208" s="493">
        <v>584290.0884264505</v>
      </c>
      <c r="BB208" s="493">
        <v>4265</v>
      </c>
      <c r="BC208" s="493">
        <v>486210</v>
      </c>
      <c r="BD208" s="493">
        <v>0</v>
      </c>
      <c r="BE208" s="493">
        <v>0</v>
      </c>
      <c r="BF208" s="493">
        <v>588027.68842645048</v>
      </c>
      <c r="BG208" s="125">
        <v>588027.68842645036</v>
      </c>
      <c r="BH208" s="125">
        <v>0</v>
      </c>
      <c r="BI208" s="493">
        <v>489947.6</v>
      </c>
      <c r="BJ208" s="493">
        <v>338621.61548731639</v>
      </c>
      <c r="BK208" s="125">
        <v>436701.70391376689</v>
      </c>
      <c r="BL208" s="125">
        <v>3830.7167009979553</v>
      </c>
      <c r="BM208" s="125">
        <v>3485.5156952870489</v>
      </c>
      <c r="BN208" s="126">
        <v>9.9038717908420573E-2</v>
      </c>
      <c r="BO208" s="126">
        <v>0</v>
      </c>
      <c r="BP208" s="125">
        <v>0</v>
      </c>
      <c r="BQ208" s="493">
        <v>588027.68842645048</v>
      </c>
      <c r="BR208" s="493">
        <v>5125.351652863601</v>
      </c>
      <c r="BS208" s="493" t="s">
        <v>948</v>
      </c>
      <c r="BT208" s="493">
        <v>5158.1376177758812</v>
      </c>
      <c r="BU208" s="126">
        <v>0.10938146804126458</v>
      </c>
      <c r="BV208" s="125">
        <v>0</v>
      </c>
      <c r="BW208" s="125">
        <v>588027.68842645048</v>
      </c>
      <c r="BX208" s="125">
        <v>0</v>
      </c>
      <c r="BY208" s="125">
        <v>588027.68842645048</v>
      </c>
      <c r="BZ208" s="125">
        <v>3737.6</v>
      </c>
      <c r="CA208" s="125">
        <v>584290.0884264505</v>
      </c>
      <c r="CB208" s="490">
        <f t="shared" si="11"/>
        <v>0</v>
      </c>
      <c r="CC208" s="490">
        <f t="shared" si="12"/>
        <v>0</v>
      </c>
      <c r="CD208" s="490">
        <f t="shared" si="13"/>
        <v>0</v>
      </c>
      <c r="CE208" s="490">
        <f>IF(ISERROR(VLOOKUP(A208,'20-21 Cfwds'!A:F,3,FALSE)),0,(VLOOKUP(A208,'20-21 Cfwds'!A:F,3,FALSE)))</f>
        <v>0</v>
      </c>
      <c r="CF208" s="490">
        <f>IF(ISERROR(VLOOKUP(A208,'20-21 Cfwds'!A:G,4,FALSE)),0,(VLOOKUP(A208,'20-21 Cfwds'!A:G,4,FALSE)))</f>
        <v>0</v>
      </c>
      <c r="CG208" s="490"/>
      <c r="CH208" s="490"/>
      <c r="CI208" s="531"/>
      <c r="CJ208" s="531"/>
      <c r="CK208" s="531"/>
      <c r="CL208" s="531"/>
      <c r="CM208" s="531"/>
      <c r="CN208" s="531"/>
      <c r="CO208" s="531"/>
      <c r="CP208" s="531"/>
      <c r="CQ208" s="531"/>
      <c r="CR208" s="531"/>
      <c r="CS208" s="531"/>
      <c r="CT208" s="531"/>
      <c r="CU208" s="531"/>
      <c r="CV208" s="531"/>
      <c r="CW208" s="531"/>
      <c r="CX208" s="531"/>
      <c r="CY208" s="531"/>
      <c r="CZ208" s="531"/>
      <c r="DA208" s="531"/>
      <c r="DB208" s="531"/>
      <c r="DC208" s="531"/>
      <c r="DD208" s="531"/>
      <c r="DE208" s="531"/>
      <c r="DF208" s="531"/>
      <c r="DG208" s="531"/>
      <c r="DH208" s="531"/>
      <c r="DI208" s="531"/>
      <c r="DJ208" s="531"/>
      <c r="DK208" s="531"/>
      <c r="DL208" s="531"/>
      <c r="DM208" s="531"/>
      <c r="DN208" s="531"/>
      <c r="DO208" s="531"/>
      <c r="DP208" s="531"/>
      <c r="DQ208" s="531"/>
      <c r="DR208" s="531"/>
      <c r="DS208" s="531"/>
      <c r="DT208" s="531"/>
      <c r="DU208" s="531"/>
      <c r="DV208" s="531"/>
      <c r="DW208" s="531"/>
      <c r="DX208" s="531"/>
      <c r="DY208" s="531"/>
      <c r="DZ208" s="531"/>
      <c r="EA208" s="531"/>
      <c r="EB208" s="531"/>
      <c r="EC208" s="531"/>
      <c r="ED208" s="531"/>
      <c r="EE208" s="531"/>
      <c r="EF208" s="531"/>
      <c r="EG208" s="531"/>
      <c r="EH208" s="531"/>
      <c r="EI208" s="531"/>
      <c r="EJ208" s="531"/>
      <c r="EK208" s="531"/>
      <c r="EL208" s="531"/>
      <c r="EM208" s="531"/>
      <c r="EN208" s="531"/>
      <c r="EO208" s="531"/>
      <c r="EP208" s="531"/>
      <c r="EQ208" s="531"/>
      <c r="ER208" s="531"/>
      <c r="ES208" s="531"/>
      <c r="ET208" s="531"/>
      <c r="EU208" s="531"/>
      <c r="EV208" s="531"/>
      <c r="EW208" s="531"/>
      <c r="EX208" s="531"/>
      <c r="EY208" s="531"/>
      <c r="EZ208" s="531"/>
      <c r="FA208" s="531"/>
    </row>
    <row r="209" spans="1:157" ht="15" customHeight="1">
      <c r="A209" s="486">
        <f>VLOOKUP(D209,'[18]DfE No.'!C:E,3,FALSE)</f>
        <v>496</v>
      </c>
      <c r="B209" s="486" t="str">
        <f>VLOOKUP(D209,'Adjusted Factors 22-23'!C:F,4,FALSE)</f>
        <v>Recoupment Academy</v>
      </c>
      <c r="C209" s="491">
        <v>145237</v>
      </c>
      <c r="D209" s="491">
        <v>9352213</v>
      </c>
      <c r="E209" s="492" t="s">
        <v>1132</v>
      </c>
      <c r="F209" s="332">
        <v>195</v>
      </c>
      <c r="G209" s="332">
        <v>195</v>
      </c>
      <c r="H209" s="332">
        <v>0</v>
      </c>
      <c r="I209" s="125">
        <v>620103.54704999994</v>
      </c>
      <c r="J209" s="125">
        <v>0</v>
      </c>
      <c r="K209" s="125">
        <v>0</v>
      </c>
      <c r="L209" s="125">
        <v>9400.00000000004</v>
      </c>
      <c r="M209" s="125">
        <v>0</v>
      </c>
      <c r="N209" s="125">
        <v>12980.000000000022</v>
      </c>
      <c r="O209" s="125">
        <v>0</v>
      </c>
      <c r="P209" s="125">
        <v>220.00000000000009</v>
      </c>
      <c r="Q209" s="125">
        <v>270.00000000000011</v>
      </c>
      <c r="R209" s="125">
        <v>0</v>
      </c>
      <c r="S209" s="125">
        <v>0</v>
      </c>
      <c r="T209" s="125">
        <v>0</v>
      </c>
      <c r="U209" s="125">
        <v>0</v>
      </c>
      <c r="V209" s="125">
        <v>0</v>
      </c>
      <c r="W209" s="125">
        <v>0</v>
      </c>
      <c r="X209" s="125">
        <v>0</v>
      </c>
      <c r="Y209" s="125">
        <v>0</v>
      </c>
      <c r="Z209" s="125">
        <v>0</v>
      </c>
      <c r="AA209" s="125">
        <v>0</v>
      </c>
      <c r="AB209" s="125">
        <v>655.80357142857122</v>
      </c>
      <c r="AC209" s="125">
        <v>0</v>
      </c>
      <c r="AD209" s="125">
        <v>0</v>
      </c>
      <c r="AE209" s="125">
        <v>44356.168831168834</v>
      </c>
      <c r="AF209" s="125">
        <v>0</v>
      </c>
      <c r="AG209" s="125">
        <v>277.49999999999352</v>
      </c>
      <c r="AH209" s="125">
        <v>0</v>
      </c>
      <c r="AI209" s="125">
        <v>121300</v>
      </c>
      <c r="AJ209" s="125">
        <v>0</v>
      </c>
      <c r="AK209" s="125">
        <v>0</v>
      </c>
      <c r="AL209" s="125">
        <v>0</v>
      </c>
      <c r="AM209" s="125">
        <v>2124.8000000000002</v>
      </c>
      <c r="AN209" s="125">
        <v>0</v>
      </c>
      <c r="AO209" s="125">
        <v>0</v>
      </c>
      <c r="AP209" s="125">
        <v>0</v>
      </c>
      <c r="AQ209" s="125">
        <v>0</v>
      </c>
      <c r="AR209" s="125">
        <v>0</v>
      </c>
      <c r="AS209" s="125">
        <v>0</v>
      </c>
      <c r="AT209" s="125">
        <v>0</v>
      </c>
      <c r="AU209" s="125">
        <v>0</v>
      </c>
      <c r="AV209" s="125">
        <v>620103.54704999994</v>
      </c>
      <c r="AW209" s="125">
        <v>68159.472402597472</v>
      </c>
      <c r="AX209" s="125">
        <v>123424.8</v>
      </c>
      <c r="AY209" s="125">
        <v>65786.288831168858</v>
      </c>
      <c r="AZ209" s="493">
        <v>811687.81945259741</v>
      </c>
      <c r="BA209" s="493">
        <v>809563.01945259736</v>
      </c>
      <c r="BB209" s="493">
        <v>4265</v>
      </c>
      <c r="BC209" s="493">
        <v>831675</v>
      </c>
      <c r="BD209" s="493">
        <v>22111.980547402636</v>
      </c>
      <c r="BE209" s="493">
        <v>0</v>
      </c>
      <c r="BF209" s="493">
        <v>833799.8</v>
      </c>
      <c r="BG209" s="125">
        <v>833799.79999999993</v>
      </c>
      <c r="BH209" s="125">
        <v>0</v>
      </c>
      <c r="BI209" s="493">
        <v>833799.8</v>
      </c>
      <c r="BJ209" s="493">
        <v>710375</v>
      </c>
      <c r="BK209" s="125">
        <v>710375</v>
      </c>
      <c r="BL209" s="125">
        <v>3642.9487179487178</v>
      </c>
      <c r="BM209" s="125">
        <v>3513.5164835164837</v>
      </c>
      <c r="BN209" s="126">
        <v>3.6838374044766829E-2</v>
      </c>
      <c r="BO209" s="126">
        <v>0</v>
      </c>
      <c r="BP209" s="125">
        <v>0</v>
      </c>
      <c r="BQ209" s="493">
        <v>833799.8</v>
      </c>
      <c r="BR209" s="493">
        <v>4265</v>
      </c>
      <c r="BS209" s="493" t="s">
        <v>948</v>
      </c>
      <c r="BT209" s="493">
        <v>4275.8964102564105</v>
      </c>
      <c r="BU209" s="126">
        <v>2.0092609875916656E-2</v>
      </c>
      <c r="BV209" s="125">
        <v>0</v>
      </c>
      <c r="BW209" s="125">
        <v>833799.8</v>
      </c>
      <c r="BX209" s="125">
        <v>0</v>
      </c>
      <c r="BY209" s="125">
        <v>833799.8</v>
      </c>
      <c r="BZ209" s="125">
        <v>2124.8000000000002</v>
      </c>
      <c r="CA209" s="125">
        <v>831675</v>
      </c>
      <c r="CB209" s="490">
        <f t="shared" si="11"/>
        <v>0</v>
      </c>
      <c r="CC209" s="490">
        <f t="shared" si="12"/>
        <v>0</v>
      </c>
      <c r="CD209" s="490">
        <f t="shared" si="13"/>
        <v>22111.980547402636</v>
      </c>
      <c r="CE209" s="490">
        <f>IF(ISERROR(VLOOKUP(A209,'20-21 Cfwds'!A:F,3,FALSE)),0,(VLOOKUP(A209,'20-21 Cfwds'!A:F,3,FALSE)))</f>
        <v>0</v>
      </c>
      <c r="CF209" s="490">
        <f>IF(ISERROR(VLOOKUP(A209,'20-21 Cfwds'!A:G,4,FALSE)),0,(VLOOKUP(A209,'20-21 Cfwds'!A:G,4,FALSE)))</f>
        <v>0</v>
      </c>
      <c r="CG209" s="490"/>
      <c r="CH209" s="490"/>
      <c r="CI209" s="531"/>
      <c r="CJ209" s="531"/>
      <c r="CK209" s="531"/>
      <c r="CL209" s="531"/>
      <c r="CM209" s="531"/>
      <c r="CN209" s="531"/>
      <c r="CO209" s="531"/>
      <c r="CP209" s="531"/>
      <c r="CQ209" s="531"/>
      <c r="CR209" s="531"/>
      <c r="CS209" s="531"/>
      <c r="CT209" s="531"/>
      <c r="CU209" s="531"/>
      <c r="CV209" s="531"/>
      <c r="CW209" s="531"/>
      <c r="CX209" s="531"/>
      <c r="CY209" s="531"/>
      <c r="CZ209" s="531"/>
      <c r="DA209" s="531"/>
      <c r="DB209" s="531"/>
      <c r="DC209" s="531"/>
      <c r="DD209" s="531"/>
      <c r="DE209" s="531"/>
      <c r="DF209" s="531"/>
      <c r="DG209" s="531"/>
      <c r="DH209" s="531"/>
      <c r="DI209" s="531"/>
      <c r="DJ209" s="531"/>
      <c r="DK209" s="531"/>
      <c r="DL209" s="531"/>
      <c r="DM209" s="531"/>
      <c r="DN209" s="531"/>
      <c r="DO209" s="531"/>
      <c r="DP209" s="531"/>
      <c r="DQ209" s="531"/>
      <c r="DR209" s="531"/>
      <c r="DS209" s="531"/>
      <c r="DT209" s="531"/>
      <c r="DU209" s="531"/>
      <c r="DV209" s="531"/>
      <c r="DW209" s="531"/>
      <c r="DX209" s="531"/>
      <c r="DY209" s="531"/>
      <c r="DZ209" s="531"/>
      <c r="EA209" s="531"/>
      <c r="EB209" s="531"/>
      <c r="EC209" s="531"/>
      <c r="ED209" s="531"/>
      <c r="EE209" s="531"/>
      <c r="EF209" s="531"/>
      <c r="EG209" s="531"/>
      <c r="EH209" s="531"/>
      <c r="EI209" s="531"/>
      <c r="EJ209" s="531"/>
      <c r="EK209" s="531"/>
      <c r="EL209" s="531"/>
      <c r="EM209" s="531"/>
      <c r="EN209" s="531"/>
      <c r="EO209" s="531"/>
      <c r="EP209" s="531"/>
      <c r="EQ209" s="531"/>
      <c r="ER209" s="531"/>
      <c r="ES209" s="531"/>
      <c r="ET209" s="531"/>
      <c r="EU209" s="531"/>
      <c r="EV209" s="531"/>
      <c r="EW209" s="531"/>
      <c r="EX209" s="531"/>
      <c r="EY209" s="531"/>
      <c r="EZ209" s="531"/>
      <c r="FA209" s="531"/>
    </row>
    <row r="210" spans="1:157" ht="15" customHeight="1">
      <c r="A210" s="486">
        <f>VLOOKUP(D210,'[18]DfE No.'!C:E,3,FALSE)</f>
        <v>413</v>
      </c>
      <c r="B210" s="486" t="str">
        <f>VLOOKUP(D210,'Adjusted Factors 22-23'!C:F,4,FALSE)</f>
        <v>Recoupment Academy</v>
      </c>
      <c r="C210" s="491">
        <v>145476</v>
      </c>
      <c r="D210" s="491">
        <v>9352214</v>
      </c>
      <c r="E210" s="492" t="s">
        <v>1133</v>
      </c>
      <c r="F210" s="332">
        <v>244</v>
      </c>
      <c r="G210" s="332">
        <v>244</v>
      </c>
      <c r="H210" s="332">
        <v>0</v>
      </c>
      <c r="I210" s="125">
        <v>775924.43835999991</v>
      </c>
      <c r="J210" s="125">
        <v>0</v>
      </c>
      <c r="K210" s="125">
        <v>0</v>
      </c>
      <c r="L210" s="125">
        <v>19740.000000000044</v>
      </c>
      <c r="M210" s="125">
        <v>0</v>
      </c>
      <c r="N210" s="125">
        <v>30090.000000000004</v>
      </c>
      <c r="O210" s="125">
        <v>0</v>
      </c>
      <c r="P210" s="125">
        <v>0</v>
      </c>
      <c r="Q210" s="125">
        <v>0</v>
      </c>
      <c r="R210" s="125">
        <v>0</v>
      </c>
      <c r="S210" s="125">
        <v>0</v>
      </c>
      <c r="T210" s="125">
        <v>0</v>
      </c>
      <c r="U210" s="125">
        <v>0</v>
      </c>
      <c r="V210" s="125">
        <v>0</v>
      </c>
      <c r="W210" s="125">
        <v>0</v>
      </c>
      <c r="X210" s="125">
        <v>0</v>
      </c>
      <c r="Y210" s="125">
        <v>0</v>
      </c>
      <c r="Z210" s="125">
        <v>0</v>
      </c>
      <c r="AA210" s="125">
        <v>0</v>
      </c>
      <c r="AB210" s="125">
        <v>17475.211267605675</v>
      </c>
      <c r="AC210" s="125">
        <v>0</v>
      </c>
      <c r="AD210" s="125">
        <v>0</v>
      </c>
      <c r="AE210" s="125">
        <v>84139.906103286383</v>
      </c>
      <c r="AF210" s="125">
        <v>0</v>
      </c>
      <c r="AG210" s="125">
        <v>1258.0000000000043</v>
      </c>
      <c r="AH210" s="125">
        <v>0</v>
      </c>
      <c r="AI210" s="125">
        <v>121300</v>
      </c>
      <c r="AJ210" s="125">
        <v>0</v>
      </c>
      <c r="AK210" s="125">
        <v>0</v>
      </c>
      <c r="AL210" s="125">
        <v>0</v>
      </c>
      <c r="AM210" s="125">
        <v>0</v>
      </c>
      <c r="AN210" s="125">
        <v>0</v>
      </c>
      <c r="AO210" s="125">
        <v>0</v>
      </c>
      <c r="AP210" s="125">
        <v>0</v>
      </c>
      <c r="AQ210" s="125">
        <v>0</v>
      </c>
      <c r="AR210" s="125">
        <v>0</v>
      </c>
      <c r="AS210" s="125">
        <v>0</v>
      </c>
      <c r="AT210" s="125">
        <v>0</v>
      </c>
      <c r="AU210" s="125">
        <v>0</v>
      </c>
      <c r="AV210" s="125">
        <v>775924.43835999991</v>
      </c>
      <c r="AW210" s="125">
        <v>152703.11737089208</v>
      </c>
      <c r="AX210" s="125">
        <v>121300</v>
      </c>
      <c r="AY210" s="125">
        <v>119050.02610328639</v>
      </c>
      <c r="AZ210" s="493">
        <v>1049927.5557308919</v>
      </c>
      <c r="BA210" s="493">
        <v>1049927.5557308919</v>
      </c>
      <c r="BB210" s="493">
        <v>4265</v>
      </c>
      <c r="BC210" s="493">
        <v>1040660</v>
      </c>
      <c r="BD210" s="493">
        <v>0</v>
      </c>
      <c r="BE210" s="493">
        <v>0</v>
      </c>
      <c r="BF210" s="493">
        <v>1049927.5557308919</v>
      </c>
      <c r="BG210" s="125">
        <v>1049927.5557308919</v>
      </c>
      <c r="BH210" s="125">
        <v>0</v>
      </c>
      <c r="BI210" s="493">
        <v>1040660</v>
      </c>
      <c r="BJ210" s="493">
        <v>919360</v>
      </c>
      <c r="BK210" s="125">
        <v>928627.55573089188</v>
      </c>
      <c r="BL210" s="125">
        <v>3805.8506382413602</v>
      </c>
      <c r="BM210" s="125">
        <v>3788.4323362318842</v>
      </c>
      <c r="BN210" s="126">
        <v>4.5977598287530608E-3</v>
      </c>
      <c r="BO210" s="126">
        <v>1.3902240171246938E-2</v>
      </c>
      <c r="BP210" s="125">
        <v>12850.917875438565</v>
      </c>
      <c r="BQ210" s="493">
        <v>1062778.4736063303</v>
      </c>
      <c r="BR210" s="493">
        <v>4355.6494819931568</v>
      </c>
      <c r="BS210" s="493" t="s">
        <v>948</v>
      </c>
      <c r="BT210" s="493">
        <v>4355.6494819931568</v>
      </c>
      <c r="BU210" s="126">
        <v>3.0209710300818537E-2</v>
      </c>
      <c r="BV210" s="125">
        <v>0</v>
      </c>
      <c r="BW210" s="125">
        <v>1062778.4736063303</v>
      </c>
      <c r="BX210" s="125">
        <v>0</v>
      </c>
      <c r="BY210" s="125">
        <v>1062778.4736063303</v>
      </c>
      <c r="BZ210" s="125">
        <v>0</v>
      </c>
      <c r="CA210" s="125">
        <v>1062778.4736063303</v>
      </c>
      <c r="CB210" s="490">
        <f t="shared" si="11"/>
        <v>0</v>
      </c>
      <c r="CC210" s="490">
        <f t="shared" si="12"/>
        <v>0</v>
      </c>
      <c r="CD210" s="490">
        <f t="shared" si="13"/>
        <v>0</v>
      </c>
      <c r="CE210" s="490">
        <f>IF(ISERROR(VLOOKUP(A210,'20-21 Cfwds'!A:F,3,FALSE)),0,(VLOOKUP(A210,'20-21 Cfwds'!A:F,3,FALSE)))</f>
        <v>0</v>
      </c>
      <c r="CF210" s="490">
        <f>IF(ISERROR(VLOOKUP(A210,'20-21 Cfwds'!A:G,4,FALSE)),0,(VLOOKUP(A210,'20-21 Cfwds'!A:G,4,FALSE)))</f>
        <v>0</v>
      </c>
      <c r="CG210" s="490"/>
      <c r="CH210" s="490"/>
      <c r="CI210" s="531"/>
      <c r="CJ210" s="531"/>
      <c r="CK210" s="531"/>
      <c r="CL210" s="531"/>
      <c r="CM210" s="531"/>
      <c r="CN210" s="531"/>
      <c r="CO210" s="531"/>
      <c r="CP210" s="531"/>
      <c r="CQ210" s="531"/>
      <c r="CR210" s="531"/>
      <c r="CS210" s="531"/>
      <c r="CT210" s="531"/>
      <c r="CU210" s="531"/>
      <c r="CV210" s="531"/>
      <c r="CW210" s="531"/>
      <c r="CX210" s="531"/>
      <c r="CY210" s="531"/>
      <c r="CZ210" s="531"/>
      <c r="DA210" s="531"/>
      <c r="DB210" s="531"/>
      <c r="DC210" s="531"/>
      <c r="DD210" s="531"/>
      <c r="DE210" s="531"/>
      <c r="DF210" s="531"/>
      <c r="DG210" s="531"/>
      <c r="DH210" s="531"/>
      <c r="DI210" s="531"/>
      <c r="DJ210" s="531"/>
      <c r="DK210" s="531"/>
      <c r="DL210" s="531"/>
      <c r="DM210" s="531"/>
      <c r="DN210" s="531"/>
      <c r="DO210" s="531"/>
      <c r="DP210" s="531"/>
      <c r="DQ210" s="531"/>
      <c r="DR210" s="531"/>
      <c r="DS210" s="531"/>
      <c r="DT210" s="531"/>
      <c r="DU210" s="531"/>
      <c r="DV210" s="531"/>
      <c r="DW210" s="531"/>
      <c r="DX210" s="531"/>
      <c r="DY210" s="531"/>
      <c r="DZ210" s="531"/>
      <c r="EA210" s="531"/>
      <c r="EB210" s="531"/>
      <c r="EC210" s="531"/>
      <c r="ED210" s="531"/>
      <c r="EE210" s="531"/>
      <c r="EF210" s="531"/>
      <c r="EG210" s="531"/>
      <c r="EH210" s="531"/>
      <c r="EI210" s="531"/>
      <c r="EJ210" s="531"/>
      <c r="EK210" s="531"/>
      <c r="EL210" s="531"/>
      <c r="EM210" s="531"/>
      <c r="EN210" s="531"/>
      <c r="EO210" s="531"/>
      <c r="EP210" s="531"/>
      <c r="EQ210" s="531"/>
      <c r="ER210" s="531"/>
      <c r="ES210" s="531"/>
      <c r="ET210" s="531"/>
      <c r="EU210" s="531"/>
      <c r="EV210" s="531"/>
      <c r="EW210" s="531"/>
      <c r="EX210" s="531"/>
      <c r="EY210" s="531"/>
      <c r="EZ210" s="531"/>
      <c r="FA210" s="531"/>
    </row>
    <row r="211" spans="1:157" ht="15" customHeight="1">
      <c r="A211" s="486">
        <f>VLOOKUP(D211,'[18]DfE No.'!C:E,3,FALSE)</f>
        <v>68</v>
      </c>
      <c r="B211" s="486" t="str">
        <f>VLOOKUP(D211,'Adjusted Factors 22-23'!C:F,4,FALSE)</f>
        <v>Recoupment Academy</v>
      </c>
      <c r="C211" s="491">
        <v>145559</v>
      </c>
      <c r="D211" s="491">
        <v>9352215</v>
      </c>
      <c r="E211" s="492" t="s">
        <v>173</v>
      </c>
      <c r="F211" s="332">
        <v>508</v>
      </c>
      <c r="G211" s="332">
        <v>508</v>
      </c>
      <c r="H211" s="332">
        <v>0</v>
      </c>
      <c r="I211" s="125">
        <v>1615449.24052</v>
      </c>
      <c r="J211" s="125">
        <v>0</v>
      </c>
      <c r="K211" s="125">
        <v>0</v>
      </c>
      <c r="L211" s="125">
        <v>121259.9999999999</v>
      </c>
      <c r="M211" s="125">
        <v>0</v>
      </c>
      <c r="N211" s="125">
        <v>156939.99999999985</v>
      </c>
      <c r="O211" s="125">
        <v>0</v>
      </c>
      <c r="P211" s="125">
        <v>2204.339250493093</v>
      </c>
      <c r="Q211" s="125">
        <v>1082.1301775147924</v>
      </c>
      <c r="R211" s="125">
        <v>11362.366863905329</v>
      </c>
      <c r="S211" s="125">
        <v>71440.631163708196</v>
      </c>
      <c r="T211" s="125">
        <v>47132.781065088631</v>
      </c>
      <c r="U211" s="125">
        <v>121198.57988165668</v>
      </c>
      <c r="V211" s="125">
        <v>0</v>
      </c>
      <c r="W211" s="125">
        <v>0</v>
      </c>
      <c r="X211" s="125">
        <v>0</v>
      </c>
      <c r="Y211" s="125">
        <v>0</v>
      </c>
      <c r="Z211" s="125">
        <v>0</v>
      </c>
      <c r="AA211" s="125">
        <v>0</v>
      </c>
      <c r="AB211" s="125">
        <v>11320.974477958238</v>
      </c>
      <c r="AC211" s="125">
        <v>0</v>
      </c>
      <c r="AD211" s="125">
        <v>0</v>
      </c>
      <c r="AE211" s="125">
        <v>170439.42992874107</v>
      </c>
      <c r="AF211" s="125">
        <v>0</v>
      </c>
      <c r="AG211" s="125">
        <v>0</v>
      </c>
      <c r="AH211" s="125">
        <v>0</v>
      </c>
      <c r="AI211" s="125">
        <v>121300</v>
      </c>
      <c r="AJ211" s="125">
        <v>0</v>
      </c>
      <c r="AK211" s="125">
        <v>0</v>
      </c>
      <c r="AL211" s="125">
        <v>1000</v>
      </c>
      <c r="AM211" s="125">
        <v>0</v>
      </c>
      <c r="AN211" s="125">
        <v>0</v>
      </c>
      <c r="AO211" s="125">
        <v>0</v>
      </c>
      <c r="AP211" s="125">
        <v>0</v>
      </c>
      <c r="AQ211" s="125">
        <v>0</v>
      </c>
      <c r="AR211" s="125">
        <v>0</v>
      </c>
      <c r="AS211" s="125">
        <v>0</v>
      </c>
      <c r="AT211" s="125">
        <v>0</v>
      </c>
      <c r="AU211" s="125">
        <v>0</v>
      </c>
      <c r="AV211" s="125">
        <v>1615449.24052</v>
      </c>
      <c r="AW211" s="125">
        <v>714381.23280906584</v>
      </c>
      <c r="AX211" s="125">
        <v>122300</v>
      </c>
      <c r="AY211" s="125">
        <v>446744.96412992431</v>
      </c>
      <c r="AZ211" s="493">
        <v>2452130.4733290658</v>
      </c>
      <c r="BA211" s="493">
        <v>2451130.4733290658</v>
      </c>
      <c r="BB211" s="493">
        <v>4265</v>
      </c>
      <c r="BC211" s="493">
        <v>2166620</v>
      </c>
      <c r="BD211" s="493">
        <v>0</v>
      </c>
      <c r="BE211" s="493">
        <v>0</v>
      </c>
      <c r="BF211" s="493">
        <v>2452130.4733290658</v>
      </c>
      <c r="BG211" s="125">
        <v>2452130.4733290658</v>
      </c>
      <c r="BH211" s="125">
        <v>0</v>
      </c>
      <c r="BI211" s="493">
        <v>2167620</v>
      </c>
      <c r="BJ211" s="493">
        <v>2046320</v>
      </c>
      <c r="BK211" s="125">
        <v>2330830.4733290658</v>
      </c>
      <c r="BL211" s="125">
        <v>4588.2489632461929</v>
      </c>
      <c r="BM211" s="125">
        <v>4531.3790257999999</v>
      </c>
      <c r="BN211" s="126">
        <v>1.2550249520597724E-2</v>
      </c>
      <c r="BO211" s="126">
        <v>5.949750479402275E-3</v>
      </c>
      <c r="BP211" s="125">
        <v>13695.971861802338</v>
      </c>
      <c r="BQ211" s="493">
        <v>2465826.4451908683</v>
      </c>
      <c r="BR211" s="493">
        <v>4852.0205613993476</v>
      </c>
      <c r="BS211" s="493" t="s">
        <v>948</v>
      </c>
      <c r="BT211" s="493">
        <v>4853.9890653363555</v>
      </c>
      <c r="BU211" s="126">
        <v>1.6759612705451232E-2</v>
      </c>
      <c r="BV211" s="125">
        <v>0</v>
      </c>
      <c r="BW211" s="125">
        <v>2465826.4451908683</v>
      </c>
      <c r="BX211" s="125">
        <v>0</v>
      </c>
      <c r="BY211" s="125">
        <v>2465826.4451908683</v>
      </c>
      <c r="BZ211" s="125">
        <v>0</v>
      </c>
      <c r="CA211" s="125">
        <v>2465826.4451908683</v>
      </c>
      <c r="CB211" s="490">
        <f t="shared" si="11"/>
        <v>0</v>
      </c>
      <c r="CC211" s="490">
        <f t="shared" si="12"/>
        <v>0</v>
      </c>
      <c r="CD211" s="490">
        <f t="shared" si="13"/>
        <v>0</v>
      </c>
      <c r="CE211" s="490">
        <f>IF(ISERROR(VLOOKUP(A211,'20-21 Cfwds'!A:F,3,FALSE)),0,(VLOOKUP(A211,'20-21 Cfwds'!A:F,3,FALSE)))</f>
        <v>0</v>
      </c>
      <c r="CF211" s="490">
        <f>IF(ISERROR(VLOOKUP(A211,'20-21 Cfwds'!A:G,4,FALSE)),0,(VLOOKUP(A211,'20-21 Cfwds'!A:G,4,FALSE)))</f>
        <v>0</v>
      </c>
      <c r="CG211" s="490"/>
      <c r="CH211" s="490"/>
      <c r="CI211" s="531"/>
      <c r="CJ211" s="531"/>
      <c r="CK211" s="531"/>
      <c r="CL211" s="531"/>
      <c r="CM211" s="531"/>
      <c r="CN211" s="531"/>
      <c r="CO211" s="531"/>
      <c r="CP211" s="531"/>
      <c r="CQ211" s="531"/>
      <c r="CR211" s="531"/>
      <c r="CS211" s="531"/>
      <c r="CT211" s="531"/>
      <c r="CU211" s="531"/>
      <c r="CV211" s="531"/>
      <c r="CW211" s="531"/>
      <c r="CX211" s="531"/>
      <c r="CY211" s="531"/>
      <c r="CZ211" s="531"/>
      <c r="DA211" s="531"/>
      <c r="DB211" s="531"/>
      <c r="DC211" s="531"/>
      <c r="DD211" s="531"/>
      <c r="DE211" s="531"/>
      <c r="DF211" s="531"/>
      <c r="DG211" s="531"/>
      <c r="DH211" s="531"/>
      <c r="DI211" s="531"/>
      <c r="DJ211" s="531"/>
      <c r="DK211" s="531"/>
      <c r="DL211" s="531"/>
      <c r="DM211" s="531"/>
      <c r="DN211" s="531"/>
      <c r="DO211" s="531"/>
      <c r="DP211" s="531"/>
      <c r="DQ211" s="531"/>
      <c r="DR211" s="531"/>
      <c r="DS211" s="531"/>
      <c r="DT211" s="531"/>
      <c r="DU211" s="531"/>
      <c r="DV211" s="531"/>
      <c r="DW211" s="531"/>
      <c r="DX211" s="531"/>
      <c r="DY211" s="531"/>
      <c r="DZ211" s="531"/>
      <c r="EA211" s="531"/>
      <c r="EB211" s="531"/>
      <c r="EC211" s="531"/>
      <c r="ED211" s="531"/>
      <c r="EE211" s="531"/>
      <c r="EF211" s="531"/>
      <c r="EG211" s="531"/>
      <c r="EH211" s="531"/>
      <c r="EI211" s="531"/>
      <c r="EJ211" s="531"/>
      <c r="EK211" s="531"/>
      <c r="EL211" s="531"/>
      <c r="EM211" s="531"/>
      <c r="EN211" s="531"/>
      <c r="EO211" s="531"/>
      <c r="EP211" s="531"/>
      <c r="EQ211" s="531"/>
      <c r="ER211" s="531"/>
      <c r="ES211" s="531"/>
      <c r="ET211" s="531"/>
      <c r="EU211" s="531"/>
      <c r="EV211" s="531"/>
      <c r="EW211" s="531"/>
      <c r="EX211" s="531"/>
      <c r="EY211" s="531"/>
      <c r="EZ211" s="531"/>
      <c r="FA211" s="531"/>
    </row>
    <row r="212" spans="1:157" ht="15" customHeight="1">
      <c r="A212" s="486">
        <f>VLOOKUP(D212,'[18]DfE No.'!C:E,3,FALSE)</f>
        <v>476</v>
      </c>
      <c r="B212" s="486" t="str">
        <f>VLOOKUP(D212,'Adjusted Factors 22-23'!C:F,4,FALSE)</f>
        <v>Recoupment Academy</v>
      </c>
      <c r="C212" s="491">
        <v>145277</v>
      </c>
      <c r="D212" s="491">
        <v>9352216</v>
      </c>
      <c r="E212" s="492" t="s">
        <v>1134</v>
      </c>
      <c r="F212" s="332">
        <v>241</v>
      </c>
      <c r="G212" s="332">
        <v>241</v>
      </c>
      <c r="H212" s="332">
        <v>0</v>
      </c>
      <c r="I212" s="125">
        <v>766384.38378999999</v>
      </c>
      <c r="J212" s="125">
        <v>0</v>
      </c>
      <c r="K212" s="125">
        <v>0</v>
      </c>
      <c r="L212" s="125">
        <v>12220.000000000011</v>
      </c>
      <c r="M212" s="125">
        <v>0</v>
      </c>
      <c r="N212" s="125">
        <v>18880.000000000022</v>
      </c>
      <c r="O212" s="125">
        <v>0</v>
      </c>
      <c r="P212" s="125">
        <v>0</v>
      </c>
      <c r="Q212" s="125">
        <v>4589.9999999999982</v>
      </c>
      <c r="R212" s="125">
        <v>0</v>
      </c>
      <c r="S212" s="125">
        <v>0</v>
      </c>
      <c r="T212" s="125">
        <v>0</v>
      </c>
      <c r="U212" s="125">
        <v>0</v>
      </c>
      <c r="V212" s="125">
        <v>0</v>
      </c>
      <c r="W212" s="125">
        <v>0</v>
      </c>
      <c r="X212" s="125">
        <v>0</v>
      </c>
      <c r="Y212" s="125">
        <v>0</v>
      </c>
      <c r="Z212" s="125">
        <v>0</v>
      </c>
      <c r="AA212" s="125">
        <v>0</v>
      </c>
      <c r="AB212" s="125">
        <v>1440.8994708994735</v>
      </c>
      <c r="AC212" s="125">
        <v>0</v>
      </c>
      <c r="AD212" s="125">
        <v>0</v>
      </c>
      <c r="AE212" s="125">
        <v>94514.529411764699</v>
      </c>
      <c r="AF212" s="125">
        <v>0</v>
      </c>
      <c r="AG212" s="125">
        <v>0</v>
      </c>
      <c r="AH212" s="125">
        <v>0</v>
      </c>
      <c r="AI212" s="125">
        <v>121300</v>
      </c>
      <c r="AJ212" s="125">
        <v>0</v>
      </c>
      <c r="AK212" s="125">
        <v>0</v>
      </c>
      <c r="AL212" s="125">
        <v>0</v>
      </c>
      <c r="AM212" s="125">
        <v>0</v>
      </c>
      <c r="AN212" s="125">
        <v>0</v>
      </c>
      <c r="AO212" s="125">
        <v>0</v>
      </c>
      <c r="AP212" s="125">
        <v>0</v>
      </c>
      <c r="AQ212" s="125">
        <v>0</v>
      </c>
      <c r="AR212" s="125">
        <v>0</v>
      </c>
      <c r="AS212" s="125">
        <v>0</v>
      </c>
      <c r="AT212" s="125">
        <v>0</v>
      </c>
      <c r="AU212" s="125">
        <v>0</v>
      </c>
      <c r="AV212" s="125">
        <v>766384.38378999999</v>
      </c>
      <c r="AW212" s="125">
        <v>131645.42888266419</v>
      </c>
      <c r="AX212" s="125">
        <v>121300</v>
      </c>
      <c r="AY212" s="125">
        <v>122354.64941176471</v>
      </c>
      <c r="AZ212" s="493">
        <v>1019329.8126726642</v>
      </c>
      <c r="BA212" s="493">
        <v>1019329.8126726642</v>
      </c>
      <c r="BB212" s="493">
        <v>4265</v>
      </c>
      <c r="BC212" s="493">
        <v>1027865</v>
      </c>
      <c r="BD212" s="493">
        <v>8535.1873273358215</v>
      </c>
      <c r="BE212" s="493">
        <v>0</v>
      </c>
      <c r="BF212" s="493">
        <v>1027865</v>
      </c>
      <c r="BG212" s="125">
        <v>1027865</v>
      </c>
      <c r="BH212" s="125">
        <v>0</v>
      </c>
      <c r="BI212" s="493">
        <v>1027865</v>
      </c>
      <c r="BJ212" s="493">
        <v>906565</v>
      </c>
      <c r="BK212" s="125">
        <v>906565</v>
      </c>
      <c r="BL212" s="125">
        <v>3761.6804979253111</v>
      </c>
      <c r="BM212" s="125">
        <v>3636.0538116591929</v>
      </c>
      <c r="BN212" s="126">
        <v>3.4550282469222489E-2</v>
      </c>
      <c r="BO212" s="126">
        <v>0</v>
      </c>
      <c r="BP212" s="125">
        <v>0</v>
      </c>
      <c r="BQ212" s="493">
        <v>1027865</v>
      </c>
      <c r="BR212" s="493">
        <v>4265</v>
      </c>
      <c r="BS212" s="493" t="s">
        <v>948</v>
      </c>
      <c r="BT212" s="493">
        <v>4265</v>
      </c>
      <c r="BU212" s="126">
        <v>2.0334928229664984E-2</v>
      </c>
      <c r="BV212" s="125">
        <v>0</v>
      </c>
      <c r="BW212" s="125">
        <v>1027865</v>
      </c>
      <c r="BX212" s="125">
        <v>0</v>
      </c>
      <c r="BY212" s="125">
        <v>1027865</v>
      </c>
      <c r="BZ212" s="125">
        <v>0</v>
      </c>
      <c r="CA212" s="125">
        <v>1027865</v>
      </c>
      <c r="CB212" s="490">
        <f t="shared" si="11"/>
        <v>0</v>
      </c>
      <c r="CC212" s="490">
        <f t="shared" si="12"/>
        <v>0</v>
      </c>
      <c r="CD212" s="490">
        <f t="shared" si="13"/>
        <v>8535.1873273358215</v>
      </c>
      <c r="CE212" s="490">
        <f>IF(ISERROR(VLOOKUP(A212,'20-21 Cfwds'!A:F,3,FALSE)),0,(VLOOKUP(A212,'20-21 Cfwds'!A:F,3,FALSE)))</f>
        <v>0</v>
      </c>
      <c r="CF212" s="490">
        <f>IF(ISERROR(VLOOKUP(A212,'20-21 Cfwds'!A:G,4,FALSE)),0,(VLOOKUP(A212,'20-21 Cfwds'!A:G,4,FALSE)))</f>
        <v>0</v>
      </c>
      <c r="CG212" s="490"/>
      <c r="CH212" s="490"/>
      <c r="CI212" s="531"/>
      <c r="CJ212" s="531"/>
      <c r="CK212" s="531"/>
      <c r="CL212" s="531"/>
      <c r="CM212" s="531"/>
      <c r="CN212" s="531"/>
      <c r="CO212" s="531"/>
      <c r="CP212" s="531"/>
      <c r="CQ212" s="531"/>
      <c r="CR212" s="531"/>
      <c r="CS212" s="531"/>
      <c r="CT212" s="531"/>
      <c r="CU212" s="531"/>
      <c r="CV212" s="531"/>
      <c r="CW212" s="531"/>
      <c r="CX212" s="531"/>
      <c r="CY212" s="531"/>
      <c r="CZ212" s="531"/>
      <c r="DA212" s="531"/>
      <c r="DB212" s="531"/>
      <c r="DC212" s="531"/>
      <c r="DD212" s="531"/>
      <c r="DE212" s="531"/>
      <c r="DF212" s="531"/>
      <c r="DG212" s="531"/>
      <c r="DH212" s="531"/>
      <c r="DI212" s="531"/>
      <c r="DJ212" s="531"/>
      <c r="DK212" s="531"/>
      <c r="DL212" s="531"/>
      <c r="DM212" s="531"/>
      <c r="DN212" s="531"/>
      <c r="DO212" s="531"/>
      <c r="DP212" s="531"/>
      <c r="DQ212" s="531"/>
      <c r="DR212" s="531"/>
      <c r="DS212" s="531"/>
      <c r="DT212" s="531"/>
      <c r="DU212" s="531"/>
      <c r="DV212" s="531"/>
      <c r="DW212" s="531"/>
      <c r="DX212" s="531"/>
      <c r="DY212" s="531"/>
      <c r="DZ212" s="531"/>
      <c r="EA212" s="531"/>
      <c r="EB212" s="531"/>
      <c r="EC212" s="531"/>
      <c r="ED212" s="531"/>
      <c r="EE212" s="531"/>
      <c r="EF212" s="531"/>
      <c r="EG212" s="531"/>
      <c r="EH212" s="531"/>
      <c r="EI212" s="531"/>
      <c r="EJ212" s="531"/>
      <c r="EK212" s="531"/>
      <c r="EL212" s="531"/>
      <c r="EM212" s="531"/>
      <c r="EN212" s="531"/>
      <c r="EO212" s="531"/>
      <c r="EP212" s="531"/>
      <c r="EQ212" s="531"/>
      <c r="ER212" s="531"/>
      <c r="ES212" s="531"/>
      <c r="ET212" s="531"/>
      <c r="EU212" s="531"/>
      <c r="EV212" s="531"/>
      <c r="EW212" s="531"/>
      <c r="EX212" s="531"/>
      <c r="EY212" s="531"/>
      <c r="EZ212" s="531"/>
      <c r="FA212" s="531"/>
    </row>
    <row r="213" spans="1:157" ht="15" customHeight="1">
      <c r="A213" s="486">
        <f>VLOOKUP(D213,'[18]DfE No.'!C:E,3,FALSE)</f>
        <v>269</v>
      </c>
      <c r="B213" s="486" t="str">
        <f>VLOOKUP(D213,'Adjusted Factors 22-23'!C:F,4,FALSE)</f>
        <v>Recoupment Academy</v>
      </c>
      <c r="C213" s="491">
        <v>145851</v>
      </c>
      <c r="D213" s="491">
        <v>9352217</v>
      </c>
      <c r="E213" s="492" t="s">
        <v>1135</v>
      </c>
      <c r="F213" s="332">
        <v>352</v>
      </c>
      <c r="G213" s="332">
        <v>352</v>
      </c>
      <c r="H213" s="332">
        <v>0</v>
      </c>
      <c r="I213" s="125">
        <v>1119366.40288</v>
      </c>
      <c r="J213" s="125">
        <v>0</v>
      </c>
      <c r="K213" s="125">
        <v>0</v>
      </c>
      <c r="L213" s="125">
        <v>57809.999999999971</v>
      </c>
      <c r="M213" s="125">
        <v>0</v>
      </c>
      <c r="N213" s="125">
        <v>74930.000000000087</v>
      </c>
      <c r="O213" s="125">
        <v>0</v>
      </c>
      <c r="P213" s="125">
        <v>439.99999999999989</v>
      </c>
      <c r="Q213" s="125">
        <v>4859.9999999999964</v>
      </c>
      <c r="R213" s="125">
        <v>86100.000000000044</v>
      </c>
      <c r="S213" s="125">
        <v>24380.000000000025</v>
      </c>
      <c r="T213" s="125">
        <v>0</v>
      </c>
      <c r="U213" s="125">
        <v>0</v>
      </c>
      <c r="V213" s="125">
        <v>0</v>
      </c>
      <c r="W213" s="125">
        <v>0</v>
      </c>
      <c r="X213" s="125">
        <v>0</v>
      </c>
      <c r="Y213" s="125">
        <v>0</v>
      </c>
      <c r="Z213" s="125">
        <v>0</v>
      </c>
      <c r="AA213" s="125">
        <v>0</v>
      </c>
      <c r="AB213" s="125">
        <v>13429.196141479099</v>
      </c>
      <c r="AC213" s="125">
        <v>0</v>
      </c>
      <c r="AD213" s="125">
        <v>0</v>
      </c>
      <c r="AE213" s="125">
        <v>177247.43859649121</v>
      </c>
      <c r="AF213" s="125">
        <v>0</v>
      </c>
      <c r="AG213" s="125">
        <v>0</v>
      </c>
      <c r="AH213" s="125">
        <v>0</v>
      </c>
      <c r="AI213" s="125">
        <v>121300</v>
      </c>
      <c r="AJ213" s="125">
        <v>0</v>
      </c>
      <c r="AK213" s="125">
        <v>0</v>
      </c>
      <c r="AL213" s="125">
        <v>0</v>
      </c>
      <c r="AM213" s="125">
        <v>6707.2</v>
      </c>
      <c r="AN213" s="125">
        <v>0</v>
      </c>
      <c r="AO213" s="125">
        <v>0</v>
      </c>
      <c r="AP213" s="125">
        <v>0</v>
      </c>
      <c r="AQ213" s="125">
        <v>0</v>
      </c>
      <c r="AR213" s="125">
        <v>0</v>
      </c>
      <c r="AS213" s="125">
        <v>0</v>
      </c>
      <c r="AT213" s="125">
        <v>0</v>
      </c>
      <c r="AU213" s="125">
        <v>0</v>
      </c>
      <c r="AV213" s="125">
        <v>1119366.40288</v>
      </c>
      <c r="AW213" s="125">
        <v>439196.63473797042</v>
      </c>
      <c r="AX213" s="125">
        <v>128007.2</v>
      </c>
      <c r="AY213" s="125">
        <v>311502.55859649129</v>
      </c>
      <c r="AZ213" s="493">
        <v>1686570.2376179702</v>
      </c>
      <c r="BA213" s="493">
        <v>1679863.0376179703</v>
      </c>
      <c r="BB213" s="493">
        <v>4265</v>
      </c>
      <c r="BC213" s="493">
        <v>1501280</v>
      </c>
      <c r="BD213" s="493">
        <v>0</v>
      </c>
      <c r="BE213" s="493">
        <v>0</v>
      </c>
      <c r="BF213" s="493">
        <v>1686570.2376179702</v>
      </c>
      <c r="BG213" s="125">
        <v>1686570.2376179702</v>
      </c>
      <c r="BH213" s="125">
        <v>0</v>
      </c>
      <c r="BI213" s="493">
        <v>1507987.2</v>
      </c>
      <c r="BJ213" s="493">
        <v>1379980</v>
      </c>
      <c r="BK213" s="125">
        <v>1558563.0376179703</v>
      </c>
      <c r="BL213" s="125">
        <v>4427.7359023237796</v>
      </c>
      <c r="BM213" s="125">
        <v>4301.9629455764079</v>
      </c>
      <c r="BN213" s="126">
        <v>2.9236178539543335E-2</v>
      </c>
      <c r="BO213" s="126">
        <v>0</v>
      </c>
      <c r="BP213" s="125">
        <v>0</v>
      </c>
      <c r="BQ213" s="493">
        <v>1686570.2376179702</v>
      </c>
      <c r="BR213" s="493">
        <v>4772.3381750510516</v>
      </c>
      <c r="BS213" s="493" t="s">
        <v>948</v>
      </c>
      <c r="BT213" s="493">
        <v>4791.392720505597</v>
      </c>
      <c r="BU213" s="126">
        <v>3.1483819841100713E-2</v>
      </c>
      <c r="BV213" s="125">
        <v>0</v>
      </c>
      <c r="BW213" s="125">
        <v>1686570.2376179702</v>
      </c>
      <c r="BX213" s="125">
        <v>0</v>
      </c>
      <c r="BY213" s="125">
        <v>1686570.2376179702</v>
      </c>
      <c r="BZ213" s="125">
        <v>6707.2</v>
      </c>
      <c r="CA213" s="125">
        <v>1679863.0376179703</v>
      </c>
      <c r="CB213" s="490">
        <f t="shared" si="11"/>
        <v>0</v>
      </c>
      <c r="CC213" s="490">
        <f t="shared" si="12"/>
        <v>0</v>
      </c>
      <c r="CD213" s="490">
        <f t="shared" si="13"/>
        <v>0</v>
      </c>
      <c r="CE213" s="490">
        <f>IF(ISERROR(VLOOKUP(A213,'20-21 Cfwds'!A:F,3,FALSE)),0,(VLOOKUP(A213,'20-21 Cfwds'!A:F,3,FALSE)))</f>
        <v>0</v>
      </c>
      <c r="CF213" s="490">
        <f>IF(ISERROR(VLOOKUP(A213,'20-21 Cfwds'!A:G,4,FALSE)),0,(VLOOKUP(A213,'20-21 Cfwds'!A:G,4,FALSE)))</f>
        <v>0</v>
      </c>
      <c r="CG213" s="490"/>
      <c r="CH213" s="490"/>
      <c r="CI213" s="531"/>
      <c r="CJ213" s="531"/>
      <c r="CK213" s="531"/>
      <c r="CL213" s="531"/>
      <c r="CM213" s="531"/>
      <c r="CN213" s="531"/>
      <c r="CO213" s="531"/>
      <c r="CP213" s="531"/>
      <c r="CQ213" s="531"/>
      <c r="CR213" s="531"/>
      <c r="CS213" s="531"/>
      <c r="CT213" s="531"/>
      <c r="CU213" s="531"/>
      <c r="CV213" s="531"/>
      <c r="CW213" s="531"/>
      <c r="CX213" s="531"/>
      <c r="CY213" s="531"/>
      <c r="CZ213" s="531"/>
      <c r="DA213" s="531"/>
      <c r="DB213" s="531"/>
      <c r="DC213" s="531"/>
      <c r="DD213" s="531"/>
      <c r="DE213" s="531"/>
      <c r="DF213" s="531"/>
      <c r="DG213" s="531"/>
      <c r="DH213" s="531"/>
      <c r="DI213" s="531"/>
      <c r="DJ213" s="531"/>
      <c r="DK213" s="531"/>
      <c r="DL213" s="531"/>
      <c r="DM213" s="531"/>
      <c r="DN213" s="531"/>
      <c r="DO213" s="531"/>
      <c r="DP213" s="531"/>
      <c r="DQ213" s="531"/>
      <c r="DR213" s="531"/>
      <c r="DS213" s="531"/>
      <c r="DT213" s="531"/>
      <c r="DU213" s="531"/>
      <c r="DV213" s="531"/>
      <c r="DW213" s="531"/>
      <c r="DX213" s="531"/>
      <c r="DY213" s="531"/>
      <c r="DZ213" s="531"/>
      <c r="EA213" s="531"/>
      <c r="EB213" s="531"/>
      <c r="EC213" s="531"/>
      <c r="ED213" s="531"/>
      <c r="EE213" s="531"/>
      <c r="EF213" s="531"/>
      <c r="EG213" s="531"/>
      <c r="EH213" s="531"/>
      <c r="EI213" s="531"/>
      <c r="EJ213" s="531"/>
      <c r="EK213" s="531"/>
      <c r="EL213" s="531"/>
      <c r="EM213" s="531"/>
      <c r="EN213" s="531"/>
      <c r="EO213" s="531"/>
      <c r="EP213" s="531"/>
      <c r="EQ213" s="531"/>
      <c r="ER213" s="531"/>
      <c r="ES213" s="531"/>
      <c r="ET213" s="531"/>
      <c r="EU213" s="531"/>
      <c r="EV213" s="531"/>
      <c r="EW213" s="531"/>
      <c r="EX213" s="531"/>
      <c r="EY213" s="531"/>
      <c r="EZ213" s="531"/>
      <c r="FA213" s="531"/>
    </row>
    <row r="214" spans="1:157" ht="15" customHeight="1">
      <c r="A214" s="486">
        <f>VLOOKUP(D214,'[18]DfE No.'!C:E,3,FALSE)</f>
        <v>425</v>
      </c>
      <c r="B214" s="486" t="str">
        <f>VLOOKUP(D214,'Adjusted Factors 22-23'!C:F,4,FALSE)</f>
        <v>Recoupment Academy</v>
      </c>
      <c r="C214" s="491">
        <v>145698</v>
      </c>
      <c r="D214" s="491">
        <v>9352220</v>
      </c>
      <c r="E214" s="492" t="s">
        <v>1136</v>
      </c>
      <c r="F214" s="332">
        <v>421</v>
      </c>
      <c r="G214" s="332">
        <v>421</v>
      </c>
      <c r="H214" s="332">
        <v>0</v>
      </c>
      <c r="I214" s="125">
        <v>1338787.65799</v>
      </c>
      <c r="J214" s="125">
        <v>0</v>
      </c>
      <c r="K214" s="125">
        <v>0</v>
      </c>
      <c r="L214" s="125">
        <v>23970.000000000058</v>
      </c>
      <c r="M214" s="125">
        <v>0</v>
      </c>
      <c r="N214" s="125">
        <v>34220.000000000044</v>
      </c>
      <c r="O214" s="125">
        <v>0</v>
      </c>
      <c r="P214" s="125">
        <v>1102.6190476190473</v>
      </c>
      <c r="Q214" s="125">
        <v>1623.8571428571443</v>
      </c>
      <c r="R214" s="125">
        <v>0</v>
      </c>
      <c r="S214" s="125">
        <v>0</v>
      </c>
      <c r="T214" s="125">
        <v>0</v>
      </c>
      <c r="U214" s="125">
        <v>0</v>
      </c>
      <c r="V214" s="125">
        <v>0</v>
      </c>
      <c r="W214" s="125">
        <v>0</v>
      </c>
      <c r="X214" s="125">
        <v>0</v>
      </c>
      <c r="Y214" s="125">
        <v>0</v>
      </c>
      <c r="Z214" s="125">
        <v>0</v>
      </c>
      <c r="AA214" s="125">
        <v>0</v>
      </c>
      <c r="AB214" s="125">
        <v>12214.689189189201</v>
      </c>
      <c r="AC214" s="125">
        <v>0</v>
      </c>
      <c r="AD214" s="125">
        <v>0</v>
      </c>
      <c r="AE214" s="125">
        <v>142300.46920821114</v>
      </c>
      <c r="AF214" s="125">
        <v>0</v>
      </c>
      <c r="AG214" s="125">
        <v>11784.499999999982</v>
      </c>
      <c r="AH214" s="125">
        <v>0</v>
      </c>
      <c r="AI214" s="125">
        <v>121300</v>
      </c>
      <c r="AJ214" s="125">
        <v>0</v>
      </c>
      <c r="AK214" s="125">
        <v>0</v>
      </c>
      <c r="AL214" s="125">
        <v>0</v>
      </c>
      <c r="AM214" s="125">
        <v>7731.2</v>
      </c>
      <c r="AN214" s="125">
        <v>0</v>
      </c>
      <c r="AO214" s="125">
        <v>0</v>
      </c>
      <c r="AP214" s="125">
        <v>0</v>
      </c>
      <c r="AQ214" s="125">
        <v>0</v>
      </c>
      <c r="AR214" s="125">
        <v>0</v>
      </c>
      <c r="AS214" s="125">
        <v>0</v>
      </c>
      <c r="AT214" s="125">
        <v>0</v>
      </c>
      <c r="AU214" s="125">
        <v>0</v>
      </c>
      <c r="AV214" s="125">
        <v>1338787.65799</v>
      </c>
      <c r="AW214" s="125">
        <v>227216.13458787662</v>
      </c>
      <c r="AX214" s="125">
        <v>129031.2</v>
      </c>
      <c r="AY214" s="125">
        <v>182753.82730344927</v>
      </c>
      <c r="AZ214" s="493">
        <v>1695034.9925778767</v>
      </c>
      <c r="BA214" s="493">
        <v>1687303.7925778767</v>
      </c>
      <c r="BB214" s="493">
        <v>4265</v>
      </c>
      <c r="BC214" s="493">
        <v>1795565</v>
      </c>
      <c r="BD214" s="493">
        <v>108261.20742212329</v>
      </c>
      <c r="BE214" s="493">
        <v>0</v>
      </c>
      <c r="BF214" s="493">
        <v>1803296.2</v>
      </c>
      <c r="BG214" s="125">
        <v>1803296.1999999995</v>
      </c>
      <c r="BH214" s="125">
        <v>0</v>
      </c>
      <c r="BI214" s="493">
        <v>1803296.2</v>
      </c>
      <c r="BJ214" s="493">
        <v>1674265</v>
      </c>
      <c r="BK214" s="125">
        <v>1674265</v>
      </c>
      <c r="BL214" s="125">
        <v>3976.8764845605701</v>
      </c>
      <c r="BM214" s="125">
        <v>3891.8764845605701</v>
      </c>
      <c r="BN214" s="126">
        <v>2.1840364240027343E-2</v>
      </c>
      <c r="BO214" s="126">
        <v>0</v>
      </c>
      <c r="BP214" s="125">
        <v>0</v>
      </c>
      <c r="BQ214" s="493">
        <v>1803296.2</v>
      </c>
      <c r="BR214" s="493">
        <v>4265</v>
      </c>
      <c r="BS214" s="493" t="s">
        <v>948</v>
      </c>
      <c r="BT214" s="493">
        <v>4283.3638954869357</v>
      </c>
      <c r="BU214" s="126">
        <v>2.0245982033946897E-2</v>
      </c>
      <c r="BV214" s="125">
        <v>0</v>
      </c>
      <c r="BW214" s="125">
        <v>1803296.2</v>
      </c>
      <c r="BX214" s="125">
        <v>0</v>
      </c>
      <c r="BY214" s="125">
        <v>1803296.2</v>
      </c>
      <c r="BZ214" s="125">
        <v>7731.2</v>
      </c>
      <c r="CA214" s="125">
        <v>1795565</v>
      </c>
      <c r="CB214" s="490">
        <f t="shared" si="11"/>
        <v>0</v>
      </c>
      <c r="CC214" s="490">
        <f t="shared" si="12"/>
        <v>0</v>
      </c>
      <c r="CD214" s="490">
        <f t="shared" si="13"/>
        <v>108261.20742212329</v>
      </c>
      <c r="CE214" s="490">
        <f>IF(ISERROR(VLOOKUP(A214,'20-21 Cfwds'!A:F,3,FALSE)),0,(VLOOKUP(A214,'20-21 Cfwds'!A:F,3,FALSE)))</f>
        <v>0</v>
      </c>
      <c r="CF214" s="490">
        <f>IF(ISERROR(VLOOKUP(A214,'20-21 Cfwds'!A:G,4,FALSE)),0,(VLOOKUP(A214,'20-21 Cfwds'!A:G,4,FALSE)))</f>
        <v>0</v>
      </c>
      <c r="CG214" s="490"/>
      <c r="CH214" s="490"/>
      <c r="CI214" s="531"/>
      <c r="CJ214" s="531"/>
      <c r="CK214" s="531"/>
      <c r="CL214" s="531"/>
      <c r="CM214" s="531"/>
      <c r="CN214" s="531"/>
      <c r="CO214" s="531"/>
      <c r="CP214" s="531"/>
      <c r="CQ214" s="531"/>
      <c r="CR214" s="531"/>
      <c r="CS214" s="531"/>
      <c r="CT214" s="531"/>
      <c r="CU214" s="531"/>
      <c r="CV214" s="531"/>
      <c r="CW214" s="531"/>
      <c r="CX214" s="531"/>
      <c r="CY214" s="531"/>
      <c r="CZ214" s="531"/>
      <c r="DA214" s="531"/>
      <c r="DB214" s="531"/>
      <c r="DC214" s="531"/>
      <c r="DD214" s="531"/>
      <c r="DE214" s="531"/>
      <c r="DF214" s="531"/>
      <c r="DG214" s="531"/>
      <c r="DH214" s="531"/>
      <c r="DI214" s="531"/>
      <c r="DJ214" s="531"/>
      <c r="DK214" s="531"/>
      <c r="DL214" s="531"/>
      <c r="DM214" s="531"/>
      <c r="DN214" s="531"/>
      <c r="DO214" s="531"/>
      <c r="DP214" s="531"/>
      <c r="DQ214" s="531"/>
      <c r="DR214" s="531"/>
      <c r="DS214" s="531"/>
      <c r="DT214" s="531"/>
      <c r="DU214" s="531"/>
      <c r="DV214" s="531"/>
      <c r="DW214" s="531"/>
      <c r="DX214" s="531"/>
      <c r="DY214" s="531"/>
      <c r="DZ214" s="531"/>
      <c r="EA214" s="531"/>
      <c r="EB214" s="531"/>
      <c r="EC214" s="531"/>
      <c r="ED214" s="531"/>
      <c r="EE214" s="531"/>
      <c r="EF214" s="531"/>
      <c r="EG214" s="531"/>
      <c r="EH214" s="531"/>
      <c r="EI214" s="531"/>
      <c r="EJ214" s="531"/>
      <c r="EK214" s="531"/>
      <c r="EL214" s="531"/>
      <c r="EM214" s="531"/>
      <c r="EN214" s="531"/>
      <c r="EO214" s="531"/>
      <c r="EP214" s="531"/>
      <c r="EQ214" s="531"/>
      <c r="ER214" s="531"/>
      <c r="ES214" s="531"/>
      <c r="ET214" s="531"/>
      <c r="EU214" s="531"/>
      <c r="EV214" s="531"/>
      <c r="EW214" s="531"/>
      <c r="EX214" s="531"/>
      <c r="EY214" s="531"/>
      <c r="EZ214" s="531"/>
      <c r="FA214" s="531"/>
    </row>
    <row r="215" spans="1:157" ht="15" customHeight="1">
      <c r="A215" s="486">
        <f>VLOOKUP(D215,'[18]DfE No.'!C:E,3,FALSE)</f>
        <v>328</v>
      </c>
      <c r="B215" s="486" t="str">
        <f>VLOOKUP(D215,'Adjusted Factors 22-23'!C:F,4,FALSE)</f>
        <v>Recoupment Academy</v>
      </c>
      <c r="C215" s="491">
        <v>145979</v>
      </c>
      <c r="D215" s="491">
        <v>9352221</v>
      </c>
      <c r="E215" s="492" t="s">
        <v>1137</v>
      </c>
      <c r="F215" s="332">
        <v>72</v>
      </c>
      <c r="G215" s="332">
        <v>72</v>
      </c>
      <c r="H215" s="332">
        <v>0</v>
      </c>
      <c r="I215" s="125">
        <v>228961.30967999998</v>
      </c>
      <c r="J215" s="125">
        <v>0</v>
      </c>
      <c r="K215" s="125">
        <v>0</v>
      </c>
      <c r="L215" s="125">
        <v>3289.9999999999991</v>
      </c>
      <c r="M215" s="125">
        <v>0</v>
      </c>
      <c r="N215" s="125">
        <v>6490.0000000000109</v>
      </c>
      <c r="O215" s="125">
        <v>0</v>
      </c>
      <c r="P215" s="125">
        <v>0</v>
      </c>
      <c r="Q215" s="125">
        <v>1349.9999999999993</v>
      </c>
      <c r="R215" s="125">
        <v>0</v>
      </c>
      <c r="S215" s="125">
        <v>1380.0000000000009</v>
      </c>
      <c r="T215" s="125">
        <v>490.00000000000045</v>
      </c>
      <c r="U215" s="125">
        <v>0</v>
      </c>
      <c r="V215" s="125">
        <v>0</v>
      </c>
      <c r="W215" s="125">
        <v>0</v>
      </c>
      <c r="X215" s="125">
        <v>0</v>
      </c>
      <c r="Y215" s="125">
        <v>0</v>
      </c>
      <c r="Z215" s="125">
        <v>0</v>
      </c>
      <c r="AA215" s="125">
        <v>0</v>
      </c>
      <c r="AB215" s="125">
        <v>645.7142857142868</v>
      </c>
      <c r="AC215" s="125">
        <v>0</v>
      </c>
      <c r="AD215" s="125">
        <v>0</v>
      </c>
      <c r="AE215" s="125">
        <v>19143.529411764706</v>
      </c>
      <c r="AF215" s="125">
        <v>0</v>
      </c>
      <c r="AG215" s="125">
        <v>2478.9999999999986</v>
      </c>
      <c r="AH215" s="125">
        <v>0</v>
      </c>
      <c r="AI215" s="125">
        <v>121300</v>
      </c>
      <c r="AJ215" s="125">
        <v>39049.999999999985</v>
      </c>
      <c r="AK215" s="125">
        <v>0</v>
      </c>
      <c r="AL215" s="125">
        <v>0</v>
      </c>
      <c r="AM215" s="125">
        <v>1378.36</v>
      </c>
      <c r="AN215" s="125">
        <v>0</v>
      </c>
      <c r="AO215" s="125">
        <v>0</v>
      </c>
      <c r="AP215" s="125">
        <v>0</v>
      </c>
      <c r="AQ215" s="125">
        <v>0</v>
      </c>
      <c r="AR215" s="125">
        <v>0</v>
      </c>
      <c r="AS215" s="125">
        <v>0</v>
      </c>
      <c r="AT215" s="125">
        <v>0</v>
      </c>
      <c r="AU215" s="125">
        <v>0</v>
      </c>
      <c r="AV215" s="125">
        <v>228961.30967999998</v>
      </c>
      <c r="AW215" s="125">
        <v>35268.243697479003</v>
      </c>
      <c r="AX215" s="125">
        <v>161728.35999999999</v>
      </c>
      <c r="AY215" s="125">
        <v>35638.649411764716</v>
      </c>
      <c r="AZ215" s="493">
        <v>425957.91337747895</v>
      </c>
      <c r="BA215" s="493">
        <v>424579.55337747897</v>
      </c>
      <c r="BB215" s="493">
        <v>4265</v>
      </c>
      <c r="BC215" s="493">
        <v>307080</v>
      </c>
      <c r="BD215" s="493">
        <v>0</v>
      </c>
      <c r="BE215" s="493">
        <v>0</v>
      </c>
      <c r="BF215" s="493">
        <v>425957.91337747895</v>
      </c>
      <c r="BG215" s="125">
        <v>425957.91337747895</v>
      </c>
      <c r="BH215" s="125">
        <v>0</v>
      </c>
      <c r="BI215" s="493">
        <v>308458.36</v>
      </c>
      <c r="BJ215" s="493">
        <v>146730</v>
      </c>
      <c r="BK215" s="125">
        <v>264229.55337747897</v>
      </c>
      <c r="BL215" s="125">
        <v>3669.8549080205412</v>
      </c>
      <c r="BM215" s="125">
        <v>3161.5953296875005</v>
      </c>
      <c r="BN215" s="126">
        <v>0.16076047859777118</v>
      </c>
      <c r="BO215" s="126">
        <v>0</v>
      </c>
      <c r="BP215" s="125">
        <v>0</v>
      </c>
      <c r="BQ215" s="493">
        <v>425957.91337747895</v>
      </c>
      <c r="BR215" s="493">
        <v>5896.9382413538742</v>
      </c>
      <c r="BS215" s="493" t="s">
        <v>948</v>
      </c>
      <c r="BT215" s="493">
        <v>5916.082130242763</v>
      </c>
      <c r="BU215" s="126">
        <v>3.9988949368616744E-2</v>
      </c>
      <c r="BV215" s="125">
        <v>0</v>
      </c>
      <c r="BW215" s="125">
        <v>425957.91337747895</v>
      </c>
      <c r="BX215" s="125">
        <v>0</v>
      </c>
      <c r="BY215" s="125">
        <v>425957.91337747895</v>
      </c>
      <c r="BZ215" s="125">
        <v>1378.36</v>
      </c>
      <c r="CA215" s="125">
        <v>424579.55337747897</v>
      </c>
      <c r="CB215" s="490">
        <f t="shared" si="11"/>
        <v>0</v>
      </c>
      <c r="CC215" s="490">
        <f t="shared" si="12"/>
        <v>0</v>
      </c>
      <c r="CD215" s="490">
        <f t="shared" si="13"/>
        <v>0</v>
      </c>
      <c r="CE215" s="490">
        <f>IF(ISERROR(VLOOKUP(A215,'20-21 Cfwds'!A:F,3,FALSE)),0,(VLOOKUP(A215,'20-21 Cfwds'!A:F,3,FALSE)))</f>
        <v>0</v>
      </c>
      <c r="CF215" s="490">
        <f>IF(ISERROR(VLOOKUP(A215,'20-21 Cfwds'!A:G,4,FALSE)),0,(VLOOKUP(A215,'20-21 Cfwds'!A:G,4,FALSE)))</f>
        <v>0</v>
      </c>
      <c r="CG215" s="490"/>
      <c r="CH215" s="490"/>
      <c r="CI215" s="531"/>
      <c r="CJ215" s="531"/>
      <c r="CK215" s="531"/>
      <c r="CL215" s="531"/>
      <c r="CM215" s="531"/>
      <c r="CN215" s="531"/>
      <c r="CO215" s="531"/>
      <c r="CP215" s="531"/>
      <c r="CQ215" s="531"/>
      <c r="CR215" s="531"/>
      <c r="CS215" s="531"/>
      <c r="CT215" s="531"/>
      <c r="CU215" s="531"/>
      <c r="CV215" s="531"/>
      <c r="CW215" s="531"/>
      <c r="CX215" s="531"/>
      <c r="CY215" s="531"/>
      <c r="CZ215" s="531"/>
      <c r="DA215" s="531"/>
      <c r="DB215" s="531"/>
      <c r="DC215" s="531"/>
      <c r="DD215" s="531"/>
      <c r="DE215" s="531"/>
      <c r="DF215" s="531"/>
      <c r="DG215" s="531"/>
      <c r="DH215" s="531"/>
      <c r="DI215" s="531"/>
      <c r="DJ215" s="531"/>
      <c r="DK215" s="531"/>
      <c r="DL215" s="531"/>
      <c r="DM215" s="531"/>
      <c r="DN215" s="531"/>
      <c r="DO215" s="531"/>
      <c r="DP215" s="531"/>
      <c r="DQ215" s="531"/>
      <c r="DR215" s="531"/>
      <c r="DS215" s="531"/>
      <c r="DT215" s="531"/>
      <c r="DU215" s="531"/>
      <c r="DV215" s="531"/>
      <c r="DW215" s="531"/>
      <c r="DX215" s="531"/>
      <c r="DY215" s="531"/>
      <c r="DZ215" s="531"/>
      <c r="EA215" s="531"/>
      <c r="EB215" s="531"/>
      <c r="EC215" s="531"/>
      <c r="ED215" s="531"/>
      <c r="EE215" s="531"/>
      <c r="EF215" s="531"/>
      <c r="EG215" s="531"/>
      <c r="EH215" s="531"/>
      <c r="EI215" s="531"/>
      <c r="EJ215" s="531"/>
      <c r="EK215" s="531"/>
      <c r="EL215" s="531"/>
      <c r="EM215" s="531"/>
      <c r="EN215" s="531"/>
      <c r="EO215" s="531"/>
      <c r="EP215" s="531"/>
      <c r="EQ215" s="531"/>
      <c r="ER215" s="531"/>
      <c r="ES215" s="531"/>
      <c r="ET215" s="531"/>
      <c r="EU215" s="531"/>
      <c r="EV215" s="531"/>
      <c r="EW215" s="531"/>
      <c r="EX215" s="531"/>
      <c r="EY215" s="531"/>
      <c r="EZ215" s="531"/>
      <c r="FA215" s="531"/>
    </row>
    <row r="216" spans="1:157" ht="15" customHeight="1">
      <c r="A216" s="486">
        <f>VLOOKUP(D216,'[18]DfE No.'!C:E,3,FALSE)</f>
        <v>481</v>
      </c>
      <c r="B216" s="486" t="str">
        <f>VLOOKUP(D216,'Adjusted Factors 22-23'!C:F,4,FALSE)</f>
        <v>Recoupment Academy</v>
      </c>
      <c r="C216" s="491">
        <v>146086</v>
      </c>
      <c r="D216" s="491">
        <v>9352222</v>
      </c>
      <c r="E216" s="492" t="s">
        <v>1138</v>
      </c>
      <c r="F216" s="332">
        <v>176</v>
      </c>
      <c r="G216" s="332">
        <v>176</v>
      </c>
      <c r="H216" s="332">
        <v>0</v>
      </c>
      <c r="I216" s="125">
        <v>559683.20143999998</v>
      </c>
      <c r="J216" s="125">
        <v>0</v>
      </c>
      <c r="K216" s="125">
        <v>0</v>
      </c>
      <c r="L216" s="125">
        <v>15510</v>
      </c>
      <c r="M216" s="125">
        <v>0</v>
      </c>
      <c r="N216" s="125">
        <v>20649.999999999964</v>
      </c>
      <c r="O216" s="125">
        <v>0</v>
      </c>
      <c r="P216" s="125">
        <v>3959.99999999999</v>
      </c>
      <c r="Q216" s="125">
        <v>0</v>
      </c>
      <c r="R216" s="125">
        <v>0</v>
      </c>
      <c r="S216" s="125">
        <v>0</v>
      </c>
      <c r="T216" s="125">
        <v>0</v>
      </c>
      <c r="U216" s="125">
        <v>0</v>
      </c>
      <c r="V216" s="125">
        <v>0</v>
      </c>
      <c r="W216" s="125">
        <v>0</v>
      </c>
      <c r="X216" s="125">
        <v>0</v>
      </c>
      <c r="Y216" s="125">
        <v>0</v>
      </c>
      <c r="Z216" s="125">
        <v>0</v>
      </c>
      <c r="AA216" s="125">
        <v>0</v>
      </c>
      <c r="AB216" s="125">
        <v>27297.25490196082</v>
      </c>
      <c r="AC216" s="125">
        <v>0</v>
      </c>
      <c r="AD216" s="125">
        <v>0</v>
      </c>
      <c r="AE216" s="125">
        <v>68272.238805970148</v>
      </c>
      <c r="AF216" s="125">
        <v>0</v>
      </c>
      <c r="AG216" s="125">
        <v>5957.0000000000018</v>
      </c>
      <c r="AH216" s="125">
        <v>0</v>
      </c>
      <c r="AI216" s="125">
        <v>121300</v>
      </c>
      <c r="AJ216" s="125">
        <v>0</v>
      </c>
      <c r="AK216" s="125">
        <v>0</v>
      </c>
      <c r="AL216" s="125">
        <v>0</v>
      </c>
      <c r="AM216" s="125">
        <v>4761.6000000000004</v>
      </c>
      <c r="AN216" s="125">
        <v>0</v>
      </c>
      <c r="AO216" s="125">
        <v>0</v>
      </c>
      <c r="AP216" s="125">
        <v>0</v>
      </c>
      <c r="AQ216" s="125">
        <v>0</v>
      </c>
      <c r="AR216" s="125">
        <v>0</v>
      </c>
      <c r="AS216" s="125">
        <v>0</v>
      </c>
      <c r="AT216" s="125">
        <v>0</v>
      </c>
      <c r="AU216" s="125">
        <v>0</v>
      </c>
      <c r="AV216" s="125">
        <v>559683.20143999998</v>
      </c>
      <c r="AW216" s="125">
        <v>141646.49370793093</v>
      </c>
      <c r="AX216" s="125">
        <v>126061.6</v>
      </c>
      <c r="AY216" s="125">
        <v>98327.358805970114</v>
      </c>
      <c r="AZ216" s="493">
        <v>827391.29514793085</v>
      </c>
      <c r="BA216" s="493">
        <v>822629.69514793088</v>
      </c>
      <c r="BB216" s="493">
        <v>4265</v>
      </c>
      <c r="BC216" s="493">
        <v>750640</v>
      </c>
      <c r="BD216" s="493">
        <v>0</v>
      </c>
      <c r="BE216" s="493">
        <v>0</v>
      </c>
      <c r="BF216" s="493">
        <v>827391.29514793085</v>
      </c>
      <c r="BG216" s="125">
        <v>827391.29514793097</v>
      </c>
      <c r="BH216" s="125">
        <v>0</v>
      </c>
      <c r="BI216" s="493">
        <v>755401.6</v>
      </c>
      <c r="BJ216" s="493">
        <v>629340</v>
      </c>
      <c r="BK216" s="125">
        <v>701329.69514793088</v>
      </c>
      <c r="BL216" s="125">
        <v>3984.8278133405165</v>
      </c>
      <c r="BM216" s="125">
        <v>3843.2562100529103</v>
      </c>
      <c r="BN216" s="126">
        <v>3.6836368836741483E-2</v>
      </c>
      <c r="BO216" s="126">
        <v>0</v>
      </c>
      <c r="BP216" s="125">
        <v>0</v>
      </c>
      <c r="BQ216" s="493">
        <v>827391.29514793085</v>
      </c>
      <c r="BR216" s="493">
        <v>4674.0323587950616</v>
      </c>
      <c r="BS216" s="493" t="s">
        <v>948</v>
      </c>
      <c r="BT216" s="493">
        <v>4701.086904249607</v>
      </c>
      <c r="BU216" s="126">
        <v>4.2312100718737922E-2</v>
      </c>
      <c r="BV216" s="125">
        <v>0</v>
      </c>
      <c r="BW216" s="125">
        <v>827391.29514793085</v>
      </c>
      <c r="BX216" s="125">
        <v>0</v>
      </c>
      <c r="BY216" s="125">
        <v>827391.29514793085</v>
      </c>
      <c r="BZ216" s="125">
        <v>4761.6000000000004</v>
      </c>
      <c r="CA216" s="125">
        <v>822629.69514793088</v>
      </c>
      <c r="CB216" s="490">
        <f t="shared" si="11"/>
        <v>0</v>
      </c>
      <c r="CC216" s="490">
        <f t="shared" si="12"/>
        <v>0</v>
      </c>
      <c r="CD216" s="490">
        <f t="shared" si="13"/>
        <v>0</v>
      </c>
      <c r="CE216" s="490">
        <f>IF(ISERROR(VLOOKUP(A216,'20-21 Cfwds'!A:F,3,FALSE)),0,(VLOOKUP(A216,'20-21 Cfwds'!A:F,3,FALSE)))</f>
        <v>0</v>
      </c>
      <c r="CF216" s="490">
        <f>IF(ISERROR(VLOOKUP(A216,'20-21 Cfwds'!A:G,4,FALSE)),0,(VLOOKUP(A216,'20-21 Cfwds'!A:G,4,FALSE)))</f>
        <v>0</v>
      </c>
      <c r="CG216" s="490"/>
      <c r="CH216" s="490"/>
      <c r="CI216" s="531"/>
      <c r="CJ216" s="531"/>
      <c r="CK216" s="531"/>
      <c r="CL216" s="531"/>
      <c r="CM216" s="531"/>
      <c r="CN216" s="531"/>
      <c r="CO216" s="531"/>
      <c r="CP216" s="531"/>
      <c r="CQ216" s="531"/>
      <c r="CR216" s="531"/>
      <c r="CS216" s="531"/>
      <c r="CT216" s="531"/>
      <c r="CU216" s="531"/>
      <c r="CV216" s="531"/>
      <c r="CW216" s="531"/>
      <c r="CX216" s="531"/>
      <c r="CY216" s="531"/>
      <c r="CZ216" s="531"/>
      <c r="DA216" s="531"/>
      <c r="DB216" s="531"/>
      <c r="DC216" s="531"/>
      <c r="DD216" s="531"/>
      <c r="DE216" s="531"/>
      <c r="DF216" s="531"/>
      <c r="DG216" s="531"/>
      <c r="DH216" s="531"/>
      <c r="DI216" s="531"/>
      <c r="DJ216" s="531"/>
      <c r="DK216" s="531"/>
      <c r="DL216" s="531"/>
      <c r="DM216" s="531"/>
      <c r="DN216" s="531"/>
      <c r="DO216" s="531"/>
      <c r="DP216" s="531"/>
      <c r="DQ216" s="531"/>
      <c r="DR216" s="531"/>
      <c r="DS216" s="531"/>
      <c r="DT216" s="531"/>
      <c r="DU216" s="531"/>
      <c r="DV216" s="531"/>
      <c r="DW216" s="531"/>
      <c r="DX216" s="531"/>
      <c r="DY216" s="531"/>
      <c r="DZ216" s="531"/>
      <c r="EA216" s="531"/>
      <c r="EB216" s="531"/>
      <c r="EC216" s="531"/>
      <c r="ED216" s="531"/>
      <c r="EE216" s="531"/>
      <c r="EF216" s="531"/>
      <c r="EG216" s="531"/>
      <c r="EH216" s="531"/>
      <c r="EI216" s="531"/>
      <c r="EJ216" s="531"/>
      <c r="EK216" s="531"/>
      <c r="EL216" s="531"/>
      <c r="EM216" s="531"/>
      <c r="EN216" s="531"/>
      <c r="EO216" s="531"/>
      <c r="EP216" s="531"/>
      <c r="EQ216" s="531"/>
      <c r="ER216" s="531"/>
      <c r="ES216" s="531"/>
      <c r="ET216" s="531"/>
      <c r="EU216" s="531"/>
      <c r="EV216" s="531"/>
      <c r="EW216" s="531"/>
      <c r="EX216" s="531"/>
      <c r="EY216" s="531"/>
      <c r="EZ216" s="531"/>
      <c r="FA216" s="531"/>
    </row>
    <row r="217" spans="1:157" ht="15" customHeight="1">
      <c r="A217" s="486">
        <f>VLOOKUP(D217,'[18]DfE No.'!C:E,3,FALSE)</f>
        <v>322</v>
      </c>
      <c r="B217" s="486" t="str">
        <f>VLOOKUP(D217,'Adjusted Factors 22-23'!C:F,4,FALSE)</f>
        <v>Recoupment Academy</v>
      </c>
      <c r="C217" s="491">
        <v>146271</v>
      </c>
      <c r="D217" s="491">
        <v>9352223</v>
      </c>
      <c r="E217" s="492" t="s">
        <v>297</v>
      </c>
      <c r="F217" s="332">
        <v>147</v>
      </c>
      <c r="G217" s="332">
        <v>147</v>
      </c>
      <c r="H217" s="332">
        <v>0</v>
      </c>
      <c r="I217" s="125">
        <v>467462.67392999999</v>
      </c>
      <c r="J217" s="125">
        <v>0</v>
      </c>
      <c r="K217" s="125">
        <v>0</v>
      </c>
      <c r="L217" s="125">
        <v>14570.000000000029</v>
      </c>
      <c r="M217" s="125">
        <v>0</v>
      </c>
      <c r="N217" s="125">
        <v>19469.999999999971</v>
      </c>
      <c r="O217" s="125">
        <v>0</v>
      </c>
      <c r="P217" s="125">
        <v>0</v>
      </c>
      <c r="Q217" s="125">
        <v>0</v>
      </c>
      <c r="R217" s="125">
        <v>422.87671232876716</v>
      </c>
      <c r="S217" s="125">
        <v>0</v>
      </c>
      <c r="T217" s="125">
        <v>0</v>
      </c>
      <c r="U217" s="125">
        <v>0</v>
      </c>
      <c r="V217" s="125">
        <v>0</v>
      </c>
      <c r="W217" s="125">
        <v>0</v>
      </c>
      <c r="X217" s="125">
        <v>0</v>
      </c>
      <c r="Y217" s="125">
        <v>0</v>
      </c>
      <c r="Z217" s="125">
        <v>0</v>
      </c>
      <c r="AA217" s="125">
        <v>0</v>
      </c>
      <c r="AB217" s="125">
        <v>629.20454545454572</v>
      </c>
      <c r="AC217" s="125">
        <v>0</v>
      </c>
      <c r="AD217" s="125">
        <v>0</v>
      </c>
      <c r="AE217" s="125">
        <v>36658.758620689659</v>
      </c>
      <c r="AF217" s="125">
        <v>0</v>
      </c>
      <c r="AG217" s="125">
        <v>0</v>
      </c>
      <c r="AH217" s="125">
        <v>0</v>
      </c>
      <c r="AI217" s="125">
        <v>121300</v>
      </c>
      <c r="AJ217" s="125">
        <v>2056.0747663551342</v>
      </c>
      <c r="AK217" s="125">
        <v>0</v>
      </c>
      <c r="AL217" s="125">
        <v>0</v>
      </c>
      <c r="AM217" s="125">
        <v>2739.2</v>
      </c>
      <c r="AN217" s="125">
        <v>0</v>
      </c>
      <c r="AO217" s="125">
        <v>0</v>
      </c>
      <c r="AP217" s="125">
        <v>0</v>
      </c>
      <c r="AQ217" s="125">
        <v>0</v>
      </c>
      <c r="AR217" s="125">
        <v>0</v>
      </c>
      <c r="AS217" s="125">
        <v>0</v>
      </c>
      <c r="AT217" s="125">
        <v>0</v>
      </c>
      <c r="AU217" s="125">
        <v>0</v>
      </c>
      <c r="AV217" s="125">
        <v>467462.67392999999</v>
      </c>
      <c r="AW217" s="125">
        <v>71750.839878472965</v>
      </c>
      <c r="AX217" s="125">
        <v>126095.27476635513</v>
      </c>
      <c r="AY217" s="125">
        <v>63885.316976854047</v>
      </c>
      <c r="AZ217" s="493">
        <v>665308.78857482818</v>
      </c>
      <c r="BA217" s="493">
        <v>662569.58857482823</v>
      </c>
      <c r="BB217" s="493">
        <v>4265</v>
      </c>
      <c r="BC217" s="493">
        <v>626955</v>
      </c>
      <c r="BD217" s="493">
        <v>0</v>
      </c>
      <c r="BE217" s="493">
        <v>0</v>
      </c>
      <c r="BF217" s="493">
        <v>665308.78857482818</v>
      </c>
      <c r="BG217" s="125">
        <v>665308.78857482818</v>
      </c>
      <c r="BH217" s="125">
        <v>0</v>
      </c>
      <c r="BI217" s="493">
        <v>629694.19999999995</v>
      </c>
      <c r="BJ217" s="493">
        <v>503598.92523364484</v>
      </c>
      <c r="BK217" s="125">
        <v>539213.51380847313</v>
      </c>
      <c r="BL217" s="125">
        <v>3668.1191415542389</v>
      </c>
      <c r="BM217" s="125">
        <v>3553.940665767871</v>
      </c>
      <c r="BN217" s="126">
        <v>3.2127288135717455E-2</v>
      </c>
      <c r="BO217" s="126">
        <v>0</v>
      </c>
      <c r="BP217" s="125">
        <v>0</v>
      </c>
      <c r="BQ217" s="493">
        <v>665308.78857482818</v>
      </c>
      <c r="BR217" s="493">
        <v>4507.2761127539334</v>
      </c>
      <c r="BS217" s="493" t="s">
        <v>948</v>
      </c>
      <c r="BT217" s="493">
        <v>4525.9101263593757</v>
      </c>
      <c r="BU217" s="126">
        <v>2.7230165668136186E-2</v>
      </c>
      <c r="BV217" s="125">
        <v>0</v>
      </c>
      <c r="BW217" s="125">
        <v>665308.78857482818</v>
      </c>
      <c r="BX217" s="125">
        <v>0</v>
      </c>
      <c r="BY217" s="125">
        <v>665308.78857482818</v>
      </c>
      <c r="BZ217" s="125">
        <v>2739.2</v>
      </c>
      <c r="CA217" s="125">
        <v>662569.58857482823</v>
      </c>
      <c r="CB217" s="490">
        <f t="shared" si="11"/>
        <v>0</v>
      </c>
      <c r="CC217" s="490">
        <f t="shared" si="12"/>
        <v>0</v>
      </c>
      <c r="CD217" s="490">
        <f t="shared" si="13"/>
        <v>0</v>
      </c>
      <c r="CE217" s="490">
        <f>IF(ISERROR(VLOOKUP(A217,'20-21 Cfwds'!A:F,3,FALSE)),0,(VLOOKUP(A217,'20-21 Cfwds'!A:F,3,FALSE)))</f>
        <v>0</v>
      </c>
      <c r="CF217" s="490">
        <f>IF(ISERROR(VLOOKUP(A217,'20-21 Cfwds'!A:G,4,FALSE)),0,(VLOOKUP(A217,'20-21 Cfwds'!A:G,4,FALSE)))</f>
        <v>0</v>
      </c>
      <c r="CG217" s="490"/>
      <c r="CH217" s="490"/>
      <c r="CI217" s="531"/>
      <c r="CJ217" s="531"/>
      <c r="CK217" s="531"/>
      <c r="CL217" s="531"/>
      <c r="CM217" s="531"/>
      <c r="CN217" s="531"/>
      <c r="CO217" s="531"/>
      <c r="CP217" s="531"/>
      <c r="CQ217" s="531"/>
      <c r="CR217" s="531"/>
      <c r="CS217" s="531"/>
      <c r="CT217" s="531"/>
      <c r="CU217" s="531"/>
      <c r="CV217" s="531"/>
      <c r="CW217" s="531"/>
      <c r="CX217" s="531"/>
      <c r="CY217" s="531"/>
      <c r="CZ217" s="531"/>
      <c r="DA217" s="531"/>
      <c r="DB217" s="531"/>
      <c r="DC217" s="531"/>
      <c r="DD217" s="531"/>
      <c r="DE217" s="531"/>
      <c r="DF217" s="531"/>
      <c r="DG217" s="531"/>
      <c r="DH217" s="531"/>
      <c r="DI217" s="531"/>
      <c r="DJ217" s="531"/>
      <c r="DK217" s="531"/>
      <c r="DL217" s="531"/>
      <c r="DM217" s="531"/>
      <c r="DN217" s="531"/>
      <c r="DO217" s="531"/>
      <c r="DP217" s="531"/>
      <c r="DQ217" s="531"/>
      <c r="DR217" s="531"/>
      <c r="DS217" s="531"/>
      <c r="DT217" s="531"/>
      <c r="DU217" s="531"/>
      <c r="DV217" s="531"/>
      <c r="DW217" s="531"/>
      <c r="DX217" s="531"/>
      <c r="DY217" s="531"/>
      <c r="DZ217" s="531"/>
      <c r="EA217" s="531"/>
      <c r="EB217" s="531"/>
      <c r="EC217" s="531"/>
      <c r="ED217" s="531"/>
      <c r="EE217" s="531"/>
      <c r="EF217" s="531"/>
      <c r="EG217" s="531"/>
      <c r="EH217" s="531"/>
      <c r="EI217" s="531"/>
      <c r="EJ217" s="531"/>
      <c r="EK217" s="531"/>
      <c r="EL217" s="531"/>
      <c r="EM217" s="531"/>
      <c r="EN217" s="531"/>
      <c r="EO217" s="531"/>
      <c r="EP217" s="531"/>
      <c r="EQ217" s="531"/>
      <c r="ER217" s="531"/>
      <c r="ES217" s="531"/>
      <c r="ET217" s="531"/>
      <c r="EU217" s="531"/>
      <c r="EV217" s="531"/>
      <c r="EW217" s="531"/>
      <c r="EX217" s="531"/>
      <c r="EY217" s="531"/>
      <c r="EZ217" s="531"/>
      <c r="FA217" s="531"/>
    </row>
    <row r="218" spans="1:157" ht="15" customHeight="1">
      <c r="A218" s="486">
        <f>VLOOKUP(D218,'[18]DfE No.'!C:E,3,FALSE)</f>
        <v>417</v>
      </c>
      <c r="B218" s="486" t="str">
        <f>VLOOKUP(D218,'Adjusted Factors 22-23'!C:F,4,FALSE)</f>
        <v>Recoupment Academy</v>
      </c>
      <c r="C218" s="491">
        <v>146280</v>
      </c>
      <c r="D218" s="491">
        <v>9352224</v>
      </c>
      <c r="E218" s="492" t="s">
        <v>1407</v>
      </c>
      <c r="F218" s="332">
        <v>145</v>
      </c>
      <c r="G218" s="332">
        <v>145</v>
      </c>
      <c r="H218" s="332">
        <v>0</v>
      </c>
      <c r="I218" s="125">
        <v>461102.63754999998</v>
      </c>
      <c r="J218" s="125">
        <v>0</v>
      </c>
      <c r="K218" s="125">
        <v>0</v>
      </c>
      <c r="L218" s="125">
        <v>23500.000000000033</v>
      </c>
      <c r="M218" s="125">
        <v>0</v>
      </c>
      <c r="N218" s="125">
        <v>30679.999999999967</v>
      </c>
      <c r="O218" s="125">
        <v>0</v>
      </c>
      <c r="P218" s="125">
        <v>9747.2222222222372</v>
      </c>
      <c r="Q218" s="125">
        <v>13049.999999999985</v>
      </c>
      <c r="R218" s="125">
        <v>0</v>
      </c>
      <c r="S218" s="125">
        <v>0</v>
      </c>
      <c r="T218" s="125">
        <v>0</v>
      </c>
      <c r="U218" s="125">
        <v>0</v>
      </c>
      <c r="V218" s="125">
        <v>0</v>
      </c>
      <c r="W218" s="125">
        <v>0</v>
      </c>
      <c r="X218" s="125">
        <v>0</v>
      </c>
      <c r="Y218" s="125">
        <v>0</v>
      </c>
      <c r="Z218" s="125">
        <v>0</v>
      </c>
      <c r="AA218" s="125">
        <v>0</v>
      </c>
      <c r="AB218" s="125">
        <v>4662.398373983744</v>
      </c>
      <c r="AC218" s="125">
        <v>0</v>
      </c>
      <c r="AD218" s="125">
        <v>0</v>
      </c>
      <c r="AE218" s="125">
        <v>73732.5</v>
      </c>
      <c r="AF218" s="125">
        <v>0</v>
      </c>
      <c r="AG218" s="125">
        <v>2127.4999999999945</v>
      </c>
      <c r="AH218" s="125">
        <v>0</v>
      </c>
      <c r="AI218" s="125">
        <v>121300</v>
      </c>
      <c r="AJ218" s="125">
        <v>0</v>
      </c>
      <c r="AK218" s="125">
        <v>0</v>
      </c>
      <c r="AL218" s="125">
        <v>0</v>
      </c>
      <c r="AM218" s="125">
        <v>9932.7999999999993</v>
      </c>
      <c r="AN218" s="125">
        <v>0</v>
      </c>
      <c r="AO218" s="125">
        <v>0</v>
      </c>
      <c r="AP218" s="125">
        <v>0</v>
      </c>
      <c r="AQ218" s="125">
        <v>0</v>
      </c>
      <c r="AR218" s="125">
        <v>0</v>
      </c>
      <c r="AS218" s="125">
        <v>0</v>
      </c>
      <c r="AT218" s="125">
        <v>0</v>
      </c>
      <c r="AU218" s="125">
        <v>0</v>
      </c>
      <c r="AV218" s="125">
        <v>461102.63754999998</v>
      </c>
      <c r="AW218" s="125">
        <v>157499.62059620596</v>
      </c>
      <c r="AX218" s="125">
        <v>131232.79999999999</v>
      </c>
      <c r="AY218" s="125">
        <v>122216.2311111111</v>
      </c>
      <c r="AZ218" s="493">
        <v>749835.05814620596</v>
      </c>
      <c r="BA218" s="493">
        <v>739902.25814620592</v>
      </c>
      <c r="BB218" s="493">
        <v>4265</v>
      </c>
      <c r="BC218" s="493">
        <v>618425</v>
      </c>
      <c r="BD218" s="493">
        <v>0</v>
      </c>
      <c r="BE218" s="493">
        <v>0</v>
      </c>
      <c r="BF218" s="493">
        <v>749835.05814620596</v>
      </c>
      <c r="BG218" s="125">
        <v>749835.05814620596</v>
      </c>
      <c r="BH218" s="125">
        <v>0</v>
      </c>
      <c r="BI218" s="493">
        <v>628357.80000000005</v>
      </c>
      <c r="BJ218" s="493">
        <v>497125.00000000006</v>
      </c>
      <c r="BK218" s="125">
        <v>618602.25814620592</v>
      </c>
      <c r="BL218" s="125">
        <v>4266.2224699738335</v>
      </c>
      <c r="BM218" s="125">
        <v>4054.4413225563903</v>
      </c>
      <c r="BN218" s="126">
        <v>5.2234359944790566E-2</v>
      </c>
      <c r="BO218" s="126">
        <v>0</v>
      </c>
      <c r="BP218" s="125">
        <v>0</v>
      </c>
      <c r="BQ218" s="493">
        <v>749835.05814620596</v>
      </c>
      <c r="BR218" s="493">
        <v>5102.7741941117647</v>
      </c>
      <c r="BS218" s="493" t="s">
        <v>948</v>
      </c>
      <c r="BT218" s="493">
        <v>5171.2762630772822</v>
      </c>
      <c r="BU218" s="126">
        <v>2.5811977945597642E-2</v>
      </c>
      <c r="BV218" s="125">
        <v>0</v>
      </c>
      <c r="BW218" s="125">
        <v>749835.05814620596</v>
      </c>
      <c r="BX218" s="125">
        <v>0</v>
      </c>
      <c r="BY218" s="125">
        <v>749835.05814620596</v>
      </c>
      <c r="BZ218" s="125">
        <v>9932.7999999999993</v>
      </c>
      <c r="CA218" s="125">
        <v>739902.25814620592</v>
      </c>
      <c r="CB218" s="490">
        <f t="shared" si="11"/>
        <v>0</v>
      </c>
      <c r="CC218" s="490">
        <f t="shared" si="12"/>
        <v>0</v>
      </c>
      <c r="CD218" s="490">
        <f t="shared" si="13"/>
        <v>0</v>
      </c>
      <c r="CE218" s="490">
        <f>IF(ISERROR(VLOOKUP(A218,'20-21 Cfwds'!A:F,3,FALSE)),0,(VLOOKUP(A218,'20-21 Cfwds'!A:F,3,FALSE)))</f>
        <v>0</v>
      </c>
      <c r="CF218" s="490">
        <f>IF(ISERROR(VLOOKUP(A218,'20-21 Cfwds'!A:G,4,FALSE)),0,(VLOOKUP(A218,'20-21 Cfwds'!A:G,4,FALSE)))</f>
        <v>0</v>
      </c>
      <c r="CG218" s="490"/>
      <c r="CH218" s="490"/>
      <c r="CI218" s="531"/>
      <c r="CJ218" s="531"/>
      <c r="CK218" s="531"/>
      <c r="CL218" s="531"/>
      <c r="CM218" s="531"/>
      <c r="CN218" s="531"/>
      <c r="CO218" s="531"/>
      <c r="CP218" s="531"/>
      <c r="CQ218" s="531"/>
      <c r="CR218" s="531"/>
      <c r="CS218" s="531"/>
      <c r="CT218" s="531"/>
      <c r="CU218" s="531"/>
      <c r="CV218" s="531"/>
      <c r="CW218" s="531"/>
      <c r="CX218" s="531"/>
      <c r="CY218" s="531"/>
      <c r="CZ218" s="531"/>
      <c r="DA218" s="531"/>
      <c r="DB218" s="531"/>
      <c r="DC218" s="531"/>
      <c r="DD218" s="531"/>
      <c r="DE218" s="531"/>
      <c r="DF218" s="531"/>
      <c r="DG218" s="531"/>
      <c r="DH218" s="531"/>
      <c r="DI218" s="531"/>
      <c r="DJ218" s="531"/>
      <c r="DK218" s="531"/>
      <c r="DL218" s="531"/>
      <c r="DM218" s="531"/>
      <c r="DN218" s="531"/>
      <c r="DO218" s="531"/>
      <c r="DP218" s="531"/>
      <c r="DQ218" s="531"/>
      <c r="DR218" s="531"/>
      <c r="DS218" s="531"/>
      <c r="DT218" s="531"/>
      <c r="DU218" s="531"/>
      <c r="DV218" s="531"/>
      <c r="DW218" s="531"/>
      <c r="DX218" s="531"/>
      <c r="DY218" s="531"/>
      <c r="DZ218" s="531"/>
      <c r="EA218" s="531"/>
      <c r="EB218" s="531"/>
      <c r="EC218" s="531"/>
      <c r="ED218" s="531"/>
      <c r="EE218" s="531"/>
      <c r="EF218" s="531"/>
      <c r="EG218" s="531"/>
      <c r="EH218" s="531"/>
      <c r="EI218" s="531"/>
      <c r="EJ218" s="531"/>
      <c r="EK218" s="531"/>
      <c r="EL218" s="531"/>
      <c r="EM218" s="531"/>
      <c r="EN218" s="531"/>
      <c r="EO218" s="531"/>
      <c r="EP218" s="531"/>
      <c r="EQ218" s="531"/>
      <c r="ER218" s="531"/>
      <c r="ES218" s="531"/>
      <c r="ET218" s="531"/>
      <c r="EU218" s="531"/>
      <c r="EV218" s="531"/>
      <c r="EW218" s="531"/>
      <c r="EX218" s="531"/>
      <c r="EY218" s="531"/>
      <c r="EZ218" s="531"/>
      <c r="FA218" s="531"/>
    </row>
    <row r="219" spans="1:157" ht="15" customHeight="1">
      <c r="A219" s="486">
        <f>VLOOKUP(D219,'[18]DfE No.'!C:E,3,FALSE)</f>
        <v>250</v>
      </c>
      <c r="B219" s="486" t="str">
        <f>VLOOKUP(D219,'Adjusted Factors 22-23'!C:F,4,FALSE)</f>
        <v>Recoupment Academy</v>
      </c>
      <c r="C219" s="491">
        <v>146323</v>
      </c>
      <c r="D219" s="491">
        <v>9352225</v>
      </c>
      <c r="E219" s="492" t="s">
        <v>256</v>
      </c>
      <c r="F219" s="332">
        <v>625</v>
      </c>
      <c r="G219" s="332">
        <v>625</v>
      </c>
      <c r="H219" s="332">
        <v>0</v>
      </c>
      <c r="I219" s="125">
        <v>1987511.3687499999</v>
      </c>
      <c r="J219" s="125">
        <v>0</v>
      </c>
      <c r="K219" s="125">
        <v>0</v>
      </c>
      <c r="L219" s="125">
        <v>28200</v>
      </c>
      <c r="M219" s="125">
        <v>0</v>
      </c>
      <c r="N219" s="125">
        <v>40120</v>
      </c>
      <c r="O219" s="125">
        <v>0</v>
      </c>
      <c r="P219" s="125">
        <v>2869.1813804173298</v>
      </c>
      <c r="Q219" s="125">
        <v>1896.0674157303411</v>
      </c>
      <c r="R219" s="125">
        <v>2949.4382022471973</v>
      </c>
      <c r="S219" s="125">
        <v>3230.3370786516921</v>
      </c>
      <c r="T219" s="125">
        <v>0</v>
      </c>
      <c r="U219" s="125">
        <v>0</v>
      </c>
      <c r="V219" s="125">
        <v>0</v>
      </c>
      <c r="W219" s="125">
        <v>0</v>
      </c>
      <c r="X219" s="125">
        <v>0</v>
      </c>
      <c r="Y219" s="125">
        <v>0</v>
      </c>
      <c r="Z219" s="125">
        <v>0</v>
      </c>
      <c r="AA219" s="125">
        <v>0</v>
      </c>
      <c r="AB219" s="125">
        <v>31682.242990654209</v>
      </c>
      <c r="AC219" s="125">
        <v>0</v>
      </c>
      <c r="AD219" s="125">
        <v>0</v>
      </c>
      <c r="AE219" s="125">
        <v>135120.80867850099</v>
      </c>
      <c r="AF219" s="125">
        <v>0</v>
      </c>
      <c r="AG219" s="125">
        <v>0</v>
      </c>
      <c r="AH219" s="125">
        <v>0</v>
      </c>
      <c r="AI219" s="125">
        <v>121300</v>
      </c>
      <c r="AJ219" s="125">
        <v>0</v>
      </c>
      <c r="AK219" s="125">
        <v>0</v>
      </c>
      <c r="AL219" s="125">
        <v>0</v>
      </c>
      <c r="AM219" s="125">
        <v>9164.7999999999993</v>
      </c>
      <c r="AN219" s="125">
        <v>0</v>
      </c>
      <c r="AO219" s="125">
        <v>0</v>
      </c>
      <c r="AP219" s="125">
        <v>0</v>
      </c>
      <c r="AQ219" s="125">
        <v>0</v>
      </c>
      <c r="AR219" s="125">
        <v>0</v>
      </c>
      <c r="AS219" s="125">
        <v>0</v>
      </c>
      <c r="AT219" s="125">
        <v>0</v>
      </c>
      <c r="AU219" s="125">
        <v>0</v>
      </c>
      <c r="AV219" s="125">
        <v>1987511.3687499999</v>
      </c>
      <c r="AW219" s="125">
        <v>246068.07574620176</v>
      </c>
      <c r="AX219" s="125">
        <v>130464.8</v>
      </c>
      <c r="AY219" s="125">
        <v>184748.44071702426</v>
      </c>
      <c r="AZ219" s="493">
        <v>2364044.2444962016</v>
      </c>
      <c r="BA219" s="493">
        <v>2354879.4444962018</v>
      </c>
      <c r="BB219" s="493">
        <v>4265</v>
      </c>
      <c r="BC219" s="493">
        <v>2665625</v>
      </c>
      <c r="BD219" s="493">
        <v>310745.55550379818</v>
      </c>
      <c r="BE219" s="493">
        <v>0</v>
      </c>
      <c r="BF219" s="493">
        <v>2674789.7999999998</v>
      </c>
      <c r="BG219" s="125">
        <v>2674789.7999999998</v>
      </c>
      <c r="BH219" s="125">
        <v>0</v>
      </c>
      <c r="BI219" s="493">
        <v>2674789.7999999998</v>
      </c>
      <c r="BJ219" s="493">
        <v>2544325</v>
      </c>
      <c r="BK219" s="125">
        <v>2544325</v>
      </c>
      <c r="BL219" s="125">
        <v>4070.92</v>
      </c>
      <c r="BM219" s="125">
        <v>3984.9839228295818</v>
      </c>
      <c r="BN219" s="126">
        <v>2.1564974623385275E-2</v>
      </c>
      <c r="BO219" s="126">
        <v>0</v>
      </c>
      <c r="BP219" s="125">
        <v>0</v>
      </c>
      <c r="BQ219" s="493">
        <v>2674789.7999999998</v>
      </c>
      <c r="BR219" s="493">
        <v>4265</v>
      </c>
      <c r="BS219" s="493" t="s">
        <v>948</v>
      </c>
      <c r="BT219" s="493">
        <v>4279.6636799999997</v>
      </c>
      <c r="BU219" s="126">
        <v>2.024663939417537E-2</v>
      </c>
      <c r="BV219" s="125">
        <v>0</v>
      </c>
      <c r="BW219" s="125">
        <v>2674789.7999999998</v>
      </c>
      <c r="BX219" s="125">
        <v>0</v>
      </c>
      <c r="BY219" s="125">
        <v>2674789.7999999998</v>
      </c>
      <c r="BZ219" s="125">
        <v>9164.7999999999993</v>
      </c>
      <c r="CA219" s="125">
        <v>2665625</v>
      </c>
      <c r="CB219" s="490">
        <f t="shared" si="11"/>
        <v>0</v>
      </c>
      <c r="CC219" s="490">
        <f t="shared" si="12"/>
        <v>0</v>
      </c>
      <c r="CD219" s="490">
        <f t="shared" si="13"/>
        <v>310745.55550379818</v>
      </c>
      <c r="CE219" s="490">
        <f>IF(ISERROR(VLOOKUP(A219,'20-21 Cfwds'!A:F,3,FALSE)),0,(VLOOKUP(A219,'20-21 Cfwds'!A:F,3,FALSE)))</f>
        <v>0</v>
      </c>
      <c r="CF219" s="490">
        <f>IF(ISERROR(VLOOKUP(A219,'20-21 Cfwds'!A:G,4,FALSE)),0,(VLOOKUP(A219,'20-21 Cfwds'!A:G,4,FALSE)))</f>
        <v>0</v>
      </c>
      <c r="CG219" s="490"/>
      <c r="CH219" s="490"/>
      <c r="CI219" s="531"/>
      <c r="CJ219" s="531"/>
      <c r="CK219" s="531"/>
      <c r="CL219" s="531"/>
      <c r="CM219" s="531"/>
      <c r="CN219" s="531"/>
      <c r="CO219" s="531"/>
      <c r="CP219" s="531"/>
      <c r="CQ219" s="531"/>
      <c r="CR219" s="531"/>
      <c r="CS219" s="531"/>
      <c r="CT219" s="531"/>
      <c r="CU219" s="531"/>
      <c r="CV219" s="531"/>
      <c r="CW219" s="531"/>
      <c r="CX219" s="531"/>
      <c r="CY219" s="531"/>
      <c r="CZ219" s="531"/>
      <c r="DA219" s="531"/>
      <c r="DB219" s="531"/>
      <c r="DC219" s="531"/>
      <c r="DD219" s="531"/>
      <c r="DE219" s="531"/>
      <c r="DF219" s="531"/>
      <c r="DG219" s="531"/>
      <c r="DH219" s="531"/>
      <c r="DI219" s="531"/>
      <c r="DJ219" s="531"/>
      <c r="DK219" s="531"/>
      <c r="DL219" s="531"/>
      <c r="DM219" s="531"/>
      <c r="DN219" s="531"/>
      <c r="DO219" s="531"/>
      <c r="DP219" s="531"/>
      <c r="DQ219" s="531"/>
      <c r="DR219" s="531"/>
      <c r="DS219" s="531"/>
      <c r="DT219" s="531"/>
      <c r="DU219" s="531"/>
      <c r="DV219" s="531"/>
      <c r="DW219" s="531"/>
      <c r="DX219" s="531"/>
      <c r="DY219" s="531"/>
      <c r="DZ219" s="531"/>
      <c r="EA219" s="531"/>
      <c r="EB219" s="531"/>
      <c r="EC219" s="531"/>
      <c r="ED219" s="531"/>
      <c r="EE219" s="531"/>
      <c r="EF219" s="531"/>
      <c r="EG219" s="531"/>
      <c r="EH219" s="531"/>
      <c r="EI219" s="531"/>
      <c r="EJ219" s="531"/>
      <c r="EK219" s="531"/>
      <c r="EL219" s="531"/>
      <c r="EM219" s="531"/>
      <c r="EN219" s="531"/>
      <c r="EO219" s="531"/>
      <c r="EP219" s="531"/>
      <c r="EQ219" s="531"/>
      <c r="ER219" s="531"/>
      <c r="ES219" s="531"/>
      <c r="ET219" s="531"/>
      <c r="EU219" s="531"/>
      <c r="EV219" s="531"/>
      <c r="EW219" s="531"/>
      <c r="EX219" s="531"/>
      <c r="EY219" s="531"/>
      <c r="EZ219" s="531"/>
      <c r="FA219" s="531"/>
    </row>
    <row r="220" spans="1:157" ht="15" customHeight="1">
      <c r="A220" s="486">
        <f>VLOOKUP(D220,'[18]DfE No.'!C:E,3,FALSE)</f>
        <v>231</v>
      </c>
      <c r="B220" s="486" t="str">
        <f>VLOOKUP(D220,'Adjusted Factors 22-23'!C:F,4,FALSE)</f>
        <v>Recoupment Academy</v>
      </c>
      <c r="C220" s="491">
        <v>146532</v>
      </c>
      <c r="D220" s="491">
        <v>9352226</v>
      </c>
      <c r="E220" s="492" t="s">
        <v>243</v>
      </c>
      <c r="F220" s="332">
        <v>167</v>
      </c>
      <c r="G220" s="332">
        <v>167</v>
      </c>
      <c r="H220" s="332">
        <v>0</v>
      </c>
      <c r="I220" s="125">
        <v>531063.03772999998</v>
      </c>
      <c r="J220" s="125">
        <v>0</v>
      </c>
      <c r="K220" s="125">
        <v>0</v>
      </c>
      <c r="L220" s="125">
        <v>22560.000000000018</v>
      </c>
      <c r="M220" s="125">
        <v>0</v>
      </c>
      <c r="N220" s="125">
        <v>28320.000000000022</v>
      </c>
      <c r="O220" s="125">
        <v>0</v>
      </c>
      <c r="P220" s="125">
        <v>7260.0000000000127</v>
      </c>
      <c r="Q220" s="125">
        <v>20250.000000000015</v>
      </c>
      <c r="R220" s="125">
        <v>0</v>
      </c>
      <c r="S220" s="125">
        <v>0</v>
      </c>
      <c r="T220" s="125">
        <v>0</v>
      </c>
      <c r="U220" s="125">
        <v>0</v>
      </c>
      <c r="V220" s="125">
        <v>0</v>
      </c>
      <c r="W220" s="125">
        <v>0</v>
      </c>
      <c r="X220" s="125">
        <v>0</v>
      </c>
      <c r="Y220" s="125">
        <v>0</v>
      </c>
      <c r="Z220" s="125">
        <v>0</v>
      </c>
      <c r="AA220" s="125">
        <v>0</v>
      </c>
      <c r="AB220" s="125">
        <v>4462.7364864864867</v>
      </c>
      <c r="AC220" s="125">
        <v>0</v>
      </c>
      <c r="AD220" s="125">
        <v>0</v>
      </c>
      <c r="AE220" s="125">
        <v>67578.58108108108</v>
      </c>
      <c r="AF220" s="125">
        <v>0</v>
      </c>
      <c r="AG220" s="125">
        <v>0</v>
      </c>
      <c r="AH220" s="125">
        <v>0</v>
      </c>
      <c r="AI220" s="125">
        <v>121300</v>
      </c>
      <c r="AJ220" s="125">
        <v>0</v>
      </c>
      <c r="AK220" s="125">
        <v>0</v>
      </c>
      <c r="AL220" s="125">
        <v>0</v>
      </c>
      <c r="AM220" s="125">
        <v>4992</v>
      </c>
      <c r="AN220" s="125">
        <v>0</v>
      </c>
      <c r="AO220" s="125">
        <v>0</v>
      </c>
      <c r="AP220" s="125">
        <v>0</v>
      </c>
      <c r="AQ220" s="125">
        <v>0</v>
      </c>
      <c r="AR220" s="125">
        <v>0</v>
      </c>
      <c r="AS220" s="125">
        <v>0</v>
      </c>
      <c r="AT220" s="125">
        <v>0</v>
      </c>
      <c r="AU220" s="125">
        <v>0</v>
      </c>
      <c r="AV220" s="125">
        <v>531063.03772999998</v>
      </c>
      <c r="AW220" s="125">
        <v>150431.31756756763</v>
      </c>
      <c r="AX220" s="125">
        <v>126292</v>
      </c>
      <c r="AY220" s="125">
        <v>116768.70108108112</v>
      </c>
      <c r="AZ220" s="493">
        <v>807786.35529756756</v>
      </c>
      <c r="BA220" s="493">
        <v>802794.35529756756</v>
      </c>
      <c r="BB220" s="493">
        <v>4265</v>
      </c>
      <c r="BC220" s="493">
        <v>712255</v>
      </c>
      <c r="BD220" s="493">
        <v>0</v>
      </c>
      <c r="BE220" s="493">
        <v>0</v>
      </c>
      <c r="BF220" s="493">
        <v>807786.35529756756</v>
      </c>
      <c r="BG220" s="125">
        <v>807786.35529756756</v>
      </c>
      <c r="BH220" s="125">
        <v>0</v>
      </c>
      <c r="BI220" s="493">
        <v>717247</v>
      </c>
      <c r="BJ220" s="493">
        <v>590955</v>
      </c>
      <c r="BK220" s="125">
        <v>681494.35529756756</v>
      </c>
      <c r="BL220" s="125">
        <v>4080.8045227399257</v>
      </c>
      <c r="BM220" s="125">
        <v>4042.1337751381211</v>
      </c>
      <c r="BN220" s="126">
        <v>9.5669143459961772E-3</v>
      </c>
      <c r="BO220" s="126">
        <v>8.9330856540038219E-3</v>
      </c>
      <c r="BP220" s="125">
        <v>6030.1574487878597</v>
      </c>
      <c r="BQ220" s="493">
        <v>813816.51274635538</v>
      </c>
      <c r="BR220" s="493">
        <v>4843.2605553673975</v>
      </c>
      <c r="BS220" s="493" t="s">
        <v>948</v>
      </c>
      <c r="BT220" s="493">
        <v>4873.1527709362599</v>
      </c>
      <c r="BU220" s="126">
        <v>2.8117410104484986E-2</v>
      </c>
      <c r="BV220" s="125">
        <v>0</v>
      </c>
      <c r="BW220" s="125">
        <v>813816.51274635538</v>
      </c>
      <c r="BX220" s="125">
        <v>0</v>
      </c>
      <c r="BY220" s="125">
        <v>813816.51274635538</v>
      </c>
      <c r="BZ220" s="125">
        <v>4992</v>
      </c>
      <c r="CA220" s="125">
        <v>808824.51274635538</v>
      </c>
      <c r="CB220" s="490">
        <f t="shared" si="11"/>
        <v>0</v>
      </c>
      <c r="CC220" s="490">
        <f t="shared" si="12"/>
        <v>0</v>
      </c>
      <c r="CD220" s="490">
        <f t="shared" si="13"/>
        <v>0</v>
      </c>
      <c r="CE220" s="490">
        <f>IF(ISERROR(VLOOKUP(A220,'20-21 Cfwds'!A:F,3,FALSE)),0,(VLOOKUP(A220,'20-21 Cfwds'!A:F,3,FALSE)))</f>
        <v>0</v>
      </c>
      <c r="CF220" s="490">
        <f>IF(ISERROR(VLOOKUP(A220,'20-21 Cfwds'!A:G,4,FALSE)),0,(VLOOKUP(A220,'20-21 Cfwds'!A:G,4,FALSE)))</f>
        <v>0</v>
      </c>
      <c r="CG220" s="490"/>
      <c r="CH220" s="490"/>
      <c r="CI220" s="531"/>
      <c r="CJ220" s="531"/>
      <c r="CK220" s="531"/>
      <c r="CL220" s="531"/>
      <c r="CM220" s="531"/>
      <c r="CN220" s="531"/>
      <c r="CO220" s="531"/>
      <c r="CP220" s="531"/>
      <c r="CQ220" s="531"/>
      <c r="CR220" s="531"/>
      <c r="CS220" s="531"/>
      <c r="CT220" s="531"/>
      <c r="CU220" s="531"/>
      <c r="CV220" s="531"/>
      <c r="CW220" s="531"/>
      <c r="CX220" s="531"/>
      <c r="CY220" s="531"/>
      <c r="CZ220" s="531"/>
      <c r="DA220" s="531"/>
      <c r="DB220" s="531"/>
      <c r="DC220" s="531"/>
      <c r="DD220" s="531"/>
      <c r="DE220" s="531"/>
      <c r="DF220" s="531"/>
      <c r="DG220" s="531"/>
      <c r="DH220" s="531"/>
      <c r="DI220" s="531"/>
      <c r="DJ220" s="531"/>
      <c r="DK220" s="531"/>
      <c r="DL220" s="531"/>
      <c r="DM220" s="531"/>
      <c r="DN220" s="531"/>
      <c r="DO220" s="531"/>
      <c r="DP220" s="531"/>
      <c r="DQ220" s="531"/>
      <c r="DR220" s="531"/>
      <c r="DS220" s="531"/>
      <c r="DT220" s="531"/>
      <c r="DU220" s="531"/>
      <c r="DV220" s="531"/>
      <c r="DW220" s="531"/>
      <c r="DX220" s="531"/>
      <c r="DY220" s="531"/>
      <c r="DZ220" s="531"/>
      <c r="EA220" s="531"/>
      <c r="EB220" s="531"/>
      <c r="EC220" s="531"/>
      <c r="ED220" s="531"/>
      <c r="EE220" s="531"/>
      <c r="EF220" s="531"/>
      <c r="EG220" s="531"/>
      <c r="EH220" s="531"/>
      <c r="EI220" s="531"/>
      <c r="EJ220" s="531"/>
      <c r="EK220" s="531"/>
      <c r="EL220" s="531"/>
      <c r="EM220" s="531"/>
      <c r="EN220" s="531"/>
      <c r="EO220" s="531"/>
      <c r="EP220" s="531"/>
      <c r="EQ220" s="531"/>
      <c r="ER220" s="531"/>
      <c r="ES220" s="531"/>
      <c r="ET220" s="531"/>
      <c r="EU220" s="531"/>
      <c r="EV220" s="531"/>
      <c r="EW220" s="531"/>
      <c r="EX220" s="531"/>
      <c r="EY220" s="531"/>
      <c r="EZ220" s="531"/>
      <c r="FA220" s="531"/>
    </row>
    <row r="221" spans="1:157" ht="15" customHeight="1">
      <c r="A221" s="486">
        <f>VLOOKUP(D221,'[18]DfE No.'!C:E,3,FALSE)</f>
        <v>42</v>
      </c>
      <c r="B221" s="486" t="str">
        <f>VLOOKUP(D221,'Adjusted Factors 22-23'!C:F,4,FALSE)</f>
        <v>Recoupment Academy</v>
      </c>
      <c r="C221" s="491">
        <v>146961</v>
      </c>
      <c r="D221" s="491">
        <v>9352228</v>
      </c>
      <c r="E221" s="492" t="s">
        <v>1268</v>
      </c>
      <c r="F221" s="332">
        <v>28</v>
      </c>
      <c r="G221" s="332">
        <v>28</v>
      </c>
      <c r="H221" s="332">
        <v>0</v>
      </c>
      <c r="I221" s="125">
        <v>89040.509319999997</v>
      </c>
      <c r="J221" s="125">
        <v>0</v>
      </c>
      <c r="K221" s="125">
        <v>0</v>
      </c>
      <c r="L221" s="125">
        <v>2819.9999999999964</v>
      </c>
      <c r="M221" s="125">
        <v>0</v>
      </c>
      <c r="N221" s="125">
        <v>4720.0000000000045</v>
      </c>
      <c r="O221" s="125">
        <v>0</v>
      </c>
      <c r="P221" s="125">
        <v>0</v>
      </c>
      <c r="Q221" s="125">
        <v>0</v>
      </c>
      <c r="R221" s="125">
        <v>0</v>
      </c>
      <c r="S221" s="125">
        <v>459.99999999999977</v>
      </c>
      <c r="T221" s="125">
        <v>0</v>
      </c>
      <c r="U221" s="125">
        <v>0</v>
      </c>
      <c r="V221" s="125">
        <v>0</v>
      </c>
      <c r="W221" s="125">
        <v>0</v>
      </c>
      <c r="X221" s="125">
        <v>0</v>
      </c>
      <c r="Y221" s="125">
        <v>0</v>
      </c>
      <c r="Z221" s="125">
        <v>0</v>
      </c>
      <c r="AA221" s="125">
        <v>0</v>
      </c>
      <c r="AB221" s="125">
        <v>0</v>
      </c>
      <c r="AC221" s="125">
        <v>0</v>
      </c>
      <c r="AD221" s="125">
        <v>0</v>
      </c>
      <c r="AE221" s="125">
        <v>6026.6666666666652</v>
      </c>
      <c r="AF221" s="125">
        <v>0</v>
      </c>
      <c r="AG221" s="125">
        <v>2146.0000000000036</v>
      </c>
      <c r="AH221" s="125">
        <v>0</v>
      </c>
      <c r="AI221" s="125">
        <v>121300</v>
      </c>
      <c r="AJ221" s="125">
        <v>55000</v>
      </c>
      <c r="AK221" s="125">
        <v>0</v>
      </c>
      <c r="AL221" s="125">
        <v>0</v>
      </c>
      <c r="AM221" s="125">
        <v>1228.8</v>
      </c>
      <c r="AN221" s="125">
        <v>0</v>
      </c>
      <c r="AO221" s="125">
        <v>0</v>
      </c>
      <c r="AP221" s="125">
        <v>0</v>
      </c>
      <c r="AQ221" s="125">
        <v>26500</v>
      </c>
      <c r="AR221" s="125">
        <v>0</v>
      </c>
      <c r="AS221" s="125">
        <v>0</v>
      </c>
      <c r="AT221" s="125">
        <v>0</v>
      </c>
      <c r="AU221" s="125">
        <v>0</v>
      </c>
      <c r="AV221" s="125">
        <v>89040.509319999997</v>
      </c>
      <c r="AW221" s="125">
        <v>16172.66666666667</v>
      </c>
      <c r="AX221" s="125">
        <v>204028.79999999999</v>
      </c>
      <c r="AY221" s="125">
        <v>20021.786666666667</v>
      </c>
      <c r="AZ221" s="493">
        <v>309241.97598666663</v>
      </c>
      <c r="BA221" s="493">
        <v>281513.17598666664</v>
      </c>
      <c r="BB221" s="493">
        <v>4265</v>
      </c>
      <c r="BC221" s="493">
        <v>119420</v>
      </c>
      <c r="BD221" s="493">
        <v>0</v>
      </c>
      <c r="BE221" s="493">
        <v>0</v>
      </c>
      <c r="BF221" s="493">
        <v>309241.97598666663</v>
      </c>
      <c r="BG221" s="125">
        <v>309241.97598666663</v>
      </c>
      <c r="BH221" s="125">
        <v>0</v>
      </c>
      <c r="BI221" s="493">
        <v>147148.79999999999</v>
      </c>
      <c r="BJ221" s="493">
        <v>-30380.000000000011</v>
      </c>
      <c r="BK221" s="125">
        <v>131713.17598666664</v>
      </c>
      <c r="BL221" s="125">
        <v>4704.041999523809</v>
      </c>
      <c r="BM221" s="125">
        <v>3914.9807700000006</v>
      </c>
      <c r="BN221" s="126">
        <v>0.20154919675986258</v>
      </c>
      <c r="BO221" s="126">
        <v>0</v>
      </c>
      <c r="BP221" s="125">
        <v>0</v>
      </c>
      <c r="BQ221" s="493">
        <v>309241.97598666663</v>
      </c>
      <c r="BR221" s="493">
        <v>10054.041999523808</v>
      </c>
      <c r="BS221" s="493" t="s">
        <v>948</v>
      </c>
      <c r="BT221" s="493">
        <v>11044.356285238095</v>
      </c>
      <c r="BU221" s="126">
        <v>0.32217057740348021</v>
      </c>
      <c r="BV221" s="125">
        <v>0</v>
      </c>
      <c r="BW221" s="125">
        <v>309241.97598666663</v>
      </c>
      <c r="BX221" s="125">
        <v>0</v>
      </c>
      <c r="BY221" s="125">
        <v>309241.97598666663</v>
      </c>
      <c r="BZ221" s="125">
        <v>1228.8</v>
      </c>
      <c r="CA221" s="125">
        <v>308013.17598666664</v>
      </c>
      <c r="CB221" s="490">
        <f t="shared" si="11"/>
        <v>0</v>
      </c>
      <c r="CC221" s="490">
        <f t="shared" si="12"/>
        <v>0</v>
      </c>
      <c r="CD221" s="490">
        <f t="shared" si="13"/>
        <v>0</v>
      </c>
      <c r="CE221" s="490">
        <f>IF(ISERROR(VLOOKUP(A221,'20-21 Cfwds'!A:F,3,FALSE)),0,(VLOOKUP(A221,'20-21 Cfwds'!A:F,3,FALSE)))</f>
        <v>0</v>
      </c>
      <c r="CF221" s="490">
        <f>IF(ISERROR(VLOOKUP(A221,'20-21 Cfwds'!A:G,4,FALSE)),0,(VLOOKUP(A221,'20-21 Cfwds'!A:G,4,FALSE)))</f>
        <v>0</v>
      </c>
      <c r="CG221" s="490"/>
      <c r="CH221" s="490"/>
      <c r="CI221" s="531"/>
      <c r="CJ221" s="531"/>
      <c r="CK221" s="531"/>
      <c r="CL221" s="531"/>
      <c r="CM221" s="531"/>
      <c r="CN221" s="531"/>
      <c r="CO221" s="531"/>
      <c r="CP221" s="531"/>
      <c r="CQ221" s="531"/>
      <c r="CR221" s="531"/>
      <c r="CS221" s="531"/>
      <c r="CT221" s="531"/>
      <c r="CU221" s="531"/>
      <c r="CV221" s="531"/>
      <c r="CW221" s="531"/>
      <c r="CX221" s="531"/>
      <c r="CY221" s="531"/>
      <c r="CZ221" s="531"/>
      <c r="DA221" s="531"/>
      <c r="DB221" s="531"/>
      <c r="DC221" s="531"/>
      <c r="DD221" s="531"/>
      <c r="DE221" s="531"/>
      <c r="DF221" s="531"/>
      <c r="DG221" s="531"/>
      <c r="DH221" s="531"/>
      <c r="DI221" s="531"/>
      <c r="DJ221" s="531"/>
      <c r="DK221" s="531"/>
      <c r="DL221" s="531"/>
      <c r="DM221" s="531"/>
      <c r="DN221" s="531"/>
      <c r="DO221" s="531"/>
      <c r="DP221" s="531"/>
      <c r="DQ221" s="531"/>
      <c r="DR221" s="531"/>
      <c r="DS221" s="531"/>
      <c r="DT221" s="531"/>
      <c r="DU221" s="531"/>
      <c r="DV221" s="531"/>
      <c r="DW221" s="531"/>
      <c r="DX221" s="531"/>
      <c r="DY221" s="531"/>
      <c r="DZ221" s="531"/>
      <c r="EA221" s="531"/>
      <c r="EB221" s="531"/>
      <c r="EC221" s="531"/>
      <c r="ED221" s="531"/>
      <c r="EE221" s="531"/>
      <c r="EF221" s="531"/>
      <c r="EG221" s="531"/>
      <c r="EH221" s="531"/>
      <c r="EI221" s="531"/>
      <c r="EJ221" s="531"/>
      <c r="EK221" s="531"/>
      <c r="EL221" s="531"/>
      <c r="EM221" s="531"/>
      <c r="EN221" s="531"/>
      <c r="EO221" s="531"/>
      <c r="EP221" s="531"/>
      <c r="EQ221" s="531"/>
      <c r="ER221" s="531"/>
      <c r="ES221" s="531"/>
      <c r="ET221" s="531"/>
      <c r="EU221" s="531"/>
      <c r="EV221" s="531"/>
      <c r="EW221" s="531"/>
      <c r="EX221" s="531"/>
      <c r="EY221" s="531"/>
      <c r="EZ221" s="531"/>
      <c r="FA221" s="531"/>
    </row>
    <row r="222" spans="1:157" ht="15" customHeight="1">
      <c r="A222" s="486">
        <f>VLOOKUP(D222,'[18]DfE No.'!C:E,3,FALSE)</f>
        <v>446</v>
      </c>
      <c r="B222" s="486" t="str">
        <f>VLOOKUP(D222,'Adjusted Factors 22-23'!C:F,4,FALSE)</f>
        <v>Recoupment Academy</v>
      </c>
      <c r="C222" s="491">
        <v>147450</v>
      </c>
      <c r="D222" s="491">
        <v>9352229</v>
      </c>
      <c r="E222" s="492" t="s">
        <v>1274</v>
      </c>
      <c r="F222" s="332">
        <v>79</v>
      </c>
      <c r="G222" s="332">
        <v>79</v>
      </c>
      <c r="H222" s="332">
        <v>0</v>
      </c>
      <c r="I222" s="125">
        <v>251221.43700999999</v>
      </c>
      <c r="J222" s="125">
        <v>0</v>
      </c>
      <c r="K222" s="125">
        <v>0</v>
      </c>
      <c r="L222" s="125">
        <v>6580.00000000001</v>
      </c>
      <c r="M222" s="125">
        <v>0</v>
      </c>
      <c r="N222" s="125">
        <v>9439.9999999999891</v>
      </c>
      <c r="O222" s="125">
        <v>0</v>
      </c>
      <c r="P222" s="125">
        <v>439.99999999999949</v>
      </c>
      <c r="Q222" s="125">
        <v>0</v>
      </c>
      <c r="R222" s="125">
        <v>0</v>
      </c>
      <c r="S222" s="125">
        <v>0</v>
      </c>
      <c r="T222" s="125">
        <v>0</v>
      </c>
      <c r="U222" s="125">
        <v>0</v>
      </c>
      <c r="V222" s="125">
        <v>0</v>
      </c>
      <c r="W222" s="125">
        <v>0</v>
      </c>
      <c r="X222" s="125">
        <v>0</v>
      </c>
      <c r="Y222" s="125">
        <v>0</v>
      </c>
      <c r="Z222" s="125">
        <v>0</v>
      </c>
      <c r="AA222" s="125">
        <v>0</v>
      </c>
      <c r="AB222" s="125">
        <v>628.66197183098495</v>
      </c>
      <c r="AC222" s="125">
        <v>0</v>
      </c>
      <c r="AD222" s="125">
        <v>0</v>
      </c>
      <c r="AE222" s="125">
        <v>25039.146341463416</v>
      </c>
      <c r="AF222" s="125">
        <v>0</v>
      </c>
      <c r="AG222" s="125">
        <v>0</v>
      </c>
      <c r="AH222" s="125">
        <v>0</v>
      </c>
      <c r="AI222" s="125">
        <v>121300</v>
      </c>
      <c r="AJ222" s="125">
        <v>51989.319092122823</v>
      </c>
      <c r="AK222" s="125">
        <v>0</v>
      </c>
      <c r="AL222" s="125">
        <v>0</v>
      </c>
      <c r="AM222" s="125">
        <v>2355.1999999999998</v>
      </c>
      <c r="AN222" s="125">
        <v>0</v>
      </c>
      <c r="AO222" s="125">
        <v>0</v>
      </c>
      <c r="AP222" s="125">
        <v>0</v>
      </c>
      <c r="AQ222" s="125">
        <v>0</v>
      </c>
      <c r="AR222" s="125">
        <v>0</v>
      </c>
      <c r="AS222" s="125">
        <v>0</v>
      </c>
      <c r="AT222" s="125">
        <v>0</v>
      </c>
      <c r="AU222" s="125">
        <v>0</v>
      </c>
      <c r="AV222" s="125">
        <v>251221.43700999999</v>
      </c>
      <c r="AW222" s="125">
        <v>42127.808313294401</v>
      </c>
      <c r="AX222" s="125">
        <v>175644.51909212285</v>
      </c>
      <c r="AY222" s="125">
        <v>43264.266341463423</v>
      </c>
      <c r="AZ222" s="493">
        <v>468993.76441541727</v>
      </c>
      <c r="BA222" s="493">
        <v>466638.56441541726</v>
      </c>
      <c r="BB222" s="493">
        <v>4265</v>
      </c>
      <c r="BC222" s="493">
        <v>336935</v>
      </c>
      <c r="BD222" s="493">
        <v>0</v>
      </c>
      <c r="BE222" s="493">
        <v>0</v>
      </c>
      <c r="BF222" s="493">
        <v>468993.76441541727</v>
      </c>
      <c r="BG222" s="125">
        <v>468993.76441541727</v>
      </c>
      <c r="BH222" s="125">
        <v>0</v>
      </c>
      <c r="BI222" s="493">
        <v>339290.2</v>
      </c>
      <c r="BJ222" s="493">
        <v>163645.68090787716</v>
      </c>
      <c r="BK222" s="125">
        <v>293349.24532329442</v>
      </c>
      <c r="BL222" s="125">
        <v>3713.2815863708156</v>
      </c>
      <c r="BM222" s="125">
        <v>3366.1994553867899</v>
      </c>
      <c r="BN222" s="126">
        <v>0.10310801115144991</v>
      </c>
      <c r="BO222" s="126">
        <v>0</v>
      </c>
      <c r="BP222" s="125">
        <v>0</v>
      </c>
      <c r="BQ222" s="493">
        <v>468993.76441541727</v>
      </c>
      <c r="BR222" s="493">
        <v>5906.8172710812314</v>
      </c>
      <c r="BS222" s="493" t="s">
        <v>948</v>
      </c>
      <c r="BT222" s="493">
        <v>5936.6299293090797</v>
      </c>
      <c r="BU222" s="126">
        <v>9.2777648067981389E-2</v>
      </c>
      <c r="BV222" s="125">
        <v>0</v>
      </c>
      <c r="BW222" s="125">
        <v>468993.76441541727</v>
      </c>
      <c r="BX222" s="125">
        <v>0</v>
      </c>
      <c r="BY222" s="125">
        <v>468993.76441541727</v>
      </c>
      <c r="BZ222" s="125">
        <v>2355.1999999999998</v>
      </c>
      <c r="CA222" s="125">
        <v>466638.56441541726</v>
      </c>
      <c r="CB222" s="490">
        <f t="shared" si="11"/>
        <v>0</v>
      </c>
      <c r="CC222" s="490">
        <f t="shared" si="12"/>
        <v>0</v>
      </c>
      <c r="CD222" s="490">
        <f t="shared" si="13"/>
        <v>0</v>
      </c>
      <c r="CE222" s="490">
        <f>IF(ISERROR(VLOOKUP(A222,'20-21 Cfwds'!A:F,3,FALSE)),0,(VLOOKUP(A222,'20-21 Cfwds'!A:F,3,FALSE)))</f>
        <v>0</v>
      </c>
      <c r="CF222" s="490">
        <f>IF(ISERROR(VLOOKUP(A222,'20-21 Cfwds'!A:G,4,FALSE)),0,(VLOOKUP(A222,'20-21 Cfwds'!A:G,4,FALSE)))</f>
        <v>0</v>
      </c>
      <c r="CG222" s="490"/>
      <c r="CH222" s="490"/>
      <c r="CI222" s="531"/>
      <c r="CJ222" s="531"/>
      <c r="CK222" s="531"/>
      <c r="CL222" s="531"/>
      <c r="CM222" s="531"/>
      <c r="CN222" s="531"/>
      <c r="CO222" s="531"/>
      <c r="CP222" s="531"/>
      <c r="CQ222" s="531"/>
      <c r="CR222" s="531"/>
      <c r="CS222" s="531"/>
      <c r="CT222" s="531"/>
      <c r="CU222" s="531"/>
      <c r="CV222" s="531"/>
      <c r="CW222" s="531"/>
      <c r="CX222" s="531"/>
      <c r="CY222" s="531"/>
      <c r="CZ222" s="531"/>
      <c r="DA222" s="531"/>
      <c r="DB222" s="531"/>
      <c r="DC222" s="531"/>
      <c r="DD222" s="531"/>
      <c r="DE222" s="531"/>
      <c r="DF222" s="531"/>
      <c r="DG222" s="531"/>
      <c r="DH222" s="531"/>
      <c r="DI222" s="531"/>
      <c r="DJ222" s="531"/>
      <c r="DK222" s="531"/>
      <c r="DL222" s="531"/>
      <c r="DM222" s="531"/>
      <c r="DN222" s="531"/>
      <c r="DO222" s="531"/>
      <c r="DP222" s="531"/>
      <c r="DQ222" s="531"/>
      <c r="DR222" s="531"/>
      <c r="DS222" s="531"/>
      <c r="DT222" s="531"/>
      <c r="DU222" s="531"/>
      <c r="DV222" s="531"/>
      <c r="DW222" s="531"/>
      <c r="DX222" s="531"/>
      <c r="DY222" s="531"/>
      <c r="DZ222" s="531"/>
      <c r="EA222" s="531"/>
      <c r="EB222" s="531"/>
      <c r="EC222" s="531"/>
      <c r="ED222" s="531"/>
      <c r="EE222" s="531"/>
      <c r="EF222" s="531"/>
      <c r="EG222" s="531"/>
      <c r="EH222" s="531"/>
      <c r="EI222" s="531"/>
      <c r="EJ222" s="531"/>
      <c r="EK222" s="531"/>
      <c r="EL222" s="531"/>
      <c r="EM222" s="531"/>
      <c r="EN222" s="531"/>
      <c r="EO222" s="531"/>
      <c r="EP222" s="531"/>
      <c r="EQ222" s="531"/>
      <c r="ER222" s="531"/>
      <c r="ES222" s="531"/>
      <c r="ET222" s="531"/>
      <c r="EU222" s="531"/>
      <c r="EV222" s="531"/>
      <c r="EW222" s="531"/>
      <c r="EX222" s="531"/>
      <c r="EY222" s="531"/>
      <c r="EZ222" s="531"/>
      <c r="FA222" s="531"/>
    </row>
    <row r="223" spans="1:157" ht="15" customHeight="1">
      <c r="A223" s="486">
        <f>VLOOKUP(D223,'[18]DfE No.'!C:E,3,FALSE)</f>
        <v>480</v>
      </c>
      <c r="B223" s="486" t="str">
        <f>VLOOKUP(D223,'Adjusted Factors 22-23'!C:F,4,FALSE)</f>
        <v>Recoupment Academy</v>
      </c>
      <c r="C223" s="491">
        <v>147934</v>
      </c>
      <c r="D223" s="491">
        <v>9352916</v>
      </c>
      <c r="E223" s="492" t="s">
        <v>385</v>
      </c>
      <c r="F223" s="332">
        <v>233</v>
      </c>
      <c r="G223" s="332">
        <v>233</v>
      </c>
      <c r="H223" s="332">
        <v>0</v>
      </c>
      <c r="I223" s="125">
        <v>740944.23826999997</v>
      </c>
      <c r="J223" s="125">
        <v>0</v>
      </c>
      <c r="K223" s="125">
        <v>0</v>
      </c>
      <c r="L223" s="125">
        <v>15980.000000000013</v>
      </c>
      <c r="M223" s="125">
        <v>0</v>
      </c>
      <c r="N223" s="125">
        <v>21239.999999999953</v>
      </c>
      <c r="O223" s="125">
        <v>0</v>
      </c>
      <c r="P223" s="125">
        <v>14740.000000000025</v>
      </c>
      <c r="Q223" s="125">
        <v>0</v>
      </c>
      <c r="R223" s="125">
        <v>0</v>
      </c>
      <c r="S223" s="125">
        <v>919.99999999999955</v>
      </c>
      <c r="T223" s="125">
        <v>0</v>
      </c>
      <c r="U223" s="125">
        <v>0</v>
      </c>
      <c r="V223" s="125">
        <v>0</v>
      </c>
      <c r="W223" s="125">
        <v>0</v>
      </c>
      <c r="X223" s="125">
        <v>0</v>
      </c>
      <c r="Y223" s="125">
        <v>0</v>
      </c>
      <c r="Z223" s="125">
        <v>0</v>
      </c>
      <c r="AA223" s="125">
        <v>0</v>
      </c>
      <c r="AB223" s="125">
        <v>2078.6052631578909</v>
      </c>
      <c r="AC223" s="125">
        <v>0</v>
      </c>
      <c r="AD223" s="125">
        <v>0</v>
      </c>
      <c r="AE223" s="125">
        <v>70134.017467248908</v>
      </c>
      <c r="AF223" s="125">
        <v>0</v>
      </c>
      <c r="AG223" s="125">
        <v>0</v>
      </c>
      <c r="AH223" s="125">
        <v>0</v>
      </c>
      <c r="AI223" s="125">
        <v>121300</v>
      </c>
      <c r="AJ223" s="125">
        <v>0</v>
      </c>
      <c r="AK223" s="125">
        <v>0</v>
      </c>
      <c r="AL223" s="125">
        <v>0</v>
      </c>
      <c r="AM223" s="125">
        <v>6343.89</v>
      </c>
      <c r="AN223" s="125">
        <v>0</v>
      </c>
      <c r="AO223" s="125">
        <v>0</v>
      </c>
      <c r="AP223" s="125">
        <v>0</v>
      </c>
      <c r="AQ223" s="125">
        <v>0</v>
      </c>
      <c r="AR223" s="125">
        <v>0</v>
      </c>
      <c r="AS223" s="125">
        <v>0</v>
      </c>
      <c r="AT223" s="125">
        <v>0</v>
      </c>
      <c r="AU223" s="125">
        <v>0</v>
      </c>
      <c r="AV223" s="125">
        <v>740944.23826999997</v>
      </c>
      <c r="AW223" s="125">
        <v>125092.62273040679</v>
      </c>
      <c r="AX223" s="125">
        <v>127643.89</v>
      </c>
      <c r="AY223" s="125">
        <v>106569.13746724889</v>
      </c>
      <c r="AZ223" s="493">
        <v>993680.7510004068</v>
      </c>
      <c r="BA223" s="493">
        <v>987336.86100040679</v>
      </c>
      <c r="BB223" s="493">
        <v>4265</v>
      </c>
      <c r="BC223" s="493">
        <v>993745</v>
      </c>
      <c r="BD223" s="493">
        <v>6408.1389995932113</v>
      </c>
      <c r="BE223" s="493">
        <v>0</v>
      </c>
      <c r="BF223" s="493">
        <v>1000088.89</v>
      </c>
      <c r="BG223" s="125">
        <v>1000088.89</v>
      </c>
      <c r="BH223" s="125">
        <v>0</v>
      </c>
      <c r="BI223" s="493">
        <v>1000088.89</v>
      </c>
      <c r="BJ223" s="493">
        <v>872445</v>
      </c>
      <c r="BK223" s="125">
        <v>872445</v>
      </c>
      <c r="BL223" s="125">
        <v>3744.3991416309013</v>
      </c>
      <c r="BM223" s="125">
        <v>3647.9824561403507</v>
      </c>
      <c r="BN223" s="126">
        <v>2.6430139577086051E-2</v>
      </c>
      <c r="BO223" s="126">
        <v>0</v>
      </c>
      <c r="BP223" s="125">
        <v>0</v>
      </c>
      <c r="BQ223" s="493">
        <v>1000088.89</v>
      </c>
      <c r="BR223" s="493">
        <v>4265</v>
      </c>
      <c r="BS223" s="493" t="s">
        <v>948</v>
      </c>
      <c r="BT223" s="493">
        <v>4292.2269957081544</v>
      </c>
      <c r="BU223" s="126">
        <v>2.0058565942210338E-2</v>
      </c>
      <c r="BV223" s="125">
        <v>0</v>
      </c>
      <c r="BW223" s="125">
        <v>1000088.89</v>
      </c>
      <c r="BX223" s="125">
        <v>0</v>
      </c>
      <c r="BY223" s="125">
        <v>1000088.89</v>
      </c>
      <c r="BZ223" s="125">
        <v>6343.89</v>
      </c>
      <c r="CA223" s="125">
        <v>993745</v>
      </c>
      <c r="CB223" s="490">
        <f t="shared" si="11"/>
        <v>0</v>
      </c>
      <c r="CC223" s="490">
        <f t="shared" si="12"/>
        <v>0</v>
      </c>
      <c r="CD223" s="490">
        <f t="shared" si="13"/>
        <v>6408.1389995932113</v>
      </c>
      <c r="CE223" s="490">
        <f>IF(ISERROR(VLOOKUP(A223,'20-21 Cfwds'!A:F,3,FALSE)),0,(VLOOKUP(A223,'20-21 Cfwds'!A:F,3,FALSE)))</f>
        <v>0</v>
      </c>
      <c r="CF223" s="490">
        <f>IF(ISERROR(VLOOKUP(A223,'20-21 Cfwds'!A:G,4,FALSE)),0,(VLOOKUP(A223,'20-21 Cfwds'!A:G,4,FALSE)))</f>
        <v>0</v>
      </c>
      <c r="CG223" s="490"/>
      <c r="CH223" s="490"/>
      <c r="CI223" s="531"/>
      <c r="CJ223" s="531"/>
      <c r="CK223" s="531"/>
      <c r="CL223" s="531"/>
      <c r="CM223" s="531"/>
      <c r="CN223" s="531"/>
      <c r="CO223" s="531"/>
      <c r="CP223" s="531"/>
      <c r="CQ223" s="531"/>
      <c r="CR223" s="531"/>
      <c r="CS223" s="531"/>
      <c r="CT223" s="531"/>
      <c r="CU223" s="531"/>
      <c r="CV223" s="531"/>
      <c r="CW223" s="531"/>
      <c r="CX223" s="531"/>
      <c r="CY223" s="531"/>
      <c r="CZ223" s="531"/>
      <c r="DA223" s="531"/>
      <c r="DB223" s="531"/>
      <c r="DC223" s="531"/>
      <c r="DD223" s="531"/>
      <c r="DE223" s="531"/>
      <c r="DF223" s="531"/>
      <c r="DG223" s="531"/>
      <c r="DH223" s="531"/>
      <c r="DI223" s="531"/>
      <c r="DJ223" s="531"/>
      <c r="DK223" s="531"/>
      <c r="DL223" s="531"/>
      <c r="DM223" s="531"/>
      <c r="DN223" s="531"/>
      <c r="DO223" s="531"/>
      <c r="DP223" s="531"/>
      <c r="DQ223" s="531"/>
      <c r="DR223" s="531"/>
      <c r="DS223" s="531"/>
      <c r="DT223" s="531"/>
      <c r="DU223" s="531"/>
      <c r="DV223" s="531"/>
      <c r="DW223" s="531"/>
      <c r="DX223" s="531"/>
      <c r="DY223" s="531"/>
      <c r="DZ223" s="531"/>
      <c r="EA223" s="531"/>
      <c r="EB223" s="531"/>
      <c r="EC223" s="531"/>
      <c r="ED223" s="531"/>
      <c r="EE223" s="531"/>
      <c r="EF223" s="531"/>
      <c r="EG223" s="531"/>
      <c r="EH223" s="531"/>
      <c r="EI223" s="531"/>
      <c r="EJ223" s="531"/>
      <c r="EK223" s="531"/>
      <c r="EL223" s="531"/>
      <c r="EM223" s="531"/>
      <c r="EN223" s="531"/>
      <c r="EO223" s="531"/>
      <c r="EP223" s="531"/>
      <c r="EQ223" s="531"/>
      <c r="ER223" s="531"/>
      <c r="ES223" s="531"/>
      <c r="ET223" s="531"/>
      <c r="EU223" s="531"/>
      <c r="EV223" s="531"/>
      <c r="EW223" s="531"/>
      <c r="EX223" s="531"/>
      <c r="EY223" s="531"/>
      <c r="EZ223" s="531"/>
      <c r="FA223" s="531"/>
    </row>
    <row r="224" spans="1:157" ht="15" customHeight="1">
      <c r="A224" s="486">
        <f>VLOOKUP(D224,'[18]DfE No.'!C:E,3,FALSE)</f>
        <v>281</v>
      </c>
      <c r="B224" s="486" t="str">
        <f>VLOOKUP(D224,'Adjusted Factors 22-23'!C:F,4,FALSE)</f>
        <v>Recoupment Academy</v>
      </c>
      <c r="C224" s="491">
        <v>148414</v>
      </c>
      <c r="D224" s="491">
        <v>9352922</v>
      </c>
      <c r="E224" s="492" t="s">
        <v>272</v>
      </c>
      <c r="F224" s="332">
        <v>565</v>
      </c>
      <c r="G224" s="332">
        <v>565</v>
      </c>
      <c r="H224" s="332">
        <v>0</v>
      </c>
      <c r="I224" s="125">
        <v>1796710.2773499999</v>
      </c>
      <c r="J224" s="125">
        <v>0</v>
      </c>
      <c r="K224" s="125">
        <v>0</v>
      </c>
      <c r="L224" s="125">
        <v>45590.000000000124</v>
      </c>
      <c r="M224" s="125">
        <v>0</v>
      </c>
      <c r="N224" s="125">
        <v>61950.000000000073</v>
      </c>
      <c r="O224" s="125">
        <v>0</v>
      </c>
      <c r="P224" s="125">
        <v>4180.0000000000009</v>
      </c>
      <c r="Q224" s="125">
        <v>39959.999999999956</v>
      </c>
      <c r="R224" s="125">
        <v>2520.0000000000068</v>
      </c>
      <c r="S224" s="125">
        <v>6439.9999999999991</v>
      </c>
      <c r="T224" s="125">
        <v>0</v>
      </c>
      <c r="U224" s="125">
        <v>0</v>
      </c>
      <c r="V224" s="125">
        <v>0</v>
      </c>
      <c r="W224" s="125">
        <v>0</v>
      </c>
      <c r="X224" s="125">
        <v>0</v>
      </c>
      <c r="Y224" s="125">
        <v>0</v>
      </c>
      <c r="Z224" s="125">
        <v>0</v>
      </c>
      <c r="AA224" s="125">
        <v>0</v>
      </c>
      <c r="AB224" s="125">
        <v>25968.70039682541</v>
      </c>
      <c r="AC224" s="125">
        <v>0</v>
      </c>
      <c r="AD224" s="125">
        <v>0</v>
      </c>
      <c r="AE224" s="125">
        <v>200223.96449704142</v>
      </c>
      <c r="AF224" s="125">
        <v>0</v>
      </c>
      <c r="AG224" s="125">
        <v>92.50000000001161</v>
      </c>
      <c r="AH224" s="125">
        <v>0</v>
      </c>
      <c r="AI224" s="125">
        <v>121300</v>
      </c>
      <c r="AJ224" s="125">
        <v>0</v>
      </c>
      <c r="AK224" s="125">
        <v>0</v>
      </c>
      <c r="AL224" s="125">
        <v>0</v>
      </c>
      <c r="AM224" s="125">
        <v>37120</v>
      </c>
      <c r="AN224" s="125">
        <v>0</v>
      </c>
      <c r="AO224" s="125">
        <v>0</v>
      </c>
      <c r="AP224" s="125">
        <v>0</v>
      </c>
      <c r="AQ224" s="125">
        <v>0</v>
      </c>
      <c r="AR224" s="125">
        <v>0</v>
      </c>
      <c r="AS224" s="125">
        <v>0</v>
      </c>
      <c r="AT224" s="125">
        <v>0</v>
      </c>
      <c r="AU224" s="125">
        <v>0</v>
      </c>
      <c r="AV224" s="125">
        <v>1796710.2773499999</v>
      </c>
      <c r="AW224" s="125">
        <v>386925.16489386698</v>
      </c>
      <c r="AX224" s="125">
        <v>158420</v>
      </c>
      <c r="AY224" s="125">
        <v>290539.08449704153</v>
      </c>
      <c r="AZ224" s="493">
        <v>2342055.4422438666</v>
      </c>
      <c r="BA224" s="493">
        <v>2304935.4422438666</v>
      </c>
      <c r="BB224" s="493">
        <v>4265</v>
      </c>
      <c r="BC224" s="493">
        <v>2409725</v>
      </c>
      <c r="BD224" s="493">
        <v>104789.55775613338</v>
      </c>
      <c r="BE224" s="493">
        <v>0</v>
      </c>
      <c r="BF224" s="493">
        <v>2446845</v>
      </c>
      <c r="BG224" s="125">
        <v>2446845</v>
      </c>
      <c r="BH224" s="125">
        <v>0</v>
      </c>
      <c r="BI224" s="493">
        <v>2446845</v>
      </c>
      <c r="BJ224" s="493">
        <v>2288425</v>
      </c>
      <c r="BK224" s="125">
        <v>2288425</v>
      </c>
      <c r="BL224" s="125">
        <v>4050.3097345132742</v>
      </c>
      <c r="BM224" s="125">
        <v>3970.1384083044982</v>
      </c>
      <c r="BN224" s="126">
        <v>2.01935846974701E-2</v>
      </c>
      <c r="BO224" s="126">
        <v>0</v>
      </c>
      <c r="BP224" s="125">
        <v>0</v>
      </c>
      <c r="BQ224" s="493">
        <v>2446845</v>
      </c>
      <c r="BR224" s="493">
        <v>4265</v>
      </c>
      <c r="BS224" s="493" t="s">
        <v>948</v>
      </c>
      <c r="BT224" s="493">
        <v>4330.6991150442482</v>
      </c>
      <c r="BU224" s="126">
        <v>2.0375388680548889E-2</v>
      </c>
      <c r="BV224" s="125">
        <v>0</v>
      </c>
      <c r="BW224" s="125">
        <v>2446845</v>
      </c>
      <c r="BX224" s="125">
        <v>0</v>
      </c>
      <c r="BY224" s="125">
        <v>2446845</v>
      </c>
      <c r="BZ224" s="125">
        <v>37120</v>
      </c>
      <c r="CA224" s="125">
        <v>2409725</v>
      </c>
      <c r="CB224" s="490">
        <f t="shared" si="11"/>
        <v>0</v>
      </c>
      <c r="CC224" s="490">
        <f t="shared" si="12"/>
        <v>0</v>
      </c>
      <c r="CD224" s="490">
        <f t="shared" si="13"/>
        <v>104789.55775613338</v>
      </c>
      <c r="CE224" s="490">
        <f>IF(ISERROR(VLOOKUP(A224,'20-21 Cfwds'!A:F,3,FALSE)),0,(VLOOKUP(A224,'20-21 Cfwds'!A:F,3,FALSE)))</f>
        <v>0</v>
      </c>
      <c r="CF224" s="490">
        <f>IF(ISERROR(VLOOKUP(A224,'20-21 Cfwds'!A:G,4,FALSE)),0,(VLOOKUP(A224,'20-21 Cfwds'!A:G,4,FALSE)))</f>
        <v>0</v>
      </c>
      <c r="CG224" s="490"/>
      <c r="CH224" s="490"/>
      <c r="CI224" s="531"/>
      <c r="CJ224" s="531"/>
      <c r="CK224" s="531"/>
      <c r="CL224" s="531"/>
      <c r="CM224" s="531"/>
      <c r="CN224" s="531"/>
      <c r="CO224" s="531"/>
      <c r="CP224" s="531"/>
      <c r="CQ224" s="531"/>
      <c r="CR224" s="531"/>
      <c r="CS224" s="531"/>
      <c r="CT224" s="531"/>
      <c r="CU224" s="531"/>
      <c r="CV224" s="531"/>
      <c r="CW224" s="531"/>
      <c r="CX224" s="531"/>
      <c r="CY224" s="531"/>
      <c r="CZ224" s="531"/>
      <c r="DA224" s="531"/>
      <c r="DB224" s="531"/>
      <c r="DC224" s="531"/>
      <c r="DD224" s="531"/>
      <c r="DE224" s="531"/>
      <c r="DF224" s="531"/>
      <c r="DG224" s="531"/>
      <c r="DH224" s="531"/>
      <c r="DI224" s="531"/>
      <c r="DJ224" s="531"/>
      <c r="DK224" s="531"/>
      <c r="DL224" s="531"/>
      <c r="DM224" s="531"/>
      <c r="DN224" s="531"/>
      <c r="DO224" s="531"/>
      <c r="DP224" s="531"/>
      <c r="DQ224" s="531"/>
      <c r="DR224" s="531"/>
      <c r="DS224" s="531"/>
      <c r="DT224" s="531"/>
      <c r="DU224" s="531"/>
      <c r="DV224" s="531"/>
      <c r="DW224" s="531"/>
      <c r="DX224" s="531"/>
      <c r="DY224" s="531"/>
      <c r="DZ224" s="531"/>
      <c r="EA224" s="531"/>
      <c r="EB224" s="531"/>
      <c r="EC224" s="531"/>
      <c r="ED224" s="531"/>
      <c r="EE224" s="531"/>
      <c r="EF224" s="531"/>
      <c r="EG224" s="531"/>
      <c r="EH224" s="531"/>
      <c r="EI224" s="531"/>
      <c r="EJ224" s="531"/>
      <c r="EK224" s="531"/>
      <c r="EL224" s="531"/>
      <c r="EM224" s="531"/>
      <c r="EN224" s="531"/>
      <c r="EO224" s="531"/>
      <c r="EP224" s="531"/>
      <c r="EQ224" s="531"/>
      <c r="ER224" s="531"/>
      <c r="ES224" s="531"/>
      <c r="ET224" s="531"/>
      <c r="EU224" s="531"/>
      <c r="EV224" s="531"/>
      <c r="EW224" s="531"/>
      <c r="EX224" s="531"/>
      <c r="EY224" s="531"/>
      <c r="EZ224" s="531"/>
      <c r="FA224" s="531"/>
    </row>
    <row r="225" spans="1:157" ht="15" customHeight="1">
      <c r="A225" s="486">
        <f>VLOOKUP(D225,'[18]DfE No.'!C:E,3,FALSE)</f>
        <v>303</v>
      </c>
      <c r="B225" s="486" t="str">
        <f>VLOOKUP(D225,'Adjusted Factors 22-23'!C:F,4,FALSE)</f>
        <v>Recoupment Academy</v>
      </c>
      <c r="C225" s="491">
        <v>141849</v>
      </c>
      <c r="D225" s="491">
        <v>9352927</v>
      </c>
      <c r="E225" s="492" t="s">
        <v>1408</v>
      </c>
      <c r="F225" s="332">
        <v>292</v>
      </c>
      <c r="G225" s="332">
        <v>292</v>
      </c>
      <c r="H225" s="332">
        <v>0</v>
      </c>
      <c r="I225" s="125">
        <v>928565.31147999992</v>
      </c>
      <c r="J225" s="125">
        <v>0</v>
      </c>
      <c r="K225" s="125">
        <v>0</v>
      </c>
      <c r="L225" s="125">
        <v>53110</v>
      </c>
      <c r="M225" s="125">
        <v>0</v>
      </c>
      <c r="N225" s="125">
        <v>69029.999999999942</v>
      </c>
      <c r="O225" s="125">
        <v>0</v>
      </c>
      <c r="P225" s="125">
        <v>880</v>
      </c>
      <c r="Q225" s="125">
        <v>2430.0000000000018</v>
      </c>
      <c r="R225" s="125">
        <v>45359.999999999985</v>
      </c>
      <c r="S225" s="125">
        <v>54739.999999999935</v>
      </c>
      <c r="T225" s="125">
        <v>9800</v>
      </c>
      <c r="U225" s="125">
        <v>0</v>
      </c>
      <c r="V225" s="125">
        <v>0</v>
      </c>
      <c r="W225" s="125">
        <v>0</v>
      </c>
      <c r="X225" s="125">
        <v>0</v>
      </c>
      <c r="Y225" s="125">
        <v>0</v>
      </c>
      <c r="Z225" s="125">
        <v>0</v>
      </c>
      <c r="AA225" s="125">
        <v>0</v>
      </c>
      <c r="AB225" s="125">
        <v>20214.940711462499</v>
      </c>
      <c r="AC225" s="125">
        <v>0</v>
      </c>
      <c r="AD225" s="125">
        <v>0</v>
      </c>
      <c r="AE225" s="125">
        <v>128001.72413793104</v>
      </c>
      <c r="AF225" s="125">
        <v>0</v>
      </c>
      <c r="AG225" s="125">
        <v>5994</v>
      </c>
      <c r="AH225" s="125">
        <v>0</v>
      </c>
      <c r="AI225" s="125">
        <v>121300</v>
      </c>
      <c r="AJ225" s="125">
        <v>0</v>
      </c>
      <c r="AK225" s="125">
        <v>0</v>
      </c>
      <c r="AL225" s="125">
        <v>0</v>
      </c>
      <c r="AM225" s="125">
        <v>5632</v>
      </c>
      <c r="AN225" s="125">
        <v>0</v>
      </c>
      <c r="AO225" s="125">
        <v>0</v>
      </c>
      <c r="AP225" s="125">
        <v>0</v>
      </c>
      <c r="AQ225" s="125">
        <v>0</v>
      </c>
      <c r="AR225" s="125">
        <v>0</v>
      </c>
      <c r="AS225" s="125">
        <v>0</v>
      </c>
      <c r="AT225" s="125">
        <v>0</v>
      </c>
      <c r="AU225" s="125">
        <v>0</v>
      </c>
      <c r="AV225" s="125">
        <v>928565.31147999992</v>
      </c>
      <c r="AW225" s="125">
        <v>389560.66484939342</v>
      </c>
      <c r="AX225" s="125">
        <v>126932</v>
      </c>
      <c r="AY225" s="125">
        <v>255671.84413793098</v>
      </c>
      <c r="AZ225" s="493">
        <v>1445057.9763293932</v>
      </c>
      <c r="BA225" s="493">
        <v>1439425.9763293932</v>
      </c>
      <c r="BB225" s="493">
        <v>4265</v>
      </c>
      <c r="BC225" s="493">
        <v>1245380</v>
      </c>
      <c r="BD225" s="493">
        <v>0</v>
      </c>
      <c r="BE225" s="493">
        <v>0</v>
      </c>
      <c r="BF225" s="493">
        <v>1445057.9763293932</v>
      </c>
      <c r="BG225" s="125">
        <v>1445057.9763293935</v>
      </c>
      <c r="BH225" s="125">
        <v>0</v>
      </c>
      <c r="BI225" s="493">
        <v>1251012</v>
      </c>
      <c r="BJ225" s="493">
        <v>1124080</v>
      </c>
      <c r="BK225" s="125">
        <v>1318125.9763293932</v>
      </c>
      <c r="BL225" s="125">
        <v>4514.1300559225792</v>
      </c>
      <c r="BM225" s="125">
        <v>4394.044906666667</v>
      </c>
      <c r="BN225" s="126">
        <v>2.7329067364268048E-2</v>
      </c>
      <c r="BO225" s="126">
        <v>0</v>
      </c>
      <c r="BP225" s="125">
        <v>0</v>
      </c>
      <c r="BQ225" s="493">
        <v>1445057.9763293932</v>
      </c>
      <c r="BR225" s="493">
        <v>4929.5410148266892</v>
      </c>
      <c r="BS225" s="493" t="s">
        <v>948</v>
      </c>
      <c r="BT225" s="493">
        <v>4948.8286860595654</v>
      </c>
      <c r="BU225" s="126">
        <v>2.2607736669020051E-2</v>
      </c>
      <c r="BV225" s="125">
        <v>0</v>
      </c>
      <c r="BW225" s="125">
        <v>1445057.9763293932</v>
      </c>
      <c r="BX225" s="125">
        <v>0</v>
      </c>
      <c r="BY225" s="125">
        <v>1445057.9763293932</v>
      </c>
      <c r="BZ225" s="125">
        <v>5632</v>
      </c>
      <c r="CA225" s="125">
        <v>1439425.9763293932</v>
      </c>
      <c r="CB225" s="490">
        <f t="shared" si="11"/>
        <v>0</v>
      </c>
      <c r="CC225" s="490">
        <f t="shared" si="12"/>
        <v>0</v>
      </c>
      <c r="CD225" s="490">
        <f t="shared" si="13"/>
        <v>0</v>
      </c>
      <c r="CE225" s="490">
        <f>IF(ISERROR(VLOOKUP(A225,'20-21 Cfwds'!A:F,3,FALSE)),0,(VLOOKUP(A225,'20-21 Cfwds'!A:F,3,FALSE)))</f>
        <v>0</v>
      </c>
      <c r="CF225" s="490">
        <f>IF(ISERROR(VLOOKUP(A225,'20-21 Cfwds'!A:G,4,FALSE)),0,(VLOOKUP(A225,'20-21 Cfwds'!A:G,4,FALSE)))</f>
        <v>0</v>
      </c>
      <c r="CG225" s="490"/>
      <c r="CH225" s="490"/>
      <c r="CI225" s="531"/>
      <c r="CJ225" s="531"/>
      <c r="CK225" s="531"/>
      <c r="CL225" s="531"/>
      <c r="CM225" s="531"/>
      <c r="CN225" s="531"/>
      <c r="CO225" s="531"/>
      <c r="CP225" s="531"/>
      <c r="CQ225" s="531"/>
      <c r="CR225" s="531"/>
      <c r="CS225" s="531"/>
      <c r="CT225" s="531"/>
      <c r="CU225" s="531"/>
      <c r="CV225" s="531"/>
      <c r="CW225" s="531"/>
      <c r="CX225" s="531"/>
      <c r="CY225" s="531"/>
      <c r="CZ225" s="531"/>
      <c r="DA225" s="531"/>
      <c r="DB225" s="531"/>
      <c r="DC225" s="531"/>
      <c r="DD225" s="531"/>
      <c r="DE225" s="531"/>
      <c r="DF225" s="531"/>
      <c r="DG225" s="531"/>
      <c r="DH225" s="531"/>
      <c r="DI225" s="531"/>
      <c r="DJ225" s="531"/>
      <c r="DK225" s="531"/>
      <c r="DL225" s="531"/>
      <c r="DM225" s="531"/>
      <c r="DN225" s="531"/>
      <c r="DO225" s="531"/>
      <c r="DP225" s="531"/>
      <c r="DQ225" s="531"/>
      <c r="DR225" s="531"/>
      <c r="DS225" s="531"/>
      <c r="DT225" s="531"/>
      <c r="DU225" s="531"/>
      <c r="DV225" s="531"/>
      <c r="DW225" s="531"/>
      <c r="DX225" s="531"/>
      <c r="DY225" s="531"/>
      <c r="DZ225" s="531"/>
      <c r="EA225" s="531"/>
      <c r="EB225" s="531"/>
      <c r="EC225" s="531"/>
      <c r="ED225" s="531"/>
      <c r="EE225" s="531"/>
      <c r="EF225" s="531"/>
      <c r="EG225" s="531"/>
      <c r="EH225" s="531"/>
      <c r="EI225" s="531"/>
      <c r="EJ225" s="531"/>
      <c r="EK225" s="531"/>
      <c r="EL225" s="531"/>
      <c r="EM225" s="531"/>
      <c r="EN225" s="531"/>
      <c r="EO225" s="531"/>
      <c r="EP225" s="531"/>
      <c r="EQ225" s="531"/>
      <c r="ER225" s="531"/>
      <c r="ES225" s="531"/>
      <c r="ET225" s="531"/>
      <c r="EU225" s="531"/>
      <c r="EV225" s="531"/>
      <c r="EW225" s="531"/>
      <c r="EX225" s="531"/>
      <c r="EY225" s="531"/>
      <c r="EZ225" s="531"/>
      <c r="FA225" s="531"/>
    </row>
    <row r="226" spans="1:157" ht="15" customHeight="1">
      <c r="A226" s="486">
        <f>VLOOKUP(D226,'[18]DfE No.'!C:E,3,FALSE)</f>
        <v>404</v>
      </c>
      <c r="B226" s="486" t="str">
        <f>VLOOKUP(D226,'Adjusted Factors 22-23'!C:F,4,FALSE)</f>
        <v>Recoupment Academy</v>
      </c>
      <c r="C226" s="491">
        <v>143056</v>
      </c>
      <c r="D226" s="491">
        <v>9353002</v>
      </c>
      <c r="E226" s="492" t="s">
        <v>1139</v>
      </c>
      <c r="F226" s="332">
        <v>52</v>
      </c>
      <c r="G226" s="332">
        <v>52</v>
      </c>
      <c r="H226" s="332">
        <v>0</v>
      </c>
      <c r="I226" s="125">
        <v>165360.94587999998</v>
      </c>
      <c r="J226" s="125">
        <v>0</v>
      </c>
      <c r="K226" s="125">
        <v>0</v>
      </c>
      <c r="L226" s="125">
        <v>3290.0000000000091</v>
      </c>
      <c r="M226" s="125">
        <v>0</v>
      </c>
      <c r="N226" s="125">
        <v>4130.0000000000118</v>
      </c>
      <c r="O226" s="125">
        <v>0</v>
      </c>
      <c r="P226" s="125">
        <v>0</v>
      </c>
      <c r="Q226" s="125">
        <v>550.58823529411757</v>
      </c>
      <c r="R226" s="125">
        <v>0</v>
      </c>
      <c r="S226" s="125">
        <v>0</v>
      </c>
      <c r="T226" s="125">
        <v>0</v>
      </c>
      <c r="U226" s="125">
        <v>0</v>
      </c>
      <c r="V226" s="125">
        <v>0</v>
      </c>
      <c r="W226" s="125">
        <v>0</v>
      </c>
      <c r="X226" s="125">
        <v>0</v>
      </c>
      <c r="Y226" s="125">
        <v>0</v>
      </c>
      <c r="Z226" s="125">
        <v>0</v>
      </c>
      <c r="AA226" s="125">
        <v>0</v>
      </c>
      <c r="AB226" s="125">
        <v>1875.3191489361689</v>
      </c>
      <c r="AC226" s="125">
        <v>0</v>
      </c>
      <c r="AD226" s="125">
        <v>0</v>
      </c>
      <c r="AE226" s="125">
        <v>10219.130434782606</v>
      </c>
      <c r="AF226" s="125">
        <v>0</v>
      </c>
      <c r="AG226" s="125">
        <v>3589.0000000000182</v>
      </c>
      <c r="AH226" s="125">
        <v>0</v>
      </c>
      <c r="AI226" s="125">
        <v>121300</v>
      </c>
      <c r="AJ226" s="125">
        <v>55000</v>
      </c>
      <c r="AK226" s="125">
        <v>0</v>
      </c>
      <c r="AL226" s="125">
        <v>0</v>
      </c>
      <c r="AM226" s="125">
        <v>2016.74</v>
      </c>
      <c r="AN226" s="125">
        <v>0</v>
      </c>
      <c r="AO226" s="125">
        <v>0</v>
      </c>
      <c r="AP226" s="125">
        <v>0</v>
      </c>
      <c r="AQ226" s="125">
        <v>0</v>
      </c>
      <c r="AR226" s="125">
        <v>0</v>
      </c>
      <c r="AS226" s="125">
        <v>0</v>
      </c>
      <c r="AT226" s="125">
        <v>0</v>
      </c>
      <c r="AU226" s="125">
        <v>0</v>
      </c>
      <c r="AV226" s="125">
        <v>165360.94587999998</v>
      </c>
      <c r="AW226" s="125">
        <v>23654.03781901293</v>
      </c>
      <c r="AX226" s="125">
        <v>178316.74</v>
      </c>
      <c r="AY226" s="125">
        <v>24199.544552429674</v>
      </c>
      <c r="AZ226" s="493">
        <v>367331.72369901289</v>
      </c>
      <c r="BA226" s="493">
        <v>365314.9836990129</v>
      </c>
      <c r="BB226" s="493">
        <v>4265</v>
      </c>
      <c r="BC226" s="493">
        <v>221780</v>
      </c>
      <c r="BD226" s="493">
        <v>0</v>
      </c>
      <c r="BE226" s="493">
        <v>0</v>
      </c>
      <c r="BF226" s="493">
        <v>367331.72369901289</v>
      </c>
      <c r="BG226" s="125">
        <v>367331.72369901289</v>
      </c>
      <c r="BH226" s="125">
        <v>0</v>
      </c>
      <c r="BI226" s="493">
        <v>223796.74</v>
      </c>
      <c r="BJ226" s="493">
        <v>45479.999999999993</v>
      </c>
      <c r="BK226" s="125">
        <v>189014.9836990129</v>
      </c>
      <c r="BL226" s="125">
        <v>3634.9035326733251</v>
      </c>
      <c r="BM226" s="125">
        <v>2624.3976176470592</v>
      </c>
      <c r="BN226" s="126">
        <v>0.38504299357360694</v>
      </c>
      <c r="BO226" s="126">
        <v>0</v>
      </c>
      <c r="BP226" s="125">
        <v>0</v>
      </c>
      <c r="BQ226" s="493">
        <v>367331.72369901289</v>
      </c>
      <c r="BR226" s="493">
        <v>7025.2881480579399</v>
      </c>
      <c r="BS226" s="493" t="s">
        <v>948</v>
      </c>
      <c r="BT226" s="493">
        <v>7064.0716095964017</v>
      </c>
      <c r="BU226" s="126">
        <v>0.15410839514997443</v>
      </c>
      <c r="BV226" s="125">
        <v>0</v>
      </c>
      <c r="BW226" s="125">
        <v>367331.72369901289</v>
      </c>
      <c r="BX226" s="125">
        <v>0</v>
      </c>
      <c r="BY226" s="125">
        <v>367331.72369901289</v>
      </c>
      <c r="BZ226" s="125">
        <v>2016.74</v>
      </c>
      <c r="CA226" s="125">
        <v>365314.9836990129</v>
      </c>
      <c r="CB226" s="490">
        <f t="shared" si="11"/>
        <v>0</v>
      </c>
      <c r="CC226" s="490">
        <f t="shared" si="12"/>
        <v>0</v>
      </c>
      <c r="CD226" s="490">
        <f t="shared" si="13"/>
        <v>0</v>
      </c>
      <c r="CE226" s="490">
        <f>IF(ISERROR(VLOOKUP(A226,'20-21 Cfwds'!A:F,3,FALSE)),0,(VLOOKUP(A226,'20-21 Cfwds'!A:F,3,FALSE)))</f>
        <v>0</v>
      </c>
      <c r="CF226" s="490">
        <f>IF(ISERROR(VLOOKUP(A226,'20-21 Cfwds'!A:G,4,FALSE)),0,(VLOOKUP(A226,'20-21 Cfwds'!A:G,4,FALSE)))</f>
        <v>0</v>
      </c>
      <c r="CG226" s="490"/>
      <c r="CH226" s="490"/>
      <c r="CI226" s="531"/>
      <c r="CJ226" s="531"/>
      <c r="CK226" s="531"/>
      <c r="CL226" s="531"/>
      <c r="CM226" s="531"/>
      <c r="CN226" s="531"/>
      <c r="CO226" s="531"/>
      <c r="CP226" s="531"/>
      <c r="CQ226" s="531"/>
      <c r="CR226" s="531"/>
      <c r="CS226" s="531"/>
      <c r="CT226" s="531"/>
      <c r="CU226" s="531"/>
      <c r="CV226" s="531"/>
      <c r="CW226" s="531"/>
      <c r="CX226" s="531"/>
      <c r="CY226" s="531"/>
      <c r="CZ226" s="531"/>
      <c r="DA226" s="531"/>
      <c r="DB226" s="531"/>
      <c r="DC226" s="531"/>
      <c r="DD226" s="531"/>
      <c r="DE226" s="531"/>
      <c r="DF226" s="531"/>
      <c r="DG226" s="531"/>
      <c r="DH226" s="531"/>
      <c r="DI226" s="531"/>
      <c r="DJ226" s="531"/>
      <c r="DK226" s="531"/>
      <c r="DL226" s="531"/>
      <c r="DM226" s="531"/>
      <c r="DN226" s="531"/>
      <c r="DO226" s="531"/>
      <c r="DP226" s="531"/>
      <c r="DQ226" s="531"/>
      <c r="DR226" s="531"/>
      <c r="DS226" s="531"/>
      <c r="DT226" s="531"/>
      <c r="DU226" s="531"/>
      <c r="DV226" s="531"/>
      <c r="DW226" s="531"/>
      <c r="DX226" s="531"/>
      <c r="DY226" s="531"/>
      <c r="DZ226" s="531"/>
      <c r="EA226" s="531"/>
      <c r="EB226" s="531"/>
      <c r="EC226" s="531"/>
      <c r="ED226" s="531"/>
      <c r="EE226" s="531"/>
      <c r="EF226" s="531"/>
      <c r="EG226" s="531"/>
      <c r="EH226" s="531"/>
      <c r="EI226" s="531"/>
      <c r="EJ226" s="531"/>
      <c r="EK226" s="531"/>
      <c r="EL226" s="531"/>
      <c r="EM226" s="531"/>
      <c r="EN226" s="531"/>
      <c r="EO226" s="531"/>
      <c r="EP226" s="531"/>
      <c r="EQ226" s="531"/>
      <c r="ER226" s="531"/>
      <c r="ES226" s="531"/>
      <c r="ET226" s="531"/>
      <c r="EU226" s="531"/>
      <c r="EV226" s="531"/>
      <c r="EW226" s="531"/>
      <c r="EX226" s="531"/>
      <c r="EY226" s="531"/>
      <c r="EZ226" s="531"/>
      <c r="FA226" s="531"/>
    </row>
    <row r="227" spans="1:157" ht="15" customHeight="1">
      <c r="A227" s="486">
        <f>VLOOKUP(D227,'[18]DfE No.'!C:E,3,FALSE)</f>
        <v>224</v>
      </c>
      <c r="B227" s="486" t="str">
        <f>VLOOKUP(D227,'Adjusted Factors 22-23'!C:F,4,FALSE)</f>
        <v>Recoupment Academy</v>
      </c>
      <c r="C227" s="491">
        <v>148751</v>
      </c>
      <c r="D227" s="491">
        <v>9353020</v>
      </c>
      <c r="E227" s="492" t="s">
        <v>1409</v>
      </c>
      <c r="F227" s="332">
        <v>62</v>
      </c>
      <c r="G227" s="332">
        <v>62</v>
      </c>
      <c r="H227" s="332">
        <v>0</v>
      </c>
      <c r="I227" s="125">
        <v>197161.12777999998</v>
      </c>
      <c r="J227" s="125">
        <v>0</v>
      </c>
      <c r="K227" s="125">
        <v>0</v>
      </c>
      <c r="L227" s="125">
        <v>2820</v>
      </c>
      <c r="M227" s="125">
        <v>0</v>
      </c>
      <c r="N227" s="125">
        <v>3540</v>
      </c>
      <c r="O227" s="125">
        <v>0</v>
      </c>
      <c r="P227" s="125">
        <v>0</v>
      </c>
      <c r="Q227" s="125">
        <v>0</v>
      </c>
      <c r="R227" s="125">
        <v>0</v>
      </c>
      <c r="S227" s="125">
        <v>0</v>
      </c>
      <c r="T227" s="125">
        <v>0</v>
      </c>
      <c r="U227" s="125">
        <v>0</v>
      </c>
      <c r="V227" s="125">
        <v>0</v>
      </c>
      <c r="W227" s="125">
        <v>0</v>
      </c>
      <c r="X227" s="125">
        <v>0</v>
      </c>
      <c r="Y227" s="125">
        <v>0</v>
      </c>
      <c r="Z227" s="125">
        <v>0</v>
      </c>
      <c r="AA227" s="125">
        <v>0</v>
      </c>
      <c r="AB227" s="125">
        <v>0</v>
      </c>
      <c r="AC227" s="125">
        <v>0</v>
      </c>
      <c r="AD227" s="125">
        <v>0</v>
      </c>
      <c r="AE227" s="125">
        <v>12430</v>
      </c>
      <c r="AF227" s="125">
        <v>0</v>
      </c>
      <c r="AG227" s="125">
        <v>1184.0000000000016</v>
      </c>
      <c r="AH227" s="125">
        <v>0</v>
      </c>
      <c r="AI227" s="125">
        <v>121300</v>
      </c>
      <c r="AJ227" s="125">
        <v>55000</v>
      </c>
      <c r="AK227" s="125">
        <v>0</v>
      </c>
      <c r="AL227" s="125">
        <v>0</v>
      </c>
      <c r="AM227" s="125">
        <v>7609.75</v>
      </c>
      <c r="AN227" s="125">
        <v>0</v>
      </c>
      <c r="AO227" s="125">
        <v>0</v>
      </c>
      <c r="AP227" s="125">
        <v>0</v>
      </c>
      <c r="AQ227" s="125">
        <v>0</v>
      </c>
      <c r="AR227" s="125">
        <v>0</v>
      </c>
      <c r="AS227" s="125">
        <v>0</v>
      </c>
      <c r="AT227" s="125">
        <v>0</v>
      </c>
      <c r="AU227" s="125">
        <v>0</v>
      </c>
      <c r="AV227" s="125">
        <v>197161.12777999998</v>
      </c>
      <c r="AW227" s="125">
        <v>19974</v>
      </c>
      <c r="AX227" s="125">
        <v>183909.75</v>
      </c>
      <c r="AY227" s="125">
        <v>25605.120000000003</v>
      </c>
      <c r="AZ227" s="493">
        <v>401044.87777999998</v>
      </c>
      <c r="BA227" s="493">
        <v>393435.12777999998</v>
      </c>
      <c r="BB227" s="493">
        <v>4265</v>
      </c>
      <c r="BC227" s="493">
        <v>264430</v>
      </c>
      <c r="BD227" s="493">
        <v>0</v>
      </c>
      <c r="BE227" s="493">
        <v>0</v>
      </c>
      <c r="BF227" s="493">
        <v>401044.87777999998</v>
      </c>
      <c r="BG227" s="125">
        <v>401044.87777999998</v>
      </c>
      <c r="BH227" s="125">
        <v>0</v>
      </c>
      <c r="BI227" s="493">
        <v>272039.75</v>
      </c>
      <c r="BJ227" s="493">
        <v>88130</v>
      </c>
      <c r="BK227" s="125">
        <v>217135.12777999998</v>
      </c>
      <c r="BL227" s="125">
        <v>3502.1794803225803</v>
      </c>
      <c r="BM227" s="125">
        <v>2529.4904033333337</v>
      </c>
      <c r="BN227" s="126">
        <v>0.38453954033881604</v>
      </c>
      <c r="BO227" s="126">
        <v>0</v>
      </c>
      <c r="BP227" s="125">
        <v>0</v>
      </c>
      <c r="BQ227" s="493">
        <v>401044.87777999998</v>
      </c>
      <c r="BR227" s="493">
        <v>6345.7278674193549</v>
      </c>
      <c r="BS227" s="493" t="s">
        <v>948</v>
      </c>
      <c r="BT227" s="493">
        <v>6468.4657706451608</v>
      </c>
      <c r="BU227" s="126">
        <v>0.15618714554949475</v>
      </c>
      <c r="BV227" s="125">
        <v>0</v>
      </c>
      <c r="BW227" s="125">
        <v>401044.87777999998</v>
      </c>
      <c r="BX227" s="125">
        <v>0</v>
      </c>
      <c r="BY227" s="125">
        <v>401044.87777999998</v>
      </c>
      <c r="BZ227" s="125">
        <v>7609.75</v>
      </c>
      <c r="CA227" s="125">
        <v>393435.12777999998</v>
      </c>
      <c r="CB227" s="490">
        <f t="shared" si="11"/>
        <v>0</v>
      </c>
      <c r="CC227" s="490">
        <f t="shared" si="12"/>
        <v>0</v>
      </c>
      <c r="CD227" s="490">
        <f t="shared" si="13"/>
        <v>0</v>
      </c>
      <c r="CE227" s="490">
        <f>IF(ISERROR(VLOOKUP(A227,'20-21 Cfwds'!A:F,3,FALSE)),0,(VLOOKUP(A227,'20-21 Cfwds'!A:F,3,FALSE)))</f>
        <v>31593.500000000175</v>
      </c>
      <c r="CF227" s="490">
        <f>IF(ISERROR(VLOOKUP(A227,'20-21 Cfwds'!A:G,4,FALSE)),0,(VLOOKUP(A227,'20-21 Cfwds'!A:G,4,FALSE)))</f>
        <v>21944.95</v>
      </c>
      <c r="CG227" s="490"/>
      <c r="CH227" s="490"/>
      <c r="CI227" s="531"/>
      <c r="CJ227" s="531"/>
      <c r="CK227" s="531"/>
      <c r="CL227" s="531"/>
      <c r="CM227" s="531"/>
      <c r="CN227" s="531"/>
      <c r="CO227" s="531"/>
      <c r="CP227" s="531"/>
      <c r="CQ227" s="531"/>
      <c r="CR227" s="531"/>
      <c r="CS227" s="531"/>
      <c r="CT227" s="531"/>
      <c r="CU227" s="531"/>
      <c r="CV227" s="531"/>
      <c r="CW227" s="531"/>
      <c r="CX227" s="531"/>
      <c r="CY227" s="531"/>
      <c r="CZ227" s="531"/>
      <c r="DA227" s="531"/>
      <c r="DB227" s="531"/>
      <c r="DC227" s="531"/>
      <c r="DD227" s="531"/>
      <c r="DE227" s="531"/>
      <c r="DF227" s="531"/>
      <c r="DG227" s="531"/>
      <c r="DH227" s="531"/>
      <c r="DI227" s="531"/>
      <c r="DJ227" s="531"/>
      <c r="DK227" s="531"/>
      <c r="DL227" s="531"/>
      <c r="DM227" s="531"/>
      <c r="DN227" s="531"/>
      <c r="DO227" s="531"/>
      <c r="DP227" s="531"/>
      <c r="DQ227" s="531"/>
      <c r="DR227" s="531"/>
      <c r="DS227" s="531"/>
      <c r="DT227" s="531"/>
      <c r="DU227" s="531"/>
      <c r="DV227" s="531"/>
      <c r="DW227" s="531"/>
      <c r="DX227" s="531"/>
      <c r="DY227" s="531"/>
      <c r="DZ227" s="531"/>
      <c r="EA227" s="531"/>
      <c r="EB227" s="531"/>
      <c r="EC227" s="531"/>
      <c r="ED227" s="531"/>
      <c r="EE227" s="531"/>
      <c r="EF227" s="531"/>
      <c r="EG227" s="531"/>
      <c r="EH227" s="531"/>
      <c r="EI227" s="531"/>
      <c r="EJ227" s="531"/>
      <c r="EK227" s="531"/>
      <c r="EL227" s="531"/>
      <c r="EM227" s="531"/>
      <c r="EN227" s="531"/>
      <c r="EO227" s="531"/>
      <c r="EP227" s="531"/>
      <c r="EQ227" s="531"/>
      <c r="ER227" s="531"/>
      <c r="ES227" s="531"/>
      <c r="ET227" s="531"/>
      <c r="EU227" s="531"/>
      <c r="EV227" s="531"/>
      <c r="EW227" s="531"/>
      <c r="EX227" s="531"/>
      <c r="EY227" s="531"/>
      <c r="EZ227" s="531"/>
      <c r="FA227" s="531"/>
    </row>
    <row r="228" spans="1:157" ht="15" customHeight="1">
      <c r="A228" s="486">
        <f>VLOOKUP(D228,'[18]DfE No.'!C:E,3,FALSE)</f>
        <v>441</v>
      </c>
      <c r="B228" s="486" t="str">
        <f>VLOOKUP(D228,'Adjusted Factors 22-23'!C:F,4,FALSE)</f>
        <v>Recoupment Academy</v>
      </c>
      <c r="C228" s="491">
        <v>142547</v>
      </c>
      <c r="D228" s="491">
        <v>9353025</v>
      </c>
      <c r="E228" s="492" t="s">
        <v>510</v>
      </c>
      <c r="F228" s="332">
        <v>199</v>
      </c>
      <c r="G228" s="332">
        <v>199</v>
      </c>
      <c r="H228" s="332">
        <v>0</v>
      </c>
      <c r="I228" s="125">
        <v>632823.61980999995</v>
      </c>
      <c r="J228" s="125">
        <v>0</v>
      </c>
      <c r="K228" s="125">
        <v>0</v>
      </c>
      <c r="L228" s="125">
        <v>5169.9999999999964</v>
      </c>
      <c r="M228" s="125">
        <v>0</v>
      </c>
      <c r="N228" s="125">
        <v>7670.0000000000073</v>
      </c>
      <c r="O228" s="125">
        <v>0</v>
      </c>
      <c r="P228" s="125">
        <v>442.22222222222217</v>
      </c>
      <c r="Q228" s="125">
        <v>814.09090909091174</v>
      </c>
      <c r="R228" s="125">
        <v>0</v>
      </c>
      <c r="S228" s="125">
        <v>0</v>
      </c>
      <c r="T228" s="125">
        <v>0</v>
      </c>
      <c r="U228" s="125">
        <v>0</v>
      </c>
      <c r="V228" s="125">
        <v>0</v>
      </c>
      <c r="W228" s="125">
        <v>0</v>
      </c>
      <c r="X228" s="125">
        <v>0</v>
      </c>
      <c r="Y228" s="125">
        <v>0</v>
      </c>
      <c r="Z228" s="125">
        <v>0</v>
      </c>
      <c r="AA228" s="125">
        <v>0</v>
      </c>
      <c r="AB228" s="125">
        <v>0</v>
      </c>
      <c r="AC228" s="125">
        <v>0</v>
      </c>
      <c r="AD228" s="125">
        <v>0</v>
      </c>
      <c r="AE228" s="125">
        <v>36820.818713450288</v>
      </c>
      <c r="AF228" s="125">
        <v>0</v>
      </c>
      <c r="AG228" s="125">
        <v>0</v>
      </c>
      <c r="AH228" s="125">
        <v>0</v>
      </c>
      <c r="AI228" s="125">
        <v>121300</v>
      </c>
      <c r="AJ228" s="125">
        <v>0</v>
      </c>
      <c r="AK228" s="125">
        <v>0</v>
      </c>
      <c r="AL228" s="125">
        <v>0</v>
      </c>
      <c r="AM228" s="125">
        <v>2892.8</v>
      </c>
      <c r="AN228" s="125">
        <v>0</v>
      </c>
      <c r="AO228" s="125">
        <v>0</v>
      </c>
      <c r="AP228" s="125">
        <v>0</v>
      </c>
      <c r="AQ228" s="125">
        <v>0</v>
      </c>
      <c r="AR228" s="125">
        <v>0</v>
      </c>
      <c r="AS228" s="125">
        <v>0</v>
      </c>
      <c r="AT228" s="125">
        <v>0</v>
      </c>
      <c r="AU228" s="125">
        <v>0</v>
      </c>
      <c r="AV228" s="125">
        <v>632823.61980999995</v>
      </c>
      <c r="AW228" s="125">
        <v>50917.131844763426</v>
      </c>
      <c r="AX228" s="125">
        <v>124192.8</v>
      </c>
      <c r="AY228" s="125">
        <v>53864.095279106863</v>
      </c>
      <c r="AZ228" s="493">
        <v>807933.5516547634</v>
      </c>
      <c r="BA228" s="493">
        <v>805040.75165476336</v>
      </c>
      <c r="BB228" s="493">
        <v>4265</v>
      </c>
      <c r="BC228" s="493">
        <v>848735</v>
      </c>
      <c r="BD228" s="493">
        <v>43694.248345236643</v>
      </c>
      <c r="BE228" s="493">
        <v>0</v>
      </c>
      <c r="BF228" s="493">
        <v>851627.8</v>
      </c>
      <c r="BG228" s="125">
        <v>851627.80000000016</v>
      </c>
      <c r="BH228" s="125">
        <v>0</v>
      </c>
      <c r="BI228" s="493">
        <v>851627.8</v>
      </c>
      <c r="BJ228" s="493">
        <v>727435</v>
      </c>
      <c r="BK228" s="125">
        <v>727435</v>
      </c>
      <c r="BL228" s="125">
        <v>3655.4522613065328</v>
      </c>
      <c r="BM228" s="125">
        <v>3599.6172248803828</v>
      </c>
      <c r="BN228" s="126">
        <v>1.5511381610305935E-2</v>
      </c>
      <c r="BO228" s="126">
        <v>2.9886183896940637E-3</v>
      </c>
      <c r="BP228" s="125">
        <v>2140.8185645932676</v>
      </c>
      <c r="BQ228" s="493">
        <v>853768.61856459326</v>
      </c>
      <c r="BR228" s="493">
        <v>4275.7578822341366</v>
      </c>
      <c r="BS228" s="493" t="s">
        <v>948</v>
      </c>
      <c r="BT228" s="493">
        <v>4290.294565651222</v>
      </c>
      <c r="BU228" s="126">
        <v>2.2998824684711039E-2</v>
      </c>
      <c r="BV228" s="125">
        <v>0</v>
      </c>
      <c r="BW228" s="125">
        <v>853768.61856459326</v>
      </c>
      <c r="BX228" s="125">
        <v>0</v>
      </c>
      <c r="BY228" s="125">
        <v>853768.61856459326</v>
      </c>
      <c r="BZ228" s="125">
        <v>2892.8</v>
      </c>
      <c r="CA228" s="125">
        <v>850875.81856459321</v>
      </c>
      <c r="CB228" s="490">
        <f t="shared" si="11"/>
        <v>0</v>
      </c>
      <c r="CC228" s="490">
        <f t="shared" si="12"/>
        <v>0</v>
      </c>
      <c r="CD228" s="490">
        <f t="shared" si="13"/>
        <v>43694.248345236643</v>
      </c>
      <c r="CE228" s="490">
        <f>IF(ISERROR(VLOOKUP(A228,'20-21 Cfwds'!A:F,3,FALSE)),0,(VLOOKUP(A228,'20-21 Cfwds'!A:F,3,FALSE)))</f>
        <v>0</v>
      </c>
      <c r="CF228" s="490">
        <f>IF(ISERROR(VLOOKUP(A228,'20-21 Cfwds'!A:G,4,FALSE)),0,(VLOOKUP(A228,'20-21 Cfwds'!A:G,4,FALSE)))</f>
        <v>0</v>
      </c>
      <c r="CG228" s="490"/>
      <c r="CH228" s="490"/>
      <c r="CI228" s="531"/>
      <c r="CJ228" s="531"/>
      <c r="CK228" s="531"/>
      <c r="CL228" s="531"/>
      <c r="CM228" s="531"/>
      <c r="CN228" s="531"/>
      <c r="CO228" s="531"/>
      <c r="CP228" s="531"/>
      <c r="CQ228" s="531"/>
      <c r="CR228" s="531"/>
      <c r="CS228" s="531"/>
      <c r="CT228" s="531"/>
      <c r="CU228" s="531"/>
      <c r="CV228" s="531"/>
      <c r="CW228" s="531"/>
      <c r="CX228" s="531"/>
      <c r="CY228" s="531"/>
      <c r="CZ228" s="531"/>
      <c r="DA228" s="531"/>
      <c r="DB228" s="531"/>
      <c r="DC228" s="531"/>
      <c r="DD228" s="531"/>
      <c r="DE228" s="531"/>
      <c r="DF228" s="531"/>
      <c r="DG228" s="531"/>
      <c r="DH228" s="531"/>
      <c r="DI228" s="531"/>
      <c r="DJ228" s="531"/>
      <c r="DK228" s="531"/>
      <c r="DL228" s="531"/>
      <c r="DM228" s="531"/>
      <c r="DN228" s="531"/>
      <c r="DO228" s="531"/>
      <c r="DP228" s="531"/>
      <c r="DQ228" s="531"/>
      <c r="DR228" s="531"/>
      <c r="DS228" s="531"/>
      <c r="DT228" s="531"/>
      <c r="DU228" s="531"/>
      <c r="DV228" s="531"/>
      <c r="DW228" s="531"/>
      <c r="DX228" s="531"/>
      <c r="DY228" s="531"/>
      <c r="DZ228" s="531"/>
      <c r="EA228" s="531"/>
      <c r="EB228" s="531"/>
      <c r="EC228" s="531"/>
      <c r="ED228" s="531"/>
      <c r="EE228" s="531"/>
      <c r="EF228" s="531"/>
      <c r="EG228" s="531"/>
      <c r="EH228" s="531"/>
      <c r="EI228" s="531"/>
      <c r="EJ228" s="531"/>
      <c r="EK228" s="531"/>
      <c r="EL228" s="531"/>
      <c r="EM228" s="531"/>
      <c r="EN228" s="531"/>
      <c r="EO228" s="531"/>
      <c r="EP228" s="531"/>
      <c r="EQ228" s="531"/>
      <c r="ER228" s="531"/>
      <c r="ES228" s="531"/>
      <c r="ET228" s="531"/>
      <c r="EU228" s="531"/>
      <c r="EV228" s="531"/>
      <c r="EW228" s="531"/>
      <c r="EX228" s="531"/>
      <c r="EY228" s="531"/>
      <c r="EZ228" s="531"/>
      <c r="FA228" s="531"/>
    </row>
    <row r="229" spans="1:157" ht="15" customHeight="1">
      <c r="A229" s="486">
        <f>VLOOKUP(D229,'[18]DfE No.'!C:E,3,FALSE)</f>
        <v>492</v>
      </c>
      <c r="B229" s="486" t="str">
        <f>VLOOKUP(D229,'Adjusted Factors 22-23'!C:F,4,FALSE)</f>
        <v>Recoupment Academy</v>
      </c>
      <c r="C229" s="491">
        <v>142554</v>
      </c>
      <c r="D229" s="491">
        <v>9353054</v>
      </c>
      <c r="E229" s="492" t="s">
        <v>1030</v>
      </c>
      <c r="F229" s="332">
        <v>123</v>
      </c>
      <c r="G229" s="332">
        <v>123</v>
      </c>
      <c r="H229" s="332">
        <v>0</v>
      </c>
      <c r="I229" s="125">
        <v>391142.23736999999</v>
      </c>
      <c r="J229" s="125">
        <v>0</v>
      </c>
      <c r="K229" s="125">
        <v>0</v>
      </c>
      <c r="L229" s="125">
        <v>7519.9999999999927</v>
      </c>
      <c r="M229" s="125">
        <v>0</v>
      </c>
      <c r="N229" s="125">
        <v>10619.999999999989</v>
      </c>
      <c r="O229" s="125">
        <v>0</v>
      </c>
      <c r="P229" s="125">
        <v>220.00000000000006</v>
      </c>
      <c r="Q229" s="125">
        <v>0</v>
      </c>
      <c r="R229" s="125">
        <v>0</v>
      </c>
      <c r="S229" s="125">
        <v>919.99999999999909</v>
      </c>
      <c r="T229" s="125">
        <v>0</v>
      </c>
      <c r="U229" s="125">
        <v>0</v>
      </c>
      <c r="V229" s="125">
        <v>0</v>
      </c>
      <c r="W229" s="125">
        <v>0</v>
      </c>
      <c r="X229" s="125">
        <v>0</v>
      </c>
      <c r="Y229" s="125">
        <v>0</v>
      </c>
      <c r="Z229" s="125">
        <v>0</v>
      </c>
      <c r="AA229" s="125">
        <v>0</v>
      </c>
      <c r="AB229" s="125">
        <v>0</v>
      </c>
      <c r="AC229" s="125">
        <v>0</v>
      </c>
      <c r="AD229" s="125">
        <v>0</v>
      </c>
      <c r="AE229" s="125">
        <v>34389.278350515466</v>
      </c>
      <c r="AF229" s="125">
        <v>0</v>
      </c>
      <c r="AG229" s="125">
        <v>1498.500000000003</v>
      </c>
      <c r="AH229" s="125">
        <v>0</v>
      </c>
      <c r="AI229" s="125">
        <v>121300</v>
      </c>
      <c r="AJ229" s="125">
        <v>19679.572763684901</v>
      </c>
      <c r="AK229" s="125">
        <v>0</v>
      </c>
      <c r="AL229" s="125">
        <v>0</v>
      </c>
      <c r="AM229" s="125">
        <v>2739.2</v>
      </c>
      <c r="AN229" s="125">
        <v>0</v>
      </c>
      <c r="AO229" s="125">
        <v>0</v>
      </c>
      <c r="AP229" s="125">
        <v>0</v>
      </c>
      <c r="AQ229" s="125">
        <v>0</v>
      </c>
      <c r="AR229" s="125">
        <v>0</v>
      </c>
      <c r="AS229" s="125">
        <v>0</v>
      </c>
      <c r="AT229" s="125">
        <v>0</v>
      </c>
      <c r="AU229" s="125">
        <v>0</v>
      </c>
      <c r="AV229" s="125">
        <v>391142.23736999999</v>
      </c>
      <c r="AW229" s="125">
        <v>55167.778350515451</v>
      </c>
      <c r="AX229" s="125">
        <v>143718.77276368492</v>
      </c>
      <c r="AY229" s="125">
        <v>54024.398350515461</v>
      </c>
      <c r="AZ229" s="493">
        <v>590028.78848420037</v>
      </c>
      <c r="BA229" s="493">
        <v>587289.58848420042</v>
      </c>
      <c r="BB229" s="493">
        <v>4265</v>
      </c>
      <c r="BC229" s="493">
        <v>524595</v>
      </c>
      <c r="BD229" s="493">
        <v>0</v>
      </c>
      <c r="BE229" s="493">
        <v>0</v>
      </c>
      <c r="BF229" s="493">
        <v>590028.78848420037</v>
      </c>
      <c r="BG229" s="125">
        <v>590028.78848420037</v>
      </c>
      <c r="BH229" s="125">
        <v>0</v>
      </c>
      <c r="BI229" s="493">
        <v>527334.19999999995</v>
      </c>
      <c r="BJ229" s="493">
        <v>383615.42723631504</v>
      </c>
      <c r="BK229" s="125">
        <v>446310.01572051545</v>
      </c>
      <c r="BL229" s="125">
        <v>3628.5367131749222</v>
      </c>
      <c r="BM229" s="125">
        <v>3504.9305946041877</v>
      </c>
      <c r="BN229" s="126">
        <v>3.5266352709244816E-2</v>
      </c>
      <c r="BO229" s="126">
        <v>0</v>
      </c>
      <c r="BP229" s="125">
        <v>0</v>
      </c>
      <c r="BQ229" s="493">
        <v>590028.78848420037</v>
      </c>
      <c r="BR229" s="493">
        <v>4774.7121014975646</v>
      </c>
      <c r="BS229" s="493" t="s">
        <v>948</v>
      </c>
      <c r="BT229" s="493">
        <v>4796.9820201967514</v>
      </c>
      <c r="BU229" s="126">
        <v>2.644899986062077E-2</v>
      </c>
      <c r="BV229" s="125">
        <v>0</v>
      </c>
      <c r="BW229" s="125">
        <v>590028.78848420037</v>
      </c>
      <c r="BX229" s="125">
        <v>0</v>
      </c>
      <c r="BY229" s="125">
        <v>590028.78848420037</v>
      </c>
      <c r="BZ229" s="125">
        <v>2739.2</v>
      </c>
      <c r="CA229" s="125">
        <v>587289.58848420042</v>
      </c>
      <c r="CB229" s="490">
        <f t="shared" si="11"/>
        <v>0</v>
      </c>
      <c r="CC229" s="490">
        <f t="shared" si="12"/>
        <v>0</v>
      </c>
      <c r="CD229" s="490">
        <f t="shared" si="13"/>
        <v>0</v>
      </c>
      <c r="CE229" s="490">
        <f>IF(ISERROR(VLOOKUP(A229,'20-21 Cfwds'!A:F,3,FALSE)),0,(VLOOKUP(A229,'20-21 Cfwds'!A:F,3,FALSE)))</f>
        <v>0</v>
      </c>
      <c r="CF229" s="490">
        <f>IF(ISERROR(VLOOKUP(A229,'20-21 Cfwds'!A:G,4,FALSE)),0,(VLOOKUP(A229,'20-21 Cfwds'!A:G,4,FALSE)))</f>
        <v>0</v>
      </c>
      <c r="CG229" s="490"/>
      <c r="CH229" s="490"/>
      <c r="CI229" s="531"/>
      <c r="CJ229" s="531"/>
      <c r="CK229" s="531"/>
      <c r="CL229" s="531"/>
      <c r="CM229" s="531"/>
      <c r="CN229" s="531"/>
      <c r="CO229" s="531"/>
      <c r="CP229" s="531"/>
      <c r="CQ229" s="531"/>
      <c r="CR229" s="531"/>
      <c r="CS229" s="531"/>
      <c r="CT229" s="531"/>
      <c r="CU229" s="531"/>
      <c r="CV229" s="531"/>
      <c r="CW229" s="531"/>
      <c r="CX229" s="531"/>
      <c r="CY229" s="531"/>
      <c r="CZ229" s="531"/>
      <c r="DA229" s="531"/>
      <c r="DB229" s="531"/>
      <c r="DC229" s="531"/>
      <c r="DD229" s="531"/>
      <c r="DE229" s="531"/>
      <c r="DF229" s="531"/>
      <c r="DG229" s="531"/>
      <c r="DH229" s="531"/>
      <c r="DI229" s="531"/>
      <c r="DJ229" s="531"/>
      <c r="DK229" s="531"/>
      <c r="DL229" s="531"/>
      <c r="DM229" s="531"/>
      <c r="DN229" s="531"/>
      <c r="DO229" s="531"/>
      <c r="DP229" s="531"/>
      <c r="DQ229" s="531"/>
      <c r="DR229" s="531"/>
      <c r="DS229" s="531"/>
      <c r="DT229" s="531"/>
      <c r="DU229" s="531"/>
      <c r="DV229" s="531"/>
      <c r="DW229" s="531"/>
      <c r="DX229" s="531"/>
      <c r="DY229" s="531"/>
      <c r="DZ229" s="531"/>
      <c r="EA229" s="531"/>
      <c r="EB229" s="531"/>
      <c r="EC229" s="531"/>
      <c r="ED229" s="531"/>
      <c r="EE229" s="531"/>
      <c r="EF229" s="531"/>
      <c r="EG229" s="531"/>
      <c r="EH229" s="531"/>
      <c r="EI229" s="531"/>
      <c r="EJ229" s="531"/>
      <c r="EK229" s="531"/>
      <c r="EL229" s="531"/>
      <c r="EM229" s="531"/>
      <c r="EN229" s="531"/>
      <c r="EO229" s="531"/>
      <c r="EP229" s="531"/>
      <c r="EQ229" s="531"/>
      <c r="ER229" s="531"/>
      <c r="ES229" s="531"/>
      <c r="ET229" s="531"/>
      <c r="EU229" s="531"/>
      <c r="EV229" s="531"/>
      <c r="EW229" s="531"/>
      <c r="EX229" s="531"/>
      <c r="EY229" s="531"/>
      <c r="EZ229" s="531"/>
      <c r="FA229" s="531"/>
    </row>
    <row r="230" spans="1:157" ht="15" customHeight="1">
      <c r="A230" s="486">
        <f>VLOOKUP(D230,'[18]DfE No.'!C:E,3,FALSE)</f>
        <v>514</v>
      </c>
      <c r="B230" s="486" t="str">
        <f>VLOOKUP(D230,'Adjusted Factors 22-23'!C:F,4,FALSE)</f>
        <v>Recoupment Academy</v>
      </c>
      <c r="C230" s="491">
        <v>142562</v>
      </c>
      <c r="D230" s="491">
        <v>9353062</v>
      </c>
      <c r="E230" s="492" t="s">
        <v>1031</v>
      </c>
      <c r="F230" s="332">
        <v>248</v>
      </c>
      <c r="G230" s="332">
        <v>248</v>
      </c>
      <c r="H230" s="332">
        <v>0</v>
      </c>
      <c r="I230" s="125">
        <v>788644.51111999992</v>
      </c>
      <c r="J230" s="125">
        <v>0</v>
      </c>
      <c r="K230" s="125">
        <v>0</v>
      </c>
      <c r="L230" s="125">
        <v>16450.000000000058</v>
      </c>
      <c r="M230" s="125">
        <v>0</v>
      </c>
      <c r="N230" s="125">
        <v>21240.000000000051</v>
      </c>
      <c r="O230" s="125">
        <v>0</v>
      </c>
      <c r="P230" s="125">
        <v>220.00000000000006</v>
      </c>
      <c r="Q230" s="125">
        <v>810.00000000000091</v>
      </c>
      <c r="R230" s="125">
        <v>0</v>
      </c>
      <c r="S230" s="125">
        <v>0</v>
      </c>
      <c r="T230" s="125">
        <v>0</v>
      </c>
      <c r="U230" s="125">
        <v>0</v>
      </c>
      <c r="V230" s="125">
        <v>0</v>
      </c>
      <c r="W230" s="125">
        <v>0</v>
      </c>
      <c r="X230" s="125">
        <v>0</v>
      </c>
      <c r="Y230" s="125">
        <v>0</v>
      </c>
      <c r="Z230" s="125">
        <v>0</v>
      </c>
      <c r="AA230" s="125">
        <v>0</v>
      </c>
      <c r="AB230" s="125">
        <v>1303.4418604651164</v>
      </c>
      <c r="AC230" s="125">
        <v>0</v>
      </c>
      <c r="AD230" s="125">
        <v>0</v>
      </c>
      <c r="AE230" s="125">
        <v>44248.421052631573</v>
      </c>
      <c r="AF230" s="125">
        <v>0</v>
      </c>
      <c r="AG230" s="125">
        <v>1036.0000000000095</v>
      </c>
      <c r="AH230" s="125">
        <v>0</v>
      </c>
      <c r="AI230" s="125">
        <v>121300</v>
      </c>
      <c r="AJ230" s="125">
        <v>0</v>
      </c>
      <c r="AK230" s="125">
        <v>0</v>
      </c>
      <c r="AL230" s="125">
        <v>0</v>
      </c>
      <c r="AM230" s="125">
        <v>3276.8</v>
      </c>
      <c r="AN230" s="125">
        <v>0</v>
      </c>
      <c r="AO230" s="125">
        <v>0</v>
      </c>
      <c r="AP230" s="125">
        <v>0</v>
      </c>
      <c r="AQ230" s="125">
        <v>0</v>
      </c>
      <c r="AR230" s="125">
        <v>0</v>
      </c>
      <c r="AS230" s="125">
        <v>0</v>
      </c>
      <c r="AT230" s="125">
        <v>0</v>
      </c>
      <c r="AU230" s="125">
        <v>0</v>
      </c>
      <c r="AV230" s="125">
        <v>788644.51111999992</v>
      </c>
      <c r="AW230" s="125">
        <v>85307.862913096804</v>
      </c>
      <c r="AX230" s="125">
        <v>124576.8</v>
      </c>
      <c r="AY230" s="125">
        <v>73603.541052631626</v>
      </c>
      <c r="AZ230" s="493">
        <v>998529.17403309676</v>
      </c>
      <c r="BA230" s="493">
        <v>995252.37403309671</v>
      </c>
      <c r="BB230" s="493">
        <v>4265</v>
      </c>
      <c r="BC230" s="493">
        <v>1057720</v>
      </c>
      <c r="BD230" s="493">
        <v>62467.625966903288</v>
      </c>
      <c r="BE230" s="493">
        <v>0</v>
      </c>
      <c r="BF230" s="493">
        <v>1060996.8</v>
      </c>
      <c r="BG230" s="125">
        <v>1060996.7999999998</v>
      </c>
      <c r="BH230" s="125">
        <v>0</v>
      </c>
      <c r="BI230" s="493">
        <v>1060996.8</v>
      </c>
      <c r="BJ230" s="493">
        <v>936420</v>
      </c>
      <c r="BK230" s="125">
        <v>936420</v>
      </c>
      <c r="BL230" s="125">
        <v>3775.8870967741937</v>
      </c>
      <c r="BM230" s="125">
        <v>3570.4522613065328</v>
      </c>
      <c r="BN230" s="126">
        <v>5.7537482770456151E-2</v>
      </c>
      <c r="BO230" s="126">
        <v>0</v>
      </c>
      <c r="BP230" s="125">
        <v>0</v>
      </c>
      <c r="BQ230" s="493">
        <v>1060996.8</v>
      </c>
      <c r="BR230" s="493">
        <v>4265</v>
      </c>
      <c r="BS230" s="493" t="s">
        <v>948</v>
      </c>
      <c r="BT230" s="493">
        <v>4278.2129032258063</v>
      </c>
      <c r="BU230" s="126">
        <v>1.9479858792340377E-2</v>
      </c>
      <c r="BV230" s="125">
        <v>0</v>
      </c>
      <c r="BW230" s="125">
        <v>1060996.8</v>
      </c>
      <c r="BX230" s="125">
        <v>0</v>
      </c>
      <c r="BY230" s="125">
        <v>1060996.8</v>
      </c>
      <c r="BZ230" s="125">
        <v>3276.8</v>
      </c>
      <c r="CA230" s="125">
        <v>1057720</v>
      </c>
      <c r="CB230" s="490">
        <f t="shared" si="11"/>
        <v>0</v>
      </c>
      <c r="CC230" s="490">
        <f t="shared" si="12"/>
        <v>0</v>
      </c>
      <c r="CD230" s="490">
        <f t="shared" si="13"/>
        <v>62467.625966903288</v>
      </c>
      <c r="CE230" s="490">
        <f>IF(ISERROR(VLOOKUP(A230,'20-21 Cfwds'!A:F,3,FALSE)),0,(VLOOKUP(A230,'20-21 Cfwds'!A:F,3,FALSE)))</f>
        <v>0</v>
      </c>
      <c r="CF230" s="490">
        <f>IF(ISERROR(VLOOKUP(A230,'20-21 Cfwds'!A:G,4,FALSE)),0,(VLOOKUP(A230,'20-21 Cfwds'!A:G,4,FALSE)))</f>
        <v>0</v>
      </c>
      <c r="CG230" s="490"/>
      <c r="CH230" s="490"/>
      <c r="CI230" s="531"/>
      <c r="CJ230" s="531"/>
      <c r="CK230" s="531"/>
      <c r="CL230" s="531"/>
      <c r="CM230" s="531"/>
      <c r="CN230" s="531"/>
      <c r="CO230" s="531"/>
      <c r="CP230" s="531"/>
      <c r="CQ230" s="531"/>
      <c r="CR230" s="531"/>
      <c r="CS230" s="531"/>
      <c r="CT230" s="531"/>
      <c r="CU230" s="531"/>
      <c r="CV230" s="531"/>
      <c r="CW230" s="531"/>
      <c r="CX230" s="531"/>
      <c r="CY230" s="531"/>
      <c r="CZ230" s="531"/>
      <c r="DA230" s="531"/>
      <c r="DB230" s="531"/>
      <c r="DC230" s="531"/>
      <c r="DD230" s="531"/>
      <c r="DE230" s="531"/>
      <c r="DF230" s="531"/>
      <c r="DG230" s="531"/>
      <c r="DH230" s="531"/>
      <c r="DI230" s="531"/>
      <c r="DJ230" s="531"/>
      <c r="DK230" s="531"/>
      <c r="DL230" s="531"/>
      <c r="DM230" s="531"/>
      <c r="DN230" s="531"/>
      <c r="DO230" s="531"/>
      <c r="DP230" s="531"/>
      <c r="DQ230" s="531"/>
      <c r="DR230" s="531"/>
      <c r="DS230" s="531"/>
      <c r="DT230" s="531"/>
      <c r="DU230" s="531"/>
      <c r="DV230" s="531"/>
      <c r="DW230" s="531"/>
      <c r="DX230" s="531"/>
      <c r="DY230" s="531"/>
      <c r="DZ230" s="531"/>
      <c r="EA230" s="531"/>
      <c r="EB230" s="531"/>
      <c r="EC230" s="531"/>
      <c r="ED230" s="531"/>
      <c r="EE230" s="531"/>
      <c r="EF230" s="531"/>
      <c r="EG230" s="531"/>
      <c r="EH230" s="531"/>
      <c r="EI230" s="531"/>
      <c r="EJ230" s="531"/>
      <c r="EK230" s="531"/>
      <c r="EL230" s="531"/>
      <c r="EM230" s="531"/>
      <c r="EN230" s="531"/>
      <c r="EO230" s="531"/>
      <c r="EP230" s="531"/>
      <c r="EQ230" s="531"/>
      <c r="ER230" s="531"/>
      <c r="ES230" s="531"/>
      <c r="ET230" s="531"/>
      <c r="EU230" s="531"/>
      <c r="EV230" s="531"/>
      <c r="EW230" s="531"/>
      <c r="EX230" s="531"/>
      <c r="EY230" s="531"/>
      <c r="EZ230" s="531"/>
      <c r="FA230" s="531"/>
    </row>
    <row r="231" spans="1:157" ht="15" customHeight="1">
      <c r="A231" s="486">
        <f>VLOOKUP(D231,'[18]DfE No.'!C:E,3,FALSE)</f>
        <v>20</v>
      </c>
      <c r="B231" s="486" t="str">
        <f>VLOOKUP(D231,'Adjusted Factors 22-23'!C:F,4,FALSE)</f>
        <v>Recoupment Academy</v>
      </c>
      <c r="C231" s="491">
        <v>146148</v>
      </c>
      <c r="D231" s="491">
        <v>9353081</v>
      </c>
      <c r="E231" s="492" t="s">
        <v>1140</v>
      </c>
      <c r="F231" s="332">
        <v>36</v>
      </c>
      <c r="G231" s="332">
        <v>36</v>
      </c>
      <c r="H231" s="332">
        <v>0</v>
      </c>
      <c r="I231" s="125">
        <v>114480.65483999999</v>
      </c>
      <c r="J231" s="125">
        <v>0</v>
      </c>
      <c r="K231" s="125">
        <v>0</v>
      </c>
      <c r="L231" s="125">
        <v>3759.9999999999959</v>
      </c>
      <c r="M231" s="125">
        <v>0</v>
      </c>
      <c r="N231" s="125">
        <v>4719.9999999999945</v>
      </c>
      <c r="O231" s="125">
        <v>0</v>
      </c>
      <c r="P231" s="125">
        <v>879.99999999999898</v>
      </c>
      <c r="Q231" s="125">
        <v>0</v>
      </c>
      <c r="R231" s="125">
        <v>0</v>
      </c>
      <c r="S231" s="125">
        <v>460.0000000000004</v>
      </c>
      <c r="T231" s="125">
        <v>0</v>
      </c>
      <c r="U231" s="125">
        <v>0</v>
      </c>
      <c r="V231" s="125">
        <v>0</v>
      </c>
      <c r="W231" s="125">
        <v>0</v>
      </c>
      <c r="X231" s="125">
        <v>0</v>
      </c>
      <c r="Y231" s="125">
        <v>0</v>
      </c>
      <c r="Z231" s="125">
        <v>0</v>
      </c>
      <c r="AA231" s="125">
        <v>0</v>
      </c>
      <c r="AB231" s="125">
        <v>677.99999999999932</v>
      </c>
      <c r="AC231" s="125">
        <v>0</v>
      </c>
      <c r="AD231" s="125">
        <v>0</v>
      </c>
      <c r="AE231" s="125">
        <v>16641.818181818184</v>
      </c>
      <c r="AF231" s="125">
        <v>0</v>
      </c>
      <c r="AG231" s="125">
        <v>0</v>
      </c>
      <c r="AH231" s="125">
        <v>0</v>
      </c>
      <c r="AI231" s="125">
        <v>121300</v>
      </c>
      <c r="AJ231" s="125">
        <v>55000</v>
      </c>
      <c r="AK231" s="125">
        <v>0</v>
      </c>
      <c r="AL231" s="125">
        <v>0</v>
      </c>
      <c r="AM231" s="125">
        <v>1013.76</v>
      </c>
      <c r="AN231" s="125">
        <v>0</v>
      </c>
      <c r="AO231" s="125">
        <v>0</v>
      </c>
      <c r="AP231" s="125">
        <v>0</v>
      </c>
      <c r="AQ231" s="125">
        <v>0</v>
      </c>
      <c r="AR231" s="125">
        <v>0</v>
      </c>
      <c r="AS231" s="125">
        <v>0</v>
      </c>
      <c r="AT231" s="125">
        <v>0</v>
      </c>
      <c r="AU231" s="125">
        <v>0</v>
      </c>
      <c r="AV231" s="125">
        <v>114480.65483999999</v>
      </c>
      <c r="AW231" s="125">
        <v>27139.818181818173</v>
      </c>
      <c r="AX231" s="125">
        <v>177313.76</v>
      </c>
      <c r="AY231" s="125">
        <v>31546.938181818179</v>
      </c>
      <c r="AZ231" s="493">
        <v>318934.23302181816</v>
      </c>
      <c r="BA231" s="493">
        <v>317920.47302181815</v>
      </c>
      <c r="BB231" s="493">
        <v>4265</v>
      </c>
      <c r="BC231" s="493">
        <v>153540</v>
      </c>
      <c r="BD231" s="493">
        <v>0</v>
      </c>
      <c r="BE231" s="493">
        <v>0</v>
      </c>
      <c r="BF231" s="493">
        <v>318934.23302181816</v>
      </c>
      <c r="BG231" s="125">
        <v>318934.23302181822</v>
      </c>
      <c r="BH231" s="125">
        <v>0</v>
      </c>
      <c r="BI231" s="493">
        <v>154553.76</v>
      </c>
      <c r="BJ231" s="493">
        <v>-22759.999999999989</v>
      </c>
      <c r="BK231" s="125">
        <v>141620.47302181815</v>
      </c>
      <c r="BL231" s="125">
        <v>3933.9020283838377</v>
      </c>
      <c r="BM231" s="125">
        <v>3344.960316666667</v>
      </c>
      <c r="BN231" s="126">
        <v>0.17606837031300424</v>
      </c>
      <c r="BO231" s="126">
        <v>0</v>
      </c>
      <c r="BP231" s="125">
        <v>0</v>
      </c>
      <c r="BQ231" s="493">
        <v>318934.23302181816</v>
      </c>
      <c r="BR231" s="493">
        <v>8831.1242506060589</v>
      </c>
      <c r="BS231" s="493" t="s">
        <v>948</v>
      </c>
      <c r="BT231" s="493">
        <v>8859.2842506060606</v>
      </c>
      <c r="BU231" s="126">
        <v>7.1211284048737111E-2</v>
      </c>
      <c r="BV231" s="125">
        <v>0</v>
      </c>
      <c r="BW231" s="125">
        <v>318934.23302181816</v>
      </c>
      <c r="BX231" s="125">
        <v>0</v>
      </c>
      <c r="BY231" s="125">
        <v>318934.23302181816</v>
      </c>
      <c r="BZ231" s="125">
        <v>1013.76</v>
      </c>
      <c r="CA231" s="125">
        <v>317920.47302181815</v>
      </c>
      <c r="CB231" s="490">
        <f t="shared" si="11"/>
        <v>0</v>
      </c>
      <c r="CC231" s="490">
        <f t="shared" si="12"/>
        <v>0</v>
      </c>
      <c r="CD231" s="490">
        <f t="shared" si="13"/>
        <v>0</v>
      </c>
      <c r="CE231" s="490">
        <f>IF(ISERROR(VLOOKUP(A231,'20-21 Cfwds'!A:F,3,FALSE)),0,(VLOOKUP(A231,'20-21 Cfwds'!A:F,3,FALSE)))</f>
        <v>0</v>
      </c>
      <c r="CF231" s="490">
        <f>IF(ISERROR(VLOOKUP(A231,'20-21 Cfwds'!A:G,4,FALSE)),0,(VLOOKUP(A231,'20-21 Cfwds'!A:G,4,FALSE)))</f>
        <v>0</v>
      </c>
      <c r="CG231" s="490"/>
      <c r="CH231" s="490"/>
      <c r="CI231" s="531"/>
      <c r="CJ231" s="531"/>
      <c r="CK231" s="531"/>
      <c r="CL231" s="531"/>
      <c r="CM231" s="531"/>
      <c r="CN231" s="531"/>
      <c r="CO231" s="531"/>
      <c r="CP231" s="531"/>
      <c r="CQ231" s="531"/>
      <c r="CR231" s="531"/>
      <c r="CS231" s="531"/>
      <c r="CT231" s="531"/>
      <c r="CU231" s="531"/>
      <c r="CV231" s="531"/>
      <c r="CW231" s="531"/>
      <c r="CX231" s="531"/>
      <c r="CY231" s="531"/>
      <c r="CZ231" s="531"/>
      <c r="DA231" s="531"/>
      <c r="DB231" s="531"/>
      <c r="DC231" s="531"/>
      <c r="DD231" s="531"/>
      <c r="DE231" s="531"/>
      <c r="DF231" s="531"/>
      <c r="DG231" s="531"/>
      <c r="DH231" s="531"/>
      <c r="DI231" s="531"/>
      <c r="DJ231" s="531"/>
      <c r="DK231" s="531"/>
      <c r="DL231" s="531"/>
      <c r="DM231" s="531"/>
      <c r="DN231" s="531"/>
      <c r="DO231" s="531"/>
      <c r="DP231" s="531"/>
      <c r="DQ231" s="531"/>
      <c r="DR231" s="531"/>
      <c r="DS231" s="531"/>
      <c r="DT231" s="531"/>
      <c r="DU231" s="531"/>
      <c r="DV231" s="531"/>
      <c r="DW231" s="531"/>
      <c r="DX231" s="531"/>
      <c r="DY231" s="531"/>
      <c r="DZ231" s="531"/>
      <c r="EA231" s="531"/>
      <c r="EB231" s="531"/>
      <c r="EC231" s="531"/>
      <c r="ED231" s="531"/>
      <c r="EE231" s="531"/>
      <c r="EF231" s="531"/>
      <c r="EG231" s="531"/>
      <c r="EH231" s="531"/>
      <c r="EI231" s="531"/>
      <c r="EJ231" s="531"/>
      <c r="EK231" s="531"/>
      <c r="EL231" s="531"/>
      <c r="EM231" s="531"/>
      <c r="EN231" s="531"/>
      <c r="EO231" s="531"/>
      <c r="EP231" s="531"/>
      <c r="EQ231" s="531"/>
      <c r="ER231" s="531"/>
      <c r="ES231" s="531"/>
      <c r="ET231" s="531"/>
      <c r="EU231" s="531"/>
      <c r="EV231" s="531"/>
      <c r="EW231" s="531"/>
      <c r="EX231" s="531"/>
      <c r="EY231" s="531"/>
      <c r="EZ231" s="531"/>
      <c r="FA231" s="531"/>
    </row>
    <row r="232" spans="1:157" ht="15" customHeight="1">
      <c r="A232" s="486">
        <f>VLOOKUP(D232,'[18]DfE No.'!C:E,3,FALSE)</f>
        <v>26</v>
      </c>
      <c r="B232" s="486" t="str">
        <f>VLOOKUP(D232,'Adjusted Factors 22-23'!C:F,4,FALSE)</f>
        <v>Recoupment Academy</v>
      </c>
      <c r="C232" s="491">
        <v>146234</v>
      </c>
      <c r="D232" s="491">
        <v>9353084</v>
      </c>
      <c r="E232" s="492" t="s">
        <v>1141</v>
      </c>
      <c r="F232" s="332">
        <v>77</v>
      </c>
      <c r="G232" s="332">
        <v>77</v>
      </c>
      <c r="H232" s="332">
        <v>0</v>
      </c>
      <c r="I232" s="125">
        <v>244861.40062999999</v>
      </c>
      <c r="J232" s="125">
        <v>0</v>
      </c>
      <c r="K232" s="125">
        <v>0</v>
      </c>
      <c r="L232" s="125">
        <v>7050.0000000000073</v>
      </c>
      <c r="M232" s="125">
        <v>0</v>
      </c>
      <c r="N232" s="125">
        <v>8850.0000000000091</v>
      </c>
      <c r="O232" s="125">
        <v>0</v>
      </c>
      <c r="P232" s="125">
        <v>440.00000000000051</v>
      </c>
      <c r="Q232" s="125">
        <v>270.00000000000028</v>
      </c>
      <c r="R232" s="125">
        <v>0</v>
      </c>
      <c r="S232" s="125">
        <v>0</v>
      </c>
      <c r="T232" s="125">
        <v>0</v>
      </c>
      <c r="U232" s="125">
        <v>0</v>
      </c>
      <c r="V232" s="125">
        <v>0</v>
      </c>
      <c r="W232" s="125">
        <v>0</v>
      </c>
      <c r="X232" s="125">
        <v>0</v>
      </c>
      <c r="Y232" s="125">
        <v>0</v>
      </c>
      <c r="Z232" s="125">
        <v>0</v>
      </c>
      <c r="AA232" s="125">
        <v>0</v>
      </c>
      <c r="AB232" s="125">
        <v>679.765625</v>
      </c>
      <c r="AC232" s="125">
        <v>0</v>
      </c>
      <c r="AD232" s="125">
        <v>0</v>
      </c>
      <c r="AE232" s="125">
        <v>19171.694915254237</v>
      </c>
      <c r="AF232" s="125">
        <v>0</v>
      </c>
      <c r="AG232" s="125">
        <v>2201.4999999999995</v>
      </c>
      <c r="AH232" s="125">
        <v>0</v>
      </c>
      <c r="AI232" s="125">
        <v>121300</v>
      </c>
      <c r="AJ232" s="125">
        <v>53457.943925233638</v>
      </c>
      <c r="AK232" s="125">
        <v>0</v>
      </c>
      <c r="AL232" s="125">
        <v>0</v>
      </c>
      <c r="AM232" s="125">
        <v>839.68</v>
      </c>
      <c r="AN232" s="125">
        <v>0</v>
      </c>
      <c r="AO232" s="125">
        <v>0</v>
      </c>
      <c r="AP232" s="125">
        <v>0</v>
      </c>
      <c r="AQ232" s="125">
        <v>0</v>
      </c>
      <c r="AR232" s="125">
        <v>0</v>
      </c>
      <c r="AS232" s="125">
        <v>0</v>
      </c>
      <c r="AT232" s="125">
        <v>0</v>
      </c>
      <c r="AU232" s="125">
        <v>0</v>
      </c>
      <c r="AV232" s="125">
        <v>244861.40062999999</v>
      </c>
      <c r="AW232" s="125">
        <v>38662.960540254251</v>
      </c>
      <c r="AX232" s="125">
        <v>175597.62392523364</v>
      </c>
      <c r="AY232" s="125">
        <v>37471.814915254246</v>
      </c>
      <c r="AZ232" s="493">
        <v>459121.98509548791</v>
      </c>
      <c r="BA232" s="493">
        <v>458282.30509548791</v>
      </c>
      <c r="BB232" s="493">
        <v>4265</v>
      </c>
      <c r="BC232" s="493">
        <v>328405</v>
      </c>
      <c r="BD232" s="493">
        <v>0</v>
      </c>
      <c r="BE232" s="493">
        <v>0</v>
      </c>
      <c r="BF232" s="493">
        <v>459121.98509548791</v>
      </c>
      <c r="BG232" s="125">
        <v>459121.98509548791</v>
      </c>
      <c r="BH232" s="125">
        <v>0</v>
      </c>
      <c r="BI232" s="493">
        <v>329244.68</v>
      </c>
      <c r="BJ232" s="493">
        <v>153647.05607476635</v>
      </c>
      <c r="BK232" s="125">
        <v>283524.36117025424</v>
      </c>
      <c r="BL232" s="125">
        <v>3682.1345606526525</v>
      </c>
      <c r="BM232" s="125">
        <v>3556.6937672502308</v>
      </c>
      <c r="BN232" s="126">
        <v>3.5268932781751132E-2</v>
      </c>
      <c r="BO232" s="126">
        <v>0</v>
      </c>
      <c r="BP232" s="125">
        <v>0</v>
      </c>
      <c r="BQ232" s="493">
        <v>459121.98509548791</v>
      </c>
      <c r="BR232" s="493">
        <v>5951.7182479933499</v>
      </c>
      <c r="BS232" s="493" t="s">
        <v>948</v>
      </c>
      <c r="BT232" s="493">
        <v>5962.6231830582847</v>
      </c>
      <c r="BU232" s="126">
        <v>-1.115715980244214E-2</v>
      </c>
      <c r="BV232" s="125">
        <v>0</v>
      </c>
      <c r="BW232" s="125">
        <v>459121.98509548791</v>
      </c>
      <c r="BX232" s="125">
        <v>0</v>
      </c>
      <c r="BY232" s="125">
        <v>459121.98509548791</v>
      </c>
      <c r="BZ232" s="125">
        <v>839.68</v>
      </c>
      <c r="CA232" s="125">
        <v>458282.30509548791</v>
      </c>
      <c r="CB232" s="490">
        <f t="shared" si="11"/>
        <v>0</v>
      </c>
      <c r="CC232" s="490">
        <f t="shared" si="12"/>
        <v>0</v>
      </c>
      <c r="CD232" s="490">
        <f t="shared" si="13"/>
        <v>0</v>
      </c>
      <c r="CE232" s="490">
        <f>IF(ISERROR(VLOOKUP(A232,'20-21 Cfwds'!A:F,3,FALSE)),0,(VLOOKUP(A232,'20-21 Cfwds'!A:F,3,FALSE)))</f>
        <v>0</v>
      </c>
      <c r="CF232" s="490">
        <f>IF(ISERROR(VLOOKUP(A232,'20-21 Cfwds'!A:G,4,FALSE)),0,(VLOOKUP(A232,'20-21 Cfwds'!A:G,4,FALSE)))</f>
        <v>0</v>
      </c>
      <c r="CG232" s="490"/>
      <c r="CH232" s="490"/>
      <c r="CI232" s="531"/>
      <c r="CJ232" s="531"/>
      <c r="CK232" s="531"/>
      <c r="CL232" s="531"/>
      <c r="CM232" s="531"/>
      <c r="CN232" s="531"/>
      <c r="CO232" s="531"/>
      <c r="CP232" s="531"/>
      <c r="CQ232" s="531"/>
      <c r="CR232" s="531"/>
      <c r="CS232" s="531"/>
      <c r="CT232" s="531"/>
      <c r="CU232" s="531"/>
      <c r="CV232" s="531"/>
      <c r="CW232" s="531"/>
      <c r="CX232" s="531"/>
      <c r="CY232" s="531"/>
      <c r="CZ232" s="531"/>
      <c r="DA232" s="531"/>
      <c r="DB232" s="531"/>
      <c r="DC232" s="531"/>
      <c r="DD232" s="531"/>
      <c r="DE232" s="531"/>
      <c r="DF232" s="531"/>
      <c r="DG232" s="531"/>
      <c r="DH232" s="531"/>
      <c r="DI232" s="531"/>
      <c r="DJ232" s="531"/>
      <c r="DK232" s="531"/>
      <c r="DL232" s="531"/>
      <c r="DM232" s="531"/>
      <c r="DN232" s="531"/>
      <c r="DO232" s="531"/>
      <c r="DP232" s="531"/>
      <c r="DQ232" s="531"/>
      <c r="DR232" s="531"/>
      <c r="DS232" s="531"/>
      <c r="DT232" s="531"/>
      <c r="DU232" s="531"/>
      <c r="DV232" s="531"/>
      <c r="DW232" s="531"/>
      <c r="DX232" s="531"/>
      <c r="DY232" s="531"/>
      <c r="DZ232" s="531"/>
      <c r="EA232" s="531"/>
      <c r="EB232" s="531"/>
      <c r="EC232" s="531"/>
      <c r="ED232" s="531"/>
      <c r="EE232" s="531"/>
      <c r="EF232" s="531"/>
      <c r="EG232" s="531"/>
      <c r="EH232" s="531"/>
      <c r="EI232" s="531"/>
      <c r="EJ232" s="531"/>
      <c r="EK232" s="531"/>
      <c r="EL232" s="531"/>
      <c r="EM232" s="531"/>
      <c r="EN232" s="531"/>
      <c r="EO232" s="531"/>
      <c r="EP232" s="531"/>
      <c r="EQ232" s="531"/>
      <c r="ER232" s="531"/>
      <c r="ES232" s="531"/>
      <c r="ET232" s="531"/>
      <c r="EU232" s="531"/>
      <c r="EV232" s="531"/>
      <c r="EW232" s="531"/>
      <c r="EX232" s="531"/>
      <c r="EY232" s="531"/>
      <c r="EZ232" s="531"/>
      <c r="FA232" s="531"/>
    </row>
    <row r="233" spans="1:157" ht="15" customHeight="1">
      <c r="A233" s="486">
        <f>VLOOKUP(D233,'[18]DfE No.'!C:E,3,FALSE)</f>
        <v>36</v>
      </c>
      <c r="B233" s="486" t="str">
        <f>VLOOKUP(D233,'Adjusted Factors 22-23'!C:F,4,FALSE)</f>
        <v>Recoupment Academy</v>
      </c>
      <c r="C233" s="491">
        <v>145696</v>
      </c>
      <c r="D233" s="491">
        <v>9353089</v>
      </c>
      <c r="E233" s="492" t="s">
        <v>1142</v>
      </c>
      <c r="F233" s="332">
        <v>118</v>
      </c>
      <c r="G233" s="332">
        <v>118</v>
      </c>
      <c r="H233" s="332">
        <v>0</v>
      </c>
      <c r="I233" s="125">
        <v>375242.14641999995</v>
      </c>
      <c r="J233" s="125">
        <v>0</v>
      </c>
      <c r="K233" s="125">
        <v>0</v>
      </c>
      <c r="L233" s="125">
        <v>8460.0000000000036</v>
      </c>
      <c r="M233" s="125">
        <v>0</v>
      </c>
      <c r="N233" s="125">
        <v>14160.000000000029</v>
      </c>
      <c r="O233" s="125">
        <v>0</v>
      </c>
      <c r="P233" s="125">
        <v>2639.9999999999927</v>
      </c>
      <c r="Q233" s="125">
        <v>0</v>
      </c>
      <c r="R233" s="125">
        <v>0</v>
      </c>
      <c r="S233" s="125">
        <v>0</v>
      </c>
      <c r="T233" s="125">
        <v>0</v>
      </c>
      <c r="U233" s="125">
        <v>0</v>
      </c>
      <c r="V233" s="125">
        <v>0</v>
      </c>
      <c r="W233" s="125">
        <v>0</v>
      </c>
      <c r="X233" s="125">
        <v>0</v>
      </c>
      <c r="Y233" s="125">
        <v>0</v>
      </c>
      <c r="Z233" s="125">
        <v>0</v>
      </c>
      <c r="AA233" s="125">
        <v>0</v>
      </c>
      <c r="AB233" s="125">
        <v>628.96226415094316</v>
      </c>
      <c r="AC233" s="125">
        <v>0</v>
      </c>
      <c r="AD233" s="125">
        <v>0</v>
      </c>
      <c r="AE233" s="125">
        <v>44829.827586206899</v>
      </c>
      <c r="AF233" s="125">
        <v>0</v>
      </c>
      <c r="AG233" s="125">
        <v>0</v>
      </c>
      <c r="AH233" s="125">
        <v>0</v>
      </c>
      <c r="AI233" s="125">
        <v>121300</v>
      </c>
      <c r="AJ233" s="125">
        <v>23351.13484646194</v>
      </c>
      <c r="AK233" s="125">
        <v>0</v>
      </c>
      <c r="AL233" s="125">
        <v>0</v>
      </c>
      <c r="AM233" s="125">
        <v>4505.6000000000004</v>
      </c>
      <c r="AN233" s="125">
        <v>0</v>
      </c>
      <c r="AO233" s="125">
        <v>0</v>
      </c>
      <c r="AP233" s="125">
        <v>0</v>
      </c>
      <c r="AQ233" s="125">
        <v>0</v>
      </c>
      <c r="AR233" s="125">
        <v>0</v>
      </c>
      <c r="AS233" s="125">
        <v>0</v>
      </c>
      <c r="AT233" s="125">
        <v>0</v>
      </c>
      <c r="AU233" s="125">
        <v>0</v>
      </c>
      <c r="AV233" s="125">
        <v>375242.14641999995</v>
      </c>
      <c r="AW233" s="125">
        <v>70718.789850357862</v>
      </c>
      <c r="AX233" s="125">
        <v>149156.73484646194</v>
      </c>
      <c r="AY233" s="125">
        <v>67454.947586206908</v>
      </c>
      <c r="AZ233" s="493">
        <v>595117.67111681972</v>
      </c>
      <c r="BA233" s="493">
        <v>590612.07111681974</v>
      </c>
      <c r="BB233" s="493">
        <v>4265</v>
      </c>
      <c r="BC233" s="493">
        <v>503270</v>
      </c>
      <c r="BD233" s="493">
        <v>0</v>
      </c>
      <c r="BE233" s="493">
        <v>0</v>
      </c>
      <c r="BF233" s="493">
        <v>595117.67111681972</v>
      </c>
      <c r="BG233" s="125">
        <v>595117.67111681984</v>
      </c>
      <c r="BH233" s="125">
        <v>0</v>
      </c>
      <c r="BI233" s="493">
        <v>507775.6</v>
      </c>
      <c r="BJ233" s="493">
        <v>358618.86515353806</v>
      </c>
      <c r="BK233" s="125">
        <v>445960.93627035781</v>
      </c>
      <c r="BL233" s="125">
        <v>3779.3299683928626</v>
      </c>
      <c r="BM233" s="125">
        <v>3529.6215711669765</v>
      </c>
      <c r="BN233" s="126">
        <v>7.0746507009624426E-2</v>
      </c>
      <c r="BO233" s="126">
        <v>0</v>
      </c>
      <c r="BP233" s="125">
        <v>0</v>
      </c>
      <c r="BQ233" s="493">
        <v>595117.67111681972</v>
      </c>
      <c r="BR233" s="493">
        <v>5005.1870433628792</v>
      </c>
      <c r="BS233" s="493" t="s">
        <v>948</v>
      </c>
      <c r="BT233" s="493">
        <v>5043.3700942103369</v>
      </c>
      <c r="BU233" s="126">
        <v>6.349103642243703E-2</v>
      </c>
      <c r="BV233" s="125">
        <v>0</v>
      </c>
      <c r="BW233" s="125">
        <v>595117.67111681972</v>
      </c>
      <c r="BX233" s="125">
        <v>0</v>
      </c>
      <c r="BY233" s="125">
        <v>595117.67111681972</v>
      </c>
      <c r="BZ233" s="125">
        <v>4505.6000000000004</v>
      </c>
      <c r="CA233" s="125">
        <v>590612.07111681974</v>
      </c>
      <c r="CB233" s="490">
        <f t="shared" si="11"/>
        <v>0</v>
      </c>
      <c r="CC233" s="490">
        <f t="shared" si="12"/>
        <v>0</v>
      </c>
      <c r="CD233" s="490">
        <f t="shared" si="13"/>
        <v>0</v>
      </c>
      <c r="CE233" s="490">
        <f>IF(ISERROR(VLOOKUP(A233,'20-21 Cfwds'!A:F,3,FALSE)),0,(VLOOKUP(A233,'20-21 Cfwds'!A:F,3,FALSE)))</f>
        <v>0</v>
      </c>
      <c r="CF233" s="490">
        <f>IF(ISERROR(VLOOKUP(A233,'20-21 Cfwds'!A:G,4,FALSE)),0,(VLOOKUP(A233,'20-21 Cfwds'!A:G,4,FALSE)))</f>
        <v>0</v>
      </c>
      <c r="CG233" s="490"/>
      <c r="CH233" s="490"/>
      <c r="CI233" s="531"/>
      <c r="CJ233" s="531"/>
      <c r="CK233" s="531"/>
      <c r="CL233" s="531"/>
      <c r="CM233" s="531"/>
      <c r="CN233" s="531"/>
      <c r="CO233" s="531"/>
      <c r="CP233" s="531"/>
      <c r="CQ233" s="531"/>
      <c r="CR233" s="531"/>
      <c r="CS233" s="531"/>
      <c r="CT233" s="531"/>
      <c r="CU233" s="531"/>
      <c r="CV233" s="531"/>
      <c r="CW233" s="531"/>
      <c r="CX233" s="531"/>
      <c r="CY233" s="531"/>
      <c r="CZ233" s="531"/>
      <c r="DA233" s="531"/>
      <c r="DB233" s="531"/>
      <c r="DC233" s="531"/>
      <c r="DD233" s="531"/>
      <c r="DE233" s="531"/>
      <c r="DF233" s="531"/>
      <c r="DG233" s="531"/>
      <c r="DH233" s="531"/>
      <c r="DI233" s="531"/>
      <c r="DJ233" s="531"/>
      <c r="DK233" s="531"/>
      <c r="DL233" s="531"/>
      <c r="DM233" s="531"/>
      <c r="DN233" s="531"/>
      <c r="DO233" s="531"/>
      <c r="DP233" s="531"/>
      <c r="DQ233" s="531"/>
      <c r="DR233" s="531"/>
      <c r="DS233" s="531"/>
      <c r="DT233" s="531"/>
      <c r="DU233" s="531"/>
      <c r="DV233" s="531"/>
      <c r="DW233" s="531"/>
      <c r="DX233" s="531"/>
      <c r="DY233" s="531"/>
      <c r="DZ233" s="531"/>
      <c r="EA233" s="531"/>
      <c r="EB233" s="531"/>
      <c r="EC233" s="531"/>
      <c r="ED233" s="531"/>
      <c r="EE233" s="531"/>
      <c r="EF233" s="531"/>
      <c r="EG233" s="531"/>
      <c r="EH233" s="531"/>
      <c r="EI233" s="531"/>
      <c r="EJ233" s="531"/>
      <c r="EK233" s="531"/>
      <c r="EL233" s="531"/>
      <c r="EM233" s="531"/>
      <c r="EN233" s="531"/>
      <c r="EO233" s="531"/>
      <c r="EP233" s="531"/>
      <c r="EQ233" s="531"/>
      <c r="ER233" s="531"/>
      <c r="ES233" s="531"/>
      <c r="ET233" s="531"/>
      <c r="EU233" s="531"/>
      <c r="EV233" s="531"/>
      <c r="EW233" s="531"/>
      <c r="EX233" s="531"/>
      <c r="EY233" s="531"/>
      <c r="EZ233" s="531"/>
      <c r="FA233" s="531"/>
    </row>
    <row r="234" spans="1:157" ht="15" customHeight="1">
      <c r="A234" s="486">
        <f>VLOOKUP(D234,'[18]DfE No.'!C:E,3,FALSE)</f>
        <v>449</v>
      </c>
      <c r="B234" s="486" t="str">
        <f>VLOOKUP(D234,'Adjusted Factors 22-23'!C:F,4,FALSE)</f>
        <v>Recoupment Academy</v>
      </c>
      <c r="C234" s="491">
        <v>146175</v>
      </c>
      <c r="D234" s="491">
        <v>9353091</v>
      </c>
      <c r="E234" s="492" t="s">
        <v>1269</v>
      </c>
      <c r="F234" s="332">
        <v>63</v>
      </c>
      <c r="G234" s="332">
        <v>63</v>
      </c>
      <c r="H234" s="332">
        <v>0</v>
      </c>
      <c r="I234" s="125">
        <v>200341.14596999998</v>
      </c>
      <c r="J234" s="125">
        <v>0</v>
      </c>
      <c r="K234" s="125">
        <v>0</v>
      </c>
      <c r="L234" s="125">
        <v>11750.000000000007</v>
      </c>
      <c r="M234" s="125">
        <v>0</v>
      </c>
      <c r="N234" s="125">
        <v>14750.000000000009</v>
      </c>
      <c r="O234" s="125">
        <v>0</v>
      </c>
      <c r="P234" s="125">
        <v>220.0000000000004</v>
      </c>
      <c r="Q234" s="125">
        <v>1080.0000000000002</v>
      </c>
      <c r="R234" s="125">
        <v>0</v>
      </c>
      <c r="S234" s="125">
        <v>0</v>
      </c>
      <c r="T234" s="125">
        <v>0</v>
      </c>
      <c r="U234" s="125">
        <v>0</v>
      </c>
      <c r="V234" s="125">
        <v>0</v>
      </c>
      <c r="W234" s="125">
        <v>0</v>
      </c>
      <c r="X234" s="125">
        <v>0</v>
      </c>
      <c r="Y234" s="125">
        <v>0</v>
      </c>
      <c r="Z234" s="125">
        <v>0</v>
      </c>
      <c r="AA234" s="125">
        <v>0</v>
      </c>
      <c r="AB234" s="125">
        <v>0</v>
      </c>
      <c r="AC234" s="125">
        <v>0</v>
      </c>
      <c r="AD234" s="125">
        <v>0</v>
      </c>
      <c r="AE234" s="125">
        <v>27505.227272727272</v>
      </c>
      <c r="AF234" s="125">
        <v>0</v>
      </c>
      <c r="AG234" s="125">
        <v>3903.5000000000014</v>
      </c>
      <c r="AH234" s="125">
        <v>0</v>
      </c>
      <c r="AI234" s="125">
        <v>121300</v>
      </c>
      <c r="AJ234" s="125">
        <v>55000</v>
      </c>
      <c r="AK234" s="125">
        <v>0</v>
      </c>
      <c r="AL234" s="125">
        <v>1000</v>
      </c>
      <c r="AM234" s="125">
        <v>1510.4</v>
      </c>
      <c r="AN234" s="125">
        <v>0</v>
      </c>
      <c r="AO234" s="125">
        <v>0</v>
      </c>
      <c r="AP234" s="125">
        <v>0</v>
      </c>
      <c r="AQ234" s="125">
        <v>0</v>
      </c>
      <c r="AR234" s="125">
        <v>0</v>
      </c>
      <c r="AS234" s="125">
        <v>0</v>
      </c>
      <c r="AT234" s="125">
        <v>0</v>
      </c>
      <c r="AU234" s="125">
        <v>0</v>
      </c>
      <c r="AV234" s="125">
        <v>200341.14596999998</v>
      </c>
      <c r="AW234" s="125">
        <v>59208.727272727287</v>
      </c>
      <c r="AX234" s="125">
        <v>178810.4</v>
      </c>
      <c r="AY234" s="125">
        <v>51400.347272727282</v>
      </c>
      <c r="AZ234" s="493">
        <v>438360.27324272727</v>
      </c>
      <c r="BA234" s="493">
        <v>435849.87324272725</v>
      </c>
      <c r="BB234" s="493">
        <v>4265</v>
      </c>
      <c r="BC234" s="493">
        <v>268695</v>
      </c>
      <c r="BD234" s="493">
        <v>0</v>
      </c>
      <c r="BE234" s="493">
        <v>0</v>
      </c>
      <c r="BF234" s="493">
        <v>438360.27324272727</v>
      </c>
      <c r="BG234" s="125">
        <v>438360.27324272727</v>
      </c>
      <c r="BH234" s="125">
        <v>0</v>
      </c>
      <c r="BI234" s="493">
        <v>271205.40000000002</v>
      </c>
      <c r="BJ234" s="493">
        <v>93395.000000000029</v>
      </c>
      <c r="BK234" s="125">
        <v>260549.87324272728</v>
      </c>
      <c r="BL234" s="125">
        <v>4135.7122736940837</v>
      </c>
      <c r="BM234" s="125">
        <v>3209.2731619047618</v>
      </c>
      <c r="BN234" s="126">
        <v>0.2886756798350763</v>
      </c>
      <c r="BO234" s="126">
        <v>0</v>
      </c>
      <c r="BP234" s="125">
        <v>0</v>
      </c>
      <c r="BQ234" s="493">
        <v>438360.27324272727</v>
      </c>
      <c r="BR234" s="493">
        <v>6918.2519562337657</v>
      </c>
      <c r="BS234" s="493" t="s">
        <v>948</v>
      </c>
      <c r="BT234" s="493">
        <v>6958.0995752813851</v>
      </c>
      <c r="BU234" s="126">
        <v>0.15359603170582892</v>
      </c>
      <c r="BV234" s="125">
        <v>0</v>
      </c>
      <c r="BW234" s="125">
        <v>438360.27324272727</v>
      </c>
      <c r="BX234" s="125">
        <v>0</v>
      </c>
      <c r="BY234" s="125">
        <v>438360.27324272727</v>
      </c>
      <c r="BZ234" s="125">
        <v>1510.4</v>
      </c>
      <c r="CA234" s="125">
        <v>436849.87324272725</v>
      </c>
      <c r="CB234" s="490">
        <f t="shared" si="11"/>
        <v>0</v>
      </c>
      <c r="CC234" s="490">
        <f t="shared" si="12"/>
        <v>0</v>
      </c>
      <c r="CD234" s="490">
        <f t="shared" si="13"/>
        <v>0</v>
      </c>
      <c r="CE234" s="490">
        <f>IF(ISERROR(VLOOKUP(A234,'20-21 Cfwds'!A:F,3,FALSE)),0,(VLOOKUP(A234,'20-21 Cfwds'!A:F,3,FALSE)))</f>
        <v>0</v>
      </c>
      <c r="CF234" s="490">
        <f>IF(ISERROR(VLOOKUP(A234,'20-21 Cfwds'!A:G,4,FALSE)),0,(VLOOKUP(A234,'20-21 Cfwds'!A:G,4,FALSE)))</f>
        <v>0</v>
      </c>
      <c r="CG234" s="490"/>
      <c r="CH234" s="490"/>
      <c r="CI234" s="531"/>
      <c r="CJ234" s="531"/>
      <c r="CK234" s="531"/>
      <c r="CL234" s="531"/>
      <c r="CM234" s="531"/>
      <c r="CN234" s="531"/>
      <c r="CO234" s="531"/>
      <c r="CP234" s="531"/>
      <c r="CQ234" s="531"/>
      <c r="CR234" s="531"/>
      <c r="CS234" s="531"/>
      <c r="CT234" s="531"/>
      <c r="CU234" s="531"/>
      <c r="CV234" s="531"/>
      <c r="CW234" s="531"/>
      <c r="CX234" s="531"/>
      <c r="CY234" s="531"/>
      <c r="CZ234" s="531"/>
      <c r="DA234" s="531"/>
      <c r="DB234" s="531"/>
      <c r="DC234" s="531"/>
      <c r="DD234" s="531"/>
      <c r="DE234" s="531"/>
      <c r="DF234" s="531"/>
      <c r="DG234" s="531"/>
      <c r="DH234" s="531"/>
      <c r="DI234" s="531"/>
      <c r="DJ234" s="531"/>
      <c r="DK234" s="531"/>
      <c r="DL234" s="531"/>
      <c r="DM234" s="531"/>
      <c r="DN234" s="531"/>
      <c r="DO234" s="531"/>
      <c r="DP234" s="531"/>
      <c r="DQ234" s="531"/>
      <c r="DR234" s="531"/>
      <c r="DS234" s="531"/>
      <c r="DT234" s="531"/>
      <c r="DU234" s="531"/>
      <c r="DV234" s="531"/>
      <c r="DW234" s="531"/>
      <c r="DX234" s="531"/>
      <c r="DY234" s="531"/>
      <c r="DZ234" s="531"/>
      <c r="EA234" s="531"/>
      <c r="EB234" s="531"/>
      <c r="EC234" s="531"/>
      <c r="ED234" s="531"/>
      <c r="EE234" s="531"/>
      <c r="EF234" s="531"/>
      <c r="EG234" s="531"/>
      <c r="EH234" s="531"/>
      <c r="EI234" s="531"/>
      <c r="EJ234" s="531"/>
      <c r="EK234" s="531"/>
      <c r="EL234" s="531"/>
      <c r="EM234" s="531"/>
      <c r="EN234" s="531"/>
      <c r="EO234" s="531"/>
      <c r="EP234" s="531"/>
      <c r="EQ234" s="531"/>
      <c r="ER234" s="531"/>
      <c r="ES234" s="531"/>
      <c r="ET234" s="531"/>
      <c r="EU234" s="531"/>
      <c r="EV234" s="531"/>
      <c r="EW234" s="531"/>
      <c r="EX234" s="531"/>
      <c r="EY234" s="531"/>
      <c r="EZ234" s="531"/>
      <c r="FA234" s="531"/>
    </row>
    <row r="235" spans="1:157" ht="15" customHeight="1">
      <c r="A235" s="486">
        <f>VLOOKUP(D235,'[18]DfE No.'!C:E,3,FALSE)</f>
        <v>243</v>
      </c>
      <c r="B235" s="486" t="str">
        <f>VLOOKUP(D235,'Adjusted Factors 22-23'!C:F,4,FALSE)</f>
        <v>Recoupment Academy</v>
      </c>
      <c r="C235" s="491">
        <v>145539</v>
      </c>
      <c r="D235" s="491">
        <v>9353092</v>
      </c>
      <c r="E235" s="492" t="s">
        <v>1143</v>
      </c>
      <c r="F235" s="332">
        <v>82</v>
      </c>
      <c r="G235" s="332">
        <v>82</v>
      </c>
      <c r="H235" s="332">
        <v>0</v>
      </c>
      <c r="I235" s="125">
        <v>260761.49157999997</v>
      </c>
      <c r="J235" s="125">
        <v>0</v>
      </c>
      <c r="K235" s="125">
        <v>0</v>
      </c>
      <c r="L235" s="125">
        <v>3290.0000000000009</v>
      </c>
      <c r="M235" s="125">
        <v>0</v>
      </c>
      <c r="N235" s="125">
        <v>4130.0000000000009</v>
      </c>
      <c r="O235" s="125">
        <v>0</v>
      </c>
      <c r="P235" s="125">
        <v>1540.0000000000005</v>
      </c>
      <c r="Q235" s="125">
        <v>0</v>
      </c>
      <c r="R235" s="125">
        <v>839.9999999999992</v>
      </c>
      <c r="S235" s="125">
        <v>0</v>
      </c>
      <c r="T235" s="125">
        <v>979.99999999999898</v>
      </c>
      <c r="U235" s="125">
        <v>0</v>
      </c>
      <c r="V235" s="125">
        <v>0</v>
      </c>
      <c r="W235" s="125">
        <v>0</v>
      </c>
      <c r="X235" s="125">
        <v>0</v>
      </c>
      <c r="Y235" s="125">
        <v>0</v>
      </c>
      <c r="Z235" s="125">
        <v>0</v>
      </c>
      <c r="AA235" s="125">
        <v>0</v>
      </c>
      <c r="AB235" s="125">
        <v>0</v>
      </c>
      <c r="AC235" s="125">
        <v>0</v>
      </c>
      <c r="AD235" s="125">
        <v>0</v>
      </c>
      <c r="AE235" s="125">
        <v>13411.315789473683</v>
      </c>
      <c r="AF235" s="125">
        <v>0</v>
      </c>
      <c r="AG235" s="125">
        <v>74.000000000003226</v>
      </c>
      <c r="AH235" s="125">
        <v>0</v>
      </c>
      <c r="AI235" s="125">
        <v>121300</v>
      </c>
      <c r="AJ235" s="125">
        <v>49786.381842456605</v>
      </c>
      <c r="AK235" s="125">
        <v>0</v>
      </c>
      <c r="AL235" s="125">
        <v>0</v>
      </c>
      <c r="AM235" s="125">
        <v>1587.2</v>
      </c>
      <c r="AN235" s="125">
        <v>0</v>
      </c>
      <c r="AO235" s="125">
        <v>0</v>
      </c>
      <c r="AP235" s="125">
        <v>0</v>
      </c>
      <c r="AQ235" s="125">
        <v>0</v>
      </c>
      <c r="AR235" s="125">
        <v>0</v>
      </c>
      <c r="AS235" s="125">
        <v>0</v>
      </c>
      <c r="AT235" s="125">
        <v>0</v>
      </c>
      <c r="AU235" s="125">
        <v>0</v>
      </c>
      <c r="AV235" s="125">
        <v>260761.49157999997</v>
      </c>
      <c r="AW235" s="125">
        <v>24265.315789473687</v>
      </c>
      <c r="AX235" s="125">
        <v>172673.58184245662</v>
      </c>
      <c r="AY235" s="125">
        <v>28796.435789473682</v>
      </c>
      <c r="AZ235" s="493">
        <v>457700.38921193033</v>
      </c>
      <c r="BA235" s="493">
        <v>456113.18921193032</v>
      </c>
      <c r="BB235" s="493">
        <v>4265</v>
      </c>
      <c r="BC235" s="493">
        <v>349730</v>
      </c>
      <c r="BD235" s="493">
        <v>0</v>
      </c>
      <c r="BE235" s="493">
        <v>0</v>
      </c>
      <c r="BF235" s="493">
        <v>457700.38921193033</v>
      </c>
      <c r="BG235" s="125">
        <v>457700.38921193033</v>
      </c>
      <c r="BH235" s="125">
        <v>0</v>
      </c>
      <c r="BI235" s="493">
        <v>351317.2</v>
      </c>
      <c r="BJ235" s="493">
        <v>178643.61815754339</v>
      </c>
      <c r="BK235" s="125">
        <v>285026.80736947368</v>
      </c>
      <c r="BL235" s="125">
        <v>3475.936675237484</v>
      </c>
      <c r="BM235" s="125">
        <v>3205.0259019212608</v>
      </c>
      <c r="BN235" s="126">
        <v>8.4526859253719305E-2</v>
      </c>
      <c r="BO235" s="126">
        <v>0</v>
      </c>
      <c r="BP235" s="125">
        <v>0</v>
      </c>
      <c r="BQ235" s="493">
        <v>457700.38921193033</v>
      </c>
      <c r="BR235" s="493">
        <v>5562.3559659991506</v>
      </c>
      <c r="BS235" s="493" t="s">
        <v>948</v>
      </c>
      <c r="BT235" s="493">
        <v>5581.7120635601259</v>
      </c>
      <c r="BU235" s="126">
        <v>5.1011280315438334E-2</v>
      </c>
      <c r="BV235" s="125">
        <v>0</v>
      </c>
      <c r="BW235" s="125">
        <v>457700.38921193033</v>
      </c>
      <c r="BX235" s="125">
        <v>0</v>
      </c>
      <c r="BY235" s="125">
        <v>457700.38921193033</v>
      </c>
      <c r="BZ235" s="125">
        <v>1587.2</v>
      </c>
      <c r="CA235" s="125">
        <v>456113.18921193032</v>
      </c>
      <c r="CB235" s="490">
        <f t="shared" si="11"/>
        <v>0</v>
      </c>
      <c r="CC235" s="490">
        <f t="shared" si="12"/>
        <v>0</v>
      </c>
      <c r="CD235" s="490">
        <f t="shared" si="13"/>
        <v>0</v>
      </c>
      <c r="CE235" s="490">
        <f>IF(ISERROR(VLOOKUP(A235,'20-21 Cfwds'!A:F,3,FALSE)),0,(VLOOKUP(A235,'20-21 Cfwds'!A:F,3,FALSE)))</f>
        <v>0</v>
      </c>
      <c r="CF235" s="490">
        <f>IF(ISERROR(VLOOKUP(A235,'20-21 Cfwds'!A:G,4,FALSE)),0,(VLOOKUP(A235,'20-21 Cfwds'!A:G,4,FALSE)))</f>
        <v>0</v>
      </c>
      <c r="CG235" s="490"/>
      <c r="CH235" s="490"/>
      <c r="CI235" s="531"/>
      <c r="CJ235" s="531"/>
      <c r="CK235" s="531"/>
      <c r="CL235" s="531"/>
      <c r="CM235" s="531"/>
      <c r="CN235" s="531"/>
      <c r="CO235" s="531"/>
      <c r="CP235" s="531"/>
      <c r="CQ235" s="531"/>
      <c r="CR235" s="531"/>
      <c r="CS235" s="531"/>
      <c r="CT235" s="531"/>
      <c r="CU235" s="531"/>
      <c r="CV235" s="531"/>
      <c r="CW235" s="531"/>
      <c r="CX235" s="531"/>
      <c r="CY235" s="531"/>
      <c r="CZ235" s="531"/>
      <c r="DA235" s="531"/>
      <c r="DB235" s="531"/>
      <c r="DC235" s="531"/>
      <c r="DD235" s="531"/>
      <c r="DE235" s="531"/>
      <c r="DF235" s="531"/>
      <c r="DG235" s="531"/>
      <c r="DH235" s="531"/>
      <c r="DI235" s="531"/>
      <c r="DJ235" s="531"/>
      <c r="DK235" s="531"/>
      <c r="DL235" s="531"/>
      <c r="DM235" s="531"/>
      <c r="DN235" s="531"/>
      <c r="DO235" s="531"/>
      <c r="DP235" s="531"/>
      <c r="DQ235" s="531"/>
      <c r="DR235" s="531"/>
      <c r="DS235" s="531"/>
      <c r="DT235" s="531"/>
      <c r="DU235" s="531"/>
      <c r="DV235" s="531"/>
      <c r="DW235" s="531"/>
      <c r="DX235" s="531"/>
      <c r="DY235" s="531"/>
      <c r="DZ235" s="531"/>
      <c r="EA235" s="531"/>
      <c r="EB235" s="531"/>
      <c r="EC235" s="531"/>
      <c r="ED235" s="531"/>
      <c r="EE235" s="531"/>
      <c r="EF235" s="531"/>
      <c r="EG235" s="531"/>
      <c r="EH235" s="531"/>
      <c r="EI235" s="531"/>
      <c r="EJ235" s="531"/>
      <c r="EK235" s="531"/>
      <c r="EL235" s="531"/>
      <c r="EM235" s="531"/>
      <c r="EN235" s="531"/>
      <c r="EO235" s="531"/>
      <c r="EP235" s="531"/>
      <c r="EQ235" s="531"/>
      <c r="ER235" s="531"/>
      <c r="ES235" s="531"/>
      <c r="ET235" s="531"/>
      <c r="EU235" s="531"/>
      <c r="EV235" s="531"/>
      <c r="EW235" s="531"/>
      <c r="EX235" s="531"/>
      <c r="EY235" s="531"/>
      <c r="EZ235" s="531"/>
      <c r="FA235" s="531"/>
    </row>
    <row r="236" spans="1:157" ht="15" customHeight="1">
      <c r="A236" s="486">
        <f>VLOOKUP(D236,'[18]DfE No.'!C:E,3,FALSE)</f>
        <v>80</v>
      </c>
      <c r="B236" s="486" t="str">
        <f>VLOOKUP(D236,'Adjusted Factors 22-23'!C:F,4,FALSE)</f>
        <v>Recoupment Academy</v>
      </c>
      <c r="C236" s="491">
        <v>143807</v>
      </c>
      <c r="D236" s="491">
        <v>9353096</v>
      </c>
      <c r="E236" s="492" t="s">
        <v>1144</v>
      </c>
      <c r="F236" s="332">
        <v>168</v>
      </c>
      <c r="G236" s="332">
        <v>168</v>
      </c>
      <c r="H236" s="332">
        <v>0</v>
      </c>
      <c r="I236" s="125">
        <v>534243.05591999996</v>
      </c>
      <c r="J236" s="125">
        <v>0</v>
      </c>
      <c r="K236" s="125">
        <v>0</v>
      </c>
      <c r="L236" s="125">
        <v>7519.9999999999973</v>
      </c>
      <c r="M236" s="125">
        <v>0</v>
      </c>
      <c r="N236" s="125">
        <v>10029.999999999982</v>
      </c>
      <c r="O236" s="125">
        <v>0</v>
      </c>
      <c r="P236" s="125">
        <v>439.99999999999983</v>
      </c>
      <c r="Q236" s="125">
        <v>269.99999999999989</v>
      </c>
      <c r="R236" s="125">
        <v>0</v>
      </c>
      <c r="S236" s="125">
        <v>0</v>
      </c>
      <c r="T236" s="125">
        <v>0</v>
      </c>
      <c r="U236" s="125">
        <v>0</v>
      </c>
      <c r="V236" s="125">
        <v>0</v>
      </c>
      <c r="W236" s="125">
        <v>0</v>
      </c>
      <c r="X236" s="125">
        <v>0</v>
      </c>
      <c r="Y236" s="125">
        <v>0</v>
      </c>
      <c r="Z236" s="125">
        <v>0</v>
      </c>
      <c r="AA236" s="125">
        <v>0</v>
      </c>
      <c r="AB236" s="125">
        <v>0</v>
      </c>
      <c r="AC236" s="125">
        <v>0</v>
      </c>
      <c r="AD236" s="125">
        <v>0</v>
      </c>
      <c r="AE236" s="125">
        <v>28916.026490066226</v>
      </c>
      <c r="AF236" s="125">
        <v>0</v>
      </c>
      <c r="AG236" s="125">
        <v>0</v>
      </c>
      <c r="AH236" s="125">
        <v>0</v>
      </c>
      <c r="AI236" s="125">
        <v>121300</v>
      </c>
      <c r="AJ236" s="125">
        <v>0</v>
      </c>
      <c r="AK236" s="125">
        <v>0</v>
      </c>
      <c r="AL236" s="125">
        <v>0</v>
      </c>
      <c r="AM236" s="125">
        <v>3046.4</v>
      </c>
      <c r="AN236" s="125">
        <v>0</v>
      </c>
      <c r="AO236" s="125">
        <v>0</v>
      </c>
      <c r="AP236" s="125">
        <v>0</v>
      </c>
      <c r="AQ236" s="125">
        <v>0</v>
      </c>
      <c r="AR236" s="125">
        <v>0</v>
      </c>
      <c r="AS236" s="125">
        <v>0</v>
      </c>
      <c r="AT236" s="125">
        <v>0</v>
      </c>
      <c r="AU236" s="125">
        <v>0</v>
      </c>
      <c r="AV236" s="125">
        <v>534243.05591999996</v>
      </c>
      <c r="AW236" s="125">
        <v>47176.0264900662</v>
      </c>
      <c r="AX236" s="125">
        <v>124346.4</v>
      </c>
      <c r="AY236" s="125">
        <v>48041.146490066218</v>
      </c>
      <c r="AZ236" s="493">
        <v>705765.48241006618</v>
      </c>
      <c r="BA236" s="493">
        <v>702719.08241006616</v>
      </c>
      <c r="BB236" s="493">
        <v>4265</v>
      </c>
      <c r="BC236" s="493">
        <v>716520</v>
      </c>
      <c r="BD236" s="493">
        <v>13800.917589933844</v>
      </c>
      <c r="BE236" s="493">
        <v>0</v>
      </c>
      <c r="BF236" s="493">
        <v>719566.4</v>
      </c>
      <c r="BG236" s="125">
        <v>719566.4</v>
      </c>
      <c r="BH236" s="125">
        <v>0</v>
      </c>
      <c r="BI236" s="493">
        <v>719566.4</v>
      </c>
      <c r="BJ236" s="493">
        <v>595220</v>
      </c>
      <c r="BK236" s="125">
        <v>595220</v>
      </c>
      <c r="BL236" s="125">
        <v>3542.9761904761904</v>
      </c>
      <c r="BM236" s="125">
        <v>3453.6526946107783</v>
      </c>
      <c r="BN236" s="126">
        <v>2.5863485348366411E-2</v>
      </c>
      <c r="BO236" s="126">
        <v>0</v>
      </c>
      <c r="BP236" s="125">
        <v>0</v>
      </c>
      <c r="BQ236" s="493">
        <v>719566.4</v>
      </c>
      <c r="BR236" s="493">
        <v>4265</v>
      </c>
      <c r="BS236" s="493" t="s">
        <v>948</v>
      </c>
      <c r="BT236" s="493">
        <v>4283.1333333333332</v>
      </c>
      <c r="BU236" s="126">
        <v>2.0220706395871924E-2</v>
      </c>
      <c r="BV236" s="125">
        <v>0</v>
      </c>
      <c r="BW236" s="125">
        <v>719566.4</v>
      </c>
      <c r="BX236" s="125">
        <v>0</v>
      </c>
      <c r="BY236" s="125">
        <v>719566.4</v>
      </c>
      <c r="BZ236" s="125">
        <v>3046.4</v>
      </c>
      <c r="CA236" s="125">
        <v>716520</v>
      </c>
      <c r="CB236" s="490">
        <f t="shared" si="11"/>
        <v>0</v>
      </c>
      <c r="CC236" s="490">
        <f t="shared" si="12"/>
        <v>0</v>
      </c>
      <c r="CD236" s="490">
        <f t="shared" si="13"/>
        <v>13800.917589933844</v>
      </c>
      <c r="CE236" s="490">
        <f>IF(ISERROR(VLOOKUP(A236,'20-21 Cfwds'!A:F,3,FALSE)),0,(VLOOKUP(A236,'20-21 Cfwds'!A:F,3,FALSE)))</f>
        <v>0</v>
      </c>
      <c r="CF236" s="490">
        <f>IF(ISERROR(VLOOKUP(A236,'20-21 Cfwds'!A:G,4,FALSE)),0,(VLOOKUP(A236,'20-21 Cfwds'!A:G,4,FALSE)))</f>
        <v>0</v>
      </c>
      <c r="CG236" s="490"/>
      <c r="CH236" s="490"/>
      <c r="CI236" s="531"/>
      <c r="CJ236" s="531"/>
      <c r="CK236" s="531"/>
      <c r="CL236" s="531"/>
      <c r="CM236" s="531"/>
      <c r="CN236" s="531"/>
      <c r="CO236" s="531"/>
      <c r="CP236" s="531"/>
      <c r="CQ236" s="531"/>
      <c r="CR236" s="531"/>
      <c r="CS236" s="531"/>
      <c r="CT236" s="531"/>
      <c r="CU236" s="531"/>
      <c r="CV236" s="531"/>
      <c r="CW236" s="531"/>
      <c r="CX236" s="531"/>
      <c r="CY236" s="531"/>
      <c r="CZ236" s="531"/>
      <c r="DA236" s="531"/>
      <c r="DB236" s="531"/>
      <c r="DC236" s="531"/>
      <c r="DD236" s="531"/>
      <c r="DE236" s="531"/>
      <c r="DF236" s="531"/>
      <c r="DG236" s="531"/>
      <c r="DH236" s="531"/>
      <c r="DI236" s="531"/>
      <c r="DJ236" s="531"/>
      <c r="DK236" s="531"/>
      <c r="DL236" s="531"/>
      <c r="DM236" s="531"/>
      <c r="DN236" s="531"/>
      <c r="DO236" s="531"/>
      <c r="DP236" s="531"/>
      <c r="DQ236" s="531"/>
      <c r="DR236" s="531"/>
      <c r="DS236" s="531"/>
      <c r="DT236" s="531"/>
      <c r="DU236" s="531"/>
      <c r="DV236" s="531"/>
      <c r="DW236" s="531"/>
      <c r="DX236" s="531"/>
      <c r="DY236" s="531"/>
      <c r="DZ236" s="531"/>
      <c r="EA236" s="531"/>
      <c r="EB236" s="531"/>
      <c r="EC236" s="531"/>
      <c r="ED236" s="531"/>
      <c r="EE236" s="531"/>
      <c r="EF236" s="531"/>
      <c r="EG236" s="531"/>
      <c r="EH236" s="531"/>
      <c r="EI236" s="531"/>
      <c r="EJ236" s="531"/>
      <c r="EK236" s="531"/>
      <c r="EL236" s="531"/>
      <c r="EM236" s="531"/>
      <c r="EN236" s="531"/>
      <c r="EO236" s="531"/>
      <c r="EP236" s="531"/>
      <c r="EQ236" s="531"/>
      <c r="ER236" s="531"/>
      <c r="ES236" s="531"/>
      <c r="ET236" s="531"/>
      <c r="EU236" s="531"/>
      <c r="EV236" s="531"/>
      <c r="EW236" s="531"/>
      <c r="EX236" s="531"/>
      <c r="EY236" s="531"/>
      <c r="EZ236" s="531"/>
      <c r="FA236" s="531"/>
    </row>
    <row r="237" spans="1:157" ht="15" customHeight="1">
      <c r="A237" s="486">
        <f>VLOOKUP(D237,'[18]DfE No.'!C:E,3,FALSE)</f>
        <v>316</v>
      </c>
      <c r="B237" s="486" t="str">
        <f>VLOOKUP(D237,'Adjusted Factors 22-23'!C:F,4,FALSE)</f>
        <v>Recoupment Academy</v>
      </c>
      <c r="C237" s="491">
        <v>142994</v>
      </c>
      <c r="D237" s="491">
        <v>9353097</v>
      </c>
      <c r="E237" s="492" t="s">
        <v>507</v>
      </c>
      <c r="F237" s="332">
        <v>99</v>
      </c>
      <c r="G237" s="332">
        <v>99</v>
      </c>
      <c r="H237" s="332">
        <v>0</v>
      </c>
      <c r="I237" s="125">
        <v>314821.80080999999</v>
      </c>
      <c r="J237" s="125">
        <v>0</v>
      </c>
      <c r="K237" s="125">
        <v>0</v>
      </c>
      <c r="L237" s="125">
        <v>4699.9999999999991</v>
      </c>
      <c r="M237" s="125">
        <v>0</v>
      </c>
      <c r="N237" s="125">
        <v>5899.9999999999991</v>
      </c>
      <c r="O237" s="125">
        <v>0</v>
      </c>
      <c r="P237" s="125">
        <v>1319.9999999999998</v>
      </c>
      <c r="Q237" s="125">
        <v>1349.9999999999998</v>
      </c>
      <c r="R237" s="125">
        <v>1679.9999999999998</v>
      </c>
      <c r="S237" s="125">
        <v>919.99999999999989</v>
      </c>
      <c r="T237" s="125">
        <v>0</v>
      </c>
      <c r="U237" s="125">
        <v>0</v>
      </c>
      <c r="V237" s="125">
        <v>0</v>
      </c>
      <c r="W237" s="125">
        <v>0</v>
      </c>
      <c r="X237" s="125">
        <v>0</v>
      </c>
      <c r="Y237" s="125">
        <v>0</v>
      </c>
      <c r="Z237" s="125">
        <v>0</v>
      </c>
      <c r="AA237" s="125">
        <v>0</v>
      </c>
      <c r="AB237" s="125">
        <v>658.05882352940944</v>
      </c>
      <c r="AC237" s="125">
        <v>0</v>
      </c>
      <c r="AD237" s="125">
        <v>0</v>
      </c>
      <c r="AE237" s="125">
        <v>24260.963855421691</v>
      </c>
      <c r="AF237" s="125">
        <v>0</v>
      </c>
      <c r="AG237" s="125">
        <v>0</v>
      </c>
      <c r="AH237" s="125">
        <v>0</v>
      </c>
      <c r="AI237" s="125">
        <v>121300</v>
      </c>
      <c r="AJ237" s="125">
        <v>37303.070761014678</v>
      </c>
      <c r="AK237" s="125">
        <v>0</v>
      </c>
      <c r="AL237" s="125">
        <v>0</v>
      </c>
      <c r="AM237" s="125">
        <v>1638.4</v>
      </c>
      <c r="AN237" s="125">
        <v>0</v>
      </c>
      <c r="AO237" s="125">
        <v>0</v>
      </c>
      <c r="AP237" s="125">
        <v>0</v>
      </c>
      <c r="AQ237" s="125">
        <v>0</v>
      </c>
      <c r="AR237" s="125">
        <v>0</v>
      </c>
      <c r="AS237" s="125">
        <v>0</v>
      </c>
      <c r="AT237" s="125">
        <v>0</v>
      </c>
      <c r="AU237" s="125">
        <v>0</v>
      </c>
      <c r="AV237" s="125">
        <v>314821.80080999999</v>
      </c>
      <c r="AW237" s="125">
        <v>40789.0226789511</v>
      </c>
      <c r="AX237" s="125">
        <v>160241.47076101467</v>
      </c>
      <c r="AY237" s="125">
        <v>42191.08385542169</v>
      </c>
      <c r="AZ237" s="493">
        <v>515852.29424996575</v>
      </c>
      <c r="BA237" s="493">
        <v>514213.89424996573</v>
      </c>
      <c r="BB237" s="493">
        <v>4265</v>
      </c>
      <c r="BC237" s="493">
        <v>422235</v>
      </c>
      <c r="BD237" s="493">
        <v>0</v>
      </c>
      <c r="BE237" s="493">
        <v>0</v>
      </c>
      <c r="BF237" s="493">
        <v>515852.29424996575</v>
      </c>
      <c r="BG237" s="125">
        <v>515852.29424996575</v>
      </c>
      <c r="BH237" s="125">
        <v>0</v>
      </c>
      <c r="BI237" s="493">
        <v>423873.4</v>
      </c>
      <c r="BJ237" s="493">
        <v>263631.92923898529</v>
      </c>
      <c r="BK237" s="125">
        <v>355610.82348895108</v>
      </c>
      <c r="BL237" s="125">
        <v>3592.028520090415</v>
      </c>
      <c r="BM237" s="125">
        <v>3059.1449579695486</v>
      </c>
      <c r="BN237" s="126">
        <v>0.17419362908338873</v>
      </c>
      <c r="BO237" s="126">
        <v>0</v>
      </c>
      <c r="BP237" s="125">
        <v>0</v>
      </c>
      <c r="BQ237" s="493">
        <v>515852.29424996575</v>
      </c>
      <c r="BR237" s="493">
        <v>5194.0797398986433</v>
      </c>
      <c r="BS237" s="493" t="s">
        <v>948</v>
      </c>
      <c r="BT237" s="493">
        <v>5210.6292348481393</v>
      </c>
      <c r="BU237" s="126">
        <v>0.11391888302687025</v>
      </c>
      <c r="BV237" s="125">
        <v>0</v>
      </c>
      <c r="BW237" s="125">
        <v>515852.29424996575</v>
      </c>
      <c r="BX237" s="125">
        <v>0</v>
      </c>
      <c r="BY237" s="125">
        <v>515852.29424996575</v>
      </c>
      <c r="BZ237" s="125">
        <v>1638.4</v>
      </c>
      <c r="CA237" s="125">
        <v>514213.89424996573</v>
      </c>
      <c r="CB237" s="490">
        <f t="shared" si="11"/>
        <v>0</v>
      </c>
      <c r="CC237" s="490">
        <f t="shared" si="12"/>
        <v>0</v>
      </c>
      <c r="CD237" s="490">
        <f t="shared" si="13"/>
        <v>0</v>
      </c>
      <c r="CE237" s="490">
        <f>IF(ISERROR(VLOOKUP(A237,'20-21 Cfwds'!A:F,3,FALSE)),0,(VLOOKUP(A237,'20-21 Cfwds'!A:F,3,FALSE)))</f>
        <v>0</v>
      </c>
      <c r="CF237" s="490">
        <f>IF(ISERROR(VLOOKUP(A237,'20-21 Cfwds'!A:G,4,FALSE)),0,(VLOOKUP(A237,'20-21 Cfwds'!A:G,4,FALSE)))</f>
        <v>0</v>
      </c>
      <c r="CG237" s="490"/>
      <c r="CH237" s="490"/>
      <c r="CI237" s="531"/>
      <c r="CJ237" s="531"/>
      <c r="CK237" s="531"/>
      <c r="CL237" s="531"/>
      <c r="CM237" s="531"/>
      <c r="CN237" s="531"/>
      <c r="CO237" s="531"/>
      <c r="CP237" s="531"/>
      <c r="CQ237" s="531"/>
      <c r="CR237" s="531"/>
      <c r="CS237" s="531"/>
      <c r="CT237" s="531"/>
      <c r="CU237" s="531"/>
      <c r="CV237" s="531"/>
      <c r="CW237" s="531"/>
      <c r="CX237" s="531"/>
      <c r="CY237" s="531"/>
      <c r="CZ237" s="531"/>
      <c r="DA237" s="531"/>
      <c r="DB237" s="531"/>
      <c r="DC237" s="531"/>
      <c r="DD237" s="531"/>
      <c r="DE237" s="531"/>
      <c r="DF237" s="531"/>
      <c r="DG237" s="531"/>
      <c r="DH237" s="531"/>
      <c r="DI237" s="531"/>
      <c r="DJ237" s="531"/>
      <c r="DK237" s="531"/>
      <c r="DL237" s="531"/>
      <c r="DM237" s="531"/>
      <c r="DN237" s="531"/>
      <c r="DO237" s="531"/>
      <c r="DP237" s="531"/>
      <c r="DQ237" s="531"/>
      <c r="DR237" s="531"/>
      <c r="DS237" s="531"/>
      <c r="DT237" s="531"/>
      <c r="DU237" s="531"/>
      <c r="DV237" s="531"/>
      <c r="DW237" s="531"/>
      <c r="DX237" s="531"/>
      <c r="DY237" s="531"/>
      <c r="DZ237" s="531"/>
      <c r="EA237" s="531"/>
      <c r="EB237" s="531"/>
      <c r="EC237" s="531"/>
      <c r="ED237" s="531"/>
      <c r="EE237" s="531"/>
      <c r="EF237" s="531"/>
      <c r="EG237" s="531"/>
      <c r="EH237" s="531"/>
      <c r="EI237" s="531"/>
      <c r="EJ237" s="531"/>
      <c r="EK237" s="531"/>
      <c r="EL237" s="531"/>
      <c r="EM237" s="531"/>
      <c r="EN237" s="531"/>
      <c r="EO237" s="531"/>
      <c r="EP237" s="531"/>
      <c r="EQ237" s="531"/>
      <c r="ER237" s="531"/>
      <c r="ES237" s="531"/>
      <c r="ET237" s="531"/>
      <c r="EU237" s="531"/>
      <c r="EV237" s="531"/>
      <c r="EW237" s="531"/>
      <c r="EX237" s="531"/>
      <c r="EY237" s="531"/>
      <c r="EZ237" s="531"/>
      <c r="FA237" s="531"/>
    </row>
    <row r="238" spans="1:157" ht="15" customHeight="1">
      <c r="A238" s="486">
        <f>VLOOKUP(D238,'[18]DfE No.'!C:E,3,FALSE)</f>
        <v>489</v>
      </c>
      <c r="B238" s="486" t="str">
        <f>VLOOKUP(D238,'Adjusted Factors 22-23'!C:F,4,FALSE)</f>
        <v>Recoupment Academy</v>
      </c>
      <c r="C238" s="491">
        <v>143070</v>
      </c>
      <c r="D238" s="491">
        <v>9353098</v>
      </c>
      <c r="E238" s="492" t="s">
        <v>1145</v>
      </c>
      <c r="F238" s="332">
        <v>87</v>
      </c>
      <c r="G238" s="332">
        <v>87</v>
      </c>
      <c r="H238" s="332">
        <v>0</v>
      </c>
      <c r="I238" s="125">
        <v>276661.58252999996</v>
      </c>
      <c r="J238" s="125">
        <v>0</v>
      </c>
      <c r="K238" s="125">
        <v>0</v>
      </c>
      <c r="L238" s="125">
        <v>3759.9999999999982</v>
      </c>
      <c r="M238" s="125">
        <v>0</v>
      </c>
      <c r="N238" s="125">
        <v>5310.0000000000018</v>
      </c>
      <c r="O238" s="125">
        <v>0</v>
      </c>
      <c r="P238" s="125">
        <v>439.99999999999926</v>
      </c>
      <c r="Q238" s="125">
        <v>539.99999999999909</v>
      </c>
      <c r="R238" s="125">
        <v>0</v>
      </c>
      <c r="S238" s="125">
        <v>459.99999999999926</v>
      </c>
      <c r="T238" s="125">
        <v>0</v>
      </c>
      <c r="U238" s="125">
        <v>0</v>
      </c>
      <c r="V238" s="125">
        <v>0</v>
      </c>
      <c r="W238" s="125">
        <v>0</v>
      </c>
      <c r="X238" s="125">
        <v>0</v>
      </c>
      <c r="Y238" s="125">
        <v>0</v>
      </c>
      <c r="Z238" s="125">
        <v>0</v>
      </c>
      <c r="AA238" s="125">
        <v>0</v>
      </c>
      <c r="AB238" s="125">
        <v>1213.7037037037055</v>
      </c>
      <c r="AC238" s="125">
        <v>0</v>
      </c>
      <c r="AD238" s="125">
        <v>0</v>
      </c>
      <c r="AE238" s="125">
        <v>34631.931818181816</v>
      </c>
      <c r="AF238" s="125">
        <v>0</v>
      </c>
      <c r="AG238" s="125">
        <v>4421.4999999999854</v>
      </c>
      <c r="AH238" s="125">
        <v>0</v>
      </c>
      <c r="AI238" s="125">
        <v>121300</v>
      </c>
      <c r="AJ238" s="125">
        <v>46114.819759679565</v>
      </c>
      <c r="AK238" s="125">
        <v>0</v>
      </c>
      <c r="AL238" s="125">
        <v>0</v>
      </c>
      <c r="AM238" s="125">
        <v>1843.2</v>
      </c>
      <c r="AN238" s="125">
        <v>0</v>
      </c>
      <c r="AO238" s="125">
        <v>0</v>
      </c>
      <c r="AP238" s="125">
        <v>0</v>
      </c>
      <c r="AQ238" s="125">
        <v>0</v>
      </c>
      <c r="AR238" s="125">
        <v>0</v>
      </c>
      <c r="AS238" s="125">
        <v>0</v>
      </c>
      <c r="AT238" s="125">
        <v>0</v>
      </c>
      <c r="AU238" s="125">
        <v>0</v>
      </c>
      <c r="AV238" s="125">
        <v>276661.58252999996</v>
      </c>
      <c r="AW238" s="125">
        <v>50777.13552188551</v>
      </c>
      <c r="AX238" s="125">
        <v>169258.01975967956</v>
      </c>
      <c r="AY238" s="125">
        <v>49882.051818181819</v>
      </c>
      <c r="AZ238" s="493">
        <v>496696.73781156505</v>
      </c>
      <c r="BA238" s="493">
        <v>494853.53781156504</v>
      </c>
      <c r="BB238" s="493">
        <v>4265</v>
      </c>
      <c r="BC238" s="493">
        <v>371055</v>
      </c>
      <c r="BD238" s="493">
        <v>0</v>
      </c>
      <c r="BE238" s="493">
        <v>0</v>
      </c>
      <c r="BF238" s="493">
        <v>496696.73781156505</v>
      </c>
      <c r="BG238" s="125">
        <v>496696.73781156505</v>
      </c>
      <c r="BH238" s="125">
        <v>0</v>
      </c>
      <c r="BI238" s="493">
        <v>372898.2</v>
      </c>
      <c r="BJ238" s="493">
        <v>203640.18024032045</v>
      </c>
      <c r="BK238" s="125">
        <v>327438.71805188549</v>
      </c>
      <c r="BL238" s="125">
        <v>3763.6634258837412</v>
      </c>
      <c r="BM238" s="125">
        <v>3139.8187667451734</v>
      </c>
      <c r="BN238" s="126">
        <v>0.19868811083808607</v>
      </c>
      <c r="BO238" s="126">
        <v>0</v>
      </c>
      <c r="BP238" s="125">
        <v>0</v>
      </c>
      <c r="BQ238" s="493">
        <v>496696.73781156505</v>
      </c>
      <c r="BR238" s="493">
        <v>5687.971698983506</v>
      </c>
      <c r="BS238" s="493" t="s">
        <v>948</v>
      </c>
      <c r="BT238" s="493">
        <v>5709.157905880058</v>
      </c>
      <c r="BU238" s="126">
        <v>0.13241121766463948</v>
      </c>
      <c r="BV238" s="125">
        <v>0</v>
      </c>
      <c r="BW238" s="125">
        <v>496696.73781156505</v>
      </c>
      <c r="BX238" s="125">
        <v>0</v>
      </c>
      <c r="BY238" s="125">
        <v>496696.73781156505</v>
      </c>
      <c r="BZ238" s="125">
        <v>1843.2</v>
      </c>
      <c r="CA238" s="125">
        <v>494853.53781156504</v>
      </c>
      <c r="CB238" s="490">
        <f t="shared" si="11"/>
        <v>0</v>
      </c>
      <c r="CC238" s="490">
        <f t="shared" si="12"/>
        <v>0</v>
      </c>
      <c r="CD238" s="490">
        <f t="shared" si="13"/>
        <v>0</v>
      </c>
      <c r="CE238" s="490">
        <f>IF(ISERROR(VLOOKUP(A238,'20-21 Cfwds'!A:F,3,FALSE)),0,(VLOOKUP(A238,'20-21 Cfwds'!A:F,3,FALSE)))</f>
        <v>0</v>
      </c>
      <c r="CF238" s="490">
        <f>IF(ISERROR(VLOOKUP(A238,'20-21 Cfwds'!A:G,4,FALSE)),0,(VLOOKUP(A238,'20-21 Cfwds'!A:G,4,FALSE)))</f>
        <v>0</v>
      </c>
      <c r="CG238" s="490"/>
      <c r="CH238" s="490"/>
      <c r="CI238" s="531"/>
      <c r="CJ238" s="531"/>
      <c r="CK238" s="531"/>
      <c r="CL238" s="531"/>
      <c r="CM238" s="531"/>
      <c r="CN238" s="531"/>
      <c r="CO238" s="531"/>
      <c r="CP238" s="531"/>
      <c r="CQ238" s="531"/>
      <c r="CR238" s="531"/>
      <c r="CS238" s="531"/>
      <c r="CT238" s="531"/>
      <c r="CU238" s="531"/>
      <c r="CV238" s="531"/>
      <c r="CW238" s="531"/>
      <c r="CX238" s="531"/>
      <c r="CY238" s="531"/>
      <c r="CZ238" s="531"/>
      <c r="DA238" s="531"/>
      <c r="DB238" s="531"/>
      <c r="DC238" s="531"/>
      <c r="DD238" s="531"/>
      <c r="DE238" s="531"/>
      <c r="DF238" s="531"/>
      <c r="DG238" s="531"/>
      <c r="DH238" s="531"/>
      <c r="DI238" s="531"/>
      <c r="DJ238" s="531"/>
      <c r="DK238" s="531"/>
      <c r="DL238" s="531"/>
      <c r="DM238" s="531"/>
      <c r="DN238" s="531"/>
      <c r="DO238" s="531"/>
      <c r="DP238" s="531"/>
      <c r="DQ238" s="531"/>
      <c r="DR238" s="531"/>
      <c r="DS238" s="531"/>
      <c r="DT238" s="531"/>
      <c r="DU238" s="531"/>
      <c r="DV238" s="531"/>
      <c r="DW238" s="531"/>
      <c r="DX238" s="531"/>
      <c r="DY238" s="531"/>
      <c r="DZ238" s="531"/>
      <c r="EA238" s="531"/>
      <c r="EB238" s="531"/>
      <c r="EC238" s="531"/>
      <c r="ED238" s="531"/>
      <c r="EE238" s="531"/>
      <c r="EF238" s="531"/>
      <c r="EG238" s="531"/>
      <c r="EH238" s="531"/>
      <c r="EI238" s="531"/>
      <c r="EJ238" s="531"/>
      <c r="EK238" s="531"/>
      <c r="EL238" s="531"/>
      <c r="EM238" s="531"/>
      <c r="EN238" s="531"/>
      <c r="EO238" s="531"/>
      <c r="EP238" s="531"/>
      <c r="EQ238" s="531"/>
      <c r="ER238" s="531"/>
      <c r="ES238" s="531"/>
      <c r="ET238" s="531"/>
      <c r="EU238" s="531"/>
      <c r="EV238" s="531"/>
      <c r="EW238" s="531"/>
      <c r="EX238" s="531"/>
      <c r="EY238" s="531"/>
      <c r="EZ238" s="531"/>
      <c r="FA238" s="531"/>
    </row>
    <row r="239" spans="1:157" ht="15" customHeight="1">
      <c r="A239" s="486">
        <f>VLOOKUP(D239,'[18]DfE No.'!C:E,3,FALSE)</f>
        <v>86</v>
      </c>
      <c r="B239" s="486" t="str">
        <f>VLOOKUP(D239,'Adjusted Factors 22-23'!C:F,4,FALSE)</f>
        <v>Recoupment Academy</v>
      </c>
      <c r="C239" s="491">
        <v>143071</v>
      </c>
      <c r="D239" s="491">
        <v>9353099</v>
      </c>
      <c r="E239" s="492" t="s">
        <v>1146</v>
      </c>
      <c r="F239" s="332">
        <v>78</v>
      </c>
      <c r="G239" s="332">
        <v>78</v>
      </c>
      <c r="H239" s="332">
        <v>0</v>
      </c>
      <c r="I239" s="125">
        <v>248041.41881999999</v>
      </c>
      <c r="J239" s="125">
        <v>0</v>
      </c>
      <c r="K239" s="125">
        <v>0</v>
      </c>
      <c r="L239" s="125">
        <v>3289.9999999999982</v>
      </c>
      <c r="M239" s="125">
        <v>0</v>
      </c>
      <c r="N239" s="125">
        <v>4129.9999999999982</v>
      </c>
      <c r="O239" s="125">
        <v>0</v>
      </c>
      <c r="P239" s="125">
        <v>1319.9999999999995</v>
      </c>
      <c r="Q239" s="125">
        <v>0</v>
      </c>
      <c r="R239" s="125">
        <v>0</v>
      </c>
      <c r="S239" s="125">
        <v>0</v>
      </c>
      <c r="T239" s="125">
        <v>0</v>
      </c>
      <c r="U239" s="125">
        <v>0</v>
      </c>
      <c r="V239" s="125">
        <v>0</v>
      </c>
      <c r="W239" s="125">
        <v>0</v>
      </c>
      <c r="X239" s="125">
        <v>0</v>
      </c>
      <c r="Y239" s="125">
        <v>0</v>
      </c>
      <c r="Z239" s="125">
        <v>0</v>
      </c>
      <c r="AA239" s="125">
        <v>0</v>
      </c>
      <c r="AB239" s="125">
        <v>612.08333333333383</v>
      </c>
      <c r="AC239" s="125">
        <v>0</v>
      </c>
      <c r="AD239" s="125">
        <v>0</v>
      </c>
      <c r="AE239" s="125">
        <v>17903.4375</v>
      </c>
      <c r="AF239" s="125">
        <v>0</v>
      </c>
      <c r="AG239" s="125">
        <v>0</v>
      </c>
      <c r="AH239" s="125">
        <v>0</v>
      </c>
      <c r="AI239" s="125">
        <v>121300</v>
      </c>
      <c r="AJ239" s="125">
        <v>0</v>
      </c>
      <c r="AK239" s="125">
        <v>0</v>
      </c>
      <c r="AL239" s="125">
        <v>0</v>
      </c>
      <c r="AM239" s="125">
        <v>993.28</v>
      </c>
      <c r="AN239" s="125">
        <v>0</v>
      </c>
      <c r="AO239" s="125">
        <v>0</v>
      </c>
      <c r="AP239" s="125">
        <v>0</v>
      </c>
      <c r="AQ239" s="125">
        <v>0</v>
      </c>
      <c r="AR239" s="125">
        <v>0</v>
      </c>
      <c r="AS239" s="125">
        <v>0</v>
      </c>
      <c r="AT239" s="125">
        <v>0</v>
      </c>
      <c r="AU239" s="125">
        <v>0</v>
      </c>
      <c r="AV239" s="125">
        <v>248041.41881999999</v>
      </c>
      <c r="AW239" s="125">
        <v>27255.520833333328</v>
      </c>
      <c r="AX239" s="125">
        <v>122293.28</v>
      </c>
      <c r="AY239" s="125">
        <v>32268.557500000003</v>
      </c>
      <c r="AZ239" s="493">
        <v>397590.2196533333</v>
      </c>
      <c r="BA239" s="493">
        <v>396596.93965333328</v>
      </c>
      <c r="BB239" s="493">
        <v>4265</v>
      </c>
      <c r="BC239" s="493">
        <v>332670</v>
      </c>
      <c r="BD239" s="493">
        <v>0</v>
      </c>
      <c r="BE239" s="493">
        <v>0</v>
      </c>
      <c r="BF239" s="493">
        <v>397590.2196533333</v>
      </c>
      <c r="BG239" s="125">
        <v>397590.2196533333</v>
      </c>
      <c r="BH239" s="125">
        <v>0</v>
      </c>
      <c r="BI239" s="493">
        <v>333663.28000000003</v>
      </c>
      <c r="BJ239" s="493">
        <v>211370.00000000003</v>
      </c>
      <c r="BK239" s="125">
        <v>275296.93965333328</v>
      </c>
      <c r="BL239" s="125">
        <v>3529.4479442735037</v>
      </c>
      <c r="BM239" s="125">
        <v>3379.5567385542167</v>
      </c>
      <c r="BN239" s="126">
        <v>4.4352327040205523E-2</v>
      </c>
      <c r="BO239" s="126">
        <v>0</v>
      </c>
      <c r="BP239" s="125">
        <v>0</v>
      </c>
      <c r="BQ239" s="493">
        <v>397590.2196533333</v>
      </c>
      <c r="BR239" s="493">
        <v>5084.5761494017088</v>
      </c>
      <c r="BS239" s="493" t="s">
        <v>948</v>
      </c>
      <c r="BT239" s="493">
        <v>5097.3105083760684</v>
      </c>
      <c r="BU239" s="126">
        <v>5.0348708178806989E-2</v>
      </c>
      <c r="BV239" s="125">
        <v>0</v>
      </c>
      <c r="BW239" s="125">
        <v>397590.2196533333</v>
      </c>
      <c r="BX239" s="125">
        <v>0</v>
      </c>
      <c r="BY239" s="125">
        <v>397590.2196533333</v>
      </c>
      <c r="BZ239" s="125">
        <v>993.28</v>
      </c>
      <c r="CA239" s="125">
        <v>396596.93965333328</v>
      </c>
      <c r="CB239" s="490">
        <f t="shared" si="11"/>
        <v>0</v>
      </c>
      <c r="CC239" s="490">
        <f t="shared" si="12"/>
        <v>0</v>
      </c>
      <c r="CD239" s="490">
        <f t="shared" si="13"/>
        <v>0</v>
      </c>
      <c r="CE239" s="490">
        <f>IF(ISERROR(VLOOKUP(A239,'20-21 Cfwds'!A:F,3,FALSE)),0,(VLOOKUP(A239,'20-21 Cfwds'!A:F,3,FALSE)))</f>
        <v>0</v>
      </c>
      <c r="CF239" s="490">
        <f>IF(ISERROR(VLOOKUP(A239,'20-21 Cfwds'!A:G,4,FALSE)),0,(VLOOKUP(A239,'20-21 Cfwds'!A:G,4,FALSE)))</f>
        <v>0</v>
      </c>
      <c r="CG239" s="490"/>
      <c r="CH239" s="490"/>
      <c r="CI239" s="531"/>
      <c r="CJ239" s="531"/>
      <c r="CK239" s="531"/>
      <c r="CL239" s="531"/>
      <c r="CM239" s="531"/>
      <c r="CN239" s="531"/>
      <c r="CO239" s="531"/>
      <c r="CP239" s="531"/>
      <c r="CQ239" s="531"/>
      <c r="CR239" s="531"/>
      <c r="CS239" s="531"/>
      <c r="CT239" s="531"/>
      <c r="CU239" s="531"/>
      <c r="CV239" s="531"/>
      <c r="CW239" s="531"/>
      <c r="CX239" s="531"/>
      <c r="CY239" s="531"/>
      <c r="CZ239" s="531"/>
      <c r="DA239" s="531"/>
      <c r="DB239" s="531"/>
      <c r="DC239" s="531"/>
      <c r="DD239" s="531"/>
      <c r="DE239" s="531"/>
      <c r="DF239" s="531"/>
      <c r="DG239" s="531"/>
      <c r="DH239" s="531"/>
      <c r="DI239" s="531"/>
      <c r="DJ239" s="531"/>
      <c r="DK239" s="531"/>
      <c r="DL239" s="531"/>
      <c r="DM239" s="531"/>
      <c r="DN239" s="531"/>
      <c r="DO239" s="531"/>
      <c r="DP239" s="531"/>
      <c r="DQ239" s="531"/>
      <c r="DR239" s="531"/>
      <c r="DS239" s="531"/>
      <c r="DT239" s="531"/>
      <c r="DU239" s="531"/>
      <c r="DV239" s="531"/>
      <c r="DW239" s="531"/>
      <c r="DX239" s="531"/>
      <c r="DY239" s="531"/>
      <c r="DZ239" s="531"/>
      <c r="EA239" s="531"/>
      <c r="EB239" s="531"/>
      <c r="EC239" s="531"/>
      <c r="ED239" s="531"/>
      <c r="EE239" s="531"/>
      <c r="EF239" s="531"/>
      <c r="EG239" s="531"/>
      <c r="EH239" s="531"/>
      <c r="EI239" s="531"/>
      <c r="EJ239" s="531"/>
      <c r="EK239" s="531"/>
      <c r="EL239" s="531"/>
      <c r="EM239" s="531"/>
      <c r="EN239" s="531"/>
      <c r="EO239" s="531"/>
      <c r="EP239" s="531"/>
      <c r="EQ239" s="531"/>
      <c r="ER239" s="531"/>
      <c r="ES239" s="531"/>
      <c r="ET239" s="531"/>
      <c r="EU239" s="531"/>
      <c r="EV239" s="531"/>
      <c r="EW239" s="531"/>
      <c r="EX239" s="531"/>
      <c r="EY239" s="531"/>
      <c r="EZ239" s="531"/>
      <c r="FA239" s="531"/>
    </row>
    <row r="240" spans="1:157" ht="15" customHeight="1">
      <c r="A240" s="486">
        <f>VLOOKUP(D240,'[18]DfE No.'!C:E,3,FALSE)</f>
        <v>93</v>
      </c>
      <c r="B240" s="486" t="str">
        <f>VLOOKUP(D240,'Adjusted Factors 22-23'!C:F,4,FALSE)</f>
        <v>Recoupment Academy</v>
      </c>
      <c r="C240" s="491">
        <v>144849</v>
      </c>
      <c r="D240" s="491">
        <v>9353101</v>
      </c>
      <c r="E240" s="492" t="s">
        <v>1032</v>
      </c>
      <c r="F240" s="332">
        <v>94</v>
      </c>
      <c r="G240" s="332">
        <v>94</v>
      </c>
      <c r="H240" s="332">
        <v>0</v>
      </c>
      <c r="I240" s="125">
        <v>298921.70986</v>
      </c>
      <c r="J240" s="125">
        <v>0</v>
      </c>
      <c r="K240" s="125">
        <v>0</v>
      </c>
      <c r="L240" s="125">
        <v>4229.9999999999982</v>
      </c>
      <c r="M240" s="125">
        <v>0</v>
      </c>
      <c r="N240" s="125">
        <v>5899.9999999999864</v>
      </c>
      <c r="O240" s="125">
        <v>0</v>
      </c>
      <c r="P240" s="125">
        <v>1760</v>
      </c>
      <c r="Q240" s="125">
        <v>540.00000000000125</v>
      </c>
      <c r="R240" s="125">
        <v>0</v>
      </c>
      <c r="S240" s="125">
        <v>920.00000000000205</v>
      </c>
      <c r="T240" s="125">
        <v>0</v>
      </c>
      <c r="U240" s="125">
        <v>0</v>
      </c>
      <c r="V240" s="125">
        <v>0</v>
      </c>
      <c r="W240" s="125">
        <v>0</v>
      </c>
      <c r="X240" s="125">
        <v>0</v>
      </c>
      <c r="Y240" s="125">
        <v>0</v>
      </c>
      <c r="Z240" s="125">
        <v>0</v>
      </c>
      <c r="AA240" s="125">
        <v>0</v>
      </c>
      <c r="AB240" s="125">
        <v>0</v>
      </c>
      <c r="AC240" s="125">
        <v>0</v>
      </c>
      <c r="AD240" s="125">
        <v>0</v>
      </c>
      <c r="AE240" s="125">
        <v>37565.609756097561</v>
      </c>
      <c r="AF240" s="125">
        <v>0</v>
      </c>
      <c r="AG240" s="125">
        <v>0</v>
      </c>
      <c r="AH240" s="125">
        <v>0</v>
      </c>
      <c r="AI240" s="125">
        <v>121300</v>
      </c>
      <c r="AJ240" s="125">
        <v>40974.632843791711</v>
      </c>
      <c r="AK240" s="125">
        <v>0</v>
      </c>
      <c r="AL240" s="125">
        <v>1000</v>
      </c>
      <c r="AM240" s="125">
        <v>920.23</v>
      </c>
      <c r="AN240" s="125">
        <v>0</v>
      </c>
      <c r="AO240" s="125">
        <v>0</v>
      </c>
      <c r="AP240" s="125">
        <v>0</v>
      </c>
      <c r="AQ240" s="125">
        <v>0</v>
      </c>
      <c r="AR240" s="125">
        <v>0</v>
      </c>
      <c r="AS240" s="125">
        <v>0</v>
      </c>
      <c r="AT240" s="125">
        <v>0</v>
      </c>
      <c r="AU240" s="125">
        <v>0</v>
      </c>
      <c r="AV240" s="125">
        <v>298921.70986</v>
      </c>
      <c r="AW240" s="125">
        <v>50915.609756097547</v>
      </c>
      <c r="AX240" s="125">
        <v>164194.86284379172</v>
      </c>
      <c r="AY240" s="125">
        <v>54235.729756097557</v>
      </c>
      <c r="AZ240" s="493">
        <v>514032.18245988927</v>
      </c>
      <c r="BA240" s="493">
        <v>512111.95245988929</v>
      </c>
      <c r="BB240" s="493">
        <v>4265</v>
      </c>
      <c r="BC240" s="493">
        <v>400910</v>
      </c>
      <c r="BD240" s="493">
        <v>0</v>
      </c>
      <c r="BE240" s="493">
        <v>0</v>
      </c>
      <c r="BF240" s="493">
        <v>514032.18245988927</v>
      </c>
      <c r="BG240" s="125">
        <v>514032.18245988927</v>
      </c>
      <c r="BH240" s="125">
        <v>0</v>
      </c>
      <c r="BI240" s="493">
        <v>402830.23</v>
      </c>
      <c r="BJ240" s="493">
        <v>239635.36715620826</v>
      </c>
      <c r="BK240" s="125">
        <v>350837.31961609761</v>
      </c>
      <c r="BL240" s="125">
        <v>3732.3119108095489</v>
      </c>
      <c r="BM240" s="125">
        <v>3172.4339554431003</v>
      </c>
      <c r="BN240" s="126">
        <v>0.17648214690359071</v>
      </c>
      <c r="BO240" s="126">
        <v>0</v>
      </c>
      <c r="BP240" s="125">
        <v>0</v>
      </c>
      <c r="BQ240" s="493">
        <v>514032.18245988927</v>
      </c>
      <c r="BR240" s="493">
        <v>5447.9994942541416</v>
      </c>
      <c r="BS240" s="493" t="s">
        <v>948</v>
      </c>
      <c r="BT240" s="493">
        <v>5468.4274729775452</v>
      </c>
      <c r="BU240" s="126">
        <v>0.1098409100323261</v>
      </c>
      <c r="BV240" s="125">
        <v>0</v>
      </c>
      <c r="BW240" s="125">
        <v>514032.18245988927</v>
      </c>
      <c r="BX240" s="125">
        <v>0</v>
      </c>
      <c r="BY240" s="125">
        <v>514032.18245988927</v>
      </c>
      <c r="BZ240" s="125">
        <v>920.23</v>
      </c>
      <c r="CA240" s="125">
        <v>513111.95245988929</v>
      </c>
      <c r="CB240" s="490">
        <f t="shared" si="11"/>
        <v>0</v>
      </c>
      <c r="CC240" s="490">
        <f t="shared" si="12"/>
        <v>0</v>
      </c>
      <c r="CD240" s="490">
        <f t="shared" si="13"/>
        <v>0</v>
      </c>
      <c r="CE240" s="490">
        <f>IF(ISERROR(VLOOKUP(A240,'20-21 Cfwds'!A:F,3,FALSE)),0,(VLOOKUP(A240,'20-21 Cfwds'!A:F,3,FALSE)))</f>
        <v>0</v>
      </c>
      <c r="CF240" s="490">
        <f>IF(ISERROR(VLOOKUP(A240,'20-21 Cfwds'!A:G,4,FALSE)),0,(VLOOKUP(A240,'20-21 Cfwds'!A:G,4,FALSE)))</f>
        <v>0</v>
      </c>
      <c r="CG240" s="490"/>
      <c r="CH240" s="490"/>
      <c r="CI240" s="531"/>
      <c r="CJ240" s="531"/>
      <c r="CK240" s="531"/>
      <c r="CL240" s="531"/>
      <c r="CM240" s="531"/>
      <c r="CN240" s="531"/>
      <c r="CO240" s="531"/>
      <c r="CP240" s="531"/>
      <c r="CQ240" s="531"/>
      <c r="CR240" s="531"/>
      <c r="CS240" s="531"/>
      <c r="CT240" s="531"/>
      <c r="CU240" s="531"/>
      <c r="CV240" s="531"/>
      <c r="CW240" s="531"/>
      <c r="CX240" s="531"/>
      <c r="CY240" s="531"/>
      <c r="CZ240" s="531"/>
      <c r="DA240" s="531"/>
      <c r="DB240" s="531"/>
      <c r="DC240" s="531"/>
      <c r="DD240" s="531"/>
      <c r="DE240" s="531"/>
      <c r="DF240" s="531"/>
      <c r="DG240" s="531"/>
      <c r="DH240" s="531"/>
      <c r="DI240" s="531"/>
      <c r="DJ240" s="531"/>
      <c r="DK240" s="531"/>
      <c r="DL240" s="531"/>
      <c r="DM240" s="531"/>
      <c r="DN240" s="531"/>
      <c r="DO240" s="531"/>
      <c r="DP240" s="531"/>
      <c r="DQ240" s="531"/>
      <c r="DR240" s="531"/>
      <c r="DS240" s="531"/>
      <c r="DT240" s="531"/>
      <c r="DU240" s="531"/>
      <c r="DV240" s="531"/>
      <c r="DW240" s="531"/>
      <c r="DX240" s="531"/>
      <c r="DY240" s="531"/>
      <c r="DZ240" s="531"/>
      <c r="EA240" s="531"/>
      <c r="EB240" s="531"/>
      <c r="EC240" s="531"/>
      <c r="ED240" s="531"/>
      <c r="EE240" s="531"/>
      <c r="EF240" s="531"/>
      <c r="EG240" s="531"/>
      <c r="EH240" s="531"/>
      <c r="EI240" s="531"/>
      <c r="EJ240" s="531"/>
      <c r="EK240" s="531"/>
      <c r="EL240" s="531"/>
      <c r="EM240" s="531"/>
      <c r="EN240" s="531"/>
      <c r="EO240" s="531"/>
      <c r="EP240" s="531"/>
      <c r="EQ240" s="531"/>
      <c r="ER240" s="531"/>
      <c r="ES240" s="531"/>
      <c r="ET240" s="531"/>
      <c r="EU240" s="531"/>
      <c r="EV240" s="531"/>
      <c r="EW240" s="531"/>
      <c r="EX240" s="531"/>
      <c r="EY240" s="531"/>
      <c r="EZ240" s="531"/>
      <c r="FA240" s="531"/>
    </row>
    <row r="241" spans="1:157" ht="15" customHeight="1">
      <c r="A241" s="486">
        <f>VLOOKUP(D241,'[18]DfE No.'!C:E,3,FALSE)</f>
        <v>102</v>
      </c>
      <c r="B241" s="486" t="str">
        <f>VLOOKUP(D241,'Adjusted Factors 22-23'!C:F,4,FALSE)</f>
        <v>Recoupment Academy</v>
      </c>
      <c r="C241" s="491">
        <v>145697</v>
      </c>
      <c r="D241" s="491">
        <v>9353102</v>
      </c>
      <c r="E241" s="492" t="s">
        <v>1147</v>
      </c>
      <c r="F241" s="332">
        <v>109</v>
      </c>
      <c r="G241" s="332">
        <v>109</v>
      </c>
      <c r="H241" s="332">
        <v>0</v>
      </c>
      <c r="I241" s="125">
        <v>346621.98270999995</v>
      </c>
      <c r="J241" s="125">
        <v>0</v>
      </c>
      <c r="K241" s="125">
        <v>0</v>
      </c>
      <c r="L241" s="125">
        <v>4229.9999999999982</v>
      </c>
      <c r="M241" s="125">
        <v>0</v>
      </c>
      <c r="N241" s="125">
        <v>6490.0000000000291</v>
      </c>
      <c r="O241" s="125">
        <v>0</v>
      </c>
      <c r="P241" s="125">
        <v>439.99999999999977</v>
      </c>
      <c r="Q241" s="125">
        <v>0</v>
      </c>
      <c r="R241" s="125">
        <v>0</v>
      </c>
      <c r="S241" s="125">
        <v>0</v>
      </c>
      <c r="T241" s="125">
        <v>0</v>
      </c>
      <c r="U241" s="125">
        <v>0</v>
      </c>
      <c r="V241" s="125">
        <v>0</v>
      </c>
      <c r="W241" s="125">
        <v>0</v>
      </c>
      <c r="X241" s="125">
        <v>0</v>
      </c>
      <c r="Y241" s="125">
        <v>0</v>
      </c>
      <c r="Z241" s="125">
        <v>0</v>
      </c>
      <c r="AA241" s="125">
        <v>0</v>
      </c>
      <c r="AB241" s="125">
        <v>0</v>
      </c>
      <c r="AC241" s="125">
        <v>0</v>
      </c>
      <c r="AD241" s="125">
        <v>0</v>
      </c>
      <c r="AE241" s="125">
        <v>43471.764705882357</v>
      </c>
      <c r="AF241" s="125">
        <v>0</v>
      </c>
      <c r="AG241" s="125">
        <v>425.49999999999636</v>
      </c>
      <c r="AH241" s="125">
        <v>0</v>
      </c>
      <c r="AI241" s="125">
        <v>121300</v>
      </c>
      <c r="AJ241" s="125">
        <v>29959.946595460606</v>
      </c>
      <c r="AK241" s="125">
        <v>0</v>
      </c>
      <c r="AL241" s="125">
        <v>0</v>
      </c>
      <c r="AM241" s="125">
        <v>2457.6</v>
      </c>
      <c r="AN241" s="125">
        <v>0</v>
      </c>
      <c r="AO241" s="125">
        <v>0</v>
      </c>
      <c r="AP241" s="125">
        <v>0</v>
      </c>
      <c r="AQ241" s="125">
        <v>0</v>
      </c>
      <c r="AR241" s="125">
        <v>0</v>
      </c>
      <c r="AS241" s="125">
        <v>0</v>
      </c>
      <c r="AT241" s="125">
        <v>0</v>
      </c>
      <c r="AU241" s="125">
        <v>0</v>
      </c>
      <c r="AV241" s="125">
        <v>346621.98270999995</v>
      </c>
      <c r="AW241" s="125">
        <v>55057.264705882379</v>
      </c>
      <c r="AX241" s="125">
        <v>153717.54659546062</v>
      </c>
      <c r="AY241" s="125">
        <v>59046.884705882374</v>
      </c>
      <c r="AZ241" s="493">
        <v>555396.79401134292</v>
      </c>
      <c r="BA241" s="493">
        <v>552939.19401134294</v>
      </c>
      <c r="BB241" s="493">
        <v>4265</v>
      </c>
      <c r="BC241" s="493">
        <v>464885</v>
      </c>
      <c r="BD241" s="493">
        <v>0</v>
      </c>
      <c r="BE241" s="493">
        <v>0</v>
      </c>
      <c r="BF241" s="493">
        <v>555396.79401134292</v>
      </c>
      <c r="BG241" s="125">
        <v>555396.79401134304</v>
      </c>
      <c r="BH241" s="125">
        <v>0</v>
      </c>
      <c r="BI241" s="493">
        <v>467342.6</v>
      </c>
      <c r="BJ241" s="493">
        <v>313625.05340453936</v>
      </c>
      <c r="BK241" s="125">
        <v>401679.2474158823</v>
      </c>
      <c r="BL241" s="125">
        <v>3685.1307102374521</v>
      </c>
      <c r="BM241" s="125">
        <v>3423.7045611531421</v>
      </c>
      <c r="BN241" s="126">
        <v>7.6357683443415689E-2</v>
      </c>
      <c r="BO241" s="126">
        <v>0</v>
      </c>
      <c r="BP241" s="125">
        <v>0</v>
      </c>
      <c r="BQ241" s="493">
        <v>555396.79401134292</v>
      </c>
      <c r="BR241" s="493">
        <v>5072.8366423058987</v>
      </c>
      <c r="BS241" s="493" t="s">
        <v>948</v>
      </c>
      <c r="BT241" s="493">
        <v>5095.3834312967238</v>
      </c>
      <c r="BU241" s="126">
        <v>5.1241484585739627E-2</v>
      </c>
      <c r="BV241" s="125">
        <v>0</v>
      </c>
      <c r="BW241" s="125">
        <v>555396.79401134292</v>
      </c>
      <c r="BX241" s="125">
        <v>0</v>
      </c>
      <c r="BY241" s="125">
        <v>555396.79401134292</v>
      </c>
      <c r="BZ241" s="125">
        <v>2457.6</v>
      </c>
      <c r="CA241" s="125">
        <v>552939.19401134294</v>
      </c>
      <c r="CB241" s="490">
        <f t="shared" si="11"/>
        <v>0</v>
      </c>
      <c r="CC241" s="490">
        <f t="shared" si="12"/>
        <v>0</v>
      </c>
      <c r="CD241" s="490">
        <f t="shared" si="13"/>
        <v>0</v>
      </c>
      <c r="CE241" s="490">
        <f>IF(ISERROR(VLOOKUP(A241,'20-21 Cfwds'!A:F,3,FALSE)),0,(VLOOKUP(A241,'20-21 Cfwds'!A:F,3,FALSE)))</f>
        <v>0</v>
      </c>
      <c r="CF241" s="490">
        <f>IF(ISERROR(VLOOKUP(A241,'20-21 Cfwds'!A:G,4,FALSE)),0,(VLOOKUP(A241,'20-21 Cfwds'!A:G,4,FALSE)))</f>
        <v>0</v>
      </c>
      <c r="CG241" s="490"/>
      <c r="CH241" s="490"/>
      <c r="CI241" s="531"/>
      <c r="CJ241" s="531"/>
      <c r="CK241" s="531"/>
      <c r="CL241" s="531"/>
      <c r="CM241" s="531"/>
      <c r="CN241" s="531"/>
      <c r="CO241" s="531"/>
      <c r="CP241" s="531"/>
      <c r="CQ241" s="531"/>
      <c r="CR241" s="531"/>
      <c r="CS241" s="531"/>
      <c r="CT241" s="531"/>
      <c r="CU241" s="531"/>
      <c r="CV241" s="531"/>
      <c r="CW241" s="531"/>
      <c r="CX241" s="531"/>
      <c r="CY241" s="531"/>
      <c r="CZ241" s="531"/>
      <c r="DA241" s="531"/>
      <c r="DB241" s="531"/>
      <c r="DC241" s="531"/>
      <c r="DD241" s="531"/>
      <c r="DE241" s="531"/>
      <c r="DF241" s="531"/>
      <c r="DG241" s="531"/>
      <c r="DH241" s="531"/>
      <c r="DI241" s="531"/>
      <c r="DJ241" s="531"/>
      <c r="DK241" s="531"/>
      <c r="DL241" s="531"/>
      <c r="DM241" s="531"/>
      <c r="DN241" s="531"/>
      <c r="DO241" s="531"/>
      <c r="DP241" s="531"/>
      <c r="DQ241" s="531"/>
      <c r="DR241" s="531"/>
      <c r="DS241" s="531"/>
      <c r="DT241" s="531"/>
      <c r="DU241" s="531"/>
      <c r="DV241" s="531"/>
      <c r="DW241" s="531"/>
      <c r="DX241" s="531"/>
      <c r="DY241" s="531"/>
      <c r="DZ241" s="531"/>
      <c r="EA241" s="531"/>
      <c r="EB241" s="531"/>
      <c r="EC241" s="531"/>
      <c r="ED241" s="531"/>
      <c r="EE241" s="531"/>
      <c r="EF241" s="531"/>
      <c r="EG241" s="531"/>
      <c r="EH241" s="531"/>
      <c r="EI241" s="531"/>
      <c r="EJ241" s="531"/>
      <c r="EK241" s="531"/>
      <c r="EL241" s="531"/>
      <c r="EM241" s="531"/>
      <c r="EN241" s="531"/>
      <c r="EO241" s="531"/>
      <c r="EP241" s="531"/>
      <c r="EQ241" s="531"/>
      <c r="ER241" s="531"/>
      <c r="ES241" s="531"/>
      <c r="ET241" s="531"/>
      <c r="EU241" s="531"/>
      <c r="EV241" s="531"/>
      <c r="EW241" s="531"/>
      <c r="EX241" s="531"/>
      <c r="EY241" s="531"/>
      <c r="EZ241" s="531"/>
      <c r="FA241" s="531"/>
    </row>
    <row r="242" spans="1:157" ht="15" customHeight="1">
      <c r="A242" s="486">
        <f>VLOOKUP(D242,'[18]DfE No.'!C:E,3,FALSE)</f>
        <v>110</v>
      </c>
      <c r="B242" s="486" t="str">
        <f>VLOOKUP(D242,'Adjusted Factors 22-23'!C:F,4,FALSE)</f>
        <v>Recoupment Academy</v>
      </c>
      <c r="C242" s="491">
        <v>147575</v>
      </c>
      <c r="D242" s="491">
        <v>9353108</v>
      </c>
      <c r="E242" s="492" t="s">
        <v>1353</v>
      </c>
      <c r="F242" s="332">
        <v>33</v>
      </c>
      <c r="G242" s="332">
        <v>33</v>
      </c>
      <c r="H242" s="332">
        <v>0</v>
      </c>
      <c r="I242" s="125">
        <v>104940.60027</v>
      </c>
      <c r="J242" s="125">
        <v>0</v>
      </c>
      <c r="K242" s="125">
        <v>0</v>
      </c>
      <c r="L242" s="125">
        <v>1409.9999999999998</v>
      </c>
      <c r="M242" s="125">
        <v>0</v>
      </c>
      <c r="N242" s="125">
        <v>2359.9999999999959</v>
      </c>
      <c r="O242" s="125">
        <v>0</v>
      </c>
      <c r="P242" s="125">
        <v>0</v>
      </c>
      <c r="Q242" s="125">
        <v>0</v>
      </c>
      <c r="R242" s="125">
        <v>0</v>
      </c>
      <c r="S242" s="125">
        <v>459.99999999999994</v>
      </c>
      <c r="T242" s="125">
        <v>0</v>
      </c>
      <c r="U242" s="125">
        <v>0</v>
      </c>
      <c r="V242" s="125">
        <v>0</v>
      </c>
      <c r="W242" s="125">
        <v>0</v>
      </c>
      <c r="X242" s="125">
        <v>0</v>
      </c>
      <c r="Y242" s="125">
        <v>0</v>
      </c>
      <c r="Z242" s="125">
        <v>0</v>
      </c>
      <c r="AA242" s="125">
        <v>0</v>
      </c>
      <c r="AB242" s="125">
        <v>0</v>
      </c>
      <c r="AC242" s="125">
        <v>0</v>
      </c>
      <c r="AD242" s="125">
        <v>0</v>
      </c>
      <c r="AE242" s="125">
        <v>8605.3846153846152</v>
      </c>
      <c r="AF242" s="125">
        <v>0</v>
      </c>
      <c r="AG242" s="125">
        <v>3718.5000000000055</v>
      </c>
      <c r="AH242" s="125">
        <v>0</v>
      </c>
      <c r="AI242" s="125">
        <v>121300</v>
      </c>
      <c r="AJ242" s="125">
        <v>55000</v>
      </c>
      <c r="AK242" s="125">
        <v>0</v>
      </c>
      <c r="AL242" s="125">
        <v>0</v>
      </c>
      <c r="AM242" s="125">
        <v>1408</v>
      </c>
      <c r="AN242" s="125">
        <v>0</v>
      </c>
      <c r="AO242" s="125">
        <v>0</v>
      </c>
      <c r="AP242" s="125">
        <v>0</v>
      </c>
      <c r="AQ242" s="125">
        <v>3850</v>
      </c>
      <c r="AR242" s="125">
        <v>0</v>
      </c>
      <c r="AS242" s="125">
        <v>0</v>
      </c>
      <c r="AT242" s="125">
        <v>0</v>
      </c>
      <c r="AU242" s="125">
        <v>0</v>
      </c>
      <c r="AV242" s="125">
        <v>104940.60027</v>
      </c>
      <c r="AW242" s="125">
        <v>16553.884615384617</v>
      </c>
      <c r="AX242" s="125">
        <v>181558</v>
      </c>
      <c r="AY242" s="125">
        <v>20715.504615384612</v>
      </c>
      <c r="AZ242" s="493">
        <v>303052.48488538462</v>
      </c>
      <c r="BA242" s="493">
        <v>297794.48488538462</v>
      </c>
      <c r="BB242" s="493">
        <v>4265</v>
      </c>
      <c r="BC242" s="493">
        <v>140745</v>
      </c>
      <c r="BD242" s="493">
        <v>0</v>
      </c>
      <c r="BE242" s="493">
        <v>0</v>
      </c>
      <c r="BF242" s="493">
        <v>303052.48488538462</v>
      </c>
      <c r="BG242" s="125">
        <v>303052.48488538462</v>
      </c>
      <c r="BH242" s="125">
        <v>0</v>
      </c>
      <c r="BI242" s="493">
        <v>146003</v>
      </c>
      <c r="BJ242" s="493">
        <v>-31705</v>
      </c>
      <c r="BK242" s="125">
        <v>125344.48488538462</v>
      </c>
      <c r="BL242" s="125">
        <v>3798.3177237995337</v>
      </c>
      <c r="BM242" s="125">
        <v>1896.7022214285712</v>
      </c>
      <c r="BN242" s="126">
        <v>1.0025904334833808</v>
      </c>
      <c r="BO242" s="126">
        <v>0</v>
      </c>
      <c r="BP242" s="125">
        <v>0</v>
      </c>
      <c r="BQ242" s="493">
        <v>303052.48488538462</v>
      </c>
      <c r="BR242" s="493">
        <v>9024.0752995571092</v>
      </c>
      <c r="BS242" s="493" t="s">
        <v>948</v>
      </c>
      <c r="BT242" s="493">
        <v>9183.4086328904432</v>
      </c>
      <c r="BU242" s="126">
        <v>0.11402943487485939</v>
      </c>
      <c r="BV242" s="125">
        <v>0</v>
      </c>
      <c r="BW242" s="125">
        <v>303052.48488538462</v>
      </c>
      <c r="BX242" s="125">
        <v>0</v>
      </c>
      <c r="BY242" s="125">
        <v>303052.48488538462</v>
      </c>
      <c r="BZ242" s="125">
        <v>1408</v>
      </c>
      <c r="CA242" s="125">
        <v>301644.48488538462</v>
      </c>
      <c r="CB242" s="490">
        <f t="shared" si="11"/>
        <v>0</v>
      </c>
      <c r="CC242" s="490">
        <f t="shared" si="12"/>
        <v>0</v>
      </c>
      <c r="CD242" s="490">
        <f t="shared" si="13"/>
        <v>0</v>
      </c>
      <c r="CE242" s="490">
        <f>IF(ISERROR(VLOOKUP(A242,'20-21 Cfwds'!A:F,3,FALSE)),0,(VLOOKUP(A242,'20-21 Cfwds'!A:F,3,FALSE)))</f>
        <v>0</v>
      </c>
      <c r="CF242" s="490">
        <f>IF(ISERROR(VLOOKUP(A242,'20-21 Cfwds'!A:G,4,FALSE)),0,(VLOOKUP(A242,'20-21 Cfwds'!A:G,4,FALSE)))</f>
        <v>0</v>
      </c>
      <c r="CG242" s="490"/>
      <c r="CH242" s="490"/>
      <c r="CI242" s="531"/>
      <c r="CJ242" s="531"/>
      <c r="CK242" s="531"/>
      <c r="CL242" s="531"/>
      <c r="CM242" s="531"/>
      <c r="CN242" s="531"/>
      <c r="CO242" s="531"/>
      <c r="CP242" s="531"/>
      <c r="CQ242" s="531"/>
      <c r="CR242" s="531"/>
      <c r="CS242" s="531"/>
      <c r="CT242" s="531"/>
      <c r="CU242" s="531"/>
      <c r="CV242" s="531"/>
      <c r="CW242" s="531"/>
      <c r="CX242" s="531"/>
      <c r="CY242" s="531"/>
      <c r="CZ242" s="531"/>
      <c r="DA242" s="531"/>
      <c r="DB242" s="531"/>
      <c r="DC242" s="531"/>
      <c r="DD242" s="531"/>
      <c r="DE242" s="531"/>
      <c r="DF242" s="531"/>
      <c r="DG242" s="531"/>
      <c r="DH242" s="531"/>
      <c r="DI242" s="531"/>
      <c r="DJ242" s="531"/>
      <c r="DK242" s="531"/>
      <c r="DL242" s="531"/>
      <c r="DM242" s="531"/>
      <c r="DN242" s="531"/>
      <c r="DO242" s="531"/>
      <c r="DP242" s="531"/>
      <c r="DQ242" s="531"/>
      <c r="DR242" s="531"/>
      <c r="DS242" s="531"/>
      <c r="DT242" s="531"/>
      <c r="DU242" s="531"/>
      <c r="DV242" s="531"/>
      <c r="DW242" s="531"/>
      <c r="DX242" s="531"/>
      <c r="DY242" s="531"/>
      <c r="DZ242" s="531"/>
      <c r="EA242" s="531"/>
      <c r="EB242" s="531"/>
      <c r="EC242" s="531"/>
      <c r="ED242" s="531"/>
      <c r="EE242" s="531"/>
      <c r="EF242" s="531"/>
      <c r="EG242" s="531"/>
      <c r="EH242" s="531"/>
      <c r="EI242" s="531"/>
      <c r="EJ242" s="531"/>
      <c r="EK242" s="531"/>
      <c r="EL242" s="531"/>
      <c r="EM242" s="531"/>
      <c r="EN242" s="531"/>
      <c r="EO242" s="531"/>
      <c r="EP242" s="531"/>
      <c r="EQ242" s="531"/>
      <c r="ER242" s="531"/>
      <c r="ES242" s="531"/>
      <c r="ET242" s="531"/>
      <c r="EU242" s="531"/>
      <c r="EV242" s="531"/>
      <c r="EW242" s="531"/>
      <c r="EX242" s="531"/>
      <c r="EY242" s="531"/>
      <c r="EZ242" s="531"/>
      <c r="FA242" s="531"/>
    </row>
    <row r="243" spans="1:157" ht="15" customHeight="1">
      <c r="A243" s="486">
        <f>VLOOKUP(D243,'[18]DfE No.'!C:E,3,FALSE)</f>
        <v>325</v>
      </c>
      <c r="B243" s="486" t="str">
        <f>VLOOKUP(D243,'Adjusted Factors 22-23'!C:F,4,FALSE)</f>
        <v>Recoupment Academy</v>
      </c>
      <c r="C243" s="491">
        <v>142595</v>
      </c>
      <c r="D243" s="491">
        <v>9353115</v>
      </c>
      <c r="E243" s="492" t="s">
        <v>506</v>
      </c>
      <c r="F243" s="332">
        <v>105</v>
      </c>
      <c r="G243" s="332">
        <v>105</v>
      </c>
      <c r="H243" s="332">
        <v>0</v>
      </c>
      <c r="I243" s="125">
        <v>333901.90995</v>
      </c>
      <c r="J243" s="125">
        <v>0</v>
      </c>
      <c r="K243" s="125">
        <v>0</v>
      </c>
      <c r="L243" s="125">
        <v>6110.0000000000091</v>
      </c>
      <c r="M243" s="125">
        <v>0</v>
      </c>
      <c r="N243" s="125">
        <v>9439.9999999999764</v>
      </c>
      <c r="O243" s="125">
        <v>0</v>
      </c>
      <c r="P243" s="125">
        <v>1979.9999999999995</v>
      </c>
      <c r="Q243" s="125">
        <v>810.00000000000068</v>
      </c>
      <c r="R243" s="125">
        <v>1260.0000000000011</v>
      </c>
      <c r="S243" s="125">
        <v>459.99999999999977</v>
      </c>
      <c r="T243" s="125">
        <v>1960</v>
      </c>
      <c r="U243" s="125">
        <v>0</v>
      </c>
      <c r="V243" s="125">
        <v>0</v>
      </c>
      <c r="W243" s="125">
        <v>0</v>
      </c>
      <c r="X243" s="125">
        <v>0</v>
      </c>
      <c r="Y243" s="125">
        <v>0</v>
      </c>
      <c r="Z243" s="125">
        <v>0</v>
      </c>
      <c r="AA243" s="125">
        <v>0</v>
      </c>
      <c r="AB243" s="125">
        <v>1318.3333333333319</v>
      </c>
      <c r="AC243" s="125">
        <v>0</v>
      </c>
      <c r="AD243" s="125">
        <v>0</v>
      </c>
      <c r="AE243" s="125">
        <v>27996.06741573034</v>
      </c>
      <c r="AF243" s="125">
        <v>0</v>
      </c>
      <c r="AG243" s="125">
        <v>0</v>
      </c>
      <c r="AH243" s="125">
        <v>0</v>
      </c>
      <c r="AI243" s="125">
        <v>121300</v>
      </c>
      <c r="AJ243" s="125">
        <v>0</v>
      </c>
      <c r="AK243" s="125">
        <v>0</v>
      </c>
      <c r="AL243" s="125">
        <v>0</v>
      </c>
      <c r="AM243" s="125">
        <v>1822.16</v>
      </c>
      <c r="AN243" s="125">
        <v>0</v>
      </c>
      <c r="AO243" s="125">
        <v>0</v>
      </c>
      <c r="AP243" s="125">
        <v>0</v>
      </c>
      <c r="AQ243" s="125">
        <v>0</v>
      </c>
      <c r="AR243" s="125">
        <v>0</v>
      </c>
      <c r="AS243" s="125">
        <v>0</v>
      </c>
      <c r="AT243" s="125">
        <v>0</v>
      </c>
      <c r="AU243" s="125">
        <v>0</v>
      </c>
      <c r="AV243" s="125">
        <v>333901.90995</v>
      </c>
      <c r="AW243" s="125">
        <v>51334.400749063658</v>
      </c>
      <c r="AX243" s="125">
        <v>123122.16</v>
      </c>
      <c r="AY243" s="125">
        <v>49001.187415730332</v>
      </c>
      <c r="AZ243" s="493">
        <v>508358.47069906362</v>
      </c>
      <c r="BA243" s="493">
        <v>506536.31069906364</v>
      </c>
      <c r="BB243" s="493">
        <v>4265</v>
      </c>
      <c r="BC243" s="493">
        <v>447825</v>
      </c>
      <c r="BD243" s="493">
        <v>0</v>
      </c>
      <c r="BE243" s="493">
        <v>0</v>
      </c>
      <c r="BF243" s="493">
        <v>508358.47069906362</v>
      </c>
      <c r="BG243" s="125">
        <v>508358.47069906362</v>
      </c>
      <c r="BH243" s="125">
        <v>0</v>
      </c>
      <c r="BI243" s="493">
        <v>449647.16</v>
      </c>
      <c r="BJ243" s="493">
        <v>326525</v>
      </c>
      <c r="BK243" s="125">
        <v>385236.31069906364</v>
      </c>
      <c r="BL243" s="125">
        <v>3668.9172447529872</v>
      </c>
      <c r="BM243" s="125">
        <v>3479.0738067961165</v>
      </c>
      <c r="BN243" s="126">
        <v>5.4567234988238948E-2</v>
      </c>
      <c r="BO243" s="126">
        <v>0</v>
      </c>
      <c r="BP243" s="125">
        <v>0</v>
      </c>
      <c r="BQ243" s="493">
        <v>508358.47069906362</v>
      </c>
      <c r="BR243" s="493">
        <v>4824.1553399910827</v>
      </c>
      <c r="BS243" s="493" t="s">
        <v>948</v>
      </c>
      <c r="BT243" s="493">
        <v>4841.5092447529869</v>
      </c>
      <c r="BU243" s="126">
        <v>3.5742218288338234E-2</v>
      </c>
      <c r="BV243" s="125">
        <v>0</v>
      </c>
      <c r="BW243" s="125">
        <v>508358.47069906362</v>
      </c>
      <c r="BX243" s="125">
        <v>0</v>
      </c>
      <c r="BY243" s="125">
        <v>508358.47069906362</v>
      </c>
      <c r="BZ243" s="125">
        <v>1822.16</v>
      </c>
      <c r="CA243" s="125">
        <v>506536.31069906364</v>
      </c>
      <c r="CB243" s="490">
        <f t="shared" si="11"/>
        <v>0</v>
      </c>
      <c r="CC243" s="490">
        <f t="shared" si="12"/>
        <v>0</v>
      </c>
      <c r="CD243" s="490">
        <f t="shared" si="13"/>
        <v>0</v>
      </c>
      <c r="CE243" s="490">
        <f>IF(ISERROR(VLOOKUP(A243,'20-21 Cfwds'!A:F,3,FALSE)),0,(VLOOKUP(A243,'20-21 Cfwds'!A:F,3,FALSE)))</f>
        <v>0</v>
      </c>
      <c r="CF243" s="490">
        <f>IF(ISERROR(VLOOKUP(A243,'20-21 Cfwds'!A:G,4,FALSE)),0,(VLOOKUP(A243,'20-21 Cfwds'!A:G,4,FALSE)))</f>
        <v>0</v>
      </c>
      <c r="CG243" s="490"/>
      <c r="CH243" s="490"/>
      <c r="CI243" s="531"/>
      <c r="CJ243" s="531"/>
      <c r="CK243" s="531"/>
      <c r="CL243" s="531"/>
      <c r="CM243" s="531"/>
      <c r="CN243" s="531"/>
      <c r="CO243" s="531"/>
      <c r="CP243" s="531"/>
      <c r="CQ243" s="531"/>
      <c r="CR243" s="531"/>
      <c r="CS243" s="531"/>
      <c r="CT243" s="531"/>
      <c r="CU243" s="531"/>
      <c r="CV243" s="531"/>
      <c r="CW243" s="531"/>
      <c r="CX243" s="531"/>
      <c r="CY243" s="531"/>
      <c r="CZ243" s="531"/>
      <c r="DA243" s="531"/>
      <c r="DB243" s="531"/>
      <c r="DC243" s="531"/>
      <c r="DD243" s="531"/>
      <c r="DE243" s="531"/>
      <c r="DF243" s="531"/>
      <c r="DG243" s="531"/>
      <c r="DH243" s="531"/>
      <c r="DI243" s="531"/>
      <c r="DJ243" s="531"/>
      <c r="DK243" s="531"/>
      <c r="DL243" s="531"/>
      <c r="DM243" s="531"/>
      <c r="DN243" s="531"/>
      <c r="DO243" s="531"/>
      <c r="DP243" s="531"/>
      <c r="DQ243" s="531"/>
      <c r="DR243" s="531"/>
      <c r="DS243" s="531"/>
      <c r="DT243" s="531"/>
      <c r="DU243" s="531"/>
      <c r="DV243" s="531"/>
      <c r="DW243" s="531"/>
      <c r="DX243" s="531"/>
      <c r="DY243" s="531"/>
      <c r="DZ243" s="531"/>
      <c r="EA243" s="531"/>
      <c r="EB243" s="531"/>
      <c r="EC243" s="531"/>
      <c r="ED243" s="531"/>
      <c r="EE243" s="531"/>
      <c r="EF243" s="531"/>
      <c r="EG243" s="531"/>
      <c r="EH243" s="531"/>
      <c r="EI243" s="531"/>
      <c r="EJ243" s="531"/>
      <c r="EK243" s="531"/>
      <c r="EL243" s="531"/>
      <c r="EM243" s="531"/>
      <c r="EN243" s="531"/>
      <c r="EO243" s="531"/>
      <c r="EP243" s="531"/>
      <c r="EQ243" s="531"/>
      <c r="ER243" s="531"/>
      <c r="ES243" s="531"/>
      <c r="ET243" s="531"/>
      <c r="EU243" s="531"/>
      <c r="EV243" s="531"/>
      <c r="EW243" s="531"/>
      <c r="EX243" s="531"/>
      <c r="EY243" s="531"/>
      <c r="EZ243" s="531"/>
      <c r="FA243" s="531"/>
    </row>
    <row r="244" spans="1:157" ht="15" customHeight="1">
      <c r="A244" s="486">
        <f>VLOOKUP(D244,'[18]DfE No.'!C:E,3,FALSE)</f>
        <v>38</v>
      </c>
      <c r="B244" s="486" t="str">
        <f>VLOOKUP(D244,'Adjusted Factors 22-23'!C:F,4,FALSE)</f>
        <v>Recoupment Academy</v>
      </c>
      <c r="C244" s="491">
        <v>143065</v>
      </c>
      <c r="D244" s="491">
        <v>9353116</v>
      </c>
      <c r="E244" s="492" t="s">
        <v>1148</v>
      </c>
      <c r="F244" s="332">
        <v>143</v>
      </c>
      <c r="G244" s="332">
        <v>143</v>
      </c>
      <c r="H244" s="332">
        <v>0</v>
      </c>
      <c r="I244" s="125">
        <v>454742.60116999998</v>
      </c>
      <c r="J244" s="125">
        <v>0</v>
      </c>
      <c r="K244" s="125">
        <v>0</v>
      </c>
      <c r="L244" s="125">
        <v>2820.0000000000027</v>
      </c>
      <c r="M244" s="125">
        <v>0</v>
      </c>
      <c r="N244" s="125">
        <v>4719.9999999999964</v>
      </c>
      <c r="O244" s="125">
        <v>0</v>
      </c>
      <c r="P244" s="125">
        <v>0</v>
      </c>
      <c r="Q244" s="125">
        <v>0</v>
      </c>
      <c r="R244" s="125">
        <v>0</v>
      </c>
      <c r="S244" s="125">
        <v>463.23943661971833</v>
      </c>
      <c r="T244" s="125">
        <v>0</v>
      </c>
      <c r="U244" s="125">
        <v>0</v>
      </c>
      <c r="V244" s="125">
        <v>0</v>
      </c>
      <c r="W244" s="125">
        <v>0</v>
      </c>
      <c r="X244" s="125">
        <v>0</v>
      </c>
      <c r="Y244" s="125">
        <v>0</v>
      </c>
      <c r="Z244" s="125">
        <v>0</v>
      </c>
      <c r="AA244" s="125">
        <v>0</v>
      </c>
      <c r="AB244" s="125">
        <v>0</v>
      </c>
      <c r="AC244" s="125">
        <v>0</v>
      </c>
      <c r="AD244" s="125">
        <v>0</v>
      </c>
      <c r="AE244" s="125">
        <v>30536.692913385825</v>
      </c>
      <c r="AF244" s="125">
        <v>0</v>
      </c>
      <c r="AG244" s="125">
        <v>5013.5000000000009</v>
      </c>
      <c r="AH244" s="125">
        <v>0</v>
      </c>
      <c r="AI244" s="125">
        <v>121300</v>
      </c>
      <c r="AJ244" s="125">
        <v>4993.3244325767682</v>
      </c>
      <c r="AK244" s="125">
        <v>0</v>
      </c>
      <c r="AL244" s="125">
        <v>0</v>
      </c>
      <c r="AM244" s="125">
        <v>3840</v>
      </c>
      <c r="AN244" s="125">
        <v>0</v>
      </c>
      <c r="AO244" s="125">
        <v>0</v>
      </c>
      <c r="AP244" s="125">
        <v>0</v>
      </c>
      <c r="AQ244" s="125">
        <v>0</v>
      </c>
      <c r="AR244" s="125">
        <v>0</v>
      </c>
      <c r="AS244" s="125">
        <v>0</v>
      </c>
      <c r="AT244" s="125">
        <v>0</v>
      </c>
      <c r="AU244" s="125">
        <v>0</v>
      </c>
      <c r="AV244" s="125">
        <v>454742.60116999998</v>
      </c>
      <c r="AW244" s="125">
        <v>43553.43235000554</v>
      </c>
      <c r="AX244" s="125">
        <v>130133.32443257677</v>
      </c>
      <c r="AY244" s="125">
        <v>44533.432631695687</v>
      </c>
      <c r="AZ244" s="493">
        <v>628429.3579525823</v>
      </c>
      <c r="BA244" s="493">
        <v>624589.3579525823</v>
      </c>
      <c r="BB244" s="493">
        <v>4265</v>
      </c>
      <c r="BC244" s="493">
        <v>609895</v>
      </c>
      <c r="BD244" s="493">
        <v>0</v>
      </c>
      <c r="BE244" s="493">
        <v>0</v>
      </c>
      <c r="BF244" s="493">
        <v>628429.3579525823</v>
      </c>
      <c r="BG244" s="125">
        <v>628429.3579525823</v>
      </c>
      <c r="BH244" s="125">
        <v>0</v>
      </c>
      <c r="BI244" s="493">
        <v>613735</v>
      </c>
      <c r="BJ244" s="493">
        <v>483601.67556742323</v>
      </c>
      <c r="BK244" s="125">
        <v>498296.03352000553</v>
      </c>
      <c r="BL244" s="125">
        <v>3484.5876469930458</v>
      </c>
      <c r="BM244" s="125">
        <v>3464.0156832188718</v>
      </c>
      <c r="BN244" s="126">
        <v>5.9387617307372943E-3</v>
      </c>
      <c r="BO244" s="126">
        <v>1.2561238269262705E-2</v>
      </c>
      <c r="BP244" s="125">
        <v>6222.2626702486377</v>
      </c>
      <c r="BQ244" s="493">
        <v>634651.62062283093</v>
      </c>
      <c r="BR244" s="493">
        <v>4411.2700742855313</v>
      </c>
      <c r="BS244" s="493" t="s">
        <v>948</v>
      </c>
      <c r="BT244" s="493">
        <v>4438.1232211386778</v>
      </c>
      <c r="BU244" s="126">
        <v>8.6124133573590722E-3</v>
      </c>
      <c r="BV244" s="125">
        <v>0</v>
      </c>
      <c r="BW244" s="125">
        <v>634651.62062283093</v>
      </c>
      <c r="BX244" s="125">
        <v>0</v>
      </c>
      <c r="BY244" s="125">
        <v>634651.62062283093</v>
      </c>
      <c r="BZ244" s="125">
        <v>3840</v>
      </c>
      <c r="CA244" s="125">
        <v>630811.62062283093</v>
      </c>
      <c r="CB244" s="490">
        <f t="shared" si="11"/>
        <v>0</v>
      </c>
      <c r="CC244" s="490">
        <f t="shared" si="12"/>
        <v>0</v>
      </c>
      <c r="CD244" s="490">
        <f t="shared" si="13"/>
        <v>0</v>
      </c>
      <c r="CE244" s="490">
        <f>IF(ISERROR(VLOOKUP(A244,'20-21 Cfwds'!A:F,3,FALSE)),0,(VLOOKUP(A244,'20-21 Cfwds'!A:F,3,FALSE)))</f>
        <v>0</v>
      </c>
      <c r="CF244" s="490">
        <f>IF(ISERROR(VLOOKUP(A244,'20-21 Cfwds'!A:G,4,FALSE)),0,(VLOOKUP(A244,'20-21 Cfwds'!A:G,4,FALSE)))</f>
        <v>0</v>
      </c>
      <c r="CG244" s="490"/>
      <c r="CH244" s="490"/>
      <c r="CI244" s="531"/>
      <c r="CJ244" s="531"/>
      <c r="CK244" s="531"/>
      <c r="CL244" s="531"/>
      <c r="CM244" s="531"/>
      <c r="CN244" s="531"/>
      <c r="CO244" s="531"/>
      <c r="CP244" s="531"/>
      <c r="CQ244" s="531"/>
      <c r="CR244" s="531"/>
      <c r="CS244" s="531"/>
      <c r="CT244" s="531"/>
      <c r="CU244" s="531"/>
      <c r="CV244" s="531"/>
      <c r="CW244" s="531"/>
      <c r="CX244" s="531"/>
      <c r="CY244" s="531"/>
      <c r="CZ244" s="531"/>
      <c r="DA244" s="531"/>
      <c r="DB244" s="531"/>
      <c r="DC244" s="531"/>
      <c r="DD244" s="531"/>
      <c r="DE244" s="531"/>
      <c r="DF244" s="531"/>
      <c r="DG244" s="531"/>
      <c r="DH244" s="531"/>
      <c r="DI244" s="531"/>
      <c r="DJ244" s="531"/>
      <c r="DK244" s="531"/>
      <c r="DL244" s="531"/>
      <c r="DM244" s="531"/>
      <c r="DN244" s="531"/>
      <c r="DO244" s="531"/>
      <c r="DP244" s="531"/>
      <c r="DQ244" s="531"/>
      <c r="DR244" s="531"/>
      <c r="DS244" s="531"/>
      <c r="DT244" s="531"/>
      <c r="DU244" s="531"/>
      <c r="DV244" s="531"/>
      <c r="DW244" s="531"/>
      <c r="DX244" s="531"/>
      <c r="DY244" s="531"/>
      <c r="DZ244" s="531"/>
      <c r="EA244" s="531"/>
      <c r="EB244" s="531"/>
      <c r="EC244" s="531"/>
      <c r="ED244" s="531"/>
      <c r="EE244" s="531"/>
      <c r="EF244" s="531"/>
      <c r="EG244" s="531"/>
      <c r="EH244" s="531"/>
      <c r="EI244" s="531"/>
      <c r="EJ244" s="531"/>
      <c r="EK244" s="531"/>
      <c r="EL244" s="531"/>
      <c r="EM244" s="531"/>
      <c r="EN244" s="531"/>
      <c r="EO244" s="531"/>
      <c r="EP244" s="531"/>
      <c r="EQ244" s="531"/>
      <c r="ER244" s="531"/>
      <c r="ES244" s="531"/>
      <c r="ET244" s="531"/>
      <c r="EU244" s="531"/>
      <c r="EV244" s="531"/>
      <c r="EW244" s="531"/>
      <c r="EX244" s="531"/>
      <c r="EY244" s="531"/>
      <c r="EZ244" s="531"/>
      <c r="FA244" s="531"/>
    </row>
    <row r="245" spans="1:157" ht="15" customHeight="1">
      <c r="A245" s="486">
        <f>VLOOKUP(D245,'[18]DfE No.'!C:E,3,FALSE)</f>
        <v>240</v>
      </c>
      <c r="B245" s="486" t="str">
        <f>VLOOKUP(D245,'Adjusted Factors 22-23'!C:F,4,FALSE)</f>
        <v>Recoupment Academy</v>
      </c>
      <c r="C245" s="491">
        <v>142597</v>
      </c>
      <c r="D245" s="491">
        <v>9353302</v>
      </c>
      <c r="E245" s="492" t="s">
        <v>1033</v>
      </c>
      <c r="F245" s="332">
        <v>184</v>
      </c>
      <c r="G245" s="332">
        <v>184</v>
      </c>
      <c r="H245" s="332">
        <v>0</v>
      </c>
      <c r="I245" s="125">
        <v>585123.34696</v>
      </c>
      <c r="J245" s="125">
        <v>0</v>
      </c>
      <c r="K245" s="125">
        <v>0</v>
      </c>
      <c r="L245" s="125">
        <v>23969.999999999978</v>
      </c>
      <c r="M245" s="125">
        <v>0</v>
      </c>
      <c r="N245" s="125">
        <v>30680.000000000007</v>
      </c>
      <c r="O245" s="125">
        <v>0</v>
      </c>
      <c r="P245" s="125">
        <v>13859.999999999996</v>
      </c>
      <c r="Q245" s="125">
        <v>0</v>
      </c>
      <c r="R245" s="125">
        <v>419.99999999999989</v>
      </c>
      <c r="S245" s="125">
        <v>1380.0000000000036</v>
      </c>
      <c r="T245" s="125">
        <v>0</v>
      </c>
      <c r="U245" s="125">
        <v>0</v>
      </c>
      <c r="V245" s="125">
        <v>0</v>
      </c>
      <c r="W245" s="125">
        <v>0</v>
      </c>
      <c r="X245" s="125">
        <v>0</v>
      </c>
      <c r="Y245" s="125">
        <v>0</v>
      </c>
      <c r="Z245" s="125">
        <v>0</v>
      </c>
      <c r="AA245" s="125">
        <v>0</v>
      </c>
      <c r="AB245" s="125">
        <v>1245.0299401197587</v>
      </c>
      <c r="AC245" s="125">
        <v>0</v>
      </c>
      <c r="AD245" s="125">
        <v>0</v>
      </c>
      <c r="AE245" s="125">
        <v>64658.048780487807</v>
      </c>
      <c r="AF245" s="125">
        <v>0</v>
      </c>
      <c r="AG245" s="125">
        <v>18.601092896168886</v>
      </c>
      <c r="AH245" s="125">
        <v>0</v>
      </c>
      <c r="AI245" s="125">
        <v>121300</v>
      </c>
      <c r="AJ245" s="125">
        <v>0</v>
      </c>
      <c r="AK245" s="125">
        <v>0</v>
      </c>
      <c r="AL245" s="125">
        <v>0</v>
      </c>
      <c r="AM245" s="125">
        <v>3507.2</v>
      </c>
      <c r="AN245" s="125">
        <v>0</v>
      </c>
      <c r="AO245" s="125">
        <v>0</v>
      </c>
      <c r="AP245" s="125">
        <v>0</v>
      </c>
      <c r="AQ245" s="125">
        <v>0</v>
      </c>
      <c r="AR245" s="125">
        <v>0</v>
      </c>
      <c r="AS245" s="125">
        <v>0</v>
      </c>
      <c r="AT245" s="125">
        <v>0</v>
      </c>
      <c r="AU245" s="125">
        <v>0</v>
      </c>
      <c r="AV245" s="125">
        <v>585123.34696</v>
      </c>
      <c r="AW245" s="125">
        <v>136231.67981350372</v>
      </c>
      <c r="AX245" s="125">
        <v>124807.2</v>
      </c>
      <c r="AY245" s="125">
        <v>109808.16878048779</v>
      </c>
      <c r="AZ245" s="493">
        <v>846162.2267735037</v>
      </c>
      <c r="BA245" s="493">
        <v>842655.02677350375</v>
      </c>
      <c r="BB245" s="493">
        <v>4265</v>
      </c>
      <c r="BC245" s="493">
        <v>784760</v>
      </c>
      <c r="BD245" s="493">
        <v>0</v>
      </c>
      <c r="BE245" s="493">
        <v>0</v>
      </c>
      <c r="BF245" s="493">
        <v>846162.2267735037</v>
      </c>
      <c r="BG245" s="125">
        <v>846162.2267735037</v>
      </c>
      <c r="BH245" s="125">
        <v>0</v>
      </c>
      <c r="BI245" s="493">
        <v>788267.2</v>
      </c>
      <c r="BJ245" s="493">
        <v>663460</v>
      </c>
      <c r="BK245" s="125">
        <v>721355.02677350375</v>
      </c>
      <c r="BL245" s="125">
        <v>3920.4077542038249</v>
      </c>
      <c r="BM245" s="125">
        <v>3733.7249032967034</v>
      </c>
      <c r="BN245" s="126">
        <v>4.9999090919175475E-2</v>
      </c>
      <c r="BO245" s="126">
        <v>0</v>
      </c>
      <c r="BP245" s="125">
        <v>0</v>
      </c>
      <c r="BQ245" s="493">
        <v>846162.2267735037</v>
      </c>
      <c r="BR245" s="493">
        <v>4579.6468846386069</v>
      </c>
      <c r="BS245" s="493" t="s">
        <v>948</v>
      </c>
      <c r="BT245" s="493">
        <v>4598.7077542038242</v>
      </c>
      <c r="BU245" s="126">
        <v>4.0554331158523249E-2</v>
      </c>
      <c r="BV245" s="125">
        <v>0</v>
      </c>
      <c r="BW245" s="125">
        <v>846162.2267735037</v>
      </c>
      <c r="BX245" s="125">
        <v>0</v>
      </c>
      <c r="BY245" s="125">
        <v>846162.2267735037</v>
      </c>
      <c r="BZ245" s="125">
        <v>3507.2</v>
      </c>
      <c r="CA245" s="125">
        <v>842655.02677350375</v>
      </c>
      <c r="CB245" s="490">
        <f t="shared" si="11"/>
        <v>0</v>
      </c>
      <c r="CC245" s="490">
        <f t="shared" si="12"/>
        <v>0</v>
      </c>
      <c r="CD245" s="490">
        <f t="shared" si="13"/>
        <v>0</v>
      </c>
      <c r="CE245" s="490">
        <f>IF(ISERROR(VLOOKUP(A245,'20-21 Cfwds'!A:F,3,FALSE)),0,(VLOOKUP(A245,'20-21 Cfwds'!A:F,3,FALSE)))</f>
        <v>0</v>
      </c>
      <c r="CF245" s="490">
        <f>IF(ISERROR(VLOOKUP(A245,'20-21 Cfwds'!A:G,4,FALSE)),0,(VLOOKUP(A245,'20-21 Cfwds'!A:G,4,FALSE)))</f>
        <v>0</v>
      </c>
      <c r="CG245" s="490"/>
      <c r="CH245" s="490"/>
      <c r="CI245" s="531"/>
      <c r="CJ245" s="531"/>
      <c r="CK245" s="531"/>
      <c r="CL245" s="531"/>
      <c r="CM245" s="531"/>
      <c r="CN245" s="531"/>
      <c r="CO245" s="531"/>
      <c r="CP245" s="531"/>
      <c r="CQ245" s="531"/>
      <c r="CR245" s="531"/>
      <c r="CS245" s="531"/>
      <c r="CT245" s="531"/>
      <c r="CU245" s="531"/>
      <c r="CV245" s="531"/>
      <c r="CW245" s="531"/>
      <c r="CX245" s="531"/>
      <c r="CY245" s="531"/>
      <c r="CZ245" s="531"/>
      <c r="DA245" s="531"/>
      <c r="DB245" s="531"/>
      <c r="DC245" s="531"/>
      <c r="DD245" s="531"/>
      <c r="DE245" s="531"/>
      <c r="DF245" s="531"/>
      <c r="DG245" s="531"/>
      <c r="DH245" s="531"/>
      <c r="DI245" s="531"/>
      <c r="DJ245" s="531"/>
      <c r="DK245" s="531"/>
      <c r="DL245" s="531"/>
      <c r="DM245" s="531"/>
      <c r="DN245" s="531"/>
      <c r="DO245" s="531"/>
      <c r="DP245" s="531"/>
      <c r="DQ245" s="531"/>
      <c r="DR245" s="531"/>
      <c r="DS245" s="531"/>
      <c r="DT245" s="531"/>
      <c r="DU245" s="531"/>
      <c r="DV245" s="531"/>
      <c r="DW245" s="531"/>
      <c r="DX245" s="531"/>
      <c r="DY245" s="531"/>
      <c r="DZ245" s="531"/>
      <c r="EA245" s="531"/>
      <c r="EB245" s="531"/>
      <c r="EC245" s="531"/>
      <c r="ED245" s="531"/>
      <c r="EE245" s="531"/>
      <c r="EF245" s="531"/>
      <c r="EG245" s="531"/>
      <c r="EH245" s="531"/>
      <c r="EI245" s="531"/>
      <c r="EJ245" s="531"/>
      <c r="EK245" s="531"/>
      <c r="EL245" s="531"/>
      <c r="EM245" s="531"/>
      <c r="EN245" s="531"/>
      <c r="EO245" s="531"/>
      <c r="EP245" s="531"/>
      <c r="EQ245" s="531"/>
      <c r="ER245" s="531"/>
      <c r="ES245" s="531"/>
      <c r="ET245" s="531"/>
      <c r="EU245" s="531"/>
      <c r="EV245" s="531"/>
      <c r="EW245" s="531"/>
      <c r="EX245" s="531"/>
      <c r="EY245" s="531"/>
      <c r="EZ245" s="531"/>
      <c r="FA245" s="531"/>
    </row>
    <row r="246" spans="1:157" ht="15" customHeight="1">
      <c r="A246" s="486">
        <f>VLOOKUP(D246,'[18]DfE No.'!C:E,3,FALSE)</f>
        <v>437</v>
      </c>
      <c r="B246" s="486" t="str">
        <f>VLOOKUP(D246,'Adjusted Factors 22-23'!C:F,4,FALSE)</f>
        <v>Recoupment Academy</v>
      </c>
      <c r="C246" s="491">
        <v>139149</v>
      </c>
      <c r="D246" s="491">
        <v>9353312</v>
      </c>
      <c r="E246" s="492" t="s">
        <v>1034</v>
      </c>
      <c r="F246" s="332">
        <v>89</v>
      </c>
      <c r="G246" s="332">
        <v>89</v>
      </c>
      <c r="H246" s="332">
        <v>0</v>
      </c>
      <c r="I246" s="125">
        <v>283021.61890999996</v>
      </c>
      <c r="J246" s="125">
        <v>0</v>
      </c>
      <c r="K246" s="125">
        <v>0</v>
      </c>
      <c r="L246" s="125">
        <v>6109.9999999999964</v>
      </c>
      <c r="M246" s="125">
        <v>0</v>
      </c>
      <c r="N246" s="125">
        <v>7669.9999999999955</v>
      </c>
      <c r="O246" s="125">
        <v>0</v>
      </c>
      <c r="P246" s="125">
        <v>440.00000000000097</v>
      </c>
      <c r="Q246" s="125">
        <v>2160</v>
      </c>
      <c r="R246" s="125">
        <v>840.00000000000182</v>
      </c>
      <c r="S246" s="125">
        <v>2300.0000000000014</v>
      </c>
      <c r="T246" s="125">
        <v>0</v>
      </c>
      <c r="U246" s="125">
        <v>0</v>
      </c>
      <c r="V246" s="125">
        <v>0</v>
      </c>
      <c r="W246" s="125">
        <v>0</v>
      </c>
      <c r="X246" s="125">
        <v>0</v>
      </c>
      <c r="Y246" s="125">
        <v>0</v>
      </c>
      <c r="Z246" s="125">
        <v>0</v>
      </c>
      <c r="AA246" s="125">
        <v>0</v>
      </c>
      <c r="AB246" s="125">
        <v>1359.0540540540528</v>
      </c>
      <c r="AC246" s="125">
        <v>0</v>
      </c>
      <c r="AD246" s="125">
        <v>0</v>
      </c>
      <c r="AE246" s="125">
        <v>21014.626865671642</v>
      </c>
      <c r="AF246" s="125">
        <v>0</v>
      </c>
      <c r="AG246" s="125">
        <v>0</v>
      </c>
      <c r="AH246" s="125">
        <v>0</v>
      </c>
      <c r="AI246" s="125">
        <v>121300</v>
      </c>
      <c r="AJ246" s="125">
        <v>44646.194926568758</v>
      </c>
      <c r="AK246" s="125">
        <v>0</v>
      </c>
      <c r="AL246" s="125">
        <v>0</v>
      </c>
      <c r="AM246" s="125">
        <v>1394.75</v>
      </c>
      <c r="AN246" s="125">
        <v>0</v>
      </c>
      <c r="AO246" s="125">
        <v>0</v>
      </c>
      <c r="AP246" s="125">
        <v>0</v>
      </c>
      <c r="AQ246" s="125">
        <v>0</v>
      </c>
      <c r="AR246" s="125">
        <v>0</v>
      </c>
      <c r="AS246" s="125">
        <v>0</v>
      </c>
      <c r="AT246" s="125">
        <v>0</v>
      </c>
      <c r="AU246" s="125">
        <v>0</v>
      </c>
      <c r="AV246" s="125">
        <v>283021.61890999996</v>
      </c>
      <c r="AW246" s="125">
        <v>41893.680919725695</v>
      </c>
      <c r="AX246" s="125">
        <v>167340.94492656877</v>
      </c>
      <c r="AY246" s="125">
        <v>40769.746865671645</v>
      </c>
      <c r="AZ246" s="493">
        <v>492256.24475629441</v>
      </c>
      <c r="BA246" s="493">
        <v>490861.49475629441</v>
      </c>
      <c r="BB246" s="493">
        <v>4265</v>
      </c>
      <c r="BC246" s="493">
        <v>379585</v>
      </c>
      <c r="BD246" s="493">
        <v>0</v>
      </c>
      <c r="BE246" s="493">
        <v>0</v>
      </c>
      <c r="BF246" s="493">
        <v>492256.24475629441</v>
      </c>
      <c r="BG246" s="125">
        <v>492256.24475629441</v>
      </c>
      <c r="BH246" s="125">
        <v>0</v>
      </c>
      <c r="BI246" s="493">
        <v>380979.75</v>
      </c>
      <c r="BJ246" s="493">
        <v>213638.80507343123</v>
      </c>
      <c r="BK246" s="125">
        <v>324915.29982972564</v>
      </c>
      <c r="BL246" s="125">
        <v>3650.7337059519737</v>
      </c>
      <c r="BM246" s="125">
        <v>3450.6011906071731</v>
      </c>
      <c r="BN246" s="126">
        <v>5.7999317883961253E-2</v>
      </c>
      <c r="BO246" s="126">
        <v>0</v>
      </c>
      <c r="BP246" s="125">
        <v>0</v>
      </c>
      <c r="BQ246" s="493">
        <v>492256.24475629441</v>
      </c>
      <c r="BR246" s="493">
        <v>5515.2976938909487</v>
      </c>
      <c r="BS246" s="493" t="s">
        <v>948</v>
      </c>
      <c r="BT246" s="493">
        <v>5530.9690422055555</v>
      </c>
      <c r="BU246" s="126">
        <v>3.340049137395118E-2</v>
      </c>
      <c r="BV246" s="125">
        <v>0</v>
      </c>
      <c r="BW246" s="125">
        <v>492256.24475629441</v>
      </c>
      <c r="BX246" s="125">
        <v>0</v>
      </c>
      <c r="BY246" s="125">
        <v>492256.24475629441</v>
      </c>
      <c r="BZ246" s="125">
        <v>1394.75</v>
      </c>
      <c r="CA246" s="125">
        <v>490861.49475629441</v>
      </c>
      <c r="CB246" s="490">
        <f t="shared" si="11"/>
        <v>0</v>
      </c>
      <c r="CC246" s="490">
        <f t="shared" si="12"/>
        <v>0</v>
      </c>
      <c r="CD246" s="490">
        <f t="shared" si="13"/>
        <v>0</v>
      </c>
      <c r="CE246" s="490">
        <f>IF(ISERROR(VLOOKUP(A246,'20-21 Cfwds'!A:F,3,FALSE)),0,(VLOOKUP(A246,'20-21 Cfwds'!A:F,3,FALSE)))</f>
        <v>0</v>
      </c>
      <c r="CF246" s="490">
        <f>IF(ISERROR(VLOOKUP(A246,'20-21 Cfwds'!A:G,4,FALSE)),0,(VLOOKUP(A246,'20-21 Cfwds'!A:G,4,FALSE)))</f>
        <v>0</v>
      </c>
      <c r="CG246" s="490"/>
      <c r="CH246" s="490"/>
      <c r="CI246" s="531"/>
      <c r="CJ246" s="531"/>
      <c r="CK246" s="531"/>
      <c r="CL246" s="531"/>
      <c r="CM246" s="531"/>
      <c r="CN246" s="531"/>
      <c r="CO246" s="531"/>
      <c r="CP246" s="531"/>
      <c r="CQ246" s="531"/>
      <c r="CR246" s="531"/>
      <c r="CS246" s="531"/>
      <c r="CT246" s="531"/>
      <c r="CU246" s="531"/>
      <c r="CV246" s="531"/>
      <c r="CW246" s="531"/>
      <c r="CX246" s="531"/>
      <c r="CY246" s="531"/>
      <c r="CZ246" s="531"/>
      <c r="DA246" s="531"/>
      <c r="DB246" s="531"/>
      <c r="DC246" s="531"/>
      <c r="DD246" s="531"/>
      <c r="DE246" s="531"/>
      <c r="DF246" s="531"/>
      <c r="DG246" s="531"/>
      <c r="DH246" s="531"/>
      <c r="DI246" s="531"/>
      <c r="DJ246" s="531"/>
      <c r="DK246" s="531"/>
      <c r="DL246" s="531"/>
      <c r="DM246" s="531"/>
      <c r="DN246" s="531"/>
      <c r="DO246" s="531"/>
      <c r="DP246" s="531"/>
      <c r="DQ246" s="531"/>
      <c r="DR246" s="531"/>
      <c r="DS246" s="531"/>
      <c r="DT246" s="531"/>
      <c r="DU246" s="531"/>
      <c r="DV246" s="531"/>
      <c r="DW246" s="531"/>
      <c r="DX246" s="531"/>
      <c r="DY246" s="531"/>
      <c r="DZ246" s="531"/>
      <c r="EA246" s="531"/>
      <c r="EB246" s="531"/>
      <c r="EC246" s="531"/>
      <c r="ED246" s="531"/>
      <c r="EE246" s="531"/>
      <c r="EF246" s="531"/>
      <c r="EG246" s="531"/>
      <c r="EH246" s="531"/>
      <c r="EI246" s="531"/>
      <c r="EJ246" s="531"/>
      <c r="EK246" s="531"/>
      <c r="EL246" s="531"/>
      <c r="EM246" s="531"/>
      <c r="EN246" s="531"/>
      <c r="EO246" s="531"/>
      <c r="EP246" s="531"/>
      <c r="EQ246" s="531"/>
      <c r="ER246" s="531"/>
      <c r="ES246" s="531"/>
      <c r="ET246" s="531"/>
      <c r="EU246" s="531"/>
      <c r="EV246" s="531"/>
      <c r="EW246" s="531"/>
      <c r="EX246" s="531"/>
      <c r="EY246" s="531"/>
      <c r="EZ246" s="531"/>
      <c r="FA246" s="531"/>
    </row>
    <row r="247" spans="1:157">
      <c r="A247" s="486">
        <f>VLOOKUP(D247,'[18]DfE No.'!C:E,3,FALSE)</f>
        <v>472</v>
      </c>
      <c r="B247" s="486" t="str">
        <f>VLOOKUP(D247,'Adjusted Factors 22-23'!C:F,4,FALSE)</f>
        <v>Recoupment Academy</v>
      </c>
      <c r="C247" s="491">
        <v>137419</v>
      </c>
      <c r="D247" s="491">
        <v>9353314</v>
      </c>
      <c r="E247" s="492" t="s">
        <v>1035</v>
      </c>
      <c r="F247" s="332">
        <v>420</v>
      </c>
      <c r="G247" s="332">
        <v>420</v>
      </c>
      <c r="H247" s="332">
        <v>0</v>
      </c>
      <c r="I247" s="125">
        <v>1335607.6398</v>
      </c>
      <c r="J247" s="125">
        <v>0</v>
      </c>
      <c r="K247" s="125">
        <v>0</v>
      </c>
      <c r="L247" s="125">
        <v>40420.000000000044</v>
      </c>
      <c r="M247" s="125">
        <v>0</v>
      </c>
      <c r="N247" s="125">
        <v>53690.000000000087</v>
      </c>
      <c r="O247" s="125">
        <v>0</v>
      </c>
      <c r="P247" s="125">
        <v>0</v>
      </c>
      <c r="Q247" s="125">
        <v>17279.999999999956</v>
      </c>
      <c r="R247" s="125">
        <v>0</v>
      </c>
      <c r="S247" s="125">
        <v>0</v>
      </c>
      <c r="T247" s="125">
        <v>0</v>
      </c>
      <c r="U247" s="125">
        <v>0</v>
      </c>
      <c r="V247" s="125">
        <v>0</v>
      </c>
      <c r="W247" s="125">
        <v>0</v>
      </c>
      <c r="X247" s="125">
        <v>0</v>
      </c>
      <c r="Y247" s="125">
        <v>0</v>
      </c>
      <c r="Z247" s="125">
        <v>0</v>
      </c>
      <c r="AA247" s="125">
        <v>0</v>
      </c>
      <c r="AB247" s="125">
        <v>13220.055710306398</v>
      </c>
      <c r="AC247" s="125">
        <v>0</v>
      </c>
      <c r="AD247" s="125">
        <v>0</v>
      </c>
      <c r="AE247" s="125">
        <v>182538.46153846159</v>
      </c>
      <c r="AF247" s="125">
        <v>0</v>
      </c>
      <c r="AG247" s="125">
        <v>0</v>
      </c>
      <c r="AH247" s="125">
        <v>0</v>
      </c>
      <c r="AI247" s="125">
        <v>121300</v>
      </c>
      <c r="AJ247" s="125">
        <v>0</v>
      </c>
      <c r="AK247" s="125">
        <v>0</v>
      </c>
      <c r="AL247" s="125">
        <v>0</v>
      </c>
      <c r="AM247" s="125">
        <v>0</v>
      </c>
      <c r="AN247" s="125">
        <v>0</v>
      </c>
      <c r="AO247" s="125">
        <v>0</v>
      </c>
      <c r="AP247" s="125">
        <v>0</v>
      </c>
      <c r="AQ247" s="125">
        <v>0</v>
      </c>
      <c r="AR247" s="125">
        <v>0</v>
      </c>
      <c r="AS247" s="125">
        <v>0</v>
      </c>
      <c r="AT247" s="125">
        <v>0</v>
      </c>
      <c r="AU247" s="125">
        <v>0</v>
      </c>
      <c r="AV247" s="125">
        <v>1335607.6398</v>
      </c>
      <c r="AW247" s="125">
        <v>307148.51724876807</v>
      </c>
      <c r="AX247" s="125">
        <v>121300</v>
      </c>
      <c r="AY247" s="125">
        <v>248228.58153846161</v>
      </c>
      <c r="AZ247" s="493">
        <v>1764056.1570487681</v>
      </c>
      <c r="BA247" s="493">
        <v>1764056.1570487681</v>
      </c>
      <c r="BB247" s="493">
        <v>4265</v>
      </c>
      <c r="BC247" s="493">
        <v>1791300</v>
      </c>
      <c r="BD247" s="493">
        <v>27243.842951231869</v>
      </c>
      <c r="BE247" s="493">
        <v>0</v>
      </c>
      <c r="BF247" s="493">
        <v>1791300</v>
      </c>
      <c r="BG247" s="125">
        <v>1791299.9999999998</v>
      </c>
      <c r="BH247" s="125">
        <v>0</v>
      </c>
      <c r="BI247" s="493">
        <v>1791300</v>
      </c>
      <c r="BJ247" s="493">
        <v>1670000</v>
      </c>
      <c r="BK247" s="125">
        <v>1670000</v>
      </c>
      <c r="BL247" s="125">
        <v>3976.1904761904761</v>
      </c>
      <c r="BM247" s="125">
        <v>3882.6960784313724</v>
      </c>
      <c r="BN247" s="126">
        <v>2.4079762070091243E-2</v>
      </c>
      <c r="BO247" s="126">
        <v>0</v>
      </c>
      <c r="BP247" s="125">
        <v>0</v>
      </c>
      <c r="BQ247" s="493">
        <v>1791300</v>
      </c>
      <c r="BR247" s="493">
        <v>4265</v>
      </c>
      <c r="BS247" s="493" t="s">
        <v>948</v>
      </c>
      <c r="BT247" s="493">
        <v>4265</v>
      </c>
      <c r="BU247" s="126">
        <v>2.0334928229664984E-2</v>
      </c>
      <c r="BV247" s="125">
        <v>0</v>
      </c>
      <c r="BW247" s="125">
        <v>1791300</v>
      </c>
      <c r="BX247" s="125">
        <v>0</v>
      </c>
      <c r="BY247" s="125">
        <v>1791300</v>
      </c>
      <c r="BZ247" s="125">
        <v>0</v>
      </c>
      <c r="CA247" s="125">
        <v>1791300</v>
      </c>
      <c r="CB247" s="490">
        <f t="shared" si="11"/>
        <v>0</v>
      </c>
      <c r="CC247" s="490">
        <f t="shared" si="12"/>
        <v>0</v>
      </c>
      <c r="CD247" s="490">
        <f t="shared" si="13"/>
        <v>27243.842951231869</v>
      </c>
      <c r="CE247" s="490">
        <f>IF(ISERROR(VLOOKUP(A247,'20-21 Cfwds'!A:F,3,FALSE)),0,(VLOOKUP(A247,'20-21 Cfwds'!A:F,3,FALSE)))</f>
        <v>0</v>
      </c>
      <c r="CF247" s="490">
        <f>IF(ISERROR(VLOOKUP(A247,'20-21 Cfwds'!A:G,4,FALSE)),0,(VLOOKUP(A247,'20-21 Cfwds'!A:G,4,FALSE)))</f>
        <v>0</v>
      </c>
      <c r="CG247" s="490"/>
      <c r="CH247" s="490"/>
      <c r="CI247" s="531"/>
      <c r="CJ247" s="531"/>
      <c r="CK247" s="531"/>
      <c r="CL247" s="531"/>
      <c r="CM247" s="531"/>
      <c r="CN247" s="531"/>
      <c r="CO247" s="531"/>
      <c r="CP247" s="531"/>
      <c r="CQ247" s="531"/>
      <c r="CR247" s="531"/>
      <c r="CS247" s="531"/>
      <c r="CT247" s="531"/>
      <c r="CU247" s="531"/>
      <c r="CV247" s="531"/>
      <c r="CW247" s="531"/>
      <c r="CX247" s="531"/>
      <c r="CY247" s="531"/>
      <c r="CZ247" s="531"/>
      <c r="DA247" s="531"/>
      <c r="DB247" s="531"/>
      <c r="DC247" s="531"/>
      <c r="DD247" s="531"/>
      <c r="DE247" s="531"/>
      <c r="DF247" s="531"/>
      <c r="DG247" s="531"/>
      <c r="DH247" s="531"/>
      <c r="DI247" s="531"/>
      <c r="DJ247" s="531"/>
      <c r="DK247" s="531"/>
      <c r="DL247" s="531"/>
      <c r="DM247" s="531"/>
      <c r="DN247" s="531"/>
      <c r="DO247" s="531"/>
      <c r="DP247" s="531"/>
      <c r="DQ247" s="531"/>
      <c r="DR247" s="531"/>
      <c r="DS247" s="531"/>
      <c r="DT247" s="531"/>
      <c r="DU247" s="531"/>
      <c r="DV247" s="531"/>
      <c r="DW247" s="531"/>
      <c r="DX247" s="531"/>
      <c r="DY247" s="531"/>
      <c r="DZ247" s="531"/>
      <c r="EA247" s="531"/>
      <c r="EB247" s="531"/>
      <c r="EC247" s="531"/>
      <c r="ED247" s="531"/>
      <c r="EE247" s="531"/>
      <c r="EF247" s="531"/>
      <c r="EG247" s="531"/>
      <c r="EH247" s="531"/>
      <c r="EI247" s="531"/>
      <c r="EJ247" s="531"/>
      <c r="EK247" s="531"/>
      <c r="EL247" s="531"/>
      <c r="EM247" s="531"/>
      <c r="EN247" s="531"/>
      <c r="EO247" s="531"/>
      <c r="EP247" s="531"/>
      <c r="EQ247" s="531"/>
      <c r="ER247" s="531"/>
      <c r="ES247" s="531"/>
      <c r="ET247" s="531"/>
      <c r="EU247" s="531"/>
      <c r="EV247" s="531"/>
      <c r="EW247" s="531"/>
      <c r="EX247" s="531"/>
      <c r="EY247" s="531"/>
      <c r="EZ247" s="531"/>
      <c r="FA247" s="531"/>
    </row>
    <row r="248" spans="1:157" ht="15" customHeight="1">
      <c r="A248" s="486">
        <f>VLOOKUP(D248,'[18]DfE No.'!C:E,3,FALSE)</f>
        <v>487</v>
      </c>
      <c r="B248" s="486" t="str">
        <f>VLOOKUP(D248,'Adjusted Factors 22-23'!C:F,4,FALSE)</f>
        <v>Recoupment Academy</v>
      </c>
      <c r="C248" s="491">
        <v>139448</v>
      </c>
      <c r="D248" s="491">
        <v>9353318</v>
      </c>
      <c r="E248" s="492" t="s">
        <v>1149</v>
      </c>
      <c r="F248" s="332">
        <v>302</v>
      </c>
      <c r="G248" s="332">
        <v>302</v>
      </c>
      <c r="H248" s="332">
        <v>0</v>
      </c>
      <c r="I248" s="125">
        <v>960365.49337999988</v>
      </c>
      <c r="J248" s="125">
        <v>0</v>
      </c>
      <c r="K248" s="125">
        <v>0</v>
      </c>
      <c r="L248" s="125">
        <v>17859.999999999938</v>
      </c>
      <c r="M248" s="125">
        <v>0</v>
      </c>
      <c r="N248" s="125">
        <v>23009.999999999978</v>
      </c>
      <c r="O248" s="125">
        <v>0</v>
      </c>
      <c r="P248" s="125">
        <v>11660.000000000009</v>
      </c>
      <c r="Q248" s="125">
        <v>810.00000000000034</v>
      </c>
      <c r="R248" s="125">
        <v>0</v>
      </c>
      <c r="S248" s="125">
        <v>0</v>
      </c>
      <c r="T248" s="125">
        <v>0</v>
      </c>
      <c r="U248" s="125">
        <v>0</v>
      </c>
      <c r="V248" s="125">
        <v>0</v>
      </c>
      <c r="W248" s="125">
        <v>0</v>
      </c>
      <c r="X248" s="125">
        <v>0</v>
      </c>
      <c r="Y248" s="125">
        <v>0</v>
      </c>
      <c r="Z248" s="125">
        <v>0</v>
      </c>
      <c r="AA248" s="125">
        <v>0</v>
      </c>
      <c r="AB248" s="125">
        <v>23625.692307692228</v>
      </c>
      <c r="AC248" s="125">
        <v>0</v>
      </c>
      <c r="AD248" s="125">
        <v>0</v>
      </c>
      <c r="AE248" s="125">
        <v>79720.573770491799</v>
      </c>
      <c r="AF248" s="125">
        <v>0</v>
      </c>
      <c r="AG248" s="125">
        <v>0</v>
      </c>
      <c r="AH248" s="125">
        <v>0</v>
      </c>
      <c r="AI248" s="125">
        <v>121300</v>
      </c>
      <c r="AJ248" s="125">
        <v>0</v>
      </c>
      <c r="AK248" s="125">
        <v>0</v>
      </c>
      <c r="AL248" s="125">
        <v>0</v>
      </c>
      <c r="AM248" s="125">
        <v>6553.6</v>
      </c>
      <c r="AN248" s="125">
        <v>0</v>
      </c>
      <c r="AO248" s="125">
        <v>0</v>
      </c>
      <c r="AP248" s="125">
        <v>0</v>
      </c>
      <c r="AQ248" s="125">
        <v>0</v>
      </c>
      <c r="AR248" s="125">
        <v>0</v>
      </c>
      <c r="AS248" s="125">
        <v>0</v>
      </c>
      <c r="AT248" s="125">
        <v>0</v>
      </c>
      <c r="AU248" s="125">
        <v>0</v>
      </c>
      <c r="AV248" s="125">
        <v>960365.49337999988</v>
      </c>
      <c r="AW248" s="125">
        <v>156686.26607818395</v>
      </c>
      <c r="AX248" s="125">
        <v>127853.6</v>
      </c>
      <c r="AY248" s="125">
        <v>116385.69377049175</v>
      </c>
      <c r="AZ248" s="493">
        <v>1244905.3594581839</v>
      </c>
      <c r="BA248" s="493">
        <v>1238351.7594581838</v>
      </c>
      <c r="BB248" s="493">
        <v>4265</v>
      </c>
      <c r="BC248" s="493">
        <v>1288030</v>
      </c>
      <c r="BD248" s="493">
        <v>49678.240541816223</v>
      </c>
      <c r="BE248" s="493">
        <v>0</v>
      </c>
      <c r="BF248" s="493">
        <v>1294583.6000000001</v>
      </c>
      <c r="BG248" s="125">
        <v>1294583.6000000001</v>
      </c>
      <c r="BH248" s="125">
        <v>0</v>
      </c>
      <c r="BI248" s="493">
        <v>1294583.6000000001</v>
      </c>
      <c r="BJ248" s="493">
        <v>1166730</v>
      </c>
      <c r="BK248" s="125">
        <v>1166730</v>
      </c>
      <c r="BL248" s="125">
        <v>3863.344370860927</v>
      </c>
      <c r="BM248" s="125">
        <v>3782.2950819672133</v>
      </c>
      <c r="BN248" s="126">
        <v>2.1428600132266554E-2</v>
      </c>
      <c r="BO248" s="126">
        <v>0</v>
      </c>
      <c r="BP248" s="125">
        <v>0</v>
      </c>
      <c r="BQ248" s="493">
        <v>1294583.6000000001</v>
      </c>
      <c r="BR248" s="493">
        <v>4265</v>
      </c>
      <c r="BS248" s="493" t="s">
        <v>948</v>
      </c>
      <c r="BT248" s="493">
        <v>4286.7006622516556</v>
      </c>
      <c r="BU248" s="126">
        <v>2.0281734732147116E-2</v>
      </c>
      <c r="BV248" s="125">
        <v>0</v>
      </c>
      <c r="BW248" s="125">
        <v>1294583.6000000001</v>
      </c>
      <c r="BX248" s="125">
        <v>0</v>
      </c>
      <c r="BY248" s="125">
        <v>1294583.6000000001</v>
      </c>
      <c r="BZ248" s="125">
        <v>6553.6</v>
      </c>
      <c r="CA248" s="125">
        <v>1288030</v>
      </c>
      <c r="CB248" s="490">
        <f t="shared" si="11"/>
        <v>0</v>
      </c>
      <c r="CC248" s="490">
        <f t="shared" si="12"/>
        <v>0</v>
      </c>
      <c r="CD248" s="490">
        <f t="shared" si="13"/>
        <v>49678.240541816223</v>
      </c>
      <c r="CE248" s="490">
        <f>IF(ISERROR(VLOOKUP(A248,'20-21 Cfwds'!A:F,3,FALSE)),0,(VLOOKUP(A248,'20-21 Cfwds'!A:F,3,FALSE)))</f>
        <v>0</v>
      </c>
      <c r="CF248" s="490">
        <f>IF(ISERROR(VLOOKUP(A248,'20-21 Cfwds'!A:G,4,FALSE)),0,(VLOOKUP(A248,'20-21 Cfwds'!A:G,4,FALSE)))</f>
        <v>0</v>
      </c>
      <c r="CG248" s="490"/>
      <c r="CH248" s="490"/>
      <c r="CI248" s="531"/>
      <c r="CJ248" s="531"/>
      <c r="CK248" s="531"/>
      <c r="CL248" s="531"/>
      <c r="CM248" s="531"/>
      <c r="CN248" s="531"/>
      <c r="CO248" s="531"/>
      <c r="CP248" s="531"/>
      <c r="CQ248" s="531"/>
      <c r="CR248" s="531"/>
      <c r="CS248" s="531"/>
      <c r="CT248" s="531"/>
      <c r="CU248" s="531"/>
      <c r="CV248" s="531"/>
      <c r="CW248" s="531"/>
      <c r="CX248" s="531"/>
      <c r="CY248" s="531"/>
      <c r="CZ248" s="531"/>
      <c r="DA248" s="531"/>
      <c r="DB248" s="531"/>
      <c r="DC248" s="531"/>
      <c r="DD248" s="531"/>
      <c r="DE248" s="531"/>
      <c r="DF248" s="531"/>
      <c r="DG248" s="531"/>
      <c r="DH248" s="531"/>
      <c r="DI248" s="531"/>
      <c r="DJ248" s="531"/>
      <c r="DK248" s="531"/>
      <c r="DL248" s="531"/>
      <c r="DM248" s="531"/>
      <c r="DN248" s="531"/>
      <c r="DO248" s="531"/>
      <c r="DP248" s="531"/>
      <c r="DQ248" s="531"/>
      <c r="DR248" s="531"/>
      <c r="DS248" s="531"/>
      <c r="DT248" s="531"/>
      <c r="DU248" s="531"/>
      <c r="DV248" s="531"/>
      <c r="DW248" s="531"/>
      <c r="DX248" s="531"/>
      <c r="DY248" s="531"/>
      <c r="DZ248" s="531"/>
      <c r="EA248" s="531"/>
      <c r="EB248" s="531"/>
      <c r="EC248" s="531"/>
      <c r="ED248" s="531"/>
      <c r="EE248" s="531"/>
      <c r="EF248" s="531"/>
      <c r="EG248" s="531"/>
      <c r="EH248" s="531"/>
      <c r="EI248" s="531"/>
      <c r="EJ248" s="531"/>
      <c r="EK248" s="531"/>
      <c r="EL248" s="531"/>
      <c r="EM248" s="531"/>
      <c r="EN248" s="531"/>
      <c r="EO248" s="531"/>
      <c r="EP248" s="531"/>
      <c r="EQ248" s="531"/>
      <c r="ER248" s="531"/>
      <c r="ES248" s="531"/>
      <c r="ET248" s="531"/>
      <c r="EU248" s="531"/>
      <c r="EV248" s="531"/>
      <c r="EW248" s="531"/>
      <c r="EX248" s="531"/>
      <c r="EY248" s="531"/>
      <c r="EZ248" s="531"/>
      <c r="FA248" s="531"/>
    </row>
    <row r="249" spans="1:157" ht="15" customHeight="1">
      <c r="A249" s="486">
        <f>VLOOKUP(D249,'[18]DfE No.'!C:E,3,FALSE)</f>
        <v>455</v>
      </c>
      <c r="B249" s="486" t="str">
        <f>VLOOKUP(D249,'Adjusted Factors 22-23'!C:F,4,FALSE)</f>
        <v>Recoupment Academy</v>
      </c>
      <c r="C249" s="491">
        <v>143624</v>
      </c>
      <c r="D249" s="491">
        <v>9353320</v>
      </c>
      <c r="E249" s="492" t="s">
        <v>1036</v>
      </c>
      <c r="F249" s="332">
        <v>247</v>
      </c>
      <c r="G249" s="332">
        <v>247</v>
      </c>
      <c r="H249" s="332">
        <v>0</v>
      </c>
      <c r="I249" s="125">
        <v>785464.49292999995</v>
      </c>
      <c r="J249" s="125">
        <v>0</v>
      </c>
      <c r="K249" s="125">
        <v>0</v>
      </c>
      <c r="L249" s="125">
        <v>11749.999999999951</v>
      </c>
      <c r="M249" s="125">
        <v>0</v>
      </c>
      <c r="N249" s="125">
        <v>15340.000000000024</v>
      </c>
      <c r="O249" s="125">
        <v>0</v>
      </c>
      <c r="P249" s="125">
        <v>14358.130081300826</v>
      </c>
      <c r="Q249" s="125">
        <v>3524.2682926829298</v>
      </c>
      <c r="R249" s="125">
        <v>0</v>
      </c>
      <c r="S249" s="125">
        <v>0</v>
      </c>
      <c r="T249" s="125">
        <v>0</v>
      </c>
      <c r="U249" s="125">
        <v>0</v>
      </c>
      <c r="V249" s="125">
        <v>0</v>
      </c>
      <c r="W249" s="125">
        <v>0</v>
      </c>
      <c r="X249" s="125">
        <v>0</v>
      </c>
      <c r="Y249" s="125">
        <v>0</v>
      </c>
      <c r="Z249" s="125">
        <v>0</v>
      </c>
      <c r="AA249" s="125">
        <v>0</v>
      </c>
      <c r="AB249" s="125">
        <v>37300.414746543713</v>
      </c>
      <c r="AC249" s="125">
        <v>0</v>
      </c>
      <c r="AD249" s="125">
        <v>0</v>
      </c>
      <c r="AE249" s="125">
        <v>68116.130952380947</v>
      </c>
      <c r="AF249" s="125">
        <v>0</v>
      </c>
      <c r="AG249" s="125">
        <v>0</v>
      </c>
      <c r="AH249" s="125">
        <v>0</v>
      </c>
      <c r="AI249" s="125">
        <v>121300</v>
      </c>
      <c r="AJ249" s="125">
        <v>0</v>
      </c>
      <c r="AK249" s="125">
        <v>0</v>
      </c>
      <c r="AL249" s="125">
        <v>0</v>
      </c>
      <c r="AM249" s="125">
        <v>6758.4</v>
      </c>
      <c r="AN249" s="125">
        <v>0</v>
      </c>
      <c r="AO249" s="125">
        <v>0</v>
      </c>
      <c r="AP249" s="125">
        <v>0</v>
      </c>
      <c r="AQ249" s="125">
        <v>0</v>
      </c>
      <c r="AR249" s="125">
        <v>0</v>
      </c>
      <c r="AS249" s="125">
        <v>0</v>
      </c>
      <c r="AT249" s="125">
        <v>0</v>
      </c>
      <c r="AU249" s="125">
        <v>0</v>
      </c>
      <c r="AV249" s="125">
        <v>785464.49292999995</v>
      </c>
      <c r="AW249" s="125">
        <v>150388.94407290837</v>
      </c>
      <c r="AX249" s="125">
        <v>128058.4</v>
      </c>
      <c r="AY249" s="125">
        <v>100597.45013937281</v>
      </c>
      <c r="AZ249" s="493">
        <v>1063911.8370029083</v>
      </c>
      <c r="BA249" s="493">
        <v>1057153.4370029084</v>
      </c>
      <c r="BB249" s="493">
        <v>4265</v>
      </c>
      <c r="BC249" s="493">
        <v>1053455</v>
      </c>
      <c r="BD249" s="493">
        <v>0</v>
      </c>
      <c r="BE249" s="493">
        <v>0</v>
      </c>
      <c r="BF249" s="493">
        <v>1063911.8370029083</v>
      </c>
      <c r="BG249" s="125">
        <v>1063911.8370029083</v>
      </c>
      <c r="BH249" s="125">
        <v>0</v>
      </c>
      <c r="BI249" s="493">
        <v>1060213.3999999999</v>
      </c>
      <c r="BJ249" s="493">
        <v>932154.99999999988</v>
      </c>
      <c r="BK249" s="125">
        <v>935853.43700290832</v>
      </c>
      <c r="BL249" s="125">
        <v>3788.8803117526654</v>
      </c>
      <c r="BM249" s="125">
        <v>3700.5533596837945</v>
      </c>
      <c r="BN249" s="126">
        <v>2.3868579502503998E-2</v>
      </c>
      <c r="BO249" s="126">
        <v>0</v>
      </c>
      <c r="BP249" s="125">
        <v>0</v>
      </c>
      <c r="BQ249" s="493">
        <v>1063911.8370029083</v>
      </c>
      <c r="BR249" s="493">
        <v>4279.9734291615723</v>
      </c>
      <c r="BS249" s="493" t="s">
        <v>948</v>
      </c>
      <c r="BT249" s="493">
        <v>4307.3353724814106</v>
      </c>
      <c r="BU249" s="126">
        <v>2.3919465854498112E-2</v>
      </c>
      <c r="BV249" s="125">
        <v>0</v>
      </c>
      <c r="BW249" s="125">
        <v>1063911.8370029083</v>
      </c>
      <c r="BX249" s="125">
        <v>0</v>
      </c>
      <c r="BY249" s="125">
        <v>1063911.8370029083</v>
      </c>
      <c r="BZ249" s="125">
        <v>6758.4</v>
      </c>
      <c r="CA249" s="125">
        <v>1057153.4370029084</v>
      </c>
      <c r="CB249" s="490">
        <f t="shared" si="11"/>
        <v>0</v>
      </c>
      <c r="CC249" s="490">
        <f t="shared" si="12"/>
        <v>0</v>
      </c>
      <c r="CD249" s="490">
        <f t="shared" si="13"/>
        <v>0</v>
      </c>
      <c r="CE249" s="490">
        <f>IF(ISERROR(VLOOKUP(A249,'20-21 Cfwds'!A:F,3,FALSE)),0,(VLOOKUP(A249,'20-21 Cfwds'!A:F,3,FALSE)))</f>
        <v>0</v>
      </c>
      <c r="CF249" s="490">
        <f>IF(ISERROR(VLOOKUP(A249,'20-21 Cfwds'!A:G,4,FALSE)),0,(VLOOKUP(A249,'20-21 Cfwds'!A:G,4,FALSE)))</f>
        <v>0</v>
      </c>
      <c r="CG249" s="490"/>
      <c r="CH249" s="490"/>
      <c r="CI249" s="531"/>
      <c r="CJ249" s="531"/>
      <c r="CK249" s="531"/>
      <c r="CL249" s="531"/>
      <c r="CM249" s="531"/>
      <c r="CN249" s="531"/>
      <c r="CO249" s="531"/>
      <c r="CP249" s="531"/>
      <c r="CQ249" s="531"/>
      <c r="CR249" s="531"/>
      <c r="CS249" s="531"/>
      <c r="CT249" s="531"/>
      <c r="CU249" s="531"/>
      <c r="CV249" s="531"/>
      <c r="CW249" s="531"/>
      <c r="CX249" s="531"/>
      <c r="CY249" s="531"/>
      <c r="CZ249" s="531"/>
      <c r="DA249" s="531"/>
      <c r="DB249" s="531"/>
      <c r="DC249" s="531"/>
      <c r="DD249" s="531"/>
      <c r="DE249" s="531"/>
      <c r="DF249" s="531"/>
      <c r="DG249" s="531"/>
      <c r="DH249" s="531"/>
      <c r="DI249" s="531"/>
      <c r="DJ249" s="531"/>
      <c r="DK249" s="531"/>
      <c r="DL249" s="531"/>
      <c r="DM249" s="531"/>
      <c r="DN249" s="531"/>
      <c r="DO249" s="531"/>
      <c r="DP249" s="531"/>
      <c r="DQ249" s="531"/>
      <c r="DR249" s="531"/>
      <c r="DS249" s="531"/>
      <c r="DT249" s="531"/>
      <c r="DU249" s="531"/>
      <c r="DV249" s="531"/>
      <c r="DW249" s="531"/>
      <c r="DX249" s="531"/>
      <c r="DY249" s="531"/>
      <c r="DZ249" s="531"/>
      <c r="EA249" s="531"/>
      <c r="EB249" s="531"/>
      <c r="EC249" s="531"/>
      <c r="ED249" s="531"/>
      <c r="EE249" s="531"/>
      <c r="EF249" s="531"/>
      <c r="EG249" s="531"/>
      <c r="EH249" s="531"/>
      <c r="EI249" s="531"/>
      <c r="EJ249" s="531"/>
      <c r="EK249" s="531"/>
      <c r="EL249" s="531"/>
      <c r="EM249" s="531"/>
      <c r="EN249" s="531"/>
      <c r="EO249" s="531"/>
      <c r="EP249" s="531"/>
      <c r="EQ249" s="531"/>
      <c r="ER249" s="531"/>
      <c r="ES249" s="531"/>
      <c r="ET249" s="531"/>
      <c r="EU249" s="531"/>
      <c r="EV249" s="531"/>
      <c r="EW249" s="531"/>
      <c r="EX249" s="531"/>
      <c r="EY249" s="531"/>
      <c r="EZ249" s="531"/>
      <c r="FA249" s="531"/>
    </row>
    <row r="250" spans="1:157" ht="15" customHeight="1">
      <c r="A250" s="486">
        <f>VLOOKUP(D250,'[18]DfE No.'!C:E,3,FALSE)</f>
        <v>31</v>
      </c>
      <c r="B250" s="486" t="str">
        <f>VLOOKUP(D250,'Adjusted Factors 22-23'!C:F,4,FALSE)</f>
        <v>Recoupment Academy</v>
      </c>
      <c r="C250" s="491">
        <v>145692</v>
      </c>
      <c r="D250" s="491">
        <v>9353323</v>
      </c>
      <c r="E250" s="492" t="s">
        <v>1150</v>
      </c>
      <c r="F250" s="332">
        <v>175</v>
      </c>
      <c r="G250" s="332">
        <v>175</v>
      </c>
      <c r="H250" s="332">
        <v>0</v>
      </c>
      <c r="I250" s="125">
        <v>556503.18325</v>
      </c>
      <c r="J250" s="125">
        <v>0</v>
      </c>
      <c r="K250" s="125">
        <v>0</v>
      </c>
      <c r="L250" s="125">
        <v>17859.999999999985</v>
      </c>
      <c r="M250" s="125">
        <v>0</v>
      </c>
      <c r="N250" s="125">
        <v>24189.999999999971</v>
      </c>
      <c r="O250" s="125">
        <v>0</v>
      </c>
      <c r="P250" s="125">
        <v>659.99999999999829</v>
      </c>
      <c r="Q250" s="125">
        <v>0</v>
      </c>
      <c r="R250" s="125">
        <v>419.99999999999966</v>
      </c>
      <c r="S250" s="125">
        <v>0</v>
      </c>
      <c r="T250" s="125">
        <v>0</v>
      </c>
      <c r="U250" s="125">
        <v>0</v>
      </c>
      <c r="V250" s="125">
        <v>0</v>
      </c>
      <c r="W250" s="125">
        <v>0</v>
      </c>
      <c r="X250" s="125">
        <v>0</v>
      </c>
      <c r="Y250" s="125">
        <v>0</v>
      </c>
      <c r="Z250" s="125">
        <v>0</v>
      </c>
      <c r="AA250" s="125">
        <v>0</v>
      </c>
      <c r="AB250" s="125">
        <v>0</v>
      </c>
      <c r="AC250" s="125">
        <v>0</v>
      </c>
      <c r="AD250" s="125">
        <v>0</v>
      </c>
      <c r="AE250" s="125">
        <v>51972.756410256414</v>
      </c>
      <c r="AF250" s="125">
        <v>0</v>
      </c>
      <c r="AG250" s="125">
        <v>4162.4999999999982</v>
      </c>
      <c r="AH250" s="125">
        <v>0</v>
      </c>
      <c r="AI250" s="125">
        <v>121300</v>
      </c>
      <c r="AJ250" s="125">
        <v>0</v>
      </c>
      <c r="AK250" s="125">
        <v>0</v>
      </c>
      <c r="AL250" s="125">
        <v>0</v>
      </c>
      <c r="AM250" s="125">
        <v>4224</v>
      </c>
      <c r="AN250" s="125">
        <v>0</v>
      </c>
      <c r="AO250" s="125">
        <v>0</v>
      </c>
      <c r="AP250" s="125">
        <v>0</v>
      </c>
      <c r="AQ250" s="125">
        <v>0</v>
      </c>
      <c r="AR250" s="125">
        <v>0</v>
      </c>
      <c r="AS250" s="125">
        <v>0</v>
      </c>
      <c r="AT250" s="125">
        <v>0</v>
      </c>
      <c r="AU250" s="125">
        <v>0</v>
      </c>
      <c r="AV250" s="125">
        <v>556503.18325</v>
      </c>
      <c r="AW250" s="125">
        <v>99265.256410256377</v>
      </c>
      <c r="AX250" s="125">
        <v>125524</v>
      </c>
      <c r="AY250" s="125">
        <v>83532.876410256387</v>
      </c>
      <c r="AZ250" s="493">
        <v>781292.43966025638</v>
      </c>
      <c r="BA250" s="493">
        <v>777068.43966025638</v>
      </c>
      <c r="BB250" s="493">
        <v>4265</v>
      </c>
      <c r="BC250" s="493">
        <v>746375</v>
      </c>
      <c r="BD250" s="493">
        <v>0</v>
      </c>
      <c r="BE250" s="493">
        <v>0</v>
      </c>
      <c r="BF250" s="493">
        <v>781292.43966025638</v>
      </c>
      <c r="BG250" s="125">
        <v>781292.43966025638</v>
      </c>
      <c r="BH250" s="125">
        <v>0</v>
      </c>
      <c r="BI250" s="493">
        <v>750599</v>
      </c>
      <c r="BJ250" s="493">
        <v>625075</v>
      </c>
      <c r="BK250" s="125">
        <v>655768.43966025638</v>
      </c>
      <c r="BL250" s="125">
        <v>3747.2482266300362</v>
      </c>
      <c r="BM250" s="125">
        <v>3570.1169145251397</v>
      </c>
      <c r="BN250" s="126">
        <v>4.9614989185433091E-2</v>
      </c>
      <c r="BO250" s="126">
        <v>0</v>
      </c>
      <c r="BP250" s="125">
        <v>0</v>
      </c>
      <c r="BQ250" s="493">
        <v>781292.43966025638</v>
      </c>
      <c r="BR250" s="493">
        <v>4440.3910837728936</v>
      </c>
      <c r="BS250" s="493" t="s">
        <v>948</v>
      </c>
      <c r="BT250" s="493">
        <v>4464.5282266300364</v>
      </c>
      <c r="BU250" s="126">
        <v>4.5222022870652134E-2</v>
      </c>
      <c r="BV250" s="125">
        <v>0</v>
      </c>
      <c r="BW250" s="125">
        <v>781292.43966025638</v>
      </c>
      <c r="BX250" s="125">
        <v>0</v>
      </c>
      <c r="BY250" s="125">
        <v>781292.43966025638</v>
      </c>
      <c r="BZ250" s="125">
        <v>4224</v>
      </c>
      <c r="CA250" s="125">
        <v>777068.43966025638</v>
      </c>
      <c r="CB250" s="490">
        <f t="shared" si="11"/>
        <v>0</v>
      </c>
      <c r="CC250" s="490">
        <f t="shared" si="12"/>
        <v>0</v>
      </c>
      <c r="CD250" s="490">
        <f t="shared" si="13"/>
        <v>0</v>
      </c>
      <c r="CE250" s="490">
        <f>IF(ISERROR(VLOOKUP(A250,'20-21 Cfwds'!A:F,3,FALSE)),0,(VLOOKUP(A250,'20-21 Cfwds'!A:F,3,FALSE)))</f>
        <v>0</v>
      </c>
      <c r="CF250" s="490">
        <f>IF(ISERROR(VLOOKUP(A250,'20-21 Cfwds'!A:G,4,FALSE)),0,(VLOOKUP(A250,'20-21 Cfwds'!A:G,4,FALSE)))</f>
        <v>0</v>
      </c>
      <c r="CG250" s="490"/>
      <c r="CH250" s="490"/>
      <c r="CI250" s="531"/>
      <c r="CJ250" s="531"/>
      <c r="CK250" s="531"/>
      <c r="CL250" s="531"/>
      <c r="CM250" s="531"/>
      <c r="CN250" s="531"/>
      <c r="CO250" s="531"/>
      <c r="CP250" s="531"/>
      <c r="CQ250" s="531"/>
      <c r="CR250" s="531"/>
      <c r="CS250" s="531"/>
      <c r="CT250" s="531"/>
      <c r="CU250" s="531"/>
      <c r="CV250" s="531"/>
      <c r="CW250" s="531"/>
      <c r="CX250" s="531"/>
      <c r="CY250" s="531"/>
      <c r="CZ250" s="531"/>
      <c r="DA250" s="531"/>
      <c r="DB250" s="531"/>
      <c r="DC250" s="531"/>
      <c r="DD250" s="531"/>
      <c r="DE250" s="531"/>
      <c r="DF250" s="531"/>
      <c r="DG250" s="531"/>
      <c r="DH250" s="531"/>
      <c r="DI250" s="531"/>
      <c r="DJ250" s="531"/>
      <c r="DK250" s="531"/>
      <c r="DL250" s="531"/>
      <c r="DM250" s="531"/>
      <c r="DN250" s="531"/>
      <c r="DO250" s="531"/>
      <c r="DP250" s="531"/>
      <c r="DQ250" s="531"/>
      <c r="DR250" s="531"/>
      <c r="DS250" s="531"/>
      <c r="DT250" s="531"/>
      <c r="DU250" s="531"/>
      <c r="DV250" s="531"/>
      <c r="DW250" s="531"/>
      <c r="DX250" s="531"/>
      <c r="DY250" s="531"/>
      <c r="DZ250" s="531"/>
      <c r="EA250" s="531"/>
      <c r="EB250" s="531"/>
      <c r="EC250" s="531"/>
      <c r="ED250" s="531"/>
      <c r="EE250" s="531"/>
      <c r="EF250" s="531"/>
      <c r="EG250" s="531"/>
      <c r="EH250" s="531"/>
      <c r="EI250" s="531"/>
      <c r="EJ250" s="531"/>
      <c r="EK250" s="531"/>
      <c r="EL250" s="531"/>
      <c r="EM250" s="531"/>
      <c r="EN250" s="531"/>
      <c r="EO250" s="531"/>
      <c r="EP250" s="531"/>
      <c r="EQ250" s="531"/>
      <c r="ER250" s="531"/>
      <c r="ES250" s="531"/>
      <c r="ET250" s="531"/>
      <c r="EU250" s="531"/>
      <c r="EV250" s="531"/>
      <c r="EW250" s="531"/>
      <c r="EX250" s="531"/>
      <c r="EY250" s="531"/>
      <c r="EZ250" s="531"/>
      <c r="FA250" s="531"/>
    </row>
    <row r="251" spans="1:157" ht="15" customHeight="1">
      <c r="A251" s="486">
        <f>VLOOKUP(D251,'[18]DfE No.'!C:E,3,FALSE)</f>
        <v>344</v>
      </c>
      <c r="B251" s="486" t="str">
        <f>VLOOKUP(D251,'Adjusted Factors 22-23'!C:F,4,FALSE)</f>
        <v>Recoupment Academy</v>
      </c>
      <c r="C251" s="491">
        <v>142598</v>
      </c>
      <c r="D251" s="491">
        <v>9353328</v>
      </c>
      <c r="E251" s="492" t="s">
        <v>1037</v>
      </c>
      <c r="F251" s="332">
        <v>200</v>
      </c>
      <c r="G251" s="332">
        <v>200</v>
      </c>
      <c r="H251" s="332">
        <v>0</v>
      </c>
      <c r="I251" s="125">
        <v>636003.63799999992</v>
      </c>
      <c r="J251" s="125">
        <v>0</v>
      </c>
      <c r="K251" s="125">
        <v>0</v>
      </c>
      <c r="L251" s="125">
        <v>6110</v>
      </c>
      <c r="M251" s="125">
        <v>0</v>
      </c>
      <c r="N251" s="125">
        <v>9440</v>
      </c>
      <c r="O251" s="125">
        <v>0</v>
      </c>
      <c r="P251" s="125">
        <v>8360</v>
      </c>
      <c r="Q251" s="125">
        <v>540</v>
      </c>
      <c r="R251" s="125">
        <v>0</v>
      </c>
      <c r="S251" s="125">
        <v>0</v>
      </c>
      <c r="T251" s="125">
        <v>0</v>
      </c>
      <c r="U251" s="125">
        <v>0</v>
      </c>
      <c r="V251" s="125">
        <v>0</v>
      </c>
      <c r="W251" s="125">
        <v>0</v>
      </c>
      <c r="X251" s="125">
        <v>0</v>
      </c>
      <c r="Y251" s="125">
        <v>0</v>
      </c>
      <c r="Z251" s="125">
        <v>0</v>
      </c>
      <c r="AA251" s="125">
        <v>0</v>
      </c>
      <c r="AB251" s="125">
        <v>0</v>
      </c>
      <c r="AC251" s="125">
        <v>0</v>
      </c>
      <c r="AD251" s="125">
        <v>0</v>
      </c>
      <c r="AE251" s="125">
        <v>44890.410958904111</v>
      </c>
      <c r="AF251" s="125">
        <v>0</v>
      </c>
      <c r="AG251" s="125">
        <v>1850.0000000000016</v>
      </c>
      <c r="AH251" s="125">
        <v>0</v>
      </c>
      <c r="AI251" s="125">
        <v>121300</v>
      </c>
      <c r="AJ251" s="125">
        <v>0</v>
      </c>
      <c r="AK251" s="125">
        <v>0</v>
      </c>
      <c r="AL251" s="125">
        <v>0</v>
      </c>
      <c r="AM251" s="125">
        <v>3404.8</v>
      </c>
      <c r="AN251" s="125">
        <v>0</v>
      </c>
      <c r="AO251" s="125">
        <v>0</v>
      </c>
      <c r="AP251" s="125">
        <v>0</v>
      </c>
      <c r="AQ251" s="125">
        <v>0</v>
      </c>
      <c r="AR251" s="125">
        <v>0</v>
      </c>
      <c r="AS251" s="125">
        <v>0</v>
      </c>
      <c r="AT251" s="125">
        <v>0</v>
      </c>
      <c r="AU251" s="125">
        <v>0</v>
      </c>
      <c r="AV251" s="125">
        <v>636003.63799999992</v>
      </c>
      <c r="AW251" s="125">
        <v>71190.410958904104</v>
      </c>
      <c r="AX251" s="125">
        <v>124704.8</v>
      </c>
      <c r="AY251" s="125">
        <v>67110.530958904114</v>
      </c>
      <c r="AZ251" s="493">
        <v>831898.84895890404</v>
      </c>
      <c r="BA251" s="493">
        <v>828494.04895890399</v>
      </c>
      <c r="BB251" s="493">
        <v>4265</v>
      </c>
      <c r="BC251" s="493">
        <v>853000</v>
      </c>
      <c r="BD251" s="493">
        <v>24505.951041096007</v>
      </c>
      <c r="BE251" s="493">
        <v>0</v>
      </c>
      <c r="BF251" s="493">
        <v>856404.8</v>
      </c>
      <c r="BG251" s="125">
        <v>856404.8</v>
      </c>
      <c r="BH251" s="125">
        <v>0</v>
      </c>
      <c r="BI251" s="493">
        <v>856404.8</v>
      </c>
      <c r="BJ251" s="493">
        <v>731700</v>
      </c>
      <c r="BK251" s="125">
        <v>731700</v>
      </c>
      <c r="BL251" s="125">
        <v>3658.5</v>
      </c>
      <c r="BM251" s="125">
        <v>3561.1224489795918</v>
      </c>
      <c r="BN251" s="126">
        <v>2.7344623055101873E-2</v>
      </c>
      <c r="BO251" s="126">
        <v>0</v>
      </c>
      <c r="BP251" s="125">
        <v>0</v>
      </c>
      <c r="BQ251" s="493">
        <v>856404.8</v>
      </c>
      <c r="BR251" s="493">
        <v>4265</v>
      </c>
      <c r="BS251" s="493" t="s">
        <v>948</v>
      </c>
      <c r="BT251" s="493">
        <v>4282.0240000000003</v>
      </c>
      <c r="BU251" s="126">
        <v>2.0167996297002277E-2</v>
      </c>
      <c r="BV251" s="125">
        <v>0</v>
      </c>
      <c r="BW251" s="125">
        <v>856404.8</v>
      </c>
      <c r="BX251" s="125">
        <v>0</v>
      </c>
      <c r="BY251" s="125">
        <v>856404.8</v>
      </c>
      <c r="BZ251" s="125">
        <v>3404.8</v>
      </c>
      <c r="CA251" s="125">
        <v>853000</v>
      </c>
      <c r="CB251" s="490">
        <f t="shared" si="11"/>
        <v>0</v>
      </c>
      <c r="CC251" s="490">
        <f t="shared" si="12"/>
        <v>0</v>
      </c>
      <c r="CD251" s="490">
        <f t="shared" si="13"/>
        <v>24505.951041096007</v>
      </c>
      <c r="CE251" s="490">
        <f>IF(ISERROR(VLOOKUP(A251,'20-21 Cfwds'!A:F,3,FALSE)),0,(VLOOKUP(A251,'20-21 Cfwds'!A:F,3,FALSE)))</f>
        <v>0</v>
      </c>
      <c r="CF251" s="490">
        <f>IF(ISERROR(VLOOKUP(A251,'20-21 Cfwds'!A:G,4,FALSE)),0,(VLOOKUP(A251,'20-21 Cfwds'!A:G,4,FALSE)))</f>
        <v>0</v>
      </c>
      <c r="CG251" s="490"/>
      <c r="CH251" s="490"/>
      <c r="CI251" s="531"/>
      <c r="CJ251" s="531"/>
      <c r="CK251" s="531"/>
      <c r="CL251" s="531"/>
      <c r="CM251" s="531"/>
      <c r="CN251" s="531"/>
      <c r="CO251" s="531"/>
      <c r="CP251" s="531"/>
      <c r="CQ251" s="531"/>
      <c r="CR251" s="531"/>
      <c r="CS251" s="531"/>
      <c r="CT251" s="531"/>
      <c r="CU251" s="531"/>
      <c r="CV251" s="531"/>
      <c r="CW251" s="531"/>
      <c r="CX251" s="531"/>
      <c r="CY251" s="531"/>
      <c r="CZ251" s="531"/>
      <c r="DA251" s="531"/>
      <c r="DB251" s="531"/>
      <c r="DC251" s="531"/>
      <c r="DD251" s="531"/>
      <c r="DE251" s="531"/>
      <c r="DF251" s="531"/>
      <c r="DG251" s="531"/>
      <c r="DH251" s="531"/>
      <c r="DI251" s="531"/>
      <c r="DJ251" s="531"/>
      <c r="DK251" s="531"/>
      <c r="DL251" s="531"/>
      <c r="DM251" s="531"/>
      <c r="DN251" s="531"/>
      <c r="DO251" s="531"/>
      <c r="DP251" s="531"/>
      <c r="DQ251" s="531"/>
      <c r="DR251" s="531"/>
      <c r="DS251" s="531"/>
      <c r="DT251" s="531"/>
      <c r="DU251" s="531"/>
      <c r="DV251" s="531"/>
      <c r="DW251" s="531"/>
      <c r="DX251" s="531"/>
      <c r="DY251" s="531"/>
      <c r="DZ251" s="531"/>
      <c r="EA251" s="531"/>
      <c r="EB251" s="531"/>
      <c r="EC251" s="531"/>
      <c r="ED251" s="531"/>
      <c r="EE251" s="531"/>
      <c r="EF251" s="531"/>
      <c r="EG251" s="531"/>
      <c r="EH251" s="531"/>
      <c r="EI251" s="531"/>
      <c r="EJ251" s="531"/>
      <c r="EK251" s="531"/>
      <c r="EL251" s="531"/>
      <c r="EM251" s="531"/>
      <c r="EN251" s="531"/>
      <c r="EO251" s="531"/>
      <c r="EP251" s="531"/>
      <c r="EQ251" s="531"/>
      <c r="ER251" s="531"/>
      <c r="ES251" s="531"/>
      <c r="ET251" s="531"/>
      <c r="EU251" s="531"/>
      <c r="EV251" s="531"/>
      <c r="EW251" s="531"/>
      <c r="EX251" s="531"/>
      <c r="EY251" s="531"/>
      <c r="EZ251" s="531"/>
      <c r="FA251" s="531"/>
    </row>
    <row r="252" spans="1:157" ht="15" customHeight="1">
      <c r="A252" s="486">
        <f>VLOOKUP(D252,'[18]DfE No.'!C:E,3,FALSE)</f>
        <v>56</v>
      </c>
      <c r="B252" s="486" t="str">
        <f>VLOOKUP(D252,'Adjusted Factors 22-23'!C:F,4,FALSE)</f>
        <v>Recoupment Academy</v>
      </c>
      <c r="C252" s="491">
        <v>145693</v>
      </c>
      <c r="D252" s="491">
        <v>9353331</v>
      </c>
      <c r="E252" s="492" t="s">
        <v>1151</v>
      </c>
      <c r="F252" s="332">
        <v>120</v>
      </c>
      <c r="G252" s="332">
        <v>120</v>
      </c>
      <c r="H252" s="332">
        <v>0</v>
      </c>
      <c r="I252" s="125">
        <v>381602.18279999995</v>
      </c>
      <c r="J252" s="125">
        <v>0</v>
      </c>
      <c r="K252" s="125">
        <v>0</v>
      </c>
      <c r="L252" s="125">
        <v>10339.99999999998</v>
      </c>
      <c r="M252" s="125">
        <v>0</v>
      </c>
      <c r="N252" s="125">
        <v>14160</v>
      </c>
      <c r="O252" s="125">
        <v>0</v>
      </c>
      <c r="P252" s="125">
        <v>660</v>
      </c>
      <c r="Q252" s="125">
        <v>0</v>
      </c>
      <c r="R252" s="125">
        <v>0</v>
      </c>
      <c r="S252" s="125">
        <v>0</v>
      </c>
      <c r="T252" s="125">
        <v>0</v>
      </c>
      <c r="U252" s="125">
        <v>0</v>
      </c>
      <c r="V252" s="125">
        <v>0</v>
      </c>
      <c r="W252" s="125">
        <v>0</v>
      </c>
      <c r="X252" s="125">
        <v>0</v>
      </c>
      <c r="Y252" s="125">
        <v>0</v>
      </c>
      <c r="Z252" s="125">
        <v>0</v>
      </c>
      <c r="AA252" s="125">
        <v>0</v>
      </c>
      <c r="AB252" s="125">
        <v>0</v>
      </c>
      <c r="AC252" s="125">
        <v>0</v>
      </c>
      <c r="AD252" s="125">
        <v>0</v>
      </c>
      <c r="AE252" s="125">
        <v>36237.931034482754</v>
      </c>
      <c r="AF252" s="125">
        <v>0</v>
      </c>
      <c r="AG252" s="125">
        <v>0</v>
      </c>
      <c r="AH252" s="125">
        <v>0</v>
      </c>
      <c r="AI252" s="125">
        <v>121300</v>
      </c>
      <c r="AJ252" s="125">
        <v>21882.51001335113</v>
      </c>
      <c r="AK252" s="125">
        <v>0</v>
      </c>
      <c r="AL252" s="125">
        <v>0</v>
      </c>
      <c r="AM252" s="125">
        <v>2048</v>
      </c>
      <c r="AN252" s="125">
        <v>0</v>
      </c>
      <c r="AO252" s="125">
        <v>0</v>
      </c>
      <c r="AP252" s="125">
        <v>0</v>
      </c>
      <c r="AQ252" s="125">
        <v>0</v>
      </c>
      <c r="AR252" s="125">
        <v>0</v>
      </c>
      <c r="AS252" s="125">
        <v>0</v>
      </c>
      <c r="AT252" s="125">
        <v>0</v>
      </c>
      <c r="AU252" s="125">
        <v>0</v>
      </c>
      <c r="AV252" s="125">
        <v>381602.18279999995</v>
      </c>
      <c r="AW252" s="125">
        <v>61397.931034482732</v>
      </c>
      <c r="AX252" s="125">
        <v>145230.51001335113</v>
      </c>
      <c r="AY252" s="125">
        <v>58813.051034482742</v>
      </c>
      <c r="AZ252" s="493">
        <v>588230.62384783383</v>
      </c>
      <c r="BA252" s="493">
        <v>586182.62384783383</v>
      </c>
      <c r="BB252" s="493">
        <v>4265</v>
      </c>
      <c r="BC252" s="493">
        <v>511800</v>
      </c>
      <c r="BD252" s="493">
        <v>0</v>
      </c>
      <c r="BE252" s="493">
        <v>0</v>
      </c>
      <c r="BF252" s="493">
        <v>588230.62384783383</v>
      </c>
      <c r="BG252" s="125">
        <v>588230.62384783383</v>
      </c>
      <c r="BH252" s="125">
        <v>0</v>
      </c>
      <c r="BI252" s="493">
        <v>513848</v>
      </c>
      <c r="BJ252" s="493">
        <v>368617.4899866489</v>
      </c>
      <c r="BK252" s="125">
        <v>443000.11383448273</v>
      </c>
      <c r="BL252" s="125">
        <v>3691.6676152873561</v>
      </c>
      <c r="BM252" s="125">
        <v>3491.3514990056915</v>
      </c>
      <c r="BN252" s="126">
        <v>5.7374949597229885E-2</v>
      </c>
      <c r="BO252" s="126">
        <v>0</v>
      </c>
      <c r="BP252" s="125">
        <v>0</v>
      </c>
      <c r="BQ252" s="493">
        <v>588230.62384783383</v>
      </c>
      <c r="BR252" s="493">
        <v>4884.8551987319488</v>
      </c>
      <c r="BS252" s="493" t="s">
        <v>948</v>
      </c>
      <c r="BT252" s="493">
        <v>4901.9218653986154</v>
      </c>
      <c r="BU252" s="126">
        <v>2.8669428657051244E-2</v>
      </c>
      <c r="BV252" s="125">
        <v>0</v>
      </c>
      <c r="BW252" s="125">
        <v>588230.62384783383</v>
      </c>
      <c r="BX252" s="125">
        <v>0</v>
      </c>
      <c r="BY252" s="125">
        <v>588230.62384783383</v>
      </c>
      <c r="BZ252" s="125">
        <v>2048</v>
      </c>
      <c r="CA252" s="125">
        <v>586182.62384783383</v>
      </c>
      <c r="CB252" s="490">
        <f t="shared" si="11"/>
        <v>0</v>
      </c>
      <c r="CC252" s="490">
        <f t="shared" si="12"/>
        <v>0</v>
      </c>
      <c r="CD252" s="490">
        <f t="shared" si="13"/>
        <v>0</v>
      </c>
      <c r="CE252" s="490">
        <f>IF(ISERROR(VLOOKUP(A252,'20-21 Cfwds'!A:F,3,FALSE)),0,(VLOOKUP(A252,'20-21 Cfwds'!A:F,3,FALSE)))</f>
        <v>0</v>
      </c>
      <c r="CF252" s="490">
        <f>IF(ISERROR(VLOOKUP(A252,'20-21 Cfwds'!A:G,4,FALSE)),0,(VLOOKUP(A252,'20-21 Cfwds'!A:G,4,FALSE)))</f>
        <v>0</v>
      </c>
      <c r="CG252" s="490"/>
      <c r="CH252" s="490"/>
      <c r="CI252" s="531"/>
      <c r="CJ252" s="531"/>
      <c r="CK252" s="531"/>
      <c r="CL252" s="531"/>
      <c r="CM252" s="531"/>
      <c r="CN252" s="531"/>
      <c r="CO252" s="531"/>
      <c r="CP252" s="531"/>
      <c r="CQ252" s="531"/>
      <c r="CR252" s="531"/>
      <c r="CS252" s="531"/>
      <c r="CT252" s="531"/>
      <c r="CU252" s="531"/>
      <c r="CV252" s="531"/>
      <c r="CW252" s="531"/>
      <c r="CX252" s="531"/>
      <c r="CY252" s="531"/>
      <c r="CZ252" s="531"/>
      <c r="DA252" s="531"/>
      <c r="DB252" s="531"/>
      <c r="DC252" s="531"/>
      <c r="DD252" s="531"/>
      <c r="DE252" s="531"/>
      <c r="DF252" s="531"/>
      <c r="DG252" s="531"/>
      <c r="DH252" s="531"/>
      <c r="DI252" s="531"/>
      <c r="DJ252" s="531"/>
      <c r="DK252" s="531"/>
      <c r="DL252" s="531"/>
      <c r="DM252" s="531"/>
      <c r="DN252" s="531"/>
      <c r="DO252" s="531"/>
      <c r="DP252" s="531"/>
      <c r="DQ252" s="531"/>
      <c r="DR252" s="531"/>
      <c r="DS252" s="531"/>
      <c r="DT252" s="531"/>
      <c r="DU252" s="531"/>
      <c r="DV252" s="531"/>
      <c r="DW252" s="531"/>
      <c r="DX252" s="531"/>
      <c r="DY252" s="531"/>
      <c r="DZ252" s="531"/>
      <c r="EA252" s="531"/>
      <c r="EB252" s="531"/>
      <c r="EC252" s="531"/>
      <c r="ED252" s="531"/>
      <c r="EE252" s="531"/>
      <c r="EF252" s="531"/>
      <c r="EG252" s="531"/>
      <c r="EH252" s="531"/>
      <c r="EI252" s="531"/>
      <c r="EJ252" s="531"/>
      <c r="EK252" s="531"/>
      <c r="EL252" s="531"/>
      <c r="EM252" s="531"/>
      <c r="EN252" s="531"/>
      <c r="EO252" s="531"/>
      <c r="EP252" s="531"/>
      <c r="EQ252" s="531"/>
      <c r="ER252" s="531"/>
      <c r="ES252" s="531"/>
      <c r="ET252" s="531"/>
      <c r="EU252" s="531"/>
      <c r="EV252" s="531"/>
      <c r="EW252" s="531"/>
      <c r="EX252" s="531"/>
      <c r="EY252" s="531"/>
      <c r="EZ252" s="531"/>
      <c r="FA252" s="531"/>
    </row>
    <row r="253" spans="1:157" ht="15" customHeight="1">
      <c r="A253" s="486">
        <f>VLOOKUP(D253,'[18]DfE No.'!C:E,3,FALSE)</f>
        <v>72</v>
      </c>
      <c r="B253" s="486" t="str">
        <f>VLOOKUP(D253,'Adjusted Factors 22-23'!C:F,4,FALSE)</f>
        <v>Recoupment Academy</v>
      </c>
      <c r="C253" s="491">
        <v>142806</v>
      </c>
      <c r="D253" s="491">
        <v>9353335</v>
      </c>
      <c r="E253" s="492" t="s">
        <v>1038</v>
      </c>
      <c r="F253" s="332">
        <v>189</v>
      </c>
      <c r="G253" s="332">
        <v>189</v>
      </c>
      <c r="H253" s="332">
        <v>0</v>
      </c>
      <c r="I253" s="125">
        <v>601023.43790999998</v>
      </c>
      <c r="J253" s="125">
        <v>0</v>
      </c>
      <c r="K253" s="125">
        <v>0</v>
      </c>
      <c r="L253" s="125">
        <v>8930.0000000000418</v>
      </c>
      <c r="M253" s="125">
        <v>0</v>
      </c>
      <c r="N253" s="125">
        <v>12389.999999999987</v>
      </c>
      <c r="O253" s="125">
        <v>0</v>
      </c>
      <c r="P253" s="125">
        <v>13563.529411764715</v>
      </c>
      <c r="Q253" s="125">
        <v>3820.4278074866306</v>
      </c>
      <c r="R253" s="125">
        <v>4244.9197860962558</v>
      </c>
      <c r="S253" s="125">
        <v>6973.7967914438495</v>
      </c>
      <c r="T253" s="125">
        <v>7428.6096256684486</v>
      </c>
      <c r="U253" s="125">
        <v>8408.9839572192504</v>
      </c>
      <c r="V253" s="125">
        <v>0</v>
      </c>
      <c r="W253" s="125">
        <v>0</v>
      </c>
      <c r="X253" s="125">
        <v>0</v>
      </c>
      <c r="Y253" s="125">
        <v>0</v>
      </c>
      <c r="Z253" s="125">
        <v>0</v>
      </c>
      <c r="AA253" s="125">
        <v>0</v>
      </c>
      <c r="AB253" s="125">
        <v>7727.8618421052652</v>
      </c>
      <c r="AC253" s="125">
        <v>0</v>
      </c>
      <c r="AD253" s="125">
        <v>0</v>
      </c>
      <c r="AE253" s="125">
        <v>66500.838323353295</v>
      </c>
      <c r="AF253" s="125">
        <v>0</v>
      </c>
      <c r="AG253" s="125">
        <v>0</v>
      </c>
      <c r="AH253" s="125">
        <v>0</v>
      </c>
      <c r="AI253" s="125">
        <v>121300</v>
      </c>
      <c r="AJ253" s="125">
        <v>0</v>
      </c>
      <c r="AK253" s="125">
        <v>0</v>
      </c>
      <c r="AL253" s="125">
        <v>0</v>
      </c>
      <c r="AM253" s="125">
        <v>3558.4</v>
      </c>
      <c r="AN253" s="125">
        <v>0</v>
      </c>
      <c r="AO253" s="125">
        <v>0</v>
      </c>
      <c r="AP253" s="125">
        <v>0</v>
      </c>
      <c r="AQ253" s="125">
        <v>0</v>
      </c>
      <c r="AR253" s="125">
        <v>0</v>
      </c>
      <c r="AS253" s="125">
        <v>0</v>
      </c>
      <c r="AT253" s="125">
        <v>0</v>
      </c>
      <c r="AU253" s="125">
        <v>0</v>
      </c>
      <c r="AV253" s="125">
        <v>601023.43790999998</v>
      </c>
      <c r="AW253" s="125">
        <v>139988.96754513774</v>
      </c>
      <c r="AX253" s="125">
        <v>124858.4</v>
      </c>
      <c r="AY253" s="125">
        <v>109376.09201319289</v>
      </c>
      <c r="AZ253" s="493">
        <v>865870.80545513774</v>
      </c>
      <c r="BA253" s="493">
        <v>862312.40545513772</v>
      </c>
      <c r="BB253" s="493">
        <v>4265</v>
      </c>
      <c r="BC253" s="493">
        <v>806085</v>
      </c>
      <c r="BD253" s="493">
        <v>0</v>
      </c>
      <c r="BE253" s="493">
        <v>0</v>
      </c>
      <c r="BF253" s="493">
        <v>865870.80545513774</v>
      </c>
      <c r="BG253" s="125">
        <v>865870.80545513774</v>
      </c>
      <c r="BH253" s="125">
        <v>0</v>
      </c>
      <c r="BI253" s="493">
        <v>809643.4</v>
      </c>
      <c r="BJ253" s="493">
        <v>684785</v>
      </c>
      <c r="BK253" s="125">
        <v>741012.40545513772</v>
      </c>
      <c r="BL253" s="125">
        <v>3920.7005579636916</v>
      </c>
      <c r="BM253" s="125">
        <v>3808.8160329896905</v>
      </c>
      <c r="BN253" s="126">
        <v>2.9375145453317819E-2</v>
      </c>
      <c r="BO253" s="126">
        <v>0</v>
      </c>
      <c r="BP253" s="125">
        <v>0</v>
      </c>
      <c r="BQ253" s="493">
        <v>865870.80545513774</v>
      </c>
      <c r="BR253" s="493">
        <v>4562.4994997626336</v>
      </c>
      <c r="BS253" s="493" t="s">
        <v>948</v>
      </c>
      <c r="BT253" s="493">
        <v>4581.3270129901466</v>
      </c>
      <c r="BU253" s="126">
        <v>2.8953040112447814E-2</v>
      </c>
      <c r="BV253" s="125">
        <v>0</v>
      </c>
      <c r="BW253" s="125">
        <v>865870.80545513774</v>
      </c>
      <c r="BX253" s="125">
        <v>0</v>
      </c>
      <c r="BY253" s="125">
        <v>865870.80545513774</v>
      </c>
      <c r="BZ253" s="125">
        <v>3558.4</v>
      </c>
      <c r="CA253" s="125">
        <v>862312.40545513772</v>
      </c>
      <c r="CB253" s="490">
        <f t="shared" si="11"/>
        <v>0</v>
      </c>
      <c r="CC253" s="490">
        <f t="shared" si="12"/>
        <v>0</v>
      </c>
      <c r="CD253" s="490">
        <f t="shared" si="13"/>
        <v>0</v>
      </c>
      <c r="CE253" s="490">
        <f>IF(ISERROR(VLOOKUP(A253,'20-21 Cfwds'!A:F,3,FALSE)),0,(VLOOKUP(A253,'20-21 Cfwds'!A:F,3,FALSE)))</f>
        <v>0</v>
      </c>
      <c r="CF253" s="490">
        <f>IF(ISERROR(VLOOKUP(A253,'20-21 Cfwds'!A:G,4,FALSE)),0,(VLOOKUP(A253,'20-21 Cfwds'!A:G,4,FALSE)))</f>
        <v>0</v>
      </c>
      <c r="CG253" s="490"/>
      <c r="CH253" s="490"/>
      <c r="CI253" s="531"/>
      <c r="CJ253" s="531"/>
      <c r="CK253" s="531"/>
      <c r="CL253" s="531"/>
      <c r="CM253" s="531"/>
      <c r="CN253" s="531"/>
      <c r="CO253" s="531"/>
      <c r="CP253" s="531"/>
      <c r="CQ253" s="531"/>
      <c r="CR253" s="531"/>
      <c r="CS253" s="531"/>
      <c r="CT253" s="531"/>
      <c r="CU253" s="531"/>
      <c r="CV253" s="531"/>
      <c r="CW253" s="531"/>
      <c r="CX253" s="531"/>
      <c r="CY253" s="531"/>
      <c r="CZ253" s="531"/>
      <c r="DA253" s="531"/>
      <c r="DB253" s="531"/>
      <c r="DC253" s="531"/>
      <c r="DD253" s="531"/>
      <c r="DE253" s="531"/>
      <c r="DF253" s="531"/>
      <c r="DG253" s="531"/>
      <c r="DH253" s="531"/>
      <c r="DI253" s="531"/>
      <c r="DJ253" s="531"/>
      <c r="DK253" s="531"/>
      <c r="DL253" s="531"/>
      <c r="DM253" s="531"/>
      <c r="DN253" s="531"/>
      <c r="DO253" s="531"/>
      <c r="DP253" s="531"/>
      <c r="DQ253" s="531"/>
      <c r="DR253" s="531"/>
      <c r="DS253" s="531"/>
      <c r="DT253" s="531"/>
      <c r="DU253" s="531"/>
      <c r="DV253" s="531"/>
      <c r="DW253" s="531"/>
      <c r="DX253" s="531"/>
      <c r="DY253" s="531"/>
      <c r="DZ253" s="531"/>
      <c r="EA253" s="531"/>
      <c r="EB253" s="531"/>
      <c r="EC253" s="531"/>
      <c r="ED253" s="531"/>
      <c r="EE253" s="531"/>
      <c r="EF253" s="531"/>
      <c r="EG253" s="531"/>
      <c r="EH253" s="531"/>
      <c r="EI253" s="531"/>
      <c r="EJ253" s="531"/>
      <c r="EK253" s="531"/>
      <c r="EL253" s="531"/>
      <c r="EM253" s="531"/>
      <c r="EN253" s="531"/>
      <c r="EO253" s="531"/>
      <c r="EP253" s="531"/>
      <c r="EQ253" s="531"/>
      <c r="ER253" s="531"/>
      <c r="ES253" s="531"/>
      <c r="ET253" s="531"/>
      <c r="EU253" s="531"/>
      <c r="EV253" s="531"/>
      <c r="EW253" s="531"/>
      <c r="EX253" s="531"/>
      <c r="EY253" s="531"/>
      <c r="EZ253" s="531"/>
      <c r="FA253" s="531"/>
    </row>
    <row r="254" spans="1:157" ht="15" customHeight="1">
      <c r="A254" s="486">
        <f>VLOOKUP(D254,'[18]DfE No.'!C:E,3,FALSE)</f>
        <v>288</v>
      </c>
      <c r="B254" s="486" t="str">
        <f>VLOOKUP(D254,'Adjusted Factors 22-23'!C:F,4,FALSE)</f>
        <v>Recoupment Academy</v>
      </c>
      <c r="C254" s="491">
        <v>146229</v>
      </c>
      <c r="D254" s="491">
        <v>9353339</v>
      </c>
      <c r="E254" s="492" t="s">
        <v>1270</v>
      </c>
      <c r="F254" s="332">
        <v>410</v>
      </c>
      <c r="G254" s="332">
        <v>410</v>
      </c>
      <c r="H254" s="332">
        <v>0</v>
      </c>
      <c r="I254" s="125">
        <v>1303807.4578999998</v>
      </c>
      <c r="J254" s="125">
        <v>0</v>
      </c>
      <c r="K254" s="125">
        <v>0</v>
      </c>
      <c r="L254" s="125">
        <v>57339.999999999971</v>
      </c>
      <c r="M254" s="125">
        <v>0</v>
      </c>
      <c r="N254" s="125">
        <v>76109.999999999898</v>
      </c>
      <c r="O254" s="125">
        <v>0</v>
      </c>
      <c r="P254" s="125">
        <v>27720.000000000025</v>
      </c>
      <c r="Q254" s="125">
        <v>38880</v>
      </c>
      <c r="R254" s="125">
        <v>9240.0000000000091</v>
      </c>
      <c r="S254" s="125">
        <v>19780.000000000036</v>
      </c>
      <c r="T254" s="125">
        <v>3429.9999999999968</v>
      </c>
      <c r="U254" s="125">
        <v>0</v>
      </c>
      <c r="V254" s="125">
        <v>0</v>
      </c>
      <c r="W254" s="125">
        <v>0</v>
      </c>
      <c r="X254" s="125">
        <v>0</v>
      </c>
      <c r="Y254" s="125">
        <v>0</v>
      </c>
      <c r="Z254" s="125">
        <v>0</v>
      </c>
      <c r="AA254" s="125">
        <v>0</v>
      </c>
      <c r="AB254" s="125">
        <v>79856.552706552771</v>
      </c>
      <c r="AC254" s="125">
        <v>0</v>
      </c>
      <c r="AD254" s="125">
        <v>0</v>
      </c>
      <c r="AE254" s="125">
        <v>226000</v>
      </c>
      <c r="AF254" s="125">
        <v>0</v>
      </c>
      <c r="AG254" s="125">
        <v>6845.0000000000109</v>
      </c>
      <c r="AH254" s="125">
        <v>0</v>
      </c>
      <c r="AI254" s="125">
        <v>121300</v>
      </c>
      <c r="AJ254" s="125">
        <v>0</v>
      </c>
      <c r="AK254" s="125">
        <v>0</v>
      </c>
      <c r="AL254" s="125">
        <v>0</v>
      </c>
      <c r="AM254" s="125">
        <v>5478.4</v>
      </c>
      <c r="AN254" s="125">
        <v>0</v>
      </c>
      <c r="AO254" s="125">
        <v>0</v>
      </c>
      <c r="AP254" s="125">
        <v>0</v>
      </c>
      <c r="AQ254" s="125">
        <v>0</v>
      </c>
      <c r="AR254" s="125">
        <v>0</v>
      </c>
      <c r="AS254" s="125">
        <v>0</v>
      </c>
      <c r="AT254" s="125">
        <v>0</v>
      </c>
      <c r="AU254" s="125">
        <v>0</v>
      </c>
      <c r="AV254" s="125">
        <v>1303807.4578999998</v>
      </c>
      <c r="AW254" s="125">
        <v>545201.55270655267</v>
      </c>
      <c r="AX254" s="125">
        <v>126778.4</v>
      </c>
      <c r="AY254" s="125">
        <v>352245.12</v>
      </c>
      <c r="AZ254" s="493">
        <v>1975787.4106065524</v>
      </c>
      <c r="BA254" s="493">
        <v>1970309.0106065525</v>
      </c>
      <c r="BB254" s="493">
        <v>4265</v>
      </c>
      <c r="BC254" s="493">
        <v>1748650</v>
      </c>
      <c r="BD254" s="493">
        <v>0</v>
      </c>
      <c r="BE254" s="493">
        <v>0</v>
      </c>
      <c r="BF254" s="493">
        <v>1975787.4106065524</v>
      </c>
      <c r="BG254" s="125">
        <v>1975787.4106065524</v>
      </c>
      <c r="BH254" s="125">
        <v>0</v>
      </c>
      <c r="BI254" s="493">
        <v>1754128.4</v>
      </c>
      <c r="BJ254" s="493">
        <v>1627350</v>
      </c>
      <c r="BK254" s="125">
        <v>1849009.0106065525</v>
      </c>
      <c r="BL254" s="125">
        <v>4509.7780746501276</v>
      </c>
      <c r="BM254" s="125">
        <v>4231.3770875609762</v>
      </c>
      <c r="BN254" s="126">
        <v>6.5794416646904316E-2</v>
      </c>
      <c r="BO254" s="126">
        <v>0</v>
      </c>
      <c r="BP254" s="125">
        <v>0</v>
      </c>
      <c r="BQ254" s="493">
        <v>1975787.4106065524</v>
      </c>
      <c r="BR254" s="493">
        <v>4805.6317331867131</v>
      </c>
      <c r="BS254" s="493" t="s">
        <v>948</v>
      </c>
      <c r="BT254" s="493">
        <v>4818.9936844062249</v>
      </c>
      <c r="BU254" s="126">
        <v>6.1313798802885788E-2</v>
      </c>
      <c r="BV254" s="125">
        <v>0</v>
      </c>
      <c r="BW254" s="125">
        <v>1975787.4106065524</v>
      </c>
      <c r="BX254" s="125">
        <v>0</v>
      </c>
      <c r="BY254" s="125">
        <v>1975787.4106065524</v>
      </c>
      <c r="BZ254" s="125">
        <v>5478.4</v>
      </c>
      <c r="CA254" s="125">
        <v>1970309.0106065525</v>
      </c>
      <c r="CB254" s="490">
        <f t="shared" si="11"/>
        <v>0</v>
      </c>
      <c r="CC254" s="490">
        <f t="shared" si="12"/>
        <v>0</v>
      </c>
      <c r="CD254" s="490">
        <f t="shared" si="13"/>
        <v>0</v>
      </c>
      <c r="CE254" s="490">
        <f>IF(ISERROR(VLOOKUP(A254,'20-21 Cfwds'!A:F,3,FALSE)),0,(VLOOKUP(A254,'20-21 Cfwds'!A:F,3,FALSE)))</f>
        <v>0</v>
      </c>
      <c r="CF254" s="490">
        <f>IF(ISERROR(VLOOKUP(A254,'20-21 Cfwds'!A:G,4,FALSE)),0,(VLOOKUP(A254,'20-21 Cfwds'!A:G,4,FALSE)))</f>
        <v>0</v>
      </c>
      <c r="CG254" s="490"/>
      <c r="CH254" s="490"/>
      <c r="CI254" s="531"/>
      <c r="CJ254" s="531"/>
      <c r="CK254" s="531"/>
      <c r="CL254" s="531"/>
      <c r="CM254" s="531"/>
      <c r="CN254" s="531"/>
      <c r="CO254" s="531"/>
      <c r="CP254" s="531"/>
      <c r="CQ254" s="531"/>
      <c r="CR254" s="531"/>
      <c r="CS254" s="531"/>
      <c r="CT254" s="531"/>
      <c r="CU254" s="531"/>
      <c r="CV254" s="531"/>
      <c r="CW254" s="531"/>
      <c r="CX254" s="531"/>
      <c r="CY254" s="531"/>
      <c r="CZ254" s="531"/>
      <c r="DA254" s="531"/>
      <c r="DB254" s="531"/>
      <c r="DC254" s="531"/>
      <c r="DD254" s="531"/>
      <c r="DE254" s="531"/>
      <c r="DF254" s="531"/>
      <c r="DG254" s="531"/>
      <c r="DH254" s="531"/>
      <c r="DI254" s="531"/>
      <c r="DJ254" s="531"/>
      <c r="DK254" s="531"/>
      <c r="DL254" s="531"/>
      <c r="DM254" s="531"/>
      <c r="DN254" s="531"/>
      <c r="DO254" s="531"/>
      <c r="DP254" s="531"/>
      <c r="DQ254" s="531"/>
      <c r="DR254" s="531"/>
      <c r="DS254" s="531"/>
      <c r="DT254" s="531"/>
      <c r="DU254" s="531"/>
      <c r="DV254" s="531"/>
      <c r="DW254" s="531"/>
      <c r="DX254" s="531"/>
      <c r="DY254" s="531"/>
      <c r="DZ254" s="531"/>
      <c r="EA254" s="531"/>
      <c r="EB254" s="531"/>
      <c r="EC254" s="531"/>
      <c r="ED254" s="531"/>
      <c r="EE254" s="531"/>
      <c r="EF254" s="531"/>
      <c r="EG254" s="531"/>
      <c r="EH254" s="531"/>
      <c r="EI254" s="531"/>
      <c r="EJ254" s="531"/>
      <c r="EK254" s="531"/>
      <c r="EL254" s="531"/>
      <c r="EM254" s="531"/>
      <c r="EN254" s="531"/>
      <c r="EO254" s="531"/>
      <c r="EP254" s="531"/>
      <c r="EQ254" s="531"/>
      <c r="ER254" s="531"/>
      <c r="ES254" s="531"/>
      <c r="ET254" s="531"/>
      <c r="EU254" s="531"/>
      <c r="EV254" s="531"/>
      <c r="EW254" s="531"/>
      <c r="EX254" s="531"/>
      <c r="EY254" s="531"/>
      <c r="EZ254" s="531"/>
      <c r="FA254" s="531"/>
    </row>
    <row r="255" spans="1:157" ht="15" customHeight="1">
      <c r="A255" s="486">
        <f>VLOOKUP(D255,'[18]DfE No.'!C:E,3,FALSE)</f>
        <v>289</v>
      </c>
      <c r="B255" s="486" t="str">
        <f>VLOOKUP(D255,'Adjusted Factors 22-23'!C:F,4,FALSE)</f>
        <v>Recoupment Academy</v>
      </c>
      <c r="C255" s="491">
        <v>145382</v>
      </c>
      <c r="D255" s="491">
        <v>9353340</v>
      </c>
      <c r="E255" s="492" t="s">
        <v>278</v>
      </c>
      <c r="F255" s="332">
        <v>211</v>
      </c>
      <c r="G255" s="332">
        <v>211</v>
      </c>
      <c r="H255" s="332">
        <v>0</v>
      </c>
      <c r="I255" s="125">
        <v>670983.83808999998</v>
      </c>
      <c r="J255" s="125">
        <v>0</v>
      </c>
      <c r="K255" s="125">
        <v>0</v>
      </c>
      <c r="L255" s="125">
        <v>10340.000000000011</v>
      </c>
      <c r="M255" s="125">
        <v>0</v>
      </c>
      <c r="N255" s="125">
        <v>13570.000000000015</v>
      </c>
      <c r="O255" s="125">
        <v>0</v>
      </c>
      <c r="P255" s="125">
        <v>2859.9999999999986</v>
      </c>
      <c r="Q255" s="125">
        <v>3779.9999999999982</v>
      </c>
      <c r="R255" s="125">
        <v>1260.0000000000014</v>
      </c>
      <c r="S255" s="125">
        <v>3680.0000000000032</v>
      </c>
      <c r="T255" s="125">
        <v>0</v>
      </c>
      <c r="U255" s="125">
        <v>0</v>
      </c>
      <c r="V255" s="125">
        <v>0</v>
      </c>
      <c r="W255" s="125">
        <v>0</v>
      </c>
      <c r="X255" s="125">
        <v>0</v>
      </c>
      <c r="Y255" s="125">
        <v>0</v>
      </c>
      <c r="Z255" s="125">
        <v>0</v>
      </c>
      <c r="AA255" s="125">
        <v>0</v>
      </c>
      <c r="AB255" s="125">
        <v>17219.944444444391</v>
      </c>
      <c r="AC255" s="125">
        <v>0</v>
      </c>
      <c r="AD255" s="125">
        <v>0</v>
      </c>
      <c r="AE255" s="125">
        <v>42324.852071005917</v>
      </c>
      <c r="AF255" s="125">
        <v>0</v>
      </c>
      <c r="AG255" s="125">
        <v>0</v>
      </c>
      <c r="AH255" s="125">
        <v>0</v>
      </c>
      <c r="AI255" s="125">
        <v>121300</v>
      </c>
      <c r="AJ255" s="125">
        <v>0</v>
      </c>
      <c r="AK255" s="125">
        <v>0</v>
      </c>
      <c r="AL255" s="125">
        <v>0</v>
      </c>
      <c r="AM255" s="125">
        <v>4300.8</v>
      </c>
      <c r="AN255" s="125">
        <v>0</v>
      </c>
      <c r="AO255" s="125">
        <v>0</v>
      </c>
      <c r="AP255" s="125">
        <v>0</v>
      </c>
      <c r="AQ255" s="125">
        <v>0</v>
      </c>
      <c r="AR255" s="125">
        <v>0</v>
      </c>
      <c r="AS255" s="125">
        <v>0</v>
      </c>
      <c r="AT255" s="125">
        <v>0</v>
      </c>
      <c r="AU255" s="125">
        <v>0</v>
      </c>
      <c r="AV255" s="125">
        <v>670983.83808999998</v>
      </c>
      <c r="AW255" s="125">
        <v>95034.796515450318</v>
      </c>
      <c r="AX255" s="125">
        <v>125600.8</v>
      </c>
      <c r="AY255" s="125">
        <v>70064.972071005919</v>
      </c>
      <c r="AZ255" s="493">
        <v>891619.43460545037</v>
      </c>
      <c r="BA255" s="493">
        <v>887318.63460545032</v>
      </c>
      <c r="BB255" s="493">
        <v>4265</v>
      </c>
      <c r="BC255" s="493">
        <v>899915</v>
      </c>
      <c r="BD255" s="493">
        <v>12596.365394549677</v>
      </c>
      <c r="BE255" s="493">
        <v>0</v>
      </c>
      <c r="BF255" s="493">
        <v>904215.8</v>
      </c>
      <c r="BG255" s="125">
        <v>904215.8</v>
      </c>
      <c r="BH255" s="125">
        <v>0</v>
      </c>
      <c r="BI255" s="493">
        <v>904215.8</v>
      </c>
      <c r="BJ255" s="493">
        <v>778615</v>
      </c>
      <c r="BK255" s="125">
        <v>778615</v>
      </c>
      <c r="BL255" s="125">
        <v>3690.1184834123223</v>
      </c>
      <c r="BM255" s="125">
        <v>3610.5164319248825</v>
      </c>
      <c r="BN255" s="126">
        <v>2.2047275781265863E-2</v>
      </c>
      <c r="BO255" s="126">
        <v>0</v>
      </c>
      <c r="BP255" s="125">
        <v>0</v>
      </c>
      <c r="BQ255" s="493">
        <v>904215.8</v>
      </c>
      <c r="BR255" s="493">
        <v>4265</v>
      </c>
      <c r="BS255" s="493" t="s">
        <v>948</v>
      </c>
      <c r="BT255" s="493">
        <v>4285.3829383886259</v>
      </c>
      <c r="BU255" s="126">
        <v>2.0282739035350605E-2</v>
      </c>
      <c r="BV255" s="125">
        <v>0</v>
      </c>
      <c r="BW255" s="125">
        <v>904215.8</v>
      </c>
      <c r="BX255" s="125">
        <v>0</v>
      </c>
      <c r="BY255" s="125">
        <v>904215.8</v>
      </c>
      <c r="BZ255" s="125">
        <v>4300.8</v>
      </c>
      <c r="CA255" s="125">
        <v>899915</v>
      </c>
      <c r="CB255" s="490">
        <f t="shared" si="11"/>
        <v>0</v>
      </c>
      <c r="CC255" s="490">
        <f t="shared" si="12"/>
        <v>0</v>
      </c>
      <c r="CD255" s="490">
        <f t="shared" si="13"/>
        <v>12596.365394549677</v>
      </c>
      <c r="CE255" s="490">
        <f>IF(ISERROR(VLOOKUP(A255,'20-21 Cfwds'!A:F,3,FALSE)),0,(VLOOKUP(A255,'20-21 Cfwds'!A:F,3,FALSE)))</f>
        <v>0</v>
      </c>
      <c r="CF255" s="490">
        <f>IF(ISERROR(VLOOKUP(A255,'20-21 Cfwds'!A:G,4,FALSE)),0,(VLOOKUP(A255,'20-21 Cfwds'!A:G,4,FALSE)))</f>
        <v>0</v>
      </c>
      <c r="CG255" s="490"/>
      <c r="CH255" s="490"/>
      <c r="CI255" s="531"/>
      <c r="CJ255" s="531"/>
      <c r="CK255" s="531"/>
      <c r="CL255" s="531"/>
      <c r="CM255" s="531"/>
      <c r="CN255" s="531"/>
      <c r="CO255" s="531"/>
      <c r="CP255" s="531"/>
      <c r="CQ255" s="531"/>
      <c r="CR255" s="531"/>
      <c r="CS255" s="531"/>
      <c r="CT255" s="531"/>
      <c r="CU255" s="531"/>
      <c r="CV255" s="531"/>
      <c r="CW255" s="531"/>
      <c r="CX255" s="531"/>
      <c r="CY255" s="531"/>
      <c r="CZ255" s="531"/>
      <c r="DA255" s="531"/>
      <c r="DB255" s="531"/>
      <c r="DC255" s="531"/>
      <c r="DD255" s="531"/>
      <c r="DE255" s="531"/>
      <c r="DF255" s="531"/>
      <c r="DG255" s="531"/>
      <c r="DH255" s="531"/>
      <c r="DI255" s="531"/>
      <c r="DJ255" s="531"/>
      <c r="DK255" s="531"/>
      <c r="DL255" s="531"/>
      <c r="DM255" s="531"/>
      <c r="DN255" s="531"/>
      <c r="DO255" s="531"/>
      <c r="DP255" s="531"/>
      <c r="DQ255" s="531"/>
      <c r="DR255" s="531"/>
      <c r="DS255" s="531"/>
      <c r="DT255" s="531"/>
      <c r="DU255" s="531"/>
      <c r="DV255" s="531"/>
      <c r="DW255" s="531"/>
      <c r="DX255" s="531"/>
      <c r="DY255" s="531"/>
      <c r="DZ255" s="531"/>
      <c r="EA255" s="531"/>
      <c r="EB255" s="531"/>
      <c r="EC255" s="531"/>
      <c r="ED255" s="531"/>
      <c r="EE255" s="531"/>
      <c r="EF255" s="531"/>
      <c r="EG255" s="531"/>
      <c r="EH255" s="531"/>
      <c r="EI255" s="531"/>
      <c r="EJ255" s="531"/>
      <c r="EK255" s="531"/>
      <c r="EL255" s="531"/>
      <c r="EM255" s="531"/>
      <c r="EN255" s="531"/>
      <c r="EO255" s="531"/>
      <c r="EP255" s="531"/>
      <c r="EQ255" s="531"/>
      <c r="ER255" s="531"/>
      <c r="ES255" s="531"/>
      <c r="ET255" s="531"/>
      <c r="EU255" s="531"/>
      <c r="EV255" s="531"/>
      <c r="EW255" s="531"/>
      <c r="EX255" s="531"/>
      <c r="EY255" s="531"/>
      <c r="EZ255" s="531"/>
      <c r="FA255" s="531"/>
    </row>
    <row r="256" spans="1:157" ht="15" customHeight="1">
      <c r="A256" s="486">
        <f>VLOOKUP(D256,'[18]DfE No.'!C:E,3,FALSE)</f>
        <v>291</v>
      </c>
      <c r="B256" s="486" t="str">
        <f>VLOOKUP(D256,'Adjusted Factors 22-23'!C:F,4,FALSE)</f>
        <v>Recoupment Academy</v>
      </c>
      <c r="C256" s="491">
        <v>146977</v>
      </c>
      <c r="D256" s="491">
        <v>9353341</v>
      </c>
      <c r="E256" s="492" t="s">
        <v>279</v>
      </c>
      <c r="F256" s="332">
        <v>201</v>
      </c>
      <c r="G256" s="332">
        <v>201</v>
      </c>
      <c r="H256" s="332">
        <v>0</v>
      </c>
      <c r="I256" s="125">
        <v>639183.65619000001</v>
      </c>
      <c r="J256" s="125">
        <v>0</v>
      </c>
      <c r="K256" s="125">
        <v>0</v>
      </c>
      <c r="L256" s="125">
        <v>20680.000000000007</v>
      </c>
      <c r="M256" s="125">
        <v>0</v>
      </c>
      <c r="N256" s="125">
        <v>28320.000000000033</v>
      </c>
      <c r="O256" s="125">
        <v>0</v>
      </c>
      <c r="P256" s="125">
        <v>879.99999999999955</v>
      </c>
      <c r="Q256" s="125">
        <v>3779.9999999999982</v>
      </c>
      <c r="R256" s="125">
        <v>14700.000000000013</v>
      </c>
      <c r="S256" s="125">
        <v>31739.999999999982</v>
      </c>
      <c r="T256" s="125">
        <v>3919.9999999999977</v>
      </c>
      <c r="U256" s="125">
        <v>0</v>
      </c>
      <c r="V256" s="125">
        <v>0</v>
      </c>
      <c r="W256" s="125">
        <v>0</v>
      </c>
      <c r="X256" s="125">
        <v>0</v>
      </c>
      <c r="Y256" s="125">
        <v>0</v>
      </c>
      <c r="Z256" s="125">
        <v>0</v>
      </c>
      <c r="AA256" s="125">
        <v>0</v>
      </c>
      <c r="AB256" s="125">
        <v>6309.1666666666715</v>
      </c>
      <c r="AC256" s="125">
        <v>0</v>
      </c>
      <c r="AD256" s="125">
        <v>0</v>
      </c>
      <c r="AE256" s="125">
        <v>71924.5</v>
      </c>
      <c r="AF256" s="125">
        <v>0</v>
      </c>
      <c r="AG256" s="125">
        <v>0</v>
      </c>
      <c r="AH256" s="125">
        <v>0</v>
      </c>
      <c r="AI256" s="125">
        <v>121300</v>
      </c>
      <c r="AJ256" s="125">
        <v>0</v>
      </c>
      <c r="AK256" s="125">
        <v>0</v>
      </c>
      <c r="AL256" s="125">
        <v>0</v>
      </c>
      <c r="AM256" s="125">
        <v>3379.2</v>
      </c>
      <c r="AN256" s="125">
        <v>0</v>
      </c>
      <c r="AO256" s="125">
        <v>0</v>
      </c>
      <c r="AP256" s="125">
        <v>0</v>
      </c>
      <c r="AQ256" s="125">
        <v>0</v>
      </c>
      <c r="AR256" s="125">
        <v>0</v>
      </c>
      <c r="AS256" s="125">
        <v>0</v>
      </c>
      <c r="AT256" s="125">
        <v>0</v>
      </c>
      <c r="AU256" s="125">
        <v>0</v>
      </c>
      <c r="AV256" s="125">
        <v>639183.65619000001</v>
      </c>
      <c r="AW256" s="125">
        <v>182253.66666666672</v>
      </c>
      <c r="AX256" s="125">
        <v>124679.2</v>
      </c>
      <c r="AY256" s="125">
        <v>133929.62000000002</v>
      </c>
      <c r="AZ256" s="493">
        <v>946116.52285666671</v>
      </c>
      <c r="BA256" s="493">
        <v>942737.32285666675</v>
      </c>
      <c r="BB256" s="493">
        <v>4265</v>
      </c>
      <c r="BC256" s="493">
        <v>857265</v>
      </c>
      <c r="BD256" s="493">
        <v>0</v>
      </c>
      <c r="BE256" s="493">
        <v>0</v>
      </c>
      <c r="BF256" s="493">
        <v>946116.52285666671</v>
      </c>
      <c r="BG256" s="125">
        <v>946116.52285666659</v>
      </c>
      <c r="BH256" s="125">
        <v>0</v>
      </c>
      <c r="BI256" s="493">
        <v>860644.2</v>
      </c>
      <c r="BJ256" s="493">
        <v>735965</v>
      </c>
      <c r="BK256" s="125">
        <v>821437.32285666675</v>
      </c>
      <c r="BL256" s="125">
        <v>4086.7528500331678</v>
      </c>
      <c r="BM256" s="125">
        <v>3960.7381277227728</v>
      </c>
      <c r="BN256" s="126">
        <v>3.1815969207448502E-2</v>
      </c>
      <c r="BO256" s="126">
        <v>0</v>
      </c>
      <c r="BP256" s="125">
        <v>0</v>
      </c>
      <c r="BQ256" s="493">
        <v>946116.52285666671</v>
      </c>
      <c r="BR256" s="493">
        <v>4690.2354370978446</v>
      </c>
      <c r="BS256" s="493" t="s">
        <v>948</v>
      </c>
      <c r="BT256" s="493">
        <v>4707.0473773963522</v>
      </c>
      <c r="BU256" s="126">
        <v>2.8197152006992798E-2</v>
      </c>
      <c r="BV256" s="125">
        <v>0</v>
      </c>
      <c r="BW256" s="125">
        <v>946116.52285666671</v>
      </c>
      <c r="BX256" s="125">
        <v>0</v>
      </c>
      <c r="BY256" s="125">
        <v>946116.52285666671</v>
      </c>
      <c r="BZ256" s="125">
        <v>3379.2</v>
      </c>
      <c r="CA256" s="125">
        <v>942737.32285666675</v>
      </c>
      <c r="CB256" s="490">
        <f t="shared" si="11"/>
        <v>0</v>
      </c>
      <c r="CC256" s="490">
        <f t="shared" si="12"/>
        <v>0</v>
      </c>
      <c r="CD256" s="490">
        <f t="shared" si="13"/>
        <v>0</v>
      </c>
      <c r="CE256" s="490">
        <f>IF(ISERROR(VLOOKUP(A256,'20-21 Cfwds'!A:F,3,FALSE)),0,(VLOOKUP(A256,'20-21 Cfwds'!A:F,3,FALSE)))</f>
        <v>0</v>
      </c>
      <c r="CF256" s="490">
        <f>IF(ISERROR(VLOOKUP(A256,'20-21 Cfwds'!A:G,4,FALSE)),0,(VLOOKUP(A256,'20-21 Cfwds'!A:G,4,FALSE)))</f>
        <v>0</v>
      </c>
      <c r="CG256" s="490"/>
      <c r="CH256" s="490"/>
      <c r="CI256" s="531"/>
      <c r="CJ256" s="531"/>
      <c r="CK256" s="531"/>
      <c r="CL256" s="531"/>
      <c r="CM256" s="531"/>
      <c r="CN256" s="531"/>
      <c r="CO256" s="531"/>
      <c r="CP256" s="531"/>
      <c r="CQ256" s="531"/>
      <c r="CR256" s="531"/>
      <c r="CS256" s="531"/>
      <c r="CT256" s="531"/>
      <c r="CU256" s="531"/>
      <c r="CV256" s="531"/>
      <c r="CW256" s="531"/>
      <c r="CX256" s="531"/>
      <c r="CY256" s="531"/>
      <c r="CZ256" s="531"/>
      <c r="DA256" s="531"/>
      <c r="DB256" s="531"/>
      <c r="DC256" s="531"/>
      <c r="DD256" s="531"/>
      <c r="DE256" s="531"/>
      <c r="DF256" s="531"/>
      <c r="DG256" s="531"/>
      <c r="DH256" s="531"/>
      <c r="DI256" s="531"/>
      <c r="DJ256" s="531"/>
      <c r="DK256" s="531"/>
      <c r="DL256" s="531"/>
      <c r="DM256" s="531"/>
      <c r="DN256" s="531"/>
      <c r="DO256" s="531"/>
      <c r="DP256" s="531"/>
      <c r="DQ256" s="531"/>
      <c r="DR256" s="531"/>
      <c r="DS256" s="531"/>
      <c r="DT256" s="531"/>
      <c r="DU256" s="531"/>
      <c r="DV256" s="531"/>
      <c r="DW256" s="531"/>
      <c r="DX256" s="531"/>
      <c r="DY256" s="531"/>
      <c r="DZ256" s="531"/>
      <c r="EA256" s="531"/>
      <c r="EB256" s="531"/>
      <c r="EC256" s="531"/>
      <c r="ED256" s="531"/>
      <c r="EE256" s="531"/>
      <c r="EF256" s="531"/>
      <c r="EG256" s="531"/>
      <c r="EH256" s="531"/>
      <c r="EI256" s="531"/>
      <c r="EJ256" s="531"/>
      <c r="EK256" s="531"/>
      <c r="EL256" s="531"/>
      <c r="EM256" s="531"/>
      <c r="EN256" s="531"/>
      <c r="EO256" s="531"/>
      <c r="EP256" s="531"/>
      <c r="EQ256" s="531"/>
      <c r="ER256" s="531"/>
      <c r="ES256" s="531"/>
      <c r="ET256" s="531"/>
      <c r="EU256" s="531"/>
      <c r="EV256" s="531"/>
      <c r="EW256" s="531"/>
      <c r="EX256" s="531"/>
      <c r="EY256" s="531"/>
      <c r="EZ256" s="531"/>
      <c r="FA256" s="531"/>
    </row>
    <row r="257" spans="1:157" ht="15" customHeight="1">
      <c r="A257" s="486">
        <f>VLOOKUP(D257,'[18]DfE No.'!C:E,3,FALSE)</f>
        <v>253</v>
      </c>
      <c r="B257" s="486" t="str">
        <f>VLOOKUP(D257,'Adjusted Factors 22-23'!C:F,4,FALSE)</f>
        <v>Recoupment Academy</v>
      </c>
      <c r="C257" s="491">
        <v>141842</v>
      </c>
      <c r="D257" s="491">
        <v>9353344</v>
      </c>
      <c r="E257" s="492" t="s">
        <v>498</v>
      </c>
      <c r="F257" s="332">
        <v>412</v>
      </c>
      <c r="G257" s="332">
        <v>412</v>
      </c>
      <c r="H257" s="332">
        <v>0</v>
      </c>
      <c r="I257" s="125">
        <v>1310167.49428</v>
      </c>
      <c r="J257" s="125">
        <v>0</v>
      </c>
      <c r="K257" s="125">
        <v>0</v>
      </c>
      <c r="L257" s="125">
        <v>62980.000000000015</v>
      </c>
      <c r="M257" s="125">
        <v>0</v>
      </c>
      <c r="N257" s="125">
        <v>85550.000000000116</v>
      </c>
      <c r="O257" s="125">
        <v>0</v>
      </c>
      <c r="P257" s="125">
        <v>7260.0000000000018</v>
      </c>
      <c r="Q257" s="125">
        <v>23220.000000000011</v>
      </c>
      <c r="R257" s="125">
        <v>10920.000000000007</v>
      </c>
      <c r="S257" s="125">
        <v>90160.000000000044</v>
      </c>
      <c r="T257" s="125">
        <v>11270</v>
      </c>
      <c r="U257" s="125">
        <v>0</v>
      </c>
      <c r="V257" s="125">
        <v>0</v>
      </c>
      <c r="W257" s="125">
        <v>0</v>
      </c>
      <c r="X257" s="125">
        <v>0</v>
      </c>
      <c r="Y257" s="125">
        <v>0</v>
      </c>
      <c r="Z257" s="125">
        <v>0</v>
      </c>
      <c r="AA257" s="125">
        <v>0</v>
      </c>
      <c r="AB257" s="125">
        <v>24538.062678062583</v>
      </c>
      <c r="AC257" s="125">
        <v>0</v>
      </c>
      <c r="AD257" s="125">
        <v>0</v>
      </c>
      <c r="AE257" s="125">
        <v>145404.12607449855</v>
      </c>
      <c r="AF257" s="125">
        <v>0</v>
      </c>
      <c r="AG257" s="125">
        <v>0</v>
      </c>
      <c r="AH257" s="125">
        <v>0</v>
      </c>
      <c r="AI257" s="125">
        <v>121300</v>
      </c>
      <c r="AJ257" s="125">
        <v>0</v>
      </c>
      <c r="AK257" s="125">
        <v>0</v>
      </c>
      <c r="AL257" s="125">
        <v>0</v>
      </c>
      <c r="AM257" s="125">
        <v>10342.4</v>
      </c>
      <c r="AN257" s="125">
        <v>0</v>
      </c>
      <c r="AO257" s="125">
        <v>0</v>
      </c>
      <c r="AP257" s="125">
        <v>0</v>
      </c>
      <c r="AQ257" s="125">
        <v>0</v>
      </c>
      <c r="AR257" s="125">
        <v>0</v>
      </c>
      <c r="AS257" s="125">
        <v>0</v>
      </c>
      <c r="AT257" s="125">
        <v>0</v>
      </c>
      <c r="AU257" s="125">
        <v>0</v>
      </c>
      <c r="AV257" s="125">
        <v>1310167.49428</v>
      </c>
      <c r="AW257" s="125">
        <v>461302.18875256134</v>
      </c>
      <c r="AX257" s="125">
        <v>131642.4</v>
      </c>
      <c r="AY257" s="125">
        <v>301079.24607449863</v>
      </c>
      <c r="AZ257" s="493">
        <v>1903112.0830325612</v>
      </c>
      <c r="BA257" s="493">
        <v>1892769.6830325613</v>
      </c>
      <c r="BB257" s="493">
        <v>4265</v>
      </c>
      <c r="BC257" s="493">
        <v>1757180</v>
      </c>
      <c r="BD257" s="493">
        <v>0</v>
      </c>
      <c r="BE257" s="493">
        <v>0</v>
      </c>
      <c r="BF257" s="493">
        <v>1903112.0830325612</v>
      </c>
      <c r="BG257" s="125">
        <v>1903112.0830325612</v>
      </c>
      <c r="BH257" s="125">
        <v>0</v>
      </c>
      <c r="BI257" s="493">
        <v>1767522.4</v>
      </c>
      <c r="BJ257" s="493">
        <v>1635880</v>
      </c>
      <c r="BK257" s="125">
        <v>1771469.6830325613</v>
      </c>
      <c r="BL257" s="125">
        <v>4299.6836966809742</v>
      </c>
      <c r="BM257" s="125">
        <v>4315.0731886363637</v>
      </c>
      <c r="BN257" s="126">
        <v>-3.5664498103803589E-3</v>
      </c>
      <c r="BO257" s="126">
        <v>2.2066449810380358E-2</v>
      </c>
      <c r="BP257" s="125">
        <v>39229.958529406846</v>
      </c>
      <c r="BQ257" s="493">
        <v>1942342.0415619682</v>
      </c>
      <c r="BR257" s="493">
        <v>4689.3195183542921</v>
      </c>
      <c r="BS257" s="493" t="s">
        <v>948</v>
      </c>
      <c r="BT257" s="493">
        <v>4714.422430975651</v>
      </c>
      <c r="BU257" s="126">
        <v>1.4398900276024529E-2</v>
      </c>
      <c r="BV257" s="125">
        <v>0</v>
      </c>
      <c r="BW257" s="125">
        <v>1942342.0415619682</v>
      </c>
      <c r="BX257" s="125">
        <v>0</v>
      </c>
      <c r="BY257" s="125">
        <v>1942342.0415619682</v>
      </c>
      <c r="BZ257" s="125">
        <v>10342.4</v>
      </c>
      <c r="CA257" s="125">
        <v>1931999.6415619683</v>
      </c>
      <c r="CB257" s="490">
        <f t="shared" si="11"/>
        <v>0</v>
      </c>
      <c r="CC257" s="490">
        <f t="shared" si="12"/>
        <v>0</v>
      </c>
      <c r="CD257" s="490">
        <f t="shared" si="13"/>
        <v>0</v>
      </c>
      <c r="CE257" s="490">
        <f>IF(ISERROR(VLOOKUP(A257,'20-21 Cfwds'!A:F,3,FALSE)),0,(VLOOKUP(A257,'20-21 Cfwds'!A:F,3,FALSE)))</f>
        <v>0</v>
      </c>
      <c r="CF257" s="490">
        <f>IF(ISERROR(VLOOKUP(A257,'20-21 Cfwds'!A:G,4,FALSE)),0,(VLOOKUP(A257,'20-21 Cfwds'!A:G,4,FALSE)))</f>
        <v>0</v>
      </c>
      <c r="CG257" s="490"/>
      <c r="CH257" s="490"/>
      <c r="CI257" s="531"/>
      <c r="CJ257" s="531"/>
      <c r="CK257" s="531"/>
      <c r="CL257" s="531"/>
      <c r="CM257" s="531"/>
      <c r="CN257" s="531"/>
      <c r="CO257" s="531"/>
      <c r="CP257" s="531"/>
      <c r="CQ257" s="531"/>
      <c r="CR257" s="531"/>
      <c r="CS257" s="531"/>
      <c r="CT257" s="531"/>
      <c r="CU257" s="531"/>
      <c r="CV257" s="531"/>
      <c r="CW257" s="531"/>
      <c r="CX257" s="531"/>
      <c r="CY257" s="531"/>
      <c r="CZ257" s="531"/>
      <c r="DA257" s="531"/>
      <c r="DB257" s="531"/>
      <c r="DC257" s="531"/>
      <c r="DD257" s="531"/>
      <c r="DE257" s="531"/>
      <c r="DF257" s="531"/>
      <c r="DG257" s="531"/>
      <c r="DH257" s="531"/>
      <c r="DI257" s="531"/>
      <c r="DJ257" s="531"/>
      <c r="DK257" s="531"/>
      <c r="DL257" s="531"/>
      <c r="DM257" s="531"/>
      <c r="DN257" s="531"/>
      <c r="DO257" s="531"/>
      <c r="DP257" s="531"/>
      <c r="DQ257" s="531"/>
      <c r="DR257" s="531"/>
      <c r="DS257" s="531"/>
      <c r="DT257" s="531"/>
      <c r="DU257" s="531"/>
      <c r="DV257" s="531"/>
      <c r="DW257" s="531"/>
      <c r="DX257" s="531"/>
      <c r="DY257" s="531"/>
      <c r="DZ257" s="531"/>
      <c r="EA257" s="531"/>
      <c r="EB257" s="531"/>
      <c r="EC257" s="531"/>
      <c r="ED257" s="531"/>
      <c r="EE257" s="531"/>
      <c r="EF257" s="531"/>
      <c r="EG257" s="531"/>
      <c r="EH257" s="531"/>
      <c r="EI257" s="531"/>
      <c r="EJ257" s="531"/>
      <c r="EK257" s="531"/>
      <c r="EL257" s="531"/>
      <c r="EM257" s="531"/>
      <c r="EN257" s="531"/>
      <c r="EO257" s="531"/>
      <c r="EP257" s="531"/>
      <c r="EQ257" s="531"/>
      <c r="ER257" s="531"/>
      <c r="ES257" s="531"/>
      <c r="ET257" s="531"/>
      <c r="EU257" s="531"/>
      <c r="EV257" s="531"/>
      <c r="EW257" s="531"/>
      <c r="EX257" s="531"/>
      <c r="EY257" s="531"/>
      <c r="EZ257" s="531"/>
      <c r="FA257" s="531"/>
    </row>
    <row r="258" spans="1:157">
      <c r="A258" s="486">
        <f>VLOOKUP(D258,'[18]DfE No.'!C:E,3,FALSE)</f>
        <v>505</v>
      </c>
      <c r="B258" s="486" t="str">
        <f>VLOOKUP(D258,'Adjusted Factors 22-23'!C:F,4,FALSE)</f>
        <v>Recoupment Academy</v>
      </c>
      <c r="C258" s="491">
        <v>143360</v>
      </c>
      <c r="D258" s="491">
        <v>9353345</v>
      </c>
      <c r="E258" s="492" t="s">
        <v>1039</v>
      </c>
      <c r="F258" s="332">
        <v>367</v>
      </c>
      <c r="G258" s="332">
        <v>367</v>
      </c>
      <c r="H258" s="332">
        <v>0</v>
      </c>
      <c r="I258" s="125">
        <v>1167066.67573</v>
      </c>
      <c r="J258" s="125">
        <v>0</v>
      </c>
      <c r="K258" s="125">
        <v>0</v>
      </c>
      <c r="L258" s="125">
        <v>20680.000000000015</v>
      </c>
      <c r="M258" s="125">
        <v>0</v>
      </c>
      <c r="N258" s="125">
        <v>32450.000000000076</v>
      </c>
      <c r="O258" s="125">
        <v>0</v>
      </c>
      <c r="P258" s="125">
        <v>1109.0659340659311</v>
      </c>
      <c r="Q258" s="125">
        <v>1088.9010989011001</v>
      </c>
      <c r="R258" s="125">
        <v>0</v>
      </c>
      <c r="S258" s="125">
        <v>927.58241758241672</v>
      </c>
      <c r="T258" s="125">
        <v>0</v>
      </c>
      <c r="U258" s="125">
        <v>0</v>
      </c>
      <c r="V258" s="125">
        <v>0</v>
      </c>
      <c r="W258" s="125">
        <v>0</v>
      </c>
      <c r="X258" s="125">
        <v>0</v>
      </c>
      <c r="Y258" s="125">
        <v>0</v>
      </c>
      <c r="Z258" s="125">
        <v>0</v>
      </c>
      <c r="AA258" s="125">
        <v>0</v>
      </c>
      <c r="AB258" s="125">
        <v>3887.90625</v>
      </c>
      <c r="AC258" s="125">
        <v>0</v>
      </c>
      <c r="AD258" s="125">
        <v>0</v>
      </c>
      <c r="AE258" s="125">
        <v>94252.272727272706</v>
      </c>
      <c r="AF258" s="125">
        <v>0</v>
      </c>
      <c r="AG258" s="125">
        <v>0</v>
      </c>
      <c r="AH258" s="125">
        <v>0</v>
      </c>
      <c r="AI258" s="125">
        <v>121300</v>
      </c>
      <c r="AJ258" s="125">
        <v>0</v>
      </c>
      <c r="AK258" s="125">
        <v>0</v>
      </c>
      <c r="AL258" s="125">
        <v>0</v>
      </c>
      <c r="AM258" s="125">
        <v>6707.2</v>
      </c>
      <c r="AN258" s="125">
        <v>0</v>
      </c>
      <c r="AO258" s="125">
        <v>0</v>
      </c>
      <c r="AP258" s="125">
        <v>0</v>
      </c>
      <c r="AQ258" s="125">
        <v>0</v>
      </c>
      <c r="AR258" s="125">
        <v>0</v>
      </c>
      <c r="AS258" s="125">
        <v>0</v>
      </c>
      <c r="AT258" s="125">
        <v>0</v>
      </c>
      <c r="AU258" s="125">
        <v>0</v>
      </c>
      <c r="AV258" s="125">
        <v>1167066.67573</v>
      </c>
      <c r="AW258" s="125">
        <v>154395.72842782224</v>
      </c>
      <c r="AX258" s="125">
        <v>128007.2</v>
      </c>
      <c r="AY258" s="125">
        <v>132375.16745254747</v>
      </c>
      <c r="AZ258" s="493">
        <v>1449469.6041578222</v>
      </c>
      <c r="BA258" s="493">
        <v>1442762.4041578223</v>
      </c>
      <c r="BB258" s="493">
        <v>4265</v>
      </c>
      <c r="BC258" s="493">
        <v>1565255</v>
      </c>
      <c r="BD258" s="493">
        <v>122492.59584217775</v>
      </c>
      <c r="BE258" s="493">
        <v>0</v>
      </c>
      <c r="BF258" s="493">
        <v>1571962.2</v>
      </c>
      <c r="BG258" s="125">
        <v>1571962.2</v>
      </c>
      <c r="BH258" s="125">
        <v>0</v>
      </c>
      <c r="BI258" s="493">
        <v>1571962.2</v>
      </c>
      <c r="BJ258" s="493">
        <v>1443955</v>
      </c>
      <c r="BK258" s="125">
        <v>1443955</v>
      </c>
      <c r="BL258" s="125">
        <v>3934.4822888283379</v>
      </c>
      <c r="BM258" s="125">
        <v>3864.9350649350649</v>
      </c>
      <c r="BN258" s="126">
        <v>1.7994409407869689E-2</v>
      </c>
      <c r="BO258" s="126">
        <v>5.0559059213031027E-4</v>
      </c>
      <c r="BP258" s="125">
        <v>717.14545454543872</v>
      </c>
      <c r="BQ258" s="493">
        <v>1572679.3454545455</v>
      </c>
      <c r="BR258" s="493">
        <v>4266.9540748080262</v>
      </c>
      <c r="BS258" s="493" t="s">
        <v>948</v>
      </c>
      <c r="BT258" s="493">
        <v>4285.2298241268272</v>
      </c>
      <c r="BU258" s="126">
        <v>2.0919635932827862E-2</v>
      </c>
      <c r="BV258" s="125">
        <v>0</v>
      </c>
      <c r="BW258" s="125">
        <v>1572679.3454545455</v>
      </c>
      <c r="BX258" s="125">
        <v>0</v>
      </c>
      <c r="BY258" s="125">
        <v>1572679.3454545455</v>
      </c>
      <c r="BZ258" s="125">
        <v>6707.2</v>
      </c>
      <c r="CA258" s="125">
        <v>1565972.1454545455</v>
      </c>
      <c r="CB258" s="490">
        <f t="shared" si="11"/>
        <v>0</v>
      </c>
      <c r="CC258" s="490">
        <f t="shared" si="12"/>
        <v>0</v>
      </c>
      <c r="CD258" s="490">
        <f t="shared" si="13"/>
        <v>122492.59584217775</v>
      </c>
      <c r="CE258" s="490">
        <f>IF(ISERROR(VLOOKUP(A258,'20-21 Cfwds'!A:F,3,FALSE)),0,(VLOOKUP(A258,'20-21 Cfwds'!A:F,3,FALSE)))</f>
        <v>0</v>
      </c>
      <c r="CF258" s="490">
        <f>IF(ISERROR(VLOOKUP(A258,'20-21 Cfwds'!A:G,4,FALSE)),0,(VLOOKUP(A258,'20-21 Cfwds'!A:G,4,FALSE)))</f>
        <v>0</v>
      </c>
      <c r="CG258" s="490"/>
      <c r="CH258" s="490"/>
      <c r="CI258" s="531"/>
      <c r="CJ258" s="531"/>
      <c r="CK258" s="531"/>
      <c r="CL258" s="531"/>
      <c r="CM258" s="531"/>
      <c r="CN258" s="531"/>
      <c r="CO258" s="531"/>
      <c r="CP258" s="531"/>
      <c r="CQ258" s="531"/>
      <c r="CR258" s="531"/>
      <c r="CS258" s="531"/>
      <c r="CT258" s="531"/>
      <c r="CU258" s="531"/>
      <c r="CV258" s="531"/>
      <c r="CW258" s="531"/>
      <c r="CX258" s="531"/>
      <c r="CY258" s="531"/>
      <c r="CZ258" s="531"/>
      <c r="DA258" s="531"/>
      <c r="DB258" s="531"/>
      <c r="DC258" s="531"/>
      <c r="DD258" s="531"/>
      <c r="DE258" s="531"/>
      <c r="DF258" s="531"/>
      <c r="DG258" s="531"/>
      <c r="DH258" s="531"/>
      <c r="DI258" s="531"/>
      <c r="DJ258" s="531"/>
      <c r="DK258" s="531"/>
      <c r="DL258" s="531"/>
      <c r="DM258" s="531"/>
      <c r="DN258" s="531"/>
      <c r="DO258" s="531"/>
      <c r="DP258" s="531"/>
      <c r="DQ258" s="531"/>
      <c r="DR258" s="531"/>
      <c r="DS258" s="531"/>
      <c r="DT258" s="531"/>
      <c r="DU258" s="531"/>
      <c r="DV258" s="531"/>
      <c r="DW258" s="531"/>
      <c r="DX258" s="531"/>
      <c r="DY258" s="531"/>
      <c r="DZ258" s="531"/>
      <c r="EA258" s="531"/>
      <c r="EB258" s="531"/>
      <c r="EC258" s="531"/>
      <c r="ED258" s="531"/>
      <c r="EE258" s="531"/>
      <c r="EF258" s="531"/>
      <c r="EG258" s="531"/>
      <c r="EH258" s="531"/>
      <c r="EI258" s="531"/>
      <c r="EJ258" s="531"/>
      <c r="EK258" s="531"/>
      <c r="EL258" s="531"/>
      <c r="EM258" s="531"/>
      <c r="EN258" s="531"/>
      <c r="EO258" s="531"/>
      <c r="EP258" s="531"/>
      <c r="EQ258" s="531"/>
      <c r="ER258" s="531"/>
      <c r="ES258" s="531"/>
      <c r="ET258" s="531"/>
      <c r="EU258" s="531"/>
      <c r="EV258" s="531"/>
      <c r="EW258" s="531"/>
      <c r="EX258" s="531"/>
      <c r="EY258" s="531"/>
      <c r="EZ258" s="531"/>
      <c r="FA258" s="531"/>
    </row>
    <row r="259" spans="1:157" ht="15" customHeight="1">
      <c r="A259" s="486">
        <f>VLOOKUP(D259,'[18]DfE No.'!C:E,3,FALSE)</f>
        <v>320</v>
      </c>
      <c r="B259" s="486" t="str">
        <f>VLOOKUP(D259,'Adjusted Factors 22-23'!C:F,4,FALSE)</f>
        <v>Recoupment Academy</v>
      </c>
      <c r="C259" s="491">
        <v>145795</v>
      </c>
      <c r="D259" s="491">
        <v>9353346</v>
      </c>
      <c r="E259" s="492" t="s">
        <v>1152</v>
      </c>
      <c r="F259" s="332">
        <v>267</v>
      </c>
      <c r="G259" s="332">
        <v>267</v>
      </c>
      <c r="H259" s="332">
        <v>0</v>
      </c>
      <c r="I259" s="125">
        <v>849064.85672999988</v>
      </c>
      <c r="J259" s="125">
        <v>0</v>
      </c>
      <c r="K259" s="125">
        <v>0</v>
      </c>
      <c r="L259" s="125">
        <v>10339.999999999993</v>
      </c>
      <c r="M259" s="125">
        <v>0</v>
      </c>
      <c r="N259" s="125">
        <v>14749.999999999996</v>
      </c>
      <c r="O259" s="125">
        <v>0</v>
      </c>
      <c r="P259" s="125">
        <v>0</v>
      </c>
      <c r="Q259" s="125">
        <v>270.00000000000034</v>
      </c>
      <c r="R259" s="125">
        <v>0</v>
      </c>
      <c r="S259" s="125">
        <v>0</v>
      </c>
      <c r="T259" s="125">
        <v>0</v>
      </c>
      <c r="U259" s="125">
        <v>0</v>
      </c>
      <c r="V259" s="125">
        <v>0</v>
      </c>
      <c r="W259" s="125">
        <v>0</v>
      </c>
      <c r="X259" s="125">
        <v>0</v>
      </c>
      <c r="Y259" s="125">
        <v>0</v>
      </c>
      <c r="Z259" s="125">
        <v>0</v>
      </c>
      <c r="AA259" s="125">
        <v>0</v>
      </c>
      <c r="AB259" s="125">
        <v>4493.5531914893627</v>
      </c>
      <c r="AC259" s="125">
        <v>0</v>
      </c>
      <c r="AD259" s="125">
        <v>0</v>
      </c>
      <c r="AE259" s="125">
        <v>88366.945606694557</v>
      </c>
      <c r="AF259" s="125">
        <v>0</v>
      </c>
      <c r="AG259" s="125">
        <v>0</v>
      </c>
      <c r="AH259" s="125">
        <v>0</v>
      </c>
      <c r="AI259" s="125">
        <v>121300</v>
      </c>
      <c r="AJ259" s="125">
        <v>0</v>
      </c>
      <c r="AK259" s="125">
        <v>0</v>
      </c>
      <c r="AL259" s="125">
        <v>0</v>
      </c>
      <c r="AM259" s="125">
        <v>8448</v>
      </c>
      <c r="AN259" s="125">
        <v>0</v>
      </c>
      <c r="AO259" s="125">
        <v>0</v>
      </c>
      <c r="AP259" s="125">
        <v>0</v>
      </c>
      <c r="AQ259" s="125">
        <v>0</v>
      </c>
      <c r="AR259" s="125">
        <v>0</v>
      </c>
      <c r="AS259" s="125">
        <v>0</v>
      </c>
      <c r="AT259" s="125">
        <v>0</v>
      </c>
      <c r="AU259" s="125">
        <v>0</v>
      </c>
      <c r="AV259" s="125">
        <v>849064.85672999988</v>
      </c>
      <c r="AW259" s="125">
        <v>118220.49879818391</v>
      </c>
      <c r="AX259" s="125">
        <v>129748</v>
      </c>
      <c r="AY259" s="125">
        <v>111042.06560669455</v>
      </c>
      <c r="AZ259" s="493">
        <v>1097033.3555281837</v>
      </c>
      <c r="BA259" s="493">
        <v>1088585.3555281837</v>
      </c>
      <c r="BB259" s="493">
        <v>4265</v>
      </c>
      <c r="BC259" s="493">
        <v>1138755</v>
      </c>
      <c r="BD259" s="493">
        <v>50169.644471816253</v>
      </c>
      <c r="BE259" s="493">
        <v>0</v>
      </c>
      <c r="BF259" s="493">
        <v>1147203</v>
      </c>
      <c r="BG259" s="125">
        <v>1147203</v>
      </c>
      <c r="BH259" s="125">
        <v>0</v>
      </c>
      <c r="BI259" s="493">
        <v>1147203</v>
      </c>
      <c r="BJ259" s="493">
        <v>1017455</v>
      </c>
      <c r="BK259" s="125">
        <v>1017455</v>
      </c>
      <c r="BL259" s="125">
        <v>3810.6928838951312</v>
      </c>
      <c r="BM259" s="125">
        <v>3755.8741258741261</v>
      </c>
      <c r="BN259" s="126">
        <v>1.4595472634016147E-2</v>
      </c>
      <c r="BO259" s="126">
        <v>3.9045273659838522E-3</v>
      </c>
      <c r="BP259" s="125">
        <v>3915.531853146877</v>
      </c>
      <c r="BQ259" s="493">
        <v>1151118.5318531469</v>
      </c>
      <c r="BR259" s="493">
        <v>4279.6649133076662</v>
      </c>
      <c r="BS259" s="493" t="s">
        <v>948</v>
      </c>
      <c r="BT259" s="493">
        <v>4311.3053627458685</v>
      </c>
      <c r="BU259" s="126">
        <v>2.4175310936632721E-2</v>
      </c>
      <c r="BV259" s="125">
        <v>0</v>
      </c>
      <c r="BW259" s="125">
        <v>1151118.5318531469</v>
      </c>
      <c r="BX259" s="125">
        <v>0</v>
      </c>
      <c r="BY259" s="125">
        <v>1151118.5318531469</v>
      </c>
      <c r="BZ259" s="125">
        <v>8448</v>
      </c>
      <c r="CA259" s="125">
        <v>1142670.5318531469</v>
      </c>
      <c r="CB259" s="490">
        <f t="shared" si="11"/>
        <v>0</v>
      </c>
      <c r="CC259" s="490">
        <f t="shared" si="12"/>
        <v>0</v>
      </c>
      <c r="CD259" s="490">
        <f t="shared" si="13"/>
        <v>50169.644471816253</v>
      </c>
      <c r="CE259" s="490">
        <f>IF(ISERROR(VLOOKUP(A259,'20-21 Cfwds'!A:F,3,FALSE)),0,(VLOOKUP(A259,'20-21 Cfwds'!A:F,3,FALSE)))</f>
        <v>0</v>
      </c>
      <c r="CF259" s="490">
        <f>IF(ISERROR(VLOOKUP(A259,'20-21 Cfwds'!A:G,4,FALSE)),0,(VLOOKUP(A259,'20-21 Cfwds'!A:G,4,FALSE)))</f>
        <v>0</v>
      </c>
      <c r="CG259" s="490"/>
      <c r="CH259" s="490"/>
      <c r="CI259" s="531"/>
      <c r="CJ259" s="531"/>
      <c r="CK259" s="531"/>
      <c r="CL259" s="531"/>
      <c r="CM259" s="531"/>
      <c r="CN259" s="531"/>
      <c r="CO259" s="531"/>
      <c r="CP259" s="531"/>
      <c r="CQ259" s="531"/>
      <c r="CR259" s="531"/>
      <c r="CS259" s="531"/>
      <c r="CT259" s="531"/>
      <c r="CU259" s="531"/>
      <c r="CV259" s="531"/>
      <c r="CW259" s="531"/>
      <c r="CX259" s="531"/>
      <c r="CY259" s="531"/>
      <c r="CZ259" s="531"/>
      <c r="DA259" s="531"/>
      <c r="DB259" s="531"/>
      <c r="DC259" s="531"/>
      <c r="DD259" s="531"/>
      <c r="DE259" s="531"/>
      <c r="DF259" s="531"/>
      <c r="DG259" s="531"/>
      <c r="DH259" s="531"/>
      <c r="DI259" s="531"/>
      <c r="DJ259" s="531"/>
      <c r="DK259" s="531"/>
      <c r="DL259" s="531"/>
      <c r="DM259" s="531"/>
      <c r="DN259" s="531"/>
      <c r="DO259" s="531"/>
      <c r="DP259" s="531"/>
      <c r="DQ259" s="531"/>
      <c r="DR259" s="531"/>
      <c r="DS259" s="531"/>
      <c r="DT259" s="531"/>
      <c r="DU259" s="531"/>
      <c r="DV259" s="531"/>
      <c r="DW259" s="531"/>
      <c r="DX259" s="531"/>
      <c r="DY259" s="531"/>
      <c r="DZ259" s="531"/>
      <c r="EA259" s="531"/>
      <c r="EB259" s="531"/>
      <c r="EC259" s="531"/>
      <c r="ED259" s="531"/>
      <c r="EE259" s="531"/>
      <c r="EF259" s="531"/>
      <c r="EG259" s="531"/>
      <c r="EH259" s="531"/>
      <c r="EI259" s="531"/>
      <c r="EJ259" s="531"/>
      <c r="EK259" s="531"/>
      <c r="EL259" s="531"/>
      <c r="EM259" s="531"/>
      <c r="EN259" s="531"/>
      <c r="EO259" s="531"/>
      <c r="EP259" s="531"/>
      <c r="EQ259" s="531"/>
      <c r="ER259" s="531"/>
      <c r="ES259" s="531"/>
      <c r="ET259" s="531"/>
      <c r="EU259" s="531"/>
      <c r="EV259" s="531"/>
      <c r="EW259" s="531"/>
      <c r="EX259" s="531"/>
      <c r="EY259" s="531"/>
      <c r="EZ259" s="531"/>
      <c r="FA259" s="531"/>
    </row>
    <row r="260" spans="1:157" ht="15" customHeight="1">
      <c r="A260" s="486">
        <f>VLOOKUP(D260,'[18]DfE No.'!C:E,3,FALSE)</f>
        <v>527</v>
      </c>
      <c r="B260" s="486" t="str">
        <f>VLOOKUP(D260,'Adjusted Factors 22-23'!C:F,4,FALSE)</f>
        <v>Recoupment Academy</v>
      </c>
      <c r="C260" s="491">
        <v>137179</v>
      </c>
      <c r="D260" s="491">
        <v>9354029</v>
      </c>
      <c r="E260" s="492" t="s">
        <v>416</v>
      </c>
      <c r="F260" s="332">
        <v>301</v>
      </c>
      <c r="G260" s="332">
        <v>139</v>
      </c>
      <c r="H260" s="332">
        <v>162</v>
      </c>
      <c r="I260" s="125">
        <v>442022.52840999997</v>
      </c>
      <c r="J260" s="125">
        <v>728840.94678</v>
      </c>
      <c r="K260" s="125">
        <v>0</v>
      </c>
      <c r="L260" s="125">
        <v>9400.0000000000055</v>
      </c>
      <c r="M260" s="125">
        <v>13159.999999999962</v>
      </c>
      <c r="N260" s="125">
        <v>12979.999999999996</v>
      </c>
      <c r="O260" s="125">
        <v>29410.000000000062</v>
      </c>
      <c r="P260" s="125">
        <v>2200.0000000000014</v>
      </c>
      <c r="Q260" s="125">
        <v>4049.9999999999923</v>
      </c>
      <c r="R260" s="125">
        <v>0</v>
      </c>
      <c r="S260" s="125">
        <v>0</v>
      </c>
      <c r="T260" s="125">
        <v>0</v>
      </c>
      <c r="U260" s="125">
        <v>0</v>
      </c>
      <c r="V260" s="125">
        <v>4479.9999999999982</v>
      </c>
      <c r="W260" s="125">
        <v>2549.9999999999973</v>
      </c>
      <c r="X260" s="125">
        <v>0</v>
      </c>
      <c r="Y260" s="125">
        <v>0</v>
      </c>
      <c r="Z260" s="125">
        <v>0</v>
      </c>
      <c r="AA260" s="125">
        <v>0</v>
      </c>
      <c r="AB260" s="125">
        <v>1707.2826086956516</v>
      </c>
      <c r="AC260" s="125">
        <v>1530</v>
      </c>
      <c r="AD260" s="125">
        <v>0</v>
      </c>
      <c r="AE260" s="125">
        <v>24164.615384615387</v>
      </c>
      <c r="AF260" s="125">
        <v>67057.612732442853</v>
      </c>
      <c r="AG260" s="125">
        <v>0</v>
      </c>
      <c r="AH260" s="125">
        <v>11012.399999999976</v>
      </c>
      <c r="AI260" s="125">
        <v>121300</v>
      </c>
      <c r="AJ260" s="125">
        <v>0</v>
      </c>
      <c r="AK260" s="125">
        <v>0</v>
      </c>
      <c r="AL260" s="125">
        <v>0</v>
      </c>
      <c r="AM260" s="125">
        <v>11468.8</v>
      </c>
      <c r="AN260" s="125">
        <v>0</v>
      </c>
      <c r="AO260" s="125">
        <v>0</v>
      </c>
      <c r="AP260" s="125">
        <v>0</v>
      </c>
      <c r="AQ260" s="125">
        <v>0</v>
      </c>
      <c r="AR260" s="125">
        <v>0</v>
      </c>
      <c r="AS260" s="125">
        <v>0</v>
      </c>
      <c r="AT260" s="125">
        <v>0</v>
      </c>
      <c r="AU260" s="125">
        <v>0</v>
      </c>
      <c r="AV260" s="125">
        <v>1170863.4751899999</v>
      </c>
      <c r="AW260" s="125">
        <v>183701.91072575387</v>
      </c>
      <c r="AX260" s="125">
        <v>132768.79999999999</v>
      </c>
      <c r="AY260" s="125">
        <v>140332.34811705825</v>
      </c>
      <c r="AZ260" s="493">
        <v>1487334.1859157539</v>
      </c>
      <c r="BA260" s="493">
        <v>1475865.3859157539</v>
      </c>
      <c r="BB260" s="493">
        <v>4793</v>
      </c>
      <c r="BC260" s="493">
        <v>1442693</v>
      </c>
      <c r="BD260" s="493">
        <v>0</v>
      </c>
      <c r="BE260" s="493">
        <v>0</v>
      </c>
      <c r="BF260" s="493">
        <v>1487334.1859157539</v>
      </c>
      <c r="BG260" s="125">
        <v>557836.26427706517</v>
      </c>
      <c r="BH260" s="125">
        <v>929497.92163868877</v>
      </c>
      <c r="BI260" s="493">
        <v>1454161.8</v>
      </c>
      <c r="BJ260" s="493">
        <v>1321393</v>
      </c>
      <c r="BK260" s="125">
        <v>1354565.3859157539</v>
      </c>
      <c r="BL260" s="125">
        <v>4500.2172289559931</v>
      </c>
      <c r="BM260" s="125">
        <v>4390.1699815950915</v>
      </c>
      <c r="BN260" s="126">
        <v>2.5066739516294952E-2</v>
      </c>
      <c r="BO260" s="126">
        <v>0</v>
      </c>
      <c r="BP260" s="125">
        <v>0</v>
      </c>
      <c r="BQ260" s="493">
        <v>1487334.1859157539</v>
      </c>
      <c r="BR260" s="493">
        <v>4903.2072621785846</v>
      </c>
      <c r="BS260" s="493" t="s">
        <v>948</v>
      </c>
      <c r="BT260" s="493">
        <v>4941.3095877599799</v>
      </c>
      <c r="BU260" s="126">
        <v>2.998963223704143E-2</v>
      </c>
      <c r="BV260" s="125">
        <v>0</v>
      </c>
      <c r="BW260" s="125">
        <v>1487334.1859157539</v>
      </c>
      <c r="BX260" s="125">
        <v>0</v>
      </c>
      <c r="BY260" s="125">
        <v>1487334.1859157539</v>
      </c>
      <c r="BZ260" s="125">
        <v>11468.8</v>
      </c>
      <c r="CA260" s="125">
        <v>1475865.3859157539</v>
      </c>
      <c r="CB260" s="490">
        <f t="shared" si="11"/>
        <v>0</v>
      </c>
      <c r="CC260" s="490">
        <f t="shared" si="12"/>
        <v>0</v>
      </c>
      <c r="CD260" s="490">
        <f t="shared" si="13"/>
        <v>0</v>
      </c>
      <c r="CE260" s="490">
        <f>IF(ISERROR(VLOOKUP(A260,'20-21 Cfwds'!A:F,3,FALSE)),0,(VLOOKUP(A260,'20-21 Cfwds'!A:F,3,FALSE)))</f>
        <v>0</v>
      </c>
      <c r="CF260" s="490">
        <f>IF(ISERROR(VLOOKUP(A260,'20-21 Cfwds'!A:G,4,FALSE)),0,(VLOOKUP(A260,'20-21 Cfwds'!A:G,4,FALSE)))</f>
        <v>0</v>
      </c>
      <c r="CG260" s="490"/>
      <c r="CH260" s="490"/>
      <c r="CI260" s="531"/>
      <c r="CJ260" s="531"/>
      <c r="CK260" s="531"/>
      <c r="CL260" s="531"/>
      <c r="CM260" s="531"/>
      <c r="CN260" s="531"/>
      <c r="CO260" s="531"/>
      <c r="CP260" s="531"/>
      <c r="CQ260" s="531"/>
      <c r="CR260" s="531"/>
      <c r="CS260" s="531"/>
      <c r="CT260" s="531"/>
      <c r="CU260" s="531"/>
      <c r="CV260" s="531"/>
      <c r="CW260" s="531"/>
      <c r="CX260" s="531"/>
      <c r="CY260" s="531"/>
      <c r="CZ260" s="531"/>
      <c r="DA260" s="531"/>
      <c r="DB260" s="531"/>
      <c r="DC260" s="531"/>
      <c r="DD260" s="531"/>
      <c r="DE260" s="531"/>
      <c r="DF260" s="531"/>
      <c r="DG260" s="531"/>
      <c r="DH260" s="531"/>
      <c r="DI260" s="531"/>
      <c r="DJ260" s="531"/>
      <c r="DK260" s="531"/>
      <c r="DL260" s="531"/>
      <c r="DM260" s="531"/>
      <c r="DN260" s="531"/>
      <c r="DO260" s="531"/>
      <c r="DP260" s="531"/>
      <c r="DQ260" s="531"/>
      <c r="DR260" s="531"/>
      <c r="DS260" s="531"/>
      <c r="DT260" s="531"/>
      <c r="DU260" s="531"/>
      <c r="DV260" s="531"/>
      <c r="DW260" s="531"/>
      <c r="DX260" s="531"/>
      <c r="DY260" s="531"/>
      <c r="DZ260" s="531"/>
      <c r="EA260" s="531"/>
      <c r="EB260" s="531"/>
      <c r="EC260" s="531"/>
      <c r="ED260" s="531"/>
      <c r="EE260" s="531"/>
      <c r="EF260" s="531"/>
      <c r="EG260" s="531"/>
      <c r="EH260" s="531"/>
      <c r="EI260" s="531"/>
      <c r="EJ260" s="531"/>
      <c r="EK260" s="531"/>
      <c r="EL260" s="531"/>
      <c r="EM260" s="531"/>
      <c r="EN260" s="531"/>
      <c r="EO260" s="531"/>
      <c r="EP260" s="531"/>
      <c r="EQ260" s="531"/>
      <c r="ER260" s="531"/>
      <c r="ES260" s="531"/>
      <c r="ET260" s="531"/>
      <c r="EU260" s="531"/>
      <c r="EV260" s="531"/>
      <c r="EW260" s="531"/>
      <c r="EX260" s="531"/>
      <c r="EY260" s="531"/>
      <c r="EZ260" s="531"/>
      <c r="FA260" s="531"/>
    </row>
    <row r="261" spans="1:157" ht="15" customHeight="1">
      <c r="A261" s="486">
        <f>VLOOKUP(D261,'[18]DfE No.'!C:E,3,FALSE)</f>
        <v>531</v>
      </c>
      <c r="B261" s="486" t="str">
        <f>VLOOKUP(D261,'Adjusted Factors 22-23'!C:F,4,FALSE)</f>
        <v>Recoupment Academy</v>
      </c>
      <c r="C261" s="491">
        <v>137180</v>
      </c>
      <c r="D261" s="491">
        <v>9354030</v>
      </c>
      <c r="E261" s="492" t="s">
        <v>417</v>
      </c>
      <c r="F261" s="332">
        <v>431</v>
      </c>
      <c r="G261" s="332">
        <v>195</v>
      </c>
      <c r="H261" s="332">
        <v>236</v>
      </c>
      <c r="I261" s="125">
        <v>620103.54704999994</v>
      </c>
      <c r="J261" s="125">
        <v>1061768.29284</v>
      </c>
      <c r="K261" s="125">
        <v>0</v>
      </c>
      <c r="L261" s="125">
        <v>22089.999999999996</v>
      </c>
      <c r="M261" s="125">
        <v>20209.999999999945</v>
      </c>
      <c r="N261" s="125">
        <v>31270.000000000022</v>
      </c>
      <c r="O261" s="125">
        <v>45845.000000000065</v>
      </c>
      <c r="P261" s="125">
        <v>7259.9999999999891</v>
      </c>
      <c r="Q261" s="125">
        <v>10799.999999999995</v>
      </c>
      <c r="R261" s="125">
        <v>0</v>
      </c>
      <c r="S261" s="125">
        <v>0</v>
      </c>
      <c r="T261" s="125">
        <v>0</v>
      </c>
      <c r="U261" s="125">
        <v>0</v>
      </c>
      <c r="V261" s="125">
        <v>10239.999999999996</v>
      </c>
      <c r="W261" s="125">
        <v>10625.000000000049</v>
      </c>
      <c r="X261" s="125">
        <v>0</v>
      </c>
      <c r="Y261" s="125">
        <v>0</v>
      </c>
      <c r="Z261" s="125">
        <v>0</v>
      </c>
      <c r="AA261" s="125">
        <v>0</v>
      </c>
      <c r="AB261" s="125">
        <v>565.00000000000023</v>
      </c>
      <c r="AC261" s="125">
        <v>1530</v>
      </c>
      <c r="AD261" s="125">
        <v>0</v>
      </c>
      <c r="AE261" s="125">
        <v>63127.2972972973</v>
      </c>
      <c r="AF261" s="125">
        <v>97688.867931213041</v>
      </c>
      <c r="AG261" s="125">
        <v>0</v>
      </c>
      <c r="AH261" s="125">
        <v>0</v>
      </c>
      <c r="AI261" s="125">
        <v>121300</v>
      </c>
      <c r="AJ261" s="125">
        <v>0</v>
      </c>
      <c r="AK261" s="125">
        <v>0</v>
      </c>
      <c r="AL261" s="125">
        <v>0</v>
      </c>
      <c r="AM261" s="125">
        <v>10649.6</v>
      </c>
      <c r="AN261" s="125">
        <v>0</v>
      </c>
      <c r="AO261" s="125">
        <v>0</v>
      </c>
      <c r="AP261" s="125">
        <v>0</v>
      </c>
      <c r="AQ261" s="125">
        <v>0</v>
      </c>
      <c r="AR261" s="125">
        <v>0</v>
      </c>
      <c r="AS261" s="125">
        <v>0</v>
      </c>
      <c r="AT261" s="125">
        <v>0</v>
      </c>
      <c r="AU261" s="125">
        <v>0</v>
      </c>
      <c r="AV261" s="125">
        <v>1681871.8398899999</v>
      </c>
      <c r="AW261" s="125">
        <v>321251.16522851039</v>
      </c>
      <c r="AX261" s="125">
        <v>131949.6</v>
      </c>
      <c r="AY261" s="125">
        <v>249981.28522851039</v>
      </c>
      <c r="AZ261" s="493">
        <v>2135072.6051185103</v>
      </c>
      <c r="BA261" s="493">
        <v>2124423.0051185102</v>
      </c>
      <c r="BB261" s="493">
        <v>4793</v>
      </c>
      <c r="BC261" s="493">
        <v>2065783</v>
      </c>
      <c r="BD261" s="493">
        <v>0</v>
      </c>
      <c r="BE261" s="493">
        <v>0</v>
      </c>
      <c r="BF261" s="493">
        <v>2135072.6051185103</v>
      </c>
      <c r="BG261" s="125">
        <v>814914.6192892926</v>
      </c>
      <c r="BH261" s="125">
        <v>1320157.9858292176</v>
      </c>
      <c r="BI261" s="493">
        <v>2076432.6</v>
      </c>
      <c r="BJ261" s="493">
        <v>1944483</v>
      </c>
      <c r="BK261" s="125">
        <v>2003123.0051185102</v>
      </c>
      <c r="BL261" s="125">
        <v>4647.617181249444</v>
      </c>
      <c r="BM261" s="125">
        <v>4438.8646055437102</v>
      </c>
      <c r="BN261" s="126">
        <v>4.7028371950120329E-2</v>
      </c>
      <c r="BO261" s="126">
        <v>0</v>
      </c>
      <c r="BP261" s="125">
        <v>0</v>
      </c>
      <c r="BQ261" s="493">
        <v>2135072.6051185103</v>
      </c>
      <c r="BR261" s="493">
        <v>4929.0556963306499</v>
      </c>
      <c r="BS261" s="493" t="s">
        <v>948</v>
      </c>
      <c r="BT261" s="493">
        <v>4953.7647450545483</v>
      </c>
      <c r="BU261" s="126">
        <v>4.9480395036421321E-2</v>
      </c>
      <c r="BV261" s="125">
        <v>0</v>
      </c>
      <c r="BW261" s="125">
        <v>2135072.6051185103</v>
      </c>
      <c r="BX261" s="125">
        <v>0</v>
      </c>
      <c r="BY261" s="125">
        <v>2135072.6051185103</v>
      </c>
      <c r="BZ261" s="125">
        <v>10649.6</v>
      </c>
      <c r="CA261" s="125">
        <v>2124423.0051185102</v>
      </c>
      <c r="CB261" s="490">
        <f t="shared" si="11"/>
        <v>0</v>
      </c>
      <c r="CC261" s="490">
        <f t="shared" si="12"/>
        <v>0</v>
      </c>
      <c r="CD261" s="490">
        <f t="shared" si="13"/>
        <v>0</v>
      </c>
      <c r="CE261" s="490">
        <f>IF(ISERROR(VLOOKUP(A261,'20-21 Cfwds'!A:F,3,FALSE)),0,(VLOOKUP(A261,'20-21 Cfwds'!A:F,3,FALSE)))</f>
        <v>0</v>
      </c>
      <c r="CF261" s="490">
        <f>IF(ISERROR(VLOOKUP(A261,'20-21 Cfwds'!A:G,4,FALSE)),0,(VLOOKUP(A261,'20-21 Cfwds'!A:G,4,FALSE)))</f>
        <v>0</v>
      </c>
      <c r="CG261" s="490"/>
      <c r="CH261" s="490"/>
      <c r="CI261" s="531"/>
      <c r="CJ261" s="531"/>
      <c r="CK261" s="531"/>
      <c r="CL261" s="531"/>
      <c r="CM261" s="531"/>
      <c r="CN261" s="531"/>
      <c r="CO261" s="531"/>
      <c r="CP261" s="531"/>
      <c r="CQ261" s="531"/>
      <c r="CR261" s="531"/>
      <c r="CS261" s="531"/>
      <c r="CT261" s="531"/>
      <c r="CU261" s="531"/>
      <c r="CV261" s="531"/>
      <c r="CW261" s="531"/>
      <c r="CX261" s="531"/>
      <c r="CY261" s="531"/>
      <c r="CZ261" s="531"/>
      <c r="DA261" s="531"/>
      <c r="DB261" s="531"/>
      <c r="DC261" s="531"/>
      <c r="DD261" s="531"/>
      <c r="DE261" s="531"/>
      <c r="DF261" s="531"/>
      <c r="DG261" s="531"/>
      <c r="DH261" s="531"/>
      <c r="DI261" s="531"/>
      <c r="DJ261" s="531"/>
      <c r="DK261" s="531"/>
      <c r="DL261" s="531"/>
      <c r="DM261" s="531"/>
      <c r="DN261" s="531"/>
      <c r="DO261" s="531"/>
      <c r="DP261" s="531"/>
      <c r="DQ261" s="531"/>
      <c r="DR261" s="531"/>
      <c r="DS261" s="531"/>
      <c r="DT261" s="531"/>
      <c r="DU261" s="531"/>
      <c r="DV261" s="531"/>
      <c r="DW261" s="531"/>
      <c r="DX261" s="531"/>
      <c r="DY261" s="531"/>
      <c r="DZ261" s="531"/>
      <c r="EA261" s="531"/>
      <c r="EB261" s="531"/>
      <c r="EC261" s="531"/>
      <c r="ED261" s="531"/>
      <c r="EE261" s="531"/>
      <c r="EF261" s="531"/>
      <c r="EG261" s="531"/>
      <c r="EH261" s="531"/>
      <c r="EI261" s="531"/>
      <c r="EJ261" s="531"/>
      <c r="EK261" s="531"/>
      <c r="EL261" s="531"/>
      <c r="EM261" s="531"/>
      <c r="EN261" s="531"/>
      <c r="EO261" s="531"/>
      <c r="EP261" s="531"/>
      <c r="EQ261" s="531"/>
      <c r="ER261" s="531"/>
      <c r="ES261" s="531"/>
      <c r="ET261" s="531"/>
      <c r="EU261" s="531"/>
      <c r="EV261" s="531"/>
      <c r="EW261" s="531"/>
      <c r="EX261" s="531"/>
      <c r="EY261" s="531"/>
      <c r="EZ261" s="531"/>
      <c r="FA261" s="531"/>
    </row>
    <row r="262" spans="1:157" ht="15" customHeight="1">
      <c r="A262" s="486">
        <f>VLOOKUP(D262,'[18]DfE No.'!C:E,3,FALSE)</f>
        <v>551</v>
      </c>
      <c r="B262" s="486" t="str">
        <f>VLOOKUP(D262,'Adjusted Factors 22-23'!C:F,4,FALSE)</f>
        <v>Recoupment Academy</v>
      </c>
      <c r="C262" s="491">
        <v>136990</v>
      </c>
      <c r="D262" s="491">
        <v>9354000</v>
      </c>
      <c r="E262" s="492" t="s">
        <v>1040</v>
      </c>
      <c r="F262" s="332">
        <v>636</v>
      </c>
      <c r="G262" s="332">
        <v>0</v>
      </c>
      <c r="H262" s="332">
        <v>636</v>
      </c>
      <c r="I262" s="125">
        <v>0</v>
      </c>
      <c r="J262" s="125">
        <v>958290.87446999992</v>
      </c>
      <c r="K262" s="125">
        <v>2146732.6943699997</v>
      </c>
      <c r="L262" s="125">
        <v>0</v>
      </c>
      <c r="M262" s="125">
        <v>45589.999999999927</v>
      </c>
      <c r="N262" s="125">
        <v>0</v>
      </c>
      <c r="O262" s="125">
        <v>97745.000000000131</v>
      </c>
      <c r="P262" s="125">
        <v>0</v>
      </c>
      <c r="Q262" s="125">
        <v>0</v>
      </c>
      <c r="R262" s="125">
        <v>0</v>
      </c>
      <c r="S262" s="125">
        <v>0</v>
      </c>
      <c r="T262" s="125">
        <v>0</v>
      </c>
      <c r="U262" s="125">
        <v>0</v>
      </c>
      <c r="V262" s="125">
        <v>18880.000000000004</v>
      </c>
      <c r="W262" s="125">
        <v>22950.000000000004</v>
      </c>
      <c r="X262" s="125">
        <v>0</v>
      </c>
      <c r="Y262" s="125">
        <v>0</v>
      </c>
      <c r="Z262" s="125">
        <v>0</v>
      </c>
      <c r="AA262" s="125">
        <v>0</v>
      </c>
      <c r="AB262" s="125">
        <v>0</v>
      </c>
      <c r="AC262" s="125">
        <v>6120.0000000000009</v>
      </c>
      <c r="AD262" s="125">
        <v>0</v>
      </c>
      <c r="AE262" s="125">
        <v>0</v>
      </c>
      <c r="AF262" s="125">
        <v>229787.83257369764</v>
      </c>
      <c r="AG262" s="125">
        <v>0</v>
      </c>
      <c r="AH262" s="125">
        <v>0</v>
      </c>
      <c r="AI262" s="125">
        <v>121300</v>
      </c>
      <c r="AJ262" s="125">
        <v>0</v>
      </c>
      <c r="AK262" s="125">
        <v>0</v>
      </c>
      <c r="AL262" s="125">
        <v>0</v>
      </c>
      <c r="AM262" s="125">
        <v>28160</v>
      </c>
      <c r="AN262" s="125">
        <v>0</v>
      </c>
      <c r="AO262" s="125">
        <v>0</v>
      </c>
      <c r="AP262" s="125">
        <v>0</v>
      </c>
      <c r="AQ262" s="125">
        <v>0</v>
      </c>
      <c r="AR262" s="125">
        <v>0</v>
      </c>
      <c r="AS262" s="125">
        <v>0</v>
      </c>
      <c r="AT262" s="125">
        <v>0</v>
      </c>
      <c r="AU262" s="125">
        <v>0</v>
      </c>
      <c r="AV262" s="125">
        <v>3105023.5688399998</v>
      </c>
      <c r="AW262" s="125">
        <v>421072.83257369767</v>
      </c>
      <c r="AX262" s="125">
        <v>149460</v>
      </c>
      <c r="AY262" s="125">
        <v>332365.45257369766</v>
      </c>
      <c r="AZ262" s="493">
        <v>3675556.4014136977</v>
      </c>
      <c r="BA262" s="493">
        <v>3647396.4014136977</v>
      </c>
      <c r="BB262" s="493">
        <v>5661</v>
      </c>
      <c r="BC262" s="493">
        <v>3600396</v>
      </c>
      <c r="BD262" s="493">
        <v>0</v>
      </c>
      <c r="BE262" s="493">
        <v>0</v>
      </c>
      <c r="BF262" s="493">
        <v>3675556.4014136977</v>
      </c>
      <c r="BG262" s="125">
        <v>0</v>
      </c>
      <c r="BH262" s="125">
        <v>3675556.4014136973</v>
      </c>
      <c r="BI262" s="493">
        <v>3628556</v>
      </c>
      <c r="BJ262" s="493">
        <v>3479096</v>
      </c>
      <c r="BK262" s="125">
        <v>3526096.4014136977</v>
      </c>
      <c r="BL262" s="125">
        <v>5544.1767317825434</v>
      </c>
      <c r="BM262" s="125">
        <v>5367.2885571641791</v>
      </c>
      <c r="BN262" s="126">
        <v>3.2956710401242817E-2</v>
      </c>
      <c r="BO262" s="126">
        <v>0</v>
      </c>
      <c r="BP262" s="125">
        <v>0</v>
      </c>
      <c r="BQ262" s="493">
        <v>3675556.4014136977</v>
      </c>
      <c r="BR262" s="493">
        <v>5734.9000022227956</v>
      </c>
      <c r="BS262" s="493" t="s">
        <v>948</v>
      </c>
      <c r="BT262" s="493">
        <v>5779.1767317825434</v>
      </c>
      <c r="BU262" s="126">
        <v>3.3774826703939498E-2</v>
      </c>
      <c r="BV262" s="125">
        <v>0</v>
      </c>
      <c r="BW262" s="125">
        <v>3675556.4014136977</v>
      </c>
      <c r="BX262" s="125">
        <v>0</v>
      </c>
      <c r="BY262" s="125">
        <v>3675556.4014136977</v>
      </c>
      <c r="BZ262" s="125">
        <v>28160</v>
      </c>
      <c r="CA262" s="125">
        <v>3647396.4014136977</v>
      </c>
      <c r="CB262" s="490">
        <f t="shared" si="11"/>
        <v>0</v>
      </c>
      <c r="CC262" s="490">
        <f t="shared" si="12"/>
        <v>0</v>
      </c>
      <c r="CD262" s="490">
        <f t="shared" si="13"/>
        <v>0</v>
      </c>
      <c r="CE262" s="490">
        <f>IF(ISERROR(VLOOKUP(A262,'20-21 Cfwds'!A:F,3,FALSE)),0,(VLOOKUP(A262,'20-21 Cfwds'!A:F,3,FALSE)))</f>
        <v>0</v>
      </c>
      <c r="CF262" s="490">
        <f>IF(ISERROR(VLOOKUP(A262,'20-21 Cfwds'!A:G,4,FALSE)),0,(VLOOKUP(A262,'20-21 Cfwds'!A:G,4,FALSE)))</f>
        <v>0</v>
      </c>
      <c r="CG262" s="490"/>
      <c r="CH262" s="490"/>
      <c r="CI262" s="531"/>
      <c r="CJ262" s="531"/>
      <c r="CK262" s="531"/>
      <c r="CL262" s="531"/>
      <c r="CM262" s="531"/>
      <c r="CN262" s="531"/>
      <c r="CO262" s="531"/>
      <c r="CP262" s="531"/>
      <c r="CQ262" s="531"/>
      <c r="CR262" s="531"/>
      <c r="CS262" s="531"/>
      <c r="CT262" s="531"/>
      <c r="CU262" s="531"/>
      <c r="CV262" s="531"/>
      <c r="CW262" s="531"/>
      <c r="CX262" s="531"/>
      <c r="CY262" s="531"/>
      <c r="CZ262" s="531"/>
      <c r="DA262" s="531"/>
      <c r="DB262" s="531"/>
      <c r="DC262" s="531"/>
      <c r="DD262" s="531"/>
      <c r="DE262" s="531"/>
      <c r="DF262" s="531"/>
      <c r="DG262" s="531"/>
      <c r="DH262" s="531"/>
      <c r="DI262" s="531"/>
      <c r="DJ262" s="531"/>
      <c r="DK262" s="531"/>
      <c r="DL262" s="531"/>
      <c r="DM262" s="531"/>
      <c r="DN262" s="531"/>
      <c r="DO262" s="531"/>
      <c r="DP262" s="531"/>
      <c r="DQ262" s="531"/>
      <c r="DR262" s="531"/>
      <c r="DS262" s="531"/>
      <c r="DT262" s="531"/>
      <c r="DU262" s="531"/>
      <c r="DV262" s="531"/>
      <c r="DW262" s="531"/>
      <c r="DX262" s="531"/>
      <c r="DY262" s="531"/>
      <c r="DZ262" s="531"/>
      <c r="EA262" s="531"/>
      <c r="EB262" s="531"/>
      <c r="EC262" s="531"/>
      <c r="ED262" s="531"/>
      <c r="EE262" s="531"/>
      <c r="EF262" s="531"/>
      <c r="EG262" s="531"/>
      <c r="EH262" s="531"/>
      <c r="EI262" s="531"/>
      <c r="EJ262" s="531"/>
      <c r="EK262" s="531"/>
      <c r="EL262" s="531"/>
      <c r="EM262" s="531"/>
      <c r="EN262" s="531"/>
      <c r="EO262" s="531"/>
      <c r="EP262" s="531"/>
      <c r="EQ262" s="531"/>
      <c r="ER262" s="531"/>
      <c r="ES262" s="531"/>
      <c r="ET262" s="531"/>
      <c r="EU262" s="531"/>
      <c r="EV262" s="531"/>
      <c r="EW262" s="531"/>
      <c r="EX262" s="531"/>
      <c r="EY262" s="531"/>
      <c r="EZ262" s="531"/>
      <c r="FA262" s="531"/>
    </row>
    <row r="263" spans="1:157">
      <c r="A263" s="486">
        <f>VLOOKUP(D263,'[18]DfE No.'!C:E,3,FALSE)</f>
        <v>990</v>
      </c>
      <c r="B263" s="486" t="str">
        <f>VLOOKUP(D263,'Adjusted Factors 22-23'!C:F,4,FALSE)</f>
        <v>Recoupment Academy</v>
      </c>
      <c r="C263" s="491">
        <v>136757</v>
      </c>
      <c r="D263" s="491">
        <v>9354001</v>
      </c>
      <c r="E263" s="492" t="s">
        <v>429</v>
      </c>
      <c r="F263" s="332">
        <v>590</v>
      </c>
      <c r="G263" s="332">
        <v>0</v>
      </c>
      <c r="H263" s="332">
        <v>590</v>
      </c>
      <c r="I263" s="125">
        <v>0</v>
      </c>
      <c r="J263" s="125">
        <v>1601650.4756399998</v>
      </c>
      <c r="K263" s="125">
        <v>1187554.2564600001</v>
      </c>
      <c r="L263" s="125">
        <v>0</v>
      </c>
      <c r="M263" s="125">
        <v>37599.999999999985</v>
      </c>
      <c r="N263" s="125">
        <v>0</v>
      </c>
      <c r="O263" s="125">
        <v>90824.999999999884</v>
      </c>
      <c r="P263" s="125">
        <v>0</v>
      </c>
      <c r="Q263" s="125">
        <v>0</v>
      </c>
      <c r="R263" s="125">
        <v>0</v>
      </c>
      <c r="S263" s="125">
        <v>0</v>
      </c>
      <c r="T263" s="125">
        <v>0</v>
      </c>
      <c r="U263" s="125">
        <v>0</v>
      </c>
      <c r="V263" s="125">
        <v>21760.000000000076</v>
      </c>
      <c r="W263" s="125">
        <v>850.00000000000091</v>
      </c>
      <c r="X263" s="125">
        <v>0</v>
      </c>
      <c r="Y263" s="125">
        <v>0</v>
      </c>
      <c r="Z263" s="125">
        <v>0</v>
      </c>
      <c r="AA263" s="125">
        <v>0</v>
      </c>
      <c r="AB263" s="125">
        <v>0</v>
      </c>
      <c r="AC263" s="125">
        <v>0</v>
      </c>
      <c r="AD263" s="125">
        <v>0</v>
      </c>
      <c r="AE263" s="125">
        <v>0</v>
      </c>
      <c r="AF263" s="125">
        <v>200349.04156715778</v>
      </c>
      <c r="AG263" s="125">
        <v>0</v>
      </c>
      <c r="AH263" s="125">
        <v>0</v>
      </c>
      <c r="AI263" s="125">
        <v>121300</v>
      </c>
      <c r="AJ263" s="125">
        <v>2666.6666666666661</v>
      </c>
      <c r="AK263" s="125">
        <v>0</v>
      </c>
      <c r="AL263" s="125">
        <v>0</v>
      </c>
      <c r="AM263" s="125">
        <v>10649.6</v>
      </c>
      <c r="AN263" s="125">
        <v>0</v>
      </c>
      <c r="AO263" s="125">
        <v>0</v>
      </c>
      <c r="AP263" s="125">
        <v>0</v>
      </c>
      <c r="AQ263" s="125">
        <v>0</v>
      </c>
      <c r="AR263" s="125">
        <v>0</v>
      </c>
      <c r="AS263" s="125">
        <v>0</v>
      </c>
      <c r="AT263" s="125">
        <v>0</v>
      </c>
      <c r="AU263" s="125">
        <v>0</v>
      </c>
      <c r="AV263" s="125">
        <v>2789204.7320999997</v>
      </c>
      <c r="AW263" s="125">
        <v>351384.04156715772</v>
      </c>
      <c r="AX263" s="125">
        <v>134616.26666666666</v>
      </c>
      <c r="AY263" s="125">
        <v>285861.66156715772</v>
      </c>
      <c r="AZ263" s="493">
        <v>3275205.0403338242</v>
      </c>
      <c r="BA263" s="493">
        <v>3264555.4403338241</v>
      </c>
      <c r="BB263" s="493">
        <v>5525</v>
      </c>
      <c r="BC263" s="493">
        <v>3259750</v>
      </c>
      <c r="BD263" s="493">
        <v>0</v>
      </c>
      <c r="BE263" s="493">
        <v>0</v>
      </c>
      <c r="BF263" s="493">
        <v>3275205.0403338242</v>
      </c>
      <c r="BG263" s="125">
        <v>0</v>
      </c>
      <c r="BH263" s="125">
        <v>3275205.0403338242</v>
      </c>
      <c r="BI263" s="493">
        <v>3270399.6</v>
      </c>
      <c r="BJ263" s="493">
        <v>3135783.3333333335</v>
      </c>
      <c r="BK263" s="125">
        <v>3140588.7736671576</v>
      </c>
      <c r="BL263" s="125">
        <v>5323.0318197748438</v>
      </c>
      <c r="BM263" s="125">
        <v>5205.9499718943225</v>
      </c>
      <c r="BN263" s="126">
        <v>2.2490006341324479E-2</v>
      </c>
      <c r="BO263" s="126">
        <v>0</v>
      </c>
      <c r="BP263" s="125">
        <v>0</v>
      </c>
      <c r="BQ263" s="493">
        <v>3275205.0403338242</v>
      </c>
      <c r="BR263" s="493">
        <v>5533.1448141251258</v>
      </c>
      <c r="BS263" s="493" t="s">
        <v>948</v>
      </c>
      <c r="BT263" s="493">
        <v>5551.1949836166514</v>
      </c>
      <c r="BU263" s="126">
        <v>2.1762750928386421E-2</v>
      </c>
      <c r="BV263" s="125">
        <v>0</v>
      </c>
      <c r="BW263" s="125">
        <v>3275205.0403338242</v>
      </c>
      <c r="BX263" s="125">
        <v>0</v>
      </c>
      <c r="BY263" s="125">
        <v>3275205.0403338242</v>
      </c>
      <c r="BZ263" s="125">
        <v>10649.6</v>
      </c>
      <c r="CA263" s="125">
        <v>3264555.4403338241</v>
      </c>
      <c r="CB263" s="490">
        <f t="shared" ref="CB263:CB305" si="14">IF(B263=0,CE263,0)</f>
        <v>0</v>
      </c>
      <c r="CC263" s="490">
        <f t="shared" ref="CC263:CC305" si="15">IF(B263=0,CF263,0)</f>
        <v>0</v>
      </c>
      <c r="CD263" s="490">
        <f t="shared" ref="CD263:CD305" si="16">BD263+BE263</f>
        <v>0</v>
      </c>
      <c r="CE263" s="490">
        <f>IF(ISERROR(VLOOKUP(A263,'20-21 Cfwds'!A:F,3,FALSE)),0,(VLOOKUP(A263,'20-21 Cfwds'!A:F,3,FALSE)))</f>
        <v>0</v>
      </c>
      <c r="CF263" s="490">
        <f>IF(ISERROR(VLOOKUP(A263,'20-21 Cfwds'!A:G,4,FALSE)),0,(VLOOKUP(A263,'20-21 Cfwds'!A:G,4,FALSE)))</f>
        <v>0</v>
      </c>
      <c r="CG263" s="490"/>
      <c r="CH263" s="490"/>
      <c r="CI263" s="531"/>
      <c r="CJ263" s="531"/>
      <c r="CK263" s="531"/>
      <c r="CL263" s="531"/>
      <c r="CM263" s="531"/>
      <c r="CN263" s="531"/>
      <c r="CO263" s="531"/>
      <c r="CP263" s="531"/>
      <c r="CQ263" s="531"/>
      <c r="CR263" s="531"/>
      <c r="CS263" s="531"/>
      <c r="CT263" s="531"/>
      <c r="CU263" s="531"/>
      <c r="CV263" s="531"/>
      <c r="CW263" s="531"/>
      <c r="CX263" s="531"/>
      <c r="CY263" s="531"/>
      <c r="CZ263" s="531"/>
      <c r="DA263" s="531"/>
      <c r="DB263" s="531"/>
      <c r="DC263" s="531"/>
      <c r="DD263" s="531"/>
      <c r="DE263" s="531"/>
      <c r="DF263" s="531"/>
      <c r="DG263" s="531"/>
      <c r="DH263" s="531"/>
      <c r="DI263" s="531"/>
      <c r="DJ263" s="531"/>
      <c r="DK263" s="531"/>
      <c r="DL263" s="531"/>
      <c r="DM263" s="531"/>
      <c r="DN263" s="531"/>
      <c r="DO263" s="531"/>
      <c r="DP263" s="531"/>
      <c r="DQ263" s="531"/>
      <c r="DR263" s="531"/>
      <c r="DS263" s="531"/>
      <c r="DT263" s="531"/>
      <c r="DU263" s="531"/>
      <c r="DV263" s="531"/>
      <c r="DW263" s="531"/>
      <c r="DX263" s="531"/>
      <c r="DY263" s="531"/>
      <c r="DZ263" s="531"/>
      <c r="EA263" s="531"/>
      <c r="EB263" s="531"/>
      <c r="EC263" s="531"/>
      <c r="ED263" s="531"/>
      <c r="EE263" s="531"/>
      <c r="EF263" s="531"/>
      <c r="EG263" s="531"/>
      <c r="EH263" s="531"/>
      <c r="EI263" s="531"/>
      <c r="EJ263" s="531"/>
      <c r="EK263" s="531"/>
      <c r="EL263" s="531"/>
      <c r="EM263" s="531"/>
      <c r="EN263" s="531"/>
      <c r="EO263" s="531"/>
      <c r="EP263" s="531"/>
      <c r="EQ263" s="531"/>
      <c r="ER263" s="531"/>
      <c r="ES263" s="531"/>
      <c r="ET263" s="531"/>
      <c r="EU263" s="531"/>
      <c r="EV263" s="531"/>
      <c r="EW263" s="531"/>
      <c r="EX263" s="531"/>
      <c r="EY263" s="531"/>
      <c r="EZ263" s="531"/>
      <c r="FA263" s="531"/>
    </row>
    <row r="264" spans="1:157" ht="15" customHeight="1">
      <c r="A264" s="486">
        <f>VLOOKUP(D264,'[18]DfE No.'!C:E,3,FALSE)</f>
        <v>170</v>
      </c>
      <c r="B264" s="486" t="str">
        <f>VLOOKUP(D264,'Adjusted Factors 22-23'!C:F,4,FALSE)</f>
        <v>Recoupment Academy</v>
      </c>
      <c r="C264" s="491">
        <v>137134</v>
      </c>
      <c r="D264" s="491">
        <v>9354002</v>
      </c>
      <c r="E264" s="492" t="s">
        <v>225</v>
      </c>
      <c r="F264" s="332">
        <v>848</v>
      </c>
      <c r="G264" s="332">
        <v>0</v>
      </c>
      <c r="H264" s="332">
        <v>848</v>
      </c>
      <c r="I264" s="125">
        <v>0</v>
      </c>
      <c r="J264" s="125">
        <v>2420471.7862199997</v>
      </c>
      <c r="K264" s="125">
        <v>1573255.6388999999</v>
      </c>
      <c r="L264" s="125">
        <v>0</v>
      </c>
      <c r="M264" s="125">
        <v>155099.99999999983</v>
      </c>
      <c r="N264" s="125">
        <v>0</v>
      </c>
      <c r="O264" s="125">
        <v>311399.99999999971</v>
      </c>
      <c r="P264" s="125">
        <v>0</v>
      </c>
      <c r="Q264" s="125">
        <v>0</v>
      </c>
      <c r="R264" s="125">
        <v>0</v>
      </c>
      <c r="S264" s="125">
        <v>0</v>
      </c>
      <c r="T264" s="125">
        <v>0</v>
      </c>
      <c r="U264" s="125">
        <v>0</v>
      </c>
      <c r="V264" s="125">
        <v>38399.999999999964</v>
      </c>
      <c r="W264" s="125">
        <v>65875.000000000175</v>
      </c>
      <c r="X264" s="125">
        <v>40459.999999999993</v>
      </c>
      <c r="Y264" s="125">
        <v>50700</v>
      </c>
      <c r="Z264" s="125">
        <v>45499.999999999993</v>
      </c>
      <c r="AA264" s="125">
        <v>82770.000000000218</v>
      </c>
      <c r="AB264" s="125">
        <v>0</v>
      </c>
      <c r="AC264" s="125">
        <v>4589.9999999999955</v>
      </c>
      <c r="AD264" s="125">
        <v>0</v>
      </c>
      <c r="AE264" s="125">
        <v>0</v>
      </c>
      <c r="AF264" s="125">
        <v>361258.73702455917</v>
      </c>
      <c r="AG264" s="125">
        <v>0</v>
      </c>
      <c r="AH264" s="125">
        <v>0</v>
      </c>
      <c r="AI264" s="125">
        <v>121300</v>
      </c>
      <c r="AJ264" s="125">
        <v>0</v>
      </c>
      <c r="AK264" s="125">
        <v>0</v>
      </c>
      <c r="AL264" s="125">
        <v>0</v>
      </c>
      <c r="AM264" s="125">
        <v>42341.94</v>
      </c>
      <c r="AN264" s="125">
        <v>0</v>
      </c>
      <c r="AO264" s="125">
        <v>0</v>
      </c>
      <c r="AP264" s="125">
        <v>0</v>
      </c>
      <c r="AQ264" s="125">
        <v>0</v>
      </c>
      <c r="AR264" s="125">
        <v>0</v>
      </c>
      <c r="AS264" s="125">
        <v>0</v>
      </c>
      <c r="AT264" s="125">
        <v>0</v>
      </c>
      <c r="AU264" s="125">
        <v>0</v>
      </c>
      <c r="AV264" s="125">
        <v>3993727.4251199998</v>
      </c>
      <c r="AW264" s="125">
        <v>1156053.7370245592</v>
      </c>
      <c r="AX264" s="125">
        <v>163641.94</v>
      </c>
      <c r="AY264" s="125">
        <v>766356.35702455917</v>
      </c>
      <c r="AZ264" s="493">
        <v>5313423.1021445589</v>
      </c>
      <c r="BA264" s="493">
        <v>5271081.1621445585</v>
      </c>
      <c r="BB264" s="493">
        <v>5525</v>
      </c>
      <c r="BC264" s="493">
        <v>4685200</v>
      </c>
      <c r="BD264" s="493">
        <v>0</v>
      </c>
      <c r="BE264" s="493">
        <v>0</v>
      </c>
      <c r="BF264" s="493">
        <v>5313423.1021445589</v>
      </c>
      <c r="BG264" s="125">
        <v>0</v>
      </c>
      <c r="BH264" s="125">
        <v>5313423.1021445589</v>
      </c>
      <c r="BI264" s="493">
        <v>4727541.9400000004</v>
      </c>
      <c r="BJ264" s="493">
        <v>4563900</v>
      </c>
      <c r="BK264" s="125">
        <v>5149781.1621445585</v>
      </c>
      <c r="BL264" s="125">
        <v>6072.8551440383944</v>
      </c>
      <c r="BM264" s="125">
        <v>5981.595954339622</v>
      </c>
      <c r="BN264" s="126">
        <v>1.5256662334834609E-2</v>
      </c>
      <c r="BO264" s="126">
        <v>3.2433376651653904E-3</v>
      </c>
      <c r="BP264" s="125">
        <v>16451.484467121001</v>
      </c>
      <c r="BQ264" s="493">
        <v>5329874.5866116798</v>
      </c>
      <c r="BR264" s="493">
        <v>6235.2979323250938</v>
      </c>
      <c r="BS264" s="493" t="s">
        <v>948</v>
      </c>
      <c r="BT264" s="493">
        <v>6285.2294653439621</v>
      </c>
      <c r="BU264" s="126">
        <v>1.5805353071068229E-2</v>
      </c>
      <c r="BV264" s="125">
        <v>0</v>
      </c>
      <c r="BW264" s="125">
        <v>5329874.5866116798</v>
      </c>
      <c r="BX264" s="125">
        <v>0</v>
      </c>
      <c r="BY264" s="125">
        <v>5329874.5866116798</v>
      </c>
      <c r="BZ264" s="125">
        <v>42341.94</v>
      </c>
      <c r="CA264" s="125">
        <v>5287532.6466116793</v>
      </c>
      <c r="CB264" s="490">
        <f t="shared" si="14"/>
        <v>0</v>
      </c>
      <c r="CC264" s="490">
        <f t="shared" si="15"/>
        <v>0</v>
      </c>
      <c r="CD264" s="490">
        <f t="shared" si="16"/>
        <v>0</v>
      </c>
      <c r="CE264" s="490">
        <f>IF(ISERROR(VLOOKUP(A264,'20-21 Cfwds'!A:F,3,FALSE)),0,(VLOOKUP(A264,'20-21 Cfwds'!A:F,3,FALSE)))</f>
        <v>0</v>
      </c>
      <c r="CF264" s="490">
        <f>IF(ISERROR(VLOOKUP(A264,'20-21 Cfwds'!A:G,4,FALSE)),0,(VLOOKUP(A264,'20-21 Cfwds'!A:G,4,FALSE)))</f>
        <v>0</v>
      </c>
      <c r="CG264" s="490"/>
      <c r="CH264" s="490"/>
      <c r="CI264" s="531"/>
      <c r="CJ264" s="531"/>
      <c r="CK264" s="531"/>
      <c r="CL264" s="531"/>
      <c r="CM264" s="531"/>
      <c r="CN264" s="531"/>
      <c r="CO264" s="531"/>
      <c r="CP264" s="531"/>
      <c r="CQ264" s="531"/>
      <c r="CR264" s="531"/>
      <c r="CS264" s="531"/>
      <c r="CT264" s="531"/>
      <c r="CU264" s="531"/>
      <c r="CV264" s="531"/>
      <c r="CW264" s="531"/>
      <c r="CX264" s="531"/>
      <c r="CY264" s="531"/>
      <c r="CZ264" s="531"/>
      <c r="DA264" s="531"/>
      <c r="DB264" s="531"/>
      <c r="DC264" s="531"/>
      <c r="DD264" s="531"/>
      <c r="DE264" s="531"/>
      <c r="DF264" s="531"/>
      <c r="DG264" s="531"/>
      <c r="DH264" s="531"/>
      <c r="DI264" s="531"/>
      <c r="DJ264" s="531"/>
      <c r="DK264" s="531"/>
      <c r="DL264" s="531"/>
      <c r="DM264" s="531"/>
      <c r="DN264" s="531"/>
      <c r="DO264" s="531"/>
      <c r="DP264" s="531"/>
      <c r="DQ264" s="531"/>
      <c r="DR264" s="531"/>
      <c r="DS264" s="531"/>
      <c r="DT264" s="531"/>
      <c r="DU264" s="531"/>
      <c r="DV264" s="531"/>
      <c r="DW264" s="531"/>
      <c r="DX264" s="531"/>
      <c r="DY264" s="531"/>
      <c r="DZ264" s="531"/>
      <c r="EA264" s="531"/>
      <c r="EB264" s="531"/>
      <c r="EC264" s="531"/>
      <c r="ED264" s="531"/>
      <c r="EE264" s="531"/>
      <c r="EF264" s="531"/>
      <c r="EG264" s="531"/>
      <c r="EH264" s="531"/>
      <c r="EI264" s="531"/>
      <c r="EJ264" s="531"/>
      <c r="EK264" s="531"/>
      <c r="EL264" s="531"/>
      <c r="EM264" s="531"/>
      <c r="EN264" s="531"/>
      <c r="EO264" s="531"/>
      <c r="EP264" s="531"/>
      <c r="EQ264" s="531"/>
      <c r="ER264" s="531"/>
      <c r="ES264" s="531"/>
      <c r="ET264" s="531"/>
      <c r="EU264" s="531"/>
      <c r="EV264" s="531"/>
      <c r="EW264" s="531"/>
      <c r="EX264" s="531"/>
      <c r="EY264" s="531"/>
      <c r="EZ264" s="531"/>
      <c r="FA264" s="531"/>
    </row>
    <row r="265" spans="1:157">
      <c r="A265" s="486">
        <f>VLOOKUP(D265,'[18]DfE No.'!C:E,3,FALSE)</f>
        <v>350</v>
      </c>
      <c r="B265" s="486" t="str">
        <f>VLOOKUP(D265,'Adjusted Factors 22-23'!C:F,4,FALSE)</f>
        <v>Recoupment Academy</v>
      </c>
      <c r="C265" s="491">
        <v>137321</v>
      </c>
      <c r="D265" s="491">
        <v>9354003</v>
      </c>
      <c r="E265" s="492" t="s">
        <v>1354</v>
      </c>
      <c r="F265" s="332">
        <v>1100</v>
      </c>
      <c r="G265" s="332">
        <v>0</v>
      </c>
      <c r="H265" s="332">
        <v>1100</v>
      </c>
      <c r="I265" s="125">
        <v>0</v>
      </c>
      <c r="J265" s="125">
        <v>3072829.4237699998</v>
      </c>
      <c r="K265" s="125">
        <v>2116282.5852299999</v>
      </c>
      <c r="L265" s="125">
        <v>0</v>
      </c>
      <c r="M265" s="125">
        <v>114680.00000000009</v>
      </c>
      <c r="N265" s="125">
        <v>0</v>
      </c>
      <c r="O265" s="125">
        <v>269880.00000000035</v>
      </c>
      <c r="P265" s="125">
        <v>0</v>
      </c>
      <c r="Q265" s="125">
        <v>0</v>
      </c>
      <c r="R265" s="125">
        <v>0</v>
      </c>
      <c r="S265" s="125">
        <v>0</v>
      </c>
      <c r="T265" s="125">
        <v>0</v>
      </c>
      <c r="U265" s="125">
        <v>0</v>
      </c>
      <c r="V265" s="125">
        <v>28160</v>
      </c>
      <c r="W265" s="125">
        <v>174675.00000000017</v>
      </c>
      <c r="X265" s="125">
        <v>594.99999999999989</v>
      </c>
      <c r="Y265" s="125">
        <v>649.99999999999989</v>
      </c>
      <c r="Z265" s="125">
        <v>0</v>
      </c>
      <c r="AA265" s="125">
        <v>0</v>
      </c>
      <c r="AB265" s="125">
        <v>0</v>
      </c>
      <c r="AC265" s="125">
        <v>37469.387755102027</v>
      </c>
      <c r="AD265" s="125">
        <v>0</v>
      </c>
      <c r="AE265" s="125">
        <v>0</v>
      </c>
      <c r="AF265" s="125">
        <v>583948.70838787884</v>
      </c>
      <c r="AG265" s="125">
        <v>0</v>
      </c>
      <c r="AH265" s="125">
        <v>0</v>
      </c>
      <c r="AI265" s="125">
        <v>121300</v>
      </c>
      <c r="AJ265" s="125">
        <v>0</v>
      </c>
      <c r="AK265" s="125">
        <v>0</v>
      </c>
      <c r="AL265" s="125">
        <v>0</v>
      </c>
      <c r="AM265" s="125">
        <v>53835.4</v>
      </c>
      <c r="AN265" s="125">
        <v>0</v>
      </c>
      <c r="AO265" s="125">
        <v>0</v>
      </c>
      <c r="AP265" s="125">
        <v>0</v>
      </c>
      <c r="AQ265" s="125">
        <v>0</v>
      </c>
      <c r="AR265" s="125">
        <v>0</v>
      </c>
      <c r="AS265" s="125">
        <v>0</v>
      </c>
      <c r="AT265" s="125">
        <v>0</v>
      </c>
      <c r="AU265" s="125">
        <v>0</v>
      </c>
      <c r="AV265" s="125">
        <v>5189112.0089999996</v>
      </c>
      <c r="AW265" s="125">
        <v>1210058.0961429817</v>
      </c>
      <c r="AX265" s="125">
        <v>175135.4</v>
      </c>
      <c r="AY265" s="125">
        <v>888263.82838787918</v>
      </c>
      <c r="AZ265" s="493">
        <v>6574305.5051429812</v>
      </c>
      <c r="BA265" s="493">
        <v>6520470.1051429808</v>
      </c>
      <c r="BB265" s="493">
        <v>5525</v>
      </c>
      <c r="BC265" s="493">
        <v>6077500</v>
      </c>
      <c r="BD265" s="493">
        <v>0</v>
      </c>
      <c r="BE265" s="493">
        <v>0</v>
      </c>
      <c r="BF265" s="493">
        <v>6574305.5051429812</v>
      </c>
      <c r="BG265" s="125">
        <v>0</v>
      </c>
      <c r="BH265" s="125">
        <v>6574305.5051429812</v>
      </c>
      <c r="BI265" s="493">
        <v>6131335.4000000004</v>
      </c>
      <c r="BJ265" s="493">
        <v>5956200</v>
      </c>
      <c r="BK265" s="125">
        <v>6399170.1051429808</v>
      </c>
      <c r="BL265" s="125">
        <v>5817.4273683118008</v>
      </c>
      <c r="BM265" s="125">
        <v>5637.798712511848</v>
      </c>
      <c r="BN265" s="126">
        <v>3.1861487960062634E-2</v>
      </c>
      <c r="BO265" s="126">
        <v>0</v>
      </c>
      <c r="BP265" s="125">
        <v>0</v>
      </c>
      <c r="BQ265" s="493">
        <v>6574305.5051429812</v>
      </c>
      <c r="BR265" s="493">
        <v>5927.7000955845278</v>
      </c>
      <c r="BS265" s="493" t="s">
        <v>948</v>
      </c>
      <c r="BT265" s="493">
        <v>5976.6413683118008</v>
      </c>
      <c r="BU265" s="126">
        <v>2.9780044665448591E-2</v>
      </c>
      <c r="BV265" s="125">
        <v>0</v>
      </c>
      <c r="BW265" s="125">
        <v>6574305.5051429812</v>
      </c>
      <c r="BX265" s="125">
        <v>0</v>
      </c>
      <c r="BY265" s="125">
        <v>6574305.5051429812</v>
      </c>
      <c r="BZ265" s="125">
        <v>53835.4</v>
      </c>
      <c r="CA265" s="125">
        <v>6520470.1051429808</v>
      </c>
      <c r="CB265" s="490">
        <f t="shared" si="14"/>
        <v>0</v>
      </c>
      <c r="CC265" s="490">
        <f t="shared" si="15"/>
        <v>0</v>
      </c>
      <c r="CD265" s="490">
        <f t="shared" si="16"/>
        <v>0</v>
      </c>
      <c r="CE265" s="490">
        <f>IF(ISERROR(VLOOKUP(A265,'20-21 Cfwds'!A:F,3,FALSE)),0,(VLOOKUP(A265,'20-21 Cfwds'!A:F,3,FALSE)))</f>
        <v>0</v>
      </c>
      <c r="CF265" s="490">
        <f>IF(ISERROR(VLOOKUP(A265,'20-21 Cfwds'!A:G,4,FALSE)),0,(VLOOKUP(A265,'20-21 Cfwds'!A:G,4,FALSE)))</f>
        <v>0</v>
      </c>
      <c r="CG265" s="490"/>
      <c r="CH265" s="490"/>
      <c r="CI265" s="531"/>
      <c r="CJ265" s="531"/>
      <c r="CK265" s="531"/>
      <c r="CL265" s="531"/>
      <c r="CM265" s="531"/>
      <c r="CN265" s="531"/>
      <c r="CO265" s="531"/>
      <c r="CP265" s="531"/>
      <c r="CQ265" s="531"/>
      <c r="CR265" s="531"/>
      <c r="CS265" s="531"/>
      <c r="CT265" s="531"/>
      <c r="CU265" s="531"/>
      <c r="CV265" s="531"/>
      <c r="CW265" s="531"/>
      <c r="CX265" s="531"/>
      <c r="CY265" s="531"/>
      <c r="CZ265" s="531"/>
      <c r="DA265" s="531"/>
      <c r="DB265" s="531"/>
      <c r="DC265" s="531"/>
      <c r="DD265" s="531"/>
      <c r="DE265" s="531"/>
      <c r="DF265" s="531"/>
      <c r="DG265" s="531"/>
      <c r="DH265" s="531"/>
      <c r="DI265" s="531"/>
      <c r="DJ265" s="531"/>
      <c r="DK265" s="531"/>
      <c r="DL265" s="531"/>
      <c r="DM265" s="531"/>
      <c r="DN265" s="531"/>
      <c r="DO265" s="531"/>
      <c r="DP265" s="531"/>
      <c r="DQ265" s="531"/>
      <c r="DR265" s="531"/>
      <c r="DS265" s="531"/>
      <c r="DT265" s="531"/>
      <c r="DU265" s="531"/>
      <c r="DV265" s="531"/>
      <c r="DW265" s="531"/>
      <c r="DX265" s="531"/>
      <c r="DY265" s="531"/>
      <c r="DZ265" s="531"/>
      <c r="EA265" s="531"/>
      <c r="EB265" s="531"/>
      <c r="EC265" s="531"/>
      <c r="ED265" s="531"/>
      <c r="EE265" s="531"/>
      <c r="EF265" s="531"/>
      <c r="EG265" s="531"/>
      <c r="EH265" s="531"/>
      <c r="EI265" s="531"/>
      <c r="EJ265" s="531"/>
      <c r="EK265" s="531"/>
      <c r="EL265" s="531"/>
      <c r="EM265" s="531"/>
      <c r="EN265" s="531"/>
      <c r="EO265" s="531"/>
      <c r="EP265" s="531"/>
      <c r="EQ265" s="531"/>
      <c r="ER265" s="531"/>
      <c r="ES265" s="531"/>
      <c r="ET265" s="531"/>
      <c r="EU265" s="531"/>
      <c r="EV265" s="531"/>
      <c r="EW265" s="531"/>
      <c r="EX265" s="531"/>
      <c r="EY265" s="531"/>
      <c r="EZ265" s="531"/>
      <c r="FA265" s="531"/>
    </row>
    <row r="266" spans="1:157" ht="15" customHeight="1">
      <c r="A266" s="486">
        <f>VLOOKUP(D266,'[18]DfE No.'!C:E,3,FALSE)</f>
        <v>556</v>
      </c>
      <c r="B266" s="486" t="str">
        <f>VLOOKUP(D266,'Adjusted Factors 22-23'!C:F,4,FALSE)</f>
        <v>Recoupment Academy</v>
      </c>
      <c r="C266" s="491">
        <v>138162</v>
      </c>
      <c r="D266" s="491">
        <v>9354004</v>
      </c>
      <c r="E266" s="492" t="s">
        <v>423</v>
      </c>
      <c r="F266" s="332">
        <v>716</v>
      </c>
      <c r="G266" s="332">
        <v>0</v>
      </c>
      <c r="H266" s="332">
        <v>716</v>
      </c>
      <c r="I266" s="125">
        <v>0</v>
      </c>
      <c r="J266" s="125">
        <v>2033556.2218799999</v>
      </c>
      <c r="K266" s="125">
        <v>1339804.80216</v>
      </c>
      <c r="L266" s="125">
        <v>0</v>
      </c>
      <c r="M266" s="125">
        <v>82249.999999999985</v>
      </c>
      <c r="N266" s="125">
        <v>0</v>
      </c>
      <c r="O266" s="125">
        <v>180784.99999999991</v>
      </c>
      <c r="P266" s="125">
        <v>0</v>
      </c>
      <c r="Q266" s="125">
        <v>0</v>
      </c>
      <c r="R266" s="125">
        <v>0</v>
      </c>
      <c r="S266" s="125">
        <v>0</v>
      </c>
      <c r="T266" s="125">
        <v>0</v>
      </c>
      <c r="U266" s="125">
        <v>0</v>
      </c>
      <c r="V266" s="125">
        <v>69119.999999999942</v>
      </c>
      <c r="W266" s="125">
        <v>31450.000000000135</v>
      </c>
      <c r="X266" s="125">
        <v>0</v>
      </c>
      <c r="Y266" s="125">
        <v>0</v>
      </c>
      <c r="Z266" s="125">
        <v>0</v>
      </c>
      <c r="AA266" s="125">
        <v>0</v>
      </c>
      <c r="AB266" s="125">
        <v>0</v>
      </c>
      <c r="AC266" s="125">
        <v>27540.000000000025</v>
      </c>
      <c r="AD266" s="125">
        <v>0</v>
      </c>
      <c r="AE266" s="125">
        <v>0</v>
      </c>
      <c r="AF266" s="125">
        <v>365491.07973716588</v>
      </c>
      <c r="AG266" s="125">
        <v>0</v>
      </c>
      <c r="AH266" s="125">
        <v>0</v>
      </c>
      <c r="AI266" s="125">
        <v>121300</v>
      </c>
      <c r="AJ266" s="125">
        <v>0</v>
      </c>
      <c r="AK266" s="125">
        <v>0</v>
      </c>
      <c r="AL266" s="125">
        <v>0</v>
      </c>
      <c r="AM266" s="125">
        <v>30924.799999999999</v>
      </c>
      <c r="AN266" s="125">
        <v>0</v>
      </c>
      <c r="AO266" s="125">
        <v>0</v>
      </c>
      <c r="AP266" s="125">
        <v>0</v>
      </c>
      <c r="AQ266" s="125">
        <v>0</v>
      </c>
      <c r="AR266" s="125">
        <v>0</v>
      </c>
      <c r="AS266" s="125">
        <v>0</v>
      </c>
      <c r="AT266" s="125">
        <v>0</v>
      </c>
      <c r="AU266" s="125">
        <v>0</v>
      </c>
      <c r="AV266" s="125">
        <v>3373361.0240399996</v>
      </c>
      <c r="AW266" s="125">
        <v>756636.07973716583</v>
      </c>
      <c r="AX266" s="125">
        <v>152224.79999999999</v>
      </c>
      <c r="AY266" s="125">
        <v>557288.69973716582</v>
      </c>
      <c r="AZ266" s="493">
        <v>4282221.9037771653</v>
      </c>
      <c r="BA266" s="493">
        <v>4251297.1037771655</v>
      </c>
      <c r="BB266" s="493">
        <v>5525</v>
      </c>
      <c r="BC266" s="493">
        <v>3955900</v>
      </c>
      <c r="BD266" s="493">
        <v>0</v>
      </c>
      <c r="BE266" s="493">
        <v>0</v>
      </c>
      <c r="BF266" s="493">
        <v>4282221.9037771653</v>
      </c>
      <c r="BG266" s="125">
        <v>0</v>
      </c>
      <c r="BH266" s="125">
        <v>4282221.9037771653</v>
      </c>
      <c r="BI266" s="493">
        <v>3986824.8</v>
      </c>
      <c r="BJ266" s="493">
        <v>3834600</v>
      </c>
      <c r="BK266" s="125">
        <v>4129997.1037771655</v>
      </c>
      <c r="BL266" s="125">
        <v>5768.1523795770472</v>
      </c>
      <c r="BM266" s="125">
        <v>5619.7673235555558</v>
      </c>
      <c r="BN266" s="126">
        <v>2.6404128049844256E-2</v>
      </c>
      <c r="BO266" s="126">
        <v>0</v>
      </c>
      <c r="BP266" s="125">
        <v>0</v>
      </c>
      <c r="BQ266" s="493">
        <v>4282221.9037771653</v>
      </c>
      <c r="BR266" s="493">
        <v>5937.5657873982755</v>
      </c>
      <c r="BS266" s="493" t="s">
        <v>948</v>
      </c>
      <c r="BT266" s="493">
        <v>5980.7568488507895</v>
      </c>
      <c r="BU266" s="126">
        <v>2.3176165135485371E-2</v>
      </c>
      <c r="BV266" s="125">
        <v>0</v>
      </c>
      <c r="BW266" s="125">
        <v>4282221.9037771653</v>
      </c>
      <c r="BX266" s="125">
        <v>0</v>
      </c>
      <c r="BY266" s="125">
        <v>4282221.9037771653</v>
      </c>
      <c r="BZ266" s="125">
        <v>30924.799999999999</v>
      </c>
      <c r="CA266" s="125">
        <v>4251297.1037771655</v>
      </c>
      <c r="CB266" s="490">
        <f t="shared" si="14"/>
        <v>0</v>
      </c>
      <c r="CC266" s="490">
        <f t="shared" si="15"/>
        <v>0</v>
      </c>
      <c r="CD266" s="490">
        <f t="shared" si="16"/>
        <v>0</v>
      </c>
      <c r="CE266" s="490">
        <f>IF(ISERROR(VLOOKUP(A266,'20-21 Cfwds'!A:F,3,FALSE)),0,(VLOOKUP(A266,'20-21 Cfwds'!A:F,3,FALSE)))</f>
        <v>0</v>
      </c>
      <c r="CF266" s="490">
        <f>IF(ISERROR(VLOOKUP(A266,'20-21 Cfwds'!A:G,4,FALSE)),0,(VLOOKUP(A266,'20-21 Cfwds'!A:G,4,FALSE)))</f>
        <v>0</v>
      </c>
      <c r="CG266" s="490"/>
      <c r="CH266" s="490"/>
      <c r="CI266" s="531"/>
      <c r="CJ266" s="531"/>
      <c r="CK266" s="531"/>
      <c r="CL266" s="531"/>
      <c r="CM266" s="531"/>
      <c r="CN266" s="531"/>
      <c r="CO266" s="531"/>
      <c r="CP266" s="531"/>
      <c r="CQ266" s="531"/>
      <c r="CR266" s="531"/>
      <c r="CS266" s="531"/>
      <c r="CT266" s="531"/>
      <c r="CU266" s="531"/>
      <c r="CV266" s="531"/>
      <c r="CW266" s="531"/>
      <c r="CX266" s="531"/>
      <c r="CY266" s="531"/>
      <c r="CZ266" s="531"/>
      <c r="DA266" s="531"/>
      <c r="DB266" s="531"/>
      <c r="DC266" s="531"/>
      <c r="DD266" s="531"/>
      <c r="DE266" s="531"/>
      <c r="DF266" s="531"/>
      <c r="DG266" s="531"/>
      <c r="DH266" s="531"/>
      <c r="DI266" s="531"/>
      <c r="DJ266" s="531"/>
      <c r="DK266" s="531"/>
      <c r="DL266" s="531"/>
      <c r="DM266" s="531"/>
      <c r="DN266" s="531"/>
      <c r="DO266" s="531"/>
      <c r="DP266" s="531"/>
      <c r="DQ266" s="531"/>
      <c r="DR266" s="531"/>
      <c r="DS266" s="531"/>
      <c r="DT266" s="531"/>
      <c r="DU266" s="531"/>
      <c r="DV266" s="531"/>
      <c r="DW266" s="531"/>
      <c r="DX266" s="531"/>
      <c r="DY266" s="531"/>
      <c r="DZ266" s="531"/>
      <c r="EA266" s="531"/>
      <c r="EB266" s="531"/>
      <c r="EC266" s="531"/>
      <c r="ED266" s="531"/>
      <c r="EE266" s="531"/>
      <c r="EF266" s="531"/>
      <c r="EG266" s="531"/>
      <c r="EH266" s="531"/>
      <c r="EI266" s="531"/>
      <c r="EJ266" s="531"/>
      <c r="EK266" s="531"/>
      <c r="EL266" s="531"/>
      <c r="EM266" s="531"/>
      <c r="EN266" s="531"/>
      <c r="EO266" s="531"/>
      <c r="EP266" s="531"/>
      <c r="EQ266" s="531"/>
      <c r="ER266" s="531"/>
      <c r="ES266" s="531"/>
      <c r="ET266" s="531"/>
      <c r="EU266" s="531"/>
      <c r="EV266" s="531"/>
      <c r="EW266" s="531"/>
      <c r="EX266" s="531"/>
      <c r="EY266" s="531"/>
      <c r="EZ266" s="531"/>
      <c r="FA266" s="531"/>
    </row>
    <row r="267" spans="1:157" ht="15" customHeight="1">
      <c r="A267" s="486">
        <f>VLOOKUP(D267,'[18]DfE No.'!C:E,3,FALSE)</f>
        <v>373</v>
      </c>
      <c r="B267" s="486" t="str">
        <f>VLOOKUP(D267,'Adjusted Factors 22-23'!C:F,4,FALSE)</f>
        <v>Recoupment Academy</v>
      </c>
      <c r="C267" s="491">
        <v>137674</v>
      </c>
      <c r="D267" s="491">
        <v>9354006</v>
      </c>
      <c r="E267" s="492" t="s">
        <v>322</v>
      </c>
      <c r="F267" s="332">
        <v>499</v>
      </c>
      <c r="G267" s="332">
        <v>0</v>
      </c>
      <c r="H267" s="332">
        <v>499</v>
      </c>
      <c r="I267" s="125">
        <v>0</v>
      </c>
      <c r="J267" s="125">
        <v>1516169.1300299999</v>
      </c>
      <c r="K267" s="125">
        <v>822152.94678</v>
      </c>
      <c r="L267" s="125">
        <v>0</v>
      </c>
      <c r="M267" s="125">
        <v>70970.000000000073</v>
      </c>
      <c r="N267" s="125">
        <v>0</v>
      </c>
      <c r="O267" s="125">
        <v>160890.00000000006</v>
      </c>
      <c r="P267" s="125">
        <v>0</v>
      </c>
      <c r="Q267" s="125">
        <v>0</v>
      </c>
      <c r="R267" s="125">
        <v>0</v>
      </c>
      <c r="S267" s="125">
        <v>0</v>
      </c>
      <c r="T267" s="125">
        <v>0</v>
      </c>
      <c r="U267" s="125">
        <v>0</v>
      </c>
      <c r="V267" s="125">
        <v>4480.0000000000009</v>
      </c>
      <c r="W267" s="125">
        <v>9349.9999999999964</v>
      </c>
      <c r="X267" s="125">
        <v>47004.999999999985</v>
      </c>
      <c r="Y267" s="125">
        <v>114399.99999999988</v>
      </c>
      <c r="Z267" s="125">
        <v>8400.0000000000109</v>
      </c>
      <c r="AA267" s="125">
        <v>0</v>
      </c>
      <c r="AB267" s="125">
        <v>0</v>
      </c>
      <c r="AC267" s="125">
        <v>15299.999999999967</v>
      </c>
      <c r="AD267" s="125">
        <v>0</v>
      </c>
      <c r="AE267" s="125">
        <v>0</v>
      </c>
      <c r="AF267" s="125">
        <v>274409.92434804939</v>
      </c>
      <c r="AG267" s="125">
        <v>0</v>
      </c>
      <c r="AH267" s="125">
        <v>0</v>
      </c>
      <c r="AI267" s="125">
        <v>121300</v>
      </c>
      <c r="AJ267" s="125">
        <v>0</v>
      </c>
      <c r="AK267" s="125">
        <v>0</v>
      </c>
      <c r="AL267" s="125">
        <v>0</v>
      </c>
      <c r="AM267" s="125">
        <v>18160.34</v>
      </c>
      <c r="AN267" s="125">
        <v>0</v>
      </c>
      <c r="AO267" s="125">
        <v>0</v>
      </c>
      <c r="AP267" s="125">
        <v>0</v>
      </c>
      <c r="AQ267" s="125">
        <v>0</v>
      </c>
      <c r="AR267" s="125">
        <v>0</v>
      </c>
      <c r="AS267" s="125">
        <v>0</v>
      </c>
      <c r="AT267" s="125">
        <v>0</v>
      </c>
      <c r="AU267" s="125">
        <v>0</v>
      </c>
      <c r="AV267" s="125">
        <v>2338322.07681</v>
      </c>
      <c r="AW267" s="125">
        <v>705204.92434804933</v>
      </c>
      <c r="AX267" s="125">
        <v>139460.34</v>
      </c>
      <c r="AY267" s="125">
        <v>492152.54434804939</v>
      </c>
      <c r="AZ267" s="493">
        <v>3182987.3411580492</v>
      </c>
      <c r="BA267" s="493">
        <v>3164827.0011580493</v>
      </c>
      <c r="BB267" s="493">
        <v>5525</v>
      </c>
      <c r="BC267" s="493">
        <v>2756975</v>
      </c>
      <c r="BD267" s="493">
        <v>0</v>
      </c>
      <c r="BE267" s="493">
        <v>0</v>
      </c>
      <c r="BF267" s="493">
        <v>3182987.3411580492</v>
      </c>
      <c r="BG267" s="125">
        <v>0</v>
      </c>
      <c r="BH267" s="125">
        <v>3182987.3411580492</v>
      </c>
      <c r="BI267" s="493">
        <v>2775135.34</v>
      </c>
      <c r="BJ267" s="493">
        <v>2635675</v>
      </c>
      <c r="BK267" s="125">
        <v>3043527.0011580493</v>
      </c>
      <c r="BL267" s="125">
        <v>6099.2525073307597</v>
      </c>
      <c r="BM267" s="125">
        <v>5944.1951356299223</v>
      </c>
      <c r="BN267" s="126">
        <v>2.6085511690457912E-2</v>
      </c>
      <c r="BO267" s="126">
        <v>0</v>
      </c>
      <c r="BP267" s="125">
        <v>0</v>
      </c>
      <c r="BQ267" s="493">
        <v>3182987.3411580492</v>
      </c>
      <c r="BR267" s="493">
        <v>6342.3386796754494</v>
      </c>
      <c r="BS267" s="493" t="s">
        <v>948</v>
      </c>
      <c r="BT267" s="493">
        <v>6378.7321466093172</v>
      </c>
      <c r="BU267" s="126">
        <v>2.573016570568698E-2</v>
      </c>
      <c r="BV267" s="125">
        <v>0</v>
      </c>
      <c r="BW267" s="125">
        <v>3182987.3411580492</v>
      </c>
      <c r="BX267" s="125">
        <v>0</v>
      </c>
      <c r="BY267" s="125">
        <v>3182987.3411580492</v>
      </c>
      <c r="BZ267" s="125">
        <v>18160.34</v>
      </c>
      <c r="CA267" s="125">
        <v>3164827.0011580493</v>
      </c>
      <c r="CB267" s="490">
        <f t="shared" si="14"/>
        <v>0</v>
      </c>
      <c r="CC267" s="490">
        <f t="shared" si="15"/>
        <v>0</v>
      </c>
      <c r="CD267" s="490">
        <f t="shared" si="16"/>
        <v>0</v>
      </c>
      <c r="CE267" s="490">
        <f>IF(ISERROR(VLOOKUP(A267,'20-21 Cfwds'!A:F,3,FALSE)),0,(VLOOKUP(A267,'20-21 Cfwds'!A:F,3,FALSE)))</f>
        <v>0</v>
      </c>
      <c r="CF267" s="490">
        <f>IF(ISERROR(VLOOKUP(A267,'20-21 Cfwds'!A:G,4,FALSE)),0,(VLOOKUP(A267,'20-21 Cfwds'!A:G,4,FALSE)))</f>
        <v>0</v>
      </c>
      <c r="CG267" s="490"/>
      <c r="CH267" s="490"/>
      <c r="CI267" s="531"/>
      <c r="CJ267" s="531"/>
      <c r="CK267" s="531"/>
      <c r="CL267" s="531"/>
      <c r="CM267" s="531"/>
      <c r="CN267" s="531"/>
      <c r="CO267" s="531"/>
      <c r="CP267" s="531"/>
      <c r="CQ267" s="531"/>
      <c r="CR267" s="531"/>
      <c r="CS267" s="531"/>
      <c r="CT267" s="531"/>
      <c r="CU267" s="531"/>
      <c r="CV267" s="531"/>
      <c r="CW267" s="531"/>
      <c r="CX267" s="531"/>
      <c r="CY267" s="531"/>
      <c r="CZ267" s="531"/>
      <c r="DA267" s="531"/>
      <c r="DB267" s="531"/>
      <c r="DC267" s="531"/>
      <c r="DD267" s="531"/>
      <c r="DE267" s="531"/>
      <c r="DF267" s="531"/>
      <c r="DG267" s="531"/>
      <c r="DH267" s="531"/>
      <c r="DI267" s="531"/>
      <c r="DJ267" s="531"/>
      <c r="DK267" s="531"/>
      <c r="DL267" s="531"/>
      <c r="DM267" s="531"/>
      <c r="DN267" s="531"/>
      <c r="DO267" s="531"/>
      <c r="DP267" s="531"/>
      <c r="DQ267" s="531"/>
      <c r="DR267" s="531"/>
      <c r="DS267" s="531"/>
      <c r="DT267" s="531"/>
      <c r="DU267" s="531"/>
      <c r="DV267" s="531"/>
      <c r="DW267" s="531"/>
      <c r="DX267" s="531"/>
      <c r="DY267" s="531"/>
      <c r="DZ267" s="531"/>
      <c r="EA267" s="531"/>
      <c r="EB267" s="531"/>
      <c r="EC267" s="531"/>
      <c r="ED267" s="531"/>
      <c r="EE267" s="531"/>
      <c r="EF267" s="531"/>
      <c r="EG267" s="531"/>
      <c r="EH267" s="531"/>
      <c r="EI267" s="531"/>
      <c r="EJ267" s="531"/>
      <c r="EK267" s="531"/>
      <c r="EL267" s="531"/>
      <c r="EM267" s="531"/>
      <c r="EN267" s="531"/>
      <c r="EO267" s="531"/>
      <c r="EP267" s="531"/>
      <c r="EQ267" s="531"/>
      <c r="ER267" s="531"/>
      <c r="ES267" s="531"/>
      <c r="ET267" s="531"/>
      <c r="EU267" s="531"/>
      <c r="EV267" s="531"/>
      <c r="EW267" s="531"/>
      <c r="EX267" s="531"/>
      <c r="EY267" s="531"/>
      <c r="EZ267" s="531"/>
      <c r="FA267" s="531"/>
    </row>
    <row r="268" spans="1:157" ht="15" customHeight="1">
      <c r="A268" s="486">
        <f>VLOOKUP(D268,'[18]DfE No.'!C:E,3,FALSE)</f>
        <v>365</v>
      </c>
      <c r="B268" s="486" t="str">
        <f>VLOOKUP(D268,'Adjusted Factors 22-23'!C:F,4,FALSE)</f>
        <v>Recoupment Academy</v>
      </c>
      <c r="C268" s="491">
        <v>138373</v>
      </c>
      <c r="D268" s="491">
        <v>9354007</v>
      </c>
      <c r="E268" s="492" t="s">
        <v>496</v>
      </c>
      <c r="F268" s="332">
        <v>888</v>
      </c>
      <c r="G268" s="332">
        <v>0</v>
      </c>
      <c r="H268" s="332">
        <v>888</v>
      </c>
      <c r="I268" s="125">
        <v>0</v>
      </c>
      <c r="J268" s="125">
        <v>2442966.8771699998</v>
      </c>
      <c r="K268" s="125">
        <v>1750881.2755499999</v>
      </c>
      <c r="L268" s="125">
        <v>0</v>
      </c>
      <c r="M268" s="125">
        <v>133010.00000000015</v>
      </c>
      <c r="N268" s="125">
        <v>0</v>
      </c>
      <c r="O268" s="125">
        <v>308804.99999999994</v>
      </c>
      <c r="P268" s="125">
        <v>0</v>
      </c>
      <c r="Q268" s="125">
        <v>0</v>
      </c>
      <c r="R268" s="125">
        <v>0</v>
      </c>
      <c r="S268" s="125">
        <v>0</v>
      </c>
      <c r="T268" s="125">
        <v>0</v>
      </c>
      <c r="U268" s="125">
        <v>0</v>
      </c>
      <c r="V268" s="125">
        <v>16319.999999999991</v>
      </c>
      <c r="W268" s="125">
        <v>58649.999999999854</v>
      </c>
      <c r="X268" s="125">
        <v>67829.999999999811</v>
      </c>
      <c r="Y268" s="125">
        <v>166399.99999999983</v>
      </c>
      <c r="Z268" s="125">
        <v>64400.000000000247</v>
      </c>
      <c r="AA268" s="125">
        <v>0</v>
      </c>
      <c r="AB268" s="125">
        <v>0</v>
      </c>
      <c r="AC268" s="125">
        <v>24535.259593679468</v>
      </c>
      <c r="AD268" s="125">
        <v>0</v>
      </c>
      <c r="AE268" s="125">
        <v>0</v>
      </c>
      <c r="AF268" s="125">
        <v>440733.38036633917</v>
      </c>
      <c r="AG268" s="125">
        <v>0</v>
      </c>
      <c r="AH268" s="125">
        <v>0</v>
      </c>
      <c r="AI268" s="125">
        <v>121300</v>
      </c>
      <c r="AJ268" s="125">
        <v>0</v>
      </c>
      <c r="AK268" s="125">
        <v>0</v>
      </c>
      <c r="AL268" s="125">
        <v>0</v>
      </c>
      <c r="AM268" s="125">
        <v>35072</v>
      </c>
      <c r="AN268" s="125">
        <v>0</v>
      </c>
      <c r="AO268" s="125">
        <v>0</v>
      </c>
      <c r="AP268" s="125">
        <v>0</v>
      </c>
      <c r="AQ268" s="125">
        <v>0</v>
      </c>
      <c r="AR268" s="125">
        <v>0</v>
      </c>
      <c r="AS268" s="125">
        <v>0</v>
      </c>
      <c r="AT268" s="125">
        <v>0</v>
      </c>
      <c r="AU268" s="125">
        <v>0</v>
      </c>
      <c r="AV268" s="125">
        <v>4193848.1527199997</v>
      </c>
      <c r="AW268" s="125">
        <v>1280683.6399600185</v>
      </c>
      <c r="AX268" s="125">
        <v>156372</v>
      </c>
      <c r="AY268" s="125">
        <v>858436.00036633911</v>
      </c>
      <c r="AZ268" s="493">
        <v>5630903.7926800177</v>
      </c>
      <c r="BA268" s="493">
        <v>5595831.7926800177</v>
      </c>
      <c r="BB268" s="493">
        <v>5525</v>
      </c>
      <c r="BC268" s="493">
        <v>4906200</v>
      </c>
      <c r="BD268" s="493">
        <v>0</v>
      </c>
      <c r="BE268" s="493">
        <v>0</v>
      </c>
      <c r="BF268" s="493">
        <v>5630903.7926800177</v>
      </c>
      <c r="BG268" s="125">
        <v>0</v>
      </c>
      <c r="BH268" s="125">
        <v>5630903.7926800186</v>
      </c>
      <c r="BI268" s="493">
        <v>4941272</v>
      </c>
      <c r="BJ268" s="493">
        <v>4784900</v>
      </c>
      <c r="BK268" s="125">
        <v>5474531.7926800177</v>
      </c>
      <c r="BL268" s="125">
        <v>6165.0132800450647</v>
      </c>
      <c r="BM268" s="125">
        <v>6008.2617798423425</v>
      </c>
      <c r="BN268" s="126">
        <v>2.608932598919405E-2</v>
      </c>
      <c r="BO268" s="126">
        <v>0</v>
      </c>
      <c r="BP268" s="125">
        <v>0</v>
      </c>
      <c r="BQ268" s="493">
        <v>5630903.7926800177</v>
      </c>
      <c r="BR268" s="493">
        <v>6301.6123791441642</v>
      </c>
      <c r="BS268" s="493" t="s">
        <v>948</v>
      </c>
      <c r="BT268" s="493">
        <v>6341.1078746396597</v>
      </c>
      <c r="BU268" s="126">
        <v>2.5346453327084406E-2</v>
      </c>
      <c r="BV268" s="125">
        <v>0</v>
      </c>
      <c r="BW268" s="125">
        <v>5630903.7926800177</v>
      </c>
      <c r="BX268" s="125">
        <v>0</v>
      </c>
      <c r="BY268" s="125">
        <v>5630903.7926800177</v>
      </c>
      <c r="BZ268" s="125">
        <v>35072</v>
      </c>
      <c r="CA268" s="125">
        <v>5595831.7926800177</v>
      </c>
      <c r="CB268" s="490">
        <f t="shared" si="14"/>
        <v>0</v>
      </c>
      <c r="CC268" s="490">
        <f t="shared" si="15"/>
        <v>0</v>
      </c>
      <c r="CD268" s="490">
        <f t="shared" si="16"/>
        <v>0</v>
      </c>
      <c r="CE268" s="490">
        <f>IF(ISERROR(VLOOKUP(A268,'20-21 Cfwds'!A:F,3,FALSE)),0,(VLOOKUP(A268,'20-21 Cfwds'!A:F,3,FALSE)))</f>
        <v>0</v>
      </c>
      <c r="CF268" s="490">
        <f>IF(ISERROR(VLOOKUP(A268,'20-21 Cfwds'!A:G,4,FALSE)),0,(VLOOKUP(A268,'20-21 Cfwds'!A:G,4,FALSE)))</f>
        <v>0</v>
      </c>
      <c r="CG268" s="490"/>
      <c r="CH268" s="490"/>
      <c r="CI268" s="531"/>
      <c r="CJ268" s="531"/>
      <c r="CK268" s="531"/>
      <c r="CL268" s="531"/>
      <c r="CM268" s="531"/>
      <c r="CN268" s="531"/>
      <c r="CO268" s="531"/>
      <c r="CP268" s="531"/>
      <c r="CQ268" s="531"/>
      <c r="CR268" s="531"/>
      <c r="CS268" s="531"/>
      <c r="CT268" s="531"/>
      <c r="CU268" s="531"/>
      <c r="CV268" s="531"/>
      <c r="CW268" s="531"/>
      <c r="CX268" s="531"/>
      <c r="CY268" s="531"/>
      <c r="CZ268" s="531"/>
      <c r="DA268" s="531"/>
      <c r="DB268" s="531"/>
      <c r="DC268" s="531"/>
      <c r="DD268" s="531"/>
      <c r="DE268" s="531"/>
      <c r="DF268" s="531"/>
      <c r="DG268" s="531"/>
      <c r="DH268" s="531"/>
      <c r="DI268" s="531"/>
      <c r="DJ268" s="531"/>
      <c r="DK268" s="531"/>
      <c r="DL268" s="531"/>
      <c r="DM268" s="531"/>
      <c r="DN268" s="531"/>
      <c r="DO268" s="531"/>
      <c r="DP268" s="531"/>
      <c r="DQ268" s="531"/>
      <c r="DR268" s="531"/>
      <c r="DS268" s="531"/>
      <c r="DT268" s="531"/>
      <c r="DU268" s="531"/>
      <c r="DV268" s="531"/>
      <c r="DW268" s="531"/>
      <c r="DX268" s="531"/>
      <c r="DY268" s="531"/>
      <c r="DZ268" s="531"/>
      <c r="EA268" s="531"/>
      <c r="EB268" s="531"/>
      <c r="EC268" s="531"/>
      <c r="ED268" s="531"/>
      <c r="EE268" s="531"/>
      <c r="EF268" s="531"/>
      <c r="EG268" s="531"/>
      <c r="EH268" s="531"/>
      <c r="EI268" s="531"/>
      <c r="EJ268" s="531"/>
      <c r="EK268" s="531"/>
      <c r="EL268" s="531"/>
      <c r="EM268" s="531"/>
      <c r="EN268" s="531"/>
      <c r="EO268" s="531"/>
      <c r="EP268" s="531"/>
      <c r="EQ268" s="531"/>
      <c r="ER268" s="531"/>
      <c r="ES268" s="531"/>
      <c r="ET268" s="531"/>
      <c r="EU268" s="531"/>
      <c r="EV268" s="531"/>
      <c r="EW268" s="531"/>
      <c r="EX268" s="531"/>
      <c r="EY268" s="531"/>
      <c r="EZ268" s="531"/>
      <c r="FA268" s="531"/>
    </row>
    <row r="269" spans="1:157" ht="15" customHeight="1">
      <c r="A269" s="486">
        <f>VLOOKUP(D269,'[18]DfE No.'!C:E,3,FALSE)</f>
        <v>559</v>
      </c>
      <c r="B269" s="486" t="str">
        <f>VLOOKUP(D269,'Adjusted Factors 22-23'!C:F,4,FALSE)</f>
        <v>Recoupment Academy</v>
      </c>
      <c r="C269" s="491">
        <v>138506</v>
      </c>
      <c r="D269" s="491">
        <v>9354008</v>
      </c>
      <c r="E269" s="492" t="s">
        <v>495</v>
      </c>
      <c r="F269" s="332">
        <v>653</v>
      </c>
      <c r="G269" s="332">
        <v>0</v>
      </c>
      <c r="H269" s="332">
        <v>653</v>
      </c>
      <c r="I269" s="125">
        <v>0</v>
      </c>
      <c r="J269" s="125">
        <v>1772613.16686</v>
      </c>
      <c r="K269" s="125">
        <v>1314429.7112099999</v>
      </c>
      <c r="L269" s="125">
        <v>0</v>
      </c>
      <c r="M269" s="125">
        <v>87890.000000000131</v>
      </c>
      <c r="N269" s="125">
        <v>0</v>
      </c>
      <c r="O269" s="125">
        <v>198084.99999999991</v>
      </c>
      <c r="P269" s="125">
        <v>0</v>
      </c>
      <c r="Q269" s="125">
        <v>0</v>
      </c>
      <c r="R269" s="125">
        <v>0</v>
      </c>
      <c r="S269" s="125">
        <v>0</v>
      </c>
      <c r="T269" s="125">
        <v>0</v>
      </c>
      <c r="U269" s="125">
        <v>0</v>
      </c>
      <c r="V269" s="125">
        <v>67200.000000000015</v>
      </c>
      <c r="W269" s="125">
        <v>35699.999999999956</v>
      </c>
      <c r="X269" s="125">
        <v>0</v>
      </c>
      <c r="Y269" s="125">
        <v>0</v>
      </c>
      <c r="Z269" s="125">
        <v>0</v>
      </c>
      <c r="AA269" s="125">
        <v>0</v>
      </c>
      <c r="AB269" s="125">
        <v>0</v>
      </c>
      <c r="AC269" s="125">
        <v>15299.999999999962</v>
      </c>
      <c r="AD269" s="125">
        <v>0</v>
      </c>
      <c r="AE269" s="125">
        <v>0</v>
      </c>
      <c r="AF269" s="125">
        <v>317765.78973411181</v>
      </c>
      <c r="AG269" s="125">
        <v>0</v>
      </c>
      <c r="AH269" s="125">
        <v>0</v>
      </c>
      <c r="AI269" s="125">
        <v>121300</v>
      </c>
      <c r="AJ269" s="125">
        <v>0</v>
      </c>
      <c r="AK269" s="125">
        <v>0</v>
      </c>
      <c r="AL269" s="125">
        <v>0</v>
      </c>
      <c r="AM269" s="125">
        <v>23347.200000000001</v>
      </c>
      <c r="AN269" s="125">
        <v>0</v>
      </c>
      <c r="AO269" s="125">
        <v>0</v>
      </c>
      <c r="AP269" s="125">
        <v>0</v>
      </c>
      <c r="AQ269" s="125">
        <v>0</v>
      </c>
      <c r="AR269" s="125">
        <v>0</v>
      </c>
      <c r="AS269" s="125">
        <v>0</v>
      </c>
      <c r="AT269" s="125">
        <v>0</v>
      </c>
      <c r="AU269" s="125">
        <v>0</v>
      </c>
      <c r="AV269" s="125">
        <v>3087042.8780699996</v>
      </c>
      <c r="AW269" s="125">
        <v>721940.78973411175</v>
      </c>
      <c r="AX269" s="125">
        <v>144647.20000000001</v>
      </c>
      <c r="AY269" s="125">
        <v>522198.4097341118</v>
      </c>
      <c r="AZ269" s="493">
        <v>3953630.8678041114</v>
      </c>
      <c r="BA269" s="493">
        <v>3930283.6678041113</v>
      </c>
      <c r="BB269" s="493">
        <v>5525</v>
      </c>
      <c r="BC269" s="493">
        <v>3607825</v>
      </c>
      <c r="BD269" s="493">
        <v>0</v>
      </c>
      <c r="BE269" s="493">
        <v>0</v>
      </c>
      <c r="BF269" s="493">
        <v>3953630.8678041114</v>
      </c>
      <c r="BG269" s="125">
        <v>0</v>
      </c>
      <c r="BH269" s="125">
        <v>3953630.8678041114</v>
      </c>
      <c r="BI269" s="493">
        <v>3631172.2</v>
      </c>
      <c r="BJ269" s="493">
        <v>3486525</v>
      </c>
      <c r="BK269" s="125">
        <v>3808983.6678041113</v>
      </c>
      <c r="BL269" s="125">
        <v>5833.0530900522381</v>
      </c>
      <c r="BM269" s="125">
        <v>5656.580838615384</v>
      </c>
      <c r="BN269" s="126">
        <v>3.1197689288225732E-2</v>
      </c>
      <c r="BO269" s="126">
        <v>0</v>
      </c>
      <c r="BP269" s="125">
        <v>0</v>
      </c>
      <c r="BQ269" s="493">
        <v>3953630.8678041114</v>
      </c>
      <c r="BR269" s="493">
        <v>6018.8111298684707</v>
      </c>
      <c r="BS269" s="493" t="s">
        <v>948</v>
      </c>
      <c r="BT269" s="493">
        <v>6054.5648817827132</v>
      </c>
      <c r="BU269" s="126">
        <v>2.984290825169178E-2</v>
      </c>
      <c r="BV269" s="125">
        <v>0</v>
      </c>
      <c r="BW269" s="125">
        <v>3953630.8678041114</v>
      </c>
      <c r="BX269" s="125">
        <v>0</v>
      </c>
      <c r="BY269" s="125">
        <v>3953630.8678041114</v>
      </c>
      <c r="BZ269" s="125">
        <v>23347.200000000001</v>
      </c>
      <c r="CA269" s="125">
        <v>3930283.6678041113</v>
      </c>
      <c r="CB269" s="490">
        <f t="shared" si="14"/>
        <v>0</v>
      </c>
      <c r="CC269" s="490">
        <f t="shared" si="15"/>
        <v>0</v>
      </c>
      <c r="CD269" s="490">
        <f t="shared" si="16"/>
        <v>0</v>
      </c>
      <c r="CE269" s="490">
        <f>IF(ISERROR(VLOOKUP(A269,'20-21 Cfwds'!A:F,3,FALSE)),0,(VLOOKUP(A269,'20-21 Cfwds'!A:F,3,FALSE)))</f>
        <v>0</v>
      </c>
      <c r="CF269" s="490">
        <f>IF(ISERROR(VLOOKUP(A269,'20-21 Cfwds'!A:G,4,FALSE)),0,(VLOOKUP(A269,'20-21 Cfwds'!A:G,4,FALSE)))</f>
        <v>0</v>
      </c>
      <c r="CG269" s="490"/>
      <c r="CH269" s="490"/>
      <c r="CI269" s="531"/>
      <c r="CJ269" s="531"/>
      <c r="CK269" s="531"/>
      <c r="CL269" s="531"/>
      <c r="CM269" s="531"/>
      <c r="CN269" s="531"/>
      <c r="CO269" s="531"/>
      <c r="CP269" s="531"/>
      <c r="CQ269" s="531"/>
      <c r="CR269" s="531"/>
      <c r="CS269" s="531"/>
      <c r="CT269" s="531"/>
      <c r="CU269" s="531"/>
      <c r="CV269" s="531"/>
      <c r="CW269" s="531"/>
      <c r="CX269" s="531"/>
      <c r="CY269" s="531"/>
      <c r="CZ269" s="531"/>
      <c r="DA269" s="531"/>
      <c r="DB269" s="531"/>
      <c r="DC269" s="531"/>
      <c r="DD269" s="531"/>
      <c r="DE269" s="531"/>
      <c r="DF269" s="531"/>
      <c r="DG269" s="531"/>
      <c r="DH269" s="531"/>
      <c r="DI269" s="531"/>
      <c r="DJ269" s="531"/>
      <c r="DK269" s="531"/>
      <c r="DL269" s="531"/>
      <c r="DM269" s="531"/>
      <c r="DN269" s="531"/>
      <c r="DO269" s="531"/>
      <c r="DP269" s="531"/>
      <c r="DQ269" s="531"/>
      <c r="DR269" s="531"/>
      <c r="DS269" s="531"/>
      <c r="DT269" s="531"/>
      <c r="DU269" s="531"/>
      <c r="DV269" s="531"/>
      <c r="DW269" s="531"/>
      <c r="DX269" s="531"/>
      <c r="DY269" s="531"/>
      <c r="DZ269" s="531"/>
      <c r="EA269" s="531"/>
      <c r="EB269" s="531"/>
      <c r="EC269" s="531"/>
      <c r="ED269" s="531"/>
      <c r="EE269" s="531"/>
      <c r="EF269" s="531"/>
      <c r="EG269" s="531"/>
      <c r="EH269" s="531"/>
      <c r="EI269" s="531"/>
      <c r="EJ269" s="531"/>
      <c r="EK269" s="531"/>
      <c r="EL269" s="531"/>
      <c r="EM269" s="531"/>
      <c r="EN269" s="531"/>
      <c r="EO269" s="531"/>
      <c r="EP269" s="531"/>
      <c r="EQ269" s="531"/>
      <c r="ER269" s="531"/>
      <c r="ES269" s="531"/>
      <c r="ET269" s="531"/>
      <c r="EU269" s="531"/>
      <c r="EV269" s="531"/>
      <c r="EW269" s="531"/>
      <c r="EX269" s="531"/>
      <c r="EY269" s="531"/>
      <c r="EZ269" s="531"/>
      <c r="FA269" s="531"/>
    </row>
    <row r="270" spans="1:157" ht="15" customHeight="1">
      <c r="A270" s="486">
        <f>VLOOKUP(D270,'[18]DfE No.'!C:E,3,FALSE)</f>
        <v>991</v>
      </c>
      <c r="B270" s="486" t="str">
        <f>VLOOKUP(D270,'Adjusted Factors 22-23'!C:F,4,FALSE)</f>
        <v>Recoupment Academy</v>
      </c>
      <c r="C270" s="491">
        <v>138250</v>
      </c>
      <c r="D270" s="491">
        <v>9354009</v>
      </c>
      <c r="E270" s="492" t="s">
        <v>1410</v>
      </c>
      <c r="F270" s="332">
        <v>550</v>
      </c>
      <c r="G270" s="332">
        <v>0</v>
      </c>
      <c r="H270" s="332">
        <v>550</v>
      </c>
      <c r="I270" s="125">
        <v>0</v>
      </c>
      <c r="J270" s="125">
        <v>1538664.22098</v>
      </c>
      <c r="K270" s="125">
        <v>1055603.7835200001</v>
      </c>
      <c r="L270" s="125">
        <v>0</v>
      </c>
      <c r="M270" s="125">
        <v>42300.000000000095</v>
      </c>
      <c r="N270" s="125">
        <v>0</v>
      </c>
      <c r="O270" s="125">
        <v>116774.99999999978</v>
      </c>
      <c r="P270" s="125">
        <v>0</v>
      </c>
      <c r="Q270" s="125">
        <v>0</v>
      </c>
      <c r="R270" s="125">
        <v>0</v>
      </c>
      <c r="S270" s="125">
        <v>0</v>
      </c>
      <c r="T270" s="125">
        <v>0</v>
      </c>
      <c r="U270" s="125">
        <v>0</v>
      </c>
      <c r="V270" s="125">
        <v>640.00000000000057</v>
      </c>
      <c r="W270" s="125">
        <v>3399.9999999999895</v>
      </c>
      <c r="X270" s="125">
        <v>3569.9999999999968</v>
      </c>
      <c r="Y270" s="125">
        <v>1300.0000000000011</v>
      </c>
      <c r="Z270" s="125">
        <v>0</v>
      </c>
      <c r="AA270" s="125">
        <v>0</v>
      </c>
      <c r="AB270" s="125">
        <v>0</v>
      </c>
      <c r="AC270" s="125">
        <v>1544.0366972477057</v>
      </c>
      <c r="AD270" s="125">
        <v>0</v>
      </c>
      <c r="AE270" s="125">
        <v>0</v>
      </c>
      <c r="AF270" s="125">
        <v>278715.00956579362</v>
      </c>
      <c r="AG270" s="125">
        <v>0</v>
      </c>
      <c r="AH270" s="125">
        <v>0</v>
      </c>
      <c r="AI270" s="125">
        <v>121300</v>
      </c>
      <c r="AJ270" s="125">
        <v>13333.33333333333</v>
      </c>
      <c r="AK270" s="125">
        <v>0</v>
      </c>
      <c r="AL270" s="125">
        <v>0</v>
      </c>
      <c r="AM270" s="125">
        <v>0</v>
      </c>
      <c r="AN270" s="125">
        <v>0</v>
      </c>
      <c r="AO270" s="125">
        <v>0</v>
      </c>
      <c r="AP270" s="125">
        <v>0</v>
      </c>
      <c r="AQ270" s="125">
        <v>0</v>
      </c>
      <c r="AR270" s="125">
        <v>0</v>
      </c>
      <c r="AS270" s="125">
        <v>0</v>
      </c>
      <c r="AT270" s="125">
        <v>0</v>
      </c>
      <c r="AU270" s="125">
        <v>0</v>
      </c>
      <c r="AV270" s="125">
        <v>2594268.0044999998</v>
      </c>
      <c r="AW270" s="125">
        <v>448244.04626304121</v>
      </c>
      <c r="AX270" s="125">
        <v>134633.33333333334</v>
      </c>
      <c r="AY270" s="125">
        <v>372702.62956579356</v>
      </c>
      <c r="AZ270" s="493">
        <v>3177145.3840963743</v>
      </c>
      <c r="BA270" s="493">
        <v>3177145.3840963743</v>
      </c>
      <c r="BB270" s="493">
        <v>5525</v>
      </c>
      <c r="BC270" s="493">
        <v>3038750</v>
      </c>
      <c r="BD270" s="493">
        <v>0</v>
      </c>
      <c r="BE270" s="493">
        <v>0</v>
      </c>
      <c r="BF270" s="493">
        <v>3177145.3840963743</v>
      </c>
      <c r="BG270" s="125">
        <v>0</v>
      </c>
      <c r="BH270" s="125">
        <v>3177145.3840963743</v>
      </c>
      <c r="BI270" s="493">
        <v>3038750</v>
      </c>
      <c r="BJ270" s="493">
        <v>2904116.6666666665</v>
      </c>
      <c r="BK270" s="125">
        <v>3042512.0507630408</v>
      </c>
      <c r="BL270" s="125">
        <v>5531.8400922964374</v>
      </c>
      <c r="BM270" s="125">
        <v>5338.3666135012918</v>
      </c>
      <c r="BN270" s="126">
        <v>3.6242074177863848E-2</v>
      </c>
      <c r="BO270" s="126">
        <v>0</v>
      </c>
      <c r="BP270" s="125">
        <v>0</v>
      </c>
      <c r="BQ270" s="493">
        <v>3177145.3840963743</v>
      </c>
      <c r="BR270" s="493">
        <v>5776.6279710843164</v>
      </c>
      <c r="BS270" s="493" t="s">
        <v>948</v>
      </c>
      <c r="BT270" s="493">
        <v>5776.6279710843164</v>
      </c>
      <c r="BU270" s="126">
        <v>3.1672629439789768E-2</v>
      </c>
      <c r="BV270" s="125">
        <v>0</v>
      </c>
      <c r="BW270" s="125">
        <v>3177145.3840963743</v>
      </c>
      <c r="BX270" s="125">
        <v>0</v>
      </c>
      <c r="BY270" s="125">
        <v>3177145.3840963743</v>
      </c>
      <c r="BZ270" s="125">
        <v>0</v>
      </c>
      <c r="CA270" s="125">
        <v>3177145.3840963743</v>
      </c>
      <c r="CB270" s="490">
        <f t="shared" si="14"/>
        <v>0</v>
      </c>
      <c r="CC270" s="490">
        <f t="shared" si="15"/>
        <v>0</v>
      </c>
      <c r="CD270" s="490">
        <f t="shared" si="16"/>
        <v>0</v>
      </c>
      <c r="CE270" s="490">
        <f>IF(ISERROR(VLOOKUP(A270,'20-21 Cfwds'!A:F,3,FALSE)),0,(VLOOKUP(A270,'20-21 Cfwds'!A:F,3,FALSE)))</f>
        <v>0</v>
      </c>
      <c r="CF270" s="490">
        <f>IF(ISERROR(VLOOKUP(A270,'20-21 Cfwds'!A:G,4,FALSE)),0,(VLOOKUP(A270,'20-21 Cfwds'!A:G,4,FALSE)))</f>
        <v>0</v>
      </c>
      <c r="CG270" s="490"/>
      <c r="CH270" s="490"/>
      <c r="CI270" s="531"/>
      <c r="CJ270" s="531"/>
      <c r="CK270" s="531"/>
      <c r="CL270" s="531"/>
      <c r="CM270" s="531"/>
      <c r="CN270" s="531"/>
      <c r="CO270" s="531"/>
      <c r="CP270" s="531"/>
      <c r="CQ270" s="531"/>
      <c r="CR270" s="531"/>
      <c r="CS270" s="531"/>
      <c r="CT270" s="531"/>
      <c r="CU270" s="531"/>
      <c r="CV270" s="531"/>
      <c r="CW270" s="531"/>
      <c r="CX270" s="531"/>
      <c r="CY270" s="531"/>
      <c r="CZ270" s="531"/>
      <c r="DA270" s="531"/>
      <c r="DB270" s="531"/>
      <c r="DC270" s="531"/>
      <c r="DD270" s="531"/>
      <c r="DE270" s="531"/>
      <c r="DF270" s="531"/>
      <c r="DG270" s="531"/>
      <c r="DH270" s="531"/>
      <c r="DI270" s="531"/>
      <c r="DJ270" s="531"/>
      <c r="DK270" s="531"/>
      <c r="DL270" s="531"/>
      <c r="DM270" s="531"/>
      <c r="DN270" s="531"/>
      <c r="DO270" s="531"/>
      <c r="DP270" s="531"/>
      <c r="DQ270" s="531"/>
      <c r="DR270" s="531"/>
      <c r="DS270" s="531"/>
      <c r="DT270" s="531"/>
      <c r="DU270" s="531"/>
      <c r="DV270" s="531"/>
      <c r="DW270" s="531"/>
      <c r="DX270" s="531"/>
      <c r="DY270" s="531"/>
      <c r="DZ270" s="531"/>
      <c r="EA270" s="531"/>
      <c r="EB270" s="531"/>
      <c r="EC270" s="531"/>
      <c r="ED270" s="531"/>
      <c r="EE270" s="531"/>
      <c r="EF270" s="531"/>
      <c r="EG270" s="531"/>
      <c r="EH270" s="531"/>
      <c r="EI270" s="531"/>
      <c r="EJ270" s="531"/>
      <c r="EK270" s="531"/>
      <c r="EL270" s="531"/>
      <c r="EM270" s="531"/>
      <c r="EN270" s="531"/>
      <c r="EO270" s="531"/>
      <c r="EP270" s="531"/>
      <c r="EQ270" s="531"/>
      <c r="ER270" s="531"/>
      <c r="ES270" s="531"/>
      <c r="ET270" s="531"/>
      <c r="EU270" s="531"/>
      <c r="EV270" s="531"/>
      <c r="EW270" s="531"/>
      <c r="EX270" s="531"/>
      <c r="EY270" s="531"/>
      <c r="EZ270" s="531"/>
      <c r="FA270" s="531"/>
    </row>
    <row r="271" spans="1:157" ht="15" customHeight="1">
      <c r="A271" s="486">
        <f>VLOOKUP(D271,'[18]DfE No.'!C:E,3,FALSE)</f>
        <v>992</v>
      </c>
      <c r="B271" s="486" t="str">
        <f>VLOOKUP(D271,'Adjusted Factors 22-23'!C:F,4,FALSE)</f>
        <v>Recoupment Academy</v>
      </c>
      <c r="C271" s="491">
        <v>138273</v>
      </c>
      <c r="D271" s="491">
        <v>9354010</v>
      </c>
      <c r="E271" s="492" t="s">
        <v>1271</v>
      </c>
      <c r="F271" s="332">
        <v>278</v>
      </c>
      <c r="G271" s="332">
        <v>0</v>
      </c>
      <c r="H271" s="332">
        <v>278</v>
      </c>
      <c r="I271" s="125">
        <v>0</v>
      </c>
      <c r="J271" s="125">
        <v>764833.09230000002</v>
      </c>
      <c r="K271" s="125">
        <v>548101.96451999992</v>
      </c>
      <c r="L271" s="125">
        <v>0</v>
      </c>
      <c r="M271" s="125">
        <v>33840.000000000044</v>
      </c>
      <c r="N271" s="125">
        <v>0</v>
      </c>
      <c r="O271" s="125">
        <v>80444.999999999898</v>
      </c>
      <c r="P271" s="125">
        <v>0</v>
      </c>
      <c r="Q271" s="125">
        <v>0</v>
      </c>
      <c r="R271" s="125">
        <v>0</v>
      </c>
      <c r="S271" s="125">
        <v>0</v>
      </c>
      <c r="T271" s="125">
        <v>0</v>
      </c>
      <c r="U271" s="125">
        <v>0</v>
      </c>
      <c r="V271" s="125">
        <v>24320.000000000022</v>
      </c>
      <c r="W271" s="125">
        <v>12749.999999999976</v>
      </c>
      <c r="X271" s="125">
        <v>0</v>
      </c>
      <c r="Y271" s="125">
        <v>649.99999999999943</v>
      </c>
      <c r="Z271" s="125">
        <v>0</v>
      </c>
      <c r="AA271" s="125">
        <v>0</v>
      </c>
      <c r="AB271" s="125">
        <v>0</v>
      </c>
      <c r="AC271" s="125">
        <v>1529.9999999999986</v>
      </c>
      <c r="AD271" s="125">
        <v>0</v>
      </c>
      <c r="AE271" s="125">
        <v>0</v>
      </c>
      <c r="AF271" s="125">
        <v>127366.32021109524</v>
      </c>
      <c r="AG271" s="125">
        <v>0</v>
      </c>
      <c r="AH271" s="125">
        <v>5846.4303249097311</v>
      </c>
      <c r="AI271" s="125">
        <v>121300</v>
      </c>
      <c r="AJ271" s="125">
        <v>80000</v>
      </c>
      <c r="AK271" s="125">
        <v>0</v>
      </c>
      <c r="AL271" s="125">
        <v>0</v>
      </c>
      <c r="AM271" s="125">
        <v>15974.4</v>
      </c>
      <c r="AN271" s="125">
        <v>0</v>
      </c>
      <c r="AO271" s="125">
        <v>0</v>
      </c>
      <c r="AP271" s="125">
        <v>0</v>
      </c>
      <c r="AQ271" s="125">
        <v>0</v>
      </c>
      <c r="AR271" s="125">
        <v>0</v>
      </c>
      <c r="AS271" s="125">
        <v>0</v>
      </c>
      <c r="AT271" s="125">
        <v>0</v>
      </c>
      <c r="AU271" s="125">
        <v>0</v>
      </c>
      <c r="AV271" s="125">
        <v>1312935.0568200001</v>
      </c>
      <c r="AW271" s="125">
        <v>286747.7505360049</v>
      </c>
      <c r="AX271" s="125">
        <v>217274.4</v>
      </c>
      <c r="AY271" s="125">
        <v>213363.94021109521</v>
      </c>
      <c r="AZ271" s="493">
        <v>1816957.207356005</v>
      </c>
      <c r="BA271" s="493">
        <v>1800982.8073560051</v>
      </c>
      <c r="BB271" s="493">
        <v>5525</v>
      </c>
      <c r="BC271" s="493">
        <v>1535950</v>
      </c>
      <c r="BD271" s="493">
        <v>0</v>
      </c>
      <c r="BE271" s="493">
        <v>0</v>
      </c>
      <c r="BF271" s="493">
        <v>1816957.207356005</v>
      </c>
      <c r="BG271" s="125">
        <v>0</v>
      </c>
      <c r="BH271" s="125">
        <v>1816957.207356005</v>
      </c>
      <c r="BI271" s="493">
        <v>1551924.4</v>
      </c>
      <c r="BJ271" s="493">
        <v>1334650</v>
      </c>
      <c r="BK271" s="125">
        <v>1599682.8073560051</v>
      </c>
      <c r="BL271" s="125">
        <v>5754.2547027194423</v>
      </c>
      <c r="BM271" s="125">
        <v>5407.0520873737378</v>
      </c>
      <c r="BN271" s="126">
        <v>6.4212922260629551E-2</v>
      </c>
      <c r="BO271" s="126">
        <v>0</v>
      </c>
      <c r="BP271" s="125">
        <v>0</v>
      </c>
      <c r="BQ271" s="493">
        <v>1816957.207356005</v>
      </c>
      <c r="BR271" s="493">
        <v>6478.3554221439035</v>
      </c>
      <c r="BS271" s="493" t="s">
        <v>948</v>
      </c>
      <c r="BT271" s="493">
        <v>6535.8172926474999</v>
      </c>
      <c r="BU271" s="126">
        <v>9.7400819556749507E-2</v>
      </c>
      <c r="BV271" s="125">
        <v>0</v>
      </c>
      <c r="BW271" s="125">
        <v>1816957.207356005</v>
      </c>
      <c r="BX271" s="125">
        <v>0</v>
      </c>
      <c r="BY271" s="125">
        <v>1816957.207356005</v>
      </c>
      <c r="BZ271" s="125">
        <v>15974.4</v>
      </c>
      <c r="CA271" s="125">
        <v>1800982.8073560051</v>
      </c>
      <c r="CB271" s="490">
        <f t="shared" si="14"/>
        <v>0</v>
      </c>
      <c r="CC271" s="490">
        <f t="shared" si="15"/>
        <v>0</v>
      </c>
      <c r="CD271" s="490">
        <f t="shared" si="16"/>
        <v>0</v>
      </c>
      <c r="CE271" s="490">
        <f>IF(ISERROR(VLOOKUP(A271,'20-21 Cfwds'!A:F,3,FALSE)),0,(VLOOKUP(A271,'20-21 Cfwds'!A:F,3,FALSE)))</f>
        <v>0</v>
      </c>
      <c r="CF271" s="490">
        <f>IF(ISERROR(VLOOKUP(A271,'20-21 Cfwds'!A:G,4,FALSE)),0,(VLOOKUP(A271,'20-21 Cfwds'!A:G,4,FALSE)))</f>
        <v>0</v>
      </c>
      <c r="CG271" s="490"/>
      <c r="CH271" s="490"/>
      <c r="CI271" s="531"/>
      <c r="CJ271" s="531"/>
      <c r="CK271" s="531"/>
      <c r="CL271" s="531"/>
      <c r="CM271" s="531"/>
      <c r="CN271" s="531"/>
      <c r="CO271" s="531"/>
      <c r="CP271" s="531"/>
      <c r="CQ271" s="531"/>
      <c r="CR271" s="531"/>
      <c r="CS271" s="531"/>
      <c r="CT271" s="531"/>
      <c r="CU271" s="531"/>
      <c r="CV271" s="531"/>
      <c r="CW271" s="531"/>
      <c r="CX271" s="531"/>
      <c r="CY271" s="531"/>
      <c r="CZ271" s="531"/>
      <c r="DA271" s="531"/>
      <c r="DB271" s="531"/>
      <c r="DC271" s="531"/>
      <c r="DD271" s="531"/>
      <c r="DE271" s="531"/>
      <c r="DF271" s="531"/>
      <c r="DG271" s="531"/>
      <c r="DH271" s="531"/>
      <c r="DI271" s="531"/>
      <c r="DJ271" s="531"/>
      <c r="DK271" s="531"/>
      <c r="DL271" s="531"/>
      <c r="DM271" s="531"/>
      <c r="DN271" s="531"/>
      <c r="DO271" s="531"/>
      <c r="DP271" s="531"/>
      <c r="DQ271" s="531"/>
      <c r="DR271" s="531"/>
      <c r="DS271" s="531"/>
      <c r="DT271" s="531"/>
      <c r="DU271" s="531"/>
      <c r="DV271" s="531"/>
      <c r="DW271" s="531"/>
      <c r="DX271" s="531"/>
      <c r="DY271" s="531"/>
      <c r="DZ271" s="531"/>
      <c r="EA271" s="531"/>
      <c r="EB271" s="531"/>
      <c r="EC271" s="531"/>
      <c r="ED271" s="531"/>
      <c r="EE271" s="531"/>
      <c r="EF271" s="531"/>
      <c r="EG271" s="531"/>
      <c r="EH271" s="531"/>
      <c r="EI271" s="531"/>
      <c r="EJ271" s="531"/>
      <c r="EK271" s="531"/>
      <c r="EL271" s="531"/>
      <c r="EM271" s="531"/>
      <c r="EN271" s="531"/>
      <c r="EO271" s="531"/>
      <c r="EP271" s="531"/>
      <c r="EQ271" s="531"/>
      <c r="ER271" s="531"/>
      <c r="ES271" s="531"/>
      <c r="ET271" s="531"/>
      <c r="EU271" s="531"/>
      <c r="EV271" s="531"/>
      <c r="EW271" s="531"/>
      <c r="EX271" s="531"/>
      <c r="EY271" s="531"/>
      <c r="EZ271" s="531"/>
      <c r="FA271" s="531"/>
    </row>
    <row r="272" spans="1:157" ht="15" customHeight="1">
      <c r="A272" s="486">
        <f>VLOOKUP(D272,'[18]DfE No.'!C:E,3,FALSE)</f>
        <v>993</v>
      </c>
      <c r="B272" s="486" t="str">
        <f>VLOOKUP(D272,'Adjusted Factors 22-23'!C:F,4,FALSE)</f>
        <v>Recoupment Academy</v>
      </c>
      <c r="C272" s="491">
        <v>138274</v>
      </c>
      <c r="D272" s="491">
        <v>9354016</v>
      </c>
      <c r="E272" s="492" t="s">
        <v>1272</v>
      </c>
      <c r="F272" s="332">
        <v>272</v>
      </c>
      <c r="G272" s="332">
        <v>0</v>
      </c>
      <c r="H272" s="332">
        <v>272</v>
      </c>
      <c r="I272" s="125">
        <v>0</v>
      </c>
      <c r="J272" s="125">
        <v>845815.41972000001</v>
      </c>
      <c r="K272" s="125">
        <v>426301.52795999998</v>
      </c>
      <c r="L272" s="125">
        <v>0</v>
      </c>
      <c r="M272" s="125">
        <v>48880.000000000051</v>
      </c>
      <c r="N272" s="125">
        <v>0</v>
      </c>
      <c r="O272" s="125">
        <v>111585</v>
      </c>
      <c r="P272" s="125">
        <v>0</v>
      </c>
      <c r="Q272" s="125">
        <v>0</v>
      </c>
      <c r="R272" s="125">
        <v>0</v>
      </c>
      <c r="S272" s="125">
        <v>0</v>
      </c>
      <c r="T272" s="125">
        <v>0</v>
      </c>
      <c r="U272" s="125">
        <v>0</v>
      </c>
      <c r="V272" s="125">
        <v>8671.8819188191883</v>
      </c>
      <c r="W272" s="125">
        <v>9811.0701107011082</v>
      </c>
      <c r="X272" s="125">
        <v>20304.649446494448</v>
      </c>
      <c r="Y272" s="125">
        <v>25443.54243542433</v>
      </c>
      <c r="Z272" s="125">
        <v>3512.9151291512881</v>
      </c>
      <c r="AA272" s="125">
        <v>7146.2730627306209</v>
      </c>
      <c r="AB272" s="125">
        <v>0</v>
      </c>
      <c r="AC272" s="125">
        <v>1529.9999999999984</v>
      </c>
      <c r="AD272" s="125">
        <v>0</v>
      </c>
      <c r="AE272" s="125">
        <v>0</v>
      </c>
      <c r="AF272" s="125">
        <v>144295.26827104966</v>
      </c>
      <c r="AG272" s="125">
        <v>0</v>
      </c>
      <c r="AH272" s="125">
        <v>20854.399999999849</v>
      </c>
      <c r="AI272" s="125">
        <v>121300</v>
      </c>
      <c r="AJ272" s="125">
        <v>0</v>
      </c>
      <c r="AK272" s="125">
        <v>0</v>
      </c>
      <c r="AL272" s="125">
        <v>0</v>
      </c>
      <c r="AM272" s="125">
        <v>9164.7999999999993</v>
      </c>
      <c r="AN272" s="125">
        <v>0</v>
      </c>
      <c r="AO272" s="125">
        <v>0</v>
      </c>
      <c r="AP272" s="125">
        <v>0</v>
      </c>
      <c r="AQ272" s="125">
        <v>0</v>
      </c>
      <c r="AR272" s="125">
        <v>0</v>
      </c>
      <c r="AS272" s="125">
        <v>0</v>
      </c>
      <c r="AT272" s="125">
        <v>0</v>
      </c>
      <c r="AU272" s="125">
        <v>0</v>
      </c>
      <c r="AV272" s="125">
        <v>1272116.94768</v>
      </c>
      <c r="AW272" s="125">
        <v>402035.00037437055</v>
      </c>
      <c r="AX272" s="125">
        <v>130464.8</v>
      </c>
      <c r="AY272" s="125">
        <v>271968.05432271014</v>
      </c>
      <c r="AZ272" s="493">
        <v>1804616.7480543705</v>
      </c>
      <c r="BA272" s="493">
        <v>1795451.9480543705</v>
      </c>
      <c r="BB272" s="493">
        <v>5525</v>
      </c>
      <c r="BC272" s="493">
        <v>1502800</v>
      </c>
      <c r="BD272" s="493">
        <v>0</v>
      </c>
      <c r="BE272" s="493">
        <v>0</v>
      </c>
      <c r="BF272" s="493">
        <v>1804616.7480543705</v>
      </c>
      <c r="BG272" s="125">
        <v>0</v>
      </c>
      <c r="BH272" s="125">
        <v>1804616.7480543705</v>
      </c>
      <c r="BI272" s="493">
        <v>1511964.8</v>
      </c>
      <c r="BJ272" s="493">
        <v>1381500</v>
      </c>
      <c r="BK272" s="125">
        <v>1674151.9480543705</v>
      </c>
      <c r="BL272" s="125">
        <v>6154.9703972587149</v>
      </c>
      <c r="BM272" s="125">
        <v>6007.0730458620683</v>
      </c>
      <c r="BN272" s="126">
        <v>2.4620534870726223E-2</v>
      </c>
      <c r="BO272" s="126">
        <v>0</v>
      </c>
      <c r="BP272" s="125">
        <v>0</v>
      </c>
      <c r="BQ272" s="493">
        <v>1804616.7480543705</v>
      </c>
      <c r="BR272" s="493">
        <v>6600.9262796116564</v>
      </c>
      <c r="BS272" s="493" t="s">
        <v>948</v>
      </c>
      <c r="BT272" s="493">
        <v>6634.6203972587155</v>
      </c>
      <c r="BU272" s="126">
        <v>2.7515883637065253E-2</v>
      </c>
      <c r="BV272" s="125">
        <v>0</v>
      </c>
      <c r="BW272" s="125">
        <v>1804616.7480543705</v>
      </c>
      <c r="BX272" s="125">
        <v>0</v>
      </c>
      <c r="BY272" s="125">
        <v>1804616.7480543705</v>
      </c>
      <c r="BZ272" s="125">
        <v>9164.7999999999993</v>
      </c>
      <c r="CA272" s="125">
        <v>1795451.9480543705</v>
      </c>
      <c r="CB272" s="490">
        <f t="shared" si="14"/>
        <v>0</v>
      </c>
      <c r="CC272" s="490">
        <f t="shared" si="15"/>
        <v>0</v>
      </c>
      <c r="CD272" s="490">
        <f t="shared" si="16"/>
        <v>0</v>
      </c>
      <c r="CE272" s="490">
        <f>IF(ISERROR(VLOOKUP(A272,'20-21 Cfwds'!A:F,3,FALSE)),0,(VLOOKUP(A272,'20-21 Cfwds'!A:F,3,FALSE)))</f>
        <v>0</v>
      </c>
      <c r="CF272" s="490">
        <f>IF(ISERROR(VLOOKUP(A272,'20-21 Cfwds'!A:G,4,FALSE)),0,(VLOOKUP(A272,'20-21 Cfwds'!A:G,4,FALSE)))</f>
        <v>0</v>
      </c>
      <c r="CG272" s="490"/>
      <c r="CH272" s="490"/>
      <c r="CI272" s="531"/>
      <c r="CJ272" s="531"/>
      <c r="CK272" s="531"/>
      <c r="CL272" s="531"/>
      <c r="CM272" s="531"/>
      <c r="CN272" s="531"/>
      <c r="CO272" s="531"/>
      <c r="CP272" s="531"/>
      <c r="CQ272" s="531"/>
      <c r="CR272" s="531"/>
      <c r="CS272" s="531"/>
      <c r="CT272" s="531"/>
      <c r="CU272" s="531"/>
      <c r="CV272" s="531"/>
      <c r="CW272" s="531"/>
      <c r="CX272" s="531"/>
      <c r="CY272" s="531"/>
      <c r="CZ272" s="531"/>
      <c r="DA272" s="531"/>
      <c r="DB272" s="531"/>
      <c r="DC272" s="531"/>
      <c r="DD272" s="531"/>
      <c r="DE272" s="531"/>
      <c r="DF272" s="531"/>
      <c r="DG272" s="531"/>
      <c r="DH272" s="531"/>
      <c r="DI272" s="531"/>
      <c r="DJ272" s="531"/>
      <c r="DK272" s="531"/>
      <c r="DL272" s="531"/>
      <c r="DM272" s="531"/>
      <c r="DN272" s="531"/>
      <c r="DO272" s="531"/>
      <c r="DP272" s="531"/>
      <c r="DQ272" s="531"/>
      <c r="DR272" s="531"/>
      <c r="DS272" s="531"/>
      <c r="DT272" s="531"/>
      <c r="DU272" s="531"/>
      <c r="DV272" s="531"/>
      <c r="DW272" s="531"/>
      <c r="DX272" s="531"/>
      <c r="DY272" s="531"/>
      <c r="DZ272" s="531"/>
      <c r="EA272" s="531"/>
      <c r="EB272" s="531"/>
      <c r="EC272" s="531"/>
      <c r="ED272" s="531"/>
      <c r="EE272" s="531"/>
      <c r="EF272" s="531"/>
      <c r="EG272" s="531"/>
      <c r="EH272" s="531"/>
      <c r="EI272" s="531"/>
      <c r="EJ272" s="531"/>
      <c r="EK272" s="531"/>
      <c r="EL272" s="531"/>
      <c r="EM272" s="531"/>
      <c r="EN272" s="531"/>
      <c r="EO272" s="531"/>
      <c r="EP272" s="531"/>
      <c r="EQ272" s="531"/>
      <c r="ER272" s="531"/>
      <c r="ES272" s="531"/>
      <c r="ET272" s="531"/>
      <c r="EU272" s="531"/>
      <c r="EV272" s="531"/>
      <c r="EW272" s="531"/>
      <c r="EX272" s="531"/>
      <c r="EY272" s="531"/>
      <c r="EZ272" s="531"/>
      <c r="FA272" s="531"/>
    </row>
    <row r="273" spans="1:157" ht="15" customHeight="1">
      <c r="A273" s="486">
        <f>VLOOKUP(D273,'[18]DfE No.'!C:E,3,FALSE)</f>
        <v>361</v>
      </c>
      <c r="B273" s="486" t="str">
        <f>VLOOKUP(D273,'Adjusted Factors 22-23'!C:F,4,FALSE)</f>
        <v>Recoupment Academy</v>
      </c>
      <c r="C273" s="491">
        <v>136918</v>
      </c>
      <c r="D273" s="491">
        <v>9354017</v>
      </c>
      <c r="E273" s="492" t="s">
        <v>315</v>
      </c>
      <c r="F273" s="332">
        <v>758</v>
      </c>
      <c r="G273" s="332">
        <v>0</v>
      </c>
      <c r="H273" s="332">
        <v>758</v>
      </c>
      <c r="I273" s="125">
        <v>0</v>
      </c>
      <c r="J273" s="125">
        <v>2128035.6038699998</v>
      </c>
      <c r="K273" s="125">
        <v>1446380.1841499999</v>
      </c>
      <c r="L273" s="125">
        <v>0</v>
      </c>
      <c r="M273" s="125">
        <v>54049.999999999854</v>
      </c>
      <c r="N273" s="125">
        <v>0</v>
      </c>
      <c r="O273" s="125">
        <v>124560.00000000028</v>
      </c>
      <c r="P273" s="125">
        <v>0</v>
      </c>
      <c r="Q273" s="125">
        <v>0</v>
      </c>
      <c r="R273" s="125">
        <v>0</v>
      </c>
      <c r="S273" s="125">
        <v>0</v>
      </c>
      <c r="T273" s="125">
        <v>0</v>
      </c>
      <c r="U273" s="125">
        <v>0</v>
      </c>
      <c r="V273" s="125">
        <v>36799.999999999898</v>
      </c>
      <c r="W273" s="125">
        <v>425.00000000000114</v>
      </c>
      <c r="X273" s="125">
        <v>1785</v>
      </c>
      <c r="Y273" s="125">
        <v>1950</v>
      </c>
      <c r="Z273" s="125">
        <v>0</v>
      </c>
      <c r="AA273" s="125">
        <v>0</v>
      </c>
      <c r="AB273" s="125">
        <v>0</v>
      </c>
      <c r="AC273" s="125">
        <v>3059.9999999999964</v>
      </c>
      <c r="AD273" s="125">
        <v>0</v>
      </c>
      <c r="AE273" s="125">
        <v>0</v>
      </c>
      <c r="AF273" s="125">
        <v>294889.26140771079</v>
      </c>
      <c r="AG273" s="125">
        <v>0</v>
      </c>
      <c r="AH273" s="125">
        <v>0</v>
      </c>
      <c r="AI273" s="125">
        <v>121300</v>
      </c>
      <c r="AJ273" s="125">
        <v>0</v>
      </c>
      <c r="AK273" s="125">
        <v>0</v>
      </c>
      <c r="AL273" s="125">
        <v>0</v>
      </c>
      <c r="AM273" s="125">
        <v>21606.400000000001</v>
      </c>
      <c r="AN273" s="125">
        <v>0</v>
      </c>
      <c r="AO273" s="125">
        <v>0</v>
      </c>
      <c r="AP273" s="125">
        <v>0</v>
      </c>
      <c r="AQ273" s="125">
        <v>0</v>
      </c>
      <c r="AR273" s="125">
        <v>0</v>
      </c>
      <c r="AS273" s="125">
        <v>0</v>
      </c>
      <c r="AT273" s="125">
        <v>0</v>
      </c>
      <c r="AU273" s="125">
        <v>0</v>
      </c>
      <c r="AV273" s="125">
        <v>3574415.7880199999</v>
      </c>
      <c r="AW273" s="125">
        <v>517519.26140771079</v>
      </c>
      <c r="AX273" s="125">
        <v>142906.4</v>
      </c>
      <c r="AY273" s="125">
        <v>414669.38140771078</v>
      </c>
      <c r="AZ273" s="493">
        <v>4234841.4494277108</v>
      </c>
      <c r="BA273" s="493">
        <v>4213235.0494277105</v>
      </c>
      <c r="BB273" s="493">
        <v>5525</v>
      </c>
      <c r="BC273" s="493">
        <v>4187950</v>
      </c>
      <c r="BD273" s="493">
        <v>0</v>
      </c>
      <c r="BE273" s="493">
        <v>0</v>
      </c>
      <c r="BF273" s="493">
        <v>4234841.4494277108</v>
      </c>
      <c r="BG273" s="125">
        <v>0</v>
      </c>
      <c r="BH273" s="125">
        <v>4234841.4494277108</v>
      </c>
      <c r="BI273" s="493">
        <v>4209556.4000000004</v>
      </c>
      <c r="BJ273" s="493">
        <v>4066650.0000000005</v>
      </c>
      <c r="BK273" s="125">
        <v>4091935.0494277109</v>
      </c>
      <c r="BL273" s="125">
        <v>5398.331199772706</v>
      </c>
      <c r="BM273" s="125">
        <v>5252.3994638069707</v>
      </c>
      <c r="BN273" s="126">
        <v>2.7783822797811924E-2</v>
      </c>
      <c r="BO273" s="126">
        <v>0</v>
      </c>
      <c r="BP273" s="125">
        <v>0</v>
      </c>
      <c r="BQ273" s="493">
        <v>4234841.4494277108</v>
      </c>
      <c r="BR273" s="493">
        <v>5558.3575849969793</v>
      </c>
      <c r="BS273" s="493" t="s">
        <v>948</v>
      </c>
      <c r="BT273" s="493">
        <v>5586.8620704851064</v>
      </c>
      <c r="BU273" s="126">
        <v>2.6249088712353208E-2</v>
      </c>
      <c r="BV273" s="125">
        <v>0</v>
      </c>
      <c r="BW273" s="125">
        <v>4234841.4494277108</v>
      </c>
      <c r="BX273" s="125">
        <v>0</v>
      </c>
      <c r="BY273" s="125">
        <v>4234841.4494277108</v>
      </c>
      <c r="BZ273" s="125">
        <v>21606.400000000001</v>
      </c>
      <c r="CA273" s="125">
        <v>4213235.0494277105</v>
      </c>
      <c r="CB273" s="490">
        <f t="shared" si="14"/>
        <v>0</v>
      </c>
      <c r="CC273" s="490">
        <f t="shared" si="15"/>
        <v>0</v>
      </c>
      <c r="CD273" s="490">
        <f t="shared" si="16"/>
        <v>0</v>
      </c>
      <c r="CE273" s="490">
        <f>IF(ISERROR(VLOOKUP(A273,'20-21 Cfwds'!A:F,3,FALSE)),0,(VLOOKUP(A273,'20-21 Cfwds'!A:F,3,FALSE)))</f>
        <v>0</v>
      </c>
      <c r="CF273" s="490">
        <f>IF(ISERROR(VLOOKUP(A273,'20-21 Cfwds'!A:G,4,FALSE)),0,(VLOOKUP(A273,'20-21 Cfwds'!A:G,4,FALSE)))</f>
        <v>0</v>
      </c>
      <c r="CG273" s="490"/>
      <c r="CH273" s="490"/>
      <c r="CI273" s="531"/>
      <c r="CJ273" s="531"/>
      <c r="CK273" s="531"/>
      <c r="CL273" s="531"/>
      <c r="CM273" s="531"/>
      <c r="CN273" s="531"/>
      <c r="CO273" s="531"/>
      <c r="CP273" s="531"/>
      <c r="CQ273" s="531"/>
      <c r="CR273" s="531"/>
      <c r="CS273" s="531"/>
      <c r="CT273" s="531"/>
      <c r="CU273" s="531"/>
      <c r="CV273" s="531"/>
      <c r="CW273" s="531"/>
      <c r="CX273" s="531"/>
      <c r="CY273" s="531"/>
      <c r="CZ273" s="531"/>
      <c r="DA273" s="531"/>
      <c r="DB273" s="531"/>
      <c r="DC273" s="531"/>
      <c r="DD273" s="531"/>
      <c r="DE273" s="531"/>
      <c r="DF273" s="531"/>
      <c r="DG273" s="531"/>
      <c r="DH273" s="531"/>
      <c r="DI273" s="531"/>
      <c r="DJ273" s="531"/>
      <c r="DK273" s="531"/>
      <c r="DL273" s="531"/>
      <c r="DM273" s="531"/>
      <c r="DN273" s="531"/>
      <c r="DO273" s="531"/>
      <c r="DP273" s="531"/>
      <c r="DQ273" s="531"/>
      <c r="DR273" s="531"/>
      <c r="DS273" s="531"/>
      <c r="DT273" s="531"/>
      <c r="DU273" s="531"/>
      <c r="DV273" s="531"/>
      <c r="DW273" s="531"/>
      <c r="DX273" s="531"/>
      <c r="DY273" s="531"/>
      <c r="DZ273" s="531"/>
      <c r="EA273" s="531"/>
      <c r="EB273" s="531"/>
      <c r="EC273" s="531"/>
      <c r="ED273" s="531"/>
      <c r="EE273" s="531"/>
      <c r="EF273" s="531"/>
      <c r="EG273" s="531"/>
      <c r="EH273" s="531"/>
      <c r="EI273" s="531"/>
      <c r="EJ273" s="531"/>
      <c r="EK273" s="531"/>
      <c r="EL273" s="531"/>
      <c r="EM273" s="531"/>
      <c r="EN273" s="531"/>
      <c r="EO273" s="531"/>
      <c r="EP273" s="531"/>
      <c r="EQ273" s="531"/>
      <c r="ER273" s="531"/>
      <c r="ES273" s="531"/>
      <c r="ET273" s="531"/>
      <c r="EU273" s="531"/>
      <c r="EV273" s="531"/>
      <c r="EW273" s="531"/>
      <c r="EX273" s="531"/>
      <c r="EY273" s="531"/>
      <c r="EZ273" s="531"/>
      <c r="FA273" s="531"/>
    </row>
    <row r="274" spans="1:157" ht="15" customHeight="1">
      <c r="A274" s="486">
        <f>VLOOKUP(D274,'[18]DfE No.'!C:E,3,FALSE)</f>
        <v>555</v>
      </c>
      <c r="B274" s="486" t="str">
        <f>VLOOKUP(D274,'Adjusted Factors 22-23'!C:F,4,FALSE)</f>
        <v>Recoupment Academy</v>
      </c>
      <c r="C274" s="491">
        <v>141639</v>
      </c>
      <c r="D274" s="491">
        <v>9354019</v>
      </c>
      <c r="E274" s="492" t="s">
        <v>422</v>
      </c>
      <c r="F274" s="332">
        <v>1381</v>
      </c>
      <c r="G274" s="332">
        <v>0</v>
      </c>
      <c r="H274" s="332">
        <v>1381</v>
      </c>
      <c r="I274" s="125">
        <v>0</v>
      </c>
      <c r="J274" s="125">
        <v>3738684.11589</v>
      </c>
      <c r="K274" s="125">
        <v>2791260.0044999998</v>
      </c>
      <c r="L274" s="125">
        <v>0</v>
      </c>
      <c r="M274" s="125">
        <v>101990.00000000012</v>
      </c>
      <c r="N274" s="125">
        <v>0</v>
      </c>
      <c r="O274" s="125">
        <v>230954.99999999942</v>
      </c>
      <c r="P274" s="125">
        <v>0</v>
      </c>
      <c r="Q274" s="125">
        <v>0</v>
      </c>
      <c r="R274" s="125">
        <v>0</v>
      </c>
      <c r="S274" s="125">
        <v>0</v>
      </c>
      <c r="T274" s="125">
        <v>0</v>
      </c>
      <c r="U274" s="125">
        <v>0</v>
      </c>
      <c r="V274" s="125">
        <v>57279.999999999847</v>
      </c>
      <c r="W274" s="125">
        <v>44625.000000000015</v>
      </c>
      <c r="X274" s="125">
        <v>594.99999999999989</v>
      </c>
      <c r="Y274" s="125">
        <v>0</v>
      </c>
      <c r="Z274" s="125">
        <v>0</v>
      </c>
      <c r="AA274" s="125">
        <v>0</v>
      </c>
      <c r="AB274" s="125">
        <v>0</v>
      </c>
      <c r="AC274" s="125">
        <v>4593.3260869565202</v>
      </c>
      <c r="AD274" s="125">
        <v>0</v>
      </c>
      <c r="AE274" s="125">
        <v>0</v>
      </c>
      <c r="AF274" s="125">
        <v>511429.62262224907</v>
      </c>
      <c r="AG274" s="125">
        <v>0</v>
      </c>
      <c r="AH274" s="125">
        <v>0</v>
      </c>
      <c r="AI274" s="125">
        <v>121300</v>
      </c>
      <c r="AJ274" s="125">
        <v>0</v>
      </c>
      <c r="AK274" s="125">
        <v>0</v>
      </c>
      <c r="AL274" s="125">
        <v>50000</v>
      </c>
      <c r="AM274" s="125">
        <v>61952</v>
      </c>
      <c r="AN274" s="125">
        <v>0</v>
      </c>
      <c r="AO274" s="125">
        <v>0</v>
      </c>
      <c r="AP274" s="125">
        <v>0</v>
      </c>
      <c r="AQ274" s="125">
        <v>0</v>
      </c>
      <c r="AR274" s="125">
        <v>0</v>
      </c>
      <c r="AS274" s="125">
        <v>0</v>
      </c>
      <c r="AT274" s="125">
        <v>0</v>
      </c>
      <c r="AU274" s="125">
        <v>0</v>
      </c>
      <c r="AV274" s="125">
        <v>6529944.1203899998</v>
      </c>
      <c r="AW274" s="125">
        <v>951467.94870920503</v>
      </c>
      <c r="AX274" s="125">
        <v>233252</v>
      </c>
      <c r="AY274" s="125">
        <v>739147.24262224871</v>
      </c>
      <c r="AZ274" s="493">
        <v>7714664.0690992046</v>
      </c>
      <c r="BA274" s="493">
        <v>7602712.0690992046</v>
      </c>
      <c r="BB274" s="493">
        <v>5525</v>
      </c>
      <c r="BC274" s="493">
        <v>7630025</v>
      </c>
      <c r="BD274" s="493">
        <v>0</v>
      </c>
      <c r="BE274" s="493">
        <v>27312.930900795385</v>
      </c>
      <c r="BF274" s="493">
        <v>7741977</v>
      </c>
      <c r="BG274" s="125">
        <v>0</v>
      </c>
      <c r="BH274" s="125">
        <v>7741976.9999999991</v>
      </c>
      <c r="BI274" s="493">
        <v>7741977</v>
      </c>
      <c r="BJ274" s="493">
        <v>7558725</v>
      </c>
      <c r="BK274" s="125">
        <v>7558725</v>
      </c>
      <c r="BL274" s="125">
        <v>5473.3707458363506</v>
      </c>
      <c r="BM274" s="125">
        <v>5363.9985693848357</v>
      </c>
      <c r="BN274" s="126">
        <v>2.0390045790794849E-2</v>
      </c>
      <c r="BO274" s="126">
        <v>0</v>
      </c>
      <c r="BP274" s="125">
        <v>0</v>
      </c>
      <c r="BQ274" s="493">
        <v>7741977</v>
      </c>
      <c r="BR274" s="493">
        <v>5525</v>
      </c>
      <c r="BS274" s="493" t="s">
        <v>948</v>
      </c>
      <c r="BT274" s="493">
        <v>5606.065894279508</v>
      </c>
      <c r="BU274" s="126">
        <v>2.0197299678754277E-2</v>
      </c>
      <c r="BV274" s="125">
        <v>0</v>
      </c>
      <c r="BW274" s="125">
        <v>7741977</v>
      </c>
      <c r="BX274" s="125">
        <v>0</v>
      </c>
      <c r="BY274" s="125">
        <v>7741977</v>
      </c>
      <c r="BZ274" s="125">
        <v>61952</v>
      </c>
      <c r="CA274" s="125">
        <v>7680025</v>
      </c>
      <c r="CB274" s="490">
        <f t="shared" si="14"/>
        <v>0</v>
      </c>
      <c r="CC274" s="490">
        <f t="shared" si="15"/>
        <v>0</v>
      </c>
      <c r="CD274" s="490">
        <f t="shared" si="16"/>
        <v>27312.930900795385</v>
      </c>
      <c r="CE274" s="490">
        <f>IF(ISERROR(VLOOKUP(A274,'20-21 Cfwds'!A:F,3,FALSE)),0,(VLOOKUP(A274,'20-21 Cfwds'!A:F,3,FALSE)))</f>
        <v>0</v>
      </c>
      <c r="CF274" s="490">
        <f>IF(ISERROR(VLOOKUP(A274,'20-21 Cfwds'!A:G,4,FALSE)),0,(VLOOKUP(A274,'20-21 Cfwds'!A:G,4,FALSE)))</f>
        <v>0</v>
      </c>
      <c r="CG274" s="490"/>
      <c r="CH274" s="490"/>
      <c r="CI274" s="531"/>
      <c r="CJ274" s="531"/>
      <c r="CK274" s="531"/>
      <c r="CL274" s="531"/>
      <c r="CM274" s="531"/>
      <c r="CN274" s="531"/>
      <c r="CO274" s="531"/>
      <c r="CP274" s="531"/>
      <c r="CQ274" s="531"/>
      <c r="CR274" s="531"/>
      <c r="CS274" s="531"/>
      <c r="CT274" s="531"/>
      <c r="CU274" s="531"/>
      <c r="CV274" s="531"/>
      <c r="CW274" s="531"/>
      <c r="CX274" s="531"/>
      <c r="CY274" s="531"/>
      <c r="CZ274" s="531"/>
      <c r="DA274" s="531"/>
      <c r="DB274" s="531"/>
      <c r="DC274" s="531"/>
      <c r="DD274" s="531"/>
      <c r="DE274" s="531"/>
      <c r="DF274" s="531"/>
      <c r="DG274" s="531"/>
      <c r="DH274" s="531"/>
      <c r="DI274" s="531"/>
      <c r="DJ274" s="531"/>
      <c r="DK274" s="531"/>
      <c r="DL274" s="531"/>
      <c r="DM274" s="531"/>
      <c r="DN274" s="531"/>
      <c r="DO274" s="531"/>
      <c r="DP274" s="531"/>
      <c r="DQ274" s="531"/>
      <c r="DR274" s="531"/>
      <c r="DS274" s="531"/>
      <c r="DT274" s="531"/>
      <c r="DU274" s="531"/>
      <c r="DV274" s="531"/>
      <c r="DW274" s="531"/>
      <c r="DX274" s="531"/>
      <c r="DY274" s="531"/>
      <c r="DZ274" s="531"/>
      <c r="EA274" s="531"/>
      <c r="EB274" s="531"/>
      <c r="EC274" s="531"/>
      <c r="ED274" s="531"/>
      <c r="EE274" s="531"/>
      <c r="EF274" s="531"/>
      <c r="EG274" s="531"/>
      <c r="EH274" s="531"/>
      <c r="EI274" s="531"/>
      <c r="EJ274" s="531"/>
      <c r="EK274" s="531"/>
      <c r="EL274" s="531"/>
      <c r="EM274" s="531"/>
      <c r="EN274" s="531"/>
      <c r="EO274" s="531"/>
      <c r="EP274" s="531"/>
      <c r="EQ274" s="531"/>
      <c r="ER274" s="531"/>
      <c r="ES274" s="531"/>
      <c r="ET274" s="531"/>
      <c r="EU274" s="531"/>
      <c r="EV274" s="531"/>
      <c r="EW274" s="531"/>
      <c r="EX274" s="531"/>
      <c r="EY274" s="531"/>
      <c r="EZ274" s="531"/>
      <c r="FA274" s="531"/>
    </row>
    <row r="275" spans="1:157" ht="15" customHeight="1">
      <c r="A275" s="486">
        <f>VLOOKUP(D275,'[18]DfE No.'!C:E,3,FALSE)</f>
        <v>169</v>
      </c>
      <c r="B275" s="486" t="str">
        <f>VLOOKUP(D275,'Adjusted Factors 22-23'!C:F,4,FALSE)</f>
        <v>Recoupment Academy</v>
      </c>
      <c r="C275" s="491">
        <v>139403</v>
      </c>
      <c r="D275" s="491">
        <v>9354032</v>
      </c>
      <c r="E275" s="492" t="s">
        <v>471</v>
      </c>
      <c r="F275" s="332">
        <v>767</v>
      </c>
      <c r="G275" s="332">
        <v>0</v>
      </c>
      <c r="H275" s="332">
        <v>767</v>
      </c>
      <c r="I275" s="125">
        <v>0</v>
      </c>
      <c r="J275" s="125">
        <v>2101041.4947299999</v>
      </c>
      <c r="K275" s="125">
        <v>1522505.4569999999</v>
      </c>
      <c r="L275" s="125">
        <v>0</v>
      </c>
      <c r="M275" s="125">
        <v>182830.00000000017</v>
      </c>
      <c r="N275" s="125">
        <v>0</v>
      </c>
      <c r="O275" s="125">
        <v>371084.99999999994</v>
      </c>
      <c r="P275" s="125">
        <v>0</v>
      </c>
      <c r="Q275" s="125">
        <v>0</v>
      </c>
      <c r="R275" s="125">
        <v>0</v>
      </c>
      <c r="S275" s="125">
        <v>0</v>
      </c>
      <c r="T275" s="125">
        <v>0</v>
      </c>
      <c r="U275" s="125">
        <v>0</v>
      </c>
      <c r="V275" s="125">
        <v>4165.4308093994659</v>
      </c>
      <c r="W275" s="125">
        <v>4255.5483028720737</v>
      </c>
      <c r="X275" s="125">
        <v>97111.61227154042</v>
      </c>
      <c r="Y275" s="125">
        <v>110644.25587467387</v>
      </c>
      <c r="Z275" s="125">
        <v>32242.036553524791</v>
      </c>
      <c r="AA275" s="125">
        <v>206749.55613576996</v>
      </c>
      <c r="AB275" s="125">
        <v>0</v>
      </c>
      <c r="AC275" s="125">
        <v>15299.999999999955</v>
      </c>
      <c r="AD275" s="125">
        <v>0</v>
      </c>
      <c r="AE275" s="125">
        <v>0</v>
      </c>
      <c r="AF275" s="125">
        <v>428581.44836864097</v>
      </c>
      <c r="AG275" s="125">
        <v>0</v>
      </c>
      <c r="AH275" s="125">
        <v>0</v>
      </c>
      <c r="AI275" s="125">
        <v>121300</v>
      </c>
      <c r="AJ275" s="125">
        <v>0</v>
      </c>
      <c r="AK275" s="125">
        <v>0</v>
      </c>
      <c r="AL275" s="125">
        <v>0</v>
      </c>
      <c r="AM275" s="125">
        <v>27392</v>
      </c>
      <c r="AN275" s="125">
        <v>0</v>
      </c>
      <c r="AO275" s="125">
        <v>0</v>
      </c>
      <c r="AP275" s="125">
        <v>0</v>
      </c>
      <c r="AQ275" s="125">
        <v>0</v>
      </c>
      <c r="AR275" s="125">
        <v>0</v>
      </c>
      <c r="AS275" s="125">
        <v>0</v>
      </c>
      <c r="AT275" s="125">
        <v>0</v>
      </c>
      <c r="AU275" s="125">
        <v>0</v>
      </c>
      <c r="AV275" s="125">
        <v>3623546.9517299999</v>
      </c>
      <c r="AW275" s="125">
        <v>1452964.8883164218</v>
      </c>
      <c r="AX275" s="125">
        <v>148692</v>
      </c>
      <c r="AY275" s="125">
        <v>943118.2883425313</v>
      </c>
      <c r="AZ275" s="493">
        <v>5225203.8400464216</v>
      </c>
      <c r="BA275" s="493">
        <v>5197811.8400464216</v>
      </c>
      <c r="BB275" s="493">
        <v>5525</v>
      </c>
      <c r="BC275" s="493">
        <v>4237675</v>
      </c>
      <c r="BD275" s="493">
        <v>0</v>
      </c>
      <c r="BE275" s="493">
        <v>0</v>
      </c>
      <c r="BF275" s="493">
        <v>5225203.8400464216</v>
      </c>
      <c r="BG275" s="125">
        <v>0</v>
      </c>
      <c r="BH275" s="125">
        <v>5225203.8400464207</v>
      </c>
      <c r="BI275" s="493">
        <v>4265067</v>
      </c>
      <c r="BJ275" s="493">
        <v>4116375</v>
      </c>
      <c r="BK275" s="125">
        <v>5076511.8400464216</v>
      </c>
      <c r="BL275" s="125">
        <v>6618.6595046237571</v>
      </c>
      <c r="BM275" s="125">
        <v>6394.0094621419676</v>
      </c>
      <c r="BN275" s="126">
        <v>3.5134455745164425E-2</v>
      </c>
      <c r="BO275" s="126">
        <v>0</v>
      </c>
      <c r="BP275" s="125">
        <v>0</v>
      </c>
      <c r="BQ275" s="493">
        <v>5225203.8400464216</v>
      </c>
      <c r="BR275" s="493">
        <v>6776.8081356537441</v>
      </c>
      <c r="BS275" s="493" t="s">
        <v>948</v>
      </c>
      <c r="BT275" s="493">
        <v>6812.5213038414886</v>
      </c>
      <c r="BU275" s="126">
        <v>3.5466612696669619E-2</v>
      </c>
      <c r="BV275" s="125">
        <v>0</v>
      </c>
      <c r="BW275" s="125">
        <v>5225203.8400464216</v>
      </c>
      <c r="BX275" s="125">
        <v>0</v>
      </c>
      <c r="BY275" s="125">
        <v>5225203.8400464216</v>
      </c>
      <c r="BZ275" s="125">
        <v>27392</v>
      </c>
      <c r="CA275" s="125">
        <v>5197811.8400464216</v>
      </c>
      <c r="CB275" s="490">
        <f t="shared" si="14"/>
        <v>0</v>
      </c>
      <c r="CC275" s="490">
        <f t="shared" si="15"/>
        <v>0</v>
      </c>
      <c r="CD275" s="490">
        <f t="shared" si="16"/>
        <v>0</v>
      </c>
      <c r="CE275" s="490">
        <f>IF(ISERROR(VLOOKUP(A275,'20-21 Cfwds'!A:F,3,FALSE)),0,(VLOOKUP(A275,'20-21 Cfwds'!A:F,3,FALSE)))</f>
        <v>0</v>
      </c>
      <c r="CF275" s="490">
        <f>IF(ISERROR(VLOOKUP(A275,'20-21 Cfwds'!A:G,4,FALSE)),0,(VLOOKUP(A275,'20-21 Cfwds'!A:G,4,FALSE)))</f>
        <v>0</v>
      </c>
      <c r="CG275" s="490"/>
      <c r="CH275" s="490"/>
      <c r="CI275" s="531"/>
      <c r="CJ275" s="531"/>
      <c r="CK275" s="531"/>
      <c r="CL275" s="531"/>
      <c r="CM275" s="531"/>
      <c r="CN275" s="531"/>
      <c r="CO275" s="531"/>
      <c r="CP275" s="531"/>
      <c r="CQ275" s="531"/>
      <c r="CR275" s="531"/>
      <c r="CS275" s="531"/>
      <c r="CT275" s="531"/>
      <c r="CU275" s="531"/>
      <c r="CV275" s="531"/>
      <c r="CW275" s="531"/>
      <c r="CX275" s="531"/>
      <c r="CY275" s="531"/>
      <c r="CZ275" s="531"/>
      <c r="DA275" s="531"/>
      <c r="DB275" s="531"/>
      <c r="DC275" s="531"/>
      <c r="DD275" s="531"/>
      <c r="DE275" s="531"/>
      <c r="DF275" s="531"/>
      <c r="DG275" s="531"/>
      <c r="DH275" s="531"/>
      <c r="DI275" s="531"/>
      <c r="DJ275" s="531"/>
      <c r="DK275" s="531"/>
      <c r="DL275" s="531"/>
      <c r="DM275" s="531"/>
      <c r="DN275" s="531"/>
      <c r="DO275" s="531"/>
      <c r="DP275" s="531"/>
      <c r="DQ275" s="531"/>
      <c r="DR275" s="531"/>
      <c r="DS275" s="531"/>
      <c r="DT275" s="531"/>
      <c r="DU275" s="531"/>
      <c r="DV275" s="531"/>
      <c r="DW275" s="531"/>
      <c r="DX275" s="531"/>
      <c r="DY275" s="531"/>
      <c r="DZ275" s="531"/>
      <c r="EA275" s="531"/>
      <c r="EB275" s="531"/>
      <c r="EC275" s="531"/>
      <c r="ED275" s="531"/>
      <c r="EE275" s="531"/>
      <c r="EF275" s="531"/>
      <c r="EG275" s="531"/>
      <c r="EH275" s="531"/>
      <c r="EI275" s="531"/>
      <c r="EJ275" s="531"/>
      <c r="EK275" s="531"/>
      <c r="EL275" s="531"/>
      <c r="EM275" s="531"/>
      <c r="EN275" s="531"/>
      <c r="EO275" s="531"/>
      <c r="EP275" s="531"/>
      <c r="EQ275" s="531"/>
      <c r="ER275" s="531"/>
      <c r="ES275" s="531"/>
      <c r="ET275" s="531"/>
      <c r="EU275" s="531"/>
      <c r="EV275" s="531"/>
      <c r="EW275" s="531"/>
      <c r="EX275" s="531"/>
      <c r="EY275" s="531"/>
      <c r="EZ275" s="531"/>
      <c r="FA275" s="531"/>
    </row>
    <row r="276" spans="1:157" ht="15" customHeight="1">
      <c r="A276" s="486">
        <f>VLOOKUP(D276,'[18]DfE No.'!C:E,3,FALSE)</f>
        <v>561</v>
      </c>
      <c r="B276" s="486" t="str">
        <f>VLOOKUP(D276,'Adjusted Factors 22-23'!C:F,4,FALSE)</f>
        <v>Recoupment Academy</v>
      </c>
      <c r="C276" s="491">
        <v>139867</v>
      </c>
      <c r="D276" s="491">
        <v>9354033</v>
      </c>
      <c r="E276" s="492" t="s">
        <v>465</v>
      </c>
      <c r="F276" s="332">
        <v>1083</v>
      </c>
      <c r="G276" s="332">
        <v>0</v>
      </c>
      <c r="H276" s="332">
        <v>1083</v>
      </c>
      <c r="I276" s="125">
        <v>0</v>
      </c>
      <c r="J276" s="125">
        <v>3072829.4237699998</v>
      </c>
      <c r="K276" s="125">
        <v>2030007.2759999998</v>
      </c>
      <c r="L276" s="125">
        <v>0</v>
      </c>
      <c r="M276" s="125">
        <v>105279.99999999987</v>
      </c>
      <c r="N276" s="125">
        <v>0</v>
      </c>
      <c r="O276" s="125">
        <v>258634.99999999985</v>
      </c>
      <c r="P276" s="125">
        <v>0</v>
      </c>
      <c r="Q276" s="125">
        <v>0</v>
      </c>
      <c r="R276" s="125">
        <v>0</v>
      </c>
      <c r="S276" s="125">
        <v>0</v>
      </c>
      <c r="T276" s="125">
        <v>0</v>
      </c>
      <c r="U276" s="125">
        <v>0</v>
      </c>
      <c r="V276" s="125">
        <v>0</v>
      </c>
      <c r="W276" s="125">
        <v>65449.999999999927</v>
      </c>
      <c r="X276" s="125">
        <v>594.99999999999989</v>
      </c>
      <c r="Y276" s="125">
        <v>649.99999999999989</v>
      </c>
      <c r="Z276" s="125">
        <v>0</v>
      </c>
      <c r="AA276" s="125">
        <v>0</v>
      </c>
      <c r="AB276" s="125">
        <v>0</v>
      </c>
      <c r="AC276" s="125">
        <v>10729.814986123964</v>
      </c>
      <c r="AD276" s="125">
        <v>0</v>
      </c>
      <c r="AE276" s="125">
        <v>0</v>
      </c>
      <c r="AF276" s="125">
        <v>561785.35140536632</v>
      </c>
      <c r="AG276" s="125">
        <v>0</v>
      </c>
      <c r="AH276" s="125">
        <v>0</v>
      </c>
      <c r="AI276" s="125">
        <v>121300</v>
      </c>
      <c r="AJ276" s="125">
        <v>0</v>
      </c>
      <c r="AK276" s="125">
        <v>0</v>
      </c>
      <c r="AL276" s="125">
        <v>50000</v>
      </c>
      <c r="AM276" s="125">
        <v>39372.800000000003</v>
      </c>
      <c r="AN276" s="125">
        <v>0</v>
      </c>
      <c r="AO276" s="125">
        <v>0</v>
      </c>
      <c r="AP276" s="125">
        <v>0</v>
      </c>
      <c r="AQ276" s="125">
        <v>0</v>
      </c>
      <c r="AR276" s="125">
        <v>0</v>
      </c>
      <c r="AS276" s="125">
        <v>0</v>
      </c>
      <c r="AT276" s="125">
        <v>0</v>
      </c>
      <c r="AU276" s="125">
        <v>0</v>
      </c>
      <c r="AV276" s="125">
        <v>5102836.6997699998</v>
      </c>
      <c r="AW276" s="125">
        <v>1003125.1663914899</v>
      </c>
      <c r="AX276" s="125">
        <v>210672.8</v>
      </c>
      <c r="AY276" s="125">
        <v>787085.47140536609</v>
      </c>
      <c r="AZ276" s="493">
        <v>6316634.6661614897</v>
      </c>
      <c r="BA276" s="493">
        <v>6227261.8661614899</v>
      </c>
      <c r="BB276" s="493">
        <v>5525</v>
      </c>
      <c r="BC276" s="493">
        <v>5983575</v>
      </c>
      <c r="BD276" s="493">
        <v>0</v>
      </c>
      <c r="BE276" s="493">
        <v>0</v>
      </c>
      <c r="BF276" s="493">
        <v>6316634.6661614897</v>
      </c>
      <c r="BG276" s="125">
        <v>0</v>
      </c>
      <c r="BH276" s="125">
        <v>6316634.6661614897</v>
      </c>
      <c r="BI276" s="493">
        <v>6072947.7999999998</v>
      </c>
      <c r="BJ276" s="493">
        <v>5912275</v>
      </c>
      <c r="BK276" s="125">
        <v>6155961.8661614899</v>
      </c>
      <c r="BL276" s="125">
        <v>5684.1753150152263</v>
      </c>
      <c r="BM276" s="125">
        <v>5470.2374069431053</v>
      </c>
      <c r="BN276" s="126">
        <v>3.9109437517388192E-2</v>
      </c>
      <c r="BO276" s="126">
        <v>0</v>
      </c>
      <c r="BP276" s="125">
        <v>0</v>
      </c>
      <c r="BQ276" s="493">
        <v>6316634.6661614897</v>
      </c>
      <c r="BR276" s="493">
        <v>5750.0109567511445</v>
      </c>
      <c r="BS276" s="493" t="s">
        <v>948</v>
      </c>
      <c r="BT276" s="493">
        <v>5832.5343177853092</v>
      </c>
      <c r="BU276" s="126">
        <v>3.6862284661266287E-2</v>
      </c>
      <c r="BV276" s="125">
        <v>0</v>
      </c>
      <c r="BW276" s="125">
        <v>6316634.6661614897</v>
      </c>
      <c r="BX276" s="125">
        <v>0</v>
      </c>
      <c r="BY276" s="125">
        <v>6316634.6661614897</v>
      </c>
      <c r="BZ276" s="125">
        <v>39372.800000000003</v>
      </c>
      <c r="CA276" s="125">
        <v>6277261.8661614899</v>
      </c>
      <c r="CB276" s="490">
        <f t="shared" si="14"/>
        <v>0</v>
      </c>
      <c r="CC276" s="490">
        <f t="shared" si="15"/>
        <v>0</v>
      </c>
      <c r="CD276" s="490">
        <f t="shared" si="16"/>
        <v>0</v>
      </c>
      <c r="CE276" s="490">
        <f>IF(ISERROR(VLOOKUP(A276,'20-21 Cfwds'!A:F,3,FALSE)),0,(VLOOKUP(A276,'20-21 Cfwds'!A:F,3,FALSE)))</f>
        <v>0</v>
      </c>
      <c r="CF276" s="490">
        <f>IF(ISERROR(VLOOKUP(A276,'20-21 Cfwds'!A:G,4,FALSE)),0,(VLOOKUP(A276,'20-21 Cfwds'!A:G,4,FALSE)))</f>
        <v>0</v>
      </c>
      <c r="CG276" s="490"/>
      <c r="CH276" s="490"/>
      <c r="CI276" s="531"/>
      <c r="CJ276" s="531"/>
      <c r="CK276" s="531"/>
      <c r="CL276" s="531"/>
      <c r="CM276" s="531"/>
      <c r="CN276" s="531"/>
      <c r="CO276" s="531"/>
      <c r="CP276" s="531"/>
      <c r="CQ276" s="531"/>
      <c r="CR276" s="531"/>
      <c r="CS276" s="531"/>
      <c r="CT276" s="531"/>
      <c r="CU276" s="531"/>
      <c r="CV276" s="531"/>
      <c r="CW276" s="531"/>
      <c r="CX276" s="531"/>
      <c r="CY276" s="531"/>
      <c r="CZ276" s="531"/>
      <c r="DA276" s="531"/>
      <c r="DB276" s="531"/>
      <c r="DC276" s="531"/>
      <c r="DD276" s="531"/>
      <c r="DE276" s="531"/>
      <c r="DF276" s="531"/>
      <c r="DG276" s="531"/>
      <c r="DH276" s="531"/>
      <c r="DI276" s="531"/>
      <c r="DJ276" s="531"/>
      <c r="DK276" s="531"/>
      <c r="DL276" s="531"/>
      <c r="DM276" s="531"/>
      <c r="DN276" s="531"/>
      <c r="DO276" s="531"/>
      <c r="DP276" s="531"/>
      <c r="DQ276" s="531"/>
      <c r="DR276" s="531"/>
      <c r="DS276" s="531"/>
      <c r="DT276" s="531"/>
      <c r="DU276" s="531"/>
      <c r="DV276" s="531"/>
      <c r="DW276" s="531"/>
      <c r="DX276" s="531"/>
      <c r="DY276" s="531"/>
      <c r="DZ276" s="531"/>
      <c r="EA276" s="531"/>
      <c r="EB276" s="531"/>
      <c r="EC276" s="531"/>
      <c r="ED276" s="531"/>
      <c r="EE276" s="531"/>
      <c r="EF276" s="531"/>
      <c r="EG276" s="531"/>
      <c r="EH276" s="531"/>
      <c r="EI276" s="531"/>
      <c r="EJ276" s="531"/>
      <c r="EK276" s="531"/>
      <c r="EL276" s="531"/>
      <c r="EM276" s="531"/>
      <c r="EN276" s="531"/>
      <c r="EO276" s="531"/>
      <c r="EP276" s="531"/>
      <c r="EQ276" s="531"/>
      <c r="ER276" s="531"/>
      <c r="ES276" s="531"/>
      <c r="ET276" s="531"/>
      <c r="EU276" s="531"/>
      <c r="EV276" s="531"/>
      <c r="EW276" s="531"/>
      <c r="EX276" s="531"/>
      <c r="EY276" s="531"/>
      <c r="EZ276" s="531"/>
      <c r="FA276" s="531"/>
    </row>
    <row r="277" spans="1:157" ht="15" customHeight="1">
      <c r="A277" s="486">
        <f>VLOOKUP(D277,'[18]DfE No.'!C:E,3,FALSE)</f>
        <v>371</v>
      </c>
      <c r="B277" s="486" t="str">
        <f>VLOOKUP(D277,'Adjusted Factors 22-23'!C:F,4,FALSE)</f>
        <v>Recoupment Academy</v>
      </c>
      <c r="C277" s="491">
        <v>140032</v>
      </c>
      <c r="D277" s="491">
        <v>9354034</v>
      </c>
      <c r="E277" s="492" t="s">
        <v>494</v>
      </c>
      <c r="F277" s="332">
        <v>697</v>
      </c>
      <c r="G277" s="332">
        <v>0</v>
      </c>
      <c r="H277" s="332">
        <v>697</v>
      </c>
      <c r="I277" s="125">
        <v>0</v>
      </c>
      <c r="J277" s="125">
        <v>1993065.0581699999</v>
      </c>
      <c r="K277" s="125">
        <v>1289054.62026</v>
      </c>
      <c r="L277" s="125">
        <v>0</v>
      </c>
      <c r="M277" s="125">
        <v>95409.999999999985</v>
      </c>
      <c r="N277" s="125">
        <v>0</v>
      </c>
      <c r="O277" s="125">
        <v>216249.99999999988</v>
      </c>
      <c r="P277" s="125">
        <v>0</v>
      </c>
      <c r="Q277" s="125">
        <v>0</v>
      </c>
      <c r="R277" s="125">
        <v>0</v>
      </c>
      <c r="S277" s="125">
        <v>0</v>
      </c>
      <c r="T277" s="125">
        <v>0</v>
      </c>
      <c r="U277" s="125">
        <v>0</v>
      </c>
      <c r="V277" s="125">
        <v>17008.805755395686</v>
      </c>
      <c r="W277" s="125">
        <v>60097.446043165575</v>
      </c>
      <c r="X277" s="125">
        <v>50123.8273381295</v>
      </c>
      <c r="Y277" s="125">
        <v>124507.26618705032</v>
      </c>
      <c r="Z277" s="125">
        <v>42822.877697841737</v>
      </c>
      <c r="AA277" s="125">
        <v>0</v>
      </c>
      <c r="AB277" s="125">
        <v>0</v>
      </c>
      <c r="AC277" s="125">
        <v>117630.13062409335</v>
      </c>
      <c r="AD277" s="125">
        <v>0</v>
      </c>
      <c r="AE277" s="125">
        <v>0</v>
      </c>
      <c r="AF277" s="125">
        <v>428459.25144199393</v>
      </c>
      <c r="AG277" s="125">
        <v>0</v>
      </c>
      <c r="AH277" s="125">
        <v>17529.399999999983</v>
      </c>
      <c r="AI277" s="125">
        <v>121300</v>
      </c>
      <c r="AJ277" s="125">
        <v>0</v>
      </c>
      <c r="AK277" s="125">
        <v>0</v>
      </c>
      <c r="AL277" s="125">
        <v>0</v>
      </c>
      <c r="AM277" s="125">
        <v>26112</v>
      </c>
      <c r="AN277" s="125">
        <v>0</v>
      </c>
      <c r="AO277" s="125">
        <v>0</v>
      </c>
      <c r="AP277" s="125">
        <v>0</v>
      </c>
      <c r="AQ277" s="125">
        <v>0</v>
      </c>
      <c r="AR277" s="125">
        <v>0</v>
      </c>
      <c r="AS277" s="125">
        <v>0</v>
      </c>
      <c r="AT277" s="125">
        <v>0</v>
      </c>
      <c r="AU277" s="125">
        <v>0</v>
      </c>
      <c r="AV277" s="125">
        <v>3282119.6784299999</v>
      </c>
      <c r="AW277" s="125">
        <v>1169839.0050876699</v>
      </c>
      <c r="AX277" s="125">
        <v>147412</v>
      </c>
      <c r="AY277" s="125">
        <v>741564.48295278533</v>
      </c>
      <c r="AZ277" s="493">
        <v>4599370.6835176703</v>
      </c>
      <c r="BA277" s="493">
        <v>4573258.6835176703</v>
      </c>
      <c r="BB277" s="493">
        <v>5525</v>
      </c>
      <c r="BC277" s="493">
        <v>3850925</v>
      </c>
      <c r="BD277" s="493">
        <v>0</v>
      </c>
      <c r="BE277" s="493">
        <v>0</v>
      </c>
      <c r="BF277" s="493">
        <v>4599370.6835176703</v>
      </c>
      <c r="BG277" s="125">
        <v>0</v>
      </c>
      <c r="BH277" s="125">
        <v>4599370.6835176703</v>
      </c>
      <c r="BI277" s="493">
        <v>3877037</v>
      </c>
      <c r="BJ277" s="493">
        <v>3729625</v>
      </c>
      <c r="BK277" s="125">
        <v>4451958.6835176703</v>
      </c>
      <c r="BL277" s="125">
        <v>6387.3151843869018</v>
      </c>
      <c r="BM277" s="125">
        <v>6117.9346546783627</v>
      </c>
      <c r="BN277" s="126">
        <v>4.403128586908734E-2</v>
      </c>
      <c r="BO277" s="126">
        <v>0</v>
      </c>
      <c r="BP277" s="125">
        <v>0</v>
      </c>
      <c r="BQ277" s="493">
        <v>4599370.6835176703</v>
      </c>
      <c r="BR277" s="493">
        <v>6561.346748231952</v>
      </c>
      <c r="BS277" s="493" t="s">
        <v>948</v>
      </c>
      <c r="BT277" s="493">
        <v>6598.8101628660979</v>
      </c>
      <c r="BU277" s="126">
        <v>4.1898320615044504E-2</v>
      </c>
      <c r="BV277" s="125">
        <v>0</v>
      </c>
      <c r="BW277" s="125">
        <v>4599370.6835176703</v>
      </c>
      <c r="BX277" s="125">
        <v>0</v>
      </c>
      <c r="BY277" s="125">
        <v>4599370.6835176703</v>
      </c>
      <c r="BZ277" s="125">
        <v>26112</v>
      </c>
      <c r="CA277" s="125">
        <v>4573258.6835176703</v>
      </c>
      <c r="CB277" s="490">
        <f t="shared" si="14"/>
        <v>0</v>
      </c>
      <c r="CC277" s="490">
        <f t="shared" si="15"/>
        <v>0</v>
      </c>
      <c r="CD277" s="490">
        <f t="shared" si="16"/>
        <v>0</v>
      </c>
      <c r="CE277" s="490">
        <f>IF(ISERROR(VLOOKUP(A277,'20-21 Cfwds'!A:F,3,FALSE)),0,(VLOOKUP(A277,'20-21 Cfwds'!A:F,3,FALSE)))</f>
        <v>0</v>
      </c>
      <c r="CF277" s="490">
        <f>IF(ISERROR(VLOOKUP(A277,'20-21 Cfwds'!A:G,4,FALSE)),0,(VLOOKUP(A277,'20-21 Cfwds'!A:G,4,FALSE)))</f>
        <v>0</v>
      </c>
      <c r="CG277" s="490"/>
      <c r="CH277" s="490"/>
      <c r="CI277" s="531"/>
      <c r="CJ277" s="531"/>
      <c r="CK277" s="531"/>
      <c r="CL277" s="531"/>
      <c r="CM277" s="531"/>
      <c r="CN277" s="531"/>
      <c r="CO277" s="531"/>
      <c r="CP277" s="531"/>
      <c r="CQ277" s="531"/>
      <c r="CR277" s="531"/>
      <c r="CS277" s="531"/>
      <c r="CT277" s="531"/>
      <c r="CU277" s="531"/>
      <c r="CV277" s="531"/>
      <c r="CW277" s="531"/>
      <c r="CX277" s="531"/>
      <c r="CY277" s="531"/>
      <c r="CZ277" s="531"/>
      <c r="DA277" s="531"/>
      <c r="DB277" s="531"/>
      <c r="DC277" s="531"/>
      <c r="DD277" s="531"/>
      <c r="DE277" s="531"/>
      <c r="DF277" s="531"/>
      <c r="DG277" s="531"/>
      <c r="DH277" s="531"/>
      <c r="DI277" s="531"/>
      <c r="DJ277" s="531"/>
      <c r="DK277" s="531"/>
      <c r="DL277" s="531"/>
      <c r="DM277" s="531"/>
      <c r="DN277" s="531"/>
      <c r="DO277" s="531"/>
      <c r="DP277" s="531"/>
      <c r="DQ277" s="531"/>
      <c r="DR277" s="531"/>
      <c r="DS277" s="531"/>
      <c r="DT277" s="531"/>
      <c r="DU277" s="531"/>
      <c r="DV277" s="531"/>
      <c r="DW277" s="531"/>
      <c r="DX277" s="531"/>
      <c r="DY277" s="531"/>
      <c r="DZ277" s="531"/>
      <c r="EA277" s="531"/>
      <c r="EB277" s="531"/>
      <c r="EC277" s="531"/>
      <c r="ED277" s="531"/>
      <c r="EE277" s="531"/>
      <c r="EF277" s="531"/>
      <c r="EG277" s="531"/>
      <c r="EH277" s="531"/>
      <c r="EI277" s="531"/>
      <c r="EJ277" s="531"/>
      <c r="EK277" s="531"/>
      <c r="EL277" s="531"/>
      <c r="EM277" s="531"/>
      <c r="EN277" s="531"/>
      <c r="EO277" s="531"/>
      <c r="EP277" s="531"/>
      <c r="EQ277" s="531"/>
      <c r="ER277" s="531"/>
      <c r="ES277" s="531"/>
      <c r="ET277" s="531"/>
      <c r="EU277" s="531"/>
      <c r="EV277" s="531"/>
      <c r="EW277" s="531"/>
      <c r="EX277" s="531"/>
      <c r="EY277" s="531"/>
      <c r="EZ277" s="531"/>
      <c r="FA277" s="531"/>
    </row>
    <row r="278" spans="1:157" ht="15" customHeight="1">
      <c r="A278" s="486">
        <f>VLOOKUP(D278,'[18]DfE No.'!C:E,3,FALSE)</f>
        <v>994</v>
      </c>
      <c r="B278" s="486" t="str">
        <f>VLOOKUP(D278,'Adjusted Factors 22-23'!C:F,4,FALSE)</f>
        <v>Recoupment Academy</v>
      </c>
      <c r="C278" s="491">
        <v>140047</v>
      </c>
      <c r="D278" s="491">
        <v>9354035</v>
      </c>
      <c r="E278" s="492" t="s">
        <v>1273</v>
      </c>
      <c r="F278" s="332">
        <v>443</v>
      </c>
      <c r="G278" s="332">
        <v>0</v>
      </c>
      <c r="H278" s="332">
        <v>443</v>
      </c>
      <c r="I278" s="125">
        <v>0</v>
      </c>
      <c r="J278" s="125">
        <v>1403693.6752799999</v>
      </c>
      <c r="K278" s="125">
        <v>664827.38289000001</v>
      </c>
      <c r="L278" s="125">
        <v>0</v>
      </c>
      <c r="M278" s="125">
        <v>46529.999999999942</v>
      </c>
      <c r="N278" s="125">
        <v>0</v>
      </c>
      <c r="O278" s="125">
        <v>115044.9999999998</v>
      </c>
      <c r="P278" s="125">
        <v>0</v>
      </c>
      <c r="Q278" s="125">
        <v>0</v>
      </c>
      <c r="R278" s="125">
        <v>0</v>
      </c>
      <c r="S278" s="125">
        <v>0</v>
      </c>
      <c r="T278" s="125">
        <v>0</v>
      </c>
      <c r="U278" s="125">
        <v>0</v>
      </c>
      <c r="V278" s="125">
        <v>2245.0678733031687</v>
      </c>
      <c r="W278" s="125">
        <v>2981.7307692307709</v>
      </c>
      <c r="X278" s="125">
        <v>596.34615384615461</v>
      </c>
      <c r="Y278" s="125">
        <v>7166.1764705882351</v>
      </c>
      <c r="Z278" s="125">
        <v>0</v>
      </c>
      <c r="AA278" s="125">
        <v>0</v>
      </c>
      <c r="AB278" s="125">
        <v>0</v>
      </c>
      <c r="AC278" s="125">
        <v>1529.9999999999973</v>
      </c>
      <c r="AD278" s="125">
        <v>0</v>
      </c>
      <c r="AE278" s="125">
        <v>0</v>
      </c>
      <c r="AF278" s="125">
        <v>225947.33695890012</v>
      </c>
      <c r="AG278" s="125">
        <v>0</v>
      </c>
      <c r="AH278" s="125">
        <v>0</v>
      </c>
      <c r="AI278" s="125">
        <v>121300</v>
      </c>
      <c r="AJ278" s="125">
        <v>41866.666666666672</v>
      </c>
      <c r="AK278" s="125">
        <v>0</v>
      </c>
      <c r="AL278" s="125">
        <v>0</v>
      </c>
      <c r="AM278" s="125">
        <v>15974.4</v>
      </c>
      <c r="AN278" s="125">
        <v>0</v>
      </c>
      <c r="AO278" s="125">
        <v>0</v>
      </c>
      <c r="AP278" s="125">
        <v>0</v>
      </c>
      <c r="AQ278" s="125">
        <v>0</v>
      </c>
      <c r="AR278" s="125">
        <v>0</v>
      </c>
      <c r="AS278" s="125">
        <v>0</v>
      </c>
      <c r="AT278" s="125">
        <v>0</v>
      </c>
      <c r="AU278" s="125">
        <v>0</v>
      </c>
      <c r="AV278" s="125">
        <v>2068521.0581699999</v>
      </c>
      <c r="AW278" s="125">
        <v>402041.65822586819</v>
      </c>
      <c r="AX278" s="125">
        <v>179141.06666666668</v>
      </c>
      <c r="AY278" s="125">
        <v>323224.61759238417</v>
      </c>
      <c r="AZ278" s="493">
        <v>2649703.7830625349</v>
      </c>
      <c r="BA278" s="493">
        <v>2633729.383062535</v>
      </c>
      <c r="BB278" s="493">
        <v>5525</v>
      </c>
      <c r="BC278" s="493">
        <v>2447575</v>
      </c>
      <c r="BD278" s="493">
        <v>0</v>
      </c>
      <c r="BE278" s="493">
        <v>0</v>
      </c>
      <c r="BF278" s="493">
        <v>2649703.7830625349</v>
      </c>
      <c r="BG278" s="125">
        <v>0</v>
      </c>
      <c r="BH278" s="125">
        <v>2649703.7830625353</v>
      </c>
      <c r="BI278" s="493">
        <v>2463549.4</v>
      </c>
      <c r="BJ278" s="493">
        <v>2284408.3333333335</v>
      </c>
      <c r="BK278" s="125">
        <v>2470562.7163958685</v>
      </c>
      <c r="BL278" s="125">
        <v>5576.8910076656175</v>
      </c>
      <c r="BM278" s="125">
        <v>5447.4952118499587</v>
      </c>
      <c r="BN278" s="126">
        <v>2.3753264717733695E-2</v>
      </c>
      <c r="BO278" s="126">
        <v>0</v>
      </c>
      <c r="BP278" s="125">
        <v>0</v>
      </c>
      <c r="BQ278" s="493">
        <v>2649703.7830625349</v>
      </c>
      <c r="BR278" s="493">
        <v>5945.2130543172343</v>
      </c>
      <c r="BS278" s="493" t="s">
        <v>948</v>
      </c>
      <c r="BT278" s="493">
        <v>5981.2726479966923</v>
      </c>
      <c r="BU278" s="126">
        <v>1.2804019371227771E-2</v>
      </c>
      <c r="BV278" s="125">
        <v>0</v>
      </c>
      <c r="BW278" s="125">
        <v>2649703.7830625349</v>
      </c>
      <c r="BX278" s="125">
        <v>0</v>
      </c>
      <c r="BY278" s="125">
        <v>2649703.7830625349</v>
      </c>
      <c r="BZ278" s="125">
        <v>15974.4</v>
      </c>
      <c r="CA278" s="125">
        <v>2633729.383062535</v>
      </c>
      <c r="CB278" s="490">
        <f t="shared" si="14"/>
        <v>0</v>
      </c>
      <c r="CC278" s="490">
        <f t="shared" si="15"/>
        <v>0</v>
      </c>
      <c r="CD278" s="490">
        <f t="shared" si="16"/>
        <v>0</v>
      </c>
      <c r="CE278" s="490">
        <f>IF(ISERROR(VLOOKUP(A278,'20-21 Cfwds'!A:F,3,FALSE)),0,(VLOOKUP(A278,'20-21 Cfwds'!A:F,3,FALSE)))</f>
        <v>0</v>
      </c>
      <c r="CF278" s="490">
        <f>IF(ISERROR(VLOOKUP(A278,'20-21 Cfwds'!A:G,4,FALSE)),0,(VLOOKUP(A278,'20-21 Cfwds'!A:G,4,FALSE)))</f>
        <v>0</v>
      </c>
      <c r="CG278" s="490"/>
      <c r="CH278" s="490"/>
      <c r="CI278" s="531"/>
      <c r="CJ278" s="531"/>
      <c r="CK278" s="531"/>
      <c r="CL278" s="531"/>
      <c r="CM278" s="531"/>
      <c r="CN278" s="531"/>
      <c r="CO278" s="531"/>
      <c r="CP278" s="531"/>
      <c r="CQ278" s="531"/>
      <c r="CR278" s="531"/>
      <c r="CS278" s="531"/>
      <c r="CT278" s="531"/>
      <c r="CU278" s="531"/>
      <c r="CV278" s="531"/>
      <c r="CW278" s="531"/>
      <c r="CX278" s="531"/>
      <c r="CY278" s="531"/>
      <c r="CZ278" s="531"/>
      <c r="DA278" s="531"/>
      <c r="DB278" s="531"/>
      <c r="DC278" s="531"/>
      <c r="DD278" s="531"/>
      <c r="DE278" s="531"/>
      <c r="DF278" s="531"/>
      <c r="DG278" s="531"/>
      <c r="DH278" s="531"/>
      <c r="DI278" s="531"/>
      <c r="DJ278" s="531"/>
      <c r="DK278" s="531"/>
      <c r="DL278" s="531"/>
      <c r="DM278" s="531"/>
      <c r="DN278" s="531"/>
      <c r="DO278" s="531"/>
      <c r="DP278" s="531"/>
      <c r="DQ278" s="531"/>
      <c r="DR278" s="531"/>
      <c r="DS278" s="531"/>
      <c r="DT278" s="531"/>
      <c r="DU278" s="531"/>
      <c r="DV278" s="531"/>
      <c r="DW278" s="531"/>
      <c r="DX278" s="531"/>
      <c r="DY278" s="531"/>
      <c r="DZ278" s="531"/>
      <c r="EA278" s="531"/>
      <c r="EB278" s="531"/>
      <c r="EC278" s="531"/>
      <c r="ED278" s="531"/>
      <c r="EE278" s="531"/>
      <c r="EF278" s="531"/>
      <c r="EG278" s="531"/>
      <c r="EH278" s="531"/>
      <c r="EI278" s="531"/>
      <c r="EJ278" s="531"/>
      <c r="EK278" s="531"/>
      <c r="EL278" s="531"/>
      <c r="EM278" s="531"/>
      <c r="EN278" s="531"/>
      <c r="EO278" s="531"/>
      <c r="EP278" s="531"/>
      <c r="EQ278" s="531"/>
      <c r="ER278" s="531"/>
      <c r="ES278" s="531"/>
      <c r="ET278" s="531"/>
      <c r="EU278" s="531"/>
      <c r="EV278" s="531"/>
      <c r="EW278" s="531"/>
      <c r="EX278" s="531"/>
      <c r="EY278" s="531"/>
      <c r="EZ278" s="531"/>
      <c r="FA278" s="531"/>
    </row>
    <row r="279" spans="1:157" ht="15" customHeight="1">
      <c r="A279" s="486">
        <f>VLOOKUP(D279,'[18]DfE No.'!C:E,3,FALSE)</f>
        <v>166</v>
      </c>
      <c r="B279" s="486" t="str">
        <f>VLOOKUP(D279,'Adjusted Factors 22-23'!C:F,4,FALSE)</f>
        <v>Recoupment Academy</v>
      </c>
      <c r="C279" s="491">
        <v>136271</v>
      </c>
      <c r="D279" s="491">
        <v>9354036</v>
      </c>
      <c r="E279" s="492" t="s">
        <v>493</v>
      </c>
      <c r="F279" s="332">
        <v>829</v>
      </c>
      <c r="G279" s="332">
        <v>0</v>
      </c>
      <c r="H279" s="332">
        <v>829</v>
      </c>
      <c r="I279" s="125">
        <v>0</v>
      </c>
      <c r="J279" s="125">
        <v>2330491.4224199997</v>
      </c>
      <c r="K279" s="125">
        <v>1578330.6570899999</v>
      </c>
      <c r="L279" s="125">
        <v>0</v>
      </c>
      <c r="M279" s="125">
        <v>35249.999999999993</v>
      </c>
      <c r="N279" s="125">
        <v>0</v>
      </c>
      <c r="O279" s="125">
        <v>96014.999999999709</v>
      </c>
      <c r="P279" s="125">
        <v>0</v>
      </c>
      <c r="Q279" s="125">
        <v>0</v>
      </c>
      <c r="R279" s="125">
        <v>0</v>
      </c>
      <c r="S279" s="125">
        <v>0</v>
      </c>
      <c r="T279" s="125">
        <v>0</v>
      </c>
      <c r="U279" s="125">
        <v>0</v>
      </c>
      <c r="V279" s="125">
        <v>5440.00000000001</v>
      </c>
      <c r="W279" s="125">
        <v>424.99999999999989</v>
      </c>
      <c r="X279" s="125">
        <v>0</v>
      </c>
      <c r="Y279" s="125">
        <v>0</v>
      </c>
      <c r="Z279" s="125">
        <v>0</v>
      </c>
      <c r="AA279" s="125">
        <v>0</v>
      </c>
      <c r="AB279" s="125">
        <v>0</v>
      </c>
      <c r="AC279" s="125">
        <v>1529.9999999999998</v>
      </c>
      <c r="AD279" s="125">
        <v>0</v>
      </c>
      <c r="AE279" s="125">
        <v>0</v>
      </c>
      <c r="AF279" s="125">
        <v>298242.4158809997</v>
      </c>
      <c r="AG279" s="125">
        <v>0</v>
      </c>
      <c r="AH279" s="125">
        <v>0</v>
      </c>
      <c r="AI279" s="125">
        <v>121300</v>
      </c>
      <c r="AJ279" s="125">
        <v>0</v>
      </c>
      <c r="AK279" s="125">
        <v>0</v>
      </c>
      <c r="AL279" s="125">
        <v>0</v>
      </c>
      <c r="AM279" s="125">
        <v>25292.799999999999</v>
      </c>
      <c r="AN279" s="125">
        <v>0</v>
      </c>
      <c r="AO279" s="125">
        <v>0</v>
      </c>
      <c r="AP279" s="125">
        <v>0</v>
      </c>
      <c r="AQ279" s="125">
        <v>0</v>
      </c>
      <c r="AR279" s="125">
        <v>0</v>
      </c>
      <c r="AS279" s="125">
        <v>0</v>
      </c>
      <c r="AT279" s="125">
        <v>0</v>
      </c>
      <c r="AU279" s="125">
        <v>0</v>
      </c>
      <c r="AV279" s="125">
        <v>3908822.0795099996</v>
      </c>
      <c r="AW279" s="125">
        <v>436902.41588099941</v>
      </c>
      <c r="AX279" s="125">
        <v>146592.79999999999</v>
      </c>
      <c r="AY279" s="125">
        <v>376802.53588099952</v>
      </c>
      <c r="AZ279" s="493">
        <v>4492317.2953909989</v>
      </c>
      <c r="BA279" s="493">
        <v>4467024.4953909991</v>
      </c>
      <c r="BB279" s="493">
        <v>5525</v>
      </c>
      <c r="BC279" s="493">
        <v>4580225</v>
      </c>
      <c r="BD279" s="493">
        <v>0</v>
      </c>
      <c r="BE279" s="493">
        <v>113200.50460900087</v>
      </c>
      <c r="BF279" s="493">
        <v>4605517.8</v>
      </c>
      <c r="BG279" s="125">
        <v>0</v>
      </c>
      <c r="BH279" s="125">
        <v>4605517.8</v>
      </c>
      <c r="BI279" s="493">
        <v>4605517.8</v>
      </c>
      <c r="BJ279" s="493">
        <v>4458925</v>
      </c>
      <c r="BK279" s="125">
        <v>4458925</v>
      </c>
      <c r="BL279" s="125">
        <v>5378.6791314837155</v>
      </c>
      <c r="BM279" s="125">
        <v>5266.7114914425429</v>
      </c>
      <c r="BN279" s="126">
        <v>2.1259497548536673E-2</v>
      </c>
      <c r="BO279" s="126">
        <v>0</v>
      </c>
      <c r="BP279" s="125">
        <v>0</v>
      </c>
      <c r="BQ279" s="493">
        <v>4605517.8</v>
      </c>
      <c r="BR279" s="493">
        <v>5525</v>
      </c>
      <c r="BS279" s="493" t="s">
        <v>948</v>
      </c>
      <c r="BT279" s="493">
        <v>5555.5100120627258</v>
      </c>
      <c r="BU279" s="126">
        <v>2.0123268935286598E-2</v>
      </c>
      <c r="BV279" s="125">
        <v>0</v>
      </c>
      <c r="BW279" s="125">
        <v>4605517.8</v>
      </c>
      <c r="BX279" s="125">
        <v>0</v>
      </c>
      <c r="BY279" s="125">
        <v>4605517.8</v>
      </c>
      <c r="BZ279" s="125">
        <v>25292.799999999999</v>
      </c>
      <c r="CA279" s="125">
        <v>4580225</v>
      </c>
      <c r="CB279" s="490">
        <f t="shared" si="14"/>
        <v>0</v>
      </c>
      <c r="CC279" s="490">
        <f t="shared" si="15"/>
        <v>0</v>
      </c>
      <c r="CD279" s="490">
        <f t="shared" si="16"/>
        <v>113200.50460900087</v>
      </c>
      <c r="CE279" s="490">
        <f>IF(ISERROR(VLOOKUP(A279,'20-21 Cfwds'!A:F,3,FALSE)),0,(VLOOKUP(A279,'20-21 Cfwds'!A:F,3,FALSE)))</f>
        <v>0</v>
      </c>
      <c r="CF279" s="490">
        <f>IF(ISERROR(VLOOKUP(A279,'20-21 Cfwds'!A:G,4,FALSE)),0,(VLOOKUP(A279,'20-21 Cfwds'!A:G,4,FALSE)))</f>
        <v>0</v>
      </c>
      <c r="CG279" s="490"/>
      <c r="CH279" s="490"/>
      <c r="CI279" s="531"/>
      <c r="CJ279" s="531"/>
      <c r="CK279" s="531"/>
      <c r="CL279" s="531"/>
      <c r="CM279" s="531"/>
      <c r="CN279" s="531"/>
      <c r="CO279" s="531"/>
      <c r="CP279" s="531"/>
      <c r="CQ279" s="531"/>
      <c r="CR279" s="531"/>
      <c r="CS279" s="531"/>
      <c r="CT279" s="531"/>
      <c r="CU279" s="531"/>
      <c r="CV279" s="531"/>
      <c r="CW279" s="531"/>
      <c r="CX279" s="531"/>
      <c r="CY279" s="531"/>
      <c r="CZ279" s="531"/>
      <c r="DA279" s="531"/>
      <c r="DB279" s="531"/>
      <c r="DC279" s="531"/>
      <c r="DD279" s="531"/>
      <c r="DE279" s="531"/>
      <c r="DF279" s="531"/>
      <c r="DG279" s="531"/>
      <c r="DH279" s="531"/>
      <c r="DI279" s="531"/>
      <c r="DJ279" s="531"/>
      <c r="DK279" s="531"/>
      <c r="DL279" s="531"/>
      <c r="DM279" s="531"/>
      <c r="DN279" s="531"/>
      <c r="DO279" s="531"/>
      <c r="DP279" s="531"/>
      <c r="DQ279" s="531"/>
      <c r="DR279" s="531"/>
      <c r="DS279" s="531"/>
      <c r="DT279" s="531"/>
      <c r="DU279" s="531"/>
      <c r="DV279" s="531"/>
      <c r="DW279" s="531"/>
      <c r="DX279" s="531"/>
      <c r="DY279" s="531"/>
      <c r="DZ279" s="531"/>
      <c r="EA279" s="531"/>
      <c r="EB279" s="531"/>
      <c r="EC279" s="531"/>
      <c r="ED279" s="531"/>
      <c r="EE279" s="531"/>
      <c r="EF279" s="531"/>
      <c r="EG279" s="531"/>
      <c r="EH279" s="531"/>
      <c r="EI279" s="531"/>
      <c r="EJ279" s="531"/>
      <c r="EK279" s="531"/>
      <c r="EL279" s="531"/>
      <c r="EM279" s="531"/>
      <c r="EN279" s="531"/>
      <c r="EO279" s="531"/>
      <c r="EP279" s="531"/>
      <c r="EQ279" s="531"/>
      <c r="ER279" s="531"/>
      <c r="ES279" s="531"/>
      <c r="ET279" s="531"/>
      <c r="EU279" s="531"/>
      <c r="EV279" s="531"/>
      <c r="EW279" s="531"/>
      <c r="EX279" s="531"/>
      <c r="EY279" s="531"/>
      <c r="EZ279" s="531"/>
      <c r="FA279" s="531"/>
    </row>
    <row r="280" spans="1:157" ht="15" customHeight="1">
      <c r="A280" s="486">
        <f>VLOOKUP(D280,'[18]DfE No.'!C:E,3,FALSE)</f>
        <v>165</v>
      </c>
      <c r="B280" s="486" t="str">
        <f>VLOOKUP(D280,'Adjusted Factors 22-23'!C:F,4,FALSE)</f>
        <v>Recoupment Academy</v>
      </c>
      <c r="C280" s="491">
        <v>136782</v>
      </c>
      <c r="D280" s="491">
        <v>9354040</v>
      </c>
      <c r="E280" s="492" t="s">
        <v>222</v>
      </c>
      <c r="F280" s="332">
        <v>888</v>
      </c>
      <c r="G280" s="332">
        <v>0</v>
      </c>
      <c r="H280" s="332">
        <v>888</v>
      </c>
      <c r="I280" s="125">
        <v>0</v>
      </c>
      <c r="J280" s="125">
        <v>2330491.4224199997</v>
      </c>
      <c r="K280" s="125">
        <v>1877756.7302999999</v>
      </c>
      <c r="L280" s="125">
        <v>0</v>
      </c>
      <c r="M280" s="125">
        <v>47000.00000000016</v>
      </c>
      <c r="N280" s="125">
        <v>0</v>
      </c>
      <c r="O280" s="125">
        <v>117639.99999999988</v>
      </c>
      <c r="P280" s="125">
        <v>0</v>
      </c>
      <c r="Q280" s="125">
        <v>0</v>
      </c>
      <c r="R280" s="125">
        <v>0</v>
      </c>
      <c r="S280" s="125">
        <v>0</v>
      </c>
      <c r="T280" s="125">
        <v>0</v>
      </c>
      <c r="U280" s="125">
        <v>0</v>
      </c>
      <c r="V280" s="125">
        <v>53439.999999999985</v>
      </c>
      <c r="W280" s="125">
        <v>3400.0000000000009</v>
      </c>
      <c r="X280" s="125">
        <v>595.00000000000216</v>
      </c>
      <c r="Y280" s="125">
        <v>1299.9999999999986</v>
      </c>
      <c r="Z280" s="125">
        <v>0</v>
      </c>
      <c r="AA280" s="125">
        <v>0</v>
      </c>
      <c r="AB280" s="125">
        <v>0</v>
      </c>
      <c r="AC280" s="125">
        <v>0</v>
      </c>
      <c r="AD280" s="125">
        <v>0</v>
      </c>
      <c r="AE280" s="125">
        <v>0</v>
      </c>
      <c r="AF280" s="125">
        <v>286043.00500548753</v>
      </c>
      <c r="AG280" s="125">
        <v>0</v>
      </c>
      <c r="AH280" s="125">
        <v>0</v>
      </c>
      <c r="AI280" s="125">
        <v>121300</v>
      </c>
      <c r="AJ280" s="125">
        <v>0</v>
      </c>
      <c r="AK280" s="125">
        <v>0</v>
      </c>
      <c r="AL280" s="125">
        <v>0</v>
      </c>
      <c r="AM280" s="125">
        <v>28672</v>
      </c>
      <c r="AN280" s="125">
        <v>0</v>
      </c>
      <c r="AO280" s="125">
        <v>0</v>
      </c>
      <c r="AP280" s="125">
        <v>0</v>
      </c>
      <c r="AQ280" s="125">
        <v>0</v>
      </c>
      <c r="AR280" s="125">
        <v>0</v>
      </c>
      <c r="AS280" s="125">
        <v>0</v>
      </c>
      <c r="AT280" s="125">
        <v>0</v>
      </c>
      <c r="AU280" s="125">
        <v>0</v>
      </c>
      <c r="AV280" s="125">
        <v>4208248.1527199997</v>
      </c>
      <c r="AW280" s="125">
        <v>509418.00500548759</v>
      </c>
      <c r="AX280" s="125">
        <v>149972</v>
      </c>
      <c r="AY280" s="125">
        <v>407725.62500548759</v>
      </c>
      <c r="AZ280" s="493">
        <v>4867638.1577254869</v>
      </c>
      <c r="BA280" s="493">
        <v>4838966.1577254869</v>
      </c>
      <c r="BB280" s="493">
        <v>5525</v>
      </c>
      <c r="BC280" s="493">
        <v>4906200</v>
      </c>
      <c r="BD280" s="493">
        <v>0</v>
      </c>
      <c r="BE280" s="493">
        <v>67233.842274513096</v>
      </c>
      <c r="BF280" s="493">
        <v>4934872</v>
      </c>
      <c r="BG280" s="125">
        <v>0</v>
      </c>
      <c r="BH280" s="125">
        <v>4934872</v>
      </c>
      <c r="BI280" s="493">
        <v>4934872</v>
      </c>
      <c r="BJ280" s="493">
        <v>4784900</v>
      </c>
      <c r="BK280" s="125">
        <v>4784900</v>
      </c>
      <c r="BL280" s="125">
        <v>5388.4009009009005</v>
      </c>
      <c r="BM280" s="125">
        <v>5278.8608305274975</v>
      </c>
      <c r="BN280" s="126">
        <v>2.0750702450789391E-2</v>
      </c>
      <c r="BO280" s="126">
        <v>0</v>
      </c>
      <c r="BP280" s="125">
        <v>0</v>
      </c>
      <c r="BQ280" s="493">
        <v>4934872</v>
      </c>
      <c r="BR280" s="493">
        <v>5525</v>
      </c>
      <c r="BS280" s="493" t="s">
        <v>948</v>
      </c>
      <c r="BT280" s="493">
        <v>5557.2882882882886</v>
      </c>
      <c r="BU280" s="126">
        <v>2.021389478525526E-2</v>
      </c>
      <c r="BV280" s="125">
        <v>0</v>
      </c>
      <c r="BW280" s="125">
        <v>4934872</v>
      </c>
      <c r="BX280" s="125">
        <v>0</v>
      </c>
      <c r="BY280" s="125">
        <v>4934872</v>
      </c>
      <c r="BZ280" s="125">
        <v>28672</v>
      </c>
      <c r="CA280" s="125">
        <v>4906200</v>
      </c>
      <c r="CB280" s="490">
        <f t="shared" si="14"/>
        <v>0</v>
      </c>
      <c r="CC280" s="490">
        <f t="shared" si="15"/>
        <v>0</v>
      </c>
      <c r="CD280" s="490">
        <f t="shared" si="16"/>
        <v>67233.842274513096</v>
      </c>
      <c r="CE280" s="490">
        <f>IF(ISERROR(VLOOKUP(A280,'20-21 Cfwds'!A:F,3,FALSE)),0,(VLOOKUP(A280,'20-21 Cfwds'!A:F,3,FALSE)))</f>
        <v>0</v>
      </c>
      <c r="CF280" s="490">
        <f>IF(ISERROR(VLOOKUP(A280,'20-21 Cfwds'!A:G,4,FALSE)),0,(VLOOKUP(A280,'20-21 Cfwds'!A:G,4,FALSE)))</f>
        <v>0</v>
      </c>
      <c r="CG280" s="490"/>
      <c r="CH280" s="490"/>
      <c r="CI280" s="531"/>
      <c r="CJ280" s="531"/>
      <c r="CK280" s="531"/>
      <c r="CL280" s="531"/>
      <c r="CM280" s="531"/>
      <c r="CN280" s="531"/>
      <c r="CO280" s="531"/>
      <c r="CP280" s="531"/>
      <c r="CQ280" s="531"/>
      <c r="CR280" s="531"/>
      <c r="CS280" s="531"/>
      <c r="CT280" s="531"/>
      <c r="CU280" s="531"/>
      <c r="CV280" s="531"/>
      <c r="CW280" s="531"/>
      <c r="CX280" s="531"/>
      <c r="CY280" s="531"/>
      <c r="CZ280" s="531"/>
      <c r="DA280" s="531"/>
      <c r="DB280" s="531"/>
      <c r="DC280" s="531"/>
      <c r="DD280" s="531"/>
      <c r="DE280" s="531"/>
      <c r="DF280" s="531"/>
      <c r="DG280" s="531"/>
      <c r="DH280" s="531"/>
      <c r="DI280" s="531"/>
      <c r="DJ280" s="531"/>
      <c r="DK280" s="531"/>
      <c r="DL280" s="531"/>
      <c r="DM280" s="531"/>
      <c r="DN280" s="531"/>
      <c r="DO280" s="531"/>
      <c r="DP280" s="531"/>
      <c r="DQ280" s="531"/>
      <c r="DR280" s="531"/>
      <c r="DS280" s="531"/>
      <c r="DT280" s="531"/>
      <c r="DU280" s="531"/>
      <c r="DV280" s="531"/>
      <c r="DW280" s="531"/>
      <c r="DX280" s="531"/>
      <c r="DY280" s="531"/>
      <c r="DZ280" s="531"/>
      <c r="EA280" s="531"/>
      <c r="EB280" s="531"/>
      <c r="EC280" s="531"/>
      <c r="ED280" s="531"/>
      <c r="EE280" s="531"/>
      <c r="EF280" s="531"/>
      <c r="EG280" s="531"/>
      <c r="EH280" s="531"/>
      <c r="EI280" s="531"/>
      <c r="EJ280" s="531"/>
      <c r="EK280" s="531"/>
      <c r="EL280" s="531"/>
      <c r="EM280" s="531"/>
      <c r="EN280" s="531"/>
      <c r="EO280" s="531"/>
      <c r="EP280" s="531"/>
      <c r="EQ280" s="531"/>
      <c r="ER280" s="531"/>
      <c r="ES280" s="531"/>
      <c r="ET280" s="531"/>
      <c r="EU280" s="531"/>
      <c r="EV280" s="531"/>
      <c r="EW280" s="531"/>
      <c r="EX280" s="531"/>
      <c r="EY280" s="531"/>
      <c r="EZ280" s="531"/>
      <c r="FA280" s="531"/>
    </row>
    <row r="281" spans="1:157" ht="15" customHeight="1">
      <c r="A281" s="486">
        <f>VLOOKUP(D281,'[18]DfE No.'!C:E,3,FALSE)</f>
        <v>557</v>
      </c>
      <c r="B281" s="486" t="str">
        <f>VLOOKUP(D281,'Adjusted Factors 22-23'!C:F,4,FALSE)</f>
        <v>Recoupment Academy</v>
      </c>
      <c r="C281" s="491">
        <v>140669</v>
      </c>
      <c r="D281" s="491">
        <v>9354041</v>
      </c>
      <c r="E281" s="492" t="s">
        <v>492</v>
      </c>
      <c r="F281" s="332">
        <v>807</v>
      </c>
      <c r="G281" s="332">
        <v>0</v>
      </c>
      <c r="H281" s="332">
        <v>807</v>
      </c>
      <c r="I281" s="125">
        <v>0</v>
      </c>
      <c r="J281" s="125">
        <v>2272004.1859499998</v>
      </c>
      <c r="K281" s="125">
        <v>1532655.4933799999</v>
      </c>
      <c r="L281" s="125">
        <v>0</v>
      </c>
      <c r="M281" s="125">
        <v>68620.000000000029</v>
      </c>
      <c r="N281" s="125">
        <v>0</v>
      </c>
      <c r="O281" s="125">
        <v>160890.00000000023</v>
      </c>
      <c r="P281" s="125">
        <v>0</v>
      </c>
      <c r="Q281" s="125">
        <v>0</v>
      </c>
      <c r="R281" s="125">
        <v>0</v>
      </c>
      <c r="S281" s="125">
        <v>0</v>
      </c>
      <c r="T281" s="125">
        <v>0</v>
      </c>
      <c r="U281" s="125">
        <v>0</v>
      </c>
      <c r="V281" s="125">
        <v>24350.173697270468</v>
      </c>
      <c r="W281" s="125">
        <v>1702.1091811414383</v>
      </c>
      <c r="X281" s="125">
        <v>0</v>
      </c>
      <c r="Y281" s="125">
        <v>0</v>
      </c>
      <c r="Z281" s="125">
        <v>0</v>
      </c>
      <c r="AA281" s="125">
        <v>0</v>
      </c>
      <c r="AB281" s="125">
        <v>0</v>
      </c>
      <c r="AC281" s="125">
        <v>26569.708860759554</v>
      </c>
      <c r="AD281" s="125">
        <v>0</v>
      </c>
      <c r="AE281" s="125">
        <v>0</v>
      </c>
      <c r="AF281" s="125">
        <v>314674.35296941397</v>
      </c>
      <c r="AG281" s="125">
        <v>0</v>
      </c>
      <c r="AH281" s="125">
        <v>0</v>
      </c>
      <c r="AI281" s="125">
        <v>121300</v>
      </c>
      <c r="AJ281" s="125">
        <v>0</v>
      </c>
      <c r="AK281" s="125">
        <v>0</v>
      </c>
      <c r="AL281" s="125">
        <v>0</v>
      </c>
      <c r="AM281" s="125">
        <v>21196.799999999999</v>
      </c>
      <c r="AN281" s="125">
        <v>0</v>
      </c>
      <c r="AO281" s="125">
        <v>0</v>
      </c>
      <c r="AP281" s="125">
        <v>0</v>
      </c>
      <c r="AQ281" s="125">
        <v>0</v>
      </c>
      <c r="AR281" s="125">
        <v>0</v>
      </c>
      <c r="AS281" s="125">
        <v>0</v>
      </c>
      <c r="AT281" s="125">
        <v>0</v>
      </c>
      <c r="AU281" s="125">
        <v>0</v>
      </c>
      <c r="AV281" s="125">
        <v>3804659.6793299997</v>
      </c>
      <c r="AW281" s="125">
        <v>596806.34470858565</v>
      </c>
      <c r="AX281" s="125">
        <v>142496.79999999999</v>
      </c>
      <c r="AY281" s="125">
        <v>452450.61440862005</v>
      </c>
      <c r="AZ281" s="493">
        <v>4543962.8240385847</v>
      </c>
      <c r="BA281" s="493">
        <v>4522766.0240385849</v>
      </c>
      <c r="BB281" s="493">
        <v>5525</v>
      </c>
      <c r="BC281" s="493">
        <v>4458675</v>
      </c>
      <c r="BD281" s="493">
        <v>0</v>
      </c>
      <c r="BE281" s="493">
        <v>0</v>
      </c>
      <c r="BF281" s="493">
        <v>4543962.8240385847</v>
      </c>
      <c r="BG281" s="125">
        <v>0</v>
      </c>
      <c r="BH281" s="125">
        <v>4543962.8240385847</v>
      </c>
      <c r="BI281" s="493">
        <v>4479871.8</v>
      </c>
      <c r="BJ281" s="493">
        <v>4337375</v>
      </c>
      <c r="BK281" s="125">
        <v>4401466.0240385849</v>
      </c>
      <c r="BL281" s="125">
        <v>5454.1090756364129</v>
      </c>
      <c r="BM281" s="125">
        <v>5290.4624038860102</v>
      </c>
      <c r="BN281" s="126">
        <v>3.093239479978141E-2</v>
      </c>
      <c r="BO281" s="126">
        <v>0</v>
      </c>
      <c r="BP281" s="125">
        <v>0</v>
      </c>
      <c r="BQ281" s="493">
        <v>4543962.8240385847</v>
      </c>
      <c r="BR281" s="493">
        <v>5604.4188649796588</v>
      </c>
      <c r="BS281" s="493" t="s">
        <v>948</v>
      </c>
      <c r="BT281" s="493">
        <v>5630.6850359833761</v>
      </c>
      <c r="BU281" s="126">
        <v>2.8427404788801569E-2</v>
      </c>
      <c r="BV281" s="125">
        <v>0</v>
      </c>
      <c r="BW281" s="125">
        <v>4543962.8240385847</v>
      </c>
      <c r="BX281" s="125">
        <v>0</v>
      </c>
      <c r="BY281" s="125">
        <v>4543962.8240385847</v>
      </c>
      <c r="BZ281" s="125">
        <v>21196.799999999999</v>
      </c>
      <c r="CA281" s="125">
        <v>4522766.0240385849</v>
      </c>
      <c r="CB281" s="490">
        <f t="shared" si="14"/>
        <v>0</v>
      </c>
      <c r="CC281" s="490">
        <f t="shared" si="15"/>
        <v>0</v>
      </c>
      <c r="CD281" s="490">
        <f t="shared" si="16"/>
        <v>0</v>
      </c>
      <c r="CE281" s="490">
        <f>IF(ISERROR(VLOOKUP(A281,'20-21 Cfwds'!A:F,3,FALSE)),0,(VLOOKUP(A281,'20-21 Cfwds'!A:F,3,FALSE)))</f>
        <v>0</v>
      </c>
      <c r="CF281" s="490">
        <f>IF(ISERROR(VLOOKUP(A281,'20-21 Cfwds'!A:G,4,FALSE)),0,(VLOOKUP(A281,'20-21 Cfwds'!A:G,4,FALSE)))</f>
        <v>0</v>
      </c>
      <c r="CG281" s="490"/>
      <c r="CH281" s="490"/>
      <c r="CI281" s="531"/>
      <c r="CJ281" s="531"/>
      <c r="CK281" s="531"/>
      <c r="CL281" s="531"/>
      <c r="CM281" s="531"/>
      <c r="CN281" s="531"/>
      <c r="CO281" s="531"/>
      <c r="CP281" s="531"/>
      <c r="CQ281" s="531"/>
      <c r="CR281" s="531"/>
      <c r="CS281" s="531"/>
      <c r="CT281" s="531"/>
      <c r="CU281" s="531"/>
      <c r="CV281" s="531"/>
      <c r="CW281" s="531"/>
      <c r="CX281" s="531"/>
      <c r="CY281" s="531"/>
      <c r="CZ281" s="531"/>
      <c r="DA281" s="531"/>
      <c r="DB281" s="531"/>
      <c r="DC281" s="531"/>
      <c r="DD281" s="531"/>
      <c r="DE281" s="531"/>
      <c r="DF281" s="531"/>
      <c r="DG281" s="531"/>
      <c r="DH281" s="531"/>
      <c r="DI281" s="531"/>
      <c r="DJ281" s="531"/>
      <c r="DK281" s="531"/>
      <c r="DL281" s="531"/>
      <c r="DM281" s="531"/>
      <c r="DN281" s="531"/>
      <c r="DO281" s="531"/>
      <c r="DP281" s="531"/>
      <c r="DQ281" s="531"/>
      <c r="DR281" s="531"/>
      <c r="DS281" s="531"/>
      <c r="DT281" s="531"/>
      <c r="DU281" s="531"/>
      <c r="DV281" s="531"/>
      <c r="DW281" s="531"/>
      <c r="DX281" s="531"/>
      <c r="DY281" s="531"/>
      <c r="DZ281" s="531"/>
      <c r="EA281" s="531"/>
      <c r="EB281" s="531"/>
      <c r="EC281" s="531"/>
      <c r="ED281" s="531"/>
      <c r="EE281" s="531"/>
      <c r="EF281" s="531"/>
      <c r="EG281" s="531"/>
      <c r="EH281" s="531"/>
      <c r="EI281" s="531"/>
      <c r="EJ281" s="531"/>
      <c r="EK281" s="531"/>
      <c r="EL281" s="531"/>
      <c r="EM281" s="531"/>
      <c r="EN281" s="531"/>
      <c r="EO281" s="531"/>
      <c r="EP281" s="531"/>
      <c r="EQ281" s="531"/>
      <c r="ER281" s="531"/>
      <c r="ES281" s="531"/>
      <c r="ET281" s="531"/>
      <c r="EU281" s="531"/>
      <c r="EV281" s="531"/>
      <c r="EW281" s="531"/>
      <c r="EX281" s="531"/>
      <c r="EY281" s="531"/>
      <c r="EZ281" s="531"/>
      <c r="FA281" s="531"/>
    </row>
    <row r="282" spans="1:157" ht="15" customHeight="1">
      <c r="A282" s="486">
        <f>VLOOKUP(D282,'[18]DfE No.'!C:E,3,FALSE)</f>
        <v>599</v>
      </c>
      <c r="B282" s="486" t="str">
        <f>VLOOKUP(D282,'Adjusted Factors 22-23'!C:F,4,FALSE)</f>
        <v>Recoupment Academy</v>
      </c>
      <c r="C282" s="491">
        <v>140969</v>
      </c>
      <c r="D282" s="491">
        <v>9354042</v>
      </c>
      <c r="E282" s="492" t="s">
        <v>461</v>
      </c>
      <c r="F282" s="332">
        <v>681</v>
      </c>
      <c r="G282" s="332">
        <v>0</v>
      </c>
      <c r="H282" s="332">
        <v>681</v>
      </c>
      <c r="I282" s="125">
        <v>0</v>
      </c>
      <c r="J282" s="125">
        <v>1759116.1122899998</v>
      </c>
      <c r="K282" s="125">
        <v>1471755.2751</v>
      </c>
      <c r="L282" s="125">
        <v>0</v>
      </c>
      <c r="M282" s="125">
        <v>35249.999999999876</v>
      </c>
      <c r="N282" s="125">
        <v>0</v>
      </c>
      <c r="O282" s="125">
        <v>83040.000000000175</v>
      </c>
      <c r="P282" s="125">
        <v>0</v>
      </c>
      <c r="Q282" s="125">
        <v>0</v>
      </c>
      <c r="R282" s="125">
        <v>0</v>
      </c>
      <c r="S282" s="125">
        <v>0</v>
      </c>
      <c r="T282" s="125">
        <v>0</v>
      </c>
      <c r="U282" s="125">
        <v>0</v>
      </c>
      <c r="V282" s="125">
        <v>4172.253313696614</v>
      </c>
      <c r="W282" s="125">
        <v>7672.5331369661326</v>
      </c>
      <c r="X282" s="125">
        <v>0</v>
      </c>
      <c r="Y282" s="125">
        <v>0</v>
      </c>
      <c r="Z282" s="125">
        <v>0</v>
      </c>
      <c r="AA282" s="125">
        <v>0</v>
      </c>
      <c r="AB282" s="125">
        <v>0</v>
      </c>
      <c r="AC282" s="125">
        <v>4590.0000000000064</v>
      </c>
      <c r="AD282" s="125">
        <v>0</v>
      </c>
      <c r="AE282" s="125">
        <v>0</v>
      </c>
      <c r="AF282" s="125">
        <v>270313.3267535835</v>
      </c>
      <c r="AG282" s="125">
        <v>0</v>
      </c>
      <c r="AH282" s="125">
        <v>0</v>
      </c>
      <c r="AI282" s="125">
        <v>121300</v>
      </c>
      <c r="AJ282" s="125">
        <v>0</v>
      </c>
      <c r="AK282" s="125">
        <v>0</v>
      </c>
      <c r="AL282" s="125">
        <v>0</v>
      </c>
      <c r="AM282" s="125">
        <v>27904</v>
      </c>
      <c r="AN282" s="125">
        <v>0</v>
      </c>
      <c r="AO282" s="125">
        <v>0</v>
      </c>
      <c r="AP282" s="125">
        <v>0</v>
      </c>
      <c r="AQ282" s="125">
        <v>0</v>
      </c>
      <c r="AR282" s="125">
        <v>0</v>
      </c>
      <c r="AS282" s="125">
        <v>0</v>
      </c>
      <c r="AT282" s="125">
        <v>0</v>
      </c>
      <c r="AU282" s="125">
        <v>0</v>
      </c>
      <c r="AV282" s="125">
        <v>3230871.3873899998</v>
      </c>
      <c r="AW282" s="125">
        <v>405038.11320424627</v>
      </c>
      <c r="AX282" s="125">
        <v>149204</v>
      </c>
      <c r="AY282" s="125">
        <v>345375.83997891488</v>
      </c>
      <c r="AZ282" s="493">
        <v>3785113.5005942462</v>
      </c>
      <c r="BA282" s="493">
        <v>3757209.5005942462</v>
      </c>
      <c r="BB282" s="493">
        <v>5525</v>
      </c>
      <c r="BC282" s="493">
        <v>3762525</v>
      </c>
      <c r="BD282" s="493">
        <v>0</v>
      </c>
      <c r="BE282" s="493">
        <v>5315.4994057537988</v>
      </c>
      <c r="BF282" s="493">
        <v>3790429</v>
      </c>
      <c r="BG282" s="125">
        <v>0</v>
      </c>
      <c r="BH282" s="125">
        <v>3790429</v>
      </c>
      <c r="BI282" s="493">
        <v>3790429</v>
      </c>
      <c r="BJ282" s="493">
        <v>3641225</v>
      </c>
      <c r="BK282" s="125">
        <v>3641225</v>
      </c>
      <c r="BL282" s="125">
        <v>5346.8795888399409</v>
      </c>
      <c r="BM282" s="125">
        <v>5230.0914634146338</v>
      </c>
      <c r="BN282" s="126">
        <v>2.2330034998863702E-2</v>
      </c>
      <c r="BO282" s="126">
        <v>0</v>
      </c>
      <c r="BP282" s="125">
        <v>0</v>
      </c>
      <c r="BQ282" s="493">
        <v>3790429</v>
      </c>
      <c r="BR282" s="493">
        <v>5525</v>
      </c>
      <c r="BS282" s="493" t="s">
        <v>948</v>
      </c>
      <c r="BT282" s="493">
        <v>5565.9750367107199</v>
      </c>
      <c r="BU282" s="126">
        <v>1.9869486836907146E-2</v>
      </c>
      <c r="BV282" s="125">
        <v>0</v>
      </c>
      <c r="BW282" s="125">
        <v>3790429</v>
      </c>
      <c r="BX282" s="125">
        <v>0</v>
      </c>
      <c r="BY282" s="125">
        <v>3790429</v>
      </c>
      <c r="BZ282" s="125">
        <v>27904</v>
      </c>
      <c r="CA282" s="125">
        <v>3762525</v>
      </c>
      <c r="CB282" s="490">
        <f t="shared" si="14"/>
        <v>0</v>
      </c>
      <c r="CC282" s="490">
        <f t="shared" si="15"/>
        <v>0</v>
      </c>
      <c r="CD282" s="490">
        <f t="shared" si="16"/>
        <v>5315.4994057537988</v>
      </c>
      <c r="CE282" s="490">
        <f>IF(ISERROR(VLOOKUP(A282,'20-21 Cfwds'!A:F,3,FALSE)),0,(VLOOKUP(A282,'20-21 Cfwds'!A:F,3,FALSE)))</f>
        <v>0</v>
      </c>
      <c r="CF282" s="490">
        <f>IF(ISERROR(VLOOKUP(A282,'20-21 Cfwds'!A:G,4,FALSE)),0,(VLOOKUP(A282,'20-21 Cfwds'!A:G,4,FALSE)))</f>
        <v>0</v>
      </c>
      <c r="CG282" s="490"/>
      <c r="CH282" s="490"/>
      <c r="CI282" s="531"/>
      <c r="CJ282" s="531"/>
      <c r="CK282" s="531"/>
      <c r="CL282" s="531"/>
      <c r="CM282" s="531"/>
      <c r="CN282" s="531"/>
      <c r="CO282" s="531"/>
      <c r="CP282" s="531"/>
      <c r="CQ282" s="531"/>
      <c r="CR282" s="531"/>
      <c r="CS282" s="531"/>
      <c r="CT282" s="531"/>
      <c r="CU282" s="531"/>
      <c r="CV282" s="531"/>
      <c r="CW282" s="531"/>
      <c r="CX282" s="531"/>
      <c r="CY282" s="531"/>
      <c r="CZ282" s="531"/>
      <c r="DA282" s="531"/>
      <c r="DB282" s="531"/>
      <c r="DC282" s="531"/>
      <c r="DD282" s="531"/>
      <c r="DE282" s="531"/>
      <c r="DF282" s="531"/>
      <c r="DG282" s="531"/>
      <c r="DH282" s="531"/>
      <c r="DI282" s="531"/>
      <c r="DJ282" s="531"/>
      <c r="DK282" s="531"/>
      <c r="DL282" s="531"/>
      <c r="DM282" s="531"/>
      <c r="DN282" s="531"/>
      <c r="DO282" s="531"/>
      <c r="DP282" s="531"/>
      <c r="DQ282" s="531"/>
      <c r="DR282" s="531"/>
      <c r="DS282" s="531"/>
      <c r="DT282" s="531"/>
      <c r="DU282" s="531"/>
      <c r="DV282" s="531"/>
      <c r="DW282" s="531"/>
      <c r="DX282" s="531"/>
      <c r="DY282" s="531"/>
      <c r="DZ282" s="531"/>
      <c r="EA282" s="531"/>
      <c r="EB282" s="531"/>
      <c r="EC282" s="531"/>
      <c r="ED282" s="531"/>
      <c r="EE282" s="531"/>
      <c r="EF282" s="531"/>
      <c r="EG282" s="531"/>
      <c r="EH282" s="531"/>
      <c r="EI282" s="531"/>
      <c r="EJ282" s="531"/>
      <c r="EK282" s="531"/>
      <c r="EL282" s="531"/>
      <c r="EM282" s="531"/>
      <c r="EN282" s="531"/>
      <c r="EO282" s="531"/>
      <c r="EP282" s="531"/>
      <c r="EQ282" s="531"/>
      <c r="ER282" s="531"/>
      <c r="ES282" s="531"/>
      <c r="ET282" s="531"/>
      <c r="EU282" s="531"/>
      <c r="EV282" s="531"/>
      <c r="EW282" s="531"/>
      <c r="EX282" s="531"/>
      <c r="EY282" s="531"/>
      <c r="EZ282" s="531"/>
      <c r="FA282" s="531"/>
    </row>
    <row r="283" spans="1:157" ht="15" customHeight="1">
      <c r="A283" s="486">
        <f>VLOOKUP(D283,'[18]DfE No.'!C:E,3,FALSE)</f>
        <v>167</v>
      </c>
      <c r="B283" s="486" t="str">
        <f>VLOOKUP(D283,'Adjusted Factors 22-23'!C:F,4,FALSE)</f>
        <v>Recoupment Academy</v>
      </c>
      <c r="C283" s="491">
        <v>141236</v>
      </c>
      <c r="D283" s="491">
        <v>9354043</v>
      </c>
      <c r="E283" s="492" t="s">
        <v>491</v>
      </c>
      <c r="F283" s="332">
        <v>545</v>
      </c>
      <c r="G283" s="332">
        <v>0</v>
      </c>
      <c r="H283" s="332">
        <v>545</v>
      </c>
      <c r="I283" s="125">
        <v>0</v>
      </c>
      <c r="J283" s="125">
        <v>1606149.4938299998</v>
      </c>
      <c r="K283" s="125">
        <v>954103.41972000001</v>
      </c>
      <c r="L283" s="125">
        <v>0</v>
      </c>
      <c r="M283" s="125">
        <v>51699.999999999971</v>
      </c>
      <c r="N283" s="125">
        <v>0</v>
      </c>
      <c r="O283" s="125">
        <v>132344.9999999998</v>
      </c>
      <c r="P283" s="125">
        <v>0</v>
      </c>
      <c r="Q283" s="125">
        <v>0</v>
      </c>
      <c r="R283" s="125">
        <v>0</v>
      </c>
      <c r="S283" s="125">
        <v>0</v>
      </c>
      <c r="T283" s="125">
        <v>0</v>
      </c>
      <c r="U283" s="125">
        <v>0</v>
      </c>
      <c r="V283" s="125">
        <v>28852.941176470551</v>
      </c>
      <c r="W283" s="125">
        <v>34062.500000000051</v>
      </c>
      <c r="X283" s="125">
        <v>596.09375000000102</v>
      </c>
      <c r="Y283" s="125">
        <v>0</v>
      </c>
      <c r="Z283" s="125">
        <v>0</v>
      </c>
      <c r="AA283" s="125">
        <v>0</v>
      </c>
      <c r="AB283" s="125">
        <v>0</v>
      </c>
      <c r="AC283" s="125">
        <v>1529.9999999999991</v>
      </c>
      <c r="AD283" s="125">
        <v>0</v>
      </c>
      <c r="AE283" s="125">
        <v>0</v>
      </c>
      <c r="AF283" s="125">
        <v>252403.09044087073</v>
      </c>
      <c r="AG283" s="125">
        <v>0</v>
      </c>
      <c r="AH283" s="125">
        <v>3230.4548802946924</v>
      </c>
      <c r="AI283" s="125">
        <v>121300</v>
      </c>
      <c r="AJ283" s="125">
        <v>14666.666666666668</v>
      </c>
      <c r="AK283" s="125">
        <v>0</v>
      </c>
      <c r="AL283" s="125">
        <v>0</v>
      </c>
      <c r="AM283" s="125">
        <v>0</v>
      </c>
      <c r="AN283" s="125">
        <v>0</v>
      </c>
      <c r="AO283" s="125">
        <v>0</v>
      </c>
      <c r="AP283" s="125">
        <v>0</v>
      </c>
      <c r="AQ283" s="125">
        <v>0</v>
      </c>
      <c r="AR283" s="125">
        <v>0</v>
      </c>
      <c r="AS283" s="125">
        <v>0</v>
      </c>
      <c r="AT283" s="125">
        <v>0</v>
      </c>
      <c r="AU283" s="125">
        <v>0</v>
      </c>
      <c r="AV283" s="125">
        <v>2560252.9135499997</v>
      </c>
      <c r="AW283" s="125">
        <v>504720.08024763578</v>
      </c>
      <c r="AX283" s="125">
        <v>135966.66666666666</v>
      </c>
      <c r="AY283" s="125">
        <v>386176.47790410591</v>
      </c>
      <c r="AZ283" s="493">
        <v>3200939.6604643022</v>
      </c>
      <c r="BA283" s="493">
        <v>3200939.6604643022</v>
      </c>
      <c r="BB283" s="493">
        <v>5525</v>
      </c>
      <c r="BC283" s="493">
        <v>3011125</v>
      </c>
      <c r="BD283" s="493">
        <v>0</v>
      </c>
      <c r="BE283" s="493">
        <v>0</v>
      </c>
      <c r="BF283" s="493">
        <v>3200939.6604643022</v>
      </c>
      <c r="BG283" s="125">
        <v>0</v>
      </c>
      <c r="BH283" s="125">
        <v>3200939.6604643022</v>
      </c>
      <c r="BI283" s="493">
        <v>3011125</v>
      </c>
      <c r="BJ283" s="493">
        <v>2875158.3333333335</v>
      </c>
      <c r="BK283" s="125">
        <v>3064972.9937976357</v>
      </c>
      <c r="BL283" s="125">
        <v>5623.8036583442854</v>
      </c>
      <c r="BM283" s="125">
        <v>5540.4588745614037</v>
      </c>
      <c r="BN283" s="126">
        <v>1.5042938801613153E-2</v>
      </c>
      <c r="BO283" s="126">
        <v>3.457061198386846E-3</v>
      </c>
      <c r="BP283" s="125">
        <v>10438.769441094833</v>
      </c>
      <c r="BQ283" s="493">
        <v>3211378.4299053969</v>
      </c>
      <c r="BR283" s="493">
        <v>5892.4374860649486</v>
      </c>
      <c r="BS283" s="493" t="s">
        <v>948</v>
      </c>
      <c r="BT283" s="493">
        <v>5892.4374860649486</v>
      </c>
      <c r="BU283" s="126">
        <v>1.3195747646528311E-2</v>
      </c>
      <c r="BV283" s="125">
        <v>0</v>
      </c>
      <c r="BW283" s="125">
        <v>3211378.4299053969</v>
      </c>
      <c r="BX283" s="125">
        <v>0</v>
      </c>
      <c r="BY283" s="125">
        <v>3211378.4299053969</v>
      </c>
      <c r="BZ283" s="125">
        <v>0</v>
      </c>
      <c r="CA283" s="125">
        <v>3211378.4299053969</v>
      </c>
      <c r="CB283" s="490">
        <f t="shared" si="14"/>
        <v>0</v>
      </c>
      <c r="CC283" s="490">
        <f t="shared" si="15"/>
        <v>0</v>
      </c>
      <c r="CD283" s="490">
        <f t="shared" si="16"/>
        <v>0</v>
      </c>
      <c r="CE283" s="490">
        <f>IF(ISERROR(VLOOKUP(A283,'20-21 Cfwds'!A:F,3,FALSE)),0,(VLOOKUP(A283,'20-21 Cfwds'!A:F,3,FALSE)))</f>
        <v>0</v>
      </c>
      <c r="CF283" s="490">
        <f>IF(ISERROR(VLOOKUP(A283,'20-21 Cfwds'!A:G,4,FALSE)),0,(VLOOKUP(A283,'20-21 Cfwds'!A:G,4,FALSE)))</f>
        <v>0</v>
      </c>
      <c r="CG283" s="490"/>
      <c r="CH283" s="490"/>
      <c r="CI283" s="531"/>
      <c r="CJ283" s="531"/>
      <c r="CK283" s="531"/>
      <c r="CL283" s="531"/>
      <c r="CM283" s="531"/>
      <c r="CN283" s="531"/>
      <c r="CO283" s="531"/>
      <c r="CP283" s="531"/>
      <c r="CQ283" s="531"/>
      <c r="CR283" s="531"/>
      <c r="CS283" s="531"/>
      <c r="CT283" s="531"/>
      <c r="CU283" s="531"/>
      <c r="CV283" s="531"/>
      <c r="CW283" s="531"/>
      <c r="CX283" s="531"/>
      <c r="CY283" s="531"/>
      <c r="CZ283" s="531"/>
      <c r="DA283" s="531"/>
      <c r="DB283" s="531"/>
      <c r="DC283" s="531"/>
      <c r="DD283" s="531"/>
      <c r="DE283" s="531"/>
      <c r="DF283" s="531"/>
      <c r="DG283" s="531"/>
      <c r="DH283" s="531"/>
      <c r="DI283" s="531"/>
      <c r="DJ283" s="531"/>
      <c r="DK283" s="531"/>
      <c r="DL283" s="531"/>
      <c r="DM283" s="531"/>
      <c r="DN283" s="531"/>
      <c r="DO283" s="531"/>
      <c r="DP283" s="531"/>
      <c r="DQ283" s="531"/>
      <c r="DR283" s="531"/>
      <c r="DS283" s="531"/>
      <c r="DT283" s="531"/>
      <c r="DU283" s="531"/>
      <c r="DV283" s="531"/>
      <c r="DW283" s="531"/>
      <c r="DX283" s="531"/>
      <c r="DY283" s="531"/>
      <c r="DZ283" s="531"/>
      <c r="EA283" s="531"/>
      <c r="EB283" s="531"/>
      <c r="EC283" s="531"/>
      <c r="ED283" s="531"/>
      <c r="EE283" s="531"/>
      <c r="EF283" s="531"/>
      <c r="EG283" s="531"/>
      <c r="EH283" s="531"/>
      <c r="EI283" s="531"/>
      <c r="EJ283" s="531"/>
      <c r="EK283" s="531"/>
      <c r="EL283" s="531"/>
      <c r="EM283" s="531"/>
      <c r="EN283" s="531"/>
      <c r="EO283" s="531"/>
      <c r="EP283" s="531"/>
      <c r="EQ283" s="531"/>
      <c r="ER283" s="531"/>
      <c r="ES283" s="531"/>
      <c r="ET283" s="531"/>
      <c r="EU283" s="531"/>
      <c r="EV283" s="531"/>
      <c r="EW283" s="531"/>
      <c r="EX283" s="531"/>
      <c r="EY283" s="531"/>
      <c r="EZ283" s="531"/>
      <c r="FA283" s="531"/>
    </row>
    <row r="284" spans="1:157" ht="15" customHeight="1">
      <c r="A284" s="486">
        <f>VLOOKUP(D284,'[18]DfE No.'!C:E,3,FALSE)</f>
        <v>171</v>
      </c>
      <c r="B284" s="486" t="str">
        <f>VLOOKUP(D284,'Adjusted Factors 22-23'!C:F,4,FALSE)</f>
        <v>Recoupment Academy</v>
      </c>
      <c r="C284" s="491">
        <v>142759</v>
      </c>
      <c r="D284" s="491">
        <v>9354045</v>
      </c>
      <c r="E284" s="492" t="s">
        <v>490</v>
      </c>
      <c r="F284" s="332">
        <v>1230</v>
      </c>
      <c r="G284" s="332">
        <v>0</v>
      </c>
      <c r="H284" s="332">
        <v>1230</v>
      </c>
      <c r="I284" s="125">
        <v>0</v>
      </c>
      <c r="J284" s="125">
        <v>3486739.0972499996</v>
      </c>
      <c r="K284" s="125">
        <v>2309133.2764499998</v>
      </c>
      <c r="L284" s="125">
        <v>0</v>
      </c>
      <c r="M284" s="125">
        <v>157919.99999999994</v>
      </c>
      <c r="N284" s="125">
        <v>0</v>
      </c>
      <c r="O284" s="125">
        <v>351189.99999999988</v>
      </c>
      <c r="P284" s="125">
        <v>0</v>
      </c>
      <c r="Q284" s="125">
        <v>0</v>
      </c>
      <c r="R284" s="125">
        <v>0</v>
      </c>
      <c r="S284" s="125">
        <v>0</v>
      </c>
      <c r="T284" s="125">
        <v>0</v>
      </c>
      <c r="U284" s="125">
        <v>0</v>
      </c>
      <c r="V284" s="125">
        <v>30400.000000000007</v>
      </c>
      <c r="W284" s="125">
        <v>5949.9999999999936</v>
      </c>
      <c r="X284" s="125">
        <v>57120.000000000015</v>
      </c>
      <c r="Y284" s="125">
        <v>115700.00000000035</v>
      </c>
      <c r="Z284" s="125">
        <v>30099.999999999971</v>
      </c>
      <c r="AA284" s="125">
        <v>109470</v>
      </c>
      <c r="AB284" s="125">
        <v>0</v>
      </c>
      <c r="AC284" s="125">
        <v>1531.244914564686</v>
      </c>
      <c r="AD284" s="125">
        <v>0</v>
      </c>
      <c r="AE284" s="125">
        <v>0</v>
      </c>
      <c r="AF284" s="125">
        <v>437229.65567358665</v>
      </c>
      <c r="AG284" s="125">
        <v>0</v>
      </c>
      <c r="AH284" s="125">
        <v>0</v>
      </c>
      <c r="AI284" s="125">
        <v>121300</v>
      </c>
      <c r="AJ284" s="125">
        <v>0</v>
      </c>
      <c r="AK284" s="125">
        <v>0</v>
      </c>
      <c r="AL284" s="125">
        <v>50000</v>
      </c>
      <c r="AM284" s="125">
        <v>41011.199999999997</v>
      </c>
      <c r="AN284" s="125">
        <v>0</v>
      </c>
      <c r="AO284" s="125">
        <v>0</v>
      </c>
      <c r="AP284" s="125">
        <v>0</v>
      </c>
      <c r="AQ284" s="125">
        <v>0</v>
      </c>
      <c r="AR284" s="125">
        <v>0</v>
      </c>
      <c r="AS284" s="125">
        <v>0</v>
      </c>
      <c r="AT284" s="125">
        <v>0</v>
      </c>
      <c r="AU284" s="125">
        <v>0</v>
      </c>
      <c r="AV284" s="125">
        <v>5795872.3736999994</v>
      </c>
      <c r="AW284" s="125">
        <v>1296610.9005881515</v>
      </c>
      <c r="AX284" s="125">
        <v>212311.2</v>
      </c>
      <c r="AY284" s="125">
        <v>876149.77567358676</v>
      </c>
      <c r="AZ284" s="493">
        <v>7304794.4742881516</v>
      </c>
      <c r="BA284" s="493">
        <v>7213783.2742881514</v>
      </c>
      <c r="BB284" s="493">
        <v>5525</v>
      </c>
      <c r="BC284" s="493">
        <v>6795750</v>
      </c>
      <c r="BD284" s="493">
        <v>0</v>
      </c>
      <c r="BE284" s="493">
        <v>0</v>
      </c>
      <c r="BF284" s="493">
        <v>7304794.4742881516</v>
      </c>
      <c r="BG284" s="125">
        <v>0</v>
      </c>
      <c r="BH284" s="125">
        <v>7304794.4742881507</v>
      </c>
      <c r="BI284" s="493">
        <v>6886761.2000000002</v>
      </c>
      <c r="BJ284" s="493">
        <v>6724450</v>
      </c>
      <c r="BK284" s="125">
        <v>7142483.2742881514</v>
      </c>
      <c r="BL284" s="125">
        <v>5806.8969709659768</v>
      </c>
      <c r="BM284" s="125">
        <v>5627.1767145777776</v>
      </c>
      <c r="BN284" s="126">
        <v>3.1937908742516563E-2</v>
      </c>
      <c r="BO284" s="126">
        <v>0</v>
      </c>
      <c r="BP284" s="125">
        <v>0</v>
      </c>
      <c r="BQ284" s="493">
        <v>7304794.4742881516</v>
      </c>
      <c r="BR284" s="493">
        <v>5864.8644506407736</v>
      </c>
      <c r="BS284" s="493" t="s">
        <v>948</v>
      </c>
      <c r="BT284" s="493">
        <v>5938.8572961692289</v>
      </c>
      <c r="BU284" s="126">
        <v>2.9005512060857441E-2</v>
      </c>
      <c r="BV284" s="125">
        <v>0</v>
      </c>
      <c r="BW284" s="125">
        <v>7304794.4742881516</v>
      </c>
      <c r="BX284" s="125">
        <v>0</v>
      </c>
      <c r="BY284" s="125">
        <v>7304794.4742881516</v>
      </c>
      <c r="BZ284" s="125">
        <v>41011.199999999997</v>
      </c>
      <c r="CA284" s="125">
        <v>7263783.2742881514</v>
      </c>
      <c r="CB284" s="490">
        <f t="shared" si="14"/>
        <v>0</v>
      </c>
      <c r="CC284" s="490">
        <f t="shared" si="15"/>
        <v>0</v>
      </c>
      <c r="CD284" s="490">
        <f t="shared" si="16"/>
        <v>0</v>
      </c>
      <c r="CE284" s="490">
        <f>IF(ISERROR(VLOOKUP(A284,'20-21 Cfwds'!A:F,3,FALSE)),0,(VLOOKUP(A284,'20-21 Cfwds'!A:F,3,FALSE)))</f>
        <v>0</v>
      </c>
      <c r="CF284" s="490">
        <f>IF(ISERROR(VLOOKUP(A284,'20-21 Cfwds'!A:G,4,FALSE)),0,(VLOOKUP(A284,'20-21 Cfwds'!A:G,4,FALSE)))</f>
        <v>0</v>
      </c>
      <c r="CG284" s="490"/>
      <c r="CH284" s="490"/>
      <c r="CI284" s="531"/>
      <c r="CJ284" s="531"/>
      <c r="CK284" s="531"/>
      <c r="CL284" s="531"/>
      <c r="CM284" s="531"/>
      <c r="CN284" s="531"/>
      <c r="CO284" s="531"/>
      <c r="CP284" s="531"/>
      <c r="CQ284" s="531"/>
      <c r="CR284" s="531"/>
      <c r="CS284" s="531"/>
      <c r="CT284" s="531"/>
      <c r="CU284" s="531"/>
      <c r="CV284" s="531"/>
      <c r="CW284" s="531"/>
      <c r="CX284" s="531"/>
      <c r="CY284" s="531"/>
      <c r="CZ284" s="531"/>
      <c r="DA284" s="531"/>
      <c r="DB284" s="531"/>
      <c r="DC284" s="531"/>
      <c r="DD284" s="531"/>
      <c r="DE284" s="531"/>
      <c r="DF284" s="531"/>
      <c r="DG284" s="531"/>
      <c r="DH284" s="531"/>
      <c r="DI284" s="531"/>
      <c r="DJ284" s="531"/>
      <c r="DK284" s="531"/>
      <c r="DL284" s="531"/>
      <c r="DM284" s="531"/>
      <c r="DN284" s="531"/>
      <c r="DO284" s="531"/>
      <c r="DP284" s="531"/>
      <c r="DQ284" s="531"/>
      <c r="DR284" s="531"/>
      <c r="DS284" s="531"/>
      <c r="DT284" s="531"/>
      <c r="DU284" s="531"/>
      <c r="DV284" s="531"/>
      <c r="DW284" s="531"/>
      <c r="DX284" s="531"/>
      <c r="DY284" s="531"/>
      <c r="DZ284" s="531"/>
      <c r="EA284" s="531"/>
      <c r="EB284" s="531"/>
      <c r="EC284" s="531"/>
      <c r="ED284" s="531"/>
      <c r="EE284" s="531"/>
      <c r="EF284" s="531"/>
      <c r="EG284" s="531"/>
      <c r="EH284" s="531"/>
      <c r="EI284" s="531"/>
      <c r="EJ284" s="531"/>
      <c r="EK284" s="531"/>
      <c r="EL284" s="531"/>
      <c r="EM284" s="531"/>
      <c r="EN284" s="531"/>
      <c r="EO284" s="531"/>
      <c r="EP284" s="531"/>
      <c r="EQ284" s="531"/>
      <c r="ER284" s="531"/>
      <c r="ES284" s="531"/>
      <c r="ET284" s="531"/>
      <c r="EU284" s="531"/>
      <c r="EV284" s="531"/>
      <c r="EW284" s="531"/>
      <c r="EX284" s="531"/>
      <c r="EY284" s="531"/>
      <c r="EZ284" s="531"/>
      <c r="FA284" s="531"/>
    </row>
    <row r="285" spans="1:157" ht="15" customHeight="1">
      <c r="A285" s="486">
        <f>VLOOKUP(D285,'[18]DfE No.'!C:E,3,FALSE)</f>
        <v>558</v>
      </c>
      <c r="B285" s="486" t="str">
        <f>VLOOKUP(D285,'Adjusted Factors 22-23'!C:F,4,FALSE)</f>
        <v>Recoupment Academy</v>
      </c>
      <c r="C285" s="491">
        <v>145055</v>
      </c>
      <c r="D285" s="491">
        <v>9354048</v>
      </c>
      <c r="E285" s="492" t="s">
        <v>425</v>
      </c>
      <c r="F285" s="332">
        <v>827</v>
      </c>
      <c r="G285" s="332">
        <v>0</v>
      </c>
      <c r="H285" s="332">
        <v>827</v>
      </c>
      <c r="I285" s="125">
        <v>0</v>
      </c>
      <c r="J285" s="125">
        <v>2447465.89536</v>
      </c>
      <c r="K285" s="125">
        <v>1436230.1477699999</v>
      </c>
      <c r="L285" s="125">
        <v>0</v>
      </c>
      <c r="M285" s="125">
        <v>64859.99999999992</v>
      </c>
      <c r="N285" s="125">
        <v>0</v>
      </c>
      <c r="O285" s="125">
        <v>170404.99999999991</v>
      </c>
      <c r="P285" s="125">
        <v>0</v>
      </c>
      <c r="Q285" s="125">
        <v>0</v>
      </c>
      <c r="R285" s="125">
        <v>0</v>
      </c>
      <c r="S285" s="125">
        <v>0</v>
      </c>
      <c r="T285" s="125">
        <v>0</v>
      </c>
      <c r="U285" s="125">
        <v>0</v>
      </c>
      <c r="V285" s="125">
        <v>44480.000000000116</v>
      </c>
      <c r="W285" s="125">
        <v>27624.999999999989</v>
      </c>
      <c r="X285" s="125">
        <v>594.99999999999977</v>
      </c>
      <c r="Y285" s="125">
        <v>40950.000000000007</v>
      </c>
      <c r="Z285" s="125">
        <v>0</v>
      </c>
      <c r="AA285" s="125">
        <v>0</v>
      </c>
      <c r="AB285" s="125">
        <v>0</v>
      </c>
      <c r="AC285" s="125">
        <v>4612.3086269744817</v>
      </c>
      <c r="AD285" s="125">
        <v>0</v>
      </c>
      <c r="AE285" s="125">
        <v>0</v>
      </c>
      <c r="AF285" s="125">
        <v>349616.26361624565</v>
      </c>
      <c r="AG285" s="125">
        <v>0</v>
      </c>
      <c r="AH285" s="125">
        <v>0</v>
      </c>
      <c r="AI285" s="125">
        <v>121300</v>
      </c>
      <c r="AJ285" s="125">
        <v>0</v>
      </c>
      <c r="AK285" s="125">
        <v>0</v>
      </c>
      <c r="AL285" s="125">
        <v>0</v>
      </c>
      <c r="AM285" s="125">
        <v>0</v>
      </c>
      <c r="AN285" s="125">
        <v>0</v>
      </c>
      <c r="AO285" s="125">
        <v>0</v>
      </c>
      <c r="AP285" s="125">
        <v>0</v>
      </c>
      <c r="AQ285" s="125">
        <v>0</v>
      </c>
      <c r="AR285" s="125">
        <v>0</v>
      </c>
      <c r="AS285" s="125">
        <v>0</v>
      </c>
      <c r="AT285" s="125">
        <v>0</v>
      </c>
      <c r="AU285" s="125">
        <v>0</v>
      </c>
      <c r="AV285" s="125">
        <v>3883696.0431300001</v>
      </c>
      <c r="AW285" s="125">
        <v>703143.57224322006</v>
      </c>
      <c r="AX285" s="125">
        <v>121300</v>
      </c>
      <c r="AY285" s="125">
        <v>534068.88361624558</v>
      </c>
      <c r="AZ285" s="493">
        <v>4708139.6153732203</v>
      </c>
      <c r="BA285" s="493">
        <v>4708139.6153732203</v>
      </c>
      <c r="BB285" s="493">
        <v>5525</v>
      </c>
      <c r="BC285" s="493">
        <v>4569175</v>
      </c>
      <c r="BD285" s="493">
        <v>0</v>
      </c>
      <c r="BE285" s="493">
        <v>0</v>
      </c>
      <c r="BF285" s="493">
        <v>4708139.6153732203</v>
      </c>
      <c r="BG285" s="125">
        <v>0</v>
      </c>
      <c r="BH285" s="125">
        <v>4708139.6153732203</v>
      </c>
      <c r="BI285" s="493">
        <v>4569175</v>
      </c>
      <c r="BJ285" s="493">
        <v>4447875</v>
      </c>
      <c r="BK285" s="125">
        <v>4586839.6153732203</v>
      </c>
      <c r="BL285" s="125">
        <v>5546.3598734863608</v>
      </c>
      <c r="BM285" s="125">
        <v>5484.9918562264156</v>
      </c>
      <c r="BN285" s="126">
        <v>1.1188351572533671E-2</v>
      </c>
      <c r="BO285" s="126">
        <v>7.3116484274663284E-3</v>
      </c>
      <c r="BP285" s="125">
        <v>33166.282630361362</v>
      </c>
      <c r="BQ285" s="493">
        <v>4741305.8980035819</v>
      </c>
      <c r="BR285" s="493">
        <v>5733.1389334988899</v>
      </c>
      <c r="BS285" s="493" t="s">
        <v>948</v>
      </c>
      <c r="BT285" s="493">
        <v>5733.1389334988899</v>
      </c>
      <c r="BU285" s="126">
        <v>1.6952064969320224E-2</v>
      </c>
      <c r="BV285" s="125">
        <v>0</v>
      </c>
      <c r="BW285" s="125">
        <v>4741305.8980035819</v>
      </c>
      <c r="BX285" s="125">
        <v>0</v>
      </c>
      <c r="BY285" s="125">
        <v>4741305.8980035819</v>
      </c>
      <c r="BZ285" s="125">
        <v>0</v>
      </c>
      <c r="CA285" s="125">
        <v>4741305.8980035819</v>
      </c>
      <c r="CB285" s="490">
        <f t="shared" si="14"/>
        <v>0</v>
      </c>
      <c r="CC285" s="490">
        <f t="shared" si="15"/>
        <v>0</v>
      </c>
      <c r="CD285" s="490">
        <f t="shared" si="16"/>
        <v>0</v>
      </c>
      <c r="CE285" s="490">
        <f>IF(ISERROR(VLOOKUP(A285,'20-21 Cfwds'!A:F,3,FALSE)),0,(VLOOKUP(A285,'20-21 Cfwds'!A:F,3,FALSE)))</f>
        <v>0</v>
      </c>
      <c r="CF285" s="490">
        <f>IF(ISERROR(VLOOKUP(A285,'20-21 Cfwds'!A:G,4,FALSE)),0,(VLOOKUP(A285,'20-21 Cfwds'!A:G,4,FALSE)))</f>
        <v>0</v>
      </c>
      <c r="CG285" s="490"/>
      <c r="CH285" s="490"/>
      <c r="CI285" s="531"/>
      <c r="CJ285" s="531"/>
      <c r="CK285" s="531"/>
      <c r="CL285" s="531"/>
      <c r="CM285" s="531"/>
      <c r="CN285" s="531"/>
      <c r="CO285" s="531"/>
      <c r="CP285" s="531"/>
      <c r="CQ285" s="531"/>
      <c r="CR285" s="531"/>
      <c r="CS285" s="531"/>
      <c r="CT285" s="531"/>
      <c r="CU285" s="531"/>
      <c r="CV285" s="531"/>
      <c r="CW285" s="531"/>
      <c r="CX285" s="531"/>
      <c r="CY285" s="531"/>
      <c r="CZ285" s="531"/>
      <c r="DA285" s="531"/>
      <c r="DB285" s="531"/>
      <c r="DC285" s="531"/>
      <c r="DD285" s="531"/>
      <c r="DE285" s="531"/>
      <c r="DF285" s="531"/>
      <c r="DG285" s="531"/>
      <c r="DH285" s="531"/>
      <c r="DI285" s="531"/>
      <c r="DJ285" s="531"/>
      <c r="DK285" s="531"/>
      <c r="DL285" s="531"/>
      <c r="DM285" s="531"/>
      <c r="DN285" s="531"/>
      <c r="DO285" s="531"/>
      <c r="DP285" s="531"/>
      <c r="DQ285" s="531"/>
      <c r="DR285" s="531"/>
      <c r="DS285" s="531"/>
      <c r="DT285" s="531"/>
      <c r="DU285" s="531"/>
      <c r="DV285" s="531"/>
      <c r="DW285" s="531"/>
      <c r="DX285" s="531"/>
      <c r="DY285" s="531"/>
      <c r="DZ285" s="531"/>
      <c r="EA285" s="531"/>
      <c r="EB285" s="531"/>
      <c r="EC285" s="531"/>
      <c r="ED285" s="531"/>
      <c r="EE285" s="531"/>
      <c r="EF285" s="531"/>
      <c r="EG285" s="531"/>
      <c r="EH285" s="531"/>
      <c r="EI285" s="531"/>
      <c r="EJ285" s="531"/>
      <c r="EK285" s="531"/>
      <c r="EL285" s="531"/>
      <c r="EM285" s="531"/>
      <c r="EN285" s="531"/>
      <c r="EO285" s="531"/>
      <c r="EP285" s="531"/>
      <c r="EQ285" s="531"/>
      <c r="ER285" s="531"/>
      <c r="ES285" s="531"/>
      <c r="ET285" s="531"/>
      <c r="EU285" s="531"/>
      <c r="EV285" s="531"/>
      <c r="EW285" s="531"/>
      <c r="EX285" s="531"/>
      <c r="EY285" s="531"/>
      <c r="EZ285" s="531"/>
      <c r="FA285" s="531"/>
    </row>
    <row r="286" spans="1:157" ht="15" customHeight="1">
      <c r="A286" s="486">
        <f>VLOOKUP(D286,'[18]DfE No.'!C:E,3,FALSE)</f>
        <v>175</v>
      </c>
      <c r="B286" s="486" t="str">
        <f>VLOOKUP(D286,'Adjusted Factors 22-23'!C:F,4,FALSE)</f>
        <v>Recoupment Academy</v>
      </c>
      <c r="C286" s="491">
        <v>137901</v>
      </c>
      <c r="D286" s="491">
        <v>9354051</v>
      </c>
      <c r="E286" s="492" t="s">
        <v>489</v>
      </c>
      <c r="F286" s="332">
        <v>338</v>
      </c>
      <c r="G286" s="332">
        <v>0</v>
      </c>
      <c r="H286" s="332">
        <v>338</v>
      </c>
      <c r="I286" s="125">
        <v>0</v>
      </c>
      <c r="J286" s="125">
        <v>877308.54704999994</v>
      </c>
      <c r="K286" s="125">
        <v>725727.60116999992</v>
      </c>
      <c r="L286" s="125">
        <v>0</v>
      </c>
      <c r="M286" s="125">
        <v>24910.000000000058</v>
      </c>
      <c r="N286" s="125">
        <v>0</v>
      </c>
      <c r="O286" s="125">
        <v>59685.000000000138</v>
      </c>
      <c r="P286" s="125">
        <v>0</v>
      </c>
      <c r="Q286" s="125">
        <v>0</v>
      </c>
      <c r="R286" s="125">
        <v>0</v>
      </c>
      <c r="S286" s="125">
        <v>0</v>
      </c>
      <c r="T286" s="125">
        <v>0</v>
      </c>
      <c r="U286" s="125">
        <v>0</v>
      </c>
      <c r="V286" s="125">
        <v>3199.999999999995</v>
      </c>
      <c r="W286" s="125">
        <v>424.99999999999932</v>
      </c>
      <c r="X286" s="125">
        <v>0</v>
      </c>
      <c r="Y286" s="125">
        <v>0</v>
      </c>
      <c r="Z286" s="125">
        <v>0</v>
      </c>
      <c r="AA286" s="125">
        <v>0</v>
      </c>
      <c r="AB286" s="125">
        <v>0</v>
      </c>
      <c r="AC286" s="125">
        <v>1529.9999999999975</v>
      </c>
      <c r="AD286" s="125">
        <v>0</v>
      </c>
      <c r="AE286" s="125">
        <v>0</v>
      </c>
      <c r="AF286" s="125">
        <v>144922.73634477149</v>
      </c>
      <c r="AG286" s="125">
        <v>0</v>
      </c>
      <c r="AH286" s="125">
        <v>0</v>
      </c>
      <c r="AI286" s="125">
        <v>121300</v>
      </c>
      <c r="AJ286" s="125">
        <v>69866.666666666672</v>
      </c>
      <c r="AK286" s="125">
        <v>0</v>
      </c>
      <c r="AL286" s="125">
        <v>0</v>
      </c>
      <c r="AM286" s="125">
        <v>9779.2000000000007</v>
      </c>
      <c r="AN286" s="125">
        <v>0</v>
      </c>
      <c r="AO286" s="125">
        <v>0</v>
      </c>
      <c r="AP286" s="125">
        <v>0</v>
      </c>
      <c r="AQ286" s="125">
        <v>0</v>
      </c>
      <c r="AR286" s="125">
        <v>0</v>
      </c>
      <c r="AS286" s="125">
        <v>0</v>
      </c>
      <c r="AT286" s="125">
        <v>0</v>
      </c>
      <c r="AU286" s="125">
        <v>0</v>
      </c>
      <c r="AV286" s="125">
        <v>1603036.1482199999</v>
      </c>
      <c r="AW286" s="125">
        <v>234672.73634477169</v>
      </c>
      <c r="AX286" s="125">
        <v>200945.8666666667</v>
      </c>
      <c r="AY286" s="125">
        <v>199027.85634477157</v>
      </c>
      <c r="AZ286" s="493">
        <v>2038654.7512314382</v>
      </c>
      <c r="BA286" s="493">
        <v>2028875.5512314383</v>
      </c>
      <c r="BB286" s="493">
        <v>5525</v>
      </c>
      <c r="BC286" s="493">
        <v>1867450</v>
      </c>
      <c r="BD286" s="493">
        <v>0</v>
      </c>
      <c r="BE286" s="493">
        <v>0</v>
      </c>
      <c r="BF286" s="493">
        <v>2038654.7512314382</v>
      </c>
      <c r="BG286" s="125">
        <v>0</v>
      </c>
      <c r="BH286" s="125">
        <v>2038654.7512314382</v>
      </c>
      <c r="BI286" s="493">
        <v>1877229.2</v>
      </c>
      <c r="BJ286" s="493">
        <v>1676283.3333333333</v>
      </c>
      <c r="BK286" s="125">
        <v>1837708.8845647715</v>
      </c>
      <c r="BL286" s="125">
        <v>5437.0085342153006</v>
      </c>
      <c r="BM286" s="125">
        <v>5496.7736893459914</v>
      </c>
      <c r="BN286" s="126">
        <v>-1.0872769829787497E-2</v>
      </c>
      <c r="BO286" s="126">
        <v>2.9372769829787496E-2</v>
      </c>
      <c r="BP286" s="125">
        <v>54571.948313653971</v>
      </c>
      <c r="BQ286" s="493">
        <v>2093226.6995450922</v>
      </c>
      <c r="BR286" s="493">
        <v>6164.0458566422849</v>
      </c>
      <c r="BS286" s="493" t="s">
        <v>948</v>
      </c>
      <c r="BT286" s="493">
        <v>6192.9784010209823</v>
      </c>
      <c r="BU286" s="126">
        <v>9.8325832651220413E-3</v>
      </c>
      <c r="BV286" s="125">
        <v>0</v>
      </c>
      <c r="BW286" s="125">
        <v>2093226.6995450922</v>
      </c>
      <c r="BX286" s="125">
        <v>0</v>
      </c>
      <c r="BY286" s="125">
        <v>2093226.6995450922</v>
      </c>
      <c r="BZ286" s="125">
        <v>9779.2000000000007</v>
      </c>
      <c r="CA286" s="125">
        <v>2083447.4995450922</v>
      </c>
      <c r="CB286" s="490">
        <f t="shared" si="14"/>
        <v>0</v>
      </c>
      <c r="CC286" s="490">
        <f t="shared" si="15"/>
        <v>0</v>
      </c>
      <c r="CD286" s="490">
        <f t="shared" si="16"/>
        <v>0</v>
      </c>
      <c r="CE286" s="490">
        <f>IF(ISERROR(VLOOKUP(A286,'20-21 Cfwds'!A:F,3,FALSE)),0,(VLOOKUP(A286,'20-21 Cfwds'!A:F,3,FALSE)))</f>
        <v>0</v>
      </c>
      <c r="CF286" s="490">
        <f>IF(ISERROR(VLOOKUP(A286,'20-21 Cfwds'!A:G,4,FALSE)),0,(VLOOKUP(A286,'20-21 Cfwds'!A:G,4,FALSE)))</f>
        <v>0</v>
      </c>
      <c r="CG286" s="490"/>
      <c r="CH286" s="490"/>
      <c r="CI286" s="531"/>
      <c r="CJ286" s="531"/>
      <c r="CK286" s="531"/>
      <c r="CL286" s="531"/>
      <c r="CM286" s="531"/>
      <c r="CN286" s="531"/>
      <c r="CO286" s="531"/>
      <c r="CP286" s="531"/>
      <c r="CQ286" s="531"/>
      <c r="CR286" s="531"/>
      <c r="CS286" s="531"/>
      <c r="CT286" s="531"/>
      <c r="CU286" s="531"/>
      <c r="CV286" s="531"/>
      <c r="CW286" s="531"/>
      <c r="CX286" s="531"/>
      <c r="CY286" s="531"/>
      <c r="CZ286" s="531"/>
      <c r="DA286" s="531"/>
      <c r="DB286" s="531"/>
      <c r="DC286" s="531"/>
      <c r="DD286" s="531"/>
      <c r="DE286" s="531"/>
      <c r="DF286" s="531"/>
      <c r="DG286" s="531"/>
      <c r="DH286" s="531"/>
      <c r="DI286" s="531"/>
      <c r="DJ286" s="531"/>
      <c r="DK286" s="531"/>
      <c r="DL286" s="531"/>
      <c r="DM286" s="531"/>
      <c r="DN286" s="531"/>
      <c r="DO286" s="531"/>
      <c r="DP286" s="531"/>
      <c r="DQ286" s="531"/>
      <c r="DR286" s="531"/>
      <c r="DS286" s="531"/>
      <c r="DT286" s="531"/>
      <c r="DU286" s="531"/>
      <c r="DV286" s="531"/>
      <c r="DW286" s="531"/>
      <c r="DX286" s="531"/>
      <c r="DY286" s="531"/>
      <c r="DZ286" s="531"/>
      <c r="EA286" s="531"/>
      <c r="EB286" s="531"/>
      <c r="EC286" s="531"/>
      <c r="ED286" s="531"/>
      <c r="EE286" s="531"/>
      <c r="EF286" s="531"/>
      <c r="EG286" s="531"/>
      <c r="EH286" s="531"/>
      <c r="EI286" s="531"/>
      <c r="EJ286" s="531"/>
      <c r="EK286" s="531"/>
      <c r="EL286" s="531"/>
      <c r="EM286" s="531"/>
      <c r="EN286" s="531"/>
      <c r="EO286" s="531"/>
      <c r="EP286" s="531"/>
      <c r="EQ286" s="531"/>
      <c r="ER286" s="531"/>
      <c r="ES286" s="531"/>
      <c r="ET286" s="531"/>
      <c r="EU286" s="531"/>
      <c r="EV286" s="531"/>
      <c r="EW286" s="531"/>
      <c r="EX286" s="531"/>
      <c r="EY286" s="531"/>
      <c r="EZ286" s="531"/>
      <c r="FA286" s="531"/>
    </row>
    <row r="287" spans="1:157" ht="15" customHeight="1">
      <c r="A287" s="486">
        <f>VLOOKUP(D287,'[18]DfE No.'!C:E,3,FALSE)</f>
        <v>155</v>
      </c>
      <c r="B287" s="486" t="str">
        <f>VLOOKUP(D287,'Adjusted Factors 22-23'!C:F,4,FALSE)</f>
        <v>Recoupment Academy</v>
      </c>
      <c r="C287" s="491">
        <v>137055</v>
      </c>
      <c r="D287" s="491">
        <v>9354056</v>
      </c>
      <c r="E287" s="492" t="s">
        <v>218</v>
      </c>
      <c r="F287" s="332">
        <v>1235</v>
      </c>
      <c r="G287" s="332">
        <v>0</v>
      </c>
      <c r="H287" s="332">
        <v>1235</v>
      </c>
      <c r="I287" s="125">
        <v>0</v>
      </c>
      <c r="J287" s="125">
        <v>3365265.6061199997</v>
      </c>
      <c r="K287" s="125">
        <v>2471533.8585299999</v>
      </c>
      <c r="L287" s="125">
        <v>0</v>
      </c>
      <c r="M287" s="125">
        <v>90710.000000000175</v>
      </c>
      <c r="N287" s="125">
        <v>0</v>
      </c>
      <c r="O287" s="125">
        <v>204140.00000000012</v>
      </c>
      <c r="P287" s="125">
        <v>0</v>
      </c>
      <c r="Q287" s="125">
        <v>0</v>
      </c>
      <c r="R287" s="125">
        <v>0</v>
      </c>
      <c r="S287" s="125">
        <v>0</v>
      </c>
      <c r="T287" s="125">
        <v>0</v>
      </c>
      <c r="U287" s="125">
        <v>0</v>
      </c>
      <c r="V287" s="125">
        <v>21492.207792207802</v>
      </c>
      <c r="W287" s="125">
        <v>63053.165584415518</v>
      </c>
      <c r="X287" s="125">
        <v>20279.261363636364</v>
      </c>
      <c r="Y287" s="125">
        <v>47565.54383116887</v>
      </c>
      <c r="Z287" s="125">
        <v>4210.227272727273</v>
      </c>
      <c r="AA287" s="125">
        <v>7137.3376623376589</v>
      </c>
      <c r="AB287" s="125">
        <v>0</v>
      </c>
      <c r="AC287" s="125">
        <v>4604.9147034931048</v>
      </c>
      <c r="AD287" s="125">
        <v>0</v>
      </c>
      <c r="AE287" s="125">
        <v>0</v>
      </c>
      <c r="AF287" s="125">
        <v>432983.33916781796</v>
      </c>
      <c r="AG287" s="125">
        <v>0</v>
      </c>
      <c r="AH287" s="125">
        <v>0</v>
      </c>
      <c r="AI287" s="125">
        <v>121300</v>
      </c>
      <c r="AJ287" s="125">
        <v>0</v>
      </c>
      <c r="AK287" s="125">
        <v>0</v>
      </c>
      <c r="AL287" s="125">
        <v>5000</v>
      </c>
      <c r="AM287" s="125">
        <v>0</v>
      </c>
      <c r="AN287" s="125">
        <v>0</v>
      </c>
      <c r="AO287" s="125">
        <v>0</v>
      </c>
      <c r="AP287" s="125">
        <v>0</v>
      </c>
      <c r="AQ287" s="125">
        <v>0</v>
      </c>
      <c r="AR287" s="125">
        <v>0</v>
      </c>
      <c r="AS287" s="125">
        <v>0</v>
      </c>
      <c r="AT287" s="125">
        <v>0</v>
      </c>
      <c r="AU287" s="125">
        <v>0</v>
      </c>
      <c r="AV287" s="125">
        <v>5836799.4646499995</v>
      </c>
      <c r="AW287" s="125">
        <v>896175.99737780483</v>
      </c>
      <c r="AX287" s="125">
        <v>126300</v>
      </c>
      <c r="AY287" s="125">
        <v>672272.33092106483</v>
      </c>
      <c r="AZ287" s="493">
        <v>6859275.462027804</v>
      </c>
      <c r="BA287" s="493">
        <v>6854275.462027804</v>
      </c>
      <c r="BB287" s="493">
        <v>5525</v>
      </c>
      <c r="BC287" s="493">
        <v>6823375</v>
      </c>
      <c r="BD287" s="493">
        <v>0</v>
      </c>
      <c r="BE287" s="493">
        <v>0</v>
      </c>
      <c r="BF287" s="493">
        <v>6859275.462027804</v>
      </c>
      <c r="BG287" s="125">
        <v>0</v>
      </c>
      <c r="BH287" s="125">
        <v>6859275.4620278031</v>
      </c>
      <c r="BI287" s="493">
        <v>6828375</v>
      </c>
      <c r="BJ287" s="493">
        <v>6707075</v>
      </c>
      <c r="BK287" s="125">
        <v>6737975.462027804</v>
      </c>
      <c r="BL287" s="125">
        <v>5455.8505765407317</v>
      </c>
      <c r="BM287" s="125">
        <v>5320.3702196908052</v>
      </c>
      <c r="BN287" s="126">
        <v>2.5464460414523549E-2</v>
      </c>
      <c r="BO287" s="126">
        <v>0</v>
      </c>
      <c r="BP287" s="125">
        <v>0</v>
      </c>
      <c r="BQ287" s="493">
        <v>6859275.462027804</v>
      </c>
      <c r="BR287" s="493">
        <v>5550.0206170265619</v>
      </c>
      <c r="BS287" s="493" t="s">
        <v>948</v>
      </c>
      <c r="BT287" s="493">
        <v>5554.0692000225135</v>
      </c>
      <c r="BU287" s="126">
        <v>2.491218842358478E-2</v>
      </c>
      <c r="BV287" s="125">
        <v>0</v>
      </c>
      <c r="BW287" s="125">
        <v>6859275.462027804</v>
      </c>
      <c r="BX287" s="125">
        <v>0</v>
      </c>
      <c r="BY287" s="125">
        <v>6859275.462027804</v>
      </c>
      <c r="BZ287" s="125">
        <v>0</v>
      </c>
      <c r="CA287" s="125">
        <v>6859275.462027804</v>
      </c>
      <c r="CB287" s="490">
        <f t="shared" si="14"/>
        <v>0</v>
      </c>
      <c r="CC287" s="490">
        <f t="shared" si="15"/>
        <v>0</v>
      </c>
      <c r="CD287" s="490">
        <f t="shared" si="16"/>
        <v>0</v>
      </c>
      <c r="CE287" s="490">
        <f>IF(ISERROR(VLOOKUP(A287,'20-21 Cfwds'!A:F,3,FALSE)),0,(VLOOKUP(A287,'20-21 Cfwds'!A:F,3,FALSE)))</f>
        <v>0</v>
      </c>
      <c r="CF287" s="490">
        <f>IF(ISERROR(VLOOKUP(A287,'20-21 Cfwds'!A:G,4,FALSE)),0,(VLOOKUP(A287,'20-21 Cfwds'!A:G,4,FALSE)))</f>
        <v>0</v>
      </c>
      <c r="CG287" s="490"/>
      <c r="CH287" s="490"/>
      <c r="CI287" s="531"/>
      <c r="CJ287" s="531"/>
      <c r="CK287" s="531"/>
      <c r="CL287" s="531"/>
      <c r="CM287" s="531"/>
      <c r="CN287" s="531"/>
      <c r="CO287" s="531"/>
      <c r="CP287" s="531"/>
      <c r="CQ287" s="531"/>
      <c r="CR287" s="531"/>
      <c r="CS287" s="531"/>
      <c r="CT287" s="531"/>
      <c r="CU287" s="531"/>
      <c r="CV287" s="531"/>
      <c r="CW287" s="531"/>
      <c r="CX287" s="531"/>
      <c r="CY287" s="531"/>
      <c r="CZ287" s="531"/>
      <c r="DA287" s="531"/>
      <c r="DB287" s="531"/>
      <c r="DC287" s="531"/>
      <c r="DD287" s="531"/>
      <c r="DE287" s="531"/>
      <c r="DF287" s="531"/>
      <c r="DG287" s="531"/>
      <c r="DH287" s="531"/>
      <c r="DI287" s="531"/>
      <c r="DJ287" s="531"/>
      <c r="DK287" s="531"/>
      <c r="DL287" s="531"/>
      <c r="DM287" s="531"/>
      <c r="DN287" s="531"/>
      <c r="DO287" s="531"/>
      <c r="DP287" s="531"/>
      <c r="DQ287" s="531"/>
      <c r="DR287" s="531"/>
      <c r="DS287" s="531"/>
      <c r="DT287" s="531"/>
      <c r="DU287" s="531"/>
      <c r="DV287" s="531"/>
      <c r="DW287" s="531"/>
      <c r="DX287" s="531"/>
      <c r="DY287" s="531"/>
      <c r="DZ287" s="531"/>
      <c r="EA287" s="531"/>
      <c r="EB287" s="531"/>
      <c r="EC287" s="531"/>
      <c r="ED287" s="531"/>
      <c r="EE287" s="531"/>
      <c r="EF287" s="531"/>
      <c r="EG287" s="531"/>
      <c r="EH287" s="531"/>
      <c r="EI287" s="531"/>
      <c r="EJ287" s="531"/>
      <c r="EK287" s="531"/>
      <c r="EL287" s="531"/>
      <c r="EM287" s="531"/>
      <c r="EN287" s="531"/>
      <c r="EO287" s="531"/>
      <c r="EP287" s="531"/>
      <c r="EQ287" s="531"/>
      <c r="ER287" s="531"/>
      <c r="ES287" s="531"/>
      <c r="ET287" s="531"/>
      <c r="EU287" s="531"/>
      <c r="EV287" s="531"/>
      <c r="EW287" s="531"/>
      <c r="EX287" s="531"/>
      <c r="EY287" s="531"/>
      <c r="EZ287" s="531"/>
      <c r="FA287" s="531"/>
    </row>
    <row r="288" spans="1:157" ht="15" customHeight="1">
      <c r="A288" s="486">
        <f>VLOOKUP(D288,'[18]DfE No.'!C:E,3,FALSE)</f>
        <v>156</v>
      </c>
      <c r="B288" s="486" t="str">
        <f>VLOOKUP(D288,'Adjusted Factors 22-23'!C:F,4,FALSE)</f>
        <v>Recoupment Academy</v>
      </c>
      <c r="C288" s="491">
        <v>136998</v>
      </c>
      <c r="D288" s="491">
        <v>9354075</v>
      </c>
      <c r="E288" s="492" t="s">
        <v>219</v>
      </c>
      <c r="F288" s="332">
        <v>829</v>
      </c>
      <c r="G288" s="332">
        <v>0</v>
      </c>
      <c r="H288" s="332">
        <v>829</v>
      </c>
      <c r="I288" s="125">
        <v>0</v>
      </c>
      <c r="J288" s="125">
        <v>2420471.7862199997</v>
      </c>
      <c r="K288" s="125">
        <v>1476830.2932899999</v>
      </c>
      <c r="L288" s="125">
        <v>0</v>
      </c>
      <c r="M288" s="125">
        <v>67680.000000000175</v>
      </c>
      <c r="N288" s="125">
        <v>0</v>
      </c>
      <c r="O288" s="125">
        <v>169540.0000000002</v>
      </c>
      <c r="P288" s="125">
        <v>0</v>
      </c>
      <c r="Q288" s="125">
        <v>0</v>
      </c>
      <c r="R288" s="125">
        <v>0</v>
      </c>
      <c r="S288" s="125">
        <v>0</v>
      </c>
      <c r="T288" s="125">
        <v>0</v>
      </c>
      <c r="U288" s="125">
        <v>0</v>
      </c>
      <c r="V288" s="125">
        <v>83519.999999999869</v>
      </c>
      <c r="W288" s="125">
        <v>33574.999999999985</v>
      </c>
      <c r="X288" s="125">
        <v>6545.0000000000082</v>
      </c>
      <c r="Y288" s="125">
        <v>3899.9999999999995</v>
      </c>
      <c r="Z288" s="125">
        <v>3499.9999999999995</v>
      </c>
      <c r="AA288" s="125">
        <v>2669.9999999999995</v>
      </c>
      <c r="AB288" s="125">
        <v>0</v>
      </c>
      <c r="AC288" s="125">
        <v>3059.9999999999995</v>
      </c>
      <c r="AD288" s="125">
        <v>0</v>
      </c>
      <c r="AE288" s="125">
        <v>0</v>
      </c>
      <c r="AF288" s="125">
        <v>353305.36268216942</v>
      </c>
      <c r="AG288" s="125">
        <v>0</v>
      </c>
      <c r="AH288" s="125">
        <v>0</v>
      </c>
      <c r="AI288" s="125">
        <v>121300</v>
      </c>
      <c r="AJ288" s="125">
        <v>0</v>
      </c>
      <c r="AK288" s="125">
        <v>0</v>
      </c>
      <c r="AL288" s="125">
        <v>0</v>
      </c>
      <c r="AM288" s="125">
        <v>24166.400000000001</v>
      </c>
      <c r="AN288" s="125">
        <v>0</v>
      </c>
      <c r="AO288" s="125">
        <v>0</v>
      </c>
      <c r="AP288" s="125">
        <v>0</v>
      </c>
      <c r="AQ288" s="125">
        <v>0</v>
      </c>
      <c r="AR288" s="125">
        <v>0</v>
      </c>
      <c r="AS288" s="125">
        <v>0</v>
      </c>
      <c r="AT288" s="125">
        <v>0</v>
      </c>
      <c r="AU288" s="125">
        <v>0</v>
      </c>
      <c r="AV288" s="125">
        <v>3897302.0795099996</v>
      </c>
      <c r="AW288" s="125">
        <v>727295.36268216965</v>
      </c>
      <c r="AX288" s="125">
        <v>145466.4</v>
      </c>
      <c r="AY288" s="125">
        <v>548765.48268216953</v>
      </c>
      <c r="AZ288" s="493">
        <v>4770063.8421921693</v>
      </c>
      <c r="BA288" s="493">
        <v>4745897.4421921689</v>
      </c>
      <c r="BB288" s="493">
        <v>5525</v>
      </c>
      <c r="BC288" s="493">
        <v>4580225</v>
      </c>
      <c r="BD288" s="493">
        <v>0</v>
      </c>
      <c r="BE288" s="493">
        <v>0</v>
      </c>
      <c r="BF288" s="493">
        <v>4770063.8421921693</v>
      </c>
      <c r="BG288" s="125">
        <v>0</v>
      </c>
      <c r="BH288" s="125">
        <v>4770063.8421921693</v>
      </c>
      <c r="BI288" s="493">
        <v>4604391.4000000004</v>
      </c>
      <c r="BJ288" s="493">
        <v>4458925</v>
      </c>
      <c r="BK288" s="125">
        <v>4624597.4421921689</v>
      </c>
      <c r="BL288" s="125">
        <v>5578.5252619929661</v>
      </c>
      <c r="BM288" s="125">
        <v>5415.1262439698494</v>
      </c>
      <c r="BN288" s="126">
        <v>3.0174553770574378E-2</v>
      </c>
      <c r="BO288" s="126">
        <v>0</v>
      </c>
      <c r="BP288" s="125">
        <v>0</v>
      </c>
      <c r="BQ288" s="493">
        <v>4770063.8421921693</v>
      </c>
      <c r="BR288" s="493">
        <v>5724.8461305092505</v>
      </c>
      <c r="BS288" s="493" t="s">
        <v>948</v>
      </c>
      <c r="BT288" s="493">
        <v>5753.9973970954998</v>
      </c>
      <c r="BU288" s="126">
        <v>2.7889953930890998E-2</v>
      </c>
      <c r="BV288" s="125">
        <v>0</v>
      </c>
      <c r="BW288" s="125">
        <v>4770063.8421921693</v>
      </c>
      <c r="BX288" s="125">
        <v>0</v>
      </c>
      <c r="BY288" s="125">
        <v>4770063.8421921693</v>
      </c>
      <c r="BZ288" s="125">
        <v>24166.400000000001</v>
      </c>
      <c r="CA288" s="125">
        <v>4745897.4421921689</v>
      </c>
      <c r="CB288" s="490">
        <f t="shared" si="14"/>
        <v>0</v>
      </c>
      <c r="CC288" s="490">
        <f t="shared" si="15"/>
        <v>0</v>
      </c>
      <c r="CD288" s="490">
        <f t="shared" si="16"/>
        <v>0</v>
      </c>
      <c r="CE288" s="490">
        <f>IF(ISERROR(VLOOKUP(A288,'20-21 Cfwds'!A:F,3,FALSE)),0,(VLOOKUP(A288,'20-21 Cfwds'!A:F,3,FALSE)))</f>
        <v>0</v>
      </c>
      <c r="CF288" s="490">
        <f>IF(ISERROR(VLOOKUP(A288,'20-21 Cfwds'!A:G,4,FALSE)),0,(VLOOKUP(A288,'20-21 Cfwds'!A:G,4,FALSE)))</f>
        <v>0</v>
      </c>
      <c r="CG288" s="490"/>
      <c r="CH288" s="490"/>
      <c r="CI288" s="531"/>
      <c r="CJ288" s="531"/>
      <c r="CK288" s="531"/>
      <c r="CL288" s="531"/>
      <c r="CM288" s="531"/>
      <c r="CN288" s="531"/>
      <c r="CO288" s="531"/>
      <c r="CP288" s="531"/>
      <c r="CQ288" s="531"/>
      <c r="CR288" s="531"/>
      <c r="CS288" s="531"/>
      <c r="CT288" s="531"/>
      <c r="CU288" s="531"/>
      <c r="CV288" s="531"/>
      <c r="CW288" s="531"/>
      <c r="CX288" s="531"/>
      <c r="CY288" s="531"/>
      <c r="CZ288" s="531"/>
      <c r="DA288" s="531"/>
      <c r="DB288" s="531"/>
      <c r="DC288" s="531"/>
      <c r="DD288" s="531"/>
      <c r="DE288" s="531"/>
      <c r="DF288" s="531"/>
      <c r="DG288" s="531"/>
      <c r="DH288" s="531"/>
      <c r="DI288" s="531"/>
      <c r="DJ288" s="531"/>
      <c r="DK288" s="531"/>
      <c r="DL288" s="531"/>
      <c r="DM288" s="531"/>
      <c r="DN288" s="531"/>
      <c r="DO288" s="531"/>
      <c r="DP288" s="531"/>
      <c r="DQ288" s="531"/>
      <c r="DR288" s="531"/>
      <c r="DS288" s="531"/>
      <c r="DT288" s="531"/>
      <c r="DU288" s="531"/>
      <c r="DV288" s="531"/>
      <c r="DW288" s="531"/>
      <c r="DX288" s="531"/>
      <c r="DY288" s="531"/>
      <c r="DZ288" s="531"/>
      <c r="EA288" s="531"/>
      <c r="EB288" s="531"/>
      <c r="EC288" s="531"/>
      <c r="ED288" s="531"/>
      <c r="EE288" s="531"/>
      <c r="EF288" s="531"/>
      <c r="EG288" s="531"/>
      <c r="EH288" s="531"/>
      <c r="EI288" s="531"/>
      <c r="EJ288" s="531"/>
      <c r="EK288" s="531"/>
      <c r="EL288" s="531"/>
      <c r="EM288" s="531"/>
      <c r="EN288" s="531"/>
      <c r="EO288" s="531"/>
      <c r="EP288" s="531"/>
      <c r="EQ288" s="531"/>
      <c r="ER288" s="531"/>
      <c r="ES288" s="531"/>
      <c r="ET288" s="531"/>
      <c r="EU288" s="531"/>
      <c r="EV288" s="531"/>
      <c r="EW288" s="531"/>
      <c r="EX288" s="531"/>
      <c r="EY288" s="531"/>
      <c r="EZ288" s="531"/>
      <c r="FA288" s="531"/>
    </row>
    <row r="289" spans="1:157" ht="15" customHeight="1">
      <c r="A289" s="486">
        <f>VLOOKUP(D289,'[18]DfE No.'!C:E,3,FALSE)</f>
        <v>378</v>
      </c>
      <c r="B289" s="486" t="str">
        <f>VLOOKUP(D289,'Adjusted Factors 22-23'!C:F,4,FALSE)</f>
        <v>Recoupment Academy</v>
      </c>
      <c r="C289" s="491">
        <v>136834</v>
      </c>
      <c r="D289" s="491">
        <v>9354076</v>
      </c>
      <c r="E289" s="492" t="s">
        <v>325</v>
      </c>
      <c r="F289" s="332">
        <v>1518</v>
      </c>
      <c r="G289" s="332">
        <v>0</v>
      </c>
      <c r="H289" s="332">
        <v>1518</v>
      </c>
      <c r="I289" s="125">
        <v>0</v>
      </c>
      <c r="J289" s="125">
        <v>4125599.6802299996</v>
      </c>
      <c r="K289" s="125">
        <v>3050085.9321900001</v>
      </c>
      <c r="L289" s="125">
        <v>0</v>
      </c>
      <c r="M289" s="125">
        <v>96350.000000000087</v>
      </c>
      <c r="N289" s="125">
        <v>0</v>
      </c>
      <c r="O289" s="125">
        <v>225765.00000000049</v>
      </c>
      <c r="P289" s="125">
        <v>0</v>
      </c>
      <c r="Q289" s="125">
        <v>0</v>
      </c>
      <c r="R289" s="125">
        <v>0</v>
      </c>
      <c r="S289" s="125">
        <v>0</v>
      </c>
      <c r="T289" s="125">
        <v>0</v>
      </c>
      <c r="U289" s="125">
        <v>0</v>
      </c>
      <c r="V289" s="125">
        <v>53120.000000000102</v>
      </c>
      <c r="W289" s="125">
        <v>11900.000000000013</v>
      </c>
      <c r="X289" s="125">
        <v>2975.0000000000009</v>
      </c>
      <c r="Y289" s="125">
        <v>0</v>
      </c>
      <c r="Z289" s="125">
        <v>0</v>
      </c>
      <c r="AA289" s="125">
        <v>0</v>
      </c>
      <c r="AB289" s="125">
        <v>0</v>
      </c>
      <c r="AC289" s="125">
        <v>6148.3520847121226</v>
      </c>
      <c r="AD289" s="125">
        <v>0</v>
      </c>
      <c r="AE289" s="125">
        <v>0</v>
      </c>
      <c r="AF289" s="125">
        <v>519760.10162955156</v>
      </c>
      <c r="AG289" s="125">
        <v>0</v>
      </c>
      <c r="AH289" s="125">
        <v>0</v>
      </c>
      <c r="AI289" s="125">
        <v>121300</v>
      </c>
      <c r="AJ289" s="125">
        <v>0</v>
      </c>
      <c r="AK289" s="125">
        <v>0</v>
      </c>
      <c r="AL289" s="125">
        <v>0</v>
      </c>
      <c r="AM289" s="125">
        <v>40448</v>
      </c>
      <c r="AN289" s="125">
        <v>0</v>
      </c>
      <c r="AO289" s="125">
        <v>0</v>
      </c>
      <c r="AP289" s="125">
        <v>0</v>
      </c>
      <c r="AQ289" s="125">
        <v>0</v>
      </c>
      <c r="AR289" s="125">
        <v>0</v>
      </c>
      <c r="AS289" s="125">
        <v>0</v>
      </c>
      <c r="AT289" s="125">
        <v>0</v>
      </c>
      <c r="AU289" s="125">
        <v>0</v>
      </c>
      <c r="AV289" s="125">
        <v>7175685.6124200001</v>
      </c>
      <c r="AW289" s="125">
        <v>916018.45371426432</v>
      </c>
      <c r="AX289" s="125">
        <v>161748</v>
      </c>
      <c r="AY289" s="125">
        <v>724810.22162955196</v>
      </c>
      <c r="AZ289" s="493">
        <v>8253452.0661342647</v>
      </c>
      <c r="BA289" s="493">
        <v>8213004.0661342647</v>
      </c>
      <c r="BB289" s="493">
        <v>5525</v>
      </c>
      <c r="BC289" s="493">
        <v>8386950</v>
      </c>
      <c r="BD289" s="493">
        <v>0</v>
      </c>
      <c r="BE289" s="493">
        <v>173945.93386573531</v>
      </c>
      <c r="BF289" s="493">
        <v>8427398</v>
      </c>
      <c r="BG289" s="125">
        <v>0</v>
      </c>
      <c r="BH289" s="125">
        <v>8427398</v>
      </c>
      <c r="BI289" s="493">
        <v>8427398</v>
      </c>
      <c r="BJ289" s="493">
        <v>8265650</v>
      </c>
      <c r="BK289" s="125">
        <v>8265650</v>
      </c>
      <c r="BL289" s="125">
        <v>5445.092226613966</v>
      </c>
      <c r="BM289" s="125">
        <v>5334.9339933993397</v>
      </c>
      <c r="BN289" s="126">
        <v>2.0648471630749295E-2</v>
      </c>
      <c r="BO289" s="126">
        <v>0</v>
      </c>
      <c r="BP289" s="125">
        <v>0</v>
      </c>
      <c r="BQ289" s="493">
        <v>8427398</v>
      </c>
      <c r="BR289" s="493">
        <v>5525</v>
      </c>
      <c r="BS289" s="493" t="s">
        <v>948</v>
      </c>
      <c r="BT289" s="493">
        <v>5551.64558629776</v>
      </c>
      <c r="BU289" s="126">
        <v>2.0204581252856624E-2</v>
      </c>
      <c r="BV289" s="125">
        <v>0</v>
      </c>
      <c r="BW289" s="125">
        <v>8427398</v>
      </c>
      <c r="BX289" s="125">
        <v>0</v>
      </c>
      <c r="BY289" s="125">
        <v>8427398</v>
      </c>
      <c r="BZ289" s="125">
        <v>40448</v>
      </c>
      <c r="CA289" s="125">
        <v>8386950</v>
      </c>
      <c r="CB289" s="490">
        <f t="shared" si="14"/>
        <v>0</v>
      </c>
      <c r="CC289" s="490">
        <f t="shared" si="15"/>
        <v>0</v>
      </c>
      <c r="CD289" s="490">
        <f t="shared" si="16"/>
        <v>173945.93386573531</v>
      </c>
      <c r="CE289" s="490">
        <f>IF(ISERROR(VLOOKUP(A289,'20-21 Cfwds'!A:F,3,FALSE)),0,(VLOOKUP(A289,'20-21 Cfwds'!A:F,3,FALSE)))</f>
        <v>0</v>
      </c>
      <c r="CF289" s="490">
        <f>IF(ISERROR(VLOOKUP(A289,'20-21 Cfwds'!A:G,4,FALSE)),0,(VLOOKUP(A289,'20-21 Cfwds'!A:G,4,FALSE)))</f>
        <v>0</v>
      </c>
      <c r="CG289" s="490"/>
      <c r="CH289" s="490"/>
      <c r="CI289" s="531"/>
      <c r="CJ289" s="531"/>
      <c r="CK289" s="531"/>
      <c r="CL289" s="531"/>
      <c r="CM289" s="531"/>
      <c r="CN289" s="531"/>
      <c r="CO289" s="531"/>
      <c r="CP289" s="531"/>
      <c r="CQ289" s="531"/>
      <c r="CR289" s="531"/>
      <c r="CS289" s="531"/>
      <c r="CT289" s="531"/>
      <c r="CU289" s="531"/>
      <c r="CV289" s="531"/>
      <c r="CW289" s="531"/>
      <c r="CX289" s="531"/>
      <c r="CY289" s="531"/>
      <c r="CZ289" s="531"/>
      <c r="DA289" s="531"/>
      <c r="DB289" s="531"/>
      <c r="DC289" s="531"/>
      <c r="DD289" s="531"/>
      <c r="DE289" s="531"/>
      <c r="DF289" s="531"/>
      <c r="DG289" s="531"/>
      <c r="DH289" s="531"/>
      <c r="DI289" s="531"/>
      <c r="DJ289" s="531"/>
      <c r="DK289" s="531"/>
      <c r="DL289" s="531"/>
      <c r="DM289" s="531"/>
      <c r="DN289" s="531"/>
      <c r="DO289" s="531"/>
      <c r="DP289" s="531"/>
      <c r="DQ289" s="531"/>
      <c r="DR289" s="531"/>
      <c r="DS289" s="531"/>
      <c r="DT289" s="531"/>
      <c r="DU289" s="531"/>
      <c r="DV289" s="531"/>
      <c r="DW289" s="531"/>
      <c r="DX289" s="531"/>
      <c r="DY289" s="531"/>
      <c r="DZ289" s="531"/>
      <c r="EA289" s="531"/>
      <c r="EB289" s="531"/>
      <c r="EC289" s="531"/>
      <c r="ED289" s="531"/>
      <c r="EE289" s="531"/>
      <c r="EF289" s="531"/>
      <c r="EG289" s="531"/>
      <c r="EH289" s="531"/>
      <c r="EI289" s="531"/>
      <c r="EJ289" s="531"/>
      <c r="EK289" s="531"/>
      <c r="EL289" s="531"/>
      <c r="EM289" s="531"/>
      <c r="EN289" s="531"/>
      <c r="EO289" s="531"/>
      <c r="EP289" s="531"/>
      <c r="EQ289" s="531"/>
      <c r="ER289" s="531"/>
      <c r="ES289" s="531"/>
      <c r="ET289" s="531"/>
      <c r="EU289" s="531"/>
      <c r="EV289" s="531"/>
      <c r="EW289" s="531"/>
      <c r="EX289" s="531"/>
      <c r="EY289" s="531"/>
      <c r="EZ289" s="531"/>
      <c r="FA289" s="531"/>
    </row>
    <row r="290" spans="1:157" ht="15" customHeight="1">
      <c r="A290" s="486">
        <f>VLOOKUP(D290,'[18]DfE No.'!C:E,3,FALSE)</f>
        <v>366</v>
      </c>
      <c r="B290" s="486" t="str">
        <f>VLOOKUP(D290,'Adjusted Factors 22-23'!C:F,4,FALSE)</f>
        <v>Recoupment Academy</v>
      </c>
      <c r="C290" s="491">
        <v>136827</v>
      </c>
      <c r="D290" s="491">
        <v>9354092</v>
      </c>
      <c r="E290" s="492" t="s">
        <v>317</v>
      </c>
      <c r="F290" s="332">
        <v>1543</v>
      </c>
      <c r="G290" s="332">
        <v>0</v>
      </c>
      <c r="H290" s="332">
        <v>1543</v>
      </c>
      <c r="I290" s="125">
        <v>0</v>
      </c>
      <c r="J290" s="125">
        <v>4301061.3896399997</v>
      </c>
      <c r="K290" s="125">
        <v>2979035.67753</v>
      </c>
      <c r="L290" s="125">
        <v>0</v>
      </c>
      <c r="M290" s="125">
        <v>100579.99999999987</v>
      </c>
      <c r="N290" s="125">
        <v>0</v>
      </c>
      <c r="O290" s="125">
        <v>260365.00000000064</v>
      </c>
      <c r="P290" s="125">
        <v>0</v>
      </c>
      <c r="Q290" s="125">
        <v>0</v>
      </c>
      <c r="R290" s="125">
        <v>0</v>
      </c>
      <c r="S290" s="125">
        <v>0</v>
      </c>
      <c r="T290" s="125">
        <v>0</v>
      </c>
      <c r="U290" s="125">
        <v>0</v>
      </c>
      <c r="V290" s="125">
        <v>27876.132381570416</v>
      </c>
      <c r="W290" s="125">
        <v>13192.099286177814</v>
      </c>
      <c r="X290" s="125">
        <v>33363.244646333544</v>
      </c>
      <c r="Y290" s="125">
        <v>35796.398442569785</v>
      </c>
      <c r="Z290" s="125">
        <v>1401.8170019467909</v>
      </c>
      <c r="AA290" s="125">
        <v>0</v>
      </c>
      <c r="AB290" s="125">
        <v>0</v>
      </c>
      <c r="AC290" s="125">
        <v>24736.502946954919</v>
      </c>
      <c r="AD290" s="125">
        <v>0</v>
      </c>
      <c r="AE290" s="125">
        <v>0</v>
      </c>
      <c r="AF290" s="125">
        <v>595191.69826565299</v>
      </c>
      <c r="AG290" s="125">
        <v>0</v>
      </c>
      <c r="AH290" s="125">
        <v>0</v>
      </c>
      <c r="AI290" s="125">
        <v>121300</v>
      </c>
      <c r="AJ290" s="125">
        <v>0</v>
      </c>
      <c r="AK290" s="125">
        <v>0</v>
      </c>
      <c r="AL290" s="125">
        <v>0</v>
      </c>
      <c r="AM290" s="125">
        <v>44032</v>
      </c>
      <c r="AN290" s="125">
        <v>0</v>
      </c>
      <c r="AO290" s="125">
        <v>0</v>
      </c>
      <c r="AP290" s="125">
        <v>0</v>
      </c>
      <c r="AQ290" s="125">
        <v>0</v>
      </c>
      <c r="AR290" s="125">
        <v>0</v>
      </c>
      <c r="AS290" s="125">
        <v>0</v>
      </c>
      <c r="AT290" s="125">
        <v>0</v>
      </c>
      <c r="AU290" s="125">
        <v>0</v>
      </c>
      <c r="AV290" s="125">
        <v>7280097.0671699997</v>
      </c>
      <c r="AW290" s="125">
        <v>1092502.8929712069</v>
      </c>
      <c r="AX290" s="125">
        <v>165332</v>
      </c>
      <c r="AY290" s="125">
        <v>841474.16414495243</v>
      </c>
      <c r="AZ290" s="493">
        <v>8537931.9601412062</v>
      </c>
      <c r="BA290" s="493">
        <v>8493899.9601412062</v>
      </c>
      <c r="BB290" s="493">
        <v>5525</v>
      </c>
      <c r="BC290" s="493">
        <v>8525075</v>
      </c>
      <c r="BD290" s="493">
        <v>0</v>
      </c>
      <c r="BE290" s="493">
        <v>31175.03985879384</v>
      </c>
      <c r="BF290" s="493">
        <v>8569107</v>
      </c>
      <c r="BG290" s="125">
        <v>0</v>
      </c>
      <c r="BH290" s="125">
        <v>8569107.0000000019</v>
      </c>
      <c r="BI290" s="493">
        <v>8569107</v>
      </c>
      <c r="BJ290" s="493">
        <v>8403775</v>
      </c>
      <c r="BK290" s="125">
        <v>8403775</v>
      </c>
      <c r="BL290" s="125">
        <v>5446.3869086195718</v>
      </c>
      <c r="BM290" s="125">
        <v>5333.5906040268455</v>
      </c>
      <c r="BN290" s="126">
        <v>2.1148286954676538E-2</v>
      </c>
      <c r="BO290" s="126">
        <v>0</v>
      </c>
      <c r="BP290" s="125">
        <v>0</v>
      </c>
      <c r="BQ290" s="493">
        <v>8569107</v>
      </c>
      <c r="BR290" s="493">
        <v>5525</v>
      </c>
      <c r="BS290" s="493" t="s">
        <v>948</v>
      </c>
      <c r="BT290" s="493">
        <v>5553.536616979909</v>
      </c>
      <c r="BU290" s="126">
        <v>2.00172476222229E-2</v>
      </c>
      <c r="BV290" s="125">
        <v>0</v>
      </c>
      <c r="BW290" s="125">
        <v>8569107</v>
      </c>
      <c r="BX290" s="125">
        <v>0</v>
      </c>
      <c r="BY290" s="125">
        <v>8569107</v>
      </c>
      <c r="BZ290" s="125">
        <v>44032</v>
      </c>
      <c r="CA290" s="125">
        <v>8525075</v>
      </c>
      <c r="CB290" s="490">
        <f t="shared" si="14"/>
        <v>0</v>
      </c>
      <c r="CC290" s="490">
        <f t="shared" si="15"/>
        <v>0</v>
      </c>
      <c r="CD290" s="490">
        <f t="shared" si="16"/>
        <v>31175.03985879384</v>
      </c>
      <c r="CE290" s="490">
        <f>IF(ISERROR(VLOOKUP(A290,'20-21 Cfwds'!A:F,3,FALSE)),0,(VLOOKUP(A290,'20-21 Cfwds'!A:F,3,FALSE)))</f>
        <v>0</v>
      </c>
      <c r="CF290" s="490">
        <f>IF(ISERROR(VLOOKUP(A290,'20-21 Cfwds'!A:G,4,FALSE)),0,(VLOOKUP(A290,'20-21 Cfwds'!A:G,4,FALSE)))</f>
        <v>0</v>
      </c>
      <c r="CG290" s="490"/>
      <c r="CH290" s="490"/>
      <c r="CI290" s="531"/>
      <c r="CJ290" s="531"/>
      <c r="CK290" s="531"/>
      <c r="CL290" s="531"/>
      <c r="CM290" s="531"/>
      <c r="CN290" s="531"/>
      <c r="CO290" s="531"/>
      <c r="CP290" s="531"/>
      <c r="CQ290" s="531"/>
      <c r="CR290" s="531"/>
      <c r="CS290" s="531"/>
      <c r="CT290" s="531"/>
      <c r="CU290" s="531"/>
      <c r="CV290" s="531"/>
      <c r="CW290" s="531"/>
      <c r="CX290" s="531"/>
      <c r="CY290" s="531"/>
      <c r="CZ290" s="531"/>
      <c r="DA290" s="531"/>
      <c r="DB290" s="531"/>
      <c r="DC290" s="531"/>
      <c r="DD290" s="531"/>
      <c r="DE290" s="531"/>
      <c r="DF290" s="531"/>
      <c r="DG290" s="531"/>
      <c r="DH290" s="531"/>
      <c r="DI290" s="531"/>
      <c r="DJ290" s="531"/>
      <c r="DK290" s="531"/>
      <c r="DL290" s="531"/>
      <c r="DM290" s="531"/>
      <c r="DN290" s="531"/>
      <c r="DO290" s="531"/>
      <c r="DP290" s="531"/>
      <c r="DQ290" s="531"/>
      <c r="DR290" s="531"/>
      <c r="DS290" s="531"/>
      <c r="DT290" s="531"/>
      <c r="DU290" s="531"/>
      <c r="DV290" s="531"/>
      <c r="DW290" s="531"/>
      <c r="DX290" s="531"/>
      <c r="DY290" s="531"/>
      <c r="DZ290" s="531"/>
      <c r="EA290" s="531"/>
      <c r="EB290" s="531"/>
      <c r="EC290" s="531"/>
      <c r="ED290" s="531"/>
      <c r="EE290" s="531"/>
      <c r="EF290" s="531"/>
      <c r="EG290" s="531"/>
      <c r="EH290" s="531"/>
      <c r="EI290" s="531"/>
      <c r="EJ290" s="531"/>
      <c r="EK290" s="531"/>
      <c r="EL290" s="531"/>
      <c r="EM290" s="531"/>
      <c r="EN290" s="531"/>
      <c r="EO290" s="531"/>
      <c r="EP290" s="531"/>
      <c r="EQ290" s="531"/>
      <c r="ER290" s="531"/>
      <c r="ES290" s="531"/>
      <c r="ET290" s="531"/>
      <c r="EU290" s="531"/>
      <c r="EV290" s="531"/>
      <c r="EW290" s="531"/>
      <c r="EX290" s="531"/>
      <c r="EY290" s="531"/>
      <c r="EZ290" s="531"/>
      <c r="FA290" s="531"/>
    </row>
    <row r="291" spans="1:157" ht="15" customHeight="1">
      <c r="A291" s="486">
        <f>VLOOKUP(D291,'[18]DfE No.'!C:E,3,FALSE)</f>
        <v>375</v>
      </c>
      <c r="B291" s="486" t="str">
        <f>VLOOKUP(D291,'Adjusted Factors 22-23'!C:F,4,FALSE)</f>
        <v>Recoupment Academy</v>
      </c>
      <c r="C291" s="491">
        <v>139288</v>
      </c>
      <c r="D291" s="491">
        <v>9354095</v>
      </c>
      <c r="E291" s="492" t="s">
        <v>488</v>
      </c>
      <c r="F291" s="332">
        <v>1021</v>
      </c>
      <c r="G291" s="332">
        <v>0</v>
      </c>
      <c r="H291" s="332">
        <v>1021</v>
      </c>
      <c r="I291" s="125">
        <v>0</v>
      </c>
      <c r="J291" s="125">
        <v>2892868.6961699999</v>
      </c>
      <c r="K291" s="125">
        <v>1918356.87582</v>
      </c>
      <c r="L291" s="125">
        <v>0</v>
      </c>
      <c r="M291" s="125">
        <v>128310</v>
      </c>
      <c r="N291" s="125">
        <v>0</v>
      </c>
      <c r="O291" s="125">
        <v>284584.99999999959</v>
      </c>
      <c r="P291" s="125">
        <v>0</v>
      </c>
      <c r="Q291" s="125">
        <v>0</v>
      </c>
      <c r="R291" s="125">
        <v>0</v>
      </c>
      <c r="S291" s="125">
        <v>0</v>
      </c>
      <c r="T291" s="125">
        <v>0</v>
      </c>
      <c r="U291" s="125">
        <v>0</v>
      </c>
      <c r="V291" s="125">
        <v>46720.000000000146</v>
      </c>
      <c r="W291" s="125">
        <v>127924.9999999999</v>
      </c>
      <c r="X291" s="125">
        <v>22014.999999999975</v>
      </c>
      <c r="Y291" s="125">
        <v>99450.000000000087</v>
      </c>
      <c r="Z291" s="125">
        <v>52500.000000000022</v>
      </c>
      <c r="AA291" s="125">
        <v>0</v>
      </c>
      <c r="AB291" s="125">
        <v>0</v>
      </c>
      <c r="AC291" s="125">
        <v>59963.65157480308</v>
      </c>
      <c r="AD291" s="125">
        <v>0</v>
      </c>
      <c r="AE291" s="125">
        <v>0</v>
      </c>
      <c r="AF291" s="125">
        <v>344383.22860742494</v>
      </c>
      <c r="AG291" s="125">
        <v>0</v>
      </c>
      <c r="AH291" s="125">
        <v>0</v>
      </c>
      <c r="AI291" s="125">
        <v>121300</v>
      </c>
      <c r="AJ291" s="125">
        <v>0</v>
      </c>
      <c r="AK291" s="125">
        <v>0</v>
      </c>
      <c r="AL291" s="125">
        <v>0</v>
      </c>
      <c r="AM291" s="125">
        <v>25600</v>
      </c>
      <c r="AN291" s="125">
        <v>0</v>
      </c>
      <c r="AO291" s="125">
        <v>0</v>
      </c>
      <c r="AP291" s="125">
        <v>0</v>
      </c>
      <c r="AQ291" s="125">
        <v>0</v>
      </c>
      <c r="AR291" s="125">
        <v>0</v>
      </c>
      <c r="AS291" s="125">
        <v>0</v>
      </c>
      <c r="AT291" s="125">
        <v>0</v>
      </c>
      <c r="AU291" s="125">
        <v>0</v>
      </c>
      <c r="AV291" s="125">
        <v>4811225.5719900001</v>
      </c>
      <c r="AW291" s="125">
        <v>1165851.8801822278</v>
      </c>
      <c r="AX291" s="125">
        <v>146900</v>
      </c>
      <c r="AY291" s="125">
        <v>735130.84860742476</v>
      </c>
      <c r="AZ291" s="493">
        <v>6123977.4521722281</v>
      </c>
      <c r="BA291" s="493">
        <v>6098377.4521722281</v>
      </c>
      <c r="BB291" s="493">
        <v>5525</v>
      </c>
      <c r="BC291" s="493">
        <v>5641025</v>
      </c>
      <c r="BD291" s="493">
        <v>0</v>
      </c>
      <c r="BE291" s="493">
        <v>0</v>
      </c>
      <c r="BF291" s="493">
        <v>6123977.4521722281</v>
      </c>
      <c r="BG291" s="125">
        <v>0</v>
      </c>
      <c r="BH291" s="125">
        <v>6123977.4521722281</v>
      </c>
      <c r="BI291" s="493">
        <v>5666625</v>
      </c>
      <c r="BJ291" s="493">
        <v>5519725</v>
      </c>
      <c r="BK291" s="125">
        <v>5977077.4521722281</v>
      </c>
      <c r="BL291" s="125">
        <v>5854.1405016378339</v>
      </c>
      <c r="BM291" s="125">
        <v>5719.7710837462837</v>
      </c>
      <c r="BN291" s="126">
        <v>2.3492097135387836E-2</v>
      </c>
      <c r="BO291" s="126">
        <v>0</v>
      </c>
      <c r="BP291" s="125">
        <v>0</v>
      </c>
      <c r="BQ291" s="493">
        <v>6123977.4521722281</v>
      </c>
      <c r="BR291" s="493">
        <v>5972.9455946838671</v>
      </c>
      <c r="BS291" s="493" t="s">
        <v>948</v>
      </c>
      <c r="BT291" s="493">
        <v>5998.0190520785782</v>
      </c>
      <c r="BU291" s="126">
        <v>2.2617240545275141E-2</v>
      </c>
      <c r="BV291" s="125">
        <v>0</v>
      </c>
      <c r="BW291" s="125">
        <v>6123977.4521722281</v>
      </c>
      <c r="BX291" s="125">
        <v>0</v>
      </c>
      <c r="BY291" s="125">
        <v>6123977.4521722281</v>
      </c>
      <c r="BZ291" s="125">
        <v>25600</v>
      </c>
      <c r="CA291" s="125">
        <v>6098377.4521722281</v>
      </c>
      <c r="CB291" s="490">
        <f t="shared" si="14"/>
        <v>0</v>
      </c>
      <c r="CC291" s="490">
        <f t="shared" si="15"/>
        <v>0</v>
      </c>
      <c r="CD291" s="490">
        <f t="shared" si="16"/>
        <v>0</v>
      </c>
      <c r="CE291" s="490">
        <f>IF(ISERROR(VLOOKUP(A291,'20-21 Cfwds'!A:F,3,FALSE)),0,(VLOOKUP(A291,'20-21 Cfwds'!A:F,3,FALSE)))</f>
        <v>0</v>
      </c>
      <c r="CF291" s="490">
        <f>IF(ISERROR(VLOOKUP(A291,'20-21 Cfwds'!A:G,4,FALSE)),0,(VLOOKUP(A291,'20-21 Cfwds'!A:G,4,FALSE)))</f>
        <v>0</v>
      </c>
      <c r="CG291" s="490"/>
      <c r="CH291" s="490"/>
      <c r="CI291" s="531"/>
      <c r="CJ291" s="531"/>
      <c r="CK291" s="531"/>
      <c r="CL291" s="531"/>
      <c r="CM291" s="531"/>
      <c r="CN291" s="531"/>
      <c r="CO291" s="531"/>
      <c r="CP291" s="531"/>
      <c r="CQ291" s="531"/>
      <c r="CR291" s="531"/>
      <c r="CS291" s="531"/>
      <c r="CT291" s="531"/>
      <c r="CU291" s="531"/>
      <c r="CV291" s="531"/>
      <c r="CW291" s="531"/>
      <c r="CX291" s="531"/>
      <c r="CY291" s="531"/>
      <c r="CZ291" s="531"/>
      <c r="DA291" s="531"/>
      <c r="DB291" s="531"/>
      <c r="DC291" s="531"/>
      <c r="DD291" s="531"/>
      <c r="DE291" s="531"/>
      <c r="DF291" s="531"/>
      <c r="DG291" s="531"/>
      <c r="DH291" s="531"/>
      <c r="DI291" s="531"/>
      <c r="DJ291" s="531"/>
      <c r="DK291" s="531"/>
      <c r="DL291" s="531"/>
      <c r="DM291" s="531"/>
      <c r="DN291" s="531"/>
      <c r="DO291" s="531"/>
      <c r="DP291" s="531"/>
      <c r="DQ291" s="531"/>
      <c r="DR291" s="531"/>
      <c r="DS291" s="531"/>
      <c r="DT291" s="531"/>
      <c r="DU291" s="531"/>
      <c r="DV291" s="531"/>
      <c r="DW291" s="531"/>
      <c r="DX291" s="531"/>
      <c r="DY291" s="531"/>
      <c r="DZ291" s="531"/>
      <c r="EA291" s="531"/>
      <c r="EB291" s="531"/>
      <c r="EC291" s="531"/>
      <c r="ED291" s="531"/>
      <c r="EE291" s="531"/>
      <c r="EF291" s="531"/>
      <c r="EG291" s="531"/>
      <c r="EH291" s="531"/>
      <c r="EI291" s="531"/>
      <c r="EJ291" s="531"/>
      <c r="EK291" s="531"/>
      <c r="EL291" s="531"/>
      <c r="EM291" s="531"/>
      <c r="EN291" s="531"/>
      <c r="EO291" s="531"/>
      <c r="EP291" s="531"/>
      <c r="EQ291" s="531"/>
      <c r="ER291" s="531"/>
      <c r="ES291" s="531"/>
      <c r="ET291" s="531"/>
      <c r="EU291" s="531"/>
      <c r="EV291" s="531"/>
      <c r="EW291" s="531"/>
      <c r="EX291" s="531"/>
      <c r="EY291" s="531"/>
      <c r="EZ291" s="531"/>
      <c r="FA291" s="531"/>
    </row>
    <row r="292" spans="1:157" ht="15" customHeight="1">
      <c r="A292" s="486">
        <f>VLOOKUP(D292,'[18]DfE No.'!C:E,3,FALSE)</f>
        <v>356</v>
      </c>
      <c r="B292" s="486" t="str">
        <f>VLOOKUP(D292,'Adjusted Factors 22-23'!C:F,4,FALSE)</f>
        <v>Recoupment Academy</v>
      </c>
      <c r="C292" s="491">
        <v>144214</v>
      </c>
      <c r="D292" s="491">
        <v>9354096</v>
      </c>
      <c r="E292" s="492" t="s">
        <v>313</v>
      </c>
      <c r="F292" s="332">
        <v>772</v>
      </c>
      <c r="G292" s="332">
        <v>0</v>
      </c>
      <c r="H292" s="332">
        <v>772</v>
      </c>
      <c r="I292" s="125">
        <v>0</v>
      </c>
      <c r="J292" s="125">
        <v>2123536.58568</v>
      </c>
      <c r="K292" s="125">
        <v>1522505.4569999999</v>
      </c>
      <c r="L292" s="125">
        <v>0</v>
      </c>
      <c r="M292" s="125">
        <v>54049.999999999935</v>
      </c>
      <c r="N292" s="125">
        <v>0</v>
      </c>
      <c r="O292" s="125">
        <v>130615.00000000012</v>
      </c>
      <c r="P292" s="125">
        <v>0</v>
      </c>
      <c r="Q292" s="125">
        <v>0</v>
      </c>
      <c r="R292" s="125">
        <v>0</v>
      </c>
      <c r="S292" s="125">
        <v>0</v>
      </c>
      <c r="T292" s="125">
        <v>0</v>
      </c>
      <c r="U292" s="125">
        <v>0</v>
      </c>
      <c r="V292" s="125">
        <v>7040.0000000000073</v>
      </c>
      <c r="W292" s="125">
        <v>13175.000000000007</v>
      </c>
      <c r="X292" s="125">
        <v>14279.999999999998</v>
      </c>
      <c r="Y292" s="125">
        <v>39650.000000000007</v>
      </c>
      <c r="Z292" s="125">
        <v>2800.0000000000014</v>
      </c>
      <c r="AA292" s="125">
        <v>0</v>
      </c>
      <c r="AB292" s="125">
        <v>0</v>
      </c>
      <c r="AC292" s="125">
        <v>4601.9220779220823</v>
      </c>
      <c r="AD292" s="125">
        <v>0</v>
      </c>
      <c r="AE292" s="125">
        <v>0</v>
      </c>
      <c r="AF292" s="125">
        <v>296184.74738380359</v>
      </c>
      <c r="AG292" s="125">
        <v>0</v>
      </c>
      <c r="AH292" s="125">
        <v>0</v>
      </c>
      <c r="AI292" s="125">
        <v>121300</v>
      </c>
      <c r="AJ292" s="125">
        <v>0</v>
      </c>
      <c r="AK292" s="125">
        <v>0</v>
      </c>
      <c r="AL292" s="125">
        <v>0</v>
      </c>
      <c r="AM292" s="125">
        <v>20889.599999999999</v>
      </c>
      <c r="AN292" s="125">
        <v>0</v>
      </c>
      <c r="AO292" s="125">
        <v>0</v>
      </c>
      <c r="AP292" s="125">
        <v>0</v>
      </c>
      <c r="AQ292" s="125">
        <v>0</v>
      </c>
      <c r="AR292" s="125">
        <v>0</v>
      </c>
      <c r="AS292" s="125">
        <v>0</v>
      </c>
      <c r="AT292" s="125">
        <v>0</v>
      </c>
      <c r="AU292" s="125">
        <v>0</v>
      </c>
      <c r="AV292" s="125">
        <v>3646042.04268</v>
      </c>
      <c r="AW292" s="125">
        <v>562396.66946172575</v>
      </c>
      <c r="AX292" s="125">
        <v>142189.6</v>
      </c>
      <c r="AY292" s="125">
        <v>436984.86738380359</v>
      </c>
      <c r="AZ292" s="493">
        <v>4350628.3121417258</v>
      </c>
      <c r="BA292" s="493">
        <v>4329738.7121417262</v>
      </c>
      <c r="BB292" s="493">
        <v>5525</v>
      </c>
      <c r="BC292" s="493">
        <v>4265300</v>
      </c>
      <c r="BD292" s="493">
        <v>0</v>
      </c>
      <c r="BE292" s="493">
        <v>0</v>
      </c>
      <c r="BF292" s="493">
        <v>4350628.3121417258</v>
      </c>
      <c r="BG292" s="125">
        <v>0</v>
      </c>
      <c r="BH292" s="125">
        <v>4350628.3121417258</v>
      </c>
      <c r="BI292" s="493">
        <v>4286189.5999999996</v>
      </c>
      <c r="BJ292" s="493">
        <v>4143999.9999999995</v>
      </c>
      <c r="BK292" s="125">
        <v>4208438.7121417262</v>
      </c>
      <c r="BL292" s="125">
        <v>5451.3454820488678</v>
      </c>
      <c r="BM292" s="125">
        <v>5256.0222804718214</v>
      </c>
      <c r="BN292" s="126">
        <v>3.7161791018799226E-2</v>
      </c>
      <c r="BO292" s="126">
        <v>0</v>
      </c>
      <c r="BP292" s="125">
        <v>0</v>
      </c>
      <c r="BQ292" s="493">
        <v>4350628.3121417258</v>
      </c>
      <c r="BR292" s="493">
        <v>5608.4698343804739</v>
      </c>
      <c r="BS292" s="493" t="s">
        <v>948</v>
      </c>
      <c r="BT292" s="493">
        <v>5635.5289017379864</v>
      </c>
      <c r="BU292" s="126">
        <v>3.5490120184930918E-2</v>
      </c>
      <c r="BV292" s="125">
        <v>0</v>
      </c>
      <c r="BW292" s="125">
        <v>4350628.3121417258</v>
      </c>
      <c r="BX292" s="125">
        <v>0</v>
      </c>
      <c r="BY292" s="125">
        <v>4350628.3121417258</v>
      </c>
      <c r="BZ292" s="125">
        <v>20889.599999999999</v>
      </c>
      <c r="CA292" s="125">
        <v>4329738.7121417262</v>
      </c>
      <c r="CB292" s="490">
        <f t="shared" si="14"/>
        <v>0</v>
      </c>
      <c r="CC292" s="490">
        <f t="shared" si="15"/>
        <v>0</v>
      </c>
      <c r="CD292" s="490">
        <f t="shared" si="16"/>
        <v>0</v>
      </c>
      <c r="CE292" s="490">
        <f>IF(ISERROR(VLOOKUP(A292,'20-21 Cfwds'!A:F,3,FALSE)),0,(VLOOKUP(A292,'20-21 Cfwds'!A:F,3,FALSE)))</f>
        <v>0</v>
      </c>
      <c r="CF292" s="490">
        <f>IF(ISERROR(VLOOKUP(A292,'20-21 Cfwds'!A:G,4,FALSE)),0,(VLOOKUP(A292,'20-21 Cfwds'!A:G,4,FALSE)))</f>
        <v>0</v>
      </c>
      <c r="CG292" s="490"/>
      <c r="CH292" s="490"/>
      <c r="CI292" s="531"/>
      <c r="CJ292" s="531"/>
      <c r="CK292" s="531"/>
      <c r="CL292" s="531"/>
      <c r="CM292" s="531"/>
      <c r="CN292" s="531"/>
      <c r="CO292" s="531"/>
      <c r="CP292" s="531"/>
      <c r="CQ292" s="531"/>
      <c r="CR292" s="531"/>
      <c r="CS292" s="531"/>
      <c r="CT292" s="531"/>
      <c r="CU292" s="531"/>
      <c r="CV292" s="531"/>
      <c r="CW292" s="531"/>
      <c r="CX292" s="531"/>
      <c r="CY292" s="531"/>
      <c r="CZ292" s="531"/>
      <c r="DA292" s="531"/>
      <c r="DB292" s="531"/>
      <c r="DC292" s="531"/>
      <c r="DD292" s="531"/>
      <c r="DE292" s="531"/>
      <c r="DF292" s="531"/>
      <c r="DG292" s="531"/>
      <c r="DH292" s="531"/>
      <c r="DI292" s="531"/>
      <c r="DJ292" s="531"/>
      <c r="DK292" s="531"/>
      <c r="DL292" s="531"/>
      <c r="DM292" s="531"/>
      <c r="DN292" s="531"/>
      <c r="DO292" s="531"/>
      <c r="DP292" s="531"/>
      <c r="DQ292" s="531"/>
      <c r="DR292" s="531"/>
      <c r="DS292" s="531"/>
      <c r="DT292" s="531"/>
      <c r="DU292" s="531"/>
      <c r="DV292" s="531"/>
      <c r="DW292" s="531"/>
      <c r="DX292" s="531"/>
      <c r="DY292" s="531"/>
      <c r="DZ292" s="531"/>
      <c r="EA292" s="531"/>
      <c r="EB292" s="531"/>
      <c r="EC292" s="531"/>
      <c r="ED292" s="531"/>
      <c r="EE292" s="531"/>
      <c r="EF292" s="531"/>
      <c r="EG292" s="531"/>
      <c r="EH292" s="531"/>
      <c r="EI292" s="531"/>
      <c r="EJ292" s="531"/>
      <c r="EK292" s="531"/>
      <c r="EL292" s="531"/>
      <c r="EM292" s="531"/>
      <c r="EN292" s="531"/>
      <c r="EO292" s="531"/>
      <c r="EP292" s="531"/>
      <c r="EQ292" s="531"/>
      <c r="ER292" s="531"/>
      <c r="ES292" s="531"/>
      <c r="ET292" s="531"/>
      <c r="EU292" s="531"/>
      <c r="EV292" s="531"/>
      <c r="EW292" s="531"/>
      <c r="EX292" s="531"/>
      <c r="EY292" s="531"/>
      <c r="EZ292" s="531"/>
      <c r="FA292" s="531"/>
    </row>
    <row r="293" spans="1:157" ht="15" customHeight="1">
      <c r="A293" s="486">
        <f>VLOOKUP(D293,'[18]DfE No.'!C:E,3,FALSE)</f>
        <v>357</v>
      </c>
      <c r="B293" s="486" t="str">
        <f>VLOOKUP(D293,'Adjusted Factors 22-23'!C:F,4,FALSE)</f>
        <v>Recoupment Academy</v>
      </c>
      <c r="C293" s="491">
        <v>137218</v>
      </c>
      <c r="D293" s="491">
        <v>9354097</v>
      </c>
      <c r="E293" s="492" t="s">
        <v>314</v>
      </c>
      <c r="F293" s="332">
        <v>915</v>
      </c>
      <c r="G293" s="332">
        <v>0</v>
      </c>
      <c r="H293" s="332">
        <v>915</v>
      </c>
      <c r="I293" s="125">
        <v>0</v>
      </c>
      <c r="J293" s="125">
        <v>2483458.0408799998</v>
      </c>
      <c r="K293" s="125">
        <v>1842231.6029699999</v>
      </c>
      <c r="L293" s="125">
        <v>0</v>
      </c>
      <c r="M293" s="125">
        <v>48879.999999999847</v>
      </c>
      <c r="N293" s="125">
        <v>0</v>
      </c>
      <c r="O293" s="125">
        <v>118504.99999999988</v>
      </c>
      <c r="P293" s="125">
        <v>0</v>
      </c>
      <c r="Q293" s="125">
        <v>0</v>
      </c>
      <c r="R293" s="125">
        <v>0</v>
      </c>
      <c r="S293" s="125">
        <v>0</v>
      </c>
      <c r="T293" s="125">
        <v>0</v>
      </c>
      <c r="U293" s="125">
        <v>0</v>
      </c>
      <c r="V293" s="125">
        <v>5119.9999999999982</v>
      </c>
      <c r="W293" s="125">
        <v>9774.9999999999909</v>
      </c>
      <c r="X293" s="125">
        <v>14875</v>
      </c>
      <c r="Y293" s="125">
        <v>14299.99999999998</v>
      </c>
      <c r="Z293" s="125">
        <v>9799.99999999998</v>
      </c>
      <c r="AA293" s="125">
        <v>890.00000000000159</v>
      </c>
      <c r="AB293" s="125">
        <v>0</v>
      </c>
      <c r="AC293" s="125">
        <v>1530.0000000000027</v>
      </c>
      <c r="AD293" s="125">
        <v>0</v>
      </c>
      <c r="AE293" s="125">
        <v>0</v>
      </c>
      <c r="AF293" s="125">
        <v>292513.50472395692</v>
      </c>
      <c r="AG293" s="125">
        <v>0</v>
      </c>
      <c r="AH293" s="125">
        <v>0</v>
      </c>
      <c r="AI293" s="125">
        <v>121300</v>
      </c>
      <c r="AJ293" s="125">
        <v>0</v>
      </c>
      <c r="AK293" s="125">
        <v>0</v>
      </c>
      <c r="AL293" s="125">
        <v>0</v>
      </c>
      <c r="AM293" s="125">
        <v>23552</v>
      </c>
      <c r="AN293" s="125">
        <v>0</v>
      </c>
      <c r="AO293" s="125">
        <v>0</v>
      </c>
      <c r="AP293" s="125">
        <v>0</v>
      </c>
      <c r="AQ293" s="125">
        <v>0</v>
      </c>
      <c r="AR293" s="125">
        <v>0</v>
      </c>
      <c r="AS293" s="125">
        <v>0</v>
      </c>
      <c r="AT293" s="125">
        <v>0</v>
      </c>
      <c r="AU293" s="125">
        <v>0</v>
      </c>
      <c r="AV293" s="125">
        <v>4325689.6438499996</v>
      </c>
      <c r="AW293" s="125">
        <v>516188.50472395658</v>
      </c>
      <c r="AX293" s="125">
        <v>144852</v>
      </c>
      <c r="AY293" s="125">
        <v>413581.12472395675</v>
      </c>
      <c r="AZ293" s="493">
        <v>4986730.1485739565</v>
      </c>
      <c r="BA293" s="493">
        <v>4963178.1485739565</v>
      </c>
      <c r="BB293" s="493">
        <v>5525</v>
      </c>
      <c r="BC293" s="493">
        <v>5055375</v>
      </c>
      <c r="BD293" s="493">
        <v>0</v>
      </c>
      <c r="BE293" s="493">
        <v>92196.851426043548</v>
      </c>
      <c r="BF293" s="493">
        <v>5078927</v>
      </c>
      <c r="BG293" s="125">
        <v>0</v>
      </c>
      <c r="BH293" s="125">
        <v>5078927</v>
      </c>
      <c r="BI293" s="493">
        <v>5078927</v>
      </c>
      <c r="BJ293" s="493">
        <v>4934075</v>
      </c>
      <c r="BK293" s="125">
        <v>4934075</v>
      </c>
      <c r="BL293" s="125">
        <v>5392.4316939890714</v>
      </c>
      <c r="BM293" s="125">
        <v>5284.1477885652639</v>
      </c>
      <c r="BN293" s="126">
        <v>2.0492217431565898E-2</v>
      </c>
      <c r="BO293" s="126">
        <v>0</v>
      </c>
      <c r="BP293" s="125">
        <v>0</v>
      </c>
      <c r="BQ293" s="493">
        <v>5078927</v>
      </c>
      <c r="BR293" s="493">
        <v>5525</v>
      </c>
      <c r="BS293" s="493" t="s">
        <v>948</v>
      </c>
      <c r="BT293" s="493">
        <v>5550.7398907103825</v>
      </c>
      <c r="BU293" s="126">
        <v>2.0280322555151109E-2</v>
      </c>
      <c r="BV293" s="125">
        <v>0</v>
      </c>
      <c r="BW293" s="125">
        <v>5078927</v>
      </c>
      <c r="BX293" s="125">
        <v>0</v>
      </c>
      <c r="BY293" s="125">
        <v>5078927</v>
      </c>
      <c r="BZ293" s="125">
        <v>23552</v>
      </c>
      <c r="CA293" s="125">
        <v>5055375</v>
      </c>
      <c r="CB293" s="490">
        <f t="shared" si="14"/>
        <v>0</v>
      </c>
      <c r="CC293" s="490">
        <f t="shared" si="15"/>
        <v>0</v>
      </c>
      <c r="CD293" s="490">
        <f t="shared" si="16"/>
        <v>92196.851426043548</v>
      </c>
      <c r="CE293" s="490">
        <f>IF(ISERROR(VLOOKUP(A293,'20-21 Cfwds'!A:F,3,FALSE)),0,(VLOOKUP(A293,'20-21 Cfwds'!A:F,3,FALSE)))</f>
        <v>0</v>
      </c>
      <c r="CF293" s="490">
        <f>IF(ISERROR(VLOOKUP(A293,'20-21 Cfwds'!A:G,4,FALSE)),0,(VLOOKUP(A293,'20-21 Cfwds'!A:G,4,FALSE)))</f>
        <v>0</v>
      </c>
      <c r="CG293" s="490"/>
      <c r="CH293" s="490"/>
      <c r="CI293" s="531"/>
      <c r="CJ293" s="531"/>
      <c r="CK293" s="531"/>
      <c r="CL293" s="531"/>
      <c r="CM293" s="531"/>
      <c r="CN293" s="531"/>
      <c r="CO293" s="531"/>
      <c r="CP293" s="531"/>
      <c r="CQ293" s="531"/>
      <c r="CR293" s="531"/>
      <c r="CS293" s="531"/>
      <c r="CT293" s="531"/>
      <c r="CU293" s="531"/>
      <c r="CV293" s="531"/>
      <c r="CW293" s="531"/>
      <c r="CX293" s="531"/>
      <c r="CY293" s="531"/>
      <c r="CZ293" s="531"/>
      <c r="DA293" s="531"/>
      <c r="DB293" s="531"/>
      <c r="DC293" s="531"/>
      <c r="DD293" s="531"/>
      <c r="DE293" s="531"/>
      <c r="DF293" s="531"/>
      <c r="DG293" s="531"/>
      <c r="DH293" s="531"/>
      <c r="DI293" s="531"/>
      <c r="DJ293" s="531"/>
      <c r="DK293" s="531"/>
      <c r="DL293" s="531"/>
      <c r="DM293" s="531"/>
      <c r="DN293" s="531"/>
      <c r="DO293" s="531"/>
      <c r="DP293" s="531"/>
      <c r="DQ293" s="531"/>
      <c r="DR293" s="531"/>
      <c r="DS293" s="531"/>
      <c r="DT293" s="531"/>
      <c r="DU293" s="531"/>
      <c r="DV293" s="531"/>
      <c r="DW293" s="531"/>
      <c r="DX293" s="531"/>
      <c r="DY293" s="531"/>
      <c r="DZ293" s="531"/>
      <c r="EA293" s="531"/>
      <c r="EB293" s="531"/>
      <c r="EC293" s="531"/>
      <c r="ED293" s="531"/>
      <c r="EE293" s="531"/>
      <c r="EF293" s="531"/>
      <c r="EG293" s="531"/>
      <c r="EH293" s="531"/>
      <c r="EI293" s="531"/>
      <c r="EJ293" s="531"/>
      <c r="EK293" s="531"/>
      <c r="EL293" s="531"/>
      <c r="EM293" s="531"/>
      <c r="EN293" s="531"/>
      <c r="EO293" s="531"/>
      <c r="EP293" s="531"/>
      <c r="EQ293" s="531"/>
      <c r="ER293" s="531"/>
      <c r="ES293" s="531"/>
      <c r="ET293" s="531"/>
      <c r="EU293" s="531"/>
      <c r="EV293" s="531"/>
      <c r="EW293" s="531"/>
      <c r="EX293" s="531"/>
      <c r="EY293" s="531"/>
      <c r="EZ293" s="531"/>
      <c r="FA293" s="531"/>
    </row>
    <row r="294" spans="1:157" ht="15" customHeight="1">
      <c r="A294" s="486">
        <f>VLOOKUP(D294,'[18]DfE No.'!C:E,3,FALSE)</f>
        <v>362</v>
      </c>
      <c r="B294" s="486" t="str">
        <f>VLOOKUP(D294,'Adjusted Factors 22-23'!C:F,4,FALSE)</f>
        <v>Recoupment Academy</v>
      </c>
      <c r="C294" s="491">
        <v>137208</v>
      </c>
      <c r="D294" s="491">
        <v>9354098</v>
      </c>
      <c r="E294" s="492" t="s">
        <v>487</v>
      </c>
      <c r="F294" s="332">
        <v>572</v>
      </c>
      <c r="G294" s="332">
        <v>0</v>
      </c>
      <c r="H294" s="332">
        <v>572</v>
      </c>
      <c r="I294" s="125">
        <v>0</v>
      </c>
      <c r="J294" s="125">
        <v>1556660.2937399999</v>
      </c>
      <c r="K294" s="125">
        <v>1146954.11094</v>
      </c>
      <c r="L294" s="125">
        <v>0</v>
      </c>
      <c r="M294" s="125">
        <v>49350.000000000124</v>
      </c>
      <c r="N294" s="125">
        <v>0</v>
      </c>
      <c r="O294" s="125">
        <v>110720.0000000001</v>
      </c>
      <c r="P294" s="125">
        <v>0</v>
      </c>
      <c r="Q294" s="125">
        <v>0</v>
      </c>
      <c r="R294" s="125">
        <v>0</v>
      </c>
      <c r="S294" s="125">
        <v>0</v>
      </c>
      <c r="T294" s="125">
        <v>0</v>
      </c>
      <c r="U294" s="125">
        <v>0</v>
      </c>
      <c r="V294" s="125">
        <v>6719.9999999999982</v>
      </c>
      <c r="W294" s="125">
        <v>23375.000000000011</v>
      </c>
      <c r="X294" s="125">
        <v>11900.000000000013</v>
      </c>
      <c r="Y294" s="125">
        <v>47450.000000000138</v>
      </c>
      <c r="Z294" s="125">
        <v>7000.0000000000073</v>
      </c>
      <c r="AA294" s="125">
        <v>0</v>
      </c>
      <c r="AB294" s="125">
        <v>0</v>
      </c>
      <c r="AC294" s="125">
        <v>0</v>
      </c>
      <c r="AD294" s="125">
        <v>0</v>
      </c>
      <c r="AE294" s="125">
        <v>0</v>
      </c>
      <c r="AF294" s="125">
        <v>247715.58859737957</v>
      </c>
      <c r="AG294" s="125">
        <v>0</v>
      </c>
      <c r="AH294" s="125">
        <v>0</v>
      </c>
      <c r="AI294" s="125">
        <v>121300</v>
      </c>
      <c r="AJ294" s="125">
        <v>7466.6666666666615</v>
      </c>
      <c r="AK294" s="125">
        <v>0</v>
      </c>
      <c r="AL294" s="125">
        <v>0</v>
      </c>
      <c r="AM294" s="125">
        <v>12800</v>
      </c>
      <c r="AN294" s="125">
        <v>0</v>
      </c>
      <c r="AO294" s="125">
        <v>0</v>
      </c>
      <c r="AP294" s="125">
        <v>0</v>
      </c>
      <c r="AQ294" s="125">
        <v>0</v>
      </c>
      <c r="AR294" s="125">
        <v>0</v>
      </c>
      <c r="AS294" s="125">
        <v>0</v>
      </c>
      <c r="AT294" s="125">
        <v>0</v>
      </c>
      <c r="AU294" s="125">
        <v>0</v>
      </c>
      <c r="AV294" s="125">
        <v>2703614.4046799997</v>
      </c>
      <c r="AW294" s="125">
        <v>504230.58859737997</v>
      </c>
      <c r="AX294" s="125">
        <v>141566.66666666666</v>
      </c>
      <c r="AY294" s="125">
        <v>385968.20859737974</v>
      </c>
      <c r="AZ294" s="493">
        <v>3349411.6599440463</v>
      </c>
      <c r="BA294" s="493">
        <v>3336611.6599440463</v>
      </c>
      <c r="BB294" s="493">
        <v>5525</v>
      </c>
      <c r="BC294" s="493">
        <v>3160300</v>
      </c>
      <c r="BD294" s="493">
        <v>0</v>
      </c>
      <c r="BE294" s="493">
        <v>0</v>
      </c>
      <c r="BF294" s="493">
        <v>3349411.6599440463</v>
      </c>
      <c r="BG294" s="125">
        <v>0</v>
      </c>
      <c r="BH294" s="125">
        <v>3349411.6599440458</v>
      </c>
      <c r="BI294" s="493">
        <v>3173100</v>
      </c>
      <c r="BJ294" s="493">
        <v>3031533.3333333335</v>
      </c>
      <c r="BK294" s="125">
        <v>3207844.9932773798</v>
      </c>
      <c r="BL294" s="125">
        <v>5608.1206176177966</v>
      </c>
      <c r="BM294" s="125">
        <v>5380.2270461187218</v>
      </c>
      <c r="BN294" s="126">
        <v>4.2357612335984313E-2</v>
      </c>
      <c r="BO294" s="126">
        <v>0</v>
      </c>
      <c r="BP294" s="125">
        <v>0</v>
      </c>
      <c r="BQ294" s="493">
        <v>3349411.6599440463</v>
      </c>
      <c r="BR294" s="493">
        <v>5833.2371677343463</v>
      </c>
      <c r="BS294" s="493" t="s">
        <v>948</v>
      </c>
      <c r="BT294" s="493">
        <v>5855.6147901119693</v>
      </c>
      <c r="BU294" s="126">
        <v>4.143591719555606E-2</v>
      </c>
      <c r="BV294" s="125">
        <v>0</v>
      </c>
      <c r="BW294" s="125">
        <v>3349411.6599440463</v>
      </c>
      <c r="BX294" s="125">
        <v>0</v>
      </c>
      <c r="BY294" s="125">
        <v>3349411.6599440463</v>
      </c>
      <c r="BZ294" s="125">
        <v>12800</v>
      </c>
      <c r="CA294" s="125">
        <v>3336611.6599440463</v>
      </c>
      <c r="CB294" s="490">
        <f t="shared" si="14"/>
        <v>0</v>
      </c>
      <c r="CC294" s="490">
        <f t="shared" si="15"/>
        <v>0</v>
      </c>
      <c r="CD294" s="490">
        <f t="shared" si="16"/>
        <v>0</v>
      </c>
      <c r="CE294" s="490">
        <f>IF(ISERROR(VLOOKUP(A294,'20-21 Cfwds'!A:F,3,FALSE)),0,(VLOOKUP(A294,'20-21 Cfwds'!A:F,3,FALSE)))</f>
        <v>0</v>
      </c>
      <c r="CF294" s="490">
        <f>IF(ISERROR(VLOOKUP(A294,'20-21 Cfwds'!A:G,4,FALSE)),0,(VLOOKUP(A294,'20-21 Cfwds'!A:G,4,FALSE)))</f>
        <v>0</v>
      </c>
      <c r="CG294" s="490"/>
      <c r="CH294" s="490"/>
      <c r="CI294" s="531"/>
      <c r="CJ294" s="531"/>
      <c r="CK294" s="531"/>
      <c r="CL294" s="531"/>
      <c r="CM294" s="531"/>
      <c r="CN294" s="531"/>
      <c r="CO294" s="531"/>
      <c r="CP294" s="531"/>
      <c r="CQ294" s="531"/>
      <c r="CR294" s="531"/>
      <c r="CS294" s="531"/>
      <c r="CT294" s="531"/>
      <c r="CU294" s="531"/>
      <c r="CV294" s="531"/>
      <c r="CW294" s="531"/>
      <c r="CX294" s="531"/>
      <c r="CY294" s="531"/>
      <c r="CZ294" s="531"/>
      <c r="DA294" s="531"/>
      <c r="DB294" s="531"/>
      <c r="DC294" s="531"/>
      <c r="DD294" s="531"/>
      <c r="DE294" s="531"/>
      <c r="DF294" s="531"/>
      <c r="DG294" s="531"/>
      <c r="DH294" s="531"/>
      <c r="DI294" s="531"/>
      <c r="DJ294" s="531"/>
      <c r="DK294" s="531"/>
      <c r="DL294" s="531"/>
      <c r="DM294" s="531"/>
      <c r="DN294" s="531"/>
      <c r="DO294" s="531"/>
      <c r="DP294" s="531"/>
      <c r="DQ294" s="531"/>
      <c r="DR294" s="531"/>
      <c r="DS294" s="531"/>
      <c r="DT294" s="531"/>
      <c r="DU294" s="531"/>
      <c r="DV294" s="531"/>
      <c r="DW294" s="531"/>
      <c r="DX294" s="531"/>
      <c r="DY294" s="531"/>
      <c r="DZ294" s="531"/>
      <c r="EA294" s="531"/>
      <c r="EB294" s="531"/>
      <c r="EC294" s="531"/>
      <c r="ED294" s="531"/>
      <c r="EE294" s="531"/>
      <c r="EF294" s="531"/>
      <c r="EG294" s="531"/>
      <c r="EH294" s="531"/>
      <c r="EI294" s="531"/>
      <c r="EJ294" s="531"/>
      <c r="EK294" s="531"/>
      <c r="EL294" s="531"/>
      <c r="EM294" s="531"/>
      <c r="EN294" s="531"/>
      <c r="EO294" s="531"/>
      <c r="EP294" s="531"/>
      <c r="EQ294" s="531"/>
      <c r="ER294" s="531"/>
      <c r="ES294" s="531"/>
      <c r="ET294" s="531"/>
      <c r="EU294" s="531"/>
      <c r="EV294" s="531"/>
      <c r="EW294" s="531"/>
      <c r="EX294" s="531"/>
      <c r="EY294" s="531"/>
      <c r="EZ294" s="531"/>
      <c r="FA294" s="531"/>
    </row>
    <row r="295" spans="1:157" ht="15" customHeight="1">
      <c r="A295" s="486">
        <f>VLOOKUP(D295,'[18]DfE No.'!C:E,3,FALSE)</f>
        <v>376</v>
      </c>
      <c r="B295" s="486" t="str">
        <f>VLOOKUP(D295,'Adjusted Factors 22-23'!C:F,4,FALSE)</f>
        <v>Recoupment Academy</v>
      </c>
      <c r="C295" s="491">
        <v>136969</v>
      </c>
      <c r="D295" s="491">
        <v>9354099</v>
      </c>
      <c r="E295" s="492" t="s">
        <v>324</v>
      </c>
      <c r="F295" s="332">
        <v>1534</v>
      </c>
      <c r="G295" s="332">
        <v>0</v>
      </c>
      <c r="H295" s="332">
        <v>1534</v>
      </c>
      <c r="I295" s="125">
        <v>0</v>
      </c>
      <c r="J295" s="125">
        <v>4139096.7347999997</v>
      </c>
      <c r="K295" s="125">
        <v>3116061.16866</v>
      </c>
      <c r="L295" s="125">
        <v>0</v>
      </c>
      <c r="M295" s="125">
        <v>73789.999999999825</v>
      </c>
      <c r="N295" s="125">
        <v>0</v>
      </c>
      <c r="O295" s="125">
        <v>178189.99999999983</v>
      </c>
      <c r="P295" s="125">
        <v>0</v>
      </c>
      <c r="Q295" s="125">
        <v>0</v>
      </c>
      <c r="R295" s="125">
        <v>0</v>
      </c>
      <c r="S295" s="125">
        <v>0</v>
      </c>
      <c r="T295" s="125">
        <v>0</v>
      </c>
      <c r="U295" s="125">
        <v>0</v>
      </c>
      <c r="V295" s="125">
        <v>7040.0000000000227</v>
      </c>
      <c r="W295" s="125">
        <v>14449.999999999976</v>
      </c>
      <c r="X295" s="125">
        <v>11305.000000000015</v>
      </c>
      <c r="Y295" s="125">
        <v>18200.000000000004</v>
      </c>
      <c r="Z295" s="125">
        <v>3500.0000000000055</v>
      </c>
      <c r="AA295" s="125">
        <v>0</v>
      </c>
      <c r="AB295" s="125">
        <v>0</v>
      </c>
      <c r="AC295" s="125">
        <v>18359.999999999989</v>
      </c>
      <c r="AD295" s="125">
        <v>0</v>
      </c>
      <c r="AE295" s="125">
        <v>0</v>
      </c>
      <c r="AF295" s="125">
        <v>481027.46069881011</v>
      </c>
      <c r="AG295" s="125">
        <v>0</v>
      </c>
      <c r="AH295" s="125">
        <v>0</v>
      </c>
      <c r="AI295" s="125">
        <v>121300</v>
      </c>
      <c r="AJ295" s="125">
        <v>0</v>
      </c>
      <c r="AK295" s="125">
        <v>0</v>
      </c>
      <c r="AL295" s="125">
        <v>0</v>
      </c>
      <c r="AM295" s="125">
        <v>59904</v>
      </c>
      <c r="AN295" s="125">
        <v>0</v>
      </c>
      <c r="AO295" s="125">
        <v>0</v>
      </c>
      <c r="AP295" s="125">
        <v>0</v>
      </c>
      <c r="AQ295" s="125">
        <v>0</v>
      </c>
      <c r="AR295" s="125">
        <v>0</v>
      </c>
      <c r="AS295" s="125">
        <v>0</v>
      </c>
      <c r="AT295" s="125">
        <v>0</v>
      </c>
      <c r="AU295" s="125">
        <v>0</v>
      </c>
      <c r="AV295" s="125">
        <v>7255157.9034599997</v>
      </c>
      <c r="AW295" s="125">
        <v>805862.46069880971</v>
      </c>
      <c r="AX295" s="125">
        <v>181204</v>
      </c>
      <c r="AY295" s="125">
        <v>644260.08069880994</v>
      </c>
      <c r="AZ295" s="493">
        <v>8242224.3641588092</v>
      </c>
      <c r="BA295" s="493">
        <v>8182320.3641588092</v>
      </c>
      <c r="BB295" s="493">
        <v>5525</v>
      </c>
      <c r="BC295" s="493">
        <v>8475350</v>
      </c>
      <c r="BD295" s="493">
        <v>0</v>
      </c>
      <c r="BE295" s="493">
        <v>293029.63584119081</v>
      </c>
      <c r="BF295" s="493">
        <v>8535254</v>
      </c>
      <c r="BG295" s="125">
        <v>0</v>
      </c>
      <c r="BH295" s="125">
        <v>8535254</v>
      </c>
      <c r="BI295" s="493">
        <v>8535254</v>
      </c>
      <c r="BJ295" s="493">
        <v>8354050</v>
      </c>
      <c r="BK295" s="125">
        <v>8354050</v>
      </c>
      <c r="BL295" s="125">
        <v>5445.925684485007</v>
      </c>
      <c r="BM295" s="125">
        <v>5336.0800260247233</v>
      </c>
      <c r="BN295" s="126">
        <v>2.0585459349288755E-2</v>
      </c>
      <c r="BO295" s="126">
        <v>0</v>
      </c>
      <c r="BP295" s="125">
        <v>0</v>
      </c>
      <c r="BQ295" s="493">
        <v>8535254</v>
      </c>
      <c r="BR295" s="493">
        <v>5525</v>
      </c>
      <c r="BS295" s="493" t="s">
        <v>948</v>
      </c>
      <c r="BT295" s="493">
        <v>5564.0508474576272</v>
      </c>
      <c r="BU295" s="126">
        <v>2.0182752783704405E-2</v>
      </c>
      <c r="BV295" s="125">
        <v>0</v>
      </c>
      <c r="BW295" s="125">
        <v>8535254</v>
      </c>
      <c r="BX295" s="125">
        <v>0</v>
      </c>
      <c r="BY295" s="125">
        <v>8535254</v>
      </c>
      <c r="BZ295" s="125">
        <v>59904</v>
      </c>
      <c r="CA295" s="125">
        <v>8475350</v>
      </c>
      <c r="CB295" s="490">
        <f t="shared" si="14"/>
        <v>0</v>
      </c>
      <c r="CC295" s="490">
        <f t="shared" si="15"/>
        <v>0</v>
      </c>
      <c r="CD295" s="490">
        <f t="shared" si="16"/>
        <v>293029.63584119081</v>
      </c>
      <c r="CE295" s="490">
        <f>IF(ISERROR(VLOOKUP(A295,'20-21 Cfwds'!A:F,3,FALSE)),0,(VLOOKUP(A295,'20-21 Cfwds'!A:F,3,FALSE)))</f>
        <v>0</v>
      </c>
      <c r="CF295" s="490">
        <f>IF(ISERROR(VLOOKUP(A295,'20-21 Cfwds'!A:G,4,FALSE)),0,(VLOOKUP(A295,'20-21 Cfwds'!A:G,4,FALSE)))</f>
        <v>0</v>
      </c>
      <c r="CG295" s="490"/>
      <c r="CH295" s="490"/>
      <c r="CI295" s="531"/>
      <c r="CJ295" s="531"/>
      <c r="CK295" s="531"/>
      <c r="CL295" s="531"/>
      <c r="CM295" s="531"/>
      <c r="CN295" s="531"/>
      <c r="CO295" s="531"/>
      <c r="CP295" s="531"/>
      <c r="CQ295" s="531"/>
      <c r="CR295" s="531"/>
      <c r="CS295" s="531"/>
      <c r="CT295" s="531"/>
      <c r="CU295" s="531"/>
      <c r="CV295" s="531"/>
      <c r="CW295" s="531"/>
      <c r="CX295" s="531"/>
      <c r="CY295" s="531"/>
      <c r="CZ295" s="531"/>
      <c r="DA295" s="531"/>
      <c r="DB295" s="531"/>
      <c r="DC295" s="531"/>
      <c r="DD295" s="531"/>
      <c r="DE295" s="531"/>
      <c r="DF295" s="531"/>
      <c r="DG295" s="531"/>
      <c r="DH295" s="531"/>
      <c r="DI295" s="531"/>
      <c r="DJ295" s="531"/>
      <c r="DK295" s="531"/>
      <c r="DL295" s="531"/>
      <c r="DM295" s="531"/>
      <c r="DN295" s="531"/>
      <c r="DO295" s="531"/>
      <c r="DP295" s="531"/>
      <c r="DQ295" s="531"/>
      <c r="DR295" s="531"/>
      <c r="DS295" s="531"/>
      <c r="DT295" s="531"/>
      <c r="DU295" s="531"/>
      <c r="DV295" s="531"/>
      <c r="DW295" s="531"/>
      <c r="DX295" s="531"/>
      <c r="DY295" s="531"/>
      <c r="DZ295" s="531"/>
      <c r="EA295" s="531"/>
      <c r="EB295" s="531"/>
      <c r="EC295" s="531"/>
      <c r="ED295" s="531"/>
      <c r="EE295" s="531"/>
      <c r="EF295" s="531"/>
      <c r="EG295" s="531"/>
      <c r="EH295" s="531"/>
      <c r="EI295" s="531"/>
      <c r="EJ295" s="531"/>
      <c r="EK295" s="531"/>
      <c r="EL295" s="531"/>
      <c r="EM295" s="531"/>
      <c r="EN295" s="531"/>
      <c r="EO295" s="531"/>
      <c r="EP295" s="531"/>
      <c r="EQ295" s="531"/>
      <c r="ER295" s="531"/>
      <c r="ES295" s="531"/>
      <c r="ET295" s="531"/>
      <c r="EU295" s="531"/>
      <c r="EV295" s="531"/>
      <c r="EW295" s="531"/>
      <c r="EX295" s="531"/>
      <c r="EY295" s="531"/>
      <c r="EZ295" s="531"/>
      <c r="FA295" s="531"/>
    </row>
    <row r="296" spans="1:157" ht="15" customHeight="1">
      <c r="A296" s="486">
        <f>VLOOKUP(D296,'[18]DfE No.'!C:E,3,FALSE)</f>
        <v>554</v>
      </c>
      <c r="B296" s="486" t="str">
        <f>VLOOKUP(D296,'Adjusted Factors 22-23'!C:F,4,FALSE)</f>
        <v>Recoupment Academy</v>
      </c>
      <c r="C296" s="491">
        <v>136322</v>
      </c>
      <c r="D296" s="491">
        <v>9354102</v>
      </c>
      <c r="E296" s="492" t="s">
        <v>421</v>
      </c>
      <c r="F296" s="332">
        <v>1075</v>
      </c>
      <c r="G296" s="332">
        <v>0</v>
      </c>
      <c r="H296" s="332">
        <v>1075</v>
      </c>
      <c r="I296" s="125">
        <v>0</v>
      </c>
      <c r="J296" s="125">
        <v>2820884.4051299999</v>
      </c>
      <c r="K296" s="125">
        <v>2273608.1491199997</v>
      </c>
      <c r="L296" s="125">
        <v>0</v>
      </c>
      <c r="M296" s="125">
        <v>69090.000000000189</v>
      </c>
      <c r="N296" s="125">
        <v>0</v>
      </c>
      <c r="O296" s="125">
        <v>156565.00000000017</v>
      </c>
      <c r="P296" s="125">
        <v>0</v>
      </c>
      <c r="Q296" s="125">
        <v>0</v>
      </c>
      <c r="R296" s="125">
        <v>0</v>
      </c>
      <c r="S296" s="125">
        <v>0</v>
      </c>
      <c r="T296" s="125">
        <v>0</v>
      </c>
      <c r="U296" s="125">
        <v>0</v>
      </c>
      <c r="V296" s="125">
        <v>23999.999999999996</v>
      </c>
      <c r="W296" s="125">
        <v>13175.000000000009</v>
      </c>
      <c r="X296" s="125">
        <v>0</v>
      </c>
      <c r="Y296" s="125">
        <v>0</v>
      </c>
      <c r="Z296" s="125">
        <v>0</v>
      </c>
      <c r="AA296" s="125">
        <v>0</v>
      </c>
      <c r="AB296" s="125">
        <v>0</v>
      </c>
      <c r="AC296" s="125">
        <v>24571.428571428543</v>
      </c>
      <c r="AD296" s="125">
        <v>0</v>
      </c>
      <c r="AE296" s="125">
        <v>0</v>
      </c>
      <c r="AF296" s="125">
        <v>442868.49579077464</v>
      </c>
      <c r="AG296" s="125">
        <v>0</v>
      </c>
      <c r="AH296" s="125">
        <v>0</v>
      </c>
      <c r="AI296" s="125">
        <v>121300</v>
      </c>
      <c r="AJ296" s="125">
        <v>0</v>
      </c>
      <c r="AK296" s="125">
        <v>0</v>
      </c>
      <c r="AL296" s="125">
        <v>0</v>
      </c>
      <c r="AM296" s="125">
        <v>26112</v>
      </c>
      <c r="AN296" s="125">
        <v>0</v>
      </c>
      <c r="AO296" s="125">
        <v>0</v>
      </c>
      <c r="AP296" s="125">
        <v>0</v>
      </c>
      <c r="AQ296" s="125">
        <v>0</v>
      </c>
      <c r="AR296" s="125">
        <v>0</v>
      </c>
      <c r="AS296" s="125">
        <v>0</v>
      </c>
      <c r="AT296" s="125">
        <v>0</v>
      </c>
      <c r="AU296" s="125">
        <v>0</v>
      </c>
      <c r="AV296" s="125">
        <v>5094492.55425</v>
      </c>
      <c r="AW296" s="125">
        <v>730269.92436220357</v>
      </c>
      <c r="AX296" s="125">
        <v>147412</v>
      </c>
      <c r="AY296" s="125">
        <v>584278.61579077481</v>
      </c>
      <c r="AZ296" s="493">
        <v>5972174.4786122032</v>
      </c>
      <c r="BA296" s="493">
        <v>5946062.4786122032</v>
      </c>
      <c r="BB296" s="493">
        <v>5525</v>
      </c>
      <c r="BC296" s="493">
        <v>5939375</v>
      </c>
      <c r="BD296" s="493">
        <v>0</v>
      </c>
      <c r="BE296" s="493">
        <v>0</v>
      </c>
      <c r="BF296" s="493">
        <v>5972174.4786122032</v>
      </c>
      <c r="BG296" s="125">
        <v>0</v>
      </c>
      <c r="BH296" s="125">
        <v>5972174.4786122032</v>
      </c>
      <c r="BI296" s="493">
        <v>5965487</v>
      </c>
      <c r="BJ296" s="493">
        <v>5818075</v>
      </c>
      <c r="BK296" s="125">
        <v>5824762.4786122032</v>
      </c>
      <c r="BL296" s="125">
        <v>5418.3837010346078</v>
      </c>
      <c r="BM296" s="125">
        <v>5306.3082437275989</v>
      </c>
      <c r="BN296" s="126">
        <v>2.1121173546502774E-2</v>
      </c>
      <c r="BO296" s="126">
        <v>0</v>
      </c>
      <c r="BP296" s="125">
        <v>0</v>
      </c>
      <c r="BQ296" s="493">
        <v>5972174.4786122032</v>
      </c>
      <c r="BR296" s="493">
        <v>5531.2209103369332</v>
      </c>
      <c r="BS296" s="493" t="s">
        <v>948</v>
      </c>
      <c r="BT296" s="493">
        <v>5555.5111428950731</v>
      </c>
      <c r="BU296" s="126">
        <v>2.1534521135537332E-2</v>
      </c>
      <c r="BV296" s="125">
        <v>0</v>
      </c>
      <c r="BW296" s="125">
        <v>5972174.4786122032</v>
      </c>
      <c r="BX296" s="125">
        <v>0</v>
      </c>
      <c r="BY296" s="125">
        <v>5972174.4786122032</v>
      </c>
      <c r="BZ296" s="125">
        <v>26112</v>
      </c>
      <c r="CA296" s="125">
        <v>5946062.4786122032</v>
      </c>
      <c r="CB296" s="490">
        <f t="shared" si="14"/>
        <v>0</v>
      </c>
      <c r="CC296" s="490">
        <f t="shared" si="15"/>
        <v>0</v>
      </c>
      <c r="CD296" s="490">
        <f t="shared" si="16"/>
        <v>0</v>
      </c>
      <c r="CE296" s="490">
        <f>IF(ISERROR(VLOOKUP(A296,'20-21 Cfwds'!A:F,3,FALSE)),0,(VLOOKUP(A296,'20-21 Cfwds'!A:F,3,FALSE)))</f>
        <v>0</v>
      </c>
      <c r="CF296" s="490">
        <f>IF(ISERROR(VLOOKUP(A296,'20-21 Cfwds'!A:G,4,FALSE)),0,(VLOOKUP(A296,'20-21 Cfwds'!A:G,4,FALSE)))</f>
        <v>0</v>
      </c>
      <c r="CG296" s="490"/>
      <c r="CH296" s="490"/>
      <c r="CI296" s="531"/>
      <c r="CJ296" s="531"/>
      <c r="CK296" s="531"/>
      <c r="CL296" s="531"/>
      <c r="CM296" s="531"/>
      <c r="CN296" s="531"/>
      <c r="CO296" s="531"/>
      <c r="CP296" s="531"/>
      <c r="CQ296" s="531"/>
      <c r="CR296" s="531"/>
      <c r="CS296" s="531"/>
      <c r="CT296" s="531"/>
      <c r="CU296" s="531"/>
      <c r="CV296" s="531"/>
      <c r="CW296" s="531"/>
      <c r="CX296" s="531"/>
      <c r="CY296" s="531"/>
      <c r="CZ296" s="531"/>
      <c r="DA296" s="531"/>
      <c r="DB296" s="531"/>
      <c r="DC296" s="531"/>
      <c r="DD296" s="531"/>
      <c r="DE296" s="531"/>
      <c r="DF296" s="531"/>
      <c r="DG296" s="531"/>
      <c r="DH296" s="531"/>
      <c r="DI296" s="531"/>
      <c r="DJ296" s="531"/>
      <c r="DK296" s="531"/>
      <c r="DL296" s="531"/>
      <c r="DM296" s="531"/>
      <c r="DN296" s="531"/>
      <c r="DO296" s="531"/>
      <c r="DP296" s="531"/>
      <c r="DQ296" s="531"/>
      <c r="DR296" s="531"/>
      <c r="DS296" s="531"/>
      <c r="DT296" s="531"/>
      <c r="DU296" s="531"/>
      <c r="DV296" s="531"/>
      <c r="DW296" s="531"/>
      <c r="DX296" s="531"/>
      <c r="DY296" s="531"/>
      <c r="DZ296" s="531"/>
      <c r="EA296" s="531"/>
      <c r="EB296" s="531"/>
      <c r="EC296" s="531"/>
      <c r="ED296" s="531"/>
      <c r="EE296" s="531"/>
      <c r="EF296" s="531"/>
      <c r="EG296" s="531"/>
      <c r="EH296" s="531"/>
      <c r="EI296" s="531"/>
      <c r="EJ296" s="531"/>
      <c r="EK296" s="531"/>
      <c r="EL296" s="531"/>
      <c r="EM296" s="531"/>
      <c r="EN296" s="531"/>
      <c r="EO296" s="531"/>
      <c r="EP296" s="531"/>
      <c r="EQ296" s="531"/>
      <c r="ER296" s="531"/>
      <c r="ES296" s="531"/>
      <c r="ET296" s="531"/>
      <c r="EU296" s="531"/>
      <c r="EV296" s="531"/>
      <c r="EW296" s="531"/>
      <c r="EX296" s="531"/>
      <c r="EY296" s="531"/>
      <c r="EZ296" s="531"/>
      <c r="FA296" s="531"/>
    </row>
    <row r="297" spans="1:157" ht="15" customHeight="1">
      <c r="A297" s="486">
        <f>VLOOKUP(D297,'[18]DfE No.'!C:E,3,FALSE)</f>
        <v>562</v>
      </c>
      <c r="B297" s="486" t="str">
        <f>VLOOKUP(D297,'Adjusted Factors 22-23'!C:F,4,FALSE)</f>
        <v>Recoupment Academy</v>
      </c>
      <c r="C297" s="491">
        <v>143362</v>
      </c>
      <c r="D297" s="491">
        <v>9354103</v>
      </c>
      <c r="E297" s="492" t="s">
        <v>428</v>
      </c>
      <c r="F297" s="332">
        <v>906</v>
      </c>
      <c r="G297" s="332">
        <v>0</v>
      </c>
      <c r="H297" s="332">
        <v>906</v>
      </c>
      <c r="I297" s="125">
        <v>0</v>
      </c>
      <c r="J297" s="125">
        <v>2379980.6225099997</v>
      </c>
      <c r="K297" s="125">
        <v>1913281.85763</v>
      </c>
      <c r="L297" s="125">
        <v>0</v>
      </c>
      <c r="M297" s="125">
        <v>82719.999999999942</v>
      </c>
      <c r="N297" s="125">
        <v>0</v>
      </c>
      <c r="O297" s="125">
        <v>199815.00000000038</v>
      </c>
      <c r="P297" s="125">
        <v>0</v>
      </c>
      <c r="Q297" s="125">
        <v>0</v>
      </c>
      <c r="R297" s="125">
        <v>0</v>
      </c>
      <c r="S297" s="125">
        <v>0</v>
      </c>
      <c r="T297" s="125">
        <v>0</v>
      </c>
      <c r="U297" s="125">
        <v>0</v>
      </c>
      <c r="V297" s="125">
        <v>24000.000000000004</v>
      </c>
      <c r="W297" s="125">
        <v>7650.0000000000109</v>
      </c>
      <c r="X297" s="125">
        <v>0</v>
      </c>
      <c r="Y297" s="125">
        <v>22749.999999999971</v>
      </c>
      <c r="Z297" s="125">
        <v>0</v>
      </c>
      <c r="AA297" s="125">
        <v>0</v>
      </c>
      <c r="AB297" s="125">
        <v>0</v>
      </c>
      <c r="AC297" s="125">
        <v>3063.3812154696193</v>
      </c>
      <c r="AD297" s="125">
        <v>0</v>
      </c>
      <c r="AE297" s="125">
        <v>0</v>
      </c>
      <c r="AF297" s="125">
        <v>380477.33705586859</v>
      </c>
      <c r="AG297" s="125">
        <v>0</v>
      </c>
      <c r="AH297" s="125">
        <v>0</v>
      </c>
      <c r="AI297" s="125">
        <v>121300</v>
      </c>
      <c r="AJ297" s="125">
        <v>0</v>
      </c>
      <c r="AK297" s="125">
        <v>0</v>
      </c>
      <c r="AL297" s="125">
        <v>0</v>
      </c>
      <c r="AM297" s="125">
        <v>32256</v>
      </c>
      <c r="AN297" s="125">
        <v>0</v>
      </c>
      <c r="AO297" s="125">
        <v>0</v>
      </c>
      <c r="AP297" s="125">
        <v>0</v>
      </c>
      <c r="AQ297" s="125">
        <v>0</v>
      </c>
      <c r="AR297" s="125">
        <v>0</v>
      </c>
      <c r="AS297" s="125">
        <v>0</v>
      </c>
      <c r="AT297" s="125">
        <v>0</v>
      </c>
      <c r="AU297" s="125">
        <v>0</v>
      </c>
      <c r="AV297" s="125">
        <v>4293262.4801399997</v>
      </c>
      <c r="AW297" s="125">
        <v>720475.71827133861</v>
      </c>
      <c r="AX297" s="125">
        <v>153556</v>
      </c>
      <c r="AY297" s="125">
        <v>558939.9570558687</v>
      </c>
      <c r="AZ297" s="493">
        <v>5167294.198411338</v>
      </c>
      <c r="BA297" s="493">
        <v>5135038.198411338</v>
      </c>
      <c r="BB297" s="493">
        <v>5525</v>
      </c>
      <c r="BC297" s="493">
        <v>5005650</v>
      </c>
      <c r="BD297" s="493">
        <v>0</v>
      </c>
      <c r="BE297" s="493">
        <v>0</v>
      </c>
      <c r="BF297" s="493">
        <v>5167294.198411338</v>
      </c>
      <c r="BG297" s="125">
        <v>0</v>
      </c>
      <c r="BH297" s="125">
        <v>5167294.198411338</v>
      </c>
      <c r="BI297" s="493">
        <v>5037906</v>
      </c>
      <c r="BJ297" s="493">
        <v>4884350</v>
      </c>
      <c r="BK297" s="125">
        <v>5013738.198411338</v>
      </c>
      <c r="BL297" s="125">
        <v>5533.9273713149423</v>
      </c>
      <c r="BM297" s="125">
        <v>5299.1700391540135</v>
      </c>
      <c r="BN297" s="126">
        <v>4.4300773597823015E-2</v>
      </c>
      <c r="BO297" s="126">
        <v>0</v>
      </c>
      <c r="BP297" s="125">
        <v>0</v>
      </c>
      <c r="BQ297" s="493">
        <v>5167294.198411338</v>
      </c>
      <c r="BR297" s="493">
        <v>5667.8125810279671</v>
      </c>
      <c r="BS297" s="493" t="s">
        <v>948</v>
      </c>
      <c r="BT297" s="493">
        <v>5703.4152300345895</v>
      </c>
      <c r="BU297" s="126">
        <v>4.3489000105187081E-2</v>
      </c>
      <c r="BV297" s="125">
        <v>0</v>
      </c>
      <c r="BW297" s="125">
        <v>5167294.198411338</v>
      </c>
      <c r="BX297" s="125">
        <v>0</v>
      </c>
      <c r="BY297" s="125">
        <v>5167294.198411338</v>
      </c>
      <c r="BZ297" s="125">
        <v>32256</v>
      </c>
      <c r="CA297" s="125">
        <v>5135038.198411338</v>
      </c>
      <c r="CB297" s="490">
        <f t="shared" si="14"/>
        <v>0</v>
      </c>
      <c r="CC297" s="490">
        <f t="shared" si="15"/>
        <v>0</v>
      </c>
      <c r="CD297" s="490">
        <f t="shared" si="16"/>
        <v>0</v>
      </c>
      <c r="CE297" s="490">
        <f>IF(ISERROR(VLOOKUP(A297,'20-21 Cfwds'!A:F,3,FALSE)),0,(VLOOKUP(A297,'20-21 Cfwds'!A:F,3,FALSE)))</f>
        <v>0</v>
      </c>
      <c r="CF297" s="490">
        <f>IF(ISERROR(VLOOKUP(A297,'20-21 Cfwds'!A:G,4,FALSE)),0,(VLOOKUP(A297,'20-21 Cfwds'!A:G,4,FALSE)))</f>
        <v>0</v>
      </c>
      <c r="CG297" s="490"/>
      <c r="CH297" s="490"/>
      <c r="CI297" s="531"/>
      <c r="CJ297" s="531"/>
      <c r="CK297" s="531"/>
      <c r="CL297" s="531"/>
      <c r="CM297" s="531"/>
      <c r="CN297" s="531"/>
      <c r="CO297" s="531"/>
      <c r="CP297" s="531"/>
      <c r="CQ297" s="531"/>
      <c r="CR297" s="531"/>
      <c r="CS297" s="531"/>
      <c r="CT297" s="531"/>
      <c r="CU297" s="531"/>
      <c r="CV297" s="531"/>
      <c r="CW297" s="531"/>
      <c r="CX297" s="531"/>
      <c r="CY297" s="531"/>
      <c r="CZ297" s="531"/>
      <c r="DA297" s="531"/>
      <c r="DB297" s="531"/>
      <c r="DC297" s="531"/>
      <c r="DD297" s="531"/>
      <c r="DE297" s="531"/>
      <c r="DF297" s="531"/>
      <c r="DG297" s="531"/>
      <c r="DH297" s="531"/>
      <c r="DI297" s="531"/>
      <c r="DJ297" s="531"/>
      <c r="DK297" s="531"/>
      <c r="DL297" s="531"/>
      <c r="DM297" s="531"/>
      <c r="DN297" s="531"/>
      <c r="DO297" s="531"/>
      <c r="DP297" s="531"/>
      <c r="DQ297" s="531"/>
      <c r="DR297" s="531"/>
      <c r="DS297" s="531"/>
      <c r="DT297" s="531"/>
      <c r="DU297" s="531"/>
      <c r="DV297" s="531"/>
      <c r="DW297" s="531"/>
      <c r="DX297" s="531"/>
      <c r="DY297" s="531"/>
      <c r="DZ297" s="531"/>
      <c r="EA297" s="531"/>
      <c r="EB297" s="531"/>
      <c r="EC297" s="531"/>
      <c r="ED297" s="531"/>
      <c r="EE297" s="531"/>
      <c r="EF297" s="531"/>
      <c r="EG297" s="531"/>
      <c r="EH297" s="531"/>
      <c r="EI297" s="531"/>
      <c r="EJ297" s="531"/>
      <c r="EK297" s="531"/>
      <c r="EL297" s="531"/>
      <c r="EM297" s="531"/>
      <c r="EN297" s="531"/>
      <c r="EO297" s="531"/>
      <c r="EP297" s="531"/>
      <c r="EQ297" s="531"/>
      <c r="ER297" s="531"/>
      <c r="ES297" s="531"/>
      <c r="ET297" s="531"/>
      <c r="EU297" s="531"/>
      <c r="EV297" s="531"/>
      <c r="EW297" s="531"/>
      <c r="EX297" s="531"/>
      <c r="EY297" s="531"/>
      <c r="EZ297" s="531"/>
      <c r="FA297" s="531"/>
    </row>
    <row r="298" spans="1:157" ht="15" customHeight="1">
      <c r="A298" s="486">
        <f>VLOOKUP(D298,'[18]DfE No.'!C:E,3,FALSE)</f>
        <v>159</v>
      </c>
      <c r="B298" s="486" t="str">
        <f>VLOOKUP(D298,'Adjusted Factors 22-23'!C:F,4,FALSE)</f>
        <v>Recoupment Academy</v>
      </c>
      <c r="C298" s="491">
        <v>136416</v>
      </c>
      <c r="D298" s="491">
        <v>9354504</v>
      </c>
      <c r="E298" s="492" t="s">
        <v>221</v>
      </c>
      <c r="F298" s="332">
        <v>677</v>
      </c>
      <c r="G298" s="332">
        <v>0</v>
      </c>
      <c r="H298" s="332">
        <v>677</v>
      </c>
      <c r="I298" s="125">
        <v>0</v>
      </c>
      <c r="J298" s="125">
        <v>1840098.4397099998</v>
      </c>
      <c r="K298" s="125">
        <v>1360104.8749199999</v>
      </c>
      <c r="L298" s="125">
        <v>0</v>
      </c>
      <c r="M298" s="125">
        <v>27260.000000000007</v>
      </c>
      <c r="N298" s="125">
        <v>0</v>
      </c>
      <c r="O298" s="125">
        <v>59685.000000000051</v>
      </c>
      <c r="P298" s="125">
        <v>0</v>
      </c>
      <c r="Q298" s="125">
        <v>0</v>
      </c>
      <c r="R298" s="125">
        <v>0</v>
      </c>
      <c r="S298" s="125">
        <v>0</v>
      </c>
      <c r="T298" s="125">
        <v>0</v>
      </c>
      <c r="U298" s="125">
        <v>0</v>
      </c>
      <c r="V298" s="125">
        <v>3200.0000000000091</v>
      </c>
      <c r="W298" s="125">
        <v>849.99999999999955</v>
      </c>
      <c r="X298" s="125">
        <v>1189.9999999999993</v>
      </c>
      <c r="Y298" s="125">
        <v>2599.9999999999986</v>
      </c>
      <c r="Z298" s="125">
        <v>0</v>
      </c>
      <c r="AA298" s="125">
        <v>0</v>
      </c>
      <c r="AB298" s="125">
        <v>0</v>
      </c>
      <c r="AC298" s="125">
        <v>1530.0000000000048</v>
      </c>
      <c r="AD298" s="125">
        <v>0</v>
      </c>
      <c r="AE298" s="125">
        <v>0</v>
      </c>
      <c r="AF298" s="125">
        <v>248977.75387125366</v>
      </c>
      <c r="AG298" s="125">
        <v>0</v>
      </c>
      <c r="AH298" s="125">
        <v>0</v>
      </c>
      <c r="AI298" s="125">
        <v>121300</v>
      </c>
      <c r="AJ298" s="125">
        <v>0</v>
      </c>
      <c r="AK298" s="125">
        <v>0</v>
      </c>
      <c r="AL298" s="125">
        <v>0</v>
      </c>
      <c r="AM298" s="125">
        <v>16486.400000000001</v>
      </c>
      <c r="AN298" s="125">
        <v>0</v>
      </c>
      <c r="AO298" s="125">
        <v>0</v>
      </c>
      <c r="AP298" s="125">
        <v>0</v>
      </c>
      <c r="AQ298" s="125">
        <v>0</v>
      </c>
      <c r="AR298" s="125">
        <v>0</v>
      </c>
      <c r="AS298" s="125">
        <v>0</v>
      </c>
      <c r="AT298" s="125">
        <v>0</v>
      </c>
      <c r="AU298" s="125">
        <v>0</v>
      </c>
      <c r="AV298" s="125">
        <v>3200203.3146299999</v>
      </c>
      <c r="AW298" s="125">
        <v>345292.75387125375</v>
      </c>
      <c r="AX298" s="125">
        <v>137786.4</v>
      </c>
      <c r="AY298" s="125">
        <v>306365.37387125369</v>
      </c>
      <c r="AZ298" s="493">
        <v>3683282.4685012535</v>
      </c>
      <c r="BA298" s="493">
        <v>3666796.0685012536</v>
      </c>
      <c r="BB298" s="493">
        <v>5525</v>
      </c>
      <c r="BC298" s="493">
        <v>3740425</v>
      </c>
      <c r="BD298" s="493">
        <v>0</v>
      </c>
      <c r="BE298" s="493">
        <v>73628.931498746388</v>
      </c>
      <c r="BF298" s="493">
        <v>3756911.4</v>
      </c>
      <c r="BG298" s="125">
        <v>0</v>
      </c>
      <c r="BH298" s="125">
        <v>3756911.4</v>
      </c>
      <c r="BI298" s="493">
        <v>3756911.4</v>
      </c>
      <c r="BJ298" s="493">
        <v>3619125</v>
      </c>
      <c r="BK298" s="125">
        <v>3619125</v>
      </c>
      <c r="BL298" s="125">
        <v>5345.8271787296899</v>
      </c>
      <c r="BM298" s="125">
        <v>5272.7844311377248</v>
      </c>
      <c r="BN298" s="126">
        <v>1.3852784718567452E-2</v>
      </c>
      <c r="BO298" s="126">
        <v>4.6472152814325471E-3</v>
      </c>
      <c r="BP298" s="125">
        <v>16589.048488024091</v>
      </c>
      <c r="BQ298" s="493">
        <v>3773500.4484880241</v>
      </c>
      <c r="BR298" s="493">
        <v>5549.5037643840833</v>
      </c>
      <c r="BS298" s="493" t="s">
        <v>948</v>
      </c>
      <c r="BT298" s="493">
        <v>5573.8559061861506</v>
      </c>
      <c r="BU298" s="126">
        <v>1.7303069560848039E-2</v>
      </c>
      <c r="BV298" s="125">
        <v>0</v>
      </c>
      <c r="BW298" s="125">
        <v>3773500.4484880241</v>
      </c>
      <c r="BX298" s="125">
        <v>0</v>
      </c>
      <c r="BY298" s="125">
        <v>3773500.4484880241</v>
      </c>
      <c r="BZ298" s="125">
        <v>16486.400000000001</v>
      </c>
      <c r="CA298" s="125">
        <v>3757014.0484880242</v>
      </c>
      <c r="CB298" s="490">
        <f t="shared" si="14"/>
        <v>0</v>
      </c>
      <c r="CC298" s="490">
        <f t="shared" si="15"/>
        <v>0</v>
      </c>
      <c r="CD298" s="490">
        <f t="shared" si="16"/>
        <v>73628.931498746388</v>
      </c>
      <c r="CE298" s="490">
        <f>IF(ISERROR(VLOOKUP(A298,'20-21 Cfwds'!A:F,3,FALSE)),0,(VLOOKUP(A298,'20-21 Cfwds'!A:F,3,FALSE)))</f>
        <v>0</v>
      </c>
      <c r="CF298" s="490">
        <f>IF(ISERROR(VLOOKUP(A298,'20-21 Cfwds'!A:G,4,FALSE)),0,(VLOOKUP(A298,'20-21 Cfwds'!A:G,4,FALSE)))</f>
        <v>0</v>
      </c>
      <c r="CG298" s="490"/>
      <c r="CH298" s="490"/>
      <c r="CI298" s="531"/>
      <c r="CJ298" s="531"/>
      <c r="CK298" s="531"/>
      <c r="CL298" s="531"/>
      <c r="CM298" s="531"/>
      <c r="CN298" s="531"/>
      <c r="CO298" s="531"/>
      <c r="CP298" s="531"/>
      <c r="CQ298" s="531"/>
      <c r="CR298" s="531"/>
      <c r="CS298" s="531"/>
      <c r="CT298" s="531"/>
      <c r="CU298" s="531"/>
      <c r="CV298" s="531"/>
      <c r="CW298" s="531"/>
      <c r="CX298" s="531"/>
      <c r="CY298" s="531"/>
      <c r="CZ298" s="531"/>
      <c r="DA298" s="531"/>
      <c r="DB298" s="531"/>
      <c r="DC298" s="531"/>
      <c r="DD298" s="531"/>
      <c r="DE298" s="531"/>
      <c r="DF298" s="531"/>
      <c r="DG298" s="531"/>
      <c r="DH298" s="531"/>
      <c r="DI298" s="531"/>
      <c r="DJ298" s="531"/>
      <c r="DK298" s="531"/>
      <c r="DL298" s="531"/>
      <c r="DM298" s="531"/>
      <c r="DN298" s="531"/>
      <c r="DO298" s="531"/>
      <c r="DP298" s="531"/>
      <c r="DQ298" s="531"/>
      <c r="DR298" s="531"/>
      <c r="DS298" s="531"/>
      <c r="DT298" s="531"/>
      <c r="DU298" s="531"/>
      <c r="DV298" s="531"/>
      <c r="DW298" s="531"/>
      <c r="DX298" s="531"/>
      <c r="DY298" s="531"/>
      <c r="DZ298" s="531"/>
      <c r="EA298" s="531"/>
      <c r="EB298" s="531"/>
      <c r="EC298" s="531"/>
      <c r="ED298" s="531"/>
      <c r="EE298" s="531"/>
      <c r="EF298" s="531"/>
      <c r="EG298" s="531"/>
      <c r="EH298" s="531"/>
      <c r="EI298" s="531"/>
      <c r="EJ298" s="531"/>
      <c r="EK298" s="531"/>
      <c r="EL298" s="531"/>
      <c r="EM298" s="531"/>
      <c r="EN298" s="531"/>
      <c r="EO298" s="531"/>
      <c r="EP298" s="531"/>
      <c r="EQ298" s="531"/>
      <c r="ER298" s="531"/>
      <c r="ES298" s="531"/>
      <c r="ET298" s="531"/>
      <c r="EU298" s="531"/>
      <c r="EV298" s="531"/>
      <c r="EW298" s="531"/>
      <c r="EX298" s="531"/>
      <c r="EY298" s="531"/>
      <c r="EZ298" s="531"/>
      <c r="FA298" s="531"/>
    </row>
    <row r="299" spans="1:157" ht="15" customHeight="1">
      <c r="A299" s="486">
        <f>VLOOKUP(D299,'[18]DfE No.'!C:E,3,FALSE)</f>
        <v>372</v>
      </c>
      <c r="B299" s="486" t="str">
        <f>VLOOKUP(D299,'Adjusted Factors 22-23'!C:F,4,FALSE)</f>
        <v>Recoupment Academy</v>
      </c>
      <c r="C299" s="491">
        <v>137849</v>
      </c>
      <c r="D299" s="491">
        <v>9354603</v>
      </c>
      <c r="E299" s="492" t="s">
        <v>321</v>
      </c>
      <c r="F299" s="332">
        <v>816</v>
      </c>
      <c r="G299" s="332">
        <v>0</v>
      </c>
      <c r="H299" s="332">
        <v>816</v>
      </c>
      <c r="I299" s="125">
        <v>0</v>
      </c>
      <c r="J299" s="125">
        <v>2200019.8949099998</v>
      </c>
      <c r="K299" s="125">
        <v>1659530.9481299999</v>
      </c>
      <c r="L299" s="125">
        <v>0</v>
      </c>
      <c r="M299" s="125">
        <v>60630.000000000131</v>
      </c>
      <c r="N299" s="125">
        <v>0</v>
      </c>
      <c r="O299" s="125">
        <v>147049.99999999977</v>
      </c>
      <c r="P299" s="125">
        <v>0</v>
      </c>
      <c r="Q299" s="125">
        <v>0</v>
      </c>
      <c r="R299" s="125">
        <v>0</v>
      </c>
      <c r="S299" s="125">
        <v>0</v>
      </c>
      <c r="T299" s="125">
        <v>0</v>
      </c>
      <c r="U299" s="125">
        <v>0</v>
      </c>
      <c r="V299" s="125">
        <v>25919.999999999985</v>
      </c>
      <c r="W299" s="125">
        <v>48449.999999999949</v>
      </c>
      <c r="X299" s="125">
        <v>38080</v>
      </c>
      <c r="Y299" s="125">
        <v>51350.000000000007</v>
      </c>
      <c r="Z299" s="125">
        <v>11899.999999999982</v>
      </c>
      <c r="AA299" s="125">
        <v>0</v>
      </c>
      <c r="AB299" s="125">
        <v>0</v>
      </c>
      <c r="AC299" s="125">
        <v>44369.999999999993</v>
      </c>
      <c r="AD299" s="125">
        <v>0</v>
      </c>
      <c r="AE299" s="125">
        <v>0</v>
      </c>
      <c r="AF299" s="125">
        <v>280187.2154623121</v>
      </c>
      <c r="AG299" s="125">
        <v>0</v>
      </c>
      <c r="AH299" s="125">
        <v>12023.199999999984</v>
      </c>
      <c r="AI299" s="125">
        <v>121300</v>
      </c>
      <c r="AJ299" s="125">
        <v>0</v>
      </c>
      <c r="AK299" s="125">
        <v>0</v>
      </c>
      <c r="AL299" s="125">
        <v>0</v>
      </c>
      <c r="AM299" s="125">
        <v>27648</v>
      </c>
      <c r="AN299" s="125">
        <v>0</v>
      </c>
      <c r="AO299" s="125">
        <v>0</v>
      </c>
      <c r="AP299" s="125">
        <v>0</v>
      </c>
      <c r="AQ299" s="125">
        <v>0</v>
      </c>
      <c r="AR299" s="125">
        <v>0</v>
      </c>
      <c r="AS299" s="125">
        <v>0</v>
      </c>
      <c r="AT299" s="125">
        <v>0</v>
      </c>
      <c r="AU299" s="125">
        <v>0</v>
      </c>
      <c r="AV299" s="125">
        <v>3859550.8430399997</v>
      </c>
      <c r="AW299" s="125">
        <v>719960.41546231182</v>
      </c>
      <c r="AX299" s="125">
        <v>148948</v>
      </c>
      <c r="AY299" s="125">
        <v>481872.33546231198</v>
      </c>
      <c r="AZ299" s="493">
        <v>4728459.258502312</v>
      </c>
      <c r="BA299" s="493">
        <v>4700811.258502312</v>
      </c>
      <c r="BB299" s="493">
        <v>5525</v>
      </c>
      <c r="BC299" s="493">
        <v>4508400</v>
      </c>
      <c r="BD299" s="493">
        <v>0</v>
      </c>
      <c r="BE299" s="493">
        <v>0</v>
      </c>
      <c r="BF299" s="493">
        <v>4728459.258502312</v>
      </c>
      <c r="BG299" s="125">
        <v>0</v>
      </c>
      <c r="BH299" s="125">
        <v>4728459.258502312</v>
      </c>
      <c r="BI299" s="493">
        <v>4536048</v>
      </c>
      <c r="BJ299" s="493">
        <v>4387100</v>
      </c>
      <c r="BK299" s="125">
        <v>4579511.258502312</v>
      </c>
      <c r="BL299" s="125">
        <v>5612.1461501253825</v>
      </c>
      <c r="BM299" s="125">
        <v>5372.8827750312112</v>
      </c>
      <c r="BN299" s="126">
        <v>4.453165741975107E-2</v>
      </c>
      <c r="BO299" s="126">
        <v>0</v>
      </c>
      <c r="BP299" s="125">
        <v>0</v>
      </c>
      <c r="BQ299" s="493">
        <v>4728459.258502312</v>
      </c>
      <c r="BR299" s="493">
        <v>5760.7981109096963</v>
      </c>
      <c r="BS299" s="493" t="s">
        <v>948</v>
      </c>
      <c r="BT299" s="493">
        <v>5794.6804638508729</v>
      </c>
      <c r="BU299" s="126">
        <v>4.2427076057133473E-2</v>
      </c>
      <c r="BV299" s="125">
        <v>0</v>
      </c>
      <c r="BW299" s="125">
        <v>4728459.258502312</v>
      </c>
      <c r="BX299" s="125">
        <v>0</v>
      </c>
      <c r="BY299" s="125">
        <v>4728459.258502312</v>
      </c>
      <c r="BZ299" s="125">
        <v>27648</v>
      </c>
      <c r="CA299" s="125">
        <v>4700811.258502312</v>
      </c>
      <c r="CB299" s="490">
        <f t="shared" si="14"/>
        <v>0</v>
      </c>
      <c r="CC299" s="490">
        <f t="shared" si="15"/>
        <v>0</v>
      </c>
      <c r="CD299" s="490">
        <f t="shared" si="16"/>
        <v>0</v>
      </c>
      <c r="CE299" s="490">
        <f>IF(ISERROR(VLOOKUP(A299,'20-21 Cfwds'!A:F,3,FALSE)),0,(VLOOKUP(A299,'20-21 Cfwds'!A:F,3,FALSE)))</f>
        <v>0</v>
      </c>
      <c r="CF299" s="490">
        <f>IF(ISERROR(VLOOKUP(A299,'20-21 Cfwds'!A:G,4,FALSE)),0,(VLOOKUP(A299,'20-21 Cfwds'!A:G,4,FALSE)))</f>
        <v>0</v>
      </c>
      <c r="CG299" s="490"/>
      <c r="CH299" s="490"/>
      <c r="CI299" s="531"/>
      <c r="CJ299" s="531"/>
      <c r="CK299" s="531"/>
      <c r="CL299" s="531"/>
      <c r="CM299" s="531"/>
      <c r="CN299" s="531"/>
      <c r="CO299" s="531"/>
      <c r="CP299" s="531"/>
      <c r="CQ299" s="531"/>
      <c r="CR299" s="531"/>
      <c r="CS299" s="531"/>
      <c r="CT299" s="531"/>
      <c r="CU299" s="531"/>
      <c r="CV299" s="531"/>
      <c r="CW299" s="531"/>
      <c r="CX299" s="531"/>
      <c r="CY299" s="531"/>
      <c r="CZ299" s="531"/>
      <c r="DA299" s="531"/>
      <c r="DB299" s="531"/>
      <c r="DC299" s="531"/>
      <c r="DD299" s="531"/>
      <c r="DE299" s="531"/>
      <c r="DF299" s="531"/>
      <c r="DG299" s="531"/>
      <c r="DH299" s="531"/>
      <c r="DI299" s="531"/>
      <c r="DJ299" s="531"/>
      <c r="DK299" s="531"/>
      <c r="DL299" s="531"/>
      <c r="DM299" s="531"/>
      <c r="DN299" s="531"/>
      <c r="DO299" s="531"/>
      <c r="DP299" s="531"/>
      <c r="DQ299" s="531"/>
      <c r="DR299" s="531"/>
      <c r="DS299" s="531"/>
      <c r="DT299" s="531"/>
      <c r="DU299" s="531"/>
      <c r="DV299" s="531"/>
      <c r="DW299" s="531"/>
      <c r="DX299" s="531"/>
      <c r="DY299" s="531"/>
      <c r="DZ299" s="531"/>
      <c r="EA299" s="531"/>
      <c r="EB299" s="531"/>
      <c r="EC299" s="531"/>
      <c r="ED299" s="531"/>
      <c r="EE299" s="531"/>
      <c r="EF299" s="531"/>
      <c r="EG299" s="531"/>
      <c r="EH299" s="531"/>
      <c r="EI299" s="531"/>
      <c r="EJ299" s="531"/>
      <c r="EK299" s="531"/>
      <c r="EL299" s="531"/>
      <c r="EM299" s="531"/>
      <c r="EN299" s="531"/>
      <c r="EO299" s="531"/>
      <c r="EP299" s="531"/>
      <c r="EQ299" s="531"/>
      <c r="ER299" s="531"/>
      <c r="ES299" s="531"/>
      <c r="ET299" s="531"/>
      <c r="EU299" s="531"/>
      <c r="EV299" s="531"/>
      <c r="EW299" s="531"/>
      <c r="EX299" s="531"/>
      <c r="EY299" s="531"/>
      <c r="EZ299" s="531"/>
      <c r="FA299" s="531"/>
    </row>
    <row r="300" spans="1:157" ht="15" customHeight="1">
      <c r="A300" s="486">
        <f>VLOOKUP(D300,'[18]DfE No.'!C:E,3,FALSE)</f>
        <v>157</v>
      </c>
      <c r="B300" s="486" t="str">
        <f>VLOOKUP(D300,'Adjusted Factors 22-23'!C:F,4,FALSE)</f>
        <v>Recoupment Academy</v>
      </c>
      <c r="C300" s="491">
        <v>146909</v>
      </c>
      <c r="D300" s="491">
        <v>9354605</v>
      </c>
      <c r="E300" s="492" t="s">
        <v>220</v>
      </c>
      <c r="F300" s="332">
        <v>685</v>
      </c>
      <c r="G300" s="332">
        <v>0</v>
      </c>
      <c r="H300" s="332">
        <v>685</v>
      </c>
      <c r="I300" s="125">
        <v>0</v>
      </c>
      <c r="J300" s="125">
        <v>1655638.69392</v>
      </c>
      <c r="K300" s="125">
        <v>1608780.76623</v>
      </c>
      <c r="L300" s="125">
        <v>0</v>
      </c>
      <c r="M300" s="125">
        <v>106690.00000000013</v>
      </c>
      <c r="N300" s="125">
        <v>0</v>
      </c>
      <c r="O300" s="125">
        <v>234414.99999999977</v>
      </c>
      <c r="P300" s="125">
        <v>0</v>
      </c>
      <c r="Q300" s="125">
        <v>0</v>
      </c>
      <c r="R300" s="125">
        <v>0</v>
      </c>
      <c r="S300" s="125">
        <v>0</v>
      </c>
      <c r="T300" s="125">
        <v>0</v>
      </c>
      <c r="U300" s="125">
        <v>0</v>
      </c>
      <c r="V300" s="125">
        <v>33600.000000000065</v>
      </c>
      <c r="W300" s="125">
        <v>16575.000000000007</v>
      </c>
      <c r="X300" s="125">
        <v>58904.999999999804</v>
      </c>
      <c r="Y300" s="125">
        <v>18850.000000000015</v>
      </c>
      <c r="Z300" s="125">
        <v>25199.999999999975</v>
      </c>
      <c r="AA300" s="125">
        <v>21360.000000000022</v>
      </c>
      <c r="AB300" s="125">
        <v>0</v>
      </c>
      <c r="AC300" s="125">
        <v>10710.00000000002</v>
      </c>
      <c r="AD300" s="125">
        <v>0</v>
      </c>
      <c r="AE300" s="125">
        <v>0</v>
      </c>
      <c r="AF300" s="125">
        <v>301797.8931252028</v>
      </c>
      <c r="AG300" s="125">
        <v>0</v>
      </c>
      <c r="AH300" s="125">
        <v>17578.850220264299</v>
      </c>
      <c r="AI300" s="125">
        <v>121300</v>
      </c>
      <c r="AJ300" s="125">
        <v>0</v>
      </c>
      <c r="AK300" s="125">
        <v>0</v>
      </c>
      <c r="AL300" s="125">
        <v>0</v>
      </c>
      <c r="AM300" s="125">
        <v>28928</v>
      </c>
      <c r="AN300" s="125">
        <v>0</v>
      </c>
      <c r="AO300" s="125">
        <v>0</v>
      </c>
      <c r="AP300" s="125">
        <v>0</v>
      </c>
      <c r="AQ300" s="125">
        <v>0</v>
      </c>
      <c r="AR300" s="125">
        <v>0</v>
      </c>
      <c r="AS300" s="125">
        <v>0</v>
      </c>
      <c r="AT300" s="125">
        <v>0</v>
      </c>
      <c r="AU300" s="125">
        <v>0</v>
      </c>
      <c r="AV300" s="125">
        <v>3264419.4601499997</v>
      </c>
      <c r="AW300" s="125">
        <v>845681.74334546679</v>
      </c>
      <c r="AX300" s="125">
        <v>150228</v>
      </c>
      <c r="AY300" s="125">
        <v>569590.51312520273</v>
      </c>
      <c r="AZ300" s="493">
        <v>4260329.2034954671</v>
      </c>
      <c r="BA300" s="493">
        <v>4231401.2034954671</v>
      </c>
      <c r="BB300" s="493">
        <v>5525</v>
      </c>
      <c r="BC300" s="493">
        <v>3784625</v>
      </c>
      <c r="BD300" s="493">
        <v>0</v>
      </c>
      <c r="BE300" s="493">
        <v>0</v>
      </c>
      <c r="BF300" s="493">
        <v>4260329.2034954671</v>
      </c>
      <c r="BG300" s="125">
        <v>0</v>
      </c>
      <c r="BH300" s="125">
        <v>4260329.2034954671</v>
      </c>
      <c r="BI300" s="493">
        <v>3813553</v>
      </c>
      <c r="BJ300" s="493">
        <v>3663325</v>
      </c>
      <c r="BK300" s="125">
        <v>4110101.2034954671</v>
      </c>
      <c r="BL300" s="125">
        <v>6000.147742329149</v>
      </c>
      <c r="BM300" s="125">
        <v>5716.6900328337879</v>
      </c>
      <c r="BN300" s="126">
        <v>4.9584236309354331E-2</v>
      </c>
      <c r="BO300" s="126">
        <v>0</v>
      </c>
      <c r="BP300" s="125">
        <v>0</v>
      </c>
      <c r="BQ300" s="493">
        <v>4260329.2034954671</v>
      </c>
      <c r="BR300" s="493">
        <v>6177.228034299952</v>
      </c>
      <c r="BS300" s="493" t="s">
        <v>948</v>
      </c>
      <c r="BT300" s="493">
        <v>6219.4586912342584</v>
      </c>
      <c r="BU300" s="126">
        <v>5.0342884393256737E-2</v>
      </c>
      <c r="BV300" s="125">
        <v>0</v>
      </c>
      <c r="BW300" s="125">
        <v>4260329.2034954671</v>
      </c>
      <c r="BX300" s="125">
        <v>0</v>
      </c>
      <c r="BY300" s="125">
        <v>4260329.2034954671</v>
      </c>
      <c r="BZ300" s="125">
        <v>28928</v>
      </c>
      <c r="CA300" s="125">
        <v>4231401.2034954671</v>
      </c>
      <c r="CB300" s="490">
        <f t="shared" si="14"/>
        <v>0</v>
      </c>
      <c r="CC300" s="490">
        <f t="shared" si="15"/>
        <v>0</v>
      </c>
      <c r="CD300" s="490">
        <f t="shared" si="16"/>
        <v>0</v>
      </c>
      <c r="CE300" s="490">
        <f>IF(ISERROR(VLOOKUP(A300,'20-21 Cfwds'!A:F,3,FALSE)),0,(VLOOKUP(A300,'20-21 Cfwds'!A:F,3,FALSE)))</f>
        <v>0</v>
      </c>
      <c r="CF300" s="490">
        <f>IF(ISERROR(VLOOKUP(A300,'20-21 Cfwds'!A:G,4,FALSE)),0,(VLOOKUP(A300,'20-21 Cfwds'!A:G,4,FALSE)))</f>
        <v>0</v>
      </c>
      <c r="CG300" s="490"/>
      <c r="CH300" s="490"/>
      <c r="CI300" s="531"/>
      <c r="CJ300" s="531"/>
      <c r="CK300" s="531"/>
      <c r="CL300" s="531"/>
      <c r="CM300" s="531"/>
      <c r="CN300" s="531"/>
      <c r="CO300" s="531"/>
      <c r="CP300" s="531"/>
      <c r="CQ300" s="531"/>
      <c r="CR300" s="531"/>
      <c r="CS300" s="531"/>
      <c r="CT300" s="531"/>
      <c r="CU300" s="531"/>
      <c r="CV300" s="531"/>
      <c r="CW300" s="531"/>
      <c r="CX300" s="531"/>
      <c r="CY300" s="531"/>
      <c r="CZ300" s="531"/>
      <c r="DA300" s="531"/>
      <c r="DB300" s="531"/>
      <c r="DC300" s="531"/>
      <c r="DD300" s="531"/>
      <c r="DE300" s="531"/>
      <c r="DF300" s="531"/>
      <c r="DG300" s="531"/>
      <c r="DH300" s="531"/>
      <c r="DI300" s="531"/>
      <c r="DJ300" s="531"/>
      <c r="DK300" s="531"/>
      <c r="DL300" s="531"/>
      <c r="DM300" s="531"/>
      <c r="DN300" s="531"/>
      <c r="DO300" s="531"/>
      <c r="DP300" s="531"/>
      <c r="DQ300" s="531"/>
      <c r="DR300" s="531"/>
      <c r="DS300" s="531"/>
      <c r="DT300" s="531"/>
      <c r="DU300" s="531"/>
      <c r="DV300" s="531"/>
      <c r="DW300" s="531"/>
      <c r="DX300" s="531"/>
      <c r="DY300" s="531"/>
      <c r="DZ300" s="531"/>
      <c r="EA300" s="531"/>
      <c r="EB300" s="531"/>
      <c r="EC300" s="531"/>
      <c r="ED300" s="531"/>
      <c r="EE300" s="531"/>
      <c r="EF300" s="531"/>
      <c r="EG300" s="531"/>
      <c r="EH300" s="531"/>
      <c r="EI300" s="531"/>
      <c r="EJ300" s="531"/>
      <c r="EK300" s="531"/>
      <c r="EL300" s="531"/>
      <c r="EM300" s="531"/>
      <c r="EN300" s="531"/>
      <c r="EO300" s="531"/>
      <c r="EP300" s="531"/>
      <c r="EQ300" s="531"/>
      <c r="ER300" s="531"/>
      <c r="ES300" s="531"/>
      <c r="ET300" s="531"/>
      <c r="EU300" s="531"/>
      <c r="EV300" s="531"/>
      <c r="EW300" s="531"/>
      <c r="EX300" s="531"/>
      <c r="EY300" s="531"/>
      <c r="EZ300" s="531"/>
      <c r="FA300" s="531"/>
    </row>
    <row r="301" spans="1:157" ht="15" customHeight="1">
      <c r="A301" s="486">
        <f>VLOOKUP(D301,'[18]DfE No.'!C:E,3,FALSE)</f>
        <v>368</v>
      </c>
      <c r="B301" s="486" t="str">
        <f>VLOOKUP(D301,'Adjusted Factors 22-23'!C:F,4,FALSE)</f>
        <v>Recoupment Academy</v>
      </c>
      <c r="C301" s="491">
        <v>136453</v>
      </c>
      <c r="D301" s="491">
        <v>9354606</v>
      </c>
      <c r="E301" s="492" t="s">
        <v>318</v>
      </c>
      <c r="F301" s="332">
        <v>953</v>
      </c>
      <c r="G301" s="332">
        <v>0</v>
      </c>
      <c r="H301" s="332">
        <v>953</v>
      </c>
      <c r="I301" s="125">
        <v>0</v>
      </c>
      <c r="J301" s="125">
        <v>2825383.4233200001</v>
      </c>
      <c r="K301" s="125">
        <v>1649380.91175</v>
      </c>
      <c r="L301" s="125">
        <v>0</v>
      </c>
      <c r="M301" s="125">
        <v>179070.00000000017</v>
      </c>
      <c r="N301" s="125">
        <v>0</v>
      </c>
      <c r="O301" s="125">
        <v>377139.99999999977</v>
      </c>
      <c r="P301" s="125">
        <v>0</v>
      </c>
      <c r="Q301" s="125">
        <v>0</v>
      </c>
      <c r="R301" s="125">
        <v>0</v>
      </c>
      <c r="S301" s="125">
        <v>0</v>
      </c>
      <c r="T301" s="125">
        <v>0</v>
      </c>
      <c r="U301" s="125">
        <v>0</v>
      </c>
      <c r="V301" s="125">
        <v>11200.000000000004</v>
      </c>
      <c r="W301" s="125">
        <v>31874.999999999989</v>
      </c>
      <c r="X301" s="125">
        <v>200514.99999999997</v>
      </c>
      <c r="Y301" s="125">
        <v>175499.99999999977</v>
      </c>
      <c r="Z301" s="125">
        <v>699.99999999999932</v>
      </c>
      <c r="AA301" s="125">
        <v>0</v>
      </c>
      <c r="AB301" s="125">
        <v>0</v>
      </c>
      <c r="AC301" s="125">
        <v>42930.094637223934</v>
      </c>
      <c r="AD301" s="125">
        <v>0</v>
      </c>
      <c r="AE301" s="125">
        <v>0</v>
      </c>
      <c r="AF301" s="125">
        <v>509707.91337003635</v>
      </c>
      <c r="AG301" s="125">
        <v>0</v>
      </c>
      <c r="AH301" s="125">
        <v>0</v>
      </c>
      <c r="AI301" s="125">
        <v>121300</v>
      </c>
      <c r="AJ301" s="125">
        <v>0</v>
      </c>
      <c r="AK301" s="125">
        <v>0</v>
      </c>
      <c r="AL301" s="125">
        <v>0</v>
      </c>
      <c r="AM301" s="125">
        <v>47872</v>
      </c>
      <c r="AN301" s="125">
        <v>0</v>
      </c>
      <c r="AO301" s="125">
        <v>0</v>
      </c>
      <c r="AP301" s="125">
        <v>0</v>
      </c>
      <c r="AQ301" s="125">
        <v>0</v>
      </c>
      <c r="AR301" s="125">
        <v>0</v>
      </c>
      <c r="AS301" s="125">
        <v>0</v>
      </c>
      <c r="AT301" s="125">
        <v>0</v>
      </c>
      <c r="AU301" s="125">
        <v>0</v>
      </c>
      <c r="AV301" s="125">
        <v>4474764.33507</v>
      </c>
      <c r="AW301" s="125">
        <v>1528638.00800726</v>
      </c>
      <c r="AX301" s="125">
        <v>169172</v>
      </c>
      <c r="AY301" s="125">
        <v>1007703.0333700363</v>
      </c>
      <c r="AZ301" s="493">
        <v>6172574.3430772601</v>
      </c>
      <c r="BA301" s="493">
        <v>6124702.3430772601</v>
      </c>
      <c r="BB301" s="493">
        <v>5525</v>
      </c>
      <c r="BC301" s="493">
        <v>5265325</v>
      </c>
      <c r="BD301" s="493">
        <v>0</v>
      </c>
      <c r="BE301" s="493">
        <v>0</v>
      </c>
      <c r="BF301" s="493">
        <v>6172574.3430772601</v>
      </c>
      <c r="BG301" s="125">
        <v>0</v>
      </c>
      <c r="BH301" s="125">
        <v>6172574.3430772601</v>
      </c>
      <c r="BI301" s="493">
        <v>5313197</v>
      </c>
      <c r="BJ301" s="493">
        <v>5144025</v>
      </c>
      <c r="BK301" s="125">
        <v>6003402.3430772601</v>
      </c>
      <c r="BL301" s="125">
        <v>6299.4777996613429</v>
      </c>
      <c r="BM301" s="125">
        <v>6073.7676172489091</v>
      </c>
      <c r="BN301" s="126">
        <v>3.7161478119682893E-2</v>
      </c>
      <c r="BO301" s="126">
        <v>0</v>
      </c>
      <c r="BP301" s="125">
        <v>0</v>
      </c>
      <c r="BQ301" s="493">
        <v>6172574.3430772601</v>
      </c>
      <c r="BR301" s="493">
        <v>6426.7600661881006</v>
      </c>
      <c r="BS301" s="493" t="s">
        <v>948</v>
      </c>
      <c r="BT301" s="493">
        <v>6476.9930147715213</v>
      </c>
      <c r="BU301" s="126">
        <v>3.4919140685850225E-2</v>
      </c>
      <c r="BV301" s="125">
        <v>0</v>
      </c>
      <c r="BW301" s="125">
        <v>6172574.3430772601</v>
      </c>
      <c r="BX301" s="125">
        <v>0</v>
      </c>
      <c r="BY301" s="125">
        <v>6172574.3430772601</v>
      </c>
      <c r="BZ301" s="125">
        <v>47872</v>
      </c>
      <c r="CA301" s="125">
        <v>6124702.3430772601</v>
      </c>
      <c r="CB301" s="490">
        <f t="shared" si="14"/>
        <v>0</v>
      </c>
      <c r="CC301" s="490">
        <f t="shared" si="15"/>
        <v>0</v>
      </c>
      <c r="CD301" s="490">
        <f t="shared" si="16"/>
        <v>0</v>
      </c>
      <c r="CE301" s="490">
        <f>IF(ISERROR(VLOOKUP(A301,'20-21 Cfwds'!A:F,3,FALSE)),0,(VLOOKUP(A301,'20-21 Cfwds'!A:F,3,FALSE)))</f>
        <v>0</v>
      </c>
      <c r="CF301" s="490">
        <f>IF(ISERROR(VLOOKUP(A301,'20-21 Cfwds'!A:G,4,FALSE)),0,(VLOOKUP(A301,'20-21 Cfwds'!A:G,4,FALSE)))</f>
        <v>0</v>
      </c>
      <c r="CG301" s="490"/>
      <c r="CH301" s="490"/>
      <c r="CI301" s="531"/>
      <c r="CJ301" s="531"/>
      <c r="CK301" s="531"/>
      <c r="CL301" s="531"/>
      <c r="CM301" s="531"/>
      <c r="CN301" s="531"/>
      <c r="CO301" s="531"/>
      <c r="CP301" s="531"/>
      <c r="CQ301" s="531"/>
      <c r="CR301" s="531"/>
      <c r="CS301" s="531"/>
      <c r="CT301" s="531"/>
      <c r="CU301" s="531"/>
      <c r="CV301" s="531"/>
      <c r="CW301" s="531"/>
      <c r="CX301" s="531"/>
      <c r="CY301" s="531"/>
      <c r="CZ301" s="531"/>
      <c r="DA301" s="531"/>
      <c r="DB301" s="531"/>
      <c r="DC301" s="531"/>
      <c r="DD301" s="531"/>
      <c r="DE301" s="531"/>
      <c r="DF301" s="531"/>
      <c r="DG301" s="531"/>
      <c r="DH301" s="531"/>
      <c r="DI301" s="531"/>
      <c r="DJ301" s="531"/>
      <c r="DK301" s="531"/>
      <c r="DL301" s="531"/>
      <c r="DM301" s="531"/>
      <c r="DN301" s="531"/>
      <c r="DO301" s="531"/>
      <c r="DP301" s="531"/>
      <c r="DQ301" s="531"/>
      <c r="DR301" s="531"/>
      <c r="DS301" s="531"/>
      <c r="DT301" s="531"/>
      <c r="DU301" s="531"/>
      <c r="DV301" s="531"/>
      <c r="DW301" s="531"/>
      <c r="DX301" s="531"/>
      <c r="DY301" s="531"/>
      <c r="DZ301" s="531"/>
      <c r="EA301" s="531"/>
      <c r="EB301" s="531"/>
      <c r="EC301" s="531"/>
      <c r="ED301" s="531"/>
      <c r="EE301" s="531"/>
      <c r="EF301" s="531"/>
      <c r="EG301" s="531"/>
      <c r="EH301" s="531"/>
      <c r="EI301" s="531"/>
      <c r="EJ301" s="531"/>
      <c r="EK301" s="531"/>
      <c r="EL301" s="531"/>
      <c r="EM301" s="531"/>
      <c r="EN301" s="531"/>
      <c r="EO301" s="531"/>
      <c r="EP301" s="531"/>
      <c r="EQ301" s="531"/>
      <c r="ER301" s="531"/>
      <c r="ES301" s="531"/>
      <c r="ET301" s="531"/>
      <c r="EU301" s="531"/>
      <c r="EV301" s="531"/>
      <c r="EW301" s="531"/>
      <c r="EX301" s="531"/>
      <c r="EY301" s="531"/>
      <c r="EZ301" s="531"/>
      <c r="FA301" s="531"/>
    </row>
    <row r="302" spans="1:157" ht="15" customHeight="1">
      <c r="A302" s="486">
        <f>VLOOKUP(D302,'[18]DfE No.'!C:E,3,FALSE)</f>
        <v>97</v>
      </c>
      <c r="B302" s="486" t="str">
        <f>VLOOKUP(D302,'Adjusted Factors 22-23'!C:F,4,FALSE)</f>
        <v>Recoupment Academy</v>
      </c>
      <c r="C302" s="491">
        <v>148824</v>
      </c>
      <c r="D302" s="491">
        <v>9352108</v>
      </c>
      <c r="E302" s="492" t="s">
        <v>202</v>
      </c>
      <c r="F302" s="332">
        <v>64</v>
      </c>
      <c r="G302" s="332">
        <v>64</v>
      </c>
      <c r="H302" s="332">
        <v>0</v>
      </c>
      <c r="I302" s="125">
        <v>203521.16415999999</v>
      </c>
      <c r="J302" s="125">
        <v>0</v>
      </c>
      <c r="K302" s="125">
        <v>0</v>
      </c>
      <c r="L302" s="125">
        <v>5170</v>
      </c>
      <c r="M302" s="125">
        <v>0</v>
      </c>
      <c r="N302" s="125">
        <v>6490</v>
      </c>
      <c r="O302" s="125">
        <v>0</v>
      </c>
      <c r="P302" s="125">
        <v>2200</v>
      </c>
      <c r="Q302" s="125">
        <v>540</v>
      </c>
      <c r="R302" s="125">
        <v>0</v>
      </c>
      <c r="S302" s="125">
        <v>0</v>
      </c>
      <c r="T302" s="125">
        <v>0</v>
      </c>
      <c r="U302" s="125">
        <v>0</v>
      </c>
      <c r="V302" s="125">
        <v>0</v>
      </c>
      <c r="W302" s="125">
        <v>0</v>
      </c>
      <c r="X302" s="125">
        <v>0</v>
      </c>
      <c r="Y302" s="125">
        <v>0</v>
      </c>
      <c r="Z302" s="125">
        <v>0</v>
      </c>
      <c r="AA302" s="125">
        <v>0</v>
      </c>
      <c r="AB302" s="125">
        <v>0</v>
      </c>
      <c r="AC302" s="125">
        <v>0</v>
      </c>
      <c r="AD302" s="125">
        <v>0</v>
      </c>
      <c r="AE302" s="125">
        <v>28928.000000000007</v>
      </c>
      <c r="AF302" s="125">
        <v>0</v>
      </c>
      <c r="AG302" s="125">
        <v>1998.0000000000002</v>
      </c>
      <c r="AH302" s="125">
        <v>0</v>
      </c>
      <c r="AI302" s="125">
        <v>121300</v>
      </c>
      <c r="AJ302" s="125">
        <v>55000</v>
      </c>
      <c r="AK302" s="125">
        <v>0</v>
      </c>
      <c r="AL302" s="125">
        <v>0</v>
      </c>
      <c r="AM302" s="125">
        <v>3393.2</v>
      </c>
      <c r="AN302" s="125">
        <v>0</v>
      </c>
      <c r="AO302" s="125">
        <v>0</v>
      </c>
      <c r="AP302" s="125">
        <v>0</v>
      </c>
      <c r="AQ302" s="125">
        <v>5000</v>
      </c>
      <c r="AR302" s="125">
        <v>0</v>
      </c>
      <c r="AS302" s="125">
        <v>0</v>
      </c>
      <c r="AT302" s="125">
        <v>0</v>
      </c>
      <c r="AU302" s="125">
        <v>0</v>
      </c>
      <c r="AV302" s="125">
        <v>203521.16415999999</v>
      </c>
      <c r="AW302" s="125">
        <v>45326.000000000007</v>
      </c>
      <c r="AX302" s="125">
        <v>184693.2</v>
      </c>
      <c r="AY302" s="125">
        <v>46123.12000000001</v>
      </c>
      <c r="AZ302" s="493">
        <v>433540.36416</v>
      </c>
      <c r="BA302" s="493">
        <v>425147.16415999999</v>
      </c>
      <c r="BB302" s="493">
        <v>4265</v>
      </c>
      <c r="BC302" s="493">
        <v>272960</v>
      </c>
      <c r="BD302" s="493">
        <v>0</v>
      </c>
      <c r="BE302" s="493">
        <v>0</v>
      </c>
      <c r="BF302" s="493">
        <v>433540.36416</v>
      </c>
      <c r="BG302" s="125">
        <v>433540.36416</v>
      </c>
      <c r="BH302" s="125">
        <v>0</v>
      </c>
      <c r="BI302" s="493">
        <v>281353.2</v>
      </c>
      <c r="BJ302" s="493">
        <v>101660.00000000001</v>
      </c>
      <c r="BK302" s="125">
        <v>253847.16415999999</v>
      </c>
      <c r="BL302" s="125">
        <v>3966.3619399999998</v>
      </c>
      <c r="BM302" s="125">
        <v>3722.2245524590157</v>
      </c>
      <c r="BN302" s="126">
        <v>6.5589107830611504E-2</v>
      </c>
      <c r="BO302" s="126">
        <v>0</v>
      </c>
      <c r="BP302" s="125">
        <v>0</v>
      </c>
      <c r="BQ302" s="493">
        <v>433540.36416</v>
      </c>
      <c r="BR302" s="493">
        <v>6642.9244399999998</v>
      </c>
      <c r="BS302" s="493" t="s">
        <v>948</v>
      </c>
      <c r="BT302" s="493">
        <v>6774.06819</v>
      </c>
      <c r="BU302" s="126">
        <v>1.5904804970784392E-2</v>
      </c>
      <c r="BV302" s="125">
        <v>0</v>
      </c>
      <c r="BW302" s="125">
        <v>433540.36416</v>
      </c>
      <c r="BX302" s="125">
        <v>0</v>
      </c>
      <c r="BY302" s="125">
        <v>433540.36416</v>
      </c>
      <c r="BZ302" s="125">
        <v>3393.2</v>
      </c>
      <c r="CA302" s="125">
        <v>430147.16415999999</v>
      </c>
      <c r="CB302" s="490">
        <f t="shared" si="14"/>
        <v>0</v>
      </c>
      <c r="CC302" s="490">
        <f t="shared" si="15"/>
        <v>0</v>
      </c>
      <c r="CD302" s="490">
        <f t="shared" si="16"/>
        <v>0</v>
      </c>
      <c r="CE302" s="490">
        <f>IF(ISERROR(VLOOKUP(A302,'20-21 Cfwds'!A:F,3,FALSE)),0,(VLOOKUP(A302,'20-21 Cfwds'!A:F,3,FALSE)))</f>
        <v>25200.73000000004</v>
      </c>
      <c r="CF302" s="490">
        <f>IF(ISERROR(VLOOKUP(A302,'20-21 Cfwds'!A:G,4,FALSE)),0,(VLOOKUP(A302,'20-21 Cfwds'!A:G,4,FALSE)))</f>
        <v>43349.8</v>
      </c>
      <c r="CI302" s="531"/>
      <c r="CJ302" s="531"/>
      <c r="CK302" s="531"/>
      <c r="CL302" s="531"/>
      <c r="CM302" s="531"/>
      <c r="CN302" s="531"/>
      <c r="CO302" s="531"/>
      <c r="CP302" s="531"/>
      <c r="CQ302" s="531"/>
      <c r="CR302" s="531"/>
      <c r="CS302" s="531"/>
      <c r="CT302" s="531"/>
      <c r="CU302" s="531"/>
      <c r="CV302" s="531"/>
      <c r="CW302" s="531"/>
      <c r="CX302" s="531"/>
      <c r="CY302" s="531"/>
      <c r="CZ302" s="531"/>
      <c r="DA302" s="531"/>
      <c r="DB302" s="531"/>
      <c r="DC302" s="531"/>
      <c r="DD302" s="531"/>
      <c r="DE302" s="531"/>
      <c r="DF302" s="531"/>
      <c r="DG302" s="531"/>
      <c r="DH302" s="531"/>
      <c r="DI302" s="531"/>
      <c r="DJ302" s="531"/>
      <c r="DK302" s="531"/>
      <c r="DL302" s="531"/>
      <c r="DM302" s="531"/>
      <c r="DN302" s="531"/>
      <c r="DO302" s="531"/>
      <c r="DP302" s="531"/>
      <c r="DQ302" s="531"/>
      <c r="DR302" s="531"/>
      <c r="DS302" s="531"/>
      <c r="DT302" s="531"/>
      <c r="DU302" s="531"/>
      <c r="DV302" s="531"/>
      <c r="DW302" s="531"/>
      <c r="DX302" s="531"/>
      <c r="DY302" s="531"/>
      <c r="DZ302" s="531"/>
      <c r="EA302" s="531"/>
      <c r="EB302" s="531"/>
      <c r="EC302" s="531"/>
      <c r="ED302" s="531"/>
      <c r="EE302" s="531"/>
      <c r="EF302" s="531"/>
      <c r="EG302" s="531"/>
      <c r="EH302" s="531"/>
      <c r="EI302" s="531"/>
      <c r="EJ302" s="531"/>
      <c r="EK302" s="531"/>
      <c r="EL302" s="531"/>
      <c r="EM302" s="531"/>
      <c r="EN302" s="531"/>
      <c r="EO302" s="531"/>
      <c r="EP302" s="531"/>
      <c r="EQ302" s="531"/>
      <c r="ER302" s="531"/>
      <c r="ES302" s="531"/>
      <c r="ET302" s="531"/>
      <c r="EU302" s="531"/>
      <c r="EV302" s="531"/>
      <c r="EW302" s="531"/>
      <c r="EX302" s="531"/>
      <c r="EY302" s="531"/>
      <c r="EZ302" s="531"/>
      <c r="FA302" s="531"/>
    </row>
    <row r="303" spans="1:157" ht="15" customHeight="1">
      <c r="A303" s="486">
        <f>VLOOKUP(D303,'[18]DfE No.'!C:E,3,FALSE)</f>
        <v>308</v>
      </c>
      <c r="B303" s="486" t="str">
        <f>VLOOKUP(D303,'Adjusted Factors 22-23'!C:F,4,FALSE)</f>
        <v>Recoupment Academy</v>
      </c>
      <c r="C303" s="491">
        <v>148846</v>
      </c>
      <c r="D303" s="491">
        <v>9353042</v>
      </c>
      <c r="E303" s="492" t="s">
        <v>970</v>
      </c>
      <c r="F303" s="332">
        <v>25</v>
      </c>
      <c r="G303" s="332">
        <v>25</v>
      </c>
      <c r="H303" s="332">
        <v>0</v>
      </c>
      <c r="I303" s="125">
        <v>79500.45474999999</v>
      </c>
      <c r="J303" s="125">
        <v>0</v>
      </c>
      <c r="K303" s="125">
        <v>0</v>
      </c>
      <c r="L303" s="125">
        <v>3290.0000000000005</v>
      </c>
      <c r="M303" s="125">
        <v>0</v>
      </c>
      <c r="N303" s="125">
        <v>4130.0000000000009</v>
      </c>
      <c r="O303" s="125">
        <v>0</v>
      </c>
      <c r="P303" s="125">
        <v>440</v>
      </c>
      <c r="Q303" s="125">
        <v>0</v>
      </c>
      <c r="R303" s="125">
        <v>0</v>
      </c>
      <c r="S303" s="125">
        <v>0</v>
      </c>
      <c r="T303" s="125">
        <v>0</v>
      </c>
      <c r="U303" s="125">
        <v>0</v>
      </c>
      <c r="V303" s="125">
        <v>0</v>
      </c>
      <c r="W303" s="125">
        <v>0</v>
      </c>
      <c r="X303" s="125">
        <v>0</v>
      </c>
      <c r="Y303" s="125">
        <v>0</v>
      </c>
      <c r="Z303" s="125">
        <v>0</v>
      </c>
      <c r="AA303" s="125">
        <v>0</v>
      </c>
      <c r="AB303" s="125">
        <v>1486.8421052631602</v>
      </c>
      <c r="AC303" s="125">
        <v>0</v>
      </c>
      <c r="AD303" s="125">
        <v>0</v>
      </c>
      <c r="AE303" s="125">
        <v>6712.238095901479</v>
      </c>
      <c r="AF303" s="125">
        <v>0</v>
      </c>
      <c r="AG303" s="125">
        <v>0</v>
      </c>
      <c r="AH303" s="125">
        <v>0</v>
      </c>
      <c r="AI303" s="125">
        <v>121300</v>
      </c>
      <c r="AJ303" s="125">
        <v>55000</v>
      </c>
      <c r="AK303" s="125">
        <v>0</v>
      </c>
      <c r="AL303" s="125">
        <v>1000</v>
      </c>
      <c r="AM303" s="125">
        <v>3892.2</v>
      </c>
      <c r="AN303" s="125">
        <v>0</v>
      </c>
      <c r="AO303" s="125">
        <v>0</v>
      </c>
      <c r="AP303" s="125">
        <v>0</v>
      </c>
      <c r="AQ303" s="125">
        <v>5022</v>
      </c>
      <c r="AR303" s="125">
        <v>0</v>
      </c>
      <c r="AS303" s="125">
        <v>0</v>
      </c>
      <c r="AT303" s="125">
        <v>0</v>
      </c>
      <c r="AU303" s="125">
        <v>0</v>
      </c>
      <c r="AV303" s="125">
        <v>79500.45474999999</v>
      </c>
      <c r="AW303" s="125">
        <v>16059.080201164641</v>
      </c>
      <c r="AX303" s="125">
        <v>186214.2</v>
      </c>
      <c r="AY303" s="125">
        <v>20637.35809590148</v>
      </c>
      <c r="AZ303" s="493">
        <v>281773.73495116463</v>
      </c>
      <c r="BA303" s="493">
        <v>271859.53495116462</v>
      </c>
      <c r="BB303" s="493">
        <v>4265</v>
      </c>
      <c r="BC303" s="493">
        <v>106625</v>
      </c>
      <c r="BD303" s="493">
        <v>0</v>
      </c>
      <c r="BE303" s="493">
        <v>0</v>
      </c>
      <c r="BF303" s="493">
        <v>281773.73495116463</v>
      </c>
      <c r="BG303" s="125">
        <v>281773.73495116463</v>
      </c>
      <c r="BH303" s="125">
        <v>0</v>
      </c>
      <c r="BI303" s="493">
        <v>116539.2</v>
      </c>
      <c r="BJ303" s="493">
        <v>-63653</v>
      </c>
      <c r="BK303" s="125">
        <v>101581.53495116463</v>
      </c>
      <c r="BL303" s="125">
        <v>4063.2613980465853</v>
      </c>
      <c r="BM303" s="125">
        <v>3123.7926474999999</v>
      </c>
      <c r="BN303" s="126">
        <v>0.30074619430916805</v>
      </c>
      <c r="BO303" s="126">
        <v>0</v>
      </c>
      <c r="BP303" s="125">
        <v>0</v>
      </c>
      <c r="BQ303" s="493">
        <v>281773.73495116463</v>
      </c>
      <c r="BR303" s="493">
        <v>10874.381398046586</v>
      </c>
      <c r="BS303" s="493" t="s">
        <v>948</v>
      </c>
      <c r="BT303" s="493">
        <v>11270.949398046585</v>
      </c>
      <c r="BU303" s="126">
        <v>0.47746019895809222</v>
      </c>
      <c r="BV303" s="125">
        <v>0</v>
      </c>
      <c r="BW303" s="125">
        <v>281773.73495116463</v>
      </c>
      <c r="BX303" s="125">
        <v>0</v>
      </c>
      <c r="BY303" s="125">
        <v>281773.73495116463</v>
      </c>
      <c r="BZ303" s="125">
        <v>3892.2</v>
      </c>
      <c r="CA303" s="125">
        <v>277881.53495116462</v>
      </c>
      <c r="CB303" s="490">
        <f t="shared" si="14"/>
        <v>0</v>
      </c>
      <c r="CC303" s="490">
        <f t="shared" si="15"/>
        <v>0</v>
      </c>
      <c r="CD303" s="490">
        <f t="shared" si="16"/>
        <v>0</v>
      </c>
      <c r="CE303" s="490">
        <f>IF(ISERROR(VLOOKUP(A303,'20-21 Cfwds'!A:F,3,FALSE)),0,(VLOOKUP(A303,'20-21 Cfwds'!A:F,3,FALSE)))</f>
        <v>57967.75</v>
      </c>
      <c r="CF303" s="490">
        <f>IF(ISERROR(VLOOKUP(A303,'20-21 Cfwds'!A:G,4,FALSE)),0,(VLOOKUP(A303,'20-21 Cfwds'!A:G,4,FALSE)))</f>
        <v>20044.5</v>
      </c>
      <c r="CI303" s="531"/>
      <c r="CJ303" s="531"/>
      <c r="CK303" s="531"/>
      <c r="CL303" s="531"/>
      <c r="CM303" s="531"/>
      <c r="CN303" s="531"/>
      <c r="CO303" s="531"/>
      <c r="CP303" s="531"/>
      <c r="CQ303" s="531"/>
      <c r="CR303" s="531"/>
      <c r="CS303" s="531"/>
      <c r="CT303" s="531"/>
      <c r="CU303" s="531"/>
      <c r="CV303" s="531"/>
      <c r="CW303" s="531"/>
      <c r="CX303" s="531"/>
      <c r="CY303" s="531"/>
      <c r="CZ303" s="531"/>
      <c r="DA303" s="531"/>
      <c r="DB303" s="531"/>
      <c r="DC303" s="531"/>
      <c r="DD303" s="531"/>
      <c r="DE303" s="531"/>
      <c r="DF303" s="531"/>
      <c r="DG303" s="531"/>
      <c r="DH303" s="531"/>
      <c r="DI303" s="531"/>
      <c r="DJ303" s="531"/>
      <c r="DK303" s="531"/>
      <c r="DL303" s="531"/>
      <c r="DM303" s="531"/>
      <c r="DN303" s="531"/>
      <c r="DO303" s="531"/>
      <c r="DP303" s="531"/>
      <c r="DQ303" s="531"/>
      <c r="DR303" s="531"/>
      <c r="DS303" s="531"/>
      <c r="DT303" s="531"/>
      <c r="DU303" s="531"/>
      <c r="DV303" s="531"/>
      <c r="DW303" s="531"/>
      <c r="DX303" s="531"/>
      <c r="DY303" s="531"/>
      <c r="DZ303" s="531"/>
      <c r="EA303" s="531"/>
      <c r="EB303" s="531"/>
      <c r="EC303" s="531"/>
      <c r="ED303" s="531"/>
      <c r="EE303" s="531"/>
      <c r="EF303" s="531"/>
      <c r="EG303" s="531"/>
      <c r="EH303" s="531"/>
      <c r="EI303" s="531"/>
      <c r="EJ303" s="531"/>
      <c r="EK303" s="531"/>
      <c r="EL303" s="531"/>
      <c r="EM303" s="531"/>
      <c r="EN303" s="531"/>
      <c r="EO303" s="531"/>
      <c r="EP303" s="531"/>
      <c r="EQ303" s="531"/>
      <c r="ER303" s="531"/>
      <c r="ES303" s="531"/>
      <c r="ET303" s="531"/>
      <c r="EU303" s="531"/>
      <c r="EV303" s="531"/>
      <c r="EW303" s="531"/>
      <c r="EX303" s="531"/>
      <c r="EY303" s="531"/>
      <c r="EZ303" s="531"/>
      <c r="FA303" s="531"/>
    </row>
    <row r="304" spans="1:157" ht="15" customHeight="1">
      <c r="A304" s="486">
        <f>VLOOKUP(D304,'[18]DfE No.'!C:E,3,FALSE)</f>
        <v>10</v>
      </c>
      <c r="B304" s="486" t="str">
        <f>VLOOKUP(D304,'Adjusted Factors 22-23'!C:F,4,FALSE)</f>
        <v>Recoupment Academy</v>
      </c>
      <c r="C304" s="491">
        <v>148752</v>
      </c>
      <c r="D304" s="491">
        <v>9353075</v>
      </c>
      <c r="E304" s="492" t="s">
        <v>978</v>
      </c>
      <c r="F304" s="332">
        <v>40</v>
      </c>
      <c r="G304" s="332">
        <v>40</v>
      </c>
      <c r="H304" s="332">
        <v>0</v>
      </c>
      <c r="I304" s="125">
        <v>127200.72759999998</v>
      </c>
      <c r="J304" s="125">
        <v>0</v>
      </c>
      <c r="K304" s="125">
        <v>0</v>
      </c>
      <c r="L304" s="125">
        <v>2350</v>
      </c>
      <c r="M304" s="125">
        <v>0</v>
      </c>
      <c r="N304" s="125">
        <v>3540</v>
      </c>
      <c r="O304" s="125">
        <v>0</v>
      </c>
      <c r="P304" s="125">
        <v>0</v>
      </c>
      <c r="Q304" s="125">
        <v>0</v>
      </c>
      <c r="R304" s="125">
        <v>0</v>
      </c>
      <c r="S304" s="125">
        <v>0</v>
      </c>
      <c r="T304" s="125">
        <v>0</v>
      </c>
      <c r="U304" s="125">
        <v>0</v>
      </c>
      <c r="V304" s="125">
        <v>0</v>
      </c>
      <c r="W304" s="125">
        <v>0</v>
      </c>
      <c r="X304" s="125">
        <v>0</v>
      </c>
      <c r="Y304" s="125">
        <v>0</v>
      </c>
      <c r="Z304" s="125">
        <v>0</v>
      </c>
      <c r="AA304" s="125">
        <v>0</v>
      </c>
      <c r="AB304" s="125">
        <v>0</v>
      </c>
      <c r="AC304" s="125">
        <v>0</v>
      </c>
      <c r="AD304" s="125">
        <v>0</v>
      </c>
      <c r="AE304" s="125">
        <v>16788.571428571428</v>
      </c>
      <c r="AF304" s="125">
        <v>0</v>
      </c>
      <c r="AG304" s="125">
        <v>3329.9999999999995</v>
      </c>
      <c r="AH304" s="125">
        <v>0</v>
      </c>
      <c r="AI304" s="125">
        <v>121300</v>
      </c>
      <c r="AJ304" s="125">
        <v>55000</v>
      </c>
      <c r="AK304" s="125">
        <v>0</v>
      </c>
      <c r="AL304" s="125">
        <v>0</v>
      </c>
      <c r="AM304" s="125">
        <v>6861.25</v>
      </c>
      <c r="AN304" s="125">
        <v>0</v>
      </c>
      <c r="AO304" s="125">
        <v>0</v>
      </c>
      <c r="AP304" s="125">
        <v>0</v>
      </c>
      <c r="AQ304" s="125">
        <v>0</v>
      </c>
      <c r="AR304" s="125">
        <v>0</v>
      </c>
      <c r="AS304" s="125">
        <v>0</v>
      </c>
      <c r="AT304" s="125">
        <v>0</v>
      </c>
      <c r="AU304" s="125">
        <v>0</v>
      </c>
      <c r="AV304" s="125">
        <v>127200.72759999998</v>
      </c>
      <c r="AW304" s="125">
        <v>26008.571428571428</v>
      </c>
      <c r="AX304" s="125">
        <v>183161.25</v>
      </c>
      <c r="AY304" s="125">
        <v>29728.69142857143</v>
      </c>
      <c r="AZ304" s="493">
        <v>336370.5490285714</v>
      </c>
      <c r="BA304" s="493">
        <v>329509.2990285714</v>
      </c>
      <c r="BB304" s="493">
        <v>4265</v>
      </c>
      <c r="BC304" s="493">
        <v>170600</v>
      </c>
      <c r="BD304" s="493">
        <v>0</v>
      </c>
      <c r="BE304" s="493">
        <v>0</v>
      </c>
      <c r="BF304" s="493">
        <v>336370.5490285714</v>
      </c>
      <c r="BG304" s="125">
        <v>336370.5490285714</v>
      </c>
      <c r="BH304" s="125">
        <v>0</v>
      </c>
      <c r="BI304" s="493">
        <v>177461.25</v>
      </c>
      <c r="BJ304" s="493">
        <v>-5700</v>
      </c>
      <c r="BK304" s="125">
        <v>153209.2990285714</v>
      </c>
      <c r="BL304" s="125">
        <v>3830.2324757142851</v>
      </c>
      <c r="BM304" s="125">
        <v>2319.1002949999993</v>
      </c>
      <c r="BN304" s="126">
        <v>0.65160277197683092</v>
      </c>
      <c r="BO304" s="126">
        <v>0</v>
      </c>
      <c r="BP304" s="125">
        <v>0</v>
      </c>
      <c r="BQ304" s="493">
        <v>336370.5490285714</v>
      </c>
      <c r="BR304" s="493">
        <v>8237.7324757142851</v>
      </c>
      <c r="BS304" s="493" t="s">
        <v>948</v>
      </c>
      <c r="BT304" s="493">
        <v>8409.2637257142851</v>
      </c>
      <c r="BU304" s="126">
        <v>0.21906398433494734</v>
      </c>
      <c r="BV304" s="125">
        <v>0</v>
      </c>
      <c r="BW304" s="125">
        <v>336370.5490285714</v>
      </c>
      <c r="BX304" s="125">
        <v>0</v>
      </c>
      <c r="BY304" s="125">
        <v>336370.5490285714</v>
      </c>
      <c r="BZ304" s="125">
        <v>6861.25</v>
      </c>
      <c r="CA304" s="125">
        <v>329509.2990285714</v>
      </c>
      <c r="CB304" s="490">
        <f t="shared" si="14"/>
        <v>0</v>
      </c>
      <c r="CC304" s="490">
        <f t="shared" si="15"/>
        <v>0</v>
      </c>
      <c r="CD304" s="490">
        <f t="shared" si="16"/>
        <v>0</v>
      </c>
      <c r="CE304" s="490">
        <f>IF(ISERROR(VLOOKUP(A304,'20-21 Cfwds'!A:F,3,FALSE)),0,(VLOOKUP(A304,'20-21 Cfwds'!A:F,3,FALSE)))</f>
        <v>44681.920000000129</v>
      </c>
      <c r="CF304" s="490">
        <f>IF(ISERROR(VLOOKUP(A304,'20-21 Cfwds'!A:G,4,FALSE)),0,(VLOOKUP(A304,'20-21 Cfwds'!A:G,4,FALSE)))</f>
        <v>1036.75</v>
      </c>
      <c r="CI304" s="531"/>
      <c r="CJ304" s="531"/>
      <c r="CK304" s="531"/>
      <c r="CL304" s="531"/>
      <c r="CM304" s="531"/>
      <c r="CN304" s="531"/>
      <c r="CO304" s="531"/>
      <c r="CP304" s="531"/>
      <c r="CQ304" s="531"/>
      <c r="CR304" s="531"/>
      <c r="CS304" s="531"/>
      <c r="CT304" s="531"/>
      <c r="CU304" s="531"/>
      <c r="CV304" s="531"/>
      <c r="CW304" s="531"/>
      <c r="CX304" s="531"/>
      <c r="CY304" s="531"/>
      <c r="CZ304" s="531"/>
      <c r="DA304" s="531"/>
      <c r="DB304" s="531"/>
      <c r="DC304" s="531"/>
      <c r="DD304" s="531"/>
      <c r="DE304" s="531"/>
      <c r="DF304" s="531"/>
      <c r="DG304" s="531"/>
      <c r="DH304" s="531"/>
      <c r="DI304" s="531"/>
      <c r="DJ304" s="531"/>
      <c r="DK304" s="531"/>
      <c r="DL304" s="531"/>
      <c r="DM304" s="531"/>
      <c r="DN304" s="531"/>
      <c r="DO304" s="531"/>
      <c r="DP304" s="531"/>
      <c r="DQ304" s="531"/>
      <c r="DR304" s="531"/>
      <c r="DS304" s="531"/>
      <c r="DT304" s="531"/>
      <c r="DU304" s="531"/>
      <c r="DV304" s="531"/>
      <c r="DW304" s="531"/>
      <c r="DX304" s="531"/>
      <c r="DY304" s="531"/>
      <c r="DZ304" s="531"/>
      <c r="EA304" s="531"/>
      <c r="EB304" s="531"/>
      <c r="EC304" s="531"/>
      <c r="ED304" s="531"/>
      <c r="EE304" s="531"/>
      <c r="EF304" s="531"/>
      <c r="EG304" s="531"/>
      <c r="EH304" s="531"/>
      <c r="EI304" s="531"/>
      <c r="EJ304" s="531"/>
      <c r="EK304" s="531"/>
      <c r="EL304" s="531"/>
      <c r="EM304" s="531"/>
      <c r="EN304" s="531"/>
      <c r="EO304" s="531"/>
      <c r="EP304" s="531"/>
      <c r="EQ304" s="531"/>
      <c r="ER304" s="531"/>
      <c r="ES304" s="531"/>
      <c r="ET304" s="531"/>
      <c r="EU304" s="531"/>
      <c r="EV304" s="531"/>
      <c r="EW304" s="531"/>
      <c r="EX304" s="531"/>
      <c r="EY304" s="531"/>
      <c r="EZ304" s="531"/>
      <c r="FA304" s="531"/>
    </row>
    <row r="305" spans="1:157" ht="15" customHeight="1">
      <c r="A305" s="486">
        <v>523</v>
      </c>
      <c r="B305" s="486" t="e">
        <f>VLOOKUP(D305,'Adjusted Factors 22-23'!C:F,4,FALSE)</f>
        <v>#N/A</v>
      </c>
      <c r="C305" s="491">
        <v>935122</v>
      </c>
      <c r="D305" s="491">
        <v>9351122</v>
      </c>
      <c r="E305" s="492" t="s">
        <v>1411</v>
      </c>
      <c r="F305" s="332">
        <v>39.352499999999999</v>
      </c>
      <c r="G305" s="332">
        <v>39.352499999999999</v>
      </c>
      <c r="H305" s="332">
        <v>0</v>
      </c>
      <c r="I305" s="125">
        <v>125141.665821975</v>
      </c>
      <c r="J305" s="125">
        <v>0</v>
      </c>
      <c r="K305" s="125">
        <v>0</v>
      </c>
      <c r="L305" s="125">
        <v>3115.8199831432557</v>
      </c>
      <c r="M305" s="125">
        <v>0</v>
      </c>
      <c r="N305" s="125">
        <v>3911.3484894777039</v>
      </c>
      <c r="O305" s="125">
        <v>0</v>
      </c>
      <c r="P305" s="125">
        <v>882.13102132910092</v>
      </c>
      <c r="Q305" s="125">
        <v>861.23232112039659</v>
      </c>
      <c r="R305" s="125">
        <v>645.83762318320601</v>
      </c>
      <c r="S305" s="125">
        <v>1045.9853453674546</v>
      </c>
      <c r="T305" s="125">
        <v>298.86971968319881</v>
      </c>
      <c r="U305" s="125">
        <v>381.05642929222347</v>
      </c>
      <c r="V305" s="125">
        <v>0</v>
      </c>
      <c r="W305" s="125">
        <v>0</v>
      </c>
      <c r="X305" s="125">
        <v>0</v>
      </c>
      <c r="Y305" s="125">
        <v>0</v>
      </c>
      <c r="Z305" s="125">
        <v>0</v>
      </c>
      <c r="AA305" s="125">
        <v>0</v>
      </c>
      <c r="AB305" s="125">
        <v>1274.5398978951075</v>
      </c>
      <c r="AC305" s="125">
        <v>0</v>
      </c>
      <c r="AD305" s="125">
        <v>0</v>
      </c>
      <c r="AE305" s="125">
        <v>12696.471116425146</v>
      </c>
      <c r="AF305" s="125">
        <v>0</v>
      </c>
      <c r="AG305" s="125">
        <v>0</v>
      </c>
      <c r="AH305" s="125">
        <v>0</v>
      </c>
      <c r="AI305" s="125">
        <v>70717.899999999994</v>
      </c>
      <c r="AJ305" s="125">
        <v>0</v>
      </c>
      <c r="AK305" s="125">
        <v>0</v>
      </c>
      <c r="AL305" s="125">
        <v>0</v>
      </c>
      <c r="AM305" s="125">
        <v>0</v>
      </c>
      <c r="AN305" s="125">
        <v>0</v>
      </c>
      <c r="AO305" s="125">
        <v>0</v>
      </c>
      <c r="AP305" s="125">
        <v>0</v>
      </c>
      <c r="AQ305" s="125">
        <v>0</v>
      </c>
      <c r="AR305" s="125">
        <v>0</v>
      </c>
      <c r="AS305" s="125">
        <v>0</v>
      </c>
      <c r="AT305" s="125">
        <v>0</v>
      </c>
      <c r="AU305" s="125">
        <v>0</v>
      </c>
      <c r="AV305" s="125">
        <v>125141.665821975</v>
      </c>
      <c r="AW305" s="125">
        <v>25113.29194691679</v>
      </c>
      <c r="AX305" s="125">
        <v>70717.899999999994</v>
      </c>
      <c r="AY305" s="125">
        <v>24094.766542723417</v>
      </c>
      <c r="AZ305" s="493">
        <v>220972.85776889179</v>
      </c>
      <c r="BA305" s="493">
        <v>220972.85776889179</v>
      </c>
      <c r="BB305" s="493">
        <v>4265</v>
      </c>
      <c r="BC305" s="493">
        <v>167838.41250000001</v>
      </c>
      <c r="BD305" s="493">
        <v>0</v>
      </c>
      <c r="BE305" s="493">
        <v>0</v>
      </c>
      <c r="BF305" s="493">
        <v>220972.85776889179</v>
      </c>
      <c r="BG305" s="125">
        <v>220972.85776889179</v>
      </c>
      <c r="BH305" s="125">
        <v>0</v>
      </c>
      <c r="BI305" s="493">
        <v>167838.41250000001</v>
      </c>
      <c r="BJ305" s="493">
        <v>97120.512500000012</v>
      </c>
      <c r="BK305" s="125">
        <v>150254.95776889179</v>
      </c>
      <c r="BL305" s="125">
        <v>3818.1807450325086</v>
      </c>
      <c r="BM305" s="125">
        <v>0</v>
      </c>
      <c r="BN305" s="126">
        <v>0</v>
      </c>
      <c r="BO305" s="126">
        <v>1.8499999999999999E-2</v>
      </c>
      <c r="BP305" s="125">
        <v>0</v>
      </c>
      <c r="BQ305" s="493">
        <v>220972.85776889179</v>
      </c>
      <c r="BR305" s="493">
        <v>5615.2177820695451</v>
      </c>
      <c r="BS305" s="493" t="s">
        <v>948</v>
      </c>
      <c r="BT305" s="493">
        <v>5615.2177820695451</v>
      </c>
      <c r="BU305" s="126">
        <v>0</v>
      </c>
      <c r="BV305" s="125">
        <v>0</v>
      </c>
      <c r="BW305" s="125">
        <v>220972.85776889179</v>
      </c>
      <c r="BX305" s="125">
        <v>0</v>
      </c>
      <c r="BY305" s="125">
        <v>220972.85776889179</v>
      </c>
      <c r="BZ305" s="125">
        <v>0</v>
      </c>
      <c r="CA305" s="125">
        <v>220972.85776889179</v>
      </c>
      <c r="CB305" s="490" t="e">
        <f t="shared" si="14"/>
        <v>#N/A</v>
      </c>
      <c r="CC305" s="490" t="e">
        <f t="shared" si="15"/>
        <v>#N/A</v>
      </c>
      <c r="CD305" s="490">
        <f t="shared" si="16"/>
        <v>0</v>
      </c>
      <c r="CE305" s="490">
        <f>IF(ISERROR(VLOOKUP(A305,'20-21 Cfwds'!A:F,3,FALSE)),0,(VLOOKUP(A305,'20-21 Cfwds'!A:F,3,FALSE)))</f>
        <v>0</v>
      </c>
      <c r="CF305" s="490">
        <f>IF(ISERROR(VLOOKUP(A305,'20-21 Cfwds'!A:G,4,FALSE)),0,(VLOOKUP(A305,'20-21 Cfwds'!A:G,4,FALSE)))</f>
        <v>0</v>
      </c>
      <c r="CI305" s="531"/>
      <c r="CJ305" s="531"/>
      <c r="CK305" s="531"/>
      <c r="CL305" s="531"/>
      <c r="CM305" s="531"/>
      <c r="CN305" s="531"/>
      <c r="CO305" s="531"/>
      <c r="CP305" s="531"/>
      <c r="CQ305" s="531"/>
      <c r="CR305" s="531"/>
      <c r="CS305" s="531"/>
      <c r="CT305" s="531"/>
      <c r="CU305" s="531"/>
      <c r="CV305" s="531"/>
      <c r="CW305" s="531"/>
      <c r="CX305" s="531"/>
      <c r="CY305" s="531"/>
      <c r="CZ305" s="531"/>
      <c r="DA305" s="531"/>
      <c r="DB305" s="531"/>
      <c r="DC305" s="531"/>
      <c r="DD305" s="531"/>
      <c r="DE305" s="531"/>
      <c r="DF305" s="531"/>
      <c r="DG305" s="531"/>
      <c r="DH305" s="531"/>
      <c r="DI305" s="531"/>
      <c r="DJ305" s="531"/>
      <c r="DK305" s="531"/>
      <c r="DL305" s="531"/>
      <c r="DM305" s="531"/>
      <c r="DN305" s="531"/>
      <c r="DO305" s="531"/>
      <c r="DP305" s="531"/>
      <c r="DQ305" s="531"/>
      <c r="DR305" s="531"/>
      <c r="DS305" s="531"/>
      <c r="DT305" s="531"/>
      <c r="DU305" s="531"/>
      <c r="DV305" s="531"/>
      <c r="DW305" s="531"/>
      <c r="DX305" s="531"/>
      <c r="DY305" s="531"/>
      <c r="DZ305" s="531"/>
      <c r="EA305" s="531"/>
      <c r="EB305" s="531"/>
      <c r="EC305" s="531"/>
      <c r="ED305" s="531"/>
      <c r="EE305" s="531"/>
      <c r="EF305" s="531"/>
      <c r="EG305" s="531"/>
      <c r="EH305" s="531"/>
      <c r="EI305" s="531"/>
      <c r="EJ305" s="531"/>
      <c r="EK305" s="531"/>
      <c r="EL305" s="531"/>
      <c r="EM305" s="531"/>
      <c r="EN305" s="531"/>
      <c r="EO305" s="531"/>
      <c r="EP305" s="531"/>
      <c r="EQ305" s="531"/>
      <c r="ER305" s="531"/>
      <c r="ES305" s="531"/>
      <c r="ET305" s="531"/>
      <c r="EU305" s="531"/>
      <c r="EV305" s="531"/>
      <c r="EW305" s="531"/>
      <c r="EX305" s="531"/>
      <c r="EY305" s="531"/>
      <c r="EZ305" s="531"/>
      <c r="FA305" s="531"/>
    </row>
    <row r="306" spans="1:157">
      <c r="C306" s="546" t="s">
        <v>13</v>
      </c>
      <c r="D306" s="546" t="s">
        <v>13</v>
      </c>
      <c r="E306" s="517" t="s">
        <v>13</v>
      </c>
      <c r="F306" s="607" t="s">
        <v>13</v>
      </c>
      <c r="G306" s="607" t="s">
        <v>13</v>
      </c>
      <c r="H306" s="607" t="s">
        <v>13</v>
      </c>
      <c r="I306" s="607" t="s">
        <v>13</v>
      </c>
      <c r="J306" s="607" t="s">
        <v>13</v>
      </c>
      <c r="K306" s="607" t="s">
        <v>13</v>
      </c>
      <c r="L306" s="607" t="s">
        <v>13</v>
      </c>
      <c r="M306" s="607" t="s">
        <v>13</v>
      </c>
      <c r="N306" s="607" t="s">
        <v>13</v>
      </c>
      <c r="O306" s="607" t="s">
        <v>13</v>
      </c>
      <c r="P306" s="607" t="s">
        <v>13</v>
      </c>
      <c r="Q306" s="608" t="s">
        <v>13</v>
      </c>
      <c r="R306" s="608" t="s">
        <v>13</v>
      </c>
      <c r="S306" s="608" t="s">
        <v>13</v>
      </c>
      <c r="T306" s="608" t="s">
        <v>13</v>
      </c>
      <c r="U306" s="608" t="s">
        <v>13</v>
      </c>
      <c r="V306" s="608" t="s">
        <v>13</v>
      </c>
      <c r="W306" s="608" t="s">
        <v>13</v>
      </c>
      <c r="X306" s="608" t="s">
        <v>13</v>
      </c>
      <c r="Y306" s="608" t="s">
        <v>13</v>
      </c>
      <c r="Z306" s="608" t="s">
        <v>13</v>
      </c>
      <c r="AA306" s="608" t="s">
        <v>13</v>
      </c>
      <c r="AB306" s="608" t="s">
        <v>13</v>
      </c>
      <c r="AC306" s="608" t="s">
        <v>13</v>
      </c>
      <c r="AD306" s="608" t="s">
        <v>13</v>
      </c>
      <c r="AE306" s="608" t="s">
        <v>13</v>
      </c>
      <c r="AF306" s="608" t="s">
        <v>13</v>
      </c>
      <c r="AG306" s="608" t="s">
        <v>13</v>
      </c>
      <c r="AH306" s="608" t="s">
        <v>13</v>
      </c>
      <c r="AI306" s="608" t="s">
        <v>13</v>
      </c>
      <c r="AJ306" s="608" t="s">
        <v>13</v>
      </c>
      <c r="AK306" s="608" t="s">
        <v>13</v>
      </c>
      <c r="AL306" s="609" t="s">
        <v>13</v>
      </c>
      <c r="AM306" s="609" t="s">
        <v>13</v>
      </c>
      <c r="AN306" s="609" t="s">
        <v>13</v>
      </c>
      <c r="AO306" s="609" t="s">
        <v>13</v>
      </c>
      <c r="AP306" s="609" t="s">
        <v>13</v>
      </c>
      <c r="AQ306" s="609" t="s">
        <v>13</v>
      </c>
      <c r="AR306" s="609" t="s">
        <v>13</v>
      </c>
      <c r="AS306" s="609" t="s">
        <v>13</v>
      </c>
      <c r="AT306" s="609" t="s">
        <v>13</v>
      </c>
      <c r="AU306" s="609" t="s">
        <v>13</v>
      </c>
      <c r="AV306" s="608" t="s">
        <v>13</v>
      </c>
      <c r="AW306" s="608" t="s">
        <v>13</v>
      </c>
      <c r="AX306" s="608" t="s">
        <v>13</v>
      </c>
      <c r="AY306" s="608" t="s">
        <v>13</v>
      </c>
      <c r="AZ306" s="610" t="s">
        <v>13</v>
      </c>
      <c r="BA306" s="526" t="s">
        <v>13</v>
      </c>
      <c r="BB306" s="526" t="s">
        <v>13</v>
      </c>
      <c r="BC306" s="526" t="s">
        <v>13</v>
      </c>
      <c r="BD306" s="526" t="s">
        <v>13</v>
      </c>
      <c r="BE306" s="526" t="s">
        <v>13</v>
      </c>
      <c r="BF306" s="526" t="s">
        <v>13</v>
      </c>
      <c r="BG306" s="526" t="s">
        <v>13</v>
      </c>
      <c r="BH306" s="526" t="s">
        <v>13</v>
      </c>
      <c r="BI306" s="526" t="s">
        <v>13</v>
      </c>
      <c r="BJ306" s="526" t="s">
        <v>13</v>
      </c>
      <c r="BK306" s="526" t="s">
        <v>13</v>
      </c>
      <c r="BL306" s="526" t="s">
        <v>13</v>
      </c>
      <c r="BM306" s="526" t="s">
        <v>13</v>
      </c>
      <c r="BN306" s="585" t="s">
        <v>13</v>
      </c>
      <c r="BO306" s="585" t="s">
        <v>13</v>
      </c>
      <c r="BP306" s="526" t="s">
        <v>13</v>
      </c>
      <c r="BQ306" s="526" t="s">
        <v>13</v>
      </c>
      <c r="BR306" s="526" t="s">
        <v>13</v>
      </c>
      <c r="BS306" s="526" t="s">
        <v>13</v>
      </c>
      <c r="BT306" s="526" t="s">
        <v>13</v>
      </c>
      <c r="BU306" s="585" t="s">
        <v>13</v>
      </c>
      <c r="BV306" s="526" t="s">
        <v>13</v>
      </c>
      <c r="BW306" s="526" t="s">
        <v>13</v>
      </c>
      <c r="BX306" s="526" t="s">
        <v>13</v>
      </c>
      <c r="BY306" s="526" t="s">
        <v>13</v>
      </c>
      <c r="BZ306" s="526" t="s">
        <v>13</v>
      </c>
      <c r="CA306" s="526" t="s">
        <v>13</v>
      </c>
    </row>
    <row r="307" spans="1:157">
      <c r="C307" s="546" t="s">
        <v>13</v>
      </c>
      <c r="D307" s="546" t="s">
        <v>13</v>
      </c>
      <c r="E307" s="517" t="s">
        <v>13</v>
      </c>
      <c r="F307" s="607" t="s">
        <v>13</v>
      </c>
      <c r="G307" s="607" t="s">
        <v>13</v>
      </c>
      <c r="H307" s="607" t="s">
        <v>13</v>
      </c>
      <c r="I307" s="607" t="s">
        <v>13</v>
      </c>
      <c r="J307" s="607" t="s">
        <v>13</v>
      </c>
      <c r="K307" s="607" t="s">
        <v>13</v>
      </c>
      <c r="L307" s="607" t="s">
        <v>13</v>
      </c>
      <c r="M307" s="607" t="s">
        <v>13</v>
      </c>
      <c r="N307" s="607" t="s">
        <v>13</v>
      </c>
      <c r="O307" s="607" t="s">
        <v>13</v>
      </c>
      <c r="P307" s="607" t="s">
        <v>13</v>
      </c>
      <c r="Q307" s="608" t="s">
        <v>13</v>
      </c>
      <c r="R307" s="608" t="s">
        <v>13</v>
      </c>
      <c r="S307" s="608" t="s">
        <v>13</v>
      </c>
      <c r="T307" s="608" t="s">
        <v>13</v>
      </c>
      <c r="U307" s="608" t="s">
        <v>13</v>
      </c>
      <c r="V307" s="608" t="s">
        <v>13</v>
      </c>
      <c r="W307" s="608" t="s">
        <v>13</v>
      </c>
      <c r="X307" s="608" t="s">
        <v>13</v>
      </c>
      <c r="Y307" s="608" t="s">
        <v>13</v>
      </c>
      <c r="Z307" s="608" t="s">
        <v>13</v>
      </c>
      <c r="AA307" s="608" t="s">
        <v>13</v>
      </c>
      <c r="AB307" s="608" t="s">
        <v>13</v>
      </c>
      <c r="AC307" s="608" t="s">
        <v>13</v>
      </c>
      <c r="AD307" s="608" t="s">
        <v>13</v>
      </c>
      <c r="AE307" s="608" t="s">
        <v>13</v>
      </c>
      <c r="AF307" s="608" t="s">
        <v>13</v>
      </c>
      <c r="AG307" s="608" t="s">
        <v>13</v>
      </c>
      <c r="AH307" s="608" t="s">
        <v>13</v>
      </c>
      <c r="AI307" s="608" t="s">
        <v>13</v>
      </c>
      <c r="AJ307" s="608" t="s">
        <v>13</v>
      </c>
      <c r="AK307" s="608" t="s">
        <v>13</v>
      </c>
      <c r="AL307" s="609" t="s">
        <v>13</v>
      </c>
      <c r="AM307" s="609" t="s">
        <v>13</v>
      </c>
      <c r="AN307" s="609" t="s">
        <v>13</v>
      </c>
      <c r="AO307" s="609" t="s">
        <v>13</v>
      </c>
      <c r="AP307" s="609" t="s">
        <v>13</v>
      </c>
      <c r="AQ307" s="609" t="s">
        <v>13</v>
      </c>
      <c r="AR307" s="609" t="s">
        <v>13</v>
      </c>
      <c r="AS307" s="609" t="s">
        <v>13</v>
      </c>
      <c r="AT307" s="609" t="s">
        <v>13</v>
      </c>
      <c r="AU307" s="609" t="s">
        <v>13</v>
      </c>
      <c r="AV307" s="608" t="s">
        <v>13</v>
      </c>
      <c r="AW307" s="608" t="s">
        <v>13</v>
      </c>
      <c r="AX307" s="608" t="s">
        <v>13</v>
      </c>
      <c r="AY307" s="608" t="s">
        <v>13</v>
      </c>
      <c r="AZ307" s="610" t="s">
        <v>13</v>
      </c>
      <c r="BA307" s="526" t="s">
        <v>13</v>
      </c>
      <c r="BB307" s="526" t="s">
        <v>13</v>
      </c>
      <c r="BC307" s="526" t="s">
        <v>13</v>
      </c>
      <c r="BD307" s="526" t="s">
        <v>13</v>
      </c>
      <c r="BE307" s="526" t="s">
        <v>13</v>
      </c>
      <c r="BF307" s="526" t="s">
        <v>13</v>
      </c>
      <c r="BG307" s="526" t="s">
        <v>13</v>
      </c>
      <c r="BH307" s="526" t="s">
        <v>13</v>
      </c>
      <c r="BI307" s="526" t="s">
        <v>13</v>
      </c>
      <c r="BJ307" s="526" t="s">
        <v>13</v>
      </c>
      <c r="BK307" s="526" t="s">
        <v>13</v>
      </c>
      <c r="BL307" s="526" t="s">
        <v>13</v>
      </c>
      <c r="BM307" s="526" t="s">
        <v>13</v>
      </c>
      <c r="BN307" s="585" t="s">
        <v>13</v>
      </c>
      <c r="BO307" s="585" t="s">
        <v>13</v>
      </c>
      <c r="BP307" s="526" t="s">
        <v>13</v>
      </c>
      <c r="BQ307" s="526" t="s">
        <v>13</v>
      </c>
      <c r="BR307" s="526" t="s">
        <v>13</v>
      </c>
      <c r="BS307" s="526" t="s">
        <v>13</v>
      </c>
      <c r="BT307" s="526" t="s">
        <v>13</v>
      </c>
      <c r="BU307" s="585" t="s">
        <v>13</v>
      </c>
      <c r="BV307" s="526" t="s">
        <v>13</v>
      </c>
      <c r="BW307" s="526" t="s">
        <v>13</v>
      </c>
      <c r="BX307" s="526" t="s">
        <v>13</v>
      </c>
      <c r="BY307" s="526" t="s">
        <v>13</v>
      </c>
      <c r="BZ307" s="526" t="s">
        <v>13</v>
      </c>
      <c r="CA307" s="526" t="s">
        <v>13</v>
      </c>
    </row>
    <row r="308" spans="1:157">
      <c r="C308" s="546" t="s">
        <v>13</v>
      </c>
      <c r="D308" s="546" t="s">
        <v>13</v>
      </c>
      <c r="E308" s="517" t="s">
        <v>13</v>
      </c>
      <c r="F308" s="607" t="s">
        <v>13</v>
      </c>
      <c r="G308" s="607" t="s">
        <v>13</v>
      </c>
      <c r="H308" s="607" t="s">
        <v>13</v>
      </c>
      <c r="I308" s="607" t="s">
        <v>13</v>
      </c>
      <c r="J308" s="607" t="s">
        <v>13</v>
      </c>
      <c r="K308" s="607" t="s">
        <v>13</v>
      </c>
      <c r="L308" s="607" t="s">
        <v>13</v>
      </c>
      <c r="M308" s="607" t="s">
        <v>13</v>
      </c>
      <c r="N308" s="607" t="s">
        <v>13</v>
      </c>
      <c r="O308" s="607" t="s">
        <v>13</v>
      </c>
      <c r="P308" s="607" t="s">
        <v>13</v>
      </c>
      <c r="Q308" s="608" t="s">
        <v>13</v>
      </c>
      <c r="R308" s="608" t="s">
        <v>13</v>
      </c>
      <c r="S308" s="608" t="s">
        <v>13</v>
      </c>
      <c r="T308" s="608" t="s">
        <v>13</v>
      </c>
      <c r="U308" s="608" t="s">
        <v>13</v>
      </c>
      <c r="V308" s="608" t="s">
        <v>13</v>
      </c>
      <c r="W308" s="608" t="s">
        <v>13</v>
      </c>
      <c r="X308" s="608" t="s">
        <v>13</v>
      </c>
      <c r="Y308" s="608" t="s">
        <v>13</v>
      </c>
      <c r="Z308" s="608" t="s">
        <v>13</v>
      </c>
      <c r="AA308" s="608" t="s">
        <v>13</v>
      </c>
      <c r="AB308" s="608" t="s">
        <v>13</v>
      </c>
      <c r="AC308" s="608" t="s">
        <v>13</v>
      </c>
      <c r="AD308" s="608" t="s">
        <v>13</v>
      </c>
      <c r="AE308" s="608" t="s">
        <v>13</v>
      </c>
      <c r="AF308" s="608" t="s">
        <v>13</v>
      </c>
      <c r="AG308" s="608" t="s">
        <v>13</v>
      </c>
      <c r="AH308" s="608" t="s">
        <v>13</v>
      </c>
      <c r="AI308" s="608" t="s">
        <v>13</v>
      </c>
      <c r="AJ308" s="608" t="s">
        <v>13</v>
      </c>
      <c r="AK308" s="608" t="s">
        <v>13</v>
      </c>
      <c r="AL308" s="609" t="s">
        <v>13</v>
      </c>
      <c r="AM308" s="609" t="s">
        <v>13</v>
      </c>
      <c r="AN308" s="609" t="s">
        <v>13</v>
      </c>
      <c r="AO308" s="609" t="s">
        <v>13</v>
      </c>
      <c r="AP308" s="609" t="s">
        <v>13</v>
      </c>
      <c r="AQ308" s="609" t="s">
        <v>13</v>
      </c>
      <c r="AR308" s="609" t="s">
        <v>13</v>
      </c>
      <c r="AS308" s="609" t="s">
        <v>13</v>
      </c>
      <c r="AT308" s="609" t="s">
        <v>13</v>
      </c>
      <c r="AU308" s="609" t="s">
        <v>13</v>
      </c>
      <c r="AV308" s="608" t="s">
        <v>13</v>
      </c>
      <c r="AW308" s="608" t="s">
        <v>13</v>
      </c>
      <c r="AX308" s="608" t="s">
        <v>13</v>
      </c>
      <c r="AY308" s="608" t="s">
        <v>13</v>
      </c>
      <c r="AZ308" s="610" t="s">
        <v>13</v>
      </c>
      <c r="BA308" s="526" t="s">
        <v>13</v>
      </c>
      <c r="BB308" s="526" t="s">
        <v>13</v>
      </c>
      <c r="BC308" s="526" t="s">
        <v>13</v>
      </c>
      <c r="BD308" s="526" t="s">
        <v>13</v>
      </c>
      <c r="BE308" s="526" t="s">
        <v>13</v>
      </c>
      <c r="BF308" s="526" t="s">
        <v>13</v>
      </c>
      <c r="BG308" s="526" t="s">
        <v>13</v>
      </c>
      <c r="BH308" s="526" t="s">
        <v>13</v>
      </c>
      <c r="BI308" s="526" t="s">
        <v>13</v>
      </c>
      <c r="BJ308" s="526" t="s">
        <v>13</v>
      </c>
      <c r="BK308" s="526" t="s">
        <v>13</v>
      </c>
      <c r="BL308" s="526" t="s">
        <v>13</v>
      </c>
      <c r="BM308" s="526" t="s">
        <v>13</v>
      </c>
      <c r="BN308" s="585" t="s">
        <v>13</v>
      </c>
      <c r="BO308" s="585" t="s">
        <v>13</v>
      </c>
      <c r="BP308" s="526" t="s">
        <v>13</v>
      </c>
      <c r="BQ308" s="526" t="s">
        <v>13</v>
      </c>
      <c r="BR308" s="526" t="s">
        <v>13</v>
      </c>
      <c r="BS308" s="526" t="s">
        <v>13</v>
      </c>
      <c r="BT308" s="526" t="s">
        <v>13</v>
      </c>
      <c r="BU308" s="585" t="s">
        <v>13</v>
      </c>
      <c r="BV308" s="526" t="s">
        <v>13</v>
      </c>
      <c r="BW308" s="526" t="s">
        <v>13</v>
      </c>
      <c r="BX308" s="526" t="s">
        <v>13</v>
      </c>
      <c r="BY308" s="526" t="s">
        <v>13</v>
      </c>
      <c r="BZ308" s="526" t="s">
        <v>13</v>
      </c>
      <c r="CA308" s="526" t="s">
        <v>13</v>
      </c>
    </row>
    <row r="309" spans="1:157">
      <c r="C309" s="546" t="s">
        <v>13</v>
      </c>
      <c r="D309" s="546" t="s">
        <v>13</v>
      </c>
      <c r="E309" s="517" t="s">
        <v>13</v>
      </c>
      <c r="F309" s="607" t="s">
        <v>13</v>
      </c>
      <c r="G309" s="607" t="s">
        <v>13</v>
      </c>
      <c r="H309" s="607" t="s">
        <v>13</v>
      </c>
      <c r="I309" s="607" t="s">
        <v>13</v>
      </c>
      <c r="J309" s="607" t="s">
        <v>13</v>
      </c>
      <c r="K309" s="607" t="s">
        <v>13</v>
      </c>
      <c r="L309" s="607" t="s">
        <v>13</v>
      </c>
      <c r="M309" s="607" t="s">
        <v>13</v>
      </c>
      <c r="N309" s="607" t="s">
        <v>13</v>
      </c>
      <c r="O309" s="607" t="s">
        <v>13</v>
      </c>
      <c r="P309" s="607" t="s">
        <v>13</v>
      </c>
      <c r="Q309" s="608" t="s">
        <v>13</v>
      </c>
      <c r="R309" s="608" t="s">
        <v>13</v>
      </c>
      <c r="S309" s="608" t="s">
        <v>13</v>
      </c>
      <c r="T309" s="608" t="s">
        <v>13</v>
      </c>
      <c r="U309" s="608" t="s">
        <v>13</v>
      </c>
      <c r="V309" s="608" t="s">
        <v>13</v>
      </c>
      <c r="W309" s="608" t="s">
        <v>13</v>
      </c>
      <c r="X309" s="608" t="s">
        <v>13</v>
      </c>
      <c r="Y309" s="608" t="s">
        <v>13</v>
      </c>
      <c r="Z309" s="608" t="s">
        <v>13</v>
      </c>
      <c r="AA309" s="608" t="s">
        <v>13</v>
      </c>
      <c r="AB309" s="608" t="s">
        <v>13</v>
      </c>
      <c r="AC309" s="608" t="s">
        <v>13</v>
      </c>
      <c r="AD309" s="608" t="s">
        <v>13</v>
      </c>
      <c r="AE309" s="608" t="s">
        <v>13</v>
      </c>
      <c r="AF309" s="608" t="s">
        <v>13</v>
      </c>
      <c r="AG309" s="608" t="s">
        <v>13</v>
      </c>
      <c r="AH309" s="608" t="s">
        <v>13</v>
      </c>
      <c r="AI309" s="608" t="s">
        <v>13</v>
      </c>
      <c r="AJ309" s="608" t="s">
        <v>13</v>
      </c>
      <c r="AK309" s="608" t="s">
        <v>13</v>
      </c>
      <c r="AL309" s="609" t="s">
        <v>13</v>
      </c>
      <c r="AM309" s="609" t="s">
        <v>13</v>
      </c>
      <c r="AN309" s="609" t="s">
        <v>13</v>
      </c>
      <c r="AO309" s="609" t="s">
        <v>13</v>
      </c>
      <c r="AP309" s="609" t="s">
        <v>13</v>
      </c>
      <c r="AQ309" s="609" t="s">
        <v>13</v>
      </c>
      <c r="AR309" s="609" t="s">
        <v>13</v>
      </c>
      <c r="AS309" s="609" t="s">
        <v>13</v>
      </c>
      <c r="AT309" s="609" t="s">
        <v>13</v>
      </c>
      <c r="AU309" s="609" t="s">
        <v>13</v>
      </c>
      <c r="AV309" s="608" t="s">
        <v>13</v>
      </c>
      <c r="AW309" s="608" t="s">
        <v>13</v>
      </c>
      <c r="AX309" s="608" t="s">
        <v>13</v>
      </c>
      <c r="AY309" s="608" t="s">
        <v>13</v>
      </c>
      <c r="AZ309" s="610" t="s">
        <v>13</v>
      </c>
      <c r="BA309" s="526" t="s">
        <v>13</v>
      </c>
      <c r="BB309" s="526" t="s">
        <v>13</v>
      </c>
      <c r="BC309" s="526" t="s">
        <v>13</v>
      </c>
      <c r="BD309" s="526" t="s">
        <v>13</v>
      </c>
      <c r="BE309" s="526" t="s">
        <v>13</v>
      </c>
      <c r="BF309" s="526" t="s">
        <v>13</v>
      </c>
      <c r="BG309" s="526" t="s">
        <v>13</v>
      </c>
      <c r="BH309" s="526" t="s">
        <v>13</v>
      </c>
      <c r="BI309" s="526" t="s">
        <v>13</v>
      </c>
      <c r="BJ309" s="526" t="s">
        <v>13</v>
      </c>
      <c r="BK309" s="526" t="s">
        <v>13</v>
      </c>
      <c r="BL309" s="526" t="s">
        <v>13</v>
      </c>
      <c r="BM309" s="526" t="s">
        <v>13</v>
      </c>
      <c r="BN309" s="585" t="s">
        <v>13</v>
      </c>
      <c r="BO309" s="585" t="s">
        <v>13</v>
      </c>
      <c r="BP309" s="526" t="s">
        <v>13</v>
      </c>
      <c r="BQ309" s="526" t="s">
        <v>13</v>
      </c>
      <c r="BR309" s="526" t="s">
        <v>13</v>
      </c>
      <c r="BS309" s="526" t="s">
        <v>13</v>
      </c>
      <c r="BT309" s="526" t="s">
        <v>13</v>
      </c>
      <c r="BU309" s="585" t="s">
        <v>13</v>
      </c>
      <c r="BV309" s="526" t="s">
        <v>13</v>
      </c>
      <c r="BW309" s="526" t="s">
        <v>13</v>
      </c>
      <c r="BX309" s="526" t="s">
        <v>13</v>
      </c>
      <c r="BY309" s="526" t="s">
        <v>13</v>
      </c>
      <c r="BZ309" s="526" t="s">
        <v>13</v>
      </c>
      <c r="CA309" s="526" t="s">
        <v>13</v>
      </c>
    </row>
    <row r="310" spans="1:157">
      <c r="C310" s="546" t="s">
        <v>13</v>
      </c>
      <c r="D310" s="546" t="s">
        <v>13</v>
      </c>
      <c r="E310" s="517" t="s">
        <v>13</v>
      </c>
      <c r="F310" s="607" t="s">
        <v>13</v>
      </c>
      <c r="G310" s="607" t="s">
        <v>13</v>
      </c>
      <c r="H310" s="607" t="s">
        <v>13</v>
      </c>
      <c r="I310" s="607" t="s">
        <v>13</v>
      </c>
      <c r="J310" s="607" t="s">
        <v>13</v>
      </c>
      <c r="K310" s="607" t="s">
        <v>13</v>
      </c>
      <c r="L310" s="607" t="s">
        <v>13</v>
      </c>
      <c r="M310" s="607" t="s">
        <v>13</v>
      </c>
      <c r="N310" s="607" t="s">
        <v>13</v>
      </c>
      <c r="O310" s="607" t="s">
        <v>13</v>
      </c>
      <c r="P310" s="607" t="s">
        <v>13</v>
      </c>
      <c r="Q310" s="608" t="s">
        <v>13</v>
      </c>
      <c r="R310" s="608" t="s">
        <v>13</v>
      </c>
      <c r="S310" s="608" t="s">
        <v>13</v>
      </c>
      <c r="T310" s="608" t="s">
        <v>13</v>
      </c>
      <c r="U310" s="608" t="s">
        <v>13</v>
      </c>
      <c r="V310" s="608" t="s">
        <v>13</v>
      </c>
      <c r="W310" s="608" t="s">
        <v>13</v>
      </c>
      <c r="X310" s="608" t="s">
        <v>13</v>
      </c>
      <c r="Y310" s="608" t="s">
        <v>13</v>
      </c>
      <c r="Z310" s="608" t="s">
        <v>13</v>
      </c>
      <c r="AA310" s="608" t="s">
        <v>13</v>
      </c>
      <c r="AB310" s="608" t="s">
        <v>13</v>
      </c>
      <c r="AC310" s="608" t="s">
        <v>13</v>
      </c>
      <c r="AD310" s="608" t="s">
        <v>13</v>
      </c>
      <c r="AE310" s="608" t="s">
        <v>13</v>
      </c>
      <c r="AF310" s="608" t="s">
        <v>13</v>
      </c>
      <c r="AG310" s="608" t="s">
        <v>13</v>
      </c>
      <c r="AH310" s="608" t="s">
        <v>13</v>
      </c>
      <c r="AI310" s="608" t="s">
        <v>13</v>
      </c>
      <c r="AJ310" s="608" t="s">
        <v>13</v>
      </c>
      <c r="AK310" s="608" t="s">
        <v>13</v>
      </c>
      <c r="AL310" s="609" t="s">
        <v>13</v>
      </c>
      <c r="AM310" s="609" t="s">
        <v>13</v>
      </c>
      <c r="AN310" s="609" t="s">
        <v>13</v>
      </c>
      <c r="AO310" s="609" t="s">
        <v>13</v>
      </c>
      <c r="AP310" s="609" t="s">
        <v>13</v>
      </c>
      <c r="AQ310" s="609" t="s">
        <v>13</v>
      </c>
      <c r="AR310" s="609" t="s">
        <v>13</v>
      </c>
      <c r="AS310" s="609" t="s">
        <v>13</v>
      </c>
      <c r="AT310" s="609" t="s">
        <v>13</v>
      </c>
      <c r="AU310" s="609" t="s">
        <v>13</v>
      </c>
      <c r="AV310" s="608" t="s">
        <v>13</v>
      </c>
      <c r="AW310" s="608" t="s">
        <v>13</v>
      </c>
      <c r="AX310" s="608" t="s">
        <v>13</v>
      </c>
      <c r="AY310" s="608" t="s">
        <v>13</v>
      </c>
      <c r="AZ310" s="610" t="s">
        <v>13</v>
      </c>
      <c r="BA310" s="526" t="s">
        <v>13</v>
      </c>
      <c r="BB310" s="526" t="s">
        <v>13</v>
      </c>
      <c r="BC310" s="526" t="s">
        <v>13</v>
      </c>
      <c r="BD310" s="526" t="s">
        <v>13</v>
      </c>
      <c r="BE310" s="526" t="s">
        <v>13</v>
      </c>
      <c r="BF310" s="526" t="s">
        <v>13</v>
      </c>
      <c r="BG310" s="526" t="s">
        <v>13</v>
      </c>
      <c r="BH310" s="526" t="s">
        <v>13</v>
      </c>
      <c r="BI310" s="526" t="s">
        <v>13</v>
      </c>
      <c r="BJ310" s="526" t="s">
        <v>13</v>
      </c>
      <c r="BK310" s="526" t="s">
        <v>13</v>
      </c>
      <c r="BL310" s="526" t="s">
        <v>13</v>
      </c>
      <c r="BM310" s="526" t="s">
        <v>13</v>
      </c>
      <c r="BN310" s="585" t="s">
        <v>13</v>
      </c>
      <c r="BO310" s="585" t="s">
        <v>13</v>
      </c>
      <c r="BP310" s="526" t="s">
        <v>13</v>
      </c>
      <c r="BQ310" s="526" t="s">
        <v>13</v>
      </c>
      <c r="BR310" s="526" t="s">
        <v>13</v>
      </c>
      <c r="BS310" s="526" t="s">
        <v>13</v>
      </c>
      <c r="BT310" s="526" t="s">
        <v>13</v>
      </c>
      <c r="BU310" s="585" t="s">
        <v>13</v>
      </c>
      <c r="BV310" s="526" t="s">
        <v>13</v>
      </c>
      <c r="BW310" s="526" t="s">
        <v>13</v>
      </c>
      <c r="BX310" s="526" t="s">
        <v>13</v>
      </c>
      <c r="BY310" s="526" t="s">
        <v>13</v>
      </c>
      <c r="BZ310" s="526" t="s">
        <v>13</v>
      </c>
      <c r="CA310" s="526" t="s">
        <v>13</v>
      </c>
    </row>
    <row r="311" spans="1:157">
      <c r="C311" s="546" t="s">
        <v>13</v>
      </c>
      <c r="D311" s="546" t="s">
        <v>13</v>
      </c>
      <c r="E311" s="517" t="s">
        <v>13</v>
      </c>
      <c r="F311" s="607" t="s">
        <v>13</v>
      </c>
      <c r="G311" s="607" t="s">
        <v>13</v>
      </c>
      <c r="H311" s="607" t="s">
        <v>13</v>
      </c>
      <c r="I311" s="607" t="s">
        <v>13</v>
      </c>
      <c r="J311" s="607" t="s">
        <v>13</v>
      </c>
      <c r="K311" s="607" t="s">
        <v>13</v>
      </c>
      <c r="L311" s="607" t="s">
        <v>13</v>
      </c>
      <c r="M311" s="607" t="s">
        <v>13</v>
      </c>
      <c r="N311" s="607" t="s">
        <v>13</v>
      </c>
      <c r="O311" s="607" t="s">
        <v>13</v>
      </c>
      <c r="P311" s="607" t="s">
        <v>13</v>
      </c>
      <c r="Q311" s="608" t="s">
        <v>13</v>
      </c>
      <c r="R311" s="608" t="s">
        <v>13</v>
      </c>
      <c r="S311" s="608" t="s">
        <v>13</v>
      </c>
      <c r="T311" s="608" t="s">
        <v>13</v>
      </c>
      <c r="U311" s="608" t="s">
        <v>13</v>
      </c>
      <c r="V311" s="608" t="s">
        <v>13</v>
      </c>
      <c r="W311" s="608" t="s">
        <v>13</v>
      </c>
      <c r="X311" s="608" t="s">
        <v>13</v>
      </c>
      <c r="Y311" s="608" t="s">
        <v>13</v>
      </c>
      <c r="Z311" s="608" t="s">
        <v>13</v>
      </c>
      <c r="AA311" s="608" t="s">
        <v>13</v>
      </c>
      <c r="AB311" s="608" t="s">
        <v>13</v>
      </c>
      <c r="AC311" s="608" t="s">
        <v>13</v>
      </c>
      <c r="AD311" s="608" t="s">
        <v>13</v>
      </c>
      <c r="AE311" s="608" t="s">
        <v>13</v>
      </c>
      <c r="AF311" s="608" t="s">
        <v>13</v>
      </c>
      <c r="AG311" s="608" t="s">
        <v>13</v>
      </c>
      <c r="AH311" s="608" t="s">
        <v>13</v>
      </c>
      <c r="AI311" s="608" t="s">
        <v>13</v>
      </c>
      <c r="AJ311" s="608" t="s">
        <v>13</v>
      </c>
      <c r="AK311" s="608" t="s">
        <v>13</v>
      </c>
      <c r="AL311" s="609" t="s">
        <v>13</v>
      </c>
      <c r="AM311" s="609" t="s">
        <v>13</v>
      </c>
      <c r="AN311" s="609" t="s">
        <v>13</v>
      </c>
      <c r="AO311" s="609" t="s">
        <v>13</v>
      </c>
      <c r="AP311" s="609" t="s">
        <v>13</v>
      </c>
      <c r="AQ311" s="609" t="s">
        <v>13</v>
      </c>
      <c r="AR311" s="609" t="s">
        <v>13</v>
      </c>
      <c r="AS311" s="609" t="s">
        <v>13</v>
      </c>
      <c r="AT311" s="609" t="s">
        <v>13</v>
      </c>
      <c r="AU311" s="609" t="s">
        <v>13</v>
      </c>
      <c r="AV311" s="608" t="s">
        <v>13</v>
      </c>
      <c r="AW311" s="608" t="s">
        <v>13</v>
      </c>
      <c r="AX311" s="608" t="s">
        <v>13</v>
      </c>
      <c r="AY311" s="608" t="s">
        <v>13</v>
      </c>
      <c r="AZ311" s="610" t="s">
        <v>13</v>
      </c>
      <c r="BA311" s="526" t="s">
        <v>13</v>
      </c>
      <c r="BB311" s="526" t="s">
        <v>13</v>
      </c>
      <c r="BC311" s="526" t="s">
        <v>13</v>
      </c>
      <c r="BD311" s="526" t="s">
        <v>13</v>
      </c>
      <c r="BE311" s="526" t="s">
        <v>13</v>
      </c>
      <c r="BF311" s="526" t="s">
        <v>13</v>
      </c>
      <c r="BG311" s="526" t="s">
        <v>13</v>
      </c>
      <c r="BH311" s="526" t="s">
        <v>13</v>
      </c>
      <c r="BI311" s="526" t="s">
        <v>13</v>
      </c>
      <c r="BJ311" s="526" t="s">
        <v>13</v>
      </c>
      <c r="BK311" s="526" t="s">
        <v>13</v>
      </c>
      <c r="BL311" s="526" t="s">
        <v>13</v>
      </c>
      <c r="BM311" s="526" t="s">
        <v>13</v>
      </c>
      <c r="BN311" s="585" t="s">
        <v>13</v>
      </c>
      <c r="BO311" s="585" t="s">
        <v>13</v>
      </c>
      <c r="BP311" s="526" t="s">
        <v>13</v>
      </c>
      <c r="BQ311" s="526" t="s">
        <v>13</v>
      </c>
      <c r="BR311" s="526" t="s">
        <v>13</v>
      </c>
      <c r="BS311" s="526" t="s">
        <v>13</v>
      </c>
      <c r="BT311" s="526" t="s">
        <v>13</v>
      </c>
      <c r="BU311" s="585" t="s">
        <v>13</v>
      </c>
      <c r="BV311" s="526" t="s">
        <v>13</v>
      </c>
      <c r="BW311" s="526" t="s">
        <v>13</v>
      </c>
      <c r="BX311" s="526" t="s">
        <v>13</v>
      </c>
      <c r="BY311" s="526" t="s">
        <v>13</v>
      </c>
      <c r="BZ311" s="526" t="s">
        <v>13</v>
      </c>
      <c r="CA311" s="526" t="s">
        <v>13</v>
      </c>
    </row>
    <row r="312" spans="1:157">
      <c r="C312" s="546" t="s">
        <v>13</v>
      </c>
      <c r="D312" s="546" t="s">
        <v>13</v>
      </c>
      <c r="E312" s="517" t="s">
        <v>13</v>
      </c>
      <c r="F312" s="607" t="s">
        <v>13</v>
      </c>
      <c r="G312" s="607" t="s">
        <v>13</v>
      </c>
      <c r="H312" s="607" t="s">
        <v>13</v>
      </c>
      <c r="I312" s="607" t="s">
        <v>13</v>
      </c>
      <c r="J312" s="607" t="s">
        <v>13</v>
      </c>
      <c r="K312" s="607" t="s">
        <v>13</v>
      </c>
      <c r="L312" s="607" t="s">
        <v>13</v>
      </c>
      <c r="M312" s="607" t="s">
        <v>13</v>
      </c>
      <c r="N312" s="607" t="s">
        <v>13</v>
      </c>
      <c r="O312" s="607" t="s">
        <v>13</v>
      </c>
      <c r="P312" s="607" t="s">
        <v>13</v>
      </c>
      <c r="Q312" s="608" t="s">
        <v>13</v>
      </c>
      <c r="R312" s="608" t="s">
        <v>13</v>
      </c>
      <c r="S312" s="608" t="s">
        <v>13</v>
      </c>
      <c r="T312" s="608" t="s">
        <v>13</v>
      </c>
      <c r="U312" s="608" t="s">
        <v>13</v>
      </c>
      <c r="V312" s="608" t="s">
        <v>13</v>
      </c>
      <c r="W312" s="608" t="s">
        <v>13</v>
      </c>
      <c r="X312" s="608" t="s">
        <v>13</v>
      </c>
      <c r="Y312" s="608" t="s">
        <v>13</v>
      </c>
      <c r="Z312" s="608" t="s">
        <v>13</v>
      </c>
      <c r="AA312" s="608" t="s">
        <v>13</v>
      </c>
      <c r="AB312" s="608" t="s">
        <v>13</v>
      </c>
      <c r="AC312" s="608" t="s">
        <v>13</v>
      </c>
      <c r="AD312" s="608" t="s">
        <v>13</v>
      </c>
      <c r="AE312" s="608" t="s">
        <v>13</v>
      </c>
      <c r="AF312" s="608" t="s">
        <v>13</v>
      </c>
      <c r="AG312" s="608" t="s">
        <v>13</v>
      </c>
      <c r="AH312" s="608" t="s">
        <v>13</v>
      </c>
      <c r="AI312" s="608" t="s">
        <v>13</v>
      </c>
      <c r="AJ312" s="608" t="s">
        <v>13</v>
      </c>
      <c r="AK312" s="608" t="s">
        <v>13</v>
      </c>
      <c r="AL312" s="609" t="s">
        <v>13</v>
      </c>
      <c r="AM312" s="609" t="s">
        <v>13</v>
      </c>
      <c r="AN312" s="609" t="s">
        <v>13</v>
      </c>
      <c r="AO312" s="609" t="s">
        <v>13</v>
      </c>
      <c r="AP312" s="609" t="s">
        <v>13</v>
      </c>
      <c r="AQ312" s="609" t="s">
        <v>13</v>
      </c>
      <c r="AR312" s="609" t="s">
        <v>13</v>
      </c>
      <c r="AS312" s="609" t="s">
        <v>13</v>
      </c>
      <c r="AT312" s="609" t="s">
        <v>13</v>
      </c>
      <c r="AU312" s="609" t="s">
        <v>13</v>
      </c>
      <c r="AV312" s="608" t="s">
        <v>13</v>
      </c>
      <c r="AW312" s="608" t="s">
        <v>13</v>
      </c>
      <c r="AX312" s="608" t="s">
        <v>13</v>
      </c>
      <c r="AY312" s="608" t="s">
        <v>13</v>
      </c>
      <c r="AZ312" s="610" t="s">
        <v>13</v>
      </c>
      <c r="BA312" s="526" t="s">
        <v>13</v>
      </c>
      <c r="BB312" s="526" t="s">
        <v>13</v>
      </c>
      <c r="BC312" s="526" t="s">
        <v>13</v>
      </c>
      <c r="BD312" s="526" t="s">
        <v>13</v>
      </c>
      <c r="BE312" s="526" t="s">
        <v>13</v>
      </c>
      <c r="BF312" s="526" t="s">
        <v>13</v>
      </c>
      <c r="BG312" s="526" t="s">
        <v>13</v>
      </c>
      <c r="BH312" s="526" t="s">
        <v>13</v>
      </c>
      <c r="BI312" s="526" t="s">
        <v>13</v>
      </c>
      <c r="BJ312" s="526" t="s">
        <v>13</v>
      </c>
      <c r="BK312" s="526" t="s">
        <v>13</v>
      </c>
      <c r="BL312" s="526" t="s">
        <v>13</v>
      </c>
      <c r="BM312" s="526" t="s">
        <v>13</v>
      </c>
      <c r="BN312" s="585" t="s">
        <v>13</v>
      </c>
      <c r="BO312" s="585" t="s">
        <v>13</v>
      </c>
      <c r="BP312" s="526" t="s">
        <v>13</v>
      </c>
      <c r="BQ312" s="526" t="s">
        <v>13</v>
      </c>
      <c r="BR312" s="526" t="s">
        <v>13</v>
      </c>
      <c r="BS312" s="526" t="s">
        <v>13</v>
      </c>
      <c r="BT312" s="526" t="s">
        <v>13</v>
      </c>
      <c r="BU312" s="585" t="s">
        <v>13</v>
      </c>
      <c r="BV312" s="526" t="s">
        <v>13</v>
      </c>
      <c r="BW312" s="526" t="s">
        <v>13</v>
      </c>
      <c r="BX312" s="526" t="s">
        <v>13</v>
      </c>
      <c r="BY312" s="526" t="s">
        <v>13</v>
      </c>
      <c r="BZ312" s="526" t="s">
        <v>13</v>
      </c>
      <c r="CA312" s="526" t="s">
        <v>13</v>
      </c>
    </row>
    <row r="313" spans="1:157">
      <c r="C313" s="546" t="s">
        <v>13</v>
      </c>
      <c r="D313" s="546" t="s">
        <v>13</v>
      </c>
      <c r="E313" s="517" t="s">
        <v>13</v>
      </c>
      <c r="F313" s="607" t="s">
        <v>13</v>
      </c>
      <c r="G313" s="607" t="s">
        <v>13</v>
      </c>
      <c r="H313" s="607" t="s">
        <v>13</v>
      </c>
      <c r="I313" s="607" t="s">
        <v>13</v>
      </c>
      <c r="J313" s="607" t="s">
        <v>13</v>
      </c>
      <c r="K313" s="607" t="s">
        <v>13</v>
      </c>
      <c r="L313" s="607" t="s">
        <v>13</v>
      </c>
      <c r="M313" s="607" t="s">
        <v>13</v>
      </c>
      <c r="N313" s="607" t="s">
        <v>13</v>
      </c>
      <c r="O313" s="607" t="s">
        <v>13</v>
      </c>
      <c r="P313" s="607" t="s">
        <v>13</v>
      </c>
      <c r="Q313" s="608" t="s">
        <v>13</v>
      </c>
      <c r="R313" s="608" t="s">
        <v>13</v>
      </c>
      <c r="S313" s="608" t="s">
        <v>13</v>
      </c>
      <c r="T313" s="608" t="s">
        <v>13</v>
      </c>
      <c r="U313" s="608" t="s">
        <v>13</v>
      </c>
      <c r="V313" s="608" t="s">
        <v>13</v>
      </c>
      <c r="W313" s="608" t="s">
        <v>13</v>
      </c>
      <c r="X313" s="608" t="s">
        <v>13</v>
      </c>
      <c r="Y313" s="608" t="s">
        <v>13</v>
      </c>
      <c r="Z313" s="608" t="s">
        <v>13</v>
      </c>
      <c r="AA313" s="608" t="s">
        <v>13</v>
      </c>
      <c r="AB313" s="608" t="s">
        <v>13</v>
      </c>
      <c r="AC313" s="608" t="s">
        <v>13</v>
      </c>
      <c r="AD313" s="608" t="s">
        <v>13</v>
      </c>
      <c r="AE313" s="608" t="s">
        <v>13</v>
      </c>
      <c r="AF313" s="608" t="s">
        <v>13</v>
      </c>
      <c r="AG313" s="608" t="s">
        <v>13</v>
      </c>
      <c r="AH313" s="608" t="s">
        <v>13</v>
      </c>
      <c r="AI313" s="608" t="s">
        <v>13</v>
      </c>
      <c r="AJ313" s="608" t="s">
        <v>13</v>
      </c>
      <c r="AK313" s="608" t="s">
        <v>13</v>
      </c>
      <c r="AL313" s="609" t="s">
        <v>13</v>
      </c>
      <c r="AM313" s="609" t="s">
        <v>13</v>
      </c>
      <c r="AN313" s="609" t="s">
        <v>13</v>
      </c>
      <c r="AO313" s="609" t="s">
        <v>13</v>
      </c>
      <c r="AP313" s="609" t="s">
        <v>13</v>
      </c>
      <c r="AQ313" s="609" t="s">
        <v>13</v>
      </c>
      <c r="AR313" s="609" t="s">
        <v>13</v>
      </c>
      <c r="AS313" s="609" t="s">
        <v>13</v>
      </c>
      <c r="AT313" s="609" t="s">
        <v>13</v>
      </c>
      <c r="AU313" s="609" t="s">
        <v>13</v>
      </c>
      <c r="AV313" s="608" t="s">
        <v>13</v>
      </c>
      <c r="AW313" s="608" t="s">
        <v>13</v>
      </c>
      <c r="AX313" s="608" t="s">
        <v>13</v>
      </c>
      <c r="AY313" s="608" t="s">
        <v>13</v>
      </c>
      <c r="AZ313" s="610" t="s">
        <v>13</v>
      </c>
      <c r="BA313" s="526" t="s">
        <v>13</v>
      </c>
      <c r="BB313" s="526" t="s">
        <v>13</v>
      </c>
      <c r="BC313" s="526" t="s">
        <v>13</v>
      </c>
      <c r="BD313" s="526" t="s">
        <v>13</v>
      </c>
      <c r="BE313" s="526" t="s">
        <v>13</v>
      </c>
      <c r="BF313" s="526" t="s">
        <v>13</v>
      </c>
      <c r="BG313" s="526" t="s">
        <v>13</v>
      </c>
      <c r="BH313" s="526" t="s">
        <v>13</v>
      </c>
      <c r="BI313" s="526" t="s">
        <v>13</v>
      </c>
      <c r="BJ313" s="526" t="s">
        <v>13</v>
      </c>
      <c r="BK313" s="526" t="s">
        <v>13</v>
      </c>
      <c r="BL313" s="526" t="s">
        <v>13</v>
      </c>
      <c r="BM313" s="526" t="s">
        <v>13</v>
      </c>
      <c r="BN313" s="585" t="s">
        <v>13</v>
      </c>
      <c r="BO313" s="585" t="s">
        <v>13</v>
      </c>
      <c r="BP313" s="526" t="s">
        <v>13</v>
      </c>
      <c r="BQ313" s="526" t="s">
        <v>13</v>
      </c>
      <c r="BR313" s="526" t="s">
        <v>13</v>
      </c>
      <c r="BS313" s="526" t="s">
        <v>13</v>
      </c>
      <c r="BT313" s="526" t="s">
        <v>13</v>
      </c>
      <c r="BU313" s="585" t="s">
        <v>13</v>
      </c>
      <c r="BV313" s="526" t="s">
        <v>13</v>
      </c>
      <c r="BW313" s="526" t="s">
        <v>13</v>
      </c>
      <c r="BX313" s="526" t="s">
        <v>13</v>
      </c>
      <c r="BY313" s="526" t="s">
        <v>13</v>
      </c>
      <c r="BZ313" s="526" t="s">
        <v>13</v>
      </c>
      <c r="CA313" s="526" t="s">
        <v>13</v>
      </c>
    </row>
    <row r="314" spans="1:157">
      <c r="C314" s="546" t="s">
        <v>13</v>
      </c>
      <c r="D314" s="546" t="s">
        <v>13</v>
      </c>
      <c r="E314" s="517" t="s">
        <v>13</v>
      </c>
      <c r="F314" s="607" t="s">
        <v>13</v>
      </c>
      <c r="G314" s="607" t="s">
        <v>13</v>
      </c>
      <c r="H314" s="607" t="s">
        <v>13</v>
      </c>
      <c r="I314" s="607" t="s">
        <v>13</v>
      </c>
      <c r="J314" s="607" t="s">
        <v>13</v>
      </c>
      <c r="K314" s="607" t="s">
        <v>13</v>
      </c>
      <c r="L314" s="607" t="s">
        <v>13</v>
      </c>
      <c r="M314" s="607" t="s">
        <v>13</v>
      </c>
      <c r="N314" s="607" t="s">
        <v>13</v>
      </c>
      <c r="O314" s="607" t="s">
        <v>13</v>
      </c>
      <c r="P314" s="607" t="s">
        <v>13</v>
      </c>
      <c r="Q314" s="608" t="s">
        <v>13</v>
      </c>
      <c r="R314" s="608" t="s">
        <v>13</v>
      </c>
      <c r="S314" s="608" t="s">
        <v>13</v>
      </c>
      <c r="T314" s="608" t="s">
        <v>13</v>
      </c>
      <c r="U314" s="608" t="s">
        <v>13</v>
      </c>
      <c r="V314" s="608" t="s">
        <v>13</v>
      </c>
      <c r="W314" s="608" t="s">
        <v>13</v>
      </c>
      <c r="X314" s="608" t="s">
        <v>13</v>
      </c>
      <c r="Y314" s="608" t="s">
        <v>13</v>
      </c>
      <c r="Z314" s="608" t="s">
        <v>13</v>
      </c>
      <c r="AA314" s="608" t="s">
        <v>13</v>
      </c>
      <c r="AB314" s="608" t="s">
        <v>13</v>
      </c>
      <c r="AC314" s="608" t="s">
        <v>13</v>
      </c>
      <c r="AD314" s="608" t="s">
        <v>13</v>
      </c>
      <c r="AE314" s="608" t="s">
        <v>13</v>
      </c>
      <c r="AF314" s="608" t="s">
        <v>13</v>
      </c>
      <c r="AG314" s="608" t="s">
        <v>13</v>
      </c>
      <c r="AH314" s="608" t="s">
        <v>13</v>
      </c>
      <c r="AI314" s="608" t="s">
        <v>13</v>
      </c>
      <c r="AJ314" s="608" t="s">
        <v>13</v>
      </c>
      <c r="AK314" s="608" t="s">
        <v>13</v>
      </c>
      <c r="AL314" s="609" t="s">
        <v>13</v>
      </c>
      <c r="AM314" s="609" t="s">
        <v>13</v>
      </c>
      <c r="AN314" s="609" t="s">
        <v>13</v>
      </c>
      <c r="AO314" s="609" t="s">
        <v>13</v>
      </c>
      <c r="AP314" s="609" t="s">
        <v>13</v>
      </c>
      <c r="AQ314" s="609" t="s">
        <v>13</v>
      </c>
      <c r="AR314" s="609" t="s">
        <v>13</v>
      </c>
      <c r="AS314" s="609" t="s">
        <v>13</v>
      </c>
      <c r="AT314" s="609" t="s">
        <v>13</v>
      </c>
      <c r="AU314" s="609" t="s">
        <v>13</v>
      </c>
      <c r="AV314" s="608" t="s">
        <v>13</v>
      </c>
      <c r="AW314" s="608" t="s">
        <v>13</v>
      </c>
      <c r="AX314" s="608" t="s">
        <v>13</v>
      </c>
      <c r="AY314" s="608" t="s">
        <v>13</v>
      </c>
      <c r="AZ314" s="610" t="s">
        <v>13</v>
      </c>
      <c r="BA314" s="526" t="s">
        <v>13</v>
      </c>
      <c r="BB314" s="526" t="s">
        <v>13</v>
      </c>
      <c r="BC314" s="526" t="s">
        <v>13</v>
      </c>
      <c r="BD314" s="526" t="s">
        <v>13</v>
      </c>
      <c r="BE314" s="526" t="s">
        <v>13</v>
      </c>
      <c r="BF314" s="526" t="s">
        <v>13</v>
      </c>
      <c r="BG314" s="526" t="s">
        <v>13</v>
      </c>
      <c r="BH314" s="526" t="s">
        <v>13</v>
      </c>
      <c r="BI314" s="526" t="s">
        <v>13</v>
      </c>
      <c r="BJ314" s="526" t="s">
        <v>13</v>
      </c>
      <c r="BK314" s="526" t="s">
        <v>13</v>
      </c>
      <c r="BL314" s="526" t="s">
        <v>13</v>
      </c>
      <c r="BM314" s="526" t="s">
        <v>13</v>
      </c>
      <c r="BN314" s="585" t="s">
        <v>13</v>
      </c>
      <c r="BO314" s="585" t="s">
        <v>13</v>
      </c>
      <c r="BP314" s="526" t="s">
        <v>13</v>
      </c>
      <c r="BQ314" s="526" t="s">
        <v>13</v>
      </c>
      <c r="BR314" s="526" t="s">
        <v>13</v>
      </c>
      <c r="BS314" s="526" t="s">
        <v>13</v>
      </c>
      <c r="BT314" s="526" t="s">
        <v>13</v>
      </c>
      <c r="BU314" s="585" t="s">
        <v>13</v>
      </c>
      <c r="BV314" s="526" t="s">
        <v>13</v>
      </c>
      <c r="BW314" s="526" t="s">
        <v>13</v>
      </c>
      <c r="BX314" s="526" t="s">
        <v>13</v>
      </c>
      <c r="BY314" s="526" t="s">
        <v>13</v>
      </c>
      <c r="BZ314" s="526" t="s">
        <v>13</v>
      </c>
      <c r="CA314" s="526" t="s">
        <v>13</v>
      </c>
    </row>
    <row r="315" spans="1:157">
      <c r="C315" s="546" t="s">
        <v>13</v>
      </c>
      <c r="D315" s="546" t="s">
        <v>13</v>
      </c>
      <c r="E315" s="517" t="s">
        <v>13</v>
      </c>
      <c r="F315" s="607" t="s">
        <v>13</v>
      </c>
      <c r="G315" s="607" t="s">
        <v>13</v>
      </c>
      <c r="H315" s="607" t="s">
        <v>13</v>
      </c>
      <c r="I315" s="607" t="s">
        <v>13</v>
      </c>
      <c r="J315" s="607" t="s">
        <v>13</v>
      </c>
      <c r="K315" s="607" t="s">
        <v>13</v>
      </c>
      <c r="L315" s="607" t="s">
        <v>13</v>
      </c>
      <c r="M315" s="607" t="s">
        <v>13</v>
      </c>
      <c r="N315" s="607" t="s">
        <v>13</v>
      </c>
      <c r="O315" s="607" t="s">
        <v>13</v>
      </c>
      <c r="P315" s="607" t="s">
        <v>13</v>
      </c>
      <c r="Q315" s="608" t="s">
        <v>13</v>
      </c>
      <c r="R315" s="608" t="s">
        <v>13</v>
      </c>
      <c r="S315" s="608" t="s">
        <v>13</v>
      </c>
      <c r="T315" s="608" t="s">
        <v>13</v>
      </c>
      <c r="U315" s="608" t="s">
        <v>13</v>
      </c>
      <c r="V315" s="608" t="s">
        <v>13</v>
      </c>
      <c r="W315" s="608" t="s">
        <v>13</v>
      </c>
      <c r="X315" s="608" t="s">
        <v>13</v>
      </c>
      <c r="Y315" s="608" t="s">
        <v>13</v>
      </c>
      <c r="Z315" s="608" t="s">
        <v>13</v>
      </c>
      <c r="AA315" s="608" t="s">
        <v>13</v>
      </c>
      <c r="AB315" s="608" t="s">
        <v>13</v>
      </c>
      <c r="AC315" s="608" t="s">
        <v>13</v>
      </c>
      <c r="AD315" s="608" t="s">
        <v>13</v>
      </c>
      <c r="AE315" s="608" t="s">
        <v>13</v>
      </c>
      <c r="AF315" s="608" t="s">
        <v>13</v>
      </c>
      <c r="AG315" s="608" t="s">
        <v>13</v>
      </c>
      <c r="AH315" s="608" t="s">
        <v>13</v>
      </c>
      <c r="AI315" s="608" t="s">
        <v>13</v>
      </c>
      <c r="AJ315" s="608" t="s">
        <v>13</v>
      </c>
      <c r="AK315" s="608" t="s">
        <v>13</v>
      </c>
      <c r="AL315" s="609" t="s">
        <v>13</v>
      </c>
      <c r="AM315" s="609" t="s">
        <v>13</v>
      </c>
      <c r="AN315" s="609" t="s">
        <v>13</v>
      </c>
      <c r="AO315" s="609" t="s">
        <v>13</v>
      </c>
      <c r="AP315" s="609" t="s">
        <v>13</v>
      </c>
      <c r="AQ315" s="609" t="s">
        <v>13</v>
      </c>
      <c r="AR315" s="609" t="s">
        <v>13</v>
      </c>
      <c r="AS315" s="609" t="s">
        <v>13</v>
      </c>
      <c r="AT315" s="609" t="s">
        <v>13</v>
      </c>
      <c r="AU315" s="609" t="s">
        <v>13</v>
      </c>
      <c r="AV315" s="608" t="s">
        <v>13</v>
      </c>
      <c r="AW315" s="608" t="s">
        <v>13</v>
      </c>
      <c r="AX315" s="608" t="s">
        <v>13</v>
      </c>
      <c r="AY315" s="608" t="s">
        <v>13</v>
      </c>
      <c r="AZ315" s="610" t="s">
        <v>13</v>
      </c>
      <c r="BA315" s="526" t="s">
        <v>13</v>
      </c>
      <c r="BB315" s="526" t="s">
        <v>13</v>
      </c>
      <c r="BC315" s="526" t="s">
        <v>13</v>
      </c>
      <c r="BD315" s="526" t="s">
        <v>13</v>
      </c>
      <c r="BE315" s="526" t="s">
        <v>13</v>
      </c>
      <c r="BF315" s="526" t="s">
        <v>13</v>
      </c>
      <c r="BG315" s="526" t="s">
        <v>13</v>
      </c>
      <c r="BH315" s="526" t="s">
        <v>13</v>
      </c>
      <c r="BI315" s="526" t="s">
        <v>13</v>
      </c>
      <c r="BJ315" s="526" t="s">
        <v>13</v>
      </c>
      <c r="BK315" s="526" t="s">
        <v>13</v>
      </c>
      <c r="BL315" s="526" t="s">
        <v>13</v>
      </c>
      <c r="BM315" s="526" t="s">
        <v>13</v>
      </c>
      <c r="BN315" s="585" t="s">
        <v>13</v>
      </c>
      <c r="BO315" s="585" t="s">
        <v>13</v>
      </c>
      <c r="BP315" s="526" t="s">
        <v>13</v>
      </c>
      <c r="BQ315" s="526" t="s">
        <v>13</v>
      </c>
      <c r="BR315" s="526" t="s">
        <v>13</v>
      </c>
      <c r="BS315" s="526" t="s">
        <v>13</v>
      </c>
      <c r="BT315" s="526" t="s">
        <v>13</v>
      </c>
      <c r="BU315" s="585" t="s">
        <v>13</v>
      </c>
      <c r="BV315" s="526" t="s">
        <v>13</v>
      </c>
      <c r="BW315" s="526" t="s">
        <v>13</v>
      </c>
      <c r="BX315" s="526" t="s">
        <v>13</v>
      </c>
      <c r="BY315" s="526" t="s">
        <v>13</v>
      </c>
      <c r="BZ315" s="526" t="s">
        <v>13</v>
      </c>
      <c r="CA315" s="526" t="s">
        <v>13</v>
      </c>
    </row>
    <row r="316" spans="1:157">
      <c r="C316" s="546" t="s">
        <v>13</v>
      </c>
      <c r="D316" s="546" t="s">
        <v>13</v>
      </c>
      <c r="E316" s="517" t="s">
        <v>13</v>
      </c>
      <c r="F316" s="607" t="s">
        <v>13</v>
      </c>
      <c r="G316" s="607" t="s">
        <v>13</v>
      </c>
      <c r="H316" s="607" t="s">
        <v>13</v>
      </c>
      <c r="I316" s="607" t="s">
        <v>13</v>
      </c>
      <c r="J316" s="607" t="s">
        <v>13</v>
      </c>
      <c r="K316" s="607" t="s">
        <v>13</v>
      </c>
      <c r="L316" s="607" t="s">
        <v>13</v>
      </c>
      <c r="M316" s="607" t="s">
        <v>13</v>
      </c>
      <c r="N316" s="607" t="s">
        <v>13</v>
      </c>
      <c r="O316" s="607" t="s">
        <v>13</v>
      </c>
      <c r="P316" s="607" t="s">
        <v>13</v>
      </c>
      <c r="Q316" s="608" t="s">
        <v>13</v>
      </c>
      <c r="R316" s="608" t="s">
        <v>13</v>
      </c>
      <c r="S316" s="608" t="s">
        <v>13</v>
      </c>
      <c r="T316" s="608" t="s">
        <v>13</v>
      </c>
      <c r="U316" s="608" t="s">
        <v>13</v>
      </c>
      <c r="V316" s="608" t="s">
        <v>13</v>
      </c>
      <c r="W316" s="608" t="s">
        <v>13</v>
      </c>
      <c r="X316" s="608" t="s">
        <v>13</v>
      </c>
      <c r="Y316" s="608" t="s">
        <v>13</v>
      </c>
      <c r="Z316" s="608" t="s">
        <v>13</v>
      </c>
      <c r="AA316" s="608" t="s">
        <v>13</v>
      </c>
      <c r="AB316" s="608" t="s">
        <v>13</v>
      </c>
      <c r="AC316" s="608" t="s">
        <v>13</v>
      </c>
      <c r="AD316" s="608" t="s">
        <v>13</v>
      </c>
      <c r="AE316" s="608" t="s">
        <v>13</v>
      </c>
      <c r="AF316" s="608" t="s">
        <v>13</v>
      </c>
      <c r="AG316" s="608" t="s">
        <v>13</v>
      </c>
      <c r="AH316" s="608" t="s">
        <v>13</v>
      </c>
      <c r="AI316" s="608" t="s">
        <v>13</v>
      </c>
      <c r="AJ316" s="608" t="s">
        <v>13</v>
      </c>
      <c r="AK316" s="608" t="s">
        <v>13</v>
      </c>
      <c r="AL316" s="609" t="s">
        <v>13</v>
      </c>
      <c r="AM316" s="609" t="s">
        <v>13</v>
      </c>
      <c r="AN316" s="609" t="s">
        <v>13</v>
      </c>
      <c r="AO316" s="609" t="s">
        <v>13</v>
      </c>
      <c r="AP316" s="609" t="s">
        <v>13</v>
      </c>
      <c r="AQ316" s="609" t="s">
        <v>13</v>
      </c>
      <c r="AR316" s="609" t="s">
        <v>13</v>
      </c>
      <c r="AS316" s="609" t="s">
        <v>13</v>
      </c>
      <c r="AT316" s="609" t="s">
        <v>13</v>
      </c>
      <c r="AU316" s="609" t="s">
        <v>13</v>
      </c>
      <c r="AV316" s="608" t="s">
        <v>13</v>
      </c>
      <c r="AW316" s="608" t="s">
        <v>13</v>
      </c>
      <c r="AX316" s="608" t="s">
        <v>13</v>
      </c>
      <c r="AY316" s="608" t="s">
        <v>13</v>
      </c>
      <c r="AZ316" s="610" t="s">
        <v>13</v>
      </c>
      <c r="BA316" s="526" t="s">
        <v>13</v>
      </c>
      <c r="BB316" s="526" t="s">
        <v>13</v>
      </c>
      <c r="BC316" s="526" t="s">
        <v>13</v>
      </c>
      <c r="BD316" s="526" t="s">
        <v>13</v>
      </c>
      <c r="BE316" s="526" t="s">
        <v>13</v>
      </c>
      <c r="BF316" s="526" t="s">
        <v>13</v>
      </c>
      <c r="BG316" s="526" t="s">
        <v>13</v>
      </c>
      <c r="BH316" s="526" t="s">
        <v>13</v>
      </c>
      <c r="BI316" s="526" t="s">
        <v>13</v>
      </c>
      <c r="BJ316" s="526" t="s">
        <v>13</v>
      </c>
      <c r="BK316" s="526" t="s">
        <v>13</v>
      </c>
      <c r="BL316" s="526" t="s">
        <v>13</v>
      </c>
      <c r="BM316" s="526" t="s">
        <v>13</v>
      </c>
      <c r="BN316" s="585" t="s">
        <v>13</v>
      </c>
      <c r="BO316" s="585" t="s">
        <v>13</v>
      </c>
      <c r="BP316" s="526" t="s">
        <v>13</v>
      </c>
      <c r="BQ316" s="526" t="s">
        <v>13</v>
      </c>
      <c r="BR316" s="526" t="s">
        <v>13</v>
      </c>
      <c r="BS316" s="526" t="s">
        <v>13</v>
      </c>
      <c r="BT316" s="526" t="s">
        <v>13</v>
      </c>
      <c r="BU316" s="585" t="s">
        <v>13</v>
      </c>
      <c r="BV316" s="526" t="s">
        <v>13</v>
      </c>
      <c r="BW316" s="526" t="s">
        <v>13</v>
      </c>
      <c r="BX316" s="526" t="s">
        <v>13</v>
      </c>
      <c r="BY316" s="526" t="s">
        <v>13</v>
      </c>
      <c r="BZ316" s="526" t="s">
        <v>13</v>
      </c>
      <c r="CA316" s="526" t="s">
        <v>13</v>
      </c>
    </row>
    <row r="317" spans="1:157">
      <c r="C317" s="546" t="s">
        <v>13</v>
      </c>
      <c r="D317" s="546" t="s">
        <v>13</v>
      </c>
      <c r="E317" s="517" t="s">
        <v>13</v>
      </c>
      <c r="F317" s="607" t="s">
        <v>13</v>
      </c>
      <c r="G317" s="607" t="s">
        <v>13</v>
      </c>
      <c r="H317" s="607" t="s">
        <v>13</v>
      </c>
      <c r="I317" s="607" t="s">
        <v>13</v>
      </c>
      <c r="J317" s="607" t="s">
        <v>13</v>
      </c>
      <c r="K317" s="607" t="s">
        <v>13</v>
      </c>
      <c r="L317" s="607" t="s">
        <v>13</v>
      </c>
      <c r="M317" s="607" t="s">
        <v>13</v>
      </c>
      <c r="N317" s="607" t="s">
        <v>13</v>
      </c>
      <c r="O317" s="607" t="s">
        <v>13</v>
      </c>
      <c r="P317" s="607" t="s">
        <v>13</v>
      </c>
      <c r="Q317" s="608" t="s">
        <v>13</v>
      </c>
      <c r="R317" s="608" t="s">
        <v>13</v>
      </c>
      <c r="S317" s="608" t="s">
        <v>13</v>
      </c>
      <c r="T317" s="608" t="s">
        <v>13</v>
      </c>
      <c r="U317" s="608" t="s">
        <v>13</v>
      </c>
      <c r="V317" s="608" t="s">
        <v>13</v>
      </c>
      <c r="W317" s="608" t="s">
        <v>13</v>
      </c>
      <c r="X317" s="608" t="s">
        <v>13</v>
      </c>
      <c r="Y317" s="608" t="s">
        <v>13</v>
      </c>
      <c r="Z317" s="608" t="s">
        <v>13</v>
      </c>
      <c r="AA317" s="608" t="s">
        <v>13</v>
      </c>
      <c r="AB317" s="608" t="s">
        <v>13</v>
      </c>
      <c r="AC317" s="608" t="s">
        <v>13</v>
      </c>
      <c r="AD317" s="608" t="s">
        <v>13</v>
      </c>
      <c r="AE317" s="608" t="s">
        <v>13</v>
      </c>
      <c r="AF317" s="608" t="s">
        <v>13</v>
      </c>
      <c r="AG317" s="608" t="s">
        <v>13</v>
      </c>
      <c r="AH317" s="608" t="s">
        <v>13</v>
      </c>
      <c r="AI317" s="608" t="s">
        <v>13</v>
      </c>
      <c r="AJ317" s="608" t="s">
        <v>13</v>
      </c>
      <c r="AK317" s="608" t="s">
        <v>13</v>
      </c>
      <c r="AL317" s="609" t="s">
        <v>13</v>
      </c>
      <c r="AM317" s="609" t="s">
        <v>13</v>
      </c>
      <c r="AN317" s="609" t="s">
        <v>13</v>
      </c>
      <c r="AO317" s="609" t="s">
        <v>13</v>
      </c>
      <c r="AP317" s="609" t="s">
        <v>13</v>
      </c>
      <c r="AQ317" s="609" t="s">
        <v>13</v>
      </c>
      <c r="AR317" s="609" t="s">
        <v>13</v>
      </c>
      <c r="AS317" s="609" t="s">
        <v>13</v>
      </c>
      <c r="AT317" s="609" t="s">
        <v>13</v>
      </c>
      <c r="AU317" s="609" t="s">
        <v>13</v>
      </c>
      <c r="AV317" s="608" t="s">
        <v>13</v>
      </c>
      <c r="AW317" s="608" t="s">
        <v>13</v>
      </c>
      <c r="AX317" s="608" t="s">
        <v>13</v>
      </c>
      <c r="AY317" s="608" t="s">
        <v>13</v>
      </c>
      <c r="AZ317" s="610" t="s">
        <v>13</v>
      </c>
      <c r="BA317" s="526" t="s">
        <v>13</v>
      </c>
      <c r="BB317" s="526" t="s">
        <v>13</v>
      </c>
      <c r="BC317" s="526" t="s">
        <v>13</v>
      </c>
      <c r="BD317" s="526" t="s">
        <v>13</v>
      </c>
      <c r="BE317" s="526" t="s">
        <v>13</v>
      </c>
      <c r="BF317" s="526" t="s">
        <v>13</v>
      </c>
      <c r="BG317" s="526" t="s">
        <v>13</v>
      </c>
      <c r="BH317" s="526" t="s">
        <v>13</v>
      </c>
      <c r="BI317" s="526" t="s">
        <v>13</v>
      </c>
      <c r="BJ317" s="526" t="s">
        <v>13</v>
      </c>
      <c r="BK317" s="526" t="s">
        <v>13</v>
      </c>
      <c r="BL317" s="526" t="s">
        <v>13</v>
      </c>
      <c r="BM317" s="526" t="s">
        <v>13</v>
      </c>
      <c r="BN317" s="585" t="s">
        <v>13</v>
      </c>
      <c r="BO317" s="585" t="s">
        <v>13</v>
      </c>
      <c r="BP317" s="526" t="s">
        <v>13</v>
      </c>
      <c r="BQ317" s="526" t="s">
        <v>13</v>
      </c>
      <c r="BR317" s="526" t="s">
        <v>13</v>
      </c>
      <c r="BS317" s="526" t="s">
        <v>13</v>
      </c>
      <c r="BT317" s="526" t="s">
        <v>13</v>
      </c>
      <c r="BU317" s="585" t="s">
        <v>13</v>
      </c>
      <c r="BV317" s="526" t="s">
        <v>13</v>
      </c>
      <c r="BW317" s="526" t="s">
        <v>13</v>
      </c>
      <c r="BX317" s="526" t="s">
        <v>13</v>
      </c>
      <c r="BY317" s="526" t="s">
        <v>13</v>
      </c>
      <c r="BZ317" s="526" t="s">
        <v>13</v>
      </c>
      <c r="CA317" s="526" t="s">
        <v>13</v>
      </c>
    </row>
    <row r="318" spans="1:157">
      <c r="C318" s="546" t="s">
        <v>13</v>
      </c>
      <c r="D318" s="546" t="s">
        <v>13</v>
      </c>
      <c r="E318" s="517" t="s">
        <v>13</v>
      </c>
      <c r="F318" s="607" t="s">
        <v>13</v>
      </c>
      <c r="G318" s="607" t="s">
        <v>13</v>
      </c>
      <c r="H318" s="607" t="s">
        <v>13</v>
      </c>
      <c r="I318" s="607" t="s">
        <v>13</v>
      </c>
      <c r="J318" s="607" t="s">
        <v>13</v>
      </c>
      <c r="K318" s="607" t="s">
        <v>13</v>
      </c>
      <c r="L318" s="607" t="s">
        <v>13</v>
      </c>
      <c r="M318" s="607" t="s">
        <v>13</v>
      </c>
      <c r="N318" s="607" t="s">
        <v>13</v>
      </c>
      <c r="O318" s="607" t="s">
        <v>13</v>
      </c>
      <c r="P318" s="607" t="s">
        <v>13</v>
      </c>
      <c r="Q318" s="608" t="s">
        <v>13</v>
      </c>
      <c r="R318" s="608" t="s">
        <v>13</v>
      </c>
      <c r="S318" s="608" t="s">
        <v>13</v>
      </c>
      <c r="T318" s="608" t="s">
        <v>13</v>
      </c>
      <c r="U318" s="608" t="s">
        <v>13</v>
      </c>
      <c r="V318" s="608" t="s">
        <v>13</v>
      </c>
      <c r="W318" s="608" t="s">
        <v>13</v>
      </c>
      <c r="X318" s="608" t="s">
        <v>13</v>
      </c>
      <c r="Y318" s="608" t="s">
        <v>13</v>
      </c>
      <c r="Z318" s="608" t="s">
        <v>13</v>
      </c>
      <c r="AA318" s="608" t="s">
        <v>13</v>
      </c>
      <c r="AB318" s="608" t="s">
        <v>13</v>
      </c>
      <c r="AC318" s="608" t="s">
        <v>13</v>
      </c>
      <c r="AD318" s="608" t="s">
        <v>13</v>
      </c>
      <c r="AE318" s="608" t="s">
        <v>13</v>
      </c>
      <c r="AF318" s="608" t="s">
        <v>13</v>
      </c>
      <c r="AG318" s="608" t="s">
        <v>13</v>
      </c>
      <c r="AH318" s="608" t="s">
        <v>13</v>
      </c>
      <c r="AI318" s="608" t="s">
        <v>13</v>
      </c>
      <c r="AJ318" s="608" t="s">
        <v>13</v>
      </c>
      <c r="AK318" s="608" t="s">
        <v>13</v>
      </c>
      <c r="AL318" s="609" t="s">
        <v>13</v>
      </c>
      <c r="AM318" s="609" t="s">
        <v>13</v>
      </c>
      <c r="AN318" s="609" t="s">
        <v>13</v>
      </c>
      <c r="AO318" s="609" t="s">
        <v>13</v>
      </c>
      <c r="AP318" s="609" t="s">
        <v>13</v>
      </c>
      <c r="AQ318" s="609" t="s">
        <v>13</v>
      </c>
      <c r="AR318" s="609" t="s">
        <v>13</v>
      </c>
      <c r="AS318" s="609" t="s">
        <v>13</v>
      </c>
      <c r="AT318" s="609" t="s">
        <v>13</v>
      </c>
      <c r="AU318" s="609" t="s">
        <v>13</v>
      </c>
      <c r="AV318" s="608" t="s">
        <v>13</v>
      </c>
      <c r="AW318" s="608" t="s">
        <v>13</v>
      </c>
      <c r="AX318" s="608" t="s">
        <v>13</v>
      </c>
      <c r="AY318" s="608" t="s">
        <v>13</v>
      </c>
      <c r="AZ318" s="610" t="s">
        <v>13</v>
      </c>
      <c r="BA318" s="526" t="s">
        <v>13</v>
      </c>
      <c r="BB318" s="526" t="s">
        <v>13</v>
      </c>
      <c r="BC318" s="526" t="s">
        <v>13</v>
      </c>
      <c r="BD318" s="526" t="s">
        <v>13</v>
      </c>
      <c r="BE318" s="526" t="s">
        <v>13</v>
      </c>
      <c r="BF318" s="526" t="s">
        <v>13</v>
      </c>
      <c r="BG318" s="526" t="s">
        <v>13</v>
      </c>
      <c r="BH318" s="526" t="s">
        <v>13</v>
      </c>
      <c r="BI318" s="526" t="s">
        <v>13</v>
      </c>
      <c r="BJ318" s="526" t="s">
        <v>13</v>
      </c>
      <c r="BK318" s="526" t="s">
        <v>13</v>
      </c>
      <c r="BL318" s="526" t="s">
        <v>13</v>
      </c>
      <c r="BM318" s="526" t="s">
        <v>13</v>
      </c>
      <c r="BN318" s="585" t="s">
        <v>13</v>
      </c>
      <c r="BO318" s="585" t="s">
        <v>13</v>
      </c>
      <c r="BP318" s="526" t="s">
        <v>13</v>
      </c>
      <c r="BQ318" s="526" t="s">
        <v>13</v>
      </c>
      <c r="BR318" s="526" t="s">
        <v>13</v>
      </c>
      <c r="BS318" s="526" t="s">
        <v>13</v>
      </c>
      <c r="BT318" s="526" t="s">
        <v>13</v>
      </c>
      <c r="BU318" s="585" t="s">
        <v>13</v>
      </c>
      <c r="BV318" s="526" t="s">
        <v>13</v>
      </c>
      <c r="BW318" s="526" t="s">
        <v>13</v>
      </c>
      <c r="BX318" s="526" t="s">
        <v>13</v>
      </c>
      <c r="BY318" s="526" t="s">
        <v>13</v>
      </c>
      <c r="BZ318" s="526" t="s">
        <v>13</v>
      </c>
      <c r="CA318" s="526" t="s">
        <v>13</v>
      </c>
    </row>
    <row r="319" spans="1:157">
      <c r="C319" s="546" t="s">
        <v>13</v>
      </c>
      <c r="D319" s="546" t="s">
        <v>13</v>
      </c>
      <c r="E319" s="517" t="s">
        <v>13</v>
      </c>
      <c r="F319" s="607" t="s">
        <v>13</v>
      </c>
      <c r="G319" s="607" t="s">
        <v>13</v>
      </c>
      <c r="H319" s="607" t="s">
        <v>13</v>
      </c>
      <c r="I319" s="607" t="s">
        <v>13</v>
      </c>
      <c r="J319" s="607" t="s">
        <v>13</v>
      </c>
      <c r="K319" s="607" t="s">
        <v>13</v>
      </c>
      <c r="L319" s="607" t="s">
        <v>13</v>
      </c>
      <c r="M319" s="607" t="s">
        <v>13</v>
      </c>
      <c r="N319" s="607" t="s">
        <v>13</v>
      </c>
      <c r="O319" s="607" t="s">
        <v>13</v>
      </c>
      <c r="P319" s="607" t="s">
        <v>13</v>
      </c>
      <c r="Q319" s="608" t="s">
        <v>13</v>
      </c>
      <c r="R319" s="608" t="s">
        <v>13</v>
      </c>
      <c r="S319" s="608" t="s">
        <v>13</v>
      </c>
      <c r="T319" s="608" t="s">
        <v>13</v>
      </c>
      <c r="U319" s="608" t="s">
        <v>13</v>
      </c>
      <c r="V319" s="608" t="s">
        <v>13</v>
      </c>
      <c r="W319" s="608" t="s">
        <v>13</v>
      </c>
      <c r="X319" s="608" t="s">
        <v>13</v>
      </c>
      <c r="Y319" s="608" t="s">
        <v>13</v>
      </c>
      <c r="Z319" s="608" t="s">
        <v>13</v>
      </c>
      <c r="AA319" s="608" t="s">
        <v>13</v>
      </c>
      <c r="AB319" s="608" t="s">
        <v>13</v>
      </c>
      <c r="AC319" s="608" t="s">
        <v>13</v>
      </c>
      <c r="AD319" s="608" t="s">
        <v>13</v>
      </c>
      <c r="AE319" s="608" t="s">
        <v>13</v>
      </c>
      <c r="AF319" s="608" t="s">
        <v>13</v>
      </c>
      <c r="AG319" s="608" t="s">
        <v>13</v>
      </c>
      <c r="AH319" s="608" t="s">
        <v>13</v>
      </c>
      <c r="AI319" s="608" t="s">
        <v>13</v>
      </c>
      <c r="AJ319" s="608" t="s">
        <v>13</v>
      </c>
      <c r="AK319" s="608" t="s">
        <v>13</v>
      </c>
      <c r="AL319" s="609" t="s">
        <v>13</v>
      </c>
      <c r="AM319" s="609" t="s">
        <v>13</v>
      </c>
      <c r="AN319" s="609" t="s">
        <v>13</v>
      </c>
      <c r="AO319" s="609" t="s">
        <v>13</v>
      </c>
      <c r="AP319" s="609" t="s">
        <v>13</v>
      </c>
      <c r="AQ319" s="609" t="s">
        <v>13</v>
      </c>
      <c r="AR319" s="609" t="s">
        <v>13</v>
      </c>
      <c r="AS319" s="609" t="s">
        <v>13</v>
      </c>
      <c r="AT319" s="609" t="s">
        <v>13</v>
      </c>
      <c r="AU319" s="609" t="s">
        <v>13</v>
      </c>
      <c r="AV319" s="608" t="s">
        <v>13</v>
      </c>
      <c r="AW319" s="608" t="s">
        <v>13</v>
      </c>
      <c r="AX319" s="608" t="s">
        <v>13</v>
      </c>
      <c r="AY319" s="608" t="s">
        <v>13</v>
      </c>
      <c r="AZ319" s="610" t="s">
        <v>13</v>
      </c>
      <c r="BA319" s="526" t="s">
        <v>13</v>
      </c>
      <c r="BB319" s="526" t="s">
        <v>13</v>
      </c>
      <c r="BC319" s="526" t="s">
        <v>13</v>
      </c>
      <c r="BD319" s="526" t="s">
        <v>13</v>
      </c>
      <c r="BE319" s="526" t="s">
        <v>13</v>
      </c>
      <c r="BF319" s="526" t="s">
        <v>13</v>
      </c>
      <c r="BG319" s="526" t="s">
        <v>13</v>
      </c>
      <c r="BH319" s="526" t="s">
        <v>13</v>
      </c>
      <c r="BI319" s="526" t="s">
        <v>13</v>
      </c>
      <c r="BJ319" s="526" t="s">
        <v>13</v>
      </c>
      <c r="BK319" s="526" t="s">
        <v>13</v>
      </c>
      <c r="BL319" s="526" t="s">
        <v>13</v>
      </c>
      <c r="BM319" s="526" t="s">
        <v>13</v>
      </c>
      <c r="BN319" s="585" t="s">
        <v>13</v>
      </c>
      <c r="BO319" s="585" t="s">
        <v>13</v>
      </c>
      <c r="BP319" s="526" t="s">
        <v>13</v>
      </c>
      <c r="BQ319" s="526" t="s">
        <v>13</v>
      </c>
      <c r="BR319" s="526" t="s">
        <v>13</v>
      </c>
      <c r="BS319" s="526" t="s">
        <v>13</v>
      </c>
      <c r="BT319" s="526" t="s">
        <v>13</v>
      </c>
      <c r="BU319" s="585" t="s">
        <v>13</v>
      </c>
      <c r="BV319" s="526" t="s">
        <v>13</v>
      </c>
      <c r="BW319" s="526" t="s">
        <v>13</v>
      </c>
      <c r="BX319" s="526" t="s">
        <v>13</v>
      </c>
      <c r="BY319" s="526" t="s">
        <v>13</v>
      </c>
      <c r="BZ319" s="526" t="s">
        <v>13</v>
      </c>
      <c r="CA319" s="526" t="s">
        <v>13</v>
      </c>
    </row>
    <row r="320" spans="1:157">
      <c r="C320" s="546" t="s">
        <v>13</v>
      </c>
      <c r="D320" s="546" t="s">
        <v>13</v>
      </c>
      <c r="E320" s="517" t="s">
        <v>13</v>
      </c>
      <c r="F320" s="607" t="s">
        <v>13</v>
      </c>
      <c r="G320" s="607" t="s">
        <v>13</v>
      </c>
      <c r="H320" s="607" t="s">
        <v>13</v>
      </c>
      <c r="I320" s="607" t="s">
        <v>13</v>
      </c>
      <c r="J320" s="607" t="s">
        <v>13</v>
      </c>
      <c r="K320" s="607" t="s">
        <v>13</v>
      </c>
      <c r="L320" s="607" t="s">
        <v>13</v>
      </c>
      <c r="M320" s="607" t="s">
        <v>13</v>
      </c>
      <c r="N320" s="607" t="s">
        <v>13</v>
      </c>
      <c r="O320" s="607" t="s">
        <v>13</v>
      </c>
      <c r="P320" s="607" t="s">
        <v>13</v>
      </c>
      <c r="Q320" s="608" t="s">
        <v>13</v>
      </c>
      <c r="R320" s="608" t="s">
        <v>13</v>
      </c>
      <c r="S320" s="608" t="s">
        <v>13</v>
      </c>
      <c r="T320" s="608" t="s">
        <v>13</v>
      </c>
      <c r="U320" s="608" t="s">
        <v>13</v>
      </c>
      <c r="V320" s="608" t="s">
        <v>13</v>
      </c>
      <c r="W320" s="608" t="s">
        <v>13</v>
      </c>
      <c r="X320" s="608" t="s">
        <v>13</v>
      </c>
      <c r="Y320" s="608" t="s">
        <v>13</v>
      </c>
      <c r="Z320" s="608" t="s">
        <v>13</v>
      </c>
      <c r="AA320" s="608" t="s">
        <v>13</v>
      </c>
      <c r="AB320" s="608" t="s">
        <v>13</v>
      </c>
      <c r="AC320" s="608" t="s">
        <v>13</v>
      </c>
      <c r="AD320" s="608" t="s">
        <v>13</v>
      </c>
      <c r="AE320" s="608" t="s">
        <v>13</v>
      </c>
      <c r="AF320" s="608" t="s">
        <v>13</v>
      </c>
      <c r="AG320" s="608" t="s">
        <v>13</v>
      </c>
      <c r="AH320" s="608" t="s">
        <v>13</v>
      </c>
      <c r="AI320" s="608" t="s">
        <v>13</v>
      </c>
      <c r="AJ320" s="608" t="s">
        <v>13</v>
      </c>
      <c r="AK320" s="608" t="s">
        <v>13</v>
      </c>
      <c r="AL320" s="609" t="s">
        <v>13</v>
      </c>
      <c r="AM320" s="609" t="s">
        <v>13</v>
      </c>
      <c r="AN320" s="609" t="s">
        <v>13</v>
      </c>
      <c r="AO320" s="609" t="s">
        <v>13</v>
      </c>
      <c r="AP320" s="609" t="s">
        <v>13</v>
      </c>
      <c r="AQ320" s="609" t="s">
        <v>13</v>
      </c>
      <c r="AR320" s="609" t="s">
        <v>13</v>
      </c>
      <c r="AS320" s="609" t="s">
        <v>13</v>
      </c>
      <c r="AT320" s="609" t="s">
        <v>13</v>
      </c>
      <c r="AU320" s="609" t="s">
        <v>13</v>
      </c>
      <c r="AV320" s="608" t="s">
        <v>13</v>
      </c>
      <c r="AW320" s="608" t="s">
        <v>13</v>
      </c>
      <c r="AX320" s="608" t="s">
        <v>13</v>
      </c>
      <c r="AY320" s="608" t="s">
        <v>13</v>
      </c>
      <c r="AZ320" s="610" t="s">
        <v>13</v>
      </c>
      <c r="BA320" s="526" t="s">
        <v>13</v>
      </c>
      <c r="BB320" s="526" t="s">
        <v>13</v>
      </c>
      <c r="BC320" s="526" t="s">
        <v>13</v>
      </c>
      <c r="BD320" s="526" t="s">
        <v>13</v>
      </c>
      <c r="BE320" s="526" t="s">
        <v>13</v>
      </c>
      <c r="BF320" s="526" t="s">
        <v>13</v>
      </c>
      <c r="BG320" s="526" t="s">
        <v>13</v>
      </c>
      <c r="BH320" s="526" t="s">
        <v>13</v>
      </c>
      <c r="BI320" s="526" t="s">
        <v>13</v>
      </c>
      <c r="BJ320" s="526" t="s">
        <v>13</v>
      </c>
      <c r="BK320" s="526" t="s">
        <v>13</v>
      </c>
      <c r="BL320" s="526" t="s">
        <v>13</v>
      </c>
      <c r="BM320" s="526" t="s">
        <v>13</v>
      </c>
      <c r="BN320" s="585" t="s">
        <v>13</v>
      </c>
      <c r="BO320" s="585" t="s">
        <v>13</v>
      </c>
      <c r="BP320" s="526" t="s">
        <v>13</v>
      </c>
      <c r="BQ320" s="526" t="s">
        <v>13</v>
      </c>
      <c r="BR320" s="526" t="s">
        <v>13</v>
      </c>
      <c r="BS320" s="526" t="s">
        <v>13</v>
      </c>
      <c r="BT320" s="526" t="s">
        <v>13</v>
      </c>
      <c r="BU320" s="585" t="s">
        <v>13</v>
      </c>
      <c r="BV320" s="526" t="s">
        <v>13</v>
      </c>
      <c r="BW320" s="526" t="s">
        <v>13</v>
      </c>
      <c r="BX320" s="526" t="s">
        <v>13</v>
      </c>
      <c r="BY320" s="526" t="s">
        <v>13</v>
      </c>
      <c r="BZ320" s="526" t="s">
        <v>13</v>
      </c>
      <c r="CA320" s="526" t="s">
        <v>13</v>
      </c>
    </row>
    <row r="321" spans="3:79">
      <c r="C321" s="546" t="s">
        <v>13</v>
      </c>
      <c r="D321" s="546" t="s">
        <v>13</v>
      </c>
      <c r="E321" s="517" t="s">
        <v>13</v>
      </c>
      <c r="F321" s="607" t="s">
        <v>13</v>
      </c>
      <c r="G321" s="607" t="s">
        <v>13</v>
      </c>
      <c r="H321" s="607" t="s">
        <v>13</v>
      </c>
      <c r="I321" s="607" t="s">
        <v>13</v>
      </c>
      <c r="J321" s="607" t="s">
        <v>13</v>
      </c>
      <c r="K321" s="607" t="s">
        <v>13</v>
      </c>
      <c r="L321" s="607" t="s">
        <v>13</v>
      </c>
      <c r="M321" s="607" t="s">
        <v>13</v>
      </c>
      <c r="N321" s="607" t="s">
        <v>13</v>
      </c>
      <c r="O321" s="607" t="s">
        <v>13</v>
      </c>
      <c r="P321" s="607" t="s">
        <v>13</v>
      </c>
      <c r="Q321" s="608" t="s">
        <v>13</v>
      </c>
      <c r="R321" s="608" t="s">
        <v>13</v>
      </c>
      <c r="S321" s="608" t="s">
        <v>13</v>
      </c>
      <c r="T321" s="608" t="s">
        <v>13</v>
      </c>
      <c r="U321" s="608" t="s">
        <v>13</v>
      </c>
      <c r="V321" s="608" t="s">
        <v>13</v>
      </c>
      <c r="W321" s="608" t="s">
        <v>13</v>
      </c>
      <c r="X321" s="608" t="s">
        <v>13</v>
      </c>
      <c r="Y321" s="608" t="s">
        <v>13</v>
      </c>
      <c r="Z321" s="608" t="s">
        <v>13</v>
      </c>
      <c r="AA321" s="608" t="s">
        <v>13</v>
      </c>
      <c r="AB321" s="608" t="s">
        <v>13</v>
      </c>
      <c r="AC321" s="608" t="s">
        <v>13</v>
      </c>
      <c r="AD321" s="608" t="s">
        <v>13</v>
      </c>
      <c r="AE321" s="608" t="s">
        <v>13</v>
      </c>
      <c r="AF321" s="608" t="s">
        <v>13</v>
      </c>
      <c r="AG321" s="608" t="s">
        <v>13</v>
      </c>
      <c r="AH321" s="608" t="s">
        <v>13</v>
      </c>
      <c r="AI321" s="608" t="s">
        <v>13</v>
      </c>
      <c r="AJ321" s="608" t="s">
        <v>13</v>
      </c>
      <c r="AK321" s="608" t="s">
        <v>13</v>
      </c>
      <c r="AL321" s="609" t="s">
        <v>13</v>
      </c>
      <c r="AM321" s="609" t="s">
        <v>13</v>
      </c>
      <c r="AN321" s="609" t="s">
        <v>13</v>
      </c>
      <c r="AO321" s="609" t="s">
        <v>13</v>
      </c>
      <c r="AP321" s="609" t="s">
        <v>13</v>
      </c>
      <c r="AQ321" s="609" t="s">
        <v>13</v>
      </c>
      <c r="AR321" s="609" t="s">
        <v>13</v>
      </c>
      <c r="AS321" s="609" t="s">
        <v>13</v>
      </c>
      <c r="AT321" s="609" t="s">
        <v>13</v>
      </c>
      <c r="AU321" s="609" t="s">
        <v>13</v>
      </c>
      <c r="AV321" s="608" t="s">
        <v>13</v>
      </c>
      <c r="AW321" s="608" t="s">
        <v>13</v>
      </c>
      <c r="AX321" s="608" t="s">
        <v>13</v>
      </c>
      <c r="AY321" s="608" t="s">
        <v>13</v>
      </c>
      <c r="AZ321" s="610" t="s">
        <v>13</v>
      </c>
      <c r="BA321" s="526" t="s">
        <v>13</v>
      </c>
      <c r="BB321" s="526" t="s">
        <v>13</v>
      </c>
      <c r="BC321" s="526" t="s">
        <v>13</v>
      </c>
      <c r="BD321" s="526" t="s">
        <v>13</v>
      </c>
      <c r="BE321" s="526" t="s">
        <v>13</v>
      </c>
      <c r="BF321" s="526" t="s">
        <v>13</v>
      </c>
      <c r="BG321" s="526" t="s">
        <v>13</v>
      </c>
      <c r="BH321" s="526" t="s">
        <v>13</v>
      </c>
      <c r="BI321" s="526" t="s">
        <v>13</v>
      </c>
      <c r="BJ321" s="526" t="s">
        <v>13</v>
      </c>
      <c r="BK321" s="526" t="s">
        <v>13</v>
      </c>
      <c r="BL321" s="526" t="s">
        <v>13</v>
      </c>
      <c r="BM321" s="526" t="s">
        <v>13</v>
      </c>
      <c r="BN321" s="585" t="s">
        <v>13</v>
      </c>
      <c r="BO321" s="585" t="s">
        <v>13</v>
      </c>
      <c r="BP321" s="526" t="s">
        <v>13</v>
      </c>
      <c r="BQ321" s="526" t="s">
        <v>13</v>
      </c>
      <c r="BR321" s="526" t="s">
        <v>13</v>
      </c>
      <c r="BS321" s="526" t="s">
        <v>13</v>
      </c>
      <c r="BT321" s="526" t="s">
        <v>13</v>
      </c>
      <c r="BU321" s="585" t="s">
        <v>13</v>
      </c>
      <c r="BV321" s="526" t="s">
        <v>13</v>
      </c>
      <c r="BW321" s="526" t="s">
        <v>13</v>
      </c>
      <c r="BX321" s="526" t="s">
        <v>13</v>
      </c>
      <c r="BY321" s="526" t="s">
        <v>13</v>
      </c>
      <c r="BZ321" s="526" t="s">
        <v>13</v>
      </c>
      <c r="CA321" s="526" t="s">
        <v>13</v>
      </c>
    </row>
    <row r="322" spans="3:79">
      <c r="C322" s="546" t="s">
        <v>13</v>
      </c>
      <c r="D322" s="546" t="s">
        <v>13</v>
      </c>
      <c r="E322" s="517" t="s">
        <v>13</v>
      </c>
      <c r="F322" s="607" t="s">
        <v>13</v>
      </c>
      <c r="G322" s="607" t="s">
        <v>13</v>
      </c>
      <c r="H322" s="607" t="s">
        <v>13</v>
      </c>
      <c r="I322" s="607" t="s">
        <v>13</v>
      </c>
      <c r="J322" s="607" t="s">
        <v>13</v>
      </c>
      <c r="K322" s="607" t="s">
        <v>13</v>
      </c>
      <c r="L322" s="607" t="s">
        <v>13</v>
      </c>
      <c r="M322" s="607" t="s">
        <v>13</v>
      </c>
      <c r="N322" s="607" t="s">
        <v>13</v>
      </c>
      <c r="O322" s="607" t="s">
        <v>13</v>
      </c>
      <c r="P322" s="607" t="s">
        <v>13</v>
      </c>
      <c r="Q322" s="608" t="s">
        <v>13</v>
      </c>
      <c r="R322" s="608" t="s">
        <v>13</v>
      </c>
      <c r="S322" s="608" t="s">
        <v>13</v>
      </c>
      <c r="T322" s="608" t="s">
        <v>13</v>
      </c>
      <c r="U322" s="608" t="s">
        <v>13</v>
      </c>
      <c r="V322" s="608" t="s">
        <v>13</v>
      </c>
      <c r="W322" s="608" t="s">
        <v>13</v>
      </c>
      <c r="X322" s="608" t="s">
        <v>13</v>
      </c>
      <c r="Y322" s="608" t="s">
        <v>13</v>
      </c>
      <c r="Z322" s="608" t="s">
        <v>13</v>
      </c>
      <c r="AA322" s="608" t="s">
        <v>13</v>
      </c>
      <c r="AB322" s="608" t="s">
        <v>13</v>
      </c>
      <c r="AC322" s="608" t="s">
        <v>13</v>
      </c>
      <c r="AD322" s="608" t="s">
        <v>13</v>
      </c>
      <c r="AE322" s="608" t="s">
        <v>13</v>
      </c>
      <c r="AF322" s="608" t="s">
        <v>13</v>
      </c>
      <c r="AG322" s="608" t="s">
        <v>13</v>
      </c>
      <c r="AH322" s="608" t="s">
        <v>13</v>
      </c>
      <c r="AI322" s="608" t="s">
        <v>13</v>
      </c>
      <c r="AJ322" s="608" t="s">
        <v>13</v>
      </c>
      <c r="AK322" s="608" t="s">
        <v>13</v>
      </c>
      <c r="AL322" s="609" t="s">
        <v>13</v>
      </c>
      <c r="AM322" s="609" t="s">
        <v>13</v>
      </c>
      <c r="AN322" s="609" t="s">
        <v>13</v>
      </c>
      <c r="AO322" s="609" t="s">
        <v>13</v>
      </c>
      <c r="AP322" s="609" t="s">
        <v>13</v>
      </c>
      <c r="AQ322" s="609" t="s">
        <v>13</v>
      </c>
      <c r="AR322" s="609" t="s">
        <v>13</v>
      </c>
      <c r="AS322" s="609" t="s">
        <v>13</v>
      </c>
      <c r="AT322" s="609" t="s">
        <v>13</v>
      </c>
      <c r="AU322" s="609" t="s">
        <v>13</v>
      </c>
      <c r="AV322" s="608" t="s">
        <v>13</v>
      </c>
      <c r="AW322" s="608" t="s">
        <v>13</v>
      </c>
      <c r="AX322" s="608" t="s">
        <v>13</v>
      </c>
      <c r="AY322" s="608" t="s">
        <v>13</v>
      </c>
      <c r="AZ322" s="610" t="s">
        <v>13</v>
      </c>
      <c r="BA322" s="526" t="s">
        <v>13</v>
      </c>
      <c r="BB322" s="526" t="s">
        <v>13</v>
      </c>
      <c r="BC322" s="526" t="s">
        <v>13</v>
      </c>
      <c r="BD322" s="526" t="s">
        <v>13</v>
      </c>
      <c r="BE322" s="526" t="s">
        <v>13</v>
      </c>
      <c r="BF322" s="526" t="s">
        <v>13</v>
      </c>
      <c r="BG322" s="526" t="s">
        <v>13</v>
      </c>
      <c r="BH322" s="526" t="s">
        <v>13</v>
      </c>
      <c r="BI322" s="526" t="s">
        <v>13</v>
      </c>
      <c r="BJ322" s="526" t="s">
        <v>13</v>
      </c>
      <c r="BK322" s="526" t="s">
        <v>13</v>
      </c>
      <c r="BL322" s="526" t="s">
        <v>13</v>
      </c>
      <c r="BM322" s="526" t="s">
        <v>13</v>
      </c>
      <c r="BN322" s="585" t="s">
        <v>13</v>
      </c>
      <c r="BO322" s="585" t="s">
        <v>13</v>
      </c>
      <c r="BP322" s="526" t="s">
        <v>13</v>
      </c>
      <c r="BQ322" s="526" t="s">
        <v>13</v>
      </c>
      <c r="BR322" s="526" t="s">
        <v>13</v>
      </c>
      <c r="BS322" s="526" t="s">
        <v>13</v>
      </c>
      <c r="BT322" s="526" t="s">
        <v>13</v>
      </c>
      <c r="BU322" s="585" t="s">
        <v>13</v>
      </c>
      <c r="BV322" s="526" t="s">
        <v>13</v>
      </c>
      <c r="BW322" s="526" t="s">
        <v>13</v>
      </c>
      <c r="BX322" s="526" t="s">
        <v>13</v>
      </c>
      <c r="BY322" s="526" t="s">
        <v>13</v>
      </c>
      <c r="BZ322" s="526" t="s">
        <v>13</v>
      </c>
      <c r="CA322" s="526" t="s">
        <v>13</v>
      </c>
    </row>
    <row r="323" spans="3:79">
      <c r="C323" s="546" t="s">
        <v>13</v>
      </c>
      <c r="D323" s="546" t="s">
        <v>13</v>
      </c>
      <c r="E323" s="517" t="s">
        <v>13</v>
      </c>
      <c r="F323" s="607" t="s">
        <v>13</v>
      </c>
      <c r="G323" s="607" t="s">
        <v>13</v>
      </c>
      <c r="H323" s="607" t="s">
        <v>13</v>
      </c>
      <c r="I323" s="607" t="s">
        <v>13</v>
      </c>
      <c r="J323" s="607" t="s">
        <v>13</v>
      </c>
      <c r="K323" s="607" t="s">
        <v>13</v>
      </c>
      <c r="L323" s="607" t="s">
        <v>13</v>
      </c>
      <c r="M323" s="607" t="s">
        <v>13</v>
      </c>
      <c r="N323" s="607" t="s">
        <v>13</v>
      </c>
      <c r="O323" s="607" t="s">
        <v>13</v>
      </c>
      <c r="P323" s="607" t="s">
        <v>13</v>
      </c>
      <c r="Q323" s="608" t="s">
        <v>13</v>
      </c>
      <c r="R323" s="608" t="s">
        <v>13</v>
      </c>
      <c r="S323" s="608" t="s">
        <v>13</v>
      </c>
      <c r="T323" s="608" t="s">
        <v>13</v>
      </c>
      <c r="U323" s="608" t="s">
        <v>13</v>
      </c>
      <c r="V323" s="608" t="s">
        <v>13</v>
      </c>
      <c r="W323" s="608" t="s">
        <v>13</v>
      </c>
      <c r="X323" s="608" t="s">
        <v>13</v>
      </c>
      <c r="Y323" s="608" t="s">
        <v>13</v>
      </c>
      <c r="Z323" s="608" t="s">
        <v>13</v>
      </c>
      <c r="AA323" s="608" t="s">
        <v>13</v>
      </c>
      <c r="AB323" s="608" t="s">
        <v>13</v>
      </c>
      <c r="AC323" s="608" t="s">
        <v>13</v>
      </c>
      <c r="AD323" s="608" t="s">
        <v>13</v>
      </c>
      <c r="AE323" s="608" t="s">
        <v>13</v>
      </c>
      <c r="AF323" s="608" t="s">
        <v>13</v>
      </c>
      <c r="AG323" s="608" t="s">
        <v>13</v>
      </c>
      <c r="AH323" s="608" t="s">
        <v>13</v>
      </c>
      <c r="AI323" s="608" t="s">
        <v>13</v>
      </c>
      <c r="AJ323" s="608" t="s">
        <v>13</v>
      </c>
      <c r="AK323" s="608" t="s">
        <v>13</v>
      </c>
      <c r="AL323" s="609" t="s">
        <v>13</v>
      </c>
      <c r="AM323" s="609" t="s">
        <v>13</v>
      </c>
      <c r="AN323" s="609" t="s">
        <v>13</v>
      </c>
      <c r="AO323" s="609" t="s">
        <v>13</v>
      </c>
      <c r="AP323" s="609" t="s">
        <v>13</v>
      </c>
      <c r="AQ323" s="609" t="s">
        <v>13</v>
      </c>
      <c r="AR323" s="609" t="s">
        <v>13</v>
      </c>
      <c r="AS323" s="609" t="s">
        <v>13</v>
      </c>
      <c r="AT323" s="609" t="s">
        <v>13</v>
      </c>
      <c r="AU323" s="609" t="s">
        <v>13</v>
      </c>
      <c r="AV323" s="608" t="s">
        <v>13</v>
      </c>
      <c r="AW323" s="608" t="s">
        <v>13</v>
      </c>
      <c r="AX323" s="608" t="s">
        <v>13</v>
      </c>
      <c r="AY323" s="608" t="s">
        <v>13</v>
      </c>
      <c r="AZ323" s="610" t="s">
        <v>13</v>
      </c>
      <c r="BA323" s="526" t="s">
        <v>13</v>
      </c>
      <c r="BB323" s="526" t="s">
        <v>13</v>
      </c>
      <c r="BC323" s="526" t="s">
        <v>13</v>
      </c>
      <c r="BD323" s="526" t="s">
        <v>13</v>
      </c>
      <c r="BE323" s="526" t="s">
        <v>13</v>
      </c>
      <c r="BF323" s="526" t="s">
        <v>13</v>
      </c>
      <c r="BG323" s="526" t="s">
        <v>13</v>
      </c>
      <c r="BH323" s="526" t="s">
        <v>13</v>
      </c>
      <c r="BI323" s="526" t="s">
        <v>13</v>
      </c>
      <c r="BJ323" s="526" t="s">
        <v>13</v>
      </c>
      <c r="BK323" s="526" t="s">
        <v>13</v>
      </c>
      <c r="BL323" s="526" t="s">
        <v>13</v>
      </c>
      <c r="BM323" s="526" t="s">
        <v>13</v>
      </c>
      <c r="BN323" s="585" t="s">
        <v>13</v>
      </c>
      <c r="BO323" s="585" t="s">
        <v>13</v>
      </c>
      <c r="BP323" s="526" t="s">
        <v>13</v>
      </c>
      <c r="BQ323" s="526" t="s">
        <v>13</v>
      </c>
      <c r="BR323" s="526" t="s">
        <v>13</v>
      </c>
      <c r="BS323" s="526" t="s">
        <v>13</v>
      </c>
      <c r="BT323" s="526" t="s">
        <v>13</v>
      </c>
      <c r="BU323" s="585" t="s">
        <v>13</v>
      </c>
      <c r="BV323" s="526" t="s">
        <v>13</v>
      </c>
      <c r="BW323" s="526" t="s">
        <v>13</v>
      </c>
      <c r="BX323" s="526" t="s">
        <v>13</v>
      </c>
      <c r="BY323" s="526" t="s">
        <v>13</v>
      </c>
      <c r="BZ323" s="526" t="s">
        <v>13</v>
      </c>
      <c r="CA323" s="526" t="s">
        <v>13</v>
      </c>
    </row>
    <row r="324" spans="3:79">
      <c r="C324" s="546" t="s">
        <v>13</v>
      </c>
      <c r="D324" s="546" t="s">
        <v>13</v>
      </c>
      <c r="E324" s="517" t="s">
        <v>13</v>
      </c>
      <c r="F324" s="607" t="s">
        <v>13</v>
      </c>
      <c r="G324" s="607" t="s">
        <v>13</v>
      </c>
      <c r="H324" s="607" t="s">
        <v>13</v>
      </c>
      <c r="I324" s="607" t="s">
        <v>13</v>
      </c>
      <c r="J324" s="607" t="s">
        <v>13</v>
      </c>
      <c r="K324" s="607" t="s">
        <v>13</v>
      </c>
      <c r="L324" s="607" t="s">
        <v>13</v>
      </c>
      <c r="M324" s="607" t="s">
        <v>13</v>
      </c>
      <c r="N324" s="607" t="s">
        <v>13</v>
      </c>
      <c r="O324" s="607" t="s">
        <v>13</v>
      </c>
      <c r="P324" s="607" t="s">
        <v>13</v>
      </c>
      <c r="Q324" s="608" t="s">
        <v>13</v>
      </c>
      <c r="R324" s="608" t="s">
        <v>13</v>
      </c>
      <c r="S324" s="608" t="s">
        <v>13</v>
      </c>
      <c r="T324" s="608" t="s">
        <v>13</v>
      </c>
      <c r="U324" s="608" t="s">
        <v>13</v>
      </c>
      <c r="V324" s="608" t="s">
        <v>13</v>
      </c>
      <c r="W324" s="608" t="s">
        <v>13</v>
      </c>
      <c r="X324" s="608" t="s">
        <v>13</v>
      </c>
      <c r="Y324" s="608" t="s">
        <v>13</v>
      </c>
      <c r="Z324" s="608" t="s">
        <v>13</v>
      </c>
      <c r="AA324" s="608" t="s">
        <v>13</v>
      </c>
      <c r="AB324" s="608" t="s">
        <v>13</v>
      </c>
      <c r="AC324" s="608" t="s">
        <v>13</v>
      </c>
      <c r="AD324" s="608" t="s">
        <v>13</v>
      </c>
      <c r="AE324" s="608" t="s">
        <v>13</v>
      </c>
      <c r="AF324" s="608" t="s">
        <v>13</v>
      </c>
      <c r="AG324" s="608" t="s">
        <v>13</v>
      </c>
      <c r="AH324" s="608" t="s">
        <v>13</v>
      </c>
      <c r="AI324" s="608" t="s">
        <v>13</v>
      </c>
      <c r="AJ324" s="608" t="s">
        <v>13</v>
      </c>
      <c r="AK324" s="608" t="s">
        <v>13</v>
      </c>
      <c r="AL324" s="609" t="s">
        <v>13</v>
      </c>
      <c r="AM324" s="609" t="s">
        <v>13</v>
      </c>
      <c r="AN324" s="609" t="s">
        <v>13</v>
      </c>
      <c r="AO324" s="609" t="s">
        <v>13</v>
      </c>
      <c r="AP324" s="609" t="s">
        <v>13</v>
      </c>
      <c r="AQ324" s="609" t="s">
        <v>13</v>
      </c>
      <c r="AR324" s="609" t="s">
        <v>13</v>
      </c>
      <c r="AS324" s="609" t="s">
        <v>13</v>
      </c>
      <c r="AT324" s="609" t="s">
        <v>13</v>
      </c>
      <c r="AU324" s="609" t="s">
        <v>13</v>
      </c>
      <c r="AV324" s="608" t="s">
        <v>13</v>
      </c>
      <c r="AW324" s="608" t="s">
        <v>13</v>
      </c>
      <c r="AX324" s="608" t="s">
        <v>13</v>
      </c>
      <c r="AY324" s="608" t="s">
        <v>13</v>
      </c>
      <c r="AZ324" s="610" t="s">
        <v>13</v>
      </c>
      <c r="BA324" s="526" t="s">
        <v>13</v>
      </c>
      <c r="BB324" s="526" t="s">
        <v>13</v>
      </c>
      <c r="BC324" s="526" t="s">
        <v>13</v>
      </c>
      <c r="BD324" s="526" t="s">
        <v>13</v>
      </c>
      <c r="BE324" s="526" t="s">
        <v>13</v>
      </c>
      <c r="BF324" s="526" t="s">
        <v>13</v>
      </c>
      <c r="BG324" s="526" t="s">
        <v>13</v>
      </c>
      <c r="BH324" s="526" t="s">
        <v>13</v>
      </c>
      <c r="BI324" s="526" t="s">
        <v>13</v>
      </c>
      <c r="BJ324" s="526" t="s">
        <v>13</v>
      </c>
      <c r="BK324" s="526" t="s">
        <v>13</v>
      </c>
      <c r="BL324" s="526" t="s">
        <v>13</v>
      </c>
      <c r="BM324" s="526" t="s">
        <v>13</v>
      </c>
      <c r="BN324" s="585" t="s">
        <v>13</v>
      </c>
      <c r="BO324" s="585" t="s">
        <v>13</v>
      </c>
      <c r="BP324" s="526" t="s">
        <v>13</v>
      </c>
      <c r="BQ324" s="526" t="s">
        <v>13</v>
      </c>
      <c r="BR324" s="526" t="s">
        <v>13</v>
      </c>
      <c r="BS324" s="526" t="s">
        <v>13</v>
      </c>
      <c r="BT324" s="526" t="s">
        <v>13</v>
      </c>
      <c r="BU324" s="585" t="s">
        <v>13</v>
      </c>
      <c r="BV324" s="526" t="s">
        <v>13</v>
      </c>
      <c r="BW324" s="526" t="s">
        <v>13</v>
      </c>
      <c r="BX324" s="526" t="s">
        <v>13</v>
      </c>
      <c r="BY324" s="526" t="s">
        <v>13</v>
      </c>
      <c r="BZ324" s="526" t="s">
        <v>13</v>
      </c>
      <c r="CA324" s="526" t="s">
        <v>13</v>
      </c>
    </row>
    <row r="325" spans="3:79">
      <c r="C325" s="546" t="s">
        <v>13</v>
      </c>
      <c r="D325" s="546" t="s">
        <v>13</v>
      </c>
      <c r="E325" s="517" t="s">
        <v>13</v>
      </c>
      <c r="F325" s="607" t="s">
        <v>13</v>
      </c>
      <c r="G325" s="607" t="s">
        <v>13</v>
      </c>
      <c r="H325" s="607" t="s">
        <v>13</v>
      </c>
      <c r="I325" s="607" t="s">
        <v>13</v>
      </c>
      <c r="J325" s="607" t="s">
        <v>13</v>
      </c>
      <c r="K325" s="607" t="s">
        <v>13</v>
      </c>
      <c r="L325" s="607" t="s">
        <v>13</v>
      </c>
      <c r="M325" s="607" t="s">
        <v>13</v>
      </c>
      <c r="N325" s="607" t="s">
        <v>13</v>
      </c>
      <c r="O325" s="607" t="s">
        <v>13</v>
      </c>
      <c r="P325" s="607" t="s">
        <v>13</v>
      </c>
      <c r="Q325" s="608" t="s">
        <v>13</v>
      </c>
      <c r="R325" s="608" t="s">
        <v>13</v>
      </c>
      <c r="S325" s="608" t="s">
        <v>13</v>
      </c>
      <c r="T325" s="608" t="s">
        <v>13</v>
      </c>
      <c r="U325" s="608" t="s">
        <v>13</v>
      </c>
      <c r="V325" s="608" t="s">
        <v>13</v>
      </c>
      <c r="W325" s="608" t="s">
        <v>13</v>
      </c>
      <c r="X325" s="608" t="s">
        <v>13</v>
      </c>
      <c r="Y325" s="608" t="s">
        <v>13</v>
      </c>
      <c r="Z325" s="608" t="s">
        <v>13</v>
      </c>
      <c r="AA325" s="608" t="s">
        <v>13</v>
      </c>
      <c r="AB325" s="608" t="s">
        <v>13</v>
      </c>
      <c r="AC325" s="608" t="s">
        <v>13</v>
      </c>
      <c r="AD325" s="608" t="s">
        <v>13</v>
      </c>
      <c r="AE325" s="608" t="s">
        <v>13</v>
      </c>
      <c r="AF325" s="608" t="s">
        <v>13</v>
      </c>
      <c r="AG325" s="608" t="s">
        <v>13</v>
      </c>
      <c r="AH325" s="608" t="s">
        <v>13</v>
      </c>
      <c r="AI325" s="608" t="s">
        <v>13</v>
      </c>
      <c r="AJ325" s="608" t="s">
        <v>13</v>
      </c>
      <c r="AK325" s="608" t="s">
        <v>13</v>
      </c>
      <c r="AL325" s="609" t="s">
        <v>13</v>
      </c>
      <c r="AM325" s="609" t="s">
        <v>13</v>
      </c>
      <c r="AN325" s="609" t="s">
        <v>13</v>
      </c>
      <c r="AO325" s="609" t="s">
        <v>13</v>
      </c>
      <c r="AP325" s="609" t="s">
        <v>13</v>
      </c>
      <c r="AQ325" s="609" t="s">
        <v>13</v>
      </c>
      <c r="AR325" s="609" t="s">
        <v>13</v>
      </c>
      <c r="AS325" s="609" t="s">
        <v>13</v>
      </c>
      <c r="AT325" s="609" t="s">
        <v>13</v>
      </c>
      <c r="AU325" s="609" t="s">
        <v>13</v>
      </c>
      <c r="AV325" s="608" t="s">
        <v>13</v>
      </c>
      <c r="AW325" s="608" t="s">
        <v>13</v>
      </c>
      <c r="AX325" s="608" t="s">
        <v>13</v>
      </c>
      <c r="AY325" s="608" t="s">
        <v>13</v>
      </c>
      <c r="AZ325" s="610" t="s">
        <v>13</v>
      </c>
      <c r="BA325" s="526" t="s">
        <v>13</v>
      </c>
      <c r="BB325" s="526" t="s">
        <v>13</v>
      </c>
      <c r="BC325" s="526" t="s">
        <v>13</v>
      </c>
      <c r="BD325" s="526" t="s">
        <v>13</v>
      </c>
      <c r="BE325" s="526" t="s">
        <v>13</v>
      </c>
      <c r="BF325" s="526" t="s">
        <v>13</v>
      </c>
      <c r="BG325" s="526" t="s">
        <v>13</v>
      </c>
      <c r="BH325" s="526" t="s">
        <v>13</v>
      </c>
      <c r="BI325" s="526" t="s">
        <v>13</v>
      </c>
      <c r="BJ325" s="526" t="s">
        <v>13</v>
      </c>
      <c r="BK325" s="526" t="s">
        <v>13</v>
      </c>
      <c r="BL325" s="526" t="s">
        <v>13</v>
      </c>
      <c r="BM325" s="526" t="s">
        <v>13</v>
      </c>
      <c r="BN325" s="585" t="s">
        <v>13</v>
      </c>
      <c r="BO325" s="585" t="s">
        <v>13</v>
      </c>
      <c r="BP325" s="526" t="s">
        <v>13</v>
      </c>
      <c r="BQ325" s="526" t="s">
        <v>13</v>
      </c>
      <c r="BR325" s="526" t="s">
        <v>13</v>
      </c>
      <c r="BS325" s="526" t="s">
        <v>13</v>
      </c>
      <c r="BT325" s="526" t="s">
        <v>13</v>
      </c>
      <c r="BU325" s="585" t="s">
        <v>13</v>
      </c>
      <c r="BV325" s="526" t="s">
        <v>13</v>
      </c>
      <c r="BW325" s="526" t="s">
        <v>13</v>
      </c>
      <c r="BX325" s="526" t="s">
        <v>13</v>
      </c>
      <c r="BY325" s="526" t="s">
        <v>13</v>
      </c>
      <c r="BZ325" s="526" t="s">
        <v>13</v>
      </c>
      <c r="CA325" s="526" t="s">
        <v>13</v>
      </c>
    </row>
    <row r="326" spans="3:79">
      <c r="C326" s="546" t="s">
        <v>13</v>
      </c>
      <c r="D326" s="546" t="s">
        <v>13</v>
      </c>
      <c r="E326" s="517" t="s">
        <v>13</v>
      </c>
      <c r="F326" s="607" t="s">
        <v>13</v>
      </c>
      <c r="G326" s="607" t="s">
        <v>13</v>
      </c>
      <c r="H326" s="607" t="s">
        <v>13</v>
      </c>
      <c r="I326" s="607" t="s">
        <v>13</v>
      </c>
      <c r="J326" s="607" t="s">
        <v>13</v>
      </c>
      <c r="K326" s="607" t="s">
        <v>13</v>
      </c>
      <c r="L326" s="607" t="s">
        <v>13</v>
      </c>
      <c r="M326" s="607" t="s">
        <v>13</v>
      </c>
      <c r="N326" s="607" t="s">
        <v>13</v>
      </c>
      <c r="O326" s="607" t="s">
        <v>13</v>
      </c>
      <c r="P326" s="607" t="s">
        <v>13</v>
      </c>
      <c r="Q326" s="608" t="s">
        <v>13</v>
      </c>
      <c r="R326" s="608" t="s">
        <v>13</v>
      </c>
      <c r="S326" s="608" t="s">
        <v>13</v>
      </c>
      <c r="T326" s="608" t="s">
        <v>13</v>
      </c>
      <c r="U326" s="608" t="s">
        <v>13</v>
      </c>
      <c r="V326" s="608" t="s">
        <v>13</v>
      </c>
      <c r="W326" s="608" t="s">
        <v>13</v>
      </c>
      <c r="X326" s="608" t="s">
        <v>13</v>
      </c>
      <c r="Y326" s="608" t="s">
        <v>13</v>
      </c>
      <c r="Z326" s="608" t="s">
        <v>13</v>
      </c>
      <c r="AA326" s="608" t="s">
        <v>13</v>
      </c>
      <c r="AB326" s="608" t="s">
        <v>13</v>
      </c>
      <c r="AC326" s="608" t="s">
        <v>13</v>
      </c>
      <c r="AD326" s="608" t="s">
        <v>13</v>
      </c>
      <c r="AE326" s="608" t="s">
        <v>13</v>
      </c>
      <c r="AF326" s="608" t="s">
        <v>13</v>
      </c>
      <c r="AG326" s="608" t="s">
        <v>13</v>
      </c>
      <c r="AH326" s="608" t="s">
        <v>13</v>
      </c>
      <c r="AI326" s="608" t="s">
        <v>13</v>
      </c>
      <c r="AJ326" s="608" t="s">
        <v>13</v>
      </c>
      <c r="AK326" s="608" t="s">
        <v>13</v>
      </c>
      <c r="AL326" s="609" t="s">
        <v>13</v>
      </c>
      <c r="AM326" s="609" t="s">
        <v>13</v>
      </c>
      <c r="AN326" s="609" t="s">
        <v>13</v>
      </c>
      <c r="AO326" s="609" t="s">
        <v>13</v>
      </c>
      <c r="AP326" s="609" t="s">
        <v>13</v>
      </c>
      <c r="AQ326" s="609" t="s">
        <v>13</v>
      </c>
      <c r="AR326" s="609" t="s">
        <v>13</v>
      </c>
      <c r="AS326" s="609" t="s">
        <v>13</v>
      </c>
      <c r="AT326" s="609" t="s">
        <v>13</v>
      </c>
      <c r="AU326" s="609" t="s">
        <v>13</v>
      </c>
      <c r="AV326" s="608" t="s">
        <v>13</v>
      </c>
      <c r="AW326" s="608" t="s">
        <v>13</v>
      </c>
      <c r="AX326" s="608" t="s">
        <v>13</v>
      </c>
      <c r="AY326" s="608" t="s">
        <v>13</v>
      </c>
      <c r="AZ326" s="610" t="s">
        <v>13</v>
      </c>
      <c r="BA326" s="526" t="s">
        <v>13</v>
      </c>
      <c r="BB326" s="526" t="s">
        <v>13</v>
      </c>
      <c r="BC326" s="526" t="s">
        <v>13</v>
      </c>
      <c r="BD326" s="526" t="s">
        <v>13</v>
      </c>
      <c r="BE326" s="526" t="s">
        <v>13</v>
      </c>
      <c r="BF326" s="526" t="s">
        <v>13</v>
      </c>
      <c r="BG326" s="526" t="s">
        <v>13</v>
      </c>
      <c r="BH326" s="526" t="s">
        <v>13</v>
      </c>
      <c r="BI326" s="526" t="s">
        <v>13</v>
      </c>
      <c r="BJ326" s="526" t="s">
        <v>13</v>
      </c>
      <c r="BK326" s="526" t="s">
        <v>13</v>
      </c>
      <c r="BL326" s="526" t="s">
        <v>13</v>
      </c>
      <c r="BM326" s="526" t="s">
        <v>13</v>
      </c>
      <c r="BN326" s="585" t="s">
        <v>13</v>
      </c>
      <c r="BO326" s="585" t="s">
        <v>13</v>
      </c>
      <c r="BP326" s="526" t="s">
        <v>13</v>
      </c>
      <c r="BQ326" s="526" t="s">
        <v>13</v>
      </c>
      <c r="BR326" s="526" t="s">
        <v>13</v>
      </c>
      <c r="BS326" s="526" t="s">
        <v>13</v>
      </c>
      <c r="BT326" s="526" t="s">
        <v>13</v>
      </c>
      <c r="BU326" s="585" t="s">
        <v>13</v>
      </c>
      <c r="BV326" s="526" t="s">
        <v>13</v>
      </c>
      <c r="BW326" s="526" t="s">
        <v>13</v>
      </c>
      <c r="BX326" s="526" t="s">
        <v>13</v>
      </c>
      <c r="BY326" s="526" t="s">
        <v>13</v>
      </c>
      <c r="BZ326" s="526" t="s">
        <v>13</v>
      </c>
      <c r="CA326" s="526" t="s">
        <v>13</v>
      </c>
    </row>
    <row r="327" spans="3:79">
      <c r="C327" s="546" t="s">
        <v>13</v>
      </c>
      <c r="D327" s="546" t="s">
        <v>13</v>
      </c>
      <c r="E327" s="517" t="s">
        <v>13</v>
      </c>
      <c r="F327" s="607" t="s">
        <v>13</v>
      </c>
      <c r="G327" s="607" t="s">
        <v>13</v>
      </c>
      <c r="H327" s="607" t="s">
        <v>13</v>
      </c>
      <c r="I327" s="607" t="s">
        <v>13</v>
      </c>
      <c r="J327" s="607" t="s">
        <v>13</v>
      </c>
      <c r="K327" s="607" t="s">
        <v>13</v>
      </c>
      <c r="L327" s="607" t="s">
        <v>13</v>
      </c>
      <c r="M327" s="607" t="s">
        <v>13</v>
      </c>
      <c r="N327" s="607" t="s">
        <v>13</v>
      </c>
      <c r="O327" s="607" t="s">
        <v>13</v>
      </c>
      <c r="P327" s="607" t="s">
        <v>13</v>
      </c>
      <c r="Q327" s="608" t="s">
        <v>13</v>
      </c>
      <c r="R327" s="608" t="s">
        <v>13</v>
      </c>
      <c r="S327" s="608" t="s">
        <v>13</v>
      </c>
      <c r="T327" s="608" t="s">
        <v>13</v>
      </c>
      <c r="U327" s="608" t="s">
        <v>13</v>
      </c>
      <c r="V327" s="608" t="s">
        <v>13</v>
      </c>
      <c r="W327" s="608" t="s">
        <v>13</v>
      </c>
      <c r="X327" s="608" t="s">
        <v>13</v>
      </c>
      <c r="Y327" s="608" t="s">
        <v>13</v>
      </c>
      <c r="Z327" s="608" t="s">
        <v>13</v>
      </c>
      <c r="AA327" s="608" t="s">
        <v>13</v>
      </c>
      <c r="AB327" s="608" t="s">
        <v>13</v>
      </c>
      <c r="AC327" s="608" t="s">
        <v>13</v>
      </c>
      <c r="AD327" s="608" t="s">
        <v>13</v>
      </c>
      <c r="AE327" s="608" t="s">
        <v>13</v>
      </c>
      <c r="AF327" s="608" t="s">
        <v>13</v>
      </c>
      <c r="AG327" s="608" t="s">
        <v>13</v>
      </c>
      <c r="AH327" s="608" t="s">
        <v>13</v>
      </c>
      <c r="AI327" s="608" t="s">
        <v>13</v>
      </c>
      <c r="AJ327" s="608" t="s">
        <v>13</v>
      </c>
      <c r="AK327" s="608" t="s">
        <v>13</v>
      </c>
      <c r="AL327" s="609" t="s">
        <v>13</v>
      </c>
      <c r="AM327" s="609" t="s">
        <v>13</v>
      </c>
      <c r="AN327" s="609" t="s">
        <v>13</v>
      </c>
      <c r="AO327" s="609" t="s">
        <v>13</v>
      </c>
      <c r="AP327" s="609" t="s">
        <v>13</v>
      </c>
      <c r="AQ327" s="609" t="s">
        <v>13</v>
      </c>
      <c r="AR327" s="609" t="s">
        <v>13</v>
      </c>
      <c r="AS327" s="609" t="s">
        <v>13</v>
      </c>
      <c r="AT327" s="609" t="s">
        <v>13</v>
      </c>
      <c r="AU327" s="609" t="s">
        <v>13</v>
      </c>
      <c r="AV327" s="608" t="s">
        <v>13</v>
      </c>
      <c r="AW327" s="608" t="s">
        <v>13</v>
      </c>
      <c r="AX327" s="608" t="s">
        <v>13</v>
      </c>
      <c r="AY327" s="608" t="s">
        <v>13</v>
      </c>
      <c r="AZ327" s="610" t="s">
        <v>13</v>
      </c>
      <c r="BA327" s="526" t="s">
        <v>13</v>
      </c>
      <c r="BB327" s="526" t="s">
        <v>13</v>
      </c>
      <c r="BC327" s="526" t="s">
        <v>13</v>
      </c>
      <c r="BD327" s="526" t="s">
        <v>13</v>
      </c>
      <c r="BE327" s="526" t="s">
        <v>13</v>
      </c>
      <c r="BF327" s="526" t="s">
        <v>13</v>
      </c>
      <c r="BG327" s="526" t="s">
        <v>13</v>
      </c>
      <c r="BH327" s="526" t="s">
        <v>13</v>
      </c>
      <c r="BI327" s="526" t="s">
        <v>13</v>
      </c>
      <c r="BJ327" s="526" t="s">
        <v>13</v>
      </c>
      <c r="BK327" s="526" t="s">
        <v>13</v>
      </c>
      <c r="BL327" s="526" t="s">
        <v>13</v>
      </c>
      <c r="BM327" s="526" t="s">
        <v>13</v>
      </c>
      <c r="BN327" s="585" t="s">
        <v>13</v>
      </c>
      <c r="BO327" s="585" t="s">
        <v>13</v>
      </c>
      <c r="BP327" s="526" t="s">
        <v>13</v>
      </c>
      <c r="BQ327" s="526" t="s">
        <v>13</v>
      </c>
      <c r="BR327" s="526" t="s">
        <v>13</v>
      </c>
      <c r="BS327" s="526" t="s">
        <v>13</v>
      </c>
      <c r="BT327" s="526" t="s">
        <v>13</v>
      </c>
      <c r="BU327" s="585" t="s">
        <v>13</v>
      </c>
      <c r="BV327" s="526" t="s">
        <v>13</v>
      </c>
      <c r="BW327" s="526" t="s">
        <v>13</v>
      </c>
      <c r="BX327" s="526" t="s">
        <v>13</v>
      </c>
      <c r="BY327" s="526" t="s">
        <v>13</v>
      </c>
      <c r="BZ327" s="526" t="s">
        <v>13</v>
      </c>
      <c r="CA327" s="526" t="s">
        <v>13</v>
      </c>
    </row>
    <row r="328" spans="3:79">
      <c r="C328" s="546" t="s">
        <v>13</v>
      </c>
      <c r="D328" s="546" t="s">
        <v>13</v>
      </c>
      <c r="E328" s="517" t="s">
        <v>13</v>
      </c>
      <c r="F328" s="607" t="s">
        <v>13</v>
      </c>
      <c r="G328" s="607" t="s">
        <v>13</v>
      </c>
      <c r="H328" s="607" t="s">
        <v>13</v>
      </c>
      <c r="I328" s="607" t="s">
        <v>13</v>
      </c>
      <c r="J328" s="607" t="s">
        <v>13</v>
      </c>
      <c r="K328" s="607" t="s">
        <v>13</v>
      </c>
      <c r="L328" s="607" t="s">
        <v>13</v>
      </c>
      <c r="M328" s="607" t="s">
        <v>13</v>
      </c>
      <c r="N328" s="607" t="s">
        <v>13</v>
      </c>
      <c r="O328" s="607" t="s">
        <v>13</v>
      </c>
      <c r="P328" s="607" t="s">
        <v>13</v>
      </c>
      <c r="Q328" s="608" t="s">
        <v>13</v>
      </c>
      <c r="R328" s="608" t="s">
        <v>13</v>
      </c>
      <c r="S328" s="608" t="s">
        <v>13</v>
      </c>
      <c r="T328" s="608" t="s">
        <v>13</v>
      </c>
      <c r="U328" s="608" t="s">
        <v>13</v>
      </c>
      <c r="V328" s="608" t="s">
        <v>13</v>
      </c>
      <c r="W328" s="608" t="s">
        <v>13</v>
      </c>
      <c r="X328" s="608" t="s">
        <v>13</v>
      </c>
      <c r="Y328" s="608" t="s">
        <v>13</v>
      </c>
      <c r="Z328" s="608" t="s">
        <v>13</v>
      </c>
      <c r="AA328" s="608" t="s">
        <v>13</v>
      </c>
      <c r="AB328" s="608" t="s">
        <v>13</v>
      </c>
      <c r="AC328" s="608" t="s">
        <v>13</v>
      </c>
      <c r="AD328" s="608" t="s">
        <v>13</v>
      </c>
      <c r="AE328" s="608" t="s">
        <v>13</v>
      </c>
      <c r="AF328" s="608" t="s">
        <v>13</v>
      </c>
      <c r="AG328" s="608" t="s">
        <v>13</v>
      </c>
      <c r="AH328" s="608" t="s">
        <v>13</v>
      </c>
      <c r="AI328" s="608" t="s">
        <v>13</v>
      </c>
      <c r="AJ328" s="608" t="s">
        <v>13</v>
      </c>
      <c r="AK328" s="608" t="s">
        <v>13</v>
      </c>
      <c r="AL328" s="609" t="s">
        <v>13</v>
      </c>
      <c r="AM328" s="609" t="s">
        <v>13</v>
      </c>
      <c r="AN328" s="609" t="s">
        <v>13</v>
      </c>
      <c r="AO328" s="609" t="s">
        <v>13</v>
      </c>
      <c r="AP328" s="609" t="s">
        <v>13</v>
      </c>
      <c r="AQ328" s="609" t="s">
        <v>13</v>
      </c>
      <c r="AR328" s="609" t="s">
        <v>13</v>
      </c>
      <c r="AS328" s="609" t="s">
        <v>13</v>
      </c>
      <c r="AT328" s="609" t="s">
        <v>13</v>
      </c>
      <c r="AU328" s="609" t="s">
        <v>13</v>
      </c>
      <c r="AV328" s="608" t="s">
        <v>13</v>
      </c>
      <c r="AW328" s="608" t="s">
        <v>13</v>
      </c>
      <c r="AX328" s="608" t="s">
        <v>13</v>
      </c>
      <c r="AY328" s="608" t="s">
        <v>13</v>
      </c>
      <c r="AZ328" s="610" t="s">
        <v>13</v>
      </c>
      <c r="BA328" s="526" t="s">
        <v>13</v>
      </c>
      <c r="BB328" s="526" t="s">
        <v>13</v>
      </c>
      <c r="BC328" s="526" t="s">
        <v>13</v>
      </c>
      <c r="BD328" s="526" t="s">
        <v>13</v>
      </c>
      <c r="BE328" s="526" t="s">
        <v>13</v>
      </c>
      <c r="BF328" s="526" t="s">
        <v>13</v>
      </c>
      <c r="BG328" s="526" t="s">
        <v>13</v>
      </c>
      <c r="BH328" s="526" t="s">
        <v>13</v>
      </c>
      <c r="BI328" s="526" t="s">
        <v>13</v>
      </c>
      <c r="BJ328" s="526" t="s">
        <v>13</v>
      </c>
      <c r="BK328" s="526" t="s">
        <v>13</v>
      </c>
      <c r="BL328" s="526" t="s">
        <v>13</v>
      </c>
      <c r="BM328" s="526" t="s">
        <v>13</v>
      </c>
      <c r="BN328" s="585" t="s">
        <v>13</v>
      </c>
      <c r="BO328" s="585" t="s">
        <v>13</v>
      </c>
      <c r="BP328" s="526" t="s">
        <v>13</v>
      </c>
      <c r="BQ328" s="526" t="s">
        <v>13</v>
      </c>
      <c r="BR328" s="526" t="s">
        <v>13</v>
      </c>
      <c r="BS328" s="526" t="s">
        <v>13</v>
      </c>
      <c r="BT328" s="526" t="s">
        <v>13</v>
      </c>
      <c r="BU328" s="585" t="s">
        <v>13</v>
      </c>
      <c r="BV328" s="526" t="s">
        <v>13</v>
      </c>
      <c r="BW328" s="526" t="s">
        <v>13</v>
      </c>
      <c r="BX328" s="526" t="s">
        <v>13</v>
      </c>
      <c r="BY328" s="526" t="s">
        <v>13</v>
      </c>
      <c r="BZ328" s="526" t="s">
        <v>13</v>
      </c>
      <c r="CA328" s="526" t="s">
        <v>13</v>
      </c>
    </row>
    <row r="329" spans="3:79">
      <c r="C329" s="546" t="s">
        <v>13</v>
      </c>
      <c r="D329" s="546" t="s">
        <v>13</v>
      </c>
      <c r="E329" s="517" t="s">
        <v>13</v>
      </c>
      <c r="F329" s="607" t="s">
        <v>13</v>
      </c>
      <c r="G329" s="607" t="s">
        <v>13</v>
      </c>
      <c r="H329" s="607" t="s">
        <v>13</v>
      </c>
      <c r="I329" s="607" t="s">
        <v>13</v>
      </c>
      <c r="J329" s="607" t="s">
        <v>13</v>
      </c>
      <c r="K329" s="607" t="s">
        <v>13</v>
      </c>
      <c r="L329" s="607" t="s">
        <v>13</v>
      </c>
      <c r="M329" s="607" t="s">
        <v>13</v>
      </c>
      <c r="N329" s="607" t="s">
        <v>13</v>
      </c>
      <c r="O329" s="607" t="s">
        <v>13</v>
      </c>
      <c r="P329" s="607" t="s">
        <v>13</v>
      </c>
      <c r="Q329" s="608" t="s">
        <v>13</v>
      </c>
      <c r="R329" s="608" t="s">
        <v>13</v>
      </c>
      <c r="S329" s="608" t="s">
        <v>13</v>
      </c>
      <c r="T329" s="608" t="s">
        <v>13</v>
      </c>
      <c r="U329" s="608" t="s">
        <v>13</v>
      </c>
      <c r="V329" s="608" t="s">
        <v>13</v>
      </c>
      <c r="W329" s="608" t="s">
        <v>13</v>
      </c>
      <c r="X329" s="608" t="s">
        <v>13</v>
      </c>
      <c r="Y329" s="608" t="s">
        <v>13</v>
      </c>
      <c r="Z329" s="608" t="s">
        <v>13</v>
      </c>
      <c r="AA329" s="608" t="s">
        <v>13</v>
      </c>
      <c r="AB329" s="608" t="s">
        <v>13</v>
      </c>
      <c r="AC329" s="608" t="s">
        <v>13</v>
      </c>
      <c r="AD329" s="608" t="s">
        <v>13</v>
      </c>
      <c r="AE329" s="608" t="s">
        <v>13</v>
      </c>
      <c r="AF329" s="608" t="s">
        <v>13</v>
      </c>
      <c r="AG329" s="608" t="s">
        <v>13</v>
      </c>
      <c r="AH329" s="608" t="s">
        <v>13</v>
      </c>
      <c r="AI329" s="608" t="s">
        <v>13</v>
      </c>
      <c r="AJ329" s="608" t="s">
        <v>13</v>
      </c>
      <c r="AK329" s="608" t="s">
        <v>13</v>
      </c>
      <c r="AL329" s="609" t="s">
        <v>13</v>
      </c>
      <c r="AM329" s="609" t="s">
        <v>13</v>
      </c>
      <c r="AN329" s="609" t="s">
        <v>13</v>
      </c>
      <c r="AO329" s="609" t="s">
        <v>13</v>
      </c>
      <c r="AP329" s="609" t="s">
        <v>13</v>
      </c>
      <c r="AQ329" s="609" t="s">
        <v>13</v>
      </c>
      <c r="AR329" s="609" t="s">
        <v>13</v>
      </c>
      <c r="AS329" s="609" t="s">
        <v>13</v>
      </c>
      <c r="AT329" s="609" t="s">
        <v>13</v>
      </c>
      <c r="AU329" s="609" t="s">
        <v>13</v>
      </c>
      <c r="AV329" s="608" t="s">
        <v>13</v>
      </c>
      <c r="AW329" s="608" t="s">
        <v>13</v>
      </c>
      <c r="AX329" s="608" t="s">
        <v>13</v>
      </c>
      <c r="AY329" s="608" t="s">
        <v>13</v>
      </c>
      <c r="AZ329" s="610" t="s">
        <v>13</v>
      </c>
      <c r="BA329" s="526" t="s">
        <v>13</v>
      </c>
      <c r="BB329" s="526" t="s">
        <v>13</v>
      </c>
      <c r="BC329" s="526" t="s">
        <v>13</v>
      </c>
      <c r="BD329" s="526" t="s">
        <v>13</v>
      </c>
      <c r="BE329" s="526" t="s">
        <v>13</v>
      </c>
      <c r="BF329" s="526" t="s">
        <v>13</v>
      </c>
      <c r="BG329" s="526" t="s">
        <v>13</v>
      </c>
      <c r="BH329" s="526" t="s">
        <v>13</v>
      </c>
      <c r="BI329" s="526" t="s">
        <v>13</v>
      </c>
      <c r="BJ329" s="526" t="s">
        <v>13</v>
      </c>
      <c r="BK329" s="526" t="s">
        <v>13</v>
      </c>
      <c r="BL329" s="526" t="s">
        <v>13</v>
      </c>
      <c r="BM329" s="526" t="s">
        <v>13</v>
      </c>
      <c r="BN329" s="585" t="s">
        <v>13</v>
      </c>
      <c r="BO329" s="585" t="s">
        <v>13</v>
      </c>
      <c r="BP329" s="526" t="s">
        <v>13</v>
      </c>
      <c r="BQ329" s="526" t="s">
        <v>13</v>
      </c>
      <c r="BR329" s="526" t="s">
        <v>13</v>
      </c>
      <c r="BS329" s="526" t="s">
        <v>13</v>
      </c>
      <c r="BT329" s="526" t="s">
        <v>13</v>
      </c>
      <c r="BU329" s="585" t="s">
        <v>13</v>
      </c>
      <c r="BV329" s="526" t="s">
        <v>13</v>
      </c>
      <c r="BW329" s="526" t="s">
        <v>13</v>
      </c>
      <c r="BX329" s="526" t="s">
        <v>13</v>
      </c>
      <c r="BY329" s="526" t="s">
        <v>13</v>
      </c>
      <c r="BZ329" s="526" t="s">
        <v>13</v>
      </c>
      <c r="CA329" s="526" t="s">
        <v>13</v>
      </c>
    </row>
    <row r="330" spans="3:79">
      <c r="C330" s="546" t="s">
        <v>13</v>
      </c>
      <c r="D330" s="546" t="s">
        <v>13</v>
      </c>
      <c r="E330" s="517" t="s">
        <v>13</v>
      </c>
      <c r="F330" s="607" t="s">
        <v>13</v>
      </c>
      <c r="G330" s="607" t="s">
        <v>13</v>
      </c>
      <c r="H330" s="607" t="s">
        <v>13</v>
      </c>
      <c r="I330" s="607" t="s">
        <v>13</v>
      </c>
      <c r="J330" s="607" t="s">
        <v>13</v>
      </c>
      <c r="K330" s="607" t="s">
        <v>13</v>
      </c>
      <c r="L330" s="607" t="s">
        <v>13</v>
      </c>
      <c r="M330" s="607" t="s">
        <v>13</v>
      </c>
      <c r="N330" s="607" t="s">
        <v>13</v>
      </c>
      <c r="O330" s="607" t="s">
        <v>13</v>
      </c>
      <c r="P330" s="607" t="s">
        <v>13</v>
      </c>
      <c r="Q330" s="608" t="s">
        <v>13</v>
      </c>
      <c r="R330" s="608" t="s">
        <v>13</v>
      </c>
      <c r="S330" s="608" t="s">
        <v>13</v>
      </c>
      <c r="T330" s="608" t="s">
        <v>13</v>
      </c>
      <c r="U330" s="608" t="s">
        <v>13</v>
      </c>
      <c r="V330" s="608" t="s">
        <v>13</v>
      </c>
      <c r="W330" s="608" t="s">
        <v>13</v>
      </c>
      <c r="X330" s="608" t="s">
        <v>13</v>
      </c>
      <c r="Y330" s="608" t="s">
        <v>13</v>
      </c>
      <c r="Z330" s="608" t="s">
        <v>13</v>
      </c>
      <c r="AA330" s="608" t="s">
        <v>13</v>
      </c>
      <c r="AB330" s="608" t="s">
        <v>13</v>
      </c>
      <c r="AC330" s="608" t="s">
        <v>13</v>
      </c>
      <c r="AD330" s="608" t="s">
        <v>13</v>
      </c>
      <c r="AE330" s="608" t="s">
        <v>13</v>
      </c>
      <c r="AF330" s="608" t="s">
        <v>13</v>
      </c>
      <c r="AG330" s="608" t="s">
        <v>13</v>
      </c>
      <c r="AH330" s="608" t="s">
        <v>13</v>
      </c>
      <c r="AI330" s="608" t="s">
        <v>13</v>
      </c>
      <c r="AJ330" s="608" t="s">
        <v>13</v>
      </c>
      <c r="AK330" s="608" t="s">
        <v>13</v>
      </c>
      <c r="AL330" s="609" t="s">
        <v>13</v>
      </c>
      <c r="AM330" s="609" t="s">
        <v>13</v>
      </c>
      <c r="AN330" s="609" t="s">
        <v>13</v>
      </c>
      <c r="AO330" s="609" t="s">
        <v>13</v>
      </c>
      <c r="AP330" s="609" t="s">
        <v>13</v>
      </c>
      <c r="AQ330" s="609" t="s">
        <v>13</v>
      </c>
      <c r="AR330" s="609" t="s">
        <v>13</v>
      </c>
      <c r="AS330" s="609" t="s">
        <v>13</v>
      </c>
      <c r="AT330" s="609" t="s">
        <v>13</v>
      </c>
      <c r="AU330" s="609" t="s">
        <v>13</v>
      </c>
      <c r="AV330" s="608" t="s">
        <v>13</v>
      </c>
      <c r="AW330" s="608" t="s">
        <v>13</v>
      </c>
      <c r="AX330" s="608" t="s">
        <v>13</v>
      </c>
      <c r="AY330" s="608" t="s">
        <v>13</v>
      </c>
      <c r="AZ330" s="610" t="s">
        <v>13</v>
      </c>
      <c r="BA330" s="526" t="s">
        <v>13</v>
      </c>
      <c r="BB330" s="526" t="s">
        <v>13</v>
      </c>
      <c r="BC330" s="526" t="s">
        <v>13</v>
      </c>
      <c r="BD330" s="526" t="s">
        <v>13</v>
      </c>
      <c r="BE330" s="526" t="s">
        <v>13</v>
      </c>
      <c r="BF330" s="526" t="s">
        <v>13</v>
      </c>
      <c r="BG330" s="526" t="s">
        <v>13</v>
      </c>
      <c r="BH330" s="526" t="s">
        <v>13</v>
      </c>
      <c r="BI330" s="526" t="s">
        <v>13</v>
      </c>
      <c r="BJ330" s="526" t="s">
        <v>13</v>
      </c>
      <c r="BK330" s="526" t="s">
        <v>13</v>
      </c>
      <c r="BL330" s="526" t="s">
        <v>13</v>
      </c>
      <c r="BM330" s="526" t="s">
        <v>13</v>
      </c>
      <c r="BN330" s="585" t="s">
        <v>13</v>
      </c>
      <c r="BO330" s="585" t="s">
        <v>13</v>
      </c>
      <c r="BP330" s="526" t="s">
        <v>13</v>
      </c>
      <c r="BQ330" s="526" t="s">
        <v>13</v>
      </c>
      <c r="BR330" s="526" t="s">
        <v>13</v>
      </c>
      <c r="BS330" s="526" t="s">
        <v>13</v>
      </c>
      <c r="BT330" s="526" t="s">
        <v>13</v>
      </c>
      <c r="BU330" s="585" t="s">
        <v>13</v>
      </c>
      <c r="BV330" s="526" t="s">
        <v>13</v>
      </c>
      <c r="BW330" s="526" t="s">
        <v>13</v>
      </c>
      <c r="BX330" s="526" t="s">
        <v>13</v>
      </c>
      <c r="BY330" s="526" t="s">
        <v>13</v>
      </c>
      <c r="BZ330" s="526" t="s">
        <v>13</v>
      </c>
      <c r="CA330" s="526" t="s">
        <v>13</v>
      </c>
    </row>
    <row r="331" spans="3:79">
      <c r="C331" s="546" t="s">
        <v>13</v>
      </c>
      <c r="D331" s="546" t="s">
        <v>13</v>
      </c>
      <c r="E331" s="517" t="s">
        <v>13</v>
      </c>
      <c r="F331" s="607" t="s">
        <v>13</v>
      </c>
      <c r="G331" s="607" t="s">
        <v>13</v>
      </c>
      <c r="H331" s="607" t="s">
        <v>13</v>
      </c>
      <c r="I331" s="607" t="s">
        <v>13</v>
      </c>
      <c r="J331" s="607" t="s">
        <v>13</v>
      </c>
      <c r="K331" s="607" t="s">
        <v>13</v>
      </c>
      <c r="L331" s="607" t="s">
        <v>13</v>
      </c>
      <c r="M331" s="607" t="s">
        <v>13</v>
      </c>
      <c r="N331" s="607" t="s">
        <v>13</v>
      </c>
      <c r="O331" s="607" t="s">
        <v>13</v>
      </c>
      <c r="P331" s="607" t="s">
        <v>13</v>
      </c>
      <c r="Q331" s="608" t="s">
        <v>13</v>
      </c>
      <c r="R331" s="608" t="s">
        <v>13</v>
      </c>
      <c r="S331" s="608" t="s">
        <v>13</v>
      </c>
      <c r="T331" s="608" t="s">
        <v>13</v>
      </c>
      <c r="U331" s="608" t="s">
        <v>13</v>
      </c>
      <c r="V331" s="608" t="s">
        <v>13</v>
      </c>
      <c r="W331" s="608" t="s">
        <v>13</v>
      </c>
      <c r="X331" s="608" t="s">
        <v>13</v>
      </c>
      <c r="Y331" s="608" t="s">
        <v>13</v>
      </c>
      <c r="Z331" s="608" t="s">
        <v>13</v>
      </c>
      <c r="AA331" s="608" t="s">
        <v>13</v>
      </c>
      <c r="AB331" s="608" t="s">
        <v>13</v>
      </c>
      <c r="AC331" s="608" t="s">
        <v>13</v>
      </c>
      <c r="AD331" s="608" t="s">
        <v>13</v>
      </c>
      <c r="AE331" s="608" t="s">
        <v>13</v>
      </c>
      <c r="AF331" s="608" t="s">
        <v>13</v>
      </c>
      <c r="AG331" s="608" t="s">
        <v>13</v>
      </c>
      <c r="AH331" s="608" t="s">
        <v>13</v>
      </c>
      <c r="AI331" s="608" t="s">
        <v>13</v>
      </c>
      <c r="AJ331" s="608" t="s">
        <v>13</v>
      </c>
      <c r="AK331" s="608" t="s">
        <v>13</v>
      </c>
      <c r="AL331" s="609" t="s">
        <v>13</v>
      </c>
      <c r="AM331" s="609" t="s">
        <v>13</v>
      </c>
      <c r="AN331" s="609" t="s">
        <v>13</v>
      </c>
      <c r="AO331" s="609" t="s">
        <v>13</v>
      </c>
      <c r="AP331" s="609" t="s">
        <v>13</v>
      </c>
      <c r="AQ331" s="609" t="s">
        <v>13</v>
      </c>
      <c r="AR331" s="609" t="s">
        <v>13</v>
      </c>
      <c r="AS331" s="609" t="s">
        <v>13</v>
      </c>
      <c r="AT331" s="609" t="s">
        <v>13</v>
      </c>
      <c r="AU331" s="609" t="s">
        <v>13</v>
      </c>
      <c r="AV331" s="608" t="s">
        <v>13</v>
      </c>
      <c r="AW331" s="608" t="s">
        <v>13</v>
      </c>
      <c r="AX331" s="608" t="s">
        <v>13</v>
      </c>
      <c r="AY331" s="608" t="s">
        <v>13</v>
      </c>
      <c r="AZ331" s="610" t="s">
        <v>13</v>
      </c>
      <c r="BA331" s="526" t="s">
        <v>13</v>
      </c>
      <c r="BB331" s="526" t="s">
        <v>13</v>
      </c>
      <c r="BC331" s="526" t="s">
        <v>13</v>
      </c>
      <c r="BD331" s="526" t="s">
        <v>13</v>
      </c>
      <c r="BE331" s="526" t="s">
        <v>13</v>
      </c>
      <c r="BF331" s="526" t="s">
        <v>13</v>
      </c>
      <c r="BG331" s="526" t="s">
        <v>13</v>
      </c>
      <c r="BH331" s="526" t="s">
        <v>13</v>
      </c>
      <c r="BI331" s="526" t="s">
        <v>13</v>
      </c>
      <c r="BJ331" s="526" t="s">
        <v>13</v>
      </c>
      <c r="BK331" s="526" t="s">
        <v>13</v>
      </c>
      <c r="BL331" s="526" t="s">
        <v>13</v>
      </c>
      <c r="BM331" s="526" t="s">
        <v>13</v>
      </c>
      <c r="BN331" s="585" t="s">
        <v>13</v>
      </c>
      <c r="BO331" s="585" t="s">
        <v>13</v>
      </c>
      <c r="BP331" s="526" t="s">
        <v>13</v>
      </c>
      <c r="BQ331" s="526" t="s">
        <v>13</v>
      </c>
      <c r="BR331" s="526" t="s">
        <v>13</v>
      </c>
      <c r="BS331" s="526" t="s">
        <v>13</v>
      </c>
      <c r="BT331" s="526" t="s">
        <v>13</v>
      </c>
      <c r="BU331" s="585" t="s">
        <v>13</v>
      </c>
      <c r="BV331" s="526" t="s">
        <v>13</v>
      </c>
      <c r="BW331" s="526" t="s">
        <v>13</v>
      </c>
      <c r="BX331" s="526" t="s">
        <v>13</v>
      </c>
      <c r="BY331" s="526" t="s">
        <v>13</v>
      </c>
      <c r="BZ331" s="526" t="s">
        <v>13</v>
      </c>
      <c r="CA331" s="526" t="s">
        <v>13</v>
      </c>
    </row>
    <row r="332" spans="3:79">
      <c r="C332" s="546" t="s">
        <v>13</v>
      </c>
      <c r="D332" s="546" t="s">
        <v>13</v>
      </c>
      <c r="E332" s="517" t="s">
        <v>13</v>
      </c>
      <c r="F332" s="607" t="s">
        <v>13</v>
      </c>
      <c r="G332" s="607" t="s">
        <v>13</v>
      </c>
      <c r="H332" s="607" t="s">
        <v>13</v>
      </c>
      <c r="I332" s="607" t="s">
        <v>13</v>
      </c>
      <c r="J332" s="607" t="s">
        <v>13</v>
      </c>
      <c r="K332" s="607" t="s">
        <v>13</v>
      </c>
      <c r="L332" s="607" t="s">
        <v>13</v>
      </c>
      <c r="M332" s="607" t="s">
        <v>13</v>
      </c>
      <c r="N332" s="607" t="s">
        <v>13</v>
      </c>
      <c r="O332" s="607" t="s">
        <v>13</v>
      </c>
      <c r="P332" s="607" t="s">
        <v>13</v>
      </c>
      <c r="Q332" s="608" t="s">
        <v>13</v>
      </c>
      <c r="R332" s="608" t="s">
        <v>13</v>
      </c>
      <c r="S332" s="608" t="s">
        <v>13</v>
      </c>
      <c r="T332" s="608" t="s">
        <v>13</v>
      </c>
      <c r="U332" s="608" t="s">
        <v>13</v>
      </c>
      <c r="V332" s="608" t="s">
        <v>13</v>
      </c>
      <c r="W332" s="608" t="s">
        <v>13</v>
      </c>
      <c r="X332" s="608" t="s">
        <v>13</v>
      </c>
      <c r="Y332" s="608" t="s">
        <v>13</v>
      </c>
      <c r="Z332" s="608" t="s">
        <v>13</v>
      </c>
      <c r="AA332" s="608" t="s">
        <v>13</v>
      </c>
      <c r="AB332" s="608" t="s">
        <v>13</v>
      </c>
      <c r="AC332" s="608" t="s">
        <v>13</v>
      </c>
      <c r="AD332" s="608" t="s">
        <v>13</v>
      </c>
      <c r="AE332" s="608" t="s">
        <v>13</v>
      </c>
      <c r="AF332" s="608" t="s">
        <v>13</v>
      </c>
      <c r="AG332" s="608" t="s">
        <v>13</v>
      </c>
      <c r="AH332" s="608" t="s">
        <v>13</v>
      </c>
      <c r="AI332" s="608" t="s">
        <v>13</v>
      </c>
      <c r="AJ332" s="608" t="s">
        <v>13</v>
      </c>
      <c r="AK332" s="608" t="s">
        <v>13</v>
      </c>
      <c r="AL332" s="609" t="s">
        <v>13</v>
      </c>
      <c r="AM332" s="609" t="s">
        <v>13</v>
      </c>
      <c r="AN332" s="609" t="s">
        <v>13</v>
      </c>
      <c r="AO332" s="609" t="s">
        <v>13</v>
      </c>
      <c r="AP332" s="609" t="s">
        <v>13</v>
      </c>
      <c r="AQ332" s="609" t="s">
        <v>13</v>
      </c>
      <c r="AR332" s="609" t="s">
        <v>13</v>
      </c>
      <c r="AS332" s="609" t="s">
        <v>13</v>
      </c>
      <c r="AT332" s="609" t="s">
        <v>13</v>
      </c>
      <c r="AU332" s="609" t="s">
        <v>13</v>
      </c>
      <c r="AV332" s="608" t="s">
        <v>13</v>
      </c>
      <c r="AW332" s="608" t="s">
        <v>13</v>
      </c>
      <c r="AX332" s="608" t="s">
        <v>13</v>
      </c>
      <c r="AY332" s="608" t="s">
        <v>13</v>
      </c>
      <c r="AZ332" s="610" t="s">
        <v>13</v>
      </c>
      <c r="BA332" s="526" t="s">
        <v>13</v>
      </c>
      <c r="BB332" s="526" t="s">
        <v>13</v>
      </c>
      <c r="BC332" s="526" t="s">
        <v>13</v>
      </c>
      <c r="BD332" s="526" t="s">
        <v>13</v>
      </c>
      <c r="BE332" s="526" t="s">
        <v>13</v>
      </c>
      <c r="BF332" s="526" t="s">
        <v>13</v>
      </c>
      <c r="BG332" s="526" t="s">
        <v>13</v>
      </c>
      <c r="BH332" s="526" t="s">
        <v>13</v>
      </c>
      <c r="BI332" s="526" t="s">
        <v>13</v>
      </c>
      <c r="BJ332" s="526" t="s">
        <v>13</v>
      </c>
      <c r="BK332" s="526" t="s">
        <v>13</v>
      </c>
      <c r="BL332" s="526" t="s">
        <v>13</v>
      </c>
      <c r="BM332" s="526" t="s">
        <v>13</v>
      </c>
      <c r="BN332" s="585" t="s">
        <v>13</v>
      </c>
      <c r="BO332" s="585" t="s">
        <v>13</v>
      </c>
      <c r="BP332" s="526" t="s">
        <v>13</v>
      </c>
      <c r="BQ332" s="526" t="s">
        <v>13</v>
      </c>
      <c r="BR332" s="526" t="s">
        <v>13</v>
      </c>
      <c r="BS332" s="526" t="s">
        <v>13</v>
      </c>
      <c r="BT332" s="526" t="s">
        <v>13</v>
      </c>
      <c r="BU332" s="585" t="s">
        <v>13</v>
      </c>
      <c r="BV332" s="526" t="s">
        <v>13</v>
      </c>
      <c r="BW332" s="526" t="s">
        <v>13</v>
      </c>
      <c r="BX332" s="526" t="s">
        <v>13</v>
      </c>
      <c r="BY332" s="526" t="s">
        <v>13</v>
      </c>
      <c r="BZ332" s="526" t="s">
        <v>13</v>
      </c>
      <c r="CA332" s="526" t="s">
        <v>13</v>
      </c>
    </row>
    <row r="333" spans="3:79">
      <c r="C333" s="546" t="s">
        <v>13</v>
      </c>
      <c r="D333" s="546" t="s">
        <v>13</v>
      </c>
      <c r="E333" s="517" t="s">
        <v>13</v>
      </c>
      <c r="F333" s="607" t="s">
        <v>13</v>
      </c>
      <c r="G333" s="607" t="s">
        <v>13</v>
      </c>
      <c r="H333" s="607" t="s">
        <v>13</v>
      </c>
      <c r="I333" s="607" t="s">
        <v>13</v>
      </c>
      <c r="J333" s="607" t="s">
        <v>13</v>
      </c>
      <c r="K333" s="607" t="s">
        <v>13</v>
      </c>
      <c r="L333" s="607" t="s">
        <v>13</v>
      </c>
      <c r="M333" s="607" t="s">
        <v>13</v>
      </c>
      <c r="N333" s="607" t="s">
        <v>13</v>
      </c>
      <c r="O333" s="607" t="s">
        <v>13</v>
      </c>
      <c r="P333" s="607" t="s">
        <v>13</v>
      </c>
      <c r="Q333" s="608" t="s">
        <v>13</v>
      </c>
      <c r="R333" s="608" t="s">
        <v>13</v>
      </c>
      <c r="S333" s="608" t="s">
        <v>13</v>
      </c>
      <c r="T333" s="608" t="s">
        <v>13</v>
      </c>
      <c r="U333" s="608" t="s">
        <v>13</v>
      </c>
      <c r="V333" s="608" t="s">
        <v>13</v>
      </c>
      <c r="W333" s="608" t="s">
        <v>13</v>
      </c>
      <c r="X333" s="608" t="s">
        <v>13</v>
      </c>
      <c r="Y333" s="608" t="s">
        <v>13</v>
      </c>
      <c r="Z333" s="608" t="s">
        <v>13</v>
      </c>
      <c r="AA333" s="608" t="s">
        <v>13</v>
      </c>
      <c r="AB333" s="608" t="s">
        <v>13</v>
      </c>
      <c r="AC333" s="608" t="s">
        <v>13</v>
      </c>
      <c r="AD333" s="608" t="s">
        <v>13</v>
      </c>
      <c r="AE333" s="608" t="s">
        <v>13</v>
      </c>
      <c r="AF333" s="608" t="s">
        <v>13</v>
      </c>
      <c r="AG333" s="608" t="s">
        <v>13</v>
      </c>
      <c r="AH333" s="608" t="s">
        <v>13</v>
      </c>
      <c r="AI333" s="608" t="s">
        <v>13</v>
      </c>
      <c r="AJ333" s="608" t="s">
        <v>13</v>
      </c>
      <c r="AK333" s="608" t="s">
        <v>13</v>
      </c>
      <c r="AL333" s="609" t="s">
        <v>13</v>
      </c>
      <c r="AM333" s="609" t="s">
        <v>13</v>
      </c>
      <c r="AN333" s="609" t="s">
        <v>13</v>
      </c>
      <c r="AO333" s="609" t="s">
        <v>13</v>
      </c>
      <c r="AP333" s="609" t="s">
        <v>13</v>
      </c>
      <c r="AQ333" s="609" t="s">
        <v>13</v>
      </c>
      <c r="AR333" s="609" t="s">
        <v>13</v>
      </c>
      <c r="AS333" s="609" t="s">
        <v>13</v>
      </c>
      <c r="AT333" s="609" t="s">
        <v>13</v>
      </c>
      <c r="AU333" s="609" t="s">
        <v>13</v>
      </c>
      <c r="AV333" s="608" t="s">
        <v>13</v>
      </c>
      <c r="AW333" s="608" t="s">
        <v>13</v>
      </c>
      <c r="AX333" s="608" t="s">
        <v>13</v>
      </c>
      <c r="AY333" s="608" t="s">
        <v>13</v>
      </c>
      <c r="AZ333" s="610" t="s">
        <v>13</v>
      </c>
      <c r="BA333" s="526" t="s">
        <v>13</v>
      </c>
      <c r="BB333" s="526" t="s">
        <v>13</v>
      </c>
      <c r="BC333" s="526" t="s">
        <v>13</v>
      </c>
      <c r="BD333" s="526" t="s">
        <v>13</v>
      </c>
      <c r="BE333" s="526" t="s">
        <v>13</v>
      </c>
      <c r="BF333" s="526" t="s">
        <v>13</v>
      </c>
      <c r="BG333" s="526" t="s">
        <v>13</v>
      </c>
      <c r="BH333" s="526" t="s">
        <v>13</v>
      </c>
      <c r="BI333" s="526" t="s">
        <v>13</v>
      </c>
      <c r="BJ333" s="526" t="s">
        <v>13</v>
      </c>
      <c r="BK333" s="526" t="s">
        <v>13</v>
      </c>
      <c r="BL333" s="526" t="s">
        <v>13</v>
      </c>
      <c r="BM333" s="526" t="s">
        <v>13</v>
      </c>
      <c r="BN333" s="585" t="s">
        <v>13</v>
      </c>
      <c r="BO333" s="585" t="s">
        <v>13</v>
      </c>
      <c r="BP333" s="526" t="s">
        <v>13</v>
      </c>
      <c r="BQ333" s="526" t="s">
        <v>13</v>
      </c>
      <c r="BR333" s="526" t="s">
        <v>13</v>
      </c>
      <c r="BS333" s="526" t="s">
        <v>13</v>
      </c>
      <c r="BT333" s="526" t="s">
        <v>13</v>
      </c>
      <c r="BU333" s="585" t="s">
        <v>13</v>
      </c>
      <c r="BV333" s="526" t="s">
        <v>13</v>
      </c>
      <c r="BW333" s="526" t="s">
        <v>13</v>
      </c>
      <c r="BX333" s="526" t="s">
        <v>13</v>
      </c>
      <c r="BY333" s="526" t="s">
        <v>13</v>
      </c>
      <c r="BZ333" s="526" t="s">
        <v>13</v>
      </c>
      <c r="CA333" s="526" t="s">
        <v>13</v>
      </c>
    </row>
    <row r="334" spans="3:79">
      <c r="C334" s="546" t="s">
        <v>13</v>
      </c>
      <c r="D334" s="546" t="s">
        <v>13</v>
      </c>
      <c r="E334" s="517" t="s">
        <v>13</v>
      </c>
      <c r="F334" s="607" t="s">
        <v>13</v>
      </c>
      <c r="G334" s="607" t="s">
        <v>13</v>
      </c>
      <c r="H334" s="607" t="s">
        <v>13</v>
      </c>
      <c r="I334" s="607" t="s">
        <v>13</v>
      </c>
      <c r="J334" s="607" t="s">
        <v>13</v>
      </c>
      <c r="K334" s="607" t="s">
        <v>13</v>
      </c>
      <c r="L334" s="607" t="s">
        <v>13</v>
      </c>
      <c r="M334" s="607" t="s">
        <v>13</v>
      </c>
      <c r="N334" s="607" t="s">
        <v>13</v>
      </c>
      <c r="O334" s="607" t="s">
        <v>13</v>
      </c>
      <c r="P334" s="607" t="s">
        <v>13</v>
      </c>
      <c r="Q334" s="608" t="s">
        <v>13</v>
      </c>
      <c r="R334" s="608" t="s">
        <v>13</v>
      </c>
      <c r="S334" s="608" t="s">
        <v>13</v>
      </c>
      <c r="T334" s="608" t="s">
        <v>13</v>
      </c>
      <c r="U334" s="608" t="s">
        <v>13</v>
      </c>
      <c r="V334" s="608" t="s">
        <v>13</v>
      </c>
      <c r="W334" s="608" t="s">
        <v>13</v>
      </c>
      <c r="X334" s="608" t="s">
        <v>13</v>
      </c>
      <c r="Y334" s="608" t="s">
        <v>13</v>
      </c>
      <c r="Z334" s="608" t="s">
        <v>13</v>
      </c>
      <c r="AA334" s="608" t="s">
        <v>13</v>
      </c>
      <c r="AB334" s="608" t="s">
        <v>13</v>
      </c>
      <c r="AC334" s="608" t="s">
        <v>13</v>
      </c>
      <c r="AD334" s="608" t="s">
        <v>13</v>
      </c>
      <c r="AE334" s="608" t="s">
        <v>13</v>
      </c>
      <c r="AF334" s="608" t="s">
        <v>13</v>
      </c>
      <c r="AG334" s="608" t="s">
        <v>13</v>
      </c>
      <c r="AH334" s="608" t="s">
        <v>13</v>
      </c>
      <c r="AI334" s="608" t="s">
        <v>13</v>
      </c>
      <c r="AJ334" s="608" t="s">
        <v>13</v>
      </c>
      <c r="AK334" s="608" t="s">
        <v>13</v>
      </c>
      <c r="AL334" s="609" t="s">
        <v>13</v>
      </c>
      <c r="AM334" s="609" t="s">
        <v>13</v>
      </c>
      <c r="AN334" s="609" t="s">
        <v>13</v>
      </c>
      <c r="AO334" s="609" t="s">
        <v>13</v>
      </c>
      <c r="AP334" s="609" t="s">
        <v>13</v>
      </c>
      <c r="AQ334" s="609" t="s">
        <v>13</v>
      </c>
      <c r="AR334" s="609" t="s">
        <v>13</v>
      </c>
      <c r="AS334" s="609" t="s">
        <v>13</v>
      </c>
      <c r="AT334" s="609" t="s">
        <v>13</v>
      </c>
      <c r="AU334" s="609" t="s">
        <v>13</v>
      </c>
      <c r="AV334" s="608" t="s">
        <v>13</v>
      </c>
      <c r="AW334" s="608" t="s">
        <v>13</v>
      </c>
      <c r="AX334" s="608" t="s">
        <v>13</v>
      </c>
      <c r="AY334" s="608" t="s">
        <v>13</v>
      </c>
      <c r="AZ334" s="610" t="s">
        <v>13</v>
      </c>
      <c r="BA334" s="526" t="s">
        <v>13</v>
      </c>
      <c r="BB334" s="526" t="s">
        <v>13</v>
      </c>
      <c r="BC334" s="526" t="s">
        <v>13</v>
      </c>
      <c r="BD334" s="526" t="s">
        <v>13</v>
      </c>
      <c r="BE334" s="526" t="s">
        <v>13</v>
      </c>
      <c r="BF334" s="526" t="s">
        <v>13</v>
      </c>
      <c r="BG334" s="526" t="s">
        <v>13</v>
      </c>
      <c r="BH334" s="526" t="s">
        <v>13</v>
      </c>
      <c r="BI334" s="526" t="s">
        <v>13</v>
      </c>
      <c r="BJ334" s="526" t="s">
        <v>13</v>
      </c>
      <c r="BK334" s="526" t="s">
        <v>13</v>
      </c>
      <c r="BL334" s="526" t="s">
        <v>13</v>
      </c>
      <c r="BM334" s="526" t="s">
        <v>13</v>
      </c>
      <c r="BN334" s="585" t="s">
        <v>13</v>
      </c>
      <c r="BO334" s="585" t="s">
        <v>13</v>
      </c>
      <c r="BP334" s="526" t="s">
        <v>13</v>
      </c>
      <c r="BQ334" s="526" t="s">
        <v>13</v>
      </c>
      <c r="BR334" s="526" t="s">
        <v>13</v>
      </c>
      <c r="BS334" s="526" t="s">
        <v>13</v>
      </c>
      <c r="BT334" s="526" t="s">
        <v>13</v>
      </c>
      <c r="BU334" s="585" t="s">
        <v>13</v>
      </c>
      <c r="BV334" s="526" t="s">
        <v>13</v>
      </c>
      <c r="BW334" s="526" t="s">
        <v>13</v>
      </c>
      <c r="BX334" s="526" t="s">
        <v>13</v>
      </c>
      <c r="BY334" s="526" t="s">
        <v>13</v>
      </c>
      <c r="BZ334" s="526" t="s">
        <v>13</v>
      </c>
      <c r="CA334" s="526" t="s">
        <v>13</v>
      </c>
    </row>
    <row r="335" spans="3:79">
      <c r="C335" s="546" t="s">
        <v>13</v>
      </c>
      <c r="D335" s="546" t="s">
        <v>13</v>
      </c>
      <c r="E335" s="517" t="s">
        <v>13</v>
      </c>
      <c r="F335" s="607" t="s">
        <v>13</v>
      </c>
      <c r="G335" s="607" t="s">
        <v>13</v>
      </c>
      <c r="H335" s="607" t="s">
        <v>13</v>
      </c>
      <c r="I335" s="607" t="s">
        <v>13</v>
      </c>
      <c r="J335" s="607" t="s">
        <v>13</v>
      </c>
      <c r="K335" s="607" t="s">
        <v>13</v>
      </c>
      <c r="L335" s="607" t="s">
        <v>13</v>
      </c>
      <c r="M335" s="607" t="s">
        <v>13</v>
      </c>
      <c r="N335" s="607" t="s">
        <v>13</v>
      </c>
      <c r="O335" s="607" t="s">
        <v>13</v>
      </c>
      <c r="P335" s="607" t="s">
        <v>13</v>
      </c>
      <c r="Q335" s="608" t="s">
        <v>13</v>
      </c>
      <c r="R335" s="608" t="s">
        <v>13</v>
      </c>
      <c r="S335" s="608" t="s">
        <v>13</v>
      </c>
      <c r="T335" s="608" t="s">
        <v>13</v>
      </c>
      <c r="U335" s="608" t="s">
        <v>13</v>
      </c>
      <c r="V335" s="608" t="s">
        <v>13</v>
      </c>
      <c r="W335" s="608" t="s">
        <v>13</v>
      </c>
      <c r="X335" s="608" t="s">
        <v>13</v>
      </c>
      <c r="Y335" s="608" t="s">
        <v>13</v>
      </c>
      <c r="Z335" s="608" t="s">
        <v>13</v>
      </c>
      <c r="AA335" s="608" t="s">
        <v>13</v>
      </c>
      <c r="AB335" s="608" t="s">
        <v>13</v>
      </c>
      <c r="AC335" s="608" t="s">
        <v>13</v>
      </c>
      <c r="AD335" s="608" t="s">
        <v>13</v>
      </c>
      <c r="AE335" s="608" t="s">
        <v>13</v>
      </c>
      <c r="AF335" s="608" t="s">
        <v>13</v>
      </c>
      <c r="AG335" s="608" t="s">
        <v>13</v>
      </c>
      <c r="AH335" s="608" t="s">
        <v>13</v>
      </c>
      <c r="AI335" s="608" t="s">
        <v>13</v>
      </c>
      <c r="AJ335" s="608" t="s">
        <v>13</v>
      </c>
      <c r="AK335" s="608" t="s">
        <v>13</v>
      </c>
      <c r="AL335" s="609" t="s">
        <v>13</v>
      </c>
      <c r="AM335" s="609" t="s">
        <v>13</v>
      </c>
      <c r="AN335" s="609" t="s">
        <v>13</v>
      </c>
      <c r="AO335" s="609" t="s">
        <v>13</v>
      </c>
      <c r="AP335" s="609" t="s">
        <v>13</v>
      </c>
      <c r="AQ335" s="609" t="s">
        <v>13</v>
      </c>
      <c r="AR335" s="609" t="s">
        <v>13</v>
      </c>
      <c r="AS335" s="609" t="s">
        <v>13</v>
      </c>
      <c r="AT335" s="609" t="s">
        <v>13</v>
      </c>
      <c r="AU335" s="609" t="s">
        <v>13</v>
      </c>
      <c r="AV335" s="608" t="s">
        <v>13</v>
      </c>
      <c r="AW335" s="608" t="s">
        <v>13</v>
      </c>
      <c r="AX335" s="608" t="s">
        <v>13</v>
      </c>
      <c r="AY335" s="608" t="s">
        <v>13</v>
      </c>
      <c r="AZ335" s="610" t="s">
        <v>13</v>
      </c>
      <c r="BA335" s="526" t="s">
        <v>13</v>
      </c>
      <c r="BB335" s="526" t="s">
        <v>13</v>
      </c>
      <c r="BC335" s="526" t="s">
        <v>13</v>
      </c>
      <c r="BD335" s="526" t="s">
        <v>13</v>
      </c>
      <c r="BE335" s="526" t="s">
        <v>13</v>
      </c>
      <c r="BF335" s="526" t="s">
        <v>13</v>
      </c>
      <c r="BG335" s="526" t="s">
        <v>13</v>
      </c>
      <c r="BH335" s="526" t="s">
        <v>13</v>
      </c>
      <c r="BI335" s="526" t="s">
        <v>13</v>
      </c>
      <c r="BJ335" s="526" t="s">
        <v>13</v>
      </c>
      <c r="BK335" s="526" t="s">
        <v>13</v>
      </c>
      <c r="BL335" s="526" t="s">
        <v>13</v>
      </c>
      <c r="BM335" s="526" t="s">
        <v>13</v>
      </c>
      <c r="BN335" s="585" t="s">
        <v>13</v>
      </c>
      <c r="BO335" s="585" t="s">
        <v>13</v>
      </c>
      <c r="BP335" s="526" t="s">
        <v>13</v>
      </c>
      <c r="BQ335" s="526" t="s">
        <v>13</v>
      </c>
      <c r="BR335" s="526" t="s">
        <v>13</v>
      </c>
      <c r="BS335" s="526" t="s">
        <v>13</v>
      </c>
      <c r="BT335" s="526" t="s">
        <v>13</v>
      </c>
      <c r="BU335" s="585" t="s">
        <v>13</v>
      </c>
      <c r="BV335" s="526" t="s">
        <v>13</v>
      </c>
      <c r="BW335" s="526" t="s">
        <v>13</v>
      </c>
      <c r="BX335" s="526" t="s">
        <v>13</v>
      </c>
      <c r="BY335" s="526" t="s">
        <v>13</v>
      </c>
      <c r="BZ335" s="526" t="s">
        <v>13</v>
      </c>
      <c r="CA335" s="526" t="s">
        <v>13</v>
      </c>
    </row>
    <row r="336" spans="3:79">
      <c r="C336" s="546" t="s">
        <v>13</v>
      </c>
      <c r="D336" s="546" t="s">
        <v>13</v>
      </c>
      <c r="E336" s="517" t="s">
        <v>13</v>
      </c>
      <c r="F336" s="607" t="s">
        <v>13</v>
      </c>
      <c r="G336" s="607" t="s">
        <v>13</v>
      </c>
      <c r="H336" s="607" t="s">
        <v>13</v>
      </c>
      <c r="I336" s="607" t="s">
        <v>13</v>
      </c>
      <c r="J336" s="607" t="s">
        <v>13</v>
      </c>
      <c r="K336" s="607" t="s">
        <v>13</v>
      </c>
      <c r="L336" s="607" t="s">
        <v>13</v>
      </c>
      <c r="M336" s="607" t="s">
        <v>13</v>
      </c>
      <c r="N336" s="607" t="s">
        <v>13</v>
      </c>
      <c r="O336" s="607" t="s">
        <v>13</v>
      </c>
      <c r="P336" s="607" t="s">
        <v>13</v>
      </c>
      <c r="Q336" s="608" t="s">
        <v>13</v>
      </c>
      <c r="R336" s="608" t="s">
        <v>13</v>
      </c>
      <c r="S336" s="608" t="s">
        <v>13</v>
      </c>
      <c r="T336" s="608" t="s">
        <v>13</v>
      </c>
      <c r="U336" s="608" t="s">
        <v>13</v>
      </c>
      <c r="V336" s="608" t="s">
        <v>13</v>
      </c>
      <c r="W336" s="608" t="s">
        <v>13</v>
      </c>
      <c r="X336" s="608" t="s">
        <v>13</v>
      </c>
      <c r="Y336" s="608" t="s">
        <v>13</v>
      </c>
      <c r="Z336" s="608" t="s">
        <v>13</v>
      </c>
      <c r="AA336" s="608" t="s">
        <v>13</v>
      </c>
      <c r="AB336" s="608" t="s">
        <v>13</v>
      </c>
      <c r="AC336" s="608" t="s">
        <v>13</v>
      </c>
      <c r="AD336" s="608" t="s">
        <v>13</v>
      </c>
      <c r="AE336" s="608" t="s">
        <v>13</v>
      </c>
      <c r="AF336" s="608" t="s">
        <v>13</v>
      </c>
      <c r="AG336" s="608" t="s">
        <v>13</v>
      </c>
      <c r="AH336" s="608" t="s">
        <v>13</v>
      </c>
      <c r="AI336" s="608" t="s">
        <v>13</v>
      </c>
      <c r="AJ336" s="608" t="s">
        <v>13</v>
      </c>
      <c r="AK336" s="608" t="s">
        <v>13</v>
      </c>
      <c r="AL336" s="609" t="s">
        <v>13</v>
      </c>
      <c r="AM336" s="609" t="s">
        <v>13</v>
      </c>
      <c r="AN336" s="609" t="s">
        <v>13</v>
      </c>
      <c r="AO336" s="609" t="s">
        <v>13</v>
      </c>
      <c r="AP336" s="609" t="s">
        <v>13</v>
      </c>
      <c r="AQ336" s="609" t="s">
        <v>13</v>
      </c>
      <c r="AR336" s="609" t="s">
        <v>13</v>
      </c>
      <c r="AS336" s="609" t="s">
        <v>13</v>
      </c>
      <c r="AT336" s="609" t="s">
        <v>13</v>
      </c>
      <c r="AU336" s="609" t="s">
        <v>13</v>
      </c>
      <c r="AV336" s="608" t="s">
        <v>13</v>
      </c>
      <c r="AW336" s="608" t="s">
        <v>13</v>
      </c>
      <c r="AX336" s="608" t="s">
        <v>13</v>
      </c>
      <c r="AY336" s="608" t="s">
        <v>13</v>
      </c>
      <c r="AZ336" s="610" t="s">
        <v>13</v>
      </c>
      <c r="BA336" s="526" t="s">
        <v>13</v>
      </c>
      <c r="BB336" s="526" t="s">
        <v>13</v>
      </c>
      <c r="BC336" s="526" t="s">
        <v>13</v>
      </c>
      <c r="BD336" s="526" t="s">
        <v>13</v>
      </c>
      <c r="BE336" s="526" t="s">
        <v>13</v>
      </c>
      <c r="BF336" s="526" t="s">
        <v>13</v>
      </c>
      <c r="BG336" s="526" t="s">
        <v>13</v>
      </c>
      <c r="BH336" s="526" t="s">
        <v>13</v>
      </c>
      <c r="BI336" s="526" t="s">
        <v>13</v>
      </c>
      <c r="BJ336" s="526" t="s">
        <v>13</v>
      </c>
      <c r="BK336" s="526" t="s">
        <v>13</v>
      </c>
      <c r="BL336" s="526" t="s">
        <v>13</v>
      </c>
      <c r="BM336" s="526" t="s">
        <v>13</v>
      </c>
      <c r="BN336" s="585" t="s">
        <v>13</v>
      </c>
      <c r="BO336" s="585" t="s">
        <v>13</v>
      </c>
      <c r="BP336" s="526" t="s">
        <v>13</v>
      </c>
      <c r="BQ336" s="526" t="s">
        <v>13</v>
      </c>
      <c r="BR336" s="526" t="s">
        <v>13</v>
      </c>
      <c r="BS336" s="526" t="s">
        <v>13</v>
      </c>
      <c r="BT336" s="526" t="s">
        <v>13</v>
      </c>
      <c r="BU336" s="585" t="s">
        <v>13</v>
      </c>
      <c r="BV336" s="526" t="s">
        <v>13</v>
      </c>
      <c r="BW336" s="526" t="s">
        <v>13</v>
      </c>
      <c r="BX336" s="526" t="s">
        <v>13</v>
      </c>
      <c r="BY336" s="526" t="s">
        <v>13</v>
      </c>
      <c r="BZ336" s="526" t="s">
        <v>13</v>
      </c>
      <c r="CA336" s="526" t="s">
        <v>13</v>
      </c>
    </row>
    <row r="337" spans="3:79">
      <c r="C337" s="546" t="s">
        <v>13</v>
      </c>
      <c r="D337" s="546" t="s">
        <v>13</v>
      </c>
      <c r="E337" s="517" t="s">
        <v>13</v>
      </c>
      <c r="F337" s="607" t="s">
        <v>13</v>
      </c>
      <c r="G337" s="607" t="s">
        <v>13</v>
      </c>
      <c r="H337" s="607" t="s">
        <v>13</v>
      </c>
      <c r="I337" s="607" t="s">
        <v>13</v>
      </c>
      <c r="J337" s="607" t="s">
        <v>13</v>
      </c>
      <c r="K337" s="607" t="s">
        <v>13</v>
      </c>
      <c r="L337" s="607" t="s">
        <v>13</v>
      </c>
      <c r="M337" s="607" t="s">
        <v>13</v>
      </c>
      <c r="N337" s="607" t="s">
        <v>13</v>
      </c>
      <c r="O337" s="607" t="s">
        <v>13</v>
      </c>
      <c r="P337" s="607" t="s">
        <v>13</v>
      </c>
      <c r="Q337" s="608" t="s">
        <v>13</v>
      </c>
      <c r="R337" s="608" t="s">
        <v>13</v>
      </c>
      <c r="S337" s="608" t="s">
        <v>13</v>
      </c>
      <c r="T337" s="608" t="s">
        <v>13</v>
      </c>
      <c r="U337" s="608" t="s">
        <v>13</v>
      </c>
      <c r="V337" s="608" t="s">
        <v>13</v>
      </c>
      <c r="W337" s="608" t="s">
        <v>13</v>
      </c>
      <c r="X337" s="608" t="s">
        <v>13</v>
      </c>
      <c r="Y337" s="608" t="s">
        <v>13</v>
      </c>
      <c r="Z337" s="608" t="s">
        <v>13</v>
      </c>
      <c r="AA337" s="608" t="s">
        <v>13</v>
      </c>
      <c r="AB337" s="608" t="s">
        <v>13</v>
      </c>
      <c r="AC337" s="608" t="s">
        <v>13</v>
      </c>
      <c r="AD337" s="608" t="s">
        <v>13</v>
      </c>
      <c r="AE337" s="608" t="s">
        <v>13</v>
      </c>
      <c r="AF337" s="608" t="s">
        <v>13</v>
      </c>
      <c r="AG337" s="608" t="s">
        <v>13</v>
      </c>
      <c r="AH337" s="608" t="s">
        <v>13</v>
      </c>
      <c r="AI337" s="608" t="s">
        <v>13</v>
      </c>
      <c r="AJ337" s="608" t="s">
        <v>13</v>
      </c>
      <c r="AK337" s="608" t="s">
        <v>13</v>
      </c>
      <c r="AL337" s="609" t="s">
        <v>13</v>
      </c>
      <c r="AM337" s="609" t="s">
        <v>13</v>
      </c>
      <c r="AN337" s="609" t="s">
        <v>13</v>
      </c>
      <c r="AO337" s="609" t="s">
        <v>13</v>
      </c>
      <c r="AP337" s="609" t="s">
        <v>13</v>
      </c>
      <c r="AQ337" s="609" t="s">
        <v>13</v>
      </c>
      <c r="AR337" s="609" t="s">
        <v>13</v>
      </c>
      <c r="AS337" s="609" t="s">
        <v>13</v>
      </c>
      <c r="AT337" s="609" t="s">
        <v>13</v>
      </c>
      <c r="AU337" s="609" t="s">
        <v>13</v>
      </c>
      <c r="AV337" s="608" t="s">
        <v>13</v>
      </c>
      <c r="AW337" s="608" t="s">
        <v>13</v>
      </c>
      <c r="AX337" s="608" t="s">
        <v>13</v>
      </c>
      <c r="AY337" s="608" t="s">
        <v>13</v>
      </c>
      <c r="AZ337" s="610" t="s">
        <v>13</v>
      </c>
      <c r="BA337" s="526" t="s">
        <v>13</v>
      </c>
      <c r="BB337" s="526" t="s">
        <v>13</v>
      </c>
      <c r="BC337" s="526" t="s">
        <v>13</v>
      </c>
      <c r="BD337" s="526" t="s">
        <v>13</v>
      </c>
      <c r="BE337" s="526" t="s">
        <v>13</v>
      </c>
      <c r="BF337" s="526" t="s">
        <v>13</v>
      </c>
      <c r="BG337" s="526" t="s">
        <v>13</v>
      </c>
      <c r="BH337" s="526" t="s">
        <v>13</v>
      </c>
      <c r="BI337" s="526" t="s">
        <v>13</v>
      </c>
      <c r="BJ337" s="526" t="s">
        <v>13</v>
      </c>
      <c r="BK337" s="526" t="s">
        <v>13</v>
      </c>
      <c r="BL337" s="526" t="s">
        <v>13</v>
      </c>
      <c r="BM337" s="526" t="s">
        <v>13</v>
      </c>
      <c r="BN337" s="585" t="s">
        <v>13</v>
      </c>
      <c r="BO337" s="585" t="s">
        <v>13</v>
      </c>
      <c r="BP337" s="526" t="s">
        <v>13</v>
      </c>
      <c r="BQ337" s="526" t="s">
        <v>13</v>
      </c>
      <c r="BR337" s="526" t="s">
        <v>13</v>
      </c>
      <c r="BS337" s="526" t="s">
        <v>13</v>
      </c>
      <c r="BT337" s="526" t="s">
        <v>13</v>
      </c>
      <c r="BU337" s="585" t="s">
        <v>13</v>
      </c>
      <c r="BV337" s="526" t="s">
        <v>13</v>
      </c>
      <c r="BW337" s="526" t="s">
        <v>13</v>
      </c>
      <c r="BX337" s="526" t="s">
        <v>13</v>
      </c>
      <c r="BY337" s="526" t="s">
        <v>13</v>
      </c>
      <c r="BZ337" s="526" t="s">
        <v>13</v>
      </c>
      <c r="CA337" s="526" t="s">
        <v>13</v>
      </c>
    </row>
    <row r="338" spans="3:79">
      <c r="C338" s="546" t="s">
        <v>13</v>
      </c>
      <c r="D338" s="546" t="s">
        <v>13</v>
      </c>
      <c r="E338" s="517" t="s">
        <v>13</v>
      </c>
      <c r="F338" s="607" t="s">
        <v>13</v>
      </c>
      <c r="G338" s="607" t="s">
        <v>13</v>
      </c>
      <c r="H338" s="607" t="s">
        <v>13</v>
      </c>
      <c r="I338" s="607" t="s">
        <v>13</v>
      </c>
      <c r="J338" s="607" t="s">
        <v>13</v>
      </c>
      <c r="K338" s="607" t="s">
        <v>13</v>
      </c>
      <c r="L338" s="607" t="s">
        <v>13</v>
      </c>
      <c r="M338" s="607" t="s">
        <v>13</v>
      </c>
      <c r="N338" s="607" t="s">
        <v>13</v>
      </c>
      <c r="O338" s="607" t="s">
        <v>13</v>
      </c>
      <c r="P338" s="607" t="s">
        <v>13</v>
      </c>
      <c r="Q338" s="608" t="s">
        <v>13</v>
      </c>
      <c r="R338" s="608" t="s">
        <v>13</v>
      </c>
      <c r="S338" s="608" t="s">
        <v>13</v>
      </c>
      <c r="T338" s="608" t="s">
        <v>13</v>
      </c>
      <c r="U338" s="608" t="s">
        <v>13</v>
      </c>
      <c r="V338" s="608" t="s">
        <v>13</v>
      </c>
      <c r="W338" s="608" t="s">
        <v>13</v>
      </c>
      <c r="X338" s="608" t="s">
        <v>13</v>
      </c>
      <c r="Y338" s="608" t="s">
        <v>13</v>
      </c>
      <c r="Z338" s="608" t="s">
        <v>13</v>
      </c>
      <c r="AA338" s="608" t="s">
        <v>13</v>
      </c>
      <c r="AB338" s="608" t="s">
        <v>13</v>
      </c>
      <c r="AC338" s="608" t="s">
        <v>13</v>
      </c>
      <c r="AD338" s="608" t="s">
        <v>13</v>
      </c>
      <c r="AE338" s="608" t="s">
        <v>13</v>
      </c>
      <c r="AF338" s="608" t="s">
        <v>13</v>
      </c>
      <c r="AG338" s="608" t="s">
        <v>13</v>
      </c>
      <c r="AH338" s="608" t="s">
        <v>13</v>
      </c>
      <c r="AI338" s="608" t="s">
        <v>13</v>
      </c>
      <c r="AJ338" s="608" t="s">
        <v>13</v>
      </c>
      <c r="AK338" s="608" t="s">
        <v>13</v>
      </c>
      <c r="AL338" s="609" t="s">
        <v>13</v>
      </c>
      <c r="AM338" s="609" t="s">
        <v>13</v>
      </c>
      <c r="AN338" s="609" t="s">
        <v>13</v>
      </c>
      <c r="AO338" s="609" t="s">
        <v>13</v>
      </c>
      <c r="AP338" s="609" t="s">
        <v>13</v>
      </c>
      <c r="AQ338" s="609" t="s">
        <v>13</v>
      </c>
      <c r="AR338" s="609" t="s">
        <v>13</v>
      </c>
      <c r="AS338" s="609" t="s">
        <v>13</v>
      </c>
      <c r="AT338" s="609" t="s">
        <v>13</v>
      </c>
      <c r="AU338" s="609" t="s">
        <v>13</v>
      </c>
      <c r="AV338" s="608" t="s">
        <v>13</v>
      </c>
      <c r="AW338" s="608" t="s">
        <v>13</v>
      </c>
      <c r="AX338" s="608" t="s">
        <v>13</v>
      </c>
      <c r="AY338" s="608" t="s">
        <v>13</v>
      </c>
      <c r="AZ338" s="610" t="s">
        <v>13</v>
      </c>
      <c r="BA338" s="526" t="s">
        <v>13</v>
      </c>
      <c r="BB338" s="526" t="s">
        <v>13</v>
      </c>
      <c r="BC338" s="526" t="s">
        <v>13</v>
      </c>
      <c r="BD338" s="526" t="s">
        <v>13</v>
      </c>
      <c r="BE338" s="526" t="s">
        <v>13</v>
      </c>
      <c r="BF338" s="526" t="s">
        <v>13</v>
      </c>
      <c r="BG338" s="526" t="s">
        <v>13</v>
      </c>
      <c r="BH338" s="526" t="s">
        <v>13</v>
      </c>
      <c r="BI338" s="526" t="s">
        <v>13</v>
      </c>
      <c r="BJ338" s="526" t="s">
        <v>13</v>
      </c>
      <c r="BK338" s="526" t="s">
        <v>13</v>
      </c>
      <c r="BL338" s="526" t="s">
        <v>13</v>
      </c>
      <c r="BM338" s="526" t="s">
        <v>13</v>
      </c>
      <c r="BN338" s="585" t="s">
        <v>13</v>
      </c>
      <c r="BO338" s="585" t="s">
        <v>13</v>
      </c>
      <c r="BP338" s="526" t="s">
        <v>13</v>
      </c>
      <c r="BQ338" s="526" t="s">
        <v>13</v>
      </c>
      <c r="BR338" s="526" t="s">
        <v>13</v>
      </c>
      <c r="BS338" s="526" t="s">
        <v>13</v>
      </c>
      <c r="BT338" s="526" t="s">
        <v>13</v>
      </c>
      <c r="BU338" s="585" t="s">
        <v>13</v>
      </c>
      <c r="BV338" s="526" t="s">
        <v>13</v>
      </c>
      <c r="BW338" s="526" t="s">
        <v>13</v>
      </c>
      <c r="BX338" s="526" t="s">
        <v>13</v>
      </c>
      <c r="BY338" s="526" t="s">
        <v>13</v>
      </c>
      <c r="BZ338" s="526" t="s">
        <v>13</v>
      </c>
      <c r="CA338" s="526" t="s">
        <v>13</v>
      </c>
    </row>
    <row r="339" spans="3:79">
      <c r="C339" s="546" t="s">
        <v>13</v>
      </c>
      <c r="D339" s="546" t="s">
        <v>13</v>
      </c>
      <c r="E339" s="517" t="s">
        <v>13</v>
      </c>
      <c r="F339" s="607" t="s">
        <v>13</v>
      </c>
      <c r="G339" s="607" t="s">
        <v>13</v>
      </c>
      <c r="H339" s="607" t="s">
        <v>13</v>
      </c>
      <c r="I339" s="607" t="s">
        <v>13</v>
      </c>
      <c r="J339" s="607" t="s">
        <v>13</v>
      </c>
      <c r="K339" s="607" t="s">
        <v>13</v>
      </c>
      <c r="L339" s="607" t="s">
        <v>13</v>
      </c>
      <c r="M339" s="607" t="s">
        <v>13</v>
      </c>
      <c r="N339" s="607" t="s">
        <v>13</v>
      </c>
      <c r="O339" s="607" t="s">
        <v>13</v>
      </c>
      <c r="P339" s="607" t="s">
        <v>13</v>
      </c>
      <c r="Q339" s="608" t="s">
        <v>13</v>
      </c>
      <c r="R339" s="608" t="s">
        <v>13</v>
      </c>
      <c r="S339" s="608" t="s">
        <v>13</v>
      </c>
      <c r="T339" s="608" t="s">
        <v>13</v>
      </c>
      <c r="U339" s="608" t="s">
        <v>13</v>
      </c>
      <c r="V339" s="608" t="s">
        <v>13</v>
      </c>
      <c r="W339" s="608" t="s">
        <v>13</v>
      </c>
      <c r="X339" s="608" t="s">
        <v>13</v>
      </c>
      <c r="Y339" s="608" t="s">
        <v>13</v>
      </c>
      <c r="Z339" s="608" t="s">
        <v>13</v>
      </c>
      <c r="AA339" s="608" t="s">
        <v>13</v>
      </c>
      <c r="AB339" s="608" t="s">
        <v>13</v>
      </c>
      <c r="AC339" s="608" t="s">
        <v>13</v>
      </c>
      <c r="AD339" s="608" t="s">
        <v>13</v>
      </c>
      <c r="AE339" s="608" t="s">
        <v>13</v>
      </c>
      <c r="AF339" s="608" t="s">
        <v>13</v>
      </c>
      <c r="AG339" s="608" t="s">
        <v>13</v>
      </c>
      <c r="AH339" s="608" t="s">
        <v>13</v>
      </c>
      <c r="AI339" s="608" t="s">
        <v>13</v>
      </c>
      <c r="AJ339" s="608" t="s">
        <v>13</v>
      </c>
      <c r="AK339" s="608" t="s">
        <v>13</v>
      </c>
      <c r="AL339" s="609" t="s">
        <v>13</v>
      </c>
      <c r="AM339" s="609" t="s">
        <v>13</v>
      </c>
      <c r="AN339" s="609" t="s">
        <v>13</v>
      </c>
      <c r="AO339" s="609" t="s">
        <v>13</v>
      </c>
      <c r="AP339" s="609" t="s">
        <v>13</v>
      </c>
      <c r="AQ339" s="609" t="s">
        <v>13</v>
      </c>
      <c r="AR339" s="609" t="s">
        <v>13</v>
      </c>
      <c r="AS339" s="609" t="s">
        <v>13</v>
      </c>
      <c r="AT339" s="609" t="s">
        <v>13</v>
      </c>
      <c r="AU339" s="609" t="s">
        <v>13</v>
      </c>
      <c r="AV339" s="608" t="s">
        <v>13</v>
      </c>
      <c r="AW339" s="608" t="s">
        <v>13</v>
      </c>
      <c r="AX339" s="608" t="s">
        <v>13</v>
      </c>
      <c r="AY339" s="608" t="s">
        <v>13</v>
      </c>
      <c r="AZ339" s="610" t="s">
        <v>13</v>
      </c>
      <c r="BA339" s="526" t="s">
        <v>13</v>
      </c>
      <c r="BB339" s="526" t="s">
        <v>13</v>
      </c>
      <c r="BC339" s="526" t="s">
        <v>13</v>
      </c>
      <c r="BD339" s="526" t="s">
        <v>13</v>
      </c>
      <c r="BE339" s="526" t="s">
        <v>13</v>
      </c>
      <c r="BF339" s="526" t="s">
        <v>13</v>
      </c>
      <c r="BG339" s="526" t="s">
        <v>13</v>
      </c>
      <c r="BH339" s="526" t="s">
        <v>13</v>
      </c>
      <c r="BI339" s="526" t="s">
        <v>13</v>
      </c>
      <c r="BJ339" s="526" t="s">
        <v>13</v>
      </c>
      <c r="BK339" s="526" t="s">
        <v>13</v>
      </c>
      <c r="BL339" s="526" t="s">
        <v>13</v>
      </c>
      <c r="BM339" s="526" t="s">
        <v>13</v>
      </c>
      <c r="BN339" s="585" t="s">
        <v>13</v>
      </c>
      <c r="BO339" s="585" t="s">
        <v>13</v>
      </c>
      <c r="BP339" s="526" t="s">
        <v>13</v>
      </c>
      <c r="BQ339" s="526" t="s">
        <v>13</v>
      </c>
      <c r="BR339" s="526" t="s">
        <v>13</v>
      </c>
      <c r="BS339" s="526" t="s">
        <v>13</v>
      </c>
      <c r="BT339" s="526" t="s">
        <v>13</v>
      </c>
      <c r="BU339" s="585" t="s">
        <v>13</v>
      </c>
      <c r="BV339" s="526" t="s">
        <v>13</v>
      </c>
      <c r="BW339" s="526" t="s">
        <v>13</v>
      </c>
      <c r="BX339" s="526" t="s">
        <v>13</v>
      </c>
      <c r="BY339" s="526" t="s">
        <v>13</v>
      </c>
      <c r="BZ339" s="526" t="s">
        <v>13</v>
      </c>
      <c r="CA339" s="526" t="s">
        <v>13</v>
      </c>
    </row>
    <row r="340" spans="3:79">
      <c r="C340" s="546" t="s">
        <v>13</v>
      </c>
      <c r="D340" s="546" t="s">
        <v>13</v>
      </c>
      <c r="E340" s="517" t="s">
        <v>13</v>
      </c>
      <c r="F340" s="607" t="s">
        <v>13</v>
      </c>
      <c r="G340" s="607" t="s">
        <v>13</v>
      </c>
      <c r="H340" s="607" t="s">
        <v>13</v>
      </c>
      <c r="I340" s="607" t="s">
        <v>13</v>
      </c>
      <c r="J340" s="607" t="s">
        <v>13</v>
      </c>
      <c r="K340" s="607" t="s">
        <v>13</v>
      </c>
      <c r="L340" s="607" t="s">
        <v>13</v>
      </c>
      <c r="M340" s="607" t="s">
        <v>13</v>
      </c>
      <c r="N340" s="607" t="s">
        <v>13</v>
      </c>
      <c r="O340" s="607" t="s">
        <v>13</v>
      </c>
      <c r="P340" s="607" t="s">
        <v>13</v>
      </c>
      <c r="Q340" s="608" t="s">
        <v>13</v>
      </c>
      <c r="R340" s="608" t="s">
        <v>13</v>
      </c>
      <c r="S340" s="608" t="s">
        <v>13</v>
      </c>
      <c r="T340" s="608" t="s">
        <v>13</v>
      </c>
      <c r="U340" s="608" t="s">
        <v>13</v>
      </c>
      <c r="V340" s="608" t="s">
        <v>13</v>
      </c>
      <c r="W340" s="608" t="s">
        <v>13</v>
      </c>
      <c r="X340" s="608" t="s">
        <v>13</v>
      </c>
      <c r="Y340" s="608" t="s">
        <v>13</v>
      </c>
      <c r="Z340" s="608" t="s">
        <v>13</v>
      </c>
      <c r="AA340" s="608" t="s">
        <v>13</v>
      </c>
      <c r="AB340" s="608" t="s">
        <v>13</v>
      </c>
      <c r="AC340" s="608" t="s">
        <v>13</v>
      </c>
      <c r="AD340" s="608" t="s">
        <v>13</v>
      </c>
      <c r="AE340" s="608" t="s">
        <v>13</v>
      </c>
      <c r="AF340" s="608" t="s">
        <v>13</v>
      </c>
      <c r="AG340" s="608" t="s">
        <v>13</v>
      </c>
      <c r="AH340" s="608" t="s">
        <v>13</v>
      </c>
      <c r="AI340" s="608" t="s">
        <v>13</v>
      </c>
      <c r="AJ340" s="608" t="s">
        <v>13</v>
      </c>
      <c r="AK340" s="608" t="s">
        <v>13</v>
      </c>
      <c r="AL340" s="609" t="s">
        <v>13</v>
      </c>
      <c r="AM340" s="609" t="s">
        <v>13</v>
      </c>
      <c r="AN340" s="609" t="s">
        <v>13</v>
      </c>
      <c r="AO340" s="609" t="s">
        <v>13</v>
      </c>
      <c r="AP340" s="609" t="s">
        <v>13</v>
      </c>
      <c r="AQ340" s="609" t="s">
        <v>13</v>
      </c>
      <c r="AR340" s="609" t="s">
        <v>13</v>
      </c>
      <c r="AS340" s="609" t="s">
        <v>13</v>
      </c>
      <c r="AT340" s="609" t="s">
        <v>13</v>
      </c>
      <c r="AU340" s="609" t="s">
        <v>13</v>
      </c>
      <c r="AV340" s="608" t="s">
        <v>13</v>
      </c>
      <c r="AW340" s="608" t="s">
        <v>13</v>
      </c>
      <c r="AX340" s="608" t="s">
        <v>13</v>
      </c>
      <c r="AY340" s="608" t="s">
        <v>13</v>
      </c>
      <c r="AZ340" s="610" t="s">
        <v>13</v>
      </c>
      <c r="BA340" s="526" t="s">
        <v>13</v>
      </c>
      <c r="BB340" s="526" t="s">
        <v>13</v>
      </c>
      <c r="BC340" s="526" t="s">
        <v>13</v>
      </c>
      <c r="BD340" s="526" t="s">
        <v>13</v>
      </c>
      <c r="BE340" s="526" t="s">
        <v>13</v>
      </c>
      <c r="BF340" s="526" t="s">
        <v>13</v>
      </c>
      <c r="BG340" s="526" t="s">
        <v>13</v>
      </c>
      <c r="BH340" s="526" t="s">
        <v>13</v>
      </c>
      <c r="BI340" s="526" t="s">
        <v>13</v>
      </c>
      <c r="BJ340" s="526" t="s">
        <v>13</v>
      </c>
      <c r="BK340" s="526" t="s">
        <v>13</v>
      </c>
      <c r="BL340" s="526" t="s">
        <v>13</v>
      </c>
      <c r="BM340" s="526" t="s">
        <v>13</v>
      </c>
      <c r="BN340" s="585" t="s">
        <v>13</v>
      </c>
      <c r="BO340" s="585" t="s">
        <v>13</v>
      </c>
      <c r="BP340" s="526" t="s">
        <v>13</v>
      </c>
      <c r="BQ340" s="526" t="s">
        <v>13</v>
      </c>
      <c r="BR340" s="526" t="s">
        <v>13</v>
      </c>
      <c r="BS340" s="526" t="s">
        <v>13</v>
      </c>
      <c r="BT340" s="526" t="s">
        <v>13</v>
      </c>
      <c r="BU340" s="585" t="s">
        <v>13</v>
      </c>
      <c r="BV340" s="526" t="s">
        <v>13</v>
      </c>
      <c r="BW340" s="526" t="s">
        <v>13</v>
      </c>
      <c r="BX340" s="526" t="s">
        <v>13</v>
      </c>
      <c r="BY340" s="526" t="s">
        <v>13</v>
      </c>
      <c r="BZ340" s="526" t="s">
        <v>13</v>
      </c>
      <c r="CA340" s="526" t="s">
        <v>13</v>
      </c>
    </row>
    <row r="341" spans="3:79">
      <c r="C341" s="546" t="s">
        <v>13</v>
      </c>
      <c r="D341" s="546" t="s">
        <v>13</v>
      </c>
      <c r="E341" s="517" t="s">
        <v>13</v>
      </c>
      <c r="F341" s="607" t="s">
        <v>13</v>
      </c>
      <c r="G341" s="607" t="s">
        <v>13</v>
      </c>
      <c r="H341" s="607" t="s">
        <v>13</v>
      </c>
      <c r="I341" s="607" t="s">
        <v>13</v>
      </c>
      <c r="J341" s="607" t="s">
        <v>13</v>
      </c>
      <c r="K341" s="607" t="s">
        <v>13</v>
      </c>
      <c r="L341" s="607" t="s">
        <v>13</v>
      </c>
      <c r="M341" s="607" t="s">
        <v>13</v>
      </c>
      <c r="N341" s="607" t="s">
        <v>13</v>
      </c>
      <c r="O341" s="607" t="s">
        <v>13</v>
      </c>
      <c r="P341" s="607" t="s">
        <v>13</v>
      </c>
      <c r="Q341" s="608" t="s">
        <v>13</v>
      </c>
      <c r="R341" s="608" t="s">
        <v>13</v>
      </c>
      <c r="S341" s="608" t="s">
        <v>13</v>
      </c>
      <c r="T341" s="608" t="s">
        <v>13</v>
      </c>
      <c r="U341" s="608" t="s">
        <v>13</v>
      </c>
      <c r="V341" s="608" t="s">
        <v>13</v>
      </c>
      <c r="W341" s="608" t="s">
        <v>13</v>
      </c>
      <c r="X341" s="608" t="s">
        <v>13</v>
      </c>
      <c r="Y341" s="608" t="s">
        <v>13</v>
      </c>
      <c r="Z341" s="608" t="s">
        <v>13</v>
      </c>
      <c r="AA341" s="608" t="s">
        <v>13</v>
      </c>
      <c r="AB341" s="608" t="s">
        <v>13</v>
      </c>
      <c r="AC341" s="608" t="s">
        <v>13</v>
      </c>
      <c r="AD341" s="608" t="s">
        <v>13</v>
      </c>
      <c r="AE341" s="608" t="s">
        <v>13</v>
      </c>
      <c r="AF341" s="608" t="s">
        <v>13</v>
      </c>
      <c r="AG341" s="608" t="s">
        <v>13</v>
      </c>
      <c r="AH341" s="608" t="s">
        <v>13</v>
      </c>
      <c r="AI341" s="608" t="s">
        <v>13</v>
      </c>
      <c r="AJ341" s="608" t="s">
        <v>13</v>
      </c>
      <c r="AK341" s="608" t="s">
        <v>13</v>
      </c>
      <c r="AL341" s="609" t="s">
        <v>13</v>
      </c>
      <c r="AM341" s="609" t="s">
        <v>13</v>
      </c>
      <c r="AN341" s="609" t="s">
        <v>13</v>
      </c>
      <c r="AO341" s="609" t="s">
        <v>13</v>
      </c>
      <c r="AP341" s="609" t="s">
        <v>13</v>
      </c>
      <c r="AQ341" s="609" t="s">
        <v>13</v>
      </c>
      <c r="AR341" s="609" t="s">
        <v>13</v>
      </c>
      <c r="AS341" s="609" t="s">
        <v>13</v>
      </c>
      <c r="AT341" s="609" t="s">
        <v>13</v>
      </c>
      <c r="AU341" s="609" t="s">
        <v>13</v>
      </c>
      <c r="AV341" s="608" t="s">
        <v>13</v>
      </c>
      <c r="AW341" s="608" t="s">
        <v>13</v>
      </c>
      <c r="AX341" s="608" t="s">
        <v>13</v>
      </c>
      <c r="AY341" s="608" t="s">
        <v>13</v>
      </c>
      <c r="AZ341" s="610" t="s">
        <v>13</v>
      </c>
      <c r="BA341" s="526" t="s">
        <v>13</v>
      </c>
      <c r="BB341" s="526" t="s">
        <v>13</v>
      </c>
      <c r="BC341" s="526" t="s">
        <v>13</v>
      </c>
      <c r="BD341" s="526" t="s">
        <v>13</v>
      </c>
      <c r="BE341" s="526" t="s">
        <v>13</v>
      </c>
      <c r="BF341" s="526" t="s">
        <v>13</v>
      </c>
      <c r="BG341" s="526" t="s">
        <v>13</v>
      </c>
      <c r="BH341" s="526" t="s">
        <v>13</v>
      </c>
      <c r="BI341" s="526" t="s">
        <v>13</v>
      </c>
      <c r="BJ341" s="526" t="s">
        <v>13</v>
      </c>
      <c r="BK341" s="526" t="s">
        <v>13</v>
      </c>
      <c r="BL341" s="526" t="s">
        <v>13</v>
      </c>
      <c r="BM341" s="526" t="s">
        <v>13</v>
      </c>
      <c r="BN341" s="585" t="s">
        <v>13</v>
      </c>
      <c r="BO341" s="585" t="s">
        <v>13</v>
      </c>
      <c r="BP341" s="526" t="s">
        <v>13</v>
      </c>
      <c r="BQ341" s="526" t="s">
        <v>13</v>
      </c>
      <c r="BR341" s="526" t="s">
        <v>13</v>
      </c>
      <c r="BS341" s="526" t="s">
        <v>13</v>
      </c>
      <c r="BT341" s="526" t="s">
        <v>13</v>
      </c>
      <c r="BU341" s="585" t="s">
        <v>13</v>
      </c>
      <c r="BV341" s="526" t="s">
        <v>13</v>
      </c>
      <c r="BW341" s="526" t="s">
        <v>13</v>
      </c>
      <c r="BX341" s="526" t="s">
        <v>13</v>
      </c>
      <c r="BY341" s="526" t="s">
        <v>13</v>
      </c>
      <c r="BZ341" s="526" t="s">
        <v>13</v>
      </c>
      <c r="CA341" s="526" t="s">
        <v>13</v>
      </c>
    </row>
    <row r="342" spans="3:79">
      <c r="C342" s="546" t="s">
        <v>13</v>
      </c>
      <c r="D342" s="546" t="s">
        <v>13</v>
      </c>
      <c r="E342" s="517" t="s">
        <v>13</v>
      </c>
      <c r="F342" s="607" t="s">
        <v>13</v>
      </c>
      <c r="G342" s="607" t="s">
        <v>13</v>
      </c>
      <c r="H342" s="607" t="s">
        <v>13</v>
      </c>
      <c r="I342" s="607" t="s">
        <v>13</v>
      </c>
      <c r="J342" s="607" t="s">
        <v>13</v>
      </c>
      <c r="K342" s="607" t="s">
        <v>13</v>
      </c>
      <c r="L342" s="607" t="s">
        <v>13</v>
      </c>
      <c r="M342" s="607" t="s">
        <v>13</v>
      </c>
      <c r="N342" s="607" t="s">
        <v>13</v>
      </c>
      <c r="O342" s="607" t="s">
        <v>13</v>
      </c>
      <c r="P342" s="607" t="s">
        <v>13</v>
      </c>
      <c r="Q342" s="608" t="s">
        <v>13</v>
      </c>
      <c r="R342" s="608" t="s">
        <v>13</v>
      </c>
      <c r="S342" s="608" t="s">
        <v>13</v>
      </c>
      <c r="T342" s="608" t="s">
        <v>13</v>
      </c>
      <c r="U342" s="608" t="s">
        <v>13</v>
      </c>
      <c r="V342" s="608" t="s">
        <v>13</v>
      </c>
      <c r="W342" s="608" t="s">
        <v>13</v>
      </c>
      <c r="X342" s="608" t="s">
        <v>13</v>
      </c>
      <c r="Y342" s="608" t="s">
        <v>13</v>
      </c>
      <c r="Z342" s="608" t="s">
        <v>13</v>
      </c>
      <c r="AA342" s="608" t="s">
        <v>13</v>
      </c>
      <c r="AB342" s="608" t="s">
        <v>13</v>
      </c>
      <c r="AC342" s="608" t="s">
        <v>13</v>
      </c>
      <c r="AD342" s="608" t="s">
        <v>13</v>
      </c>
      <c r="AE342" s="608" t="s">
        <v>13</v>
      </c>
      <c r="AF342" s="608" t="s">
        <v>13</v>
      </c>
      <c r="AG342" s="608" t="s">
        <v>13</v>
      </c>
      <c r="AH342" s="608" t="s">
        <v>13</v>
      </c>
      <c r="AI342" s="608" t="s">
        <v>13</v>
      </c>
      <c r="AJ342" s="608" t="s">
        <v>13</v>
      </c>
      <c r="AK342" s="608" t="s">
        <v>13</v>
      </c>
      <c r="AL342" s="609" t="s">
        <v>13</v>
      </c>
      <c r="AM342" s="609" t="s">
        <v>13</v>
      </c>
      <c r="AN342" s="609" t="s">
        <v>13</v>
      </c>
      <c r="AO342" s="609" t="s">
        <v>13</v>
      </c>
      <c r="AP342" s="609" t="s">
        <v>13</v>
      </c>
      <c r="AQ342" s="609" t="s">
        <v>13</v>
      </c>
      <c r="AR342" s="609" t="s">
        <v>13</v>
      </c>
      <c r="AS342" s="609" t="s">
        <v>13</v>
      </c>
      <c r="AT342" s="609" t="s">
        <v>13</v>
      </c>
      <c r="AU342" s="609" t="s">
        <v>13</v>
      </c>
      <c r="AV342" s="608" t="s">
        <v>13</v>
      </c>
      <c r="AW342" s="608" t="s">
        <v>13</v>
      </c>
      <c r="AX342" s="608" t="s">
        <v>13</v>
      </c>
      <c r="AY342" s="608" t="s">
        <v>13</v>
      </c>
      <c r="AZ342" s="610" t="s">
        <v>13</v>
      </c>
      <c r="BA342" s="526" t="s">
        <v>13</v>
      </c>
      <c r="BB342" s="526" t="s">
        <v>13</v>
      </c>
      <c r="BC342" s="526" t="s">
        <v>13</v>
      </c>
      <c r="BD342" s="526" t="s">
        <v>13</v>
      </c>
      <c r="BE342" s="526" t="s">
        <v>13</v>
      </c>
      <c r="BF342" s="526" t="s">
        <v>13</v>
      </c>
      <c r="BG342" s="526" t="s">
        <v>13</v>
      </c>
      <c r="BH342" s="526" t="s">
        <v>13</v>
      </c>
      <c r="BI342" s="526" t="s">
        <v>13</v>
      </c>
      <c r="BJ342" s="526" t="s">
        <v>13</v>
      </c>
      <c r="BK342" s="526" t="s">
        <v>13</v>
      </c>
      <c r="BL342" s="526" t="s">
        <v>13</v>
      </c>
      <c r="BM342" s="526" t="s">
        <v>13</v>
      </c>
      <c r="BN342" s="585" t="s">
        <v>13</v>
      </c>
      <c r="BO342" s="585" t="s">
        <v>13</v>
      </c>
      <c r="BP342" s="526" t="s">
        <v>13</v>
      </c>
      <c r="BQ342" s="526" t="s">
        <v>13</v>
      </c>
      <c r="BR342" s="526" t="s">
        <v>13</v>
      </c>
      <c r="BS342" s="526" t="s">
        <v>13</v>
      </c>
      <c r="BT342" s="526" t="s">
        <v>13</v>
      </c>
      <c r="BU342" s="585" t="s">
        <v>13</v>
      </c>
      <c r="BV342" s="526" t="s">
        <v>13</v>
      </c>
      <c r="BW342" s="526" t="s">
        <v>13</v>
      </c>
      <c r="BX342" s="526" t="s">
        <v>13</v>
      </c>
      <c r="BY342" s="526" t="s">
        <v>13</v>
      </c>
      <c r="BZ342" s="526" t="s">
        <v>13</v>
      </c>
      <c r="CA342" s="526" t="s">
        <v>13</v>
      </c>
    </row>
    <row r="343" spans="3:79">
      <c r="C343" s="546" t="s">
        <v>13</v>
      </c>
      <c r="D343" s="546" t="s">
        <v>13</v>
      </c>
      <c r="E343" s="517" t="s">
        <v>13</v>
      </c>
      <c r="F343" s="607" t="s">
        <v>13</v>
      </c>
      <c r="G343" s="607" t="s">
        <v>13</v>
      </c>
      <c r="H343" s="607" t="s">
        <v>13</v>
      </c>
      <c r="I343" s="607" t="s">
        <v>13</v>
      </c>
      <c r="J343" s="607" t="s">
        <v>13</v>
      </c>
      <c r="K343" s="607" t="s">
        <v>13</v>
      </c>
      <c r="L343" s="607" t="s">
        <v>13</v>
      </c>
      <c r="M343" s="607" t="s">
        <v>13</v>
      </c>
      <c r="N343" s="607" t="s">
        <v>13</v>
      </c>
      <c r="O343" s="607" t="s">
        <v>13</v>
      </c>
      <c r="P343" s="607" t="s">
        <v>13</v>
      </c>
      <c r="Q343" s="608" t="s">
        <v>13</v>
      </c>
      <c r="R343" s="608" t="s">
        <v>13</v>
      </c>
      <c r="S343" s="608" t="s">
        <v>13</v>
      </c>
      <c r="T343" s="608" t="s">
        <v>13</v>
      </c>
      <c r="U343" s="608" t="s">
        <v>13</v>
      </c>
      <c r="V343" s="608" t="s">
        <v>13</v>
      </c>
      <c r="W343" s="608" t="s">
        <v>13</v>
      </c>
      <c r="X343" s="608" t="s">
        <v>13</v>
      </c>
      <c r="Y343" s="608" t="s">
        <v>13</v>
      </c>
      <c r="Z343" s="608" t="s">
        <v>13</v>
      </c>
      <c r="AA343" s="608" t="s">
        <v>13</v>
      </c>
      <c r="AB343" s="608" t="s">
        <v>13</v>
      </c>
      <c r="AC343" s="608" t="s">
        <v>13</v>
      </c>
      <c r="AD343" s="608" t="s">
        <v>13</v>
      </c>
      <c r="AE343" s="608" t="s">
        <v>13</v>
      </c>
      <c r="AF343" s="608" t="s">
        <v>13</v>
      </c>
      <c r="AG343" s="608" t="s">
        <v>13</v>
      </c>
      <c r="AH343" s="608" t="s">
        <v>13</v>
      </c>
      <c r="AI343" s="608" t="s">
        <v>13</v>
      </c>
      <c r="AJ343" s="608" t="s">
        <v>13</v>
      </c>
      <c r="AK343" s="608" t="s">
        <v>13</v>
      </c>
      <c r="AL343" s="609" t="s">
        <v>13</v>
      </c>
      <c r="AM343" s="609" t="s">
        <v>13</v>
      </c>
      <c r="AN343" s="609" t="s">
        <v>13</v>
      </c>
      <c r="AO343" s="609" t="s">
        <v>13</v>
      </c>
      <c r="AP343" s="609" t="s">
        <v>13</v>
      </c>
      <c r="AQ343" s="609" t="s">
        <v>13</v>
      </c>
      <c r="AR343" s="609" t="s">
        <v>13</v>
      </c>
      <c r="AS343" s="609" t="s">
        <v>13</v>
      </c>
      <c r="AT343" s="609" t="s">
        <v>13</v>
      </c>
      <c r="AU343" s="609" t="s">
        <v>13</v>
      </c>
      <c r="AV343" s="608" t="s">
        <v>13</v>
      </c>
      <c r="AW343" s="608" t="s">
        <v>13</v>
      </c>
      <c r="AX343" s="608" t="s">
        <v>13</v>
      </c>
      <c r="AY343" s="608" t="s">
        <v>13</v>
      </c>
      <c r="AZ343" s="610" t="s">
        <v>13</v>
      </c>
      <c r="BA343" s="526" t="s">
        <v>13</v>
      </c>
      <c r="BB343" s="526" t="s">
        <v>13</v>
      </c>
      <c r="BC343" s="526" t="s">
        <v>13</v>
      </c>
      <c r="BD343" s="526" t="s">
        <v>13</v>
      </c>
      <c r="BE343" s="526" t="s">
        <v>13</v>
      </c>
      <c r="BF343" s="526" t="s">
        <v>13</v>
      </c>
      <c r="BG343" s="526" t="s">
        <v>13</v>
      </c>
      <c r="BH343" s="526" t="s">
        <v>13</v>
      </c>
      <c r="BI343" s="526" t="s">
        <v>13</v>
      </c>
      <c r="BJ343" s="526" t="s">
        <v>13</v>
      </c>
      <c r="BK343" s="526" t="s">
        <v>13</v>
      </c>
      <c r="BL343" s="526" t="s">
        <v>13</v>
      </c>
      <c r="BM343" s="526" t="s">
        <v>13</v>
      </c>
      <c r="BN343" s="585" t="s">
        <v>13</v>
      </c>
      <c r="BO343" s="585" t="s">
        <v>13</v>
      </c>
      <c r="BP343" s="526" t="s">
        <v>13</v>
      </c>
      <c r="BQ343" s="526" t="s">
        <v>13</v>
      </c>
      <c r="BR343" s="526" t="s">
        <v>13</v>
      </c>
      <c r="BS343" s="526" t="s">
        <v>13</v>
      </c>
      <c r="BT343" s="526" t="s">
        <v>13</v>
      </c>
      <c r="BU343" s="585" t="s">
        <v>13</v>
      </c>
      <c r="BV343" s="526" t="s">
        <v>13</v>
      </c>
      <c r="BW343" s="526" t="s">
        <v>13</v>
      </c>
      <c r="BX343" s="526" t="s">
        <v>13</v>
      </c>
      <c r="BY343" s="526" t="s">
        <v>13</v>
      </c>
      <c r="BZ343" s="526" t="s">
        <v>13</v>
      </c>
      <c r="CA343" s="526" t="s">
        <v>13</v>
      </c>
    </row>
    <row r="344" spans="3:79">
      <c r="C344" s="546" t="s">
        <v>13</v>
      </c>
      <c r="D344" s="546" t="s">
        <v>13</v>
      </c>
      <c r="E344" s="517" t="s">
        <v>13</v>
      </c>
      <c r="F344" s="607" t="s">
        <v>13</v>
      </c>
      <c r="G344" s="607" t="s">
        <v>13</v>
      </c>
      <c r="H344" s="607" t="s">
        <v>13</v>
      </c>
      <c r="I344" s="607" t="s">
        <v>13</v>
      </c>
      <c r="J344" s="607" t="s">
        <v>13</v>
      </c>
      <c r="K344" s="607" t="s">
        <v>13</v>
      </c>
      <c r="L344" s="607" t="s">
        <v>13</v>
      </c>
      <c r="M344" s="607" t="s">
        <v>13</v>
      </c>
      <c r="N344" s="607" t="s">
        <v>13</v>
      </c>
      <c r="O344" s="607" t="s">
        <v>13</v>
      </c>
      <c r="P344" s="607" t="s">
        <v>13</v>
      </c>
      <c r="Q344" s="608" t="s">
        <v>13</v>
      </c>
      <c r="R344" s="608" t="s">
        <v>13</v>
      </c>
      <c r="S344" s="608" t="s">
        <v>13</v>
      </c>
      <c r="T344" s="608" t="s">
        <v>13</v>
      </c>
      <c r="U344" s="608" t="s">
        <v>13</v>
      </c>
      <c r="V344" s="608" t="s">
        <v>13</v>
      </c>
      <c r="W344" s="608" t="s">
        <v>13</v>
      </c>
      <c r="X344" s="608" t="s">
        <v>13</v>
      </c>
      <c r="Y344" s="608" t="s">
        <v>13</v>
      </c>
      <c r="Z344" s="608" t="s">
        <v>13</v>
      </c>
      <c r="AA344" s="608" t="s">
        <v>13</v>
      </c>
      <c r="AB344" s="608" t="s">
        <v>13</v>
      </c>
      <c r="AC344" s="608" t="s">
        <v>13</v>
      </c>
      <c r="AD344" s="608" t="s">
        <v>13</v>
      </c>
      <c r="AE344" s="608" t="s">
        <v>13</v>
      </c>
      <c r="AF344" s="608" t="s">
        <v>13</v>
      </c>
      <c r="AG344" s="608" t="s">
        <v>13</v>
      </c>
      <c r="AH344" s="608" t="s">
        <v>13</v>
      </c>
      <c r="AI344" s="608" t="s">
        <v>13</v>
      </c>
      <c r="AJ344" s="608" t="s">
        <v>13</v>
      </c>
      <c r="AK344" s="608" t="s">
        <v>13</v>
      </c>
      <c r="AL344" s="609" t="s">
        <v>13</v>
      </c>
      <c r="AM344" s="609" t="s">
        <v>13</v>
      </c>
      <c r="AN344" s="609" t="s">
        <v>13</v>
      </c>
      <c r="AO344" s="609" t="s">
        <v>13</v>
      </c>
      <c r="AP344" s="609" t="s">
        <v>13</v>
      </c>
      <c r="AQ344" s="609" t="s">
        <v>13</v>
      </c>
      <c r="AR344" s="609" t="s">
        <v>13</v>
      </c>
      <c r="AS344" s="609" t="s">
        <v>13</v>
      </c>
      <c r="AT344" s="609" t="s">
        <v>13</v>
      </c>
      <c r="AU344" s="609" t="s">
        <v>13</v>
      </c>
      <c r="AV344" s="608" t="s">
        <v>13</v>
      </c>
      <c r="AW344" s="608" t="s">
        <v>13</v>
      </c>
      <c r="AX344" s="608" t="s">
        <v>13</v>
      </c>
      <c r="AY344" s="608" t="s">
        <v>13</v>
      </c>
      <c r="AZ344" s="610" t="s">
        <v>13</v>
      </c>
      <c r="BA344" s="526" t="s">
        <v>13</v>
      </c>
      <c r="BB344" s="526" t="s">
        <v>13</v>
      </c>
      <c r="BC344" s="526" t="s">
        <v>13</v>
      </c>
      <c r="BD344" s="526" t="s">
        <v>13</v>
      </c>
      <c r="BE344" s="526" t="s">
        <v>13</v>
      </c>
      <c r="BF344" s="526" t="s">
        <v>13</v>
      </c>
      <c r="BG344" s="526" t="s">
        <v>13</v>
      </c>
      <c r="BH344" s="526" t="s">
        <v>13</v>
      </c>
      <c r="BI344" s="526" t="s">
        <v>13</v>
      </c>
      <c r="BJ344" s="526" t="s">
        <v>13</v>
      </c>
      <c r="BK344" s="526" t="s">
        <v>13</v>
      </c>
      <c r="BL344" s="526" t="s">
        <v>13</v>
      </c>
      <c r="BM344" s="526" t="s">
        <v>13</v>
      </c>
      <c r="BN344" s="585" t="s">
        <v>13</v>
      </c>
      <c r="BO344" s="585" t="s">
        <v>13</v>
      </c>
      <c r="BP344" s="526" t="s">
        <v>13</v>
      </c>
      <c r="BQ344" s="526" t="s">
        <v>13</v>
      </c>
      <c r="BR344" s="526" t="s">
        <v>13</v>
      </c>
      <c r="BS344" s="526" t="s">
        <v>13</v>
      </c>
      <c r="BT344" s="526" t="s">
        <v>13</v>
      </c>
      <c r="BU344" s="585" t="s">
        <v>13</v>
      </c>
      <c r="BV344" s="526" t="s">
        <v>13</v>
      </c>
      <c r="BW344" s="526" t="s">
        <v>13</v>
      </c>
      <c r="BX344" s="526" t="s">
        <v>13</v>
      </c>
      <c r="BY344" s="526" t="s">
        <v>13</v>
      </c>
      <c r="BZ344" s="526" t="s">
        <v>13</v>
      </c>
      <c r="CA344" s="526" t="s">
        <v>13</v>
      </c>
    </row>
    <row r="345" spans="3:79">
      <c r="C345" s="546" t="s">
        <v>13</v>
      </c>
      <c r="D345" s="546" t="s">
        <v>13</v>
      </c>
      <c r="E345" s="517" t="s">
        <v>13</v>
      </c>
      <c r="F345" s="607" t="s">
        <v>13</v>
      </c>
      <c r="G345" s="607" t="s">
        <v>13</v>
      </c>
      <c r="H345" s="607" t="s">
        <v>13</v>
      </c>
      <c r="I345" s="607" t="s">
        <v>13</v>
      </c>
      <c r="J345" s="607" t="s">
        <v>13</v>
      </c>
      <c r="K345" s="607" t="s">
        <v>13</v>
      </c>
      <c r="L345" s="607" t="s">
        <v>13</v>
      </c>
      <c r="M345" s="607" t="s">
        <v>13</v>
      </c>
      <c r="N345" s="607" t="s">
        <v>13</v>
      </c>
      <c r="O345" s="607" t="s">
        <v>13</v>
      </c>
      <c r="P345" s="607" t="s">
        <v>13</v>
      </c>
      <c r="Q345" s="608" t="s">
        <v>13</v>
      </c>
      <c r="R345" s="608" t="s">
        <v>13</v>
      </c>
      <c r="S345" s="608" t="s">
        <v>13</v>
      </c>
      <c r="T345" s="608" t="s">
        <v>13</v>
      </c>
      <c r="U345" s="608" t="s">
        <v>13</v>
      </c>
      <c r="V345" s="608" t="s">
        <v>13</v>
      </c>
      <c r="W345" s="608" t="s">
        <v>13</v>
      </c>
      <c r="X345" s="608" t="s">
        <v>13</v>
      </c>
      <c r="Y345" s="608" t="s">
        <v>13</v>
      </c>
      <c r="Z345" s="608" t="s">
        <v>13</v>
      </c>
      <c r="AA345" s="608" t="s">
        <v>13</v>
      </c>
      <c r="AB345" s="608" t="s">
        <v>13</v>
      </c>
      <c r="AC345" s="608" t="s">
        <v>13</v>
      </c>
      <c r="AD345" s="608" t="s">
        <v>13</v>
      </c>
      <c r="AE345" s="608" t="s">
        <v>13</v>
      </c>
      <c r="AF345" s="608" t="s">
        <v>13</v>
      </c>
      <c r="AG345" s="608" t="s">
        <v>13</v>
      </c>
      <c r="AH345" s="608" t="s">
        <v>13</v>
      </c>
      <c r="AI345" s="608" t="s">
        <v>13</v>
      </c>
      <c r="AJ345" s="608" t="s">
        <v>13</v>
      </c>
      <c r="AK345" s="608" t="s">
        <v>13</v>
      </c>
      <c r="AL345" s="609" t="s">
        <v>13</v>
      </c>
      <c r="AM345" s="609" t="s">
        <v>13</v>
      </c>
      <c r="AN345" s="609" t="s">
        <v>13</v>
      </c>
      <c r="AO345" s="609" t="s">
        <v>13</v>
      </c>
      <c r="AP345" s="609" t="s">
        <v>13</v>
      </c>
      <c r="AQ345" s="609" t="s">
        <v>13</v>
      </c>
      <c r="AR345" s="609" t="s">
        <v>13</v>
      </c>
      <c r="AS345" s="609" t="s">
        <v>13</v>
      </c>
      <c r="AT345" s="609" t="s">
        <v>13</v>
      </c>
      <c r="AU345" s="609" t="s">
        <v>13</v>
      </c>
      <c r="AV345" s="608" t="s">
        <v>13</v>
      </c>
      <c r="AW345" s="608" t="s">
        <v>13</v>
      </c>
      <c r="AX345" s="608" t="s">
        <v>13</v>
      </c>
      <c r="AY345" s="608" t="s">
        <v>13</v>
      </c>
      <c r="AZ345" s="610" t="s">
        <v>13</v>
      </c>
      <c r="BA345" s="526" t="s">
        <v>13</v>
      </c>
      <c r="BB345" s="526" t="s">
        <v>13</v>
      </c>
      <c r="BC345" s="526" t="s">
        <v>13</v>
      </c>
      <c r="BD345" s="526" t="s">
        <v>13</v>
      </c>
      <c r="BE345" s="526" t="s">
        <v>13</v>
      </c>
      <c r="BF345" s="526" t="s">
        <v>13</v>
      </c>
      <c r="BG345" s="526" t="s">
        <v>13</v>
      </c>
      <c r="BH345" s="526" t="s">
        <v>13</v>
      </c>
      <c r="BI345" s="526" t="s">
        <v>13</v>
      </c>
      <c r="BJ345" s="526" t="s">
        <v>13</v>
      </c>
      <c r="BK345" s="526" t="s">
        <v>13</v>
      </c>
      <c r="BL345" s="526" t="s">
        <v>13</v>
      </c>
      <c r="BM345" s="526" t="s">
        <v>13</v>
      </c>
      <c r="BN345" s="585" t="s">
        <v>13</v>
      </c>
      <c r="BO345" s="585" t="s">
        <v>13</v>
      </c>
      <c r="BP345" s="526" t="s">
        <v>13</v>
      </c>
      <c r="BQ345" s="526" t="s">
        <v>13</v>
      </c>
      <c r="BR345" s="526" t="s">
        <v>13</v>
      </c>
      <c r="BS345" s="526" t="s">
        <v>13</v>
      </c>
      <c r="BT345" s="526" t="s">
        <v>13</v>
      </c>
      <c r="BU345" s="585" t="s">
        <v>13</v>
      </c>
      <c r="BV345" s="526" t="s">
        <v>13</v>
      </c>
      <c r="BW345" s="526" t="s">
        <v>13</v>
      </c>
      <c r="BX345" s="526" t="s">
        <v>13</v>
      </c>
      <c r="BY345" s="526" t="s">
        <v>13</v>
      </c>
      <c r="BZ345" s="526" t="s">
        <v>13</v>
      </c>
      <c r="CA345" s="526" t="s">
        <v>13</v>
      </c>
    </row>
    <row r="346" spans="3:79">
      <c r="C346" s="546" t="s">
        <v>13</v>
      </c>
      <c r="D346" s="546" t="s">
        <v>13</v>
      </c>
      <c r="E346" s="517" t="s">
        <v>13</v>
      </c>
      <c r="F346" s="607" t="s">
        <v>13</v>
      </c>
      <c r="G346" s="607" t="s">
        <v>13</v>
      </c>
      <c r="H346" s="607" t="s">
        <v>13</v>
      </c>
      <c r="I346" s="607" t="s">
        <v>13</v>
      </c>
      <c r="J346" s="607" t="s">
        <v>13</v>
      </c>
      <c r="K346" s="607" t="s">
        <v>13</v>
      </c>
      <c r="L346" s="607" t="s">
        <v>13</v>
      </c>
      <c r="M346" s="607" t="s">
        <v>13</v>
      </c>
      <c r="N346" s="607" t="s">
        <v>13</v>
      </c>
      <c r="O346" s="607" t="s">
        <v>13</v>
      </c>
      <c r="P346" s="607" t="s">
        <v>13</v>
      </c>
      <c r="Q346" s="608" t="s">
        <v>13</v>
      </c>
      <c r="R346" s="608" t="s">
        <v>13</v>
      </c>
      <c r="S346" s="608" t="s">
        <v>13</v>
      </c>
      <c r="T346" s="608" t="s">
        <v>13</v>
      </c>
      <c r="U346" s="608" t="s">
        <v>13</v>
      </c>
      <c r="V346" s="608" t="s">
        <v>13</v>
      </c>
      <c r="W346" s="608" t="s">
        <v>13</v>
      </c>
      <c r="X346" s="608" t="s">
        <v>13</v>
      </c>
      <c r="Y346" s="608" t="s">
        <v>13</v>
      </c>
      <c r="Z346" s="608" t="s">
        <v>13</v>
      </c>
      <c r="AA346" s="608" t="s">
        <v>13</v>
      </c>
      <c r="AB346" s="608" t="s">
        <v>13</v>
      </c>
      <c r="AC346" s="608" t="s">
        <v>13</v>
      </c>
      <c r="AD346" s="608" t="s">
        <v>13</v>
      </c>
      <c r="AE346" s="608" t="s">
        <v>13</v>
      </c>
      <c r="AF346" s="608" t="s">
        <v>13</v>
      </c>
      <c r="AG346" s="608" t="s">
        <v>13</v>
      </c>
      <c r="AH346" s="608" t="s">
        <v>13</v>
      </c>
      <c r="AI346" s="608" t="s">
        <v>13</v>
      </c>
      <c r="AJ346" s="608" t="s">
        <v>13</v>
      </c>
      <c r="AK346" s="608" t="s">
        <v>13</v>
      </c>
      <c r="AL346" s="609" t="s">
        <v>13</v>
      </c>
      <c r="AM346" s="609" t="s">
        <v>13</v>
      </c>
      <c r="AN346" s="609" t="s">
        <v>13</v>
      </c>
      <c r="AO346" s="609" t="s">
        <v>13</v>
      </c>
      <c r="AP346" s="609" t="s">
        <v>13</v>
      </c>
      <c r="AQ346" s="609" t="s">
        <v>13</v>
      </c>
      <c r="AR346" s="609" t="s">
        <v>13</v>
      </c>
      <c r="AS346" s="609" t="s">
        <v>13</v>
      </c>
      <c r="AT346" s="609" t="s">
        <v>13</v>
      </c>
      <c r="AU346" s="609" t="s">
        <v>13</v>
      </c>
      <c r="AV346" s="608" t="s">
        <v>13</v>
      </c>
      <c r="AW346" s="608" t="s">
        <v>13</v>
      </c>
      <c r="AX346" s="608" t="s">
        <v>13</v>
      </c>
      <c r="AY346" s="608" t="s">
        <v>13</v>
      </c>
      <c r="AZ346" s="610" t="s">
        <v>13</v>
      </c>
      <c r="BA346" s="526" t="s">
        <v>13</v>
      </c>
      <c r="BB346" s="526" t="s">
        <v>13</v>
      </c>
      <c r="BC346" s="526" t="s">
        <v>13</v>
      </c>
      <c r="BD346" s="526" t="s">
        <v>13</v>
      </c>
      <c r="BE346" s="526" t="s">
        <v>13</v>
      </c>
      <c r="BF346" s="526" t="s">
        <v>13</v>
      </c>
      <c r="BG346" s="526" t="s">
        <v>13</v>
      </c>
      <c r="BH346" s="526" t="s">
        <v>13</v>
      </c>
      <c r="BI346" s="526" t="s">
        <v>13</v>
      </c>
      <c r="BJ346" s="526" t="s">
        <v>13</v>
      </c>
      <c r="BK346" s="526" t="s">
        <v>13</v>
      </c>
      <c r="BL346" s="526" t="s">
        <v>13</v>
      </c>
      <c r="BM346" s="526" t="s">
        <v>13</v>
      </c>
      <c r="BN346" s="585" t="s">
        <v>13</v>
      </c>
      <c r="BO346" s="585" t="s">
        <v>13</v>
      </c>
      <c r="BP346" s="526" t="s">
        <v>13</v>
      </c>
      <c r="BQ346" s="526" t="s">
        <v>13</v>
      </c>
      <c r="BR346" s="526" t="s">
        <v>13</v>
      </c>
      <c r="BS346" s="526" t="s">
        <v>13</v>
      </c>
      <c r="BT346" s="526" t="s">
        <v>13</v>
      </c>
      <c r="BU346" s="585" t="s">
        <v>13</v>
      </c>
      <c r="BV346" s="526" t="s">
        <v>13</v>
      </c>
      <c r="BW346" s="526" t="s">
        <v>13</v>
      </c>
      <c r="BX346" s="526" t="s">
        <v>13</v>
      </c>
      <c r="BY346" s="526" t="s">
        <v>13</v>
      </c>
      <c r="BZ346" s="526" t="s">
        <v>13</v>
      </c>
      <c r="CA346" s="526" t="s">
        <v>13</v>
      </c>
    </row>
    <row r="347" spans="3:79">
      <c r="C347" s="546" t="s">
        <v>13</v>
      </c>
      <c r="D347" s="546" t="s">
        <v>13</v>
      </c>
      <c r="E347" s="517" t="s">
        <v>13</v>
      </c>
      <c r="F347" s="607" t="s">
        <v>13</v>
      </c>
      <c r="G347" s="607" t="s">
        <v>13</v>
      </c>
      <c r="H347" s="607" t="s">
        <v>13</v>
      </c>
      <c r="I347" s="607" t="s">
        <v>13</v>
      </c>
      <c r="J347" s="607" t="s">
        <v>13</v>
      </c>
      <c r="K347" s="607" t="s">
        <v>13</v>
      </c>
      <c r="L347" s="607" t="s">
        <v>13</v>
      </c>
      <c r="M347" s="607" t="s">
        <v>13</v>
      </c>
      <c r="N347" s="607" t="s">
        <v>13</v>
      </c>
      <c r="O347" s="607" t="s">
        <v>13</v>
      </c>
      <c r="P347" s="607" t="s">
        <v>13</v>
      </c>
      <c r="Q347" s="608" t="s">
        <v>13</v>
      </c>
      <c r="R347" s="608" t="s">
        <v>13</v>
      </c>
      <c r="S347" s="608" t="s">
        <v>13</v>
      </c>
      <c r="T347" s="608" t="s">
        <v>13</v>
      </c>
      <c r="U347" s="608" t="s">
        <v>13</v>
      </c>
      <c r="V347" s="608" t="s">
        <v>13</v>
      </c>
      <c r="W347" s="608" t="s">
        <v>13</v>
      </c>
      <c r="X347" s="608" t="s">
        <v>13</v>
      </c>
      <c r="Y347" s="608" t="s">
        <v>13</v>
      </c>
      <c r="Z347" s="608" t="s">
        <v>13</v>
      </c>
      <c r="AA347" s="608" t="s">
        <v>13</v>
      </c>
      <c r="AB347" s="608" t="s">
        <v>13</v>
      </c>
      <c r="AC347" s="608" t="s">
        <v>13</v>
      </c>
      <c r="AD347" s="608" t="s">
        <v>13</v>
      </c>
      <c r="AE347" s="608" t="s">
        <v>13</v>
      </c>
      <c r="AF347" s="608" t="s">
        <v>13</v>
      </c>
      <c r="AG347" s="608" t="s">
        <v>13</v>
      </c>
      <c r="AH347" s="608" t="s">
        <v>13</v>
      </c>
      <c r="AI347" s="608" t="s">
        <v>13</v>
      </c>
      <c r="AJ347" s="608" t="s">
        <v>13</v>
      </c>
      <c r="AK347" s="608" t="s">
        <v>13</v>
      </c>
      <c r="AL347" s="609" t="s">
        <v>13</v>
      </c>
      <c r="AM347" s="609" t="s">
        <v>13</v>
      </c>
      <c r="AN347" s="609" t="s">
        <v>13</v>
      </c>
      <c r="AO347" s="609" t="s">
        <v>13</v>
      </c>
      <c r="AP347" s="609" t="s">
        <v>13</v>
      </c>
      <c r="AQ347" s="609" t="s">
        <v>13</v>
      </c>
      <c r="AR347" s="609" t="s">
        <v>13</v>
      </c>
      <c r="AS347" s="609" t="s">
        <v>13</v>
      </c>
      <c r="AT347" s="609" t="s">
        <v>13</v>
      </c>
      <c r="AU347" s="609" t="s">
        <v>13</v>
      </c>
      <c r="AV347" s="608" t="s">
        <v>13</v>
      </c>
      <c r="AW347" s="608" t="s">
        <v>13</v>
      </c>
      <c r="AX347" s="608" t="s">
        <v>13</v>
      </c>
      <c r="AY347" s="608" t="s">
        <v>13</v>
      </c>
      <c r="AZ347" s="610" t="s">
        <v>13</v>
      </c>
      <c r="BA347" s="526" t="s">
        <v>13</v>
      </c>
      <c r="BB347" s="526" t="s">
        <v>13</v>
      </c>
      <c r="BC347" s="526" t="s">
        <v>13</v>
      </c>
      <c r="BD347" s="526" t="s">
        <v>13</v>
      </c>
      <c r="BE347" s="526" t="s">
        <v>13</v>
      </c>
      <c r="BF347" s="526" t="s">
        <v>13</v>
      </c>
      <c r="BG347" s="526" t="s">
        <v>13</v>
      </c>
      <c r="BH347" s="526" t="s">
        <v>13</v>
      </c>
      <c r="BI347" s="526" t="s">
        <v>13</v>
      </c>
      <c r="BJ347" s="526" t="s">
        <v>13</v>
      </c>
      <c r="BK347" s="526" t="s">
        <v>13</v>
      </c>
      <c r="BL347" s="526" t="s">
        <v>13</v>
      </c>
      <c r="BM347" s="526" t="s">
        <v>13</v>
      </c>
      <c r="BN347" s="585" t="s">
        <v>13</v>
      </c>
      <c r="BO347" s="585" t="s">
        <v>13</v>
      </c>
      <c r="BP347" s="526" t="s">
        <v>13</v>
      </c>
      <c r="BQ347" s="526" t="s">
        <v>13</v>
      </c>
      <c r="BR347" s="526" t="s">
        <v>13</v>
      </c>
      <c r="BS347" s="526" t="s">
        <v>13</v>
      </c>
      <c r="BT347" s="526" t="s">
        <v>13</v>
      </c>
      <c r="BU347" s="585" t="s">
        <v>13</v>
      </c>
      <c r="BV347" s="526" t="s">
        <v>13</v>
      </c>
      <c r="BW347" s="526" t="s">
        <v>13</v>
      </c>
      <c r="BX347" s="526" t="s">
        <v>13</v>
      </c>
      <c r="BY347" s="526" t="s">
        <v>13</v>
      </c>
      <c r="BZ347" s="526" t="s">
        <v>13</v>
      </c>
      <c r="CA347" s="526" t="s">
        <v>13</v>
      </c>
    </row>
    <row r="348" spans="3:79">
      <c r="C348" s="546" t="s">
        <v>13</v>
      </c>
      <c r="D348" s="546" t="s">
        <v>13</v>
      </c>
      <c r="E348" s="517" t="s">
        <v>13</v>
      </c>
      <c r="F348" s="607" t="s">
        <v>13</v>
      </c>
      <c r="G348" s="607" t="s">
        <v>13</v>
      </c>
      <c r="H348" s="607" t="s">
        <v>13</v>
      </c>
      <c r="I348" s="607" t="s">
        <v>13</v>
      </c>
      <c r="J348" s="607" t="s">
        <v>13</v>
      </c>
      <c r="K348" s="607" t="s">
        <v>13</v>
      </c>
      <c r="L348" s="607" t="s">
        <v>13</v>
      </c>
      <c r="M348" s="607" t="s">
        <v>13</v>
      </c>
      <c r="N348" s="607" t="s">
        <v>13</v>
      </c>
      <c r="O348" s="607" t="s">
        <v>13</v>
      </c>
      <c r="P348" s="607" t="s">
        <v>13</v>
      </c>
      <c r="Q348" s="608" t="s">
        <v>13</v>
      </c>
      <c r="R348" s="608" t="s">
        <v>13</v>
      </c>
      <c r="S348" s="608" t="s">
        <v>13</v>
      </c>
      <c r="T348" s="608" t="s">
        <v>13</v>
      </c>
      <c r="U348" s="608" t="s">
        <v>13</v>
      </c>
      <c r="V348" s="608" t="s">
        <v>13</v>
      </c>
      <c r="W348" s="608" t="s">
        <v>13</v>
      </c>
      <c r="X348" s="608" t="s">
        <v>13</v>
      </c>
      <c r="Y348" s="608" t="s">
        <v>13</v>
      </c>
      <c r="Z348" s="608" t="s">
        <v>13</v>
      </c>
      <c r="AA348" s="608" t="s">
        <v>13</v>
      </c>
      <c r="AB348" s="608" t="s">
        <v>13</v>
      </c>
      <c r="AC348" s="608" t="s">
        <v>13</v>
      </c>
      <c r="AD348" s="608" t="s">
        <v>13</v>
      </c>
      <c r="AE348" s="608" t="s">
        <v>13</v>
      </c>
      <c r="AF348" s="608" t="s">
        <v>13</v>
      </c>
      <c r="AG348" s="608" t="s">
        <v>13</v>
      </c>
      <c r="AH348" s="608" t="s">
        <v>13</v>
      </c>
      <c r="AI348" s="608" t="s">
        <v>13</v>
      </c>
      <c r="AJ348" s="608" t="s">
        <v>13</v>
      </c>
      <c r="AK348" s="608" t="s">
        <v>13</v>
      </c>
      <c r="AL348" s="609" t="s">
        <v>13</v>
      </c>
      <c r="AM348" s="609" t="s">
        <v>13</v>
      </c>
      <c r="AN348" s="609" t="s">
        <v>13</v>
      </c>
      <c r="AO348" s="609" t="s">
        <v>13</v>
      </c>
      <c r="AP348" s="609" t="s">
        <v>13</v>
      </c>
      <c r="AQ348" s="609" t="s">
        <v>13</v>
      </c>
      <c r="AR348" s="609" t="s">
        <v>13</v>
      </c>
      <c r="AS348" s="609" t="s">
        <v>13</v>
      </c>
      <c r="AT348" s="609" t="s">
        <v>13</v>
      </c>
      <c r="AU348" s="609" t="s">
        <v>13</v>
      </c>
      <c r="AV348" s="608" t="s">
        <v>13</v>
      </c>
      <c r="AW348" s="608" t="s">
        <v>13</v>
      </c>
      <c r="AX348" s="608" t="s">
        <v>13</v>
      </c>
      <c r="AY348" s="608" t="s">
        <v>13</v>
      </c>
      <c r="AZ348" s="610" t="s">
        <v>13</v>
      </c>
      <c r="BA348" s="526" t="s">
        <v>13</v>
      </c>
      <c r="BB348" s="526" t="s">
        <v>13</v>
      </c>
      <c r="BC348" s="526" t="s">
        <v>13</v>
      </c>
      <c r="BD348" s="526" t="s">
        <v>13</v>
      </c>
      <c r="BE348" s="526" t="s">
        <v>13</v>
      </c>
      <c r="BF348" s="526" t="s">
        <v>13</v>
      </c>
      <c r="BG348" s="526" t="s">
        <v>13</v>
      </c>
      <c r="BH348" s="526" t="s">
        <v>13</v>
      </c>
      <c r="BI348" s="526" t="s">
        <v>13</v>
      </c>
      <c r="BJ348" s="526" t="s">
        <v>13</v>
      </c>
      <c r="BK348" s="526" t="s">
        <v>13</v>
      </c>
      <c r="BL348" s="526" t="s">
        <v>13</v>
      </c>
      <c r="BM348" s="526" t="s">
        <v>13</v>
      </c>
      <c r="BN348" s="585" t="s">
        <v>13</v>
      </c>
      <c r="BO348" s="585" t="s">
        <v>13</v>
      </c>
      <c r="BP348" s="526" t="s">
        <v>13</v>
      </c>
      <c r="BQ348" s="526" t="s">
        <v>13</v>
      </c>
      <c r="BR348" s="526" t="s">
        <v>13</v>
      </c>
      <c r="BS348" s="526" t="s">
        <v>13</v>
      </c>
      <c r="BT348" s="526" t="s">
        <v>13</v>
      </c>
      <c r="BU348" s="585" t="s">
        <v>13</v>
      </c>
      <c r="BV348" s="526" t="s">
        <v>13</v>
      </c>
      <c r="BW348" s="526" t="s">
        <v>13</v>
      </c>
      <c r="BX348" s="526" t="s">
        <v>13</v>
      </c>
      <c r="BY348" s="526" t="s">
        <v>13</v>
      </c>
      <c r="BZ348" s="526" t="s">
        <v>13</v>
      </c>
      <c r="CA348" s="526" t="s">
        <v>13</v>
      </c>
    </row>
    <row r="349" spans="3:79">
      <c r="C349" s="546" t="s">
        <v>13</v>
      </c>
      <c r="D349" s="546" t="s">
        <v>13</v>
      </c>
      <c r="E349" s="517" t="s">
        <v>13</v>
      </c>
      <c r="F349" s="607" t="s">
        <v>13</v>
      </c>
      <c r="G349" s="607" t="s">
        <v>13</v>
      </c>
      <c r="H349" s="607" t="s">
        <v>13</v>
      </c>
      <c r="I349" s="607" t="s">
        <v>13</v>
      </c>
      <c r="J349" s="607" t="s">
        <v>13</v>
      </c>
      <c r="K349" s="607" t="s">
        <v>13</v>
      </c>
      <c r="L349" s="607" t="s">
        <v>13</v>
      </c>
      <c r="M349" s="607" t="s">
        <v>13</v>
      </c>
      <c r="N349" s="607" t="s">
        <v>13</v>
      </c>
      <c r="O349" s="607" t="s">
        <v>13</v>
      </c>
      <c r="P349" s="607" t="s">
        <v>13</v>
      </c>
      <c r="Q349" s="608" t="s">
        <v>13</v>
      </c>
      <c r="R349" s="608" t="s">
        <v>13</v>
      </c>
      <c r="S349" s="608" t="s">
        <v>13</v>
      </c>
      <c r="T349" s="608" t="s">
        <v>13</v>
      </c>
      <c r="U349" s="608" t="s">
        <v>13</v>
      </c>
      <c r="V349" s="608" t="s">
        <v>13</v>
      </c>
      <c r="W349" s="608" t="s">
        <v>13</v>
      </c>
      <c r="X349" s="608" t="s">
        <v>13</v>
      </c>
      <c r="Y349" s="608" t="s">
        <v>13</v>
      </c>
      <c r="Z349" s="608" t="s">
        <v>13</v>
      </c>
      <c r="AA349" s="608" t="s">
        <v>13</v>
      </c>
      <c r="AB349" s="608" t="s">
        <v>13</v>
      </c>
      <c r="AC349" s="608" t="s">
        <v>13</v>
      </c>
      <c r="AD349" s="608" t="s">
        <v>13</v>
      </c>
      <c r="AE349" s="608" t="s">
        <v>13</v>
      </c>
      <c r="AF349" s="608" t="s">
        <v>13</v>
      </c>
      <c r="AG349" s="608" t="s">
        <v>13</v>
      </c>
      <c r="AH349" s="608" t="s">
        <v>13</v>
      </c>
      <c r="AI349" s="608" t="s">
        <v>13</v>
      </c>
      <c r="AJ349" s="608" t="s">
        <v>13</v>
      </c>
      <c r="AK349" s="608" t="s">
        <v>13</v>
      </c>
      <c r="AL349" s="609" t="s">
        <v>13</v>
      </c>
      <c r="AM349" s="609" t="s">
        <v>13</v>
      </c>
      <c r="AN349" s="609" t="s">
        <v>13</v>
      </c>
      <c r="AO349" s="609" t="s">
        <v>13</v>
      </c>
      <c r="AP349" s="609" t="s">
        <v>13</v>
      </c>
      <c r="AQ349" s="609" t="s">
        <v>13</v>
      </c>
      <c r="AR349" s="609" t="s">
        <v>13</v>
      </c>
      <c r="AS349" s="609" t="s">
        <v>13</v>
      </c>
      <c r="AT349" s="609" t="s">
        <v>13</v>
      </c>
      <c r="AU349" s="609" t="s">
        <v>13</v>
      </c>
      <c r="AV349" s="608" t="s">
        <v>13</v>
      </c>
      <c r="AW349" s="608" t="s">
        <v>13</v>
      </c>
      <c r="AX349" s="608" t="s">
        <v>13</v>
      </c>
      <c r="AY349" s="608" t="s">
        <v>13</v>
      </c>
      <c r="AZ349" s="610" t="s">
        <v>13</v>
      </c>
      <c r="BA349" s="526" t="s">
        <v>13</v>
      </c>
      <c r="BB349" s="526" t="s">
        <v>13</v>
      </c>
      <c r="BC349" s="526" t="s">
        <v>13</v>
      </c>
      <c r="BD349" s="526" t="s">
        <v>13</v>
      </c>
      <c r="BE349" s="526" t="s">
        <v>13</v>
      </c>
      <c r="BF349" s="526" t="s">
        <v>13</v>
      </c>
      <c r="BG349" s="526" t="s">
        <v>13</v>
      </c>
      <c r="BH349" s="526" t="s">
        <v>13</v>
      </c>
      <c r="BI349" s="526" t="s">
        <v>13</v>
      </c>
      <c r="BJ349" s="526" t="s">
        <v>13</v>
      </c>
      <c r="BK349" s="526" t="s">
        <v>13</v>
      </c>
      <c r="BL349" s="526" t="s">
        <v>13</v>
      </c>
      <c r="BM349" s="526" t="s">
        <v>13</v>
      </c>
      <c r="BN349" s="585" t="s">
        <v>13</v>
      </c>
      <c r="BO349" s="585" t="s">
        <v>13</v>
      </c>
      <c r="BP349" s="526" t="s">
        <v>13</v>
      </c>
      <c r="BQ349" s="526" t="s">
        <v>13</v>
      </c>
      <c r="BR349" s="526" t="s">
        <v>13</v>
      </c>
      <c r="BS349" s="526" t="s">
        <v>13</v>
      </c>
      <c r="BT349" s="526" t="s">
        <v>13</v>
      </c>
      <c r="BU349" s="585" t="s">
        <v>13</v>
      </c>
      <c r="BV349" s="526" t="s">
        <v>13</v>
      </c>
      <c r="BW349" s="526" t="s">
        <v>13</v>
      </c>
      <c r="BX349" s="526" t="s">
        <v>13</v>
      </c>
      <c r="BY349" s="526" t="s">
        <v>13</v>
      </c>
      <c r="BZ349" s="526" t="s">
        <v>13</v>
      </c>
      <c r="CA349" s="526" t="s">
        <v>13</v>
      </c>
    </row>
    <row r="350" spans="3:79">
      <c r="C350" s="546" t="s">
        <v>13</v>
      </c>
      <c r="D350" s="546" t="s">
        <v>13</v>
      </c>
      <c r="E350" s="517" t="s">
        <v>13</v>
      </c>
      <c r="F350" s="607" t="s">
        <v>13</v>
      </c>
      <c r="G350" s="607" t="s">
        <v>13</v>
      </c>
      <c r="H350" s="607" t="s">
        <v>13</v>
      </c>
      <c r="I350" s="607" t="s">
        <v>13</v>
      </c>
      <c r="J350" s="607" t="s">
        <v>13</v>
      </c>
      <c r="K350" s="607" t="s">
        <v>13</v>
      </c>
      <c r="L350" s="607" t="s">
        <v>13</v>
      </c>
      <c r="M350" s="607" t="s">
        <v>13</v>
      </c>
      <c r="N350" s="607" t="s">
        <v>13</v>
      </c>
      <c r="O350" s="607" t="s">
        <v>13</v>
      </c>
      <c r="P350" s="607" t="s">
        <v>13</v>
      </c>
      <c r="Q350" s="608" t="s">
        <v>13</v>
      </c>
      <c r="R350" s="608" t="s">
        <v>13</v>
      </c>
      <c r="S350" s="608" t="s">
        <v>13</v>
      </c>
      <c r="T350" s="608" t="s">
        <v>13</v>
      </c>
      <c r="U350" s="608" t="s">
        <v>13</v>
      </c>
      <c r="V350" s="608" t="s">
        <v>13</v>
      </c>
      <c r="W350" s="608" t="s">
        <v>13</v>
      </c>
      <c r="X350" s="608" t="s">
        <v>13</v>
      </c>
      <c r="Y350" s="608" t="s">
        <v>13</v>
      </c>
      <c r="Z350" s="608" t="s">
        <v>13</v>
      </c>
      <c r="AA350" s="608" t="s">
        <v>13</v>
      </c>
      <c r="AB350" s="608" t="s">
        <v>13</v>
      </c>
      <c r="AC350" s="608" t="s">
        <v>13</v>
      </c>
      <c r="AD350" s="608" t="s">
        <v>13</v>
      </c>
      <c r="AE350" s="608" t="s">
        <v>13</v>
      </c>
      <c r="AF350" s="608" t="s">
        <v>13</v>
      </c>
      <c r="AG350" s="608" t="s">
        <v>13</v>
      </c>
      <c r="AH350" s="608" t="s">
        <v>13</v>
      </c>
      <c r="AI350" s="608" t="s">
        <v>13</v>
      </c>
      <c r="AJ350" s="608" t="s">
        <v>13</v>
      </c>
      <c r="AK350" s="608" t="s">
        <v>13</v>
      </c>
      <c r="AL350" s="609" t="s">
        <v>13</v>
      </c>
      <c r="AM350" s="609" t="s">
        <v>13</v>
      </c>
      <c r="AN350" s="609" t="s">
        <v>13</v>
      </c>
      <c r="AO350" s="609" t="s">
        <v>13</v>
      </c>
      <c r="AP350" s="609" t="s">
        <v>13</v>
      </c>
      <c r="AQ350" s="609" t="s">
        <v>13</v>
      </c>
      <c r="AR350" s="609" t="s">
        <v>13</v>
      </c>
      <c r="AS350" s="609" t="s">
        <v>13</v>
      </c>
      <c r="AT350" s="609" t="s">
        <v>13</v>
      </c>
      <c r="AU350" s="609" t="s">
        <v>13</v>
      </c>
      <c r="AV350" s="608" t="s">
        <v>13</v>
      </c>
      <c r="AW350" s="608" t="s">
        <v>13</v>
      </c>
      <c r="AX350" s="608" t="s">
        <v>13</v>
      </c>
      <c r="AY350" s="608" t="s">
        <v>13</v>
      </c>
      <c r="AZ350" s="610" t="s">
        <v>13</v>
      </c>
      <c r="BA350" s="526" t="s">
        <v>13</v>
      </c>
      <c r="BB350" s="526" t="s">
        <v>13</v>
      </c>
      <c r="BC350" s="526" t="s">
        <v>13</v>
      </c>
      <c r="BD350" s="526" t="s">
        <v>13</v>
      </c>
      <c r="BE350" s="526" t="s">
        <v>13</v>
      </c>
      <c r="BF350" s="526" t="s">
        <v>13</v>
      </c>
      <c r="BG350" s="526" t="s">
        <v>13</v>
      </c>
      <c r="BH350" s="526" t="s">
        <v>13</v>
      </c>
      <c r="BI350" s="526" t="s">
        <v>13</v>
      </c>
      <c r="BJ350" s="526" t="s">
        <v>13</v>
      </c>
      <c r="BK350" s="526" t="s">
        <v>13</v>
      </c>
      <c r="BL350" s="526" t="s">
        <v>13</v>
      </c>
      <c r="BM350" s="526" t="s">
        <v>13</v>
      </c>
      <c r="BN350" s="585" t="s">
        <v>13</v>
      </c>
      <c r="BO350" s="585" t="s">
        <v>13</v>
      </c>
      <c r="BP350" s="526" t="s">
        <v>13</v>
      </c>
      <c r="BQ350" s="526" t="s">
        <v>13</v>
      </c>
      <c r="BR350" s="526" t="s">
        <v>13</v>
      </c>
      <c r="BS350" s="526" t="s">
        <v>13</v>
      </c>
      <c r="BT350" s="526" t="s">
        <v>13</v>
      </c>
      <c r="BU350" s="585" t="s">
        <v>13</v>
      </c>
      <c r="BV350" s="526" t="s">
        <v>13</v>
      </c>
      <c r="BW350" s="526" t="s">
        <v>13</v>
      </c>
      <c r="BX350" s="526" t="s">
        <v>13</v>
      </c>
      <c r="BY350" s="526" t="s">
        <v>13</v>
      </c>
      <c r="BZ350" s="526" t="s">
        <v>13</v>
      </c>
      <c r="CA350" s="526" t="s">
        <v>13</v>
      </c>
    </row>
    <row r="351" spans="3:79">
      <c r="C351" s="546" t="s">
        <v>13</v>
      </c>
      <c r="D351" s="546" t="s">
        <v>13</v>
      </c>
      <c r="E351" s="517" t="s">
        <v>13</v>
      </c>
      <c r="F351" s="607" t="s">
        <v>13</v>
      </c>
      <c r="G351" s="607" t="s">
        <v>13</v>
      </c>
      <c r="H351" s="607" t="s">
        <v>13</v>
      </c>
      <c r="I351" s="607" t="s">
        <v>13</v>
      </c>
      <c r="J351" s="607" t="s">
        <v>13</v>
      </c>
      <c r="K351" s="607" t="s">
        <v>13</v>
      </c>
      <c r="L351" s="607" t="s">
        <v>13</v>
      </c>
      <c r="M351" s="607" t="s">
        <v>13</v>
      </c>
      <c r="N351" s="607" t="s">
        <v>13</v>
      </c>
      <c r="O351" s="607" t="s">
        <v>13</v>
      </c>
      <c r="P351" s="607" t="s">
        <v>13</v>
      </c>
      <c r="Q351" s="608" t="s">
        <v>13</v>
      </c>
      <c r="R351" s="608" t="s">
        <v>13</v>
      </c>
      <c r="S351" s="608" t="s">
        <v>13</v>
      </c>
      <c r="T351" s="608" t="s">
        <v>13</v>
      </c>
      <c r="U351" s="608" t="s">
        <v>13</v>
      </c>
      <c r="V351" s="608" t="s">
        <v>13</v>
      </c>
      <c r="W351" s="608" t="s">
        <v>13</v>
      </c>
      <c r="X351" s="608" t="s">
        <v>13</v>
      </c>
      <c r="Y351" s="608" t="s">
        <v>13</v>
      </c>
      <c r="Z351" s="608" t="s">
        <v>13</v>
      </c>
      <c r="AA351" s="608" t="s">
        <v>13</v>
      </c>
      <c r="AB351" s="608" t="s">
        <v>13</v>
      </c>
      <c r="AC351" s="608" t="s">
        <v>13</v>
      </c>
      <c r="AD351" s="608" t="s">
        <v>13</v>
      </c>
      <c r="AE351" s="608" t="s">
        <v>13</v>
      </c>
      <c r="AF351" s="608" t="s">
        <v>13</v>
      </c>
      <c r="AG351" s="608" t="s">
        <v>13</v>
      </c>
      <c r="AH351" s="608" t="s">
        <v>13</v>
      </c>
      <c r="AI351" s="608" t="s">
        <v>13</v>
      </c>
      <c r="AJ351" s="608" t="s">
        <v>13</v>
      </c>
      <c r="AK351" s="608" t="s">
        <v>13</v>
      </c>
      <c r="AL351" s="609" t="s">
        <v>13</v>
      </c>
      <c r="AM351" s="609" t="s">
        <v>13</v>
      </c>
      <c r="AN351" s="609" t="s">
        <v>13</v>
      </c>
      <c r="AO351" s="609" t="s">
        <v>13</v>
      </c>
      <c r="AP351" s="609" t="s">
        <v>13</v>
      </c>
      <c r="AQ351" s="609" t="s">
        <v>13</v>
      </c>
      <c r="AR351" s="609" t="s">
        <v>13</v>
      </c>
      <c r="AS351" s="609" t="s">
        <v>13</v>
      </c>
      <c r="AT351" s="609" t="s">
        <v>13</v>
      </c>
      <c r="AU351" s="609" t="s">
        <v>13</v>
      </c>
      <c r="AV351" s="608" t="s">
        <v>13</v>
      </c>
      <c r="AW351" s="608" t="s">
        <v>13</v>
      </c>
      <c r="AX351" s="608" t="s">
        <v>13</v>
      </c>
      <c r="AY351" s="608" t="s">
        <v>13</v>
      </c>
      <c r="AZ351" s="610" t="s">
        <v>13</v>
      </c>
      <c r="BA351" s="526" t="s">
        <v>13</v>
      </c>
      <c r="BB351" s="526" t="s">
        <v>13</v>
      </c>
      <c r="BC351" s="526" t="s">
        <v>13</v>
      </c>
      <c r="BD351" s="526" t="s">
        <v>13</v>
      </c>
      <c r="BE351" s="526" t="s">
        <v>13</v>
      </c>
      <c r="BF351" s="526" t="s">
        <v>13</v>
      </c>
      <c r="BG351" s="526" t="s">
        <v>13</v>
      </c>
      <c r="BH351" s="526" t="s">
        <v>13</v>
      </c>
      <c r="BI351" s="526" t="s">
        <v>13</v>
      </c>
      <c r="BJ351" s="526" t="s">
        <v>13</v>
      </c>
      <c r="BK351" s="526" t="s">
        <v>13</v>
      </c>
      <c r="BL351" s="526" t="s">
        <v>13</v>
      </c>
      <c r="BM351" s="526" t="s">
        <v>13</v>
      </c>
      <c r="BN351" s="585" t="s">
        <v>13</v>
      </c>
      <c r="BO351" s="585" t="s">
        <v>13</v>
      </c>
      <c r="BP351" s="526" t="s">
        <v>13</v>
      </c>
      <c r="BQ351" s="526" t="s">
        <v>13</v>
      </c>
      <c r="BR351" s="526" t="s">
        <v>13</v>
      </c>
      <c r="BS351" s="526" t="s">
        <v>13</v>
      </c>
      <c r="BT351" s="526" t="s">
        <v>13</v>
      </c>
      <c r="BU351" s="585" t="s">
        <v>13</v>
      </c>
      <c r="BV351" s="526" t="s">
        <v>13</v>
      </c>
      <c r="BW351" s="526" t="s">
        <v>13</v>
      </c>
      <c r="BX351" s="526" t="s">
        <v>13</v>
      </c>
      <c r="BY351" s="526" t="s">
        <v>13</v>
      </c>
      <c r="BZ351" s="526" t="s">
        <v>13</v>
      </c>
      <c r="CA351" s="526" t="s">
        <v>13</v>
      </c>
    </row>
    <row r="352" spans="3:79">
      <c r="C352" s="546" t="s">
        <v>13</v>
      </c>
      <c r="D352" s="546" t="s">
        <v>13</v>
      </c>
      <c r="E352" s="517" t="s">
        <v>13</v>
      </c>
      <c r="F352" s="607" t="s">
        <v>13</v>
      </c>
      <c r="G352" s="607" t="s">
        <v>13</v>
      </c>
      <c r="H352" s="607" t="s">
        <v>13</v>
      </c>
      <c r="I352" s="607" t="s">
        <v>13</v>
      </c>
      <c r="J352" s="607" t="s">
        <v>13</v>
      </c>
      <c r="K352" s="607" t="s">
        <v>13</v>
      </c>
      <c r="L352" s="607" t="s">
        <v>13</v>
      </c>
      <c r="M352" s="607" t="s">
        <v>13</v>
      </c>
      <c r="N352" s="607" t="s">
        <v>13</v>
      </c>
      <c r="O352" s="607" t="s">
        <v>13</v>
      </c>
      <c r="P352" s="607" t="s">
        <v>13</v>
      </c>
      <c r="Q352" s="608" t="s">
        <v>13</v>
      </c>
      <c r="R352" s="608" t="s">
        <v>13</v>
      </c>
      <c r="S352" s="608" t="s">
        <v>13</v>
      </c>
      <c r="T352" s="608" t="s">
        <v>13</v>
      </c>
      <c r="U352" s="608" t="s">
        <v>13</v>
      </c>
      <c r="V352" s="608" t="s">
        <v>13</v>
      </c>
      <c r="W352" s="608" t="s">
        <v>13</v>
      </c>
      <c r="X352" s="608" t="s">
        <v>13</v>
      </c>
      <c r="Y352" s="608" t="s">
        <v>13</v>
      </c>
      <c r="Z352" s="608" t="s">
        <v>13</v>
      </c>
      <c r="AA352" s="608" t="s">
        <v>13</v>
      </c>
      <c r="AB352" s="608" t="s">
        <v>13</v>
      </c>
      <c r="AC352" s="608" t="s">
        <v>13</v>
      </c>
      <c r="AD352" s="608" t="s">
        <v>13</v>
      </c>
      <c r="AE352" s="608" t="s">
        <v>13</v>
      </c>
      <c r="AF352" s="608" t="s">
        <v>13</v>
      </c>
      <c r="AG352" s="608" t="s">
        <v>13</v>
      </c>
      <c r="AH352" s="608" t="s">
        <v>13</v>
      </c>
      <c r="AI352" s="608" t="s">
        <v>13</v>
      </c>
      <c r="AJ352" s="608" t="s">
        <v>13</v>
      </c>
      <c r="AK352" s="608" t="s">
        <v>13</v>
      </c>
      <c r="AL352" s="609" t="s">
        <v>13</v>
      </c>
      <c r="AM352" s="609" t="s">
        <v>13</v>
      </c>
      <c r="AN352" s="609" t="s">
        <v>13</v>
      </c>
      <c r="AO352" s="609" t="s">
        <v>13</v>
      </c>
      <c r="AP352" s="609" t="s">
        <v>13</v>
      </c>
      <c r="AQ352" s="609" t="s">
        <v>13</v>
      </c>
      <c r="AR352" s="609" t="s">
        <v>13</v>
      </c>
      <c r="AS352" s="609" t="s">
        <v>13</v>
      </c>
      <c r="AT352" s="609" t="s">
        <v>13</v>
      </c>
      <c r="AU352" s="609" t="s">
        <v>13</v>
      </c>
      <c r="AV352" s="608" t="s">
        <v>13</v>
      </c>
      <c r="AW352" s="608" t="s">
        <v>13</v>
      </c>
      <c r="AX352" s="608" t="s">
        <v>13</v>
      </c>
      <c r="AY352" s="608" t="s">
        <v>13</v>
      </c>
      <c r="AZ352" s="610" t="s">
        <v>13</v>
      </c>
      <c r="BA352" s="526" t="s">
        <v>13</v>
      </c>
      <c r="BB352" s="526" t="s">
        <v>13</v>
      </c>
      <c r="BC352" s="526" t="s">
        <v>13</v>
      </c>
      <c r="BD352" s="526" t="s">
        <v>13</v>
      </c>
      <c r="BE352" s="526" t="s">
        <v>13</v>
      </c>
      <c r="BF352" s="526" t="s">
        <v>13</v>
      </c>
      <c r="BG352" s="526" t="s">
        <v>13</v>
      </c>
      <c r="BH352" s="526" t="s">
        <v>13</v>
      </c>
      <c r="BI352" s="526" t="s">
        <v>13</v>
      </c>
      <c r="BJ352" s="526" t="s">
        <v>13</v>
      </c>
      <c r="BK352" s="526" t="s">
        <v>13</v>
      </c>
      <c r="BL352" s="526" t="s">
        <v>13</v>
      </c>
      <c r="BM352" s="526" t="s">
        <v>13</v>
      </c>
      <c r="BN352" s="585" t="s">
        <v>13</v>
      </c>
      <c r="BO352" s="585" t="s">
        <v>13</v>
      </c>
      <c r="BP352" s="526" t="s">
        <v>13</v>
      </c>
      <c r="BQ352" s="526" t="s">
        <v>13</v>
      </c>
      <c r="BR352" s="526" t="s">
        <v>13</v>
      </c>
      <c r="BS352" s="526" t="s">
        <v>13</v>
      </c>
      <c r="BT352" s="526" t="s">
        <v>13</v>
      </c>
      <c r="BU352" s="585" t="s">
        <v>13</v>
      </c>
      <c r="BV352" s="526" t="s">
        <v>13</v>
      </c>
      <c r="BW352" s="526" t="s">
        <v>13</v>
      </c>
      <c r="BX352" s="526" t="s">
        <v>13</v>
      </c>
      <c r="BY352" s="526" t="s">
        <v>13</v>
      </c>
      <c r="BZ352" s="526" t="s">
        <v>13</v>
      </c>
      <c r="CA352" s="526" t="s">
        <v>13</v>
      </c>
    </row>
    <row r="353" spans="3:79">
      <c r="C353" s="546" t="s">
        <v>13</v>
      </c>
      <c r="D353" s="546" t="s">
        <v>13</v>
      </c>
      <c r="E353" s="517" t="s">
        <v>13</v>
      </c>
      <c r="F353" s="607" t="s">
        <v>13</v>
      </c>
      <c r="G353" s="607" t="s">
        <v>13</v>
      </c>
      <c r="H353" s="607" t="s">
        <v>13</v>
      </c>
      <c r="I353" s="607" t="s">
        <v>13</v>
      </c>
      <c r="J353" s="607" t="s">
        <v>13</v>
      </c>
      <c r="K353" s="607" t="s">
        <v>13</v>
      </c>
      <c r="L353" s="607" t="s">
        <v>13</v>
      </c>
      <c r="M353" s="607" t="s">
        <v>13</v>
      </c>
      <c r="N353" s="607" t="s">
        <v>13</v>
      </c>
      <c r="O353" s="607" t="s">
        <v>13</v>
      </c>
      <c r="P353" s="607" t="s">
        <v>13</v>
      </c>
      <c r="Q353" s="608" t="s">
        <v>13</v>
      </c>
      <c r="R353" s="608" t="s">
        <v>13</v>
      </c>
      <c r="S353" s="608" t="s">
        <v>13</v>
      </c>
      <c r="T353" s="608" t="s">
        <v>13</v>
      </c>
      <c r="U353" s="608" t="s">
        <v>13</v>
      </c>
      <c r="V353" s="608" t="s">
        <v>13</v>
      </c>
      <c r="W353" s="608" t="s">
        <v>13</v>
      </c>
      <c r="X353" s="608" t="s">
        <v>13</v>
      </c>
      <c r="Y353" s="608" t="s">
        <v>13</v>
      </c>
      <c r="Z353" s="608" t="s">
        <v>13</v>
      </c>
      <c r="AA353" s="608" t="s">
        <v>13</v>
      </c>
      <c r="AB353" s="608" t="s">
        <v>13</v>
      </c>
      <c r="AC353" s="608" t="s">
        <v>13</v>
      </c>
      <c r="AD353" s="608" t="s">
        <v>13</v>
      </c>
      <c r="AE353" s="608" t="s">
        <v>13</v>
      </c>
      <c r="AF353" s="608" t="s">
        <v>13</v>
      </c>
      <c r="AG353" s="608" t="s">
        <v>13</v>
      </c>
      <c r="AH353" s="608" t="s">
        <v>13</v>
      </c>
      <c r="AI353" s="608" t="s">
        <v>13</v>
      </c>
      <c r="AJ353" s="608" t="s">
        <v>13</v>
      </c>
      <c r="AK353" s="608" t="s">
        <v>13</v>
      </c>
      <c r="AL353" s="609" t="s">
        <v>13</v>
      </c>
      <c r="AM353" s="609" t="s">
        <v>13</v>
      </c>
      <c r="AN353" s="609" t="s">
        <v>13</v>
      </c>
      <c r="AO353" s="609" t="s">
        <v>13</v>
      </c>
      <c r="AP353" s="609" t="s">
        <v>13</v>
      </c>
      <c r="AQ353" s="609" t="s">
        <v>13</v>
      </c>
      <c r="AR353" s="609" t="s">
        <v>13</v>
      </c>
      <c r="AS353" s="609" t="s">
        <v>13</v>
      </c>
      <c r="AT353" s="609" t="s">
        <v>13</v>
      </c>
      <c r="AU353" s="609" t="s">
        <v>13</v>
      </c>
      <c r="AV353" s="608" t="s">
        <v>13</v>
      </c>
      <c r="AW353" s="608" t="s">
        <v>13</v>
      </c>
      <c r="AX353" s="608" t="s">
        <v>13</v>
      </c>
      <c r="AY353" s="608" t="s">
        <v>13</v>
      </c>
      <c r="AZ353" s="610" t="s">
        <v>13</v>
      </c>
      <c r="BA353" s="526" t="s">
        <v>13</v>
      </c>
      <c r="BB353" s="526" t="s">
        <v>13</v>
      </c>
      <c r="BC353" s="526" t="s">
        <v>13</v>
      </c>
      <c r="BD353" s="526" t="s">
        <v>13</v>
      </c>
      <c r="BE353" s="526" t="s">
        <v>13</v>
      </c>
      <c r="BF353" s="526" t="s">
        <v>13</v>
      </c>
      <c r="BG353" s="526" t="s">
        <v>13</v>
      </c>
      <c r="BH353" s="526" t="s">
        <v>13</v>
      </c>
      <c r="BI353" s="526" t="s">
        <v>13</v>
      </c>
      <c r="BJ353" s="526" t="s">
        <v>13</v>
      </c>
      <c r="BK353" s="526" t="s">
        <v>13</v>
      </c>
      <c r="BL353" s="526" t="s">
        <v>13</v>
      </c>
      <c r="BM353" s="526" t="s">
        <v>13</v>
      </c>
      <c r="BN353" s="585" t="s">
        <v>13</v>
      </c>
      <c r="BO353" s="585" t="s">
        <v>13</v>
      </c>
      <c r="BP353" s="526" t="s">
        <v>13</v>
      </c>
      <c r="BQ353" s="526" t="s">
        <v>13</v>
      </c>
      <c r="BR353" s="526" t="s">
        <v>13</v>
      </c>
      <c r="BS353" s="526" t="s">
        <v>13</v>
      </c>
      <c r="BT353" s="526" t="s">
        <v>13</v>
      </c>
      <c r="BU353" s="585" t="s">
        <v>13</v>
      </c>
      <c r="BV353" s="526" t="s">
        <v>13</v>
      </c>
      <c r="BW353" s="526" t="s">
        <v>13</v>
      </c>
      <c r="BX353" s="526" t="s">
        <v>13</v>
      </c>
      <c r="BY353" s="526" t="s">
        <v>13</v>
      </c>
      <c r="BZ353" s="526" t="s">
        <v>13</v>
      </c>
      <c r="CA353" s="526" t="s">
        <v>13</v>
      </c>
    </row>
    <row r="354" spans="3:79">
      <c r="C354" s="546" t="s">
        <v>13</v>
      </c>
      <c r="D354" s="546" t="s">
        <v>13</v>
      </c>
      <c r="E354" s="517" t="s">
        <v>13</v>
      </c>
      <c r="F354" s="607" t="s">
        <v>13</v>
      </c>
      <c r="G354" s="607" t="s">
        <v>13</v>
      </c>
      <c r="H354" s="607" t="s">
        <v>13</v>
      </c>
      <c r="I354" s="607" t="s">
        <v>13</v>
      </c>
      <c r="J354" s="607" t="s">
        <v>13</v>
      </c>
      <c r="K354" s="607" t="s">
        <v>13</v>
      </c>
      <c r="L354" s="607" t="s">
        <v>13</v>
      </c>
      <c r="M354" s="607" t="s">
        <v>13</v>
      </c>
      <c r="N354" s="607" t="s">
        <v>13</v>
      </c>
      <c r="O354" s="607" t="s">
        <v>13</v>
      </c>
      <c r="P354" s="607" t="s">
        <v>13</v>
      </c>
      <c r="Q354" s="608" t="s">
        <v>13</v>
      </c>
      <c r="R354" s="608" t="s">
        <v>13</v>
      </c>
      <c r="S354" s="608" t="s">
        <v>13</v>
      </c>
      <c r="T354" s="608" t="s">
        <v>13</v>
      </c>
      <c r="U354" s="608" t="s">
        <v>13</v>
      </c>
      <c r="V354" s="608" t="s">
        <v>13</v>
      </c>
      <c r="W354" s="608" t="s">
        <v>13</v>
      </c>
      <c r="X354" s="608" t="s">
        <v>13</v>
      </c>
      <c r="Y354" s="608" t="s">
        <v>13</v>
      </c>
      <c r="Z354" s="608" t="s">
        <v>13</v>
      </c>
      <c r="AA354" s="608" t="s">
        <v>13</v>
      </c>
      <c r="AB354" s="608" t="s">
        <v>13</v>
      </c>
      <c r="AC354" s="608" t="s">
        <v>13</v>
      </c>
      <c r="AD354" s="608" t="s">
        <v>13</v>
      </c>
      <c r="AE354" s="608" t="s">
        <v>13</v>
      </c>
      <c r="AF354" s="608" t="s">
        <v>13</v>
      </c>
      <c r="AG354" s="608" t="s">
        <v>13</v>
      </c>
      <c r="AH354" s="608" t="s">
        <v>13</v>
      </c>
      <c r="AI354" s="608" t="s">
        <v>13</v>
      </c>
      <c r="AJ354" s="608" t="s">
        <v>13</v>
      </c>
      <c r="AK354" s="608" t="s">
        <v>13</v>
      </c>
      <c r="AL354" s="609" t="s">
        <v>13</v>
      </c>
      <c r="AM354" s="609" t="s">
        <v>13</v>
      </c>
      <c r="AN354" s="609" t="s">
        <v>13</v>
      </c>
      <c r="AO354" s="609" t="s">
        <v>13</v>
      </c>
      <c r="AP354" s="609" t="s">
        <v>13</v>
      </c>
      <c r="AQ354" s="609" t="s">
        <v>13</v>
      </c>
      <c r="AR354" s="609" t="s">
        <v>13</v>
      </c>
      <c r="AS354" s="609" t="s">
        <v>13</v>
      </c>
      <c r="AT354" s="609" t="s">
        <v>13</v>
      </c>
      <c r="AU354" s="609" t="s">
        <v>13</v>
      </c>
      <c r="AV354" s="608" t="s">
        <v>13</v>
      </c>
      <c r="AW354" s="608" t="s">
        <v>13</v>
      </c>
      <c r="AX354" s="608" t="s">
        <v>13</v>
      </c>
      <c r="AY354" s="608" t="s">
        <v>13</v>
      </c>
      <c r="AZ354" s="610" t="s">
        <v>13</v>
      </c>
      <c r="BA354" s="526" t="s">
        <v>13</v>
      </c>
      <c r="BB354" s="526" t="s">
        <v>13</v>
      </c>
      <c r="BC354" s="526" t="s">
        <v>13</v>
      </c>
      <c r="BD354" s="526" t="s">
        <v>13</v>
      </c>
      <c r="BE354" s="526" t="s">
        <v>13</v>
      </c>
      <c r="BF354" s="526" t="s">
        <v>13</v>
      </c>
      <c r="BG354" s="526" t="s">
        <v>13</v>
      </c>
      <c r="BH354" s="526" t="s">
        <v>13</v>
      </c>
      <c r="BI354" s="526" t="s">
        <v>13</v>
      </c>
      <c r="BJ354" s="526" t="s">
        <v>13</v>
      </c>
      <c r="BK354" s="526" t="s">
        <v>13</v>
      </c>
      <c r="BL354" s="526" t="s">
        <v>13</v>
      </c>
      <c r="BM354" s="526" t="s">
        <v>13</v>
      </c>
      <c r="BN354" s="585" t="s">
        <v>13</v>
      </c>
      <c r="BO354" s="585" t="s">
        <v>13</v>
      </c>
      <c r="BP354" s="526" t="s">
        <v>13</v>
      </c>
      <c r="BQ354" s="526" t="s">
        <v>13</v>
      </c>
      <c r="BR354" s="526" t="s">
        <v>13</v>
      </c>
      <c r="BS354" s="526" t="s">
        <v>13</v>
      </c>
      <c r="BT354" s="526" t="s">
        <v>13</v>
      </c>
      <c r="BU354" s="585" t="s">
        <v>13</v>
      </c>
      <c r="BV354" s="526" t="s">
        <v>13</v>
      </c>
      <c r="BW354" s="526" t="s">
        <v>13</v>
      </c>
      <c r="BX354" s="526" t="s">
        <v>13</v>
      </c>
      <c r="BY354" s="526" t="s">
        <v>13</v>
      </c>
      <c r="BZ354" s="526" t="s">
        <v>13</v>
      </c>
      <c r="CA354" s="526" t="s">
        <v>13</v>
      </c>
    </row>
    <row r="355" spans="3:79">
      <c r="C355" s="546" t="s">
        <v>13</v>
      </c>
      <c r="D355" s="546" t="s">
        <v>13</v>
      </c>
      <c r="E355" s="517" t="s">
        <v>13</v>
      </c>
      <c r="F355" s="607" t="s">
        <v>13</v>
      </c>
      <c r="G355" s="607" t="s">
        <v>13</v>
      </c>
      <c r="H355" s="607" t="s">
        <v>13</v>
      </c>
      <c r="I355" s="607" t="s">
        <v>13</v>
      </c>
      <c r="J355" s="607" t="s">
        <v>13</v>
      </c>
      <c r="K355" s="607" t="s">
        <v>13</v>
      </c>
      <c r="L355" s="607" t="s">
        <v>13</v>
      </c>
      <c r="M355" s="607" t="s">
        <v>13</v>
      </c>
      <c r="N355" s="607" t="s">
        <v>13</v>
      </c>
      <c r="O355" s="607" t="s">
        <v>13</v>
      </c>
      <c r="P355" s="607" t="s">
        <v>13</v>
      </c>
      <c r="Q355" s="608" t="s">
        <v>13</v>
      </c>
      <c r="R355" s="608" t="s">
        <v>13</v>
      </c>
      <c r="S355" s="608" t="s">
        <v>13</v>
      </c>
      <c r="T355" s="608" t="s">
        <v>13</v>
      </c>
      <c r="U355" s="608" t="s">
        <v>13</v>
      </c>
      <c r="V355" s="608" t="s">
        <v>13</v>
      </c>
      <c r="W355" s="608" t="s">
        <v>13</v>
      </c>
      <c r="X355" s="608" t="s">
        <v>13</v>
      </c>
      <c r="Y355" s="608" t="s">
        <v>13</v>
      </c>
      <c r="Z355" s="608" t="s">
        <v>13</v>
      </c>
      <c r="AA355" s="608" t="s">
        <v>13</v>
      </c>
      <c r="AB355" s="608" t="s">
        <v>13</v>
      </c>
      <c r="AC355" s="608" t="s">
        <v>13</v>
      </c>
      <c r="AD355" s="608" t="s">
        <v>13</v>
      </c>
      <c r="AE355" s="608" t="s">
        <v>13</v>
      </c>
      <c r="AF355" s="608" t="s">
        <v>13</v>
      </c>
      <c r="AG355" s="608" t="s">
        <v>13</v>
      </c>
      <c r="AH355" s="608" t="s">
        <v>13</v>
      </c>
      <c r="AI355" s="608" t="s">
        <v>13</v>
      </c>
      <c r="AJ355" s="608" t="s">
        <v>13</v>
      </c>
      <c r="AK355" s="608" t="s">
        <v>13</v>
      </c>
      <c r="AL355" s="609" t="s">
        <v>13</v>
      </c>
      <c r="AM355" s="609" t="s">
        <v>13</v>
      </c>
      <c r="AN355" s="609" t="s">
        <v>13</v>
      </c>
      <c r="AO355" s="609" t="s">
        <v>13</v>
      </c>
      <c r="AP355" s="609" t="s">
        <v>13</v>
      </c>
      <c r="AQ355" s="609" t="s">
        <v>13</v>
      </c>
      <c r="AR355" s="609" t="s">
        <v>13</v>
      </c>
      <c r="AS355" s="609" t="s">
        <v>13</v>
      </c>
      <c r="AT355" s="609" t="s">
        <v>13</v>
      </c>
      <c r="AU355" s="609" t="s">
        <v>13</v>
      </c>
      <c r="AV355" s="608" t="s">
        <v>13</v>
      </c>
      <c r="AW355" s="608" t="s">
        <v>13</v>
      </c>
      <c r="AX355" s="608" t="s">
        <v>13</v>
      </c>
      <c r="AY355" s="608" t="s">
        <v>13</v>
      </c>
      <c r="AZ355" s="610" t="s">
        <v>13</v>
      </c>
      <c r="BA355" s="526" t="s">
        <v>13</v>
      </c>
      <c r="BB355" s="526" t="s">
        <v>13</v>
      </c>
      <c r="BC355" s="526" t="s">
        <v>13</v>
      </c>
      <c r="BD355" s="526" t="s">
        <v>13</v>
      </c>
      <c r="BE355" s="526" t="s">
        <v>13</v>
      </c>
      <c r="BF355" s="526" t="s">
        <v>13</v>
      </c>
      <c r="BG355" s="526" t="s">
        <v>13</v>
      </c>
      <c r="BH355" s="526" t="s">
        <v>13</v>
      </c>
      <c r="BI355" s="526" t="s">
        <v>13</v>
      </c>
      <c r="BJ355" s="526" t="s">
        <v>13</v>
      </c>
      <c r="BK355" s="526" t="s">
        <v>13</v>
      </c>
      <c r="BL355" s="526" t="s">
        <v>13</v>
      </c>
      <c r="BM355" s="526" t="s">
        <v>13</v>
      </c>
      <c r="BN355" s="585" t="s">
        <v>13</v>
      </c>
      <c r="BO355" s="585" t="s">
        <v>13</v>
      </c>
      <c r="BP355" s="526" t="s">
        <v>13</v>
      </c>
      <c r="BQ355" s="526" t="s">
        <v>13</v>
      </c>
      <c r="BR355" s="526" t="s">
        <v>13</v>
      </c>
      <c r="BS355" s="526" t="s">
        <v>13</v>
      </c>
      <c r="BT355" s="526" t="s">
        <v>13</v>
      </c>
      <c r="BU355" s="585" t="s">
        <v>13</v>
      </c>
      <c r="BV355" s="526" t="s">
        <v>13</v>
      </c>
      <c r="BW355" s="526" t="s">
        <v>13</v>
      </c>
      <c r="BX355" s="526" t="s">
        <v>13</v>
      </c>
      <c r="BY355" s="526" t="s">
        <v>13</v>
      </c>
      <c r="BZ355" s="526" t="s">
        <v>13</v>
      </c>
      <c r="CA355" s="526" t="s">
        <v>13</v>
      </c>
    </row>
    <row r="356" spans="3:79">
      <c r="C356" s="546" t="s">
        <v>13</v>
      </c>
      <c r="D356" s="546" t="s">
        <v>13</v>
      </c>
      <c r="E356" s="517" t="s">
        <v>13</v>
      </c>
      <c r="F356" s="607" t="s">
        <v>13</v>
      </c>
      <c r="G356" s="607" t="s">
        <v>13</v>
      </c>
      <c r="H356" s="607" t="s">
        <v>13</v>
      </c>
      <c r="I356" s="607" t="s">
        <v>13</v>
      </c>
      <c r="J356" s="607" t="s">
        <v>13</v>
      </c>
      <c r="K356" s="607" t="s">
        <v>13</v>
      </c>
      <c r="L356" s="607" t="s">
        <v>13</v>
      </c>
      <c r="M356" s="607" t="s">
        <v>13</v>
      </c>
      <c r="N356" s="607" t="s">
        <v>13</v>
      </c>
      <c r="O356" s="607" t="s">
        <v>13</v>
      </c>
      <c r="P356" s="607" t="s">
        <v>13</v>
      </c>
      <c r="Q356" s="608" t="s">
        <v>13</v>
      </c>
      <c r="R356" s="608" t="s">
        <v>13</v>
      </c>
      <c r="S356" s="608" t="s">
        <v>13</v>
      </c>
      <c r="T356" s="608" t="s">
        <v>13</v>
      </c>
      <c r="U356" s="608" t="s">
        <v>13</v>
      </c>
      <c r="V356" s="608" t="s">
        <v>13</v>
      </c>
      <c r="W356" s="608" t="s">
        <v>13</v>
      </c>
      <c r="X356" s="608" t="s">
        <v>13</v>
      </c>
      <c r="Y356" s="608" t="s">
        <v>13</v>
      </c>
      <c r="Z356" s="608" t="s">
        <v>13</v>
      </c>
      <c r="AA356" s="608" t="s">
        <v>13</v>
      </c>
      <c r="AB356" s="608" t="s">
        <v>13</v>
      </c>
      <c r="AC356" s="608" t="s">
        <v>13</v>
      </c>
      <c r="AD356" s="608" t="s">
        <v>13</v>
      </c>
      <c r="AE356" s="608" t="s">
        <v>13</v>
      </c>
      <c r="AF356" s="608" t="s">
        <v>13</v>
      </c>
      <c r="AG356" s="608" t="s">
        <v>13</v>
      </c>
      <c r="AH356" s="608" t="s">
        <v>13</v>
      </c>
      <c r="AI356" s="608" t="s">
        <v>13</v>
      </c>
      <c r="AJ356" s="608" t="s">
        <v>13</v>
      </c>
      <c r="AK356" s="608" t="s">
        <v>13</v>
      </c>
      <c r="AL356" s="609" t="s">
        <v>13</v>
      </c>
      <c r="AM356" s="609" t="s">
        <v>13</v>
      </c>
      <c r="AN356" s="609" t="s">
        <v>13</v>
      </c>
      <c r="AO356" s="609" t="s">
        <v>13</v>
      </c>
      <c r="AP356" s="609" t="s">
        <v>13</v>
      </c>
      <c r="AQ356" s="609" t="s">
        <v>13</v>
      </c>
      <c r="AR356" s="609" t="s">
        <v>13</v>
      </c>
      <c r="AS356" s="609" t="s">
        <v>13</v>
      </c>
      <c r="AT356" s="609" t="s">
        <v>13</v>
      </c>
      <c r="AU356" s="609" t="s">
        <v>13</v>
      </c>
      <c r="AV356" s="608" t="s">
        <v>13</v>
      </c>
      <c r="AW356" s="608" t="s">
        <v>13</v>
      </c>
      <c r="AX356" s="608" t="s">
        <v>13</v>
      </c>
      <c r="AY356" s="608" t="s">
        <v>13</v>
      </c>
      <c r="AZ356" s="610" t="s">
        <v>13</v>
      </c>
      <c r="BA356" s="526" t="s">
        <v>13</v>
      </c>
      <c r="BB356" s="526" t="s">
        <v>13</v>
      </c>
      <c r="BC356" s="526" t="s">
        <v>13</v>
      </c>
      <c r="BD356" s="526" t="s">
        <v>13</v>
      </c>
      <c r="BE356" s="526" t="s">
        <v>13</v>
      </c>
      <c r="BF356" s="526" t="s">
        <v>13</v>
      </c>
      <c r="BG356" s="526" t="s">
        <v>13</v>
      </c>
      <c r="BH356" s="526" t="s">
        <v>13</v>
      </c>
      <c r="BI356" s="526" t="s">
        <v>13</v>
      </c>
      <c r="BJ356" s="526" t="s">
        <v>13</v>
      </c>
      <c r="BK356" s="526" t="s">
        <v>13</v>
      </c>
      <c r="BL356" s="526" t="s">
        <v>13</v>
      </c>
      <c r="BM356" s="526" t="s">
        <v>13</v>
      </c>
      <c r="BN356" s="585" t="s">
        <v>13</v>
      </c>
      <c r="BO356" s="585" t="s">
        <v>13</v>
      </c>
      <c r="BP356" s="526" t="s">
        <v>13</v>
      </c>
      <c r="BQ356" s="526" t="s">
        <v>13</v>
      </c>
      <c r="BR356" s="526" t="s">
        <v>13</v>
      </c>
      <c r="BS356" s="526" t="s">
        <v>13</v>
      </c>
      <c r="BT356" s="526" t="s">
        <v>13</v>
      </c>
      <c r="BU356" s="585" t="s">
        <v>13</v>
      </c>
      <c r="BV356" s="526" t="s">
        <v>13</v>
      </c>
      <c r="BW356" s="526" t="s">
        <v>13</v>
      </c>
      <c r="BX356" s="526" t="s">
        <v>13</v>
      </c>
      <c r="BY356" s="526" t="s">
        <v>13</v>
      </c>
      <c r="BZ356" s="526" t="s">
        <v>13</v>
      </c>
      <c r="CA356" s="526" t="s">
        <v>13</v>
      </c>
    </row>
    <row r="357" spans="3:79">
      <c r="C357" s="546" t="s">
        <v>13</v>
      </c>
      <c r="D357" s="546" t="s">
        <v>13</v>
      </c>
      <c r="E357" s="517" t="s">
        <v>13</v>
      </c>
      <c r="F357" s="607" t="s">
        <v>13</v>
      </c>
      <c r="G357" s="607" t="s">
        <v>13</v>
      </c>
      <c r="H357" s="607" t="s">
        <v>13</v>
      </c>
      <c r="I357" s="607" t="s">
        <v>13</v>
      </c>
      <c r="J357" s="607" t="s">
        <v>13</v>
      </c>
      <c r="K357" s="607" t="s">
        <v>13</v>
      </c>
      <c r="L357" s="607" t="s">
        <v>13</v>
      </c>
      <c r="M357" s="607" t="s">
        <v>13</v>
      </c>
      <c r="N357" s="607" t="s">
        <v>13</v>
      </c>
      <c r="O357" s="607" t="s">
        <v>13</v>
      </c>
      <c r="P357" s="607" t="s">
        <v>13</v>
      </c>
      <c r="Q357" s="608" t="s">
        <v>13</v>
      </c>
      <c r="R357" s="608" t="s">
        <v>13</v>
      </c>
      <c r="S357" s="608" t="s">
        <v>13</v>
      </c>
      <c r="T357" s="608" t="s">
        <v>13</v>
      </c>
      <c r="U357" s="608" t="s">
        <v>13</v>
      </c>
      <c r="V357" s="608" t="s">
        <v>13</v>
      </c>
      <c r="W357" s="608" t="s">
        <v>13</v>
      </c>
      <c r="X357" s="608" t="s">
        <v>13</v>
      </c>
      <c r="Y357" s="608" t="s">
        <v>13</v>
      </c>
      <c r="Z357" s="608" t="s">
        <v>13</v>
      </c>
      <c r="AA357" s="608" t="s">
        <v>13</v>
      </c>
      <c r="AB357" s="608" t="s">
        <v>13</v>
      </c>
      <c r="AC357" s="608" t="s">
        <v>13</v>
      </c>
      <c r="AD357" s="608" t="s">
        <v>13</v>
      </c>
      <c r="AE357" s="608" t="s">
        <v>13</v>
      </c>
      <c r="AF357" s="608" t="s">
        <v>13</v>
      </c>
      <c r="AG357" s="608" t="s">
        <v>13</v>
      </c>
      <c r="AH357" s="608" t="s">
        <v>13</v>
      </c>
      <c r="AI357" s="608" t="s">
        <v>13</v>
      </c>
      <c r="AJ357" s="608" t="s">
        <v>13</v>
      </c>
      <c r="AK357" s="608" t="s">
        <v>13</v>
      </c>
      <c r="AL357" s="609" t="s">
        <v>13</v>
      </c>
      <c r="AM357" s="609" t="s">
        <v>13</v>
      </c>
      <c r="AN357" s="609" t="s">
        <v>13</v>
      </c>
      <c r="AO357" s="609" t="s">
        <v>13</v>
      </c>
      <c r="AP357" s="609" t="s">
        <v>13</v>
      </c>
      <c r="AQ357" s="609" t="s">
        <v>13</v>
      </c>
      <c r="AR357" s="609" t="s">
        <v>13</v>
      </c>
      <c r="AS357" s="609" t="s">
        <v>13</v>
      </c>
      <c r="AT357" s="609" t="s">
        <v>13</v>
      </c>
      <c r="AU357" s="609" t="s">
        <v>13</v>
      </c>
      <c r="AV357" s="608" t="s">
        <v>13</v>
      </c>
      <c r="AW357" s="608" t="s">
        <v>13</v>
      </c>
      <c r="AX357" s="608" t="s">
        <v>13</v>
      </c>
      <c r="AY357" s="608" t="s">
        <v>13</v>
      </c>
      <c r="AZ357" s="610" t="s">
        <v>13</v>
      </c>
      <c r="BA357" s="526" t="s">
        <v>13</v>
      </c>
      <c r="BB357" s="526" t="s">
        <v>13</v>
      </c>
      <c r="BC357" s="526" t="s">
        <v>13</v>
      </c>
      <c r="BD357" s="526" t="s">
        <v>13</v>
      </c>
      <c r="BE357" s="526" t="s">
        <v>13</v>
      </c>
      <c r="BF357" s="526" t="s">
        <v>13</v>
      </c>
      <c r="BG357" s="526" t="s">
        <v>13</v>
      </c>
      <c r="BH357" s="526" t="s">
        <v>13</v>
      </c>
      <c r="BI357" s="526" t="s">
        <v>13</v>
      </c>
      <c r="BJ357" s="526" t="s">
        <v>13</v>
      </c>
      <c r="BK357" s="526" t="s">
        <v>13</v>
      </c>
      <c r="BL357" s="526" t="s">
        <v>13</v>
      </c>
      <c r="BM357" s="526" t="s">
        <v>13</v>
      </c>
      <c r="BN357" s="585" t="s">
        <v>13</v>
      </c>
      <c r="BO357" s="585" t="s">
        <v>13</v>
      </c>
      <c r="BP357" s="526" t="s">
        <v>13</v>
      </c>
      <c r="BQ357" s="526" t="s">
        <v>13</v>
      </c>
      <c r="BR357" s="526" t="s">
        <v>13</v>
      </c>
      <c r="BS357" s="526" t="s">
        <v>13</v>
      </c>
      <c r="BT357" s="526" t="s">
        <v>13</v>
      </c>
      <c r="BU357" s="585" t="s">
        <v>13</v>
      </c>
      <c r="BV357" s="526" t="s">
        <v>13</v>
      </c>
      <c r="BW357" s="526" t="s">
        <v>13</v>
      </c>
      <c r="BX357" s="526" t="s">
        <v>13</v>
      </c>
      <c r="BY357" s="526" t="s">
        <v>13</v>
      </c>
      <c r="BZ357" s="526" t="s">
        <v>13</v>
      </c>
      <c r="CA357" s="526" t="s">
        <v>13</v>
      </c>
    </row>
    <row r="358" spans="3:79">
      <c r="C358" s="546" t="s">
        <v>13</v>
      </c>
      <c r="D358" s="546" t="s">
        <v>13</v>
      </c>
      <c r="E358" s="517" t="s">
        <v>13</v>
      </c>
      <c r="F358" s="607" t="s">
        <v>13</v>
      </c>
      <c r="G358" s="607" t="s">
        <v>13</v>
      </c>
      <c r="H358" s="607" t="s">
        <v>13</v>
      </c>
      <c r="I358" s="607" t="s">
        <v>13</v>
      </c>
      <c r="J358" s="607" t="s">
        <v>13</v>
      </c>
      <c r="K358" s="607" t="s">
        <v>13</v>
      </c>
      <c r="L358" s="607" t="s">
        <v>13</v>
      </c>
      <c r="M358" s="607" t="s">
        <v>13</v>
      </c>
      <c r="N358" s="607" t="s">
        <v>13</v>
      </c>
      <c r="O358" s="607" t="s">
        <v>13</v>
      </c>
      <c r="P358" s="607" t="s">
        <v>13</v>
      </c>
      <c r="Q358" s="608" t="s">
        <v>13</v>
      </c>
      <c r="R358" s="608" t="s">
        <v>13</v>
      </c>
      <c r="S358" s="608" t="s">
        <v>13</v>
      </c>
      <c r="T358" s="608" t="s">
        <v>13</v>
      </c>
      <c r="U358" s="608" t="s">
        <v>13</v>
      </c>
      <c r="V358" s="608" t="s">
        <v>13</v>
      </c>
      <c r="W358" s="608" t="s">
        <v>13</v>
      </c>
      <c r="X358" s="608" t="s">
        <v>13</v>
      </c>
      <c r="Y358" s="608" t="s">
        <v>13</v>
      </c>
      <c r="Z358" s="608" t="s">
        <v>13</v>
      </c>
      <c r="AA358" s="608" t="s">
        <v>13</v>
      </c>
      <c r="AB358" s="608" t="s">
        <v>13</v>
      </c>
      <c r="AC358" s="608" t="s">
        <v>13</v>
      </c>
      <c r="AD358" s="608" t="s">
        <v>13</v>
      </c>
      <c r="AE358" s="608" t="s">
        <v>13</v>
      </c>
      <c r="AF358" s="608" t="s">
        <v>13</v>
      </c>
      <c r="AG358" s="608" t="s">
        <v>13</v>
      </c>
      <c r="AH358" s="608" t="s">
        <v>13</v>
      </c>
      <c r="AI358" s="608" t="s">
        <v>13</v>
      </c>
      <c r="AJ358" s="608" t="s">
        <v>13</v>
      </c>
      <c r="AK358" s="608" t="s">
        <v>13</v>
      </c>
      <c r="AL358" s="609" t="s">
        <v>13</v>
      </c>
      <c r="AM358" s="609" t="s">
        <v>13</v>
      </c>
      <c r="AN358" s="609" t="s">
        <v>13</v>
      </c>
      <c r="AO358" s="609" t="s">
        <v>13</v>
      </c>
      <c r="AP358" s="609" t="s">
        <v>13</v>
      </c>
      <c r="AQ358" s="609" t="s">
        <v>13</v>
      </c>
      <c r="AR358" s="609" t="s">
        <v>13</v>
      </c>
      <c r="AS358" s="609" t="s">
        <v>13</v>
      </c>
      <c r="AT358" s="609" t="s">
        <v>13</v>
      </c>
      <c r="AU358" s="609" t="s">
        <v>13</v>
      </c>
      <c r="AV358" s="608" t="s">
        <v>13</v>
      </c>
      <c r="AW358" s="608" t="s">
        <v>13</v>
      </c>
      <c r="AX358" s="608" t="s">
        <v>13</v>
      </c>
      <c r="AY358" s="608" t="s">
        <v>13</v>
      </c>
      <c r="AZ358" s="610" t="s">
        <v>13</v>
      </c>
      <c r="BA358" s="526" t="s">
        <v>13</v>
      </c>
      <c r="BB358" s="526" t="s">
        <v>13</v>
      </c>
      <c r="BC358" s="526" t="s">
        <v>13</v>
      </c>
      <c r="BD358" s="526" t="s">
        <v>13</v>
      </c>
      <c r="BE358" s="526" t="s">
        <v>13</v>
      </c>
      <c r="BF358" s="526" t="s">
        <v>13</v>
      </c>
      <c r="BG358" s="526" t="s">
        <v>13</v>
      </c>
      <c r="BH358" s="526" t="s">
        <v>13</v>
      </c>
      <c r="BI358" s="526" t="s">
        <v>13</v>
      </c>
      <c r="BJ358" s="526" t="s">
        <v>13</v>
      </c>
      <c r="BK358" s="526" t="s">
        <v>13</v>
      </c>
      <c r="BL358" s="526" t="s">
        <v>13</v>
      </c>
      <c r="BM358" s="526" t="s">
        <v>13</v>
      </c>
      <c r="BN358" s="585" t="s">
        <v>13</v>
      </c>
      <c r="BO358" s="585" t="s">
        <v>13</v>
      </c>
      <c r="BP358" s="526" t="s">
        <v>13</v>
      </c>
      <c r="BQ358" s="526" t="s">
        <v>13</v>
      </c>
      <c r="BR358" s="526" t="s">
        <v>13</v>
      </c>
      <c r="BS358" s="526" t="s">
        <v>13</v>
      </c>
      <c r="BT358" s="526" t="s">
        <v>13</v>
      </c>
      <c r="BU358" s="585" t="s">
        <v>13</v>
      </c>
      <c r="BV358" s="526" t="s">
        <v>13</v>
      </c>
      <c r="BW358" s="526" t="s">
        <v>13</v>
      </c>
      <c r="BX358" s="526" t="s">
        <v>13</v>
      </c>
      <c r="BY358" s="526" t="s">
        <v>13</v>
      </c>
      <c r="BZ358" s="526" t="s">
        <v>13</v>
      </c>
      <c r="CA358" s="526" t="s">
        <v>13</v>
      </c>
    </row>
    <row r="359" spans="3:79">
      <c r="C359" s="546" t="s">
        <v>13</v>
      </c>
      <c r="D359" s="546" t="s">
        <v>13</v>
      </c>
      <c r="E359" s="517" t="s">
        <v>13</v>
      </c>
      <c r="F359" s="607" t="s">
        <v>13</v>
      </c>
      <c r="G359" s="607" t="s">
        <v>13</v>
      </c>
      <c r="H359" s="607" t="s">
        <v>13</v>
      </c>
      <c r="I359" s="607" t="s">
        <v>13</v>
      </c>
      <c r="J359" s="607" t="s">
        <v>13</v>
      </c>
      <c r="K359" s="607" t="s">
        <v>13</v>
      </c>
      <c r="L359" s="607" t="s">
        <v>13</v>
      </c>
      <c r="M359" s="607" t="s">
        <v>13</v>
      </c>
      <c r="N359" s="607" t="s">
        <v>13</v>
      </c>
      <c r="O359" s="607" t="s">
        <v>13</v>
      </c>
      <c r="P359" s="607" t="s">
        <v>13</v>
      </c>
      <c r="Q359" s="608" t="s">
        <v>13</v>
      </c>
      <c r="R359" s="608" t="s">
        <v>13</v>
      </c>
      <c r="S359" s="608" t="s">
        <v>13</v>
      </c>
      <c r="T359" s="608" t="s">
        <v>13</v>
      </c>
      <c r="U359" s="608" t="s">
        <v>13</v>
      </c>
      <c r="V359" s="608" t="s">
        <v>13</v>
      </c>
      <c r="W359" s="608" t="s">
        <v>13</v>
      </c>
      <c r="X359" s="608" t="s">
        <v>13</v>
      </c>
      <c r="Y359" s="608" t="s">
        <v>13</v>
      </c>
      <c r="Z359" s="608" t="s">
        <v>13</v>
      </c>
      <c r="AA359" s="608" t="s">
        <v>13</v>
      </c>
      <c r="AB359" s="608" t="s">
        <v>13</v>
      </c>
      <c r="AC359" s="608" t="s">
        <v>13</v>
      </c>
      <c r="AD359" s="608" t="s">
        <v>13</v>
      </c>
      <c r="AE359" s="608" t="s">
        <v>13</v>
      </c>
      <c r="AF359" s="608" t="s">
        <v>13</v>
      </c>
      <c r="AG359" s="608" t="s">
        <v>13</v>
      </c>
      <c r="AH359" s="608" t="s">
        <v>13</v>
      </c>
      <c r="AI359" s="608" t="s">
        <v>13</v>
      </c>
      <c r="AJ359" s="608" t="s">
        <v>13</v>
      </c>
      <c r="AK359" s="608" t="s">
        <v>13</v>
      </c>
      <c r="AL359" s="609" t="s">
        <v>13</v>
      </c>
      <c r="AM359" s="609" t="s">
        <v>13</v>
      </c>
      <c r="AN359" s="609" t="s">
        <v>13</v>
      </c>
      <c r="AO359" s="609" t="s">
        <v>13</v>
      </c>
      <c r="AP359" s="609" t="s">
        <v>13</v>
      </c>
      <c r="AQ359" s="609" t="s">
        <v>13</v>
      </c>
      <c r="AR359" s="609" t="s">
        <v>13</v>
      </c>
      <c r="AS359" s="609" t="s">
        <v>13</v>
      </c>
      <c r="AT359" s="609" t="s">
        <v>13</v>
      </c>
      <c r="AU359" s="609" t="s">
        <v>13</v>
      </c>
      <c r="AV359" s="608" t="s">
        <v>13</v>
      </c>
      <c r="AW359" s="608" t="s">
        <v>13</v>
      </c>
      <c r="AX359" s="608" t="s">
        <v>13</v>
      </c>
      <c r="AY359" s="608" t="s">
        <v>13</v>
      </c>
      <c r="AZ359" s="610" t="s">
        <v>13</v>
      </c>
      <c r="BA359" s="526" t="s">
        <v>13</v>
      </c>
      <c r="BB359" s="526" t="s">
        <v>13</v>
      </c>
      <c r="BC359" s="526" t="s">
        <v>13</v>
      </c>
      <c r="BD359" s="526" t="s">
        <v>13</v>
      </c>
      <c r="BE359" s="526" t="s">
        <v>13</v>
      </c>
      <c r="BF359" s="526" t="s">
        <v>13</v>
      </c>
      <c r="BG359" s="526" t="s">
        <v>13</v>
      </c>
      <c r="BH359" s="526" t="s">
        <v>13</v>
      </c>
      <c r="BI359" s="526" t="s">
        <v>13</v>
      </c>
      <c r="BJ359" s="526" t="s">
        <v>13</v>
      </c>
      <c r="BK359" s="526" t="s">
        <v>13</v>
      </c>
      <c r="BL359" s="526" t="s">
        <v>13</v>
      </c>
      <c r="BM359" s="526" t="s">
        <v>13</v>
      </c>
      <c r="BN359" s="585" t="s">
        <v>13</v>
      </c>
      <c r="BO359" s="585" t="s">
        <v>13</v>
      </c>
      <c r="BP359" s="526" t="s">
        <v>13</v>
      </c>
      <c r="BQ359" s="526" t="s">
        <v>13</v>
      </c>
      <c r="BR359" s="526" t="s">
        <v>13</v>
      </c>
      <c r="BS359" s="526" t="s">
        <v>13</v>
      </c>
      <c r="BT359" s="526" t="s">
        <v>13</v>
      </c>
      <c r="BU359" s="585" t="s">
        <v>13</v>
      </c>
      <c r="BV359" s="526" t="s">
        <v>13</v>
      </c>
      <c r="BW359" s="526" t="s">
        <v>13</v>
      </c>
      <c r="BX359" s="526" t="s">
        <v>13</v>
      </c>
      <c r="BY359" s="526" t="s">
        <v>13</v>
      </c>
      <c r="BZ359" s="526" t="s">
        <v>13</v>
      </c>
      <c r="CA359" s="526" t="s">
        <v>13</v>
      </c>
    </row>
    <row r="360" spans="3:79">
      <c r="C360" s="546" t="s">
        <v>13</v>
      </c>
      <c r="D360" s="546" t="s">
        <v>13</v>
      </c>
      <c r="E360" s="517" t="s">
        <v>13</v>
      </c>
      <c r="F360" s="607" t="s">
        <v>13</v>
      </c>
      <c r="G360" s="607" t="s">
        <v>13</v>
      </c>
      <c r="H360" s="607" t="s">
        <v>13</v>
      </c>
      <c r="I360" s="607" t="s">
        <v>13</v>
      </c>
      <c r="J360" s="607" t="s">
        <v>13</v>
      </c>
      <c r="K360" s="607" t="s">
        <v>13</v>
      </c>
      <c r="L360" s="607" t="s">
        <v>13</v>
      </c>
      <c r="M360" s="607" t="s">
        <v>13</v>
      </c>
      <c r="N360" s="607" t="s">
        <v>13</v>
      </c>
      <c r="O360" s="607" t="s">
        <v>13</v>
      </c>
      <c r="P360" s="607" t="s">
        <v>13</v>
      </c>
      <c r="Q360" s="608" t="s">
        <v>13</v>
      </c>
      <c r="R360" s="608" t="s">
        <v>13</v>
      </c>
      <c r="S360" s="608" t="s">
        <v>13</v>
      </c>
      <c r="T360" s="608" t="s">
        <v>13</v>
      </c>
      <c r="U360" s="608" t="s">
        <v>13</v>
      </c>
      <c r="V360" s="608" t="s">
        <v>13</v>
      </c>
      <c r="W360" s="608" t="s">
        <v>13</v>
      </c>
      <c r="X360" s="608" t="s">
        <v>13</v>
      </c>
      <c r="Y360" s="608" t="s">
        <v>13</v>
      </c>
      <c r="Z360" s="608" t="s">
        <v>13</v>
      </c>
      <c r="AA360" s="608" t="s">
        <v>13</v>
      </c>
      <c r="AB360" s="608" t="s">
        <v>13</v>
      </c>
      <c r="AC360" s="608" t="s">
        <v>13</v>
      </c>
      <c r="AD360" s="608" t="s">
        <v>13</v>
      </c>
      <c r="AE360" s="608" t="s">
        <v>13</v>
      </c>
      <c r="AF360" s="608" t="s">
        <v>13</v>
      </c>
      <c r="AG360" s="608" t="s">
        <v>13</v>
      </c>
      <c r="AH360" s="608" t="s">
        <v>13</v>
      </c>
      <c r="AI360" s="608" t="s">
        <v>13</v>
      </c>
      <c r="AJ360" s="608" t="s">
        <v>13</v>
      </c>
      <c r="AK360" s="608" t="s">
        <v>13</v>
      </c>
      <c r="AL360" s="609" t="s">
        <v>13</v>
      </c>
      <c r="AM360" s="609" t="s">
        <v>13</v>
      </c>
      <c r="AN360" s="609" t="s">
        <v>13</v>
      </c>
      <c r="AO360" s="609" t="s">
        <v>13</v>
      </c>
      <c r="AP360" s="609" t="s">
        <v>13</v>
      </c>
      <c r="AQ360" s="609" t="s">
        <v>13</v>
      </c>
      <c r="AR360" s="609" t="s">
        <v>13</v>
      </c>
      <c r="AS360" s="609" t="s">
        <v>13</v>
      </c>
      <c r="AT360" s="609" t="s">
        <v>13</v>
      </c>
      <c r="AU360" s="609" t="s">
        <v>13</v>
      </c>
      <c r="AV360" s="608" t="s">
        <v>13</v>
      </c>
      <c r="AW360" s="608" t="s">
        <v>13</v>
      </c>
      <c r="AX360" s="608" t="s">
        <v>13</v>
      </c>
      <c r="AY360" s="608" t="s">
        <v>13</v>
      </c>
      <c r="AZ360" s="610" t="s">
        <v>13</v>
      </c>
      <c r="BA360" s="526" t="s">
        <v>13</v>
      </c>
      <c r="BB360" s="526" t="s">
        <v>13</v>
      </c>
      <c r="BC360" s="526" t="s">
        <v>13</v>
      </c>
      <c r="BD360" s="526" t="s">
        <v>13</v>
      </c>
      <c r="BE360" s="526" t="s">
        <v>13</v>
      </c>
      <c r="BF360" s="526" t="s">
        <v>13</v>
      </c>
      <c r="BG360" s="526" t="s">
        <v>13</v>
      </c>
      <c r="BH360" s="526" t="s">
        <v>13</v>
      </c>
      <c r="BI360" s="526" t="s">
        <v>13</v>
      </c>
      <c r="BJ360" s="526" t="s">
        <v>13</v>
      </c>
      <c r="BK360" s="526" t="s">
        <v>13</v>
      </c>
      <c r="BL360" s="526" t="s">
        <v>13</v>
      </c>
      <c r="BM360" s="526" t="s">
        <v>13</v>
      </c>
      <c r="BN360" s="585" t="s">
        <v>13</v>
      </c>
      <c r="BO360" s="585" t="s">
        <v>13</v>
      </c>
      <c r="BP360" s="526" t="s">
        <v>13</v>
      </c>
      <c r="BQ360" s="526" t="s">
        <v>13</v>
      </c>
      <c r="BR360" s="526" t="s">
        <v>13</v>
      </c>
      <c r="BS360" s="526" t="s">
        <v>13</v>
      </c>
      <c r="BT360" s="526" t="s">
        <v>13</v>
      </c>
      <c r="BU360" s="585" t="s">
        <v>13</v>
      </c>
      <c r="BV360" s="526" t="s">
        <v>13</v>
      </c>
      <c r="BW360" s="526" t="s">
        <v>13</v>
      </c>
      <c r="BX360" s="526" t="s">
        <v>13</v>
      </c>
      <c r="BY360" s="526" t="s">
        <v>13</v>
      </c>
      <c r="BZ360" s="526" t="s">
        <v>13</v>
      </c>
      <c r="CA360" s="526" t="s">
        <v>13</v>
      </c>
    </row>
    <row r="361" spans="3:79">
      <c r="C361" s="546" t="s">
        <v>13</v>
      </c>
      <c r="D361" s="546" t="s">
        <v>13</v>
      </c>
      <c r="E361" s="517" t="s">
        <v>13</v>
      </c>
      <c r="F361" s="607" t="s">
        <v>13</v>
      </c>
      <c r="G361" s="607" t="s">
        <v>13</v>
      </c>
      <c r="H361" s="607" t="s">
        <v>13</v>
      </c>
      <c r="I361" s="607" t="s">
        <v>13</v>
      </c>
      <c r="J361" s="607" t="s">
        <v>13</v>
      </c>
      <c r="K361" s="607" t="s">
        <v>13</v>
      </c>
      <c r="L361" s="607" t="s">
        <v>13</v>
      </c>
      <c r="M361" s="607" t="s">
        <v>13</v>
      </c>
      <c r="N361" s="607" t="s">
        <v>13</v>
      </c>
      <c r="O361" s="607" t="s">
        <v>13</v>
      </c>
      <c r="P361" s="607" t="s">
        <v>13</v>
      </c>
      <c r="Q361" s="608" t="s">
        <v>13</v>
      </c>
      <c r="R361" s="608" t="s">
        <v>13</v>
      </c>
      <c r="S361" s="608" t="s">
        <v>13</v>
      </c>
      <c r="T361" s="608" t="s">
        <v>13</v>
      </c>
      <c r="U361" s="608" t="s">
        <v>13</v>
      </c>
      <c r="V361" s="608" t="s">
        <v>13</v>
      </c>
      <c r="W361" s="608" t="s">
        <v>13</v>
      </c>
      <c r="X361" s="608" t="s">
        <v>13</v>
      </c>
      <c r="Y361" s="608" t="s">
        <v>13</v>
      </c>
      <c r="Z361" s="608" t="s">
        <v>13</v>
      </c>
      <c r="AA361" s="608" t="s">
        <v>13</v>
      </c>
      <c r="AB361" s="608" t="s">
        <v>13</v>
      </c>
      <c r="AC361" s="608" t="s">
        <v>13</v>
      </c>
      <c r="AD361" s="608" t="s">
        <v>13</v>
      </c>
      <c r="AE361" s="608" t="s">
        <v>13</v>
      </c>
      <c r="AF361" s="608" t="s">
        <v>13</v>
      </c>
      <c r="AG361" s="608" t="s">
        <v>13</v>
      </c>
      <c r="AH361" s="608" t="s">
        <v>13</v>
      </c>
      <c r="AI361" s="608" t="s">
        <v>13</v>
      </c>
      <c r="AJ361" s="608" t="s">
        <v>13</v>
      </c>
      <c r="AK361" s="608" t="s">
        <v>13</v>
      </c>
      <c r="AL361" s="609" t="s">
        <v>13</v>
      </c>
      <c r="AM361" s="609" t="s">
        <v>13</v>
      </c>
      <c r="AN361" s="609" t="s">
        <v>13</v>
      </c>
      <c r="AO361" s="609" t="s">
        <v>13</v>
      </c>
      <c r="AP361" s="609" t="s">
        <v>13</v>
      </c>
      <c r="AQ361" s="609" t="s">
        <v>13</v>
      </c>
      <c r="AR361" s="609" t="s">
        <v>13</v>
      </c>
      <c r="AS361" s="609" t="s">
        <v>13</v>
      </c>
      <c r="AT361" s="609" t="s">
        <v>13</v>
      </c>
      <c r="AU361" s="609" t="s">
        <v>13</v>
      </c>
      <c r="AV361" s="608" t="s">
        <v>13</v>
      </c>
      <c r="AW361" s="608" t="s">
        <v>13</v>
      </c>
      <c r="AX361" s="608" t="s">
        <v>13</v>
      </c>
      <c r="AY361" s="608" t="s">
        <v>13</v>
      </c>
      <c r="AZ361" s="610" t="s">
        <v>13</v>
      </c>
      <c r="BA361" s="526" t="s">
        <v>13</v>
      </c>
      <c r="BB361" s="526" t="s">
        <v>13</v>
      </c>
      <c r="BC361" s="526" t="s">
        <v>13</v>
      </c>
      <c r="BD361" s="526" t="s">
        <v>13</v>
      </c>
      <c r="BE361" s="526" t="s">
        <v>13</v>
      </c>
      <c r="BF361" s="526" t="s">
        <v>13</v>
      </c>
      <c r="BG361" s="526" t="s">
        <v>13</v>
      </c>
      <c r="BH361" s="526" t="s">
        <v>13</v>
      </c>
      <c r="BI361" s="526" t="s">
        <v>13</v>
      </c>
      <c r="BJ361" s="526" t="s">
        <v>13</v>
      </c>
      <c r="BK361" s="526" t="s">
        <v>13</v>
      </c>
      <c r="BL361" s="526" t="s">
        <v>13</v>
      </c>
      <c r="BM361" s="526" t="s">
        <v>13</v>
      </c>
      <c r="BN361" s="585" t="s">
        <v>13</v>
      </c>
      <c r="BO361" s="585" t="s">
        <v>13</v>
      </c>
      <c r="BP361" s="526" t="s">
        <v>13</v>
      </c>
      <c r="BQ361" s="526" t="s">
        <v>13</v>
      </c>
      <c r="BR361" s="526" t="s">
        <v>13</v>
      </c>
      <c r="BS361" s="526" t="s">
        <v>13</v>
      </c>
      <c r="BT361" s="526" t="s">
        <v>13</v>
      </c>
      <c r="BU361" s="585" t="s">
        <v>13</v>
      </c>
      <c r="BV361" s="526" t="s">
        <v>13</v>
      </c>
      <c r="BW361" s="526" t="s">
        <v>13</v>
      </c>
      <c r="BX361" s="526" t="s">
        <v>13</v>
      </c>
      <c r="BY361" s="526" t="s">
        <v>13</v>
      </c>
      <c r="BZ361" s="526" t="s">
        <v>13</v>
      </c>
      <c r="CA361" s="526" t="s">
        <v>13</v>
      </c>
    </row>
    <row r="362" spans="3:79">
      <c r="C362" s="546" t="s">
        <v>13</v>
      </c>
      <c r="D362" s="546" t="s">
        <v>13</v>
      </c>
      <c r="E362" s="517" t="s">
        <v>13</v>
      </c>
      <c r="F362" s="607" t="s">
        <v>13</v>
      </c>
      <c r="G362" s="607" t="s">
        <v>13</v>
      </c>
      <c r="H362" s="607" t="s">
        <v>13</v>
      </c>
      <c r="I362" s="607" t="s">
        <v>13</v>
      </c>
      <c r="J362" s="607" t="s">
        <v>13</v>
      </c>
      <c r="K362" s="607" t="s">
        <v>13</v>
      </c>
      <c r="L362" s="607" t="s">
        <v>13</v>
      </c>
      <c r="M362" s="607" t="s">
        <v>13</v>
      </c>
      <c r="N362" s="607" t="s">
        <v>13</v>
      </c>
      <c r="O362" s="607" t="s">
        <v>13</v>
      </c>
      <c r="P362" s="607" t="s">
        <v>13</v>
      </c>
      <c r="Q362" s="608" t="s">
        <v>13</v>
      </c>
      <c r="R362" s="608" t="s">
        <v>13</v>
      </c>
      <c r="S362" s="608" t="s">
        <v>13</v>
      </c>
      <c r="T362" s="608" t="s">
        <v>13</v>
      </c>
      <c r="U362" s="608" t="s">
        <v>13</v>
      </c>
      <c r="V362" s="608" t="s">
        <v>13</v>
      </c>
      <c r="W362" s="608" t="s">
        <v>13</v>
      </c>
      <c r="X362" s="608" t="s">
        <v>13</v>
      </c>
      <c r="Y362" s="608" t="s">
        <v>13</v>
      </c>
      <c r="Z362" s="608" t="s">
        <v>13</v>
      </c>
      <c r="AA362" s="608" t="s">
        <v>13</v>
      </c>
      <c r="AB362" s="608" t="s">
        <v>13</v>
      </c>
      <c r="AC362" s="608" t="s">
        <v>13</v>
      </c>
      <c r="AD362" s="608" t="s">
        <v>13</v>
      </c>
      <c r="AE362" s="608" t="s">
        <v>13</v>
      </c>
      <c r="AF362" s="608" t="s">
        <v>13</v>
      </c>
      <c r="AG362" s="608" t="s">
        <v>13</v>
      </c>
      <c r="AH362" s="608" t="s">
        <v>13</v>
      </c>
      <c r="AI362" s="608" t="s">
        <v>13</v>
      </c>
      <c r="AJ362" s="608" t="s">
        <v>13</v>
      </c>
      <c r="AK362" s="608" t="s">
        <v>13</v>
      </c>
      <c r="AL362" s="609" t="s">
        <v>13</v>
      </c>
      <c r="AM362" s="609" t="s">
        <v>13</v>
      </c>
      <c r="AN362" s="609" t="s">
        <v>13</v>
      </c>
      <c r="AO362" s="609" t="s">
        <v>13</v>
      </c>
      <c r="AP362" s="609" t="s">
        <v>13</v>
      </c>
      <c r="AQ362" s="609" t="s">
        <v>13</v>
      </c>
      <c r="AR362" s="609" t="s">
        <v>13</v>
      </c>
      <c r="AS362" s="609" t="s">
        <v>13</v>
      </c>
      <c r="AT362" s="609" t="s">
        <v>13</v>
      </c>
      <c r="AU362" s="609" t="s">
        <v>13</v>
      </c>
      <c r="AV362" s="608" t="s">
        <v>13</v>
      </c>
      <c r="AW362" s="608" t="s">
        <v>13</v>
      </c>
      <c r="AX362" s="608" t="s">
        <v>13</v>
      </c>
      <c r="AY362" s="608" t="s">
        <v>13</v>
      </c>
      <c r="AZ362" s="610" t="s">
        <v>13</v>
      </c>
      <c r="BA362" s="526" t="s">
        <v>13</v>
      </c>
      <c r="BB362" s="526" t="s">
        <v>13</v>
      </c>
      <c r="BC362" s="526" t="s">
        <v>13</v>
      </c>
      <c r="BD362" s="526" t="s">
        <v>13</v>
      </c>
      <c r="BE362" s="526" t="s">
        <v>13</v>
      </c>
      <c r="BF362" s="526" t="s">
        <v>13</v>
      </c>
      <c r="BG362" s="526" t="s">
        <v>13</v>
      </c>
      <c r="BH362" s="526" t="s">
        <v>13</v>
      </c>
      <c r="BI362" s="526" t="s">
        <v>13</v>
      </c>
      <c r="BJ362" s="526" t="s">
        <v>13</v>
      </c>
      <c r="BK362" s="526" t="s">
        <v>13</v>
      </c>
      <c r="BL362" s="526" t="s">
        <v>13</v>
      </c>
      <c r="BM362" s="526" t="s">
        <v>13</v>
      </c>
      <c r="BN362" s="585" t="s">
        <v>13</v>
      </c>
      <c r="BO362" s="585" t="s">
        <v>13</v>
      </c>
      <c r="BP362" s="526" t="s">
        <v>13</v>
      </c>
      <c r="BQ362" s="526" t="s">
        <v>13</v>
      </c>
      <c r="BR362" s="526" t="s">
        <v>13</v>
      </c>
      <c r="BS362" s="526" t="s">
        <v>13</v>
      </c>
      <c r="BT362" s="526" t="s">
        <v>13</v>
      </c>
      <c r="BU362" s="585" t="s">
        <v>13</v>
      </c>
      <c r="BV362" s="526" t="s">
        <v>13</v>
      </c>
      <c r="BW362" s="526" t="s">
        <v>13</v>
      </c>
      <c r="BX362" s="526" t="s">
        <v>13</v>
      </c>
      <c r="BY362" s="526" t="s">
        <v>13</v>
      </c>
      <c r="BZ362" s="526" t="s">
        <v>13</v>
      </c>
      <c r="CA362" s="526" t="s">
        <v>13</v>
      </c>
    </row>
    <row r="363" spans="3:79">
      <c r="C363" s="546" t="s">
        <v>13</v>
      </c>
      <c r="D363" s="546" t="s">
        <v>13</v>
      </c>
      <c r="E363" s="517" t="s">
        <v>13</v>
      </c>
      <c r="F363" s="607" t="s">
        <v>13</v>
      </c>
      <c r="G363" s="607" t="s">
        <v>13</v>
      </c>
      <c r="H363" s="607" t="s">
        <v>13</v>
      </c>
      <c r="I363" s="607" t="s">
        <v>13</v>
      </c>
      <c r="J363" s="607" t="s">
        <v>13</v>
      </c>
      <c r="K363" s="607" t="s">
        <v>13</v>
      </c>
      <c r="L363" s="607" t="s">
        <v>13</v>
      </c>
      <c r="M363" s="607" t="s">
        <v>13</v>
      </c>
      <c r="N363" s="607" t="s">
        <v>13</v>
      </c>
      <c r="O363" s="607" t="s">
        <v>13</v>
      </c>
      <c r="P363" s="607" t="s">
        <v>13</v>
      </c>
      <c r="Q363" s="608" t="s">
        <v>13</v>
      </c>
      <c r="R363" s="608" t="s">
        <v>13</v>
      </c>
      <c r="S363" s="608" t="s">
        <v>13</v>
      </c>
      <c r="T363" s="608" t="s">
        <v>13</v>
      </c>
      <c r="U363" s="608" t="s">
        <v>13</v>
      </c>
      <c r="V363" s="608" t="s">
        <v>13</v>
      </c>
      <c r="W363" s="608" t="s">
        <v>13</v>
      </c>
      <c r="X363" s="608" t="s">
        <v>13</v>
      </c>
      <c r="Y363" s="608" t="s">
        <v>13</v>
      </c>
      <c r="Z363" s="608" t="s">
        <v>13</v>
      </c>
      <c r="AA363" s="608" t="s">
        <v>13</v>
      </c>
      <c r="AB363" s="608" t="s">
        <v>13</v>
      </c>
      <c r="AC363" s="608" t="s">
        <v>13</v>
      </c>
      <c r="AD363" s="608" t="s">
        <v>13</v>
      </c>
      <c r="AE363" s="608" t="s">
        <v>13</v>
      </c>
      <c r="AF363" s="608" t="s">
        <v>13</v>
      </c>
      <c r="AG363" s="608" t="s">
        <v>13</v>
      </c>
      <c r="AH363" s="608" t="s">
        <v>13</v>
      </c>
      <c r="AI363" s="608" t="s">
        <v>13</v>
      </c>
      <c r="AJ363" s="608" t="s">
        <v>13</v>
      </c>
      <c r="AK363" s="608" t="s">
        <v>13</v>
      </c>
      <c r="AL363" s="609" t="s">
        <v>13</v>
      </c>
      <c r="AM363" s="609" t="s">
        <v>13</v>
      </c>
      <c r="AN363" s="609" t="s">
        <v>13</v>
      </c>
      <c r="AO363" s="609" t="s">
        <v>13</v>
      </c>
      <c r="AP363" s="609" t="s">
        <v>13</v>
      </c>
      <c r="AQ363" s="609" t="s">
        <v>13</v>
      </c>
      <c r="AR363" s="609" t="s">
        <v>13</v>
      </c>
      <c r="AS363" s="609" t="s">
        <v>13</v>
      </c>
      <c r="AT363" s="609" t="s">
        <v>13</v>
      </c>
      <c r="AU363" s="609" t="s">
        <v>13</v>
      </c>
      <c r="AV363" s="608" t="s">
        <v>13</v>
      </c>
      <c r="AW363" s="608" t="s">
        <v>13</v>
      </c>
      <c r="AX363" s="608" t="s">
        <v>13</v>
      </c>
      <c r="AY363" s="608" t="s">
        <v>13</v>
      </c>
      <c r="AZ363" s="610" t="s">
        <v>13</v>
      </c>
      <c r="BA363" s="526" t="s">
        <v>13</v>
      </c>
      <c r="BB363" s="526" t="s">
        <v>13</v>
      </c>
      <c r="BC363" s="526" t="s">
        <v>13</v>
      </c>
      <c r="BD363" s="526" t="s">
        <v>13</v>
      </c>
      <c r="BE363" s="526" t="s">
        <v>13</v>
      </c>
      <c r="BF363" s="526" t="s">
        <v>13</v>
      </c>
      <c r="BG363" s="526" t="s">
        <v>13</v>
      </c>
      <c r="BH363" s="526" t="s">
        <v>13</v>
      </c>
      <c r="BI363" s="526" t="s">
        <v>13</v>
      </c>
      <c r="BJ363" s="526" t="s">
        <v>13</v>
      </c>
      <c r="BK363" s="526" t="s">
        <v>13</v>
      </c>
      <c r="BL363" s="526" t="s">
        <v>13</v>
      </c>
      <c r="BM363" s="526" t="s">
        <v>13</v>
      </c>
      <c r="BN363" s="585" t="s">
        <v>13</v>
      </c>
      <c r="BO363" s="585" t="s">
        <v>13</v>
      </c>
      <c r="BP363" s="526" t="s">
        <v>13</v>
      </c>
      <c r="BQ363" s="526" t="s">
        <v>13</v>
      </c>
      <c r="BR363" s="526" t="s">
        <v>13</v>
      </c>
      <c r="BS363" s="526" t="s">
        <v>13</v>
      </c>
      <c r="BT363" s="526" t="s">
        <v>13</v>
      </c>
      <c r="BU363" s="585" t="s">
        <v>13</v>
      </c>
      <c r="BV363" s="526" t="s">
        <v>13</v>
      </c>
      <c r="BW363" s="526" t="s">
        <v>13</v>
      </c>
      <c r="BX363" s="526" t="s">
        <v>13</v>
      </c>
      <c r="BY363" s="526" t="s">
        <v>13</v>
      </c>
      <c r="BZ363" s="526" t="s">
        <v>13</v>
      </c>
      <c r="CA363" s="526" t="s">
        <v>13</v>
      </c>
    </row>
    <row r="364" spans="3:79">
      <c r="C364" s="546" t="s">
        <v>13</v>
      </c>
      <c r="D364" s="546" t="s">
        <v>13</v>
      </c>
      <c r="E364" s="517" t="s">
        <v>13</v>
      </c>
      <c r="F364" s="607" t="s">
        <v>13</v>
      </c>
      <c r="G364" s="607" t="s">
        <v>13</v>
      </c>
      <c r="H364" s="607" t="s">
        <v>13</v>
      </c>
      <c r="I364" s="607" t="s">
        <v>13</v>
      </c>
      <c r="J364" s="607" t="s">
        <v>13</v>
      </c>
      <c r="K364" s="607" t="s">
        <v>13</v>
      </c>
      <c r="L364" s="607" t="s">
        <v>13</v>
      </c>
      <c r="M364" s="607" t="s">
        <v>13</v>
      </c>
      <c r="N364" s="607" t="s">
        <v>13</v>
      </c>
      <c r="O364" s="607" t="s">
        <v>13</v>
      </c>
      <c r="P364" s="607" t="s">
        <v>13</v>
      </c>
      <c r="Q364" s="608" t="s">
        <v>13</v>
      </c>
      <c r="R364" s="608" t="s">
        <v>13</v>
      </c>
      <c r="S364" s="608" t="s">
        <v>13</v>
      </c>
      <c r="T364" s="608" t="s">
        <v>13</v>
      </c>
      <c r="U364" s="608" t="s">
        <v>13</v>
      </c>
      <c r="V364" s="608" t="s">
        <v>13</v>
      </c>
      <c r="W364" s="608" t="s">
        <v>13</v>
      </c>
      <c r="X364" s="608" t="s">
        <v>13</v>
      </c>
      <c r="Y364" s="608" t="s">
        <v>13</v>
      </c>
      <c r="Z364" s="608" t="s">
        <v>13</v>
      </c>
      <c r="AA364" s="608" t="s">
        <v>13</v>
      </c>
      <c r="AB364" s="608" t="s">
        <v>13</v>
      </c>
      <c r="AC364" s="608" t="s">
        <v>13</v>
      </c>
      <c r="AD364" s="608" t="s">
        <v>13</v>
      </c>
      <c r="AE364" s="608" t="s">
        <v>13</v>
      </c>
      <c r="AF364" s="608" t="s">
        <v>13</v>
      </c>
      <c r="AG364" s="608" t="s">
        <v>13</v>
      </c>
      <c r="AH364" s="608" t="s">
        <v>13</v>
      </c>
      <c r="AI364" s="608" t="s">
        <v>13</v>
      </c>
      <c r="AJ364" s="608" t="s">
        <v>13</v>
      </c>
      <c r="AK364" s="608" t="s">
        <v>13</v>
      </c>
      <c r="AL364" s="609" t="s">
        <v>13</v>
      </c>
      <c r="AM364" s="609" t="s">
        <v>13</v>
      </c>
      <c r="AN364" s="609" t="s">
        <v>13</v>
      </c>
      <c r="AO364" s="609" t="s">
        <v>13</v>
      </c>
      <c r="AP364" s="609" t="s">
        <v>13</v>
      </c>
      <c r="AQ364" s="609" t="s">
        <v>13</v>
      </c>
      <c r="AR364" s="609" t="s">
        <v>13</v>
      </c>
      <c r="AS364" s="609" t="s">
        <v>13</v>
      </c>
      <c r="AT364" s="609" t="s">
        <v>13</v>
      </c>
      <c r="AU364" s="609" t="s">
        <v>13</v>
      </c>
      <c r="AV364" s="608" t="s">
        <v>13</v>
      </c>
      <c r="AW364" s="608" t="s">
        <v>13</v>
      </c>
      <c r="AX364" s="608" t="s">
        <v>13</v>
      </c>
      <c r="AY364" s="608" t="s">
        <v>13</v>
      </c>
      <c r="AZ364" s="610" t="s">
        <v>13</v>
      </c>
      <c r="BA364" s="526" t="s">
        <v>13</v>
      </c>
      <c r="BB364" s="526" t="s">
        <v>13</v>
      </c>
      <c r="BC364" s="526" t="s">
        <v>13</v>
      </c>
      <c r="BD364" s="526" t="s">
        <v>13</v>
      </c>
      <c r="BE364" s="526" t="s">
        <v>13</v>
      </c>
      <c r="BF364" s="526" t="s">
        <v>13</v>
      </c>
      <c r="BG364" s="526" t="s">
        <v>13</v>
      </c>
      <c r="BH364" s="526" t="s">
        <v>13</v>
      </c>
      <c r="BI364" s="526" t="s">
        <v>13</v>
      </c>
      <c r="BJ364" s="526" t="s">
        <v>13</v>
      </c>
      <c r="BK364" s="526" t="s">
        <v>13</v>
      </c>
      <c r="BL364" s="526" t="s">
        <v>13</v>
      </c>
      <c r="BM364" s="526" t="s">
        <v>13</v>
      </c>
      <c r="BN364" s="585" t="s">
        <v>13</v>
      </c>
      <c r="BO364" s="585" t="s">
        <v>13</v>
      </c>
      <c r="BP364" s="526" t="s">
        <v>13</v>
      </c>
      <c r="BQ364" s="526" t="s">
        <v>13</v>
      </c>
      <c r="BR364" s="526" t="s">
        <v>13</v>
      </c>
      <c r="BS364" s="526" t="s">
        <v>13</v>
      </c>
      <c r="BT364" s="526" t="s">
        <v>13</v>
      </c>
      <c r="BU364" s="585" t="s">
        <v>13</v>
      </c>
      <c r="BV364" s="526" t="s">
        <v>13</v>
      </c>
      <c r="BW364" s="526" t="s">
        <v>13</v>
      </c>
      <c r="BX364" s="526" t="s">
        <v>13</v>
      </c>
      <c r="BY364" s="526" t="s">
        <v>13</v>
      </c>
      <c r="BZ364" s="526" t="s">
        <v>13</v>
      </c>
      <c r="CA364" s="526" t="s">
        <v>13</v>
      </c>
    </row>
    <row r="365" spans="3:79">
      <c r="C365" s="546" t="s">
        <v>13</v>
      </c>
      <c r="D365" s="546" t="s">
        <v>13</v>
      </c>
      <c r="E365" s="517" t="s">
        <v>13</v>
      </c>
      <c r="F365" s="607" t="s">
        <v>13</v>
      </c>
      <c r="G365" s="607" t="s">
        <v>13</v>
      </c>
      <c r="H365" s="607" t="s">
        <v>13</v>
      </c>
      <c r="I365" s="607" t="s">
        <v>13</v>
      </c>
      <c r="J365" s="607" t="s">
        <v>13</v>
      </c>
      <c r="K365" s="607" t="s">
        <v>13</v>
      </c>
      <c r="L365" s="607" t="s">
        <v>13</v>
      </c>
      <c r="M365" s="607" t="s">
        <v>13</v>
      </c>
      <c r="N365" s="607" t="s">
        <v>13</v>
      </c>
      <c r="O365" s="607" t="s">
        <v>13</v>
      </c>
      <c r="P365" s="607" t="s">
        <v>13</v>
      </c>
      <c r="Q365" s="608" t="s">
        <v>13</v>
      </c>
      <c r="R365" s="608" t="s">
        <v>13</v>
      </c>
      <c r="S365" s="608" t="s">
        <v>13</v>
      </c>
      <c r="T365" s="608" t="s">
        <v>13</v>
      </c>
      <c r="U365" s="608" t="s">
        <v>13</v>
      </c>
      <c r="V365" s="608" t="s">
        <v>13</v>
      </c>
      <c r="W365" s="608" t="s">
        <v>13</v>
      </c>
      <c r="X365" s="608" t="s">
        <v>13</v>
      </c>
      <c r="Y365" s="608" t="s">
        <v>13</v>
      </c>
      <c r="Z365" s="608" t="s">
        <v>13</v>
      </c>
      <c r="AA365" s="608" t="s">
        <v>13</v>
      </c>
      <c r="AB365" s="608" t="s">
        <v>13</v>
      </c>
      <c r="AC365" s="608" t="s">
        <v>13</v>
      </c>
      <c r="AD365" s="608" t="s">
        <v>13</v>
      </c>
      <c r="AE365" s="608" t="s">
        <v>13</v>
      </c>
      <c r="AF365" s="608" t="s">
        <v>13</v>
      </c>
      <c r="AG365" s="608" t="s">
        <v>13</v>
      </c>
      <c r="AH365" s="608" t="s">
        <v>13</v>
      </c>
      <c r="AI365" s="608" t="s">
        <v>13</v>
      </c>
      <c r="AJ365" s="608" t="s">
        <v>13</v>
      </c>
      <c r="AK365" s="608" t="s">
        <v>13</v>
      </c>
      <c r="AL365" s="609" t="s">
        <v>13</v>
      </c>
      <c r="AM365" s="609" t="s">
        <v>13</v>
      </c>
      <c r="AN365" s="609" t="s">
        <v>13</v>
      </c>
      <c r="AO365" s="609" t="s">
        <v>13</v>
      </c>
      <c r="AP365" s="609" t="s">
        <v>13</v>
      </c>
      <c r="AQ365" s="609" t="s">
        <v>13</v>
      </c>
      <c r="AR365" s="609" t="s">
        <v>13</v>
      </c>
      <c r="AS365" s="609" t="s">
        <v>13</v>
      </c>
      <c r="AT365" s="609" t="s">
        <v>13</v>
      </c>
      <c r="AU365" s="609" t="s">
        <v>13</v>
      </c>
      <c r="AV365" s="608" t="s">
        <v>13</v>
      </c>
      <c r="AW365" s="608" t="s">
        <v>13</v>
      </c>
      <c r="AX365" s="608" t="s">
        <v>13</v>
      </c>
      <c r="AY365" s="608" t="s">
        <v>13</v>
      </c>
      <c r="AZ365" s="610" t="s">
        <v>13</v>
      </c>
      <c r="BA365" s="526" t="s">
        <v>13</v>
      </c>
      <c r="BB365" s="526" t="s">
        <v>13</v>
      </c>
      <c r="BC365" s="526" t="s">
        <v>13</v>
      </c>
      <c r="BD365" s="526" t="s">
        <v>13</v>
      </c>
      <c r="BE365" s="526" t="s">
        <v>13</v>
      </c>
      <c r="BF365" s="526" t="s">
        <v>13</v>
      </c>
      <c r="BG365" s="526" t="s">
        <v>13</v>
      </c>
      <c r="BH365" s="526" t="s">
        <v>13</v>
      </c>
      <c r="BI365" s="526" t="s">
        <v>13</v>
      </c>
      <c r="BJ365" s="526" t="s">
        <v>13</v>
      </c>
      <c r="BK365" s="526" t="s">
        <v>13</v>
      </c>
      <c r="BL365" s="526" t="s">
        <v>13</v>
      </c>
      <c r="BM365" s="526" t="s">
        <v>13</v>
      </c>
      <c r="BN365" s="585" t="s">
        <v>13</v>
      </c>
      <c r="BO365" s="585" t="s">
        <v>13</v>
      </c>
      <c r="BP365" s="526" t="s">
        <v>13</v>
      </c>
      <c r="BQ365" s="526" t="s">
        <v>13</v>
      </c>
      <c r="BR365" s="526" t="s">
        <v>13</v>
      </c>
      <c r="BS365" s="526" t="s">
        <v>13</v>
      </c>
      <c r="BT365" s="526" t="s">
        <v>13</v>
      </c>
      <c r="BU365" s="585" t="s">
        <v>13</v>
      </c>
      <c r="BV365" s="526" t="s">
        <v>13</v>
      </c>
      <c r="BW365" s="526" t="s">
        <v>13</v>
      </c>
      <c r="BX365" s="526" t="s">
        <v>13</v>
      </c>
      <c r="BY365" s="526" t="s">
        <v>13</v>
      </c>
      <c r="BZ365" s="526" t="s">
        <v>13</v>
      </c>
      <c r="CA365" s="526" t="s">
        <v>13</v>
      </c>
    </row>
    <row r="366" spans="3:79">
      <c r="C366" s="546" t="s">
        <v>13</v>
      </c>
      <c r="D366" s="546" t="s">
        <v>13</v>
      </c>
      <c r="E366" s="517" t="s">
        <v>13</v>
      </c>
      <c r="F366" s="607" t="s">
        <v>13</v>
      </c>
      <c r="G366" s="607" t="s">
        <v>13</v>
      </c>
      <c r="H366" s="607" t="s">
        <v>13</v>
      </c>
      <c r="I366" s="607" t="s">
        <v>13</v>
      </c>
      <c r="J366" s="607" t="s">
        <v>13</v>
      </c>
      <c r="K366" s="607" t="s">
        <v>13</v>
      </c>
      <c r="L366" s="607" t="s">
        <v>13</v>
      </c>
      <c r="M366" s="607" t="s">
        <v>13</v>
      </c>
      <c r="N366" s="607" t="s">
        <v>13</v>
      </c>
      <c r="O366" s="607" t="s">
        <v>13</v>
      </c>
      <c r="P366" s="607" t="s">
        <v>13</v>
      </c>
      <c r="Q366" s="608" t="s">
        <v>13</v>
      </c>
      <c r="R366" s="608" t="s">
        <v>13</v>
      </c>
      <c r="S366" s="608" t="s">
        <v>13</v>
      </c>
      <c r="T366" s="608" t="s">
        <v>13</v>
      </c>
      <c r="U366" s="608" t="s">
        <v>13</v>
      </c>
      <c r="V366" s="608" t="s">
        <v>13</v>
      </c>
      <c r="W366" s="608" t="s">
        <v>13</v>
      </c>
      <c r="X366" s="608" t="s">
        <v>13</v>
      </c>
      <c r="Y366" s="608" t="s">
        <v>13</v>
      </c>
      <c r="Z366" s="608" t="s">
        <v>13</v>
      </c>
      <c r="AA366" s="608" t="s">
        <v>13</v>
      </c>
      <c r="AB366" s="608" t="s">
        <v>13</v>
      </c>
      <c r="AC366" s="608" t="s">
        <v>13</v>
      </c>
      <c r="AD366" s="608" t="s">
        <v>13</v>
      </c>
      <c r="AE366" s="608" t="s">
        <v>13</v>
      </c>
      <c r="AF366" s="608" t="s">
        <v>13</v>
      </c>
      <c r="AG366" s="608" t="s">
        <v>13</v>
      </c>
      <c r="AH366" s="608" t="s">
        <v>13</v>
      </c>
      <c r="AI366" s="608" t="s">
        <v>13</v>
      </c>
      <c r="AJ366" s="608" t="s">
        <v>13</v>
      </c>
      <c r="AK366" s="608" t="s">
        <v>13</v>
      </c>
      <c r="AL366" s="609" t="s">
        <v>13</v>
      </c>
      <c r="AM366" s="609" t="s">
        <v>13</v>
      </c>
      <c r="AN366" s="609" t="s">
        <v>13</v>
      </c>
      <c r="AO366" s="609" t="s">
        <v>13</v>
      </c>
      <c r="AP366" s="609" t="s">
        <v>13</v>
      </c>
      <c r="AQ366" s="609" t="s">
        <v>13</v>
      </c>
      <c r="AR366" s="609" t="s">
        <v>13</v>
      </c>
      <c r="AS366" s="609" t="s">
        <v>13</v>
      </c>
      <c r="AT366" s="609" t="s">
        <v>13</v>
      </c>
      <c r="AU366" s="609" t="s">
        <v>13</v>
      </c>
      <c r="AV366" s="608" t="s">
        <v>13</v>
      </c>
      <c r="AW366" s="608" t="s">
        <v>13</v>
      </c>
      <c r="AX366" s="608" t="s">
        <v>13</v>
      </c>
      <c r="AY366" s="608" t="s">
        <v>13</v>
      </c>
      <c r="AZ366" s="610" t="s">
        <v>13</v>
      </c>
      <c r="BA366" s="526" t="s">
        <v>13</v>
      </c>
      <c r="BB366" s="526" t="s">
        <v>13</v>
      </c>
      <c r="BC366" s="526" t="s">
        <v>13</v>
      </c>
      <c r="BD366" s="526" t="s">
        <v>13</v>
      </c>
      <c r="BE366" s="526" t="s">
        <v>13</v>
      </c>
      <c r="BF366" s="526" t="s">
        <v>13</v>
      </c>
      <c r="BG366" s="526" t="s">
        <v>13</v>
      </c>
      <c r="BH366" s="526" t="s">
        <v>13</v>
      </c>
      <c r="BI366" s="526" t="s">
        <v>13</v>
      </c>
      <c r="BJ366" s="526" t="s">
        <v>13</v>
      </c>
      <c r="BK366" s="526" t="s">
        <v>13</v>
      </c>
      <c r="BL366" s="526" t="s">
        <v>13</v>
      </c>
      <c r="BM366" s="526" t="s">
        <v>13</v>
      </c>
      <c r="BN366" s="585" t="s">
        <v>13</v>
      </c>
      <c r="BO366" s="585" t="s">
        <v>13</v>
      </c>
      <c r="BP366" s="526" t="s">
        <v>13</v>
      </c>
      <c r="BQ366" s="526" t="s">
        <v>13</v>
      </c>
      <c r="BR366" s="526" t="s">
        <v>13</v>
      </c>
      <c r="BS366" s="526" t="s">
        <v>13</v>
      </c>
      <c r="BT366" s="526" t="s">
        <v>13</v>
      </c>
      <c r="BU366" s="585" t="s">
        <v>13</v>
      </c>
      <c r="BV366" s="526" t="s">
        <v>13</v>
      </c>
      <c r="BW366" s="526" t="s">
        <v>13</v>
      </c>
      <c r="BX366" s="526" t="s">
        <v>13</v>
      </c>
      <c r="BY366" s="526" t="s">
        <v>13</v>
      </c>
      <c r="BZ366" s="526" t="s">
        <v>13</v>
      </c>
      <c r="CA366" s="526" t="s">
        <v>13</v>
      </c>
    </row>
    <row r="367" spans="3:79">
      <c r="C367" s="546" t="s">
        <v>13</v>
      </c>
      <c r="D367" s="546" t="s">
        <v>13</v>
      </c>
      <c r="E367" s="517" t="s">
        <v>13</v>
      </c>
      <c r="F367" s="607" t="s">
        <v>13</v>
      </c>
      <c r="G367" s="607" t="s">
        <v>13</v>
      </c>
      <c r="H367" s="607" t="s">
        <v>13</v>
      </c>
      <c r="I367" s="607" t="s">
        <v>13</v>
      </c>
      <c r="J367" s="607" t="s">
        <v>13</v>
      </c>
      <c r="K367" s="607" t="s">
        <v>13</v>
      </c>
      <c r="L367" s="607" t="s">
        <v>13</v>
      </c>
      <c r="M367" s="607" t="s">
        <v>13</v>
      </c>
      <c r="N367" s="607" t="s">
        <v>13</v>
      </c>
      <c r="O367" s="607" t="s">
        <v>13</v>
      </c>
      <c r="P367" s="607" t="s">
        <v>13</v>
      </c>
      <c r="Q367" s="608" t="s">
        <v>13</v>
      </c>
      <c r="R367" s="608" t="s">
        <v>13</v>
      </c>
      <c r="S367" s="608" t="s">
        <v>13</v>
      </c>
      <c r="T367" s="608" t="s">
        <v>13</v>
      </c>
      <c r="U367" s="608" t="s">
        <v>13</v>
      </c>
      <c r="V367" s="608" t="s">
        <v>13</v>
      </c>
      <c r="W367" s="608" t="s">
        <v>13</v>
      </c>
      <c r="X367" s="608" t="s">
        <v>13</v>
      </c>
      <c r="Y367" s="608" t="s">
        <v>13</v>
      </c>
      <c r="Z367" s="608" t="s">
        <v>13</v>
      </c>
      <c r="AA367" s="608" t="s">
        <v>13</v>
      </c>
      <c r="AB367" s="608" t="s">
        <v>13</v>
      </c>
      <c r="AC367" s="608" t="s">
        <v>13</v>
      </c>
      <c r="AD367" s="608" t="s">
        <v>13</v>
      </c>
      <c r="AE367" s="608" t="s">
        <v>13</v>
      </c>
      <c r="AF367" s="608" t="s">
        <v>13</v>
      </c>
      <c r="AG367" s="608" t="s">
        <v>13</v>
      </c>
      <c r="AH367" s="608" t="s">
        <v>13</v>
      </c>
      <c r="AI367" s="608" t="s">
        <v>13</v>
      </c>
      <c r="AJ367" s="608" t="s">
        <v>13</v>
      </c>
      <c r="AK367" s="608" t="s">
        <v>13</v>
      </c>
      <c r="AL367" s="609" t="s">
        <v>13</v>
      </c>
      <c r="AM367" s="609" t="s">
        <v>13</v>
      </c>
      <c r="AN367" s="609" t="s">
        <v>13</v>
      </c>
      <c r="AO367" s="609" t="s">
        <v>13</v>
      </c>
      <c r="AP367" s="609" t="s">
        <v>13</v>
      </c>
      <c r="AQ367" s="609" t="s">
        <v>13</v>
      </c>
      <c r="AR367" s="609" t="s">
        <v>13</v>
      </c>
      <c r="AS367" s="609" t="s">
        <v>13</v>
      </c>
      <c r="AT367" s="609" t="s">
        <v>13</v>
      </c>
      <c r="AU367" s="609" t="s">
        <v>13</v>
      </c>
      <c r="AV367" s="608" t="s">
        <v>13</v>
      </c>
      <c r="AW367" s="608" t="s">
        <v>13</v>
      </c>
      <c r="AX367" s="608" t="s">
        <v>13</v>
      </c>
      <c r="AY367" s="608" t="s">
        <v>13</v>
      </c>
      <c r="AZ367" s="610" t="s">
        <v>13</v>
      </c>
      <c r="BA367" s="526" t="s">
        <v>13</v>
      </c>
      <c r="BB367" s="526" t="s">
        <v>13</v>
      </c>
      <c r="BC367" s="526" t="s">
        <v>13</v>
      </c>
      <c r="BD367" s="526" t="s">
        <v>13</v>
      </c>
      <c r="BE367" s="526" t="s">
        <v>13</v>
      </c>
      <c r="BF367" s="526" t="s">
        <v>13</v>
      </c>
      <c r="BG367" s="526" t="s">
        <v>13</v>
      </c>
      <c r="BH367" s="526" t="s">
        <v>13</v>
      </c>
      <c r="BI367" s="526" t="s">
        <v>13</v>
      </c>
      <c r="BJ367" s="526" t="s">
        <v>13</v>
      </c>
      <c r="BK367" s="526" t="s">
        <v>13</v>
      </c>
      <c r="BL367" s="526" t="s">
        <v>13</v>
      </c>
      <c r="BM367" s="526" t="s">
        <v>13</v>
      </c>
      <c r="BN367" s="585" t="s">
        <v>13</v>
      </c>
      <c r="BO367" s="585" t="s">
        <v>13</v>
      </c>
      <c r="BP367" s="526" t="s">
        <v>13</v>
      </c>
      <c r="BQ367" s="526" t="s">
        <v>13</v>
      </c>
      <c r="BR367" s="526" t="s">
        <v>13</v>
      </c>
      <c r="BS367" s="526" t="s">
        <v>13</v>
      </c>
      <c r="BT367" s="526" t="s">
        <v>13</v>
      </c>
      <c r="BU367" s="585" t="s">
        <v>13</v>
      </c>
      <c r="BV367" s="526" t="s">
        <v>13</v>
      </c>
      <c r="BW367" s="526" t="s">
        <v>13</v>
      </c>
      <c r="BX367" s="526" t="s">
        <v>13</v>
      </c>
      <c r="BY367" s="526" t="s">
        <v>13</v>
      </c>
      <c r="BZ367" s="526" t="s">
        <v>13</v>
      </c>
      <c r="CA367" s="526" t="s">
        <v>13</v>
      </c>
    </row>
    <row r="368" spans="3:79">
      <c r="C368" s="546" t="s">
        <v>13</v>
      </c>
      <c r="D368" s="546" t="s">
        <v>13</v>
      </c>
      <c r="E368" s="517" t="s">
        <v>13</v>
      </c>
      <c r="F368" s="607" t="s">
        <v>13</v>
      </c>
      <c r="G368" s="607" t="s">
        <v>13</v>
      </c>
      <c r="H368" s="607" t="s">
        <v>13</v>
      </c>
      <c r="I368" s="607" t="s">
        <v>13</v>
      </c>
      <c r="J368" s="607" t="s">
        <v>13</v>
      </c>
      <c r="K368" s="607" t="s">
        <v>13</v>
      </c>
      <c r="L368" s="607" t="s">
        <v>13</v>
      </c>
      <c r="M368" s="607" t="s">
        <v>13</v>
      </c>
      <c r="N368" s="607" t="s">
        <v>13</v>
      </c>
      <c r="O368" s="607" t="s">
        <v>13</v>
      </c>
      <c r="P368" s="607" t="s">
        <v>13</v>
      </c>
      <c r="Q368" s="608" t="s">
        <v>13</v>
      </c>
      <c r="R368" s="608" t="s">
        <v>13</v>
      </c>
      <c r="S368" s="608" t="s">
        <v>13</v>
      </c>
      <c r="T368" s="608" t="s">
        <v>13</v>
      </c>
      <c r="U368" s="608" t="s">
        <v>13</v>
      </c>
      <c r="V368" s="608" t="s">
        <v>13</v>
      </c>
      <c r="W368" s="608" t="s">
        <v>13</v>
      </c>
      <c r="X368" s="608" t="s">
        <v>13</v>
      </c>
      <c r="Y368" s="608" t="s">
        <v>13</v>
      </c>
      <c r="Z368" s="608" t="s">
        <v>13</v>
      </c>
      <c r="AA368" s="608" t="s">
        <v>13</v>
      </c>
      <c r="AB368" s="608" t="s">
        <v>13</v>
      </c>
      <c r="AC368" s="608" t="s">
        <v>13</v>
      </c>
      <c r="AD368" s="608" t="s">
        <v>13</v>
      </c>
      <c r="AE368" s="608" t="s">
        <v>13</v>
      </c>
      <c r="AF368" s="608" t="s">
        <v>13</v>
      </c>
      <c r="AG368" s="608" t="s">
        <v>13</v>
      </c>
      <c r="AH368" s="608" t="s">
        <v>13</v>
      </c>
      <c r="AI368" s="608" t="s">
        <v>13</v>
      </c>
      <c r="AJ368" s="608" t="s">
        <v>13</v>
      </c>
      <c r="AK368" s="608" t="s">
        <v>13</v>
      </c>
      <c r="AL368" s="609" t="s">
        <v>13</v>
      </c>
      <c r="AM368" s="609" t="s">
        <v>13</v>
      </c>
      <c r="AN368" s="609" t="s">
        <v>13</v>
      </c>
      <c r="AO368" s="609" t="s">
        <v>13</v>
      </c>
      <c r="AP368" s="609" t="s">
        <v>13</v>
      </c>
      <c r="AQ368" s="609" t="s">
        <v>13</v>
      </c>
      <c r="AR368" s="609" t="s">
        <v>13</v>
      </c>
      <c r="AS368" s="609" t="s">
        <v>13</v>
      </c>
      <c r="AT368" s="609" t="s">
        <v>13</v>
      </c>
      <c r="AU368" s="609" t="s">
        <v>13</v>
      </c>
      <c r="AV368" s="608" t="s">
        <v>13</v>
      </c>
      <c r="AW368" s="608" t="s">
        <v>13</v>
      </c>
      <c r="AX368" s="608" t="s">
        <v>13</v>
      </c>
      <c r="AY368" s="608" t="s">
        <v>13</v>
      </c>
      <c r="AZ368" s="610" t="s">
        <v>13</v>
      </c>
      <c r="BA368" s="526" t="s">
        <v>13</v>
      </c>
      <c r="BB368" s="526" t="s">
        <v>13</v>
      </c>
      <c r="BC368" s="526" t="s">
        <v>13</v>
      </c>
      <c r="BD368" s="526" t="s">
        <v>13</v>
      </c>
      <c r="BE368" s="526" t="s">
        <v>13</v>
      </c>
      <c r="BF368" s="526" t="s">
        <v>13</v>
      </c>
      <c r="BG368" s="526" t="s">
        <v>13</v>
      </c>
      <c r="BH368" s="526" t="s">
        <v>13</v>
      </c>
      <c r="BI368" s="526" t="s">
        <v>13</v>
      </c>
      <c r="BJ368" s="526" t="s">
        <v>13</v>
      </c>
      <c r="BK368" s="526" t="s">
        <v>13</v>
      </c>
      <c r="BL368" s="526" t="s">
        <v>13</v>
      </c>
      <c r="BM368" s="526" t="s">
        <v>13</v>
      </c>
      <c r="BN368" s="585" t="s">
        <v>13</v>
      </c>
      <c r="BO368" s="585" t="s">
        <v>13</v>
      </c>
      <c r="BP368" s="526" t="s">
        <v>13</v>
      </c>
      <c r="BQ368" s="526" t="s">
        <v>13</v>
      </c>
      <c r="BR368" s="526" t="s">
        <v>13</v>
      </c>
      <c r="BS368" s="526" t="s">
        <v>13</v>
      </c>
      <c r="BT368" s="526" t="s">
        <v>13</v>
      </c>
      <c r="BU368" s="585" t="s">
        <v>13</v>
      </c>
      <c r="BV368" s="526" t="s">
        <v>13</v>
      </c>
      <c r="BW368" s="526" t="s">
        <v>13</v>
      </c>
      <c r="BX368" s="526" t="s">
        <v>13</v>
      </c>
      <c r="BY368" s="526" t="s">
        <v>13</v>
      </c>
      <c r="BZ368" s="526" t="s">
        <v>13</v>
      </c>
      <c r="CA368" s="526" t="s">
        <v>13</v>
      </c>
    </row>
    <row r="369" spans="3:79">
      <c r="C369" s="546" t="s">
        <v>13</v>
      </c>
      <c r="D369" s="546" t="s">
        <v>13</v>
      </c>
      <c r="E369" s="517" t="s">
        <v>13</v>
      </c>
      <c r="F369" s="607" t="s">
        <v>13</v>
      </c>
      <c r="G369" s="607" t="s">
        <v>13</v>
      </c>
      <c r="H369" s="607" t="s">
        <v>13</v>
      </c>
      <c r="I369" s="607" t="s">
        <v>13</v>
      </c>
      <c r="J369" s="607" t="s">
        <v>13</v>
      </c>
      <c r="K369" s="607" t="s">
        <v>13</v>
      </c>
      <c r="L369" s="607" t="s">
        <v>13</v>
      </c>
      <c r="M369" s="607" t="s">
        <v>13</v>
      </c>
      <c r="N369" s="607" t="s">
        <v>13</v>
      </c>
      <c r="O369" s="607" t="s">
        <v>13</v>
      </c>
      <c r="P369" s="607" t="s">
        <v>13</v>
      </c>
      <c r="Q369" s="608" t="s">
        <v>13</v>
      </c>
      <c r="R369" s="608" t="s">
        <v>13</v>
      </c>
      <c r="S369" s="608" t="s">
        <v>13</v>
      </c>
      <c r="T369" s="608" t="s">
        <v>13</v>
      </c>
      <c r="U369" s="608" t="s">
        <v>13</v>
      </c>
      <c r="V369" s="608" t="s">
        <v>13</v>
      </c>
      <c r="W369" s="608" t="s">
        <v>13</v>
      </c>
      <c r="X369" s="608" t="s">
        <v>13</v>
      </c>
      <c r="Y369" s="608" t="s">
        <v>13</v>
      </c>
      <c r="Z369" s="608" t="s">
        <v>13</v>
      </c>
      <c r="AA369" s="608" t="s">
        <v>13</v>
      </c>
      <c r="AB369" s="608" t="s">
        <v>13</v>
      </c>
      <c r="AC369" s="608" t="s">
        <v>13</v>
      </c>
      <c r="AD369" s="608" t="s">
        <v>13</v>
      </c>
      <c r="AE369" s="608" t="s">
        <v>13</v>
      </c>
      <c r="AF369" s="608" t="s">
        <v>13</v>
      </c>
      <c r="AG369" s="608" t="s">
        <v>13</v>
      </c>
      <c r="AH369" s="608" t="s">
        <v>13</v>
      </c>
      <c r="AI369" s="608" t="s">
        <v>13</v>
      </c>
      <c r="AJ369" s="608" t="s">
        <v>13</v>
      </c>
      <c r="AK369" s="608" t="s">
        <v>13</v>
      </c>
      <c r="AL369" s="609" t="s">
        <v>13</v>
      </c>
      <c r="AM369" s="609" t="s">
        <v>13</v>
      </c>
      <c r="AN369" s="609" t="s">
        <v>13</v>
      </c>
      <c r="AO369" s="609" t="s">
        <v>13</v>
      </c>
      <c r="AP369" s="609" t="s">
        <v>13</v>
      </c>
      <c r="AQ369" s="609" t="s">
        <v>13</v>
      </c>
      <c r="AR369" s="609" t="s">
        <v>13</v>
      </c>
      <c r="AS369" s="609" t="s">
        <v>13</v>
      </c>
      <c r="AT369" s="609" t="s">
        <v>13</v>
      </c>
      <c r="AU369" s="609" t="s">
        <v>13</v>
      </c>
      <c r="AV369" s="608" t="s">
        <v>13</v>
      </c>
      <c r="AW369" s="608" t="s">
        <v>13</v>
      </c>
      <c r="AX369" s="608" t="s">
        <v>13</v>
      </c>
      <c r="AY369" s="608" t="s">
        <v>13</v>
      </c>
      <c r="AZ369" s="610" t="s">
        <v>13</v>
      </c>
      <c r="BA369" s="526" t="s">
        <v>13</v>
      </c>
      <c r="BB369" s="526" t="s">
        <v>13</v>
      </c>
      <c r="BC369" s="526" t="s">
        <v>13</v>
      </c>
      <c r="BD369" s="526" t="s">
        <v>13</v>
      </c>
      <c r="BE369" s="526" t="s">
        <v>13</v>
      </c>
      <c r="BF369" s="526" t="s">
        <v>13</v>
      </c>
      <c r="BG369" s="526" t="s">
        <v>13</v>
      </c>
      <c r="BH369" s="526" t="s">
        <v>13</v>
      </c>
      <c r="BI369" s="526" t="s">
        <v>13</v>
      </c>
      <c r="BJ369" s="526" t="s">
        <v>13</v>
      </c>
      <c r="BK369" s="526" t="s">
        <v>13</v>
      </c>
      <c r="BL369" s="526" t="s">
        <v>13</v>
      </c>
      <c r="BM369" s="526" t="s">
        <v>13</v>
      </c>
      <c r="BN369" s="585" t="s">
        <v>13</v>
      </c>
      <c r="BO369" s="585" t="s">
        <v>13</v>
      </c>
      <c r="BP369" s="526" t="s">
        <v>13</v>
      </c>
      <c r="BQ369" s="526" t="s">
        <v>13</v>
      </c>
      <c r="BR369" s="526" t="s">
        <v>13</v>
      </c>
      <c r="BS369" s="526" t="s">
        <v>13</v>
      </c>
      <c r="BT369" s="526" t="s">
        <v>13</v>
      </c>
      <c r="BU369" s="585" t="s">
        <v>13</v>
      </c>
      <c r="BV369" s="526" t="s">
        <v>13</v>
      </c>
      <c r="BW369" s="526" t="s">
        <v>13</v>
      </c>
      <c r="BX369" s="526" t="s">
        <v>13</v>
      </c>
      <c r="BY369" s="526" t="s">
        <v>13</v>
      </c>
      <c r="BZ369" s="526" t="s">
        <v>13</v>
      </c>
      <c r="CA369" s="526" t="s">
        <v>13</v>
      </c>
    </row>
    <row r="370" spans="3:79">
      <c r="C370" s="546" t="s">
        <v>13</v>
      </c>
      <c r="D370" s="546" t="s">
        <v>13</v>
      </c>
      <c r="E370" s="517" t="s">
        <v>13</v>
      </c>
      <c r="F370" s="607" t="s">
        <v>13</v>
      </c>
      <c r="G370" s="607" t="s">
        <v>13</v>
      </c>
      <c r="H370" s="607" t="s">
        <v>13</v>
      </c>
      <c r="I370" s="607" t="s">
        <v>13</v>
      </c>
      <c r="J370" s="607" t="s">
        <v>13</v>
      </c>
      <c r="K370" s="607" t="s">
        <v>13</v>
      </c>
      <c r="L370" s="607" t="s">
        <v>13</v>
      </c>
      <c r="M370" s="607" t="s">
        <v>13</v>
      </c>
      <c r="N370" s="607" t="s">
        <v>13</v>
      </c>
      <c r="O370" s="607" t="s">
        <v>13</v>
      </c>
      <c r="P370" s="607" t="s">
        <v>13</v>
      </c>
      <c r="Q370" s="608" t="s">
        <v>13</v>
      </c>
      <c r="R370" s="608" t="s">
        <v>13</v>
      </c>
      <c r="S370" s="608" t="s">
        <v>13</v>
      </c>
      <c r="T370" s="608" t="s">
        <v>13</v>
      </c>
      <c r="U370" s="608" t="s">
        <v>13</v>
      </c>
      <c r="V370" s="608" t="s">
        <v>13</v>
      </c>
      <c r="W370" s="608" t="s">
        <v>13</v>
      </c>
      <c r="X370" s="608" t="s">
        <v>13</v>
      </c>
      <c r="Y370" s="608" t="s">
        <v>13</v>
      </c>
      <c r="Z370" s="608" t="s">
        <v>13</v>
      </c>
      <c r="AA370" s="608" t="s">
        <v>13</v>
      </c>
      <c r="AB370" s="608" t="s">
        <v>13</v>
      </c>
      <c r="AC370" s="608" t="s">
        <v>13</v>
      </c>
      <c r="AD370" s="608" t="s">
        <v>13</v>
      </c>
      <c r="AE370" s="608" t="s">
        <v>13</v>
      </c>
      <c r="AF370" s="608" t="s">
        <v>13</v>
      </c>
      <c r="AG370" s="608" t="s">
        <v>13</v>
      </c>
      <c r="AH370" s="608" t="s">
        <v>13</v>
      </c>
      <c r="AI370" s="608" t="s">
        <v>13</v>
      </c>
      <c r="AJ370" s="608" t="s">
        <v>13</v>
      </c>
      <c r="AK370" s="608" t="s">
        <v>13</v>
      </c>
      <c r="AL370" s="609" t="s">
        <v>13</v>
      </c>
      <c r="AM370" s="609" t="s">
        <v>13</v>
      </c>
      <c r="AN370" s="609" t="s">
        <v>13</v>
      </c>
      <c r="AO370" s="609" t="s">
        <v>13</v>
      </c>
      <c r="AP370" s="609" t="s">
        <v>13</v>
      </c>
      <c r="AQ370" s="609" t="s">
        <v>13</v>
      </c>
      <c r="AR370" s="609" t="s">
        <v>13</v>
      </c>
      <c r="AS370" s="609" t="s">
        <v>13</v>
      </c>
      <c r="AT370" s="609" t="s">
        <v>13</v>
      </c>
      <c r="AU370" s="609" t="s">
        <v>13</v>
      </c>
      <c r="AV370" s="608" t="s">
        <v>13</v>
      </c>
      <c r="AW370" s="608" t="s">
        <v>13</v>
      </c>
      <c r="AX370" s="608" t="s">
        <v>13</v>
      </c>
      <c r="AY370" s="608" t="s">
        <v>13</v>
      </c>
      <c r="AZ370" s="610" t="s">
        <v>13</v>
      </c>
      <c r="BA370" s="526" t="s">
        <v>13</v>
      </c>
      <c r="BB370" s="526" t="s">
        <v>13</v>
      </c>
      <c r="BC370" s="526" t="s">
        <v>13</v>
      </c>
      <c r="BD370" s="526" t="s">
        <v>13</v>
      </c>
      <c r="BE370" s="526" t="s">
        <v>13</v>
      </c>
      <c r="BF370" s="526" t="s">
        <v>13</v>
      </c>
      <c r="BG370" s="526" t="s">
        <v>13</v>
      </c>
      <c r="BH370" s="526" t="s">
        <v>13</v>
      </c>
      <c r="BI370" s="526" t="s">
        <v>13</v>
      </c>
      <c r="BJ370" s="526" t="s">
        <v>13</v>
      </c>
      <c r="BK370" s="526" t="s">
        <v>13</v>
      </c>
      <c r="BL370" s="526" t="s">
        <v>13</v>
      </c>
      <c r="BM370" s="526" t="s">
        <v>13</v>
      </c>
      <c r="BN370" s="585" t="s">
        <v>13</v>
      </c>
      <c r="BO370" s="585" t="s">
        <v>13</v>
      </c>
      <c r="BP370" s="526" t="s">
        <v>13</v>
      </c>
      <c r="BQ370" s="526" t="s">
        <v>13</v>
      </c>
      <c r="BR370" s="526" t="s">
        <v>13</v>
      </c>
      <c r="BS370" s="526" t="s">
        <v>13</v>
      </c>
      <c r="BT370" s="526" t="s">
        <v>13</v>
      </c>
      <c r="BU370" s="585" t="s">
        <v>13</v>
      </c>
      <c r="BV370" s="526" t="s">
        <v>13</v>
      </c>
      <c r="BW370" s="526" t="s">
        <v>13</v>
      </c>
      <c r="BX370" s="526" t="s">
        <v>13</v>
      </c>
      <c r="BY370" s="526" t="s">
        <v>13</v>
      </c>
      <c r="BZ370" s="526" t="s">
        <v>13</v>
      </c>
      <c r="CA370" s="526" t="s">
        <v>13</v>
      </c>
    </row>
    <row r="371" spans="3:79">
      <c r="C371" s="546" t="s">
        <v>13</v>
      </c>
      <c r="D371" s="546" t="s">
        <v>13</v>
      </c>
      <c r="E371" s="517" t="s">
        <v>13</v>
      </c>
      <c r="F371" s="607" t="s">
        <v>13</v>
      </c>
      <c r="G371" s="607" t="s">
        <v>13</v>
      </c>
      <c r="H371" s="607" t="s">
        <v>13</v>
      </c>
      <c r="I371" s="607" t="s">
        <v>13</v>
      </c>
      <c r="J371" s="607" t="s">
        <v>13</v>
      </c>
      <c r="K371" s="607" t="s">
        <v>13</v>
      </c>
      <c r="L371" s="607" t="s">
        <v>13</v>
      </c>
      <c r="M371" s="607" t="s">
        <v>13</v>
      </c>
      <c r="N371" s="607" t="s">
        <v>13</v>
      </c>
      <c r="O371" s="607" t="s">
        <v>13</v>
      </c>
      <c r="P371" s="607" t="s">
        <v>13</v>
      </c>
      <c r="Q371" s="608" t="s">
        <v>13</v>
      </c>
      <c r="R371" s="608" t="s">
        <v>13</v>
      </c>
      <c r="S371" s="608" t="s">
        <v>13</v>
      </c>
      <c r="T371" s="608" t="s">
        <v>13</v>
      </c>
      <c r="U371" s="608" t="s">
        <v>13</v>
      </c>
      <c r="V371" s="608" t="s">
        <v>13</v>
      </c>
      <c r="W371" s="608" t="s">
        <v>13</v>
      </c>
      <c r="X371" s="608" t="s">
        <v>13</v>
      </c>
      <c r="Y371" s="608" t="s">
        <v>13</v>
      </c>
      <c r="Z371" s="608" t="s">
        <v>13</v>
      </c>
      <c r="AA371" s="608" t="s">
        <v>13</v>
      </c>
      <c r="AB371" s="608" t="s">
        <v>13</v>
      </c>
      <c r="AC371" s="608" t="s">
        <v>13</v>
      </c>
      <c r="AD371" s="608" t="s">
        <v>13</v>
      </c>
      <c r="AE371" s="608" t="s">
        <v>13</v>
      </c>
      <c r="AF371" s="608" t="s">
        <v>13</v>
      </c>
      <c r="AG371" s="608" t="s">
        <v>13</v>
      </c>
      <c r="AH371" s="608" t="s">
        <v>13</v>
      </c>
      <c r="AI371" s="608" t="s">
        <v>13</v>
      </c>
      <c r="AJ371" s="608" t="s">
        <v>13</v>
      </c>
      <c r="AK371" s="608" t="s">
        <v>13</v>
      </c>
      <c r="AL371" s="609" t="s">
        <v>13</v>
      </c>
      <c r="AM371" s="609" t="s">
        <v>13</v>
      </c>
      <c r="AN371" s="609" t="s">
        <v>13</v>
      </c>
      <c r="AO371" s="609" t="s">
        <v>13</v>
      </c>
      <c r="AP371" s="609" t="s">
        <v>13</v>
      </c>
      <c r="AQ371" s="609" t="s">
        <v>13</v>
      </c>
      <c r="AR371" s="609" t="s">
        <v>13</v>
      </c>
      <c r="AS371" s="609" t="s">
        <v>13</v>
      </c>
      <c r="AT371" s="609" t="s">
        <v>13</v>
      </c>
      <c r="AU371" s="609" t="s">
        <v>13</v>
      </c>
      <c r="AV371" s="608" t="s">
        <v>13</v>
      </c>
      <c r="AW371" s="608" t="s">
        <v>13</v>
      </c>
      <c r="AX371" s="608" t="s">
        <v>13</v>
      </c>
      <c r="AY371" s="608" t="s">
        <v>13</v>
      </c>
      <c r="AZ371" s="610" t="s">
        <v>13</v>
      </c>
      <c r="BA371" s="526" t="s">
        <v>13</v>
      </c>
      <c r="BB371" s="526" t="s">
        <v>13</v>
      </c>
      <c r="BC371" s="526" t="s">
        <v>13</v>
      </c>
      <c r="BD371" s="526" t="s">
        <v>13</v>
      </c>
      <c r="BE371" s="526" t="s">
        <v>13</v>
      </c>
      <c r="BF371" s="526" t="s">
        <v>13</v>
      </c>
      <c r="BG371" s="526" t="s">
        <v>13</v>
      </c>
      <c r="BH371" s="526" t="s">
        <v>13</v>
      </c>
      <c r="BI371" s="526" t="s">
        <v>13</v>
      </c>
      <c r="BJ371" s="526" t="s">
        <v>13</v>
      </c>
      <c r="BK371" s="526" t="s">
        <v>13</v>
      </c>
      <c r="BL371" s="526" t="s">
        <v>13</v>
      </c>
      <c r="BM371" s="526" t="s">
        <v>13</v>
      </c>
      <c r="BN371" s="585" t="s">
        <v>13</v>
      </c>
      <c r="BO371" s="585" t="s">
        <v>13</v>
      </c>
      <c r="BP371" s="526" t="s">
        <v>13</v>
      </c>
      <c r="BQ371" s="526" t="s">
        <v>13</v>
      </c>
      <c r="BR371" s="526" t="s">
        <v>13</v>
      </c>
      <c r="BS371" s="526" t="s">
        <v>13</v>
      </c>
      <c r="BT371" s="526" t="s">
        <v>13</v>
      </c>
      <c r="BU371" s="585" t="s">
        <v>13</v>
      </c>
      <c r="BV371" s="526" t="s">
        <v>13</v>
      </c>
      <c r="BW371" s="526" t="s">
        <v>13</v>
      </c>
      <c r="BX371" s="526" t="s">
        <v>13</v>
      </c>
      <c r="BY371" s="526" t="s">
        <v>13</v>
      </c>
      <c r="BZ371" s="526" t="s">
        <v>13</v>
      </c>
      <c r="CA371" s="526" t="s">
        <v>13</v>
      </c>
    </row>
    <row r="372" spans="3:79">
      <c r="C372" s="546" t="s">
        <v>13</v>
      </c>
      <c r="D372" s="546" t="s">
        <v>13</v>
      </c>
      <c r="E372" s="517" t="s">
        <v>13</v>
      </c>
      <c r="F372" s="607" t="s">
        <v>13</v>
      </c>
      <c r="G372" s="607" t="s">
        <v>13</v>
      </c>
      <c r="H372" s="607" t="s">
        <v>13</v>
      </c>
      <c r="I372" s="607" t="s">
        <v>13</v>
      </c>
      <c r="J372" s="607" t="s">
        <v>13</v>
      </c>
      <c r="K372" s="607" t="s">
        <v>13</v>
      </c>
      <c r="L372" s="607" t="s">
        <v>13</v>
      </c>
      <c r="M372" s="607" t="s">
        <v>13</v>
      </c>
      <c r="N372" s="607" t="s">
        <v>13</v>
      </c>
      <c r="O372" s="607" t="s">
        <v>13</v>
      </c>
      <c r="P372" s="607" t="s">
        <v>13</v>
      </c>
      <c r="Q372" s="608" t="s">
        <v>13</v>
      </c>
      <c r="R372" s="608" t="s">
        <v>13</v>
      </c>
      <c r="S372" s="608" t="s">
        <v>13</v>
      </c>
      <c r="T372" s="608" t="s">
        <v>13</v>
      </c>
      <c r="U372" s="608" t="s">
        <v>13</v>
      </c>
      <c r="V372" s="608" t="s">
        <v>13</v>
      </c>
      <c r="W372" s="608" t="s">
        <v>13</v>
      </c>
      <c r="X372" s="608" t="s">
        <v>13</v>
      </c>
      <c r="Y372" s="608" t="s">
        <v>13</v>
      </c>
      <c r="Z372" s="608" t="s">
        <v>13</v>
      </c>
      <c r="AA372" s="608" t="s">
        <v>13</v>
      </c>
      <c r="AB372" s="608" t="s">
        <v>13</v>
      </c>
      <c r="AC372" s="608" t="s">
        <v>13</v>
      </c>
      <c r="AD372" s="608" t="s">
        <v>13</v>
      </c>
      <c r="AE372" s="608" t="s">
        <v>13</v>
      </c>
      <c r="AF372" s="608" t="s">
        <v>13</v>
      </c>
      <c r="AG372" s="608" t="s">
        <v>13</v>
      </c>
      <c r="AH372" s="608" t="s">
        <v>13</v>
      </c>
      <c r="AI372" s="608" t="s">
        <v>13</v>
      </c>
      <c r="AJ372" s="608" t="s">
        <v>13</v>
      </c>
      <c r="AK372" s="608" t="s">
        <v>13</v>
      </c>
      <c r="AL372" s="609" t="s">
        <v>13</v>
      </c>
      <c r="AM372" s="609" t="s">
        <v>13</v>
      </c>
      <c r="AN372" s="609" t="s">
        <v>13</v>
      </c>
      <c r="AO372" s="609" t="s">
        <v>13</v>
      </c>
      <c r="AP372" s="609" t="s">
        <v>13</v>
      </c>
      <c r="AQ372" s="609" t="s">
        <v>13</v>
      </c>
      <c r="AR372" s="609" t="s">
        <v>13</v>
      </c>
      <c r="AS372" s="609" t="s">
        <v>13</v>
      </c>
      <c r="AT372" s="609" t="s">
        <v>13</v>
      </c>
      <c r="AU372" s="609" t="s">
        <v>13</v>
      </c>
      <c r="AV372" s="608" t="s">
        <v>13</v>
      </c>
      <c r="AW372" s="608" t="s">
        <v>13</v>
      </c>
      <c r="AX372" s="608" t="s">
        <v>13</v>
      </c>
      <c r="AY372" s="608" t="s">
        <v>13</v>
      </c>
      <c r="AZ372" s="610" t="s">
        <v>13</v>
      </c>
      <c r="BA372" s="526" t="s">
        <v>13</v>
      </c>
      <c r="BB372" s="526" t="s">
        <v>13</v>
      </c>
      <c r="BC372" s="526" t="s">
        <v>13</v>
      </c>
      <c r="BD372" s="526" t="s">
        <v>13</v>
      </c>
      <c r="BE372" s="526" t="s">
        <v>13</v>
      </c>
      <c r="BF372" s="526" t="s">
        <v>13</v>
      </c>
      <c r="BG372" s="526" t="s">
        <v>13</v>
      </c>
      <c r="BH372" s="526" t="s">
        <v>13</v>
      </c>
      <c r="BI372" s="526" t="s">
        <v>13</v>
      </c>
      <c r="BJ372" s="526" t="s">
        <v>13</v>
      </c>
      <c r="BK372" s="526" t="s">
        <v>13</v>
      </c>
      <c r="BL372" s="526" t="s">
        <v>13</v>
      </c>
      <c r="BM372" s="526" t="s">
        <v>13</v>
      </c>
      <c r="BN372" s="585" t="s">
        <v>13</v>
      </c>
      <c r="BO372" s="585" t="s">
        <v>13</v>
      </c>
      <c r="BP372" s="526" t="s">
        <v>13</v>
      </c>
      <c r="BQ372" s="526" t="s">
        <v>13</v>
      </c>
      <c r="BR372" s="526" t="s">
        <v>13</v>
      </c>
      <c r="BS372" s="526" t="s">
        <v>13</v>
      </c>
      <c r="BT372" s="526" t="s">
        <v>13</v>
      </c>
      <c r="BU372" s="585" t="s">
        <v>13</v>
      </c>
      <c r="BV372" s="526" t="s">
        <v>13</v>
      </c>
      <c r="BW372" s="526" t="s">
        <v>13</v>
      </c>
      <c r="BX372" s="526" t="s">
        <v>13</v>
      </c>
      <c r="BY372" s="526" t="s">
        <v>13</v>
      </c>
      <c r="BZ372" s="526" t="s">
        <v>13</v>
      </c>
      <c r="CA372" s="526" t="s">
        <v>13</v>
      </c>
    </row>
    <row r="373" spans="3:79">
      <c r="C373" s="546" t="s">
        <v>13</v>
      </c>
      <c r="D373" s="546" t="s">
        <v>13</v>
      </c>
      <c r="E373" s="517" t="s">
        <v>13</v>
      </c>
      <c r="F373" s="607" t="s">
        <v>13</v>
      </c>
      <c r="G373" s="607" t="s">
        <v>13</v>
      </c>
      <c r="H373" s="607" t="s">
        <v>13</v>
      </c>
      <c r="I373" s="607" t="s">
        <v>13</v>
      </c>
      <c r="J373" s="607" t="s">
        <v>13</v>
      </c>
      <c r="K373" s="607" t="s">
        <v>13</v>
      </c>
      <c r="L373" s="607" t="s">
        <v>13</v>
      </c>
      <c r="M373" s="607" t="s">
        <v>13</v>
      </c>
      <c r="N373" s="607" t="s">
        <v>13</v>
      </c>
      <c r="O373" s="607" t="s">
        <v>13</v>
      </c>
      <c r="P373" s="607" t="s">
        <v>13</v>
      </c>
      <c r="Q373" s="608" t="s">
        <v>13</v>
      </c>
      <c r="R373" s="608" t="s">
        <v>13</v>
      </c>
      <c r="S373" s="608" t="s">
        <v>13</v>
      </c>
      <c r="T373" s="608" t="s">
        <v>13</v>
      </c>
      <c r="U373" s="608" t="s">
        <v>13</v>
      </c>
      <c r="V373" s="608" t="s">
        <v>13</v>
      </c>
      <c r="W373" s="608" t="s">
        <v>13</v>
      </c>
      <c r="X373" s="608" t="s">
        <v>13</v>
      </c>
      <c r="Y373" s="608" t="s">
        <v>13</v>
      </c>
      <c r="Z373" s="608" t="s">
        <v>13</v>
      </c>
      <c r="AA373" s="608" t="s">
        <v>13</v>
      </c>
      <c r="AB373" s="608" t="s">
        <v>13</v>
      </c>
      <c r="AC373" s="608" t="s">
        <v>13</v>
      </c>
      <c r="AD373" s="608" t="s">
        <v>13</v>
      </c>
      <c r="AE373" s="608" t="s">
        <v>13</v>
      </c>
      <c r="AF373" s="608" t="s">
        <v>13</v>
      </c>
      <c r="AG373" s="608" t="s">
        <v>13</v>
      </c>
      <c r="AH373" s="608" t="s">
        <v>13</v>
      </c>
      <c r="AI373" s="608" t="s">
        <v>13</v>
      </c>
      <c r="AJ373" s="608" t="s">
        <v>13</v>
      </c>
      <c r="AK373" s="608" t="s">
        <v>13</v>
      </c>
      <c r="AL373" s="609" t="s">
        <v>13</v>
      </c>
      <c r="AM373" s="609" t="s">
        <v>13</v>
      </c>
      <c r="AN373" s="609" t="s">
        <v>13</v>
      </c>
      <c r="AO373" s="609" t="s">
        <v>13</v>
      </c>
      <c r="AP373" s="609" t="s">
        <v>13</v>
      </c>
      <c r="AQ373" s="609" t="s">
        <v>13</v>
      </c>
      <c r="AR373" s="609" t="s">
        <v>13</v>
      </c>
      <c r="AS373" s="609" t="s">
        <v>13</v>
      </c>
      <c r="AT373" s="609" t="s">
        <v>13</v>
      </c>
      <c r="AU373" s="609" t="s">
        <v>13</v>
      </c>
      <c r="AV373" s="608" t="s">
        <v>13</v>
      </c>
      <c r="AW373" s="608" t="s">
        <v>13</v>
      </c>
      <c r="AX373" s="608" t="s">
        <v>13</v>
      </c>
      <c r="AY373" s="608" t="s">
        <v>13</v>
      </c>
      <c r="AZ373" s="610" t="s">
        <v>13</v>
      </c>
      <c r="BA373" s="526" t="s">
        <v>13</v>
      </c>
      <c r="BB373" s="526" t="s">
        <v>13</v>
      </c>
      <c r="BC373" s="526" t="s">
        <v>13</v>
      </c>
      <c r="BD373" s="526" t="s">
        <v>13</v>
      </c>
      <c r="BE373" s="526" t="s">
        <v>13</v>
      </c>
      <c r="BF373" s="526" t="s">
        <v>13</v>
      </c>
      <c r="BG373" s="526" t="s">
        <v>13</v>
      </c>
      <c r="BH373" s="526" t="s">
        <v>13</v>
      </c>
      <c r="BI373" s="526" t="s">
        <v>13</v>
      </c>
      <c r="BJ373" s="526" t="s">
        <v>13</v>
      </c>
      <c r="BK373" s="526" t="s">
        <v>13</v>
      </c>
      <c r="BL373" s="526" t="s">
        <v>13</v>
      </c>
      <c r="BM373" s="526" t="s">
        <v>13</v>
      </c>
      <c r="BN373" s="585" t="s">
        <v>13</v>
      </c>
      <c r="BO373" s="585" t="s">
        <v>13</v>
      </c>
      <c r="BP373" s="526" t="s">
        <v>13</v>
      </c>
      <c r="BQ373" s="526" t="s">
        <v>13</v>
      </c>
      <c r="BR373" s="526" t="s">
        <v>13</v>
      </c>
      <c r="BS373" s="526" t="s">
        <v>13</v>
      </c>
      <c r="BT373" s="526" t="s">
        <v>13</v>
      </c>
      <c r="BU373" s="585" t="s">
        <v>13</v>
      </c>
      <c r="BV373" s="526" t="s">
        <v>13</v>
      </c>
      <c r="BW373" s="526" t="s">
        <v>13</v>
      </c>
      <c r="BX373" s="526" t="s">
        <v>13</v>
      </c>
      <c r="BY373" s="526" t="s">
        <v>13</v>
      </c>
      <c r="BZ373" s="526" t="s">
        <v>13</v>
      </c>
      <c r="CA373" s="526" t="s">
        <v>13</v>
      </c>
    </row>
    <row r="374" spans="3:79">
      <c r="C374" s="546" t="s">
        <v>13</v>
      </c>
      <c r="D374" s="546" t="s">
        <v>13</v>
      </c>
      <c r="E374" s="517" t="s">
        <v>13</v>
      </c>
      <c r="F374" s="607" t="s">
        <v>13</v>
      </c>
      <c r="G374" s="607" t="s">
        <v>13</v>
      </c>
      <c r="H374" s="607" t="s">
        <v>13</v>
      </c>
      <c r="I374" s="607" t="s">
        <v>13</v>
      </c>
      <c r="J374" s="607" t="s">
        <v>13</v>
      </c>
      <c r="K374" s="607" t="s">
        <v>13</v>
      </c>
      <c r="L374" s="607" t="s">
        <v>13</v>
      </c>
      <c r="M374" s="607" t="s">
        <v>13</v>
      </c>
      <c r="N374" s="607" t="s">
        <v>13</v>
      </c>
      <c r="O374" s="607" t="s">
        <v>13</v>
      </c>
      <c r="P374" s="607" t="s">
        <v>13</v>
      </c>
      <c r="Q374" s="608" t="s">
        <v>13</v>
      </c>
      <c r="R374" s="608" t="s">
        <v>13</v>
      </c>
      <c r="S374" s="608" t="s">
        <v>13</v>
      </c>
      <c r="T374" s="608" t="s">
        <v>13</v>
      </c>
      <c r="U374" s="608" t="s">
        <v>13</v>
      </c>
      <c r="V374" s="608" t="s">
        <v>13</v>
      </c>
      <c r="W374" s="608" t="s">
        <v>13</v>
      </c>
      <c r="X374" s="608" t="s">
        <v>13</v>
      </c>
      <c r="Y374" s="608" t="s">
        <v>13</v>
      </c>
      <c r="Z374" s="608" t="s">
        <v>13</v>
      </c>
      <c r="AA374" s="608" t="s">
        <v>13</v>
      </c>
      <c r="AB374" s="608" t="s">
        <v>13</v>
      </c>
      <c r="AC374" s="608" t="s">
        <v>13</v>
      </c>
      <c r="AD374" s="608" t="s">
        <v>13</v>
      </c>
      <c r="AE374" s="608" t="s">
        <v>13</v>
      </c>
      <c r="AF374" s="608" t="s">
        <v>13</v>
      </c>
      <c r="AG374" s="608" t="s">
        <v>13</v>
      </c>
      <c r="AH374" s="608" t="s">
        <v>13</v>
      </c>
      <c r="AI374" s="608" t="s">
        <v>13</v>
      </c>
      <c r="AJ374" s="608" t="s">
        <v>13</v>
      </c>
      <c r="AK374" s="608" t="s">
        <v>13</v>
      </c>
      <c r="AL374" s="609" t="s">
        <v>13</v>
      </c>
      <c r="AM374" s="609" t="s">
        <v>13</v>
      </c>
      <c r="AN374" s="609" t="s">
        <v>13</v>
      </c>
      <c r="AO374" s="609" t="s">
        <v>13</v>
      </c>
      <c r="AP374" s="609" t="s">
        <v>13</v>
      </c>
      <c r="AQ374" s="609" t="s">
        <v>13</v>
      </c>
      <c r="AR374" s="609" t="s">
        <v>13</v>
      </c>
      <c r="AS374" s="609" t="s">
        <v>13</v>
      </c>
      <c r="AT374" s="609" t="s">
        <v>13</v>
      </c>
      <c r="AU374" s="609" t="s">
        <v>13</v>
      </c>
      <c r="AV374" s="608" t="s">
        <v>13</v>
      </c>
      <c r="AW374" s="608" t="s">
        <v>13</v>
      </c>
      <c r="AX374" s="608" t="s">
        <v>13</v>
      </c>
      <c r="AY374" s="608" t="s">
        <v>13</v>
      </c>
      <c r="AZ374" s="610" t="s">
        <v>13</v>
      </c>
      <c r="BA374" s="526" t="s">
        <v>13</v>
      </c>
      <c r="BB374" s="526" t="s">
        <v>13</v>
      </c>
      <c r="BC374" s="526" t="s">
        <v>13</v>
      </c>
      <c r="BD374" s="526" t="s">
        <v>13</v>
      </c>
      <c r="BE374" s="526" t="s">
        <v>13</v>
      </c>
      <c r="BF374" s="526" t="s">
        <v>13</v>
      </c>
      <c r="BG374" s="526" t="s">
        <v>13</v>
      </c>
      <c r="BH374" s="526" t="s">
        <v>13</v>
      </c>
      <c r="BI374" s="526" t="s">
        <v>13</v>
      </c>
      <c r="BJ374" s="526" t="s">
        <v>13</v>
      </c>
      <c r="BK374" s="526" t="s">
        <v>13</v>
      </c>
      <c r="BL374" s="526" t="s">
        <v>13</v>
      </c>
      <c r="BM374" s="526" t="s">
        <v>13</v>
      </c>
      <c r="BN374" s="585" t="s">
        <v>13</v>
      </c>
      <c r="BO374" s="585" t="s">
        <v>13</v>
      </c>
      <c r="BP374" s="526" t="s">
        <v>13</v>
      </c>
      <c r="BQ374" s="526" t="s">
        <v>13</v>
      </c>
      <c r="BR374" s="526" t="s">
        <v>13</v>
      </c>
      <c r="BS374" s="526" t="s">
        <v>13</v>
      </c>
      <c r="BT374" s="526" t="s">
        <v>13</v>
      </c>
      <c r="BU374" s="585" t="s">
        <v>13</v>
      </c>
      <c r="BV374" s="526" t="s">
        <v>13</v>
      </c>
      <c r="BW374" s="526" t="s">
        <v>13</v>
      </c>
      <c r="BX374" s="526" t="s">
        <v>13</v>
      </c>
      <c r="BY374" s="526" t="s">
        <v>13</v>
      </c>
      <c r="BZ374" s="526" t="s">
        <v>13</v>
      </c>
      <c r="CA374" s="526" t="s">
        <v>13</v>
      </c>
    </row>
    <row r="375" spans="3:79">
      <c r="C375" s="546" t="s">
        <v>13</v>
      </c>
      <c r="D375" s="546" t="s">
        <v>13</v>
      </c>
      <c r="E375" s="517" t="s">
        <v>13</v>
      </c>
      <c r="F375" s="607" t="s">
        <v>13</v>
      </c>
      <c r="G375" s="607" t="s">
        <v>13</v>
      </c>
      <c r="H375" s="607" t="s">
        <v>13</v>
      </c>
      <c r="I375" s="607" t="s">
        <v>13</v>
      </c>
      <c r="J375" s="607" t="s">
        <v>13</v>
      </c>
      <c r="K375" s="607" t="s">
        <v>13</v>
      </c>
      <c r="L375" s="607" t="s">
        <v>13</v>
      </c>
      <c r="M375" s="607" t="s">
        <v>13</v>
      </c>
      <c r="N375" s="607" t="s">
        <v>13</v>
      </c>
      <c r="O375" s="607" t="s">
        <v>13</v>
      </c>
      <c r="P375" s="607" t="s">
        <v>13</v>
      </c>
      <c r="Q375" s="608" t="s">
        <v>13</v>
      </c>
      <c r="R375" s="608" t="s">
        <v>13</v>
      </c>
      <c r="S375" s="608" t="s">
        <v>13</v>
      </c>
      <c r="T375" s="608" t="s">
        <v>13</v>
      </c>
      <c r="U375" s="608" t="s">
        <v>13</v>
      </c>
      <c r="V375" s="608" t="s">
        <v>13</v>
      </c>
      <c r="W375" s="608" t="s">
        <v>13</v>
      </c>
      <c r="X375" s="608" t="s">
        <v>13</v>
      </c>
      <c r="Y375" s="608" t="s">
        <v>13</v>
      </c>
      <c r="Z375" s="608" t="s">
        <v>13</v>
      </c>
      <c r="AA375" s="608" t="s">
        <v>13</v>
      </c>
      <c r="AB375" s="608" t="s">
        <v>13</v>
      </c>
      <c r="AC375" s="608" t="s">
        <v>13</v>
      </c>
      <c r="AD375" s="608" t="s">
        <v>13</v>
      </c>
      <c r="AE375" s="608" t="s">
        <v>13</v>
      </c>
      <c r="AF375" s="608" t="s">
        <v>13</v>
      </c>
      <c r="AG375" s="608" t="s">
        <v>13</v>
      </c>
      <c r="AH375" s="608" t="s">
        <v>13</v>
      </c>
      <c r="AI375" s="608" t="s">
        <v>13</v>
      </c>
      <c r="AJ375" s="608" t="s">
        <v>13</v>
      </c>
      <c r="AK375" s="608" t="s">
        <v>13</v>
      </c>
      <c r="AL375" s="609" t="s">
        <v>13</v>
      </c>
      <c r="AM375" s="609" t="s">
        <v>13</v>
      </c>
      <c r="AN375" s="609" t="s">
        <v>13</v>
      </c>
      <c r="AO375" s="609" t="s">
        <v>13</v>
      </c>
      <c r="AP375" s="609" t="s">
        <v>13</v>
      </c>
      <c r="AQ375" s="609" t="s">
        <v>13</v>
      </c>
      <c r="AR375" s="609" t="s">
        <v>13</v>
      </c>
      <c r="AS375" s="609" t="s">
        <v>13</v>
      </c>
      <c r="AT375" s="609" t="s">
        <v>13</v>
      </c>
      <c r="AU375" s="609" t="s">
        <v>13</v>
      </c>
      <c r="AV375" s="608" t="s">
        <v>13</v>
      </c>
      <c r="AW375" s="608" t="s">
        <v>13</v>
      </c>
      <c r="AX375" s="608" t="s">
        <v>13</v>
      </c>
      <c r="AY375" s="608" t="s">
        <v>13</v>
      </c>
      <c r="AZ375" s="610" t="s">
        <v>13</v>
      </c>
      <c r="BA375" s="526" t="s">
        <v>13</v>
      </c>
      <c r="BB375" s="526" t="s">
        <v>13</v>
      </c>
      <c r="BC375" s="526" t="s">
        <v>13</v>
      </c>
      <c r="BD375" s="526" t="s">
        <v>13</v>
      </c>
      <c r="BE375" s="526" t="s">
        <v>13</v>
      </c>
      <c r="BF375" s="526" t="s">
        <v>13</v>
      </c>
      <c r="BG375" s="526" t="s">
        <v>13</v>
      </c>
      <c r="BH375" s="526" t="s">
        <v>13</v>
      </c>
      <c r="BI375" s="526" t="s">
        <v>13</v>
      </c>
      <c r="BJ375" s="526" t="s">
        <v>13</v>
      </c>
      <c r="BK375" s="526" t="s">
        <v>13</v>
      </c>
      <c r="BL375" s="526" t="s">
        <v>13</v>
      </c>
      <c r="BM375" s="526" t="s">
        <v>13</v>
      </c>
      <c r="BN375" s="585" t="s">
        <v>13</v>
      </c>
      <c r="BO375" s="585" t="s">
        <v>13</v>
      </c>
      <c r="BP375" s="526" t="s">
        <v>13</v>
      </c>
      <c r="BQ375" s="526" t="s">
        <v>13</v>
      </c>
      <c r="BR375" s="526" t="s">
        <v>13</v>
      </c>
      <c r="BS375" s="526" t="s">
        <v>13</v>
      </c>
      <c r="BT375" s="526" t="s">
        <v>13</v>
      </c>
      <c r="BU375" s="585" t="s">
        <v>13</v>
      </c>
      <c r="BV375" s="526" t="s">
        <v>13</v>
      </c>
      <c r="BW375" s="526" t="s">
        <v>13</v>
      </c>
      <c r="BX375" s="526" t="s">
        <v>13</v>
      </c>
      <c r="BY375" s="526" t="s">
        <v>13</v>
      </c>
      <c r="BZ375" s="526" t="s">
        <v>13</v>
      </c>
      <c r="CA375" s="526" t="s">
        <v>13</v>
      </c>
    </row>
    <row r="376" spans="3:79">
      <c r="C376" s="546" t="s">
        <v>13</v>
      </c>
      <c r="D376" s="546" t="s">
        <v>13</v>
      </c>
      <c r="E376" s="517" t="s">
        <v>13</v>
      </c>
      <c r="F376" s="607" t="s">
        <v>13</v>
      </c>
      <c r="G376" s="607" t="s">
        <v>13</v>
      </c>
      <c r="H376" s="607" t="s">
        <v>13</v>
      </c>
      <c r="I376" s="607" t="s">
        <v>13</v>
      </c>
      <c r="J376" s="607" t="s">
        <v>13</v>
      </c>
      <c r="K376" s="607" t="s">
        <v>13</v>
      </c>
      <c r="L376" s="607" t="s">
        <v>13</v>
      </c>
      <c r="M376" s="607" t="s">
        <v>13</v>
      </c>
      <c r="N376" s="607" t="s">
        <v>13</v>
      </c>
      <c r="O376" s="607" t="s">
        <v>13</v>
      </c>
      <c r="P376" s="607" t="s">
        <v>13</v>
      </c>
      <c r="Q376" s="608" t="s">
        <v>13</v>
      </c>
      <c r="R376" s="608" t="s">
        <v>13</v>
      </c>
      <c r="S376" s="608" t="s">
        <v>13</v>
      </c>
      <c r="T376" s="608" t="s">
        <v>13</v>
      </c>
      <c r="U376" s="608" t="s">
        <v>13</v>
      </c>
      <c r="V376" s="608" t="s">
        <v>13</v>
      </c>
      <c r="W376" s="608" t="s">
        <v>13</v>
      </c>
      <c r="X376" s="608" t="s">
        <v>13</v>
      </c>
      <c r="Y376" s="608" t="s">
        <v>13</v>
      </c>
      <c r="Z376" s="608" t="s">
        <v>13</v>
      </c>
      <c r="AA376" s="608" t="s">
        <v>13</v>
      </c>
      <c r="AB376" s="608" t="s">
        <v>13</v>
      </c>
      <c r="AC376" s="608" t="s">
        <v>13</v>
      </c>
      <c r="AD376" s="608" t="s">
        <v>13</v>
      </c>
      <c r="AE376" s="608" t="s">
        <v>13</v>
      </c>
      <c r="AF376" s="608" t="s">
        <v>13</v>
      </c>
      <c r="AG376" s="608" t="s">
        <v>13</v>
      </c>
      <c r="AH376" s="608" t="s">
        <v>13</v>
      </c>
      <c r="AI376" s="608" t="s">
        <v>13</v>
      </c>
      <c r="AJ376" s="608" t="s">
        <v>13</v>
      </c>
      <c r="AK376" s="608" t="s">
        <v>13</v>
      </c>
      <c r="AL376" s="609" t="s">
        <v>13</v>
      </c>
      <c r="AM376" s="609" t="s">
        <v>13</v>
      </c>
      <c r="AN376" s="609" t="s">
        <v>13</v>
      </c>
      <c r="AO376" s="609" t="s">
        <v>13</v>
      </c>
      <c r="AP376" s="609" t="s">
        <v>13</v>
      </c>
      <c r="AQ376" s="609" t="s">
        <v>13</v>
      </c>
      <c r="AR376" s="609" t="s">
        <v>13</v>
      </c>
      <c r="AS376" s="609" t="s">
        <v>13</v>
      </c>
      <c r="AT376" s="609" t="s">
        <v>13</v>
      </c>
      <c r="AU376" s="609" t="s">
        <v>13</v>
      </c>
      <c r="AV376" s="608" t="s">
        <v>13</v>
      </c>
      <c r="AW376" s="608" t="s">
        <v>13</v>
      </c>
      <c r="AX376" s="608" t="s">
        <v>13</v>
      </c>
      <c r="AY376" s="608" t="s">
        <v>13</v>
      </c>
      <c r="AZ376" s="610" t="s">
        <v>13</v>
      </c>
      <c r="BA376" s="526" t="s">
        <v>13</v>
      </c>
      <c r="BB376" s="526" t="s">
        <v>13</v>
      </c>
      <c r="BC376" s="526" t="s">
        <v>13</v>
      </c>
      <c r="BD376" s="526" t="s">
        <v>13</v>
      </c>
      <c r="BE376" s="526" t="s">
        <v>13</v>
      </c>
      <c r="BF376" s="526" t="s">
        <v>13</v>
      </c>
      <c r="BG376" s="526" t="s">
        <v>13</v>
      </c>
      <c r="BH376" s="526" t="s">
        <v>13</v>
      </c>
      <c r="BI376" s="526" t="s">
        <v>13</v>
      </c>
      <c r="BJ376" s="526" t="s">
        <v>13</v>
      </c>
      <c r="BK376" s="526" t="s">
        <v>13</v>
      </c>
      <c r="BL376" s="526" t="s">
        <v>13</v>
      </c>
      <c r="BM376" s="526" t="s">
        <v>13</v>
      </c>
      <c r="BN376" s="585" t="s">
        <v>13</v>
      </c>
      <c r="BO376" s="585" t="s">
        <v>13</v>
      </c>
      <c r="BP376" s="526" t="s">
        <v>13</v>
      </c>
      <c r="BQ376" s="526" t="s">
        <v>13</v>
      </c>
      <c r="BR376" s="526" t="s">
        <v>13</v>
      </c>
      <c r="BS376" s="526" t="s">
        <v>13</v>
      </c>
      <c r="BT376" s="526" t="s">
        <v>13</v>
      </c>
      <c r="BU376" s="585" t="s">
        <v>13</v>
      </c>
      <c r="BV376" s="526" t="s">
        <v>13</v>
      </c>
      <c r="BW376" s="526" t="s">
        <v>13</v>
      </c>
      <c r="BX376" s="526" t="s">
        <v>13</v>
      </c>
      <c r="BY376" s="526" t="s">
        <v>13</v>
      </c>
      <c r="BZ376" s="526" t="s">
        <v>13</v>
      </c>
      <c r="CA376" s="526" t="s">
        <v>13</v>
      </c>
    </row>
    <row r="377" spans="3:79">
      <c r="C377" s="546" t="s">
        <v>13</v>
      </c>
      <c r="D377" s="546" t="s">
        <v>13</v>
      </c>
      <c r="E377" s="517" t="s">
        <v>13</v>
      </c>
      <c r="F377" s="607" t="s">
        <v>13</v>
      </c>
      <c r="G377" s="607" t="s">
        <v>13</v>
      </c>
      <c r="H377" s="607" t="s">
        <v>13</v>
      </c>
      <c r="I377" s="607" t="s">
        <v>13</v>
      </c>
      <c r="J377" s="607" t="s">
        <v>13</v>
      </c>
      <c r="K377" s="607" t="s">
        <v>13</v>
      </c>
      <c r="L377" s="607" t="s">
        <v>13</v>
      </c>
      <c r="M377" s="607" t="s">
        <v>13</v>
      </c>
      <c r="N377" s="607" t="s">
        <v>13</v>
      </c>
      <c r="O377" s="607" t="s">
        <v>13</v>
      </c>
      <c r="P377" s="607" t="s">
        <v>13</v>
      </c>
      <c r="Q377" s="608" t="s">
        <v>13</v>
      </c>
      <c r="R377" s="608" t="s">
        <v>13</v>
      </c>
      <c r="S377" s="608" t="s">
        <v>13</v>
      </c>
      <c r="T377" s="608" t="s">
        <v>13</v>
      </c>
      <c r="U377" s="608" t="s">
        <v>13</v>
      </c>
      <c r="V377" s="608" t="s">
        <v>13</v>
      </c>
      <c r="W377" s="608" t="s">
        <v>13</v>
      </c>
      <c r="X377" s="608" t="s">
        <v>13</v>
      </c>
      <c r="Y377" s="608" t="s">
        <v>13</v>
      </c>
      <c r="Z377" s="608" t="s">
        <v>13</v>
      </c>
      <c r="AA377" s="608" t="s">
        <v>13</v>
      </c>
      <c r="AB377" s="608" t="s">
        <v>13</v>
      </c>
      <c r="AC377" s="608" t="s">
        <v>13</v>
      </c>
      <c r="AD377" s="608" t="s">
        <v>13</v>
      </c>
      <c r="AE377" s="608" t="s">
        <v>13</v>
      </c>
      <c r="AF377" s="608" t="s">
        <v>13</v>
      </c>
      <c r="AG377" s="608" t="s">
        <v>13</v>
      </c>
      <c r="AH377" s="608" t="s">
        <v>13</v>
      </c>
      <c r="AI377" s="608" t="s">
        <v>13</v>
      </c>
      <c r="AJ377" s="608" t="s">
        <v>13</v>
      </c>
      <c r="AK377" s="608" t="s">
        <v>13</v>
      </c>
      <c r="AL377" s="609" t="s">
        <v>13</v>
      </c>
      <c r="AM377" s="609" t="s">
        <v>13</v>
      </c>
      <c r="AN377" s="609" t="s">
        <v>13</v>
      </c>
      <c r="AO377" s="609" t="s">
        <v>13</v>
      </c>
      <c r="AP377" s="609" t="s">
        <v>13</v>
      </c>
      <c r="AQ377" s="609" t="s">
        <v>13</v>
      </c>
      <c r="AR377" s="609" t="s">
        <v>13</v>
      </c>
      <c r="AS377" s="609" t="s">
        <v>13</v>
      </c>
      <c r="AT377" s="609" t="s">
        <v>13</v>
      </c>
      <c r="AU377" s="609" t="s">
        <v>13</v>
      </c>
      <c r="AV377" s="608" t="s">
        <v>13</v>
      </c>
      <c r="AW377" s="608" t="s">
        <v>13</v>
      </c>
      <c r="AX377" s="608" t="s">
        <v>13</v>
      </c>
      <c r="AY377" s="608" t="s">
        <v>13</v>
      </c>
      <c r="AZ377" s="610" t="s">
        <v>13</v>
      </c>
      <c r="BA377" s="526" t="s">
        <v>13</v>
      </c>
      <c r="BB377" s="526" t="s">
        <v>13</v>
      </c>
      <c r="BC377" s="526" t="s">
        <v>13</v>
      </c>
      <c r="BD377" s="526" t="s">
        <v>13</v>
      </c>
      <c r="BE377" s="526" t="s">
        <v>13</v>
      </c>
      <c r="BF377" s="526" t="s">
        <v>13</v>
      </c>
      <c r="BG377" s="526" t="s">
        <v>13</v>
      </c>
      <c r="BH377" s="526" t="s">
        <v>13</v>
      </c>
      <c r="BI377" s="526" t="s">
        <v>13</v>
      </c>
      <c r="BJ377" s="526" t="s">
        <v>13</v>
      </c>
      <c r="BK377" s="526" t="s">
        <v>13</v>
      </c>
      <c r="BL377" s="526" t="s">
        <v>13</v>
      </c>
      <c r="BM377" s="526" t="s">
        <v>13</v>
      </c>
      <c r="BN377" s="585" t="s">
        <v>13</v>
      </c>
      <c r="BO377" s="585" t="s">
        <v>13</v>
      </c>
      <c r="BP377" s="526" t="s">
        <v>13</v>
      </c>
      <c r="BQ377" s="526" t="s">
        <v>13</v>
      </c>
      <c r="BR377" s="526" t="s">
        <v>13</v>
      </c>
      <c r="BS377" s="526" t="s">
        <v>13</v>
      </c>
      <c r="BT377" s="526" t="s">
        <v>13</v>
      </c>
      <c r="BU377" s="585" t="s">
        <v>13</v>
      </c>
      <c r="BV377" s="526" t="s">
        <v>13</v>
      </c>
      <c r="BW377" s="526" t="s">
        <v>13</v>
      </c>
      <c r="BX377" s="526" t="s">
        <v>13</v>
      </c>
      <c r="BY377" s="526" t="s">
        <v>13</v>
      </c>
      <c r="BZ377" s="526" t="s">
        <v>13</v>
      </c>
      <c r="CA377" s="526" t="s">
        <v>13</v>
      </c>
    </row>
    <row r="378" spans="3:79">
      <c r="C378" s="546" t="s">
        <v>13</v>
      </c>
      <c r="D378" s="546" t="s">
        <v>13</v>
      </c>
      <c r="E378" s="517" t="s">
        <v>13</v>
      </c>
      <c r="F378" s="607" t="s">
        <v>13</v>
      </c>
      <c r="G378" s="607" t="s">
        <v>13</v>
      </c>
      <c r="H378" s="607" t="s">
        <v>13</v>
      </c>
      <c r="I378" s="607" t="s">
        <v>13</v>
      </c>
      <c r="J378" s="607" t="s">
        <v>13</v>
      </c>
      <c r="K378" s="607" t="s">
        <v>13</v>
      </c>
      <c r="L378" s="607" t="s">
        <v>13</v>
      </c>
      <c r="M378" s="607" t="s">
        <v>13</v>
      </c>
      <c r="N378" s="607" t="s">
        <v>13</v>
      </c>
      <c r="O378" s="607" t="s">
        <v>13</v>
      </c>
      <c r="P378" s="607" t="s">
        <v>13</v>
      </c>
      <c r="Q378" s="608" t="s">
        <v>13</v>
      </c>
      <c r="R378" s="608" t="s">
        <v>13</v>
      </c>
      <c r="S378" s="608" t="s">
        <v>13</v>
      </c>
      <c r="T378" s="608" t="s">
        <v>13</v>
      </c>
      <c r="U378" s="608" t="s">
        <v>13</v>
      </c>
      <c r="V378" s="608" t="s">
        <v>13</v>
      </c>
      <c r="W378" s="608" t="s">
        <v>13</v>
      </c>
      <c r="X378" s="608" t="s">
        <v>13</v>
      </c>
      <c r="Y378" s="608" t="s">
        <v>13</v>
      </c>
      <c r="Z378" s="608" t="s">
        <v>13</v>
      </c>
      <c r="AA378" s="608" t="s">
        <v>13</v>
      </c>
      <c r="AB378" s="608" t="s">
        <v>13</v>
      </c>
      <c r="AC378" s="608" t="s">
        <v>13</v>
      </c>
      <c r="AD378" s="608" t="s">
        <v>13</v>
      </c>
      <c r="AE378" s="608" t="s">
        <v>13</v>
      </c>
      <c r="AF378" s="608" t="s">
        <v>13</v>
      </c>
      <c r="AG378" s="608" t="s">
        <v>13</v>
      </c>
      <c r="AH378" s="608" t="s">
        <v>13</v>
      </c>
      <c r="AI378" s="608" t="s">
        <v>13</v>
      </c>
      <c r="AJ378" s="608" t="s">
        <v>13</v>
      </c>
      <c r="AK378" s="608" t="s">
        <v>13</v>
      </c>
      <c r="AL378" s="609" t="s">
        <v>13</v>
      </c>
      <c r="AM378" s="609" t="s">
        <v>13</v>
      </c>
      <c r="AN378" s="609" t="s">
        <v>13</v>
      </c>
      <c r="AO378" s="609" t="s">
        <v>13</v>
      </c>
      <c r="AP378" s="609" t="s">
        <v>13</v>
      </c>
      <c r="AQ378" s="609" t="s">
        <v>13</v>
      </c>
      <c r="AR378" s="609" t="s">
        <v>13</v>
      </c>
      <c r="AS378" s="609" t="s">
        <v>13</v>
      </c>
      <c r="AT378" s="609" t="s">
        <v>13</v>
      </c>
      <c r="AU378" s="609" t="s">
        <v>13</v>
      </c>
      <c r="AV378" s="608" t="s">
        <v>13</v>
      </c>
      <c r="AW378" s="608" t="s">
        <v>13</v>
      </c>
      <c r="AX378" s="608" t="s">
        <v>13</v>
      </c>
      <c r="AY378" s="608" t="s">
        <v>13</v>
      </c>
      <c r="AZ378" s="610" t="s">
        <v>13</v>
      </c>
      <c r="BA378" s="526" t="s">
        <v>13</v>
      </c>
      <c r="BB378" s="526" t="s">
        <v>13</v>
      </c>
      <c r="BC378" s="526" t="s">
        <v>13</v>
      </c>
      <c r="BD378" s="526" t="s">
        <v>13</v>
      </c>
      <c r="BE378" s="526" t="s">
        <v>13</v>
      </c>
      <c r="BF378" s="526" t="s">
        <v>13</v>
      </c>
      <c r="BG378" s="526" t="s">
        <v>13</v>
      </c>
      <c r="BH378" s="526" t="s">
        <v>13</v>
      </c>
      <c r="BI378" s="526" t="s">
        <v>13</v>
      </c>
      <c r="BJ378" s="526" t="s">
        <v>13</v>
      </c>
      <c r="BK378" s="526" t="s">
        <v>13</v>
      </c>
      <c r="BL378" s="526" t="s">
        <v>13</v>
      </c>
      <c r="BM378" s="526" t="s">
        <v>13</v>
      </c>
      <c r="BN378" s="585" t="s">
        <v>13</v>
      </c>
      <c r="BO378" s="585" t="s">
        <v>13</v>
      </c>
      <c r="BP378" s="526" t="s">
        <v>13</v>
      </c>
      <c r="BQ378" s="526" t="s">
        <v>13</v>
      </c>
      <c r="BR378" s="526" t="s">
        <v>13</v>
      </c>
      <c r="BS378" s="526" t="s">
        <v>13</v>
      </c>
      <c r="BT378" s="526" t="s">
        <v>13</v>
      </c>
      <c r="BU378" s="585" t="s">
        <v>13</v>
      </c>
      <c r="BV378" s="526" t="s">
        <v>13</v>
      </c>
      <c r="BW378" s="526" t="s">
        <v>13</v>
      </c>
      <c r="BX378" s="526" t="s">
        <v>13</v>
      </c>
      <c r="BY378" s="526" t="s">
        <v>13</v>
      </c>
      <c r="BZ378" s="526" t="s">
        <v>13</v>
      </c>
      <c r="CA378" s="526" t="s">
        <v>13</v>
      </c>
    </row>
    <row r="379" spans="3:79">
      <c r="C379" s="546" t="s">
        <v>13</v>
      </c>
      <c r="D379" s="546" t="s">
        <v>13</v>
      </c>
      <c r="E379" s="517" t="s">
        <v>13</v>
      </c>
      <c r="F379" s="607" t="s">
        <v>13</v>
      </c>
      <c r="G379" s="607" t="s">
        <v>13</v>
      </c>
      <c r="H379" s="607" t="s">
        <v>13</v>
      </c>
      <c r="I379" s="607" t="s">
        <v>13</v>
      </c>
      <c r="J379" s="607" t="s">
        <v>13</v>
      </c>
      <c r="K379" s="607" t="s">
        <v>13</v>
      </c>
      <c r="L379" s="607" t="s">
        <v>13</v>
      </c>
      <c r="M379" s="607" t="s">
        <v>13</v>
      </c>
      <c r="N379" s="607" t="s">
        <v>13</v>
      </c>
      <c r="O379" s="607" t="s">
        <v>13</v>
      </c>
      <c r="P379" s="607" t="s">
        <v>13</v>
      </c>
      <c r="Q379" s="608" t="s">
        <v>13</v>
      </c>
      <c r="R379" s="608" t="s">
        <v>13</v>
      </c>
      <c r="S379" s="608" t="s">
        <v>13</v>
      </c>
      <c r="T379" s="608" t="s">
        <v>13</v>
      </c>
      <c r="U379" s="608" t="s">
        <v>13</v>
      </c>
      <c r="V379" s="608" t="s">
        <v>13</v>
      </c>
      <c r="W379" s="608" t="s">
        <v>13</v>
      </c>
      <c r="X379" s="608" t="s">
        <v>13</v>
      </c>
      <c r="Y379" s="608" t="s">
        <v>13</v>
      </c>
      <c r="Z379" s="608" t="s">
        <v>13</v>
      </c>
      <c r="AA379" s="608" t="s">
        <v>13</v>
      </c>
      <c r="AB379" s="608" t="s">
        <v>13</v>
      </c>
      <c r="AC379" s="608" t="s">
        <v>13</v>
      </c>
      <c r="AD379" s="608" t="s">
        <v>13</v>
      </c>
      <c r="AE379" s="608" t="s">
        <v>13</v>
      </c>
      <c r="AF379" s="608" t="s">
        <v>13</v>
      </c>
      <c r="AG379" s="608" t="s">
        <v>13</v>
      </c>
      <c r="AH379" s="608" t="s">
        <v>13</v>
      </c>
      <c r="AI379" s="608" t="s">
        <v>13</v>
      </c>
      <c r="AJ379" s="608" t="s">
        <v>13</v>
      </c>
      <c r="AK379" s="608" t="s">
        <v>13</v>
      </c>
      <c r="AL379" s="609" t="s">
        <v>13</v>
      </c>
      <c r="AM379" s="609" t="s">
        <v>13</v>
      </c>
      <c r="AN379" s="609" t="s">
        <v>13</v>
      </c>
      <c r="AO379" s="609" t="s">
        <v>13</v>
      </c>
      <c r="AP379" s="609" t="s">
        <v>13</v>
      </c>
      <c r="AQ379" s="609" t="s">
        <v>13</v>
      </c>
      <c r="AR379" s="609" t="s">
        <v>13</v>
      </c>
      <c r="AS379" s="609" t="s">
        <v>13</v>
      </c>
      <c r="AT379" s="609" t="s">
        <v>13</v>
      </c>
      <c r="AU379" s="609" t="s">
        <v>13</v>
      </c>
      <c r="AV379" s="608" t="s">
        <v>13</v>
      </c>
      <c r="AW379" s="608" t="s">
        <v>13</v>
      </c>
      <c r="AX379" s="608" t="s">
        <v>13</v>
      </c>
      <c r="AY379" s="608" t="s">
        <v>13</v>
      </c>
      <c r="AZ379" s="610" t="s">
        <v>13</v>
      </c>
      <c r="BA379" s="526" t="s">
        <v>13</v>
      </c>
      <c r="BB379" s="526" t="s">
        <v>13</v>
      </c>
      <c r="BC379" s="526" t="s">
        <v>13</v>
      </c>
      <c r="BD379" s="526" t="s">
        <v>13</v>
      </c>
      <c r="BE379" s="526" t="s">
        <v>13</v>
      </c>
      <c r="BF379" s="526" t="s">
        <v>13</v>
      </c>
      <c r="BG379" s="526" t="s">
        <v>13</v>
      </c>
      <c r="BH379" s="526" t="s">
        <v>13</v>
      </c>
      <c r="BI379" s="526" t="s">
        <v>13</v>
      </c>
      <c r="BJ379" s="526" t="s">
        <v>13</v>
      </c>
      <c r="BK379" s="526" t="s">
        <v>13</v>
      </c>
      <c r="BL379" s="526" t="s">
        <v>13</v>
      </c>
      <c r="BM379" s="526" t="s">
        <v>13</v>
      </c>
      <c r="BN379" s="585" t="s">
        <v>13</v>
      </c>
      <c r="BO379" s="585" t="s">
        <v>13</v>
      </c>
      <c r="BP379" s="526" t="s">
        <v>13</v>
      </c>
      <c r="BQ379" s="526" t="s">
        <v>13</v>
      </c>
      <c r="BR379" s="526" t="s">
        <v>13</v>
      </c>
      <c r="BS379" s="526" t="s">
        <v>13</v>
      </c>
      <c r="BT379" s="526" t="s">
        <v>13</v>
      </c>
      <c r="BU379" s="585" t="s">
        <v>13</v>
      </c>
      <c r="BV379" s="526" t="s">
        <v>13</v>
      </c>
      <c r="BW379" s="526" t="s">
        <v>13</v>
      </c>
      <c r="BX379" s="526" t="s">
        <v>13</v>
      </c>
      <c r="BY379" s="526" t="s">
        <v>13</v>
      </c>
      <c r="BZ379" s="526" t="s">
        <v>13</v>
      </c>
      <c r="CA379" s="526" t="s">
        <v>13</v>
      </c>
    </row>
    <row r="380" spans="3:79">
      <c r="C380" s="546" t="s">
        <v>13</v>
      </c>
      <c r="D380" s="546" t="s">
        <v>13</v>
      </c>
      <c r="E380" s="517" t="s">
        <v>13</v>
      </c>
      <c r="F380" s="607" t="s">
        <v>13</v>
      </c>
      <c r="G380" s="607" t="s">
        <v>13</v>
      </c>
      <c r="H380" s="607" t="s">
        <v>13</v>
      </c>
      <c r="I380" s="607" t="s">
        <v>13</v>
      </c>
      <c r="J380" s="607" t="s">
        <v>13</v>
      </c>
      <c r="K380" s="607" t="s">
        <v>13</v>
      </c>
      <c r="L380" s="607" t="s">
        <v>13</v>
      </c>
      <c r="M380" s="607" t="s">
        <v>13</v>
      </c>
      <c r="N380" s="607" t="s">
        <v>13</v>
      </c>
      <c r="O380" s="607" t="s">
        <v>13</v>
      </c>
      <c r="P380" s="607" t="s">
        <v>13</v>
      </c>
      <c r="Q380" s="608" t="s">
        <v>13</v>
      </c>
      <c r="R380" s="608" t="s">
        <v>13</v>
      </c>
      <c r="S380" s="608" t="s">
        <v>13</v>
      </c>
      <c r="T380" s="608" t="s">
        <v>13</v>
      </c>
      <c r="U380" s="608" t="s">
        <v>13</v>
      </c>
      <c r="V380" s="608" t="s">
        <v>13</v>
      </c>
      <c r="W380" s="608" t="s">
        <v>13</v>
      </c>
      <c r="X380" s="608" t="s">
        <v>13</v>
      </c>
      <c r="Y380" s="608" t="s">
        <v>13</v>
      </c>
      <c r="Z380" s="608" t="s">
        <v>13</v>
      </c>
      <c r="AA380" s="608" t="s">
        <v>13</v>
      </c>
      <c r="AB380" s="608" t="s">
        <v>13</v>
      </c>
      <c r="AC380" s="608" t="s">
        <v>13</v>
      </c>
      <c r="AD380" s="608" t="s">
        <v>13</v>
      </c>
      <c r="AE380" s="608" t="s">
        <v>13</v>
      </c>
      <c r="AF380" s="608" t="s">
        <v>13</v>
      </c>
      <c r="AG380" s="608" t="s">
        <v>13</v>
      </c>
      <c r="AH380" s="608" t="s">
        <v>13</v>
      </c>
      <c r="AI380" s="608" t="s">
        <v>13</v>
      </c>
      <c r="AJ380" s="608" t="s">
        <v>13</v>
      </c>
      <c r="AK380" s="608" t="s">
        <v>13</v>
      </c>
      <c r="AL380" s="609" t="s">
        <v>13</v>
      </c>
      <c r="AM380" s="609" t="s">
        <v>13</v>
      </c>
      <c r="AN380" s="609" t="s">
        <v>13</v>
      </c>
      <c r="AO380" s="609" t="s">
        <v>13</v>
      </c>
      <c r="AP380" s="609" t="s">
        <v>13</v>
      </c>
      <c r="AQ380" s="609" t="s">
        <v>13</v>
      </c>
      <c r="AR380" s="609" t="s">
        <v>13</v>
      </c>
      <c r="AS380" s="609" t="s">
        <v>13</v>
      </c>
      <c r="AT380" s="609" t="s">
        <v>13</v>
      </c>
      <c r="AU380" s="609" t="s">
        <v>13</v>
      </c>
      <c r="AV380" s="608" t="s">
        <v>13</v>
      </c>
      <c r="AW380" s="608" t="s">
        <v>13</v>
      </c>
      <c r="AX380" s="608" t="s">
        <v>13</v>
      </c>
      <c r="AY380" s="608" t="s">
        <v>13</v>
      </c>
      <c r="AZ380" s="610" t="s">
        <v>13</v>
      </c>
      <c r="BA380" s="526" t="s">
        <v>13</v>
      </c>
      <c r="BB380" s="526" t="s">
        <v>13</v>
      </c>
      <c r="BC380" s="526" t="s">
        <v>13</v>
      </c>
      <c r="BD380" s="526" t="s">
        <v>13</v>
      </c>
      <c r="BE380" s="526" t="s">
        <v>13</v>
      </c>
      <c r="BF380" s="526" t="s">
        <v>13</v>
      </c>
      <c r="BG380" s="526" t="s">
        <v>13</v>
      </c>
      <c r="BH380" s="526" t="s">
        <v>13</v>
      </c>
      <c r="BI380" s="526" t="s">
        <v>13</v>
      </c>
      <c r="BJ380" s="526" t="s">
        <v>13</v>
      </c>
      <c r="BK380" s="526" t="s">
        <v>13</v>
      </c>
      <c r="BL380" s="526" t="s">
        <v>13</v>
      </c>
      <c r="BM380" s="526" t="s">
        <v>13</v>
      </c>
      <c r="BN380" s="585" t="s">
        <v>13</v>
      </c>
      <c r="BO380" s="585" t="s">
        <v>13</v>
      </c>
      <c r="BP380" s="526" t="s">
        <v>13</v>
      </c>
      <c r="BQ380" s="526" t="s">
        <v>13</v>
      </c>
      <c r="BR380" s="526" t="s">
        <v>13</v>
      </c>
      <c r="BS380" s="526" t="s">
        <v>13</v>
      </c>
      <c r="BT380" s="526" t="s">
        <v>13</v>
      </c>
      <c r="BU380" s="585" t="s">
        <v>13</v>
      </c>
      <c r="BV380" s="526" t="s">
        <v>13</v>
      </c>
      <c r="BW380" s="526" t="s">
        <v>13</v>
      </c>
      <c r="BX380" s="526" t="s">
        <v>13</v>
      </c>
      <c r="BY380" s="526" t="s">
        <v>13</v>
      </c>
      <c r="BZ380" s="526" t="s">
        <v>13</v>
      </c>
      <c r="CA380" s="526" t="s">
        <v>13</v>
      </c>
    </row>
    <row r="381" spans="3:79">
      <c r="C381" s="546" t="s">
        <v>13</v>
      </c>
      <c r="D381" s="546" t="s">
        <v>13</v>
      </c>
      <c r="E381" s="517" t="s">
        <v>13</v>
      </c>
      <c r="F381" s="607" t="s">
        <v>13</v>
      </c>
      <c r="G381" s="607" t="s">
        <v>13</v>
      </c>
      <c r="H381" s="607" t="s">
        <v>13</v>
      </c>
      <c r="I381" s="607" t="s">
        <v>13</v>
      </c>
      <c r="J381" s="607" t="s">
        <v>13</v>
      </c>
      <c r="K381" s="607" t="s">
        <v>13</v>
      </c>
      <c r="L381" s="607" t="s">
        <v>13</v>
      </c>
      <c r="M381" s="607" t="s">
        <v>13</v>
      </c>
      <c r="N381" s="607" t="s">
        <v>13</v>
      </c>
      <c r="O381" s="607" t="s">
        <v>13</v>
      </c>
      <c r="P381" s="607" t="s">
        <v>13</v>
      </c>
      <c r="Q381" s="608" t="s">
        <v>13</v>
      </c>
      <c r="R381" s="608" t="s">
        <v>13</v>
      </c>
      <c r="S381" s="608" t="s">
        <v>13</v>
      </c>
      <c r="T381" s="608" t="s">
        <v>13</v>
      </c>
      <c r="U381" s="608" t="s">
        <v>13</v>
      </c>
      <c r="V381" s="608" t="s">
        <v>13</v>
      </c>
      <c r="W381" s="608" t="s">
        <v>13</v>
      </c>
      <c r="X381" s="608" t="s">
        <v>13</v>
      </c>
      <c r="Y381" s="608" t="s">
        <v>13</v>
      </c>
      <c r="Z381" s="608" t="s">
        <v>13</v>
      </c>
      <c r="AA381" s="608" t="s">
        <v>13</v>
      </c>
      <c r="AB381" s="608" t="s">
        <v>13</v>
      </c>
      <c r="AC381" s="608" t="s">
        <v>13</v>
      </c>
      <c r="AD381" s="608" t="s">
        <v>13</v>
      </c>
      <c r="AE381" s="608" t="s">
        <v>13</v>
      </c>
      <c r="AF381" s="608" t="s">
        <v>13</v>
      </c>
      <c r="AG381" s="608" t="s">
        <v>13</v>
      </c>
      <c r="AH381" s="608" t="s">
        <v>13</v>
      </c>
      <c r="AI381" s="608" t="s">
        <v>13</v>
      </c>
      <c r="AJ381" s="608" t="s">
        <v>13</v>
      </c>
      <c r="AK381" s="608" t="s">
        <v>13</v>
      </c>
      <c r="AL381" s="609" t="s">
        <v>13</v>
      </c>
      <c r="AM381" s="609" t="s">
        <v>13</v>
      </c>
      <c r="AN381" s="609" t="s">
        <v>13</v>
      </c>
      <c r="AO381" s="609" t="s">
        <v>13</v>
      </c>
      <c r="AP381" s="609" t="s">
        <v>13</v>
      </c>
      <c r="AQ381" s="609" t="s">
        <v>13</v>
      </c>
      <c r="AR381" s="609" t="s">
        <v>13</v>
      </c>
      <c r="AS381" s="609" t="s">
        <v>13</v>
      </c>
      <c r="AT381" s="609" t="s">
        <v>13</v>
      </c>
      <c r="AU381" s="609" t="s">
        <v>13</v>
      </c>
      <c r="AV381" s="608" t="s">
        <v>13</v>
      </c>
      <c r="AW381" s="608" t="s">
        <v>13</v>
      </c>
      <c r="AX381" s="608" t="s">
        <v>13</v>
      </c>
      <c r="AY381" s="608" t="s">
        <v>13</v>
      </c>
      <c r="AZ381" s="610" t="s">
        <v>13</v>
      </c>
      <c r="BA381" s="526" t="s">
        <v>13</v>
      </c>
      <c r="BB381" s="526" t="s">
        <v>13</v>
      </c>
      <c r="BC381" s="526" t="s">
        <v>13</v>
      </c>
      <c r="BD381" s="526" t="s">
        <v>13</v>
      </c>
      <c r="BE381" s="526" t="s">
        <v>13</v>
      </c>
      <c r="BF381" s="526" t="s">
        <v>13</v>
      </c>
      <c r="BG381" s="526" t="s">
        <v>13</v>
      </c>
      <c r="BH381" s="526" t="s">
        <v>13</v>
      </c>
      <c r="BI381" s="526" t="s">
        <v>13</v>
      </c>
      <c r="BJ381" s="526" t="s">
        <v>13</v>
      </c>
      <c r="BK381" s="526" t="s">
        <v>13</v>
      </c>
      <c r="BL381" s="526" t="s">
        <v>13</v>
      </c>
      <c r="BM381" s="526" t="s">
        <v>13</v>
      </c>
      <c r="BN381" s="585" t="s">
        <v>13</v>
      </c>
      <c r="BO381" s="585" t="s">
        <v>13</v>
      </c>
      <c r="BP381" s="526" t="s">
        <v>13</v>
      </c>
      <c r="BQ381" s="526" t="s">
        <v>13</v>
      </c>
      <c r="BR381" s="526" t="s">
        <v>13</v>
      </c>
      <c r="BS381" s="526" t="s">
        <v>13</v>
      </c>
      <c r="BT381" s="526" t="s">
        <v>13</v>
      </c>
      <c r="BU381" s="585" t="s">
        <v>13</v>
      </c>
      <c r="BV381" s="526" t="s">
        <v>13</v>
      </c>
      <c r="BW381" s="526" t="s">
        <v>13</v>
      </c>
      <c r="BX381" s="526" t="s">
        <v>13</v>
      </c>
      <c r="BY381" s="526" t="s">
        <v>13</v>
      </c>
      <c r="BZ381" s="526" t="s">
        <v>13</v>
      </c>
      <c r="CA381" s="526" t="s">
        <v>13</v>
      </c>
    </row>
    <row r="382" spans="3:79">
      <c r="C382" s="546" t="s">
        <v>13</v>
      </c>
      <c r="D382" s="546" t="s">
        <v>13</v>
      </c>
      <c r="E382" s="517" t="s">
        <v>13</v>
      </c>
      <c r="F382" s="607" t="s">
        <v>13</v>
      </c>
      <c r="G382" s="607" t="s">
        <v>13</v>
      </c>
      <c r="H382" s="607" t="s">
        <v>13</v>
      </c>
      <c r="I382" s="607" t="s">
        <v>13</v>
      </c>
      <c r="J382" s="607" t="s">
        <v>13</v>
      </c>
      <c r="K382" s="607" t="s">
        <v>13</v>
      </c>
      <c r="L382" s="607" t="s">
        <v>13</v>
      </c>
      <c r="M382" s="607" t="s">
        <v>13</v>
      </c>
      <c r="N382" s="607" t="s">
        <v>13</v>
      </c>
      <c r="O382" s="607" t="s">
        <v>13</v>
      </c>
      <c r="P382" s="607" t="s">
        <v>13</v>
      </c>
      <c r="Q382" s="608" t="s">
        <v>13</v>
      </c>
      <c r="R382" s="608" t="s">
        <v>13</v>
      </c>
      <c r="S382" s="608" t="s">
        <v>13</v>
      </c>
      <c r="T382" s="608" t="s">
        <v>13</v>
      </c>
      <c r="U382" s="608" t="s">
        <v>13</v>
      </c>
      <c r="V382" s="608" t="s">
        <v>13</v>
      </c>
      <c r="W382" s="608" t="s">
        <v>13</v>
      </c>
      <c r="X382" s="608" t="s">
        <v>13</v>
      </c>
      <c r="Y382" s="608" t="s">
        <v>13</v>
      </c>
      <c r="Z382" s="608" t="s">
        <v>13</v>
      </c>
      <c r="AA382" s="608" t="s">
        <v>13</v>
      </c>
      <c r="AB382" s="608" t="s">
        <v>13</v>
      </c>
      <c r="AC382" s="608" t="s">
        <v>13</v>
      </c>
      <c r="AD382" s="608" t="s">
        <v>13</v>
      </c>
      <c r="AE382" s="608" t="s">
        <v>13</v>
      </c>
      <c r="AF382" s="608" t="s">
        <v>13</v>
      </c>
      <c r="AG382" s="608" t="s">
        <v>13</v>
      </c>
      <c r="AH382" s="608" t="s">
        <v>13</v>
      </c>
      <c r="AI382" s="608" t="s">
        <v>13</v>
      </c>
      <c r="AJ382" s="608" t="s">
        <v>13</v>
      </c>
      <c r="AK382" s="608" t="s">
        <v>13</v>
      </c>
      <c r="AL382" s="609" t="s">
        <v>13</v>
      </c>
      <c r="AM382" s="609" t="s">
        <v>13</v>
      </c>
      <c r="AN382" s="609" t="s">
        <v>13</v>
      </c>
      <c r="AO382" s="609" t="s">
        <v>13</v>
      </c>
      <c r="AP382" s="609" t="s">
        <v>13</v>
      </c>
      <c r="AQ382" s="609" t="s">
        <v>13</v>
      </c>
      <c r="AR382" s="609" t="s">
        <v>13</v>
      </c>
      <c r="AS382" s="609" t="s">
        <v>13</v>
      </c>
      <c r="AT382" s="609" t="s">
        <v>13</v>
      </c>
      <c r="AU382" s="609" t="s">
        <v>13</v>
      </c>
      <c r="AV382" s="608" t="s">
        <v>13</v>
      </c>
      <c r="AW382" s="608" t="s">
        <v>13</v>
      </c>
      <c r="AX382" s="608" t="s">
        <v>13</v>
      </c>
      <c r="AY382" s="608" t="s">
        <v>13</v>
      </c>
      <c r="AZ382" s="610" t="s">
        <v>13</v>
      </c>
      <c r="BA382" s="526" t="s">
        <v>13</v>
      </c>
      <c r="BB382" s="526" t="s">
        <v>13</v>
      </c>
      <c r="BC382" s="526" t="s">
        <v>13</v>
      </c>
      <c r="BD382" s="526" t="s">
        <v>13</v>
      </c>
      <c r="BE382" s="526" t="s">
        <v>13</v>
      </c>
      <c r="BF382" s="526" t="s">
        <v>13</v>
      </c>
      <c r="BG382" s="526" t="s">
        <v>13</v>
      </c>
      <c r="BH382" s="526" t="s">
        <v>13</v>
      </c>
      <c r="BI382" s="526" t="s">
        <v>13</v>
      </c>
      <c r="BJ382" s="526" t="s">
        <v>13</v>
      </c>
      <c r="BK382" s="526" t="s">
        <v>13</v>
      </c>
      <c r="BL382" s="526" t="s">
        <v>13</v>
      </c>
      <c r="BM382" s="526" t="s">
        <v>13</v>
      </c>
      <c r="BN382" s="585" t="s">
        <v>13</v>
      </c>
      <c r="BO382" s="585" t="s">
        <v>13</v>
      </c>
      <c r="BP382" s="526" t="s">
        <v>13</v>
      </c>
      <c r="BQ382" s="526" t="s">
        <v>13</v>
      </c>
      <c r="BR382" s="526" t="s">
        <v>13</v>
      </c>
      <c r="BS382" s="526" t="s">
        <v>13</v>
      </c>
      <c r="BT382" s="526" t="s">
        <v>13</v>
      </c>
      <c r="BU382" s="585" t="s">
        <v>13</v>
      </c>
      <c r="BV382" s="526" t="s">
        <v>13</v>
      </c>
      <c r="BW382" s="526" t="s">
        <v>13</v>
      </c>
      <c r="BX382" s="526" t="s">
        <v>13</v>
      </c>
      <c r="BY382" s="526" t="s">
        <v>13</v>
      </c>
      <c r="BZ382" s="526" t="s">
        <v>13</v>
      </c>
      <c r="CA382" s="526" t="s">
        <v>13</v>
      </c>
    </row>
    <row r="383" spans="3:79">
      <c r="C383" s="546" t="s">
        <v>13</v>
      </c>
      <c r="D383" s="546" t="s">
        <v>13</v>
      </c>
      <c r="E383" s="517" t="s">
        <v>13</v>
      </c>
      <c r="F383" s="607" t="s">
        <v>13</v>
      </c>
      <c r="G383" s="607" t="s">
        <v>13</v>
      </c>
      <c r="H383" s="607" t="s">
        <v>13</v>
      </c>
      <c r="I383" s="607" t="s">
        <v>13</v>
      </c>
      <c r="J383" s="607" t="s">
        <v>13</v>
      </c>
      <c r="K383" s="607" t="s">
        <v>13</v>
      </c>
      <c r="L383" s="607" t="s">
        <v>13</v>
      </c>
      <c r="M383" s="607" t="s">
        <v>13</v>
      </c>
      <c r="N383" s="607" t="s">
        <v>13</v>
      </c>
      <c r="O383" s="607" t="s">
        <v>13</v>
      </c>
      <c r="P383" s="607" t="s">
        <v>13</v>
      </c>
      <c r="Q383" s="608" t="s">
        <v>13</v>
      </c>
      <c r="R383" s="608" t="s">
        <v>13</v>
      </c>
      <c r="S383" s="608" t="s">
        <v>13</v>
      </c>
      <c r="T383" s="608" t="s">
        <v>13</v>
      </c>
      <c r="U383" s="608" t="s">
        <v>13</v>
      </c>
      <c r="V383" s="608" t="s">
        <v>13</v>
      </c>
      <c r="W383" s="608" t="s">
        <v>13</v>
      </c>
      <c r="X383" s="608" t="s">
        <v>13</v>
      </c>
      <c r="Y383" s="608" t="s">
        <v>13</v>
      </c>
      <c r="Z383" s="608" t="s">
        <v>13</v>
      </c>
      <c r="AA383" s="608" t="s">
        <v>13</v>
      </c>
      <c r="AB383" s="608" t="s">
        <v>13</v>
      </c>
      <c r="AC383" s="608" t="s">
        <v>13</v>
      </c>
      <c r="AD383" s="608" t="s">
        <v>13</v>
      </c>
      <c r="AE383" s="608" t="s">
        <v>13</v>
      </c>
      <c r="AF383" s="608" t="s">
        <v>13</v>
      </c>
      <c r="AG383" s="608" t="s">
        <v>13</v>
      </c>
      <c r="AH383" s="608" t="s">
        <v>13</v>
      </c>
      <c r="AI383" s="608" t="s">
        <v>13</v>
      </c>
      <c r="AJ383" s="608" t="s">
        <v>13</v>
      </c>
      <c r="AK383" s="608" t="s">
        <v>13</v>
      </c>
      <c r="AL383" s="609" t="s">
        <v>13</v>
      </c>
      <c r="AM383" s="609" t="s">
        <v>13</v>
      </c>
      <c r="AN383" s="609" t="s">
        <v>13</v>
      </c>
      <c r="AO383" s="609" t="s">
        <v>13</v>
      </c>
      <c r="AP383" s="609" t="s">
        <v>13</v>
      </c>
      <c r="AQ383" s="609" t="s">
        <v>13</v>
      </c>
      <c r="AR383" s="609" t="s">
        <v>13</v>
      </c>
      <c r="AS383" s="609" t="s">
        <v>13</v>
      </c>
      <c r="AT383" s="609" t="s">
        <v>13</v>
      </c>
      <c r="AU383" s="609" t="s">
        <v>13</v>
      </c>
      <c r="AV383" s="608" t="s">
        <v>13</v>
      </c>
      <c r="AW383" s="608" t="s">
        <v>13</v>
      </c>
      <c r="AX383" s="608" t="s">
        <v>13</v>
      </c>
      <c r="AY383" s="608" t="s">
        <v>13</v>
      </c>
      <c r="AZ383" s="610" t="s">
        <v>13</v>
      </c>
      <c r="BA383" s="526" t="s">
        <v>13</v>
      </c>
      <c r="BB383" s="526" t="s">
        <v>13</v>
      </c>
      <c r="BC383" s="526" t="s">
        <v>13</v>
      </c>
      <c r="BD383" s="526" t="s">
        <v>13</v>
      </c>
      <c r="BE383" s="526" t="s">
        <v>13</v>
      </c>
      <c r="BF383" s="526" t="s">
        <v>13</v>
      </c>
      <c r="BG383" s="526" t="s">
        <v>13</v>
      </c>
      <c r="BH383" s="526" t="s">
        <v>13</v>
      </c>
      <c r="BI383" s="526" t="s">
        <v>13</v>
      </c>
      <c r="BJ383" s="526" t="s">
        <v>13</v>
      </c>
      <c r="BK383" s="526" t="s">
        <v>13</v>
      </c>
      <c r="BL383" s="526" t="s">
        <v>13</v>
      </c>
      <c r="BM383" s="526" t="s">
        <v>13</v>
      </c>
      <c r="BN383" s="585" t="s">
        <v>13</v>
      </c>
      <c r="BO383" s="585" t="s">
        <v>13</v>
      </c>
      <c r="BP383" s="526" t="s">
        <v>13</v>
      </c>
      <c r="BQ383" s="526" t="s">
        <v>13</v>
      </c>
      <c r="BR383" s="526" t="s">
        <v>13</v>
      </c>
      <c r="BS383" s="526" t="s">
        <v>13</v>
      </c>
      <c r="BT383" s="526" t="s">
        <v>13</v>
      </c>
      <c r="BU383" s="585" t="s">
        <v>13</v>
      </c>
      <c r="BV383" s="526" t="s">
        <v>13</v>
      </c>
      <c r="BW383" s="526" t="s">
        <v>13</v>
      </c>
      <c r="BX383" s="526" t="s">
        <v>13</v>
      </c>
      <c r="BY383" s="526" t="s">
        <v>13</v>
      </c>
      <c r="BZ383" s="526" t="s">
        <v>13</v>
      </c>
      <c r="CA383" s="526" t="s">
        <v>13</v>
      </c>
    </row>
    <row r="384" spans="3:79">
      <c r="C384" s="546" t="s">
        <v>13</v>
      </c>
      <c r="D384" s="546" t="s">
        <v>13</v>
      </c>
      <c r="E384" s="517" t="s">
        <v>13</v>
      </c>
      <c r="F384" s="607" t="s">
        <v>13</v>
      </c>
      <c r="G384" s="607" t="s">
        <v>13</v>
      </c>
      <c r="H384" s="607" t="s">
        <v>13</v>
      </c>
      <c r="I384" s="607" t="s">
        <v>13</v>
      </c>
      <c r="J384" s="607" t="s">
        <v>13</v>
      </c>
      <c r="K384" s="607" t="s">
        <v>13</v>
      </c>
      <c r="L384" s="607" t="s">
        <v>13</v>
      </c>
      <c r="M384" s="607" t="s">
        <v>13</v>
      </c>
      <c r="N384" s="607" t="s">
        <v>13</v>
      </c>
      <c r="O384" s="607" t="s">
        <v>13</v>
      </c>
      <c r="P384" s="607" t="s">
        <v>13</v>
      </c>
      <c r="Q384" s="608" t="s">
        <v>13</v>
      </c>
      <c r="R384" s="608" t="s">
        <v>13</v>
      </c>
      <c r="S384" s="608" t="s">
        <v>13</v>
      </c>
      <c r="T384" s="608" t="s">
        <v>13</v>
      </c>
      <c r="U384" s="608" t="s">
        <v>13</v>
      </c>
      <c r="V384" s="608" t="s">
        <v>13</v>
      </c>
      <c r="W384" s="608" t="s">
        <v>13</v>
      </c>
      <c r="X384" s="608" t="s">
        <v>13</v>
      </c>
      <c r="Y384" s="608" t="s">
        <v>13</v>
      </c>
      <c r="Z384" s="608" t="s">
        <v>13</v>
      </c>
      <c r="AA384" s="608" t="s">
        <v>13</v>
      </c>
      <c r="AB384" s="608" t="s">
        <v>13</v>
      </c>
      <c r="AC384" s="608" t="s">
        <v>13</v>
      </c>
      <c r="AD384" s="608" t="s">
        <v>13</v>
      </c>
      <c r="AE384" s="608" t="s">
        <v>13</v>
      </c>
      <c r="AF384" s="608" t="s">
        <v>13</v>
      </c>
      <c r="AG384" s="608" t="s">
        <v>13</v>
      </c>
      <c r="AH384" s="608" t="s">
        <v>13</v>
      </c>
      <c r="AI384" s="608" t="s">
        <v>13</v>
      </c>
      <c r="AJ384" s="608" t="s">
        <v>13</v>
      </c>
      <c r="AK384" s="608" t="s">
        <v>13</v>
      </c>
      <c r="AL384" s="609" t="s">
        <v>13</v>
      </c>
      <c r="AM384" s="609" t="s">
        <v>13</v>
      </c>
      <c r="AN384" s="609" t="s">
        <v>13</v>
      </c>
      <c r="AO384" s="609" t="s">
        <v>13</v>
      </c>
      <c r="AP384" s="609" t="s">
        <v>13</v>
      </c>
      <c r="AQ384" s="609" t="s">
        <v>13</v>
      </c>
      <c r="AR384" s="609" t="s">
        <v>13</v>
      </c>
      <c r="AS384" s="609" t="s">
        <v>13</v>
      </c>
      <c r="AT384" s="609" t="s">
        <v>13</v>
      </c>
      <c r="AU384" s="609" t="s">
        <v>13</v>
      </c>
      <c r="AV384" s="608" t="s">
        <v>13</v>
      </c>
      <c r="AW384" s="608" t="s">
        <v>13</v>
      </c>
      <c r="AX384" s="608" t="s">
        <v>13</v>
      </c>
      <c r="AY384" s="608" t="s">
        <v>13</v>
      </c>
      <c r="AZ384" s="610" t="s">
        <v>13</v>
      </c>
      <c r="BA384" s="526" t="s">
        <v>13</v>
      </c>
      <c r="BB384" s="526" t="s">
        <v>13</v>
      </c>
      <c r="BC384" s="526" t="s">
        <v>13</v>
      </c>
      <c r="BD384" s="526" t="s">
        <v>13</v>
      </c>
      <c r="BE384" s="526" t="s">
        <v>13</v>
      </c>
      <c r="BF384" s="526" t="s">
        <v>13</v>
      </c>
      <c r="BG384" s="526" t="s">
        <v>13</v>
      </c>
      <c r="BH384" s="526" t="s">
        <v>13</v>
      </c>
      <c r="BI384" s="526" t="s">
        <v>13</v>
      </c>
      <c r="BJ384" s="526" t="s">
        <v>13</v>
      </c>
      <c r="BK384" s="526" t="s">
        <v>13</v>
      </c>
      <c r="BL384" s="526" t="s">
        <v>13</v>
      </c>
      <c r="BM384" s="526" t="s">
        <v>13</v>
      </c>
      <c r="BN384" s="585" t="s">
        <v>13</v>
      </c>
      <c r="BO384" s="585" t="s">
        <v>13</v>
      </c>
      <c r="BP384" s="526" t="s">
        <v>13</v>
      </c>
      <c r="BQ384" s="526" t="s">
        <v>13</v>
      </c>
      <c r="BR384" s="526" t="s">
        <v>13</v>
      </c>
      <c r="BS384" s="526" t="s">
        <v>13</v>
      </c>
      <c r="BT384" s="526" t="s">
        <v>13</v>
      </c>
      <c r="BU384" s="585" t="s">
        <v>13</v>
      </c>
      <c r="BV384" s="526" t="s">
        <v>13</v>
      </c>
      <c r="BW384" s="526" t="s">
        <v>13</v>
      </c>
      <c r="BX384" s="526" t="s">
        <v>13</v>
      </c>
      <c r="BY384" s="526" t="s">
        <v>13</v>
      </c>
      <c r="BZ384" s="526" t="s">
        <v>13</v>
      </c>
      <c r="CA384" s="526" t="s">
        <v>13</v>
      </c>
    </row>
    <row r="385" spans="3:79">
      <c r="C385" s="546" t="s">
        <v>13</v>
      </c>
      <c r="D385" s="546" t="s">
        <v>13</v>
      </c>
      <c r="E385" s="517" t="s">
        <v>13</v>
      </c>
      <c r="F385" s="607" t="s">
        <v>13</v>
      </c>
      <c r="G385" s="607" t="s">
        <v>13</v>
      </c>
      <c r="H385" s="607" t="s">
        <v>13</v>
      </c>
      <c r="I385" s="607" t="s">
        <v>13</v>
      </c>
      <c r="J385" s="607" t="s">
        <v>13</v>
      </c>
      <c r="K385" s="607" t="s">
        <v>13</v>
      </c>
      <c r="L385" s="607" t="s">
        <v>13</v>
      </c>
      <c r="M385" s="607" t="s">
        <v>13</v>
      </c>
      <c r="N385" s="607" t="s">
        <v>13</v>
      </c>
      <c r="O385" s="607" t="s">
        <v>13</v>
      </c>
      <c r="P385" s="607" t="s">
        <v>13</v>
      </c>
      <c r="Q385" s="608" t="s">
        <v>13</v>
      </c>
      <c r="R385" s="608" t="s">
        <v>13</v>
      </c>
      <c r="S385" s="608" t="s">
        <v>13</v>
      </c>
      <c r="T385" s="608" t="s">
        <v>13</v>
      </c>
      <c r="U385" s="608" t="s">
        <v>13</v>
      </c>
      <c r="V385" s="608" t="s">
        <v>13</v>
      </c>
      <c r="W385" s="608" t="s">
        <v>13</v>
      </c>
      <c r="X385" s="608" t="s">
        <v>13</v>
      </c>
      <c r="Y385" s="608" t="s">
        <v>13</v>
      </c>
      <c r="Z385" s="608" t="s">
        <v>13</v>
      </c>
      <c r="AA385" s="608" t="s">
        <v>13</v>
      </c>
      <c r="AB385" s="608" t="s">
        <v>13</v>
      </c>
      <c r="AC385" s="608" t="s">
        <v>13</v>
      </c>
      <c r="AD385" s="608" t="s">
        <v>13</v>
      </c>
      <c r="AE385" s="608" t="s">
        <v>13</v>
      </c>
      <c r="AF385" s="608" t="s">
        <v>13</v>
      </c>
      <c r="AG385" s="608" t="s">
        <v>13</v>
      </c>
      <c r="AH385" s="608" t="s">
        <v>13</v>
      </c>
      <c r="AI385" s="608" t="s">
        <v>13</v>
      </c>
      <c r="AJ385" s="608" t="s">
        <v>13</v>
      </c>
      <c r="AK385" s="608" t="s">
        <v>13</v>
      </c>
      <c r="AL385" s="609" t="s">
        <v>13</v>
      </c>
      <c r="AM385" s="609" t="s">
        <v>13</v>
      </c>
      <c r="AN385" s="609" t="s">
        <v>13</v>
      </c>
      <c r="AO385" s="609" t="s">
        <v>13</v>
      </c>
      <c r="AP385" s="609" t="s">
        <v>13</v>
      </c>
      <c r="AQ385" s="609" t="s">
        <v>13</v>
      </c>
      <c r="AR385" s="609" t="s">
        <v>13</v>
      </c>
      <c r="AS385" s="609" t="s">
        <v>13</v>
      </c>
      <c r="AT385" s="609" t="s">
        <v>13</v>
      </c>
      <c r="AU385" s="609" t="s">
        <v>13</v>
      </c>
      <c r="AV385" s="608" t="s">
        <v>13</v>
      </c>
      <c r="AW385" s="608" t="s">
        <v>13</v>
      </c>
      <c r="AX385" s="608" t="s">
        <v>13</v>
      </c>
      <c r="AY385" s="608" t="s">
        <v>13</v>
      </c>
      <c r="AZ385" s="610" t="s">
        <v>13</v>
      </c>
      <c r="BA385" s="526" t="s">
        <v>13</v>
      </c>
      <c r="BB385" s="526" t="s">
        <v>13</v>
      </c>
      <c r="BC385" s="526" t="s">
        <v>13</v>
      </c>
      <c r="BD385" s="526" t="s">
        <v>13</v>
      </c>
      <c r="BE385" s="526" t="s">
        <v>13</v>
      </c>
      <c r="BF385" s="526" t="s">
        <v>13</v>
      </c>
      <c r="BG385" s="526" t="s">
        <v>13</v>
      </c>
      <c r="BH385" s="526" t="s">
        <v>13</v>
      </c>
      <c r="BI385" s="526" t="s">
        <v>13</v>
      </c>
      <c r="BJ385" s="526" t="s">
        <v>13</v>
      </c>
      <c r="BK385" s="526" t="s">
        <v>13</v>
      </c>
      <c r="BL385" s="526" t="s">
        <v>13</v>
      </c>
      <c r="BM385" s="526" t="s">
        <v>13</v>
      </c>
      <c r="BN385" s="585" t="s">
        <v>13</v>
      </c>
      <c r="BO385" s="585" t="s">
        <v>13</v>
      </c>
      <c r="BP385" s="526" t="s">
        <v>13</v>
      </c>
      <c r="BQ385" s="526" t="s">
        <v>13</v>
      </c>
      <c r="BR385" s="526" t="s">
        <v>13</v>
      </c>
      <c r="BS385" s="526" t="s">
        <v>13</v>
      </c>
      <c r="BT385" s="526" t="s">
        <v>13</v>
      </c>
      <c r="BU385" s="585" t="s">
        <v>13</v>
      </c>
      <c r="BV385" s="526" t="s">
        <v>13</v>
      </c>
      <c r="BW385" s="526" t="s">
        <v>13</v>
      </c>
      <c r="BX385" s="526" t="s">
        <v>13</v>
      </c>
      <c r="BY385" s="526" t="s">
        <v>13</v>
      </c>
      <c r="BZ385" s="526" t="s">
        <v>13</v>
      </c>
      <c r="CA385" s="526" t="s">
        <v>13</v>
      </c>
    </row>
    <row r="386" spans="3:79">
      <c r="C386" s="546" t="s">
        <v>13</v>
      </c>
      <c r="D386" s="546" t="s">
        <v>13</v>
      </c>
      <c r="E386" s="517" t="s">
        <v>13</v>
      </c>
      <c r="F386" s="607" t="s">
        <v>13</v>
      </c>
      <c r="G386" s="607" t="s">
        <v>13</v>
      </c>
      <c r="H386" s="607" t="s">
        <v>13</v>
      </c>
      <c r="I386" s="607" t="s">
        <v>13</v>
      </c>
      <c r="J386" s="607" t="s">
        <v>13</v>
      </c>
      <c r="K386" s="607" t="s">
        <v>13</v>
      </c>
      <c r="L386" s="607" t="s">
        <v>13</v>
      </c>
      <c r="M386" s="607" t="s">
        <v>13</v>
      </c>
      <c r="N386" s="607" t="s">
        <v>13</v>
      </c>
      <c r="O386" s="607" t="s">
        <v>13</v>
      </c>
      <c r="P386" s="607" t="s">
        <v>13</v>
      </c>
      <c r="Q386" s="608" t="s">
        <v>13</v>
      </c>
      <c r="R386" s="608" t="s">
        <v>13</v>
      </c>
      <c r="S386" s="608" t="s">
        <v>13</v>
      </c>
      <c r="T386" s="608" t="s">
        <v>13</v>
      </c>
      <c r="U386" s="608" t="s">
        <v>13</v>
      </c>
      <c r="V386" s="608" t="s">
        <v>13</v>
      </c>
      <c r="W386" s="608" t="s">
        <v>13</v>
      </c>
      <c r="X386" s="608" t="s">
        <v>13</v>
      </c>
      <c r="Y386" s="608" t="s">
        <v>13</v>
      </c>
      <c r="Z386" s="608" t="s">
        <v>13</v>
      </c>
      <c r="AA386" s="608" t="s">
        <v>13</v>
      </c>
      <c r="AB386" s="608" t="s">
        <v>13</v>
      </c>
      <c r="AC386" s="608" t="s">
        <v>13</v>
      </c>
      <c r="AD386" s="608" t="s">
        <v>13</v>
      </c>
      <c r="AE386" s="608" t="s">
        <v>13</v>
      </c>
      <c r="AF386" s="608" t="s">
        <v>13</v>
      </c>
      <c r="AG386" s="608" t="s">
        <v>13</v>
      </c>
      <c r="AH386" s="608" t="s">
        <v>13</v>
      </c>
      <c r="AI386" s="608" t="s">
        <v>13</v>
      </c>
      <c r="AJ386" s="608" t="s">
        <v>13</v>
      </c>
      <c r="AK386" s="608" t="s">
        <v>13</v>
      </c>
      <c r="AL386" s="609" t="s">
        <v>13</v>
      </c>
      <c r="AM386" s="609" t="s">
        <v>13</v>
      </c>
      <c r="AN386" s="609" t="s">
        <v>13</v>
      </c>
      <c r="AO386" s="609" t="s">
        <v>13</v>
      </c>
      <c r="AP386" s="609" t="s">
        <v>13</v>
      </c>
      <c r="AQ386" s="609" t="s">
        <v>13</v>
      </c>
      <c r="AR386" s="609" t="s">
        <v>13</v>
      </c>
      <c r="AS386" s="609" t="s">
        <v>13</v>
      </c>
      <c r="AT386" s="609" t="s">
        <v>13</v>
      </c>
      <c r="AU386" s="609" t="s">
        <v>13</v>
      </c>
      <c r="AV386" s="608" t="s">
        <v>13</v>
      </c>
      <c r="AW386" s="608" t="s">
        <v>13</v>
      </c>
      <c r="AX386" s="608" t="s">
        <v>13</v>
      </c>
      <c r="AY386" s="608" t="s">
        <v>13</v>
      </c>
      <c r="AZ386" s="610" t="s">
        <v>13</v>
      </c>
      <c r="BA386" s="526" t="s">
        <v>13</v>
      </c>
      <c r="BB386" s="526" t="s">
        <v>13</v>
      </c>
      <c r="BC386" s="526" t="s">
        <v>13</v>
      </c>
      <c r="BD386" s="526" t="s">
        <v>13</v>
      </c>
      <c r="BE386" s="526" t="s">
        <v>13</v>
      </c>
      <c r="BF386" s="526" t="s">
        <v>13</v>
      </c>
      <c r="BG386" s="526" t="s">
        <v>13</v>
      </c>
      <c r="BH386" s="526" t="s">
        <v>13</v>
      </c>
      <c r="BI386" s="526" t="s">
        <v>13</v>
      </c>
      <c r="BJ386" s="526" t="s">
        <v>13</v>
      </c>
      <c r="BK386" s="526" t="s">
        <v>13</v>
      </c>
      <c r="BL386" s="526" t="s">
        <v>13</v>
      </c>
      <c r="BM386" s="526" t="s">
        <v>13</v>
      </c>
      <c r="BN386" s="585" t="s">
        <v>13</v>
      </c>
      <c r="BO386" s="585" t="s">
        <v>13</v>
      </c>
      <c r="BP386" s="526" t="s">
        <v>13</v>
      </c>
      <c r="BQ386" s="526" t="s">
        <v>13</v>
      </c>
      <c r="BR386" s="526" t="s">
        <v>13</v>
      </c>
      <c r="BS386" s="526" t="s">
        <v>13</v>
      </c>
      <c r="BT386" s="526" t="s">
        <v>13</v>
      </c>
      <c r="BU386" s="585" t="s">
        <v>13</v>
      </c>
      <c r="BV386" s="526" t="s">
        <v>13</v>
      </c>
      <c r="BW386" s="526" t="s">
        <v>13</v>
      </c>
      <c r="BX386" s="526" t="s">
        <v>13</v>
      </c>
      <c r="BY386" s="526" t="s">
        <v>13</v>
      </c>
      <c r="BZ386" s="526" t="s">
        <v>13</v>
      </c>
      <c r="CA386" s="526" t="s">
        <v>13</v>
      </c>
    </row>
    <row r="387" spans="3:79">
      <c r="C387" s="546" t="s">
        <v>13</v>
      </c>
      <c r="D387" s="546" t="s">
        <v>13</v>
      </c>
      <c r="E387" s="517" t="s">
        <v>13</v>
      </c>
      <c r="F387" s="607" t="s">
        <v>13</v>
      </c>
      <c r="G387" s="607" t="s">
        <v>13</v>
      </c>
      <c r="H387" s="607" t="s">
        <v>13</v>
      </c>
      <c r="I387" s="607" t="s">
        <v>13</v>
      </c>
      <c r="J387" s="607" t="s">
        <v>13</v>
      </c>
      <c r="K387" s="607" t="s">
        <v>13</v>
      </c>
      <c r="L387" s="607" t="s">
        <v>13</v>
      </c>
      <c r="M387" s="607" t="s">
        <v>13</v>
      </c>
      <c r="N387" s="607" t="s">
        <v>13</v>
      </c>
      <c r="O387" s="607" t="s">
        <v>13</v>
      </c>
      <c r="P387" s="607" t="s">
        <v>13</v>
      </c>
      <c r="Q387" s="608" t="s">
        <v>13</v>
      </c>
      <c r="R387" s="608" t="s">
        <v>13</v>
      </c>
      <c r="S387" s="608" t="s">
        <v>13</v>
      </c>
      <c r="T387" s="608" t="s">
        <v>13</v>
      </c>
      <c r="U387" s="608" t="s">
        <v>13</v>
      </c>
      <c r="V387" s="608" t="s">
        <v>13</v>
      </c>
      <c r="W387" s="608" t="s">
        <v>13</v>
      </c>
      <c r="X387" s="608" t="s">
        <v>13</v>
      </c>
      <c r="Y387" s="608" t="s">
        <v>13</v>
      </c>
      <c r="Z387" s="608" t="s">
        <v>13</v>
      </c>
      <c r="AA387" s="608" t="s">
        <v>13</v>
      </c>
      <c r="AB387" s="608" t="s">
        <v>13</v>
      </c>
      <c r="AC387" s="608" t="s">
        <v>13</v>
      </c>
      <c r="AD387" s="608" t="s">
        <v>13</v>
      </c>
      <c r="AE387" s="608" t="s">
        <v>13</v>
      </c>
      <c r="AF387" s="608" t="s">
        <v>13</v>
      </c>
      <c r="AG387" s="608" t="s">
        <v>13</v>
      </c>
      <c r="AH387" s="608" t="s">
        <v>13</v>
      </c>
      <c r="AI387" s="608" t="s">
        <v>13</v>
      </c>
      <c r="AJ387" s="608" t="s">
        <v>13</v>
      </c>
      <c r="AK387" s="608" t="s">
        <v>13</v>
      </c>
      <c r="AL387" s="609" t="s">
        <v>13</v>
      </c>
      <c r="AM387" s="609" t="s">
        <v>13</v>
      </c>
      <c r="AN387" s="609" t="s">
        <v>13</v>
      </c>
      <c r="AO387" s="609" t="s">
        <v>13</v>
      </c>
      <c r="AP387" s="609" t="s">
        <v>13</v>
      </c>
      <c r="AQ387" s="609" t="s">
        <v>13</v>
      </c>
      <c r="AR387" s="609" t="s">
        <v>13</v>
      </c>
      <c r="AS387" s="609" t="s">
        <v>13</v>
      </c>
      <c r="AT387" s="609" t="s">
        <v>13</v>
      </c>
      <c r="AU387" s="609" t="s">
        <v>13</v>
      </c>
      <c r="AV387" s="608" t="s">
        <v>13</v>
      </c>
      <c r="AW387" s="608" t="s">
        <v>13</v>
      </c>
      <c r="AX387" s="608" t="s">
        <v>13</v>
      </c>
      <c r="AY387" s="608" t="s">
        <v>13</v>
      </c>
      <c r="AZ387" s="610" t="s">
        <v>13</v>
      </c>
      <c r="BA387" s="526" t="s">
        <v>13</v>
      </c>
      <c r="BB387" s="526" t="s">
        <v>13</v>
      </c>
      <c r="BC387" s="526" t="s">
        <v>13</v>
      </c>
      <c r="BD387" s="526" t="s">
        <v>13</v>
      </c>
      <c r="BE387" s="526" t="s">
        <v>13</v>
      </c>
      <c r="BF387" s="526" t="s">
        <v>13</v>
      </c>
      <c r="BG387" s="526" t="s">
        <v>13</v>
      </c>
      <c r="BH387" s="526" t="s">
        <v>13</v>
      </c>
      <c r="BI387" s="526" t="s">
        <v>13</v>
      </c>
      <c r="BJ387" s="526" t="s">
        <v>13</v>
      </c>
      <c r="BK387" s="526" t="s">
        <v>13</v>
      </c>
      <c r="BL387" s="526" t="s">
        <v>13</v>
      </c>
      <c r="BM387" s="526" t="s">
        <v>13</v>
      </c>
      <c r="BN387" s="585" t="s">
        <v>13</v>
      </c>
      <c r="BO387" s="585" t="s">
        <v>13</v>
      </c>
      <c r="BP387" s="526" t="s">
        <v>13</v>
      </c>
      <c r="BQ387" s="526" t="s">
        <v>13</v>
      </c>
      <c r="BR387" s="526" t="s">
        <v>13</v>
      </c>
      <c r="BS387" s="526" t="s">
        <v>13</v>
      </c>
      <c r="BT387" s="526" t="s">
        <v>13</v>
      </c>
      <c r="BU387" s="585" t="s">
        <v>13</v>
      </c>
      <c r="BV387" s="526" t="s">
        <v>13</v>
      </c>
      <c r="BW387" s="526" t="s">
        <v>13</v>
      </c>
      <c r="BX387" s="526" t="s">
        <v>13</v>
      </c>
      <c r="BY387" s="526" t="s">
        <v>13</v>
      </c>
      <c r="BZ387" s="526" t="s">
        <v>13</v>
      </c>
      <c r="CA387" s="526" t="s">
        <v>13</v>
      </c>
    </row>
    <row r="388" spans="3:79">
      <c r="C388" s="546" t="s">
        <v>13</v>
      </c>
      <c r="D388" s="546" t="s">
        <v>13</v>
      </c>
      <c r="E388" s="517" t="s">
        <v>13</v>
      </c>
      <c r="F388" s="607" t="s">
        <v>13</v>
      </c>
      <c r="G388" s="607" t="s">
        <v>13</v>
      </c>
      <c r="H388" s="607" t="s">
        <v>13</v>
      </c>
      <c r="I388" s="607" t="s">
        <v>13</v>
      </c>
      <c r="J388" s="607" t="s">
        <v>13</v>
      </c>
      <c r="K388" s="607" t="s">
        <v>13</v>
      </c>
      <c r="L388" s="607" t="s">
        <v>13</v>
      </c>
      <c r="M388" s="607" t="s">
        <v>13</v>
      </c>
      <c r="N388" s="607" t="s">
        <v>13</v>
      </c>
      <c r="O388" s="607" t="s">
        <v>13</v>
      </c>
      <c r="P388" s="607" t="s">
        <v>13</v>
      </c>
      <c r="Q388" s="608" t="s">
        <v>13</v>
      </c>
      <c r="R388" s="608" t="s">
        <v>13</v>
      </c>
      <c r="S388" s="608" t="s">
        <v>13</v>
      </c>
      <c r="T388" s="608" t="s">
        <v>13</v>
      </c>
      <c r="U388" s="608" t="s">
        <v>13</v>
      </c>
      <c r="V388" s="608" t="s">
        <v>13</v>
      </c>
      <c r="W388" s="608" t="s">
        <v>13</v>
      </c>
      <c r="X388" s="608" t="s">
        <v>13</v>
      </c>
      <c r="Y388" s="608" t="s">
        <v>13</v>
      </c>
      <c r="Z388" s="608" t="s">
        <v>13</v>
      </c>
      <c r="AA388" s="608" t="s">
        <v>13</v>
      </c>
      <c r="AB388" s="608" t="s">
        <v>13</v>
      </c>
      <c r="AC388" s="608" t="s">
        <v>13</v>
      </c>
      <c r="AD388" s="608" t="s">
        <v>13</v>
      </c>
      <c r="AE388" s="608" t="s">
        <v>13</v>
      </c>
      <c r="AF388" s="608" t="s">
        <v>13</v>
      </c>
      <c r="AG388" s="608" t="s">
        <v>13</v>
      </c>
      <c r="AH388" s="608" t="s">
        <v>13</v>
      </c>
      <c r="AI388" s="608" t="s">
        <v>13</v>
      </c>
      <c r="AJ388" s="608" t="s">
        <v>13</v>
      </c>
      <c r="AK388" s="608" t="s">
        <v>13</v>
      </c>
      <c r="AL388" s="609" t="s">
        <v>13</v>
      </c>
      <c r="AM388" s="609" t="s">
        <v>13</v>
      </c>
      <c r="AN388" s="609" t="s">
        <v>13</v>
      </c>
      <c r="AO388" s="609" t="s">
        <v>13</v>
      </c>
      <c r="AP388" s="609" t="s">
        <v>13</v>
      </c>
      <c r="AQ388" s="609" t="s">
        <v>13</v>
      </c>
      <c r="AR388" s="609" t="s">
        <v>13</v>
      </c>
      <c r="AS388" s="609" t="s">
        <v>13</v>
      </c>
      <c r="AT388" s="609" t="s">
        <v>13</v>
      </c>
      <c r="AU388" s="609" t="s">
        <v>13</v>
      </c>
      <c r="AV388" s="608" t="s">
        <v>13</v>
      </c>
      <c r="AW388" s="608" t="s">
        <v>13</v>
      </c>
      <c r="AX388" s="608" t="s">
        <v>13</v>
      </c>
      <c r="AY388" s="608" t="s">
        <v>13</v>
      </c>
      <c r="AZ388" s="610" t="s">
        <v>13</v>
      </c>
      <c r="BA388" s="526" t="s">
        <v>13</v>
      </c>
      <c r="BB388" s="526" t="s">
        <v>13</v>
      </c>
      <c r="BC388" s="526" t="s">
        <v>13</v>
      </c>
      <c r="BD388" s="526" t="s">
        <v>13</v>
      </c>
      <c r="BE388" s="526" t="s">
        <v>13</v>
      </c>
      <c r="BF388" s="526" t="s">
        <v>13</v>
      </c>
      <c r="BG388" s="526" t="s">
        <v>13</v>
      </c>
      <c r="BH388" s="526" t="s">
        <v>13</v>
      </c>
      <c r="BI388" s="526" t="s">
        <v>13</v>
      </c>
      <c r="BJ388" s="526" t="s">
        <v>13</v>
      </c>
      <c r="BK388" s="526" t="s">
        <v>13</v>
      </c>
      <c r="BL388" s="526" t="s">
        <v>13</v>
      </c>
      <c r="BM388" s="526" t="s">
        <v>13</v>
      </c>
      <c r="BN388" s="585" t="s">
        <v>13</v>
      </c>
      <c r="BO388" s="585" t="s">
        <v>13</v>
      </c>
      <c r="BP388" s="526" t="s">
        <v>13</v>
      </c>
      <c r="BQ388" s="526" t="s">
        <v>13</v>
      </c>
      <c r="BR388" s="526" t="s">
        <v>13</v>
      </c>
      <c r="BS388" s="526" t="s">
        <v>13</v>
      </c>
      <c r="BT388" s="526" t="s">
        <v>13</v>
      </c>
      <c r="BU388" s="585" t="s">
        <v>13</v>
      </c>
      <c r="BV388" s="526" t="s">
        <v>13</v>
      </c>
      <c r="BW388" s="526" t="s">
        <v>13</v>
      </c>
      <c r="BX388" s="526" t="s">
        <v>13</v>
      </c>
      <c r="BY388" s="526" t="s">
        <v>13</v>
      </c>
      <c r="BZ388" s="526" t="s">
        <v>13</v>
      </c>
      <c r="CA388" s="526" t="s">
        <v>13</v>
      </c>
    </row>
    <row r="389" spans="3:79">
      <c r="C389" s="546" t="s">
        <v>13</v>
      </c>
      <c r="D389" s="546" t="s">
        <v>13</v>
      </c>
      <c r="E389" s="517" t="s">
        <v>13</v>
      </c>
      <c r="F389" s="607" t="s">
        <v>13</v>
      </c>
      <c r="G389" s="607" t="s">
        <v>13</v>
      </c>
      <c r="H389" s="607" t="s">
        <v>13</v>
      </c>
      <c r="I389" s="607" t="s">
        <v>13</v>
      </c>
      <c r="J389" s="607" t="s">
        <v>13</v>
      </c>
      <c r="K389" s="607" t="s">
        <v>13</v>
      </c>
      <c r="L389" s="607" t="s">
        <v>13</v>
      </c>
      <c r="M389" s="607" t="s">
        <v>13</v>
      </c>
      <c r="N389" s="607" t="s">
        <v>13</v>
      </c>
      <c r="O389" s="607" t="s">
        <v>13</v>
      </c>
      <c r="P389" s="607" t="s">
        <v>13</v>
      </c>
      <c r="Q389" s="608" t="s">
        <v>13</v>
      </c>
      <c r="R389" s="608" t="s">
        <v>13</v>
      </c>
      <c r="S389" s="608" t="s">
        <v>13</v>
      </c>
      <c r="T389" s="608" t="s">
        <v>13</v>
      </c>
      <c r="U389" s="608" t="s">
        <v>13</v>
      </c>
      <c r="V389" s="608" t="s">
        <v>13</v>
      </c>
      <c r="W389" s="608" t="s">
        <v>13</v>
      </c>
      <c r="X389" s="608" t="s">
        <v>13</v>
      </c>
      <c r="Y389" s="608" t="s">
        <v>13</v>
      </c>
      <c r="Z389" s="608" t="s">
        <v>13</v>
      </c>
      <c r="AA389" s="608" t="s">
        <v>13</v>
      </c>
      <c r="AB389" s="608" t="s">
        <v>13</v>
      </c>
      <c r="AC389" s="608" t="s">
        <v>13</v>
      </c>
      <c r="AD389" s="608" t="s">
        <v>13</v>
      </c>
      <c r="AE389" s="608" t="s">
        <v>13</v>
      </c>
      <c r="AF389" s="608" t="s">
        <v>13</v>
      </c>
      <c r="AG389" s="608" t="s">
        <v>13</v>
      </c>
      <c r="AH389" s="608" t="s">
        <v>13</v>
      </c>
      <c r="AI389" s="608" t="s">
        <v>13</v>
      </c>
      <c r="AJ389" s="608" t="s">
        <v>13</v>
      </c>
      <c r="AK389" s="608" t="s">
        <v>13</v>
      </c>
      <c r="AL389" s="609" t="s">
        <v>13</v>
      </c>
      <c r="AM389" s="609" t="s">
        <v>13</v>
      </c>
      <c r="AN389" s="609" t="s">
        <v>13</v>
      </c>
      <c r="AO389" s="609" t="s">
        <v>13</v>
      </c>
      <c r="AP389" s="609" t="s">
        <v>13</v>
      </c>
      <c r="AQ389" s="609" t="s">
        <v>13</v>
      </c>
      <c r="AR389" s="609" t="s">
        <v>13</v>
      </c>
      <c r="AS389" s="609" t="s">
        <v>13</v>
      </c>
      <c r="AT389" s="609" t="s">
        <v>13</v>
      </c>
      <c r="AU389" s="609" t="s">
        <v>13</v>
      </c>
      <c r="AV389" s="608" t="s">
        <v>13</v>
      </c>
      <c r="AW389" s="608" t="s">
        <v>13</v>
      </c>
      <c r="AX389" s="608" t="s">
        <v>13</v>
      </c>
      <c r="AY389" s="608" t="s">
        <v>13</v>
      </c>
      <c r="AZ389" s="610" t="s">
        <v>13</v>
      </c>
      <c r="BA389" s="526" t="s">
        <v>13</v>
      </c>
      <c r="BB389" s="526" t="s">
        <v>13</v>
      </c>
      <c r="BC389" s="526" t="s">
        <v>13</v>
      </c>
      <c r="BD389" s="526" t="s">
        <v>13</v>
      </c>
      <c r="BE389" s="526" t="s">
        <v>13</v>
      </c>
      <c r="BF389" s="526" t="s">
        <v>13</v>
      </c>
      <c r="BG389" s="526" t="s">
        <v>13</v>
      </c>
      <c r="BH389" s="526" t="s">
        <v>13</v>
      </c>
      <c r="BI389" s="526" t="s">
        <v>13</v>
      </c>
      <c r="BJ389" s="526" t="s">
        <v>13</v>
      </c>
      <c r="BK389" s="526" t="s">
        <v>13</v>
      </c>
      <c r="BL389" s="526" t="s">
        <v>13</v>
      </c>
      <c r="BM389" s="526" t="s">
        <v>13</v>
      </c>
      <c r="BN389" s="585" t="s">
        <v>13</v>
      </c>
      <c r="BO389" s="585" t="s">
        <v>13</v>
      </c>
      <c r="BP389" s="526" t="s">
        <v>13</v>
      </c>
      <c r="BQ389" s="526" t="s">
        <v>13</v>
      </c>
      <c r="BR389" s="526" t="s">
        <v>13</v>
      </c>
      <c r="BS389" s="526" t="s">
        <v>13</v>
      </c>
      <c r="BT389" s="526" t="s">
        <v>13</v>
      </c>
      <c r="BU389" s="585" t="s">
        <v>13</v>
      </c>
      <c r="BV389" s="526" t="s">
        <v>13</v>
      </c>
      <c r="BW389" s="526" t="s">
        <v>13</v>
      </c>
      <c r="BX389" s="526" t="s">
        <v>13</v>
      </c>
      <c r="BY389" s="526" t="s">
        <v>13</v>
      </c>
      <c r="BZ389" s="526" t="s">
        <v>13</v>
      </c>
      <c r="CA389" s="526" t="s">
        <v>13</v>
      </c>
    </row>
    <row r="390" spans="3:79">
      <c r="C390" s="546" t="s">
        <v>13</v>
      </c>
      <c r="D390" s="546" t="s">
        <v>13</v>
      </c>
      <c r="E390" s="517" t="s">
        <v>13</v>
      </c>
      <c r="F390" s="607" t="s">
        <v>13</v>
      </c>
      <c r="G390" s="607" t="s">
        <v>13</v>
      </c>
      <c r="H390" s="607" t="s">
        <v>13</v>
      </c>
      <c r="I390" s="607" t="s">
        <v>13</v>
      </c>
      <c r="J390" s="607" t="s">
        <v>13</v>
      </c>
      <c r="K390" s="607" t="s">
        <v>13</v>
      </c>
      <c r="L390" s="607" t="s">
        <v>13</v>
      </c>
      <c r="M390" s="607" t="s">
        <v>13</v>
      </c>
      <c r="N390" s="607" t="s">
        <v>13</v>
      </c>
      <c r="O390" s="607" t="s">
        <v>13</v>
      </c>
      <c r="P390" s="607" t="s">
        <v>13</v>
      </c>
      <c r="Q390" s="608" t="s">
        <v>13</v>
      </c>
      <c r="R390" s="608" t="s">
        <v>13</v>
      </c>
      <c r="S390" s="608" t="s">
        <v>13</v>
      </c>
      <c r="T390" s="608" t="s">
        <v>13</v>
      </c>
      <c r="U390" s="608" t="s">
        <v>13</v>
      </c>
      <c r="V390" s="608" t="s">
        <v>13</v>
      </c>
      <c r="W390" s="608" t="s">
        <v>13</v>
      </c>
      <c r="X390" s="608" t="s">
        <v>13</v>
      </c>
      <c r="Y390" s="608" t="s">
        <v>13</v>
      </c>
      <c r="Z390" s="608" t="s">
        <v>13</v>
      </c>
      <c r="AA390" s="608" t="s">
        <v>13</v>
      </c>
      <c r="AB390" s="608" t="s">
        <v>13</v>
      </c>
      <c r="AC390" s="608" t="s">
        <v>13</v>
      </c>
      <c r="AD390" s="608" t="s">
        <v>13</v>
      </c>
      <c r="AE390" s="608" t="s">
        <v>13</v>
      </c>
      <c r="AF390" s="608" t="s">
        <v>13</v>
      </c>
      <c r="AG390" s="608" t="s">
        <v>13</v>
      </c>
      <c r="AH390" s="608" t="s">
        <v>13</v>
      </c>
      <c r="AI390" s="608" t="s">
        <v>13</v>
      </c>
      <c r="AJ390" s="608" t="s">
        <v>13</v>
      </c>
      <c r="AK390" s="608" t="s">
        <v>13</v>
      </c>
      <c r="AL390" s="609" t="s">
        <v>13</v>
      </c>
      <c r="AM390" s="609" t="s">
        <v>13</v>
      </c>
      <c r="AN390" s="609" t="s">
        <v>13</v>
      </c>
      <c r="AO390" s="609" t="s">
        <v>13</v>
      </c>
      <c r="AP390" s="609" t="s">
        <v>13</v>
      </c>
      <c r="AQ390" s="609" t="s">
        <v>13</v>
      </c>
      <c r="AR390" s="609" t="s">
        <v>13</v>
      </c>
      <c r="AS390" s="609" t="s">
        <v>13</v>
      </c>
      <c r="AT390" s="609" t="s">
        <v>13</v>
      </c>
      <c r="AU390" s="609" t="s">
        <v>13</v>
      </c>
      <c r="AV390" s="608" t="s">
        <v>13</v>
      </c>
      <c r="AW390" s="608" t="s">
        <v>13</v>
      </c>
      <c r="AX390" s="608" t="s">
        <v>13</v>
      </c>
      <c r="AY390" s="608" t="s">
        <v>13</v>
      </c>
      <c r="AZ390" s="610" t="s">
        <v>13</v>
      </c>
      <c r="BA390" s="526" t="s">
        <v>13</v>
      </c>
      <c r="BB390" s="526" t="s">
        <v>13</v>
      </c>
      <c r="BC390" s="526" t="s">
        <v>13</v>
      </c>
      <c r="BD390" s="526" t="s">
        <v>13</v>
      </c>
      <c r="BE390" s="526" t="s">
        <v>13</v>
      </c>
      <c r="BF390" s="526" t="s">
        <v>13</v>
      </c>
      <c r="BG390" s="526" t="s">
        <v>13</v>
      </c>
      <c r="BH390" s="526" t="s">
        <v>13</v>
      </c>
      <c r="BI390" s="526" t="s">
        <v>13</v>
      </c>
      <c r="BJ390" s="526" t="s">
        <v>13</v>
      </c>
      <c r="BK390" s="526" t="s">
        <v>13</v>
      </c>
      <c r="BL390" s="526" t="s">
        <v>13</v>
      </c>
      <c r="BM390" s="526" t="s">
        <v>13</v>
      </c>
      <c r="BN390" s="585" t="s">
        <v>13</v>
      </c>
      <c r="BO390" s="585" t="s">
        <v>13</v>
      </c>
      <c r="BP390" s="526" t="s">
        <v>13</v>
      </c>
      <c r="BQ390" s="526" t="s">
        <v>13</v>
      </c>
      <c r="BR390" s="526" t="s">
        <v>13</v>
      </c>
      <c r="BS390" s="526" t="s">
        <v>13</v>
      </c>
      <c r="BT390" s="526" t="s">
        <v>13</v>
      </c>
      <c r="BU390" s="585" t="s">
        <v>13</v>
      </c>
      <c r="BV390" s="526" t="s">
        <v>13</v>
      </c>
      <c r="BW390" s="526" t="s">
        <v>13</v>
      </c>
      <c r="BX390" s="526" t="s">
        <v>13</v>
      </c>
      <c r="BY390" s="526" t="s">
        <v>13</v>
      </c>
      <c r="BZ390" s="526" t="s">
        <v>13</v>
      </c>
      <c r="CA390" s="526" t="s">
        <v>13</v>
      </c>
    </row>
    <row r="391" spans="3:79">
      <c r="C391" s="546" t="s">
        <v>13</v>
      </c>
      <c r="D391" s="546" t="s">
        <v>13</v>
      </c>
      <c r="E391" s="517" t="s">
        <v>13</v>
      </c>
      <c r="F391" s="607" t="s">
        <v>13</v>
      </c>
      <c r="G391" s="607" t="s">
        <v>13</v>
      </c>
      <c r="H391" s="607" t="s">
        <v>13</v>
      </c>
      <c r="I391" s="607" t="s">
        <v>13</v>
      </c>
      <c r="J391" s="607" t="s">
        <v>13</v>
      </c>
      <c r="K391" s="607" t="s">
        <v>13</v>
      </c>
      <c r="L391" s="607" t="s">
        <v>13</v>
      </c>
      <c r="M391" s="607" t="s">
        <v>13</v>
      </c>
      <c r="N391" s="607" t="s">
        <v>13</v>
      </c>
      <c r="O391" s="607" t="s">
        <v>13</v>
      </c>
      <c r="P391" s="607" t="s">
        <v>13</v>
      </c>
      <c r="Q391" s="608" t="s">
        <v>13</v>
      </c>
      <c r="R391" s="608" t="s">
        <v>13</v>
      </c>
      <c r="S391" s="608" t="s">
        <v>13</v>
      </c>
      <c r="T391" s="608" t="s">
        <v>13</v>
      </c>
      <c r="U391" s="608" t="s">
        <v>13</v>
      </c>
      <c r="V391" s="608" t="s">
        <v>13</v>
      </c>
      <c r="W391" s="608" t="s">
        <v>13</v>
      </c>
      <c r="X391" s="608" t="s">
        <v>13</v>
      </c>
      <c r="Y391" s="608" t="s">
        <v>13</v>
      </c>
      <c r="Z391" s="608" t="s">
        <v>13</v>
      </c>
      <c r="AA391" s="608" t="s">
        <v>13</v>
      </c>
      <c r="AB391" s="608" t="s">
        <v>13</v>
      </c>
      <c r="AC391" s="608" t="s">
        <v>13</v>
      </c>
      <c r="AD391" s="608" t="s">
        <v>13</v>
      </c>
      <c r="AE391" s="608" t="s">
        <v>13</v>
      </c>
      <c r="AF391" s="608" t="s">
        <v>13</v>
      </c>
      <c r="AG391" s="608" t="s">
        <v>13</v>
      </c>
      <c r="AH391" s="608" t="s">
        <v>13</v>
      </c>
      <c r="AI391" s="608" t="s">
        <v>13</v>
      </c>
      <c r="AJ391" s="608" t="s">
        <v>13</v>
      </c>
      <c r="AK391" s="608" t="s">
        <v>13</v>
      </c>
      <c r="AL391" s="609" t="s">
        <v>13</v>
      </c>
      <c r="AM391" s="609" t="s">
        <v>13</v>
      </c>
      <c r="AN391" s="609" t="s">
        <v>13</v>
      </c>
      <c r="AO391" s="609" t="s">
        <v>13</v>
      </c>
      <c r="AP391" s="609" t="s">
        <v>13</v>
      </c>
      <c r="AQ391" s="609" t="s">
        <v>13</v>
      </c>
      <c r="AR391" s="609" t="s">
        <v>13</v>
      </c>
      <c r="AS391" s="609" t="s">
        <v>13</v>
      </c>
      <c r="AT391" s="609" t="s">
        <v>13</v>
      </c>
      <c r="AU391" s="609" t="s">
        <v>13</v>
      </c>
      <c r="AV391" s="608" t="s">
        <v>13</v>
      </c>
      <c r="AW391" s="608" t="s">
        <v>13</v>
      </c>
      <c r="AX391" s="608" t="s">
        <v>13</v>
      </c>
      <c r="AY391" s="608" t="s">
        <v>13</v>
      </c>
      <c r="AZ391" s="610" t="s">
        <v>13</v>
      </c>
      <c r="BA391" s="526" t="s">
        <v>13</v>
      </c>
      <c r="BB391" s="526" t="s">
        <v>13</v>
      </c>
      <c r="BC391" s="526" t="s">
        <v>13</v>
      </c>
      <c r="BD391" s="526" t="s">
        <v>13</v>
      </c>
      <c r="BE391" s="526" t="s">
        <v>13</v>
      </c>
      <c r="BF391" s="526" t="s">
        <v>13</v>
      </c>
      <c r="BG391" s="526" t="s">
        <v>13</v>
      </c>
      <c r="BH391" s="526" t="s">
        <v>13</v>
      </c>
      <c r="BI391" s="526" t="s">
        <v>13</v>
      </c>
      <c r="BJ391" s="526" t="s">
        <v>13</v>
      </c>
      <c r="BK391" s="526" t="s">
        <v>13</v>
      </c>
      <c r="BL391" s="526" t="s">
        <v>13</v>
      </c>
      <c r="BM391" s="526" t="s">
        <v>13</v>
      </c>
      <c r="BN391" s="585" t="s">
        <v>13</v>
      </c>
      <c r="BO391" s="585" t="s">
        <v>13</v>
      </c>
      <c r="BP391" s="526" t="s">
        <v>13</v>
      </c>
      <c r="BQ391" s="526" t="s">
        <v>13</v>
      </c>
      <c r="BR391" s="526" t="s">
        <v>13</v>
      </c>
      <c r="BS391" s="526" t="s">
        <v>13</v>
      </c>
      <c r="BT391" s="526" t="s">
        <v>13</v>
      </c>
      <c r="BU391" s="585" t="s">
        <v>13</v>
      </c>
      <c r="BV391" s="526" t="s">
        <v>13</v>
      </c>
      <c r="BW391" s="526" t="s">
        <v>13</v>
      </c>
      <c r="BX391" s="526" t="s">
        <v>13</v>
      </c>
      <c r="BY391" s="526" t="s">
        <v>13</v>
      </c>
      <c r="BZ391" s="526" t="s">
        <v>13</v>
      </c>
      <c r="CA391" s="526" t="s">
        <v>13</v>
      </c>
    </row>
    <row r="392" spans="3:79">
      <c r="C392" s="546" t="s">
        <v>13</v>
      </c>
      <c r="D392" s="546" t="s">
        <v>13</v>
      </c>
      <c r="E392" s="517" t="s">
        <v>13</v>
      </c>
      <c r="F392" s="607" t="s">
        <v>13</v>
      </c>
      <c r="G392" s="607" t="s">
        <v>13</v>
      </c>
      <c r="H392" s="607" t="s">
        <v>13</v>
      </c>
      <c r="I392" s="607" t="s">
        <v>13</v>
      </c>
      <c r="J392" s="607" t="s">
        <v>13</v>
      </c>
      <c r="K392" s="607" t="s">
        <v>13</v>
      </c>
      <c r="L392" s="607" t="s">
        <v>13</v>
      </c>
      <c r="M392" s="607" t="s">
        <v>13</v>
      </c>
      <c r="N392" s="607" t="s">
        <v>13</v>
      </c>
      <c r="O392" s="607" t="s">
        <v>13</v>
      </c>
      <c r="P392" s="607" t="s">
        <v>13</v>
      </c>
      <c r="Q392" s="608" t="s">
        <v>13</v>
      </c>
      <c r="R392" s="608" t="s">
        <v>13</v>
      </c>
      <c r="S392" s="608" t="s">
        <v>13</v>
      </c>
      <c r="T392" s="608" t="s">
        <v>13</v>
      </c>
      <c r="U392" s="608" t="s">
        <v>13</v>
      </c>
      <c r="V392" s="608" t="s">
        <v>13</v>
      </c>
      <c r="W392" s="608" t="s">
        <v>13</v>
      </c>
      <c r="X392" s="608" t="s">
        <v>13</v>
      </c>
      <c r="Y392" s="608" t="s">
        <v>13</v>
      </c>
      <c r="Z392" s="608" t="s">
        <v>13</v>
      </c>
      <c r="AA392" s="608" t="s">
        <v>13</v>
      </c>
      <c r="AB392" s="608" t="s">
        <v>13</v>
      </c>
      <c r="AC392" s="608" t="s">
        <v>13</v>
      </c>
      <c r="AD392" s="608" t="s">
        <v>13</v>
      </c>
      <c r="AE392" s="608" t="s">
        <v>13</v>
      </c>
      <c r="AF392" s="608" t="s">
        <v>13</v>
      </c>
      <c r="AG392" s="608" t="s">
        <v>13</v>
      </c>
      <c r="AH392" s="608" t="s">
        <v>13</v>
      </c>
      <c r="AI392" s="608" t="s">
        <v>13</v>
      </c>
      <c r="AJ392" s="608" t="s">
        <v>13</v>
      </c>
      <c r="AK392" s="608" t="s">
        <v>13</v>
      </c>
      <c r="AL392" s="609" t="s">
        <v>13</v>
      </c>
      <c r="AM392" s="609" t="s">
        <v>13</v>
      </c>
      <c r="AN392" s="609" t="s">
        <v>13</v>
      </c>
      <c r="AO392" s="609" t="s">
        <v>13</v>
      </c>
      <c r="AP392" s="609" t="s">
        <v>13</v>
      </c>
      <c r="AQ392" s="609" t="s">
        <v>13</v>
      </c>
      <c r="AR392" s="609" t="s">
        <v>13</v>
      </c>
      <c r="AS392" s="609" t="s">
        <v>13</v>
      </c>
      <c r="AT392" s="609" t="s">
        <v>13</v>
      </c>
      <c r="AU392" s="609" t="s">
        <v>13</v>
      </c>
      <c r="AV392" s="608" t="s">
        <v>13</v>
      </c>
      <c r="AW392" s="608" t="s">
        <v>13</v>
      </c>
      <c r="AX392" s="608" t="s">
        <v>13</v>
      </c>
      <c r="AY392" s="608" t="s">
        <v>13</v>
      </c>
      <c r="AZ392" s="610" t="s">
        <v>13</v>
      </c>
      <c r="BA392" s="526" t="s">
        <v>13</v>
      </c>
      <c r="BB392" s="526" t="s">
        <v>13</v>
      </c>
      <c r="BC392" s="526" t="s">
        <v>13</v>
      </c>
      <c r="BD392" s="526" t="s">
        <v>13</v>
      </c>
      <c r="BE392" s="526" t="s">
        <v>13</v>
      </c>
      <c r="BF392" s="526" t="s">
        <v>13</v>
      </c>
      <c r="BG392" s="526" t="s">
        <v>13</v>
      </c>
      <c r="BH392" s="526" t="s">
        <v>13</v>
      </c>
      <c r="BI392" s="526" t="s">
        <v>13</v>
      </c>
      <c r="BJ392" s="526" t="s">
        <v>13</v>
      </c>
      <c r="BK392" s="526" t="s">
        <v>13</v>
      </c>
      <c r="BL392" s="526" t="s">
        <v>13</v>
      </c>
      <c r="BM392" s="526" t="s">
        <v>13</v>
      </c>
      <c r="BN392" s="585" t="s">
        <v>13</v>
      </c>
      <c r="BO392" s="585" t="s">
        <v>13</v>
      </c>
      <c r="BP392" s="526" t="s">
        <v>13</v>
      </c>
      <c r="BQ392" s="526" t="s">
        <v>13</v>
      </c>
      <c r="BR392" s="526" t="s">
        <v>13</v>
      </c>
      <c r="BS392" s="526" t="s">
        <v>13</v>
      </c>
      <c r="BT392" s="526" t="s">
        <v>13</v>
      </c>
      <c r="BU392" s="585" t="s">
        <v>13</v>
      </c>
      <c r="BV392" s="526" t="s">
        <v>13</v>
      </c>
      <c r="BW392" s="526" t="s">
        <v>13</v>
      </c>
      <c r="BX392" s="526" t="s">
        <v>13</v>
      </c>
      <c r="BY392" s="526" t="s">
        <v>13</v>
      </c>
      <c r="BZ392" s="526" t="s">
        <v>13</v>
      </c>
      <c r="CA392" s="526" t="s">
        <v>13</v>
      </c>
    </row>
    <row r="393" spans="3:79">
      <c r="C393" s="546" t="s">
        <v>13</v>
      </c>
      <c r="D393" s="546" t="s">
        <v>13</v>
      </c>
      <c r="E393" s="517" t="s">
        <v>13</v>
      </c>
      <c r="F393" s="607" t="s">
        <v>13</v>
      </c>
      <c r="G393" s="607" t="s">
        <v>13</v>
      </c>
      <c r="H393" s="607" t="s">
        <v>13</v>
      </c>
      <c r="I393" s="607" t="s">
        <v>13</v>
      </c>
      <c r="J393" s="607" t="s">
        <v>13</v>
      </c>
      <c r="K393" s="607" t="s">
        <v>13</v>
      </c>
      <c r="L393" s="607" t="s">
        <v>13</v>
      </c>
      <c r="M393" s="607" t="s">
        <v>13</v>
      </c>
      <c r="N393" s="607" t="s">
        <v>13</v>
      </c>
      <c r="O393" s="607" t="s">
        <v>13</v>
      </c>
      <c r="P393" s="607" t="s">
        <v>13</v>
      </c>
      <c r="Q393" s="608" t="s">
        <v>13</v>
      </c>
      <c r="R393" s="608" t="s">
        <v>13</v>
      </c>
      <c r="S393" s="608" t="s">
        <v>13</v>
      </c>
      <c r="T393" s="608" t="s">
        <v>13</v>
      </c>
      <c r="U393" s="608" t="s">
        <v>13</v>
      </c>
      <c r="V393" s="608" t="s">
        <v>13</v>
      </c>
      <c r="W393" s="608" t="s">
        <v>13</v>
      </c>
      <c r="X393" s="608" t="s">
        <v>13</v>
      </c>
      <c r="Y393" s="608" t="s">
        <v>13</v>
      </c>
      <c r="Z393" s="608" t="s">
        <v>13</v>
      </c>
      <c r="AA393" s="608" t="s">
        <v>13</v>
      </c>
      <c r="AB393" s="608" t="s">
        <v>13</v>
      </c>
      <c r="AC393" s="608" t="s">
        <v>13</v>
      </c>
      <c r="AD393" s="608" t="s">
        <v>13</v>
      </c>
      <c r="AE393" s="608" t="s">
        <v>13</v>
      </c>
      <c r="AF393" s="608" t="s">
        <v>13</v>
      </c>
      <c r="AG393" s="608" t="s">
        <v>13</v>
      </c>
      <c r="AH393" s="608" t="s">
        <v>13</v>
      </c>
      <c r="AI393" s="608" t="s">
        <v>13</v>
      </c>
      <c r="AJ393" s="608" t="s">
        <v>13</v>
      </c>
      <c r="AK393" s="608" t="s">
        <v>13</v>
      </c>
      <c r="AL393" s="609" t="s">
        <v>13</v>
      </c>
      <c r="AM393" s="609" t="s">
        <v>13</v>
      </c>
      <c r="AN393" s="609" t="s">
        <v>13</v>
      </c>
      <c r="AO393" s="609" t="s">
        <v>13</v>
      </c>
      <c r="AP393" s="609" t="s">
        <v>13</v>
      </c>
      <c r="AQ393" s="609" t="s">
        <v>13</v>
      </c>
      <c r="AR393" s="609" t="s">
        <v>13</v>
      </c>
      <c r="AS393" s="609" t="s">
        <v>13</v>
      </c>
      <c r="AT393" s="609" t="s">
        <v>13</v>
      </c>
      <c r="AU393" s="609" t="s">
        <v>13</v>
      </c>
      <c r="AV393" s="608" t="s">
        <v>13</v>
      </c>
      <c r="AW393" s="608" t="s">
        <v>13</v>
      </c>
      <c r="AX393" s="608" t="s">
        <v>13</v>
      </c>
      <c r="AY393" s="608" t="s">
        <v>13</v>
      </c>
      <c r="AZ393" s="610" t="s">
        <v>13</v>
      </c>
      <c r="BA393" s="526" t="s">
        <v>13</v>
      </c>
      <c r="BB393" s="526" t="s">
        <v>13</v>
      </c>
      <c r="BC393" s="526" t="s">
        <v>13</v>
      </c>
      <c r="BD393" s="526" t="s">
        <v>13</v>
      </c>
      <c r="BE393" s="526" t="s">
        <v>13</v>
      </c>
      <c r="BF393" s="526" t="s">
        <v>13</v>
      </c>
      <c r="BG393" s="526" t="s">
        <v>13</v>
      </c>
      <c r="BH393" s="526" t="s">
        <v>13</v>
      </c>
      <c r="BI393" s="526" t="s">
        <v>13</v>
      </c>
      <c r="BJ393" s="526" t="s">
        <v>13</v>
      </c>
      <c r="BK393" s="526" t="s">
        <v>13</v>
      </c>
      <c r="BL393" s="526" t="s">
        <v>13</v>
      </c>
      <c r="BM393" s="526" t="s">
        <v>13</v>
      </c>
      <c r="BN393" s="585" t="s">
        <v>13</v>
      </c>
      <c r="BO393" s="585" t="s">
        <v>13</v>
      </c>
      <c r="BP393" s="526" t="s">
        <v>13</v>
      </c>
      <c r="BQ393" s="526" t="s">
        <v>13</v>
      </c>
      <c r="BR393" s="526" t="s">
        <v>13</v>
      </c>
      <c r="BS393" s="526" t="s">
        <v>13</v>
      </c>
      <c r="BT393" s="526" t="s">
        <v>13</v>
      </c>
      <c r="BU393" s="585" t="s">
        <v>13</v>
      </c>
      <c r="BV393" s="526" t="s">
        <v>13</v>
      </c>
      <c r="BW393" s="526" t="s">
        <v>13</v>
      </c>
      <c r="BX393" s="526" t="s">
        <v>13</v>
      </c>
      <c r="BY393" s="526" t="s">
        <v>13</v>
      </c>
      <c r="BZ393" s="526" t="s">
        <v>13</v>
      </c>
      <c r="CA393" s="526" t="s">
        <v>13</v>
      </c>
    </row>
    <row r="394" spans="3:79">
      <c r="C394" s="546" t="s">
        <v>13</v>
      </c>
      <c r="D394" s="546" t="s">
        <v>13</v>
      </c>
      <c r="E394" s="517" t="s">
        <v>13</v>
      </c>
      <c r="F394" s="607" t="s">
        <v>13</v>
      </c>
      <c r="G394" s="607" t="s">
        <v>13</v>
      </c>
      <c r="H394" s="607" t="s">
        <v>13</v>
      </c>
      <c r="I394" s="607" t="s">
        <v>13</v>
      </c>
      <c r="J394" s="607" t="s">
        <v>13</v>
      </c>
      <c r="K394" s="607" t="s">
        <v>13</v>
      </c>
      <c r="L394" s="607" t="s">
        <v>13</v>
      </c>
      <c r="M394" s="607" t="s">
        <v>13</v>
      </c>
      <c r="N394" s="607" t="s">
        <v>13</v>
      </c>
      <c r="O394" s="607" t="s">
        <v>13</v>
      </c>
      <c r="P394" s="607" t="s">
        <v>13</v>
      </c>
      <c r="Q394" s="608" t="s">
        <v>13</v>
      </c>
      <c r="R394" s="608" t="s">
        <v>13</v>
      </c>
      <c r="S394" s="608" t="s">
        <v>13</v>
      </c>
      <c r="T394" s="608" t="s">
        <v>13</v>
      </c>
      <c r="U394" s="608" t="s">
        <v>13</v>
      </c>
      <c r="V394" s="608" t="s">
        <v>13</v>
      </c>
      <c r="W394" s="608" t="s">
        <v>13</v>
      </c>
      <c r="X394" s="608" t="s">
        <v>13</v>
      </c>
      <c r="Y394" s="608" t="s">
        <v>13</v>
      </c>
      <c r="Z394" s="608" t="s">
        <v>13</v>
      </c>
      <c r="AA394" s="608" t="s">
        <v>13</v>
      </c>
      <c r="AB394" s="608" t="s">
        <v>13</v>
      </c>
      <c r="AC394" s="608" t="s">
        <v>13</v>
      </c>
      <c r="AD394" s="608" t="s">
        <v>13</v>
      </c>
      <c r="AE394" s="608" t="s">
        <v>13</v>
      </c>
      <c r="AF394" s="608" t="s">
        <v>13</v>
      </c>
      <c r="AG394" s="608" t="s">
        <v>13</v>
      </c>
      <c r="AH394" s="608" t="s">
        <v>13</v>
      </c>
      <c r="AI394" s="608" t="s">
        <v>13</v>
      </c>
      <c r="AJ394" s="608" t="s">
        <v>13</v>
      </c>
      <c r="AK394" s="608" t="s">
        <v>13</v>
      </c>
      <c r="AL394" s="609" t="s">
        <v>13</v>
      </c>
      <c r="AM394" s="609" t="s">
        <v>13</v>
      </c>
      <c r="AN394" s="609" t="s">
        <v>13</v>
      </c>
      <c r="AO394" s="609" t="s">
        <v>13</v>
      </c>
      <c r="AP394" s="609" t="s">
        <v>13</v>
      </c>
      <c r="AQ394" s="609" t="s">
        <v>13</v>
      </c>
      <c r="AR394" s="609" t="s">
        <v>13</v>
      </c>
      <c r="AS394" s="609" t="s">
        <v>13</v>
      </c>
      <c r="AT394" s="609" t="s">
        <v>13</v>
      </c>
      <c r="AU394" s="609" t="s">
        <v>13</v>
      </c>
      <c r="AV394" s="608" t="s">
        <v>13</v>
      </c>
      <c r="AW394" s="608" t="s">
        <v>13</v>
      </c>
      <c r="AX394" s="608" t="s">
        <v>13</v>
      </c>
      <c r="AY394" s="608" t="s">
        <v>13</v>
      </c>
      <c r="AZ394" s="610" t="s">
        <v>13</v>
      </c>
      <c r="BA394" s="526" t="s">
        <v>13</v>
      </c>
      <c r="BB394" s="526" t="s">
        <v>13</v>
      </c>
      <c r="BC394" s="526" t="s">
        <v>13</v>
      </c>
      <c r="BD394" s="526" t="s">
        <v>13</v>
      </c>
      <c r="BE394" s="526" t="s">
        <v>13</v>
      </c>
      <c r="BF394" s="526" t="s">
        <v>13</v>
      </c>
      <c r="BG394" s="526" t="s">
        <v>13</v>
      </c>
      <c r="BH394" s="526" t="s">
        <v>13</v>
      </c>
      <c r="BI394" s="526" t="s">
        <v>13</v>
      </c>
      <c r="BJ394" s="526" t="s">
        <v>13</v>
      </c>
      <c r="BK394" s="526" t="s">
        <v>13</v>
      </c>
      <c r="BL394" s="526" t="s">
        <v>13</v>
      </c>
      <c r="BM394" s="526" t="s">
        <v>13</v>
      </c>
      <c r="BN394" s="585" t="s">
        <v>13</v>
      </c>
      <c r="BO394" s="585" t="s">
        <v>13</v>
      </c>
      <c r="BP394" s="526" t="s">
        <v>13</v>
      </c>
      <c r="BQ394" s="526" t="s">
        <v>13</v>
      </c>
      <c r="BR394" s="526" t="s">
        <v>13</v>
      </c>
      <c r="BS394" s="526" t="s">
        <v>13</v>
      </c>
      <c r="BT394" s="526" t="s">
        <v>13</v>
      </c>
      <c r="BU394" s="585" t="s">
        <v>13</v>
      </c>
      <c r="BV394" s="526" t="s">
        <v>13</v>
      </c>
      <c r="BW394" s="526" t="s">
        <v>13</v>
      </c>
      <c r="BX394" s="526" t="s">
        <v>13</v>
      </c>
      <c r="BY394" s="526" t="s">
        <v>13</v>
      </c>
      <c r="BZ394" s="526" t="s">
        <v>13</v>
      </c>
      <c r="CA394" s="526" t="s">
        <v>13</v>
      </c>
    </row>
    <row r="395" spans="3:79">
      <c r="C395" s="546" t="s">
        <v>13</v>
      </c>
      <c r="D395" s="546" t="s">
        <v>13</v>
      </c>
      <c r="E395" s="517" t="s">
        <v>13</v>
      </c>
      <c r="F395" s="607" t="s">
        <v>13</v>
      </c>
      <c r="G395" s="607" t="s">
        <v>13</v>
      </c>
      <c r="H395" s="607" t="s">
        <v>13</v>
      </c>
      <c r="I395" s="607" t="s">
        <v>13</v>
      </c>
      <c r="J395" s="607" t="s">
        <v>13</v>
      </c>
      <c r="K395" s="607" t="s">
        <v>13</v>
      </c>
      <c r="L395" s="607" t="s">
        <v>13</v>
      </c>
      <c r="M395" s="607" t="s">
        <v>13</v>
      </c>
      <c r="N395" s="607" t="s">
        <v>13</v>
      </c>
      <c r="O395" s="607" t="s">
        <v>13</v>
      </c>
      <c r="P395" s="607" t="s">
        <v>13</v>
      </c>
      <c r="Q395" s="608" t="s">
        <v>13</v>
      </c>
      <c r="R395" s="608" t="s">
        <v>13</v>
      </c>
      <c r="S395" s="608" t="s">
        <v>13</v>
      </c>
      <c r="T395" s="608" t="s">
        <v>13</v>
      </c>
      <c r="U395" s="608" t="s">
        <v>13</v>
      </c>
      <c r="V395" s="608" t="s">
        <v>13</v>
      </c>
      <c r="W395" s="608" t="s">
        <v>13</v>
      </c>
      <c r="X395" s="608" t="s">
        <v>13</v>
      </c>
      <c r="Y395" s="608" t="s">
        <v>13</v>
      </c>
      <c r="Z395" s="608" t="s">
        <v>13</v>
      </c>
      <c r="AA395" s="608" t="s">
        <v>13</v>
      </c>
      <c r="AB395" s="608" t="s">
        <v>13</v>
      </c>
      <c r="AC395" s="608" t="s">
        <v>13</v>
      </c>
      <c r="AD395" s="608" t="s">
        <v>13</v>
      </c>
      <c r="AE395" s="608" t="s">
        <v>13</v>
      </c>
      <c r="AF395" s="608" t="s">
        <v>13</v>
      </c>
      <c r="AG395" s="608" t="s">
        <v>13</v>
      </c>
      <c r="AH395" s="608" t="s">
        <v>13</v>
      </c>
      <c r="AI395" s="608" t="s">
        <v>13</v>
      </c>
      <c r="AJ395" s="608" t="s">
        <v>13</v>
      </c>
      <c r="AK395" s="608" t="s">
        <v>13</v>
      </c>
      <c r="AL395" s="609" t="s">
        <v>13</v>
      </c>
      <c r="AM395" s="609" t="s">
        <v>13</v>
      </c>
      <c r="AN395" s="609" t="s">
        <v>13</v>
      </c>
      <c r="AO395" s="609" t="s">
        <v>13</v>
      </c>
      <c r="AP395" s="609" t="s">
        <v>13</v>
      </c>
      <c r="AQ395" s="609" t="s">
        <v>13</v>
      </c>
      <c r="AR395" s="609" t="s">
        <v>13</v>
      </c>
      <c r="AS395" s="609" t="s">
        <v>13</v>
      </c>
      <c r="AT395" s="609" t="s">
        <v>13</v>
      </c>
      <c r="AU395" s="609" t="s">
        <v>13</v>
      </c>
      <c r="AV395" s="608" t="s">
        <v>13</v>
      </c>
      <c r="AW395" s="608" t="s">
        <v>13</v>
      </c>
      <c r="AX395" s="608" t="s">
        <v>13</v>
      </c>
      <c r="AY395" s="608" t="s">
        <v>13</v>
      </c>
      <c r="AZ395" s="610" t="s">
        <v>13</v>
      </c>
      <c r="BA395" s="526" t="s">
        <v>13</v>
      </c>
      <c r="BB395" s="526" t="s">
        <v>13</v>
      </c>
      <c r="BC395" s="526" t="s">
        <v>13</v>
      </c>
      <c r="BD395" s="526" t="s">
        <v>13</v>
      </c>
      <c r="BE395" s="526" t="s">
        <v>13</v>
      </c>
      <c r="BF395" s="526" t="s">
        <v>13</v>
      </c>
      <c r="BG395" s="526" t="s">
        <v>13</v>
      </c>
      <c r="BH395" s="526" t="s">
        <v>13</v>
      </c>
      <c r="BI395" s="526" t="s">
        <v>13</v>
      </c>
      <c r="BJ395" s="526" t="s">
        <v>13</v>
      </c>
      <c r="BK395" s="526" t="s">
        <v>13</v>
      </c>
      <c r="BL395" s="526" t="s">
        <v>13</v>
      </c>
      <c r="BM395" s="526" t="s">
        <v>13</v>
      </c>
      <c r="BN395" s="585" t="s">
        <v>13</v>
      </c>
      <c r="BO395" s="585" t="s">
        <v>13</v>
      </c>
      <c r="BP395" s="526" t="s">
        <v>13</v>
      </c>
      <c r="BQ395" s="526" t="s">
        <v>13</v>
      </c>
      <c r="BR395" s="526" t="s">
        <v>13</v>
      </c>
      <c r="BS395" s="526" t="s">
        <v>13</v>
      </c>
      <c r="BT395" s="526" t="s">
        <v>13</v>
      </c>
      <c r="BU395" s="585" t="s">
        <v>13</v>
      </c>
      <c r="BV395" s="526" t="s">
        <v>13</v>
      </c>
      <c r="BW395" s="526" t="s">
        <v>13</v>
      </c>
      <c r="BX395" s="526" t="s">
        <v>13</v>
      </c>
      <c r="BY395" s="526" t="s">
        <v>13</v>
      </c>
      <c r="BZ395" s="526" t="s">
        <v>13</v>
      </c>
      <c r="CA395" s="526" t="s">
        <v>13</v>
      </c>
    </row>
    <row r="396" spans="3:79">
      <c r="C396" s="546" t="s">
        <v>13</v>
      </c>
      <c r="D396" s="546" t="s">
        <v>13</v>
      </c>
      <c r="E396" s="517" t="s">
        <v>13</v>
      </c>
      <c r="F396" s="607" t="s">
        <v>13</v>
      </c>
      <c r="G396" s="607" t="s">
        <v>13</v>
      </c>
      <c r="H396" s="607" t="s">
        <v>13</v>
      </c>
      <c r="I396" s="607" t="s">
        <v>13</v>
      </c>
      <c r="J396" s="607" t="s">
        <v>13</v>
      </c>
      <c r="K396" s="607" t="s">
        <v>13</v>
      </c>
      <c r="L396" s="607" t="s">
        <v>13</v>
      </c>
      <c r="M396" s="607" t="s">
        <v>13</v>
      </c>
      <c r="N396" s="607" t="s">
        <v>13</v>
      </c>
      <c r="O396" s="607" t="s">
        <v>13</v>
      </c>
      <c r="P396" s="607" t="s">
        <v>13</v>
      </c>
      <c r="Q396" s="608" t="s">
        <v>13</v>
      </c>
      <c r="R396" s="608" t="s">
        <v>13</v>
      </c>
      <c r="S396" s="608" t="s">
        <v>13</v>
      </c>
      <c r="T396" s="608" t="s">
        <v>13</v>
      </c>
      <c r="U396" s="608" t="s">
        <v>13</v>
      </c>
      <c r="V396" s="608" t="s">
        <v>13</v>
      </c>
      <c r="W396" s="608" t="s">
        <v>13</v>
      </c>
      <c r="X396" s="608" t="s">
        <v>13</v>
      </c>
      <c r="Y396" s="608" t="s">
        <v>13</v>
      </c>
      <c r="Z396" s="608" t="s">
        <v>13</v>
      </c>
      <c r="AA396" s="608" t="s">
        <v>13</v>
      </c>
      <c r="AB396" s="608" t="s">
        <v>13</v>
      </c>
      <c r="AC396" s="608" t="s">
        <v>13</v>
      </c>
      <c r="AD396" s="608" t="s">
        <v>13</v>
      </c>
      <c r="AE396" s="608" t="s">
        <v>13</v>
      </c>
      <c r="AF396" s="608" t="s">
        <v>13</v>
      </c>
      <c r="AG396" s="608" t="s">
        <v>13</v>
      </c>
      <c r="AH396" s="608" t="s">
        <v>13</v>
      </c>
      <c r="AI396" s="608" t="s">
        <v>13</v>
      </c>
      <c r="AJ396" s="608" t="s">
        <v>13</v>
      </c>
      <c r="AK396" s="608" t="s">
        <v>13</v>
      </c>
      <c r="AL396" s="609" t="s">
        <v>13</v>
      </c>
      <c r="AM396" s="609" t="s">
        <v>13</v>
      </c>
      <c r="AN396" s="609" t="s">
        <v>13</v>
      </c>
      <c r="AO396" s="609" t="s">
        <v>13</v>
      </c>
      <c r="AP396" s="609" t="s">
        <v>13</v>
      </c>
      <c r="AQ396" s="609" t="s">
        <v>13</v>
      </c>
      <c r="AR396" s="609" t="s">
        <v>13</v>
      </c>
      <c r="AS396" s="609" t="s">
        <v>13</v>
      </c>
      <c r="AT396" s="609" t="s">
        <v>13</v>
      </c>
      <c r="AU396" s="609" t="s">
        <v>13</v>
      </c>
      <c r="AV396" s="608" t="s">
        <v>13</v>
      </c>
      <c r="AW396" s="608" t="s">
        <v>13</v>
      </c>
      <c r="AX396" s="608" t="s">
        <v>13</v>
      </c>
      <c r="AY396" s="608" t="s">
        <v>13</v>
      </c>
      <c r="AZ396" s="610" t="s">
        <v>13</v>
      </c>
      <c r="BA396" s="526" t="s">
        <v>13</v>
      </c>
      <c r="BB396" s="526" t="s">
        <v>13</v>
      </c>
      <c r="BC396" s="526" t="s">
        <v>13</v>
      </c>
      <c r="BD396" s="526" t="s">
        <v>13</v>
      </c>
      <c r="BE396" s="526" t="s">
        <v>13</v>
      </c>
      <c r="BF396" s="526" t="s">
        <v>13</v>
      </c>
      <c r="BG396" s="526" t="s">
        <v>13</v>
      </c>
      <c r="BH396" s="526" t="s">
        <v>13</v>
      </c>
      <c r="BI396" s="526" t="s">
        <v>13</v>
      </c>
      <c r="BJ396" s="526" t="s">
        <v>13</v>
      </c>
      <c r="BK396" s="526" t="s">
        <v>13</v>
      </c>
      <c r="BL396" s="526" t="s">
        <v>13</v>
      </c>
      <c r="BM396" s="526" t="s">
        <v>13</v>
      </c>
      <c r="BN396" s="585" t="s">
        <v>13</v>
      </c>
      <c r="BO396" s="585" t="s">
        <v>13</v>
      </c>
      <c r="BP396" s="526" t="s">
        <v>13</v>
      </c>
      <c r="BQ396" s="526" t="s">
        <v>13</v>
      </c>
      <c r="BR396" s="526" t="s">
        <v>13</v>
      </c>
      <c r="BS396" s="526" t="s">
        <v>13</v>
      </c>
      <c r="BT396" s="526" t="s">
        <v>13</v>
      </c>
      <c r="BU396" s="585" t="s">
        <v>13</v>
      </c>
      <c r="BV396" s="526" t="s">
        <v>13</v>
      </c>
      <c r="BW396" s="526" t="s">
        <v>13</v>
      </c>
      <c r="BX396" s="526" t="s">
        <v>13</v>
      </c>
      <c r="BY396" s="526" t="s">
        <v>13</v>
      </c>
      <c r="BZ396" s="526" t="s">
        <v>13</v>
      </c>
      <c r="CA396" s="526" t="s">
        <v>13</v>
      </c>
    </row>
    <row r="397" spans="3:79">
      <c r="C397" s="546" t="s">
        <v>13</v>
      </c>
      <c r="D397" s="546" t="s">
        <v>13</v>
      </c>
      <c r="E397" s="517" t="s">
        <v>13</v>
      </c>
      <c r="F397" s="607" t="s">
        <v>13</v>
      </c>
      <c r="G397" s="607" t="s">
        <v>13</v>
      </c>
      <c r="H397" s="607" t="s">
        <v>13</v>
      </c>
      <c r="I397" s="607" t="s">
        <v>13</v>
      </c>
      <c r="J397" s="607" t="s">
        <v>13</v>
      </c>
      <c r="K397" s="607" t="s">
        <v>13</v>
      </c>
      <c r="L397" s="607" t="s">
        <v>13</v>
      </c>
      <c r="M397" s="607" t="s">
        <v>13</v>
      </c>
      <c r="N397" s="607" t="s">
        <v>13</v>
      </c>
      <c r="O397" s="607" t="s">
        <v>13</v>
      </c>
      <c r="P397" s="607" t="s">
        <v>13</v>
      </c>
      <c r="Q397" s="608" t="s">
        <v>13</v>
      </c>
      <c r="R397" s="608" t="s">
        <v>13</v>
      </c>
      <c r="S397" s="608" t="s">
        <v>13</v>
      </c>
      <c r="T397" s="608" t="s">
        <v>13</v>
      </c>
      <c r="U397" s="608" t="s">
        <v>13</v>
      </c>
      <c r="V397" s="608" t="s">
        <v>13</v>
      </c>
      <c r="W397" s="608" t="s">
        <v>13</v>
      </c>
      <c r="X397" s="608" t="s">
        <v>13</v>
      </c>
      <c r="Y397" s="608" t="s">
        <v>13</v>
      </c>
      <c r="Z397" s="608" t="s">
        <v>13</v>
      </c>
      <c r="AA397" s="608" t="s">
        <v>13</v>
      </c>
      <c r="AB397" s="608" t="s">
        <v>13</v>
      </c>
      <c r="AC397" s="608" t="s">
        <v>13</v>
      </c>
      <c r="AD397" s="608" t="s">
        <v>13</v>
      </c>
      <c r="AE397" s="608" t="s">
        <v>13</v>
      </c>
      <c r="AF397" s="608" t="s">
        <v>13</v>
      </c>
      <c r="AG397" s="608" t="s">
        <v>13</v>
      </c>
      <c r="AH397" s="608" t="s">
        <v>13</v>
      </c>
      <c r="AI397" s="608" t="s">
        <v>13</v>
      </c>
      <c r="AJ397" s="608" t="s">
        <v>13</v>
      </c>
      <c r="AK397" s="608" t="s">
        <v>13</v>
      </c>
      <c r="AL397" s="609" t="s">
        <v>13</v>
      </c>
      <c r="AM397" s="609" t="s">
        <v>13</v>
      </c>
      <c r="AN397" s="609" t="s">
        <v>13</v>
      </c>
      <c r="AO397" s="609" t="s">
        <v>13</v>
      </c>
      <c r="AP397" s="609" t="s">
        <v>13</v>
      </c>
      <c r="AQ397" s="609" t="s">
        <v>13</v>
      </c>
      <c r="AR397" s="609" t="s">
        <v>13</v>
      </c>
      <c r="AS397" s="609" t="s">
        <v>13</v>
      </c>
      <c r="AT397" s="609" t="s">
        <v>13</v>
      </c>
      <c r="AU397" s="609" t="s">
        <v>13</v>
      </c>
      <c r="AV397" s="608" t="s">
        <v>13</v>
      </c>
      <c r="AW397" s="608" t="s">
        <v>13</v>
      </c>
      <c r="AX397" s="608" t="s">
        <v>13</v>
      </c>
      <c r="AY397" s="608" t="s">
        <v>13</v>
      </c>
      <c r="AZ397" s="610" t="s">
        <v>13</v>
      </c>
      <c r="BA397" s="526" t="s">
        <v>13</v>
      </c>
      <c r="BB397" s="526" t="s">
        <v>13</v>
      </c>
      <c r="BC397" s="526" t="s">
        <v>13</v>
      </c>
      <c r="BD397" s="526" t="s">
        <v>13</v>
      </c>
      <c r="BE397" s="526" t="s">
        <v>13</v>
      </c>
      <c r="BF397" s="526" t="s">
        <v>13</v>
      </c>
      <c r="BG397" s="526" t="s">
        <v>13</v>
      </c>
      <c r="BH397" s="526" t="s">
        <v>13</v>
      </c>
      <c r="BI397" s="526" t="s">
        <v>13</v>
      </c>
      <c r="BJ397" s="526" t="s">
        <v>13</v>
      </c>
      <c r="BK397" s="526" t="s">
        <v>13</v>
      </c>
      <c r="BL397" s="526" t="s">
        <v>13</v>
      </c>
      <c r="BM397" s="526" t="s">
        <v>13</v>
      </c>
      <c r="BN397" s="585" t="s">
        <v>13</v>
      </c>
      <c r="BO397" s="585" t="s">
        <v>13</v>
      </c>
      <c r="BP397" s="526" t="s">
        <v>13</v>
      </c>
      <c r="BQ397" s="526" t="s">
        <v>13</v>
      </c>
      <c r="BR397" s="526" t="s">
        <v>13</v>
      </c>
      <c r="BS397" s="526" t="s">
        <v>13</v>
      </c>
      <c r="BT397" s="526" t="s">
        <v>13</v>
      </c>
      <c r="BU397" s="585" t="s">
        <v>13</v>
      </c>
      <c r="BV397" s="526" t="s">
        <v>13</v>
      </c>
      <c r="BW397" s="526" t="s">
        <v>13</v>
      </c>
      <c r="BX397" s="526" t="s">
        <v>13</v>
      </c>
      <c r="BY397" s="526" t="s">
        <v>13</v>
      </c>
      <c r="BZ397" s="526" t="s">
        <v>13</v>
      </c>
      <c r="CA397" s="526" t="s">
        <v>13</v>
      </c>
    </row>
    <row r="398" spans="3:79">
      <c r="C398" s="546" t="s">
        <v>13</v>
      </c>
      <c r="D398" s="546" t="s">
        <v>13</v>
      </c>
      <c r="E398" s="517" t="s">
        <v>13</v>
      </c>
      <c r="F398" s="607" t="s">
        <v>13</v>
      </c>
      <c r="G398" s="607" t="s">
        <v>13</v>
      </c>
      <c r="H398" s="607" t="s">
        <v>13</v>
      </c>
      <c r="I398" s="607" t="s">
        <v>13</v>
      </c>
      <c r="J398" s="607" t="s">
        <v>13</v>
      </c>
      <c r="K398" s="607" t="s">
        <v>13</v>
      </c>
      <c r="L398" s="607" t="s">
        <v>13</v>
      </c>
      <c r="M398" s="607" t="s">
        <v>13</v>
      </c>
      <c r="N398" s="607" t="s">
        <v>13</v>
      </c>
      <c r="O398" s="607" t="s">
        <v>13</v>
      </c>
      <c r="P398" s="607" t="s">
        <v>13</v>
      </c>
      <c r="Q398" s="608" t="s">
        <v>13</v>
      </c>
      <c r="R398" s="608" t="s">
        <v>13</v>
      </c>
      <c r="S398" s="608" t="s">
        <v>13</v>
      </c>
      <c r="T398" s="608" t="s">
        <v>13</v>
      </c>
      <c r="U398" s="608" t="s">
        <v>13</v>
      </c>
      <c r="V398" s="608" t="s">
        <v>13</v>
      </c>
      <c r="W398" s="608" t="s">
        <v>13</v>
      </c>
      <c r="X398" s="608" t="s">
        <v>13</v>
      </c>
      <c r="Y398" s="608" t="s">
        <v>13</v>
      </c>
      <c r="Z398" s="608" t="s">
        <v>13</v>
      </c>
      <c r="AA398" s="608" t="s">
        <v>13</v>
      </c>
      <c r="AB398" s="608" t="s">
        <v>13</v>
      </c>
      <c r="AC398" s="608" t="s">
        <v>13</v>
      </c>
      <c r="AD398" s="608" t="s">
        <v>13</v>
      </c>
      <c r="AE398" s="608" t="s">
        <v>13</v>
      </c>
      <c r="AF398" s="608" t="s">
        <v>13</v>
      </c>
      <c r="AG398" s="608" t="s">
        <v>13</v>
      </c>
      <c r="AH398" s="608" t="s">
        <v>13</v>
      </c>
      <c r="AI398" s="608" t="s">
        <v>13</v>
      </c>
      <c r="AJ398" s="608" t="s">
        <v>13</v>
      </c>
      <c r="AK398" s="608" t="s">
        <v>13</v>
      </c>
      <c r="AL398" s="609" t="s">
        <v>13</v>
      </c>
      <c r="AM398" s="609" t="s">
        <v>13</v>
      </c>
      <c r="AN398" s="609" t="s">
        <v>13</v>
      </c>
      <c r="AO398" s="609" t="s">
        <v>13</v>
      </c>
      <c r="AP398" s="609" t="s">
        <v>13</v>
      </c>
      <c r="AQ398" s="609" t="s">
        <v>13</v>
      </c>
      <c r="AR398" s="609" t="s">
        <v>13</v>
      </c>
      <c r="AS398" s="609" t="s">
        <v>13</v>
      </c>
      <c r="AT398" s="609" t="s">
        <v>13</v>
      </c>
      <c r="AU398" s="609" t="s">
        <v>13</v>
      </c>
      <c r="AV398" s="608" t="s">
        <v>13</v>
      </c>
      <c r="AW398" s="608" t="s">
        <v>13</v>
      </c>
      <c r="AX398" s="608" t="s">
        <v>13</v>
      </c>
      <c r="AY398" s="608" t="s">
        <v>13</v>
      </c>
      <c r="AZ398" s="610" t="s">
        <v>13</v>
      </c>
      <c r="BA398" s="526" t="s">
        <v>13</v>
      </c>
      <c r="BB398" s="526" t="s">
        <v>13</v>
      </c>
      <c r="BC398" s="526" t="s">
        <v>13</v>
      </c>
      <c r="BD398" s="526" t="s">
        <v>13</v>
      </c>
      <c r="BE398" s="526" t="s">
        <v>13</v>
      </c>
      <c r="BF398" s="526" t="s">
        <v>13</v>
      </c>
      <c r="BG398" s="526" t="s">
        <v>13</v>
      </c>
      <c r="BH398" s="526" t="s">
        <v>13</v>
      </c>
      <c r="BI398" s="526" t="s">
        <v>13</v>
      </c>
      <c r="BJ398" s="526" t="s">
        <v>13</v>
      </c>
      <c r="BK398" s="526" t="s">
        <v>13</v>
      </c>
      <c r="BL398" s="526" t="s">
        <v>13</v>
      </c>
      <c r="BM398" s="526" t="s">
        <v>13</v>
      </c>
      <c r="BN398" s="585" t="s">
        <v>13</v>
      </c>
      <c r="BO398" s="585" t="s">
        <v>13</v>
      </c>
      <c r="BP398" s="526" t="s">
        <v>13</v>
      </c>
      <c r="BQ398" s="526" t="s">
        <v>13</v>
      </c>
      <c r="BR398" s="526" t="s">
        <v>13</v>
      </c>
      <c r="BS398" s="526" t="s">
        <v>13</v>
      </c>
      <c r="BT398" s="526" t="s">
        <v>13</v>
      </c>
      <c r="BU398" s="585" t="s">
        <v>13</v>
      </c>
      <c r="BV398" s="526" t="s">
        <v>13</v>
      </c>
      <c r="BW398" s="526" t="s">
        <v>13</v>
      </c>
      <c r="BX398" s="526" t="s">
        <v>13</v>
      </c>
      <c r="BY398" s="526" t="s">
        <v>13</v>
      </c>
      <c r="BZ398" s="526" t="s">
        <v>13</v>
      </c>
      <c r="CA398" s="526" t="s">
        <v>13</v>
      </c>
    </row>
    <row r="399" spans="3:79">
      <c r="C399" s="546" t="s">
        <v>13</v>
      </c>
      <c r="D399" s="546" t="s">
        <v>13</v>
      </c>
      <c r="E399" s="517" t="s">
        <v>13</v>
      </c>
      <c r="F399" s="607" t="s">
        <v>13</v>
      </c>
      <c r="G399" s="607" t="s">
        <v>13</v>
      </c>
      <c r="H399" s="607" t="s">
        <v>13</v>
      </c>
      <c r="I399" s="607" t="s">
        <v>13</v>
      </c>
      <c r="J399" s="607" t="s">
        <v>13</v>
      </c>
      <c r="K399" s="607" t="s">
        <v>13</v>
      </c>
      <c r="L399" s="607" t="s">
        <v>13</v>
      </c>
      <c r="M399" s="607" t="s">
        <v>13</v>
      </c>
      <c r="N399" s="607" t="s">
        <v>13</v>
      </c>
      <c r="O399" s="607" t="s">
        <v>13</v>
      </c>
      <c r="P399" s="607" t="s">
        <v>13</v>
      </c>
      <c r="Q399" s="608" t="s">
        <v>13</v>
      </c>
      <c r="R399" s="608" t="s">
        <v>13</v>
      </c>
      <c r="S399" s="608" t="s">
        <v>13</v>
      </c>
      <c r="T399" s="608" t="s">
        <v>13</v>
      </c>
      <c r="U399" s="608" t="s">
        <v>13</v>
      </c>
      <c r="V399" s="608" t="s">
        <v>13</v>
      </c>
      <c r="W399" s="608" t="s">
        <v>13</v>
      </c>
      <c r="X399" s="608" t="s">
        <v>13</v>
      </c>
      <c r="Y399" s="608" t="s">
        <v>13</v>
      </c>
      <c r="Z399" s="608" t="s">
        <v>13</v>
      </c>
      <c r="AA399" s="608" t="s">
        <v>13</v>
      </c>
      <c r="AB399" s="608" t="s">
        <v>13</v>
      </c>
      <c r="AC399" s="608" t="s">
        <v>13</v>
      </c>
      <c r="AD399" s="608" t="s">
        <v>13</v>
      </c>
      <c r="AE399" s="608" t="s">
        <v>13</v>
      </c>
      <c r="AF399" s="608" t="s">
        <v>13</v>
      </c>
      <c r="AG399" s="608" t="s">
        <v>13</v>
      </c>
      <c r="AH399" s="608" t="s">
        <v>13</v>
      </c>
      <c r="AI399" s="608" t="s">
        <v>13</v>
      </c>
      <c r="AJ399" s="608" t="s">
        <v>13</v>
      </c>
      <c r="AK399" s="608" t="s">
        <v>13</v>
      </c>
      <c r="AL399" s="609" t="s">
        <v>13</v>
      </c>
      <c r="AM399" s="609" t="s">
        <v>13</v>
      </c>
      <c r="AN399" s="609" t="s">
        <v>13</v>
      </c>
      <c r="AO399" s="609" t="s">
        <v>13</v>
      </c>
      <c r="AP399" s="609" t="s">
        <v>13</v>
      </c>
      <c r="AQ399" s="609" t="s">
        <v>13</v>
      </c>
      <c r="AR399" s="609" t="s">
        <v>13</v>
      </c>
      <c r="AS399" s="609" t="s">
        <v>13</v>
      </c>
      <c r="AT399" s="609" t="s">
        <v>13</v>
      </c>
      <c r="AU399" s="609" t="s">
        <v>13</v>
      </c>
      <c r="AV399" s="608" t="s">
        <v>13</v>
      </c>
      <c r="AW399" s="608" t="s">
        <v>13</v>
      </c>
      <c r="AX399" s="608" t="s">
        <v>13</v>
      </c>
      <c r="AY399" s="608" t="s">
        <v>13</v>
      </c>
      <c r="AZ399" s="610" t="s">
        <v>13</v>
      </c>
      <c r="BA399" s="526" t="s">
        <v>13</v>
      </c>
      <c r="BB399" s="526" t="s">
        <v>13</v>
      </c>
      <c r="BC399" s="526" t="s">
        <v>13</v>
      </c>
      <c r="BD399" s="526" t="s">
        <v>13</v>
      </c>
      <c r="BE399" s="526" t="s">
        <v>13</v>
      </c>
      <c r="BF399" s="526" t="s">
        <v>13</v>
      </c>
      <c r="BG399" s="526" t="s">
        <v>13</v>
      </c>
      <c r="BH399" s="526" t="s">
        <v>13</v>
      </c>
      <c r="BI399" s="526" t="s">
        <v>13</v>
      </c>
      <c r="BJ399" s="526" t="s">
        <v>13</v>
      </c>
      <c r="BK399" s="526" t="s">
        <v>13</v>
      </c>
      <c r="BL399" s="526" t="s">
        <v>13</v>
      </c>
      <c r="BM399" s="526" t="s">
        <v>13</v>
      </c>
      <c r="BN399" s="585" t="s">
        <v>13</v>
      </c>
      <c r="BO399" s="585" t="s">
        <v>13</v>
      </c>
      <c r="BP399" s="526" t="s">
        <v>13</v>
      </c>
      <c r="BQ399" s="526" t="s">
        <v>13</v>
      </c>
      <c r="BR399" s="526" t="s">
        <v>13</v>
      </c>
      <c r="BS399" s="526" t="s">
        <v>13</v>
      </c>
      <c r="BT399" s="526" t="s">
        <v>13</v>
      </c>
      <c r="BU399" s="585" t="s">
        <v>13</v>
      </c>
      <c r="BV399" s="526" t="s">
        <v>13</v>
      </c>
      <c r="BW399" s="526" t="s">
        <v>13</v>
      </c>
      <c r="BX399" s="526" t="s">
        <v>13</v>
      </c>
      <c r="BY399" s="526" t="s">
        <v>13</v>
      </c>
      <c r="BZ399" s="526" t="s">
        <v>13</v>
      </c>
      <c r="CA399" s="526" t="s">
        <v>13</v>
      </c>
    </row>
    <row r="400" spans="3:79">
      <c r="C400" s="546" t="s">
        <v>13</v>
      </c>
      <c r="D400" s="546" t="s">
        <v>13</v>
      </c>
      <c r="E400" s="517" t="s">
        <v>13</v>
      </c>
      <c r="F400" s="607" t="s">
        <v>13</v>
      </c>
      <c r="G400" s="607" t="s">
        <v>13</v>
      </c>
      <c r="H400" s="607" t="s">
        <v>13</v>
      </c>
      <c r="I400" s="607" t="s">
        <v>13</v>
      </c>
      <c r="J400" s="607" t="s">
        <v>13</v>
      </c>
      <c r="K400" s="607" t="s">
        <v>13</v>
      </c>
      <c r="L400" s="607" t="s">
        <v>13</v>
      </c>
      <c r="M400" s="607" t="s">
        <v>13</v>
      </c>
      <c r="N400" s="607" t="s">
        <v>13</v>
      </c>
      <c r="O400" s="607" t="s">
        <v>13</v>
      </c>
      <c r="P400" s="607" t="s">
        <v>13</v>
      </c>
      <c r="Q400" s="608" t="s">
        <v>13</v>
      </c>
      <c r="R400" s="608" t="s">
        <v>13</v>
      </c>
      <c r="S400" s="608" t="s">
        <v>13</v>
      </c>
      <c r="T400" s="608" t="s">
        <v>13</v>
      </c>
      <c r="U400" s="608" t="s">
        <v>13</v>
      </c>
      <c r="V400" s="608" t="s">
        <v>13</v>
      </c>
      <c r="W400" s="608" t="s">
        <v>13</v>
      </c>
      <c r="X400" s="608" t="s">
        <v>13</v>
      </c>
      <c r="Y400" s="608" t="s">
        <v>13</v>
      </c>
      <c r="Z400" s="608" t="s">
        <v>13</v>
      </c>
      <c r="AA400" s="608" t="s">
        <v>13</v>
      </c>
      <c r="AB400" s="608" t="s">
        <v>13</v>
      </c>
      <c r="AC400" s="608" t="s">
        <v>13</v>
      </c>
      <c r="AD400" s="608" t="s">
        <v>13</v>
      </c>
      <c r="AE400" s="608" t="s">
        <v>13</v>
      </c>
      <c r="AF400" s="608" t="s">
        <v>13</v>
      </c>
      <c r="AG400" s="608" t="s">
        <v>13</v>
      </c>
      <c r="AH400" s="608" t="s">
        <v>13</v>
      </c>
      <c r="AI400" s="608" t="s">
        <v>13</v>
      </c>
      <c r="AJ400" s="608" t="s">
        <v>13</v>
      </c>
      <c r="AK400" s="608" t="s">
        <v>13</v>
      </c>
      <c r="AL400" s="609" t="s">
        <v>13</v>
      </c>
      <c r="AM400" s="609" t="s">
        <v>13</v>
      </c>
      <c r="AN400" s="609" t="s">
        <v>13</v>
      </c>
      <c r="AO400" s="609" t="s">
        <v>13</v>
      </c>
      <c r="AP400" s="609" t="s">
        <v>13</v>
      </c>
      <c r="AQ400" s="609" t="s">
        <v>13</v>
      </c>
      <c r="AR400" s="609" t="s">
        <v>13</v>
      </c>
      <c r="AS400" s="609" t="s">
        <v>13</v>
      </c>
      <c r="AT400" s="609" t="s">
        <v>13</v>
      </c>
      <c r="AU400" s="609" t="s">
        <v>13</v>
      </c>
      <c r="AV400" s="608" t="s">
        <v>13</v>
      </c>
      <c r="AW400" s="608" t="s">
        <v>13</v>
      </c>
      <c r="AX400" s="608" t="s">
        <v>13</v>
      </c>
      <c r="AY400" s="608" t="s">
        <v>13</v>
      </c>
      <c r="AZ400" s="610" t="s">
        <v>13</v>
      </c>
      <c r="BA400" s="526" t="s">
        <v>13</v>
      </c>
      <c r="BB400" s="526" t="s">
        <v>13</v>
      </c>
      <c r="BC400" s="526" t="s">
        <v>13</v>
      </c>
      <c r="BD400" s="526" t="s">
        <v>13</v>
      </c>
      <c r="BE400" s="526" t="s">
        <v>13</v>
      </c>
      <c r="BF400" s="526" t="s">
        <v>13</v>
      </c>
      <c r="BG400" s="526" t="s">
        <v>13</v>
      </c>
      <c r="BH400" s="526" t="s">
        <v>13</v>
      </c>
      <c r="BI400" s="526" t="s">
        <v>13</v>
      </c>
      <c r="BJ400" s="526" t="s">
        <v>13</v>
      </c>
      <c r="BK400" s="526" t="s">
        <v>13</v>
      </c>
      <c r="BL400" s="526" t="s">
        <v>13</v>
      </c>
      <c r="BM400" s="526" t="s">
        <v>13</v>
      </c>
      <c r="BN400" s="585" t="s">
        <v>13</v>
      </c>
      <c r="BO400" s="585" t="s">
        <v>13</v>
      </c>
      <c r="BP400" s="526" t="s">
        <v>13</v>
      </c>
      <c r="BQ400" s="526" t="s">
        <v>13</v>
      </c>
      <c r="BR400" s="526" t="s">
        <v>13</v>
      </c>
      <c r="BS400" s="526" t="s">
        <v>13</v>
      </c>
      <c r="BT400" s="526" t="s">
        <v>13</v>
      </c>
      <c r="BU400" s="585" t="s">
        <v>13</v>
      </c>
      <c r="BV400" s="526" t="s">
        <v>13</v>
      </c>
      <c r="BW400" s="526" t="s">
        <v>13</v>
      </c>
      <c r="BX400" s="526" t="s">
        <v>13</v>
      </c>
      <c r="BY400" s="526" t="s">
        <v>13</v>
      </c>
      <c r="BZ400" s="526" t="s">
        <v>13</v>
      </c>
      <c r="CA400" s="526" t="s">
        <v>13</v>
      </c>
    </row>
    <row r="401" spans="3:79">
      <c r="C401" s="546" t="s">
        <v>13</v>
      </c>
      <c r="D401" s="546" t="s">
        <v>13</v>
      </c>
      <c r="E401" s="517" t="s">
        <v>13</v>
      </c>
      <c r="F401" s="607" t="s">
        <v>13</v>
      </c>
      <c r="G401" s="607" t="s">
        <v>13</v>
      </c>
      <c r="H401" s="607" t="s">
        <v>13</v>
      </c>
      <c r="I401" s="607" t="s">
        <v>13</v>
      </c>
      <c r="J401" s="607" t="s">
        <v>13</v>
      </c>
      <c r="K401" s="607" t="s">
        <v>13</v>
      </c>
      <c r="L401" s="607" t="s">
        <v>13</v>
      </c>
      <c r="M401" s="607" t="s">
        <v>13</v>
      </c>
      <c r="N401" s="607" t="s">
        <v>13</v>
      </c>
      <c r="O401" s="607" t="s">
        <v>13</v>
      </c>
      <c r="P401" s="607" t="s">
        <v>13</v>
      </c>
      <c r="Q401" s="608" t="s">
        <v>13</v>
      </c>
      <c r="R401" s="608" t="s">
        <v>13</v>
      </c>
      <c r="S401" s="608" t="s">
        <v>13</v>
      </c>
      <c r="T401" s="608" t="s">
        <v>13</v>
      </c>
      <c r="U401" s="608" t="s">
        <v>13</v>
      </c>
      <c r="V401" s="608" t="s">
        <v>13</v>
      </c>
      <c r="W401" s="608" t="s">
        <v>13</v>
      </c>
      <c r="X401" s="608" t="s">
        <v>13</v>
      </c>
      <c r="Y401" s="608" t="s">
        <v>13</v>
      </c>
      <c r="Z401" s="608" t="s">
        <v>13</v>
      </c>
      <c r="AA401" s="608" t="s">
        <v>13</v>
      </c>
      <c r="AB401" s="608" t="s">
        <v>13</v>
      </c>
      <c r="AC401" s="608" t="s">
        <v>13</v>
      </c>
      <c r="AD401" s="608" t="s">
        <v>13</v>
      </c>
      <c r="AE401" s="608" t="s">
        <v>13</v>
      </c>
      <c r="AF401" s="608" t="s">
        <v>13</v>
      </c>
      <c r="AG401" s="608" t="s">
        <v>13</v>
      </c>
      <c r="AH401" s="608" t="s">
        <v>13</v>
      </c>
      <c r="AI401" s="608" t="s">
        <v>13</v>
      </c>
      <c r="AJ401" s="608" t="s">
        <v>13</v>
      </c>
      <c r="AK401" s="608" t="s">
        <v>13</v>
      </c>
      <c r="AL401" s="609" t="s">
        <v>13</v>
      </c>
      <c r="AM401" s="609" t="s">
        <v>13</v>
      </c>
      <c r="AN401" s="609" t="s">
        <v>13</v>
      </c>
      <c r="AO401" s="609" t="s">
        <v>13</v>
      </c>
      <c r="AP401" s="609" t="s">
        <v>13</v>
      </c>
      <c r="AQ401" s="609" t="s">
        <v>13</v>
      </c>
      <c r="AR401" s="609" t="s">
        <v>13</v>
      </c>
      <c r="AS401" s="609" t="s">
        <v>13</v>
      </c>
      <c r="AT401" s="609" t="s">
        <v>13</v>
      </c>
      <c r="AU401" s="609" t="s">
        <v>13</v>
      </c>
      <c r="AV401" s="608" t="s">
        <v>13</v>
      </c>
      <c r="AW401" s="608" t="s">
        <v>13</v>
      </c>
      <c r="AX401" s="608" t="s">
        <v>13</v>
      </c>
      <c r="AY401" s="608" t="s">
        <v>13</v>
      </c>
      <c r="AZ401" s="610" t="s">
        <v>13</v>
      </c>
      <c r="BA401" s="526" t="s">
        <v>13</v>
      </c>
      <c r="BB401" s="526" t="s">
        <v>13</v>
      </c>
      <c r="BC401" s="526" t="s">
        <v>13</v>
      </c>
      <c r="BD401" s="526" t="s">
        <v>13</v>
      </c>
      <c r="BE401" s="526" t="s">
        <v>13</v>
      </c>
      <c r="BF401" s="526" t="s">
        <v>13</v>
      </c>
      <c r="BG401" s="526" t="s">
        <v>13</v>
      </c>
      <c r="BH401" s="526" t="s">
        <v>13</v>
      </c>
      <c r="BI401" s="526" t="s">
        <v>13</v>
      </c>
      <c r="BJ401" s="526" t="s">
        <v>13</v>
      </c>
      <c r="BK401" s="526" t="s">
        <v>13</v>
      </c>
      <c r="BL401" s="526" t="s">
        <v>13</v>
      </c>
      <c r="BM401" s="526" t="s">
        <v>13</v>
      </c>
      <c r="BN401" s="585" t="s">
        <v>13</v>
      </c>
      <c r="BO401" s="585" t="s">
        <v>13</v>
      </c>
      <c r="BP401" s="526" t="s">
        <v>13</v>
      </c>
      <c r="BQ401" s="526" t="s">
        <v>13</v>
      </c>
      <c r="BR401" s="526" t="s">
        <v>13</v>
      </c>
      <c r="BS401" s="526" t="s">
        <v>13</v>
      </c>
      <c r="BT401" s="526" t="s">
        <v>13</v>
      </c>
      <c r="BU401" s="585" t="s">
        <v>13</v>
      </c>
      <c r="BV401" s="526" t="s">
        <v>13</v>
      </c>
      <c r="BW401" s="526" t="s">
        <v>13</v>
      </c>
      <c r="BX401" s="526" t="s">
        <v>13</v>
      </c>
      <c r="BY401" s="526" t="s">
        <v>13</v>
      </c>
      <c r="BZ401" s="526" t="s">
        <v>13</v>
      </c>
      <c r="CA401" s="526" t="s">
        <v>13</v>
      </c>
    </row>
    <row r="402" spans="3:79">
      <c r="C402" s="546" t="s">
        <v>13</v>
      </c>
      <c r="D402" s="546" t="s">
        <v>13</v>
      </c>
      <c r="E402" s="517" t="s">
        <v>13</v>
      </c>
      <c r="F402" s="607" t="s">
        <v>13</v>
      </c>
      <c r="G402" s="607" t="s">
        <v>13</v>
      </c>
      <c r="H402" s="607" t="s">
        <v>13</v>
      </c>
      <c r="I402" s="607" t="s">
        <v>13</v>
      </c>
      <c r="J402" s="607" t="s">
        <v>13</v>
      </c>
      <c r="K402" s="607" t="s">
        <v>13</v>
      </c>
      <c r="L402" s="607" t="s">
        <v>13</v>
      </c>
      <c r="M402" s="607" t="s">
        <v>13</v>
      </c>
      <c r="N402" s="607" t="s">
        <v>13</v>
      </c>
      <c r="O402" s="607" t="s">
        <v>13</v>
      </c>
      <c r="P402" s="607" t="s">
        <v>13</v>
      </c>
      <c r="Q402" s="608" t="s">
        <v>13</v>
      </c>
      <c r="R402" s="608" t="s">
        <v>13</v>
      </c>
      <c r="S402" s="608" t="s">
        <v>13</v>
      </c>
      <c r="T402" s="608" t="s">
        <v>13</v>
      </c>
      <c r="U402" s="608" t="s">
        <v>13</v>
      </c>
      <c r="V402" s="608" t="s">
        <v>13</v>
      </c>
      <c r="W402" s="608" t="s">
        <v>13</v>
      </c>
      <c r="X402" s="608" t="s">
        <v>13</v>
      </c>
      <c r="Y402" s="608" t="s">
        <v>13</v>
      </c>
      <c r="Z402" s="608" t="s">
        <v>13</v>
      </c>
      <c r="AA402" s="608" t="s">
        <v>13</v>
      </c>
      <c r="AB402" s="608" t="s">
        <v>13</v>
      </c>
      <c r="AC402" s="608" t="s">
        <v>13</v>
      </c>
      <c r="AD402" s="608" t="s">
        <v>13</v>
      </c>
      <c r="AE402" s="608" t="s">
        <v>13</v>
      </c>
      <c r="AF402" s="608" t="s">
        <v>13</v>
      </c>
      <c r="AG402" s="608" t="s">
        <v>13</v>
      </c>
      <c r="AH402" s="608" t="s">
        <v>13</v>
      </c>
      <c r="AI402" s="608" t="s">
        <v>13</v>
      </c>
      <c r="AJ402" s="608" t="s">
        <v>13</v>
      </c>
      <c r="AK402" s="608" t="s">
        <v>13</v>
      </c>
      <c r="AL402" s="609" t="s">
        <v>13</v>
      </c>
      <c r="AM402" s="609" t="s">
        <v>13</v>
      </c>
      <c r="AN402" s="609" t="s">
        <v>13</v>
      </c>
      <c r="AO402" s="609" t="s">
        <v>13</v>
      </c>
      <c r="AP402" s="609" t="s">
        <v>13</v>
      </c>
      <c r="AQ402" s="609" t="s">
        <v>13</v>
      </c>
      <c r="AR402" s="609" t="s">
        <v>13</v>
      </c>
      <c r="AS402" s="609" t="s">
        <v>13</v>
      </c>
      <c r="AT402" s="609" t="s">
        <v>13</v>
      </c>
      <c r="AU402" s="609" t="s">
        <v>13</v>
      </c>
      <c r="AV402" s="608" t="s">
        <v>13</v>
      </c>
      <c r="AW402" s="608" t="s">
        <v>13</v>
      </c>
      <c r="AX402" s="608" t="s">
        <v>13</v>
      </c>
      <c r="AY402" s="608" t="s">
        <v>13</v>
      </c>
      <c r="AZ402" s="610" t="s">
        <v>13</v>
      </c>
      <c r="BA402" s="526" t="s">
        <v>13</v>
      </c>
      <c r="BB402" s="526" t="s">
        <v>13</v>
      </c>
      <c r="BC402" s="526" t="s">
        <v>13</v>
      </c>
      <c r="BD402" s="526" t="s">
        <v>13</v>
      </c>
      <c r="BE402" s="526" t="s">
        <v>13</v>
      </c>
      <c r="BF402" s="526" t="s">
        <v>13</v>
      </c>
      <c r="BG402" s="526" t="s">
        <v>13</v>
      </c>
      <c r="BH402" s="526" t="s">
        <v>13</v>
      </c>
      <c r="BI402" s="526" t="s">
        <v>13</v>
      </c>
      <c r="BJ402" s="526" t="s">
        <v>13</v>
      </c>
      <c r="BK402" s="526" t="s">
        <v>13</v>
      </c>
      <c r="BL402" s="526" t="s">
        <v>13</v>
      </c>
      <c r="BM402" s="526" t="s">
        <v>13</v>
      </c>
      <c r="BN402" s="585" t="s">
        <v>13</v>
      </c>
      <c r="BO402" s="585" t="s">
        <v>13</v>
      </c>
      <c r="BP402" s="526" t="s">
        <v>13</v>
      </c>
      <c r="BQ402" s="526" t="s">
        <v>13</v>
      </c>
      <c r="BR402" s="526" t="s">
        <v>13</v>
      </c>
      <c r="BS402" s="526" t="s">
        <v>13</v>
      </c>
      <c r="BT402" s="526" t="s">
        <v>13</v>
      </c>
      <c r="BU402" s="585" t="s">
        <v>13</v>
      </c>
      <c r="BV402" s="526" t="s">
        <v>13</v>
      </c>
      <c r="BW402" s="526" t="s">
        <v>13</v>
      </c>
      <c r="BX402" s="526" t="s">
        <v>13</v>
      </c>
      <c r="BY402" s="526" t="s">
        <v>13</v>
      </c>
      <c r="BZ402" s="526" t="s">
        <v>13</v>
      </c>
      <c r="CA402" s="526" t="s">
        <v>13</v>
      </c>
    </row>
    <row r="403" spans="3:79">
      <c r="C403" s="546" t="s">
        <v>13</v>
      </c>
      <c r="D403" s="546" t="s">
        <v>13</v>
      </c>
      <c r="E403" s="517" t="s">
        <v>13</v>
      </c>
      <c r="F403" s="607" t="s">
        <v>13</v>
      </c>
      <c r="G403" s="607" t="s">
        <v>13</v>
      </c>
      <c r="H403" s="607" t="s">
        <v>13</v>
      </c>
      <c r="I403" s="607" t="s">
        <v>13</v>
      </c>
      <c r="J403" s="607" t="s">
        <v>13</v>
      </c>
      <c r="K403" s="607" t="s">
        <v>13</v>
      </c>
      <c r="L403" s="607" t="s">
        <v>13</v>
      </c>
      <c r="M403" s="607" t="s">
        <v>13</v>
      </c>
      <c r="N403" s="607" t="s">
        <v>13</v>
      </c>
      <c r="O403" s="607" t="s">
        <v>13</v>
      </c>
      <c r="P403" s="607" t="s">
        <v>13</v>
      </c>
      <c r="Q403" s="608" t="s">
        <v>13</v>
      </c>
      <c r="R403" s="608" t="s">
        <v>13</v>
      </c>
      <c r="S403" s="608" t="s">
        <v>13</v>
      </c>
      <c r="T403" s="608" t="s">
        <v>13</v>
      </c>
      <c r="U403" s="608" t="s">
        <v>13</v>
      </c>
      <c r="V403" s="608" t="s">
        <v>13</v>
      </c>
      <c r="W403" s="608" t="s">
        <v>13</v>
      </c>
      <c r="X403" s="608" t="s">
        <v>13</v>
      </c>
      <c r="Y403" s="608" t="s">
        <v>13</v>
      </c>
      <c r="Z403" s="608" t="s">
        <v>13</v>
      </c>
      <c r="AA403" s="608" t="s">
        <v>13</v>
      </c>
      <c r="AB403" s="608" t="s">
        <v>13</v>
      </c>
      <c r="AC403" s="608" t="s">
        <v>13</v>
      </c>
      <c r="AD403" s="608" t="s">
        <v>13</v>
      </c>
      <c r="AE403" s="608" t="s">
        <v>13</v>
      </c>
      <c r="AF403" s="608" t="s">
        <v>13</v>
      </c>
      <c r="AG403" s="608" t="s">
        <v>13</v>
      </c>
      <c r="AH403" s="608" t="s">
        <v>13</v>
      </c>
      <c r="AI403" s="608" t="s">
        <v>13</v>
      </c>
      <c r="AJ403" s="608" t="s">
        <v>13</v>
      </c>
      <c r="AK403" s="608" t="s">
        <v>13</v>
      </c>
      <c r="AL403" s="609" t="s">
        <v>13</v>
      </c>
      <c r="AM403" s="609" t="s">
        <v>13</v>
      </c>
      <c r="AN403" s="609" t="s">
        <v>13</v>
      </c>
      <c r="AO403" s="609" t="s">
        <v>13</v>
      </c>
      <c r="AP403" s="609" t="s">
        <v>13</v>
      </c>
      <c r="AQ403" s="609" t="s">
        <v>13</v>
      </c>
      <c r="AR403" s="609" t="s">
        <v>13</v>
      </c>
      <c r="AS403" s="609" t="s">
        <v>13</v>
      </c>
      <c r="AT403" s="609" t="s">
        <v>13</v>
      </c>
      <c r="AU403" s="609" t="s">
        <v>13</v>
      </c>
      <c r="AV403" s="608" t="s">
        <v>13</v>
      </c>
      <c r="AW403" s="608" t="s">
        <v>13</v>
      </c>
      <c r="AX403" s="608" t="s">
        <v>13</v>
      </c>
      <c r="AY403" s="608" t="s">
        <v>13</v>
      </c>
      <c r="AZ403" s="610" t="s">
        <v>13</v>
      </c>
      <c r="BA403" s="526" t="s">
        <v>13</v>
      </c>
      <c r="BB403" s="526" t="s">
        <v>13</v>
      </c>
      <c r="BC403" s="526" t="s">
        <v>13</v>
      </c>
      <c r="BD403" s="526" t="s">
        <v>13</v>
      </c>
      <c r="BE403" s="526" t="s">
        <v>13</v>
      </c>
      <c r="BF403" s="526" t="s">
        <v>13</v>
      </c>
      <c r="BG403" s="526" t="s">
        <v>13</v>
      </c>
      <c r="BH403" s="526" t="s">
        <v>13</v>
      </c>
      <c r="BI403" s="526" t="s">
        <v>13</v>
      </c>
      <c r="BJ403" s="526" t="s">
        <v>13</v>
      </c>
      <c r="BK403" s="526" t="s">
        <v>13</v>
      </c>
      <c r="BL403" s="526" t="s">
        <v>13</v>
      </c>
      <c r="BM403" s="526" t="s">
        <v>13</v>
      </c>
      <c r="BN403" s="585" t="s">
        <v>13</v>
      </c>
      <c r="BO403" s="585" t="s">
        <v>13</v>
      </c>
      <c r="BP403" s="526" t="s">
        <v>13</v>
      </c>
      <c r="BQ403" s="526" t="s">
        <v>13</v>
      </c>
      <c r="BR403" s="526" t="s">
        <v>13</v>
      </c>
      <c r="BS403" s="526" t="s">
        <v>13</v>
      </c>
      <c r="BT403" s="526" t="s">
        <v>13</v>
      </c>
      <c r="BU403" s="585" t="s">
        <v>13</v>
      </c>
      <c r="BV403" s="526" t="s">
        <v>13</v>
      </c>
      <c r="BW403" s="526" t="s">
        <v>13</v>
      </c>
      <c r="BX403" s="526" t="s">
        <v>13</v>
      </c>
      <c r="BY403" s="526" t="s">
        <v>13</v>
      </c>
      <c r="BZ403" s="526" t="s">
        <v>13</v>
      </c>
      <c r="CA403" s="526" t="s">
        <v>13</v>
      </c>
    </row>
    <row r="404" spans="3:79">
      <c r="C404" s="546" t="s">
        <v>13</v>
      </c>
      <c r="D404" s="546" t="s">
        <v>13</v>
      </c>
      <c r="E404" s="517" t="s">
        <v>13</v>
      </c>
      <c r="F404" s="607" t="s">
        <v>13</v>
      </c>
      <c r="G404" s="607" t="s">
        <v>13</v>
      </c>
      <c r="H404" s="607" t="s">
        <v>13</v>
      </c>
      <c r="I404" s="607" t="s">
        <v>13</v>
      </c>
      <c r="J404" s="607" t="s">
        <v>13</v>
      </c>
      <c r="K404" s="607" t="s">
        <v>13</v>
      </c>
      <c r="L404" s="607" t="s">
        <v>13</v>
      </c>
      <c r="M404" s="607" t="s">
        <v>13</v>
      </c>
      <c r="N404" s="607" t="s">
        <v>13</v>
      </c>
      <c r="O404" s="607" t="s">
        <v>13</v>
      </c>
      <c r="P404" s="607" t="s">
        <v>13</v>
      </c>
      <c r="Q404" s="608" t="s">
        <v>13</v>
      </c>
      <c r="R404" s="608" t="s">
        <v>13</v>
      </c>
      <c r="S404" s="608" t="s">
        <v>13</v>
      </c>
      <c r="T404" s="608" t="s">
        <v>13</v>
      </c>
      <c r="U404" s="608" t="s">
        <v>13</v>
      </c>
      <c r="V404" s="608" t="s">
        <v>13</v>
      </c>
      <c r="W404" s="608" t="s">
        <v>13</v>
      </c>
      <c r="X404" s="608" t="s">
        <v>13</v>
      </c>
      <c r="Y404" s="608" t="s">
        <v>13</v>
      </c>
      <c r="Z404" s="608" t="s">
        <v>13</v>
      </c>
      <c r="AA404" s="608" t="s">
        <v>13</v>
      </c>
      <c r="AB404" s="608" t="s">
        <v>13</v>
      </c>
      <c r="AC404" s="608" t="s">
        <v>13</v>
      </c>
      <c r="AD404" s="608" t="s">
        <v>13</v>
      </c>
      <c r="AE404" s="608" t="s">
        <v>13</v>
      </c>
      <c r="AF404" s="608" t="s">
        <v>13</v>
      </c>
      <c r="AG404" s="608" t="s">
        <v>13</v>
      </c>
      <c r="AH404" s="608" t="s">
        <v>13</v>
      </c>
      <c r="AI404" s="608" t="s">
        <v>13</v>
      </c>
      <c r="AJ404" s="608" t="s">
        <v>13</v>
      </c>
      <c r="AK404" s="608" t="s">
        <v>13</v>
      </c>
      <c r="AL404" s="609" t="s">
        <v>13</v>
      </c>
      <c r="AM404" s="609" t="s">
        <v>13</v>
      </c>
      <c r="AN404" s="609" t="s">
        <v>13</v>
      </c>
      <c r="AO404" s="609" t="s">
        <v>13</v>
      </c>
      <c r="AP404" s="609" t="s">
        <v>13</v>
      </c>
      <c r="AQ404" s="609" t="s">
        <v>13</v>
      </c>
      <c r="AR404" s="609" t="s">
        <v>13</v>
      </c>
      <c r="AS404" s="609" t="s">
        <v>13</v>
      </c>
      <c r="AT404" s="609" t="s">
        <v>13</v>
      </c>
      <c r="AU404" s="609" t="s">
        <v>13</v>
      </c>
      <c r="AV404" s="608" t="s">
        <v>13</v>
      </c>
      <c r="AW404" s="608" t="s">
        <v>13</v>
      </c>
      <c r="AX404" s="608" t="s">
        <v>13</v>
      </c>
      <c r="AY404" s="608" t="s">
        <v>13</v>
      </c>
      <c r="AZ404" s="610" t="s">
        <v>13</v>
      </c>
      <c r="BA404" s="526" t="s">
        <v>13</v>
      </c>
      <c r="BB404" s="526" t="s">
        <v>13</v>
      </c>
      <c r="BC404" s="526" t="s">
        <v>13</v>
      </c>
      <c r="BD404" s="526" t="s">
        <v>13</v>
      </c>
      <c r="BE404" s="526" t="s">
        <v>13</v>
      </c>
      <c r="BF404" s="526" t="s">
        <v>13</v>
      </c>
      <c r="BG404" s="526" t="s">
        <v>13</v>
      </c>
      <c r="BH404" s="526" t="s">
        <v>13</v>
      </c>
      <c r="BI404" s="526" t="s">
        <v>13</v>
      </c>
      <c r="BJ404" s="526" t="s">
        <v>13</v>
      </c>
      <c r="BK404" s="526" t="s">
        <v>13</v>
      </c>
      <c r="BL404" s="526" t="s">
        <v>13</v>
      </c>
      <c r="BM404" s="526" t="s">
        <v>13</v>
      </c>
      <c r="BN404" s="585" t="s">
        <v>13</v>
      </c>
      <c r="BO404" s="585" t="s">
        <v>13</v>
      </c>
      <c r="BP404" s="526" t="s">
        <v>13</v>
      </c>
      <c r="BQ404" s="526" t="s">
        <v>13</v>
      </c>
      <c r="BR404" s="526" t="s">
        <v>13</v>
      </c>
      <c r="BS404" s="526" t="s">
        <v>13</v>
      </c>
      <c r="BT404" s="526" t="s">
        <v>13</v>
      </c>
      <c r="BU404" s="585" t="s">
        <v>13</v>
      </c>
      <c r="BV404" s="526" t="s">
        <v>13</v>
      </c>
      <c r="BW404" s="526" t="s">
        <v>13</v>
      </c>
      <c r="BX404" s="526" t="s">
        <v>13</v>
      </c>
      <c r="BY404" s="526" t="s">
        <v>13</v>
      </c>
      <c r="BZ404" s="526" t="s">
        <v>13</v>
      </c>
      <c r="CA404" s="526" t="s">
        <v>13</v>
      </c>
    </row>
    <row r="405" spans="3:79">
      <c r="C405" s="546" t="s">
        <v>13</v>
      </c>
      <c r="D405" s="546" t="s">
        <v>13</v>
      </c>
      <c r="E405" s="517" t="s">
        <v>13</v>
      </c>
      <c r="F405" s="607" t="s">
        <v>13</v>
      </c>
      <c r="G405" s="607" t="s">
        <v>13</v>
      </c>
      <c r="H405" s="607" t="s">
        <v>13</v>
      </c>
      <c r="I405" s="607" t="s">
        <v>13</v>
      </c>
      <c r="J405" s="607" t="s">
        <v>13</v>
      </c>
      <c r="K405" s="607" t="s">
        <v>13</v>
      </c>
      <c r="L405" s="607" t="s">
        <v>13</v>
      </c>
      <c r="M405" s="607" t="s">
        <v>13</v>
      </c>
      <c r="N405" s="607" t="s">
        <v>13</v>
      </c>
      <c r="O405" s="607" t="s">
        <v>13</v>
      </c>
      <c r="P405" s="607" t="s">
        <v>13</v>
      </c>
      <c r="Q405" s="608" t="s">
        <v>13</v>
      </c>
      <c r="R405" s="608" t="s">
        <v>13</v>
      </c>
      <c r="S405" s="608" t="s">
        <v>13</v>
      </c>
      <c r="T405" s="608" t="s">
        <v>13</v>
      </c>
      <c r="U405" s="608" t="s">
        <v>13</v>
      </c>
      <c r="V405" s="608" t="s">
        <v>13</v>
      </c>
      <c r="W405" s="608" t="s">
        <v>13</v>
      </c>
      <c r="X405" s="608" t="s">
        <v>13</v>
      </c>
      <c r="Y405" s="608" t="s">
        <v>13</v>
      </c>
      <c r="Z405" s="608" t="s">
        <v>13</v>
      </c>
      <c r="AA405" s="608" t="s">
        <v>13</v>
      </c>
      <c r="AB405" s="608" t="s">
        <v>13</v>
      </c>
      <c r="AC405" s="608" t="s">
        <v>13</v>
      </c>
      <c r="AD405" s="608" t="s">
        <v>13</v>
      </c>
      <c r="AE405" s="608" t="s">
        <v>13</v>
      </c>
      <c r="AF405" s="608" t="s">
        <v>13</v>
      </c>
      <c r="AG405" s="608" t="s">
        <v>13</v>
      </c>
      <c r="AH405" s="608" t="s">
        <v>13</v>
      </c>
      <c r="AI405" s="608" t="s">
        <v>13</v>
      </c>
      <c r="AJ405" s="608" t="s">
        <v>13</v>
      </c>
      <c r="AK405" s="608" t="s">
        <v>13</v>
      </c>
      <c r="AL405" s="609" t="s">
        <v>13</v>
      </c>
      <c r="AM405" s="609" t="s">
        <v>13</v>
      </c>
      <c r="AN405" s="609" t="s">
        <v>13</v>
      </c>
      <c r="AO405" s="609" t="s">
        <v>13</v>
      </c>
      <c r="AP405" s="609" t="s">
        <v>13</v>
      </c>
      <c r="AQ405" s="609" t="s">
        <v>13</v>
      </c>
      <c r="AR405" s="609" t="s">
        <v>13</v>
      </c>
      <c r="AS405" s="609" t="s">
        <v>13</v>
      </c>
      <c r="AT405" s="609" t="s">
        <v>13</v>
      </c>
      <c r="AU405" s="609" t="s">
        <v>13</v>
      </c>
      <c r="AV405" s="608" t="s">
        <v>13</v>
      </c>
      <c r="AW405" s="608" t="s">
        <v>13</v>
      </c>
      <c r="AX405" s="608" t="s">
        <v>13</v>
      </c>
      <c r="AY405" s="608" t="s">
        <v>13</v>
      </c>
      <c r="AZ405" s="610" t="s">
        <v>13</v>
      </c>
      <c r="BA405" s="526" t="s">
        <v>13</v>
      </c>
      <c r="BB405" s="526" t="s">
        <v>13</v>
      </c>
      <c r="BC405" s="526" t="s">
        <v>13</v>
      </c>
      <c r="BD405" s="526" t="s">
        <v>13</v>
      </c>
      <c r="BE405" s="526" t="s">
        <v>13</v>
      </c>
      <c r="BF405" s="526" t="s">
        <v>13</v>
      </c>
      <c r="BG405" s="526" t="s">
        <v>13</v>
      </c>
      <c r="BH405" s="526" t="s">
        <v>13</v>
      </c>
      <c r="BI405" s="526" t="s">
        <v>13</v>
      </c>
      <c r="BJ405" s="526" t="s">
        <v>13</v>
      </c>
      <c r="BK405" s="526" t="s">
        <v>13</v>
      </c>
      <c r="BL405" s="526" t="s">
        <v>13</v>
      </c>
      <c r="BM405" s="526" t="s">
        <v>13</v>
      </c>
      <c r="BN405" s="585" t="s">
        <v>13</v>
      </c>
      <c r="BO405" s="585" t="s">
        <v>13</v>
      </c>
      <c r="BP405" s="526" t="s">
        <v>13</v>
      </c>
      <c r="BQ405" s="526" t="s">
        <v>13</v>
      </c>
      <c r="BR405" s="526" t="s">
        <v>13</v>
      </c>
      <c r="BS405" s="526" t="s">
        <v>13</v>
      </c>
      <c r="BT405" s="526" t="s">
        <v>13</v>
      </c>
      <c r="BU405" s="585" t="s">
        <v>13</v>
      </c>
      <c r="BV405" s="526" t="s">
        <v>13</v>
      </c>
      <c r="BW405" s="526" t="s">
        <v>13</v>
      </c>
      <c r="BX405" s="526" t="s">
        <v>13</v>
      </c>
      <c r="BY405" s="526" t="s">
        <v>13</v>
      </c>
      <c r="BZ405" s="526" t="s">
        <v>13</v>
      </c>
      <c r="CA405" s="526" t="s">
        <v>13</v>
      </c>
    </row>
    <row r="406" spans="3:79">
      <c r="C406" s="546" t="s">
        <v>13</v>
      </c>
      <c r="D406" s="546" t="s">
        <v>13</v>
      </c>
      <c r="E406" s="517" t="s">
        <v>13</v>
      </c>
      <c r="F406" s="607" t="s">
        <v>13</v>
      </c>
      <c r="G406" s="607" t="s">
        <v>13</v>
      </c>
      <c r="H406" s="607" t="s">
        <v>13</v>
      </c>
      <c r="I406" s="607" t="s">
        <v>13</v>
      </c>
      <c r="J406" s="607" t="s">
        <v>13</v>
      </c>
      <c r="K406" s="607" t="s">
        <v>13</v>
      </c>
      <c r="L406" s="607" t="s">
        <v>13</v>
      </c>
      <c r="M406" s="607" t="s">
        <v>13</v>
      </c>
      <c r="N406" s="607" t="s">
        <v>13</v>
      </c>
      <c r="O406" s="607" t="s">
        <v>13</v>
      </c>
      <c r="P406" s="607" t="s">
        <v>13</v>
      </c>
      <c r="Q406" s="608" t="s">
        <v>13</v>
      </c>
      <c r="R406" s="608" t="s">
        <v>13</v>
      </c>
      <c r="S406" s="608" t="s">
        <v>13</v>
      </c>
      <c r="T406" s="608" t="s">
        <v>13</v>
      </c>
      <c r="U406" s="608" t="s">
        <v>13</v>
      </c>
      <c r="V406" s="608" t="s">
        <v>13</v>
      </c>
      <c r="W406" s="608" t="s">
        <v>13</v>
      </c>
      <c r="X406" s="608" t="s">
        <v>13</v>
      </c>
      <c r="Y406" s="608" t="s">
        <v>13</v>
      </c>
      <c r="Z406" s="608" t="s">
        <v>13</v>
      </c>
      <c r="AA406" s="608" t="s">
        <v>13</v>
      </c>
      <c r="AB406" s="608" t="s">
        <v>13</v>
      </c>
      <c r="AC406" s="608" t="s">
        <v>13</v>
      </c>
      <c r="AD406" s="608" t="s">
        <v>13</v>
      </c>
      <c r="AE406" s="608" t="s">
        <v>13</v>
      </c>
      <c r="AF406" s="608" t="s">
        <v>13</v>
      </c>
      <c r="AG406" s="608" t="s">
        <v>13</v>
      </c>
      <c r="AH406" s="608" t="s">
        <v>13</v>
      </c>
      <c r="AI406" s="608" t="s">
        <v>13</v>
      </c>
      <c r="AJ406" s="608" t="s">
        <v>13</v>
      </c>
      <c r="AK406" s="608" t="s">
        <v>13</v>
      </c>
      <c r="AL406" s="609" t="s">
        <v>13</v>
      </c>
      <c r="AM406" s="609" t="s">
        <v>13</v>
      </c>
      <c r="AN406" s="609" t="s">
        <v>13</v>
      </c>
      <c r="AO406" s="609" t="s">
        <v>13</v>
      </c>
      <c r="AP406" s="609" t="s">
        <v>13</v>
      </c>
      <c r="AQ406" s="609" t="s">
        <v>13</v>
      </c>
      <c r="AR406" s="609" t="s">
        <v>13</v>
      </c>
      <c r="AS406" s="609" t="s">
        <v>13</v>
      </c>
      <c r="AT406" s="609" t="s">
        <v>13</v>
      </c>
      <c r="AU406" s="609" t="s">
        <v>13</v>
      </c>
      <c r="AV406" s="608" t="s">
        <v>13</v>
      </c>
      <c r="AW406" s="608" t="s">
        <v>13</v>
      </c>
      <c r="AX406" s="608" t="s">
        <v>13</v>
      </c>
      <c r="AY406" s="608" t="s">
        <v>13</v>
      </c>
      <c r="AZ406" s="610" t="s">
        <v>13</v>
      </c>
      <c r="BA406" s="526" t="s">
        <v>13</v>
      </c>
      <c r="BB406" s="526" t="s">
        <v>13</v>
      </c>
      <c r="BC406" s="526" t="s">
        <v>13</v>
      </c>
      <c r="BD406" s="526" t="s">
        <v>13</v>
      </c>
      <c r="BE406" s="526" t="s">
        <v>13</v>
      </c>
      <c r="BF406" s="526" t="s">
        <v>13</v>
      </c>
      <c r="BG406" s="526" t="s">
        <v>13</v>
      </c>
      <c r="BH406" s="526" t="s">
        <v>13</v>
      </c>
      <c r="BI406" s="526" t="s">
        <v>13</v>
      </c>
      <c r="BJ406" s="526" t="s">
        <v>13</v>
      </c>
      <c r="BK406" s="526" t="s">
        <v>13</v>
      </c>
      <c r="BL406" s="526" t="s">
        <v>13</v>
      </c>
      <c r="BM406" s="526" t="s">
        <v>13</v>
      </c>
      <c r="BN406" s="585" t="s">
        <v>13</v>
      </c>
      <c r="BO406" s="585" t="s">
        <v>13</v>
      </c>
      <c r="BP406" s="526" t="s">
        <v>13</v>
      </c>
      <c r="BQ406" s="526" t="s">
        <v>13</v>
      </c>
      <c r="BR406" s="526" t="s">
        <v>13</v>
      </c>
      <c r="BS406" s="526" t="s">
        <v>13</v>
      </c>
      <c r="BT406" s="526" t="s">
        <v>13</v>
      </c>
      <c r="BU406" s="585" t="s">
        <v>13</v>
      </c>
      <c r="BV406" s="526" t="s">
        <v>13</v>
      </c>
      <c r="BW406" s="526" t="s">
        <v>13</v>
      </c>
      <c r="BX406" s="526" t="s">
        <v>13</v>
      </c>
      <c r="BY406" s="526" t="s">
        <v>13</v>
      </c>
      <c r="BZ406" s="526" t="s">
        <v>13</v>
      </c>
      <c r="CA406" s="526" t="s">
        <v>13</v>
      </c>
    </row>
    <row r="407" spans="3:79">
      <c r="C407" s="546" t="s">
        <v>13</v>
      </c>
      <c r="D407" s="546" t="s">
        <v>13</v>
      </c>
      <c r="E407" s="517" t="s">
        <v>13</v>
      </c>
      <c r="F407" s="607" t="s">
        <v>13</v>
      </c>
      <c r="G407" s="607" t="s">
        <v>13</v>
      </c>
      <c r="H407" s="607" t="s">
        <v>13</v>
      </c>
      <c r="I407" s="607" t="s">
        <v>13</v>
      </c>
      <c r="J407" s="607" t="s">
        <v>13</v>
      </c>
      <c r="K407" s="607" t="s">
        <v>13</v>
      </c>
      <c r="L407" s="607" t="s">
        <v>13</v>
      </c>
      <c r="M407" s="607" t="s">
        <v>13</v>
      </c>
      <c r="N407" s="607" t="s">
        <v>13</v>
      </c>
      <c r="O407" s="607" t="s">
        <v>13</v>
      </c>
      <c r="P407" s="607" t="s">
        <v>13</v>
      </c>
      <c r="Q407" s="608" t="s">
        <v>13</v>
      </c>
      <c r="R407" s="608" t="s">
        <v>13</v>
      </c>
      <c r="S407" s="608" t="s">
        <v>13</v>
      </c>
      <c r="T407" s="608" t="s">
        <v>13</v>
      </c>
      <c r="U407" s="608" t="s">
        <v>13</v>
      </c>
      <c r="V407" s="608" t="s">
        <v>13</v>
      </c>
      <c r="W407" s="608" t="s">
        <v>13</v>
      </c>
      <c r="X407" s="608" t="s">
        <v>13</v>
      </c>
      <c r="Y407" s="608" t="s">
        <v>13</v>
      </c>
      <c r="Z407" s="608" t="s">
        <v>13</v>
      </c>
      <c r="AA407" s="608" t="s">
        <v>13</v>
      </c>
      <c r="AB407" s="608" t="s">
        <v>13</v>
      </c>
      <c r="AC407" s="608" t="s">
        <v>13</v>
      </c>
      <c r="AD407" s="608" t="s">
        <v>13</v>
      </c>
      <c r="AE407" s="608" t="s">
        <v>13</v>
      </c>
      <c r="AF407" s="608" t="s">
        <v>13</v>
      </c>
      <c r="AG407" s="608" t="s">
        <v>13</v>
      </c>
      <c r="AH407" s="608" t="s">
        <v>13</v>
      </c>
      <c r="AI407" s="608" t="s">
        <v>13</v>
      </c>
      <c r="AJ407" s="608" t="s">
        <v>13</v>
      </c>
      <c r="AK407" s="608" t="s">
        <v>13</v>
      </c>
      <c r="AL407" s="609" t="s">
        <v>13</v>
      </c>
      <c r="AM407" s="609" t="s">
        <v>13</v>
      </c>
      <c r="AN407" s="609" t="s">
        <v>13</v>
      </c>
      <c r="AO407" s="609" t="s">
        <v>13</v>
      </c>
      <c r="AP407" s="609" t="s">
        <v>13</v>
      </c>
      <c r="AQ407" s="609" t="s">
        <v>13</v>
      </c>
      <c r="AR407" s="609" t="s">
        <v>13</v>
      </c>
      <c r="AS407" s="609" t="s">
        <v>13</v>
      </c>
      <c r="AT407" s="609" t="s">
        <v>13</v>
      </c>
      <c r="AU407" s="609" t="s">
        <v>13</v>
      </c>
      <c r="AV407" s="608" t="s">
        <v>13</v>
      </c>
      <c r="AW407" s="608" t="s">
        <v>13</v>
      </c>
      <c r="AX407" s="608" t="s">
        <v>13</v>
      </c>
      <c r="AY407" s="608" t="s">
        <v>13</v>
      </c>
      <c r="AZ407" s="610" t="s">
        <v>13</v>
      </c>
      <c r="BA407" s="526" t="s">
        <v>13</v>
      </c>
      <c r="BB407" s="526" t="s">
        <v>13</v>
      </c>
      <c r="BC407" s="526" t="s">
        <v>13</v>
      </c>
      <c r="BD407" s="526" t="s">
        <v>13</v>
      </c>
      <c r="BE407" s="526" t="s">
        <v>13</v>
      </c>
      <c r="BF407" s="526" t="s">
        <v>13</v>
      </c>
      <c r="BG407" s="526" t="s">
        <v>13</v>
      </c>
      <c r="BH407" s="526" t="s">
        <v>13</v>
      </c>
      <c r="BI407" s="526" t="s">
        <v>13</v>
      </c>
      <c r="BJ407" s="526" t="s">
        <v>13</v>
      </c>
      <c r="BK407" s="526" t="s">
        <v>13</v>
      </c>
      <c r="BL407" s="526" t="s">
        <v>13</v>
      </c>
      <c r="BM407" s="526" t="s">
        <v>13</v>
      </c>
      <c r="BN407" s="585" t="s">
        <v>13</v>
      </c>
      <c r="BO407" s="585" t="s">
        <v>13</v>
      </c>
      <c r="BP407" s="526" t="s">
        <v>13</v>
      </c>
      <c r="BQ407" s="526" t="s">
        <v>13</v>
      </c>
      <c r="BR407" s="526" t="s">
        <v>13</v>
      </c>
      <c r="BS407" s="526" t="s">
        <v>13</v>
      </c>
      <c r="BT407" s="526" t="s">
        <v>13</v>
      </c>
      <c r="BU407" s="585" t="s">
        <v>13</v>
      </c>
      <c r="BV407" s="526" t="s">
        <v>13</v>
      </c>
      <c r="BW407" s="526" t="s">
        <v>13</v>
      </c>
      <c r="BX407" s="526" t="s">
        <v>13</v>
      </c>
      <c r="BY407" s="526" t="s">
        <v>13</v>
      </c>
      <c r="BZ407" s="526" t="s">
        <v>13</v>
      </c>
      <c r="CA407" s="526" t="s">
        <v>13</v>
      </c>
    </row>
    <row r="408" spans="3:79">
      <c r="C408" s="546" t="s">
        <v>13</v>
      </c>
      <c r="D408" s="546" t="s">
        <v>13</v>
      </c>
      <c r="E408" s="517" t="s">
        <v>13</v>
      </c>
      <c r="F408" s="607" t="s">
        <v>13</v>
      </c>
      <c r="G408" s="607" t="s">
        <v>13</v>
      </c>
      <c r="H408" s="607" t="s">
        <v>13</v>
      </c>
      <c r="I408" s="607" t="s">
        <v>13</v>
      </c>
      <c r="J408" s="607" t="s">
        <v>13</v>
      </c>
      <c r="K408" s="607" t="s">
        <v>13</v>
      </c>
      <c r="L408" s="607" t="s">
        <v>13</v>
      </c>
      <c r="M408" s="607" t="s">
        <v>13</v>
      </c>
      <c r="N408" s="607" t="s">
        <v>13</v>
      </c>
      <c r="O408" s="607" t="s">
        <v>13</v>
      </c>
      <c r="P408" s="607" t="s">
        <v>13</v>
      </c>
      <c r="Q408" s="608" t="s">
        <v>13</v>
      </c>
      <c r="R408" s="608" t="s">
        <v>13</v>
      </c>
      <c r="S408" s="608" t="s">
        <v>13</v>
      </c>
      <c r="T408" s="608" t="s">
        <v>13</v>
      </c>
      <c r="U408" s="608" t="s">
        <v>13</v>
      </c>
      <c r="V408" s="608" t="s">
        <v>13</v>
      </c>
      <c r="W408" s="608" t="s">
        <v>13</v>
      </c>
      <c r="X408" s="608" t="s">
        <v>13</v>
      </c>
      <c r="Y408" s="608" t="s">
        <v>13</v>
      </c>
      <c r="Z408" s="608" t="s">
        <v>13</v>
      </c>
      <c r="AA408" s="608" t="s">
        <v>13</v>
      </c>
      <c r="AB408" s="608" t="s">
        <v>13</v>
      </c>
      <c r="AC408" s="608" t="s">
        <v>13</v>
      </c>
      <c r="AD408" s="608" t="s">
        <v>13</v>
      </c>
      <c r="AE408" s="608" t="s">
        <v>13</v>
      </c>
      <c r="AF408" s="608" t="s">
        <v>13</v>
      </c>
      <c r="AG408" s="608" t="s">
        <v>13</v>
      </c>
      <c r="AH408" s="608" t="s">
        <v>13</v>
      </c>
      <c r="AI408" s="608" t="s">
        <v>13</v>
      </c>
      <c r="AJ408" s="608" t="s">
        <v>13</v>
      </c>
      <c r="AK408" s="608" t="s">
        <v>13</v>
      </c>
      <c r="AL408" s="609" t="s">
        <v>13</v>
      </c>
      <c r="AM408" s="609" t="s">
        <v>13</v>
      </c>
      <c r="AN408" s="609" t="s">
        <v>13</v>
      </c>
      <c r="AO408" s="609" t="s">
        <v>13</v>
      </c>
      <c r="AP408" s="609" t="s">
        <v>13</v>
      </c>
      <c r="AQ408" s="609" t="s">
        <v>13</v>
      </c>
      <c r="AR408" s="609" t="s">
        <v>13</v>
      </c>
      <c r="AS408" s="609" t="s">
        <v>13</v>
      </c>
      <c r="AT408" s="609" t="s">
        <v>13</v>
      </c>
      <c r="AU408" s="609" t="s">
        <v>13</v>
      </c>
      <c r="AV408" s="608" t="s">
        <v>13</v>
      </c>
      <c r="AW408" s="608" t="s">
        <v>13</v>
      </c>
      <c r="AX408" s="608" t="s">
        <v>13</v>
      </c>
      <c r="AY408" s="608" t="s">
        <v>13</v>
      </c>
      <c r="AZ408" s="610" t="s">
        <v>13</v>
      </c>
      <c r="BA408" s="526" t="s">
        <v>13</v>
      </c>
      <c r="BB408" s="526" t="s">
        <v>13</v>
      </c>
      <c r="BC408" s="526" t="s">
        <v>13</v>
      </c>
      <c r="BD408" s="526" t="s">
        <v>13</v>
      </c>
      <c r="BE408" s="526" t="s">
        <v>13</v>
      </c>
      <c r="BF408" s="526" t="s">
        <v>13</v>
      </c>
      <c r="BG408" s="526" t="s">
        <v>13</v>
      </c>
      <c r="BH408" s="526" t="s">
        <v>13</v>
      </c>
      <c r="BI408" s="526" t="s">
        <v>13</v>
      </c>
      <c r="BJ408" s="526" t="s">
        <v>13</v>
      </c>
      <c r="BK408" s="526" t="s">
        <v>13</v>
      </c>
      <c r="BL408" s="526" t="s">
        <v>13</v>
      </c>
      <c r="BM408" s="526" t="s">
        <v>13</v>
      </c>
      <c r="BN408" s="585" t="s">
        <v>13</v>
      </c>
      <c r="BO408" s="585" t="s">
        <v>13</v>
      </c>
      <c r="BP408" s="526" t="s">
        <v>13</v>
      </c>
      <c r="BQ408" s="526" t="s">
        <v>13</v>
      </c>
      <c r="BR408" s="526" t="s">
        <v>13</v>
      </c>
      <c r="BS408" s="526" t="s">
        <v>13</v>
      </c>
      <c r="BT408" s="526" t="s">
        <v>13</v>
      </c>
      <c r="BU408" s="585" t="s">
        <v>13</v>
      </c>
      <c r="BV408" s="526" t="s">
        <v>13</v>
      </c>
      <c r="BW408" s="526" t="s">
        <v>13</v>
      </c>
      <c r="BX408" s="526" t="s">
        <v>13</v>
      </c>
      <c r="BY408" s="526" t="s">
        <v>13</v>
      </c>
      <c r="BZ408" s="526" t="s">
        <v>13</v>
      </c>
      <c r="CA408" s="526" t="s">
        <v>13</v>
      </c>
    </row>
    <row r="409" spans="3:79">
      <c r="C409" s="546" t="s">
        <v>13</v>
      </c>
      <c r="D409" s="546" t="s">
        <v>13</v>
      </c>
      <c r="E409" s="517" t="s">
        <v>13</v>
      </c>
      <c r="F409" s="607" t="s">
        <v>13</v>
      </c>
      <c r="G409" s="607" t="s">
        <v>13</v>
      </c>
      <c r="H409" s="607" t="s">
        <v>13</v>
      </c>
      <c r="I409" s="607" t="s">
        <v>13</v>
      </c>
      <c r="J409" s="607" t="s">
        <v>13</v>
      </c>
      <c r="K409" s="607" t="s">
        <v>13</v>
      </c>
      <c r="L409" s="607" t="s">
        <v>13</v>
      </c>
      <c r="M409" s="607" t="s">
        <v>13</v>
      </c>
      <c r="N409" s="607" t="s">
        <v>13</v>
      </c>
      <c r="O409" s="607" t="s">
        <v>13</v>
      </c>
      <c r="P409" s="607" t="s">
        <v>13</v>
      </c>
      <c r="Q409" s="608" t="s">
        <v>13</v>
      </c>
      <c r="R409" s="608" t="s">
        <v>13</v>
      </c>
      <c r="S409" s="608" t="s">
        <v>13</v>
      </c>
      <c r="T409" s="608" t="s">
        <v>13</v>
      </c>
      <c r="U409" s="608" t="s">
        <v>13</v>
      </c>
      <c r="V409" s="608" t="s">
        <v>13</v>
      </c>
      <c r="W409" s="608" t="s">
        <v>13</v>
      </c>
      <c r="X409" s="608" t="s">
        <v>13</v>
      </c>
      <c r="Y409" s="608" t="s">
        <v>13</v>
      </c>
      <c r="Z409" s="608" t="s">
        <v>13</v>
      </c>
      <c r="AA409" s="608" t="s">
        <v>13</v>
      </c>
      <c r="AB409" s="608" t="s">
        <v>13</v>
      </c>
      <c r="AC409" s="608" t="s">
        <v>13</v>
      </c>
      <c r="AD409" s="608" t="s">
        <v>13</v>
      </c>
      <c r="AE409" s="608" t="s">
        <v>13</v>
      </c>
      <c r="AF409" s="608" t="s">
        <v>13</v>
      </c>
      <c r="AG409" s="608" t="s">
        <v>13</v>
      </c>
      <c r="AH409" s="608" t="s">
        <v>13</v>
      </c>
      <c r="AI409" s="608" t="s">
        <v>13</v>
      </c>
      <c r="AJ409" s="608" t="s">
        <v>13</v>
      </c>
      <c r="AK409" s="608" t="s">
        <v>13</v>
      </c>
      <c r="AL409" s="609" t="s">
        <v>13</v>
      </c>
      <c r="AM409" s="609" t="s">
        <v>13</v>
      </c>
      <c r="AN409" s="609" t="s">
        <v>13</v>
      </c>
      <c r="AO409" s="609" t="s">
        <v>13</v>
      </c>
      <c r="AP409" s="609" t="s">
        <v>13</v>
      </c>
      <c r="AQ409" s="609" t="s">
        <v>13</v>
      </c>
      <c r="AR409" s="609" t="s">
        <v>13</v>
      </c>
      <c r="AS409" s="609" t="s">
        <v>13</v>
      </c>
      <c r="AT409" s="609" t="s">
        <v>13</v>
      </c>
      <c r="AU409" s="609" t="s">
        <v>13</v>
      </c>
      <c r="AV409" s="608" t="s">
        <v>13</v>
      </c>
      <c r="AW409" s="608" t="s">
        <v>13</v>
      </c>
      <c r="AX409" s="608" t="s">
        <v>13</v>
      </c>
      <c r="AY409" s="608" t="s">
        <v>13</v>
      </c>
      <c r="AZ409" s="610" t="s">
        <v>13</v>
      </c>
      <c r="BA409" s="526" t="s">
        <v>13</v>
      </c>
      <c r="BB409" s="526" t="s">
        <v>13</v>
      </c>
      <c r="BC409" s="526" t="s">
        <v>13</v>
      </c>
      <c r="BD409" s="526" t="s">
        <v>13</v>
      </c>
      <c r="BE409" s="526" t="s">
        <v>13</v>
      </c>
      <c r="BF409" s="526" t="s">
        <v>13</v>
      </c>
      <c r="BG409" s="526" t="s">
        <v>13</v>
      </c>
      <c r="BH409" s="526" t="s">
        <v>13</v>
      </c>
      <c r="BI409" s="526" t="s">
        <v>13</v>
      </c>
      <c r="BJ409" s="526" t="s">
        <v>13</v>
      </c>
      <c r="BK409" s="526" t="s">
        <v>13</v>
      </c>
      <c r="BL409" s="526" t="s">
        <v>13</v>
      </c>
      <c r="BM409" s="526" t="s">
        <v>13</v>
      </c>
      <c r="BN409" s="585" t="s">
        <v>13</v>
      </c>
      <c r="BO409" s="585" t="s">
        <v>13</v>
      </c>
      <c r="BP409" s="526" t="s">
        <v>13</v>
      </c>
      <c r="BQ409" s="526" t="s">
        <v>13</v>
      </c>
      <c r="BR409" s="526" t="s">
        <v>13</v>
      </c>
      <c r="BS409" s="526" t="s">
        <v>13</v>
      </c>
      <c r="BT409" s="526" t="s">
        <v>13</v>
      </c>
      <c r="BU409" s="585" t="s">
        <v>13</v>
      </c>
      <c r="BV409" s="526" t="s">
        <v>13</v>
      </c>
      <c r="BW409" s="526" t="s">
        <v>13</v>
      </c>
      <c r="BX409" s="526" t="s">
        <v>13</v>
      </c>
      <c r="BY409" s="526" t="s">
        <v>13</v>
      </c>
      <c r="BZ409" s="526" t="s">
        <v>13</v>
      </c>
      <c r="CA409" s="526" t="s">
        <v>13</v>
      </c>
    </row>
    <row r="410" spans="3:79">
      <c r="C410" s="546" t="s">
        <v>13</v>
      </c>
      <c r="D410" s="546" t="s">
        <v>13</v>
      </c>
      <c r="E410" s="517" t="s">
        <v>13</v>
      </c>
      <c r="F410" s="607" t="s">
        <v>13</v>
      </c>
      <c r="G410" s="607" t="s">
        <v>13</v>
      </c>
      <c r="H410" s="607" t="s">
        <v>13</v>
      </c>
      <c r="I410" s="607" t="s">
        <v>13</v>
      </c>
      <c r="J410" s="607" t="s">
        <v>13</v>
      </c>
      <c r="K410" s="607" t="s">
        <v>13</v>
      </c>
      <c r="L410" s="607" t="s">
        <v>13</v>
      </c>
      <c r="M410" s="607" t="s">
        <v>13</v>
      </c>
      <c r="N410" s="607" t="s">
        <v>13</v>
      </c>
      <c r="O410" s="607" t="s">
        <v>13</v>
      </c>
      <c r="P410" s="607" t="s">
        <v>13</v>
      </c>
      <c r="Q410" s="608" t="s">
        <v>13</v>
      </c>
      <c r="R410" s="608" t="s">
        <v>13</v>
      </c>
      <c r="S410" s="608" t="s">
        <v>13</v>
      </c>
      <c r="T410" s="608" t="s">
        <v>13</v>
      </c>
      <c r="U410" s="608" t="s">
        <v>13</v>
      </c>
      <c r="V410" s="608" t="s">
        <v>13</v>
      </c>
      <c r="W410" s="608" t="s">
        <v>13</v>
      </c>
      <c r="X410" s="608" t="s">
        <v>13</v>
      </c>
      <c r="Y410" s="608" t="s">
        <v>13</v>
      </c>
      <c r="Z410" s="608" t="s">
        <v>13</v>
      </c>
      <c r="AA410" s="608" t="s">
        <v>13</v>
      </c>
      <c r="AB410" s="608" t="s">
        <v>13</v>
      </c>
      <c r="AC410" s="608" t="s">
        <v>13</v>
      </c>
      <c r="AD410" s="608" t="s">
        <v>13</v>
      </c>
      <c r="AE410" s="608" t="s">
        <v>13</v>
      </c>
      <c r="AF410" s="608" t="s">
        <v>13</v>
      </c>
      <c r="AG410" s="608" t="s">
        <v>13</v>
      </c>
      <c r="AH410" s="608" t="s">
        <v>13</v>
      </c>
      <c r="AI410" s="608" t="s">
        <v>13</v>
      </c>
      <c r="AJ410" s="608" t="s">
        <v>13</v>
      </c>
      <c r="AK410" s="608" t="s">
        <v>13</v>
      </c>
      <c r="AL410" s="609" t="s">
        <v>13</v>
      </c>
      <c r="AM410" s="609" t="s">
        <v>13</v>
      </c>
      <c r="AN410" s="609" t="s">
        <v>13</v>
      </c>
      <c r="AO410" s="609" t="s">
        <v>13</v>
      </c>
      <c r="AP410" s="609" t="s">
        <v>13</v>
      </c>
      <c r="AQ410" s="609" t="s">
        <v>13</v>
      </c>
      <c r="AR410" s="609" t="s">
        <v>13</v>
      </c>
      <c r="AS410" s="609" t="s">
        <v>13</v>
      </c>
      <c r="AT410" s="609" t="s">
        <v>13</v>
      </c>
      <c r="AU410" s="609" t="s">
        <v>13</v>
      </c>
      <c r="AV410" s="608" t="s">
        <v>13</v>
      </c>
      <c r="AW410" s="608" t="s">
        <v>13</v>
      </c>
      <c r="AX410" s="608" t="s">
        <v>13</v>
      </c>
      <c r="AY410" s="608" t="s">
        <v>13</v>
      </c>
      <c r="AZ410" s="610" t="s">
        <v>13</v>
      </c>
      <c r="BA410" s="526" t="s">
        <v>13</v>
      </c>
      <c r="BB410" s="526" t="s">
        <v>13</v>
      </c>
      <c r="BC410" s="526" t="s">
        <v>13</v>
      </c>
      <c r="BD410" s="526" t="s">
        <v>13</v>
      </c>
      <c r="BE410" s="526" t="s">
        <v>13</v>
      </c>
      <c r="BF410" s="526" t="s">
        <v>13</v>
      </c>
      <c r="BG410" s="526" t="s">
        <v>13</v>
      </c>
      <c r="BH410" s="526" t="s">
        <v>13</v>
      </c>
      <c r="BI410" s="526" t="s">
        <v>13</v>
      </c>
      <c r="BJ410" s="526" t="s">
        <v>13</v>
      </c>
      <c r="BK410" s="526" t="s">
        <v>13</v>
      </c>
      <c r="BL410" s="526" t="s">
        <v>13</v>
      </c>
      <c r="BM410" s="526" t="s">
        <v>13</v>
      </c>
      <c r="BN410" s="585" t="s">
        <v>13</v>
      </c>
      <c r="BO410" s="585" t="s">
        <v>13</v>
      </c>
      <c r="BP410" s="526" t="s">
        <v>13</v>
      </c>
      <c r="BQ410" s="526" t="s">
        <v>13</v>
      </c>
      <c r="BR410" s="526" t="s">
        <v>13</v>
      </c>
      <c r="BS410" s="526" t="s">
        <v>13</v>
      </c>
      <c r="BT410" s="526" t="s">
        <v>13</v>
      </c>
      <c r="BU410" s="585" t="s">
        <v>13</v>
      </c>
      <c r="BV410" s="526" t="s">
        <v>13</v>
      </c>
      <c r="BW410" s="526" t="s">
        <v>13</v>
      </c>
      <c r="BX410" s="526" t="s">
        <v>13</v>
      </c>
      <c r="BY410" s="526" t="s">
        <v>13</v>
      </c>
      <c r="BZ410" s="526" t="s">
        <v>13</v>
      </c>
      <c r="CA410" s="526" t="s">
        <v>13</v>
      </c>
    </row>
    <row r="411" spans="3:79">
      <c r="C411" s="546" t="s">
        <v>13</v>
      </c>
      <c r="D411" s="546" t="s">
        <v>13</v>
      </c>
      <c r="E411" s="517" t="s">
        <v>13</v>
      </c>
      <c r="F411" s="607" t="s">
        <v>13</v>
      </c>
      <c r="G411" s="607" t="s">
        <v>13</v>
      </c>
      <c r="H411" s="607" t="s">
        <v>13</v>
      </c>
      <c r="I411" s="607" t="s">
        <v>13</v>
      </c>
      <c r="J411" s="607" t="s">
        <v>13</v>
      </c>
      <c r="K411" s="607" t="s">
        <v>13</v>
      </c>
      <c r="L411" s="607" t="s">
        <v>13</v>
      </c>
      <c r="M411" s="607" t="s">
        <v>13</v>
      </c>
      <c r="N411" s="607" t="s">
        <v>13</v>
      </c>
      <c r="O411" s="607" t="s">
        <v>13</v>
      </c>
      <c r="P411" s="607" t="s">
        <v>13</v>
      </c>
      <c r="Q411" s="608" t="s">
        <v>13</v>
      </c>
      <c r="R411" s="608" t="s">
        <v>13</v>
      </c>
      <c r="S411" s="608" t="s">
        <v>13</v>
      </c>
      <c r="T411" s="608" t="s">
        <v>13</v>
      </c>
      <c r="U411" s="608" t="s">
        <v>13</v>
      </c>
      <c r="V411" s="608" t="s">
        <v>13</v>
      </c>
      <c r="W411" s="608" t="s">
        <v>13</v>
      </c>
      <c r="X411" s="608" t="s">
        <v>13</v>
      </c>
      <c r="Y411" s="608" t="s">
        <v>13</v>
      </c>
      <c r="Z411" s="608" t="s">
        <v>13</v>
      </c>
      <c r="AA411" s="608" t="s">
        <v>13</v>
      </c>
      <c r="AB411" s="608" t="s">
        <v>13</v>
      </c>
      <c r="AC411" s="608" t="s">
        <v>13</v>
      </c>
      <c r="AD411" s="608" t="s">
        <v>13</v>
      </c>
      <c r="AE411" s="608" t="s">
        <v>13</v>
      </c>
      <c r="AF411" s="608" t="s">
        <v>13</v>
      </c>
      <c r="AG411" s="608" t="s">
        <v>13</v>
      </c>
      <c r="AH411" s="608" t="s">
        <v>13</v>
      </c>
      <c r="AI411" s="608" t="s">
        <v>13</v>
      </c>
      <c r="AJ411" s="608" t="s">
        <v>13</v>
      </c>
      <c r="AK411" s="608" t="s">
        <v>13</v>
      </c>
      <c r="AL411" s="609" t="s">
        <v>13</v>
      </c>
      <c r="AM411" s="609" t="s">
        <v>13</v>
      </c>
      <c r="AN411" s="609" t="s">
        <v>13</v>
      </c>
      <c r="AO411" s="609" t="s">
        <v>13</v>
      </c>
      <c r="AP411" s="609" t="s">
        <v>13</v>
      </c>
      <c r="AQ411" s="609" t="s">
        <v>13</v>
      </c>
      <c r="AR411" s="609" t="s">
        <v>13</v>
      </c>
      <c r="AS411" s="609" t="s">
        <v>13</v>
      </c>
      <c r="AT411" s="609" t="s">
        <v>13</v>
      </c>
      <c r="AU411" s="609" t="s">
        <v>13</v>
      </c>
      <c r="AV411" s="608" t="s">
        <v>13</v>
      </c>
      <c r="AW411" s="608" t="s">
        <v>13</v>
      </c>
      <c r="AX411" s="608" t="s">
        <v>13</v>
      </c>
      <c r="AY411" s="608" t="s">
        <v>13</v>
      </c>
      <c r="AZ411" s="610" t="s">
        <v>13</v>
      </c>
      <c r="BA411" s="526" t="s">
        <v>13</v>
      </c>
      <c r="BB411" s="526" t="s">
        <v>13</v>
      </c>
      <c r="BC411" s="526" t="s">
        <v>13</v>
      </c>
      <c r="BD411" s="526" t="s">
        <v>13</v>
      </c>
      <c r="BE411" s="526" t="s">
        <v>13</v>
      </c>
      <c r="BF411" s="526" t="s">
        <v>13</v>
      </c>
      <c r="BG411" s="526" t="s">
        <v>13</v>
      </c>
      <c r="BH411" s="526" t="s">
        <v>13</v>
      </c>
      <c r="BI411" s="526" t="s">
        <v>13</v>
      </c>
      <c r="BJ411" s="526" t="s">
        <v>13</v>
      </c>
      <c r="BK411" s="526" t="s">
        <v>13</v>
      </c>
      <c r="BL411" s="526" t="s">
        <v>13</v>
      </c>
      <c r="BM411" s="526" t="s">
        <v>13</v>
      </c>
      <c r="BN411" s="585" t="s">
        <v>13</v>
      </c>
      <c r="BO411" s="585" t="s">
        <v>13</v>
      </c>
      <c r="BP411" s="526" t="s">
        <v>13</v>
      </c>
      <c r="BQ411" s="526" t="s">
        <v>13</v>
      </c>
      <c r="BR411" s="526" t="s">
        <v>13</v>
      </c>
      <c r="BS411" s="526" t="s">
        <v>13</v>
      </c>
      <c r="BT411" s="526" t="s">
        <v>13</v>
      </c>
      <c r="BU411" s="585" t="s">
        <v>13</v>
      </c>
      <c r="BV411" s="526" t="s">
        <v>13</v>
      </c>
      <c r="BW411" s="526" t="s">
        <v>13</v>
      </c>
      <c r="BX411" s="526" t="s">
        <v>13</v>
      </c>
      <c r="BY411" s="526" t="s">
        <v>13</v>
      </c>
      <c r="BZ411" s="526" t="s">
        <v>13</v>
      </c>
      <c r="CA411" s="526" t="s">
        <v>13</v>
      </c>
    </row>
    <row r="412" spans="3:79">
      <c r="C412" s="546" t="s">
        <v>13</v>
      </c>
      <c r="D412" s="546" t="s">
        <v>13</v>
      </c>
      <c r="E412" s="517" t="s">
        <v>13</v>
      </c>
      <c r="F412" s="607" t="s">
        <v>13</v>
      </c>
      <c r="G412" s="607" t="s">
        <v>13</v>
      </c>
      <c r="H412" s="607" t="s">
        <v>13</v>
      </c>
      <c r="I412" s="607" t="s">
        <v>13</v>
      </c>
      <c r="J412" s="607" t="s">
        <v>13</v>
      </c>
      <c r="K412" s="607" t="s">
        <v>13</v>
      </c>
      <c r="L412" s="607" t="s">
        <v>13</v>
      </c>
      <c r="M412" s="607" t="s">
        <v>13</v>
      </c>
      <c r="N412" s="607" t="s">
        <v>13</v>
      </c>
      <c r="O412" s="607" t="s">
        <v>13</v>
      </c>
      <c r="P412" s="607" t="s">
        <v>13</v>
      </c>
      <c r="Q412" s="608" t="s">
        <v>13</v>
      </c>
      <c r="R412" s="608" t="s">
        <v>13</v>
      </c>
      <c r="S412" s="608" t="s">
        <v>13</v>
      </c>
      <c r="T412" s="608" t="s">
        <v>13</v>
      </c>
      <c r="U412" s="608" t="s">
        <v>13</v>
      </c>
      <c r="V412" s="608" t="s">
        <v>13</v>
      </c>
      <c r="W412" s="608" t="s">
        <v>13</v>
      </c>
      <c r="X412" s="608" t="s">
        <v>13</v>
      </c>
      <c r="Y412" s="608" t="s">
        <v>13</v>
      </c>
      <c r="Z412" s="608" t="s">
        <v>13</v>
      </c>
      <c r="AA412" s="608" t="s">
        <v>13</v>
      </c>
      <c r="AB412" s="608" t="s">
        <v>13</v>
      </c>
      <c r="AC412" s="608" t="s">
        <v>13</v>
      </c>
      <c r="AD412" s="608" t="s">
        <v>13</v>
      </c>
      <c r="AE412" s="608" t="s">
        <v>13</v>
      </c>
      <c r="AF412" s="608" t="s">
        <v>13</v>
      </c>
      <c r="AG412" s="608" t="s">
        <v>13</v>
      </c>
      <c r="AH412" s="608" t="s">
        <v>13</v>
      </c>
      <c r="AI412" s="608" t="s">
        <v>13</v>
      </c>
      <c r="AJ412" s="608" t="s">
        <v>13</v>
      </c>
      <c r="AK412" s="608" t="s">
        <v>13</v>
      </c>
      <c r="AL412" s="609" t="s">
        <v>13</v>
      </c>
      <c r="AM412" s="609" t="s">
        <v>13</v>
      </c>
      <c r="AN412" s="609" t="s">
        <v>13</v>
      </c>
      <c r="AO412" s="609" t="s">
        <v>13</v>
      </c>
      <c r="AP412" s="609" t="s">
        <v>13</v>
      </c>
      <c r="AQ412" s="609" t="s">
        <v>13</v>
      </c>
      <c r="AR412" s="609" t="s">
        <v>13</v>
      </c>
      <c r="AS412" s="609" t="s">
        <v>13</v>
      </c>
      <c r="AT412" s="609" t="s">
        <v>13</v>
      </c>
      <c r="AU412" s="609" t="s">
        <v>13</v>
      </c>
      <c r="AV412" s="608" t="s">
        <v>13</v>
      </c>
      <c r="AW412" s="608" t="s">
        <v>13</v>
      </c>
      <c r="AX412" s="608" t="s">
        <v>13</v>
      </c>
      <c r="AY412" s="608" t="s">
        <v>13</v>
      </c>
      <c r="AZ412" s="610" t="s">
        <v>13</v>
      </c>
      <c r="BA412" s="526" t="s">
        <v>13</v>
      </c>
      <c r="BB412" s="526" t="s">
        <v>13</v>
      </c>
      <c r="BC412" s="526" t="s">
        <v>13</v>
      </c>
      <c r="BD412" s="526" t="s">
        <v>13</v>
      </c>
      <c r="BE412" s="526" t="s">
        <v>13</v>
      </c>
      <c r="BF412" s="526" t="s">
        <v>13</v>
      </c>
      <c r="BG412" s="526" t="s">
        <v>13</v>
      </c>
      <c r="BH412" s="526" t="s">
        <v>13</v>
      </c>
      <c r="BI412" s="526" t="s">
        <v>13</v>
      </c>
      <c r="BJ412" s="526" t="s">
        <v>13</v>
      </c>
      <c r="BK412" s="526" t="s">
        <v>13</v>
      </c>
      <c r="BL412" s="526" t="s">
        <v>13</v>
      </c>
      <c r="BM412" s="526" t="s">
        <v>13</v>
      </c>
      <c r="BN412" s="585" t="s">
        <v>13</v>
      </c>
      <c r="BO412" s="585" t="s">
        <v>13</v>
      </c>
      <c r="BP412" s="526" t="s">
        <v>13</v>
      </c>
      <c r="BQ412" s="526" t="s">
        <v>13</v>
      </c>
      <c r="BR412" s="526" t="s">
        <v>13</v>
      </c>
      <c r="BS412" s="526" t="s">
        <v>13</v>
      </c>
      <c r="BT412" s="526" t="s">
        <v>13</v>
      </c>
      <c r="BU412" s="585" t="s">
        <v>13</v>
      </c>
      <c r="BV412" s="526" t="s">
        <v>13</v>
      </c>
      <c r="BW412" s="526" t="s">
        <v>13</v>
      </c>
      <c r="BX412" s="526" t="s">
        <v>13</v>
      </c>
      <c r="BY412" s="526" t="s">
        <v>13</v>
      </c>
      <c r="BZ412" s="526" t="s">
        <v>13</v>
      </c>
      <c r="CA412" s="526" t="s">
        <v>13</v>
      </c>
    </row>
    <row r="413" spans="3:79">
      <c r="C413" s="546" t="s">
        <v>13</v>
      </c>
      <c r="D413" s="546" t="s">
        <v>13</v>
      </c>
      <c r="E413" s="517" t="s">
        <v>13</v>
      </c>
      <c r="F413" s="607" t="s">
        <v>13</v>
      </c>
      <c r="G413" s="607" t="s">
        <v>13</v>
      </c>
      <c r="H413" s="607" t="s">
        <v>13</v>
      </c>
      <c r="I413" s="607" t="s">
        <v>13</v>
      </c>
      <c r="J413" s="607" t="s">
        <v>13</v>
      </c>
      <c r="K413" s="607" t="s">
        <v>13</v>
      </c>
      <c r="L413" s="607" t="s">
        <v>13</v>
      </c>
      <c r="M413" s="607" t="s">
        <v>13</v>
      </c>
      <c r="N413" s="607" t="s">
        <v>13</v>
      </c>
      <c r="O413" s="607" t="s">
        <v>13</v>
      </c>
      <c r="P413" s="607" t="s">
        <v>13</v>
      </c>
      <c r="Q413" s="608" t="s">
        <v>13</v>
      </c>
      <c r="R413" s="608" t="s">
        <v>13</v>
      </c>
      <c r="S413" s="608" t="s">
        <v>13</v>
      </c>
      <c r="T413" s="608" t="s">
        <v>13</v>
      </c>
      <c r="U413" s="608" t="s">
        <v>13</v>
      </c>
      <c r="V413" s="608" t="s">
        <v>13</v>
      </c>
      <c r="W413" s="608" t="s">
        <v>13</v>
      </c>
      <c r="X413" s="608" t="s">
        <v>13</v>
      </c>
      <c r="Y413" s="608" t="s">
        <v>13</v>
      </c>
      <c r="Z413" s="608" t="s">
        <v>13</v>
      </c>
      <c r="AA413" s="608" t="s">
        <v>13</v>
      </c>
      <c r="AB413" s="608" t="s">
        <v>13</v>
      </c>
      <c r="AC413" s="608" t="s">
        <v>13</v>
      </c>
      <c r="AD413" s="608" t="s">
        <v>13</v>
      </c>
      <c r="AE413" s="608" t="s">
        <v>13</v>
      </c>
      <c r="AF413" s="608" t="s">
        <v>13</v>
      </c>
      <c r="AG413" s="608" t="s">
        <v>13</v>
      </c>
      <c r="AH413" s="608" t="s">
        <v>13</v>
      </c>
      <c r="AI413" s="608" t="s">
        <v>13</v>
      </c>
      <c r="AJ413" s="608" t="s">
        <v>13</v>
      </c>
      <c r="AK413" s="608" t="s">
        <v>13</v>
      </c>
      <c r="AL413" s="609" t="s">
        <v>13</v>
      </c>
      <c r="AM413" s="609" t="s">
        <v>13</v>
      </c>
      <c r="AN413" s="609" t="s">
        <v>13</v>
      </c>
      <c r="AO413" s="609" t="s">
        <v>13</v>
      </c>
      <c r="AP413" s="609" t="s">
        <v>13</v>
      </c>
      <c r="AQ413" s="609" t="s">
        <v>13</v>
      </c>
      <c r="AR413" s="609" t="s">
        <v>13</v>
      </c>
      <c r="AS413" s="609" t="s">
        <v>13</v>
      </c>
      <c r="AT413" s="609" t="s">
        <v>13</v>
      </c>
      <c r="AU413" s="609" t="s">
        <v>13</v>
      </c>
      <c r="AV413" s="608" t="s">
        <v>13</v>
      </c>
      <c r="AW413" s="608" t="s">
        <v>13</v>
      </c>
      <c r="AX413" s="608" t="s">
        <v>13</v>
      </c>
      <c r="AY413" s="608" t="s">
        <v>13</v>
      </c>
      <c r="AZ413" s="610" t="s">
        <v>13</v>
      </c>
      <c r="BA413" s="526" t="s">
        <v>13</v>
      </c>
      <c r="BB413" s="526" t="s">
        <v>13</v>
      </c>
      <c r="BC413" s="526" t="s">
        <v>13</v>
      </c>
      <c r="BD413" s="526" t="s">
        <v>13</v>
      </c>
      <c r="BE413" s="526" t="s">
        <v>13</v>
      </c>
      <c r="BF413" s="526" t="s">
        <v>13</v>
      </c>
      <c r="BG413" s="526" t="s">
        <v>13</v>
      </c>
      <c r="BH413" s="526" t="s">
        <v>13</v>
      </c>
      <c r="BI413" s="526" t="s">
        <v>13</v>
      </c>
      <c r="BJ413" s="526" t="s">
        <v>13</v>
      </c>
      <c r="BK413" s="526" t="s">
        <v>13</v>
      </c>
      <c r="BL413" s="526" t="s">
        <v>13</v>
      </c>
      <c r="BM413" s="526" t="s">
        <v>13</v>
      </c>
      <c r="BN413" s="585" t="s">
        <v>13</v>
      </c>
      <c r="BO413" s="585" t="s">
        <v>13</v>
      </c>
      <c r="BP413" s="526" t="s">
        <v>13</v>
      </c>
      <c r="BQ413" s="526" t="s">
        <v>13</v>
      </c>
      <c r="BR413" s="526" t="s">
        <v>13</v>
      </c>
      <c r="BS413" s="526" t="s">
        <v>13</v>
      </c>
      <c r="BT413" s="526" t="s">
        <v>13</v>
      </c>
      <c r="BU413" s="585" t="s">
        <v>13</v>
      </c>
      <c r="BV413" s="526" t="s">
        <v>13</v>
      </c>
      <c r="BW413" s="526" t="s">
        <v>13</v>
      </c>
      <c r="BX413" s="526" t="s">
        <v>13</v>
      </c>
      <c r="BY413" s="526" t="s">
        <v>13</v>
      </c>
      <c r="BZ413" s="526" t="s">
        <v>13</v>
      </c>
      <c r="CA413" s="526" t="s">
        <v>13</v>
      </c>
    </row>
    <row r="414" spans="3:79">
      <c r="C414" s="546" t="s">
        <v>13</v>
      </c>
      <c r="D414" s="546" t="s">
        <v>13</v>
      </c>
      <c r="E414" s="517" t="s">
        <v>13</v>
      </c>
      <c r="F414" s="607" t="s">
        <v>13</v>
      </c>
      <c r="G414" s="607" t="s">
        <v>13</v>
      </c>
      <c r="H414" s="607" t="s">
        <v>13</v>
      </c>
      <c r="I414" s="607" t="s">
        <v>13</v>
      </c>
      <c r="J414" s="607" t="s">
        <v>13</v>
      </c>
      <c r="K414" s="607" t="s">
        <v>13</v>
      </c>
      <c r="L414" s="607" t="s">
        <v>13</v>
      </c>
      <c r="M414" s="607" t="s">
        <v>13</v>
      </c>
      <c r="N414" s="607" t="s">
        <v>13</v>
      </c>
      <c r="O414" s="607" t="s">
        <v>13</v>
      </c>
      <c r="P414" s="607" t="s">
        <v>13</v>
      </c>
      <c r="Q414" s="608" t="s">
        <v>13</v>
      </c>
      <c r="R414" s="608" t="s">
        <v>13</v>
      </c>
      <c r="S414" s="608" t="s">
        <v>13</v>
      </c>
      <c r="T414" s="608" t="s">
        <v>13</v>
      </c>
      <c r="U414" s="608" t="s">
        <v>13</v>
      </c>
      <c r="V414" s="608" t="s">
        <v>13</v>
      </c>
      <c r="W414" s="608" t="s">
        <v>13</v>
      </c>
      <c r="X414" s="608" t="s">
        <v>13</v>
      </c>
      <c r="Y414" s="608" t="s">
        <v>13</v>
      </c>
      <c r="Z414" s="608" t="s">
        <v>13</v>
      </c>
      <c r="AA414" s="608" t="s">
        <v>13</v>
      </c>
      <c r="AB414" s="608" t="s">
        <v>13</v>
      </c>
      <c r="AC414" s="608" t="s">
        <v>13</v>
      </c>
      <c r="AD414" s="608" t="s">
        <v>13</v>
      </c>
      <c r="AE414" s="608" t="s">
        <v>13</v>
      </c>
      <c r="AF414" s="608" t="s">
        <v>13</v>
      </c>
      <c r="AG414" s="608" t="s">
        <v>13</v>
      </c>
      <c r="AH414" s="608" t="s">
        <v>13</v>
      </c>
      <c r="AI414" s="608" t="s">
        <v>13</v>
      </c>
      <c r="AJ414" s="608" t="s">
        <v>13</v>
      </c>
      <c r="AK414" s="608" t="s">
        <v>13</v>
      </c>
      <c r="AL414" s="609" t="s">
        <v>13</v>
      </c>
      <c r="AM414" s="609" t="s">
        <v>13</v>
      </c>
      <c r="AN414" s="609" t="s">
        <v>13</v>
      </c>
      <c r="AO414" s="609" t="s">
        <v>13</v>
      </c>
      <c r="AP414" s="609" t="s">
        <v>13</v>
      </c>
      <c r="AQ414" s="609" t="s">
        <v>13</v>
      </c>
      <c r="AR414" s="609" t="s">
        <v>13</v>
      </c>
      <c r="AS414" s="609" t="s">
        <v>13</v>
      </c>
      <c r="AT414" s="609" t="s">
        <v>13</v>
      </c>
      <c r="AU414" s="609" t="s">
        <v>13</v>
      </c>
      <c r="AV414" s="608" t="s">
        <v>13</v>
      </c>
      <c r="AW414" s="608" t="s">
        <v>13</v>
      </c>
      <c r="AX414" s="608" t="s">
        <v>13</v>
      </c>
      <c r="AY414" s="608" t="s">
        <v>13</v>
      </c>
      <c r="AZ414" s="610" t="s">
        <v>13</v>
      </c>
      <c r="BA414" s="526" t="s">
        <v>13</v>
      </c>
      <c r="BB414" s="526" t="s">
        <v>13</v>
      </c>
      <c r="BC414" s="526" t="s">
        <v>13</v>
      </c>
      <c r="BD414" s="526" t="s">
        <v>13</v>
      </c>
      <c r="BE414" s="526" t="s">
        <v>13</v>
      </c>
      <c r="BF414" s="526" t="s">
        <v>13</v>
      </c>
      <c r="BG414" s="526" t="s">
        <v>13</v>
      </c>
      <c r="BH414" s="526" t="s">
        <v>13</v>
      </c>
      <c r="BI414" s="526" t="s">
        <v>13</v>
      </c>
      <c r="BJ414" s="526" t="s">
        <v>13</v>
      </c>
      <c r="BK414" s="526" t="s">
        <v>13</v>
      </c>
      <c r="BL414" s="526" t="s">
        <v>13</v>
      </c>
      <c r="BM414" s="526" t="s">
        <v>13</v>
      </c>
      <c r="BN414" s="585" t="s">
        <v>13</v>
      </c>
      <c r="BO414" s="585" t="s">
        <v>13</v>
      </c>
      <c r="BP414" s="526" t="s">
        <v>13</v>
      </c>
      <c r="BQ414" s="526" t="s">
        <v>13</v>
      </c>
      <c r="BR414" s="526" t="s">
        <v>13</v>
      </c>
      <c r="BS414" s="526" t="s">
        <v>13</v>
      </c>
      <c r="BT414" s="526" t="s">
        <v>13</v>
      </c>
      <c r="BU414" s="585" t="s">
        <v>13</v>
      </c>
      <c r="BV414" s="526" t="s">
        <v>13</v>
      </c>
      <c r="BW414" s="526" t="s">
        <v>13</v>
      </c>
      <c r="BX414" s="526" t="s">
        <v>13</v>
      </c>
      <c r="BY414" s="526" t="s">
        <v>13</v>
      </c>
      <c r="BZ414" s="526" t="s">
        <v>13</v>
      </c>
      <c r="CA414" s="526" t="s">
        <v>13</v>
      </c>
    </row>
    <row r="415" spans="3:79">
      <c r="C415" s="546" t="s">
        <v>13</v>
      </c>
      <c r="D415" s="546" t="s">
        <v>13</v>
      </c>
      <c r="E415" s="517" t="s">
        <v>13</v>
      </c>
      <c r="F415" s="607" t="s">
        <v>13</v>
      </c>
      <c r="G415" s="607" t="s">
        <v>13</v>
      </c>
      <c r="H415" s="607" t="s">
        <v>13</v>
      </c>
      <c r="I415" s="607" t="s">
        <v>13</v>
      </c>
      <c r="J415" s="607" t="s">
        <v>13</v>
      </c>
      <c r="K415" s="607" t="s">
        <v>13</v>
      </c>
      <c r="L415" s="607" t="s">
        <v>13</v>
      </c>
      <c r="M415" s="607" t="s">
        <v>13</v>
      </c>
      <c r="N415" s="607" t="s">
        <v>13</v>
      </c>
      <c r="O415" s="607" t="s">
        <v>13</v>
      </c>
      <c r="P415" s="607" t="s">
        <v>13</v>
      </c>
      <c r="Q415" s="608" t="s">
        <v>13</v>
      </c>
      <c r="R415" s="608" t="s">
        <v>13</v>
      </c>
      <c r="S415" s="608" t="s">
        <v>13</v>
      </c>
      <c r="T415" s="608" t="s">
        <v>13</v>
      </c>
      <c r="U415" s="608" t="s">
        <v>13</v>
      </c>
      <c r="V415" s="608" t="s">
        <v>13</v>
      </c>
      <c r="W415" s="608" t="s">
        <v>13</v>
      </c>
      <c r="X415" s="608" t="s">
        <v>13</v>
      </c>
      <c r="Y415" s="608" t="s">
        <v>13</v>
      </c>
      <c r="Z415" s="608" t="s">
        <v>13</v>
      </c>
      <c r="AA415" s="608" t="s">
        <v>13</v>
      </c>
      <c r="AB415" s="608" t="s">
        <v>13</v>
      </c>
      <c r="AC415" s="608" t="s">
        <v>13</v>
      </c>
      <c r="AD415" s="608" t="s">
        <v>13</v>
      </c>
      <c r="AE415" s="608" t="s">
        <v>13</v>
      </c>
      <c r="AF415" s="608" t="s">
        <v>13</v>
      </c>
      <c r="AG415" s="608" t="s">
        <v>13</v>
      </c>
      <c r="AH415" s="608" t="s">
        <v>13</v>
      </c>
      <c r="AI415" s="608" t="s">
        <v>13</v>
      </c>
      <c r="AJ415" s="608" t="s">
        <v>13</v>
      </c>
      <c r="AK415" s="608" t="s">
        <v>13</v>
      </c>
      <c r="AL415" s="609" t="s">
        <v>13</v>
      </c>
      <c r="AM415" s="609" t="s">
        <v>13</v>
      </c>
      <c r="AN415" s="609" t="s">
        <v>13</v>
      </c>
      <c r="AO415" s="609" t="s">
        <v>13</v>
      </c>
      <c r="AP415" s="609" t="s">
        <v>13</v>
      </c>
      <c r="AQ415" s="609" t="s">
        <v>13</v>
      </c>
      <c r="AR415" s="609" t="s">
        <v>13</v>
      </c>
      <c r="AS415" s="609" t="s">
        <v>13</v>
      </c>
      <c r="AT415" s="609" t="s">
        <v>13</v>
      </c>
      <c r="AU415" s="609" t="s">
        <v>13</v>
      </c>
      <c r="AV415" s="608" t="s">
        <v>13</v>
      </c>
      <c r="AW415" s="608" t="s">
        <v>13</v>
      </c>
      <c r="AX415" s="608" t="s">
        <v>13</v>
      </c>
      <c r="AY415" s="608" t="s">
        <v>13</v>
      </c>
      <c r="AZ415" s="610" t="s">
        <v>13</v>
      </c>
      <c r="BA415" s="526" t="s">
        <v>13</v>
      </c>
      <c r="BB415" s="526" t="s">
        <v>13</v>
      </c>
      <c r="BC415" s="526" t="s">
        <v>13</v>
      </c>
      <c r="BD415" s="526" t="s">
        <v>13</v>
      </c>
      <c r="BE415" s="526" t="s">
        <v>13</v>
      </c>
      <c r="BF415" s="526" t="s">
        <v>13</v>
      </c>
      <c r="BG415" s="526" t="s">
        <v>13</v>
      </c>
      <c r="BH415" s="526" t="s">
        <v>13</v>
      </c>
      <c r="BI415" s="526" t="s">
        <v>13</v>
      </c>
      <c r="BJ415" s="526" t="s">
        <v>13</v>
      </c>
      <c r="BK415" s="526" t="s">
        <v>13</v>
      </c>
      <c r="BL415" s="526" t="s">
        <v>13</v>
      </c>
      <c r="BM415" s="526" t="s">
        <v>13</v>
      </c>
      <c r="BN415" s="585" t="s">
        <v>13</v>
      </c>
      <c r="BO415" s="585" t="s">
        <v>13</v>
      </c>
      <c r="BP415" s="526" t="s">
        <v>13</v>
      </c>
      <c r="BQ415" s="526" t="s">
        <v>13</v>
      </c>
      <c r="BR415" s="526" t="s">
        <v>13</v>
      </c>
      <c r="BS415" s="526" t="s">
        <v>13</v>
      </c>
      <c r="BT415" s="526" t="s">
        <v>13</v>
      </c>
      <c r="BU415" s="585" t="s">
        <v>13</v>
      </c>
      <c r="BV415" s="526" t="s">
        <v>13</v>
      </c>
      <c r="BW415" s="526" t="s">
        <v>13</v>
      </c>
      <c r="BX415" s="526" t="s">
        <v>13</v>
      </c>
      <c r="BY415" s="526" t="s">
        <v>13</v>
      </c>
      <c r="BZ415" s="526" t="s">
        <v>13</v>
      </c>
      <c r="CA415" s="526" t="s">
        <v>13</v>
      </c>
    </row>
    <row r="416" spans="3:79">
      <c r="C416" s="546" t="s">
        <v>13</v>
      </c>
      <c r="D416" s="546" t="s">
        <v>13</v>
      </c>
      <c r="E416" s="517" t="s">
        <v>13</v>
      </c>
      <c r="F416" s="607" t="s">
        <v>13</v>
      </c>
      <c r="G416" s="607" t="s">
        <v>13</v>
      </c>
      <c r="H416" s="607" t="s">
        <v>13</v>
      </c>
      <c r="I416" s="607" t="s">
        <v>13</v>
      </c>
      <c r="J416" s="607" t="s">
        <v>13</v>
      </c>
      <c r="K416" s="607" t="s">
        <v>13</v>
      </c>
      <c r="L416" s="607" t="s">
        <v>13</v>
      </c>
      <c r="M416" s="607" t="s">
        <v>13</v>
      </c>
      <c r="N416" s="607" t="s">
        <v>13</v>
      </c>
      <c r="O416" s="607" t="s">
        <v>13</v>
      </c>
      <c r="P416" s="607" t="s">
        <v>13</v>
      </c>
      <c r="Q416" s="608" t="s">
        <v>13</v>
      </c>
      <c r="R416" s="608" t="s">
        <v>13</v>
      </c>
      <c r="S416" s="608" t="s">
        <v>13</v>
      </c>
      <c r="T416" s="608" t="s">
        <v>13</v>
      </c>
      <c r="U416" s="608" t="s">
        <v>13</v>
      </c>
      <c r="V416" s="608" t="s">
        <v>13</v>
      </c>
      <c r="W416" s="608" t="s">
        <v>13</v>
      </c>
      <c r="X416" s="608" t="s">
        <v>13</v>
      </c>
      <c r="Y416" s="608" t="s">
        <v>13</v>
      </c>
      <c r="Z416" s="608" t="s">
        <v>13</v>
      </c>
      <c r="AA416" s="608" t="s">
        <v>13</v>
      </c>
      <c r="AB416" s="608" t="s">
        <v>13</v>
      </c>
      <c r="AC416" s="608" t="s">
        <v>13</v>
      </c>
      <c r="AD416" s="608" t="s">
        <v>13</v>
      </c>
      <c r="AE416" s="608" t="s">
        <v>13</v>
      </c>
      <c r="AF416" s="608" t="s">
        <v>13</v>
      </c>
      <c r="AG416" s="608" t="s">
        <v>13</v>
      </c>
      <c r="AH416" s="608" t="s">
        <v>13</v>
      </c>
      <c r="AI416" s="608" t="s">
        <v>13</v>
      </c>
      <c r="AJ416" s="608" t="s">
        <v>13</v>
      </c>
      <c r="AK416" s="608" t="s">
        <v>13</v>
      </c>
      <c r="AL416" s="609" t="s">
        <v>13</v>
      </c>
      <c r="AM416" s="609" t="s">
        <v>13</v>
      </c>
      <c r="AN416" s="609" t="s">
        <v>13</v>
      </c>
      <c r="AO416" s="609" t="s">
        <v>13</v>
      </c>
      <c r="AP416" s="609" t="s">
        <v>13</v>
      </c>
      <c r="AQ416" s="609" t="s">
        <v>13</v>
      </c>
      <c r="AR416" s="609" t="s">
        <v>13</v>
      </c>
      <c r="AS416" s="609" t="s">
        <v>13</v>
      </c>
      <c r="AT416" s="609" t="s">
        <v>13</v>
      </c>
      <c r="AU416" s="609" t="s">
        <v>13</v>
      </c>
      <c r="AV416" s="608" t="s">
        <v>13</v>
      </c>
      <c r="AW416" s="608" t="s">
        <v>13</v>
      </c>
      <c r="AX416" s="608" t="s">
        <v>13</v>
      </c>
      <c r="AY416" s="608" t="s">
        <v>13</v>
      </c>
      <c r="AZ416" s="610" t="s">
        <v>13</v>
      </c>
      <c r="BA416" s="526" t="s">
        <v>13</v>
      </c>
      <c r="BB416" s="526" t="s">
        <v>13</v>
      </c>
      <c r="BC416" s="526" t="s">
        <v>13</v>
      </c>
      <c r="BD416" s="526" t="s">
        <v>13</v>
      </c>
      <c r="BE416" s="526" t="s">
        <v>13</v>
      </c>
      <c r="BF416" s="526" t="s">
        <v>13</v>
      </c>
      <c r="BG416" s="526" t="s">
        <v>13</v>
      </c>
      <c r="BH416" s="526" t="s">
        <v>13</v>
      </c>
      <c r="BI416" s="526" t="s">
        <v>13</v>
      </c>
      <c r="BJ416" s="526" t="s">
        <v>13</v>
      </c>
      <c r="BK416" s="526" t="s">
        <v>13</v>
      </c>
      <c r="BL416" s="526" t="s">
        <v>13</v>
      </c>
      <c r="BM416" s="526" t="s">
        <v>13</v>
      </c>
      <c r="BN416" s="585" t="s">
        <v>13</v>
      </c>
      <c r="BO416" s="585" t="s">
        <v>13</v>
      </c>
      <c r="BP416" s="526" t="s">
        <v>13</v>
      </c>
      <c r="BQ416" s="526" t="s">
        <v>13</v>
      </c>
      <c r="BR416" s="526" t="s">
        <v>13</v>
      </c>
      <c r="BS416" s="526" t="s">
        <v>13</v>
      </c>
      <c r="BT416" s="526" t="s">
        <v>13</v>
      </c>
      <c r="BU416" s="585" t="s">
        <v>13</v>
      </c>
      <c r="BV416" s="526" t="s">
        <v>13</v>
      </c>
      <c r="BW416" s="526" t="s">
        <v>13</v>
      </c>
      <c r="BX416" s="526" t="s">
        <v>13</v>
      </c>
      <c r="BY416" s="526" t="s">
        <v>13</v>
      </c>
      <c r="BZ416" s="526" t="s">
        <v>13</v>
      </c>
      <c r="CA416" s="526" t="s">
        <v>13</v>
      </c>
    </row>
    <row r="417" spans="3:79">
      <c r="C417" s="546" t="s">
        <v>13</v>
      </c>
      <c r="D417" s="546" t="s">
        <v>13</v>
      </c>
      <c r="E417" s="517" t="s">
        <v>13</v>
      </c>
      <c r="F417" s="607" t="s">
        <v>13</v>
      </c>
      <c r="G417" s="607" t="s">
        <v>13</v>
      </c>
      <c r="H417" s="607" t="s">
        <v>13</v>
      </c>
      <c r="I417" s="607" t="s">
        <v>13</v>
      </c>
      <c r="J417" s="607" t="s">
        <v>13</v>
      </c>
      <c r="K417" s="607" t="s">
        <v>13</v>
      </c>
      <c r="L417" s="607" t="s">
        <v>13</v>
      </c>
      <c r="M417" s="607" t="s">
        <v>13</v>
      </c>
      <c r="N417" s="607" t="s">
        <v>13</v>
      </c>
      <c r="O417" s="607" t="s">
        <v>13</v>
      </c>
      <c r="P417" s="607" t="s">
        <v>13</v>
      </c>
      <c r="Q417" s="608" t="s">
        <v>13</v>
      </c>
      <c r="R417" s="608" t="s">
        <v>13</v>
      </c>
      <c r="S417" s="608" t="s">
        <v>13</v>
      </c>
      <c r="T417" s="608" t="s">
        <v>13</v>
      </c>
      <c r="U417" s="608" t="s">
        <v>13</v>
      </c>
      <c r="V417" s="608" t="s">
        <v>13</v>
      </c>
      <c r="W417" s="608" t="s">
        <v>13</v>
      </c>
      <c r="X417" s="608" t="s">
        <v>13</v>
      </c>
      <c r="Y417" s="608" t="s">
        <v>13</v>
      </c>
      <c r="Z417" s="608" t="s">
        <v>13</v>
      </c>
      <c r="AA417" s="608" t="s">
        <v>13</v>
      </c>
      <c r="AB417" s="608" t="s">
        <v>13</v>
      </c>
      <c r="AC417" s="608" t="s">
        <v>13</v>
      </c>
      <c r="AD417" s="608" t="s">
        <v>13</v>
      </c>
      <c r="AE417" s="608" t="s">
        <v>13</v>
      </c>
      <c r="AF417" s="608" t="s">
        <v>13</v>
      </c>
      <c r="AG417" s="608" t="s">
        <v>13</v>
      </c>
      <c r="AH417" s="608" t="s">
        <v>13</v>
      </c>
      <c r="AI417" s="608" t="s">
        <v>13</v>
      </c>
      <c r="AJ417" s="608" t="s">
        <v>13</v>
      </c>
      <c r="AK417" s="608" t="s">
        <v>13</v>
      </c>
      <c r="AL417" s="609" t="s">
        <v>13</v>
      </c>
      <c r="AM417" s="609" t="s">
        <v>13</v>
      </c>
      <c r="AN417" s="609" t="s">
        <v>13</v>
      </c>
      <c r="AO417" s="609" t="s">
        <v>13</v>
      </c>
      <c r="AP417" s="609" t="s">
        <v>13</v>
      </c>
      <c r="AQ417" s="609" t="s">
        <v>13</v>
      </c>
      <c r="AR417" s="609" t="s">
        <v>13</v>
      </c>
      <c r="AS417" s="609" t="s">
        <v>13</v>
      </c>
      <c r="AT417" s="609" t="s">
        <v>13</v>
      </c>
      <c r="AU417" s="609" t="s">
        <v>13</v>
      </c>
      <c r="AV417" s="608" t="s">
        <v>13</v>
      </c>
      <c r="AW417" s="608" t="s">
        <v>13</v>
      </c>
      <c r="AX417" s="608" t="s">
        <v>13</v>
      </c>
      <c r="AY417" s="608" t="s">
        <v>13</v>
      </c>
      <c r="AZ417" s="610" t="s">
        <v>13</v>
      </c>
      <c r="BA417" s="526" t="s">
        <v>13</v>
      </c>
      <c r="BB417" s="526" t="s">
        <v>13</v>
      </c>
      <c r="BC417" s="526" t="s">
        <v>13</v>
      </c>
      <c r="BD417" s="526" t="s">
        <v>13</v>
      </c>
      <c r="BE417" s="526" t="s">
        <v>13</v>
      </c>
      <c r="BF417" s="526" t="s">
        <v>13</v>
      </c>
      <c r="BG417" s="526" t="s">
        <v>13</v>
      </c>
      <c r="BH417" s="526" t="s">
        <v>13</v>
      </c>
      <c r="BI417" s="526" t="s">
        <v>13</v>
      </c>
      <c r="BJ417" s="526" t="s">
        <v>13</v>
      </c>
      <c r="BK417" s="526" t="s">
        <v>13</v>
      </c>
      <c r="BL417" s="526" t="s">
        <v>13</v>
      </c>
      <c r="BM417" s="526" t="s">
        <v>13</v>
      </c>
      <c r="BN417" s="585" t="s">
        <v>13</v>
      </c>
      <c r="BO417" s="585" t="s">
        <v>13</v>
      </c>
      <c r="BP417" s="526" t="s">
        <v>13</v>
      </c>
      <c r="BQ417" s="526" t="s">
        <v>13</v>
      </c>
      <c r="BR417" s="526" t="s">
        <v>13</v>
      </c>
      <c r="BS417" s="526" t="s">
        <v>13</v>
      </c>
      <c r="BT417" s="526" t="s">
        <v>13</v>
      </c>
      <c r="BU417" s="585" t="s">
        <v>13</v>
      </c>
      <c r="BV417" s="526" t="s">
        <v>13</v>
      </c>
      <c r="BW417" s="526" t="s">
        <v>13</v>
      </c>
      <c r="BX417" s="526" t="s">
        <v>13</v>
      </c>
      <c r="BY417" s="526" t="s">
        <v>13</v>
      </c>
      <c r="BZ417" s="526" t="s">
        <v>13</v>
      </c>
      <c r="CA417" s="526" t="s">
        <v>13</v>
      </c>
    </row>
    <row r="418" spans="3:79">
      <c r="C418" s="546" t="s">
        <v>13</v>
      </c>
      <c r="D418" s="546" t="s">
        <v>13</v>
      </c>
      <c r="E418" s="517" t="s">
        <v>13</v>
      </c>
      <c r="F418" s="607" t="s">
        <v>13</v>
      </c>
      <c r="G418" s="607" t="s">
        <v>13</v>
      </c>
      <c r="H418" s="607" t="s">
        <v>13</v>
      </c>
      <c r="I418" s="607" t="s">
        <v>13</v>
      </c>
      <c r="J418" s="607" t="s">
        <v>13</v>
      </c>
      <c r="K418" s="607" t="s">
        <v>13</v>
      </c>
      <c r="L418" s="607" t="s">
        <v>13</v>
      </c>
      <c r="M418" s="607" t="s">
        <v>13</v>
      </c>
      <c r="N418" s="607" t="s">
        <v>13</v>
      </c>
      <c r="O418" s="607" t="s">
        <v>13</v>
      </c>
      <c r="P418" s="607" t="s">
        <v>13</v>
      </c>
      <c r="Q418" s="608" t="s">
        <v>13</v>
      </c>
      <c r="R418" s="608" t="s">
        <v>13</v>
      </c>
      <c r="S418" s="608" t="s">
        <v>13</v>
      </c>
      <c r="T418" s="608" t="s">
        <v>13</v>
      </c>
      <c r="U418" s="608" t="s">
        <v>13</v>
      </c>
      <c r="V418" s="608" t="s">
        <v>13</v>
      </c>
      <c r="W418" s="608" t="s">
        <v>13</v>
      </c>
      <c r="X418" s="608" t="s">
        <v>13</v>
      </c>
      <c r="Y418" s="608" t="s">
        <v>13</v>
      </c>
      <c r="Z418" s="608" t="s">
        <v>13</v>
      </c>
      <c r="AA418" s="608" t="s">
        <v>13</v>
      </c>
      <c r="AB418" s="608" t="s">
        <v>13</v>
      </c>
      <c r="AC418" s="608" t="s">
        <v>13</v>
      </c>
      <c r="AD418" s="608" t="s">
        <v>13</v>
      </c>
      <c r="AE418" s="608" t="s">
        <v>13</v>
      </c>
      <c r="AF418" s="608" t="s">
        <v>13</v>
      </c>
      <c r="AG418" s="608" t="s">
        <v>13</v>
      </c>
      <c r="AH418" s="608" t="s">
        <v>13</v>
      </c>
      <c r="AI418" s="608" t="s">
        <v>13</v>
      </c>
      <c r="AJ418" s="608" t="s">
        <v>13</v>
      </c>
      <c r="AK418" s="608" t="s">
        <v>13</v>
      </c>
      <c r="AL418" s="609" t="s">
        <v>13</v>
      </c>
      <c r="AM418" s="609" t="s">
        <v>13</v>
      </c>
      <c r="AN418" s="609" t="s">
        <v>13</v>
      </c>
      <c r="AO418" s="609" t="s">
        <v>13</v>
      </c>
      <c r="AP418" s="609" t="s">
        <v>13</v>
      </c>
      <c r="AQ418" s="609" t="s">
        <v>13</v>
      </c>
      <c r="AR418" s="609" t="s">
        <v>13</v>
      </c>
      <c r="AS418" s="609" t="s">
        <v>13</v>
      </c>
      <c r="AT418" s="609" t="s">
        <v>13</v>
      </c>
      <c r="AU418" s="609" t="s">
        <v>13</v>
      </c>
      <c r="AV418" s="608" t="s">
        <v>13</v>
      </c>
      <c r="AW418" s="608" t="s">
        <v>13</v>
      </c>
      <c r="AX418" s="608" t="s">
        <v>13</v>
      </c>
      <c r="AY418" s="608" t="s">
        <v>13</v>
      </c>
      <c r="AZ418" s="610" t="s">
        <v>13</v>
      </c>
      <c r="BA418" s="526" t="s">
        <v>13</v>
      </c>
      <c r="BB418" s="526" t="s">
        <v>13</v>
      </c>
      <c r="BC418" s="526" t="s">
        <v>13</v>
      </c>
      <c r="BD418" s="526" t="s">
        <v>13</v>
      </c>
      <c r="BE418" s="526" t="s">
        <v>13</v>
      </c>
      <c r="BF418" s="526" t="s">
        <v>13</v>
      </c>
      <c r="BG418" s="526" t="s">
        <v>13</v>
      </c>
      <c r="BH418" s="526" t="s">
        <v>13</v>
      </c>
      <c r="BI418" s="526" t="s">
        <v>13</v>
      </c>
      <c r="BJ418" s="526" t="s">
        <v>13</v>
      </c>
      <c r="BK418" s="526" t="s">
        <v>13</v>
      </c>
      <c r="BL418" s="526" t="s">
        <v>13</v>
      </c>
      <c r="BM418" s="526" t="s">
        <v>13</v>
      </c>
      <c r="BN418" s="585" t="s">
        <v>13</v>
      </c>
      <c r="BO418" s="585" t="s">
        <v>13</v>
      </c>
      <c r="BP418" s="526" t="s">
        <v>13</v>
      </c>
      <c r="BQ418" s="526" t="s">
        <v>13</v>
      </c>
      <c r="BR418" s="526" t="s">
        <v>13</v>
      </c>
      <c r="BS418" s="526" t="s">
        <v>13</v>
      </c>
      <c r="BT418" s="526" t="s">
        <v>13</v>
      </c>
      <c r="BU418" s="585" t="s">
        <v>13</v>
      </c>
      <c r="BV418" s="526" t="s">
        <v>13</v>
      </c>
      <c r="BW418" s="526" t="s">
        <v>13</v>
      </c>
      <c r="BX418" s="526" t="s">
        <v>13</v>
      </c>
      <c r="BY418" s="526" t="s">
        <v>13</v>
      </c>
      <c r="BZ418" s="526" t="s">
        <v>13</v>
      </c>
      <c r="CA418" s="526" t="s">
        <v>13</v>
      </c>
    </row>
    <row r="419" spans="3:79">
      <c r="C419" s="546" t="s">
        <v>13</v>
      </c>
      <c r="D419" s="546" t="s">
        <v>13</v>
      </c>
      <c r="E419" s="517" t="s">
        <v>13</v>
      </c>
      <c r="F419" s="607" t="s">
        <v>13</v>
      </c>
      <c r="G419" s="607" t="s">
        <v>13</v>
      </c>
      <c r="H419" s="607" t="s">
        <v>13</v>
      </c>
      <c r="I419" s="607" t="s">
        <v>13</v>
      </c>
      <c r="J419" s="607" t="s">
        <v>13</v>
      </c>
      <c r="K419" s="607" t="s">
        <v>13</v>
      </c>
      <c r="L419" s="607" t="s">
        <v>13</v>
      </c>
      <c r="M419" s="607" t="s">
        <v>13</v>
      </c>
      <c r="N419" s="607" t="s">
        <v>13</v>
      </c>
      <c r="O419" s="607" t="s">
        <v>13</v>
      </c>
      <c r="P419" s="607" t="s">
        <v>13</v>
      </c>
      <c r="Q419" s="608" t="s">
        <v>13</v>
      </c>
      <c r="R419" s="608" t="s">
        <v>13</v>
      </c>
      <c r="S419" s="608" t="s">
        <v>13</v>
      </c>
      <c r="T419" s="608" t="s">
        <v>13</v>
      </c>
      <c r="U419" s="608" t="s">
        <v>13</v>
      </c>
      <c r="V419" s="608" t="s">
        <v>13</v>
      </c>
      <c r="W419" s="608" t="s">
        <v>13</v>
      </c>
      <c r="X419" s="608" t="s">
        <v>13</v>
      </c>
      <c r="Y419" s="608" t="s">
        <v>13</v>
      </c>
      <c r="Z419" s="608" t="s">
        <v>13</v>
      </c>
      <c r="AA419" s="608" t="s">
        <v>13</v>
      </c>
      <c r="AB419" s="608" t="s">
        <v>13</v>
      </c>
      <c r="AC419" s="608" t="s">
        <v>13</v>
      </c>
      <c r="AD419" s="608" t="s">
        <v>13</v>
      </c>
      <c r="AE419" s="608" t="s">
        <v>13</v>
      </c>
      <c r="AF419" s="608" t="s">
        <v>13</v>
      </c>
      <c r="AG419" s="608" t="s">
        <v>13</v>
      </c>
      <c r="AH419" s="608" t="s">
        <v>13</v>
      </c>
      <c r="AI419" s="608" t="s">
        <v>13</v>
      </c>
      <c r="AJ419" s="608" t="s">
        <v>13</v>
      </c>
      <c r="AK419" s="608" t="s">
        <v>13</v>
      </c>
      <c r="AL419" s="609" t="s">
        <v>13</v>
      </c>
      <c r="AM419" s="609" t="s">
        <v>13</v>
      </c>
      <c r="AN419" s="609" t="s">
        <v>13</v>
      </c>
      <c r="AO419" s="609" t="s">
        <v>13</v>
      </c>
      <c r="AP419" s="609" t="s">
        <v>13</v>
      </c>
      <c r="AQ419" s="609" t="s">
        <v>13</v>
      </c>
      <c r="AR419" s="609" t="s">
        <v>13</v>
      </c>
      <c r="AS419" s="609" t="s">
        <v>13</v>
      </c>
      <c r="AT419" s="609" t="s">
        <v>13</v>
      </c>
      <c r="AU419" s="609" t="s">
        <v>13</v>
      </c>
      <c r="AV419" s="608" t="s">
        <v>13</v>
      </c>
      <c r="AW419" s="608" t="s">
        <v>13</v>
      </c>
      <c r="AX419" s="608" t="s">
        <v>13</v>
      </c>
      <c r="AY419" s="608" t="s">
        <v>13</v>
      </c>
      <c r="AZ419" s="610" t="s">
        <v>13</v>
      </c>
      <c r="BA419" s="526" t="s">
        <v>13</v>
      </c>
      <c r="BB419" s="526" t="s">
        <v>13</v>
      </c>
      <c r="BC419" s="526" t="s">
        <v>13</v>
      </c>
      <c r="BD419" s="526" t="s">
        <v>13</v>
      </c>
      <c r="BE419" s="526" t="s">
        <v>13</v>
      </c>
      <c r="BF419" s="526" t="s">
        <v>13</v>
      </c>
      <c r="BG419" s="526" t="s">
        <v>13</v>
      </c>
      <c r="BH419" s="526" t="s">
        <v>13</v>
      </c>
      <c r="BI419" s="526" t="s">
        <v>13</v>
      </c>
      <c r="BJ419" s="526" t="s">
        <v>13</v>
      </c>
      <c r="BK419" s="526" t="s">
        <v>13</v>
      </c>
      <c r="BL419" s="526" t="s">
        <v>13</v>
      </c>
      <c r="BM419" s="526" t="s">
        <v>13</v>
      </c>
      <c r="BN419" s="585" t="s">
        <v>13</v>
      </c>
      <c r="BO419" s="585" t="s">
        <v>13</v>
      </c>
      <c r="BP419" s="526" t="s">
        <v>13</v>
      </c>
      <c r="BQ419" s="526" t="s">
        <v>13</v>
      </c>
      <c r="BR419" s="526" t="s">
        <v>13</v>
      </c>
      <c r="BS419" s="526" t="s">
        <v>13</v>
      </c>
      <c r="BT419" s="526" t="s">
        <v>13</v>
      </c>
      <c r="BU419" s="585" t="s">
        <v>13</v>
      </c>
      <c r="BV419" s="526" t="s">
        <v>13</v>
      </c>
      <c r="BW419" s="526" t="s">
        <v>13</v>
      </c>
      <c r="BX419" s="526" t="s">
        <v>13</v>
      </c>
      <c r="BY419" s="526" t="s">
        <v>13</v>
      </c>
      <c r="BZ419" s="526" t="s">
        <v>13</v>
      </c>
      <c r="CA419" s="526" t="s">
        <v>13</v>
      </c>
    </row>
    <row r="420" spans="3:79">
      <c r="C420" s="546" t="s">
        <v>13</v>
      </c>
      <c r="D420" s="546" t="s">
        <v>13</v>
      </c>
      <c r="E420" s="517" t="s">
        <v>13</v>
      </c>
      <c r="F420" s="607" t="s">
        <v>13</v>
      </c>
      <c r="G420" s="607" t="s">
        <v>13</v>
      </c>
      <c r="H420" s="607" t="s">
        <v>13</v>
      </c>
      <c r="I420" s="607" t="s">
        <v>13</v>
      </c>
      <c r="J420" s="607" t="s">
        <v>13</v>
      </c>
      <c r="K420" s="607" t="s">
        <v>13</v>
      </c>
      <c r="L420" s="607" t="s">
        <v>13</v>
      </c>
      <c r="M420" s="607" t="s">
        <v>13</v>
      </c>
      <c r="N420" s="607" t="s">
        <v>13</v>
      </c>
      <c r="O420" s="607" t="s">
        <v>13</v>
      </c>
      <c r="P420" s="607" t="s">
        <v>13</v>
      </c>
      <c r="Q420" s="608" t="s">
        <v>13</v>
      </c>
      <c r="R420" s="608" t="s">
        <v>13</v>
      </c>
      <c r="S420" s="608" t="s">
        <v>13</v>
      </c>
      <c r="T420" s="608" t="s">
        <v>13</v>
      </c>
      <c r="U420" s="608" t="s">
        <v>13</v>
      </c>
      <c r="V420" s="608" t="s">
        <v>13</v>
      </c>
      <c r="W420" s="608" t="s">
        <v>13</v>
      </c>
      <c r="X420" s="608" t="s">
        <v>13</v>
      </c>
      <c r="Y420" s="608" t="s">
        <v>13</v>
      </c>
      <c r="Z420" s="608" t="s">
        <v>13</v>
      </c>
      <c r="AA420" s="608" t="s">
        <v>13</v>
      </c>
      <c r="AB420" s="608" t="s">
        <v>13</v>
      </c>
      <c r="AC420" s="608" t="s">
        <v>13</v>
      </c>
      <c r="AD420" s="608" t="s">
        <v>13</v>
      </c>
      <c r="AE420" s="608" t="s">
        <v>13</v>
      </c>
      <c r="AF420" s="608" t="s">
        <v>13</v>
      </c>
      <c r="AG420" s="608" t="s">
        <v>13</v>
      </c>
      <c r="AH420" s="608" t="s">
        <v>13</v>
      </c>
      <c r="AI420" s="608" t="s">
        <v>13</v>
      </c>
      <c r="AJ420" s="608" t="s">
        <v>13</v>
      </c>
      <c r="AK420" s="608" t="s">
        <v>13</v>
      </c>
      <c r="AL420" s="609" t="s">
        <v>13</v>
      </c>
      <c r="AM420" s="609" t="s">
        <v>13</v>
      </c>
      <c r="AN420" s="609" t="s">
        <v>13</v>
      </c>
      <c r="AO420" s="609" t="s">
        <v>13</v>
      </c>
      <c r="AP420" s="609" t="s">
        <v>13</v>
      </c>
      <c r="AQ420" s="609" t="s">
        <v>13</v>
      </c>
      <c r="AR420" s="609" t="s">
        <v>13</v>
      </c>
      <c r="AS420" s="609" t="s">
        <v>13</v>
      </c>
      <c r="AT420" s="609" t="s">
        <v>13</v>
      </c>
      <c r="AU420" s="609" t="s">
        <v>13</v>
      </c>
      <c r="AV420" s="608" t="s">
        <v>13</v>
      </c>
      <c r="AW420" s="608" t="s">
        <v>13</v>
      </c>
      <c r="AX420" s="608" t="s">
        <v>13</v>
      </c>
      <c r="AY420" s="608" t="s">
        <v>13</v>
      </c>
      <c r="AZ420" s="610" t="s">
        <v>13</v>
      </c>
      <c r="BA420" s="526" t="s">
        <v>13</v>
      </c>
      <c r="BB420" s="526" t="s">
        <v>13</v>
      </c>
      <c r="BC420" s="526" t="s">
        <v>13</v>
      </c>
      <c r="BD420" s="526" t="s">
        <v>13</v>
      </c>
      <c r="BE420" s="526" t="s">
        <v>13</v>
      </c>
      <c r="BF420" s="526" t="s">
        <v>13</v>
      </c>
      <c r="BG420" s="526" t="s">
        <v>13</v>
      </c>
      <c r="BH420" s="526" t="s">
        <v>13</v>
      </c>
      <c r="BI420" s="526" t="s">
        <v>13</v>
      </c>
      <c r="BJ420" s="526" t="s">
        <v>13</v>
      </c>
      <c r="BK420" s="526" t="s">
        <v>13</v>
      </c>
      <c r="BL420" s="526" t="s">
        <v>13</v>
      </c>
      <c r="BM420" s="526" t="s">
        <v>13</v>
      </c>
      <c r="BN420" s="585" t="s">
        <v>13</v>
      </c>
      <c r="BO420" s="585" t="s">
        <v>13</v>
      </c>
      <c r="BP420" s="526" t="s">
        <v>13</v>
      </c>
      <c r="BQ420" s="526" t="s">
        <v>13</v>
      </c>
      <c r="BR420" s="526" t="s">
        <v>13</v>
      </c>
      <c r="BS420" s="526" t="s">
        <v>13</v>
      </c>
      <c r="BT420" s="526" t="s">
        <v>13</v>
      </c>
      <c r="BU420" s="585" t="s">
        <v>13</v>
      </c>
      <c r="BV420" s="526" t="s">
        <v>13</v>
      </c>
      <c r="BW420" s="526" t="s">
        <v>13</v>
      </c>
      <c r="BX420" s="526" t="s">
        <v>13</v>
      </c>
      <c r="BY420" s="526" t="s">
        <v>13</v>
      </c>
      <c r="BZ420" s="526" t="s">
        <v>13</v>
      </c>
      <c r="CA420" s="526" t="s">
        <v>13</v>
      </c>
    </row>
    <row r="421" spans="3:79">
      <c r="C421" s="546" t="s">
        <v>13</v>
      </c>
      <c r="D421" s="546" t="s">
        <v>13</v>
      </c>
      <c r="E421" s="517" t="s">
        <v>13</v>
      </c>
      <c r="F421" s="607" t="s">
        <v>13</v>
      </c>
      <c r="G421" s="607" t="s">
        <v>13</v>
      </c>
      <c r="H421" s="607" t="s">
        <v>13</v>
      </c>
      <c r="I421" s="607" t="s">
        <v>13</v>
      </c>
      <c r="J421" s="607" t="s">
        <v>13</v>
      </c>
      <c r="K421" s="607" t="s">
        <v>13</v>
      </c>
      <c r="L421" s="607" t="s">
        <v>13</v>
      </c>
      <c r="M421" s="607" t="s">
        <v>13</v>
      </c>
      <c r="N421" s="607" t="s">
        <v>13</v>
      </c>
      <c r="O421" s="607" t="s">
        <v>13</v>
      </c>
      <c r="P421" s="607" t="s">
        <v>13</v>
      </c>
      <c r="Q421" s="608" t="s">
        <v>13</v>
      </c>
      <c r="R421" s="608" t="s">
        <v>13</v>
      </c>
      <c r="S421" s="608" t="s">
        <v>13</v>
      </c>
      <c r="T421" s="608" t="s">
        <v>13</v>
      </c>
      <c r="U421" s="608" t="s">
        <v>13</v>
      </c>
      <c r="V421" s="608" t="s">
        <v>13</v>
      </c>
      <c r="W421" s="608" t="s">
        <v>13</v>
      </c>
      <c r="X421" s="608" t="s">
        <v>13</v>
      </c>
      <c r="Y421" s="608" t="s">
        <v>13</v>
      </c>
      <c r="Z421" s="608" t="s">
        <v>13</v>
      </c>
      <c r="AA421" s="608" t="s">
        <v>13</v>
      </c>
      <c r="AB421" s="608" t="s">
        <v>13</v>
      </c>
      <c r="AC421" s="608" t="s">
        <v>13</v>
      </c>
      <c r="AD421" s="608" t="s">
        <v>13</v>
      </c>
      <c r="AE421" s="608" t="s">
        <v>13</v>
      </c>
      <c r="AF421" s="608" t="s">
        <v>13</v>
      </c>
      <c r="AG421" s="608" t="s">
        <v>13</v>
      </c>
      <c r="AH421" s="608" t="s">
        <v>13</v>
      </c>
      <c r="AI421" s="608" t="s">
        <v>13</v>
      </c>
      <c r="AJ421" s="608" t="s">
        <v>13</v>
      </c>
      <c r="AK421" s="608" t="s">
        <v>13</v>
      </c>
      <c r="AL421" s="609" t="s">
        <v>13</v>
      </c>
      <c r="AM421" s="609" t="s">
        <v>13</v>
      </c>
      <c r="AN421" s="609" t="s">
        <v>13</v>
      </c>
      <c r="AO421" s="609" t="s">
        <v>13</v>
      </c>
      <c r="AP421" s="609" t="s">
        <v>13</v>
      </c>
      <c r="AQ421" s="609" t="s">
        <v>13</v>
      </c>
      <c r="AR421" s="609" t="s">
        <v>13</v>
      </c>
      <c r="AS421" s="609" t="s">
        <v>13</v>
      </c>
      <c r="AT421" s="609" t="s">
        <v>13</v>
      </c>
      <c r="AU421" s="609" t="s">
        <v>13</v>
      </c>
      <c r="AV421" s="608" t="s">
        <v>13</v>
      </c>
      <c r="AW421" s="608" t="s">
        <v>13</v>
      </c>
      <c r="AX421" s="608" t="s">
        <v>13</v>
      </c>
      <c r="AY421" s="608" t="s">
        <v>13</v>
      </c>
      <c r="AZ421" s="610" t="s">
        <v>13</v>
      </c>
      <c r="BA421" s="526" t="s">
        <v>13</v>
      </c>
      <c r="BB421" s="526" t="s">
        <v>13</v>
      </c>
      <c r="BC421" s="526" t="s">
        <v>13</v>
      </c>
      <c r="BD421" s="526" t="s">
        <v>13</v>
      </c>
      <c r="BE421" s="526" t="s">
        <v>13</v>
      </c>
      <c r="BF421" s="526" t="s">
        <v>13</v>
      </c>
      <c r="BG421" s="526" t="s">
        <v>13</v>
      </c>
      <c r="BH421" s="526" t="s">
        <v>13</v>
      </c>
      <c r="BI421" s="526" t="s">
        <v>13</v>
      </c>
      <c r="BJ421" s="526" t="s">
        <v>13</v>
      </c>
      <c r="BK421" s="526" t="s">
        <v>13</v>
      </c>
      <c r="BL421" s="526" t="s">
        <v>13</v>
      </c>
      <c r="BM421" s="526" t="s">
        <v>13</v>
      </c>
      <c r="BN421" s="585" t="s">
        <v>13</v>
      </c>
      <c r="BO421" s="585" t="s">
        <v>13</v>
      </c>
      <c r="BP421" s="526" t="s">
        <v>13</v>
      </c>
      <c r="BQ421" s="526" t="s">
        <v>13</v>
      </c>
      <c r="BR421" s="526" t="s">
        <v>13</v>
      </c>
      <c r="BS421" s="526" t="s">
        <v>13</v>
      </c>
      <c r="BT421" s="526" t="s">
        <v>13</v>
      </c>
      <c r="BU421" s="585" t="s">
        <v>13</v>
      </c>
      <c r="BV421" s="526" t="s">
        <v>13</v>
      </c>
      <c r="BW421" s="526" t="s">
        <v>13</v>
      </c>
      <c r="BX421" s="526" t="s">
        <v>13</v>
      </c>
      <c r="BY421" s="526" t="s">
        <v>13</v>
      </c>
      <c r="BZ421" s="526" t="s">
        <v>13</v>
      </c>
      <c r="CA421" s="526" t="s">
        <v>13</v>
      </c>
    </row>
    <row r="422" spans="3:79">
      <c r="C422" s="546" t="s">
        <v>13</v>
      </c>
      <c r="D422" s="546" t="s">
        <v>13</v>
      </c>
      <c r="E422" s="517" t="s">
        <v>13</v>
      </c>
      <c r="F422" s="607" t="s">
        <v>13</v>
      </c>
      <c r="G422" s="607" t="s">
        <v>13</v>
      </c>
      <c r="H422" s="607" t="s">
        <v>13</v>
      </c>
      <c r="I422" s="607" t="s">
        <v>13</v>
      </c>
      <c r="J422" s="607" t="s">
        <v>13</v>
      </c>
      <c r="K422" s="607" t="s">
        <v>13</v>
      </c>
      <c r="L422" s="607" t="s">
        <v>13</v>
      </c>
      <c r="M422" s="607" t="s">
        <v>13</v>
      </c>
      <c r="N422" s="607" t="s">
        <v>13</v>
      </c>
      <c r="O422" s="607" t="s">
        <v>13</v>
      </c>
      <c r="P422" s="607" t="s">
        <v>13</v>
      </c>
      <c r="Q422" s="608" t="s">
        <v>13</v>
      </c>
      <c r="R422" s="608" t="s">
        <v>13</v>
      </c>
      <c r="S422" s="608" t="s">
        <v>13</v>
      </c>
      <c r="T422" s="608" t="s">
        <v>13</v>
      </c>
      <c r="U422" s="608" t="s">
        <v>13</v>
      </c>
      <c r="V422" s="608" t="s">
        <v>13</v>
      </c>
      <c r="W422" s="608" t="s">
        <v>13</v>
      </c>
      <c r="X422" s="608" t="s">
        <v>13</v>
      </c>
      <c r="Y422" s="608" t="s">
        <v>13</v>
      </c>
      <c r="Z422" s="608" t="s">
        <v>13</v>
      </c>
      <c r="AA422" s="608" t="s">
        <v>13</v>
      </c>
      <c r="AB422" s="608" t="s">
        <v>13</v>
      </c>
      <c r="AC422" s="608" t="s">
        <v>13</v>
      </c>
      <c r="AD422" s="608" t="s">
        <v>13</v>
      </c>
      <c r="AE422" s="608" t="s">
        <v>13</v>
      </c>
      <c r="AF422" s="608" t="s">
        <v>13</v>
      </c>
      <c r="AG422" s="608" t="s">
        <v>13</v>
      </c>
      <c r="AH422" s="608" t="s">
        <v>13</v>
      </c>
      <c r="AI422" s="608" t="s">
        <v>13</v>
      </c>
      <c r="AJ422" s="608" t="s">
        <v>13</v>
      </c>
      <c r="AK422" s="608" t="s">
        <v>13</v>
      </c>
      <c r="AL422" s="609" t="s">
        <v>13</v>
      </c>
      <c r="AM422" s="609" t="s">
        <v>13</v>
      </c>
      <c r="AN422" s="609" t="s">
        <v>13</v>
      </c>
      <c r="AO422" s="609" t="s">
        <v>13</v>
      </c>
      <c r="AP422" s="609" t="s">
        <v>13</v>
      </c>
      <c r="AQ422" s="609" t="s">
        <v>13</v>
      </c>
      <c r="AR422" s="609" t="s">
        <v>13</v>
      </c>
      <c r="AS422" s="609" t="s">
        <v>13</v>
      </c>
      <c r="AT422" s="609" t="s">
        <v>13</v>
      </c>
      <c r="AU422" s="609" t="s">
        <v>13</v>
      </c>
      <c r="AV422" s="608" t="s">
        <v>13</v>
      </c>
      <c r="AW422" s="608" t="s">
        <v>13</v>
      </c>
      <c r="AX422" s="608" t="s">
        <v>13</v>
      </c>
      <c r="AY422" s="608" t="s">
        <v>13</v>
      </c>
      <c r="AZ422" s="610" t="s">
        <v>13</v>
      </c>
      <c r="BA422" s="526" t="s">
        <v>13</v>
      </c>
      <c r="BB422" s="526" t="s">
        <v>13</v>
      </c>
      <c r="BC422" s="526" t="s">
        <v>13</v>
      </c>
      <c r="BD422" s="526" t="s">
        <v>13</v>
      </c>
      <c r="BE422" s="526" t="s">
        <v>13</v>
      </c>
      <c r="BF422" s="526" t="s">
        <v>13</v>
      </c>
      <c r="BG422" s="526" t="s">
        <v>13</v>
      </c>
      <c r="BH422" s="526" t="s">
        <v>13</v>
      </c>
      <c r="BI422" s="526" t="s">
        <v>13</v>
      </c>
      <c r="BJ422" s="526" t="s">
        <v>13</v>
      </c>
      <c r="BK422" s="526" t="s">
        <v>13</v>
      </c>
      <c r="BL422" s="526" t="s">
        <v>13</v>
      </c>
      <c r="BM422" s="526" t="s">
        <v>13</v>
      </c>
      <c r="BN422" s="585" t="s">
        <v>13</v>
      </c>
      <c r="BO422" s="585" t="s">
        <v>13</v>
      </c>
      <c r="BP422" s="526" t="s">
        <v>13</v>
      </c>
      <c r="BQ422" s="526" t="s">
        <v>13</v>
      </c>
      <c r="BR422" s="526" t="s">
        <v>13</v>
      </c>
      <c r="BS422" s="526" t="s">
        <v>13</v>
      </c>
      <c r="BT422" s="526" t="s">
        <v>13</v>
      </c>
      <c r="BU422" s="585" t="s">
        <v>13</v>
      </c>
      <c r="BV422" s="526" t="s">
        <v>13</v>
      </c>
      <c r="BW422" s="526" t="s">
        <v>13</v>
      </c>
      <c r="BX422" s="526" t="s">
        <v>13</v>
      </c>
      <c r="BY422" s="526" t="s">
        <v>13</v>
      </c>
      <c r="BZ422" s="526" t="s">
        <v>13</v>
      </c>
      <c r="CA422" s="526" t="s">
        <v>13</v>
      </c>
    </row>
    <row r="423" spans="3:79">
      <c r="C423" s="546" t="s">
        <v>13</v>
      </c>
      <c r="D423" s="546" t="s">
        <v>13</v>
      </c>
      <c r="E423" s="517" t="s">
        <v>13</v>
      </c>
      <c r="F423" s="607" t="s">
        <v>13</v>
      </c>
      <c r="G423" s="607" t="s">
        <v>13</v>
      </c>
      <c r="H423" s="607" t="s">
        <v>13</v>
      </c>
      <c r="I423" s="607" t="s">
        <v>13</v>
      </c>
      <c r="J423" s="607" t="s">
        <v>13</v>
      </c>
      <c r="K423" s="607" t="s">
        <v>13</v>
      </c>
      <c r="L423" s="607" t="s">
        <v>13</v>
      </c>
      <c r="M423" s="607" t="s">
        <v>13</v>
      </c>
      <c r="N423" s="607" t="s">
        <v>13</v>
      </c>
      <c r="O423" s="607" t="s">
        <v>13</v>
      </c>
      <c r="P423" s="607" t="s">
        <v>13</v>
      </c>
      <c r="Q423" s="608" t="s">
        <v>13</v>
      </c>
      <c r="R423" s="608" t="s">
        <v>13</v>
      </c>
      <c r="S423" s="608" t="s">
        <v>13</v>
      </c>
      <c r="T423" s="608" t="s">
        <v>13</v>
      </c>
      <c r="U423" s="608" t="s">
        <v>13</v>
      </c>
      <c r="V423" s="608" t="s">
        <v>13</v>
      </c>
      <c r="W423" s="608" t="s">
        <v>13</v>
      </c>
      <c r="X423" s="608" t="s">
        <v>13</v>
      </c>
      <c r="Y423" s="608" t="s">
        <v>13</v>
      </c>
      <c r="Z423" s="608" t="s">
        <v>13</v>
      </c>
      <c r="AA423" s="608" t="s">
        <v>13</v>
      </c>
      <c r="AB423" s="608" t="s">
        <v>13</v>
      </c>
      <c r="AC423" s="608" t="s">
        <v>13</v>
      </c>
      <c r="AD423" s="608" t="s">
        <v>13</v>
      </c>
      <c r="AE423" s="608" t="s">
        <v>13</v>
      </c>
      <c r="AF423" s="608" t="s">
        <v>13</v>
      </c>
      <c r="AG423" s="608" t="s">
        <v>13</v>
      </c>
      <c r="AH423" s="608" t="s">
        <v>13</v>
      </c>
      <c r="AI423" s="608" t="s">
        <v>13</v>
      </c>
      <c r="AJ423" s="608" t="s">
        <v>13</v>
      </c>
      <c r="AK423" s="608" t="s">
        <v>13</v>
      </c>
      <c r="AL423" s="609" t="s">
        <v>13</v>
      </c>
      <c r="AM423" s="609" t="s">
        <v>13</v>
      </c>
      <c r="AN423" s="609" t="s">
        <v>13</v>
      </c>
      <c r="AO423" s="609" t="s">
        <v>13</v>
      </c>
      <c r="AP423" s="609" t="s">
        <v>13</v>
      </c>
      <c r="AQ423" s="609" t="s">
        <v>13</v>
      </c>
      <c r="AR423" s="609" t="s">
        <v>13</v>
      </c>
      <c r="AS423" s="609" t="s">
        <v>13</v>
      </c>
      <c r="AT423" s="609" t="s">
        <v>13</v>
      </c>
      <c r="AU423" s="609" t="s">
        <v>13</v>
      </c>
      <c r="AV423" s="608" t="s">
        <v>13</v>
      </c>
      <c r="AW423" s="608" t="s">
        <v>13</v>
      </c>
      <c r="AX423" s="608" t="s">
        <v>13</v>
      </c>
      <c r="AY423" s="608" t="s">
        <v>13</v>
      </c>
      <c r="AZ423" s="610" t="s">
        <v>13</v>
      </c>
      <c r="BA423" s="526" t="s">
        <v>13</v>
      </c>
      <c r="BB423" s="526" t="s">
        <v>13</v>
      </c>
      <c r="BC423" s="526" t="s">
        <v>13</v>
      </c>
      <c r="BD423" s="526" t="s">
        <v>13</v>
      </c>
      <c r="BE423" s="526" t="s">
        <v>13</v>
      </c>
      <c r="BF423" s="526" t="s">
        <v>13</v>
      </c>
      <c r="BG423" s="526" t="s">
        <v>13</v>
      </c>
      <c r="BH423" s="526" t="s">
        <v>13</v>
      </c>
      <c r="BI423" s="526" t="s">
        <v>13</v>
      </c>
      <c r="BJ423" s="526" t="s">
        <v>13</v>
      </c>
      <c r="BK423" s="526" t="s">
        <v>13</v>
      </c>
      <c r="BL423" s="526" t="s">
        <v>13</v>
      </c>
      <c r="BM423" s="526" t="s">
        <v>13</v>
      </c>
      <c r="BN423" s="585" t="s">
        <v>13</v>
      </c>
      <c r="BO423" s="585" t="s">
        <v>13</v>
      </c>
      <c r="BP423" s="526" t="s">
        <v>13</v>
      </c>
      <c r="BQ423" s="526" t="s">
        <v>13</v>
      </c>
      <c r="BR423" s="526" t="s">
        <v>13</v>
      </c>
      <c r="BS423" s="526" t="s">
        <v>13</v>
      </c>
      <c r="BT423" s="526" t="s">
        <v>13</v>
      </c>
      <c r="BU423" s="585" t="s">
        <v>13</v>
      </c>
      <c r="BV423" s="526" t="s">
        <v>13</v>
      </c>
      <c r="BW423" s="526" t="s">
        <v>13</v>
      </c>
      <c r="BX423" s="526" t="s">
        <v>13</v>
      </c>
      <c r="BY423" s="526" t="s">
        <v>13</v>
      </c>
      <c r="BZ423" s="526" t="s">
        <v>13</v>
      </c>
      <c r="CA423" s="526" t="s">
        <v>13</v>
      </c>
    </row>
    <row r="424" spans="3:79">
      <c r="C424" s="546" t="s">
        <v>13</v>
      </c>
      <c r="D424" s="546" t="s">
        <v>13</v>
      </c>
      <c r="E424" s="517" t="s">
        <v>13</v>
      </c>
      <c r="F424" s="607" t="s">
        <v>13</v>
      </c>
      <c r="G424" s="607" t="s">
        <v>13</v>
      </c>
      <c r="H424" s="607" t="s">
        <v>13</v>
      </c>
      <c r="I424" s="607" t="s">
        <v>13</v>
      </c>
      <c r="J424" s="607" t="s">
        <v>13</v>
      </c>
      <c r="K424" s="607" t="s">
        <v>13</v>
      </c>
      <c r="L424" s="607" t="s">
        <v>13</v>
      </c>
      <c r="M424" s="607" t="s">
        <v>13</v>
      </c>
      <c r="N424" s="607" t="s">
        <v>13</v>
      </c>
      <c r="O424" s="607" t="s">
        <v>13</v>
      </c>
      <c r="P424" s="607" t="s">
        <v>13</v>
      </c>
      <c r="Q424" s="608" t="s">
        <v>13</v>
      </c>
      <c r="R424" s="608" t="s">
        <v>13</v>
      </c>
      <c r="S424" s="608" t="s">
        <v>13</v>
      </c>
      <c r="T424" s="608" t="s">
        <v>13</v>
      </c>
      <c r="U424" s="608" t="s">
        <v>13</v>
      </c>
      <c r="V424" s="608" t="s">
        <v>13</v>
      </c>
      <c r="W424" s="608" t="s">
        <v>13</v>
      </c>
      <c r="X424" s="608" t="s">
        <v>13</v>
      </c>
      <c r="Y424" s="608" t="s">
        <v>13</v>
      </c>
      <c r="Z424" s="608" t="s">
        <v>13</v>
      </c>
      <c r="AA424" s="608" t="s">
        <v>13</v>
      </c>
      <c r="AB424" s="608" t="s">
        <v>13</v>
      </c>
      <c r="AC424" s="608" t="s">
        <v>13</v>
      </c>
      <c r="AD424" s="608" t="s">
        <v>13</v>
      </c>
      <c r="AE424" s="608" t="s">
        <v>13</v>
      </c>
      <c r="AF424" s="608" t="s">
        <v>13</v>
      </c>
      <c r="AG424" s="608" t="s">
        <v>13</v>
      </c>
      <c r="AH424" s="608" t="s">
        <v>13</v>
      </c>
      <c r="AI424" s="608" t="s">
        <v>13</v>
      </c>
      <c r="AJ424" s="608" t="s">
        <v>13</v>
      </c>
      <c r="AK424" s="608" t="s">
        <v>13</v>
      </c>
      <c r="AL424" s="609" t="s">
        <v>13</v>
      </c>
      <c r="AM424" s="609" t="s">
        <v>13</v>
      </c>
      <c r="AN424" s="609" t="s">
        <v>13</v>
      </c>
      <c r="AO424" s="609" t="s">
        <v>13</v>
      </c>
      <c r="AP424" s="609" t="s">
        <v>13</v>
      </c>
      <c r="AQ424" s="609" t="s">
        <v>13</v>
      </c>
      <c r="AR424" s="609" t="s">
        <v>13</v>
      </c>
      <c r="AS424" s="609" t="s">
        <v>13</v>
      </c>
      <c r="AT424" s="609" t="s">
        <v>13</v>
      </c>
      <c r="AU424" s="609" t="s">
        <v>13</v>
      </c>
      <c r="AV424" s="608" t="s">
        <v>13</v>
      </c>
      <c r="AW424" s="608" t="s">
        <v>13</v>
      </c>
      <c r="AX424" s="608" t="s">
        <v>13</v>
      </c>
      <c r="AY424" s="608" t="s">
        <v>13</v>
      </c>
      <c r="AZ424" s="610" t="s">
        <v>13</v>
      </c>
      <c r="BA424" s="526" t="s">
        <v>13</v>
      </c>
      <c r="BB424" s="526" t="s">
        <v>13</v>
      </c>
      <c r="BC424" s="526" t="s">
        <v>13</v>
      </c>
      <c r="BD424" s="526" t="s">
        <v>13</v>
      </c>
      <c r="BE424" s="526" t="s">
        <v>13</v>
      </c>
      <c r="BF424" s="526" t="s">
        <v>13</v>
      </c>
      <c r="BG424" s="526" t="s">
        <v>13</v>
      </c>
      <c r="BH424" s="526" t="s">
        <v>13</v>
      </c>
      <c r="BI424" s="526" t="s">
        <v>13</v>
      </c>
      <c r="BJ424" s="526" t="s">
        <v>13</v>
      </c>
      <c r="BK424" s="526" t="s">
        <v>13</v>
      </c>
      <c r="BL424" s="526" t="s">
        <v>13</v>
      </c>
      <c r="BM424" s="526" t="s">
        <v>13</v>
      </c>
      <c r="BN424" s="585" t="s">
        <v>13</v>
      </c>
      <c r="BO424" s="585" t="s">
        <v>13</v>
      </c>
      <c r="BP424" s="526" t="s">
        <v>13</v>
      </c>
      <c r="BQ424" s="526" t="s">
        <v>13</v>
      </c>
      <c r="BR424" s="526" t="s">
        <v>13</v>
      </c>
      <c r="BS424" s="526" t="s">
        <v>13</v>
      </c>
      <c r="BT424" s="526" t="s">
        <v>13</v>
      </c>
      <c r="BU424" s="585" t="s">
        <v>13</v>
      </c>
      <c r="BV424" s="526" t="s">
        <v>13</v>
      </c>
      <c r="BW424" s="526" t="s">
        <v>13</v>
      </c>
      <c r="BX424" s="526" t="s">
        <v>13</v>
      </c>
      <c r="BY424" s="526" t="s">
        <v>13</v>
      </c>
      <c r="BZ424" s="526" t="s">
        <v>13</v>
      </c>
      <c r="CA424" s="526" t="s">
        <v>13</v>
      </c>
    </row>
    <row r="425" spans="3:79">
      <c r="C425" s="546" t="s">
        <v>13</v>
      </c>
      <c r="D425" s="546" t="s">
        <v>13</v>
      </c>
      <c r="E425" s="517" t="s">
        <v>13</v>
      </c>
      <c r="F425" s="607" t="s">
        <v>13</v>
      </c>
      <c r="G425" s="607" t="s">
        <v>13</v>
      </c>
      <c r="H425" s="607" t="s">
        <v>13</v>
      </c>
      <c r="I425" s="607" t="s">
        <v>13</v>
      </c>
      <c r="J425" s="607" t="s">
        <v>13</v>
      </c>
      <c r="K425" s="607" t="s">
        <v>13</v>
      </c>
      <c r="L425" s="607" t="s">
        <v>13</v>
      </c>
      <c r="M425" s="607" t="s">
        <v>13</v>
      </c>
      <c r="N425" s="607" t="s">
        <v>13</v>
      </c>
      <c r="O425" s="607" t="s">
        <v>13</v>
      </c>
      <c r="P425" s="607" t="s">
        <v>13</v>
      </c>
      <c r="Q425" s="608" t="s">
        <v>13</v>
      </c>
      <c r="R425" s="608" t="s">
        <v>13</v>
      </c>
      <c r="S425" s="608" t="s">
        <v>13</v>
      </c>
      <c r="T425" s="608" t="s">
        <v>13</v>
      </c>
      <c r="U425" s="608" t="s">
        <v>13</v>
      </c>
      <c r="V425" s="608" t="s">
        <v>13</v>
      </c>
      <c r="W425" s="608" t="s">
        <v>13</v>
      </c>
      <c r="X425" s="608" t="s">
        <v>13</v>
      </c>
      <c r="Y425" s="608" t="s">
        <v>13</v>
      </c>
      <c r="Z425" s="608" t="s">
        <v>13</v>
      </c>
      <c r="AA425" s="608" t="s">
        <v>13</v>
      </c>
      <c r="AB425" s="608" t="s">
        <v>13</v>
      </c>
      <c r="AC425" s="608" t="s">
        <v>13</v>
      </c>
      <c r="AD425" s="608" t="s">
        <v>13</v>
      </c>
      <c r="AE425" s="608" t="s">
        <v>13</v>
      </c>
      <c r="AF425" s="608" t="s">
        <v>13</v>
      </c>
      <c r="AG425" s="608" t="s">
        <v>13</v>
      </c>
      <c r="AH425" s="608" t="s">
        <v>13</v>
      </c>
      <c r="AI425" s="608" t="s">
        <v>13</v>
      </c>
      <c r="AJ425" s="608" t="s">
        <v>13</v>
      </c>
      <c r="AK425" s="608" t="s">
        <v>13</v>
      </c>
      <c r="AL425" s="609" t="s">
        <v>13</v>
      </c>
      <c r="AM425" s="609" t="s">
        <v>13</v>
      </c>
      <c r="AN425" s="609" t="s">
        <v>13</v>
      </c>
      <c r="AO425" s="609" t="s">
        <v>13</v>
      </c>
      <c r="AP425" s="609" t="s">
        <v>13</v>
      </c>
      <c r="AQ425" s="609" t="s">
        <v>13</v>
      </c>
      <c r="AR425" s="609" t="s">
        <v>13</v>
      </c>
      <c r="AS425" s="609" t="s">
        <v>13</v>
      </c>
      <c r="AT425" s="609" t="s">
        <v>13</v>
      </c>
      <c r="AU425" s="609" t="s">
        <v>13</v>
      </c>
      <c r="AV425" s="608" t="s">
        <v>13</v>
      </c>
      <c r="AW425" s="608" t="s">
        <v>13</v>
      </c>
      <c r="AX425" s="608" t="s">
        <v>13</v>
      </c>
      <c r="AY425" s="608" t="s">
        <v>13</v>
      </c>
      <c r="AZ425" s="610" t="s">
        <v>13</v>
      </c>
      <c r="BA425" s="526" t="s">
        <v>13</v>
      </c>
      <c r="BB425" s="526" t="s">
        <v>13</v>
      </c>
      <c r="BC425" s="526" t="s">
        <v>13</v>
      </c>
      <c r="BD425" s="526" t="s">
        <v>13</v>
      </c>
      <c r="BE425" s="526" t="s">
        <v>13</v>
      </c>
      <c r="BF425" s="526" t="s">
        <v>13</v>
      </c>
      <c r="BG425" s="526" t="s">
        <v>13</v>
      </c>
      <c r="BH425" s="526" t="s">
        <v>13</v>
      </c>
      <c r="BI425" s="526" t="s">
        <v>13</v>
      </c>
      <c r="BJ425" s="526" t="s">
        <v>13</v>
      </c>
      <c r="BK425" s="526" t="s">
        <v>13</v>
      </c>
      <c r="BL425" s="526" t="s">
        <v>13</v>
      </c>
      <c r="BM425" s="526" t="s">
        <v>13</v>
      </c>
      <c r="BN425" s="585" t="s">
        <v>13</v>
      </c>
      <c r="BO425" s="585" t="s">
        <v>13</v>
      </c>
      <c r="BP425" s="526" t="s">
        <v>13</v>
      </c>
      <c r="BQ425" s="526" t="s">
        <v>13</v>
      </c>
      <c r="BR425" s="526" t="s">
        <v>13</v>
      </c>
      <c r="BS425" s="526" t="s">
        <v>13</v>
      </c>
      <c r="BT425" s="526" t="s">
        <v>13</v>
      </c>
      <c r="BU425" s="585" t="s">
        <v>13</v>
      </c>
      <c r="BV425" s="526" t="s">
        <v>13</v>
      </c>
      <c r="BW425" s="526" t="s">
        <v>13</v>
      </c>
      <c r="BX425" s="526" t="s">
        <v>13</v>
      </c>
      <c r="BY425" s="526" t="s">
        <v>13</v>
      </c>
      <c r="BZ425" s="526" t="s">
        <v>13</v>
      </c>
      <c r="CA425" s="526" t="s">
        <v>13</v>
      </c>
    </row>
    <row r="426" spans="3:79">
      <c r="C426" s="546" t="s">
        <v>13</v>
      </c>
      <c r="D426" s="546" t="s">
        <v>13</v>
      </c>
      <c r="E426" s="517" t="s">
        <v>13</v>
      </c>
      <c r="F426" s="607" t="s">
        <v>13</v>
      </c>
      <c r="G426" s="607" t="s">
        <v>13</v>
      </c>
      <c r="H426" s="607" t="s">
        <v>13</v>
      </c>
      <c r="I426" s="607" t="s">
        <v>13</v>
      </c>
      <c r="J426" s="607" t="s">
        <v>13</v>
      </c>
      <c r="K426" s="607" t="s">
        <v>13</v>
      </c>
      <c r="L426" s="607" t="s">
        <v>13</v>
      </c>
      <c r="M426" s="607" t="s">
        <v>13</v>
      </c>
      <c r="N426" s="607" t="s">
        <v>13</v>
      </c>
      <c r="O426" s="607" t="s">
        <v>13</v>
      </c>
      <c r="P426" s="607" t="s">
        <v>13</v>
      </c>
      <c r="Q426" s="608" t="s">
        <v>13</v>
      </c>
      <c r="R426" s="608" t="s">
        <v>13</v>
      </c>
      <c r="S426" s="608" t="s">
        <v>13</v>
      </c>
      <c r="T426" s="608" t="s">
        <v>13</v>
      </c>
      <c r="U426" s="608" t="s">
        <v>13</v>
      </c>
      <c r="V426" s="608" t="s">
        <v>13</v>
      </c>
      <c r="W426" s="608" t="s">
        <v>13</v>
      </c>
      <c r="X426" s="608" t="s">
        <v>13</v>
      </c>
      <c r="Y426" s="608" t="s">
        <v>13</v>
      </c>
      <c r="Z426" s="608" t="s">
        <v>13</v>
      </c>
      <c r="AA426" s="608" t="s">
        <v>13</v>
      </c>
      <c r="AB426" s="608" t="s">
        <v>13</v>
      </c>
      <c r="AC426" s="608" t="s">
        <v>13</v>
      </c>
      <c r="AD426" s="608" t="s">
        <v>13</v>
      </c>
      <c r="AE426" s="608" t="s">
        <v>13</v>
      </c>
      <c r="AF426" s="608" t="s">
        <v>13</v>
      </c>
      <c r="AG426" s="608" t="s">
        <v>13</v>
      </c>
      <c r="AH426" s="608" t="s">
        <v>13</v>
      </c>
      <c r="AI426" s="608" t="s">
        <v>13</v>
      </c>
      <c r="AJ426" s="608" t="s">
        <v>13</v>
      </c>
      <c r="AK426" s="608" t="s">
        <v>13</v>
      </c>
      <c r="AL426" s="609" t="s">
        <v>13</v>
      </c>
      <c r="AM426" s="609" t="s">
        <v>13</v>
      </c>
      <c r="AN426" s="609" t="s">
        <v>13</v>
      </c>
      <c r="AO426" s="609" t="s">
        <v>13</v>
      </c>
      <c r="AP426" s="609" t="s">
        <v>13</v>
      </c>
      <c r="AQ426" s="609" t="s">
        <v>13</v>
      </c>
      <c r="AR426" s="609" t="s">
        <v>13</v>
      </c>
      <c r="AS426" s="609" t="s">
        <v>13</v>
      </c>
      <c r="AT426" s="609" t="s">
        <v>13</v>
      </c>
      <c r="AU426" s="609" t="s">
        <v>13</v>
      </c>
      <c r="AV426" s="608" t="s">
        <v>13</v>
      </c>
      <c r="AW426" s="608" t="s">
        <v>13</v>
      </c>
      <c r="AX426" s="608" t="s">
        <v>13</v>
      </c>
      <c r="AY426" s="608" t="s">
        <v>13</v>
      </c>
      <c r="AZ426" s="610" t="s">
        <v>13</v>
      </c>
      <c r="BA426" s="526" t="s">
        <v>13</v>
      </c>
      <c r="BB426" s="526" t="s">
        <v>13</v>
      </c>
      <c r="BC426" s="526" t="s">
        <v>13</v>
      </c>
      <c r="BD426" s="526" t="s">
        <v>13</v>
      </c>
      <c r="BE426" s="526" t="s">
        <v>13</v>
      </c>
      <c r="BF426" s="526" t="s">
        <v>13</v>
      </c>
      <c r="BG426" s="526" t="s">
        <v>13</v>
      </c>
      <c r="BH426" s="526" t="s">
        <v>13</v>
      </c>
      <c r="BI426" s="526" t="s">
        <v>13</v>
      </c>
      <c r="BJ426" s="526" t="s">
        <v>13</v>
      </c>
      <c r="BK426" s="526" t="s">
        <v>13</v>
      </c>
      <c r="BL426" s="526" t="s">
        <v>13</v>
      </c>
      <c r="BM426" s="526" t="s">
        <v>13</v>
      </c>
      <c r="BN426" s="585" t="s">
        <v>13</v>
      </c>
      <c r="BO426" s="585" t="s">
        <v>13</v>
      </c>
      <c r="BP426" s="526" t="s">
        <v>13</v>
      </c>
      <c r="BQ426" s="526" t="s">
        <v>13</v>
      </c>
      <c r="BR426" s="526" t="s">
        <v>13</v>
      </c>
      <c r="BS426" s="526" t="s">
        <v>13</v>
      </c>
      <c r="BT426" s="526" t="s">
        <v>13</v>
      </c>
      <c r="BU426" s="585" t="s">
        <v>13</v>
      </c>
      <c r="BV426" s="526" t="s">
        <v>13</v>
      </c>
      <c r="BW426" s="526" t="s">
        <v>13</v>
      </c>
      <c r="BX426" s="526" t="s">
        <v>13</v>
      </c>
      <c r="BY426" s="526" t="s">
        <v>13</v>
      </c>
      <c r="BZ426" s="526" t="s">
        <v>13</v>
      </c>
      <c r="CA426" s="526" t="s">
        <v>13</v>
      </c>
    </row>
    <row r="427" spans="3:79">
      <c r="C427" s="546" t="s">
        <v>13</v>
      </c>
      <c r="D427" s="546" t="s">
        <v>13</v>
      </c>
      <c r="E427" s="517" t="s">
        <v>13</v>
      </c>
      <c r="F427" s="607" t="s">
        <v>13</v>
      </c>
      <c r="G427" s="607" t="s">
        <v>13</v>
      </c>
      <c r="H427" s="607" t="s">
        <v>13</v>
      </c>
      <c r="I427" s="607" t="s">
        <v>13</v>
      </c>
      <c r="J427" s="607" t="s">
        <v>13</v>
      </c>
      <c r="K427" s="607" t="s">
        <v>13</v>
      </c>
      <c r="L427" s="607" t="s">
        <v>13</v>
      </c>
      <c r="M427" s="607" t="s">
        <v>13</v>
      </c>
      <c r="N427" s="607" t="s">
        <v>13</v>
      </c>
      <c r="O427" s="607" t="s">
        <v>13</v>
      </c>
      <c r="P427" s="607" t="s">
        <v>13</v>
      </c>
      <c r="Q427" s="608" t="s">
        <v>13</v>
      </c>
      <c r="R427" s="608" t="s">
        <v>13</v>
      </c>
      <c r="S427" s="608" t="s">
        <v>13</v>
      </c>
      <c r="T427" s="608" t="s">
        <v>13</v>
      </c>
      <c r="U427" s="608" t="s">
        <v>13</v>
      </c>
      <c r="V427" s="608" t="s">
        <v>13</v>
      </c>
      <c r="W427" s="608" t="s">
        <v>13</v>
      </c>
      <c r="X427" s="608" t="s">
        <v>13</v>
      </c>
      <c r="Y427" s="608" t="s">
        <v>13</v>
      </c>
      <c r="Z427" s="608" t="s">
        <v>13</v>
      </c>
      <c r="AA427" s="608" t="s">
        <v>13</v>
      </c>
      <c r="AB427" s="608" t="s">
        <v>13</v>
      </c>
      <c r="AC427" s="608" t="s">
        <v>13</v>
      </c>
      <c r="AD427" s="608" t="s">
        <v>13</v>
      </c>
      <c r="AE427" s="608" t="s">
        <v>13</v>
      </c>
      <c r="AF427" s="608" t="s">
        <v>13</v>
      </c>
      <c r="AG427" s="608" t="s">
        <v>13</v>
      </c>
      <c r="AH427" s="608" t="s">
        <v>13</v>
      </c>
      <c r="AI427" s="608" t="s">
        <v>13</v>
      </c>
      <c r="AJ427" s="608" t="s">
        <v>13</v>
      </c>
      <c r="AK427" s="608" t="s">
        <v>13</v>
      </c>
      <c r="AL427" s="609" t="s">
        <v>13</v>
      </c>
      <c r="AM427" s="609" t="s">
        <v>13</v>
      </c>
      <c r="AN427" s="609" t="s">
        <v>13</v>
      </c>
      <c r="AO427" s="609" t="s">
        <v>13</v>
      </c>
      <c r="AP427" s="609" t="s">
        <v>13</v>
      </c>
      <c r="AQ427" s="609" t="s">
        <v>13</v>
      </c>
      <c r="AR427" s="609" t="s">
        <v>13</v>
      </c>
      <c r="AS427" s="609" t="s">
        <v>13</v>
      </c>
      <c r="AT427" s="609" t="s">
        <v>13</v>
      </c>
      <c r="AU427" s="609" t="s">
        <v>13</v>
      </c>
      <c r="AV427" s="608" t="s">
        <v>13</v>
      </c>
      <c r="AW427" s="608" t="s">
        <v>13</v>
      </c>
      <c r="AX427" s="608" t="s">
        <v>13</v>
      </c>
      <c r="AY427" s="608" t="s">
        <v>13</v>
      </c>
      <c r="AZ427" s="610" t="s">
        <v>13</v>
      </c>
      <c r="BA427" s="526" t="s">
        <v>13</v>
      </c>
      <c r="BB427" s="526" t="s">
        <v>13</v>
      </c>
      <c r="BC427" s="526" t="s">
        <v>13</v>
      </c>
      <c r="BD427" s="526" t="s">
        <v>13</v>
      </c>
      <c r="BE427" s="526" t="s">
        <v>13</v>
      </c>
      <c r="BF427" s="526" t="s">
        <v>13</v>
      </c>
      <c r="BG427" s="526" t="s">
        <v>13</v>
      </c>
      <c r="BH427" s="526" t="s">
        <v>13</v>
      </c>
      <c r="BI427" s="526" t="s">
        <v>13</v>
      </c>
      <c r="BJ427" s="526" t="s">
        <v>13</v>
      </c>
      <c r="BK427" s="526" t="s">
        <v>13</v>
      </c>
      <c r="BL427" s="526" t="s">
        <v>13</v>
      </c>
      <c r="BM427" s="526" t="s">
        <v>13</v>
      </c>
      <c r="BN427" s="585" t="s">
        <v>13</v>
      </c>
      <c r="BO427" s="585" t="s">
        <v>13</v>
      </c>
      <c r="BP427" s="526" t="s">
        <v>13</v>
      </c>
      <c r="BQ427" s="526" t="s">
        <v>13</v>
      </c>
      <c r="BR427" s="526" t="s">
        <v>13</v>
      </c>
      <c r="BS427" s="526" t="s">
        <v>13</v>
      </c>
      <c r="BT427" s="526" t="s">
        <v>13</v>
      </c>
      <c r="BU427" s="585" t="s">
        <v>13</v>
      </c>
      <c r="BV427" s="526" t="s">
        <v>13</v>
      </c>
      <c r="BW427" s="526" t="s">
        <v>13</v>
      </c>
      <c r="BX427" s="526" t="s">
        <v>13</v>
      </c>
      <c r="BY427" s="526" t="s">
        <v>13</v>
      </c>
      <c r="BZ427" s="526" t="s">
        <v>13</v>
      </c>
      <c r="CA427" s="526" t="s">
        <v>13</v>
      </c>
    </row>
    <row r="428" spans="3:79">
      <c r="C428" s="546" t="s">
        <v>13</v>
      </c>
      <c r="D428" s="546" t="s">
        <v>13</v>
      </c>
      <c r="E428" s="517" t="s">
        <v>13</v>
      </c>
      <c r="F428" s="607" t="s">
        <v>13</v>
      </c>
      <c r="G428" s="607" t="s">
        <v>13</v>
      </c>
      <c r="H428" s="607" t="s">
        <v>13</v>
      </c>
      <c r="I428" s="607" t="s">
        <v>13</v>
      </c>
      <c r="J428" s="607" t="s">
        <v>13</v>
      </c>
      <c r="K428" s="607" t="s">
        <v>13</v>
      </c>
      <c r="L428" s="607" t="s">
        <v>13</v>
      </c>
      <c r="M428" s="607" t="s">
        <v>13</v>
      </c>
      <c r="N428" s="607" t="s">
        <v>13</v>
      </c>
      <c r="O428" s="607" t="s">
        <v>13</v>
      </c>
      <c r="P428" s="607" t="s">
        <v>13</v>
      </c>
      <c r="Q428" s="608" t="s">
        <v>13</v>
      </c>
      <c r="R428" s="608" t="s">
        <v>13</v>
      </c>
      <c r="S428" s="608" t="s">
        <v>13</v>
      </c>
      <c r="T428" s="608" t="s">
        <v>13</v>
      </c>
      <c r="U428" s="608" t="s">
        <v>13</v>
      </c>
      <c r="V428" s="608" t="s">
        <v>13</v>
      </c>
      <c r="W428" s="608" t="s">
        <v>13</v>
      </c>
      <c r="X428" s="608" t="s">
        <v>13</v>
      </c>
      <c r="Y428" s="608" t="s">
        <v>13</v>
      </c>
      <c r="Z428" s="608" t="s">
        <v>13</v>
      </c>
      <c r="AA428" s="608" t="s">
        <v>13</v>
      </c>
      <c r="AB428" s="608" t="s">
        <v>13</v>
      </c>
      <c r="AC428" s="608" t="s">
        <v>13</v>
      </c>
      <c r="AD428" s="608" t="s">
        <v>13</v>
      </c>
      <c r="AE428" s="608" t="s">
        <v>13</v>
      </c>
      <c r="AF428" s="608" t="s">
        <v>13</v>
      </c>
      <c r="AG428" s="608" t="s">
        <v>13</v>
      </c>
      <c r="AH428" s="608" t="s">
        <v>13</v>
      </c>
      <c r="AI428" s="608" t="s">
        <v>13</v>
      </c>
      <c r="AJ428" s="608" t="s">
        <v>13</v>
      </c>
      <c r="AK428" s="608" t="s">
        <v>13</v>
      </c>
      <c r="AL428" s="609" t="s">
        <v>13</v>
      </c>
      <c r="AM428" s="609" t="s">
        <v>13</v>
      </c>
      <c r="AN428" s="609" t="s">
        <v>13</v>
      </c>
      <c r="AO428" s="609" t="s">
        <v>13</v>
      </c>
      <c r="AP428" s="609" t="s">
        <v>13</v>
      </c>
      <c r="AQ428" s="609" t="s">
        <v>13</v>
      </c>
      <c r="AR428" s="609" t="s">
        <v>13</v>
      </c>
      <c r="AS428" s="609" t="s">
        <v>13</v>
      </c>
      <c r="AT428" s="609" t="s">
        <v>13</v>
      </c>
      <c r="AU428" s="609" t="s">
        <v>13</v>
      </c>
      <c r="AV428" s="608" t="s">
        <v>13</v>
      </c>
      <c r="AW428" s="608" t="s">
        <v>13</v>
      </c>
      <c r="AX428" s="608" t="s">
        <v>13</v>
      </c>
      <c r="AY428" s="608" t="s">
        <v>13</v>
      </c>
      <c r="AZ428" s="610" t="s">
        <v>13</v>
      </c>
      <c r="BA428" s="526" t="s">
        <v>13</v>
      </c>
      <c r="BB428" s="526" t="s">
        <v>13</v>
      </c>
      <c r="BC428" s="526" t="s">
        <v>13</v>
      </c>
      <c r="BD428" s="526" t="s">
        <v>13</v>
      </c>
      <c r="BE428" s="526" t="s">
        <v>13</v>
      </c>
      <c r="BF428" s="526" t="s">
        <v>13</v>
      </c>
      <c r="BG428" s="526" t="s">
        <v>13</v>
      </c>
      <c r="BH428" s="526" t="s">
        <v>13</v>
      </c>
      <c r="BI428" s="526" t="s">
        <v>13</v>
      </c>
      <c r="BJ428" s="526" t="s">
        <v>13</v>
      </c>
      <c r="BK428" s="526" t="s">
        <v>13</v>
      </c>
      <c r="BL428" s="526" t="s">
        <v>13</v>
      </c>
      <c r="BM428" s="526" t="s">
        <v>13</v>
      </c>
      <c r="BN428" s="585" t="s">
        <v>13</v>
      </c>
      <c r="BO428" s="585" t="s">
        <v>13</v>
      </c>
      <c r="BP428" s="526" t="s">
        <v>13</v>
      </c>
      <c r="BQ428" s="526" t="s">
        <v>13</v>
      </c>
      <c r="BR428" s="526" t="s">
        <v>13</v>
      </c>
      <c r="BS428" s="526" t="s">
        <v>13</v>
      </c>
      <c r="BT428" s="526" t="s">
        <v>13</v>
      </c>
      <c r="BU428" s="585" t="s">
        <v>13</v>
      </c>
      <c r="BV428" s="526" t="s">
        <v>13</v>
      </c>
      <c r="BW428" s="526" t="s">
        <v>13</v>
      </c>
      <c r="BX428" s="526" t="s">
        <v>13</v>
      </c>
      <c r="BY428" s="526" t="s">
        <v>13</v>
      </c>
      <c r="BZ428" s="526" t="s">
        <v>13</v>
      </c>
      <c r="CA428" s="526" t="s">
        <v>13</v>
      </c>
    </row>
    <row r="429" spans="3:79">
      <c r="C429" s="546" t="s">
        <v>13</v>
      </c>
      <c r="D429" s="546" t="s">
        <v>13</v>
      </c>
      <c r="E429" s="517" t="s">
        <v>13</v>
      </c>
      <c r="F429" s="607" t="s">
        <v>13</v>
      </c>
      <c r="G429" s="607" t="s">
        <v>13</v>
      </c>
      <c r="H429" s="607" t="s">
        <v>13</v>
      </c>
      <c r="I429" s="607" t="s">
        <v>13</v>
      </c>
      <c r="J429" s="607" t="s">
        <v>13</v>
      </c>
      <c r="K429" s="607" t="s">
        <v>13</v>
      </c>
      <c r="L429" s="607" t="s">
        <v>13</v>
      </c>
      <c r="M429" s="607" t="s">
        <v>13</v>
      </c>
      <c r="N429" s="607" t="s">
        <v>13</v>
      </c>
      <c r="O429" s="607" t="s">
        <v>13</v>
      </c>
      <c r="P429" s="607" t="s">
        <v>13</v>
      </c>
      <c r="Q429" s="608" t="s">
        <v>13</v>
      </c>
      <c r="R429" s="608" t="s">
        <v>13</v>
      </c>
      <c r="S429" s="608" t="s">
        <v>13</v>
      </c>
      <c r="T429" s="608" t="s">
        <v>13</v>
      </c>
      <c r="U429" s="608" t="s">
        <v>13</v>
      </c>
      <c r="V429" s="608" t="s">
        <v>13</v>
      </c>
      <c r="W429" s="608" t="s">
        <v>13</v>
      </c>
      <c r="X429" s="608" t="s">
        <v>13</v>
      </c>
      <c r="Y429" s="608" t="s">
        <v>13</v>
      </c>
      <c r="Z429" s="608" t="s">
        <v>13</v>
      </c>
      <c r="AA429" s="608" t="s">
        <v>13</v>
      </c>
      <c r="AB429" s="608" t="s">
        <v>13</v>
      </c>
      <c r="AC429" s="608" t="s">
        <v>13</v>
      </c>
      <c r="AD429" s="608" t="s">
        <v>13</v>
      </c>
      <c r="AE429" s="608" t="s">
        <v>13</v>
      </c>
      <c r="AF429" s="608" t="s">
        <v>13</v>
      </c>
      <c r="AG429" s="608" t="s">
        <v>13</v>
      </c>
      <c r="AH429" s="608" t="s">
        <v>13</v>
      </c>
      <c r="AI429" s="608" t="s">
        <v>13</v>
      </c>
      <c r="AJ429" s="608" t="s">
        <v>13</v>
      </c>
      <c r="AK429" s="608" t="s">
        <v>13</v>
      </c>
      <c r="AL429" s="609" t="s">
        <v>13</v>
      </c>
      <c r="AM429" s="609" t="s">
        <v>13</v>
      </c>
      <c r="AN429" s="609" t="s">
        <v>13</v>
      </c>
      <c r="AO429" s="609" t="s">
        <v>13</v>
      </c>
      <c r="AP429" s="609" t="s">
        <v>13</v>
      </c>
      <c r="AQ429" s="609" t="s">
        <v>13</v>
      </c>
      <c r="AR429" s="609" t="s">
        <v>13</v>
      </c>
      <c r="AS429" s="609" t="s">
        <v>13</v>
      </c>
      <c r="AT429" s="609" t="s">
        <v>13</v>
      </c>
      <c r="AU429" s="609" t="s">
        <v>13</v>
      </c>
      <c r="AV429" s="608" t="s">
        <v>13</v>
      </c>
      <c r="AW429" s="608" t="s">
        <v>13</v>
      </c>
      <c r="AX429" s="608" t="s">
        <v>13</v>
      </c>
      <c r="AY429" s="608" t="s">
        <v>13</v>
      </c>
      <c r="AZ429" s="610" t="s">
        <v>13</v>
      </c>
      <c r="BA429" s="526" t="s">
        <v>13</v>
      </c>
      <c r="BB429" s="526" t="s">
        <v>13</v>
      </c>
      <c r="BC429" s="526" t="s">
        <v>13</v>
      </c>
      <c r="BD429" s="526" t="s">
        <v>13</v>
      </c>
      <c r="BE429" s="526" t="s">
        <v>13</v>
      </c>
      <c r="BF429" s="526" t="s">
        <v>13</v>
      </c>
      <c r="BG429" s="526" t="s">
        <v>13</v>
      </c>
      <c r="BH429" s="526" t="s">
        <v>13</v>
      </c>
      <c r="BI429" s="526" t="s">
        <v>13</v>
      </c>
      <c r="BJ429" s="526" t="s">
        <v>13</v>
      </c>
      <c r="BK429" s="526" t="s">
        <v>13</v>
      </c>
      <c r="BL429" s="526" t="s">
        <v>13</v>
      </c>
      <c r="BM429" s="526" t="s">
        <v>13</v>
      </c>
      <c r="BN429" s="585" t="s">
        <v>13</v>
      </c>
      <c r="BO429" s="585" t="s">
        <v>13</v>
      </c>
      <c r="BP429" s="526" t="s">
        <v>13</v>
      </c>
      <c r="BQ429" s="526" t="s">
        <v>13</v>
      </c>
      <c r="BR429" s="526" t="s">
        <v>13</v>
      </c>
      <c r="BS429" s="526" t="s">
        <v>13</v>
      </c>
      <c r="BT429" s="526" t="s">
        <v>13</v>
      </c>
      <c r="BU429" s="585" t="s">
        <v>13</v>
      </c>
      <c r="BV429" s="526" t="s">
        <v>13</v>
      </c>
      <c r="BW429" s="526" t="s">
        <v>13</v>
      </c>
      <c r="BX429" s="526" t="s">
        <v>13</v>
      </c>
      <c r="BY429" s="526" t="s">
        <v>13</v>
      </c>
      <c r="BZ429" s="526" t="s">
        <v>13</v>
      </c>
      <c r="CA429" s="526" t="s">
        <v>13</v>
      </c>
    </row>
    <row r="430" spans="3:79">
      <c r="C430" s="546" t="s">
        <v>13</v>
      </c>
      <c r="D430" s="546" t="s">
        <v>13</v>
      </c>
      <c r="E430" s="517" t="s">
        <v>13</v>
      </c>
      <c r="F430" s="607" t="s">
        <v>13</v>
      </c>
      <c r="G430" s="607" t="s">
        <v>13</v>
      </c>
      <c r="H430" s="607" t="s">
        <v>13</v>
      </c>
      <c r="I430" s="607" t="s">
        <v>13</v>
      </c>
      <c r="J430" s="607" t="s">
        <v>13</v>
      </c>
      <c r="K430" s="607" t="s">
        <v>13</v>
      </c>
      <c r="L430" s="607" t="s">
        <v>13</v>
      </c>
      <c r="M430" s="607" t="s">
        <v>13</v>
      </c>
      <c r="N430" s="607" t="s">
        <v>13</v>
      </c>
      <c r="O430" s="607" t="s">
        <v>13</v>
      </c>
      <c r="P430" s="607" t="s">
        <v>13</v>
      </c>
      <c r="Q430" s="608" t="s">
        <v>13</v>
      </c>
      <c r="R430" s="608" t="s">
        <v>13</v>
      </c>
      <c r="S430" s="608" t="s">
        <v>13</v>
      </c>
      <c r="T430" s="608" t="s">
        <v>13</v>
      </c>
      <c r="U430" s="608" t="s">
        <v>13</v>
      </c>
      <c r="V430" s="608" t="s">
        <v>13</v>
      </c>
      <c r="W430" s="608" t="s">
        <v>13</v>
      </c>
      <c r="X430" s="608" t="s">
        <v>13</v>
      </c>
      <c r="Y430" s="608" t="s">
        <v>13</v>
      </c>
      <c r="Z430" s="608" t="s">
        <v>13</v>
      </c>
      <c r="AA430" s="608" t="s">
        <v>13</v>
      </c>
      <c r="AB430" s="608" t="s">
        <v>13</v>
      </c>
      <c r="AC430" s="608" t="s">
        <v>13</v>
      </c>
      <c r="AD430" s="608" t="s">
        <v>13</v>
      </c>
      <c r="AE430" s="608" t="s">
        <v>13</v>
      </c>
      <c r="AF430" s="608" t="s">
        <v>13</v>
      </c>
      <c r="AG430" s="608" t="s">
        <v>13</v>
      </c>
      <c r="AH430" s="608" t="s">
        <v>13</v>
      </c>
      <c r="AI430" s="608" t="s">
        <v>13</v>
      </c>
      <c r="AJ430" s="608" t="s">
        <v>13</v>
      </c>
      <c r="AK430" s="608" t="s">
        <v>13</v>
      </c>
      <c r="AL430" s="609" t="s">
        <v>13</v>
      </c>
      <c r="AM430" s="609" t="s">
        <v>13</v>
      </c>
      <c r="AN430" s="609" t="s">
        <v>13</v>
      </c>
      <c r="AO430" s="609" t="s">
        <v>13</v>
      </c>
      <c r="AP430" s="609" t="s">
        <v>13</v>
      </c>
      <c r="AQ430" s="609" t="s">
        <v>13</v>
      </c>
      <c r="AR430" s="609" t="s">
        <v>13</v>
      </c>
      <c r="AS430" s="609" t="s">
        <v>13</v>
      </c>
      <c r="AT430" s="609" t="s">
        <v>13</v>
      </c>
      <c r="AU430" s="609" t="s">
        <v>13</v>
      </c>
      <c r="AV430" s="608" t="s">
        <v>13</v>
      </c>
      <c r="AW430" s="608" t="s">
        <v>13</v>
      </c>
      <c r="AX430" s="608" t="s">
        <v>13</v>
      </c>
      <c r="AY430" s="608" t="s">
        <v>13</v>
      </c>
      <c r="AZ430" s="610" t="s">
        <v>13</v>
      </c>
      <c r="BA430" s="526" t="s">
        <v>13</v>
      </c>
      <c r="BB430" s="526" t="s">
        <v>13</v>
      </c>
      <c r="BC430" s="526" t="s">
        <v>13</v>
      </c>
      <c r="BD430" s="526" t="s">
        <v>13</v>
      </c>
      <c r="BE430" s="526" t="s">
        <v>13</v>
      </c>
      <c r="BF430" s="526" t="s">
        <v>13</v>
      </c>
      <c r="BG430" s="526" t="s">
        <v>13</v>
      </c>
      <c r="BH430" s="526" t="s">
        <v>13</v>
      </c>
      <c r="BI430" s="526" t="s">
        <v>13</v>
      </c>
      <c r="BJ430" s="526" t="s">
        <v>13</v>
      </c>
      <c r="BK430" s="526" t="s">
        <v>13</v>
      </c>
      <c r="BL430" s="526" t="s">
        <v>13</v>
      </c>
      <c r="BM430" s="526" t="s">
        <v>13</v>
      </c>
      <c r="BN430" s="585" t="s">
        <v>13</v>
      </c>
      <c r="BO430" s="585" t="s">
        <v>13</v>
      </c>
      <c r="BP430" s="526" t="s">
        <v>13</v>
      </c>
      <c r="BQ430" s="526" t="s">
        <v>13</v>
      </c>
      <c r="BR430" s="526" t="s">
        <v>13</v>
      </c>
      <c r="BS430" s="526" t="s">
        <v>13</v>
      </c>
      <c r="BT430" s="526" t="s">
        <v>13</v>
      </c>
      <c r="BU430" s="585" t="s">
        <v>13</v>
      </c>
      <c r="BV430" s="526" t="s">
        <v>13</v>
      </c>
      <c r="BW430" s="526" t="s">
        <v>13</v>
      </c>
      <c r="BX430" s="526" t="s">
        <v>13</v>
      </c>
      <c r="BY430" s="526" t="s">
        <v>13</v>
      </c>
      <c r="BZ430" s="526" t="s">
        <v>13</v>
      </c>
      <c r="CA430" s="526" t="s">
        <v>13</v>
      </c>
    </row>
    <row r="431" spans="3:79">
      <c r="C431" s="546" t="s">
        <v>13</v>
      </c>
      <c r="D431" s="546" t="s">
        <v>13</v>
      </c>
      <c r="E431" s="517" t="s">
        <v>13</v>
      </c>
      <c r="F431" s="607" t="s">
        <v>13</v>
      </c>
      <c r="G431" s="607" t="s">
        <v>13</v>
      </c>
      <c r="H431" s="607" t="s">
        <v>13</v>
      </c>
      <c r="I431" s="607" t="s">
        <v>13</v>
      </c>
      <c r="J431" s="607" t="s">
        <v>13</v>
      </c>
      <c r="K431" s="607" t="s">
        <v>13</v>
      </c>
      <c r="L431" s="607" t="s">
        <v>13</v>
      </c>
      <c r="M431" s="607" t="s">
        <v>13</v>
      </c>
      <c r="N431" s="607" t="s">
        <v>13</v>
      </c>
      <c r="O431" s="607" t="s">
        <v>13</v>
      </c>
      <c r="P431" s="607" t="s">
        <v>13</v>
      </c>
      <c r="Q431" s="608" t="s">
        <v>13</v>
      </c>
      <c r="R431" s="608" t="s">
        <v>13</v>
      </c>
      <c r="S431" s="608" t="s">
        <v>13</v>
      </c>
      <c r="T431" s="608" t="s">
        <v>13</v>
      </c>
      <c r="U431" s="608" t="s">
        <v>13</v>
      </c>
      <c r="V431" s="608" t="s">
        <v>13</v>
      </c>
      <c r="W431" s="608" t="s">
        <v>13</v>
      </c>
      <c r="X431" s="608" t="s">
        <v>13</v>
      </c>
      <c r="Y431" s="608" t="s">
        <v>13</v>
      </c>
      <c r="Z431" s="608" t="s">
        <v>13</v>
      </c>
      <c r="AA431" s="608" t="s">
        <v>13</v>
      </c>
      <c r="AB431" s="608" t="s">
        <v>13</v>
      </c>
      <c r="AC431" s="608" t="s">
        <v>13</v>
      </c>
      <c r="AD431" s="608" t="s">
        <v>13</v>
      </c>
      <c r="AE431" s="608" t="s">
        <v>13</v>
      </c>
      <c r="AF431" s="608" t="s">
        <v>13</v>
      </c>
      <c r="AG431" s="608" t="s">
        <v>13</v>
      </c>
      <c r="AH431" s="608" t="s">
        <v>13</v>
      </c>
      <c r="AI431" s="608" t="s">
        <v>13</v>
      </c>
      <c r="AJ431" s="608" t="s">
        <v>13</v>
      </c>
      <c r="AK431" s="608" t="s">
        <v>13</v>
      </c>
      <c r="AL431" s="609" t="s">
        <v>13</v>
      </c>
      <c r="AM431" s="609" t="s">
        <v>13</v>
      </c>
      <c r="AN431" s="609" t="s">
        <v>13</v>
      </c>
      <c r="AO431" s="609" t="s">
        <v>13</v>
      </c>
      <c r="AP431" s="609" t="s">
        <v>13</v>
      </c>
      <c r="AQ431" s="609" t="s">
        <v>13</v>
      </c>
      <c r="AR431" s="609" t="s">
        <v>13</v>
      </c>
      <c r="AS431" s="609" t="s">
        <v>13</v>
      </c>
      <c r="AT431" s="609" t="s">
        <v>13</v>
      </c>
      <c r="AU431" s="609" t="s">
        <v>13</v>
      </c>
      <c r="AV431" s="608" t="s">
        <v>13</v>
      </c>
      <c r="AW431" s="608" t="s">
        <v>13</v>
      </c>
      <c r="AX431" s="608" t="s">
        <v>13</v>
      </c>
      <c r="AY431" s="608" t="s">
        <v>13</v>
      </c>
      <c r="AZ431" s="610" t="s">
        <v>13</v>
      </c>
      <c r="BA431" s="526" t="s">
        <v>13</v>
      </c>
      <c r="BB431" s="526" t="s">
        <v>13</v>
      </c>
      <c r="BC431" s="526" t="s">
        <v>13</v>
      </c>
      <c r="BD431" s="526" t="s">
        <v>13</v>
      </c>
      <c r="BE431" s="526" t="s">
        <v>13</v>
      </c>
      <c r="BF431" s="526" t="s">
        <v>13</v>
      </c>
      <c r="BG431" s="526" t="s">
        <v>13</v>
      </c>
      <c r="BH431" s="526" t="s">
        <v>13</v>
      </c>
      <c r="BI431" s="526" t="s">
        <v>13</v>
      </c>
      <c r="BJ431" s="526" t="s">
        <v>13</v>
      </c>
      <c r="BK431" s="526" t="s">
        <v>13</v>
      </c>
      <c r="BL431" s="526" t="s">
        <v>13</v>
      </c>
      <c r="BM431" s="526" t="s">
        <v>13</v>
      </c>
      <c r="BN431" s="585" t="s">
        <v>13</v>
      </c>
      <c r="BO431" s="585" t="s">
        <v>13</v>
      </c>
      <c r="BP431" s="526" t="s">
        <v>13</v>
      </c>
      <c r="BQ431" s="526" t="s">
        <v>13</v>
      </c>
      <c r="BR431" s="526" t="s">
        <v>13</v>
      </c>
      <c r="BS431" s="526" t="s">
        <v>13</v>
      </c>
      <c r="BT431" s="526" t="s">
        <v>13</v>
      </c>
      <c r="BU431" s="585" t="s">
        <v>13</v>
      </c>
      <c r="BV431" s="526" t="s">
        <v>13</v>
      </c>
      <c r="BW431" s="526" t="s">
        <v>13</v>
      </c>
      <c r="BX431" s="526" t="s">
        <v>13</v>
      </c>
      <c r="BY431" s="526" t="s">
        <v>13</v>
      </c>
      <c r="BZ431" s="526" t="s">
        <v>13</v>
      </c>
      <c r="CA431" s="526" t="s">
        <v>13</v>
      </c>
    </row>
    <row r="432" spans="3:79">
      <c r="C432" s="546" t="s">
        <v>13</v>
      </c>
      <c r="D432" s="546" t="s">
        <v>13</v>
      </c>
      <c r="E432" s="517" t="s">
        <v>13</v>
      </c>
      <c r="F432" s="607" t="s">
        <v>13</v>
      </c>
      <c r="G432" s="607" t="s">
        <v>13</v>
      </c>
      <c r="H432" s="607" t="s">
        <v>13</v>
      </c>
      <c r="I432" s="607" t="s">
        <v>13</v>
      </c>
      <c r="J432" s="607" t="s">
        <v>13</v>
      </c>
      <c r="K432" s="607" t="s">
        <v>13</v>
      </c>
      <c r="L432" s="607" t="s">
        <v>13</v>
      </c>
      <c r="M432" s="607" t="s">
        <v>13</v>
      </c>
      <c r="N432" s="607" t="s">
        <v>13</v>
      </c>
      <c r="O432" s="607" t="s">
        <v>13</v>
      </c>
      <c r="P432" s="607" t="s">
        <v>13</v>
      </c>
      <c r="Q432" s="608" t="s">
        <v>13</v>
      </c>
      <c r="R432" s="608" t="s">
        <v>13</v>
      </c>
      <c r="S432" s="608" t="s">
        <v>13</v>
      </c>
      <c r="T432" s="608" t="s">
        <v>13</v>
      </c>
      <c r="U432" s="608" t="s">
        <v>13</v>
      </c>
      <c r="V432" s="608" t="s">
        <v>13</v>
      </c>
      <c r="W432" s="608" t="s">
        <v>13</v>
      </c>
      <c r="X432" s="608" t="s">
        <v>13</v>
      </c>
      <c r="Y432" s="608" t="s">
        <v>13</v>
      </c>
      <c r="Z432" s="608" t="s">
        <v>13</v>
      </c>
      <c r="AA432" s="608" t="s">
        <v>13</v>
      </c>
      <c r="AB432" s="608" t="s">
        <v>13</v>
      </c>
      <c r="AC432" s="608" t="s">
        <v>13</v>
      </c>
      <c r="AD432" s="608" t="s">
        <v>13</v>
      </c>
      <c r="AE432" s="608" t="s">
        <v>13</v>
      </c>
      <c r="AF432" s="608" t="s">
        <v>13</v>
      </c>
      <c r="AG432" s="608" t="s">
        <v>13</v>
      </c>
      <c r="AH432" s="608" t="s">
        <v>13</v>
      </c>
      <c r="AI432" s="608" t="s">
        <v>13</v>
      </c>
      <c r="AJ432" s="608" t="s">
        <v>13</v>
      </c>
      <c r="AK432" s="608" t="s">
        <v>13</v>
      </c>
      <c r="AL432" s="609" t="s">
        <v>13</v>
      </c>
      <c r="AM432" s="609" t="s">
        <v>13</v>
      </c>
      <c r="AN432" s="609" t="s">
        <v>13</v>
      </c>
      <c r="AO432" s="609" t="s">
        <v>13</v>
      </c>
      <c r="AP432" s="609" t="s">
        <v>13</v>
      </c>
      <c r="AQ432" s="609" t="s">
        <v>13</v>
      </c>
      <c r="AR432" s="609" t="s">
        <v>13</v>
      </c>
      <c r="AS432" s="609" t="s">
        <v>13</v>
      </c>
      <c r="AT432" s="609" t="s">
        <v>13</v>
      </c>
      <c r="AU432" s="609" t="s">
        <v>13</v>
      </c>
      <c r="AV432" s="608" t="s">
        <v>13</v>
      </c>
      <c r="AW432" s="608" t="s">
        <v>13</v>
      </c>
      <c r="AX432" s="608" t="s">
        <v>13</v>
      </c>
      <c r="AY432" s="608" t="s">
        <v>13</v>
      </c>
      <c r="AZ432" s="610" t="s">
        <v>13</v>
      </c>
      <c r="BA432" s="526" t="s">
        <v>13</v>
      </c>
      <c r="BB432" s="526" t="s">
        <v>13</v>
      </c>
      <c r="BC432" s="526" t="s">
        <v>13</v>
      </c>
      <c r="BD432" s="526" t="s">
        <v>13</v>
      </c>
      <c r="BE432" s="526" t="s">
        <v>13</v>
      </c>
      <c r="BF432" s="526" t="s">
        <v>13</v>
      </c>
      <c r="BG432" s="526" t="s">
        <v>13</v>
      </c>
      <c r="BH432" s="526" t="s">
        <v>13</v>
      </c>
      <c r="BI432" s="526" t="s">
        <v>13</v>
      </c>
      <c r="BJ432" s="526" t="s">
        <v>13</v>
      </c>
      <c r="BK432" s="526" t="s">
        <v>13</v>
      </c>
      <c r="BL432" s="526" t="s">
        <v>13</v>
      </c>
      <c r="BM432" s="526" t="s">
        <v>13</v>
      </c>
      <c r="BN432" s="585" t="s">
        <v>13</v>
      </c>
      <c r="BO432" s="585" t="s">
        <v>13</v>
      </c>
      <c r="BP432" s="526" t="s">
        <v>13</v>
      </c>
      <c r="BQ432" s="526" t="s">
        <v>13</v>
      </c>
      <c r="BR432" s="526" t="s">
        <v>13</v>
      </c>
      <c r="BS432" s="526" t="s">
        <v>13</v>
      </c>
      <c r="BT432" s="526" t="s">
        <v>13</v>
      </c>
      <c r="BU432" s="585" t="s">
        <v>13</v>
      </c>
      <c r="BV432" s="526" t="s">
        <v>13</v>
      </c>
      <c r="BW432" s="526" t="s">
        <v>13</v>
      </c>
      <c r="BX432" s="526" t="s">
        <v>13</v>
      </c>
      <c r="BY432" s="526" t="s">
        <v>13</v>
      </c>
      <c r="BZ432" s="526" t="s">
        <v>13</v>
      </c>
      <c r="CA432" s="526" t="s">
        <v>13</v>
      </c>
    </row>
    <row r="433" spans="3:79">
      <c r="C433" s="546" t="s">
        <v>13</v>
      </c>
      <c r="D433" s="546" t="s">
        <v>13</v>
      </c>
      <c r="E433" s="517" t="s">
        <v>13</v>
      </c>
      <c r="F433" s="607" t="s">
        <v>13</v>
      </c>
      <c r="G433" s="607" t="s">
        <v>13</v>
      </c>
      <c r="H433" s="607" t="s">
        <v>13</v>
      </c>
      <c r="I433" s="607" t="s">
        <v>13</v>
      </c>
      <c r="J433" s="607" t="s">
        <v>13</v>
      </c>
      <c r="K433" s="607" t="s">
        <v>13</v>
      </c>
      <c r="L433" s="607" t="s">
        <v>13</v>
      </c>
      <c r="M433" s="607" t="s">
        <v>13</v>
      </c>
      <c r="N433" s="607" t="s">
        <v>13</v>
      </c>
      <c r="O433" s="607" t="s">
        <v>13</v>
      </c>
      <c r="P433" s="607" t="s">
        <v>13</v>
      </c>
      <c r="Q433" s="608" t="s">
        <v>13</v>
      </c>
      <c r="R433" s="608" t="s">
        <v>13</v>
      </c>
      <c r="S433" s="608" t="s">
        <v>13</v>
      </c>
      <c r="T433" s="608" t="s">
        <v>13</v>
      </c>
      <c r="U433" s="608" t="s">
        <v>13</v>
      </c>
      <c r="V433" s="608" t="s">
        <v>13</v>
      </c>
      <c r="W433" s="608" t="s">
        <v>13</v>
      </c>
      <c r="X433" s="608" t="s">
        <v>13</v>
      </c>
      <c r="Y433" s="608" t="s">
        <v>13</v>
      </c>
      <c r="Z433" s="608" t="s">
        <v>13</v>
      </c>
      <c r="AA433" s="608" t="s">
        <v>13</v>
      </c>
      <c r="AB433" s="608" t="s">
        <v>13</v>
      </c>
      <c r="AC433" s="608" t="s">
        <v>13</v>
      </c>
      <c r="AD433" s="608" t="s">
        <v>13</v>
      </c>
      <c r="AE433" s="608" t="s">
        <v>13</v>
      </c>
      <c r="AF433" s="608" t="s">
        <v>13</v>
      </c>
      <c r="AG433" s="608" t="s">
        <v>13</v>
      </c>
      <c r="AH433" s="608" t="s">
        <v>13</v>
      </c>
      <c r="AI433" s="608" t="s">
        <v>13</v>
      </c>
      <c r="AJ433" s="608" t="s">
        <v>13</v>
      </c>
      <c r="AK433" s="608" t="s">
        <v>13</v>
      </c>
      <c r="AL433" s="609" t="s">
        <v>13</v>
      </c>
      <c r="AM433" s="609" t="s">
        <v>13</v>
      </c>
      <c r="AN433" s="609" t="s">
        <v>13</v>
      </c>
      <c r="AO433" s="609" t="s">
        <v>13</v>
      </c>
      <c r="AP433" s="609" t="s">
        <v>13</v>
      </c>
      <c r="AQ433" s="609" t="s">
        <v>13</v>
      </c>
      <c r="AR433" s="609" t="s">
        <v>13</v>
      </c>
      <c r="AS433" s="609" t="s">
        <v>13</v>
      </c>
      <c r="AT433" s="609" t="s">
        <v>13</v>
      </c>
      <c r="AU433" s="609" t="s">
        <v>13</v>
      </c>
      <c r="AV433" s="608" t="s">
        <v>13</v>
      </c>
      <c r="AW433" s="608" t="s">
        <v>13</v>
      </c>
      <c r="AX433" s="608" t="s">
        <v>13</v>
      </c>
      <c r="AY433" s="608" t="s">
        <v>13</v>
      </c>
      <c r="AZ433" s="610" t="s">
        <v>13</v>
      </c>
      <c r="BA433" s="526" t="s">
        <v>13</v>
      </c>
      <c r="BB433" s="526" t="s">
        <v>13</v>
      </c>
      <c r="BC433" s="526" t="s">
        <v>13</v>
      </c>
      <c r="BD433" s="526" t="s">
        <v>13</v>
      </c>
      <c r="BE433" s="526" t="s">
        <v>13</v>
      </c>
      <c r="BF433" s="526" t="s">
        <v>13</v>
      </c>
      <c r="BG433" s="526" t="s">
        <v>13</v>
      </c>
      <c r="BH433" s="526" t="s">
        <v>13</v>
      </c>
      <c r="BI433" s="526" t="s">
        <v>13</v>
      </c>
      <c r="BJ433" s="526" t="s">
        <v>13</v>
      </c>
      <c r="BK433" s="526" t="s">
        <v>13</v>
      </c>
      <c r="BL433" s="526" t="s">
        <v>13</v>
      </c>
      <c r="BM433" s="526" t="s">
        <v>13</v>
      </c>
      <c r="BN433" s="585" t="s">
        <v>13</v>
      </c>
      <c r="BO433" s="585" t="s">
        <v>13</v>
      </c>
      <c r="BP433" s="526" t="s">
        <v>13</v>
      </c>
      <c r="BQ433" s="526" t="s">
        <v>13</v>
      </c>
      <c r="BR433" s="526" t="s">
        <v>13</v>
      </c>
      <c r="BS433" s="526" t="s">
        <v>13</v>
      </c>
      <c r="BT433" s="526" t="s">
        <v>13</v>
      </c>
      <c r="BU433" s="585" t="s">
        <v>13</v>
      </c>
      <c r="BV433" s="526" t="s">
        <v>13</v>
      </c>
      <c r="BW433" s="526" t="s">
        <v>13</v>
      </c>
      <c r="BX433" s="526" t="s">
        <v>13</v>
      </c>
      <c r="BY433" s="526" t="s">
        <v>13</v>
      </c>
      <c r="BZ433" s="526" t="s">
        <v>13</v>
      </c>
      <c r="CA433" s="526" t="s">
        <v>13</v>
      </c>
    </row>
    <row r="434" spans="3:79">
      <c r="C434" s="546" t="s">
        <v>13</v>
      </c>
      <c r="D434" s="546" t="s">
        <v>13</v>
      </c>
      <c r="E434" s="517" t="s">
        <v>13</v>
      </c>
      <c r="F434" s="607" t="s">
        <v>13</v>
      </c>
      <c r="G434" s="607" t="s">
        <v>13</v>
      </c>
      <c r="H434" s="607" t="s">
        <v>13</v>
      </c>
      <c r="I434" s="607" t="s">
        <v>13</v>
      </c>
      <c r="J434" s="607" t="s">
        <v>13</v>
      </c>
      <c r="K434" s="607" t="s">
        <v>13</v>
      </c>
      <c r="L434" s="607" t="s">
        <v>13</v>
      </c>
      <c r="M434" s="607" t="s">
        <v>13</v>
      </c>
      <c r="N434" s="607" t="s">
        <v>13</v>
      </c>
      <c r="O434" s="607" t="s">
        <v>13</v>
      </c>
      <c r="P434" s="607" t="s">
        <v>13</v>
      </c>
      <c r="Q434" s="608" t="s">
        <v>13</v>
      </c>
      <c r="R434" s="608" t="s">
        <v>13</v>
      </c>
      <c r="S434" s="608" t="s">
        <v>13</v>
      </c>
      <c r="T434" s="608" t="s">
        <v>13</v>
      </c>
      <c r="U434" s="608" t="s">
        <v>13</v>
      </c>
      <c r="V434" s="608" t="s">
        <v>13</v>
      </c>
      <c r="W434" s="608" t="s">
        <v>13</v>
      </c>
      <c r="X434" s="608" t="s">
        <v>13</v>
      </c>
      <c r="Y434" s="608" t="s">
        <v>13</v>
      </c>
      <c r="Z434" s="608" t="s">
        <v>13</v>
      </c>
      <c r="AA434" s="608" t="s">
        <v>13</v>
      </c>
      <c r="AB434" s="608" t="s">
        <v>13</v>
      </c>
      <c r="AC434" s="608" t="s">
        <v>13</v>
      </c>
      <c r="AD434" s="608" t="s">
        <v>13</v>
      </c>
      <c r="AE434" s="608" t="s">
        <v>13</v>
      </c>
      <c r="AF434" s="608" t="s">
        <v>13</v>
      </c>
      <c r="AG434" s="608" t="s">
        <v>13</v>
      </c>
      <c r="AH434" s="608" t="s">
        <v>13</v>
      </c>
      <c r="AI434" s="608" t="s">
        <v>13</v>
      </c>
      <c r="AJ434" s="608" t="s">
        <v>13</v>
      </c>
      <c r="AK434" s="608" t="s">
        <v>13</v>
      </c>
      <c r="AL434" s="609" t="s">
        <v>13</v>
      </c>
      <c r="AM434" s="609" t="s">
        <v>13</v>
      </c>
      <c r="AN434" s="609" t="s">
        <v>13</v>
      </c>
      <c r="AO434" s="609" t="s">
        <v>13</v>
      </c>
      <c r="AP434" s="609" t="s">
        <v>13</v>
      </c>
      <c r="AQ434" s="609" t="s">
        <v>13</v>
      </c>
      <c r="AR434" s="609" t="s">
        <v>13</v>
      </c>
      <c r="AS434" s="609" t="s">
        <v>13</v>
      </c>
      <c r="AT434" s="609" t="s">
        <v>13</v>
      </c>
      <c r="AU434" s="609" t="s">
        <v>13</v>
      </c>
      <c r="AV434" s="608" t="s">
        <v>13</v>
      </c>
      <c r="AW434" s="608" t="s">
        <v>13</v>
      </c>
      <c r="AX434" s="608" t="s">
        <v>13</v>
      </c>
      <c r="AY434" s="608" t="s">
        <v>13</v>
      </c>
      <c r="AZ434" s="610" t="s">
        <v>13</v>
      </c>
      <c r="BA434" s="526" t="s">
        <v>13</v>
      </c>
      <c r="BB434" s="526" t="s">
        <v>13</v>
      </c>
      <c r="BC434" s="526" t="s">
        <v>13</v>
      </c>
      <c r="BD434" s="526" t="s">
        <v>13</v>
      </c>
      <c r="BE434" s="526" t="s">
        <v>13</v>
      </c>
      <c r="BF434" s="526" t="s">
        <v>13</v>
      </c>
      <c r="BG434" s="526" t="s">
        <v>13</v>
      </c>
      <c r="BH434" s="526" t="s">
        <v>13</v>
      </c>
      <c r="BI434" s="526" t="s">
        <v>13</v>
      </c>
      <c r="BJ434" s="526" t="s">
        <v>13</v>
      </c>
      <c r="BK434" s="526" t="s">
        <v>13</v>
      </c>
      <c r="BL434" s="526" t="s">
        <v>13</v>
      </c>
      <c r="BM434" s="526" t="s">
        <v>13</v>
      </c>
      <c r="BN434" s="585" t="s">
        <v>13</v>
      </c>
      <c r="BO434" s="585" t="s">
        <v>13</v>
      </c>
      <c r="BP434" s="526" t="s">
        <v>13</v>
      </c>
      <c r="BQ434" s="526" t="s">
        <v>13</v>
      </c>
      <c r="BR434" s="526" t="s">
        <v>13</v>
      </c>
      <c r="BS434" s="526" t="s">
        <v>13</v>
      </c>
      <c r="BT434" s="526" t="s">
        <v>13</v>
      </c>
      <c r="BU434" s="585" t="s">
        <v>13</v>
      </c>
      <c r="BV434" s="526" t="s">
        <v>13</v>
      </c>
      <c r="BW434" s="526" t="s">
        <v>13</v>
      </c>
      <c r="BX434" s="526" t="s">
        <v>13</v>
      </c>
      <c r="BY434" s="526" t="s">
        <v>13</v>
      </c>
      <c r="BZ434" s="526" t="s">
        <v>13</v>
      </c>
      <c r="CA434" s="526" t="s">
        <v>13</v>
      </c>
    </row>
    <row r="435" spans="3:79">
      <c r="C435" s="546" t="s">
        <v>13</v>
      </c>
      <c r="D435" s="546" t="s">
        <v>13</v>
      </c>
      <c r="E435" s="517" t="s">
        <v>13</v>
      </c>
      <c r="F435" s="607" t="s">
        <v>13</v>
      </c>
      <c r="G435" s="607" t="s">
        <v>13</v>
      </c>
      <c r="H435" s="607" t="s">
        <v>13</v>
      </c>
      <c r="I435" s="607" t="s">
        <v>13</v>
      </c>
      <c r="J435" s="607" t="s">
        <v>13</v>
      </c>
      <c r="K435" s="607" t="s">
        <v>13</v>
      </c>
      <c r="L435" s="607" t="s">
        <v>13</v>
      </c>
      <c r="M435" s="607" t="s">
        <v>13</v>
      </c>
      <c r="N435" s="607" t="s">
        <v>13</v>
      </c>
      <c r="O435" s="607" t="s">
        <v>13</v>
      </c>
      <c r="P435" s="607" t="s">
        <v>13</v>
      </c>
      <c r="Q435" s="608" t="s">
        <v>13</v>
      </c>
      <c r="R435" s="608" t="s">
        <v>13</v>
      </c>
      <c r="S435" s="608" t="s">
        <v>13</v>
      </c>
      <c r="T435" s="608" t="s">
        <v>13</v>
      </c>
      <c r="U435" s="608" t="s">
        <v>13</v>
      </c>
      <c r="V435" s="608" t="s">
        <v>13</v>
      </c>
      <c r="W435" s="608" t="s">
        <v>13</v>
      </c>
      <c r="X435" s="608" t="s">
        <v>13</v>
      </c>
      <c r="Y435" s="608" t="s">
        <v>13</v>
      </c>
      <c r="Z435" s="608" t="s">
        <v>13</v>
      </c>
      <c r="AA435" s="608" t="s">
        <v>13</v>
      </c>
      <c r="AB435" s="608" t="s">
        <v>13</v>
      </c>
      <c r="AC435" s="608" t="s">
        <v>13</v>
      </c>
      <c r="AD435" s="608" t="s">
        <v>13</v>
      </c>
      <c r="AE435" s="608" t="s">
        <v>13</v>
      </c>
      <c r="AF435" s="608" t="s">
        <v>13</v>
      </c>
      <c r="AG435" s="608" t="s">
        <v>13</v>
      </c>
      <c r="AH435" s="608" t="s">
        <v>13</v>
      </c>
      <c r="AI435" s="608" t="s">
        <v>13</v>
      </c>
      <c r="AJ435" s="608" t="s">
        <v>13</v>
      </c>
      <c r="AK435" s="608" t="s">
        <v>13</v>
      </c>
      <c r="AL435" s="609" t="s">
        <v>13</v>
      </c>
      <c r="AM435" s="609" t="s">
        <v>13</v>
      </c>
      <c r="AN435" s="609" t="s">
        <v>13</v>
      </c>
      <c r="AO435" s="609" t="s">
        <v>13</v>
      </c>
      <c r="AP435" s="609" t="s">
        <v>13</v>
      </c>
      <c r="AQ435" s="609" t="s">
        <v>13</v>
      </c>
      <c r="AR435" s="609" t="s">
        <v>13</v>
      </c>
      <c r="AS435" s="609" t="s">
        <v>13</v>
      </c>
      <c r="AT435" s="609" t="s">
        <v>13</v>
      </c>
      <c r="AU435" s="609" t="s">
        <v>13</v>
      </c>
      <c r="AV435" s="608" t="s">
        <v>13</v>
      </c>
      <c r="AW435" s="608" t="s">
        <v>13</v>
      </c>
      <c r="AX435" s="608" t="s">
        <v>13</v>
      </c>
      <c r="AY435" s="608" t="s">
        <v>13</v>
      </c>
      <c r="AZ435" s="610" t="s">
        <v>13</v>
      </c>
      <c r="BA435" s="526" t="s">
        <v>13</v>
      </c>
      <c r="BB435" s="526" t="s">
        <v>13</v>
      </c>
      <c r="BC435" s="526" t="s">
        <v>13</v>
      </c>
      <c r="BD435" s="526" t="s">
        <v>13</v>
      </c>
      <c r="BE435" s="526" t="s">
        <v>13</v>
      </c>
      <c r="BF435" s="526" t="s">
        <v>13</v>
      </c>
      <c r="BG435" s="526" t="s">
        <v>13</v>
      </c>
      <c r="BH435" s="526" t="s">
        <v>13</v>
      </c>
      <c r="BI435" s="526" t="s">
        <v>13</v>
      </c>
      <c r="BJ435" s="526" t="s">
        <v>13</v>
      </c>
      <c r="BK435" s="526" t="s">
        <v>13</v>
      </c>
      <c r="BL435" s="526" t="s">
        <v>13</v>
      </c>
      <c r="BM435" s="526" t="s">
        <v>13</v>
      </c>
      <c r="BN435" s="585" t="s">
        <v>13</v>
      </c>
      <c r="BO435" s="585" t="s">
        <v>13</v>
      </c>
      <c r="BP435" s="526" t="s">
        <v>13</v>
      </c>
      <c r="BQ435" s="526" t="s">
        <v>13</v>
      </c>
      <c r="BR435" s="526" t="s">
        <v>13</v>
      </c>
      <c r="BS435" s="526" t="s">
        <v>13</v>
      </c>
      <c r="BT435" s="526" t="s">
        <v>13</v>
      </c>
      <c r="BU435" s="585" t="s">
        <v>13</v>
      </c>
      <c r="BV435" s="526" t="s">
        <v>13</v>
      </c>
      <c r="BW435" s="526" t="s">
        <v>13</v>
      </c>
      <c r="BX435" s="526" t="s">
        <v>13</v>
      </c>
      <c r="BY435" s="526" t="s">
        <v>13</v>
      </c>
      <c r="BZ435" s="526" t="s">
        <v>13</v>
      </c>
      <c r="CA435" s="526" t="s">
        <v>13</v>
      </c>
    </row>
    <row r="436" spans="3:79">
      <c r="C436" s="546" t="s">
        <v>13</v>
      </c>
      <c r="D436" s="546" t="s">
        <v>13</v>
      </c>
      <c r="E436" s="517" t="s">
        <v>13</v>
      </c>
      <c r="F436" s="607" t="s">
        <v>13</v>
      </c>
      <c r="G436" s="607" t="s">
        <v>13</v>
      </c>
      <c r="H436" s="607" t="s">
        <v>13</v>
      </c>
      <c r="I436" s="607" t="s">
        <v>13</v>
      </c>
      <c r="J436" s="607" t="s">
        <v>13</v>
      </c>
      <c r="K436" s="607" t="s">
        <v>13</v>
      </c>
      <c r="L436" s="607" t="s">
        <v>13</v>
      </c>
      <c r="M436" s="607" t="s">
        <v>13</v>
      </c>
      <c r="N436" s="607" t="s">
        <v>13</v>
      </c>
      <c r="O436" s="607" t="s">
        <v>13</v>
      </c>
      <c r="P436" s="607" t="s">
        <v>13</v>
      </c>
      <c r="Q436" s="608" t="s">
        <v>13</v>
      </c>
      <c r="R436" s="608" t="s">
        <v>13</v>
      </c>
      <c r="S436" s="608" t="s">
        <v>13</v>
      </c>
      <c r="T436" s="608" t="s">
        <v>13</v>
      </c>
      <c r="U436" s="608" t="s">
        <v>13</v>
      </c>
      <c r="V436" s="608" t="s">
        <v>13</v>
      </c>
      <c r="W436" s="608" t="s">
        <v>13</v>
      </c>
      <c r="X436" s="608" t="s">
        <v>13</v>
      </c>
      <c r="Y436" s="608" t="s">
        <v>13</v>
      </c>
      <c r="Z436" s="608" t="s">
        <v>13</v>
      </c>
      <c r="AA436" s="608" t="s">
        <v>13</v>
      </c>
      <c r="AB436" s="608" t="s">
        <v>13</v>
      </c>
      <c r="AC436" s="608" t="s">
        <v>13</v>
      </c>
      <c r="AD436" s="608" t="s">
        <v>13</v>
      </c>
      <c r="AE436" s="608" t="s">
        <v>13</v>
      </c>
      <c r="AF436" s="608" t="s">
        <v>13</v>
      </c>
      <c r="AG436" s="608" t="s">
        <v>13</v>
      </c>
      <c r="AH436" s="608" t="s">
        <v>13</v>
      </c>
      <c r="AI436" s="608" t="s">
        <v>13</v>
      </c>
      <c r="AJ436" s="608" t="s">
        <v>13</v>
      </c>
      <c r="AK436" s="608" t="s">
        <v>13</v>
      </c>
      <c r="AL436" s="609" t="s">
        <v>13</v>
      </c>
      <c r="AM436" s="609" t="s">
        <v>13</v>
      </c>
      <c r="AN436" s="609" t="s">
        <v>13</v>
      </c>
      <c r="AO436" s="609" t="s">
        <v>13</v>
      </c>
      <c r="AP436" s="609" t="s">
        <v>13</v>
      </c>
      <c r="AQ436" s="609" t="s">
        <v>13</v>
      </c>
      <c r="AR436" s="609" t="s">
        <v>13</v>
      </c>
      <c r="AS436" s="609" t="s">
        <v>13</v>
      </c>
      <c r="AT436" s="609" t="s">
        <v>13</v>
      </c>
      <c r="AU436" s="609" t="s">
        <v>13</v>
      </c>
      <c r="AV436" s="608" t="s">
        <v>13</v>
      </c>
      <c r="AW436" s="608" t="s">
        <v>13</v>
      </c>
      <c r="AX436" s="608" t="s">
        <v>13</v>
      </c>
      <c r="AY436" s="608" t="s">
        <v>13</v>
      </c>
      <c r="AZ436" s="610" t="s">
        <v>13</v>
      </c>
      <c r="BA436" s="526" t="s">
        <v>13</v>
      </c>
      <c r="BB436" s="526" t="s">
        <v>13</v>
      </c>
      <c r="BC436" s="526" t="s">
        <v>13</v>
      </c>
      <c r="BD436" s="526" t="s">
        <v>13</v>
      </c>
      <c r="BE436" s="526" t="s">
        <v>13</v>
      </c>
      <c r="BF436" s="526" t="s">
        <v>13</v>
      </c>
      <c r="BG436" s="526" t="s">
        <v>13</v>
      </c>
      <c r="BH436" s="526" t="s">
        <v>13</v>
      </c>
      <c r="BI436" s="526" t="s">
        <v>13</v>
      </c>
      <c r="BJ436" s="526" t="s">
        <v>13</v>
      </c>
      <c r="BK436" s="526" t="s">
        <v>13</v>
      </c>
      <c r="BL436" s="526" t="s">
        <v>13</v>
      </c>
      <c r="BM436" s="526" t="s">
        <v>13</v>
      </c>
      <c r="BN436" s="585" t="s">
        <v>13</v>
      </c>
      <c r="BO436" s="585" t="s">
        <v>13</v>
      </c>
      <c r="BP436" s="526" t="s">
        <v>13</v>
      </c>
      <c r="BQ436" s="526" t="s">
        <v>13</v>
      </c>
      <c r="BR436" s="526" t="s">
        <v>13</v>
      </c>
      <c r="BS436" s="526" t="s">
        <v>13</v>
      </c>
      <c r="BT436" s="526" t="s">
        <v>13</v>
      </c>
      <c r="BU436" s="585" t="s">
        <v>13</v>
      </c>
      <c r="BV436" s="526" t="s">
        <v>13</v>
      </c>
      <c r="BW436" s="526" t="s">
        <v>13</v>
      </c>
      <c r="BX436" s="526" t="s">
        <v>13</v>
      </c>
      <c r="BY436" s="526" t="s">
        <v>13</v>
      </c>
      <c r="BZ436" s="526" t="s">
        <v>13</v>
      </c>
      <c r="CA436" s="526" t="s">
        <v>13</v>
      </c>
    </row>
    <row r="437" spans="3:79">
      <c r="C437" s="546" t="s">
        <v>13</v>
      </c>
      <c r="D437" s="546" t="s">
        <v>13</v>
      </c>
      <c r="E437" s="517" t="s">
        <v>13</v>
      </c>
      <c r="F437" s="607" t="s">
        <v>13</v>
      </c>
      <c r="G437" s="607" t="s">
        <v>13</v>
      </c>
      <c r="H437" s="607" t="s">
        <v>13</v>
      </c>
      <c r="I437" s="607" t="s">
        <v>13</v>
      </c>
      <c r="J437" s="607" t="s">
        <v>13</v>
      </c>
      <c r="K437" s="607" t="s">
        <v>13</v>
      </c>
      <c r="L437" s="607" t="s">
        <v>13</v>
      </c>
      <c r="M437" s="607" t="s">
        <v>13</v>
      </c>
      <c r="N437" s="607" t="s">
        <v>13</v>
      </c>
      <c r="O437" s="607" t="s">
        <v>13</v>
      </c>
      <c r="P437" s="607" t="s">
        <v>13</v>
      </c>
      <c r="Q437" s="608" t="s">
        <v>13</v>
      </c>
      <c r="R437" s="608" t="s">
        <v>13</v>
      </c>
      <c r="S437" s="608" t="s">
        <v>13</v>
      </c>
      <c r="T437" s="608" t="s">
        <v>13</v>
      </c>
      <c r="U437" s="608" t="s">
        <v>13</v>
      </c>
      <c r="V437" s="608" t="s">
        <v>13</v>
      </c>
      <c r="W437" s="608" t="s">
        <v>13</v>
      </c>
      <c r="X437" s="608" t="s">
        <v>13</v>
      </c>
      <c r="Y437" s="608" t="s">
        <v>13</v>
      </c>
      <c r="Z437" s="608" t="s">
        <v>13</v>
      </c>
      <c r="AA437" s="608" t="s">
        <v>13</v>
      </c>
      <c r="AB437" s="608" t="s">
        <v>13</v>
      </c>
      <c r="AC437" s="608" t="s">
        <v>13</v>
      </c>
      <c r="AD437" s="608" t="s">
        <v>13</v>
      </c>
      <c r="AE437" s="608" t="s">
        <v>13</v>
      </c>
      <c r="AF437" s="608" t="s">
        <v>13</v>
      </c>
      <c r="AG437" s="608" t="s">
        <v>13</v>
      </c>
      <c r="AH437" s="608" t="s">
        <v>13</v>
      </c>
      <c r="AI437" s="608" t="s">
        <v>13</v>
      </c>
      <c r="AJ437" s="608" t="s">
        <v>13</v>
      </c>
      <c r="AK437" s="608" t="s">
        <v>13</v>
      </c>
      <c r="AL437" s="609" t="s">
        <v>13</v>
      </c>
      <c r="AM437" s="609" t="s">
        <v>13</v>
      </c>
      <c r="AN437" s="609" t="s">
        <v>13</v>
      </c>
      <c r="AO437" s="609" t="s">
        <v>13</v>
      </c>
      <c r="AP437" s="609" t="s">
        <v>13</v>
      </c>
      <c r="AQ437" s="609" t="s">
        <v>13</v>
      </c>
      <c r="AR437" s="609" t="s">
        <v>13</v>
      </c>
      <c r="AS437" s="609" t="s">
        <v>13</v>
      </c>
      <c r="AT437" s="609" t="s">
        <v>13</v>
      </c>
      <c r="AU437" s="609" t="s">
        <v>13</v>
      </c>
      <c r="AV437" s="608" t="s">
        <v>13</v>
      </c>
      <c r="AW437" s="608" t="s">
        <v>13</v>
      </c>
      <c r="AX437" s="608" t="s">
        <v>13</v>
      </c>
      <c r="AY437" s="608" t="s">
        <v>13</v>
      </c>
      <c r="AZ437" s="610" t="s">
        <v>13</v>
      </c>
      <c r="BA437" s="526" t="s">
        <v>13</v>
      </c>
      <c r="BB437" s="526" t="s">
        <v>13</v>
      </c>
      <c r="BC437" s="526" t="s">
        <v>13</v>
      </c>
      <c r="BD437" s="526" t="s">
        <v>13</v>
      </c>
      <c r="BE437" s="526" t="s">
        <v>13</v>
      </c>
      <c r="BF437" s="526" t="s">
        <v>13</v>
      </c>
      <c r="BG437" s="526" t="s">
        <v>13</v>
      </c>
      <c r="BH437" s="526" t="s">
        <v>13</v>
      </c>
      <c r="BI437" s="526" t="s">
        <v>13</v>
      </c>
      <c r="BJ437" s="526" t="s">
        <v>13</v>
      </c>
      <c r="BK437" s="526" t="s">
        <v>13</v>
      </c>
      <c r="BL437" s="526" t="s">
        <v>13</v>
      </c>
      <c r="BM437" s="526" t="s">
        <v>13</v>
      </c>
      <c r="BN437" s="585" t="s">
        <v>13</v>
      </c>
      <c r="BO437" s="585" t="s">
        <v>13</v>
      </c>
      <c r="BP437" s="526" t="s">
        <v>13</v>
      </c>
      <c r="BQ437" s="526" t="s">
        <v>13</v>
      </c>
      <c r="BR437" s="526" t="s">
        <v>13</v>
      </c>
      <c r="BS437" s="526" t="s">
        <v>13</v>
      </c>
      <c r="BT437" s="526" t="s">
        <v>13</v>
      </c>
      <c r="BU437" s="585" t="s">
        <v>13</v>
      </c>
      <c r="BV437" s="526" t="s">
        <v>13</v>
      </c>
      <c r="BW437" s="526" t="s">
        <v>13</v>
      </c>
      <c r="BX437" s="526" t="s">
        <v>13</v>
      </c>
      <c r="BY437" s="526" t="s">
        <v>13</v>
      </c>
      <c r="BZ437" s="526" t="s">
        <v>13</v>
      </c>
      <c r="CA437" s="526" t="s">
        <v>13</v>
      </c>
    </row>
    <row r="438" spans="3:79">
      <c r="C438" s="546" t="s">
        <v>13</v>
      </c>
      <c r="D438" s="546" t="s">
        <v>13</v>
      </c>
      <c r="E438" s="517" t="s">
        <v>13</v>
      </c>
      <c r="F438" s="607" t="s">
        <v>13</v>
      </c>
      <c r="G438" s="607" t="s">
        <v>13</v>
      </c>
      <c r="H438" s="607" t="s">
        <v>13</v>
      </c>
      <c r="I438" s="607" t="s">
        <v>13</v>
      </c>
      <c r="J438" s="607" t="s">
        <v>13</v>
      </c>
      <c r="K438" s="607" t="s">
        <v>13</v>
      </c>
      <c r="L438" s="607" t="s">
        <v>13</v>
      </c>
      <c r="M438" s="607" t="s">
        <v>13</v>
      </c>
      <c r="N438" s="607" t="s">
        <v>13</v>
      </c>
      <c r="O438" s="607" t="s">
        <v>13</v>
      </c>
      <c r="P438" s="607" t="s">
        <v>13</v>
      </c>
      <c r="Q438" s="608" t="s">
        <v>13</v>
      </c>
      <c r="R438" s="608" t="s">
        <v>13</v>
      </c>
      <c r="S438" s="608" t="s">
        <v>13</v>
      </c>
      <c r="T438" s="608" t="s">
        <v>13</v>
      </c>
      <c r="U438" s="608" t="s">
        <v>13</v>
      </c>
      <c r="V438" s="608" t="s">
        <v>13</v>
      </c>
      <c r="W438" s="608" t="s">
        <v>13</v>
      </c>
      <c r="X438" s="608" t="s">
        <v>13</v>
      </c>
      <c r="Y438" s="608" t="s">
        <v>13</v>
      </c>
      <c r="Z438" s="608" t="s">
        <v>13</v>
      </c>
      <c r="AA438" s="608" t="s">
        <v>13</v>
      </c>
      <c r="AB438" s="608" t="s">
        <v>13</v>
      </c>
      <c r="AC438" s="608" t="s">
        <v>13</v>
      </c>
      <c r="AD438" s="608" t="s">
        <v>13</v>
      </c>
      <c r="AE438" s="608" t="s">
        <v>13</v>
      </c>
      <c r="AF438" s="608" t="s">
        <v>13</v>
      </c>
      <c r="AG438" s="608" t="s">
        <v>13</v>
      </c>
      <c r="AH438" s="608" t="s">
        <v>13</v>
      </c>
      <c r="AI438" s="608" t="s">
        <v>13</v>
      </c>
      <c r="AJ438" s="608" t="s">
        <v>13</v>
      </c>
      <c r="AK438" s="608" t="s">
        <v>13</v>
      </c>
      <c r="AL438" s="609" t="s">
        <v>13</v>
      </c>
      <c r="AM438" s="609" t="s">
        <v>13</v>
      </c>
      <c r="AN438" s="609" t="s">
        <v>13</v>
      </c>
      <c r="AO438" s="609" t="s">
        <v>13</v>
      </c>
      <c r="AP438" s="609" t="s">
        <v>13</v>
      </c>
      <c r="AQ438" s="609" t="s">
        <v>13</v>
      </c>
      <c r="AR438" s="609" t="s">
        <v>13</v>
      </c>
      <c r="AS438" s="609" t="s">
        <v>13</v>
      </c>
      <c r="AT438" s="609" t="s">
        <v>13</v>
      </c>
      <c r="AU438" s="609" t="s">
        <v>13</v>
      </c>
      <c r="AV438" s="608" t="s">
        <v>13</v>
      </c>
      <c r="AW438" s="608" t="s">
        <v>13</v>
      </c>
      <c r="AX438" s="608" t="s">
        <v>13</v>
      </c>
      <c r="AY438" s="608" t="s">
        <v>13</v>
      </c>
      <c r="AZ438" s="610" t="s">
        <v>13</v>
      </c>
      <c r="BA438" s="526" t="s">
        <v>13</v>
      </c>
      <c r="BB438" s="526" t="s">
        <v>13</v>
      </c>
      <c r="BC438" s="526" t="s">
        <v>13</v>
      </c>
      <c r="BD438" s="526" t="s">
        <v>13</v>
      </c>
      <c r="BE438" s="526" t="s">
        <v>13</v>
      </c>
      <c r="BF438" s="526" t="s">
        <v>13</v>
      </c>
      <c r="BG438" s="526" t="s">
        <v>13</v>
      </c>
      <c r="BH438" s="526" t="s">
        <v>13</v>
      </c>
      <c r="BI438" s="526" t="s">
        <v>13</v>
      </c>
      <c r="BJ438" s="526" t="s">
        <v>13</v>
      </c>
      <c r="BK438" s="526" t="s">
        <v>13</v>
      </c>
      <c r="BL438" s="526" t="s">
        <v>13</v>
      </c>
      <c r="BM438" s="526" t="s">
        <v>13</v>
      </c>
      <c r="BN438" s="585" t="s">
        <v>13</v>
      </c>
      <c r="BO438" s="585" t="s">
        <v>13</v>
      </c>
      <c r="BP438" s="526" t="s">
        <v>13</v>
      </c>
      <c r="BQ438" s="526" t="s">
        <v>13</v>
      </c>
      <c r="BR438" s="526" t="s">
        <v>13</v>
      </c>
      <c r="BS438" s="526" t="s">
        <v>13</v>
      </c>
      <c r="BT438" s="526" t="s">
        <v>13</v>
      </c>
      <c r="BU438" s="585" t="s">
        <v>13</v>
      </c>
      <c r="BV438" s="526" t="s">
        <v>13</v>
      </c>
      <c r="BW438" s="526" t="s">
        <v>13</v>
      </c>
      <c r="BX438" s="526" t="s">
        <v>13</v>
      </c>
      <c r="BY438" s="526" t="s">
        <v>13</v>
      </c>
      <c r="BZ438" s="526" t="s">
        <v>13</v>
      </c>
      <c r="CA438" s="526" t="s">
        <v>13</v>
      </c>
    </row>
    <row r="439" spans="3:79">
      <c r="C439" s="546" t="s">
        <v>13</v>
      </c>
      <c r="D439" s="546" t="s">
        <v>13</v>
      </c>
      <c r="E439" s="517" t="s">
        <v>13</v>
      </c>
      <c r="F439" s="607" t="s">
        <v>13</v>
      </c>
      <c r="G439" s="607" t="s">
        <v>13</v>
      </c>
      <c r="H439" s="607" t="s">
        <v>13</v>
      </c>
      <c r="I439" s="607" t="s">
        <v>13</v>
      </c>
      <c r="J439" s="607" t="s">
        <v>13</v>
      </c>
      <c r="K439" s="607" t="s">
        <v>13</v>
      </c>
      <c r="L439" s="607" t="s">
        <v>13</v>
      </c>
      <c r="M439" s="607" t="s">
        <v>13</v>
      </c>
      <c r="N439" s="607" t="s">
        <v>13</v>
      </c>
      <c r="O439" s="607" t="s">
        <v>13</v>
      </c>
      <c r="P439" s="607" t="s">
        <v>13</v>
      </c>
      <c r="Q439" s="608" t="s">
        <v>13</v>
      </c>
      <c r="R439" s="608" t="s">
        <v>13</v>
      </c>
      <c r="S439" s="608" t="s">
        <v>13</v>
      </c>
      <c r="T439" s="608" t="s">
        <v>13</v>
      </c>
      <c r="U439" s="608" t="s">
        <v>13</v>
      </c>
      <c r="V439" s="608" t="s">
        <v>13</v>
      </c>
      <c r="W439" s="608" t="s">
        <v>13</v>
      </c>
      <c r="X439" s="608" t="s">
        <v>13</v>
      </c>
      <c r="Y439" s="608" t="s">
        <v>13</v>
      </c>
      <c r="Z439" s="608" t="s">
        <v>13</v>
      </c>
      <c r="AA439" s="608" t="s">
        <v>13</v>
      </c>
      <c r="AB439" s="608" t="s">
        <v>13</v>
      </c>
      <c r="AC439" s="608" t="s">
        <v>13</v>
      </c>
      <c r="AD439" s="608" t="s">
        <v>13</v>
      </c>
      <c r="AE439" s="608" t="s">
        <v>13</v>
      </c>
      <c r="AF439" s="608" t="s">
        <v>13</v>
      </c>
      <c r="AG439" s="608" t="s">
        <v>13</v>
      </c>
      <c r="AH439" s="608" t="s">
        <v>13</v>
      </c>
      <c r="AI439" s="608" t="s">
        <v>13</v>
      </c>
      <c r="AJ439" s="608" t="s">
        <v>13</v>
      </c>
      <c r="AK439" s="608" t="s">
        <v>13</v>
      </c>
      <c r="AL439" s="609" t="s">
        <v>13</v>
      </c>
      <c r="AM439" s="609" t="s">
        <v>13</v>
      </c>
      <c r="AN439" s="609" t="s">
        <v>13</v>
      </c>
      <c r="AO439" s="609" t="s">
        <v>13</v>
      </c>
      <c r="AP439" s="609" t="s">
        <v>13</v>
      </c>
      <c r="AQ439" s="609" t="s">
        <v>13</v>
      </c>
      <c r="AR439" s="609" t="s">
        <v>13</v>
      </c>
      <c r="AS439" s="609" t="s">
        <v>13</v>
      </c>
      <c r="AT439" s="609" t="s">
        <v>13</v>
      </c>
      <c r="AU439" s="609" t="s">
        <v>13</v>
      </c>
      <c r="AV439" s="608" t="s">
        <v>13</v>
      </c>
      <c r="AW439" s="608" t="s">
        <v>13</v>
      </c>
      <c r="AX439" s="608" t="s">
        <v>13</v>
      </c>
      <c r="AY439" s="608" t="s">
        <v>13</v>
      </c>
      <c r="AZ439" s="610" t="s">
        <v>13</v>
      </c>
      <c r="BA439" s="526" t="s">
        <v>13</v>
      </c>
      <c r="BB439" s="526" t="s">
        <v>13</v>
      </c>
      <c r="BC439" s="526" t="s">
        <v>13</v>
      </c>
      <c r="BD439" s="526" t="s">
        <v>13</v>
      </c>
      <c r="BE439" s="526" t="s">
        <v>13</v>
      </c>
      <c r="BF439" s="526" t="s">
        <v>13</v>
      </c>
      <c r="BG439" s="526" t="s">
        <v>13</v>
      </c>
      <c r="BH439" s="526" t="s">
        <v>13</v>
      </c>
      <c r="BI439" s="526" t="s">
        <v>13</v>
      </c>
      <c r="BJ439" s="526" t="s">
        <v>13</v>
      </c>
      <c r="BK439" s="526" t="s">
        <v>13</v>
      </c>
      <c r="BL439" s="526" t="s">
        <v>13</v>
      </c>
      <c r="BM439" s="526" t="s">
        <v>13</v>
      </c>
      <c r="BN439" s="585" t="s">
        <v>13</v>
      </c>
      <c r="BO439" s="585" t="s">
        <v>13</v>
      </c>
      <c r="BP439" s="526" t="s">
        <v>13</v>
      </c>
      <c r="BQ439" s="526" t="s">
        <v>13</v>
      </c>
      <c r="BR439" s="526" t="s">
        <v>13</v>
      </c>
      <c r="BS439" s="526" t="s">
        <v>13</v>
      </c>
      <c r="BT439" s="526" t="s">
        <v>13</v>
      </c>
      <c r="BU439" s="585" t="s">
        <v>13</v>
      </c>
      <c r="BV439" s="526" t="s">
        <v>13</v>
      </c>
      <c r="BW439" s="526" t="s">
        <v>13</v>
      </c>
      <c r="BX439" s="526" t="s">
        <v>13</v>
      </c>
      <c r="BY439" s="526" t="s">
        <v>13</v>
      </c>
      <c r="BZ439" s="526" t="s">
        <v>13</v>
      </c>
      <c r="CA439" s="526" t="s">
        <v>13</v>
      </c>
    </row>
    <row r="440" spans="3:79">
      <c r="C440" s="546" t="s">
        <v>13</v>
      </c>
      <c r="D440" s="546" t="s">
        <v>13</v>
      </c>
      <c r="E440" s="517" t="s">
        <v>13</v>
      </c>
      <c r="F440" s="607" t="s">
        <v>13</v>
      </c>
      <c r="G440" s="607" t="s">
        <v>13</v>
      </c>
      <c r="H440" s="607" t="s">
        <v>13</v>
      </c>
      <c r="I440" s="607" t="s">
        <v>13</v>
      </c>
      <c r="J440" s="607" t="s">
        <v>13</v>
      </c>
      <c r="K440" s="607" t="s">
        <v>13</v>
      </c>
      <c r="L440" s="607" t="s">
        <v>13</v>
      </c>
      <c r="M440" s="607" t="s">
        <v>13</v>
      </c>
      <c r="N440" s="607" t="s">
        <v>13</v>
      </c>
      <c r="O440" s="607" t="s">
        <v>13</v>
      </c>
      <c r="P440" s="607" t="s">
        <v>13</v>
      </c>
      <c r="Q440" s="608" t="s">
        <v>13</v>
      </c>
      <c r="R440" s="608" t="s">
        <v>13</v>
      </c>
      <c r="S440" s="608" t="s">
        <v>13</v>
      </c>
      <c r="T440" s="608" t="s">
        <v>13</v>
      </c>
      <c r="U440" s="608" t="s">
        <v>13</v>
      </c>
      <c r="V440" s="608" t="s">
        <v>13</v>
      </c>
      <c r="W440" s="608" t="s">
        <v>13</v>
      </c>
      <c r="X440" s="608" t="s">
        <v>13</v>
      </c>
      <c r="Y440" s="608" t="s">
        <v>13</v>
      </c>
      <c r="Z440" s="608" t="s">
        <v>13</v>
      </c>
      <c r="AA440" s="608" t="s">
        <v>13</v>
      </c>
      <c r="AB440" s="608" t="s">
        <v>13</v>
      </c>
      <c r="AC440" s="608" t="s">
        <v>13</v>
      </c>
      <c r="AD440" s="608" t="s">
        <v>13</v>
      </c>
      <c r="AE440" s="608" t="s">
        <v>13</v>
      </c>
      <c r="AF440" s="608" t="s">
        <v>13</v>
      </c>
      <c r="AG440" s="608" t="s">
        <v>13</v>
      </c>
      <c r="AH440" s="608" t="s">
        <v>13</v>
      </c>
      <c r="AI440" s="608" t="s">
        <v>13</v>
      </c>
      <c r="AJ440" s="608" t="s">
        <v>13</v>
      </c>
      <c r="AK440" s="608" t="s">
        <v>13</v>
      </c>
      <c r="AL440" s="609" t="s">
        <v>13</v>
      </c>
      <c r="AM440" s="609" t="s">
        <v>13</v>
      </c>
      <c r="AN440" s="609" t="s">
        <v>13</v>
      </c>
      <c r="AO440" s="609" t="s">
        <v>13</v>
      </c>
      <c r="AP440" s="609" t="s">
        <v>13</v>
      </c>
      <c r="AQ440" s="609" t="s">
        <v>13</v>
      </c>
      <c r="AR440" s="609" t="s">
        <v>13</v>
      </c>
      <c r="AS440" s="609" t="s">
        <v>13</v>
      </c>
      <c r="AT440" s="609" t="s">
        <v>13</v>
      </c>
      <c r="AU440" s="609" t="s">
        <v>13</v>
      </c>
      <c r="AV440" s="608" t="s">
        <v>13</v>
      </c>
      <c r="AW440" s="608" t="s">
        <v>13</v>
      </c>
      <c r="AX440" s="608" t="s">
        <v>13</v>
      </c>
      <c r="AY440" s="608" t="s">
        <v>13</v>
      </c>
      <c r="AZ440" s="610" t="s">
        <v>13</v>
      </c>
      <c r="BA440" s="526" t="s">
        <v>13</v>
      </c>
      <c r="BB440" s="526" t="s">
        <v>13</v>
      </c>
      <c r="BC440" s="526" t="s">
        <v>13</v>
      </c>
      <c r="BD440" s="526" t="s">
        <v>13</v>
      </c>
      <c r="BE440" s="526" t="s">
        <v>13</v>
      </c>
      <c r="BF440" s="526" t="s">
        <v>13</v>
      </c>
      <c r="BG440" s="526" t="s">
        <v>13</v>
      </c>
      <c r="BH440" s="526" t="s">
        <v>13</v>
      </c>
      <c r="BI440" s="526" t="s">
        <v>13</v>
      </c>
      <c r="BJ440" s="526" t="s">
        <v>13</v>
      </c>
      <c r="BK440" s="526" t="s">
        <v>13</v>
      </c>
      <c r="BL440" s="526" t="s">
        <v>13</v>
      </c>
      <c r="BM440" s="526" t="s">
        <v>13</v>
      </c>
      <c r="BN440" s="585" t="s">
        <v>13</v>
      </c>
      <c r="BO440" s="585" t="s">
        <v>13</v>
      </c>
      <c r="BP440" s="526" t="s">
        <v>13</v>
      </c>
      <c r="BQ440" s="526" t="s">
        <v>13</v>
      </c>
      <c r="BR440" s="526" t="s">
        <v>13</v>
      </c>
      <c r="BS440" s="526" t="s">
        <v>13</v>
      </c>
      <c r="BT440" s="526" t="s">
        <v>13</v>
      </c>
      <c r="BU440" s="585" t="s">
        <v>13</v>
      </c>
      <c r="BV440" s="526" t="s">
        <v>13</v>
      </c>
      <c r="BW440" s="526" t="s">
        <v>13</v>
      </c>
      <c r="BX440" s="526" t="s">
        <v>13</v>
      </c>
      <c r="BY440" s="526" t="s">
        <v>13</v>
      </c>
      <c r="BZ440" s="526" t="s">
        <v>13</v>
      </c>
      <c r="CA440" s="526" t="s">
        <v>13</v>
      </c>
    </row>
    <row r="441" spans="3:79">
      <c r="C441" s="546" t="s">
        <v>13</v>
      </c>
      <c r="D441" s="546" t="s">
        <v>13</v>
      </c>
      <c r="E441" s="517" t="s">
        <v>13</v>
      </c>
      <c r="F441" s="607" t="s">
        <v>13</v>
      </c>
      <c r="G441" s="607" t="s">
        <v>13</v>
      </c>
      <c r="H441" s="607" t="s">
        <v>13</v>
      </c>
      <c r="I441" s="607" t="s">
        <v>13</v>
      </c>
      <c r="J441" s="607" t="s">
        <v>13</v>
      </c>
      <c r="K441" s="607" t="s">
        <v>13</v>
      </c>
      <c r="L441" s="607" t="s">
        <v>13</v>
      </c>
      <c r="M441" s="607" t="s">
        <v>13</v>
      </c>
      <c r="N441" s="607" t="s">
        <v>13</v>
      </c>
      <c r="O441" s="607" t="s">
        <v>13</v>
      </c>
      <c r="P441" s="607" t="s">
        <v>13</v>
      </c>
      <c r="Q441" s="608" t="s">
        <v>13</v>
      </c>
      <c r="R441" s="608" t="s">
        <v>13</v>
      </c>
      <c r="S441" s="608" t="s">
        <v>13</v>
      </c>
      <c r="T441" s="608" t="s">
        <v>13</v>
      </c>
      <c r="U441" s="608" t="s">
        <v>13</v>
      </c>
      <c r="V441" s="608" t="s">
        <v>13</v>
      </c>
      <c r="W441" s="608" t="s">
        <v>13</v>
      </c>
      <c r="X441" s="608" t="s">
        <v>13</v>
      </c>
      <c r="Y441" s="608" t="s">
        <v>13</v>
      </c>
      <c r="Z441" s="608" t="s">
        <v>13</v>
      </c>
      <c r="AA441" s="608" t="s">
        <v>13</v>
      </c>
      <c r="AB441" s="608" t="s">
        <v>13</v>
      </c>
      <c r="AC441" s="608" t="s">
        <v>13</v>
      </c>
      <c r="AD441" s="608" t="s">
        <v>13</v>
      </c>
      <c r="AE441" s="608" t="s">
        <v>13</v>
      </c>
      <c r="AF441" s="608" t="s">
        <v>13</v>
      </c>
      <c r="AG441" s="608" t="s">
        <v>13</v>
      </c>
      <c r="AH441" s="608" t="s">
        <v>13</v>
      </c>
      <c r="AI441" s="608" t="s">
        <v>13</v>
      </c>
      <c r="AJ441" s="608" t="s">
        <v>13</v>
      </c>
      <c r="AK441" s="608" t="s">
        <v>13</v>
      </c>
      <c r="AL441" s="609" t="s">
        <v>13</v>
      </c>
      <c r="AM441" s="609" t="s">
        <v>13</v>
      </c>
      <c r="AN441" s="609" t="s">
        <v>13</v>
      </c>
      <c r="AO441" s="609" t="s">
        <v>13</v>
      </c>
      <c r="AP441" s="609" t="s">
        <v>13</v>
      </c>
      <c r="AQ441" s="609" t="s">
        <v>13</v>
      </c>
      <c r="AR441" s="609" t="s">
        <v>13</v>
      </c>
      <c r="AS441" s="609" t="s">
        <v>13</v>
      </c>
      <c r="AT441" s="609" t="s">
        <v>13</v>
      </c>
      <c r="AU441" s="609" t="s">
        <v>13</v>
      </c>
      <c r="AV441" s="608" t="s">
        <v>13</v>
      </c>
      <c r="AW441" s="608" t="s">
        <v>13</v>
      </c>
      <c r="AX441" s="608" t="s">
        <v>13</v>
      </c>
      <c r="AY441" s="608" t="s">
        <v>13</v>
      </c>
      <c r="AZ441" s="610" t="s">
        <v>13</v>
      </c>
      <c r="BA441" s="526" t="s">
        <v>13</v>
      </c>
      <c r="BB441" s="526" t="s">
        <v>13</v>
      </c>
      <c r="BC441" s="526" t="s">
        <v>13</v>
      </c>
      <c r="BD441" s="526" t="s">
        <v>13</v>
      </c>
      <c r="BE441" s="526" t="s">
        <v>13</v>
      </c>
      <c r="BF441" s="526" t="s">
        <v>13</v>
      </c>
      <c r="BG441" s="526" t="s">
        <v>13</v>
      </c>
      <c r="BH441" s="526" t="s">
        <v>13</v>
      </c>
      <c r="BI441" s="526" t="s">
        <v>13</v>
      </c>
      <c r="BJ441" s="526" t="s">
        <v>13</v>
      </c>
      <c r="BK441" s="526" t="s">
        <v>13</v>
      </c>
      <c r="BL441" s="526" t="s">
        <v>13</v>
      </c>
      <c r="BM441" s="526" t="s">
        <v>13</v>
      </c>
      <c r="BN441" s="585" t="s">
        <v>13</v>
      </c>
      <c r="BO441" s="585" t="s">
        <v>13</v>
      </c>
      <c r="BP441" s="526" t="s">
        <v>13</v>
      </c>
      <c r="BQ441" s="526" t="s">
        <v>13</v>
      </c>
      <c r="BR441" s="526" t="s">
        <v>13</v>
      </c>
      <c r="BS441" s="526" t="s">
        <v>13</v>
      </c>
      <c r="BT441" s="526" t="s">
        <v>13</v>
      </c>
      <c r="BU441" s="585" t="s">
        <v>13</v>
      </c>
      <c r="BV441" s="526" t="s">
        <v>13</v>
      </c>
      <c r="BW441" s="526" t="s">
        <v>13</v>
      </c>
      <c r="BX441" s="526" t="s">
        <v>13</v>
      </c>
      <c r="BY441" s="526" t="s">
        <v>13</v>
      </c>
      <c r="BZ441" s="526" t="s">
        <v>13</v>
      </c>
      <c r="CA441" s="526" t="s">
        <v>13</v>
      </c>
    </row>
    <row r="442" spans="3:79">
      <c r="C442" s="546" t="s">
        <v>13</v>
      </c>
      <c r="D442" s="546" t="s">
        <v>13</v>
      </c>
      <c r="E442" s="517" t="s">
        <v>13</v>
      </c>
      <c r="F442" s="607" t="s">
        <v>13</v>
      </c>
      <c r="G442" s="607" t="s">
        <v>13</v>
      </c>
      <c r="H442" s="607" t="s">
        <v>13</v>
      </c>
      <c r="I442" s="607" t="s">
        <v>13</v>
      </c>
      <c r="J442" s="607" t="s">
        <v>13</v>
      </c>
      <c r="K442" s="607" t="s">
        <v>13</v>
      </c>
      <c r="L442" s="607" t="s">
        <v>13</v>
      </c>
      <c r="M442" s="607" t="s">
        <v>13</v>
      </c>
      <c r="N442" s="607" t="s">
        <v>13</v>
      </c>
      <c r="O442" s="607" t="s">
        <v>13</v>
      </c>
      <c r="P442" s="607" t="s">
        <v>13</v>
      </c>
      <c r="Q442" s="608" t="s">
        <v>13</v>
      </c>
      <c r="R442" s="608" t="s">
        <v>13</v>
      </c>
      <c r="S442" s="608" t="s">
        <v>13</v>
      </c>
      <c r="T442" s="608" t="s">
        <v>13</v>
      </c>
      <c r="U442" s="608" t="s">
        <v>13</v>
      </c>
      <c r="V442" s="608" t="s">
        <v>13</v>
      </c>
      <c r="W442" s="608" t="s">
        <v>13</v>
      </c>
      <c r="X442" s="608" t="s">
        <v>13</v>
      </c>
      <c r="Y442" s="608" t="s">
        <v>13</v>
      </c>
      <c r="Z442" s="608" t="s">
        <v>13</v>
      </c>
      <c r="AA442" s="608" t="s">
        <v>13</v>
      </c>
      <c r="AB442" s="608" t="s">
        <v>13</v>
      </c>
      <c r="AC442" s="608" t="s">
        <v>13</v>
      </c>
      <c r="AD442" s="608" t="s">
        <v>13</v>
      </c>
      <c r="AE442" s="608" t="s">
        <v>13</v>
      </c>
      <c r="AF442" s="608" t="s">
        <v>13</v>
      </c>
      <c r="AG442" s="608" t="s">
        <v>13</v>
      </c>
      <c r="AH442" s="608" t="s">
        <v>13</v>
      </c>
      <c r="AI442" s="608" t="s">
        <v>13</v>
      </c>
      <c r="AJ442" s="608" t="s">
        <v>13</v>
      </c>
      <c r="AK442" s="608" t="s">
        <v>13</v>
      </c>
      <c r="AL442" s="609" t="s">
        <v>13</v>
      </c>
      <c r="AM442" s="609" t="s">
        <v>13</v>
      </c>
      <c r="AN442" s="609" t="s">
        <v>13</v>
      </c>
      <c r="AO442" s="609" t="s">
        <v>13</v>
      </c>
      <c r="AP442" s="609" t="s">
        <v>13</v>
      </c>
      <c r="AQ442" s="609" t="s">
        <v>13</v>
      </c>
      <c r="AR442" s="609" t="s">
        <v>13</v>
      </c>
      <c r="AS442" s="609" t="s">
        <v>13</v>
      </c>
      <c r="AT442" s="609" t="s">
        <v>13</v>
      </c>
      <c r="AU442" s="609" t="s">
        <v>13</v>
      </c>
      <c r="AV442" s="608" t="s">
        <v>13</v>
      </c>
      <c r="AW442" s="608" t="s">
        <v>13</v>
      </c>
      <c r="AX442" s="608" t="s">
        <v>13</v>
      </c>
      <c r="AY442" s="608" t="s">
        <v>13</v>
      </c>
      <c r="AZ442" s="610" t="s">
        <v>13</v>
      </c>
      <c r="BA442" s="526" t="s">
        <v>13</v>
      </c>
      <c r="BB442" s="526" t="s">
        <v>13</v>
      </c>
      <c r="BC442" s="526" t="s">
        <v>13</v>
      </c>
      <c r="BD442" s="526" t="s">
        <v>13</v>
      </c>
      <c r="BE442" s="526" t="s">
        <v>13</v>
      </c>
      <c r="BF442" s="526" t="s">
        <v>13</v>
      </c>
      <c r="BG442" s="526" t="s">
        <v>13</v>
      </c>
      <c r="BH442" s="526" t="s">
        <v>13</v>
      </c>
      <c r="BI442" s="526" t="s">
        <v>13</v>
      </c>
      <c r="BJ442" s="526" t="s">
        <v>13</v>
      </c>
      <c r="BK442" s="526" t="s">
        <v>13</v>
      </c>
      <c r="BL442" s="526" t="s">
        <v>13</v>
      </c>
      <c r="BM442" s="526" t="s">
        <v>13</v>
      </c>
      <c r="BN442" s="585" t="s">
        <v>13</v>
      </c>
      <c r="BO442" s="585" t="s">
        <v>13</v>
      </c>
      <c r="BP442" s="526" t="s">
        <v>13</v>
      </c>
      <c r="BQ442" s="526" t="s">
        <v>13</v>
      </c>
      <c r="BR442" s="526" t="s">
        <v>13</v>
      </c>
      <c r="BS442" s="526" t="s">
        <v>13</v>
      </c>
      <c r="BT442" s="526" t="s">
        <v>13</v>
      </c>
      <c r="BU442" s="585" t="s">
        <v>13</v>
      </c>
      <c r="BV442" s="526" t="s">
        <v>13</v>
      </c>
      <c r="BW442" s="526" t="s">
        <v>13</v>
      </c>
      <c r="BX442" s="526" t="s">
        <v>13</v>
      </c>
      <c r="BY442" s="526" t="s">
        <v>13</v>
      </c>
      <c r="BZ442" s="526" t="s">
        <v>13</v>
      </c>
      <c r="CA442" s="526" t="s">
        <v>13</v>
      </c>
    </row>
    <row r="443" spans="3:79">
      <c r="C443" s="546" t="s">
        <v>13</v>
      </c>
      <c r="D443" s="546" t="s">
        <v>13</v>
      </c>
      <c r="E443" s="517" t="s">
        <v>13</v>
      </c>
      <c r="F443" s="607" t="s">
        <v>13</v>
      </c>
      <c r="G443" s="607" t="s">
        <v>13</v>
      </c>
      <c r="H443" s="607" t="s">
        <v>13</v>
      </c>
      <c r="I443" s="607" t="s">
        <v>13</v>
      </c>
      <c r="J443" s="607" t="s">
        <v>13</v>
      </c>
      <c r="K443" s="607" t="s">
        <v>13</v>
      </c>
      <c r="L443" s="607" t="s">
        <v>13</v>
      </c>
      <c r="M443" s="607" t="s">
        <v>13</v>
      </c>
      <c r="N443" s="607" t="s">
        <v>13</v>
      </c>
      <c r="O443" s="607" t="s">
        <v>13</v>
      </c>
      <c r="P443" s="607" t="s">
        <v>13</v>
      </c>
      <c r="Q443" s="608" t="s">
        <v>13</v>
      </c>
      <c r="R443" s="608" t="s">
        <v>13</v>
      </c>
      <c r="S443" s="608" t="s">
        <v>13</v>
      </c>
      <c r="T443" s="608" t="s">
        <v>13</v>
      </c>
      <c r="U443" s="608" t="s">
        <v>13</v>
      </c>
      <c r="V443" s="608" t="s">
        <v>13</v>
      </c>
      <c r="W443" s="608" t="s">
        <v>13</v>
      </c>
      <c r="X443" s="608" t="s">
        <v>13</v>
      </c>
      <c r="Y443" s="608" t="s">
        <v>13</v>
      </c>
      <c r="Z443" s="608" t="s">
        <v>13</v>
      </c>
      <c r="AA443" s="608" t="s">
        <v>13</v>
      </c>
      <c r="AB443" s="608" t="s">
        <v>13</v>
      </c>
      <c r="AC443" s="608" t="s">
        <v>13</v>
      </c>
      <c r="AD443" s="608" t="s">
        <v>13</v>
      </c>
      <c r="AE443" s="608" t="s">
        <v>13</v>
      </c>
      <c r="AF443" s="608" t="s">
        <v>13</v>
      </c>
      <c r="AG443" s="608" t="s">
        <v>13</v>
      </c>
      <c r="AH443" s="608" t="s">
        <v>13</v>
      </c>
      <c r="AI443" s="608" t="s">
        <v>13</v>
      </c>
      <c r="AJ443" s="608" t="s">
        <v>13</v>
      </c>
      <c r="AK443" s="608" t="s">
        <v>13</v>
      </c>
      <c r="AL443" s="609" t="s">
        <v>13</v>
      </c>
      <c r="AM443" s="609" t="s">
        <v>13</v>
      </c>
      <c r="AN443" s="609" t="s">
        <v>13</v>
      </c>
      <c r="AO443" s="609" t="s">
        <v>13</v>
      </c>
      <c r="AP443" s="609" t="s">
        <v>13</v>
      </c>
      <c r="AQ443" s="609" t="s">
        <v>13</v>
      </c>
      <c r="AR443" s="609" t="s">
        <v>13</v>
      </c>
      <c r="AS443" s="609" t="s">
        <v>13</v>
      </c>
      <c r="AT443" s="609" t="s">
        <v>13</v>
      </c>
      <c r="AU443" s="609" t="s">
        <v>13</v>
      </c>
      <c r="AV443" s="608" t="s">
        <v>13</v>
      </c>
      <c r="AW443" s="608" t="s">
        <v>13</v>
      </c>
      <c r="AX443" s="608" t="s">
        <v>13</v>
      </c>
      <c r="AY443" s="608" t="s">
        <v>13</v>
      </c>
      <c r="AZ443" s="610" t="s">
        <v>13</v>
      </c>
      <c r="BA443" s="526" t="s">
        <v>13</v>
      </c>
      <c r="BB443" s="526" t="s">
        <v>13</v>
      </c>
      <c r="BC443" s="526" t="s">
        <v>13</v>
      </c>
      <c r="BD443" s="526" t="s">
        <v>13</v>
      </c>
      <c r="BE443" s="526" t="s">
        <v>13</v>
      </c>
      <c r="BF443" s="526" t="s">
        <v>13</v>
      </c>
      <c r="BG443" s="526" t="s">
        <v>13</v>
      </c>
      <c r="BH443" s="526" t="s">
        <v>13</v>
      </c>
      <c r="BI443" s="526" t="s">
        <v>13</v>
      </c>
      <c r="BJ443" s="526" t="s">
        <v>13</v>
      </c>
      <c r="BK443" s="526" t="s">
        <v>13</v>
      </c>
      <c r="BL443" s="526" t="s">
        <v>13</v>
      </c>
      <c r="BM443" s="526" t="s">
        <v>13</v>
      </c>
      <c r="BN443" s="585" t="s">
        <v>13</v>
      </c>
      <c r="BO443" s="585" t="s">
        <v>13</v>
      </c>
      <c r="BP443" s="526" t="s">
        <v>13</v>
      </c>
      <c r="BQ443" s="526" t="s">
        <v>13</v>
      </c>
      <c r="BR443" s="526" t="s">
        <v>13</v>
      </c>
      <c r="BS443" s="526" t="s">
        <v>13</v>
      </c>
      <c r="BT443" s="526" t="s">
        <v>13</v>
      </c>
      <c r="BU443" s="585" t="s">
        <v>13</v>
      </c>
      <c r="BV443" s="526" t="s">
        <v>13</v>
      </c>
      <c r="BW443" s="526" t="s">
        <v>13</v>
      </c>
      <c r="BX443" s="526" t="s">
        <v>13</v>
      </c>
      <c r="BY443" s="526" t="s">
        <v>13</v>
      </c>
      <c r="BZ443" s="526" t="s">
        <v>13</v>
      </c>
      <c r="CA443" s="526" t="s">
        <v>13</v>
      </c>
    </row>
    <row r="444" spans="3:79">
      <c r="C444" s="546" t="s">
        <v>13</v>
      </c>
      <c r="D444" s="546" t="s">
        <v>13</v>
      </c>
      <c r="E444" s="517" t="s">
        <v>13</v>
      </c>
      <c r="F444" s="607" t="s">
        <v>13</v>
      </c>
      <c r="G444" s="607" t="s">
        <v>13</v>
      </c>
      <c r="H444" s="607" t="s">
        <v>13</v>
      </c>
      <c r="I444" s="607" t="s">
        <v>13</v>
      </c>
      <c r="J444" s="607" t="s">
        <v>13</v>
      </c>
      <c r="K444" s="607" t="s">
        <v>13</v>
      </c>
      <c r="L444" s="607" t="s">
        <v>13</v>
      </c>
      <c r="M444" s="607" t="s">
        <v>13</v>
      </c>
      <c r="N444" s="607" t="s">
        <v>13</v>
      </c>
      <c r="O444" s="607" t="s">
        <v>13</v>
      </c>
      <c r="P444" s="607" t="s">
        <v>13</v>
      </c>
      <c r="Q444" s="608" t="s">
        <v>13</v>
      </c>
      <c r="R444" s="608" t="s">
        <v>13</v>
      </c>
      <c r="S444" s="608" t="s">
        <v>13</v>
      </c>
      <c r="T444" s="608" t="s">
        <v>13</v>
      </c>
      <c r="U444" s="608" t="s">
        <v>13</v>
      </c>
      <c r="V444" s="608" t="s">
        <v>13</v>
      </c>
      <c r="W444" s="608" t="s">
        <v>13</v>
      </c>
      <c r="X444" s="608" t="s">
        <v>13</v>
      </c>
      <c r="Y444" s="608" t="s">
        <v>13</v>
      </c>
      <c r="Z444" s="608" t="s">
        <v>13</v>
      </c>
      <c r="AA444" s="608" t="s">
        <v>13</v>
      </c>
      <c r="AB444" s="608" t="s">
        <v>13</v>
      </c>
      <c r="AC444" s="608" t="s">
        <v>13</v>
      </c>
      <c r="AD444" s="608" t="s">
        <v>13</v>
      </c>
      <c r="AE444" s="608" t="s">
        <v>13</v>
      </c>
      <c r="AF444" s="608" t="s">
        <v>13</v>
      </c>
      <c r="AG444" s="608" t="s">
        <v>13</v>
      </c>
      <c r="AH444" s="608" t="s">
        <v>13</v>
      </c>
      <c r="AI444" s="608" t="s">
        <v>13</v>
      </c>
      <c r="AJ444" s="608" t="s">
        <v>13</v>
      </c>
      <c r="AK444" s="608" t="s">
        <v>13</v>
      </c>
      <c r="AL444" s="609" t="s">
        <v>13</v>
      </c>
      <c r="AM444" s="609" t="s">
        <v>13</v>
      </c>
      <c r="AN444" s="609" t="s">
        <v>13</v>
      </c>
      <c r="AO444" s="609" t="s">
        <v>13</v>
      </c>
      <c r="AP444" s="609" t="s">
        <v>13</v>
      </c>
      <c r="AQ444" s="609" t="s">
        <v>13</v>
      </c>
      <c r="AR444" s="609" t="s">
        <v>13</v>
      </c>
      <c r="AS444" s="609" t="s">
        <v>13</v>
      </c>
      <c r="AT444" s="609" t="s">
        <v>13</v>
      </c>
      <c r="AU444" s="609" t="s">
        <v>13</v>
      </c>
      <c r="AV444" s="608" t="s">
        <v>13</v>
      </c>
      <c r="AW444" s="608" t="s">
        <v>13</v>
      </c>
      <c r="AX444" s="608" t="s">
        <v>13</v>
      </c>
      <c r="AY444" s="608" t="s">
        <v>13</v>
      </c>
      <c r="AZ444" s="610" t="s">
        <v>13</v>
      </c>
      <c r="BA444" s="526" t="s">
        <v>13</v>
      </c>
      <c r="BB444" s="526" t="s">
        <v>13</v>
      </c>
      <c r="BC444" s="526" t="s">
        <v>13</v>
      </c>
      <c r="BD444" s="526" t="s">
        <v>13</v>
      </c>
      <c r="BE444" s="526" t="s">
        <v>13</v>
      </c>
      <c r="BF444" s="526" t="s">
        <v>13</v>
      </c>
      <c r="BG444" s="526" t="s">
        <v>13</v>
      </c>
      <c r="BH444" s="526" t="s">
        <v>13</v>
      </c>
      <c r="BI444" s="526" t="s">
        <v>13</v>
      </c>
      <c r="BJ444" s="526" t="s">
        <v>13</v>
      </c>
      <c r="BK444" s="526" t="s">
        <v>13</v>
      </c>
      <c r="BL444" s="526" t="s">
        <v>13</v>
      </c>
      <c r="BM444" s="526" t="s">
        <v>13</v>
      </c>
      <c r="BN444" s="585" t="s">
        <v>13</v>
      </c>
      <c r="BO444" s="585" t="s">
        <v>13</v>
      </c>
      <c r="BP444" s="526" t="s">
        <v>13</v>
      </c>
      <c r="BQ444" s="526" t="s">
        <v>13</v>
      </c>
      <c r="BR444" s="526" t="s">
        <v>13</v>
      </c>
      <c r="BS444" s="526" t="s">
        <v>13</v>
      </c>
      <c r="BT444" s="526" t="s">
        <v>13</v>
      </c>
      <c r="BU444" s="585" t="s">
        <v>13</v>
      </c>
      <c r="BV444" s="526" t="s">
        <v>13</v>
      </c>
      <c r="BW444" s="526" t="s">
        <v>13</v>
      </c>
      <c r="BX444" s="526" t="s">
        <v>13</v>
      </c>
      <c r="BY444" s="526" t="s">
        <v>13</v>
      </c>
      <c r="BZ444" s="526" t="s">
        <v>13</v>
      </c>
      <c r="CA444" s="526" t="s">
        <v>13</v>
      </c>
    </row>
    <row r="445" spans="3:79">
      <c r="C445" s="546" t="s">
        <v>13</v>
      </c>
      <c r="D445" s="546" t="s">
        <v>13</v>
      </c>
      <c r="E445" s="517" t="s">
        <v>13</v>
      </c>
      <c r="F445" s="607" t="s">
        <v>13</v>
      </c>
      <c r="G445" s="607" t="s">
        <v>13</v>
      </c>
      <c r="H445" s="607" t="s">
        <v>13</v>
      </c>
      <c r="I445" s="607" t="s">
        <v>13</v>
      </c>
      <c r="J445" s="607" t="s">
        <v>13</v>
      </c>
      <c r="K445" s="607" t="s">
        <v>13</v>
      </c>
      <c r="L445" s="607" t="s">
        <v>13</v>
      </c>
      <c r="M445" s="607" t="s">
        <v>13</v>
      </c>
      <c r="N445" s="607" t="s">
        <v>13</v>
      </c>
      <c r="O445" s="607" t="s">
        <v>13</v>
      </c>
      <c r="P445" s="607" t="s">
        <v>13</v>
      </c>
      <c r="Q445" s="608" t="s">
        <v>13</v>
      </c>
      <c r="R445" s="608" t="s">
        <v>13</v>
      </c>
      <c r="S445" s="608" t="s">
        <v>13</v>
      </c>
      <c r="T445" s="608" t="s">
        <v>13</v>
      </c>
      <c r="U445" s="608" t="s">
        <v>13</v>
      </c>
      <c r="V445" s="608" t="s">
        <v>13</v>
      </c>
      <c r="W445" s="608" t="s">
        <v>13</v>
      </c>
      <c r="X445" s="608" t="s">
        <v>13</v>
      </c>
      <c r="Y445" s="608" t="s">
        <v>13</v>
      </c>
      <c r="Z445" s="608" t="s">
        <v>13</v>
      </c>
      <c r="AA445" s="608" t="s">
        <v>13</v>
      </c>
      <c r="AB445" s="608" t="s">
        <v>13</v>
      </c>
      <c r="AC445" s="608" t="s">
        <v>13</v>
      </c>
      <c r="AD445" s="608" t="s">
        <v>13</v>
      </c>
      <c r="AE445" s="608" t="s">
        <v>13</v>
      </c>
      <c r="AF445" s="608" t="s">
        <v>13</v>
      </c>
      <c r="AG445" s="608" t="s">
        <v>13</v>
      </c>
      <c r="AH445" s="608" t="s">
        <v>13</v>
      </c>
      <c r="AI445" s="608" t="s">
        <v>13</v>
      </c>
      <c r="AJ445" s="608" t="s">
        <v>13</v>
      </c>
      <c r="AK445" s="608" t="s">
        <v>13</v>
      </c>
      <c r="AL445" s="609" t="s">
        <v>13</v>
      </c>
      <c r="AM445" s="609" t="s">
        <v>13</v>
      </c>
      <c r="AN445" s="609" t="s">
        <v>13</v>
      </c>
      <c r="AO445" s="609" t="s">
        <v>13</v>
      </c>
      <c r="AP445" s="609" t="s">
        <v>13</v>
      </c>
      <c r="AQ445" s="609" t="s">
        <v>13</v>
      </c>
      <c r="AR445" s="609" t="s">
        <v>13</v>
      </c>
      <c r="AS445" s="609" t="s">
        <v>13</v>
      </c>
      <c r="AT445" s="609" t="s">
        <v>13</v>
      </c>
      <c r="AU445" s="609" t="s">
        <v>13</v>
      </c>
      <c r="AV445" s="608" t="s">
        <v>13</v>
      </c>
      <c r="AW445" s="608" t="s">
        <v>13</v>
      </c>
      <c r="AX445" s="608" t="s">
        <v>13</v>
      </c>
      <c r="AY445" s="608" t="s">
        <v>13</v>
      </c>
      <c r="AZ445" s="610" t="s">
        <v>13</v>
      </c>
      <c r="BA445" s="526" t="s">
        <v>13</v>
      </c>
      <c r="BB445" s="526" t="s">
        <v>13</v>
      </c>
      <c r="BC445" s="526" t="s">
        <v>13</v>
      </c>
      <c r="BD445" s="526" t="s">
        <v>13</v>
      </c>
      <c r="BE445" s="526" t="s">
        <v>13</v>
      </c>
      <c r="BF445" s="526" t="s">
        <v>13</v>
      </c>
      <c r="BG445" s="526" t="s">
        <v>13</v>
      </c>
      <c r="BH445" s="526" t="s">
        <v>13</v>
      </c>
      <c r="BI445" s="526" t="s">
        <v>13</v>
      </c>
      <c r="BJ445" s="526" t="s">
        <v>13</v>
      </c>
      <c r="BK445" s="526" t="s">
        <v>13</v>
      </c>
      <c r="BL445" s="526" t="s">
        <v>13</v>
      </c>
      <c r="BM445" s="526" t="s">
        <v>13</v>
      </c>
      <c r="BN445" s="585" t="s">
        <v>13</v>
      </c>
      <c r="BO445" s="585" t="s">
        <v>13</v>
      </c>
      <c r="BP445" s="526" t="s">
        <v>13</v>
      </c>
      <c r="BQ445" s="526" t="s">
        <v>13</v>
      </c>
      <c r="BR445" s="526" t="s">
        <v>13</v>
      </c>
      <c r="BS445" s="526" t="s">
        <v>13</v>
      </c>
      <c r="BT445" s="526" t="s">
        <v>13</v>
      </c>
      <c r="BU445" s="585" t="s">
        <v>13</v>
      </c>
      <c r="BV445" s="526" t="s">
        <v>13</v>
      </c>
      <c r="BW445" s="526" t="s">
        <v>13</v>
      </c>
      <c r="BX445" s="526" t="s">
        <v>13</v>
      </c>
      <c r="BY445" s="526" t="s">
        <v>13</v>
      </c>
      <c r="BZ445" s="526" t="s">
        <v>13</v>
      </c>
      <c r="CA445" s="526" t="s">
        <v>13</v>
      </c>
    </row>
    <row r="446" spans="3:79">
      <c r="C446" s="546" t="s">
        <v>13</v>
      </c>
      <c r="D446" s="546" t="s">
        <v>13</v>
      </c>
      <c r="E446" s="517" t="s">
        <v>13</v>
      </c>
      <c r="F446" s="607" t="s">
        <v>13</v>
      </c>
      <c r="G446" s="607" t="s">
        <v>13</v>
      </c>
      <c r="H446" s="607" t="s">
        <v>13</v>
      </c>
      <c r="I446" s="607" t="s">
        <v>13</v>
      </c>
      <c r="J446" s="607" t="s">
        <v>13</v>
      </c>
      <c r="K446" s="607" t="s">
        <v>13</v>
      </c>
      <c r="L446" s="607" t="s">
        <v>13</v>
      </c>
      <c r="M446" s="607" t="s">
        <v>13</v>
      </c>
      <c r="N446" s="607" t="s">
        <v>13</v>
      </c>
      <c r="O446" s="607" t="s">
        <v>13</v>
      </c>
      <c r="P446" s="607" t="s">
        <v>13</v>
      </c>
      <c r="Q446" s="608" t="s">
        <v>13</v>
      </c>
      <c r="R446" s="608" t="s">
        <v>13</v>
      </c>
      <c r="S446" s="608" t="s">
        <v>13</v>
      </c>
      <c r="T446" s="608" t="s">
        <v>13</v>
      </c>
      <c r="U446" s="608" t="s">
        <v>13</v>
      </c>
      <c r="V446" s="608" t="s">
        <v>13</v>
      </c>
      <c r="W446" s="608" t="s">
        <v>13</v>
      </c>
      <c r="X446" s="608" t="s">
        <v>13</v>
      </c>
      <c r="Y446" s="608" t="s">
        <v>13</v>
      </c>
      <c r="Z446" s="608" t="s">
        <v>13</v>
      </c>
      <c r="AA446" s="608" t="s">
        <v>13</v>
      </c>
      <c r="AB446" s="608" t="s">
        <v>13</v>
      </c>
      <c r="AC446" s="608" t="s">
        <v>13</v>
      </c>
      <c r="AD446" s="608" t="s">
        <v>13</v>
      </c>
      <c r="AE446" s="608" t="s">
        <v>13</v>
      </c>
      <c r="AF446" s="608" t="s">
        <v>13</v>
      </c>
      <c r="AG446" s="608" t="s">
        <v>13</v>
      </c>
      <c r="AH446" s="608" t="s">
        <v>13</v>
      </c>
      <c r="AI446" s="608" t="s">
        <v>13</v>
      </c>
      <c r="AJ446" s="608" t="s">
        <v>13</v>
      </c>
      <c r="AK446" s="608" t="s">
        <v>13</v>
      </c>
      <c r="AL446" s="609" t="s">
        <v>13</v>
      </c>
      <c r="AM446" s="609" t="s">
        <v>13</v>
      </c>
      <c r="AN446" s="609" t="s">
        <v>13</v>
      </c>
      <c r="AO446" s="609" t="s">
        <v>13</v>
      </c>
      <c r="AP446" s="609" t="s">
        <v>13</v>
      </c>
      <c r="AQ446" s="609" t="s">
        <v>13</v>
      </c>
      <c r="AR446" s="609" t="s">
        <v>13</v>
      </c>
      <c r="AS446" s="609" t="s">
        <v>13</v>
      </c>
      <c r="AT446" s="609" t="s">
        <v>13</v>
      </c>
      <c r="AU446" s="609" t="s">
        <v>13</v>
      </c>
      <c r="AV446" s="608" t="s">
        <v>13</v>
      </c>
      <c r="AW446" s="608" t="s">
        <v>13</v>
      </c>
      <c r="AX446" s="608" t="s">
        <v>13</v>
      </c>
      <c r="AY446" s="608" t="s">
        <v>13</v>
      </c>
      <c r="AZ446" s="610" t="s">
        <v>13</v>
      </c>
      <c r="BA446" s="526" t="s">
        <v>13</v>
      </c>
      <c r="BB446" s="526" t="s">
        <v>13</v>
      </c>
      <c r="BC446" s="526" t="s">
        <v>13</v>
      </c>
      <c r="BD446" s="526" t="s">
        <v>13</v>
      </c>
      <c r="BE446" s="526" t="s">
        <v>13</v>
      </c>
      <c r="BF446" s="526" t="s">
        <v>13</v>
      </c>
      <c r="BG446" s="526" t="s">
        <v>13</v>
      </c>
      <c r="BH446" s="526" t="s">
        <v>13</v>
      </c>
      <c r="BI446" s="526" t="s">
        <v>13</v>
      </c>
      <c r="BJ446" s="526" t="s">
        <v>13</v>
      </c>
      <c r="BK446" s="526" t="s">
        <v>13</v>
      </c>
      <c r="BL446" s="526" t="s">
        <v>13</v>
      </c>
      <c r="BM446" s="526" t="s">
        <v>13</v>
      </c>
      <c r="BN446" s="585" t="s">
        <v>13</v>
      </c>
      <c r="BO446" s="585" t="s">
        <v>13</v>
      </c>
      <c r="BP446" s="526" t="s">
        <v>13</v>
      </c>
      <c r="BQ446" s="526" t="s">
        <v>13</v>
      </c>
      <c r="BR446" s="526" t="s">
        <v>13</v>
      </c>
      <c r="BS446" s="526" t="s">
        <v>13</v>
      </c>
      <c r="BT446" s="526" t="s">
        <v>13</v>
      </c>
      <c r="BU446" s="585" t="s">
        <v>13</v>
      </c>
      <c r="BV446" s="526" t="s">
        <v>13</v>
      </c>
      <c r="BW446" s="526" t="s">
        <v>13</v>
      </c>
      <c r="BX446" s="526" t="s">
        <v>13</v>
      </c>
      <c r="BY446" s="526" t="s">
        <v>13</v>
      </c>
      <c r="BZ446" s="526" t="s">
        <v>13</v>
      </c>
      <c r="CA446" s="526" t="s">
        <v>13</v>
      </c>
    </row>
    <row r="447" spans="3:79">
      <c r="C447" s="546" t="s">
        <v>13</v>
      </c>
      <c r="D447" s="546" t="s">
        <v>13</v>
      </c>
      <c r="E447" s="517" t="s">
        <v>13</v>
      </c>
      <c r="F447" s="607" t="s">
        <v>13</v>
      </c>
      <c r="G447" s="607" t="s">
        <v>13</v>
      </c>
      <c r="H447" s="607" t="s">
        <v>13</v>
      </c>
      <c r="I447" s="607" t="s">
        <v>13</v>
      </c>
      <c r="J447" s="607" t="s">
        <v>13</v>
      </c>
      <c r="K447" s="607" t="s">
        <v>13</v>
      </c>
      <c r="L447" s="607" t="s">
        <v>13</v>
      </c>
      <c r="M447" s="607" t="s">
        <v>13</v>
      </c>
      <c r="N447" s="607" t="s">
        <v>13</v>
      </c>
      <c r="O447" s="607" t="s">
        <v>13</v>
      </c>
      <c r="P447" s="607" t="s">
        <v>13</v>
      </c>
      <c r="Q447" s="608" t="s">
        <v>13</v>
      </c>
      <c r="R447" s="608" t="s">
        <v>13</v>
      </c>
      <c r="S447" s="608" t="s">
        <v>13</v>
      </c>
      <c r="T447" s="608" t="s">
        <v>13</v>
      </c>
      <c r="U447" s="608" t="s">
        <v>13</v>
      </c>
      <c r="V447" s="608" t="s">
        <v>13</v>
      </c>
      <c r="W447" s="608" t="s">
        <v>13</v>
      </c>
      <c r="X447" s="608" t="s">
        <v>13</v>
      </c>
      <c r="Y447" s="608" t="s">
        <v>13</v>
      </c>
      <c r="Z447" s="608" t="s">
        <v>13</v>
      </c>
      <c r="AA447" s="608" t="s">
        <v>13</v>
      </c>
      <c r="AB447" s="608" t="s">
        <v>13</v>
      </c>
      <c r="AC447" s="608" t="s">
        <v>13</v>
      </c>
      <c r="AD447" s="608" t="s">
        <v>13</v>
      </c>
      <c r="AE447" s="608" t="s">
        <v>13</v>
      </c>
      <c r="AF447" s="608" t="s">
        <v>13</v>
      </c>
      <c r="AG447" s="608" t="s">
        <v>13</v>
      </c>
      <c r="AH447" s="608" t="s">
        <v>13</v>
      </c>
      <c r="AI447" s="608" t="s">
        <v>13</v>
      </c>
      <c r="AJ447" s="608" t="s">
        <v>13</v>
      </c>
      <c r="AK447" s="608" t="s">
        <v>13</v>
      </c>
      <c r="AL447" s="609" t="s">
        <v>13</v>
      </c>
      <c r="AM447" s="609" t="s">
        <v>13</v>
      </c>
      <c r="AN447" s="609" t="s">
        <v>13</v>
      </c>
      <c r="AO447" s="609" t="s">
        <v>13</v>
      </c>
      <c r="AP447" s="609" t="s">
        <v>13</v>
      </c>
      <c r="AQ447" s="609" t="s">
        <v>13</v>
      </c>
      <c r="AR447" s="609" t="s">
        <v>13</v>
      </c>
      <c r="AS447" s="609" t="s">
        <v>13</v>
      </c>
      <c r="AT447" s="609" t="s">
        <v>13</v>
      </c>
      <c r="AU447" s="609" t="s">
        <v>13</v>
      </c>
      <c r="AV447" s="608" t="s">
        <v>13</v>
      </c>
      <c r="AW447" s="608" t="s">
        <v>13</v>
      </c>
      <c r="AX447" s="608" t="s">
        <v>13</v>
      </c>
      <c r="AY447" s="608" t="s">
        <v>13</v>
      </c>
      <c r="AZ447" s="610" t="s">
        <v>13</v>
      </c>
      <c r="BA447" s="526" t="s">
        <v>13</v>
      </c>
      <c r="BB447" s="526" t="s">
        <v>13</v>
      </c>
      <c r="BC447" s="526" t="s">
        <v>13</v>
      </c>
      <c r="BD447" s="526" t="s">
        <v>13</v>
      </c>
      <c r="BE447" s="526" t="s">
        <v>13</v>
      </c>
      <c r="BF447" s="526" t="s">
        <v>13</v>
      </c>
      <c r="BG447" s="526" t="s">
        <v>13</v>
      </c>
      <c r="BH447" s="526" t="s">
        <v>13</v>
      </c>
      <c r="BI447" s="526" t="s">
        <v>13</v>
      </c>
      <c r="BJ447" s="526" t="s">
        <v>13</v>
      </c>
      <c r="BK447" s="526" t="s">
        <v>13</v>
      </c>
      <c r="BL447" s="526" t="s">
        <v>13</v>
      </c>
      <c r="BM447" s="526" t="s">
        <v>13</v>
      </c>
      <c r="BN447" s="585" t="s">
        <v>13</v>
      </c>
      <c r="BO447" s="585" t="s">
        <v>13</v>
      </c>
      <c r="BP447" s="526" t="s">
        <v>13</v>
      </c>
      <c r="BQ447" s="526" t="s">
        <v>13</v>
      </c>
      <c r="BR447" s="526" t="s">
        <v>13</v>
      </c>
      <c r="BS447" s="526" t="s">
        <v>13</v>
      </c>
      <c r="BT447" s="526" t="s">
        <v>13</v>
      </c>
      <c r="BU447" s="585" t="s">
        <v>13</v>
      </c>
      <c r="BV447" s="526" t="s">
        <v>13</v>
      </c>
      <c r="BW447" s="526" t="s">
        <v>13</v>
      </c>
      <c r="BX447" s="526" t="s">
        <v>13</v>
      </c>
      <c r="BY447" s="526" t="s">
        <v>13</v>
      </c>
      <c r="BZ447" s="526" t="s">
        <v>13</v>
      </c>
      <c r="CA447" s="526" t="s">
        <v>13</v>
      </c>
    </row>
    <row r="448" spans="3:79">
      <c r="C448" s="546" t="s">
        <v>13</v>
      </c>
      <c r="D448" s="546" t="s">
        <v>13</v>
      </c>
      <c r="E448" s="517" t="s">
        <v>13</v>
      </c>
      <c r="F448" s="607" t="s">
        <v>13</v>
      </c>
      <c r="G448" s="607" t="s">
        <v>13</v>
      </c>
      <c r="H448" s="607" t="s">
        <v>13</v>
      </c>
      <c r="I448" s="607" t="s">
        <v>13</v>
      </c>
      <c r="J448" s="607" t="s">
        <v>13</v>
      </c>
      <c r="K448" s="607" t="s">
        <v>13</v>
      </c>
      <c r="L448" s="607" t="s">
        <v>13</v>
      </c>
      <c r="M448" s="607" t="s">
        <v>13</v>
      </c>
      <c r="N448" s="607" t="s">
        <v>13</v>
      </c>
      <c r="O448" s="607" t="s">
        <v>13</v>
      </c>
      <c r="P448" s="607" t="s">
        <v>13</v>
      </c>
      <c r="Q448" s="608" t="s">
        <v>13</v>
      </c>
      <c r="R448" s="608" t="s">
        <v>13</v>
      </c>
      <c r="S448" s="608" t="s">
        <v>13</v>
      </c>
      <c r="T448" s="608" t="s">
        <v>13</v>
      </c>
      <c r="U448" s="608" t="s">
        <v>13</v>
      </c>
      <c r="V448" s="608" t="s">
        <v>13</v>
      </c>
      <c r="W448" s="608" t="s">
        <v>13</v>
      </c>
      <c r="X448" s="608" t="s">
        <v>13</v>
      </c>
      <c r="Y448" s="608" t="s">
        <v>13</v>
      </c>
      <c r="Z448" s="608" t="s">
        <v>13</v>
      </c>
      <c r="AA448" s="608" t="s">
        <v>13</v>
      </c>
      <c r="AB448" s="608" t="s">
        <v>13</v>
      </c>
      <c r="AC448" s="608" t="s">
        <v>13</v>
      </c>
      <c r="AD448" s="608" t="s">
        <v>13</v>
      </c>
      <c r="AE448" s="608" t="s">
        <v>13</v>
      </c>
      <c r="AF448" s="608" t="s">
        <v>13</v>
      </c>
      <c r="AG448" s="608" t="s">
        <v>13</v>
      </c>
      <c r="AH448" s="608" t="s">
        <v>13</v>
      </c>
      <c r="AI448" s="608" t="s">
        <v>13</v>
      </c>
      <c r="AJ448" s="608" t="s">
        <v>13</v>
      </c>
      <c r="AK448" s="608" t="s">
        <v>13</v>
      </c>
      <c r="AL448" s="609" t="s">
        <v>13</v>
      </c>
      <c r="AM448" s="609" t="s">
        <v>13</v>
      </c>
      <c r="AN448" s="609" t="s">
        <v>13</v>
      </c>
      <c r="AO448" s="609" t="s">
        <v>13</v>
      </c>
      <c r="AP448" s="609" t="s">
        <v>13</v>
      </c>
      <c r="AQ448" s="609" t="s">
        <v>13</v>
      </c>
      <c r="AR448" s="609" t="s">
        <v>13</v>
      </c>
      <c r="AS448" s="609" t="s">
        <v>13</v>
      </c>
      <c r="AT448" s="609" t="s">
        <v>13</v>
      </c>
      <c r="AU448" s="609" t="s">
        <v>13</v>
      </c>
      <c r="AV448" s="608" t="s">
        <v>13</v>
      </c>
      <c r="AW448" s="608" t="s">
        <v>13</v>
      </c>
      <c r="AX448" s="608" t="s">
        <v>13</v>
      </c>
      <c r="AY448" s="608" t="s">
        <v>13</v>
      </c>
      <c r="AZ448" s="610" t="s">
        <v>13</v>
      </c>
      <c r="BA448" s="526" t="s">
        <v>13</v>
      </c>
      <c r="BB448" s="526" t="s">
        <v>13</v>
      </c>
      <c r="BC448" s="526" t="s">
        <v>13</v>
      </c>
      <c r="BD448" s="526" t="s">
        <v>13</v>
      </c>
      <c r="BE448" s="526" t="s">
        <v>13</v>
      </c>
      <c r="BF448" s="526" t="s">
        <v>13</v>
      </c>
      <c r="BG448" s="526" t="s">
        <v>13</v>
      </c>
      <c r="BH448" s="526" t="s">
        <v>13</v>
      </c>
      <c r="BI448" s="526" t="s">
        <v>13</v>
      </c>
      <c r="BJ448" s="526" t="s">
        <v>13</v>
      </c>
      <c r="BK448" s="526" t="s">
        <v>13</v>
      </c>
      <c r="BL448" s="526" t="s">
        <v>13</v>
      </c>
      <c r="BM448" s="526" t="s">
        <v>13</v>
      </c>
      <c r="BN448" s="585" t="s">
        <v>13</v>
      </c>
      <c r="BO448" s="585" t="s">
        <v>13</v>
      </c>
      <c r="BP448" s="526" t="s">
        <v>13</v>
      </c>
      <c r="BQ448" s="526" t="s">
        <v>13</v>
      </c>
      <c r="BR448" s="526" t="s">
        <v>13</v>
      </c>
      <c r="BS448" s="526" t="s">
        <v>13</v>
      </c>
      <c r="BT448" s="526" t="s">
        <v>13</v>
      </c>
      <c r="BU448" s="585" t="s">
        <v>13</v>
      </c>
      <c r="BV448" s="526" t="s">
        <v>13</v>
      </c>
      <c r="BW448" s="526" t="s">
        <v>13</v>
      </c>
      <c r="BX448" s="526" t="s">
        <v>13</v>
      </c>
      <c r="BY448" s="526" t="s">
        <v>13</v>
      </c>
      <c r="BZ448" s="526" t="s">
        <v>13</v>
      </c>
      <c r="CA448" s="526" t="s">
        <v>13</v>
      </c>
    </row>
    <row r="449" spans="3:79">
      <c r="C449" s="546" t="s">
        <v>13</v>
      </c>
      <c r="D449" s="546" t="s">
        <v>13</v>
      </c>
      <c r="E449" s="517" t="s">
        <v>13</v>
      </c>
      <c r="F449" s="607" t="s">
        <v>13</v>
      </c>
      <c r="G449" s="607" t="s">
        <v>13</v>
      </c>
      <c r="H449" s="607" t="s">
        <v>13</v>
      </c>
      <c r="I449" s="607" t="s">
        <v>13</v>
      </c>
      <c r="J449" s="607" t="s">
        <v>13</v>
      </c>
      <c r="K449" s="607" t="s">
        <v>13</v>
      </c>
      <c r="L449" s="607" t="s">
        <v>13</v>
      </c>
      <c r="M449" s="607" t="s">
        <v>13</v>
      </c>
      <c r="N449" s="607" t="s">
        <v>13</v>
      </c>
      <c r="O449" s="607" t="s">
        <v>13</v>
      </c>
      <c r="P449" s="607" t="s">
        <v>13</v>
      </c>
      <c r="Q449" s="608" t="s">
        <v>13</v>
      </c>
      <c r="R449" s="608" t="s">
        <v>13</v>
      </c>
      <c r="S449" s="608" t="s">
        <v>13</v>
      </c>
      <c r="T449" s="608" t="s">
        <v>13</v>
      </c>
      <c r="U449" s="608" t="s">
        <v>13</v>
      </c>
      <c r="V449" s="608" t="s">
        <v>13</v>
      </c>
      <c r="W449" s="608" t="s">
        <v>13</v>
      </c>
      <c r="X449" s="608" t="s">
        <v>13</v>
      </c>
      <c r="Y449" s="608" t="s">
        <v>13</v>
      </c>
      <c r="Z449" s="608" t="s">
        <v>13</v>
      </c>
      <c r="AA449" s="608" t="s">
        <v>13</v>
      </c>
      <c r="AB449" s="608" t="s">
        <v>13</v>
      </c>
      <c r="AC449" s="608" t="s">
        <v>13</v>
      </c>
      <c r="AD449" s="608" t="s">
        <v>13</v>
      </c>
      <c r="AE449" s="608" t="s">
        <v>13</v>
      </c>
      <c r="AF449" s="608" t="s">
        <v>13</v>
      </c>
      <c r="AG449" s="608" t="s">
        <v>13</v>
      </c>
      <c r="AH449" s="608" t="s">
        <v>13</v>
      </c>
      <c r="AI449" s="608" t="s">
        <v>13</v>
      </c>
      <c r="AJ449" s="608" t="s">
        <v>13</v>
      </c>
      <c r="AK449" s="608" t="s">
        <v>13</v>
      </c>
      <c r="AL449" s="609" t="s">
        <v>13</v>
      </c>
      <c r="AM449" s="609" t="s">
        <v>13</v>
      </c>
      <c r="AN449" s="609" t="s">
        <v>13</v>
      </c>
      <c r="AO449" s="609" t="s">
        <v>13</v>
      </c>
      <c r="AP449" s="609" t="s">
        <v>13</v>
      </c>
      <c r="AQ449" s="609" t="s">
        <v>13</v>
      </c>
      <c r="AR449" s="609" t="s">
        <v>13</v>
      </c>
      <c r="AS449" s="609" t="s">
        <v>13</v>
      </c>
      <c r="AT449" s="609" t="s">
        <v>13</v>
      </c>
      <c r="AU449" s="609" t="s">
        <v>13</v>
      </c>
      <c r="AV449" s="608" t="s">
        <v>13</v>
      </c>
      <c r="AW449" s="608" t="s">
        <v>13</v>
      </c>
      <c r="AX449" s="608" t="s">
        <v>13</v>
      </c>
      <c r="AY449" s="608" t="s">
        <v>13</v>
      </c>
      <c r="AZ449" s="610" t="s">
        <v>13</v>
      </c>
      <c r="BA449" s="526" t="s">
        <v>13</v>
      </c>
      <c r="BB449" s="526" t="s">
        <v>13</v>
      </c>
      <c r="BC449" s="526" t="s">
        <v>13</v>
      </c>
      <c r="BD449" s="526" t="s">
        <v>13</v>
      </c>
      <c r="BE449" s="526" t="s">
        <v>13</v>
      </c>
      <c r="BF449" s="526" t="s">
        <v>13</v>
      </c>
      <c r="BG449" s="526" t="s">
        <v>13</v>
      </c>
      <c r="BH449" s="526" t="s">
        <v>13</v>
      </c>
      <c r="BI449" s="526" t="s">
        <v>13</v>
      </c>
      <c r="BJ449" s="526" t="s">
        <v>13</v>
      </c>
      <c r="BK449" s="526" t="s">
        <v>13</v>
      </c>
      <c r="BL449" s="526" t="s">
        <v>13</v>
      </c>
      <c r="BM449" s="526" t="s">
        <v>13</v>
      </c>
      <c r="BN449" s="585" t="s">
        <v>13</v>
      </c>
      <c r="BO449" s="585" t="s">
        <v>13</v>
      </c>
      <c r="BP449" s="526" t="s">
        <v>13</v>
      </c>
      <c r="BQ449" s="526" t="s">
        <v>13</v>
      </c>
      <c r="BR449" s="526" t="s">
        <v>13</v>
      </c>
      <c r="BS449" s="526" t="s">
        <v>13</v>
      </c>
      <c r="BT449" s="526" t="s">
        <v>13</v>
      </c>
      <c r="BU449" s="585" t="s">
        <v>13</v>
      </c>
      <c r="BV449" s="526" t="s">
        <v>13</v>
      </c>
      <c r="BW449" s="526" t="s">
        <v>13</v>
      </c>
      <c r="BX449" s="526" t="s">
        <v>13</v>
      </c>
      <c r="BY449" s="526" t="s">
        <v>13</v>
      </c>
      <c r="BZ449" s="526" t="s">
        <v>13</v>
      </c>
      <c r="CA449" s="526" t="s">
        <v>13</v>
      </c>
    </row>
    <row r="450" spans="3:79">
      <c r="C450" s="546" t="s">
        <v>13</v>
      </c>
      <c r="D450" s="546" t="s">
        <v>13</v>
      </c>
      <c r="E450" s="517" t="s">
        <v>13</v>
      </c>
      <c r="F450" s="607" t="s">
        <v>13</v>
      </c>
      <c r="G450" s="607" t="s">
        <v>13</v>
      </c>
      <c r="H450" s="607" t="s">
        <v>13</v>
      </c>
      <c r="I450" s="607" t="s">
        <v>13</v>
      </c>
      <c r="J450" s="607" t="s">
        <v>13</v>
      </c>
      <c r="K450" s="607" t="s">
        <v>13</v>
      </c>
      <c r="L450" s="607" t="s">
        <v>13</v>
      </c>
      <c r="M450" s="607" t="s">
        <v>13</v>
      </c>
      <c r="N450" s="607" t="s">
        <v>13</v>
      </c>
      <c r="O450" s="607" t="s">
        <v>13</v>
      </c>
      <c r="P450" s="607" t="s">
        <v>13</v>
      </c>
      <c r="Q450" s="608" t="s">
        <v>13</v>
      </c>
      <c r="R450" s="608" t="s">
        <v>13</v>
      </c>
      <c r="S450" s="608" t="s">
        <v>13</v>
      </c>
      <c r="T450" s="608" t="s">
        <v>13</v>
      </c>
      <c r="U450" s="608" t="s">
        <v>13</v>
      </c>
      <c r="V450" s="608" t="s">
        <v>13</v>
      </c>
      <c r="W450" s="608" t="s">
        <v>13</v>
      </c>
      <c r="X450" s="608" t="s">
        <v>13</v>
      </c>
      <c r="Y450" s="608" t="s">
        <v>13</v>
      </c>
      <c r="Z450" s="608" t="s">
        <v>13</v>
      </c>
      <c r="AA450" s="608" t="s">
        <v>13</v>
      </c>
      <c r="AB450" s="608" t="s">
        <v>13</v>
      </c>
      <c r="AC450" s="608" t="s">
        <v>13</v>
      </c>
      <c r="AD450" s="608" t="s">
        <v>13</v>
      </c>
      <c r="AE450" s="608" t="s">
        <v>13</v>
      </c>
      <c r="AF450" s="608" t="s">
        <v>13</v>
      </c>
      <c r="AG450" s="608" t="s">
        <v>13</v>
      </c>
      <c r="AH450" s="608" t="s">
        <v>13</v>
      </c>
      <c r="AI450" s="608" t="s">
        <v>13</v>
      </c>
      <c r="AJ450" s="608" t="s">
        <v>13</v>
      </c>
      <c r="AK450" s="608" t="s">
        <v>13</v>
      </c>
      <c r="AL450" s="609" t="s">
        <v>13</v>
      </c>
      <c r="AM450" s="609" t="s">
        <v>13</v>
      </c>
      <c r="AN450" s="609" t="s">
        <v>13</v>
      </c>
      <c r="AO450" s="609" t="s">
        <v>13</v>
      </c>
      <c r="AP450" s="609" t="s">
        <v>13</v>
      </c>
      <c r="AQ450" s="609" t="s">
        <v>13</v>
      </c>
      <c r="AR450" s="609" t="s">
        <v>13</v>
      </c>
      <c r="AS450" s="609" t="s">
        <v>13</v>
      </c>
      <c r="AT450" s="609" t="s">
        <v>13</v>
      </c>
      <c r="AU450" s="609" t="s">
        <v>13</v>
      </c>
      <c r="AV450" s="608" t="s">
        <v>13</v>
      </c>
      <c r="AW450" s="608" t="s">
        <v>13</v>
      </c>
      <c r="AX450" s="608" t="s">
        <v>13</v>
      </c>
      <c r="AY450" s="608" t="s">
        <v>13</v>
      </c>
      <c r="AZ450" s="610" t="s">
        <v>13</v>
      </c>
      <c r="BA450" s="526" t="s">
        <v>13</v>
      </c>
      <c r="BB450" s="526" t="s">
        <v>13</v>
      </c>
      <c r="BC450" s="526" t="s">
        <v>13</v>
      </c>
      <c r="BD450" s="526" t="s">
        <v>13</v>
      </c>
      <c r="BE450" s="526" t="s">
        <v>13</v>
      </c>
      <c r="BF450" s="526" t="s">
        <v>13</v>
      </c>
      <c r="BG450" s="526" t="s">
        <v>13</v>
      </c>
      <c r="BH450" s="526" t="s">
        <v>13</v>
      </c>
      <c r="BI450" s="526" t="s">
        <v>13</v>
      </c>
      <c r="BJ450" s="526" t="s">
        <v>13</v>
      </c>
      <c r="BK450" s="526" t="s">
        <v>13</v>
      </c>
      <c r="BL450" s="526" t="s">
        <v>13</v>
      </c>
      <c r="BM450" s="526" t="s">
        <v>13</v>
      </c>
      <c r="BN450" s="585" t="s">
        <v>13</v>
      </c>
      <c r="BO450" s="585" t="s">
        <v>13</v>
      </c>
      <c r="BP450" s="526" t="s">
        <v>13</v>
      </c>
      <c r="BQ450" s="526" t="s">
        <v>13</v>
      </c>
      <c r="BR450" s="526" t="s">
        <v>13</v>
      </c>
      <c r="BS450" s="526" t="s">
        <v>13</v>
      </c>
      <c r="BT450" s="526" t="s">
        <v>13</v>
      </c>
      <c r="BU450" s="585" t="s">
        <v>13</v>
      </c>
      <c r="BV450" s="526" t="s">
        <v>13</v>
      </c>
      <c r="BW450" s="526" t="s">
        <v>13</v>
      </c>
      <c r="BX450" s="526" t="s">
        <v>13</v>
      </c>
      <c r="BY450" s="526" t="s">
        <v>13</v>
      </c>
      <c r="BZ450" s="526" t="s">
        <v>13</v>
      </c>
      <c r="CA450" s="526" t="s">
        <v>13</v>
      </c>
    </row>
    <row r="451" spans="3:79">
      <c r="C451" s="546" t="s">
        <v>13</v>
      </c>
      <c r="D451" s="546" t="s">
        <v>13</v>
      </c>
      <c r="E451" s="517" t="s">
        <v>13</v>
      </c>
      <c r="F451" s="607" t="s">
        <v>13</v>
      </c>
      <c r="G451" s="607" t="s">
        <v>13</v>
      </c>
      <c r="H451" s="607" t="s">
        <v>13</v>
      </c>
      <c r="I451" s="607" t="s">
        <v>13</v>
      </c>
      <c r="J451" s="607" t="s">
        <v>13</v>
      </c>
      <c r="K451" s="607" t="s">
        <v>13</v>
      </c>
      <c r="L451" s="607" t="s">
        <v>13</v>
      </c>
      <c r="M451" s="607" t="s">
        <v>13</v>
      </c>
      <c r="N451" s="607" t="s">
        <v>13</v>
      </c>
      <c r="O451" s="607" t="s">
        <v>13</v>
      </c>
      <c r="P451" s="607" t="s">
        <v>13</v>
      </c>
      <c r="Q451" s="608" t="s">
        <v>13</v>
      </c>
      <c r="R451" s="608" t="s">
        <v>13</v>
      </c>
      <c r="S451" s="608" t="s">
        <v>13</v>
      </c>
      <c r="T451" s="608" t="s">
        <v>13</v>
      </c>
      <c r="U451" s="608" t="s">
        <v>13</v>
      </c>
      <c r="V451" s="608" t="s">
        <v>13</v>
      </c>
      <c r="W451" s="608" t="s">
        <v>13</v>
      </c>
      <c r="X451" s="608" t="s">
        <v>13</v>
      </c>
      <c r="Y451" s="608" t="s">
        <v>13</v>
      </c>
      <c r="Z451" s="608" t="s">
        <v>13</v>
      </c>
      <c r="AA451" s="608" t="s">
        <v>13</v>
      </c>
      <c r="AB451" s="608" t="s">
        <v>13</v>
      </c>
      <c r="AC451" s="608" t="s">
        <v>13</v>
      </c>
      <c r="AD451" s="608" t="s">
        <v>13</v>
      </c>
      <c r="AE451" s="608" t="s">
        <v>13</v>
      </c>
      <c r="AF451" s="608" t="s">
        <v>13</v>
      </c>
      <c r="AG451" s="608" t="s">
        <v>13</v>
      </c>
      <c r="AH451" s="608" t="s">
        <v>13</v>
      </c>
      <c r="AI451" s="608" t="s">
        <v>13</v>
      </c>
      <c r="AJ451" s="608" t="s">
        <v>13</v>
      </c>
      <c r="AK451" s="608" t="s">
        <v>13</v>
      </c>
      <c r="AL451" s="609" t="s">
        <v>13</v>
      </c>
      <c r="AM451" s="609" t="s">
        <v>13</v>
      </c>
      <c r="AN451" s="609" t="s">
        <v>13</v>
      </c>
      <c r="AO451" s="609" t="s">
        <v>13</v>
      </c>
      <c r="AP451" s="609" t="s">
        <v>13</v>
      </c>
      <c r="AQ451" s="609" t="s">
        <v>13</v>
      </c>
      <c r="AR451" s="609" t="s">
        <v>13</v>
      </c>
      <c r="AS451" s="609" t="s">
        <v>13</v>
      </c>
      <c r="AT451" s="609" t="s">
        <v>13</v>
      </c>
      <c r="AU451" s="609" t="s">
        <v>13</v>
      </c>
      <c r="AV451" s="608" t="s">
        <v>13</v>
      </c>
      <c r="AW451" s="608" t="s">
        <v>13</v>
      </c>
      <c r="AX451" s="608" t="s">
        <v>13</v>
      </c>
      <c r="AY451" s="608" t="s">
        <v>13</v>
      </c>
      <c r="AZ451" s="610" t="s">
        <v>13</v>
      </c>
      <c r="BA451" s="526" t="s">
        <v>13</v>
      </c>
      <c r="BB451" s="526" t="s">
        <v>13</v>
      </c>
      <c r="BC451" s="526" t="s">
        <v>13</v>
      </c>
      <c r="BD451" s="526" t="s">
        <v>13</v>
      </c>
      <c r="BE451" s="526" t="s">
        <v>13</v>
      </c>
      <c r="BF451" s="526" t="s">
        <v>13</v>
      </c>
      <c r="BG451" s="526" t="s">
        <v>13</v>
      </c>
      <c r="BH451" s="526" t="s">
        <v>13</v>
      </c>
      <c r="BI451" s="526" t="s">
        <v>13</v>
      </c>
      <c r="BJ451" s="526" t="s">
        <v>13</v>
      </c>
      <c r="BK451" s="526" t="s">
        <v>13</v>
      </c>
      <c r="BL451" s="526" t="s">
        <v>13</v>
      </c>
      <c r="BM451" s="526" t="s">
        <v>13</v>
      </c>
      <c r="BN451" s="585" t="s">
        <v>13</v>
      </c>
      <c r="BO451" s="585" t="s">
        <v>13</v>
      </c>
      <c r="BP451" s="526" t="s">
        <v>13</v>
      </c>
      <c r="BQ451" s="526" t="s">
        <v>13</v>
      </c>
      <c r="BR451" s="526" t="s">
        <v>13</v>
      </c>
      <c r="BS451" s="526" t="s">
        <v>13</v>
      </c>
      <c r="BT451" s="526" t="s">
        <v>13</v>
      </c>
      <c r="BU451" s="585" t="s">
        <v>13</v>
      </c>
      <c r="BV451" s="526" t="s">
        <v>13</v>
      </c>
      <c r="BW451" s="526" t="s">
        <v>13</v>
      </c>
      <c r="BX451" s="526" t="s">
        <v>13</v>
      </c>
      <c r="BY451" s="526" t="s">
        <v>13</v>
      </c>
      <c r="BZ451" s="526" t="s">
        <v>13</v>
      </c>
      <c r="CA451" s="526" t="s">
        <v>13</v>
      </c>
    </row>
    <row r="452" spans="3:79">
      <c r="C452" s="546" t="s">
        <v>13</v>
      </c>
      <c r="D452" s="546" t="s">
        <v>13</v>
      </c>
      <c r="E452" s="517" t="s">
        <v>13</v>
      </c>
      <c r="F452" s="607" t="s">
        <v>13</v>
      </c>
      <c r="G452" s="607" t="s">
        <v>13</v>
      </c>
      <c r="H452" s="607" t="s">
        <v>13</v>
      </c>
      <c r="I452" s="607" t="s">
        <v>13</v>
      </c>
      <c r="J452" s="607" t="s">
        <v>13</v>
      </c>
      <c r="K452" s="607" t="s">
        <v>13</v>
      </c>
      <c r="L452" s="607" t="s">
        <v>13</v>
      </c>
      <c r="M452" s="607" t="s">
        <v>13</v>
      </c>
      <c r="N452" s="607" t="s">
        <v>13</v>
      </c>
      <c r="O452" s="607" t="s">
        <v>13</v>
      </c>
      <c r="P452" s="607" t="s">
        <v>13</v>
      </c>
      <c r="Q452" s="608" t="s">
        <v>13</v>
      </c>
      <c r="R452" s="608" t="s">
        <v>13</v>
      </c>
      <c r="S452" s="608" t="s">
        <v>13</v>
      </c>
      <c r="T452" s="608" t="s">
        <v>13</v>
      </c>
      <c r="U452" s="608" t="s">
        <v>13</v>
      </c>
      <c r="V452" s="608" t="s">
        <v>13</v>
      </c>
      <c r="W452" s="608" t="s">
        <v>13</v>
      </c>
      <c r="X452" s="608" t="s">
        <v>13</v>
      </c>
      <c r="Y452" s="608" t="s">
        <v>13</v>
      </c>
      <c r="Z452" s="608" t="s">
        <v>13</v>
      </c>
      <c r="AA452" s="608" t="s">
        <v>13</v>
      </c>
      <c r="AB452" s="608" t="s">
        <v>13</v>
      </c>
      <c r="AC452" s="608" t="s">
        <v>13</v>
      </c>
      <c r="AD452" s="608" t="s">
        <v>13</v>
      </c>
      <c r="AE452" s="608" t="s">
        <v>13</v>
      </c>
      <c r="AF452" s="608" t="s">
        <v>13</v>
      </c>
      <c r="AG452" s="608" t="s">
        <v>13</v>
      </c>
      <c r="AH452" s="608" t="s">
        <v>13</v>
      </c>
      <c r="AI452" s="608" t="s">
        <v>13</v>
      </c>
      <c r="AJ452" s="608" t="s">
        <v>13</v>
      </c>
      <c r="AK452" s="608" t="s">
        <v>13</v>
      </c>
      <c r="AL452" s="609" t="s">
        <v>13</v>
      </c>
      <c r="AM452" s="609" t="s">
        <v>13</v>
      </c>
      <c r="AN452" s="609" t="s">
        <v>13</v>
      </c>
      <c r="AO452" s="609" t="s">
        <v>13</v>
      </c>
      <c r="AP452" s="609" t="s">
        <v>13</v>
      </c>
      <c r="AQ452" s="609" t="s">
        <v>13</v>
      </c>
      <c r="AR452" s="609" t="s">
        <v>13</v>
      </c>
      <c r="AS452" s="609" t="s">
        <v>13</v>
      </c>
      <c r="AT452" s="609" t="s">
        <v>13</v>
      </c>
      <c r="AU452" s="609" t="s">
        <v>13</v>
      </c>
      <c r="AV452" s="608" t="s">
        <v>13</v>
      </c>
      <c r="AW452" s="608" t="s">
        <v>13</v>
      </c>
      <c r="AX452" s="608" t="s">
        <v>13</v>
      </c>
      <c r="AY452" s="608" t="s">
        <v>13</v>
      </c>
      <c r="AZ452" s="610" t="s">
        <v>13</v>
      </c>
      <c r="BA452" s="526" t="s">
        <v>13</v>
      </c>
      <c r="BB452" s="526" t="s">
        <v>13</v>
      </c>
      <c r="BC452" s="526" t="s">
        <v>13</v>
      </c>
      <c r="BD452" s="526" t="s">
        <v>13</v>
      </c>
      <c r="BE452" s="526" t="s">
        <v>13</v>
      </c>
      <c r="BF452" s="526" t="s">
        <v>13</v>
      </c>
      <c r="BG452" s="526" t="s">
        <v>13</v>
      </c>
      <c r="BH452" s="526" t="s">
        <v>13</v>
      </c>
      <c r="BI452" s="526" t="s">
        <v>13</v>
      </c>
      <c r="BJ452" s="526" t="s">
        <v>13</v>
      </c>
      <c r="BK452" s="526" t="s">
        <v>13</v>
      </c>
      <c r="BL452" s="526" t="s">
        <v>13</v>
      </c>
      <c r="BM452" s="526" t="s">
        <v>13</v>
      </c>
      <c r="BN452" s="585" t="s">
        <v>13</v>
      </c>
      <c r="BO452" s="585" t="s">
        <v>13</v>
      </c>
      <c r="BP452" s="526" t="s">
        <v>13</v>
      </c>
      <c r="BQ452" s="526" t="s">
        <v>13</v>
      </c>
      <c r="BR452" s="526" t="s">
        <v>13</v>
      </c>
      <c r="BS452" s="526" t="s">
        <v>13</v>
      </c>
      <c r="BT452" s="526" t="s">
        <v>13</v>
      </c>
      <c r="BU452" s="585" t="s">
        <v>13</v>
      </c>
      <c r="BV452" s="526" t="s">
        <v>13</v>
      </c>
      <c r="BW452" s="526" t="s">
        <v>13</v>
      </c>
      <c r="BX452" s="526" t="s">
        <v>13</v>
      </c>
      <c r="BY452" s="526" t="s">
        <v>13</v>
      </c>
      <c r="BZ452" s="526" t="s">
        <v>13</v>
      </c>
      <c r="CA452" s="526" t="s">
        <v>13</v>
      </c>
    </row>
    <row r="453" spans="3:79">
      <c r="C453" s="546" t="s">
        <v>13</v>
      </c>
      <c r="D453" s="546" t="s">
        <v>13</v>
      </c>
      <c r="E453" s="517" t="s">
        <v>13</v>
      </c>
      <c r="F453" s="607" t="s">
        <v>13</v>
      </c>
      <c r="G453" s="607" t="s">
        <v>13</v>
      </c>
      <c r="H453" s="607" t="s">
        <v>13</v>
      </c>
      <c r="I453" s="607" t="s">
        <v>13</v>
      </c>
      <c r="J453" s="607" t="s">
        <v>13</v>
      </c>
      <c r="K453" s="607" t="s">
        <v>13</v>
      </c>
      <c r="L453" s="607" t="s">
        <v>13</v>
      </c>
      <c r="M453" s="607" t="s">
        <v>13</v>
      </c>
      <c r="N453" s="607" t="s">
        <v>13</v>
      </c>
      <c r="O453" s="607" t="s">
        <v>13</v>
      </c>
      <c r="P453" s="607" t="s">
        <v>13</v>
      </c>
      <c r="Q453" s="608" t="s">
        <v>13</v>
      </c>
      <c r="R453" s="608" t="s">
        <v>13</v>
      </c>
      <c r="S453" s="608" t="s">
        <v>13</v>
      </c>
      <c r="T453" s="608" t="s">
        <v>13</v>
      </c>
      <c r="U453" s="608" t="s">
        <v>13</v>
      </c>
      <c r="V453" s="608" t="s">
        <v>13</v>
      </c>
      <c r="W453" s="608" t="s">
        <v>13</v>
      </c>
      <c r="X453" s="608" t="s">
        <v>13</v>
      </c>
      <c r="Y453" s="608" t="s">
        <v>13</v>
      </c>
      <c r="Z453" s="608" t="s">
        <v>13</v>
      </c>
      <c r="AA453" s="608" t="s">
        <v>13</v>
      </c>
      <c r="AB453" s="608" t="s">
        <v>13</v>
      </c>
      <c r="AC453" s="608" t="s">
        <v>13</v>
      </c>
      <c r="AD453" s="608" t="s">
        <v>13</v>
      </c>
      <c r="AE453" s="608" t="s">
        <v>13</v>
      </c>
      <c r="AF453" s="608" t="s">
        <v>13</v>
      </c>
      <c r="AG453" s="608" t="s">
        <v>13</v>
      </c>
      <c r="AH453" s="608" t="s">
        <v>13</v>
      </c>
      <c r="AI453" s="608" t="s">
        <v>13</v>
      </c>
      <c r="AJ453" s="608" t="s">
        <v>13</v>
      </c>
      <c r="AK453" s="608" t="s">
        <v>13</v>
      </c>
      <c r="AL453" s="609" t="s">
        <v>13</v>
      </c>
      <c r="AM453" s="609" t="s">
        <v>13</v>
      </c>
      <c r="AN453" s="609" t="s">
        <v>13</v>
      </c>
      <c r="AO453" s="609" t="s">
        <v>13</v>
      </c>
      <c r="AP453" s="609" t="s">
        <v>13</v>
      </c>
      <c r="AQ453" s="609" t="s">
        <v>13</v>
      </c>
      <c r="AR453" s="609" t="s">
        <v>13</v>
      </c>
      <c r="AS453" s="609" t="s">
        <v>13</v>
      </c>
      <c r="AT453" s="609" t="s">
        <v>13</v>
      </c>
      <c r="AU453" s="609" t="s">
        <v>13</v>
      </c>
      <c r="AV453" s="608" t="s">
        <v>13</v>
      </c>
      <c r="AW453" s="608" t="s">
        <v>13</v>
      </c>
      <c r="AX453" s="608" t="s">
        <v>13</v>
      </c>
      <c r="AY453" s="608" t="s">
        <v>13</v>
      </c>
      <c r="AZ453" s="610" t="s">
        <v>13</v>
      </c>
      <c r="BA453" s="526" t="s">
        <v>13</v>
      </c>
      <c r="BB453" s="526" t="s">
        <v>13</v>
      </c>
      <c r="BC453" s="526" t="s">
        <v>13</v>
      </c>
      <c r="BD453" s="526" t="s">
        <v>13</v>
      </c>
      <c r="BE453" s="526" t="s">
        <v>13</v>
      </c>
      <c r="BF453" s="526" t="s">
        <v>13</v>
      </c>
      <c r="BG453" s="526" t="s">
        <v>13</v>
      </c>
      <c r="BH453" s="526" t="s">
        <v>13</v>
      </c>
      <c r="BI453" s="526" t="s">
        <v>13</v>
      </c>
      <c r="BJ453" s="526" t="s">
        <v>13</v>
      </c>
      <c r="BK453" s="526" t="s">
        <v>13</v>
      </c>
      <c r="BL453" s="526" t="s">
        <v>13</v>
      </c>
      <c r="BM453" s="526" t="s">
        <v>13</v>
      </c>
      <c r="BN453" s="585" t="s">
        <v>13</v>
      </c>
      <c r="BO453" s="585" t="s">
        <v>13</v>
      </c>
      <c r="BP453" s="526" t="s">
        <v>13</v>
      </c>
      <c r="BQ453" s="526" t="s">
        <v>13</v>
      </c>
      <c r="BR453" s="526" t="s">
        <v>13</v>
      </c>
      <c r="BS453" s="526" t="s">
        <v>13</v>
      </c>
      <c r="BT453" s="526" t="s">
        <v>13</v>
      </c>
      <c r="BU453" s="585" t="s">
        <v>13</v>
      </c>
      <c r="BV453" s="526" t="s">
        <v>13</v>
      </c>
      <c r="BW453" s="526" t="s">
        <v>13</v>
      </c>
      <c r="BX453" s="526" t="s">
        <v>13</v>
      </c>
      <c r="BY453" s="526" t="s">
        <v>13</v>
      </c>
      <c r="BZ453" s="526" t="s">
        <v>13</v>
      </c>
      <c r="CA453" s="526" t="s">
        <v>13</v>
      </c>
    </row>
    <row r="454" spans="3:79">
      <c r="C454" s="546" t="s">
        <v>13</v>
      </c>
      <c r="D454" s="546" t="s">
        <v>13</v>
      </c>
      <c r="E454" s="517" t="s">
        <v>13</v>
      </c>
      <c r="F454" s="607" t="s">
        <v>13</v>
      </c>
      <c r="G454" s="607" t="s">
        <v>13</v>
      </c>
      <c r="H454" s="607" t="s">
        <v>13</v>
      </c>
      <c r="I454" s="607" t="s">
        <v>13</v>
      </c>
      <c r="J454" s="607" t="s">
        <v>13</v>
      </c>
      <c r="K454" s="607" t="s">
        <v>13</v>
      </c>
      <c r="L454" s="607" t="s">
        <v>13</v>
      </c>
      <c r="M454" s="607" t="s">
        <v>13</v>
      </c>
      <c r="N454" s="607" t="s">
        <v>13</v>
      </c>
      <c r="O454" s="607" t="s">
        <v>13</v>
      </c>
      <c r="P454" s="607" t="s">
        <v>13</v>
      </c>
      <c r="Q454" s="608" t="s">
        <v>13</v>
      </c>
      <c r="R454" s="608" t="s">
        <v>13</v>
      </c>
      <c r="S454" s="608" t="s">
        <v>13</v>
      </c>
      <c r="T454" s="608" t="s">
        <v>13</v>
      </c>
      <c r="U454" s="608" t="s">
        <v>13</v>
      </c>
      <c r="V454" s="608" t="s">
        <v>13</v>
      </c>
      <c r="W454" s="608" t="s">
        <v>13</v>
      </c>
      <c r="X454" s="608" t="s">
        <v>13</v>
      </c>
      <c r="Y454" s="608" t="s">
        <v>13</v>
      </c>
      <c r="Z454" s="608" t="s">
        <v>13</v>
      </c>
      <c r="AA454" s="608" t="s">
        <v>13</v>
      </c>
      <c r="AB454" s="608" t="s">
        <v>13</v>
      </c>
      <c r="AC454" s="608" t="s">
        <v>13</v>
      </c>
      <c r="AD454" s="608" t="s">
        <v>13</v>
      </c>
      <c r="AE454" s="608" t="s">
        <v>13</v>
      </c>
      <c r="AF454" s="608" t="s">
        <v>13</v>
      </c>
      <c r="AG454" s="608" t="s">
        <v>13</v>
      </c>
      <c r="AH454" s="608" t="s">
        <v>13</v>
      </c>
      <c r="AI454" s="608" t="s">
        <v>13</v>
      </c>
      <c r="AJ454" s="608" t="s">
        <v>13</v>
      </c>
      <c r="AK454" s="608" t="s">
        <v>13</v>
      </c>
      <c r="AL454" s="609" t="s">
        <v>13</v>
      </c>
      <c r="AM454" s="609" t="s">
        <v>13</v>
      </c>
      <c r="AN454" s="609" t="s">
        <v>13</v>
      </c>
      <c r="AO454" s="609" t="s">
        <v>13</v>
      </c>
      <c r="AP454" s="609" t="s">
        <v>13</v>
      </c>
      <c r="AQ454" s="609" t="s">
        <v>13</v>
      </c>
      <c r="AR454" s="609" t="s">
        <v>13</v>
      </c>
      <c r="AS454" s="609" t="s">
        <v>13</v>
      </c>
      <c r="AT454" s="609" t="s">
        <v>13</v>
      </c>
      <c r="AU454" s="609" t="s">
        <v>13</v>
      </c>
      <c r="AV454" s="608" t="s">
        <v>13</v>
      </c>
      <c r="AW454" s="608" t="s">
        <v>13</v>
      </c>
      <c r="AX454" s="608" t="s">
        <v>13</v>
      </c>
      <c r="AY454" s="608" t="s">
        <v>13</v>
      </c>
      <c r="AZ454" s="610" t="s">
        <v>13</v>
      </c>
      <c r="BA454" s="526" t="s">
        <v>13</v>
      </c>
      <c r="BB454" s="526" t="s">
        <v>13</v>
      </c>
      <c r="BC454" s="526" t="s">
        <v>13</v>
      </c>
      <c r="BD454" s="526" t="s">
        <v>13</v>
      </c>
      <c r="BE454" s="526" t="s">
        <v>13</v>
      </c>
      <c r="BF454" s="526" t="s">
        <v>13</v>
      </c>
      <c r="BG454" s="526" t="s">
        <v>13</v>
      </c>
      <c r="BH454" s="526" t="s">
        <v>13</v>
      </c>
      <c r="BI454" s="526" t="s">
        <v>13</v>
      </c>
      <c r="BJ454" s="526" t="s">
        <v>13</v>
      </c>
      <c r="BK454" s="526" t="s">
        <v>13</v>
      </c>
      <c r="BL454" s="526" t="s">
        <v>13</v>
      </c>
      <c r="BM454" s="526" t="s">
        <v>13</v>
      </c>
      <c r="BN454" s="585" t="s">
        <v>13</v>
      </c>
      <c r="BO454" s="585" t="s">
        <v>13</v>
      </c>
      <c r="BP454" s="526" t="s">
        <v>13</v>
      </c>
      <c r="BQ454" s="526" t="s">
        <v>13</v>
      </c>
      <c r="BR454" s="526" t="s">
        <v>13</v>
      </c>
      <c r="BS454" s="526" t="s">
        <v>13</v>
      </c>
      <c r="BT454" s="526" t="s">
        <v>13</v>
      </c>
      <c r="BU454" s="585" t="s">
        <v>13</v>
      </c>
      <c r="BV454" s="526" t="s">
        <v>13</v>
      </c>
      <c r="BW454" s="526" t="s">
        <v>13</v>
      </c>
      <c r="BX454" s="526" t="s">
        <v>13</v>
      </c>
      <c r="BY454" s="526" t="s">
        <v>13</v>
      </c>
      <c r="BZ454" s="526" t="s">
        <v>13</v>
      </c>
      <c r="CA454" s="526" t="s">
        <v>13</v>
      </c>
    </row>
    <row r="455" spans="3:79">
      <c r="C455" s="546" t="s">
        <v>13</v>
      </c>
      <c r="D455" s="546" t="s">
        <v>13</v>
      </c>
      <c r="E455" s="517" t="s">
        <v>13</v>
      </c>
      <c r="F455" s="607" t="s">
        <v>13</v>
      </c>
      <c r="G455" s="607" t="s">
        <v>13</v>
      </c>
      <c r="H455" s="607" t="s">
        <v>13</v>
      </c>
      <c r="I455" s="607" t="s">
        <v>13</v>
      </c>
      <c r="J455" s="607" t="s">
        <v>13</v>
      </c>
      <c r="K455" s="607" t="s">
        <v>13</v>
      </c>
      <c r="L455" s="607" t="s">
        <v>13</v>
      </c>
      <c r="M455" s="607" t="s">
        <v>13</v>
      </c>
      <c r="N455" s="607" t="s">
        <v>13</v>
      </c>
      <c r="O455" s="607" t="s">
        <v>13</v>
      </c>
      <c r="P455" s="607" t="s">
        <v>13</v>
      </c>
      <c r="Q455" s="608" t="s">
        <v>13</v>
      </c>
      <c r="R455" s="608" t="s">
        <v>13</v>
      </c>
      <c r="S455" s="608" t="s">
        <v>13</v>
      </c>
      <c r="T455" s="608" t="s">
        <v>13</v>
      </c>
      <c r="U455" s="608" t="s">
        <v>13</v>
      </c>
      <c r="V455" s="608" t="s">
        <v>13</v>
      </c>
      <c r="W455" s="608" t="s">
        <v>13</v>
      </c>
      <c r="X455" s="608" t="s">
        <v>13</v>
      </c>
      <c r="Y455" s="608" t="s">
        <v>13</v>
      </c>
      <c r="Z455" s="608" t="s">
        <v>13</v>
      </c>
      <c r="AA455" s="608" t="s">
        <v>13</v>
      </c>
      <c r="AB455" s="608" t="s">
        <v>13</v>
      </c>
      <c r="AC455" s="608" t="s">
        <v>13</v>
      </c>
      <c r="AD455" s="608" t="s">
        <v>13</v>
      </c>
      <c r="AE455" s="608" t="s">
        <v>13</v>
      </c>
      <c r="AF455" s="608" t="s">
        <v>13</v>
      </c>
      <c r="AG455" s="608" t="s">
        <v>13</v>
      </c>
      <c r="AH455" s="608" t="s">
        <v>13</v>
      </c>
      <c r="AI455" s="608" t="s">
        <v>13</v>
      </c>
      <c r="AJ455" s="608" t="s">
        <v>13</v>
      </c>
      <c r="AK455" s="608" t="s">
        <v>13</v>
      </c>
      <c r="AL455" s="609" t="s">
        <v>13</v>
      </c>
      <c r="AM455" s="609" t="s">
        <v>13</v>
      </c>
      <c r="AN455" s="609" t="s">
        <v>13</v>
      </c>
      <c r="AO455" s="609" t="s">
        <v>13</v>
      </c>
      <c r="AP455" s="609" t="s">
        <v>13</v>
      </c>
      <c r="AQ455" s="609" t="s">
        <v>13</v>
      </c>
      <c r="AR455" s="609" t="s">
        <v>13</v>
      </c>
      <c r="AS455" s="609" t="s">
        <v>13</v>
      </c>
      <c r="AT455" s="609" t="s">
        <v>13</v>
      </c>
      <c r="AU455" s="609" t="s">
        <v>13</v>
      </c>
      <c r="AV455" s="608" t="s">
        <v>13</v>
      </c>
      <c r="AW455" s="608" t="s">
        <v>13</v>
      </c>
      <c r="AX455" s="608" t="s">
        <v>13</v>
      </c>
      <c r="AY455" s="608" t="s">
        <v>13</v>
      </c>
      <c r="AZ455" s="610" t="s">
        <v>13</v>
      </c>
      <c r="BA455" s="526" t="s">
        <v>13</v>
      </c>
      <c r="BB455" s="526" t="s">
        <v>13</v>
      </c>
      <c r="BC455" s="526" t="s">
        <v>13</v>
      </c>
      <c r="BD455" s="526" t="s">
        <v>13</v>
      </c>
      <c r="BE455" s="526" t="s">
        <v>13</v>
      </c>
      <c r="BF455" s="526" t="s">
        <v>13</v>
      </c>
      <c r="BG455" s="526" t="s">
        <v>13</v>
      </c>
      <c r="BH455" s="526" t="s">
        <v>13</v>
      </c>
      <c r="BI455" s="526" t="s">
        <v>13</v>
      </c>
      <c r="BJ455" s="526" t="s">
        <v>13</v>
      </c>
      <c r="BK455" s="526" t="s">
        <v>13</v>
      </c>
      <c r="BL455" s="526" t="s">
        <v>13</v>
      </c>
      <c r="BM455" s="526" t="s">
        <v>13</v>
      </c>
      <c r="BN455" s="585" t="s">
        <v>13</v>
      </c>
      <c r="BO455" s="585" t="s">
        <v>13</v>
      </c>
      <c r="BP455" s="526" t="s">
        <v>13</v>
      </c>
      <c r="BQ455" s="526" t="s">
        <v>13</v>
      </c>
      <c r="BR455" s="526" t="s">
        <v>13</v>
      </c>
      <c r="BS455" s="526" t="s">
        <v>13</v>
      </c>
      <c r="BT455" s="526" t="s">
        <v>13</v>
      </c>
      <c r="BU455" s="585" t="s">
        <v>13</v>
      </c>
      <c r="BV455" s="526" t="s">
        <v>13</v>
      </c>
      <c r="BW455" s="526" t="s">
        <v>13</v>
      </c>
      <c r="BX455" s="526" t="s">
        <v>13</v>
      </c>
      <c r="BY455" s="526" t="s">
        <v>13</v>
      </c>
      <c r="BZ455" s="526" t="s">
        <v>13</v>
      </c>
      <c r="CA455" s="526" t="s">
        <v>13</v>
      </c>
    </row>
    <row r="456" spans="3:79">
      <c r="C456" s="546" t="s">
        <v>13</v>
      </c>
      <c r="D456" s="546" t="s">
        <v>13</v>
      </c>
      <c r="E456" s="517" t="s">
        <v>13</v>
      </c>
      <c r="F456" s="607" t="s">
        <v>13</v>
      </c>
      <c r="G456" s="607" t="s">
        <v>13</v>
      </c>
      <c r="H456" s="607" t="s">
        <v>13</v>
      </c>
      <c r="I456" s="607" t="s">
        <v>13</v>
      </c>
      <c r="J456" s="607" t="s">
        <v>13</v>
      </c>
      <c r="K456" s="607" t="s">
        <v>13</v>
      </c>
      <c r="L456" s="607" t="s">
        <v>13</v>
      </c>
      <c r="M456" s="607" t="s">
        <v>13</v>
      </c>
      <c r="N456" s="607" t="s">
        <v>13</v>
      </c>
      <c r="O456" s="607" t="s">
        <v>13</v>
      </c>
      <c r="P456" s="607" t="s">
        <v>13</v>
      </c>
      <c r="Q456" s="608" t="s">
        <v>13</v>
      </c>
      <c r="R456" s="608" t="s">
        <v>13</v>
      </c>
      <c r="S456" s="608" t="s">
        <v>13</v>
      </c>
      <c r="T456" s="608" t="s">
        <v>13</v>
      </c>
      <c r="U456" s="608" t="s">
        <v>13</v>
      </c>
      <c r="V456" s="608" t="s">
        <v>13</v>
      </c>
      <c r="W456" s="608" t="s">
        <v>13</v>
      </c>
      <c r="X456" s="608" t="s">
        <v>13</v>
      </c>
      <c r="Y456" s="608" t="s">
        <v>13</v>
      </c>
      <c r="Z456" s="608" t="s">
        <v>13</v>
      </c>
      <c r="AA456" s="608" t="s">
        <v>13</v>
      </c>
      <c r="AB456" s="608" t="s">
        <v>13</v>
      </c>
      <c r="AC456" s="608" t="s">
        <v>13</v>
      </c>
      <c r="AD456" s="608" t="s">
        <v>13</v>
      </c>
      <c r="AE456" s="608" t="s">
        <v>13</v>
      </c>
      <c r="AF456" s="608" t="s">
        <v>13</v>
      </c>
      <c r="AG456" s="608" t="s">
        <v>13</v>
      </c>
      <c r="AH456" s="608" t="s">
        <v>13</v>
      </c>
      <c r="AI456" s="608" t="s">
        <v>13</v>
      </c>
      <c r="AJ456" s="608" t="s">
        <v>13</v>
      </c>
      <c r="AK456" s="608" t="s">
        <v>13</v>
      </c>
      <c r="AL456" s="609" t="s">
        <v>13</v>
      </c>
      <c r="AM456" s="609" t="s">
        <v>13</v>
      </c>
      <c r="AN456" s="609" t="s">
        <v>13</v>
      </c>
      <c r="AO456" s="609" t="s">
        <v>13</v>
      </c>
      <c r="AP456" s="609" t="s">
        <v>13</v>
      </c>
      <c r="AQ456" s="609" t="s">
        <v>13</v>
      </c>
      <c r="AR456" s="609" t="s">
        <v>13</v>
      </c>
      <c r="AS456" s="609" t="s">
        <v>13</v>
      </c>
      <c r="AT456" s="609" t="s">
        <v>13</v>
      </c>
      <c r="AU456" s="609" t="s">
        <v>13</v>
      </c>
      <c r="AV456" s="608" t="s">
        <v>13</v>
      </c>
      <c r="AW456" s="608" t="s">
        <v>13</v>
      </c>
      <c r="AX456" s="608" t="s">
        <v>13</v>
      </c>
      <c r="AY456" s="608" t="s">
        <v>13</v>
      </c>
      <c r="AZ456" s="610" t="s">
        <v>13</v>
      </c>
      <c r="BA456" s="526" t="s">
        <v>13</v>
      </c>
      <c r="BB456" s="526" t="s">
        <v>13</v>
      </c>
      <c r="BC456" s="526" t="s">
        <v>13</v>
      </c>
      <c r="BD456" s="526" t="s">
        <v>13</v>
      </c>
      <c r="BE456" s="526" t="s">
        <v>13</v>
      </c>
      <c r="BF456" s="526" t="s">
        <v>13</v>
      </c>
      <c r="BG456" s="526" t="s">
        <v>13</v>
      </c>
      <c r="BH456" s="526" t="s">
        <v>13</v>
      </c>
      <c r="BI456" s="526" t="s">
        <v>13</v>
      </c>
      <c r="BJ456" s="526" t="s">
        <v>13</v>
      </c>
      <c r="BK456" s="526" t="s">
        <v>13</v>
      </c>
      <c r="BL456" s="526" t="s">
        <v>13</v>
      </c>
      <c r="BM456" s="526" t="s">
        <v>13</v>
      </c>
      <c r="BN456" s="585" t="s">
        <v>13</v>
      </c>
      <c r="BO456" s="585" t="s">
        <v>13</v>
      </c>
      <c r="BP456" s="526" t="s">
        <v>13</v>
      </c>
      <c r="BQ456" s="526" t="s">
        <v>13</v>
      </c>
      <c r="BR456" s="526" t="s">
        <v>13</v>
      </c>
      <c r="BS456" s="526" t="s">
        <v>13</v>
      </c>
      <c r="BT456" s="526" t="s">
        <v>13</v>
      </c>
      <c r="BU456" s="585" t="s">
        <v>13</v>
      </c>
      <c r="BV456" s="526" t="s">
        <v>13</v>
      </c>
      <c r="BW456" s="526" t="s">
        <v>13</v>
      </c>
      <c r="BX456" s="526" t="s">
        <v>13</v>
      </c>
      <c r="BY456" s="526" t="s">
        <v>13</v>
      </c>
      <c r="BZ456" s="526" t="s">
        <v>13</v>
      </c>
      <c r="CA456" s="526" t="s">
        <v>13</v>
      </c>
    </row>
    <row r="457" spans="3:79">
      <c r="C457" s="546" t="s">
        <v>13</v>
      </c>
      <c r="D457" s="546" t="s">
        <v>13</v>
      </c>
      <c r="E457" s="517" t="s">
        <v>13</v>
      </c>
      <c r="F457" s="607" t="s">
        <v>13</v>
      </c>
      <c r="G457" s="607" t="s">
        <v>13</v>
      </c>
      <c r="H457" s="607" t="s">
        <v>13</v>
      </c>
      <c r="I457" s="607" t="s">
        <v>13</v>
      </c>
      <c r="J457" s="607" t="s">
        <v>13</v>
      </c>
      <c r="K457" s="607" t="s">
        <v>13</v>
      </c>
      <c r="L457" s="607" t="s">
        <v>13</v>
      </c>
      <c r="M457" s="607" t="s">
        <v>13</v>
      </c>
      <c r="N457" s="607" t="s">
        <v>13</v>
      </c>
      <c r="O457" s="607" t="s">
        <v>13</v>
      </c>
      <c r="P457" s="607" t="s">
        <v>13</v>
      </c>
      <c r="Q457" s="608" t="s">
        <v>13</v>
      </c>
      <c r="R457" s="608" t="s">
        <v>13</v>
      </c>
      <c r="S457" s="608" t="s">
        <v>13</v>
      </c>
      <c r="T457" s="608" t="s">
        <v>13</v>
      </c>
      <c r="U457" s="608" t="s">
        <v>13</v>
      </c>
      <c r="V457" s="608" t="s">
        <v>13</v>
      </c>
      <c r="W457" s="608" t="s">
        <v>13</v>
      </c>
      <c r="X457" s="608" t="s">
        <v>13</v>
      </c>
      <c r="Y457" s="608" t="s">
        <v>13</v>
      </c>
      <c r="Z457" s="608" t="s">
        <v>13</v>
      </c>
      <c r="AA457" s="608" t="s">
        <v>13</v>
      </c>
      <c r="AB457" s="608" t="s">
        <v>13</v>
      </c>
      <c r="AC457" s="608" t="s">
        <v>13</v>
      </c>
      <c r="AD457" s="608" t="s">
        <v>13</v>
      </c>
      <c r="AE457" s="608" t="s">
        <v>13</v>
      </c>
      <c r="AF457" s="608" t="s">
        <v>13</v>
      </c>
      <c r="AG457" s="608" t="s">
        <v>13</v>
      </c>
      <c r="AH457" s="608" t="s">
        <v>13</v>
      </c>
      <c r="AI457" s="608" t="s">
        <v>13</v>
      </c>
      <c r="AJ457" s="608" t="s">
        <v>13</v>
      </c>
      <c r="AK457" s="608" t="s">
        <v>13</v>
      </c>
      <c r="AL457" s="609" t="s">
        <v>13</v>
      </c>
      <c r="AM457" s="609" t="s">
        <v>13</v>
      </c>
      <c r="AN457" s="609" t="s">
        <v>13</v>
      </c>
      <c r="AO457" s="609" t="s">
        <v>13</v>
      </c>
      <c r="AP457" s="609" t="s">
        <v>13</v>
      </c>
      <c r="AQ457" s="609" t="s">
        <v>13</v>
      </c>
      <c r="AR457" s="609" t="s">
        <v>13</v>
      </c>
      <c r="AS457" s="609" t="s">
        <v>13</v>
      </c>
      <c r="AT457" s="609" t="s">
        <v>13</v>
      </c>
      <c r="AU457" s="609" t="s">
        <v>13</v>
      </c>
      <c r="AV457" s="608" t="s">
        <v>13</v>
      </c>
      <c r="AW457" s="608" t="s">
        <v>13</v>
      </c>
      <c r="AX457" s="608" t="s">
        <v>13</v>
      </c>
      <c r="AY457" s="608" t="s">
        <v>13</v>
      </c>
      <c r="AZ457" s="610" t="s">
        <v>13</v>
      </c>
      <c r="BA457" s="526" t="s">
        <v>13</v>
      </c>
      <c r="BB457" s="526" t="s">
        <v>13</v>
      </c>
      <c r="BC457" s="526" t="s">
        <v>13</v>
      </c>
      <c r="BD457" s="526" t="s">
        <v>13</v>
      </c>
      <c r="BE457" s="526" t="s">
        <v>13</v>
      </c>
      <c r="BF457" s="526" t="s">
        <v>13</v>
      </c>
      <c r="BG457" s="526" t="s">
        <v>13</v>
      </c>
      <c r="BH457" s="526" t="s">
        <v>13</v>
      </c>
      <c r="BI457" s="526" t="s">
        <v>13</v>
      </c>
      <c r="BJ457" s="526" t="s">
        <v>13</v>
      </c>
      <c r="BK457" s="526" t="s">
        <v>13</v>
      </c>
      <c r="BL457" s="526" t="s">
        <v>13</v>
      </c>
      <c r="BM457" s="526" t="s">
        <v>13</v>
      </c>
      <c r="BN457" s="585" t="s">
        <v>13</v>
      </c>
      <c r="BO457" s="585" t="s">
        <v>13</v>
      </c>
      <c r="BP457" s="526" t="s">
        <v>13</v>
      </c>
      <c r="BQ457" s="526" t="s">
        <v>13</v>
      </c>
      <c r="BR457" s="526" t="s">
        <v>13</v>
      </c>
      <c r="BS457" s="526" t="s">
        <v>13</v>
      </c>
      <c r="BT457" s="526" t="s">
        <v>13</v>
      </c>
      <c r="BU457" s="585" t="s">
        <v>13</v>
      </c>
      <c r="BV457" s="526" t="s">
        <v>13</v>
      </c>
      <c r="BW457" s="526" t="s">
        <v>13</v>
      </c>
      <c r="BX457" s="526" t="s">
        <v>13</v>
      </c>
      <c r="BY457" s="526" t="s">
        <v>13</v>
      </c>
      <c r="BZ457" s="526" t="s">
        <v>13</v>
      </c>
      <c r="CA457" s="526" t="s">
        <v>13</v>
      </c>
    </row>
    <row r="458" spans="3:79">
      <c r="C458" s="546" t="s">
        <v>13</v>
      </c>
      <c r="D458" s="546" t="s">
        <v>13</v>
      </c>
      <c r="E458" s="517" t="s">
        <v>13</v>
      </c>
      <c r="F458" s="607" t="s">
        <v>13</v>
      </c>
      <c r="G458" s="607" t="s">
        <v>13</v>
      </c>
      <c r="H458" s="607" t="s">
        <v>13</v>
      </c>
      <c r="I458" s="607" t="s">
        <v>13</v>
      </c>
      <c r="J458" s="607" t="s">
        <v>13</v>
      </c>
      <c r="K458" s="607" t="s">
        <v>13</v>
      </c>
      <c r="L458" s="607" t="s">
        <v>13</v>
      </c>
      <c r="M458" s="607" t="s">
        <v>13</v>
      </c>
      <c r="N458" s="607" t="s">
        <v>13</v>
      </c>
      <c r="O458" s="607" t="s">
        <v>13</v>
      </c>
      <c r="P458" s="607" t="s">
        <v>13</v>
      </c>
      <c r="Q458" s="608" t="s">
        <v>13</v>
      </c>
      <c r="R458" s="608" t="s">
        <v>13</v>
      </c>
      <c r="S458" s="608" t="s">
        <v>13</v>
      </c>
      <c r="T458" s="608" t="s">
        <v>13</v>
      </c>
      <c r="U458" s="608" t="s">
        <v>13</v>
      </c>
      <c r="V458" s="608" t="s">
        <v>13</v>
      </c>
      <c r="W458" s="608" t="s">
        <v>13</v>
      </c>
      <c r="X458" s="608" t="s">
        <v>13</v>
      </c>
      <c r="Y458" s="608" t="s">
        <v>13</v>
      </c>
      <c r="Z458" s="608" t="s">
        <v>13</v>
      </c>
      <c r="AA458" s="608" t="s">
        <v>13</v>
      </c>
      <c r="AB458" s="608" t="s">
        <v>13</v>
      </c>
      <c r="AC458" s="608" t="s">
        <v>13</v>
      </c>
      <c r="AD458" s="608" t="s">
        <v>13</v>
      </c>
      <c r="AE458" s="608" t="s">
        <v>13</v>
      </c>
      <c r="AF458" s="608" t="s">
        <v>13</v>
      </c>
      <c r="AG458" s="608" t="s">
        <v>13</v>
      </c>
      <c r="AH458" s="608" t="s">
        <v>13</v>
      </c>
      <c r="AI458" s="608" t="s">
        <v>13</v>
      </c>
      <c r="AJ458" s="608" t="s">
        <v>13</v>
      </c>
      <c r="AK458" s="608" t="s">
        <v>13</v>
      </c>
      <c r="AL458" s="609" t="s">
        <v>13</v>
      </c>
      <c r="AM458" s="609" t="s">
        <v>13</v>
      </c>
      <c r="AN458" s="609" t="s">
        <v>13</v>
      </c>
      <c r="AO458" s="609" t="s">
        <v>13</v>
      </c>
      <c r="AP458" s="609" t="s">
        <v>13</v>
      </c>
      <c r="AQ458" s="609" t="s">
        <v>13</v>
      </c>
      <c r="AR458" s="609" t="s">
        <v>13</v>
      </c>
      <c r="AS458" s="609" t="s">
        <v>13</v>
      </c>
      <c r="AT458" s="609" t="s">
        <v>13</v>
      </c>
      <c r="AU458" s="609" t="s">
        <v>13</v>
      </c>
      <c r="AV458" s="608" t="s">
        <v>13</v>
      </c>
      <c r="AW458" s="608" t="s">
        <v>13</v>
      </c>
      <c r="AX458" s="608" t="s">
        <v>13</v>
      </c>
      <c r="AY458" s="608" t="s">
        <v>13</v>
      </c>
      <c r="AZ458" s="610" t="s">
        <v>13</v>
      </c>
      <c r="BA458" s="526" t="s">
        <v>13</v>
      </c>
      <c r="BB458" s="526" t="s">
        <v>13</v>
      </c>
      <c r="BC458" s="526" t="s">
        <v>13</v>
      </c>
      <c r="BD458" s="526" t="s">
        <v>13</v>
      </c>
      <c r="BE458" s="526" t="s">
        <v>13</v>
      </c>
      <c r="BF458" s="526" t="s">
        <v>13</v>
      </c>
      <c r="BG458" s="526" t="s">
        <v>13</v>
      </c>
      <c r="BH458" s="526" t="s">
        <v>13</v>
      </c>
      <c r="BI458" s="526" t="s">
        <v>13</v>
      </c>
      <c r="BJ458" s="526" t="s">
        <v>13</v>
      </c>
      <c r="BK458" s="526" t="s">
        <v>13</v>
      </c>
      <c r="BL458" s="526" t="s">
        <v>13</v>
      </c>
      <c r="BM458" s="526" t="s">
        <v>13</v>
      </c>
      <c r="BN458" s="585" t="s">
        <v>13</v>
      </c>
      <c r="BO458" s="585" t="s">
        <v>13</v>
      </c>
      <c r="BP458" s="526" t="s">
        <v>13</v>
      </c>
      <c r="BQ458" s="526" t="s">
        <v>13</v>
      </c>
      <c r="BR458" s="526" t="s">
        <v>13</v>
      </c>
      <c r="BS458" s="526" t="s">
        <v>13</v>
      </c>
      <c r="BT458" s="526" t="s">
        <v>13</v>
      </c>
      <c r="BU458" s="585" t="s">
        <v>13</v>
      </c>
      <c r="BV458" s="526" t="s">
        <v>13</v>
      </c>
      <c r="BW458" s="526" t="s">
        <v>13</v>
      </c>
      <c r="BX458" s="526" t="s">
        <v>13</v>
      </c>
      <c r="BY458" s="526" t="s">
        <v>13</v>
      </c>
      <c r="BZ458" s="526" t="s">
        <v>13</v>
      </c>
      <c r="CA458" s="526" t="s">
        <v>13</v>
      </c>
    </row>
    <row r="459" spans="3:79">
      <c r="C459" s="546" t="s">
        <v>13</v>
      </c>
      <c r="D459" s="546" t="s">
        <v>13</v>
      </c>
      <c r="E459" s="517" t="s">
        <v>13</v>
      </c>
      <c r="F459" s="607" t="s">
        <v>13</v>
      </c>
      <c r="G459" s="607" t="s">
        <v>13</v>
      </c>
      <c r="H459" s="607" t="s">
        <v>13</v>
      </c>
      <c r="I459" s="607" t="s">
        <v>13</v>
      </c>
      <c r="J459" s="607" t="s">
        <v>13</v>
      </c>
      <c r="K459" s="607" t="s">
        <v>13</v>
      </c>
      <c r="L459" s="607" t="s">
        <v>13</v>
      </c>
      <c r="M459" s="607" t="s">
        <v>13</v>
      </c>
      <c r="N459" s="607" t="s">
        <v>13</v>
      </c>
      <c r="O459" s="607" t="s">
        <v>13</v>
      </c>
      <c r="P459" s="607" t="s">
        <v>13</v>
      </c>
      <c r="Q459" s="608" t="s">
        <v>13</v>
      </c>
      <c r="R459" s="608" t="s">
        <v>13</v>
      </c>
      <c r="S459" s="608" t="s">
        <v>13</v>
      </c>
      <c r="T459" s="608" t="s">
        <v>13</v>
      </c>
      <c r="U459" s="608" t="s">
        <v>13</v>
      </c>
      <c r="V459" s="608" t="s">
        <v>13</v>
      </c>
      <c r="W459" s="608" t="s">
        <v>13</v>
      </c>
      <c r="X459" s="608" t="s">
        <v>13</v>
      </c>
      <c r="Y459" s="608" t="s">
        <v>13</v>
      </c>
      <c r="Z459" s="608" t="s">
        <v>13</v>
      </c>
      <c r="AA459" s="608" t="s">
        <v>13</v>
      </c>
      <c r="AB459" s="608" t="s">
        <v>13</v>
      </c>
      <c r="AC459" s="608" t="s">
        <v>13</v>
      </c>
      <c r="AD459" s="608" t="s">
        <v>13</v>
      </c>
      <c r="AE459" s="608" t="s">
        <v>13</v>
      </c>
      <c r="AF459" s="608" t="s">
        <v>13</v>
      </c>
      <c r="AG459" s="608" t="s">
        <v>13</v>
      </c>
      <c r="AH459" s="608" t="s">
        <v>13</v>
      </c>
      <c r="AI459" s="608" t="s">
        <v>13</v>
      </c>
      <c r="AJ459" s="608" t="s">
        <v>13</v>
      </c>
      <c r="AK459" s="608" t="s">
        <v>13</v>
      </c>
      <c r="AL459" s="609" t="s">
        <v>13</v>
      </c>
      <c r="AM459" s="609" t="s">
        <v>13</v>
      </c>
      <c r="AN459" s="609" t="s">
        <v>13</v>
      </c>
      <c r="AO459" s="609" t="s">
        <v>13</v>
      </c>
      <c r="AP459" s="609" t="s">
        <v>13</v>
      </c>
      <c r="AQ459" s="609" t="s">
        <v>13</v>
      </c>
      <c r="AR459" s="609" t="s">
        <v>13</v>
      </c>
      <c r="AS459" s="609" t="s">
        <v>13</v>
      </c>
      <c r="AT459" s="609" t="s">
        <v>13</v>
      </c>
      <c r="AU459" s="609" t="s">
        <v>13</v>
      </c>
      <c r="AV459" s="608" t="s">
        <v>13</v>
      </c>
      <c r="AW459" s="608" t="s">
        <v>13</v>
      </c>
      <c r="AX459" s="608" t="s">
        <v>13</v>
      </c>
      <c r="AY459" s="608" t="s">
        <v>13</v>
      </c>
      <c r="AZ459" s="610" t="s">
        <v>13</v>
      </c>
      <c r="BA459" s="526" t="s">
        <v>13</v>
      </c>
      <c r="BB459" s="526" t="s">
        <v>13</v>
      </c>
      <c r="BC459" s="526" t="s">
        <v>13</v>
      </c>
      <c r="BD459" s="526" t="s">
        <v>13</v>
      </c>
      <c r="BE459" s="526" t="s">
        <v>13</v>
      </c>
      <c r="BF459" s="526" t="s">
        <v>13</v>
      </c>
      <c r="BG459" s="526" t="s">
        <v>13</v>
      </c>
      <c r="BH459" s="526" t="s">
        <v>13</v>
      </c>
      <c r="BI459" s="526" t="s">
        <v>13</v>
      </c>
      <c r="BJ459" s="526" t="s">
        <v>13</v>
      </c>
      <c r="BK459" s="526" t="s">
        <v>13</v>
      </c>
      <c r="BL459" s="526" t="s">
        <v>13</v>
      </c>
      <c r="BM459" s="526" t="s">
        <v>13</v>
      </c>
      <c r="BN459" s="585" t="s">
        <v>13</v>
      </c>
      <c r="BO459" s="585" t="s">
        <v>13</v>
      </c>
      <c r="BP459" s="526" t="s">
        <v>13</v>
      </c>
      <c r="BQ459" s="526" t="s">
        <v>13</v>
      </c>
      <c r="BR459" s="526" t="s">
        <v>13</v>
      </c>
      <c r="BS459" s="526" t="s">
        <v>13</v>
      </c>
      <c r="BT459" s="526" t="s">
        <v>13</v>
      </c>
      <c r="BU459" s="585" t="s">
        <v>13</v>
      </c>
      <c r="BV459" s="526" t="s">
        <v>13</v>
      </c>
      <c r="BW459" s="526" t="s">
        <v>13</v>
      </c>
      <c r="BX459" s="526" t="s">
        <v>13</v>
      </c>
      <c r="BY459" s="526" t="s">
        <v>13</v>
      </c>
      <c r="BZ459" s="526" t="s">
        <v>13</v>
      </c>
      <c r="CA459" s="526" t="s">
        <v>13</v>
      </c>
    </row>
    <row r="460" spans="3:79">
      <c r="C460" s="546" t="s">
        <v>13</v>
      </c>
      <c r="D460" s="546" t="s">
        <v>13</v>
      </c>
      <c r="E460" s="517" t="s">
        <v>13</v>
      </c>
      <c r="F460" s="607" t="s">
        <v>13</v>
      </c>
      <c r="G460" s="607" t="s">
        <v>13</v>
      </c>
      <c r="H460" s="607" t="s">
        <v>13</v>
      </c>
      <c r="I460" s="607" t="s">
        <v>13</v>
      </c>
      <c r="J460" s="607" t="s">
        <v>13</v>
      </c>
      <c r="K460" s="607" t="s">
        <v>13</v>
      </c>
      <c r="L460" s="607" t="s">
        <v>13</v>
      </c>
      <c r="M460" s="607" t="s">
        <v>13</v>
      </c>
      <c r="N460" s="607" t="s">
        <v>13</v>
      </c>
      <c r="O460" s="607" t="s">
        <v>13</v>
      </c>
      <c r="P460" s="607" t="s">
        <v>13</v>
      </c>
      <c r="Q460" s="608" t="s">
        <v>13</v>
      </c>
      <c r="R460" s="608" t="s">
        <v>13</v>
      </c>
      <c r="S460" s="608" t="s">
        <v>13</v>
      </c>
      <c r="T460" s="608" t="s">
        <v>13</v>
      </c>
      <c r="U460" s="608" t="s">
        <v>13</v>
      </c>
      <c r="V460" s="608" t="s">
        <v>13</v>
      </c>
      <c r="W460" s="608" t="s">
        <v>13</v>
      </c>
      <c r="X460" s="608" t="s">
        <v>13</v>
      </c>
      <c r="Y460" s="608" t="s">
        <v>13</v>
      </c>
      <c r="Z460" s="608" t="s">
        <v>13</v>
      </c>
      <c r="AA460" s="608" t="s">
        <v>13</v>
      </c>
      <c r="AB460" s="608" t="s">
        <v>13</v>
      </c>
      <c r="AC460" s="608" t="s">
        <v>13</v>
      </c>
      <c r="AD460" s="608" t="s">
        <v>13</v>
      </c>
      <c r="AE460" s="608" t="s">
        <v>13</v>
      </c>
      <c r="AF460" s="608" t="s">
        <v>13</v>
      </c>
      <c r="AG460" s="608" t="s">
        <v>13</v>
      </c>
      <c r="AH460" s="608" t="s">
        <v>13</v>
      </c>
      <c r="AI460" s="608" t="s">
        <v>13</v>
      </c>
      <c r="AJ460" s="608" t="s">
        <v>13</v>
      </c>
      <c r="AK460" s="608" t="s">
        <v>13</v>
      </c>
      <c r="AL460" s="609" t="s">
        <v>13</v>
      </c>
      <c r="AM460" s="609" t="s">
        <v>13</v>
      </c>
      <c r="AN460" s="609" t="s">
        <v>13</v>
      </c>
      <c r="AO460" s="609" t="s">
        <v>13</v>
      </c>
      <c r="AP460" s="609" t="s">
        <v>13</v>
      </c>
      <c r="AQ460" s="609" t="s">
        <v>13</v>
      </c>
      <c r="AR460" s="609" t="s">
        <v>13</v>
      </c>
      <c r="AS460" s="609" t="s">
        <v>13</v>
      </c>
      <c r="AT460" s="609" t="s">
        <v>13</v>
      </c>
      <c r="AU460" s="609" t="s">
        <v>13</v>
      </c>
      <c r="AV460" s="608" t="s">
        <v>13</v>
      </c>
      <c r="AW460" s="608" t="s">
        <v>13</v>
      </c>
      <c r="AX460" s="608" t="s">
        <v>13</v>
      </c>
      <c r="AY460" s="608" t="s">
        <v>13</v>
      </c>
      <c r="AZ460" s="610" t="s">
        <v>13</v>
      </c>
      <c r="BA460" s="526" t="s">
        <v>13</v>
      </c>
      <c r="BB460" s="526" t="s">
        <v>13</v>
      </c>
      <c r="BC460" s="526" t="s">
        <v>13</v>
      </c>
      <c r="BD460" s="526" t="s">
        <v>13</v>
      </c>
      <c r="BE460" s="526" t="s">
        <v>13</v>
      </c>
      <c r="BF460" s="526" t="s">
        <v>13</v>
      </c>
      <c r="BG460" s="526" t="s">
        <v>13</v>
      </c>
      <c r="BH460" s="526" t="s">
        <v>13</v>
      </c>
      <c r="BI460" s="526" t="s">
        <v>13</v>
      </c>
      <c r="BJ460" s="526" t="s">
        <v>13</v>
      </c>
      <c r="BK460" s="526" t="s">
        <v>13</v>
      </c>
      <c r="BL460" s="526" t="s">
        <v>13</v>
      </c>
      <c r="BM460" s="526" t="s">
        <v>13</v>
      </c>
      <c r="BN460" s="585" t="s">
        <v>13</v>
      </c>
      <c r="BO460" s="585" t="s">
        <v>13</v>
      </c>
      <c r="BP460" s="526" t="s">
        <v>13</v>
      </c>
      <c r="BQ460" s="526" t="s">
        <v>13</v>
      </c>
      <c r="BR460" s="526" t="s">
        <v>13</v>
      </c>
      <c r="BS460" s="526" t="s">
        <v>13</v>
      </c>
      <c r="BT460" s="526" t="s">
        <v>13</v>
      </c>
      <c r="BU460" s="585" t="s">
        <v>13</v>
      </c>
      <c r="BV460" s="526" t="s">
        <v>13</v>
      </c>
      <c r="BW460" s="526" t="s">
        <v>13</v>
      </c>
      <c r="BX460" s="526" t="s">
        <v>13</v>
      </c>
      <c r="BY460" s="526" t="s">
        <v>13</v>
      </c>
      <c r="BZ460" s="526" t="s">
        <v>13</v>
      </c>
      <c r="CA460" s="526" t="s">
        <v>13</v>
      </c>
    </row>
    <row r="461" spans="3:79">
      <c r="C461" s="546" t="s">
        <v>13</v>
      </c>
      <c r="D461" s="546" t="s">
        <v>13</v>
      </c>
      <c r="E461" s="517" t="s">
        <v>13</v>
      </c>
      <c r="F461" s="607" t="s">
        <v>13</v>
      </c>
      <c r="G461" s="607" t="s">
        <v>13</v>
      </c>
      <c r="H461" s="607" t="s">
        <v>13</v>
      </c>
      <c r="I461" s="607" t="s">
        <v>13</v>
      </c>
      <c r="J461" s="607" t="s">
        <v>13</v>
      </c>
      <c r="K461" s="607" t="s">
        <v>13</v>
      </c>
      <c r="L461" s="607" t="s">
        <v>13</v>
      </c>
      <c r="M461" s="607" t="s">
        <v>13</v>
      </c>
      <c r="N461" s="607" t="s">
        <v>13</v>
      </c>
      <c r="O461" s="607" t="s">
        <v>13</v>
      </c>
      <c r="P461" s="607" t="s">
        <v>13</v>
      </c>
      <c r="Q461" s="608" t="s">
        <v>13</v>
      </c>
      <c r="R461" s="608" t="s">
        <v>13</v>
      </c>
      <c r="S461" s="608" t="s">
        <v>13</v>
      </c>
      <c r="T461" s="608" t="s">
        <v>13</v>
      </c>
      <c r="U461" s="608" t="s">
        <v>13</v>
      </c>
      <c r="V461" s="608" t="s">
        <v>13</v>
      </c>
      <c r="W461" s="608" t="s">
        <v>13</v>
      </c>
      <c r="X461" s="608" t="s">
        <v>13</v>
      </c>
      <c r="Y461" s="608" t="s">
        <v>13</v>
      </c>
      <c r="Z461" s="608" t="s">
        <v>13</v>
      </c>
      <c r="AA461" s="608" t="s">
        <v>13</v>
      </c>
      <c r="AB461" s="608" t="s">
        <v>13</v>
      </c>
      <c r="AC461" s="608" t="s">
        <v>13</v>
      </c>
      <c r="AD461" s="608" t="s">
        <v>13</v>
      </c>
      <c r="AE461" s="608" t="s">
        <v>13</v>
      </c>
      <c r="AF461" s="608" t="s">
        <v>13</v>
      </c>
      <c r="AG461" s="608" t="s">
        <v>13</v>
      </c>
      <c r="AH461" s="608" t="s">
        <v>13</v>
      </c>
      <c r="AI461" s="608" t="s">
        <v>13</v>
      </c>
      <c r="AJ461" s="608" t="s">
        <v>13</v>
      </c>
      <c r="AK461" s="608" t="s">
        <v>13</v>
      </c>
      <c r="AL461" s="609" t="s">
        <v>13</v>
      </c>
      <c r="AM461" s="609" t="s">
        <v>13</v>
      </c>
      <c r="AN461" s="609" t="s">
        <v>13</v>
      </c>
      <c r="AO461" s="609" t="s">
        <v>13</v>
      </c>
      <c r="AP461" s="609" t="s">
        <v>13</v>
      </c>
      <c r="AQ461" s="609" t="s">
        <v>13</v>
      </c>
      <c r="AR461" s="609" t="s">
        <v>13</v>
      </c>
      <c r="AS461" s="609" t="s">
        <v>13</v>
      </c>
      <c r="AT461" s="609" t="s">
        <v>13</v>
      </c>
      <c r="AU461" s="609" t="s">
        <v>13</v>
      </c>
      <c r="AV461" s="608" t="s">
        <v>13</v>
      </c>
      <c r="AW461" s="608" t="s">
        <v>13</v>
      </c>
      <c r="AX461" s="608" t="s">
        <v>13</v>
      </c>
      <c r="AY461" s="608" t="s">
        <v>13</v>
      </c>
      <c r="AZ461" s="610" t="s">
        <v>13</v>
      </c>
      <c r="BA461" s="526" t="s">
        <v>13</v>
      </c>
      <c r="BB461" s="526" t="s">
        <v>13</v>
      </c>
      <c r="BC461" s="526" t="s">
        <v>13</v>
      </c>
      <c r="BD461" s="526" t="s">
        <v>13</v>
      </c>
      <c r="BE461" s="526" t="s">
        <v>13</v>
      </c>
      <c r="BF461" s="526" t="s">
        <v>13</v>
      </c>
      <c r="BG461" s="526" t="s">
        <v>13</v>
      </c>
      <c r="BH461" s="526" t="s">
        <v>13</v>
      </c>
      <c r="BI461" s="526" t="s">
        <v>13</v>
      </c>
      <c r="BJ461" s="526" t="s">
        <v>13</v>
      </c>
      <c r="BK461" s="526" t="s">
        <v>13</v>
      </c>
      <c r="BL461" s="526" t="s">
        <v>13</v>
      </c>
      <c r="BM461" s="526" t="s">
        <v>13</v>
      </c>
      <c r="BN461" s="585" t="s">
        <v>13</v>
      </c>
      <c r="BO461" s="585" t="s">
        <v>13</v>
      </c>
      <c r="BP461" s="526" t="s">
        <v>13</v>
      </c>
      <c r="BQ461" s="526" t="s">
        <v>13</v>
      </c>
      <c r="BR461" s="526" t="s">
        <v>13</v>
      </c>
      <c r="BS461" s="526" t="s">
        <v>13</v>
      </c>
      <c r="BT461" s="526" t="s">
        <v>13</v>
      </c>
      <c r="BU461" s="585" t="s">
        <v>13</v>
      </c>
      <c r="BV461" s="526" t="s">
        <v>13</v>
      </c>
      <c r="BW461" s="526" t="s">
        <v>13</v>
      </c>
      <c r="BX461" s="526" t="s">
        <v>13</v>
      </c>
      <c r="BY461" s="526" t="s">
        <v>13</v>
      </c>
      <c r="BZ461" s="526" t="s">
        <v>13</v>
      </c>
      <c r="CA461" s="526" t="s">
        <v>13</v>
      </c>
    </row>
    <row r="462" spans="3:79">
      <c r="C462" s="546" t="s">
        <v>13</v>
      </c>
      <c r="D462" s="546" t="s">
        <v>13</v>
      </c>
      <c r="E462" s="517" t="s">
        <v>13</v>
      </c>
      <c r="F462" s="607" t="s">
        <v>13</v>
      </c>
      <c r="G462" s="607" t="s">
        <v>13</v>
      </c>
      <c r="H462" s="607" t="s">
        <v>13</v>
      </c>
      <c r="I462" s="607" t="s">
        <v>13</v>
      </c>
      <c r="J462" s="607" t="s">
        <v>13</v>
      </c>
      <c r="K462" s="607" t="s">
        <v>13</v>
      </c>
      <c r="L462" s="607" t="s">
        <v>13</v>
      </c>
      <c r="M462" s="607" t="s">
        <v>13</v>
      </c>
      <c r="N462" s="607" t="s">
        <v>13</v>
      </c>
      <c r="O462" s="607" t="s">
        <v>13</v>
      </c>
      <c r="P462" s="607" t="s">
        <v>13</v>
      </c>
      <c r="Q462" s="608" t="s">
        <v>13</v>
      </c>
      <c r="R462" s="608" t="s">
        <v>13</v>
      </c>
      <c r="S462" s="608" t="s">
        <v>13</v>
      </c>
      <c r="T462" s="608" t="s">
        <v>13</v>
      </c>
      <c r="U462" s="608" t="s">
        <v>13</v>
      </c>
      <c r="V462" s="608" t="s">
        <v>13</v>
      </c>
      <c r="W462" s="608" t="s">
        <v>13</v>
      </c>
      <c r="X462" s="608" t="s">
        <v>13</v>
      </c>
      <c r="Y462" s="608" t="s">
        <v>13</v>
      </c>
      <c r="Z462" s="608" t="s">
        <v>13</v>
      </c>
      <c r="AA462" s="608" t="s">
        <v>13</v>
      </c>
      <c r="AB462" s="608" t="s">
        <v>13</v>
      </c>
      <c r="AC462" s="608" t="s">
        <v>13</v>
      </c>
      <c r="AD462" s="608" t="s">
        <v>13</v>
      </c>
      <c r="AE462" s="608" t="s">
        <v>13</v>
      </c>
      <c r="AF462" s="608" t="s">
        <v>13</v>
      </c>
      <c r="AG462" s="608" t="s">
        <v>13</v>
      </c>
      <c r="AH462" s="608" t="s">
        <v>13</v>
      </c>
      <c r="AI462" s="608" t="s">
        <v>13</v>
      </c>
      <c r="AJ462" s="608" t="s">
        <v>13</v>
      </c>
      <c r="AK462" s="608" t="s">
        <v>13</v>
      </c>
      <c r="AL462" s="609" t="s">
        <v>13</v>
      </c>
      <c r="AM462" s="609" t="s">
        <v>13</v>
      </c>
      <c r="AN462" s="609" t="s">
        <v>13</v>
      </c>
      <c r="AO462" s="609" t="s">
        <v>13</v>
      </c>
      <c r="AP462" s="609" t="s">
        <v>13</v>
      </c>
      <c r="AQ462" s="609" t="s">
        <v>13</v>
      </c>
      <c r="AR462" s="609" t="s">
        <v>13</v>
      </c>
      <c r="AS462" s="609" t="s">
        <v>13</v>
      </c>
      <c r="AT462" s="609" t="s">
        <v>13</v>
      </c>
      <c r="AU462" s="609" t="s">
        <v>13</v>
      </c>
      <c r="AV462" s="608" t="s">
        <v>13</v>
      </c>
      <c r="AW462" s="608" t="s">
        <v>13</v>
      </c>
      <c r="AX462" s="608" t="s">
        <v>13</v>
      </c>
      <c r="AY462" s="608" t="s">
        <v>13</v>
      </c>
      <c r="AZ462" s="610" t="s">
        <v>13</v>
      </c>
      <c r="BA462" s="526" t="s">
        <v>13</v>
      </c>
      <c r="BB462" s="526" t="s">
        <v>13</v>
      </c>
      <c r="BC462" s="526" t="s">
        <v>13</v>
      </c>
      <c r="BD462" s="526" t="s">
        <v>13</v>
      </c>
      <c r="BE462" s="526" t="s">
        <v>13</v>
      </c>
      <c r="BF462" s="526" t="s">
        <v>13</v>
      </c>
      <c r="BG462" s="526" t="s">
        <v>13</v>
      </c>
      <c r="BH462" s="526" t="s">
        <v>13</v>
      </c>
      <c r="BI462" s="526" t="s">
        <v>13</v>
      </c>
      <c r="BJ462" s="526" t="s">
        <v>13</v>
      </c>
      <c r="BK462" s="526" t="s">
        <v>13</v>
      </c>
      <c r="BL462" s="526" t="s">
        <v>13</v>
      </c>
      <c r="BM462" s="526" t="s">
        <v>13</v>
      </c>
      <c r="BN462" s="585" t="s">
        <v>13</v>
      </c>
      <c r="BO462" s="585" t="s">
        <v>13</v>
      </c>
      <c r="BP462" s="526" t="s">
        <v>13</v>
      </c>
      <c r="BQ462" s="526" t="s">
        <v>13</v>
      </c>
      <c r="BR462" s="526" t="s">
        <v>13</v>
      </c>
      <c r="BS462" s="526" t="s">
        <v>13</v>
      </c>
      <c r="BT462" s="526" t="s">
        <v>13</v>
      </c>
      <c r="BU462" s="585" t="s">
        <v>13</v>
      </c>
      <c r="BV462" s="526" t="s">
        <v>13</v>
      </c>
      <c r="BW462" s="526" t="s">
        <v>13</v>
      </c>
      <c r="BX462" s="526" t="s">
        <v>13</v>
      </c>
      <c r="BY462" s="526" t="s">
        <v>13</v>
      </c>
      <c r="BZ462" s="526" t="s">
        <v>13</v>
      </c>
      <c r="CA462" s="526" t="s">
        <v>13</v>
      </c>
    </row>
    <row r="463" spans="3:79">
      <c r="C463" s="546" t="s">
        <v>13</v>
      </c>
      <c r="D463" s="546" t="s">
        <v>13</v>
      </c>
      <c r="E463" s="517" t="s">
        <v>13</v>
      </c>
      <c r="F463" s="607" t="s">
        <v>13</v>
      </c>
      <c r="G463" s="607" t="s">
        <v>13</v>
      </c>
      <c r="H463" s="607" t="s">
        <v>13</v>
      </c>
      <c r="I463" s="607" t="s">
        <v>13</v>
      </c>
      <c r="J463" s="607" t="s">
        <v>13</v>
      </c>
      <c r="K463" s="607" t="s">
        <v>13</v>
      </c>
      <c r="L463" s="607" t="s">
        <v>13</v>
      </c>
      <c r="M463" s="607" t="s">
        <v>13</v>
      </c>
      <c r="N463" s="607" t="s">
        <v>13</v>
      </c>
      <c r="O463" s="607" t="s">
        <v>13</v>
      </c>
      <c r="P463" s="607" t="s">
        <v>13</v>
      </c>
      <c r="Q463" s="608" t="s">
        <v>13</v>
      </c>
      <c r="R463" s="608" t="s">
        <v>13</v>
      </c>
      <c r="S463" s="608" t="s">
        <v>13</v>
      </c>
      <c r="T463" s="608" t="s">
        <v>13</v>
      </c>
      <c r="U463" s="608" t="s">
        <v>13</v>
      </c>
      <c r="V463" s="608" t="s">
        <v>13</v>
      </c>
      <c r="W463" s="608" t="s">
        <v>13</v>
      </c>
      <c r="X463" s="608" t="s">
        <v>13</v>
      </c>
      <c r="Y463" s="608" t="s">
        <v>13</v>
      </c>
      <c r="Z463" s="608" t="s">
        <v>13</v>
      </c>
      <c r="AA463" s="608" t="s">
        <v>13</v>
      </c>
      <c r="AB463" s="608" t="s">
        <v>13</v>
      </c>
      <c r="AC463" s="608" t="s">
        <v>13</v>
      </c>
      <c r="AD463" s="608" t="s">
        <v>13</v>
      </c>
      <c r="AE463" s="608" t="s">
        <v>13</v>
      </c>
      <c r="AF463" s="608" t="s">
        <v>13</v>
      </c>
      <c r="AG463" s="608" t="s">
        <v>13</v>
      </c>
      <c r="AH463" s="608" t="s">
        <v>13</v>
      </c>
      <c r="AI463" s="608" t="s">
        <v>13</v>
      </c>
      <c r="AJ463" s="608" t="s">
        <v>13</v>
      </c>
      <c r="AK463" s="608" t="s">
        <v>13</v>
      </c>
      <c r="AL463" s="609" t="s">
        <v>13</v>
      </c>
      <c r="AM463" s="609" t="s">
        <v>13</v>
      </c>
      <c r="AN463" s="609" t="s">
        <v>13</v>
      </c>
      <c r="AO463" s="609" t="s">
        <v>13</v>
      </c>
      <c r="AP463" s="609" t="s">
        <v>13</v>
      </c>
      <c r="AQ463" s="609" t="s">
        <v>13</v>
      </c>
      <c r="AR463" s="609" t="s">
        <v>13</v>
      </c>
      <c r="AS463" s="609" t="s">
        <v>13</v>
      </c>
      <c r="AT463" s="609" t="s">
        <v>13</v>
      </c>
      <c r="AU463" s="609" t="s">
        <v>13</v>
      </c>
      <c r="AV463" s="608" t="s">
        <v>13</v>
      </c>
      <c r="AW463" s="608" t="s">
        <v>13</v>
      </c>
      <c r="AX463" s="608" t="s">
        <v>13</v>
      </c>
      <c r="AY463" s="608" t="s">
        <v>13</v>
      </c>
      <c r="AZ463" s="610" t="s">
        <v>13</v>
      </c>
      <c r="BA463" s="526" t="s">
        <v>13</v>
      </c>
      <c r="BB463" s="526" t="s">
        <v>13</v>
      </c>
      <c r="BC463" s="526" t="s">
        <v>13</v>
      </c>
      <c r="BD463" s="526" t="s">
        <v>13</v>
      </c>
      <c r="BE463" s="526" t="s">
        <v>13</v>
      </c>
      <c r="BF463" s="526" t="s">
        <v>13</v>
      </c>
      <c r="BG463" s="526" t="s">
        <v>13</v>
      </c>
      <c r="BH463" s="526" t="s">
        <v>13</v>
      </c>
      <c r="BI463" s="526" t="s">
        <v>13</v>
      </c>
      <c r="BJ463" s="526" t="s">
        <v>13</v>
      </c>
      <c r="BK463" s="526" t="s">
        <v>13</v>
      </c>
      <c r="BL463" s="526" t="s">
        <v>13</v>
      </c>
      <c r="BM463" s="526" t="s">
        <v>13</v>
      </c>
      <c r="BN463" s="585" t="s">
        <v>13</v>
      </c>
      <c r="BO463" s="585" t="s">
        <v>13</v>
      </c>
      <c r="BP463" s="526" t="s">
        <v>13</v>
      </c>
      <c r="BQ463" s="526" t="s">
        <v>13</v>
      </c>
      <c r="BR463" s="526" t="s">
        <v>13</v>
      </c>
      <c r="BS463" s="526" t="s">
        <v>13</v>
      </c>
      <c r="BT463" s="526" t="s">
        <v>13</v>
      </c>
      <c r="BU463" s="585" t="s">
        <v>13</v>
      </c>
      <c r="BV463" s="526" t="s">
        <v>13</v>
      </c>
      <c r="BW463" s="526" t="s">
        <v>13</v>
      </c>
      <c r="BX463" s="526" t="s">
        <v>13</v>
      </c>
      <c r="BY463" s="526" t="s">
        <v>13</v>
      </c>
      <c r="BZ463" s="526" t="s">
        <v>13</v>
      </c>
      <c r="CA463" s="526" t="s">
        <v>13</v>
      </c>
    </row>
    <row r="464" spans="3:79">
      <c r="C464" s="546" t="s">
        <v>13</v>
      </c>
      <c r="D464" s="546" t="s">
        <v>13</v>
      </c>
      <c r="E464" s="517" t="s">
        <v>13</v>
      </c>
      <c r="F464" s="607" t="s">
        <v>13</v>
      </c>
      <c r="G464" s="607" t="s">
        <v>13</v>
      </c>
      <c r="H464" s="607" t="s">
        <v>13</v>
      </c>
      <c r="I464" s="607" t="s">
        <v>13</v>
      </c>
      <c r="J464" s="607" t="s">
        <v>13</v>
      </c>
      <c r="K464" s="607" t="s">
        <v>13</v>
      </c>
      <c r="L464" s="607" t="s">
        <v>13</v>
      </c>
      <c r="M464" s="607" t="s">
        <v>13</v>
      </c>
      <c r="N464" s="607" t="s">
        <v>13</v>
      </c>
      <c r="O464" s="607" t="s">
        <v>13</v>
      </c>
      <c r="P464" s="607" t="s">
        <v>13</v>
      </c>
      <c r="Q464" s="608" t="s">
        <v>13</v>
      </c>
      <c r="R464" s="608" t="s">
        <v>13</v>
      </c>
      <c r="S464" s="608" t="s">
        <v>13</v>
      </c>
      <c r="T464" s="608" t="s">
        <v>13</v>
      </c>
      <c r="U464" s="608" t="s">
        <v>13</v>
      </c>
      <c r="V464" s="608" t="s">
        <v>13</v>
      </c>
      <c r="W464" s="608" t="s">
        <v>13</v>
      </c>
      <c r="X464" s="608" t="s">
        <v>13</v>
      </c>
      <c r="Y464" s="608" t="s">
        <v>13</v>
      </c>
      <c r="Z464" s="608" t="s">
        <v>13</v>
      </c>
      <c r="AA464" s="608" t="s">
        <v>13</v>
      </c>
      <c r="AB464" s="608" t="s">
        <v>13</v>
      </c>
      <c r="AC464" s="608" t="s">
        <v>13</v>
      </c>
      <c r="AD464" s="608" t="s">
        <v>13</v>
      </c>
      <c r="AE464" s="608" t="s">
        <v>13</v>
      </c>
      <c r="AF464" s="608" t="s">
        <v>13</v>
      </c>
      <c r="AG464" s="608" t="s">
        <v>13</v>
      </c>
      <c r="AH464" s="608" t="s">
        <v>13</v>
      </c>
      <c r="AI464" s="608" t="s">
        <v>13</v>
      </c>
      <c r="AJ464" s="608" t="s">
        <v>13</v>
      </c>
      <c r="AK464" s="608" t="s">
        <v>13</v>
      </c>
      <c r="AL464" s="609" t="s">
        <v>13</v>
      </c>
      <c r="AM464" s="609" t="s">
        <v>13</v>
      </c>
      <c r="AN464" s="609" t="s">
        <v>13</v>
      </c>
      <c r="AO464" s="609" t="s">
        <v>13</v>
      </c>
      <c r="AP464" s="609" t="s">
        <v>13</v>
      </c>
      <c r="AQ464" s="609" t="s">
        <v>13</v>
      </c>
      <c r="AR464" s="609" t="s">
        <v>13</v>
      </c>
      <c r="AS464" s="609" t="s">
        <v>13</v>
      </c>
      <c r="AT464" s="609" t="s">
        <v>13</v>
      </c>
      <c r="AU464" s="609" t="s">
        <v>13</v>
      </c>
      <c r="AV464" s="608" t="s">
        <v>13</v>
      </c>
      <c r="AW464" s="608" t="s">
        <v>13</v>
      </c>
      <c r="AX464" s="608" t="s">
        <v>13</v>
      </c>
      <c r="AY464" s="608" t="s">
        <v>13</v>
      </c>
      <c r="AZ464" s="610" t="s">
        <v>13</v>
      </c>
      <c r="BA464" s="526" t="s">
        <v>13</v>
      </c>
      <c r="BB464" s="526" t="s">
        <v>13</v>
      </c>
      <c r="BC464" s="526" t="s">
        <v>13</v>
      </c>
      <c r="BD464" s="526" t="s">
        <v>13</v>
      </c>
      <c r="BE464" s="526" t="s">
        <v>13</v>
      </c>
      <c r="BF464" s="526" t="s">
        <v>13</v>
      </c>
      <c r="BG464" s="526" t="s">
        <v>13</v>
      </c>
      <c r="BH464" s="526" t="s">
        <v>13</v>
      </c>
      <c r="BI464" s="526" t="s">
        <v>13</v>
      </c>
      <c r="BJ464" s="526" t="s">
        <v>13</v>
      </c>
      <c r="BK464" s="526" t="s">
        <v>13</v>
      </c>
      <c r="BL464" s="526" t="s">
        <v>13</v>
      </c>
      <c r="BM464" s="526" t="s">
        <v>13</v>
      </c>
      <c r="BN464" s="585" t="s">
        <v>13</v>
      </c>
      <c r="BO464" s="585" t="s">
        <v>13</v>
      </c>
      <c r="BP464" s="526" t="s">
        <v>13</v>
      </c>
      <c r="BQ464" s="526" t="s">
        <v>13</v>
      </c>
      <c r="BR464" s="526" t="s">
        <v>13</v>
      </c>
      <c r="BS464" s="526" t="s">
        <v>13</v>
      </c>
      <c r="BT464" s="526" t="s">
        <v>13</v>
      </c>
      <c r="BU464" s="585" t="s">
        <v>13</v>
      </c>
      <c r="BV464" s="526" t="s">
        <v>13</v>
      </c>
      <c r="BW464" s="526" t="s">
        <v>13</v>
      </c>
      <c r="BX464" s="526" t="s">
        <v>13</v>
      </c>
      <c r="BY464" s="526" t="s">
        <v>13</v>
      </c>
      <c r="BZ464" s="526" t="s">
        <v>13</v>
      </c>
      <c r="CA464" s="526" t="s">
        <v>13</v>
      </c>
    </row>
    <row r="465" spans="3:79">
      <c r="C465" s="546" t="s">
        <v>13</v>
      </c>
      <c r="D465" s="546" t="s">
        <v>13</v>
      </c>
      <c r="E465" s="517" t="s">
        <v>13</v>
      </c>
      <c r="F465" s="607" t="s">
        <v>13</v>
      </c>
      <c r="G465" s="607" t="s">
        <v>13</v>
      </c>
      <c r="H465" s="607" t="s">
        <v>13</v>
      </c>
      <c r="I465" s="607" t="s">
        <v>13</v>
      </c>
      <c r="J465" s="607" t="s">
        <v>13</v>
      </c>
      <c r="K465" s="607" t="s">
        <v>13</v>
      </c>
      <c r="L465" s="607" t="s">
        <v>13</v>
      </c>
      <c r="M465" s="607" t="s">
        <v>13</v>
      </c>
      <c r="N465" s="607" t="s">
        <v>13</v>
      </c>
      <c r="O465" s="607" t="s">
        <v>13</v>
      </c>
      <c r="P465" s="607" t="s">
        <v>13</v>
      </c>
      <c r="Q465" s="608" t="s">
        <v>13</v>
      </c>
      <c r="R465" s="608" t="s">
        <v>13</v>
      </c>
      <c r="S465" s="608" t="s">
        <v>13</v>
      </c>
      <c r="T465" s="608" t="s">
        <v>13</v>
      </c>
      <c r="U465" s="608" t="s">
        <v>13</v>
      </c>
      <c r="V465" s="608" t="s">
        <v>13</v>
      </c>
      <c r="W465" s="608" t="s">
        <v>13</v>
      </c>
      <c r="X465" s="608" t="s">
        <v>13</v>
      </c>
      <c r="Y465" s="608" t="s">
        <v>13</v>
      </c>
      <c r="Z465" s="608" t="s">
        <v>13</v>
      </c>
      <c r="AA465" s="608" t="s">
        <v>13</v>
      </c>
      <c r="AB465" s="608" t="s">
        <v>13</v>
      </c>
      <c r="AC465" s="608" t="s">
        <v>13</v>
      </c>
      <c r="AD465" s="608" t="s">
        <v>13</v>
      </c>
      <c r="AE465" s="608" t="s">
        <v>13</v>
      </c>
      <c r="AF465" s="608" t="s">
        <v>13</v>
      </c>
      <c r="AG465" s="608" t="s">
        <v>13</v>
      </c>
      <c r="AH465" s="608" t="s">
        <v>13</v>
      </c>
      <c r="AI465" s="608" t="s">
        <v>13</v>
      </c>
      <c r="AJ465" s="608" t="s">
        <v>13</v>
      </c>
      <c r="AK465" s="608" t="s">
        <v>13</v>
      </c>
      <c r="AL465" s="609" t="s">
        <v>13</v>
      </c>
      <c r="AM465" s="609" t="s">
        <v>13</v>
      </c>
      <c r="AN465" s="609" t="s">
        <v>13</v>
      </c>
      <c r="AO465" s="609" t="s">
        <v>13</v>
      </c>
      <c r="AP465" s="609" t="s">
        <v>13</v>
      </c>
      <c r="AQ465" s="609" t="s">
        <v>13</v>
      </c>
      <c r="AR465" s="609" t="s">
        <v>13</v>
      </c>
      <c r="AS465" s="609" t="s">
        <v>13</v>
      </c>
      <c r="AT465" s="609" t="s">
        <v>13</v>
      </c>
      <c r="AU465" s="609" t="s">
        <v>13</v>
      </c>
      <c r="AV465" s="608" t="s">
        <v>13</v>
      </c>
      <c r="AW465" s="608" t="s">
        <v>13</v>
      </c>
      <c r="AX465" s="608" t="s">
        <v>13</v>
      </c>
      <c r="AY465" s="608" t="s">
        <v>13</v>
      </c>
      <c r="AZ465" s="610" t="s">
        <v>13</v>
      </c>
      <c r="BA465" s="526" t="s">
        <v>13</v>
      </c>
      <c r="BB465" s="526" t="s">
        <v>13</v>
      </c>
      <c r="BC465" s="526" t="s">
        <v>13</v>
      </c>
      <c r="BD465" s="526" t="s">
        <v>13</v>
      </c>
      <c r="BE465" s="526" t="s">
        <v>13</v>
      </c>
      <c r="BF465" s="526" t="s">
        <v>13</v>
      </c>
      <c r="BG465" s="526" t="s">
        <v>13</v>
      </c>
      <c r="BH465" s="526" t="s">
        <v>13</v>
      </c>
      <c r="BI465" s="526" t="s">
        <v>13</v>
      </c>
      <c r="BJ465" s="526" t="s">
        <v>13</v>
      </c>
      <c r="BK465" s="526" t="s">
        <v>13</v>
      </c>
      <c r="BL465" s="526" t="s">
        <v>13</v>
      </c>
      <c r="BM465" s="526" t="s">
        <v>13</v>
      </c>
      <c r="BN465" s="585" t="s">
        <v>13</v>
      </c>
      <c r="BO465" s="585" t="s">
        <v>13</v>
      </c>
      <c r="BP465" s="526" t="s">
        <v>13</v>
      </c>
      <c r="BQ465" s="526" t="s">
        <v>13</v>
      </c>
      <c r="BR465" s="526" t="s">
        <v>13</v>
      </c>
      <c r="BS465" s="526" t="s">
        <v>13</v>
      </c>
      <c r="BT465" s="526" t="s">
        <v>13</v>
      </c>
      <c r="BU465" s="585" t="s">
        <v>13</v>
      </c>
      <c r="BV465" s="526" t="s">
        <v>13</v>
      </c>
      <c r="BW465" s="526" t="s">
        <v>13</v>
      </c>
      <c r="BX465" s="526" t="s">
        <v>13</v>
      </c>
      <c r="BY465" s="526" t="s">
        <v>13</v>
      </c>
      <c r="BZ465" s="526" t="s">
        <v>13</v>
      </c>
      <c r="CA465" s="526" t="s">
        <v>13</v>
      </c>
    </row>
    <row r="466" spans="3:79">
      <c r="C466" s="546" t="s">
        <v>13</v>
      </c>
      <c r="D466" s="546" t="s">
        <v>13</v>
      </c>
      <c r="E466" s="517" t="s">
        <v>13</v>
      </c>
      <c r="F466" s="607" t="s">
        <v>13</v>
      </c>
      <c r="G466" s="607" t="s">
        <v>13</v>
      </c>
      <c r="H466" s="607" t="s">
        <v>13</v>
      </c>
      <c r="I466" s="607" t="s">
        <v>13</v>
      </c>
      <c r="J466" s="607" t="s">
        <v>13</v>
      </c>
      <c r="K466" s="607" t="s">
        <v>13</v>
      </c>
      <c r="L466" s="607" t="s">
        <v>13</v>
      </c>
      <c r="M466" s="607" t="s">
        <v>13</v>
      </c>
      <c r="N466" s="607" t="s">
        <v>13</v>
      </c>
      <c r="O466" s="607" t="s">
        <v>13</v>
      </c>
      <c r="P466" s="607" t="s">
        <v>13</v>
      </c>
      <c r="Q466" s="608" t="s">
        <v>13</v>
      </c>
      <c r="R466" s="608" t="s">
        <v>13</v>
      </c>
      <c r="S466" s="608" t="s">
        <v>13</v>
      </c>
      <c r="T466" s="608" t="s">
        <v>13</v>
      </c>
      <c r="U466" s="608" t="s">
        <v>13</v>
      </c>
      <c r="V466" s="608" t="s">
        <v>13</v>
      </c>
      <c r="W466" s="608" t="s">
        <v>13</v>
      </c>
      <c r="X466" s="608" t="s">
        <v>13</v>
      </c>
      <c r="Y466" s="608" t="s">
        <v>13</v>
      </c>
      <c r="Z466" s="608" t="s">
        <v>13</v>
      </c>
      <c r="AA466" s="608" t="s">
        <v>13</v>
      </c>
      <c r="AB466" s="608" t="s">
        <v>13</v>
      </c>
      <c r="AC466" s="608" t="s">
        <v>13</v>
      </c>
      <c r="AD466" s="608" t="s">
        <v>13</v>
      </c>
      <c r="AE466" s="608" t="s">
        <v>13</v>
      </c>
      <c r="AF466" s="608" t="s">
        <v>13</v>
      </c>
      <c r="AG466" s="608" t="s">
        <v>13</v>
      </c>
      <c r="AH466" s="608" t="s">
        <v>13</v>
      </c>
      <c r="AI466" s="608" t="s">
        <v>13</v>
      </c>
      <c r="AJ466" s="608" t="s">
        <v>13</v>
      </c>
      <c r="AK466" s="608" t="s">
        <v>13</v>
      </c>
      <c r="AL466" s="609" t="s">
        <v>13</v>
      </c>
      <c r="AM466" s="609" t="s">
        <v>13</v>
      </c>
      <c r="AN466" s="609" t="s">
        <v>13</v>
      </c>
      <c r="AO466" s="609" t="s">
        <v>13</v>
      </c>
      <c r="AP466" s="609" t="s">
        <v>13</v>
      </c>
      <c r="AQ466" s="609" t="s">
        <v>13</v>
      </c>
      <c r="AR466" s="609" t="s">
        <v>13</v>
      </c>
      <c r="AS466" s="609" t="s">
        <v>13</v>
      </c>
      <c r="AT466" s="609" t="s">
        <v>13</v>
      </c>
      <c r="AU466" s="609" t="s">
        <v>13</v>
      </c>
      <c r="AV466" s="608" t="s">
        <v>13</v>
      </c>
      <c r="AW466" s="608" t="s">
        <v>13</v>
      </c>
      <c r="AX466" s="608" t="s">
        <v>13</v>
      </c>
      <c r="AY466" s="608" t="s">
        <v>13</v>
      </c>
      <c r="AZ466" s="610" t="s">
        <v>13</v>
      </c>
      <c r="BA466" s="526" t="s">
        <v>13</v>
      </c>
      <c r="BB466" s="526" t="s">
        <v>13</v>
      </c>
      <c r="BC466" s="526" t="s">
        <v>13</v>
      </c>
      <c r="BD466" s="526" t="s">
        <v>13</v>
      </c>
      <c r="BE466" s="526" t="s">
        <v>13</v>
      </c>
      <c r="BF466" s="526" t="s">
        <v>13</v>
      </c>
      <c r="BG466" s="526" t="s">
        <v>13</v>
      </c>
      <c r="BH466" s="526" t="s">
        <v>13</v>
      </c>
      <c r="BI466" s="526" t="s">
        <v>13</v>
      </c>
      <c r="BJ466" s="526" t="s">
        <v>13</v>
      </c>
      <c r="BK466" s="526" t="s">
        <v>13</v>
      </c>
      <c r="BL466" s="526" t="s">
        <v>13</v>
      </c>
      <c r="BM466" s="526" t="s">
        <v>13</v>
      </c>
      <c r="BN466" s="585" t="s">
        <v>13</v>
      </c>
      <c r="BO466" s="585" t="s">
        <v>13</v>
      </c>
      <c r="BP466" s="526" t="s">
        <v>13</v>
      </c>
      <c r="BQ466" s="526" t="s">
        <v>13</v>
      </c>
      <c r="BR466" s="526" t="s">
        <v>13</v>
      </c>
      <c r="BS466" s="526" t="s">
        <v>13</v>
      </c>
      <c r="BT466" s="526" t="s">
        <v>13</v>
      </c>
      <c r="BU466" s="585" t="s">
        <v>13</v>
      </c>
      <c r="BV466" s="526" t="s">
        <v>13</v>
      </c>
      <c r="BW466" s="526" t="s">
        <v>13</v>
      </c>
      <c r="BX466" s="526" t="s">
        <v>13</v>
      </c>
      <c r="BY466" s="526" t="s">
        <v>13</v>
      </c>
      <c r="BZ466" s="526" t="s">
        <v>13</v>
      </c>
      <c r="CA466" s="526" t="s">
        <v>13</v>
      </c>
    </row>
    <row r="467" spans="3:79">
      <c r="C467" s="546" t="s">
        <v>13</v>
      </c>
      <c r="D467" s="546" t="s">
        <v>13</v>
      </c>
      <c r="E467" s="517" t="s">
        <v>13</v>
      </c>
      <c r="F467" s="607" t="s">
        <v>13</v>
      </c>
      <c r="G467" s="607" t="s">
        <v>13</v>
      </c>
      <c r="H467" s="607" t="s">
        <v>13</v>
      </c>
      <c r="I467" s="607" t="s">
        <v>13</v>
      </c>
      <c r="J467" s="607" t="s">
        <v>13</v>
      </c>
      <c r="K467" s="607" t="s">
        <v>13</v>
      </c>
      <c r="L467" s="607" t="s">
        <v>13</v>
      </c>
      <c r="M467" s="607" t="s">
        <v>13</v>
      </c>
      <c r="N467" s="607" t="s">
        <v>13</v>
      </c>
      <c r="O467" s="607" t="s">
        <v>13</v>
      </c>
      <c r="P467" s="607" t="s">
        <v>13</v>
      </c>
      <c r="Q467" s="608" t="s">
        <v>13</v>
      </c>
      <c r="R467" s="608" t="s">
        <v>13</v>
      </c>
      <c r="S467" s="608" t="s">
        <v>13</v>
      </c>
      <c r="T467" s="608" t="s">
        <v>13</v>
      </c>
      <c r="U467" s="608" t="s">
        <v>13</v>
      </c>
      <c r="V467" s="608" t="s">
        <v>13</v>
      </c>
      <c r="W467" s="608" t="s">
        <v>13</v>
      </c>
      <c r="X467" s="608" t="s">
        <v>13</v>
      </c>
      <c r="Y467" s="608" t="s">
        <v>13</v>
      </c>
      <c r="Z467" s="608" t="s">
        <v>13</v>
      </c>
      <c r="AA467" s="608" t="s">
        <v>13</v>
      </c>
      <c r="AB467" s="608" t="s">
        <v>13</v>
      </c>
      <c r="AC467" s="608" t="s">
        <v>13</v>
      </c>
      <c r="AD467" s="608" t="s">
        <v>13</v>
      </c>
      <c r="AE467" s="608" t="s">
        <v>13</v>
      </c>
      <c r="AF467" s="608" t="s">
        <v>13</v>
      </c>
      <c r="AG467" s="608" t="s">
        <v>13</v>
      </c>
      <c r="AH467" s="608" t="s">
        <v>13</v>
      </c>
      <c r="AI467" s="608" t="s">
        <v>13</v>
      </c>
      <c r="AJ467" s="608" t="s">
        <v>13</v>
      </c>
      <c r="AK467" s="608" t="s">
        <v>13</v>
      </c>
      <c r="AL467" s="609" t="s">
        <v>13</v>
      </c>
      <c r="AM467" s="609" t="s">
        <v>13</v>
      </c>
      <c r="AN467" s="609" t="s">
        <v>13</v>
      </c>
      <c r="AO467" s="609" t="s">
        <v>13</v>
      </c>
      <c r="AP467" s="609" t="s">
        <v>13</v>
      </c>
      <c r="AQ467" s="609" t="s">
        <v>13</v>
      </c>
      <c r="AR467" s="609" t="s">
        <v>13</v>
      </c>
      <c r="AS467" s="609" t="s">
        <v>13</v>
      </c>
      <c r="AT467" s="609" t="s">
        <v>13</v>
      </c>
      <c r="AU467" s="609" t="s">
        <v>13</v>
      </c>
      <c r="AV467" s="608" t="s">
        <v>13</v>
      </c>
      <c r="AW467" s="608" t="s">
        <v>13</v>
      </c>
      <c r="AX467" s="608" t="s">
        <v>13</v>
      </c>
      <c r="AY467" s="608" t="s">
        <v>13</v>
      </c>
      <c r="AZ467" s="610" t="s">
        <v>13</v>
      </c>
      <c r="BA467" s="526" t="s">
        <v>13</v>
      </c>
      <c r="BB467" s="526" t="s">
        <v>13</v>
      </c>
      <c r="BC467" s="526" t="s">
        <v>13</v>
      </c>
      <c r="BD467" s="526" t="s">
        <v>13</v>
      </c>
      <c r="BE467" s="526" t="s">
        <v>13</v>
      </c>
      <c r="BF467" s="526" t="s">
        <v>13</v>
      </c>
      <c r="BG467" s="526" t="s">
        <v>13</v>
      </c>
      <c r="BH467" s="526" t="s">
        <v>13</v>
      </c>
      <c r="BI467" s="526" t="s">
        <v>13</v>
      </c>
      <c r="BJ467" s="526" t="s">
        <v>13</v>
      </c>
      <c r="BK467" s="526" t="s">
        <v>13</v>
      </c>
      <c r="BL467" s="526" t="s">
        <v>13</v>
      </c>
      <c r="BM467" s="526" t="s">
        <v>13</v>
      </c>
      <c r="BN467" s="585" t="s">
        <v>13</v>
      </c>
      <c r="BO467" s="585" t="s">
        <v>13</v>
      </c>
      <c r="BP467" s="526" t="s">
        <v>13</v>
      </c>
      <c r="BQ467" s="526" t="s">
        <v>13</v>
      </c>
      <c r="BR467" s="526" t="s">
        <v>13</v>
      </c>
      <c r="BS467" s="526" t="s">
        <v>13</v>
      </c>
      <c r="BT467" s="526" t="s">
        <v>13</v>
      </c>
      <c r="BU467" s="585" t="s">
        <v>13</v>
      </c>
      <c r="BV467" s="526" t="s">
        <v>13</v>
      </c>
      <c r="BW467" s="526" t="s">
        <v>13</v>
      </c>
      <c r="BX467" s="526" t="s">
        <v>13</v>
      </c>
      <c r="BY467" s="526" t="s">
        <v>13</v>
      </c>
      <c r="BZ467" s="526" t="s">
        <v>13</v>
      </c>
      <c r="CA467" s="526" t="s">
        <v>13</v>
      </c>
    </row>
    <row r="468" spans="3:79">
      <c r="C468" s="546" t="s">
        <v>13</v>
      </c>
      <c r="D468" s="546" t="s">
        <v>13</v>
      </c>
      <c r="E468" s="517" t="s">
        <v>13</v>
      </c>
      <c r="F468" s="607" t="s">
        <v>13</v>
      </c>
      <c r="G468" s="607" t="s">
        <v>13</v>
      </c>
      <c r="H468" s="607" t="s">
        <v>13</v>
      </c>
      <c r="I468" s="607" t="s">
        <v>13</v>
      </c>
      <c r="J468" s="607" t="s">
        <v>13</v>
      </c>
      <c r="K468" s="607" t="s">
        <v>13</v>
      </c>
      <c r="L468" s="607" t="s">
        <v>13</v>
      </c>
      <c r="M468" s="607" t="s">
        <v>13</v>
      </c>
      <c r="N468" s="607" t="s">
        <v>13</v>
      </c>
      <c r="O468" s="607" t="s">
        <v>13</v>
      </c>
      <c r="P468" s="607" t="s">
        <v>13</v>
      </c>
      <c r="Q468" s="608" t="s">
        <v>13</v>
      </c>
      <c r="R468" s="608" t="s">
        <v>13</v>
      </c>
      <c r="S468" s="608" t="s">
        <v>13</v>
      </c>
      <c r="T468" s="608" t="s">
        <v>13</v>
      </c>
      <c r="U468" s="608" t="s">
        <v>13</v>
      </c>
      <c r="V468" s="608" t="s">
        <v>13</v>
      </c>
      <c r="W468" s="608" t="s">
        <v>13</v>
      </c>
      <c r="X468" s="608" t="s">
        <v>13</v>
      </c>
      <c r="Y468" s="608" t="s">
        <v>13</v>
      </c>
      <c r="Z468" s="608" t="s">
        <v>13</v>
      </c>
      <c r="AA468" s="608" t="s">
        <v>13</v>
      </c>
      <c r="AB468" s="608" t="s">
        <v>13</v>
      </c>
      <c r="AC468" s="608" t="s">
        <v>13</v>
      </c>
      <c r="AD468" s="608" t="s">
        <v>13</v>
      </c>
      <c r="AE468" s="608" t="s">
        <v>13</v>
      </c>
      <c r="AF468" s="608" t="s">
        <v>13</v>
      </c>
      <c r="AG468" s="608" t="s">
        <v>13</v>
      </c>
      <c r="AH468" s="608" t="s">
        <v>13</v>
      </c>
      <c r="AI468" s="608" t="s">
        <v>13</v>
      </c>
      <c r="AJ468" s="608" t="s">
        <v>13</v>
      </c>
      <c r="AK468" s="608" t="s">
        <v>13</v>
      </c>
      <c r="AL468" s="609" t="s">
        <v>13</v>
      </c>
      <c r="AM468" s="609" t="s">
        <v>13</v>
      </c>
      <c r="AN468" s="609" t="s">
        <v>13</v>
      </c>
      <c r="AO468" s="609" t="s">
        <v>13</v>
      </c>
      <c r="AP468" s="609" t="s">
        <v>13</v>
      </c>
      <c r="AQ468" s="609" t="s">
        <v>13</v>
      </c>
      <c r="AR468" s="609" t="s">
        <v>13</v>
      </c>
      <c r="AS468" s="609" t="s">
        <v>13</v>
      </c>
      <c r="AT468" s="609" t="s">
        <v>13</v>
      </c>
      <c r="AU468" s="609" t="s">
        <v>13</v>
      </c>
      <c r="AV468" s="608" t="s">
        <v>13</v>
      </c>
      <c r="AW468" s="608" t="s">
        <v>13</v>
      </c>
      <c r="AX468" s="608" t="s">
        <v>13</v>
      </c>
      <c r="AY468" s="608" t="s">
        <v>13</v>
      </c>
      <c r="AZ468" s="610" t="s">
        <v>13</v>
      </c>
      <c r="BA468" s="526" t="s">
        <v>13</v>
      </c>
      <c r="BB468" s="526" t="s">
        <v>13</v>
      </c>
      <c r="BC468" s="526" t="s">
        <v>13</v>
      </c>
      <c r="BD468" s="526" t="s">
        <v>13</v>
      </c>
      <c r="BE468" s="526" t="s">
        <v>13</v>
      </c>
      <c r="BF468" s="526" t="s">
        <v>13</v>
      </c>
      <c r="BG468" s="526" t="s">
        <v>13</v>
      </c>
      <c r="BH468" s="526" t="s">
        <v>13</v>
      </c>
      <c r="BI468" s="526" t="s">
        <v>13</v>
      </c>
      <c r="BJ468" s="526" t="s">
        <v>13</v>
      </c>
      <c r="BK468" s="526" t="s">
        <v>13</v>
      </c>
      <c r="BL468" s="526" t="s">
        <v>13</v>
      </c>
      <c r="BM468" s="526" t="s">
        <v>13</v>
      </c>
      <c r="BN468" s="585" t="s">
        <v>13</v>
      </c>
      <c r="BO468" s="585" t="s">
        <v>13</v>
      </c>
      <c r="BP468" s="526" t="s">
        <v>13</v>
      </c>
      <c r="BQ468" s="526" t="s">
        <v>13</v>
      </c>
      <c r="BR468" s="526" t="s">
        <v>13</v>
      </c>
      <c r="BS468" s="526" t="s">
        <v>13</v>
      </c>
      <c r="BT468" s="526" t="s">
        <v>13</v>
      </c>
      <c r="BU468" s="585" t="s">
        <v>13</v>
      </c>
      <c r="BV468" s="526" t="s">
        <v>13</v>
      </c>
      <c r="BW468" s="526" t="s">
        <v>13</v>
      </c>
      <c r="BX468" s="526" t="s">
        <v>13</v>
      </c>
      <c r="BY468" s="526" t="s">
        <v>13</v>
      </c>
      <c r="BZ468" s="526" t="s">
        <v>13</v>
      </c>
      <c r="CA468" s="526" t="s">
        <v>13</v>
      </c>
    </row>
    <row r="469" spans="3:79">
      <c r="C469" s="546" t="s">
        <v>13</v>
      </c>
      <c r="D469" s="546" t="s">
        <v>13</v>
      </c>
      <c r="E469" s="517" t="s">
        <v>13</v>
      </c>
      <c r="F469" s="607" t="s">
        <v>13</v>
      </c>
      <c r="G469" s="607" t="s">
        <v>13</v>
      </c>
      <c r="H469" s="607" t="s">
        <v>13</v>
      </c>
      <c r="I469" s="607" t="s">
        <v>13</v>
      </c>
      <c r="J469" s="607" t="s">
        <v>13</v>
      </c>
      <c r="K469" s="607" t="s">
        <v>13</v>
      </c>
      <c r="L469" s="607" t="s">
        <v>13</v>
      </c>
      <c r="M469" s="607" t="s">
        <v>13</v>
      </c>
      <c r="N469" s="607" t="s">
        <v>13</v>
      </c>
      <c r="O469" s="607" t="s">
        <v>13</v>
      </c>
      <c r="P469" s="607" t="s">
        <v>13</v>
      </c>
      <c r="Q469" s="608" t="s">
        <v>13</v>
      </c>
      <c r="R469" s="608" t="s">
        <v>13</v>
      </c>
      <c r="S469" s="608" t="s">
        <v>13</v>
      </c>
      <c r="T469" s="608" t="s">
        <v>13</v>
      </c>
      <c r="U469" s="608" t="s">
        <v>13</v>
      </c>
      <c r="V469" s="608" t="s">
        <v>13</v>
      </c>
      <c r="W469" s="608" t="s">
        <v>13</v>
      </c>
      <c r="X469" s="608" t="s">
        <v>13</v>
      </c>
      <c r="Y469" s="608" t="s">
        <v>13</v>
      </c>
      <c r="Z469" s="608" t="s">
        <v>13</v>
      </c>
      <c r="AA469" s="608" t="s">
        <v>13</v>
      </c>
      <c r="AB469" s="608" t="s">
        <v>13</v>
      </c>
      <c r="AC469" s="608" t="s">
        <v>13</v>
      </c>
      <c r="AD469" s="608" t="s">
        <v>13</v>
      </c>
      <c r="AE469" s="608" t="s">
        <v>13</v>
      </c>
      <c r="AF469" s="608" t="s">
        <v>13</v>
      </c>
      <c r="AG469" s="608" t="s">
        <v>13</v>
      </c>
      <c r="AH469" s="608" t="s">
        <v>13</v>
      </c>
      <c r="AI469" s="608" t="s">
        <v>13</v>
      </c>
      <c r="AJ469" s="608" t="s">
        <v>13</v>
      </c>
      <c r="AK469" s="608" t="s">
        <v>13</v>
      </c>
      <c r="AL469" s="609" t="s">
        <v>13</v>
      </c>
      <c r="AM469" s="609" t="s">
        <v>13</v>
      </c>
      <c r="AN469" s="609" t="s">
        <v>13</v>
      </c>
      <c r="AO469" s="609" t="s">
        <v>13</v>
      </c>
      <c r="AP469" s="609" t="s">
        <v>13</v>
      </c>
      <c r="AQ469" s="609" t="s">
        <v>13</v>
      </c>
      <c r="AR469" s="609" t="s">
        <v>13</v>
      </c>
      <c r="AS469" s="609" t="s">
        <v>13</v>
      </c>
      <c r="AT469" s="609" t="s">
        <v>13</v>
      </c>
      <c r="AU469" s="609" t="s">
        <v>13</v>
      </c>
      <c r="AV469" s="608" t="s">
        <v>13</v>
      </c>
      <c r="AW469" s="608" t="s">
        <v>13</v>
      </c>
      <c r="AX469" s="608" t="s">
        <v>13</v>
      </c>
      <c r="AY469" s="608" t="s">
        <v>13</v>
      </c>
      <c r="AZ469" s="610" t="s">
        <v>13</v>
      </c>
      <c r="BA469" s="526" t="s">
        <v>13</v>
      </c>
      <c r="BB469" s="526" t="s">
        <v>13</v>
      </c>
      <c r="BC469" s="526" t="s">
        <v>13</v>
      </c>
      <c r="BD469" s="526" t="s">
        <v>13</v>
      </c>
      <c r="BE469" s="526" t="s">
        <v>13</v>
      </c>
      <c r="BF469" s="526" t="s">
        <v>13</v>
      </c>
      <c r="BG469" s="526" t="s">
        <v>13</v>
      </c>
      <c r="BH469" s="526" t="s">
        <v>13</v>
      </c>
      <c r="BI469" s="526" t="s">
        <v>13</v>
      </c>
      <c r="BJ469" s="526" t="s">
        <v>13</v>
      </c>
      <c r="BK469" s="526" t="s">
        <v>13</v>
      </c>
      <c r="BL469" s="526" t="s">
        <v>13</v>
      </c>
      <c r="BM469" s="526" t="s">
        <v>13</v>
      </c>
      <c r="BN469" s="585" t="s">
        <v>13</v>
      </c>
      <c r="BO469" s="585" t="s">
        <v>13</v>
      </c>
      <c r="BP469" s="526" t="s">
        <v>13</v>
      </c>
      <c r="BQ469" s="526" t="s">
        <v>13</v>
      </c>
      <c r="BR469" s="526" t="s">
        <v>13</v>
      </c>
      <c r="BS469" s="526" t="s">
        <v>13</v>
      </c>
      <c r="BT469" s="526" t="s">
        <v>13</v>
      </c>
      <c r="BU469" s="585" t="s">
        <v>13</v>
      </c>
      <c r="BV469" s="526" t="s">
        <v>13</v>
      </c>
      <c r="BW469" s="526" t="s">
        <v>13</v>
      </c>
      <c r="BX469" s="526" t="s">
        <v>13</v>
      </c>
      <c r="BY469" s="526" t="s">
        <v>13</v>
      </c>
      <c r="BZ469" s="526" t="s">
        <v>13</v>
      </c>
      <c r="CA469" s="526" t="s">
        <v>13</v>
      </c>
    </row>
    <row r="470" spans="3:79">
      <c r="C470" s="546" t="s">
        <v>13</v>
      </c>
      <c r="D470" s="546" t="s">
        <v>13</v>
      </c>
      <c r="E470" s="517" t="s">
        <v>13</v>
      </c>
      <c r="F470" s="607" t="s">
        <v>13</v>
      </c>
      <c r="G470" s="607" t="s">
        <v>13</v>
      </c>
      <c r="H470" s="607" t="s">
        <v>13</v>
      </c>
      <c r="I470" s="607" t="s">
        <v>13</v>
      </c>
      <c r="J470" s="607" t="s">
        <v>13</v>
      </c>
      <c r="K470" s="607" t="s">
        <v>13</v>
      </c>
      <c r="L470" s="607" t="s">
        <v>13</v>
      </c>
      <c r="M470" s="607" t="s">
        <v>13</v>
      </c>
      <c r="N470" s="607" t="s">
        <v>13</v>
      </c>
      <c r="O470" s="607" t="s">
        <v>13</v>
      </c>
      <c r="P470" s="607" t="s">
        <v>13</v>
      </c>
      <c r="Q470" s="608" t="s">
        <v>13</v>
      </c>
      <c r="R470" s="608" t="s">
        <v>13</v>
      </c>
      <c r="S470" s="608" t="s">
        <v>13</v>
      </c>
      <c r="T470" s="608" t="s">
        <v>13</v>
      </c>
      <c r="U470" s="608" t="s">
        <v>13</v>
      </c>
      <c r="V470" s="608" t="s">
        <v>13</v>
      </c>
      <c r="W470" s="608" t="s">
        <v>13</v>
      </c>
      <c r="X470" s="608" t="s">
        <v>13</v>
      </c>
      <c r="Y470" s="608" t="s">
        <v>13</v>
      </c>
      <c r="Z470" s="608" t="s">
        <v>13</v>
      </c>
      <c r="AA470" s="608" t="s">
        <v>13</v>
      </c>
      <c r="AB470" s="608" t="s">
        <v>13</v>
      </c>
      <c r="AC470" s="608" t="s">
        <v>13</v>
      </c>
      <c r="AD470" s="608" t="s">
        <v>13</v>
      </c>
      <c r="AE470" s="608" t="s">
        <v>13</v>
      </c>
      <c r="AF470" s="608" t="s">
        <v>13</v>
      </c>
      <c r="AG470" s="608" t="s">
        <v>13</v>
      </c>
      <c r="AH470" s="608" t="s">
        <v>13</v>
      </c>
      <c r="AI470" s="608" t="s">
        <v>13</v>
      </c>
      <c r="AJ470" s="608" t="s">
        <v>13</v>
      </c>
      <c r="AK470" s="608" t="s">
        <v>13</v>
      </c>
      <c r="AL470" s="609" t="s">
        <v>13</v>
      </c>
      <c r="AM470" s="609" t="s">
        <v>13</v>
      </c>
      <c r="AN470" s="609" t="s">
        <v>13</v>
      </c>
      <c r="AO470" s="609" t="s">
        <v>13</v>
      </c>
      <c r="AP470" s="609" t="s">
        <v>13</v>
      </c>
      <c r="AQ470" s="609" t="s">
        <v>13</v>
      </c>
      <c r="AR470" s="609" t="s">
        <v>13</v>
      </c>
      <c r="AS470" s="609" t="s">
        <v>13</v>
      </c>
      <c r="AT470" s="609" t="s">
        <v>13</v>
      </c>
      <c r="AU470" s="609" t="s">
        <v>13</v>
      </c>
      <c r="AV470" s="608" t="s">
        <v>13</v>
      </c>
      <c r="AW470" s="608" t="s">
        <v>13</v>
      </c>
      <c r="AX470" s="608" t="s">
        <v>13</v>
      </c>
      <c r="AY470" s="608" t="s">
        <v>13</v>
      </c>
      <c r="AZ470" s="610" t="s">
        <v>13</v>
      </c>
      <c r="BA470" s="526" t="s">
        <v>13</v>
      </c>
      <c r="BB470" s="526" t="s">
        <v>13</v>
      </c>
      <c r="BC470" s="526" t="s">
        <v>13</v>
      </c>
      <c r="BD470" s="526" t="s">
        <v>13</v>
      </c>
      <c r="BE470" s="526" t="s">
        <v>13</v>
      </c>
      <c r="BF470" s="526" t="s">
        <v>13</v>
      </c>
      <c r="BG470" s="526" t="s">
        <v>13</v>
      </c>
      <c r="BH470" s="526" t="s">
        <v>13</v>
      </c>
      <c r="BI470" s="526" t="s">
        <v>13</v>
      </c>
      <c r="BJ470" s="526" t="s">
        <v>13</v>
      </c>
      <c r="BK470" s="526" t="s">
        <v>13</v>
      </c>
      <c r="BL470" s="526" t="s">
        <v>13</v>
      </c>
      <c r="BM470" s="526" t="s">
        <v>13</v>
      </c>
      <c r="BN470" s="585" t="s">
        <v>13</v>
      </c>
      <c r="BO470" s="585" t="s">
        <v>13</v>
      </c>
      <c r="BP470" s="526" t="s">
        <v>13</v>
      </c>
      <c r="BQ470" s="526" t="s">
        <v>13</v>
      </c>
      <c r="BR470" s="526" t="s">
        <v>13</v>
      </c>
      <c r="BS470" s="526" t="s">
        <v>13</v>
      </c>
      <c r="BT470" s="526" t="s">
        <v>13</v>
      </c>
      <c r="BU470" s="585" t="s">
        <v>13</v>
      </c>
      <c r="BV470" s="526" t="s">
        <v>13</v>
      </c>
      <c r="BW470" s="526" t="s">
        <v>13</v>
      </c>
      <c r="BX470" s="526" t="s">
        <v>13</v>
      </c>
      <c r="BY470" s="526" t="s">
        <v>13</v>
      </c>
      <c r="BZ470" s="526" t="s">
        <v>13</v>
      </c>
      <c r="CA470" s="526" t="s">
        <v>13</v>
      </c>
    </row>
    <row r="471" spans="3:79">
      <c r="C471" s="546" t="s">
        <v>13</v>
      </c>
      <c r="D471" s="546" t="s">
        <v>13</v>
      </c>
      <c r="E471" s="517" t="s">
        <v>13</v>
      </c>
      <c r="F471" s="607" t="s">
        <v>13</v>
      </c>
      <c r="G471" s="607" t="s">
        <v>13</v>
      </c>
      <c r="H471" s="607" t="s">
        <v>13</v>
      </c>
      <c r="I471" s="607" t="s">
        <v>13</v>
      </c>
      <c r="J471" s="607" t="s">
        <v>13</v>
      </c>
      <c r="K471" s="607" t="s">
        <v>13</v>
      </c>
      <c r="L471" s="607" t="s">
        <v>13</v>
      </c>
      <c r="M471" s="607" t="s">
        <v>13</v>
      </c>
      <c r="N471" s="607" t="s">
        <v>13</v>
      </c>
      <c r="O471" s="607" t="s">
        <v>13</v>
      </c>
      <c r="P471" s="607" t="s">
        <v>13</v>
      </c>
      <c r="Q471" s="608" t="s">
        <v>13</v>
      </c>
      <c r="R471" s="608" t="s">
        <v>13</v>
      </c>
      <c r="S471" s="608" t="s">
        <v>13</v>
      </c>
      <c r="T471" s="608" t="s">
        <v>13</v>
      </c>
      <c r="U471" s="608" t="s">
        <v>13</v>
      </c>
      <c r="V471" s="608" t="s">
        <v>13</v>
      </c>
      <c r="W471" s="608" t="s">
        <v>13</v>
      </c>
      <c r="X471" s="608" t="s">
        <v>13</v>
      </c>
      <c r="Y471" s="608" t="s">
        <v>13</v>
      </c>
      <c r="Z471" s="608" t="s">
        <v>13</v>
      </c>
      <c r="AA471" s="608" t="s">
        <v>13</v>
      </c>
      <c r="AB471" s="608" t="s">
        <v>13</v>
      </c>
      <c r="AC471" s="608" t="s">
        <v>13</v>
      </c>
      <c r="AD471" s="608" t="s">
        <v>13</v>
      </c>
      <c r="AE471" s="608" t="s">
        <v>13</v>
      </c>
      <c r="AF471" s="608" t="s">
        <v>13</v>
      </c>
      <c r="AG471" s="608" t="s">
        <v>13</v>
      </c>
      <c r="AH471" s="608" t="s">
        <v>13</v>
      </c>
      <c r="AI471" s="608" t="s">
        <v>13</v>
      </c>
      <c r="AJ471" s="608" t="s">
        <v>13</v>
      </c>
      <c r="AK471" s="608" t="s">
        <v>13</v>
      </c>
      <c r="AL471" s="609" t="s">
        <v>13</v>
      </c>
      <c r="AM471" s="609" t="s">
        <v>13</v>
      </c>
      <c r="AN471" s="609" t="s">
        <v>13</v>
      </c>
      <c r="AO471" s="609" t="s">
        <v>13</v>
      </c>
      <c r="AP471" s="609" t="s">
        <v>13</v>
      </c>
      <c r="AQ471" s="609" t="s">
        <v>13</v>
      </c>
      <c r="AR471" s="609" t="s">
        <v>13</v>
      </c>
      <c r="AS471" s="609" t="s">
        <v>13</v>
      </c>
      <c r="AT471" s="609" t="s">
        <v>13</v>
      </c>
      <c r="AU471" s="609" t="s">
        <v>13</v>
      </c>
      <c r="AV471" s="608" t="s">
        <v>13</v>
      </c>
      <c r="AW471" s="608" t="s">
        <v>13</v>
      </c>
      <c r="AX471" s="608" t="s">
        <v>13</v>
      </c>
      <c r="AY471" s="608" t="s">
        <v>13</v>
      </c>
      <c r="AZ471" s="610" t="s">
        <v>13</v>
      </c>
      <c r="BA471" s="526" t="s">
        <v>13</v>
      </c>
      <c r="BB471" s="526" t="s">
        <v>13</v>
      </c>
      <c r="BC471" s="526" t="s">
        <v>13</v>
      </c>
      <c r="BD471" s="526" t="s">
        <v>13</v>
      </c>
      <c r="BE471" s="526" t="s">
        <v>13</v>
      </c>
      <c r="BF471" s="526" t="s">
        <v>13</v>
      </c>
      <c r="BG471" s="526" t="s">
        <v>13</v>
      </c>
      <c r="BH471" s="526" t="s">
        <v>13</v>
      </c>
      <c r="BI471" s="526" t="s">
        <v>13</v>
      </c>
      <c r="BJ471" s="526" t="s">
        <v>13</v>
      </c>
      <c r="BK471" s="526" t="s">
        <v>13</v>
      </c>
      <c r="BL471" s="526" t="s">
        <v>13</v>
      </c>
      <c r="BM471" s="526" t="s">
        <v>13</v>
      </c>
      <c r="BN471" s="585" t="s">
        <v>13</v>
      </c>
      <c r="BO471" s="585" t="s">
        <v>13</v>
      </c>
      <c r="BP471" s="526" t="s">
        <v>13</v>
      </c>
      <c r="BQ471" s="526" t="s">
        <v>13</v>
      </c>
      <c r="BR471" s="526" t="s">
        <v>13</v>
      </c>
      <c r="BS471" s="526" t="s">
        <v>13</v>
      </c>
      <c r="BT471" s="526" t="s">
        <v>13</v>
      </c>
      <c r="BU471" s="585" t="s">
        <v>13</v>
      </c>
      <c r="BV471" s="526" t="s">
        <v>13</v>
      </c>
      <c r="BW471" s="526" t="s">
        <v>13</v>
      </c>
      <c r="BX471" s="526" t="s">
        <v>13</v>
      </c>
      <c r="BY471" s="526" t="s">
        <v>13</v>
      </c>
      <c r="BZ471" s="526" t="s">
        <v>13</v>
      </c>
      <c r="CA471" s="526" t="s">
        <v>13</v>
      </c>
    </row>
    <row r="472" spans="3:79">
      <c r="C472" s="546" t="s">
        <v>13</v>
      </c>
      <c r="D472" s="546" t="s">
        <v>13</v>
      </c>
      <c r="E472" s="517" t="s">
        <v>13</v>
      </c>
      <c r="F472" s="607" t="s">
        <v>13</v>
      </c>
      <c r="G472" s="607" t="s">
        <v>13</v>
      </c>
      <c r="H472" s="607" t="s">
        <v>13</v>
      </c>
      <c r="I472" s="607" t="s">
        <v>13</v>
      </c>
      <c r="J472" s="607" t="s">
        <v>13</v>
      </c>
      <c r="K472" s="607" t="s">
        <v>13</v>
      </c>
      <c r="L472" s="607" t="s">
        <v>13</v>
      </c>
      <c r="M472" s="607" t="s">
        <v>13</v>
      </c>
      <c r="N472" s="607" t="s">
        <v>13</v>
      </c>
      <c r="O472" s="607" t="s">
        <v>13</v>
      </c>
      <c r="P472" s="607" t="s">
        <v>13</v>
      </c>
      <c r="Q472" s="608" t="s">
        <v>13</v>
      </c>
      <c r="R472" s="608" t="s">
        <v>13</v>
      </c>
      <c r="S472" s="608" t="s">
        <v>13</v>
      </c>
      <c r="T472" s="608" t="s">
        <v>13</v>
      </c>
      <c r="U472" s="608" t="s">
        <v>13</v>
      </c>
      <c r="V472" s="608" t="s">
        <v>13</v>
      </c>
      <c r="W472" s="608" t="s">
        <v>13</v>
      </c>
      <c r="X472" s="608" t="s">
        <v>13</v>
      </c>
      <c r="Y472" s="608" t="s">
        <v>13</v>
      </c>
      <c r="Z472" s="608" t="s">
        <v>13</v>
      </c>
      <c r="AA472" s="608" t="s">
        <v>13</v>
      </c>
      <c r="AB472" s="608" t="s">
        <v>13</v>
      </c>
      <c r="AC472" s="608" t="s">
        <v>13</v>
      </c>
      <c r="AD472" s="608" t="s">
        <v>13</v>
      </c>
      <c r="AE472" s="608" t="s">
        <v>13</v>
      </c>
      <c r="AF472" s="608" t="s">
        <v>13</v>
      </c>
      <c r="AG472" s="608" t="s">
        <v>13</v>
      </c>
      <c r="AH472" s="608" t="s">
        <v>13</v>
      </c>
      <c r="AI472" s="608" t="s">
        <v>13</v>
      </c>
      <c r="AJ472" s="608" t="s">
        <v>13</v>
      </c>
      <c r="AK472" s="608" t="s">
        <v>13</v>
      </c>
      <c r="AL472" s="609" t="s">
        <v>13</v>
      </c>
      <c r="AM472" s="609" t="s">
        <v>13</v>
      </c>
      <c r="AN472" s="609" t="s">
        <v>13</v>
      </c>
      <c r="AO472" s="609" t="s">
        <v>13</v>
      </c>
      <c r="AP472" s="609" t="s">
        <v>13</v>
      </c>
      <c r="AQ472" s="609" t="s">
        <v>13</v>
      </c>
      <c r="AR472" s="609" t="s">
        <v>13</v>
      </c>
      <c r="AS472" s="609" t="s">
        <v>13</v>
      </c>
      <c r="AT472" s="609" t="s">
        <v>13</v>
      </c>
      <c r="AU472" s="609" t="s">
        <v>13</v>
      </c>
      <c r="AV472" s="608" t="s">
        <v>13</v>
      </c>
      <c r="AW472" s="608" t="s">
        <v>13</v>
      </c>
      <c r="AX472" s="608" t="s">
        <v>13</v>
      </c>
      <c r="AY472" s="608" t="s">
        <v>13</v>
      </c>
      <c r="AZ472" s="610" t="s">
        <v>13</v>
      </c>
      <c r="BA472" s="526" t="s">
        <v>13</v>
      </c>
      <c r="BB472" s="526" t="s">
        <v>13</v>
      </c>
      <c r="BC472" s="526" t="s">
        <v>13</v>
      </c>
      <c r="BD472" s="526" t="s">
        <v>13</v>
      </c>
      <c r="BE472" s="526" t="s">
        <v>13</v>
      </c>
      <c r="BF472" s="526" t="s">
        <v>13</v>
      </c>
      <c r="BG472" s="526" t="s">
        <v>13</v>
      </c>
      <c r="BH472" s="526" t="s">
        <v>13</v>
      </c>
      <c r="BI472" s="526" t="s">
        <v>13</v>
      </c>
      <c r="BJ472" s="526" t="s">
        <v>13</v>
      </c>
      <c r="BK472" s="526" t="s">
        <v>13</v>
      </c>
      <c r="BL472" s="526" t="s">
        <v>13</v>
      </c>
      <c r="BM472" s="526" t="s">
        <v>13</v>
      </c>
      <c r="BN472" s="585" t="s">
        <v>13</v>
      </c>
      <c r="BO472" s="585" t="s">
        <v>13</v>
      </c>
      <c r="BP472" s="526" t="s">
        <v>13</v>
      </c>
      <c r="BQ472" s="526" t="s">
        <v>13</v>
      </c>
      <c r="BR472" s="526" t="s">
        <v>13</v>
      </c>
      <c r="BS472" s="526" t="s">
        <v>13</v>
      </c>
      <c r="BT472" s="526" t="s">
        <v>13</v>
      </c>
      <c r="BU472" s="585" t="s">
        <v>13</v>
      </c>
      <c r="BV472" s="526" t="s">
        <v>13</v>
      </c>
      <c r="BW472" s="526" t="s">
        <v>13</v>
      </c>
      <c r="BX472" s="526" t="s">
        <v>13</v>
      </c>
      <c r="BY472" s="526" t="s">
        <v>13</v>
      </c>
      <c r="BZ472" s="526" t="s">
        <v>13</v>
      </c>
      <c r="CA472" s="526" t="s">
        <v>13</v>
      </c>
    </row>
    <row r="473" spans="3:79">
      <c r="C473" s="546" t="s">
        <v>13</v>
      </c>
      <c r="D473" s="546" t="s">
        <v>13</v>
      </c>
      <c r="E473" s="517" t="s">
        <v>13</v>
      </c>
      <c r="F473" s="607" t="s">
        <v>13</v>
      </c>
      <c r="G473" s="607" t="s">
        <v>13</v>
      </c>
      <c r="H473" s="607" t="s">
        <v>13</v>
      </c>
      <c r="I473" s="607" t="s">
        <v>13</v>
      </c>
      <c r="J473" s="607" t="s">
        <v>13</v>
      </c>
      <c r="K473" s="607" t="s">
        <v>13</v>
      </c>
      <c r="L473" s="607" t="s">
        <v>13</v>
      </c>
      <c r="M473" s="607" t="s">
        <v>13</v>
      </c>
      <c r="N473" s="607" t="s">
        <v>13</v>
      </c>
      <c r="O473" s="607" t="s">
        <v>13</v>
      </c>
      <c r="P473" s="607" t="s">
        <v>13</v>
      </c>
      <c r="Q473" s="608" t="s">
        <v>13</v>
      </c>
      <c r="R473" s="608" t="s">
        <v>13</v>
      </c>
      <c r="S473" s="608" t="s">
        <v>13</v>
      </c>
      <c r="T473" s="608" t="s">
        <v>13</v>
      </c>
      <c r="U473" s="608" t="s">
        <v>13</v>
      </c>
      <c r="V473" s="608" t="s">
        <v>13</v>
      </c>
      <c r="W473" s="608" t="s">
        <v>13</v>
      </c>
      <c r="X473" s="608" t="s">
        <v>13</v>
      </c>
      <c r="Y473" s="608" t="s">
        <v>13</v>
      </c>
      <c r="Z473" s="608" t="s">
        <v>13</v>
      </c>
      <c r="AA473" s="608" t="s">
        <v>13</v>
      </c>
      <c r="AB473" s="608" t="s">
        <v>13</v>
      </c>
      <c r="AC473" s="608" t="s">
        <v>13</v>
      </c>
      <c r="AD473" s="608" t="s">
        <v>13</v>
      </c>
      <c r="AE473" s="608" t="s">
        <v>13</v>
      </c>
      <c r="AF473" s="608" t="s">
        <v>13</v>
      </c>
      <c r="AG473" s="608" t="s">
        <v>13</v>
      </c>
      <c r="AH473" s="608" t="s">
        <v>13</v>
      </c>
      <c r="AI473" s="608" t="s">
        <v>13</v>
      </c>
      <c r="AJ473" s="608" t="s">
        <v>13</v>
      </c>
      <c r="AK473" s="608" t="s">
        <v>13</v>
      </c>
      <c r="AL473" s="609" t="s">
        <v>13</v>
      </c>
      <c r="AM473" s="609" t="s">
        <v>13</v>
      </c>
      <c r="AN473" s="609" t="s">
        <v>13</v>
      </c>
      <c r="AO473" s="609" t="s">
        <v>13</v>
      </c>
      <c r="AP473" s="609" t="s">
        <v>13</v>
      </c>
      <c r="AQ473" s="609" t="s">
        <v>13</v>
      </c>
      <c r="AR473" s="609" t="s">
        <v>13</v>
      </c>
      <c r="AS473" s="609" t="s">
        <v>13</v>
      </c>
      <c r="AT473" s="609" t="s">
        <v>13</v>
      </c>
      <c r="AU473" s="609" t="s">
        <v>13</v>
      </c>
      <c r="AV473" s="608" t="s">
        <v>13</v>
      </c>
      <c r="AW473" s="608" t="s">
        <v>13</v>
      </c>
      <c r="AX473" s="608" t="s">
        <v>13</v>
      </c>
      <c r="AY473" s="608" t="s">
        <v>13</v>
      </c>
      <c r="AZ473" s="610" t="s">
        <v>13</v>
      </c>
      <c r="BA473" s="526" t="s">
        <v>13</v>
      </c>
      <c r="BB473" s="526" t="s">
        <v>13</v>
      </c>
      <c r="BC473" s="526" t="s">
        <v>13</v>
      </c>
      <c r="BD473" s="526" t="s">
        <v>13</v>
      </c>
      <c r="BE473" s="526" t="s">
        <v>13</v>
      </c>
      <c r="BF473" s="526" t="s">
        <v>13</v>
      </c>
      <c r="BG473" s="526" t="s">
        <v>13</v>
      </c>
      <c r="BH473" s="526" t="s">
        <v>13</v>
      </c>
      <c r="BI473" s="526" t="s">
        <v>13</v>
      </c>
      <c r="BJ473" s="526" t="s">
        <v>13</v>
      </c>
      <c r="BK473" s="526" t="s">
        <v>13</v>
      </c>
      <c r="BL473" s="526" t="s">
        <v>13</v>
      </c>
      <c r="BM473" s="526" t="s">
        <v>13</v>
      </c>
      <c r="BN473" s="585" t="s">
        <v>13</v>
      </c>
      <c r="BO473" s="585" t="s">
        <v>13</v>
      </c>
      <c r="BP473" s="526" t="s">
        <v>13</v>
      </c>
      <c r="BQ473" s="526" t="s">
        <v>13</v>
      </c>
      <c r="BR473" s="526" t="s">
        <v>13</v>
      </c>
      <c r="BS473" s="526" t="s">
        <v>13</v>
      </c>
      <c r="BT473" s="526" t="s">
        <v>13</v>
      </c>
      <c r="BU473" s="585" t="s">
        <v>13</v>
      </c>
      <c r="BV473" s="526" t="s">
        <v>13</v>
      </c>
      <c r="BW473" s="526" t="s">
        <v>13</v>
      </c>
      <c r="BX473" s="526" t="s">
        <v>13</v>
      </c>
      <c r="BY473" s="526" t="s">
        <v>13</v>
      </c>
      <c r="BZ473" s="526" t="s">
        <v>13</v>
      </c>
      <c r="CA473" s="526" t="s">
        <v>13</v>
      </c>
    </row>
    <row r="474" spans="3:79">
      <c r="C474" s="546" t="s">
        <v>13</v>
      </c>
      <c r="D474" s="546" t="s">
        <v>13</v>
      </c>
      <c r="E474" s="517" t="s">
        <v>13</v>
      </c>
      <c r="F474" s="607" t="s">
        <v>13</v>
      </c>
      <c r="G474" s="607" t="s">
        <v>13</v>
      </c>
      <c r="H474" s="607" t="s">
        <v>13</v>
      </c>
      <c r="I474" s="607" t="s">
        <v>13</v>
      </c>
      <c r="J474" s="607" t="s">
        <v>13</v>
      </c>
      <c r="K474" s="607" t="s">
        <v>13</v>
      </c>
      <c r="L474" s="607" t="s">
        <v>13</v>
      </c>
      <c r="M474" s="607" t="s">
        <v>13</v>
      </c>
      <c r="N474" s="607" t="s">
        <v>13</v>
      </c>
      <c r="O474" s="607" t="s">
        <v>13</v>
      </c>
      <c r="P474" s="607" t="s">
        <v>13</v>
      </c>
      <c r="Q474" s="608" t="s">
        <v>13</v>
      </c>
      <c r="R474" s="608" t="s">
        <v>13</v>
      </c>
      <c r="S474" s="608" t="s">
        <v>13</v>
      </c>
      <c r="T474" s="608" t="s">
        <v>13</v>
      </c>
      <c r="U474" s="608" t="s">
        <v>13</v>
      </c>
      <c r="V474" s="608" t="s">
        <v>13</v>
      </c>
      <c r="W474" s="608" t="s">
        <v>13</v>
      </c>
      <c r="X474" s="608" t="s">
        <v>13</v>
      </c>
      <c r="Y474" s="608" t="s">
        <v>13</v>
      </c>
      <c r="Z474" s="608" t="s">
        <v>13</v>
      </c>
      <c r="AA474" s="608" t="s">
        <v>13</v>
      </c>
      <c r="AB474" s="608" t="s">
        <v>13</v>
      </c>
      <c r="AC474" s="608" t="s">
        <v>13</v>
      </c>
      <c r="AD474" s="608" t="s">
        <v>13</v>
      </c>
      <c r="AE474" s="608" t="s">
        <v>13</v>
      </c>
      <c r="AF474" s="608" t="s">
        <v>13</v>
      </c>
      <c r="AG474" s="608" t="s">
        <v>13</v>
      </c>
      <c r="AH474" s="608" t="s">
        <v>13</v>
      </c>
      <c r="AI474" s="608" t="s">
        <v>13</v>
      </c>
      <c r="AJ474" s="608" t="s">
        <v>13</v>
      </c>
      <c r="AK474" s="608" t="s">
        <v>13</v>
      </c>
      <c r="AL474" s="609" t="s">
        <v>13</v>
      </c>
      <c r="AM474" s="609" t="s">
        <v>13</v>
      </c>
      <c r="AN474" s="609" t="s">
        <v>13</v>
      </c>
      <c r="AO474" s="609" t="s">
        <v>13</v>
      </c>
      <c r="AP474" s="609" t="s">
        <v>13</v>
      </c>
      <c r="AQ474" s="609" t="s">
        <v>13</v>
      </c>
      <c r="AR474" s="609" t="s">
        <v>13</v>
      </c>
      <c r="AS474" s="609" t="s">
        <v>13</v>
      </c>
      <c r="AT474" s="609" t="s">
        <v>13</v>
      </c>
      <c r="AU474" s="609" t="s">
        <v>13</v>
      </c>
      <c r="AV474" s="608" t="s">
        <v>13</v>
      </c>
      <c r="AW474" s="608" t="s">
        <v>13</v>
      </c>
      <c r="AX474" s="608" t="s">
        <v>13</v>
      </c>
      <c r="AY474" s="608" t="s">
        <v>13</v>
      </c>
      <c r="AZ474" s="610" t="s">
        <v>13</v>
      </c>
      <c r="BA474" s="526" t="s">
        <v>13</v>
      </c>
      <c r="BB474" s="526" t="s">
        <v>13</v>
      </c>
      <c r="BC474" s="526" t="s">
        <v>13</v>
      </c>
      <c r="BD474" s="526" t="s">
        <v>13</v>
      </c>
      <c r="BE474" s="526" t="s">
        <v>13</v>
      </c>
      <c r="BF474" s="526" t="s">
        <v>13</v>
      </c>
      <c r="BG474" s="526" t="s">
        <v>13</v>
      </c>
      <c r="BH474" s="526" t="s">
        <v>13</v>
      </c>
      <c r="BI474" s="526" t="s">
        <v>13</v>
      </c>
      <c r="BJ474" s="526" t="s">
        <v>13</v>
      </c>
      <c r="BK474" s="526" t="s">
        <v>13</v>
      </c>
      <c r="BL474" s="526" t="s">
        <v>13</v>
      </c>
      <c r="BM474" s="526" t="s">
        <v>13</v>
      </c>
      <c r="BN474" s="585" t="s">
        <v>13</v>
      </c>
      <c r="BO474" s="585" t="s">
        <v>13</v>
      </c>
      <c r="BP474" s="526" t="s">
        <v>13</v>
      </c>
      <c r="BQ474" s="526" t="s">
        <v>13</v>
      </c>
      <c r="BR474" s="526" t="s">
        <v>13</v>
      </c>
      <c r="BS474" s="526" t="s">
        <v>13</v>
      </c>
      <c r="BT474" s="526" t="s">
        <v>13</v>
      </c>
      <c r="BU474" s="585" t="s">
        <v>13</v>
      </c>
      <c r="BV474" s="526" t="s">
        <v>13</v>
      </c>
      <c r="BW474" s="526" t="s">
        <v>13</v>
      </c>
      <c r="BX474" s="526" t="s">
        <v>13</v>
      </c>
      <c r="BY474" s="526" t="s">
        <v>13</v>
      </c>
      <c r="BZ474" s="526" t="s">
        <v>13</v>
      </c>
      <c r="CA474" s="526" t="s">
        <v>13</v>
      </c>
    </row>
    <row r="475" spans="3:79">
      <c r="C475" s="546" t="s">
        <v>13</v>
      </c>
      <c r="D475" s="546" t="s">
        <v>13</v>
      </c>
      <c r="E475" s="517" t="s">
        <v>13</v>
      </c>
      <c r="F475" s="607" t="s">
        <v>13</v>
      </c>
      <c r="G475" s="607" t="s">
        <v>13</v>
      </c>
      <c r="H475" s="607" t="s">
        <v>13</v>
      </c>
      <c r="I475" s="607" t="s">
        <v>13</v>
      </c>
      <c r="J475" s="607" t="s">
        <v>13</v>
      </c>
      <c r="K475" s="607" t="s">
        <v>13</v>
      </c>
      <c r="L475" s="607" t="s">
        <v>13</v>
      </c>
      <c r="M475" s="607" t="s">
        <v>13</v>
      </c>
      <c r="N475" s="607" t="s">
        <v>13</v>
      </c>
      <c r="O475" s="607" t="s">
        <v>13</v>
      </c>
      <c r="P475" s="607" t="s">
        <v>13</v>
      </c>
      <c r="Q475" s="608" t="s">
        <v>13</v>
      </c>
      <c r="R475" s="608" t="s">
        <v>13</v>
      </c>
      <c r="S475" s="608" t="s">
        <v>13</v>
      </c>
      <c r="T475" s="608" t="s">
        <v>13</v>
      </c>
      <c r="U475" s="608" t="s">
        <v>13</v>
      </c>
      <c r="V475" s="608" t="s">
        <v>13</v>
      </c>
      <c r="W475" s="608" t="s">
        <v>13</v>
      </c>
      <c r="X475" s="608" t="s">
        <v>13</v>
      </c>
      <c r="Y475" s="608" t="s">
        <v>13</v>
      </c>
      <c r="Z475" s="608" t="s">
        <v>13</v>
      </c>
      <c r="AA475" s="608" t="s">
        <v>13</v>
      </c>
      <c r="AB475" s="608" t="s">
        <v>13</v>
      </c>
      <c r="AC475" s="608" t="s">
        <v>13</v>
      </c>
      <c r="AD475" s="608" t="s">
        <v>13</v>
      </c>
      <c r="AE475" s="608" t="s">
        <v>13</v>
      </c>
      <c r="AF475" s="608" t="s">
        <v>13</v>
      </c>
      <c r="AG475" s="608" t="s">
        <v>13</v>
      </c>
      <c r="AH475" s="608" t="s">
        <v>13</v>
      </c>
      <c r="AI475" s="608" t="s">
        <v>13</v>
      </c>
      <c r="AJ475" s="608" t="s">
        <v>13</v>
      </c>
      <c r="AK475" s="608" t="s">
        <v>13</v>
      </c>
      <c r="AL475" s="609" t="s">
        <v>13</v>
      </c>
      <c r="AM475" s="609" t="s">
        <v>13</v>
      </c>
      <c r="AN475" s="609" t="s">
        <v>13</v>
      </c>
      <c r="AO475" s="609" t="s">
        <v>13</v>
      </c>
      <c r="AP475" s="609" t="s">
        <v>13</v>
      </c>
      <c r="AQ475" s="609" t="s">
        <v>13</v>
      </c>
      <c r="AR475" s="609" t="s">
        <v>13</v>
      </c>
      <c r="AS475" s="609" t="s">
        <v>13</v>
      </c>
      <c r="AT475" s="609" t="s">
        <v>13</v>
      </c>
      <c r="AU475" s="609" t="s">
        <v>13</v>
      </c>
      <c r="AV475" s="608" t="s">
        <v>13</v>
      </c>
      <c r="AW475" s="608" t="s">
        <v>13</v>
      </c>
      <c r="AX475" s="608" t="s">
        <v>13</v>
      </c>
      <c r="AY475" s="608" t="s">
        <v>13</v>
      </c>
      <c r="AZ475" s="610" t="s">
        <v>13</v>
      </c>
      <c r="BA475" s="526" t="s">
        <v>13</v>
      </c>
      <c r="BB475" s="526" t="s">
        <v>13</v>
      </c>
      <c r="BC475" s="526" t="s">
        <v>13</v>
      </c>
      <c r="BD475" s="526" t="s">
        <v>13</v>
      </c>
      <c r="BE475" s="526" t="s">
        <v>13</v>
      </c>
      <c r="BF475" s="526" t="s">
        <v>13</v>
      </c>
      <c r="BG475" s="526" t="s">
        <v>13</v>
      </c>
      <c r="BH475" s="526" t="s">
        <v>13</v>
      </c>
      <c r="BI475" s="526" t="s">
        <v>13</v>
      </c>
      <c r="BJ475" s="526" t="s">
        <v>13</v>
      </c>
      <c r="BK475" s="526" t="s">
        <v>13</v>
      </c>
      <c r="BL475" s="526" t="s">
        <v>13</v>
      </c>
      <c r="BM475" s="526" t="s">
        <v>13</v>
      </c>
      <c r="BN475" s="585" t="s">
        <v>13</v>
      </c>
      <c r="BO475" s="585" t="s">
        <v>13</v>
      </c>
      <c r="BP475" s="526" t="s">
        <v>13</v>
      </c>
      <c r="BQ475" s="526" t="s">
        <v>13</v>
      </c>
      <c r="BR475" s="526" t="s">
        <v>13</v>
      </c>
      <c r="BS475" s="526" t="s">
        <v>13</v>
      </c>
      <c r="BT475" s="526" t="s">
        <v>13</v>
      </c>
      <c r="BU475" s="585" t="s">
        <v>13</v>
      </c>
      <c r="BV475" s="526" t="s">
        <v>13</v>
      </c>
      <c r="BW475" s="526" t="s">
        <v>13</v>
      </c>
      <c r="BX475" s="526" t="s">
        <v>13</v>
      </c>
      <c r="BY475" s="526" t="s">
        <v>13</v>
      </c>
      <c r="BZ475" s="526" t="s">
        <v>13</v>
      </c>
      <c r="CA475" s="526" t="s">
        <v>13</v>
      </c>
    </row>
    <row r="476" spans="3:79">
      <c r="C476" s="546" t="s">
        <v>13</v>
      </c>
      <c r="D476" s="546" t="s">
        <v>13</v>
      </c>
      <c r="E476" s="517" t="s">
        <v>13</v>
      </c>
      <c r="F476" s="607" t="s">
        <v>13</v>
      </c>
      <c r="G476" s="607" t="s">
        <v>13</v>
      </c>
      <c r="H476" s="607" t="s">
        <v>13</v>
      </c>
      <c r="I476" s="607" t="s">
        <v>13</v>
      </c>
      <c r="J476" s="607" t="s">
        <v>13</v>
      </c>
      <c r="K476" s="607" t="s">
        <v>13</v>
      </c>
      <c r="L476" s="607" t="s">
        <v>13</v>
      </c>
      <c r="M476" s="607" t="s">
        <v>13</v>
      </c>
      <c r="N476" s="607" t="s">
        <v>13</v>
      </c>
      <c r="O476" s="607" t="s">
        <v>13</v>
      </c>
      <c r="P476" s="607" t="s">
        <v>13</v>
      </c>
      <c r="Q476" s="608" t="s">
        <v>13</v>
      </c>
      <c r="R476" s="608" t="s">
        <v>13</v>
      </c>
      <c r="S476" s="608" t="s">
        <v>13</v>
      </c>
      <c r="T476" s="608" t="s">
        <v>13</v>
      </c>
      <c r="U476" s="608" t="s">
        <v>13</v>
      </c>
      <c r="V476" s="608" t="s">
        <v>13</v>
      </c>
      <c r="W476" s="608" t="s">
        <v>13</v>
      </c>
      <c r="X476" s="608" t="s">
        <v>13</v>
      </c>
      <c r="Y476" s="608" t="s">
        <v>13</v>
      </c>
      <c r="Z476" s="608" t="s">
        <v>13</v>
      </c>
      <c r="AA476" s="608" t="s">
        <v>13</v>
      </c>
      <c r="AB476" s="608" t="s">
        <v>13</v>
      </c>
      <c r="AC476" s="608" t="s">
        <v>13</v>
      </c>
      <c r="AD476" s="608" t="s">
        <v>13</v>
      </c>
      <c r="AE476" s="608" t="s">
        <v>13</v>
      </c>
      <c r="AF476" s="608" t="s">
        <v>13</v>
      </c>
      <c r="AG476" s="608" t="s">
        <v>13</v>
      </c>
      <c r="AH476" s="608" t="s">
        <v>13</v>
      </c>
      <c r="AI476" s="608" t="s">
        <v>13</v>
      </c>
      <c r="AJ476" s="608" t="s">
        <v>13</v>
      </c>
      <c r="AK476" s="608" t="s">
        <v>13</v>
      </c>
      <c r="AL476" s="609" t="s">
        <v>13</v>
      </c>
      <c r="AM476" s="609" t="s">
        <v>13</v>
      </c>
      <c r="AN476" s="609" t="s">
        <v>13</v>
      </c>
      <c r="AO476" s="609" t="s">
        <v>13</v>
      </c>
      <c r="AP476" s="609" t="s">
        <v>13</v>
      </c>
      <c r="AQ476" s="609" t="s">
        <v>13</v>
      </c>
      <c r="AR476" s="609" t="s">
        <v>13</v>
      </c>
      <c r="AS476" s="609" t="s">
        <v>13</v>
      </c>
      <c r="AT476" s="609" t="s">
        <v>13</v>
      </c>
      <c r="AU476" s="609" t="s">
        <v>13</v>
      </c>
      <c r="AV476" s="608" t="s">
        <v>13</v>
      </c>
      <c r="AW476" s="608" t="s">
        <v>13</v>
      </c>
      <c r="AX476" s="608" t="s">
        <v>13</v>
      </c>
      <c r="AY476" s="608" t="s">
        <v>13</v>
      </c>
      <c r="AZ476" s="610" t="s">
        <v>13</v>
      </c>
      <c r="BA476" s="526" t="s">
        <v>13</v>
      </c>
      <c r="BB476" s="526" t="s">
        <v>13</v>
      </c>
      <c r="BC476" s="526" t="s">
        <v>13</v>
      </c>
      <c r="BD476" s="526" t="s">
        <v>13</v>
      </c>
      <c r="BE476" s="526" t="s">
        <v>13</v>
      </c>
      <c r="BF476" s="526" t="s">
        <v>13</v>
      </c>
      <c r="BG476" s="526" t="s">
        <v>13</v>
      </c>
      <c r="BH476" s="526" t="s">
        <v>13</v>
      </c>
      <c r="BI476" s="526" t="s">
        <v>13</v>
      </c>
      <c r="BJ476" s="526" t="s">
        <v>13</v>
      </c>
      <c r="BK476" s="526" t="s">
        <v>13</v>
      </c>
      <c r="BL476" s="526" t="s">
        <v>13</v>
      </c>
      <c r="BM476" s="526" t="s">
        <v>13</v>
      </c>
      <c r="BN476" s="585" t="s">
        <v>13</v>
      </c>
      <c r="BO476" s="585" t="s">
        <v>13</v>
      </c>
      <c r="BP476" s="526" t="s">
        <v>13</v>
      </c>
      <c r="BQ476" s="526" t="s">
        <v>13</v>
      </c>
      <c r="BR476" s="526" t="s">
        <v>13</v>
      </c>
      <c r="BS476" s="526" t="s">
        <v>13</v>
      </c>
      <c r="BT476" s="526" t="s">
        <v>13</v>
      </c>
      <c r="BU476" s="585" t="s">
        <v>13</v>
      </c>
      <c r="BV476" s="526" t="s">
        <v>13</v>
      </c>
      <c r="BW476" s="526" t="s">
        <v>13</v>
      </c>
      <c r="BX476" s="526" t="s">
        <v>13</v>
      </c>
      <c r="BY476" s="526" t="s">
        <v>13</v>
      </c>
      <c r="BZ476" s="526" t="s">
        <v>13</v>
      </c>
      <c r="CA476" s="526" t="s">
        <v>13</v>
      </c>
    </row>
    <row r="477" spans="3:79">
      <c r="C477" s="546" t="s">
        <v>13</v>
      </c>
      <c r="D477" s="546" t="s">
        <v>13</v>
      </c>
      <c r="E477" s="517" t="s">
        <v>13</v>
      </c>
      <c r="F477" s="607" t="s">
        <v>13</v>
      </c>
      <c r="G477" s="607" t="s">
        <v>13</v>
      </c>
      <c r="H477" s="607" t="s">
        <v>13</v>
      </c>
      <c r="I477" s="607" t="s">
        <v>13</v>
      </c>
      <c r="J477" s="607" t="s">
        <v>13</v>
      </c>
      <c r="K477" s="607" t="s">
        <v>13</v>
      </c>
      <c r="L477" s="607" t="s">
        <v>13</v>
      </c>
      <c r="M477" s="607" t="s">
        <v>13</v>
      </c>
      <c r="N477" s="607" t="s">
        <v>13</v>
      </c>
      <c r="O477" s="607" t="s">
        <v>13</v>
      </c>
      <c r="P477" s="607" t="s">
        <v>13</v>
      </c>
      <c r="Q477" s="608" t="s">
        <v>13</v>
      </c>
      <c r="R477" s="608" t="s">
        <v>13</v>
      </c>
      <c r="S477" s="608" t="s">
        <v>13</v>
      </c>
      <c r="T477" s="608" t="s">
        <v>13</v>
      </c>
      <c r="U477" s="608" t="s">
        <v>13</v>
      </c>
      <c r="V477" s="608" t="s">
        <v>13</v>
      </c>
      <c r="W477" s="608" t="s">
        <v>13</v>
      </c>
      <c r="X477" s="608" t="s">
        <v>13</v>
      </c>
      <c r="Y477" s="608" t="s">
        <v>13</v>
      </c>
      <c r="Z477" s="608" t="s">
        <v>13</v>
      </c>
      <c r="AA477" s="608" t="s">
        <v>13</v>
      </c>
      <c r="AB477" s="608" t="s">
        <v>13</v>
      </c>
      <c r="AC477" s="608" t="s">
        <v>13</v>
      </c>
      <c r="AD477" s="608" t="s">
        <v>13</v>
      </c>
      <c r="AE477" s="608" t="s">
        <v>13</v>
      </c>
      <c r="AF477" s="608" t="s">
        <v>13</v>
      </c>
      <c r="AG477" s="608" t="s">
        <v>13</v>
      </c>
      <c r="AH477" s="608" t="s">
        <v>13</v>
      </c>
      <c r="AI477" s="608" t="s">
        <v>13</v>
      </c>
      <c r="AJ477" s="608" t="s">
        <v>13</v>
      </c>
      <c r="AK477" s="608" t="s">
        <v>13</v>
      </c>
      <c r="AL477" s="609" t="s">
        <v>13</v>
      </c>
      <c r="AM477" s="609" t="s">
        <v>13</v>
      </c>
      <c r="AN477" s="609" t="s">
        <v>13</v>
      </c>
      <c r="AO477" s="609" t="s">
        <v>13</v>
      </c>
      <c r="AP477" s="609" t="s">
        <v>13</v>
      </c>
      <c r="AQ477" s="609" t="s">
        <v>13</v>
      </c>
      <c r="AR477" s="609" t="s">
        <v>13</v>
      </c>
      <c r="AS477" s="609" t="s">
        <v>13</v>
      </c>
      <c r="AT477" s="609" t="s">
        <v>13</v>
      </c>
      <c r="AU477" s="609" t="s">
        <v>13</v>
      </c>
      <c r="AV477" s="608" t="s">
        <v>13</v>
      </c>
      <c r="AW477" s="608" t="s">
        <v>13</v>
      </c>
      <c r="AX477" s="608" t="s">
        <v>13</v>
      </c>
      <c r="AY477" s="608" t="s">
        <v>13</v>
      </c>
      <c r="AZ477" s="610" t="s">
        <v>13</v>
      </c>
      <c r="BA477" s="526" t="s">
        <v>13</v>
      </c>
      <c r="BB477" s="526" t="s">
        <v>13</v>
      </c>
      <c r="BC477" s="526" t="s">
        <v>13</v>
      </c>
      <c r="BD477" s="526" t="s">
        <v>13</v>
      </c>
      <c r="BE477" s="526" t="s">
        <v>13</v>
      </c>
      <c r="BF477" s="526" t="s">
        <v>13</v>
      </c>
      <c r="BG477" s="526" t="s">
        <v>13</v>
      </c>
      <c r="BH477" s="526" t="s">
        <v>13</v>
      </c>
      <c r="BI477" s="526" t="s">
        <v>13</v>
      </c>
      <c r="BJ477" s="526" t="s">
        <v>13</v>
      </c>
      <c r="BK477" s="526" t="s">
        <v>13</v>
      </c>
      <c r="BL477" s="526" t="s">
        <v>13</v>
      </c>
      <c r="BM477" s="526" t="s">
        <v>13</v>
      </c>
      <c r="BN477" s="585" t="s">
        <v>13</v>
      </c>
      <c r="BO477" s="585" t="s">
        <v>13</v>
      </c>
      <c r="BP477" s="526" t="s">
        <v>13</v>
      </c>
      <c r="BQ477" s="526" t="s">
        <v>13</v>
      </c>
      <c r="BR477" s="526" t="s">
        <v>13</v>
      </c>
      <c r="BS477" s="526" t="s">
        <v>13</v>
      </c>
      <c r="BT477" s="526" t="s">
        <v>13</v>
      </c>
      <c r="BU477" s="585" t="s">
        <v>13</v>
      </c>
      <c r="BV477" s="526" t="s">
        <v>13</v>
      </c>
      <c r="BW477" s="526" t="s">
        <v>13</v>
      </c>
      <c r="BX477" s="526" t="s">
        <v>13</v>
      </c>
      <c r="BY477" s="526" t="s">
        <v>13</v>
      </c>
      <c r="BZ477" s="526" t="s">
        <v>13</v>
      </c>
      <c r="CA477" s="526" t="s">
        <v>13</v>
      </c>
    </row>
    <row r="478" spans="3:79">
      <c r="C478" s="546" t="s">
        <v>13</v>
      </c>
      <c r="D478" s="546" t="s">
        <v>13</v>
      </c>
      <c r="E478" s="517" t="s">
        <v>13</v>
      </c>
      <c r="F478" s="607" t="s">
        <v>13</v>
      </c>
      <c r="G478" s="607" t="s">
        <v>13</v>
      </c>
      <c r="H478" s="607" t="s">
        <v>13</v>
      </c>
      <c r="I478" s="607" t="s">
        <v>13</v>
      </c>
      <c r="J478" s="607" t="s">
        <v>13</v>
      </c>
      <c r="K478" s="607" t="s">
        <v>13</v>
      </c>
      <c r="L478" s="607" t="s">
        <v>13</v>
      </c>
      <c r="M478" s="607" t="s">
        <v>13</v>
      </c>
      <c r="N478" s="607" t="s">
        <v>13</v>
      </c>
      <c r="O478" s="607" t="s">
        <v>13</v>
      </c>
      <c r="P478" s="607" t="s">
        <v>13</v>
      </c>
      <c r="Q478" s="608" t="s">
        <v>13</v>
      </c>
      <c r="R478" s="608" t="s">
        <v>13</v>
      </c>
      <c r="S478" s="608" t="s">
        <v>13</v>
      </c>
      <c r="T478" s="608" t="s">
        <v>13</v>
      </c>
      <c r="U478" s="608" t="s">
        <v>13</v>
      </c>
      <c r="V478" s="608" t="s">
        <v>13</v>
      </c>
      <c r="W478" s="608" t="s">
        <v>13</v>
      </c>
      <c r="X478" s="608" t="s">
        <v>13</v>
      </c>
      <c r="Y478" s="608" t="s">
        <v>13</v>
      </c>
      <c r="Z478" s="608" t="s">
        <v>13</v>
      </c>
      <c r="AA478" s="608" t="s">
        <v>13</v>
      </c>
      <c r="AB478" s="608" t="s">
        <v>13</v>
      </c>
      <c r="AC478" s="608" t="s">
        <v>13</v>
      </c>
      <c r="AD478" s="608" t="s">
        <v>13</v>
      </c>
      <c r="AE478" s="608" t="s">
        <v>13</v>
      </c>
      <c r="AF478" s="608" t="s">
        <v>13</v>
      </c>
      <c r="AG478" s="608" t="s">
        <v>13</v>
      </c>
      <c r="AH478" s="608" t="s">
        <v>13</v>
      </c>
      <c r="AI478" s="608" t="s">
        <v>13</v>
      </c>
      <c r="AJ478" s="608" t="s">
        <v>13</v>
      </c>
      <c r="AK478" s="608" t="s">
        <v>13</v>
      </c>
      <c r="AL478" s="609" t="s">
        <v>13</v>
      </c>
      <c r="AM478" s="609" t="s">
        <v>13</v>
      </c>
      <c r="AN478" s="609" t="s">
        <v>13</v>
      </c>
      <c r="AO478" s="609" t="s">
        <v>13</v>
      </c>
      <c r="AP478" s="609" t="s">
        <v>13</v>
      </c>
      <c r="AQ478" s="609" t="s">
        <v>13</v>
      </c>
      <c r="AR478" s="609" t="s">
        <v>13</v>
      </c>
      <c r="AS478" s="609" t="s">
        <v>13</v>
      </c>
      <c r="AT478" s="609" t="s">
        <v>13</v>
      </c>
      <c r="AU478" s="609" t="s">
        <v>13</v>
      </c>
      <c r="AV478" s="608" t="s">
        <v>13</v>
      </c>
      <c r="AW478" s="608" t="s">
        <v>13</v>
      </c>
      <c r="AX478" s="608" t="s">
        <v>13</v>
      </c>
      <c r="AY478" s="608" t="s">
        <v>13</v>
      </c>
      <c r="AZ478" s="610" t="s">
        <v>13</v>
      </c>
      <c r="BA478" s="526" t="s">
        <v>13</v>
      </c>
      <c r="BB478" s="526" t="s">
        <v>13</v>
      </c>
      <c r="BC478" s="526" t="s">
        <v>13</v>
      </c>
      <c r="BD478" s="526" t="s">
        <v>13</v>
      </c>
      <c r="BE478" s="526" t="s">
        <v>13</v>
      </c>
      <c r="BF478" s="526" t="s">
        <v>13</v>
      </c>
      <c r="BG478" s="526" t="s">
        <v>13</v>
      </c>
      <c r="BH478" s="526" t="s">
        <v>13</v>
      </c>
      <c r="BI478" s="526" t="s">
        <v>13</v>
      </c>
      <c r="BJ478" s="526" t="s">
        <v>13</v>
      </c>
      <c r="BK478" s="526" t="s">
        <v>13</v>
      </c>
      <c r="BL478" s="526" t="s">
        <v>13</v>
      </c>
      <c r="BM478" s="526" t="s">
        <v>13</v>
      </c>
      <c r="BN478" s="585" t="s">
        <v>13</v>
      </c>
      <c r="BO478" s="585" t="s">
        <v>13</v>
      </c>
      <c r="BP478" s="526" t="s">
        <v>13</v>
      </c>
      <c r="BQ478" s="526" t="s">
        <v>13</v>
      </c>
      <c r="BR478" s="526" t="s">
        <v>13</v>
      </c>
      <c r="BS478" s="526" t="s">
        <v>13</v>
      </c>
      <c r="BT478" s="526" t="s">
        <v>13</v>
      </c>
      <c r="BU478" s="585" t="s">
        <v>13</v>
      </c>
      <c r="BV478" s="526" t="s">
        <v>13</v>
      </c>
      <c r="BW478" s="526" t="s">
        <v>13</v>
      </c>
      <c r="BX478" s="526" t="s">
        <v>13</v>
      </c>
      <c r="BY478" s="526" t="s">
        <v>13</v>
      </c>
      <c r="BZ478" s="526" t="s">
        <v>13</v>
      </c>
      <c r="CA478" s="526" t="s">
        <v>13</v>
      </c>
    </row>
    <row r="479" spans="3:79">
      <c r="C479" s="546" t="s">
        <v>13</v>
      </c>
      <c r="D479" s="546" t="s">
        <v>13</v>
      </c>
      <c r="E479" s="517" t="s">
        <v>13</v>
      </c>
      <c r="F479" s="607" t="s">
        <v>13</v>
      </c>
      <c r="G479" s="607" t="s">
        <v>13</v>
      </c>
      <c r="H479" s="607" t="s">
        <v>13</v>
      </c>
      <c r="I479" s="607" t="s">
        <v>13</v>
      </c>
      <c r="J479" s="607" t="s">
        <v>13</v>
      </c>
      <c r="K479" s="607" t="s">
        <v>13</v>
      </c>
      <c r="L479" s="607" t="s">
        <v>13</v>
      </c>
      <c r="M479" s="607" t="s">
        <v>13</v>
      </c>
      <c r="N479" s="607" t="s">
        <v>13</v>
      </c>
      <c r="O479" s="607" t="s">
        <v>13</v>
      </c>
      <c r="P479" s="607" t="s">
        <v>13</v>
      </c>
      <c r="Q479" s="608" t="s">
        <v>13</v>
      </c>
      <c r="R479" s="608" t="s">
        <v>13</v>
      </c>
      <c r="S479" s="608" t="s">
        <v>13</v>
      </c>
      <c r="T479" s="608" t="s">
        <v>13</v>
      </c>
      <c r="U479" s="608" t="s">
        <v>13</v>
      </c>
      <c r="V479" s="608" t="s">
        <v>13</v>
      </c>
      <c r="W479" s="608" t="s">
        <v>13</v>
      </c>
      <c r="X479" s="608" t="s">
        <v>13</v>
      </c>
      <c r="Y479" s="608" t="s">
        <v>13</v>
      </c>
      <c r="Z479" s="608" t="s">
        <v>13</v>
      </c>
      <c r="AA479" s="608" t="s">
        <v>13</v>
      </c>
      <c r="AB479" s="608" t="s">
        <v>13</v>
      </c>
      <c r="AC479" s="608" t="s">
        <v>13</v>
      </c>
      <c r="AD479" s="608" t="s">
        <v>13</v>
      </c>
      <c r="AE479" s="608" t="s">
        <v>13</v>
      </c>
      <c r="AF479" s="608" t="s">
        <v>13</v>
      </c>
      <c r="AG479" s="608" t="s">
        <v>13</v>
      </c>
      <c r="AH479" s="608" t="s">
        <v>13</v>
      </c>
      <c r="AI479" s="608" t="s">
        <v>13</v>
      </c>
      <c r="AJ479" s="608" t="s">
        <v>13</v>
      </c>
      <c r="AK479" s="608" t="s">
        <v>13</v>
      </c>
      <c r="AL479" s="609" t="s">
        <v>13</v>
      </c>
      <c r="AM479" s="609" t="s">
        <v>13</v>
      </c>
      <c r="AN479" s="609" t="s">
        <v>13</v>
      </c>
      <c r="AO479" s="609" t="s">
        <v>13</v>
      </c>
      <c r="AP479" s="609" t="s">
        <v>13</v>
      </c>
      <c r="AQ479" s="609" t="s">
        <v>13</v>
      </c>
      <c r="AR479" s="609" t="s">
        <v>13</v>
      </c>
      <c r="AS479" s="609" t="s">
        <v>13</v>
      </c>
      <c r="AT479" s="609" t="s">
        <v>13</v>
      </c>
      <c r="AU479" s="609" t="s">
        <v>13</v>
      </c>
      <c r="AV479" s="608" t="s">
        <v>13</v>
      </c>
      <c r="AW479" s="608" t="s">
        <v>13</v>
      </c>
      <c r="AX479" s="608" t="s">
        <v>13</v>
      </c>
      <c r="AY479" s="608" t="s">
        <v>13</v>
      </c>
      <c r="AZ479" s="610" t="s">
        <v>13</v>
      </c>
      <c r="BA479" s="526" t="s">
        <v>13</v>
      </c>
      <c r="BB479" s="526" t="s">
        <v>13</v>
      </c>
      <c r="BC479" s="526" t="s">
        <v>13</v>
      </c>
      <c r="BD479" s="526" t="s">
        <v>13</v>
      </c>
      <c r="BE479" s="526" t="s">
        <v>13</v>
      </c>
      <c r="BF479" s="526" t="s">
        <v>13</v>
      </c>
      <c r="BG479" s="526" t="s">
        <v>13</v>
      </c>
      <c r="BH479" s="526" t="s">
        <v>13</v>
      </c>
      <c r="BI479" s="526" t="s">
        <v>13</v>
      </c>
      <c r="BJ479" s="526" t="s">
        <v>13</v>
      </c>
      <c r="BK479" s="526" t="s">
        <v>13</v>
      </c>
      <c r="BL479" s="526" t="s">
        <v>13</v>
      </c>
      <c r="BM479" s="526" t="s">
        <v>13</v>
      </c>
      <c r="BN479" s="585" t="s">
        <v>13</v>
      </c>
      <c r="BO479" s="585" t="s">
        <v>13</v>
      </c>
      <c r="BP479" s="526" t="s">
        <v>13</v>
      </c>
      <c r="BQ479" s="526" t="s">
        <v>13</v>
      </c>
      <c r="BR479" s="526" t="s">
        <v>13</v>
      </c>
      <c r="BS479" s="526" t="s">
        <v>13</v>
      </c>
      <c r="BT479" s="526" t="s">
        <v>13</v>
      </c>
      <c r="BU479" s="585" t="s">
        <v>13</v>
      </c>
      <c r="BV479" s="526" t="s">
        <v>13</v>
      </c>
      <c r="BW479" s="526" t="s">
        <v>13</v>
      </c>
      <c r="BX479" s="526" t="s">
        <v>13</v>
      </c>
      <c r="BY479" s="526" t="s">
        <v>13</v>
      </c>
      <c r="BZ479" s="526" t="s">
        <v>13</v>
      </c>
      <c r="CA479" s="526" t="s">
        <v>13</v>
      </c>
    </row>
    <row r="480" spans="3:79">
      <c r="C480" s="546" t="s">
        <v>13</v>
      </c>
      <c r="D480" s="546" t="s">
        <v>13</v>
      </c>
      <c r="E480" s="517" t="s">
        <v>13</v>
      </c>
      <c r="F480" s="607" t="s">
        <v>13</v>
      </c>
      <c r="G480" s="607" t="s">
        <v>13</v>
      </c>
      <c r="H480" s="607" t="s">
        <v>13</v>
      </c>
      <c r="I480" s="607" t="s">
        <v>13</v>
      </c>
      <c r="J480" s="607" t="s">
        <v>13</v>
      </c>
      <c r="K480" s="607" t="s">
        <v>13</v>
      </c>
      <c r="L480" s="607" t="s">
        <v>13</v>
      </c>
      <c r="M480" s="607" t="s">
        <v>13</v>
      </c>
      <c r="N480" s="607" t="s">
        <v>13</v>
      </c>
      <c r="O480" s="607" t="s">
        <v>13</v>
      </c>
      <c r="P480" s="607" t="s">
        <v>13</v>
      </c>
      <c r="Q480" s="608" t="s">
        <v>13</v>
      </c>
      <c r="R480" s="608" t="s">
        <v>13</v>
      </c>
      <c r="S480" s="608" t="s">
        <v>13</v>
      </c>
      <c r="T480" s="608" t="s">
        <v>13</v>
      </c>
      <c r="U480" s="608" t="s">
        <v>13</v>
      </c>
      <c r="V480" s="608" t="s">
        <v>13</v>
      </c>
      <c r="W480" s="608" t="s">
        <v>13</v>
      </c>
      <c r="X480" s="608" t="s">
        <v>13</v>
      </c>
      <c r="Y480" s="608" t="s">
        <v>13</v>
      </c>
      <c r="Z480" s="608" t="s">
        <v>13</v>
      </c>
      <c r="AA480" s="608" t="s">
        <v>13</v>
      </c>
      <c r="AB480" s="608" t="s">
        <v>13</v>
      </c>
      <c r="AC480" s="608" t="s">
        <v>13</v>
      </c>
      <c r="AD480" s="608" t="s">
        <v>13</v>
      </c>
      <c r="AE480" s="608" t="s">
        <v>13</v>
      </c>
      <c r="AF480" s="608" t="s">
        <v>13</v>
      </c>
      <c r="AG480" s="608" t="s">
        <v>13</v>
      </c>
      <c r="AH480" s="608" t="s">
        <v>13</v>
      </c>
      <c r="AI480" s="608" t="s">
        <v>13</v>
      </c>
      <c r="AJ480" s="608" t="s">
        <v>13</v>
      </c>
      <c r="AK480" s="608" t="s">
        <v>13</v>
      </c>
      <c r="AL480" s="609" t="s">
        <v>13</v>
      </c>
      <c r="AM480" s="609" t="s">
        <v>13</v>
      </c>
      <c r="AN480" s="609" t="s">
        <v>13</v>
      </c>
      <c r="AO480" s="609" t="s">
        <v>13</v>
      </c>
      <c r="AP480" s="609" t="s">
        <v>13</v>
      </c>
      <c r="AQ480" s="609" t="s">
        <v>13</v>
      </c>
      <c r="AR480" s="609" t="s">
        <v>13</v>
      </c>
      <c r="AS480" s="609" t="s">
        <v>13</v>
      </c>
      <c r="AT480" s="609" t="s">
        <v>13</v>
      </c>
      <c r="AU480" s="609" t="s">
        <v>13</v>
      </c>
      <c r="AV480" s="608" t="s">
        <v>13</v>
      </c>
      <c r="AW480" s="608" t="s">
        <v>13</v>
      </c>
      <c r="AX480" s="608" t="s">
        <v>13</v>
      </c>
      <c r="AY480" s="608" t="s">
        <v>13</v>
      </c>
      <c r="AZ480" s="610" t="s">
        <v>13</v>
      </c>
      <c r="BA480" s="526" t="s">
        <v>13</v>
      </c>
      <c r="BB480" s="526" t="s">
        <v>13</v>
      </c>
      <c r="BC480" s="526" t="s">
        <v>13</v>
      </c>
      <c r="BD480" s="526" t="s">
        <v>13</v>
      </c>
      <c r="BE480" s="526" t="s">
        <v>13</v>
      </c>
      <c r="BF480" s="526" t="s">
        <v>13</v>
      </c>
      <c r="BG480" s="526" t="s">
        <v>13</v>
      </c>
      <c r="BH480" s="526" t="s">
        <v>13</v>
      </c>
      <c r="BI480" s="526" t="s">
        <v>13</v>
      </c>
      <c r="BJ480" s="526" t="s">
        <v>13</v>
      </c>
      <c r="BK480" s="526" t="s">
        <v>13</v>
      </c>
      <c r="BL480" s="526" t="s">
        <v>13</v>
      </c>
      <c r="BM480" s="526" t="s">
        <v>13</v>
      </c>
      <c r="BN480" s="585" t="s">
        <v>13</v>
      </c>
      <c r="BO480" s="585" t="s">
        <v>13</v>
      </c>
      <c r="BP480" s="526" t="s">
        <v>13</v>
      </c>
      <c r="BQ480" s="526" t="s">
        <v>13</v>
      </c>
      <c r="BR480" s="526" t="s">
        <v>13</v>
      </c>
      <c r="BS480" s="526" t="s">
        <v>13</v>
      </c>
      <c r="BT480" s="526" t="s">
        <v>13</v>
      </c>
      <c r="BU480" s="585" t="s">
        <v>13</v>
      </c>
      <c r="BV480" s="526" t="s">
        <v>13</v>
      </c>
      <c r="BW480" s="526" t="s">
        <v>13</v>
      </c>
      <c r="BX480" s="526" t="s">
        <v>13</v>
      </c>
      <c r="BY480" s="526" t="s">
        <v>13</v>
      </c>
      <c r="BZ480" s="526" t="s">
        <v>13</v>
      </c>
      <c r="CA480" s="526" t="s">
        <v>13</v>
      </c>
    </row>
    <row r="481" spans="3:79">
      <c r="C481" s="546" t="s">
        <v>13</v>
      </c>
      <c r="D481" s="546" t="s">
        <v>13</v>
      </c>
      <c r="E481" s="517" t="s">
        <v>13</v>
      </c>
      <c r="F481" s="607" t="s">
        <v>13</v>
      </c>
      <c r="G481" s="607" t="s">
        <v>13</v>
      </c>
      <c r="H481" s="607" t="s">
        <v>13</v>
      </c>
      <c r="I481" s="607" t="s">
        <v>13</v>
      </c>
      <c r="J481" s="607" t="s">
        <v>13</v>
      </c>
      <c r="K481" s="607" t="s">
        <v>13</v>
      </c>
      <c r="L481" s="607" t="s">
        <v>13</v>
      </c>
      <c r="M481" s="607" t="s">
        <v>13</v>
      </c>
      <c r="N481" s="607" t="s">
        <v>13</v>
      </c>
      <c r="O481" s="607" t="s">
        <v>13</v>
      </c>
      <c r="P481" s="607" t="s">
        <v>13</v>
      </c>
      <c r="Q481" s="608" t="s">
        <v>13</v>
      </c>
      <c r="R481" s="608" t="s">
        <v>13</v>
      </c>
      <c r="S481" s="608" t="s">
        <v>13</v>
      </c>
      <c r="T481" s="608" t="s">
        <v>13</v>
      </c>
      <c r="U481" s="608" t="s">
        <v>13</v>
      </c>
      <c r="V481" s="608" t="s">
        <v>13</v>
      </c>
      <c r="W481" s="608" t="s">
        <v>13</v>
      </c>
      <c r="X481" s="608" t="s">
        <v>13</v>
      </c>
      <c r="Y481" s="608" t="s">
        <v>13</v>
      </c>
      <c r="Z481" s="608" t="s">
        <v>13</v>
      </c>
      <c r="AA481" s="608" t="s">
        <v>13</v>
      </c>
      <c r="AB481" s="608" t="s">
        <v>13</v>
      </c>
      <c r="AC481" s="608" t="s">
        <v>13</v>
      </c>
      <c r="AD481" s="608" t="s">
        <v>13</v>
      </c>
      <c r="AE481" s="608" t="s">
        <v>13</v>
      </c>
      <c r="AF481" s="608" t="s">
        <v>13</v>
      </c>
      <c r="AG481" s="608" t="s">
        <v>13</v>
      </c>
      <c r="AH481" s="608" t="s">
        <v>13</v>
      </c>
      <c r="AI481" s="608" t="s">
        <v>13</v>
      </c>
      <c r="AJ481" s="608" t="s">
        <v>13</v>
      </c>
      <c r="AK481" s="608" t="s">
        <v>13</v>
      </c>
      <c r="AL481" s="609" t="s">
        <v>13</v>
      </c>
      <c r="AM481" s="609" t="s">
        <v>13</v>
      </c>
      <c r="AN481" s="609" t="s">
        <v>13</v>
      </c>
      <c r="AO481" s="609" t="s">
        <v>13</v>
      </c>
      <c r="AP481" s="609" t="s">
        <v>13</v>
      </c>
      <c r="AQ481" s="609" t="s">
        <v>13</v>
      </c>
      <c r="AR481" s="609" t="s">
        <v>13</v>
      </c>
      <c r="AS481" s="609" t="s">
        <v>13</v>
      </c>
      <c r="AT481" s="609" t="s">
        <v>13</v>
      </c>
      <c r="AU481" s="609" t="s">
        <v>13</v>
      </c>
      <c r="AV481" s="608" t="s">
        <v>13</v>
      </c>
      <c r="AW481" s="608" t="s">
        <v>13</v>
      </c>
      <c r="AX481" s="608" t="s">
        <v>13</v>
      </c>
      <c r="AY481" s="608" t="s">
        <v>13</v>
      </c>
      <c r="AZ481" s="610" t="s">
        <v>13</v>
      </c>
      <c r="BA481" s="526" t="s">
        <v>13</v>
      </c>
      <c r="BB481" s="526" t="s">
        <v>13</v>
      </c>
      <c r="BC481" s="526" t="s">
        <v>13</v>
      </c>
      <c r="BD481" s="526" t="s">
        <v>13</v>
      </c>
      <c r="BE481" s="526" t="s">
        <v>13</v>
      </c>
      <c r="BF481" s="526" t="s">
        <v>13</v>
      </c>
      <c r="BG481" s="526" t="s">
        <v>13</v>
      </c>
      <c r="BH481" s="526" t="s">
        <v>13</v>
      </c>
      <c r="BI481" s="526" t="s">
        <v>13</v>
      </c>
      <c r="BJ481" s="526" t="s">
        <v>13</v>
      </c>
      <c r="BK481" s="526" t="s">
        <v>13</v>
      </c>
      <c r="BL481" s="526" t="s">
        <v>13</v>
      </c>
      <c r="BM481" s="526" t="s">
        <v>13</v>
      </c>
      <c r="BN481" s="585" t="s">
        <v>13</v>
      </c>
      <c r="BO481" s="585" t="s">
        <v>13</v>
      </c>
      <c r="BP481" s="526" t="s">
        <v>13</v>
      </c>
      <c r="BQ481" s="526" t="s">
        <v>13</v>
      </c>
      <c r="BR481" s="526" t="s">
        <v>13</v>
      </c>
      <c r="BS481" s="526" t="s">
        <v>13</v>
      </c>
      <c r="BT481" s="526" t="s">
        <v>13</v>
      </c>
      <c r="BU481" s="585" t="s">
        <v>13</v>
      </c>
      <c r="BV481" s="526" t="s">
        <v>13</v>
      </c>
      <c r="BW481" s="526" t="s">
        <v>13</v>
      </c>
      <c r="BX481" s="526" t="s">
        <v>13</v>
      </c>
      <c r="BY481" s="526" t="s">
        <v>13</v>
      </c>
      <c r="BZ481" s="526" t="s">
        <v>13</v>
      </c>
      <c r="CA481" s="526" t="s">
        <v>13</v>
      </c>
    </row>
    <row r="482" spans="3:79">
      <c r="C482" s="546" t="s">
        <v>13</v>
      </c>
      <c r="D482" s="546" t="s">
        <v>13</v>
      </c>
      <c r="E482" s="517" t="s">
        <v>13</v>
      </c>
      <c r="F482" s="607" t="s">
        <v>13</v>
      </c>
      <c r="G482" s="607" t="s">
        <v>13</v>
      </c>
      <c r="H482" s="607" t="s">
        <v>13</v>
      </c>
      <c r="I482" s="607" t="s">
        <v>13</v>
      </c>
      <c r="J482" s="607" t="s">
        <v>13</v>
      </c>
      <c r="K482" s="607" t="s">
        <v>13</v>
      </c>
      <c r="L482" s="607" t="s">
        <v>13</v>
      </c>
      <c r="M482" s="607" t="s">
        <v>13</v>
      </c>
      <c r="N482" s="607" t="s">
        <v>13</v>
      </c>
      <c r="O482" s="607" t="s">
        <v>13</v>
      </c>
      <c r="P482" s="607" t="s">
        <v>13</v>
      </c>
      <c r="Q482" s="608" t="s">
        <v>13</v>
      </c>
      <c r="R482" s="608" t="s">
        <v>13</v>
      </c>
      <c r="S482" s="608" t="s">
        <v>13</v>
      </c>
      <c r="T482" s="608" t="s">
        <v>13</v>
      </c>
      <c r="U482" s="608" t="s">
        <v>13</v>
      </c>
      <c r="V482" s="608" t="s">
        <v>13</v>
      </c>
      <c r="W482" s="608" t="s">
        <v>13</v>
      </c>
      <c r="X482" s="608" t="s">
        <v>13</v>
      </c>
      <c r="Y482" s="608" t="s">
        <v>13</v>
      </c>
      <c r="Z482" s="608" t="s">
        <v>13</v>
      </c>
      <c r="AA482" s="608" t="s">
        <v>13</v>
      </c>
      <c r="AB482" s="608" t="s">
        <v>13</v>
      </c>
      <c r="AC482" s="608" t="s">
        <v>13</v>
      </c>
      <c r="AD482" s="608" t="s">
        <v>13</v>
      </c>
      <c r="AE482" s="608" t="s">
        <v>13</v>
      </c>
      <c r="AF482" s="608" t="s">
        <v>13</v>
      </c>
      <c r="AG482" s="608" t="s">
        <v>13</v>
      </c>
      <c r="AH482" s="608" t="s">
        <v>13</v>
      </c>
      <c r="AI482" s="608" t="s">
        <v>13</v>
      </c>
      <c r="AJ482" s="608" t="s">
        <v>13</v>
      </c>
      <c r="AK482" s="608" t="s">
        <v>13</v>
      </c>
      <c r="AL482" s="609" t="s">
        <v>13</v>
      </c>
      <c r="AM482" s="609" t="s">
        <v>13</v>
      </c>
      <c r="AN482" s="609" t="s">
        <v>13</v>
      </c>
      <c r="AO482" s="609" t="s">
        <v>13</v>
      </c>
      <c r="AP482" s="609" t="s">
        <v>13</v>
      </c>
      <c r="AQ482" s="609" t="s">
        <v>13</v>
      </c>
      <c r="AR482" s="609" t="s">
        <v>13</v>
      </c>
      <c r="AS482" s="609" t="s">
        <v>13</v>
      </c>
      <c r="AT482" s="609" t="s">
        <v>13</v>
      </c>
      <c r="AU482" s="609" t="s">
        <v>13</v>
      </c>
      <c r="AV482" s="608" t="s">
        <v>13</v>
      </c>
      <c r="AW482" s="608" t="s">
        <v>13</v>
      </c>
      <c r="AX482" s="608" t="s">
        <v>13</v>
      </c>
      <c r="AY482" s="608" t="s">
        <v>13</v>
      </c>
      <c r="AZ482" s="610" t="s">
        <v>13</v>
      </c>
      <c r="BA482" s="526" t="s">
        <v>13</v>
      </c>
      <c r="BB482" s="526" t="s">
        <v>13</v>
      </c>
      <c r="BC482" s="526" t="s">
        <v>13</v>
      </c>
      <c r="BD482" s="526" t="s">
        <v>13</v>
      </c>
      <c r="BE482" s="526" t="s">
        <v>13</v>
      </c>
      <c r="BF482" s="526" t="s">
        <v>13</v>
      </c>
      <c r="BG482" s="526" t="s">
        <v>13</v>
      </c>
      <c r="BH482" s="526" t="s">
        <v>13</v>
      </c>
      <c r="BI482" s="526" t="s">
        <v>13</v>
      </c>
      <c r="BJ482" s="526" t="s">
        <v>13</v>
      </c>
      <c r="BK482" s="526" t="s">
        <v>13</v>
      </c>
      <c r="BL482" s="526" t="s">
        <v>13</v>
      </c>
      <c r="BM482" s="526" t="s">
        <v>13</v>
      </c>
      <c r="BN482" s="585" t="s">
        <v>13</v>
      </c>
      <c r="BO482" s="585" t="s">
        <v>13</v>
      </c>
      <c r="BP482" s="526" t="s">
        <v>13</v>
      </c>
      <c r="BQ482" s="526" t="s">
        <v>13</v>
      </c>
      <c r="BR482" s="526" t="s">
        <v>13</v>
      </c>
      <c r="BS482" s="526" t="s">
        <v>13</v>
      </c>
      <c r="BT482" s="526" t="s">
        <v>13</v>
      </c>
      <c r="BU482" s="585" t="s">
        <v>13</v>
      </c>
      <c r="BV482" s="526" t="s">
        <v>13</v>
      </c>
      <c r="BW482" s="526" t="s">
        <v>13</v>
      </c>
      <c r="BX482" s="526" t="s">
        <v>13</v>
      </c>
      <c r="BY482" s="526" t="s">
        <v>13</v>
      </c>
      <c r="BZ482" s="526" t="s">
        <v>13</v>
      </c>
      <c r="CA482" s="526" t="s">
        <v>13</v>
      </c>
    </row>
    <row r="483" spans="3:79">
      <c r="C483" s="546" t="s">
        <v>13</v>
      </c>
      <c r="D483" s="546" t="s">
        <v>13</v>
      </c>
      <c r="E483" s="517" t="s">
        <v>13</v>
      </c>
      <c r="F483" s="607" t="s">
        <v>13</v>
      </c>
      <c r="G483" s="607" t="s">
        <v>13</v>
      </c>
      <c r="H483" s="607" t="s">
        <v>13</v>
      </c>
      <c r="I483" s="607" t="s">
        <v>13</v>
      </c>
      <c r="J483" s="607" t="s">
        <v>13</v>
      </c>
      <c r="K483" s="607" t="s">
        <v>13</v>
      </c>
      <c r="L483" s="607" t="s">
        <v>13</v>
      </c>
      <c r="M483" s="607" t="s">
        <v>13</v>
      </c>
      <c r="N483" s="607" t="s">
        <v>13</v>
      </c>
      <c r="O483" s="607" t="s">
        <v>13</v>
      </c>
      <c r="P483" s="607" t="s">
        <v>13</v>
      </c>
      <c r="Q483" s="608" t="s">
        <v>13</v>
      </c>
      <c r="R483" s="608" t="s">
        <v>13</v>
      </c>
      <c r="S483" s="608" t="s">
        <v>13</v>
      </c>
      <c r="T483" s="608" t="s">
        <v>13</v>
      </c>
      <c r="U483" s="608" t="s">
        <v>13</v>
      </c>
      <c r="V483" s="608" t="s">
        <v>13</v>
      </c>
      <c r="W483" s="608" t="s">
        <v>13</v>
      </c>
      <c r="X483" s="608" t="s">
        <v>13</v>
      </c>
      <c r="Y483" s="608" t="s">
        <v>13</v>
      </c>
      <c r="Z483" s="608" t="s">
        <v>13</v>
      </c>
      <c r="AA483" s="608" t="s">
        <v>13</v>
      </c>
      <c r="AB483" s="608" t="s">
        <v>13</v>
      </c>
      <c r="AC483" s="608" t="s">
        <v>13</v>
      </c>
      <c r="AD483" s="608" t="s">
        <v>13</v>
      </c>
      <c r="AE483" s="608" t="s">
        <v>13</v>
      </c>
      <c r="AF483" s="608" t="s">
        <v>13</v>
      </c>
      <c r="AG483" s="608" t="s">
        <v>13</v>
      </c>
      <c r="AH483" s="608" t="s">
        <v>13</v>
      </c>
      <c r="AI483" s="608" t="s">
        <v>13</v>
      </c>
      <c r="AJ483" s="608" t="s">
        <v>13</v>
      </c>
      <c r="AK483" s="608" t="s">
        <v>13</v>
      </c>
      <c r="AL483" s="609" t="s">
        <v>13</v>
      </c>
      <c r="AM483" s="609" t="s">
        <v>13</v>
      </c>
      <c r="AN483" s="609" t="s">
        <v>13</v>
      </c>
      <c r="AO483" s="609" t="s">
        <v>13</v>
      </c>
      <c r="AP483" s="609" t="s">
        <v>13</v>
      </c>
      <c r="AQ483" s="609" t="s">
        <v>13</v>
      </c>
      <c r="AR483" s="609" t="s">
        <v>13</v>
      </c>
      <c r="AS483" s="609" t="s">
        <v>13</v>
      </c>
      <c r="AT483" s="609" t="s">
        <v>13</v>
      </c>
      <c r="AU483" s="609" t="s">
        <v>13</v>
      </c>
      <c r="AV483" s="608" t="s">
        <v>13</v>
      </c>
      <c r="AW483" s="608" t="s">
        <v>13</v>
      </c>
      <c r="AX483" s="608" t="s">
        <v>13</v>
      </c>
      <c r="AY483" s="608" t="s">
        <v>13</v>
      </c>
      <c r="AZ483" s="610" t="s">
        <v>13</v>
      </c>
      <c r="BA483" s="526" t="s">
        <v>13</v>
      </c>
      <c r="BB483" s="526" t="s">
        <v>13</v>
      </c>
      <c r="BC483" s="526" t="s">
        <v>13</v>
      </c>
      <c r="BD483" s="526" t="s">
        <v>13</v>
      </c>
      <c r="BE483" s="526" t="s">
        <v>13</v>
      </c>
      <c r="BF483" s="526" t="s">
        <v>13</v>
      </c>
      <c r="BG483" s="526" t="s">
        <v>13</v>
      </c>
      <c r="BH483" s="526" t="s">
        <v>13</v>
      </c>
      <c r="BI483" s="526" t="s">
        <v>13</v>
      </c>
      <c r="BJ483" s="526" t="s">
        <v>13</v>
      </c>
      <c r="BK483" s="526" t="s">
        <v>13</v>
      </c>
      <c r="BL483" s="526" t="s">
        <v>13</v>
      </c>
      <c r="BM483" s="526" t="s">
        <v>13</v>
      </c>
      <c r="BN483" s="585" t="s">
        <v>13</v>
      </c>
      <c r="BO483" s="585" t="s">
        <v>13</v>
      </c>
      <c r="BP483" s="526" t="s">
        <v>13</v>
      </c>
      <c r="BQ483" s="526" t="s">
        <v>13</v>
      </c>
      <c r="BR483" s="526" t="s">
        <v>13</v>
      </c>
      <c r="BS483" s="526" t="s">
        <v>13</v>
      </c>
      <c r="BT483" s="526" t="s">
        <v>13</v>
      </c>
      <c r="BU483" s="585" t="s">
        <v>13</v>
      </c>
      <c r="BV483" s="526" t="s">
        <v>13</v>
      </c>
      <c r="BW483" s="526" t="s">
        <v>13</v>
      </c>
      <c r="BX483" s="526" t="s">
        <v>13</v>
      </c>
      <c r="BY483" s="526" t="s">
        <v>13</v>
      </c>
      <c r="BZ483" s="526" t="s">
        <v>13</v>
      </c>
      <c r="CA483" s="526" t="s">
        <v>13</v>
      </c>
    </row>
    <row r="484" spans="3:79">
      <c r="C484" s="546" t="s">
        <v>13</v>
      </c>
      <c r="D484" s="546" t="s">
        <v>13</v>
      </c>
      <c r="E484" s="517" t="s">
        <v>13</v>
      </c>
      <c r="F484" s="607" t="s">
        <v>13</v>
      </c>
      <c r="G484" s="607" t="s">
        <v>13</v>
      </c>
      <c r="H484" s="607" t="s">
        <v>13</v>
      </c>
      <c r="I484" s="607" t="s">
        <v>13</v>
      </c>
      <c r="J484" s="607" t="s">
        <v>13</v>
      </c>
      <c r="K484" s="607" t="s">
        <v>13</v>
      </c>
      <c r="L484" s="607" t="s">
        <v>13</v>
      </c>
      <c r="M484" s="607" t="s">
        <v>13</v>
      </c>
      <c r="N484" s="607" t="s">
        <v>13</v>
      </c>
      <c r="O484" s="607" t="s">
        <v>13</v>
      </c>
      <c r="P484" s="607" t="s">
        <v>13</v>
      </c>
      <c r="Q484" s="608" t="s">
        <v>13</v>
      </c>
      <c r="R484" s="608" t="s">
        <v>13</v>
      </c>
      <c r="S484" s="608" t="s">
        <v>13</v>
      </c>
      <c r="T484" s="608" t="s">
        <v>13</v>
      </c>
      <c r="U484" s="608" t="s">
        <v>13</v>
      </c>
      <c r="V484" s="608" t="s">
        <v>13</v>
      </c>
      <c r="W484" s="608" t="s">
        <v>13</v>
      </c>
      <c r="X484" s="608" t="s">
        <v>13</v>
      </c>
      <c r="Y484" s="608" t="s">
        <v>13</v>
      </c>
      <c r="Z484" s="608" t="s">
        <v>13</v>
      </c>
      <c r="AA484" s="608" t="s">
        <v>13</v>
      </c>
      <c r="AB484" s="608" t="s">
        <v>13</v>
      </c>
      <c r="AC484" s="608" t="s">
        <v>13</v>
      </c>
      <c r="AD484" s="608" t="s">
        <v>13</v>
      </c>
      <c r="AE484" s="608" t="s">
        <v>13</v>
      </c>
      <c r="AF484" s="608" t="s">
        <v>13</v>
      </c>
      <c r="AG484" s="608" t="s">
        <v>13</v>
      </c>
      <c r="AH484" s="608" t="s">
        <v>13</v>
      </c>
      <c r="AI484" s="608" t="s">
        <v>13</v>
      </c>
      <c r="AJ484" s="608" t="s">
        <v>13</v>
      </c>
      <c r="AK484" s="608" t="s">
        <v>13</v>
      </c>
      <c r="AL484" s="609" t="s">
        <v>13</v>
      </c>
      <c r="AM484" s="609" t="s">
        <v>13</v>
      </c>
      <c r="AN484" s="609" t="s">
        <v>13</v>
      </c>
      <c r="AO484" s="609" t="s">
        <v>13</v>
      </c>
      <c r="AP484" s="609" t="s">
        <v>13</v>
      </c>
      <c r="AQ484" s="609" t="s">
        <v>13</v>
      </c>
      <c r="AR484" s="609" t="s">
        <v>13</v>
      </c>
      <c r="AS484" s="609" t="s">
        <v>13</v>
      </c>
      <c r="AT484" s="609" t="s">
        <v>13</v>
      </c>
      <c r="AU484" s="609" t="s">
        <v>13</v>
      </c>
      <c r="AV484" s="608" t="s">
        <v>13</v>
      </c>
      <c r="AW484" s="608" t="s">
        <v>13</v>
      </c>
      <c r="AX484" s="608" t="s">
        <v>13</v>
      </c>
      <c r="AY484" s="608" t="s">
        <v>13</v>
      </c>
      <c r="AZ484" s="610" t="s">
        <v>13</v>
      </c>
      <c r="BA484" s="526" t="s">
        <v>13</v>
      </c>
      <c r="BB484" s="526" t="s">
        <v>13</v>
      </c>
      <c r="BC484" s="526" t="s">
        <v>13</v>
      </c>
      <c r="BD484" s="526" t="s">
        <v>13</v>
      </c>
      <c r="BE484" s="526" t="s">
        <v>13</v>
      </c>
      <c r="BF484" s="526" t="s">
        <v>13</v>
      </c>
      <c r="BG484" s="526" t="s">
        <v>13</v>
      </c>
      <c r="BH484" s="526" t="s">
        <v>13</v>
      </c>
      <c r="BI484" s="526" t="s">
        <v>13</v>
      </c>
      <c r="BJ484" s="526" t="s">
        <v>13</v>
      </c>
      <c r="BK484" s="526" t="s">
        <v>13</v>
      </c>
      <c r="BL484" s="526" t="s">
        <v>13</v>
      </c>
      <c r="BM484" s="526" t="s">
        <v>13</v>
      </c>
      <c r="BN484" s="585" t="s">
        <v>13</v>
      </c>
      <c r="BO484" s="585" t="s">
        <v>13</v>
      </c>
      <c r="BP484" s="526" t="s">
        <v>13</v>
      </c>
      <c r="BQ484" s="526" t="s">
        <v>13</v>
      </c>
      <c r="BR484" s="526" t="s">
        <v>13</v>
      </c>
      <c r="BS484" s="526" t="s">
        <v>13</v>
      </c>
      <c r="BT484" s="526" t="s">
        <v>13</v>
      </c>
      <c r="BU484" s="585" t="s">
        <v>13</v>
      </c>
      <c r="BV484" s="526" t="s">
        <v>13</v>
      </c>
      <c r="BW484" s="526" t="s">
        <v>13</v>
      </c>
      <c r="BX484" s="526" t="s">
        <v>13</v>
      </c>
      <c r="BY484" s="526" t="s">
        <v>13</v>
      </c>
      <c r="BZ484" s="526" t="s">
        <v>13</v>
      </c>
      <c r="CA484" s="526" t="s">
        <v>13</v>
      </c>
    </row>
    <row r="485" spans="3:79">
      <c r="C485" s="546" t="s">
        <v>13</v>
      </c>
      <c r="D485" s="546" t="s">
        <v>13</v>
      </c>
      <c r="E485" s="517" t="s">
        <v>13</v>
      </c>
      <c r="F485" s="607" t="s">
        <v>13</v>
      </c>
      <c r="G485" s="607" t="s">
        <v>13</v>
      </c>
      <c r="H485" s="607" t="s">
        <v>13</v>
      </c>
      <c r="I485" s="607" t="s">
        <v>13</v>
      </c>
      <c r="J485" s="607" t="s">
        <v>13</v>
      </c>
      <c r="K485" s="607" t="s">
        <v>13</v>
      </c>
      <c r="L485" s="607" t="s">
        <v>13</v>
      </c>
      <c r="M485" s="607" t="s">
        <v>13</v>
      </c>
      <c r="N485" s="607" t="s">
        <v>13</v>
      </c>
      <c r="O485" s="607" t="s">
        <v>13</v>
      </c>
      <c r="P485" s="607" t="s">
        <v>13</v>
      </c>
      <c r="Q485" s="608" t="s">
        <v>13</v>
      </c>
      <c r="R485" s="608" t="s">
        <v>13</v>
      </c>
      <c r="S485" s="608" t="s">
        <v>13</v>
      </c>
      <c r="T485" s="608" t="s">
        <v>13</v>
      </c>
      <c r="U485" s="608" t="s">
        <v>13</v>
      </c>
      <c r="V485" s="608" t="s">
        <v>13</v>
      </c>
      <c r="W485" s="608" t="s">
        <v>13</v>
      </c>
      <c r="X485" s="608" t="s">
        <v>13</v>
      </c>
      <c r="Y485" s="608" t="s">
        <v>13</v>
      </c>
      <c r="Z485" s="608" t="s">
        <v>13</v>
      </c>
      <c r="AA485" s="608" t="s">
        <v>13</v>
      </c>
      <c r="AB485" s="608" t="s">
        <v>13</v>
      </c>
      <c r="AC485" s="608" t="s">
        <v>13</v>
      </c>
      <c r="AD485" s="608" t="s">
        <v>13</v>
      </c>
      <c r="AE485" s="608" t="s">
        <v>13</v>
      </c>
      <c r="AF485" s="608" t="s">
        <v>13</v>
      </c>
      <c r="AG485" s="608" t="s">
        <v>13</v>
      </c>
      <c r="AH485" s="608" t="s">
        <v>13</v>
      </c>
      <c r="AI485" s="608" t="s">
        <v>13</v>
      </c>
      <c r="AJ485" s="608" t="s">
        <v>13</v>
      </c>
      <c r="AK485" s="608" t="s">
        <v>13</v>
      </c>
      <c r="AL485" s="609" t="s">
        <v>13</v>
      </c>
      <c r="AM485" s="609" t="s">
        <v>13</v>
      </c>
      <c r="AN485" s="609" t="s">
        <v>13</v>
      </c>
      <c r="AO485" s="609" t="s">
        <v>13</v>
      </c>
      <c r="AP485" s="609" t="s">
        <v>13</v>
      </c>
      <c r="AQ485" s="609" t="s">
        <v>13</v>
      </c>
      <c r="AR485" s="609" t="s">
        <v>13</v>
      </c>
      <c r="AS485" s="609" t="s">
        <v>13</v>
      </c>
      <c r="AT485" s="609" t="s">
        <v>13</v>
      </c>
      <c r="AU485" s="609" t="s">
        <v>13</v>
      </c>
      <c r="AV485" s="608" t="s">
        <v>13</v>
      </c>
      <c r="AW485" s="608" t="s">
        <v>13</v>
      </c>
      <c r="AX485" s="608" t="s">
        <v>13</v>
      </c>
      <c r="AY485" s="608" t="s">
        <v>13</v>
      </c>
      <c r="AZ485" s="610" t="s">
        <v>13</v>
      </c>
      <c r="BA485" s="526" t="s">
        <v>13</v>
      </c>
      <c r="BB485" s="526" t="s">
        <v>13</v>
      </c>
      <c r="BC485" s="526" t="s">
        <v>13</v>
      </c>
      <c r="BD485" s="526" t="s">
        <v>13</v>
      </c>
      <c r="BE485" s="526" t="s">
        <v>13</v>
      </c>
      <c r="BF485" s="526" t="s">
        <v>13</v>
      </c>
      <c r="BG485" s="526" t="s">
        <v>13</v>
      </c>
      <c r="BH485" s="526" t="s">
        <v>13</v>
      </c>
      <c r="BI485" s="526" t="s">
        <v>13</v>
      </c>
      <c r="BJ485" s="526" t="s">
        <v>13</v>
      </c>
      <c r="BK485" s="526" t="s">
        <v>13</v>
      </c>
      <c r="BL485" s="526" t="s">
        <v>13</v>
      </c>
      <c r="BM485" s="526" t="s">
        <v>13</v>
      </c>
      <c r="BN485" s="585" t="s">
        <v>13</v>
      </c>
      <c r="BO485" s="585" t="s">
        <v>13</v>
      </c>
      <c r="BP485" s="526" t="s">
        <v>13</v>
      </c>
      <c r="BQ485" s="526" t="s">
        <v>13</v>
      </c>
      <c r="BR485" s="526" t="s">
        <v>13</v>
      </c>
      <c r="BS485" s="526" t="s">
        <v>13</v>
      </c>
      <c r="BT485" s="526" t="s">
        <v>13</v>
      </c>
      <c r="BU485" s="585" t="s">
        <v>13</v>
      </c>
      <c r="BV485" s="526" t="s">
        <v>13</v>
      </c>
      <c r="BW485" s="526" t="s">
        <v>13</v>
      </c>
      <c r="BX485" s="526" t="s">
        <v>13</v>
      </c>
      <c r="BY485" s="526" t="s">
        <v>13</v>
      </c>
      <c r="BZ485" s="526" t="s">
        <v>13</v>
      </c>
      <c r="CA485" s="526" t="s">
        <v>13</v>
      </c>
    </row>
    <row r="486" spans="3:79">
      <c r="C486" s="546" t="s">
        <v>13</v>
      </c>
      <c r="D486" s="546" t="s">
        <v>13</v>
      </c>
      <c r="E486" s="517" t="s">
        <v>13</v>
      </c>
      <c r="F486" s="607" t="s">
        <v>13</v>
      </c>
      <c r="G486" s="607" t="s">
        <v>13</v>
      </c>
      <c r="H486" s="607" t="s">
        <v>13</v>
      </c>
      <c r="I486" s="607" t="s">
        <v>13</v>
      </c>
      <c r="J486" s="607" t="s">
        <v>13</v>
      </c>
      <c r="K486" s="607" t="s">
        <v>13</v>
      </c>
      <c r="L486" s="607" t="s">
        <v>13</v>
      </c>
      <c r="M486" s="607" t="s">
        <v>13</v>
      </c>
      <c r="N486" s="607" t="s">
        <v>13</v>
      </c>
      <c r="O486" s="607" t="s">
        <v>13</v>
      </c>
      <c r="P486" s="607" t="s">
        <v>13</v>
      </c>
      <c r="Q486" s="608" t="s">
        <v>13</v>
      </c>
      <c r="R486" s="608" t="s">
        <v>13</v>
      </c>
      <c r="S486" s="608" t="s">
        <v>13</v>
      </c>
      <c r="T486" s="608" t="s">
        <v>13</v>
      </c>
      <c r="U486" s="608" t="s">
        <v>13</v>
      </c>
      <c r="V486" s="608" t="s">
        <v>13</v>
      </c>
      <c r="W486" s="608" t="s">
        <v>13</v>
      </c>
      <c r="X486" s="608" t="s">
        <v>13</v>
      </c>
      <c r="Y486" s="608" t="s">
        <v>13</v>
      </c>
      <c r="Z486" s="608" t="s">
        <v>13</v>
      </c>
      <c r="AA486" s="608" t="s">
        <v>13</v>
      </c>
      <c r="AB486" s="608" t="s">
        <v>13</v>
      </c>
      <c r="AC486" s="608" t="s">
        <v>13</v>
      </c>
      <c r="AD486" s="608" t="s">
        <v>13</v>
      </c>
      <c r="AE486" s="608" t="s">
        <v>13</v>
      </c>
      <c r="AF486" s="608" t="s">
        <v>13</v>
      </c>
      <c r="AG486" s="608" t="s">
        <v>13</v>
      </c>
      <c r="AH486" s="608" t="s">
        <v>13</v>
      </c>
      <c r="AI486" s="608" t="s">
        <v>13</v>
      </c>
      <c r="AJ486" s="608" t="s">
        <v>13</v>
      </c>
      <c r="AK486" s="608" t="s">
        <v>13</v>
      </c>
      <c r="AL486" s="609" t="s">
        <v>13</v>
      </c>
      <c r="AM486" s="609" t="s">
        <v>13</v>
      </c>
      <c r="AN486" s="609" t="s">
        <v>13</v>
      </c>
      <c r="AO486" s="609" t="s">
        <v>13</v>
      </c>
      <c r="AP486" s="609" t="s">
        <v>13</v>
      </c>
      <c r="AQ486" s="609" t="s">
        <v>13</v>
      </c>
      <c r="AR486" s="609" t="s">
        <v>13</v>
      </c>
      <c r="AS486" s="609" t="s">
        <v>13</v>
      </c>
      <c r="AT486" s="609" t="s">
        <v>13</v>
      </c>
      <c r="AU486" s="609" t="s">
        <v>13</v>
      </c>
      <c r="AV486" s="608" t="s">
        <v>13</v>
      </c>
      <c r="AW486" s="608" t="s">
        <v>13</v>
      </c>
      <c r="AX486" s="608" t="s">
        <v>13</v>
      </c>
      <c r="AY486" s="608" t="s">
        <v>13</v>
      </c>
      <c r="AZ486" s="610" t="s">
        <v>13</v>
      </c>
      <c r="BA486" s="526" t="s">
        <v>13</v>
      </c>
      <c r="BB486" s="526" t="s">
        <v>13</v>
      </c>
      <c r="BC486" s="526" t="s">
        <v>13</v>
      </c>
      <c r="BD486" s="526" t="s">
        <v>13</v>
      </c>
      <c r="BE486" s="526" t="s">
        <v>13</v>
      </c>
      <c r="BF486" s="526" t="s">
        <v>13</v>
      </c>
      <c r="BG486" s="526" t="s">
        <v>13</v>
      </c>
      <c r="BH486" s="526" t="s">
        <v>13</v>
      </c>
      <c r="BI486" s="526" t="s">
        <v>13</v>
      </c>
      <c r="BJ486" s="526" t="s">
        <v>13</v>
      </c>
      <c r="BK486" s="526" t="s">
        <v>13</v>
      </c>
      <c r="BL486" s="526" t="s">
        <v>13</v>
      </c>
      <c r="BM486" s="526" t="s">
        <v>13</v>
      </c>
      <c r="BN486" s="585" t="s">
        <v>13</v>
      </c>
      <c r="BO486" s="585" t="s">
        <v>13</v>
      </c>
      <c r="BP486" s="526" t="s">
        <v>13</v>
      </c>
      <c r="BQ486" s="526" t="s">
        <v>13</v>
      </c>
      <c r="BR486" s="526" t="s">
        <v>13</v>
      </c>
      <c r="BS486" s="526" t="s">
        <v>13</v>
      </c>
      <c r="BT486" s="526" t="s">
        <v>13</v>
      </c>
      <c r="BU486" s="585" t="s">
        <v>13</v>
      </c>
      <c r="BV486" s="526" t="s">
        <v>13</v>
      </c>
      <c r="BW486" s="526" t="s">
        <v>13</v>
      </c>
      <c r="BX486" s="526" t="s">
        <v>13</v>
      </c>
      <c r="BY486" s="526" t="s">
        <v>13</v>
      </c>
      <c r="BZ486" s="526" t="s">
        <v>13</v>
      </c>
      <c r="CA486" s="526" t="s">
        <v>13</v>
      </c>
    </row>
    <row r="487" spans="3:79">
      <c r="C487" s="546" t="s">
        <v>13</v>
      </c>
      <c r="D487" s="546" t="s">
        <v>13</v>
      </c>
      <c r="E487" s="517" t="s">
        <v>13</v>
      </c>
      <c r="F487" s="607" t="s">
        <v>13</v>
      </c>
      <c r="G487" s="607" t="s">
        <v>13</v>
      </c>
      <c r="H487" s="607" t="s">
        <v>13</v>
      </c>
      <c r="I487" s="607" t="s">
        <v>13</v>
      </c>
      <c r="J487" s="607" t="s">
        <v>13</v>
      </c>
      <c r="K487" s="607" t="s">
        <v>13</v>
      </c>
      <c r="L487" s="607" t="s">
        <v>13</v>
      </c>
      <c r="M487" s="607" t="s">
        <v>13</v>
      </c>
      <c r="N487" s="607" t="s">
        <v>13</v>
      </c>
      <c r="O487" s="607" t="s">
        <v>13</v>
      </c>
      <c r="P487" s="607" t="s">
        <v>13</v>
      </c>
      <c r="Q487" s="608" t="s">
        <v>13</v>
      </c>
      <c r="R487" s="608" t="s">
        <v>13</v>
      </c>
      <c r="S487" s="608" t="s">
        <v>13</v>
      </c>
      <c r="T487" s="608" t="s">
        <v>13</v>
      </c>
      <c r="U487" s="608" t="s">
        <v>13</v>
      </c>
      <c r="V487" s="608" t="s">
        <v>13</v>
      </c>
      <c r="W487" s="608" t="s">
        <v>13</v>
      </c>
      <c r="X487" s="608" t="s">
        <v>13</v>
      </c>
      <c r="Y487" s="608" t="s">
        <v>13</v>
      </c>
      <c r="Z487" s="608" t="s">
        <v>13</v>
      </c>
      <c r="AA487" s="608" t="s">
        <v>13</v>
      </c>
      <c r="AB487" s="608" t="s">
        <v>13</v>
      </c>
      <c r="AC487" s="608" t="s">
        <v>13</v>
      </c>
      <c r="AD487" s="608" t="s">
        <v>13</v>
      </c>
      <c r="AE487" s="608" t="s">
        <v>13</v>
      </c>
      <c r="AF487" s="608" t="s">
        <v>13</v>
      </c>
      <c r="AG487" s="608" t="s">
        <v>13</v>
      </c>
      <c r="AH487" s="608" t="s">
        <v>13</v>
      </c>
      <c r="AI487" s="608" t="s">
        <v>13</v>
      </c>
      <c r="AJ487" s="608" t="s">
        <v>13</v>
      </c>
      <c r="AK487" s="608" t="s">
        <v>13</v>
      </c>
      <c r="AL487" s="609" t="s">
        <v>13</v>
      </c>
      <c r="AM487" s="609" t="s">
        <v>13</v>
      </c>
      <c r="AN487" s="609" t="s">
        <v>13</v>
      </c>
      <c r="AO487" s="609" t="s">
        <v>13</v>
      </c>
      <c r="AP487" s="609" t="s">
        <v>13</v>
      </c>
      <c r="AQ487" s="609" t="s">
        <v>13</v>
      </c>
      <c r="AR487" s="609" t="s">
        <v>13</v>
      </c>
      <c r="AS487" s="609" t="s">
        <v>13</v>
      </c>
      <c r="AT487" s="609" t="s">
        <v>13</v>
      </c>
      <c r="AU487" s="609" t="s">
        <v>13</v>
      </c>
      <c r="AV487" s="608" t="s">
        <v>13</v>
      </c>
      <c r="AW487" s="608" t="s">
        <v>13</v>
      </c>
      <c r="AX487" s="608" t="s">
        <v>13</v>
      </c>
      <c r="AY487" s="608" t="s">
        <v>13</v>
      </c>
      <c r="AZ487" s="610" t="s">
        <v>13</v>
      </c>
      <c r="BA487" s="526" t="s">
        <v>13</v>
      </c>
      <c r="BB487" s="526" t="s">
        <v>13</v>
      </c>
      <c r="BC487" s="526" t="s">
        <v>13</v>
      </c>
      <c r="BD487" s="526" t="s">
        <v>13</v>
      </c>
      <c r="BE487" s="526" t="s">
        <v>13</v>
      </c>
      <c r="BF487" s="526" t="s">
        <v>13</v>
      </c>
      <c r="BG487" s="526" t="s">
        <v>13</v>
      </c>
      <c r="BH487" s="526" t="s">
        <v>13</v>
      </c>
      <c r="BI487" s="526" t="s">
        <v>13</v>
      </c>
      <c r="BJ487" s="526" t="s">
        <v>13</v>
      </c>
      <c r="BK487" s="526" t="s">
        <v>13</v>
      </c>
      <c r="BL487" s="526" t="s">
        <v>13</v>
      </c>
      <c r="BM487" s="526" t="s">
        <v>13</v>
      </c>
      <c r="BN487" s="585" t="s">
        <v>13</v>
      </c>
      <c r="BO487" s="585" t="s">
        <v>13</v>
      </c>
      <c r="BP487" s="526" t="s">
        <v>13</v>
      </c>
      <c r="BQ487" s="526" t="s">
        <v>13</v>
      </c>
      <c r="BR487" s="526" t="s">
        <v>13</v>
      </c>
      <c r="BS487" s="526" t="s">
        <v>13</v>
      </c>
      <c r="BT487" s="526" t="s">
        <v>13</v>
      </c>
      <c r="BU487" s="585" t="s">
        <v>13</v>
      </c>
      <c r="BV487" s="526" t="s">
        <v>13</v>
      </c>
      <c r="BW487" s="526" t="s">
        <v>13</v>
      </c>
      <c r="BX487" s="526" t="s">
        <v>13</v>
      </c>
      <c r="BY487" s="526" t="s">
        <v>13</v>
      </c>
      <c r="BZ487" s="526" t="s">
        <v>13</v>
      </c>
      <c r="CA487" s="526" t="s">
        <v>13</v>
      </c>
    </row>
    <row r="488" spans="3:79">
      <c r="C488" s="546" t="s">
        <v>13</v>
      </c>
      <c r="D488" s="546" t="s">
        <v>13</v>
      </c>
      <c r="E488" s="517" t="s">
        <v>13</v>
      </c>
      <c r="F488" s="607" t="s">
        <v>13</v>
      </c>
      <c r="G488" s="607" t="s">
        <v>13</v>
      </c>
      <c r="H488" s="607" t="s">
        <v>13</v>
      </c>
      <c r="I488" s="607" t="s">
        <v>13</v>
      </c>
      <c r="J488" s="607" t="s">
        <v>13</v>
      </c>
      <c r="K488" s="607" t="s">
        <v>13</v>
      </c>
      <c r="L488" s="607" t="s">
        <v>13</v>
      </c>
      <c r="M488" s="607" t="s">
        <v>13</v>
      </c>
      <c r="N488" s="607" t="s">
        <v>13</v>
      </c>
      <c r="O488" s="607" t="s">
        <v>13</v>
      </c>
      <c r="P488" s="607" t="s">
        <v>13</v>
      </c>
      <c r="Q488" s="608" t="s">
        <v>13</v>
      </c>
      <c r="R488" s="608" t="s">
        <v>13</v>
      </c>
      <c r="S488" s="608" t="s">
        <v>13</v>
      </c>
      <c r="T488" s="608" t="s">
        <v>13</v>
      </c>
      <c r="U488" s="608" t="s">
        <v>13</v>
      </c>
      <c r="V488" s="608" t="s">
        <v>13</v>
      </c>
      <c r="W488" s="608" t="s">
        <v>13</v>
      </c>
      <c r="X488" s="608" t="s">
        <v>13</v>
      </c>
      <c r="Y488" s="608" t="s">
        <v>13</v>
      </c>
      <c r="Z488" s="608" t="s">
        <v>13</v>
      </c>
      <c r="AA488" s="608" t="s">
        <v>13</v>
      </c>
      <c r="AB488" s="608" t="s">
        <v>13</v>
      </c>
      <c r="AC488" s="608" t="s">
        <v>13</v>
      </c>
      <c r="AD488" s="608" t="s">
        <v>13</v>
      </c>
      <c r="AE488" s="608" t="s">
        <v>13</v>
      </c>
      <c r="AF488" s="608" t="s">
        <v>13</v>
      </c>
      <c r="AG488" s="608" t="s">
        <v>13</v>
      </c>
      <c r="AH488" s="608" t="s">
        <v>13</v>
      </c>
      <c r="AI488" s="608" t="s">
        <v>13</v>
      </c>
      <c r="AJ488" s="608" t="s">
        <v>13</v>
      </c>
      <c r="AK488" s="608" t="s">
        <v>13</v>
      </c>
      <c r="AL488" s="609" t="s">
        <v>13</v>
      </c>
      <c r="AM488" s="609" t="s">
        <v>13</v>
      </c>
      <c r="AN488" s="609" t="s">
        <v>13</v>
      </c>
      <c r="AO488" s="609" t="s">
        <v>13</v>
      </c>
      <c r="AP488" s="609" t="s">
        <v>13</v>
      </c>
      <c r="AQ488" s="609" t="s">
        <v>13</v>
      </c>
      <c r="AR488" s="609" t="s">
        <v>13</v>
      </c>
      <c r="AS488" s="609" t="s">
        <v>13</v>
      </c>
      <c r="AT488" s="609" t="s">
        <v>13</v>
      </c>
      <c r="AU488" s="609" t="s">
        <v>13</v>
      </c>
      <c r="AV488" s="608" t="s">
        <v>13</v>
      </c>
      <c r="AW488" s="608" t="s">
        <v>13</v>
      </c>
      <c r="AX488" s="608" t="s">
        <v>13</v>
      </c>
      <c r="AY488" s="608" t="s">
        <v>13</v>
      </c>
      <c r="AZ488" s="610" t="s">
        <v>13</v>
      </c>
      <c r="BA488" s="526" t="s">
        <v>13</v>
      </c>
      <c r="BB488" s="526" t="s">
        <v>13</v>
      </c>
      <c r="BC488" s="526" t="s">
        <v>13</v>
      </c>
      <c r="BD488" s="526" t="s">
        <v>13</v>
      </c>
      <c r="BE488" s="526" t="s">
        <v>13</v>
      </c>
      <c r="BF488" s="526" t="s">
        <v>13</v>
      </c>
      <c r="BG488" s="526" t="s">
        <v>13</v>
      </c>
      <c r="BH488" s="526" t="s">
        <v>13</v>
      </c>
      <c r="BI488" s="526" t="s">
        <v>13</v>
      </c>
      <c r="BJ488" s="526" t="s">
        <v>13</v>
      </c>
      <c r="BK488" s="526" t="s">
        <v>13</v>
      </c>
      <c r="BL488" s="526" t="s">
        <v>13</v>
      </c>
      <c r="BM488" s="526" t="s">
        <v>13</v>
      </c>
      <c r="BN488" s="585" t="s">
        <v>13</v>
      </c>
      <c r="BO488" s="585" t="s">
        <v>13</v>
      </c>
      <c r="BP488" s="526" t="s">
        <v>13</v>
      </c>
      <c r="BQ488" s="526" t="s">
        <v>13</v>
      </c>
      <c r="BR488" s="526" t="s">
        <v>13</v>
      </c>
      <c r="BS488" s="526" t="s">
        <v>13</v>
      </c>
      <c r="BT488" s="526" t="s">
        <v>13</v>
      </c>
      <c r="BU488" s="585" t="s">
        <v>13</v>
      </c>
      <c r="BV488" s="526" t="s">
        <v>13</v>
      </c>
      <c r="BW488" s="526" t="s">
        <v>13</v>
      </c>
      <c r="BX488" s="526" t="s">
        <v>13</v>
      </c>
      <c r="BY488" s="526" t="s">
        <v>13</v>
      </c>
      <c r="BZ488" s="526" t="s">
        <v>13</v>
      </c>
      <c r="CA488" s="526" t="s">
        <v>13</v>
      </c>
    </row>
    <row r="489" spans="3:79">
      <c r="C489" s="546" t="s">
        <v>13</v>
      </c>
      <c r="D489" s="546" t="s">
        <v>13</v>
      </c>
      <c r="E489" s="517" t="s">
        <v>13</v>
      </c>
      <c r="F489" s="607" t="s">
        <v>13</v>
      </c>
      <c r="G489" s="607" t="s">
        <v>13</v>
      </c>
      <c r="H489" s="607" t="s">
        <v>13</v>
      </c>
      <c r="I489" s="607" t="s">
        <v>13</v>
      </c>
      <c r="J489" s="607" t="s">
        <v>13</v>
      </c>
      <c r="K489" s="607" t="s">
        <v>13</v>
      </c>
      <c r="L489" s="607" t="s">
        <v>13</v>
      </c>
      <c r="M489" s="607" t="s">
        <v>13</v>
      </c>
      <c r="N489" s="607" t="s">
        <v>13</v>
      </c>
      <c r="O489" s="607" t="s">
        <v>13</v>
      </c>
      <c r="P489" s="607" t="s">
        <v>13</v>
      </c>
      <c r="Q489" s="608" t="s">
        <v>13</v>
      </c>
      <c r="R489" s="608" t="s">
        <v>13</v>
      </c>
      <c r="S489" s="608" t="s">
        <v>13</v>
      </c>
      <c r="T489" s="608" t="s">
        <v>13</v>
      </c>
      <c r="U489" s="608" t="s">
        <v>13</v>
      </c>
      <c r="V489" s="608" t="s">
        <v>13</v>
      </c>
      <c r="W489" s="608" t="s">
        <v>13</v>
      </c>
      <c r="X489" s="608" t="s">
        <v>13</v>
      </c>
      <c r="Y489" s="608" t="s">
        <v>13</v>
      </c>
      <c r="Z489" s="608" t="s">
        <v>13</v>
      </c>
      <c r="AA489" s="608" t="s">
        <v>13</v>
      </c>
      <c r="AB489" s="608" t="s">
        <v>13</v>
      </c>
      <c r="AC489" s="608" t="s">
        <v>13</v>
      </c>
      <c r="AD489" s="608" t="s">
        <v>13</v>
      </c>
      <c r="AE489" s="608" t="s">
        <v>13</v>
      </c>
      <c r="AF489" s="608" t="s">
        <v>13</v>
      </c>
      <c r="AG489" s="608" t="s">
        <v>13</v>
      </c>
      <c r="AH489" s="608" t="s">
        <v>13</v>
      </c>
      <c r="AI489" s="608" t="s">
        <v>13</v>
      </c>
      <c r="AJ489" s="608" t="s">
        <v>13</v>
      </c>
      <c r="AK489" s="608" t="s">
        <v>13</v>
      </c>
      <c r="AL489" s="609" t="s">
        <v>13</v>
      </c>
      <c r="AM489" s="609" t="s">
        <v>13</v>
      </c>
      <c r="AN489" s="609" t="s">
        <v>13</v>
      </c>
      <c r="AO489" s="609" t="s">
        <v>13</v>
      </c>
      <c r="AP489" s="609" t="s">
        <v>13</v>
      </c>
      <c r="AQ489" s="609" t="s">
        <v>13</v>
      </c>
      <c r="AR489" s="609" t="s">
        <v>13</v>
      </c>
      <c r="AS489" s="609" t="s">
        <v>13</v>
      </c>
      <c r="AT489" s="609" t="s">
        <v>13</v>
      </c>
      <c r="AU489" s="609" t="s">
        <v>13</v>
      </c>
      <c r="AV489" s="608" t="s">
        <v>13</v>
      </c>
      <c r="AW489" s="608" t="s">
        <v>13</v>
      </c>
      <c r="AX489" s="608" t="s">
        <v>13</v>
      </c>
      <c r="AY489" s="608" t="s">
        <v>13</v>
      </c>
      <c r="AZ489" s="610" t="s">
        <v>13</v>
      </c>
      <c r="BA489" s="526" t="s">
        <v>13</v>
      </c>
      <c r="BB489" s="526" t="s">
        <v>13</v>
      </c>
      <c r="BC489" s="526" t="s">
        <v>13</v>
      </c>
      <c r="BD489" s="526" t="s">
        <v>13</v>
      </c>
      <c r="BE489" s="526" t="s">
        <v>13</v>
      </c>
      <c r="BF489" s="526" t="s">
        <v>13</v>
      </c>
      <c r="BG489" s="526" t="s">
        <v>13</v>
      </c>
      <c r="BH489" s="526" t="s">
        <v>13</v>
      </c>
      <c r="BI489" s="526" t="s">
        <v>13</v>
      </c>
      <c r="BJ489" s="526" t="s">
        <v>13</v>
      </c>
      <c r="BK489" s="526" t="s">
        <v>13</v>
      </c>
      <c r="BL489" s="526" t="s">
        <v>13</v>
      </c>
      <c r="BM489" s="526" t="s">
        <v>13</v>
      </c>
      <c r="BN489" s="585" t="s">
        <v>13</v>
      </c>
      <c r="BO489" s="585" t="s">
        <v>13</v>
      </c>
      <c r="BP489" s="526" t="s">
        <v>13</v>
      </c>
      <c r="BQ489" s="526" t="s">
        <v>13</v>
      </c>
      <c r="BR489" s="526" t="s">
        <v>13</v>
      </c>
      <c r="BS489" s="526" t="s">
        <v>13</v>
      </c>
      <c r="BT489" s="526" t="s">
        <v>13</v>
      </c>
      <c r="BU489" s="585" t="s">
        <v>13</v>
      </c>
      <c r="BV489" s="526" t="s">
        <v>13</v>
      </c>
      <c r="BW489" s="526" t="s">
        <v>13</v>
      </c>
      <c r="BX489" s="526" t="s">
        <v>13</v>
      </c>
      <c r="BY489" s="526" t="s">
        <v>13</v>
      </c>
      <c r="BZ489" s="526" t="s">
        <v>13</v>
      </c>
      <c r="CA489" s="526" t="s">
        <v>13</v>
      </c>
    </row>
    <row r="490" spans="3:79">
      <c r="C490" s="546" t="s">
        <v>13</v>
      </c>
      <c r="D490" s="546" t="s">
        <v>13</v>
      </c>
      <c r="E490" s="517" t="s">
        <v>13</v>
      </c>
      <c r="F490" s="607" t="s">
        <v>13</v>
      </c>
      <c r="G490" s="607" t="s">
        <v>13</v>
      </c>
      <c r="H490" s="607" t="s">
        <v>13</v>
      </c>
      <c r="I490" s="607" t="s">
        <v>13</v>
      </c>
      <c r="J490" s="607" t="s">
        <v>13</v>
      </c>
      <c r="K490" s="607" t="s">
        <v>13</v>
      </c>
      <c r="L490" s="607" t="s">
        <v>13</v>
      </c>
      <c r="M490" s="607" t="s">
        <v>13</v>
      </c>
      <c r="N490" s="607" t="s">
        <v>13</v>
      </c>
      <c r="O490" s="607" t="s">
        <v>13</v>
      </c>
      <c r="P490" s="607" t="s">
        <v>13</v>
      </c>
      <c r="Q490" s="608" t="s">
        <v>13</v>
      </c>
      <c r="R490" s="608" t="s">
        <v>13</v>
      </c>
      <c r="S490" s="608" t="s">
        <v>13</v>
      </c>
      <c r="T490" s="608" t="s">
        <v>13</v>
      </c>
      <c r="U490" s="608" t="s">
        <v>13</v>
      </c>
      <c r="V490" s="608" t="s">
        <v>13</v>
      </c>
      <c r="W490" s="608" t="s">
        <v>13</v>
      </c>
      <c r="X490" s="608" t="s">
        <v>13</v>
      </c>
      <c r="Y490" s="608" t="s">
        <v>13</v>
      </c>
      <c r="Z490" s="608" t="s">
        <v>13</v>
      </c>
      <c r="AA490" s="608" t="s">
        <v>13</v>
      </c>
      <c r="AB490" s="608" t="s">
        <v>13</v>
      </c>
      <c r="AC490" s="608" t="s">
        <v>13</v>
      </c>
      <c r="AD490" s="608" t="s">
        <v>13</v>
      </c>
      <c r="AE490" s="608" t="s">
        <v>13</v>
      </c>
      <c r="AF490" s="608" t="s">
        <v>13</v>
      </c>
      <c r="AG490" s="608" t="s">
        <v>13</v>
      </c>
      <c r="AH490" s="608" t="s">
        <v>13</v>
      </c>
      <c r="AI490" s="608" t="s">
        <v>13</v>
      </c>
      <c r="AJ490" s="608" t="s">
        <v>13</v>
      </c>
      <c r="AK490" s="608" t="s">
        <v>13</v>
      </c>
      <c r="AL490" s="609" t="s">
        <v>13</v>
      </c>
      <c r="AM490" s="609" t="s">
        <v>13</v>
      </c>
      <c r="AN490" s="609" t="s">
        <v>13</v>
      </c>
      <c r="AO490" s="609" t="s">
        <v>13</v>
      </c>
      <c r="AP490" s="609" t="s">
        <v>13</v>
      </c>
      <c r="AQ490" s="609" t="s">
        <v>13</v>
      </c>
      <c r="AR490" s="609" t="s">
        <v>13</v>
      </c>
      <c r="AS490" s="609" t="s">
        <v>13</v>
      </c>
      <c r="AT490" s="609" t="s">
        <v>13</v>
      </c>
      <c r="AU490" s="609" t="s">
        <v>13</v>
      </c>
      <c r="AV490" s="608" t="s">
        <v>13</v>
      </c>
      <c r="AW490" s="608" t="s">
        <v>13</v>
      </c>
      <c r="AX490" s="608" t="s">
        <v>13</v>
      </c>
      <c r="AY490" s="608" t="s">
        <v>13</v>
      </c>
      <c r="AZ490" s="610" t="s">
        <v>13</v>
      </c>
      <c r="BA490" s="526" t="s">
        <v>13</v>
      </c>
      <c r="BB490" s="526" t="s">
        <v>13</v>
      </c>
      <c r="BC490" s="526" t="s">
        <v>13</v>
      </c>
      <c r="BD490" s="526" t="s">
        <v>13</v>
      </c>
      <c r="BE490" s="526" t="s">
        <v>13</v>
      </c>
      <c r="BF490" s="526" t="s">
        <v>13</v>
      </c>
      <c r="BG490" s="526" t="s">
        <v>13</v>
      </c>
      <c r="BH490" s="526" t="s">
        <v>13</v>
      </c>
      <c r="BI490" s="526" t="s">
        <v>13</v>
      </c>
      <c r="BJ490" s="526" t="s">
        <v>13</v>
      </c>
      <c r="BK490" s="526" t="s">
        <v>13</v>
      </c>
      <c r="BL490" s="526" t="s">
        <v>13</v>
      </c>
      <c r="BM490" s="526" t="s">
        <v>13</v>
      </c>
      <c r="BN490" s="585" t="s">
        <v>13</v>
      </c>
      <c r="BO490" s="585" t="s">
        <v>13</v>
      </c>
      <c r="BP490" s="526" t="s">
        <v>13</v>
      </c>
      <c r="BQ490" s="526" t="s">
        <v>13</v>
      </c>
      <c r="BR490" s="526" t="s">
        <v>13</v>
      </c>
      <c r="BS490" s="526" t="s">
        <v>13</v>
      </c>
      <c r="BT490" s="526" t="s">
        <v>13</v>
      </c>
      <c r="BU490" s="585" t="s">
        <v>13</v>
      </c>
      <c r="BV490" s="526" t="s">
        <v>13</v>
      </c>
      <c r="BW490" s="526" t="s">
        <v>13</v>
      </c>
      <c r="BX490" s="526" t="s">
        <v>13</v>
      </c>
      <c r="BY490" s="526" t="s">
        <v>13</v>
      </c>
      <c r="BZ490" s="526" t="s">
        <v>13</v>
      </c>
      <c r="CA490" s="526" t="s">
        <v>13</v>
      </c>
    </row>
    <row r="491" spans="3:79">
      <c r="C491" s="546" t="s">
        <v>13</v>
      </c>
      <c r="D491" s="546" t="s">
        <v>13</v>
      </c>
      <c r="E491" s="517" t="s">
        <v>13</v>
      </c>
      <c r="F491" s="607" t="s">
        <v>13</v>
      </c>
      <c r="G491" s="607" t="s">
        <v>13</v>
      </c>
      <c r="H491" s="607" t="s">
        <v>13</v>
      </c>
      <c r="I491" s="607" t="s">
        <v>13</v>
      </c>
      <c r="J491" s="607" t="s">
        <v>13</v>
      </c>
      <c r="K491" s="607" t="s">
        <v>13</v>
      </c>
      <c r="L491" s="607" t="s">
        <v>13</v>
      </c>
      <c r="M491" s="607" t="s">
        <v>13</v>
      </c>
      <c r="N491" s="607" t="s">
        <v>13</v>
      </c>
      <c r="O491" s="607" t="s">
        <v>13</v>
      </c>
      <c r="P491" s="607" t="s">
        <v>13</v>
      </c>
      <c r="Q491" s="608" t="s">
        <v>13</v>
      </c>
      <c r="R491" s="608" t="s">
        <v>13</v>
      </c>
      <c r="S491" s="608" t="s">
        <v>13</v>
      </c>
      <c r="T491" s="608" t="s">
        <v>13</v>
      </c>
      <c r="U491" s="608" t="s">
        <v>13</v>
      </c>
      <c r="V491" s="608" t="s">
        <v>13</v>
      </c>
      <c r="W491" s="608" t="s">
        <v>13</v>
      </c>
      <c r="X491" s="608" t="s">
        <v>13</v>
      </c>
      <c r="Y491" s="608" t="s">
        <v>13</v>
      </c>
      <c r="Z491" s="608" t="s">
        <v>13</v>
      </c>
      <c r="AA491" s="608" t="s">
        <v>13</v>
      </c>
      <c r="AB491" s="608" t="s">
        <v>13</v>
      </c>
      <c r="AC491" s="608" t="s">
        <v>13</v>
      </c>
      <c r="AD491" s="608" t="s">
        <v>13</v>
      </c>
      <c r="AE491" s="608" t="s">
        <v>13</v>
      </c>
      <c r="AF491" s="608" t="s">
        <v>13</v>
      </c>
      <c r="AG491" s="608" t="s">
        <v>13</v>
      </c>
      <c r="AH491" s="608" t="s">
        <v>13</v>
      </c>
      <c r="AI491" s="608" t="s">
        <v>13</v>
      </c>
      <c r="AJ491" s="608" t="s">
        <v>13</v>
      </c>
      <c r="AK491" s="608" t="s">
        <v>13</v>
      </c>
      <c r="AL491" s="609" t="s">
        <v>13</v>
      </c>
      <c r="AM491" s="609" t="s">
        <v>13</v>
      </c>
      <c r="AN491" s="609" t="s">
        <v>13</v>
      </c>
      <c r="AO491" s="609" t="s">
        <v>13</v>
      </c>
      <c r="AP491" s="609" t="s">
        <v>13</v>
      </c>
      <c r="AQ491" s="609" t="s">
        <v>13</v>
      </c>
      <c r="AR491" s="609" t="s">
        <v>13</v>
      </c>
      <c r="AS491" s="609" t="s">
        <v>13</v>
      </c>
      <c r="AT491" s="609" t="s">
        <v>13</v>
      </c>
      <c r="AU491" s="609" t="s">
        <v>13</v>
      </c>
      <c r="AV491" s="608" t="s">
        <v>13</v>
      </c>
      <c r="AW491" s="608" t="s">
        <v>13</v>
      </c>
      <c r="AX491" s="608" t="s">
        <v>13</v>
      </c>
      <c r="AY491" s="608" t="s">
        <v>13</v>
      </c>
      <c r="AZ491" s="610" t="s">
        <v>13</v>
      </c>
      <c r="BA491" s="526" t="s">
        <v>13</v>
      </c>
      <c r="BB491" s="526" t="s">
        <v>13</v>
      </c>
      <c r="BC491" s="526" t="s">
        <v>13</v>
      </c>
      <c r="BD491" s="526" t="s">
        <v>13</v>
      </c>
      <c r="BE491" s="526" t="s">
        <v>13</v>
      </c>
      <c r="BF491" s="526" t="s">
        <v>13</v>
      </c>
      <c r="BG491" s="526" t="s">
        <v>13</v>
      </c>
      <c r="BH491" s="526" t="s">
        <v>13</v>
      </c>
      <c r="BI491" s="526" t="s">
        <v>13</v>
      </c>
      <c r="BJ491" s="526" t="s">
        <v>13</v>
      </c>
      <c r="BK491" s="526" t="s">
        <v>13</v>
      </c>
      <c r="BL491" s="526" t="s">
        <v>13</v>
      </c>
      <c r="BM491" s="526" t="s">
        <v>13</v>
      </c>
      <c r="BN491" s="585" t="s">
        <v>13</v>
      </c>
      <c r="BO491" s="585" t="s">
        <v>13</v>
      </c>
      <c r="BP491" s="526" t="s">
        <v>13</v>
      </c>
      <c r="BQ491" s="526" t="s">
        <v>13</v>
      </c>
      <c r="BR491" s="526" t="s">
        <v>13</v>
      </c>
      <c r="BS491" s="526" t="s">
        <v>13</v>
      </c>
      <c r="BT491" s="526" t="s">
        <v>13</v>
      </c>
      <c r="BU491" s="585" t="s">
        <v>13</v>
      </c>
      <c r="BV491" s="526" t="s">
        <v>13</v>
      </c>
      <c r="BW491" s="526" t="s">
        <v>13</v>
      </c>
      <c r="BX491" s="526" t="s">
        <v>13</v>
      </c>
      <c r="BY491" s="526" t="s">
        <v>13</v>
      </c>
      <c r="BZ491" s="526" t="s">
        <v>13</v>
      </c>
      <c r="CA491" s="526" t="s">
        <v>13</v>
      </c>
    </row>
    <row r="492" spans="3:79">
      <c r="C492" s="546" t="s">
        <v>13</v>
      </c>
      <c r="D492" s="546" t="s">
        <v>13</v>
      </c>
      <c r="E492" s="517" t="s">
        <v>13</v>
      </c>
      <c r="F492" s="607" t="s">
        <v>13</v>
      </c>
      <c r="G492" s="607" t="s">
        <v>13</v>
      </c>
      <c r="H492" s="607" t="s">
        <v>13</v>
      </c>
      <c r="I492" s="607" t="s">
        <v>13</v>
      </c>
      <c r="J492" s="607" t="s">
        <v>13</v>
      </c>
      <c r="K492" s="607" t="s">
        <v>13</v>
      </c>
      <c r="L492" s="607" t="s">
        <v>13</v>
      </c>
      <c r="M492" s="607" t="s">
        <v>13</v>
      </c>
      <c r="N492" s="607" t="s">
        <v>13</v>
      </c>
      <c r="O492" s="607" t="s">
        <v>13</v>
      </c>
      <c r="P492" s="607" t="s">
        <v>13</v>
      </c>
      <c r="Q492" s="608" t="s">
        <v>13</v>
      </c>
      <c r="R492" s="608" t="s">
        <v>13</v>
      </c>
      <c r="S492" s="608" t="s">
        <v>13</v>
      </c>
      <c r="T492" s="608" t="s">
        <v>13</v>
      </c>
      <c r="U492" s="608" t="s">
        <v>13</v>
      </c>
      <c r="V492" s="608" t="s">
        <v>13</v>
      </c>
      <c r="W492" s="608" t="s">
        <v>13</v>
      </c>
      <c r="X492" s="608" t="s">
        <v>13</v>
      </c>
      <c r="Y492" s="608" t="s">
        <v>13</v>
      </c>
      <c r="Z492" s="608" t="s">
        <v>13</v>
      </c>
      <c r="AA492" s="608" t="s">
        <v>13</v>
      </c>
      <c r="AB492" s="608" t="s">
        <v>13</v>
      </c>
      <c r="AC492" s="608" t="s">
        <v>13</v>
      </c>
      <c r="AD492" s="608" t="s">
        <v>13</v>
      </c>
      <c r="AE492" s="608" t="s">
        <v>13</v>
      </c>
      <c r="AF492" s="608" t="s">
        <v>13</v>
      </c>
      <c r="AG492" s="608" t="s">
        <v>13</v>
      </c>
      <c r="AH492" s="608" t="s">
        <v>13</v>
      </c>
      <c r="AI492" s="608" t="s">
        <v>13</v>
      </c>
      <c r="AJ492" s="608" t="s">
        <v>13</v>
      </c>
      <c r="AK492" s="608" t="s">
        <v>13</v>
      </c>
      <c r="AL492" s="609" t="s">
        <v>13</v>
      </c>
      <c r="AM492" s="609" t="s">
        <v>13</v>
      </c>
      <c r="AN492" s="609" t="s">
        <v>13</v>
      </c>
      <c r="AO492" s="609" t="s">
        <v>13</v>
      </c>
      <c r="AP492" s="609" t="s">
        <v>13</v>
      </c>
      <c r="AQ492" s="609" t="s">
        <v>13</v>
      </c>
      <c r="AR492" s="609" t="s">
        <v>13</v>
      </c>
      <c r="AS492" s="609" t="s">
        <v>13</v>
      </c>
      <c r="AT492" s="609" t="s">
        <v>13</v>
      </c>
      <c r="AU492" s="609" t="s">
        <v>13</v>
      </c>
      <c r="AV492" s="608" t="s">
        <v>13</v>
      </c>
      <c r="AW492" s="608" t="s">
        <v>13</v>
      </c>
      <c r="AX492" s="608" t="s">
        <v>13</v>
      </c>
      <c r="AY492" s="608" t="s">
        <v>13</v>
      </c>
      <c r="AZ492" s="610" t="s">
        <v>13</v>
      </c>
      <c r="BA492" s="526" t="s">
        <v>13</v>
      </c>
      <c r="BB492" s="526" t="s">
        <v>13</v>
      </c>
      <c r="BC492" s="526" t="s">
        <v>13</v>
      </c>
      <c r="BD492" s="526" t="s">
        <v>13</v>
      </c>
      <c r="BE492" s="526" t="s">
        <v>13</v>
      </c>
      <c r="BF492" s="526" t="s">
        <v>13</v>
      </c>
      <c r="BG492" s="526" t="s">
        <v>13</v>
      </c>
      <c r="BH492" s="526" t="s">
        <v>13</v>
      </c>
      <c r="BI492" s="526" t="s">
        <v>13</v>
      </c>
      <c r="BJ492" s="526" t="s">
        <v>13</v>
      </c>
      <c r="BK492" s="526" t="s">
        <v>13</v>
      </c>
      <c r="BL492" s="526" t="s">
        <v>13</v>
      </c>
      <c r="BM492" s="526" t="s">
        <v>13</v>
      </c>
      <c r="BN492" s="585" t="s">
        <v>13</v>
      </c>
      <c r="BO492" s="585" t="s">
        <v>13</v>
      </c>
      <c r="BP492" s="526" t="s">
        <v>13</v>
      </c>
      <c r="BQ492" s="526" t="s">
        <v>13</v>
      </c>
      <c r="BR492" s="526" t="s">
        <v>13</v>
      </c>
      <c r="BS492" s="526" t="s">
        <v>13</v>
      </c>
      <c r="BT492" s="526" t="s">
        <v>13</v>
      </c>
      <c r="BU492" s="585" t="s">
        <v>13</v>
      </c>
      <c r="BV492" s="526" t="s">
        <v>13</v>
      </c>
      <c r="BW492" s="526" t="s">
        <v>13</v>
      </c>
      <c r="BX492" s="526" t="s">
        <v>13</v>
      </c>
      <c r="BY492" s="526" t="s">
        <v>13</v>
      </c>
      <c r="BZ492" s="526" t="s">
        <v>13</v>
      </c>
      <c r="CA492" s="526" t="s">
        <v>13</v>
      </c>
    </row>
    <row r="493" spans="3:79">
      <c r="C493" s="546" t="s">
        <v>13</v>
      </c>
      <c r="D493" s="546" t="s">
        <v>13</v>
      </c>
      <c r="E493" s="517" t="s">
        <v>13</v>
      </c>
      <c r="F493" s="607" t="s">
        <v>13</v>
      </c>
      <c r="G493" s="607" t="s">
        <v>13</v>
      </c>
      <c r="H493" s="607" t="s">
        <v>13</v>
      </c>
      <c r="I493" s="607" t="s">
        <v>13</v>
      </c>
      <c r="J493" s="607" t="s">
        <v>13</v>
      </c>
      <c r="K493" s="607" t="s">
        <v>13</v>
      </c>
      <c r="L493" s="607" t="s">
        <v>13</v>
      </c>
      <c r="M493" s="607" t="s">
        <v>13</v>
      </c>
      <c r="N493" s="607" t="s">
        <v>13</v>
      </c>
      <c r="O493" s="607" t="s">
        <v>13</v>
      </c>
      <c r="P493" s="607" t="s">
        <v>13</v>
      </c>
      <c r="Q493" s="608" t="s">
        <v>13</v>
      </c>
      <c r="R493" s="608" t="s">
        <v>13</v>
      </c>
      <c r="S493" s="608" t="s">
        <v>13</v>
      </c>
      <c r="T493" s="608" t="s">
        <v>13</v>
      </c>
      <c r="U493" s="608" t="s">
        <v>13</v>
      </c>
      <c r="V493" s="608" t="s">
        <v>13</v>
      </c>
      <c r="W493" s="608" t="s">
        <v>13</v>
      </c>
      <c r="X493" s="608" t="s">
        <v>13</v>
      </c>
      <c r="Y493" s="608" t="s">
        <v>13</v>
      </c>
      <c r="Z493" s="608" t="s">
        <v>13</v>
      </c>
      <c r="AA493" s="608" t="s">
        <v>13</v>
      </c>
      <c r="AB493" s="608" t="s">
        <v>13</v>
      </c>
      <c r="AC493" s="608" t="s">
        <v>13</v>
      </c>
      <c r="AD493" s="608" t="s">
        <v>13</v>
      </c>
      <c r="AE493" s="608" t="s">
        <v>13</v>
      </c>
      <c r="AF493" s="608" t="s">
        <v>13</v>
      </c>
      <c r="AG493" s="608" t="s">
        <v>13</v>
      </c>
      <c r="AH493" s="608" t="s">
        <v>13</v>
      </c>
      <c r="AI493" s="608" t="s">
        <v>13</v>
      </c>
      <c r="AJ493" s="608" t="s">
        <v>13</v>
      </c>
      <c r="AK493" s="608" t="s">
        <v>13</v>
      </c>
      <c r="AL493" s="609" t="s">
        <v>13</v>
      </c>
      <c r="AM493" s="609" t="s">
        <v>13</v>
      </c>
      <c r="AN493" s="609" t="s">
        <v>13</v>
      </c>
      <c r="AO493" s="609" t="s">
        <v>13</v>
      </c>
      <c r="AP493" s="609" t="s">
        <v>13</v>
      </c>
      <c r="AQ493" s="609" t="s">
        <v>13</v>
      </c>
      <c r="AR493" s="609" t="s">
        <v>13</v>
      </c>
      <c r="AS493" s="609" t="s">
        <v>13</v>
      </c>
      <c r="AT493" s="609" t="s">
        <v>13</v>
      </c>
      <c r="AU493" s="609" t="s">
        <v>13</v>
      </c>
      <c r="AV493" s="608" t="s">
        <v>13</v>
      </c>
      <c r="AW493" s="608" t="s">
        <v>13</v>
      </c>
      <c r="AX493" s="608" t="s">
        <v>13</v>
      </c>
      <c r="AY493" s="608" t="s">
        <v>13</v>
      </c>
      <c r="AZ493" s="610" t="s">
        <v>13</v>
      </c>
      <c r="BA493" s="526" t="s">
        <v>13</v>
      </c>
      <c r="BB493" s="526" t="s">
        <v>13</v>
      </c>
      <c r="BC493" s="526" t="s">
        <v>13</v>
      </c>
      <c r="BD493" s="526" t="s">
        <v>13</v>
      </c>
      <c r="BE493" s="526" t="s">
        <v>13</v>
      </c>
      <c r="BF493" s="526" t="s">
        <v>13</v>
      </c>
      <c r="BG493" s="526" t="s">
        <v>13</v>
      </c>
      <c r="BH493" s="526" t="s">
        <v>13</v>
      </c>
      <c r="BI493" s="526" t="s">
        <v>13</v>
      </c>
      <c r="BJ493" s="526" t="s">
        <v>13</v>
      </c>
      <c r="BK493" s="526" t="s">
        <v>13</v>
      </c>
      <c r="BL493" s="526" t="s">
        <v>13</v>
      </c>
      <c r="BM493" s="526" t="s">
        <v>13</v>
      </c>
      <c r="BN493" s="585" t="s">
        <v>13</v>
      </c>
      <c r="BO493" s="585" t="s">
        <v>13</v>
      </c>
      <c r="BP493" s="526" t="s">
        <v>13</v>
      </c>
      <c r="BQ493" s="526" t="s">
        <v>13</v>
      </c>
      <c r="BR493" s="526" t="s">
        <v>13</v>
      </c>
      <c r="BS493" s="526" t="s">
        <v>13</v>
      </c>
      <c r="BT493" s="526" t="s">
        <v>13</v>
      </c>
      <c r="BU493" s="585" t="s">
        <v>13</v>
      </c>
      <c r="BV493" s="526" t="s">
        <v>13</v>
      </c>
      <c r="BW493" s="526" t="s">
        <v>13</v>
      </c>
      <c r="BX493" s="526" t="s">
        <v>13</v>
      </c>
      <c r="BY493" s="526" t="s">
        <v>13</v>
      </c>
      <c r="BZ493" s="526" t="s">
        <v>13</v>
      </c>
      <c r="CA493" s="526" t="s">
        <v>13</v>
      </c>
    </row>
    <row r="494" spans="3:79">
      <c r="C494" s="546" t="s">
        <v>13</v>
      </c>
      <c r="D494" s="546" t="s">
        <v>13</v>
      </c>
      <c r="E494" s="517" t="s">
        <v>13</v>
      </c>
      <c r="F494" s="607" t="s">
        <v>13</v>
      </c>
      <c r="G494" s="607" t="s">
        <v>13</v>
      </c>
      <c r="H494" s="607" t="s">
        <v>13</v>
      </c>
      <c r="I494" s="607" t="s">
        <v>13</v>
      </c>
      <c r="J494" s="607" t="s">
        <v>13</v>
      </c>
      <c r="K494" s="607" t="s">
        <v>13</v>
      </c>
      <c r="L494" s="607" t="s">
        <v>13</v>
      </c>
      <c r="M494" s="607" t="s">
        <v>13</v>
      </c>
      <c r="N494" s="607" t="s">
        <v>13</v>
      </c>
      <c r="O494" s="607" t="s">
        <v>13</v>
      </c>
      <c r="P494" s="607" t="s">
        <v>13</v>
      </c>
      <c r="Q494" s="608" t="s">
        <v>13</v>
      </c>
      <c r="R494" s="608" t="s">
        <v>13</v>
      </c>
      <c r="S494" s="608" t="s">
        <v>13</v>
      </c>
      <c r="T494" s="608" t="s">
        <v>13</v>
      </c>
      <c r="U494" s="608" t="s">
        <v>13</v>
      </c>
      <c r="V494" s="608" t="s">
        <v>13</v>
      </c>
      <c r="W494" s="608" t="s">
        <v>13</v>
      </c>
      <c r="X494" s="608" t="s">
        <v>13</v>
      </c>
      <c r="Y494" s="608" t="s">
        <v>13</v>
      </c>
      <c r="Z494" s="608" t="s">
        <v>13</v>
      </c>
      <c r="AA494" s="608" t="s">
        <v>13</v>
      </c>
      <c r="AB494" s="608" t="s">
        <v>13</v>
      </c>
      <c r="AC494" s="608" t="s">
        <v>13</v>
      </c>
      <c r="AD494" s="608" t="s">
        <v>13</v>
      </c>
      <c r="AE494" s="608" t="s">
        <v>13</v>
      </c>
      <c r="AF494" s="608" t="s">
        <v>13</v>
      </c>
      <c r="AG494" s="608" t="s">
        <v>13</v>
      </c>
      <c r="AH494" s="608" t="s">
        <v>13</v>
      </c>
      <c r="AI494" s="608" t="s">
        <v>13</v>
      </c>
      <c r="AJ494" s="608" t="s">
        <v>13</v>
      </c>
      <c r="AK494" s="608" t="s">
        <v>13</v>
      </c>
      <c r="AL494" s="609" t="s">
        <v>13</v>
      </c>
      <c r="AM494" s="609" t="s">
        <v>13</v>
      </c>
      <c r="AN494" s="609" t="s">
        <v>13</v>
      </c>
      <c r="AO494" s="609" t="s">
        <v>13</v>
      </c>
      <c r="AP494" s="609" t="s">
        <v>13</v>
      </c>
      <c r="AQ494" s="609" t="s">
        <v>13</v>
      </c>
      <c r="AR494" s="609" t="s">
        <v>13</v>
      </c>
      <c r="AS494" s="609" t="s">
        <v>13</v>
      </c>
      <c r="AT494" s="609" t="s">
        <v>13</v>
      </c>
      <c r="AU494" s="609" t="s">
        <v>13</v>
      </c>
      <c r="AV494" s="608" t="s">
        <v>13</v>
      </c>
      <c r="AW494" s="608" t="s">
        <v>13</v>
      </c>
      <c r="AX494" s="608" t="s">
        <v>13</v>
      </c>
      <c r="AY494" s="608" t="s">
        <v>13</v>
      </c>
      <c r="AZ494" s="610" t="s">
        <v>13</v>
      </c>
      <c r="BA494" s="526" t="s">
        <v>13</v>
      </c>
      <c r="BB494" s="526" t="s">
        <v>13</v>
      </c>
      <c r="BC494" s="526" t="s">
        <v>13</v>
      </c>
      <c r="BD494" s="526" t="s">
        <v>13</v>
      </c>
      <c r="BE494" s="526" t="s">
        <v>13</v>
      </c>
      <c r="BF494" s="526" t="s">
        <v>13</v>
      </c>
      <c r="BG494" s="526" t="s">
        <v>13</v>
      </c>
      <c r="BH494" s="526" t="s">
        <v>13</v>
      </c>
      <c r="BI494" s="526" t="s">
        <v>13</v>
      </c>
      <c r="BJ494" s="526" t="s">
        <v>13</v>
      </c>
      <c r="BK494" s="526" t="s">
        <v>13</v>
      </c>
      <c r="BL494" s="526" t="s">
        <v>13</v>
      </c>
      <c r="BM494" s="526" t="s">
        <v>13</v>
      </c>
      <c r="BN494" s="585" t="s">
        <v>13</v>
      </c>
      <c r="BO494" s="585" t="s">
        <v>13</v>
      </c>
      <c r="BP494" s="526" t="s">
        <v>13</v>
      </c>
      <c r="BQ494" s="526" t="s">
        <v>13</v>
      </c>
      <c r="BR494" s="526" t="s">
        <v>13</v>
      </c>
      <c r="BS494" s="526" t="s">
        <v>13</v>
      </c>
      <c r="BT494" s="526" t="s">
        <v>13</v>
      </c>
      <c r="BU494" s="585" t="s">
        <v>13</v>
      </c>
      <c r="BV494" s="526" t="s">
        <v>13</v>
      </c>
      <c r="BW494" s="526" t="s">
        <v>13</v>
      </c>
      <c r="BX494" s="526" t="s">
        <v>13</v>
      </c>
      <c r="BY494" s="526" t="s">
        <v>13</v>
      </c>
      <c r="BZ494" s="526" t="s">
        <v>13</v>
      </c>
      <c r="CA494" s="526" t="s">
        <v>13</v>
      </c>
    </row>
    <row r="495" spans="3:79">
      <c r="C495" s="546" t="s">
        <v>13</v>
      </c>
      <c r="D495" s="546" t="s">
        <v>13</v>
      </c>
      <c r="E495" s="517" t="s">
        <v>13</v>
      </c>
      <c r="F495" s="607" t="s">
        <v>13</v>
      </c>
      <c r="G495" s="607" t="s">
        <v>13</v>
      </c>
      <c r="H495" s="607" t="s">
        <v>13</v>
      </c>
      <c r="I495" s="607" t="s">
        <v>13</v>
      </c>
      <c r="J495" s="607" t="s">
        <v>13</v>
      </c>
      <c r="K495" s="607" t="s">
        <v>13</v>
      </c>
      <c r="L495" s="607" t="s">
        <v>13</v>
      </c>
      <c r="M495" s="607" t="s">
        <v>13</v>
      </c>
      <c r="N495" s="607" t="s">
        <v>13</v>
      </c>
      <c r="O495" s="607" t="s">
        <v>13</v>
      </c>
      <c r="P495" s="607" t="s">
        <v>13</v>
      </c>
      <c r="Q495" s="608" t="s">
        <v>13</v>
      </c>
      <c r="R495" s="608" t="s">
        <v>13</v>
      </c>
      <c r="S495" s="608" t="s">
        <v>13</v>
      </c>
      <c r="T495" s="608" t="s">
        <v>13</v>
      </c>
      <c r="U495" s="608" t="s">
        <v>13</v>
      </c>
      <c r="V495" s="608" t="s">
        <v>13</v>
      </c>
      <c r="W495" s="608" t="s">
        <v>13</v>
      </c>
      <c r="X495" s="608" t="s">
        <v>13</v>
      </c>
      <c r="Y495" s="608" t="s">
        <v>13</v>
      </c>
      <c r="Z495" s="608" t="s">
        <v>13</v>
      </c>
      <c r="AA495" s="608" t="s">
        <v>13</v>
      </c>
      <c r="AB495" s="608" t="s">
        <v>13</v>
      </c>
      <c r="AC495" s="608" t="s">
        <v>13</v>
      </c>
      <c r="AD495" s="608" t="s">
        <v>13</v>
      </c>
      <c r="AE495" s="608" t="s">
        <v>13</v>
      </c>
      <c r="AF495" s="608" t="s">
        <v>13</v>
      </c>
      <c r="AG495" s="608" t="s">
        <v>13</v>
      </c>
      <c r="AH495" s="608" t="s">
        <v>13</v>
      </c>
      <c r="AI495" s="608" t="s">
        <v>13</v>
      </c>
      <c r="AJ495" s="608" t="s">
        <v>13</v>
      </c>
      <c r="AK495" s="608" t="s">
        <v>13</v>
      </c>
      <c r="AL495" s="609" t="s">
        <v>13</v>
      </c>
      <c r="AM495" s="609" t="s">
        <v>13</v>
      </c>
      <c r="AN495" s="609" t="s">
        <v>13</v>
      </c>
      <c r="AO495" s="609" t="s">
        <v>13</v>
      </c>
      <c r="AP495" s="609" t="s">
        <v>13</v>
      </c>
      <c r="AQ495" s="609" t="s">
        <v>13</v>
      </c>
      <c r="AR495" s="609" t="s">
        <v>13</v>
      </c>
      <c r="AS495" s="609" t="s">
        <v>13</v>
      </c>
      <c r="AT495" s="609" t="s">
        <v>13</v>
      </c>
      <c r="AU495" s="609" t="s">
        <v>13</v>
      </c>
      <c r="AV495" s="608" t="s">
        <v>13</v>
      </c>
      <c r="AW495" s="608" t="s">
        <v>13</v>
      </c>
      <c r="AX495" s="608" t="s">
        <v>13</v>
      </c>
      <c r="AY495" s="608" t="s">
        <v>13</v>
      </c>
      <c r="AZ495" s="610" t="s">
        <v>13</v>
      </c>
      <c r="BA495" s="526" t="s">
        <v>13</v>
      </c>
      <c r="BB495" s="526" t="s">
        <v>13</v>
      </c>
      <c r="BC495" s="526" t="s">
        <v>13</v>
      </c>
      <c r="BD495" s="526" t="s">
        <v>13</v>
      </c>
      <c r="BE495" s="526" t="s">
        <v>13</v>
      </c>
      <c r="BF495" s="526" t="s">
        <v>13</v>
      </c>
      <c r="BG495" s="526" t="s">
        <v>13</v>
      </c>
      <c r="BH495" s="526" t="s">
        <v>13</v>
      </c>
      <c r="BI495" s="526" t="s">
        <v>13</v>
      </c>
      <c r="BJ495" s="526" t="s">
        <v>13</v>
      </c>
      <c r="BK495" s="526" t="s">
        <v>13</v>
      </c>
      <c r="BL495" s="526" t="s">
        <v>13</v>
      </c>
      <c r="BM495" s="526" t="s">
        <v>13</v>
      </c>
      <c r="BN495" s="585" t="s">
        <v>13</v>
      </c>
      <c r="BO495" s="585" t="s">
        <v>13</v>
      </c>
      <c r="BP495" s="526" t="s">
        <v>13</v>
      </c>
      <c r="BQ495" s="526" t="s">
        <v>13</v>
      </c>
      <c r="BR495" s="526" t="s">
        <v>13</v>
      </c>
      <c r="BS495" s="526" t="s">
        <v>13</v>
      </c>
      <c r="BT495" s="526" t="s">
        <v>13</v>
      </c>
      <c r="BU495" s="585" t="s">
        <v>13</v>
      </c>
      <c r="BV495" s="526" t="s">
        <v>13</v>
      </c>
      <c r="BW495" s="526" t="s">
        <v>13</v>
      </c>
      <c r="BX495" s="526" t="s">
        <v>13</v>
      </c>
      <c r="BY495" s="526" t="s">
        <v>13</v>
      </c>
      <c r="BZ495" s="526" t="s">
        <v>13</v>
      </c>
      <c r="CA495" s="526" t="s">
        <v>13</v>
      </c>
    </row>
    <row r="496" spans="3:79">
      <c r="C496" s="546" t="s">
        <v>13</v>
      </c>
      <c r="D496" s="546" t="s">
        <v>13</v>
      </c>
      <c r="E496" s="517" t="s">
        <v>13</v>
      </c>
      <c r="F496" s="607" t="s">
        <v>13</v>
      </c>
      <c r="G496" s="607" t="s">
        <v>13</v>
      </c>
      <c r="H496" s="607" t="s">
        <v>13</v>
      </c>
      <c r="I496" s="607" t="s">
        <v>13</v>
      </c>
      <c r="J496" s="607" t="s">
        <v>13</v>
      </c>
      <c r="K496" s="607" t="s">
        <v>13</v>
      </c>
      <c r="L496" s="607" t="s">
        <v>13</v>
      </c>
      <c r="M496" s="607" t="s">
        <v>13</v>
      </c>
      <c r="N496" s="607" t="s">
        <v>13</v>
      </c>
      <c r="O496" s="607" t="s">
        <v>13</v>
      </c>
      <c r="P496" s="607" t="s">
        <v>13</v>
      </c>
      <c r="Q496" s="608" t="s">
        <v>13</v>
      </c>
      <c r="R496" s="608" t="s">
        <v>13</v>
      </c>
      <c r="S496" s="608" t="s">
        <v>13</v>
      </c>
      <c r="T496" s="608" t="s">
        <v>13</v>
      </c>
      <c r="U496" s="608" t="s">
        <v>13</v>
      </c>
      <c r="V496" s="608" t="s">
        <v>13</v>
      </c>
      <c r="W496" s="608" t="s">
        <v>13</v>
      </c>
      <c r="X496" s="608" t="s">
        <v>13</v>
      </c>
      <c r="Y496" s="608" t="s">
        <v>13</v>
      </c>
      <c r="Z496" s="608" t="s">
        <v>13</v>
      </c>
      <c r="AA496" s="608" t="s">
        <v>13</v>
      </c>
      <c r="AB496" s="608" t="s">
        <v>13</v>
      </c>
      <c r="AC496" s="608" t="s">
        <v>13</v>
      </c>
      <c r="AD496" s="608" t="s">
        <v>13</v>
      </c>
      <c r="AE496" s="608" t="s">
        <v>13</v>
      </c>
      <c r="AF496" s="608" t="s">
        <v>13</v>
      </c>
      <c r="AG496" s="608" t="s">
        <v>13</v>
      </c>
      <c r="AH496" s="608" t="s">
        <v>13</v>
      </c>
      <c r="AI496" s="608" t="s">
        <v>13</v>
      </c>
      <c r="AJ496" s="608" t="s">
        <v>13</v>
      </c>
      <c r="AK496" s="608" t="s">
        <v>13</v>
      </c>
      <c r="AL496" s="609" t="s">
        <v>13</v>
      </c>
      <c r="AM496" s="609" t="s">
        <v>13</v>
      </c>
      <c r="AN496" s="609" t="s">
        <v>13</v>
      </c>
      <c r="AO496" s="609" t="s">
        <v>13</v>
      </c>
      <c r="AP496" s="609" t="s">
        <v>13</v>
      </c>
      <c r="AQ496" s="609" t="s">
        <v>13</v>
      </c>
      <c r="AR496" s="609" t="s">
        <v>13</v>
      </c>
      <c r="AS496" s="609" t="s">
        <v>13</v>
      </c>
      <c r="AT496" s="609" t="s">
        <v>13</v>
      </c>
      <c r="AU496" s="609" t="s">
        <v>13</v>
      </c>
      <c r="AV496" s="608" t="s">
        <v>13</v>
      </c>
      <c r="AW496" s="608" t="s">
        <v>13</v>
      </c>
      <c r="AX496" s="608" t="s">
        <v>13</v>
      </c>
      <c r="AY496" s="608" t="s">
        <v>13</v>
      </c>
      <c r="AZ496" s="610" t="s">
        <v>13</v>
      </c>
      <c r="BA496" s="526" t="s">
        <v>13</v>
      </c>
      <c r="BB496" s="526" t="s">
        <v>13</v>
      </c>
      <c r="BC496" s="526" t="s">
        <v>13</v>
      </c>
      <c r="BD496" s="526" t="s">
        <v>13</v>
      </c>
      <c r="BE496" s="526" t="s">
        <v>13</v>
      </c>
      <c r="BF496" s="526" t="s">
        <v>13</v>
      </c>
      <c r="BG496" s="526" t="s">
        <v>13</v>
      </c>
      <c r="BH496" s="526" t="s">
        <v>13</v>
      </c>
      <c r="BI496" s="526" t="s">
        <v>13</v>
      </c>
      <c r="BJ496" s="526" t="s">
        <v>13</v>
      </c>
      <c r="BK496" s="526" t="s">
        <v>13</v>
      </c>
      <c r="BL496" s="526" t="s">
        <v>13</v>
      </c>
      <c r="BM496" s="526" t="s">
        <v>13</v>
      </c>
      <c r="BN496" s="585" t="s">
        <v>13</v>
      </c>
      <c r="BO496" s="585" t="s">
        <v>13</v>
      </c>
      <c r="BP496" s="526" t="s">
        <v>13</v>
      </c>
      <c r="BQ496" s="526" t="s">
        <v>13</v>
      </c>
      <c r="BR496" s="526" t="s">
        <v>13</v>
      </c>
      <c r="BS496" s="526" t="s">
        <v>13</v>
      </c>
      <c r="BT496" s="526" t="s">
        <v>13</v>
      </c>
      <c r="BU496" s="585" t="s">
        <v>13</v>
      </c>
      <c r="BV496" s="526" t="s">
        <v>13</v>
      </c>
      <c r="BW496" s="526" t="s">
        <v>13</v>
      </c>
      <c r="BX496" s="526" t="s">
        <v>13</v>
      </c>
      <c r="BY496" s="526" t="s">
        <v>13</v>
      </c>
      <c r="BZ496" s="526" t="s">
        <v>13</v>
      </c>
      <c r="CA496" s="526" t="s">
        <v>13</v>
      </c>
    </row>
    <row r="497" spans="3:79">
      <c r="C497" s="546" t="s">
        <v>13</v>
      </c>
      <c r="D497" s="546" t="s">
        <v>13</v>
      </c>
      <c r="E497" s="517" t="s">
        <v>13</v>
      </c>
      <c r="F497" s="607" t="s">
        <v>13</v>
      </c>
      <c r="G497" s="607" t="s">
        <v>13</v>
      </c>
      <c r="H497" s="607" t="s">
        <v>13</v>
      </c>
      <c r="I497" s="607" t="s">
        <v>13</v>
      </c>
      <c r="J497" s="607" t="s">
        <v>13</v>
      </c>
      <c r="K497" s="607" t="s">
        <v>13</v>
      </c>
      <c r="L497" s="607" t="s">
        <v>13</v>
      </c>
      <c r="M497" s="607" t="s">
        <v>13</v>
      </c>
      <c r="N497" s="607" t="s">
        <v>13</v>
      </c>
      <c r="O497" s="607" t="s">
        <v>13</v>
      </c>
      <c r="P497" s="607" t="s">
        <v>13</v>
      </c>
      <c r="Q497" s="608" t="s">
        <v>13</v>
      </c>
      <c r="R497" s="608" t="s">
        <v>13</v>
      </c>
      <c r="S497" s="608" t="s">
        <v>13</v>
      </c>
      <c r="T497" s="608" t="s">
        <v>13</v>
      </c>
      <c r="U497" s="608" t="s">
        <v>13</v>
      </c>
      <c r="V497" s="608" t="s">
        <v>13</v>
      </c>
      <c r="W497" s="608" t="s">
        <v>13</v>
      </c>
      <c r="X497" s="608" t="s">
        <v>13</v>
      </c>
      <c r="Y497" s="608" t="s">
        <v>13</v>
      </c>
      <c r="Z497" s="608" t="s">
        <v>13</v>
      </c>
      <c r="AA497" s="608" t="s">
        <v>13</v>
      </c>
      <c r="AB497" s="608" t="s">
        <v>13</v>
      </c>
      <c r="AC497" s="608" t="s">
        <v>13</v>
      </c>
      <c r="AD497" s="608" t="s">
        <v>13</v>
      </c>
      <c r="AE497" s="608" t="s">
        <v>13</v>
      </c>
      <c r="AF497" s="608" t="s">
        <v>13</v>
      </c>
      <c r="AG497" s="608" t="s">
        <v>13</v>
      </c>
      <c r="AH497" s="608" t="s">
        <v>13</v>
      </c>
      <c r="AI497" s="608" t="s">
        <v>13</v>
      </c>
      <c r="AJ497" s="608" t="s">
        <v>13</v>
      </c>
      <c r="AK497" s="608" t="s">
        <v>13</v>
      </c>
      <c r="AL497" s="609" t="s">
        <v>13</v>
      </c>
      <c r="AM497" s="609" t="s">
        <v>13</v>
      </c>
      <c r="AN497" s="609" t="s">
        <v>13</v>
      </c>
      <c r="AO497" s="609" t="s">
        <v>13</v>
      </c>
      <c r="AP497" s="609" t="s">
        <v>13</v>
      </c>
      <c r="AQ497" s="609" t="s">
        <v>13</v>
      </c>
      <c r="AR497" s="609" t="s">
        <v>13</v>
      </c>
      <c r="AS497" s="609" t="s">
        <v>13</v>
      </c>
      <c r="AT497" s="609" t="s">
        <v>13</v>
      </c>
      <c r="AU497" s="609" t="s">
        <v>13</v>
      </c>
      <c r="AV497" s="608" t="s">
        <v>13</v>
      </c>
      <c r="AW497" s="608" t="s">
        <v>13</v>
      </c>
      <c r="AX497" s="608" t="s">
        <v>13</v>
      </c>
      <c r="AY497" s="608" t="s">
        <v>13</v>
      </c>
      <c r="AZ497" s="610" t="s">
        <v>13</v>
      </c>
      <c r="BA497" s="526" t="s">
        <v>13</v>
      </c>
      <c r="BB497" s="526" t="s">
        <v>13</v>
      </c>
      <c r="BC497" s="526" t="s">
        <v>13</v>
      </c>
      <c r="BD497" s="526" t="s">
        <v>13</v>
      </c>
      <c r="BE497" s="526" t="s">
        <v>13</v>
      </c>
      <c r="BF497" s="526" t="s">
        <v>13</v>
      </c>
      <c r="BG497" s="526" t="s">
        <v>13</v>
      </c>
      <c r="BH497" s="526" t="s">
        <v>13</v>
      </c>
      <c r="BI497" s="526" t="s">
        <v>13</v>
      </c>
      <c r="BJ497" s="526" t="s">
        <v>13</v>
      </c>
      <c r="BK497" s="526" t="s">
        <v>13</v>
      </c>
      <c r="BL497" s="526" t="s">
        <v>13</v>
      </c>
      <c r="BM497" s="526" t="s">
        <v>13</v>
      </c>
      <c r="BN497" s="585" t="s">
        <v>13</v>
      </c>
      <c r="BO497" s="585" t="s">
        <v>13</v>
      </c>
      <c r="BP497" s="526" t="s">
        <v>13</v>
      </c>
      <c r="BQ497" s="526" t="s">
        <v>13</v>
      </c>
      <c r="BR497" s="526" t="s">
        <v>13</v>
      </c>
      <c r="BS497" s="526" t="s">
        <v>13</v>
      </c>
      <c r="BT497" s="526" t="s">
        <v>13</v>
      </c>
      <c r="BU497" s="585" t="s">
        <v>13</v>
      </c>
      <c r="BV497" s="526" t="s">
        <v>13</v>
      </c>
      <c r="BW497" s="526" t="s">
        <v>13</v>
      </c>
      <c r="BX497" s="526" t="s">
        <v>13</v>
      </c>
      <c r="BY497" s="526" t="s">
        <v>13</v>
      </c>
      <c r="BZ497" s="526" t="s">
        <v>13</v>
      </c>
      <c r="CA497" s="526" t="s">
        <v>13</v>
      </c>
    </row>
    <row r="498" spans="3:79">
      <c r="C498" s="546" t="s">
        <v>13</v>
      </c>
      <c r="D498" s="546" t="s">
        <v>13</v>
      </c>
      <c r="E498" s="517" t="s">
        <v>13</v>
      </c>
      <c r="F498" s="607" t="s">
        <v>13</v>
      </c>
      <c r="G498" s="607" t="s">
        <v>13</v>
      </c>
      <c r="H498" s="607" t="s">
        <v>13</v>
      </c>
      <c r="I498" s="607" t="s">
        <v>13</v>
      </c>
      <c r="J498" s="607" t="s">
        <v>13</v>
      </c>
      <c r="K498" s="607" t="s">
        <v>13</v>
      </c>
      <c r="L498" s="607" t="s">
        <v>13</v>
      </c>
      <c r="M498" s="607" t="s">
        <v>13</v>
      </c>
      <c r="N498" s="607" t="s">
        <v>13</v>
      </c>
      <c r="O498" s="607" t="s">
        <v>13</v>
      </c>
      <c r="P498" s="607" t="s">
        <v>13</v>
      </c>
      <c r="Q498" s="608" t="s">
        <v>13</v>
      </c>
      <c r="R498" s="608" t="s">
        <v>13</v>
      </c>
      <c r="S498" s="608" t="s">
        <v>13</v>
      </c>
      <c r="T498" s="608" t="s">
        <v>13</v>
      </c>
      <c r="U498" s="608" t="s">
        <v>13</v>
      </c>
      <c r="V498" s="608" t="s">
        <v>13</v>
      </c>
      <c r="W498" s="608" t="s">
        <v>13</v>
      </c>
      <c r="X498" s="608" t="s">
        <v>13</v>
      </c>
      <c r="Y498" s="608" t="s">
        <v>13</v>
      </c>
      <c r="Z498" s="608" t="s">
        <v>13</v>
      </c>
      <c r="AA498" s="608" t="s">
        <v>13</v>
      </c>
      <c r="AB498" s="608" t="s">
        <v>13</v>
      </c>
      <c r="AC498" s="608" t="s">
        <v>13</v>
      </c>
      <c r="AD498" s="608" t="s">
        <v>13</v>
      </c>
      <c r="AE498" s="608" t="s">
        <v>13</v>
      </c>
      <c r="AF498" s="608" t="s">
        <v>13</v>
      </c>
      <c r="AG498" s="608" t="s">
        <v>13</v>
      </c>
      <c r="AH498" s="608" t="s">
        <v>13</v>
      </c>
      <c r="AI498" s="608" t="s">
        <v>13</v>
      </c>
      <c r="AJ498" s="608" t="s">
        <v>13</v>
      </c>
      <c r="AK498" s="608" t="s">
        <v>13</v>
      </c>
      <c r="AL498" s="609" t="s">
        <v>13</v>
      </c>
      <c r="AM498" s="609" t="s">
        <v>13</v>
      </c>
      <c r="AN498" s="609" t="s">
        <v>13</v>
      </c>
      <c r="AO498" s="609" t="s">
        <v>13</v>
      </c>
      <c r="AP498" s="609" t="s">
        <v>13</v>
      </c>
      <c r="AQ498" s="609" t="s">
        <v>13</v>
      </c>
      <c r="AR498" s="609" t="s">
        <v>13</v>
      </c>
      <c r="AS498" s="609" t="s">
        <v>13</v>
      </c>
      <c r="AT498" s="609" t="s">
        <v>13</v>
      </c>
      <c r="AU498" s="609" t="s">
        <v>13</v>
      </c>
      <c r="AV498" s="608" t="s">
        <v>13</v>
      </c>
      <c r="AW498" s="608" t="s">
        <v>13</v>
      </c>
      <c r="AX498" s="608" t="s">
        <v>13</v>
      </c>
      <c r="AY498" s="608" t="s">
        <v>13</v>
      </c>
      <c r="AZ498" s="610" t="s">
        <v>13</v>
      </c>
      <c r="BA498" s="526" t="s">
        <v>13</v>
      </c>
      <c r="BB498" s="526" t="s">
        <v>13</v>
      </c>
      <c r="BC498" s="526" t="s">
        <v>13</v>
      </c>
      <c r="BD498" s="526" t="s">
        <v>13</v>
      </c>
      <c r="BE498" s="526" t="s">
        <v>13</v>
      </c>
      <c r="BF498" s="526" t="s">
        <v>13</v>
      </c>
      <c r="BG498" s="526" t="s">
        <v>13</v>
      </c>
      <c r="BH498" s="526" t="s">
        <v>13</v>
      </c>
      <c r="BI498" s="526" t="s">
        <v>13</v>
      </c>
      <c r="BJ498" s="526" t="s">
        <v>13</v>
      </c>
      <c r="BK498" s="526" t="s">
        <v>13</v>
      </c>
      <c r="BL498" s="526" t="s">
        <v>13</v>
      </c>
      <c r="BM498" s="526" t="s">
        <v>13</v>
      </c>
      <c r="BN498" s="585" t="s">
        <v>13</v>
      </c>
      <c r="BO498" s="585" t="s">
        <v>13</v>
      </c>
      <c r="BP498" s="526" t="s">
        <v>13</v>
      </c>
      <c r="BQ498" s="526" t="s">
        <v>13</v>
      </c>
      <c r="BR498" s="526" t="s">
        <v>13</v>
      </c>
      <c r="BS498" s="526" t="s">
        <v>13</v>
      </c>
      <c r="BT498" s="526" t="s">
        <v>13</v>
      </c>
      <c r="BU498" s="585" t="s">
        <v>13</v>
      </c>
      <c r="BV498" s="526" t="s">
        <v>13</v>
      </c>
      <c r="BW498" s="526" t="s">
        <v>13</v>
      </c>
      <c r="BX498" s="526" t="s">
        <v>13</v>
      </c>
      <c r="BY498" s="526" t="s">
        <v>13</v>
      </c>
      <c r="BZ498" s="526" t="s">
        <v>13</v>
      </c>
      <c r="CA498" s="526" t="s">
        <v>13</v>
      </c>
    </row>
    <row r="499" spans="3:79">
      <c r="C499" s="546" t="s">
        <v>13</v>
      </c>
      <c r="D499" s="546" t="s">
        <v>13</v>
      </c>
      <c r="E499" s="517" t="s">
        <v>13</v>
      </c>
      <c r="F499" s="607" t="s">
        <v>13</v>
      </c>
      <c r="G499" s="607" t="s">
        <v>13</v>
      </c>
      <c r="H499" s="607" t="s">
        <v>13</v>
      </c>
      <c r="I499" s="607" t="s">
        <v>13</v>
      </c>
      <c r="J499" s="607" t="s">
        <v>13</v>
      </c>
      <c r="K499" s="607" t="s">
        <v>13</v>
      </c>
      <c r="L499" s="607" t="s">
        <v>13</v>
      </c>
      <c r="M499" s="607" t="s">
        <v>13</v>
      </c>
      <c r="N499" s="607" t="s">
        <v>13</v>
      </c>
      <c r="O499" s="607" t="s">
        <v>13</v>
      </c>
      <c r="P499" s="607" t="s">
        <v>13</v>
      </c>
      <c r="Q499" s="608" t="s">
        <v>13</v>
      </c>
      <c r="R499" s="608" t="s">
        <v>13</v>
      </c>
      <c r="S499" s="608" t="s">
        <v>13</v>
      </c>
      <c r="T499" s="608" t="s">
        <v>13</v>
      </c>
      <c r="U499" s="608" t="s">
        <v>13</v>
      </c>
      <c r="V499" s="608" t="s">
        <v>13</v>
      </c>
      <c r="W499" s="608" t="s">
        <v>13</v>
      </c>
      <c r="X499" s="608" t="s">
        <v>13</v>
      </c>
      <c r="Y499" s="608" t="s">
        <v>13</v>
      </c>
      <c r="Z499" s="608" t="s">
        <v>13</v>
      </c>
      <c r="AA499" s="608" t="s">
        <v>13</v>
      </c>
      <c r="AB499" s="608" t="s">
        <v>13</v>
      </c>
      <c r="AC499" s="608" t="s">
        <v>13</v>
      </c>
      <c r="AD499" s="608" t="s">
        <v>13</v>
      </c>
      <c r="AE499" s="608" t="s">
        <v>13</v>
      </c>
      <c r="AF499" s="608" t="s">
        <v>13</v>
      </c>
      <c r="AG499" s="608" t="s">
        <v>13</v>
      </c>
      <c r="AH499" s="608" t="s">
        <v>13</v>
      </c>
      <c r="AI499" s="608" t="s">
        <v>13</v>
      </c>
      <c r="AJ499" s="608" t="s">
        <v>13</v>
      </c>
      <c r="AK499" s="608" t="s">
        <v>13</v>
      </c>
      <c r="AL499" s="609" t="s">
        <v>13</v>
      </c>
      <c r="AM499" s="609" t="s">
        <v>13</v>
      </c>
      <c r="AN499" s="609" t="s">
        <v>13</v>
      </c>
      <c r="AO499" s="609" t="s">
        <v>13</v>
      </c>
      <c r="AP499" s="609" t="s">
        <v>13</v>
      </c>
      <c r="AQ499" s="609" t="s">
        <v>13</v>
      </c>
      <c r="AR499" s="609" t="s">
        <v>13</v>
      </c>
      <c r="AS499" s="609" t="s">
        <v>13</v>
      </c>
      <c r="AT499" s="609" t="s">
        <v>13</v>
      </c>
      <c r="AU499" s="609" t="s">
        <v>13</v>
      </c>
      <c r="AV499" s="608" t="s">
        <v>13</v>
      </c>
      <c r="AW499" s="608" t="s">
        <v>13</v>
      </c>
      <c r="AX499" s="608" t="s">
        <v>13</v>
      </c>
      <c r="AY499" s="608" t="s">
        <v>13</v>
      </c>
      <c r="AZ499" s="610" t="s">
        <v>13</v>
      </c>
      <c r="BA499" s="526" t="s">
        <v>13</v>
      </c>
      <c r="BB499" s="526" t="s">
        <v>13</v>
      </c>
      <c r="BC499" s="526" t="s">
        <v>13</v>
      </c>
      <c r="BD499" s="526" t="s">
        <v>13</v>
      </c>
      <c r="BE499" s="526" t="s">
        <v>13</v>
      </c>
      <c r="BF499" s="526" t="s">
        <v>13</v>
      </c>
      <c r="BG499" s="526" t="s">
        <v>13</v>
      </c>
      <c r="BH499" s="526" t="s">
        <v>13</v>
      </c>
      <c r="BI499" s="526" t="s">
        <v>13</v>
      </c>
      <c r="BJ499" s="526" t="s">
        <v>13</v>
      </c>
      <c r="BK499" s="526" t="s">
        <v>13</v>
      </c>
      <c r="BL499" s="526" t="s">
        <v>13</v>
      </c>
      <c r="BM499" s="526" t="s">
        <v>13</v>
      </c>
      <c r="BN499" s="585" t="s">
        <v>13</v>
      </c>
      <c r="BO499" s="585" t="s">
        <v>13</v>
      </c>
      <c r="BP499" s="526" t="s">
        <v>13</v>
      </c>
      <c r="BQ499" s="526" t="s">
        <v>13</v>
      </c>
      <c r="BR499" s="526" t="s">
        <v>13</v>
      </c>
      <c r="BS499" s="526" t="s">
        <v>13</v>
      </c>
      <c r="BT499" s="526" t="s">
        <v>13</v>
      </c>
      <c r="BU499" s="585" t="s">
        <v>13</v>
      </c>
      <c r="BV499" s="526" t="s">
        <v>13</v>
      </c>
      <c r="BW499" s="526" t="s">
        <v>13</v>
      </c>
      <c r="BX499" s="526" t="s">
        <v>13</v>
      </c>
      <c r="BY499" s="526" t="s">
        <v>13</v>
      </c>
      <c r="BZ499" s="526" t="s">
        <v>13</v>
      </c>
      <c r="CA499" s="526" t="s">
        <v>13</v>
      </c>
    </row>
    <row r="500" spans="3:79">
      <c r="C500" s="546" t="s">
        <v>13</v>
      </c>
      <c r="D500" s="546" t="s">
        <v>13</v>
      </c>
      <c r="E500" s="517" t="s">
        <v>13</v>
      </c>
      <c r="F500" s="607" t="s">
        <v>13</v>
      </c>
      <c r="G500" s="607" t="s">
        <v>13</v>
      </c>
      <c r="H500" s="607" t="s">
        <v>13</v>
      </c>
      <c r="I500" s="607" t="s">
        <v>13</v>
      </c>
      <c r="J500" s="607" t="s">
        <v>13</v>
      </c>
      <c r="K500" s="607" t="s">
        <v>13</v>
      </c>
      <c r="L500" s="607" t="s">
        <v>13</v>
      </c>
      <c r="M500" s="607" t="s">
        <v>13</v>
      </c>
      <c r="N500" s="607" t="s">
        <v>13</v>
      </c>
      <c r="O500" s="607" t="s">
        <v>13</v>
      </c>
      <c r="P500" s="607" t="s">
        <v>13</v>
      </c>
      <c r="Q500" s="608" t="s">
        <v>13</v>
      </c>
      <c r="R500" s="608" t="s">
        <v>13</v>
      </c>
      <c r="S500" s="608" t="s">
        <v>13</v>
      </c>
      <c r="T500" s="608" t="s">
        <v>13</v>
      </c>
      <c r="U500" s="608" t="s">
        <v>13</v>
      </c>
      <c r="V500" s="608" t="s">
        <v>13</v>
      </c>
      <c r="W500" s="608" t="s">
        <v>13</v>
      </c>
      <c r="X500" s="608" t="s">
        <v>13</v>
      </c>
      <c r="Y500" s="608" t="s">
        <v>13</v>
      </c>
      <c r="Z500" s="608" t="s">
        <v>13</v>
      </c>
      <c r="AA500" s="608" t="s">
        <v>13</v>
      </c>
      <c r="AB500" s="608" t="s">
        <v>13</v>
      </c>
      <c r="AC500" s="608" t="s">
        <v>13</v>
      </c>
      <c r="AD500" s="608" t="s">
        <v>13</v>
      </c>
      <c r="AE500" s="608" t="s">
        <v>13</v>
      </c>
      <c r="AF500" s="608" t="s">
        <v>13</v>
      </c>
      <c r="AG500" s="608" t="s">
        <v>13</v>
      </c>
      <c r="AH500" s="608" t="s">
        <v>13</v>
      </c>
      <c r="AI500" s="608" t="s">
        <v>13</v>
      </c>
      <c r="AJ500" s="608" t="s">
        <v>13</v>
      </c>
      <c r="AK500" s="608" t="s">
        <v>13</v>
      </c>
      <c r="AL500" s="609" t="s">
        <v>13</v>
      </c>
      <c r="AM500" s="609" t="s">
        <v>13</v>
      </c>
      <c r="AN500" s="609" t="s">
        <v>13</v>
      </c>
      <c r="AO500" s="609" t="s">
        <v>13</v>
      </c>
      <c r="AP500" s="609" t="s">
        <v>13</v>
      </c>
      <c r="AQ500" s="609" t="s">
        <v>13</v>
      </c>
      <c r="AR500" s="609" t="s">
        <v>13</v>
      </c>
      <c r="AS500" s="609" t="s">
        <v>13</v>
      </c>
      <c r="AT500" s="609" t="s">
        <v>13</v>
      </c>
      <c r="AU500" s="609" t="s">
        <v>13</v>
      </c>
      <c r="AV500" s="608" t="s">
        <v>13</v>
      </c>
      <c r="AW500" s="608" t="s">
        <v>13</v>
      </c>
      <c r="AX500" s="608" t="s">
        <v>13</v>
      </c>
      <c r="AY500" s="608" t="s">
        <v>13</v>
      </c>
      <c r="AZ500" s="610" t="s">
        <v>13</v>
      </c>
      <c r="BA500" s="526" t="s">
        <v>13</v>
      </c>
      <c r="BB500" s="526" t="s">
        <v>13</v>
      </c>
      <c r="BC500" s="526" t="s">
        <v>13</v>
      </c>
      <c r="BD500" s="526" t="s">
        <v>13</v>
      </c>
      <c r="BE500" s="526" t="s">
        <v>13</v>
      </c>
      <c r="BF500" s="526" t="s">
        <v>13</v>
      </c>
      <c r="BG500" s="526" t="s">
        <v>13</v>
      </c>
      <c r="BH500" s="526" t="s">
        <v>13</v>
      </c>
      <c r="BI500" s="526" t="s">
        <v>13</v>
      </c>
      <c r="BJ500" s="526" t="s">
        <v>13</v>
      </c>
      <c r="BK500" s="526" t="s">
        <v>13</v>
      </c>
      <c r="BL500" s="526" t="s">
        <v>13</v>
      </c>
      <c r="BM500" s="526" t="s">
        <v>13</v>
      </c>
      <c r="BN500" s="585" t="s">
        <v>13</v>
      </c>
      <c r="BO500" s="585" t="s">
        <v>13</v>
      </c>
      <c r="BP500" s="526" t="s">
        <v>13</v>
      </c>
      <c r="BQ500" s="526" t="s">
        <v>13</v>
      </c>
      <c r="BR500" s="526" t="s">
        <v>13</v>
      </c>
      <c r="BS500" s="526" t="s">
        <v>13</v>
      </c>
      <c r="BT500" s="526" t="s">
        <v>13</v>
      </c>
      <c r="BU500" s="585" t="s">
        <v>13</v>
      </c>
      <c r="BV500" s="526" t="s">
        <v>13</v>
      </c>
      <c r="BW500" s="526" t="s">
        <v>13</v>
      </c>
      <c r="BX500" s="526" t="s">
        <v>13</v>
      </c>
      <c r="BY500" s="526" t="s">
        <v>13</v>
      </c>
      <c r="BZ500" s="526" t="s">
        <v>13</v>
      </c>
      <c r="CA500" s="526" t="s">
        <v>13</v>
      </c>
    </row>
    <row r="501" spans="3:79">
      <c r="C501" s="546" t="s">
        <v>13</v>
      </c>
      <c r="D501" s="546" t="s">
        <v>13</v>
      </c>
      <c r="E501" s="517" t="s">
        <v>13</v>
      </c>
      <c r="F501" s="607" t="s">
        <v>13</v>
      </c>
      <c r="G501" s="607" t="s">
        <v>13</v>
      </c>
      <c r="H501" s="607" t="s">
        <v>13</v>
      </c>
      <c r="I501" s="607" t="s">
        <v>13</v>
      </c>
      <c r="J501" s="607" t="s">
        <v>13</v>
      </c>
      <c r="K501" s="607" t="s">
        <v>13</v>
      </c>
      <c r="L501" s="607" t="s">
        <v>13</v>
      </c>
      <c r="M501" s="607" t="s">
        <v>13</v>
      </c>
      <c r="N501" s="607" t="s">
        <v>13</v>
      </c>
      <c r="O501" s="607" t="s">
        <v>13</v>
      </c>
      <c r="P501" s="607" t="s">
        <v>13</v>
      </c>
      <c r="Q501" s="608" t="s">
        <v>13</v>
      </c>
      <c r="R501" s="608" t="s">
        <v>13</v>
      </c>
      <c r="S501" s="608" t="s">
        <v>13</v>
      </c>
      <c r="T501" s="608" t="s">
        <v>13</v>
      </c>
      <c r="U501" s="608" t="s">
        <v>13</v>
      </c>
      <c r="V501" s="608" t="s">
        <v>13</v>
      </c>
      <c r="W501" s="608" t="s">
        <v>13</v>
      </c>
      <c r="X501" s="608" t="s">
        <v>13</v>
      </c>
      <c r="Y501" s="608" t="s">
        <v>13</v>
      </c>
      <c r="Z501" s="608" t="s">
        <v>13</v>
      </c>
      <c r="AA501" s="608" t="s">
        <v>13</v>
      </c>
      <c r="AB501" s="608" t="s">
        <v>13</v>
      </c>
      <c r="AC501" s="608" t="s">
        <v>13</v>
      </c>
      <c r="AD501" s="608" t="s">
        <v>13</v>
      </c>
      <c r="AE501" s="608" t="s">
        <v>13</v>
      </c>
      <c r="AF501" s="608" t="s">
        <v>13</v>
      </c>
      <c r="AG501" s="608" t="s">
        <v>13</v>
      </c>
      <c r="AH501" s="608" t="s">
        <v>13</v>
      </c>
      <c r="AI501" s="608" t="s">
        <v>13</v>
      </c>
      <c r="AJ501" s="608" t="s">
        <v>13</v>
      </c>
      <c r="AK501" s="608" t="s">
        <v>13</v>
      </c>
      <c r="AL501" s="609" t="s">
        <v>13</v>
      </c>
      <c r="AM501" s="609" t="s">
        <v>13</v>
      </c>
      <c r="AN501" s="609" t="s">
        <v>13</v>
      </c>
      <c r="AO501" s="609" t="s">
        <v>13</v>
      </c>
      <c r="AP501" s="609" t="s">
        <v>13</v>
      </c>
      <c r="AQ501" s="609" t="s">
        <v>13</v>
      </c>
      <c r="AR501" s="609" t="s">
        <v>13</v>
      </c>
      <c r="AS501" s="609" t="s">
        <v>13</v>
      </c>
      <c r="AT501" s="609" t="s">
        <v>13</v>
      </c>
      <c r="AU501" s="609" t="s">
        <v>13</v>
      </c>
      <c r="AV501" s="608" t="s">
        <v>13</v>
      </c>
      <c r="AW501" s="608" t="s">
        <v>13</v>
      </c>
      <c r="AX501" s="608" t="s">
        <v>13</v>
      </c>
      <c r="AY501" s="608" t="s">
        <v>13</v>
      </c>
      <c r="AZ501" s="610" t="s">
        <v>13</v>
      </c>
      <c r="BA501" s="526" t="s">
        <v>13</v>
      </c>
      <c r="BB501" s="526" t="s">
        <v>13</v>
      </c>
      <c r="BC501" s="526" t="s">
        <v>13</v>
      </c>
      <c r="BD501" s="526" t="s">
        <v>13</v>
      </c>
      <c r="BE501" s="526" t="s">
        <v>13</v>
      </c>
      <c r="BF501" s="526" t="s">
        <v>13</v>
      </c>
      <c r="BG501" s="526" t="s">
        <v>13</v>
      </c>
      <c r="BH501" s="526" t="s">
        <v>13</v>
      </c>
      <c r="BI501" s="526" t="s">
        <v>13</v>
      </c>
      <c r="BJ501" s="526" t="s">
        <v>13</v>
      </c>
      <c r="BK501" s="526" t="s">
        <v>13</v>
      </c>
      <c r="BL501" s="526" t="s">
        <v>13</v>
      </c>
      <c r="BM501" s="526" t="s">
        <v>13</v>
      </c>
      <c r="BN501" s="585" t="s">
        <v>13</v>
      </c>
      <c r="BO501" s="585" t="s">
        <v>13</v>
      </c>
      <c r="BP501" s="526" t="s">
        <v>13</v>
      </c>
      <c r="BQ501" s="526" t="s">
        <v>13</v>
      </c>
      <c r="BR501" s="526" t="s">
        <v>13</v>
      </c>
      <c r="BS501" s="526" t="s">
        <v>13</v>
      </c>
      <c r="BT501" s="526" t="s">
        <v>13</v>
      </c>
      <c r="BU501" s="585" t="s">
        <v>13</v>
      </c>
      <c r="BV501" s="526" t="s">
        <v>13</v>
      </c>
      <c r="BW501" s="526" t="s">
        <v>13</v>
      </c>
      <c r="BX501" s="526" t="s">
        <v>13</v>
      </c>
      <c r="BY501" s="526" t="s">
        <v>13</v>
      </c>
      <c r="BZ501" s="526" t="s">
        <v>13</v>
      </c>
      <c r="CA501" s="526" t="s">
        <v>13</v>
      </c>
    </row>
    <row r="502" spans="3:79">
      <c r="C502" s="546" t="s">
        <v>13</v>
      </c>
      <c r="D502" s="546" t="s">
        <v>13</v>
      </c>
      <c r="E502" s="517" t="s">
        <v>13</v>
      </c>
      <c r="F502" s="607" t="s">
        <v>13</v>
      </c>
      <c r="G502" s="607" t="s">
        <v>13</v>
      </c>
      <c r="H502" s="607" t="s">
        <v>13</v>
      </c>
      <c r="I502" s="607" t="s">
        <v>13</v>
      </c>
      <c r="J502" s="607" t="s">
        <v>13</v>
      </c>
      <c r="K502" s="607" t="s">
        <v>13</v>
      </c>
      <c r="L502" s="607" t="s">
        <v>13</v>
      </c>
      <c r="M502" s="607" t="s">
        <v>13</v>
      </c>
      <c r="N502" s="607" t="s">
        <v>13</v>
      </c>
      <c r="O502" s="607" t="s">
        <v>13</v>
      </c>
      <c r="P502" s="607" t="s">
        <v>13</v>
      </c>
      <c r="Q502" s="608" t="s">
        <v>13</v>
      </c>
      <c r="R502" s="608" t="s">
        <v>13</v>
      </c>
      <c r="S502" s="608" t="s">
        <v>13</v>
      </c>
      <c r="T502" s="608" t="s">
        <v>13</v>
      </c>
      <c r="U502" s="608" t="s">
        <v>13</v>
      </c>
      <c r="V502" s="608" t="s">
        <v>13</v>
      </c>
      <c r="W502" s="608" t="s">
        <v>13</v>
      </c>
      <c r="X502" s="608" t="s">
        <v>13</v>
      </c>
      <c r="Y502" s="608" t="s">
        <v>13</v>
      </c>
      <c r="Z502" s="608" t="s">
        <v>13</v>
      </c>
      <c r="AA502" s="608" t="s">
        <v>13</v>
      </c>
      <c r="AB502" s="608" t="s">
        <v>13</v>
      </c>
      <c r="AC502" s="608" t="s">
        <v>13</v>
      </c>
      <c r="AD502" s="608" t="s">
        <v>13</v>
      </c>
      <c r="AE502" s="608" t="s">
        <v>13</v>
      </c>
      <c r="AF502" s="608" t="s">
        <v>13</v>
      </c>
      <c r="AG502" s="608" t="s">
        <v>13</v>
      </c>
      <c r="AH502" s="608" t="s">
        <v>13</v>
      </c>
      <c r="AI502" s="608" t="s">
        <v>13</v>
      </c>
      <c r="AJ502" s="608" t="s">
        <v>13</v>
      </c>
      <c r="AK502" s="608" t="s">
        <v>13</v>
      </c>
      <c r="AL502" s="609" t="s">
        <v>13</v>
      </c>
      <c r="AM502" s="609" t="s">
        <v>13</v>
      </c>
      <c r="AN502" s="609" t="s">
        <v>13</v>
      </c>
      <c r="AO502" s="609" t="s">
        <v>13</v>
      </c>
      <c r="AP502" s="609" t="s">
        <v>13</v>
      </c>
      <c r="AQ502" s="609" t="s">
        <v>13</v>
      </c>
      <c r="AR502" s="609" t="s">
        <v>13</v>
      </c>
      <c r="AS502" s="609" t="s">
        <v>13</v>
      </c>
      <c r="AT502" s="609" t="s">
        <v>13</v>
      </c>
      <c r="AU502" s="609" t="s">
        <v>13</v>
      </c>
      <c r="AV502" s="608" t="s">
        <v>13</v>
      </c>
      <c r="AW502" s="608" t="s">
        <v>13</v>
      </c>
      <c r="AX502" s="608" t="s">
        <v>13</v>
      </c>
      <c r="AY502" s="608" t="s">
        <v>13</v>
      </c>
      <c r="AZ502" s="610" t="s">
        <v>13</v>
      </c>
      <c r="BA502" s="526" t="s">
        <v>13</v>
      </c>
      <c r="BB502" s="526" t="s">
        <v>13</v>
      </c>
      <c r="BC502" s="526" t="s">
        <v>13</v>
      </c>
      <c r="BD502" s="526" t="s">
        <v>13</v>
      </c>
      <c r="BE502" s="526" t="s">
        <v>13</v>
      </c>
      <c r="BF502" s="526" t="s">
        <v>13</v>
      </c>
      <c r="BG502" s="526" t="s">
        <v>13</v>
      </c>
      <c r="BH502" s="526" t="s">
        <v>13</v>
      </c>
      <c r="BI502" s="526" t="s">
        <v>13</v>
      </c>
      <c r="BJ502" s="526" t="s">
        <v>13</v>
      </c>
      <c r="BK502" s="526" t="s">
        <v>13</v>
      </c>
      <c r="BL502" s="526" t="s">
        <v>13</v>
      </c>
      <c r="BM502" s="526" t="s">
        <v>13</v>
      </c>
      <c r="BN502" s="585" t="s">
        <v>13</v>
      </c>
      <c r="BO502" s="585" t="s">
        <v>13</v>
      </c>
      <c r="BP502" s="526" t="s">
        <v>13</v>
      </c>
      <c r="BQ502" s="526" t="s">
        <v>13</v>
      </c>
      <c r="BR502" s="526" t="s">
        <v>13</v>
      </c>
      <c r="BS502" s="526" t="s">
        <v>13</v>
      </c>
      <c r="BT502" s="526" t="s">
        <v>13</v>
      </c>
      <c r="BU502" s="585" t="s">
        <v>13</v>
      </c>
      <c r="BV502" s="526" t="s">
        <v>13</v>
      </c>
      <c r="BW502" s="526" t="s">
        <v>13</v>
      </c>
      <c r="BX502" s="526" t="s">
        <v>13</v>
      </c>
      <c r="BY502" s="526" t="s">
        <v>13</v>
      </c>
      <c r="BZ502" s="526" t="s">
        <v>13</v>
      </c>
      <c r="CA502" s="526" t="s">
        <v>13</v>
      </c>
    </row>
    <row r="503" spans="3:79">
      <c r="C503" s="546" t="s">
        <v>13</v>
      </c>
      <c r="D503" s="546" t="s">
        <v>13</v>
      </c>
      <c r="E503" s="517" t="s">
        <v>13</v>
      </c>
      <c r="F503" s="607" t="s">
        <v>13</v>
      </c>
      <c r="G503" s="607" t="s">
        <v>13</v>
      </c>
      <c r="H503" s="607" t="s">
        <v>13</v>
      </c>
      <c r="I503" s="607" t="s">
        <v>13</v>
      </c>
      <c r="J503" s="607" t="s">
        <v>13</v>
      </c>
      <c r="K503" s="607" t="s">
        <v>13</v>
      </c>
      <c r="L503" s="607" t="s">
        <v>13</v>
      </c>
      <c r="M503" s="607" t="s">
        <v>13</v>
      </c>
      <c r="N503" s="607" t="s">
        <v>13</v>
      </c>
      <c r="O503" s="607" t="s">
        <v>13</v>
      </c>
      <c r="P503" s="607" t="s">
        <v>13</v>
      </c>
      <c r="Q503" s="608" t="s">
        <v>13</v>
      </c>
      <c r="R503" s="608" t="s">
        <v>13</v>
      </c>
      <c r="S503" s="608" t="s">
        <v>13</v>
      </c>
      <c r="T503" s="608" t="s">
        <v>13</v>
      </c>
      <c r="U503" s="608" t="s">
        <v>13</v>
      </c>
      <c r="V503" s="608" t="s">
        <v>13</v>
      </c>
      <c r="W503" s="608" t="s">
        <v>13</v>
      </c>
      <c r="X503" s="608" t="s">
        <v>13</v>
      </c>
      <c r="Y503" s="608" t="s">
        <v>13</v>
      </c>
      <c r="Z503" s="608" t="s">
        <v>13</v>
      </c>
      <c r="AA503" s="608" t="s">
        <v>13</v>
      </c>
      <c r="AB503" s="608" t="s">
        <v>13</v>
      </c>
      <c r="AC503" s="608" t="s">
        <v>13</v>
      </c>
      <c r="AD503" s="608" t="s">
        <v>13</v>
      </c>
      <c r="AE503" s="608" t="s">
        <v>13</v>
      </c>
      <c r="AF503" s="608" t="s">
        <v>13</v>
      </c>
      <c r="AG503" s="608" t="s">
        <v>13</v>
      </c>
      <c r="AH503" s="608" t="s">
        <v>13</v>
      </c>
      <c r="AI503" s="608" t="s">
        <v>13</v>
      </c>
      <c r="AJ503" s="608" t="s">
        <v>13</v>
      </c>
      <c r="AK503" s="608" t="s">
        <v>13</v>
      </c>
      <c r="AL503" s="609" t="s">
        <v>13</v>
      </c>
      <c r="AM503" s="609" t="s">
        <v>13</v>
      </c>
      <c r="AN503" s="609" t="s">
        <v>13</v>
      </c>
      <c r="AO503" s="609" t="s">
        <v>13</v>
      </c>
      <c r="AP503" s="609" t="s">
        <v>13</v>
      </c>
      <c r="AQ503" s="609" t="s">
        <v>13</v>
      </c>
      <c r="AR503" s="609" t="s">
        <v>13</v>
      </c>
      <c r="AS503" s="609" t="s">
        <v>13</v>
      </c>
      <c r="AT503" s="609" t="s">
        <v>13</v>
      </c>
      <c r="AU503" s="609" t="s">
        <v>13</v>
      </c>
      <c r="AV503" s="608" t="s">
        <v>13</v>
      </c>
      <c r="AW503" s="608" t="s">
        <v>13</v>
      </c>
      <c r="AX503" s="608" t="s">
        <v>13</v>
      </c>
      <c r="AY503" s="608" t="s">
        <v>13</v>
      </c>
      <c r="AZ503" s="610" t="s">
        <v>13</v>
      </c>
      <c r="BA503" s="526" t="s">
        <v>13</v>
      </c>
      <c r="BB503" s="526" t="s">
        <v>13</v>
      </c>
      <c r="BC503" s="526" t="s">
        <v>13</v>
      </c>
      <c r="BD503" s="526" t="s">
        <v>13</v>
      </c>
      <c r="BE503" s="526" t="s">
        <v>13</v>
      </c>
      <c r="BF503" s="526" t="s">
        <v>13</v>
      </c>
      <c r="BG503" s="526" t="s">
        <v>13</v>
      </c>
      <c r="BH503" s="526" t="s">
        <v>13</v>
      </c>
      <c r="BI503" s="526" t="s">
        <v>13</v>
      </c>
      <c r="BJ503" s="526" t="s">
        <v>13</v>
      </c>
      <c r="BK503" s="526" t="s">
        <v>13</v>
      </c>
      <c r="BL503" s="526" t="s">
        <v>13</v>
      </c>
      <c r="BM503" s="526" t="s">
        <v>13</v>
      </c>
      <c r="BN503" s="585" t="s">
        <v>13</v>
      </c>
      <c r="BO503" s="585" t="s">
        <v>13</v>
      </c>
      <c r="BP503" s="526" t="s">
        <v>13</v>
      </c>
      <c r="BQ503" s="526" t="s">
        <v>13</v>
      </c>
      <c r="BR503" s="526" t="s">
        <v>13</v>
      </c>
      <c r="BS503" s="526" t="s">
        <v>13</v>
      </c>
      <c r="BT503" s="526" t="s">
        <v>13</v>
      </c>
      <c r="BU503" s="585" t="s">
        <v>13</v>
      </c>
      <c r="BV503" s="526" t="s">
        <v>13</v>
      </c>
      <c r="BW503" s="526" t="s">
        <v>13</v>
      </c>
      <c r="BX503" s="526" t="s">
        <v>13</v>
      </c>
      <c r="BY503" s="526" t="s">
        <v>13</v>
      </c>
      <c r="BZ503" s="526" t="s">
        <v>13</v>
      </c>
      <c r="CA503" s="526" t="s">
        <v>13</v>
      </c>
    </row>
    <row r="504" spans="3:79">
      <c r="C504" s="546" t="s">
        <v>13</v>
      </c>
      <c r="D504" s="546" t="s">
        <v>13</v>
      </c>
      <c r="E504" s="517" t="s">
        <v>13</v>
      </c>
      <c r="F504" s="607" t="s">
        <v>13</v>
      </c>
      <c r="G504" s="607" t="s">
        <v>13</v>
      </c>
      <c r="H504" s="607" t="s">
        <v>13</v>
      </c>
      <c r="I504" s="607" t="s">
        <v>13</v>
      </c>
      <c r="J504" s="607" t="s">
        <v>13</v>
      </c>
      <c r="K504" s="607" t="s">
        <v>13</v>
      </c>
      <c r="L504" s="607" t="s">
        <v>13</v>
      </c>
      <c r="M504" s="607" t="s">
        <v>13</v>
      </c>
      <c r="N504" s="607" t="s">
        <v>13</v>
      </c>
      <c r="O504" s="607" t="s">
        <v>13</v>
      </c>
      <c r="P504" s="607" t="s">
        <v>13</v>
      </c>
      <c r="Q504" s="608" t="s">
        <v>13</v>
      </c>
      <c r="R504" s="608" t="s">
        <v>13</v>
      </c>
      <c r="S504" s="608" t="s">
        <v>13</v>
      </c>
      <c r="T504" s="608" t="s">
        <v>13</v>
      </c>
      <c r="U504" s="608" t="s">
        <v>13</v>
      </c>
      <c r="V504" s="608" t="s">
        <v>13</v>
      </c>
      <c r="W504" s="608" t="s">
        <v>13</v>
      </c>
      <c r="X504" s="608" t="s">
        <v>13</v>
      </c>
      <c r="Y504" s="608" t="s">
        <v>13</v>
      </c>
      <c r="Z504" s="608" t="s">
        <v>13</v>
      </c>
      <c r="AA504" s="608" t="s">
        <v>13</v>
      </c>
      <c r="AB504" s="608" t="s">
        <v>13</v>
      </c>
      <c r="AC504" s="608" t="s">
        <v>13</v>
      </c>
      <c r="AD504" s="608" t="s">
        <v>13</v>
      </c>
      <c r="AE504" s="608" t="s">
        <v>13</v>
      </c>
      <c r="AF504" s="608" t="s">
        <v>13</v>
      </c>
      <c r="AG504" s="608" t="s">
        <v>13</v>
      </c>
      <c r="AH504" s="608" t="s">
        <v>13</v>
      </c>
      <c r="AI504" s="608" t="s">
        <v>13</v>
      </c>
      <c r="AJ504" s="608" t="s">
        <v>13</v>
      </c>
      <c r="AK504" s="608" t="s">
        <v>13</v>
      </c>
      <c r="AL504" s="609" t="s">
        <v>13</v>
      </c>
      <c r="AM504" s="609" t="s">
        <v>13</v>
      </c>
      <c r="AN504" s="609" t="s">
        <v>13</v>
      </c>
      <c r="AO504" s="609" t="s">
        <v>13</v>
      </c>
      <c r="AP504" s="609" t="s">
        <v>13</v>
      </c>
      <c r="AQ504" s="609" t="s">
        <v>13</v>
      </c>
      <c r="AR504" s="609" t="s">
        <v>13</v>
      </c>
      <c r="AS504" s="609" t="s">
        <v>13</v>
      </c>
      <c r="AT504" s="609" t="s">
        <v>13</v>
      </c>
      <c r="AU504" s="609" t="s">
        <v>13</v>
      </c>
      <c r="AV504" s="608" t="s">
        <v>13</v>
      </c>
      <c r="AW504" s="608" t="s">
        <v>13</v>
      </c>
      <c r="AX504" s="608" t="s">
        <v>13</v>
      </c>
      <c r="AY504" s="608" t="s">
        <v>13</v>
      </c>
      <c r="AZ504" s="610" t="s">
        <v>13</v>
      </c>
      <c r="BA504" s="526" t="s">
        <v>13</v>
      </c>
      <c r="BB504" s="526" t="s">
        <v>13</v>
      </c>
      <c r="BC504" s="526" t="s">
        <v>13</v>
      </c>
      <c r="BD504" s="526" t="s">
        <v>13</v>
      </c>
      <c r="BE504" s="526" t="s">
        <v>13</v>
      </c>
      <c r="BF504" s="526" t="s">
        <v>13</v>
      </c>
      <c r="BG504" s="526" t="s">
        <v>13</v>
      </c>
      <c r="BH504" s="526" t="s">
        <v>13</v>
      </c>
      <c r="BI504" s="526" t="s">
        <v>13</v>
      </c>
      <c r="BJ504" s="526" t="s">
        <v>13</v>
      </c>
      <c r="BK504" s="526" t="s">
        <v>13</v>
      </c>
      <c r="BL504" s="526" t="s">
        <v>13</v>
      </c>
      <c r="BM504" s="526" t="s">
        <v>13</v>
      </c>
      <c r="BN504" s="585" t="s">
        <v>13</v>
      </c>
      <c r="BO504" s="585" t="s">
        <v>13</v>
      </c>
      <c r="BP504" s="526" t="s">
        <v>13</v>
      </c>
      <c r="BQ504" s="526" t="s">
        <v>13</v>
      </c>
      <c r="BR504" s="526" t="s">
        <v>13</v>
      </c>
      <c r="BS504" s="526" t="s">
        <v>13</v>
      </c>
      <c r="BT504" s="526" t="s">
        <v>13</v>
      </c>
      <c r="BU504" s="585" t="s">
        <v>13</v>
      </c>
      <c r="BV504" s="526" t="s">
        <v>13</v>
      </c>
      <c r="BW504" s="526" t="s">
        <v>13</v>
      </c>
      <c r="BX504" s="526" t="s">
        <v>13</v>
      </c>
      <c r="BY504" s="526" t="s">
        <v>13</v>
      </c>
      <c r="BZ504" s="526" t="s">
        <v>13</v>
      </c>
      <c r="CA504" s="526" t="s">
        <v>13</v>
      </c>
    </row>
    <row r="505" spans="3:79">
      <c r="C505" s="546" t="s">
        <v>13</v>
      </c>
      <c r="D505" s="546" t="s">
        <v>13</v>
      </c>
      <c r="E505" s="517" t="s">
        <v>13</v>
      </c>
      <c r="F505" s="607" t="s">
        <v>13</v>
      </c>
      <c r="G505" s="607" t="s">
        <v>13</v>
      </c>
      <c r="H505" s="607" t="s">
        <v>13</v>
      </c>
      <c r="I505" s="607" t="s">
        <v>13</v>
      </c>
      <c r="J505" s="607" t="s">
        <v>13</v>
      </c>
      <c r="K505" s="607" t="s">
        <v>13</v>
      </c>
      <c r="L505" s="607" t="s">
        <v>13</v>
      </c>
      <c r="M505" s="607" t="s">
        <v>13</v>
      </c>
      <c r="N505" s="607" t="s">
        <v>13</v>
      </c>
      <c r="O505" s="607" t="s">
        <v>13</v>
      </c>
      <c r="P505" s="607" t="s">
        <v>13</v>
      </c>
      <c r="Q505" s="608" t="s">
        <v>13</v>
      </c>
      <c r="R505" s="608" t="s">
        <v>13</v>
      </c>
      <c r="S505" s="608" t="s">
        <v>13</v>
      </c>
      <c r="T505" s="608" t="s">
        <v>13</v>
      </c>
      <c r="U505" s="608" t="s">
        <v>13</v>
      </c>
      <c r="V505" s="608" t="s">
        <v>13</v>
      </c>
      <c r="W505" s="608" t="s">
        <v>13</v>
      </c>
      <c r="X505" s="608" t="s">
        <v>13</v>
      </c>
      <c r="Y505" s="608" t="s">
        <v>13</v>
      </c>
      <c r="Z505" s="608" t="s">
        <v>13</v>
      </c>
      <c r="AA505" s="608" t="s">
        <v>13</v>
      </c>
      <c r="AB505" s="608" t="s">
        <v>13</v>
      </c>
      <c r="AC505" s="608" t="s">
        <v>13</v>
      </c>
      <c r="AD505" s="608" t="s">
        <v>13</v>
      </c>
      <c r="AE505" s="608" t="s">
        <v>13</v>
      </c>
      <c r="AF505" s="608" t="s">
        <v>13</v>
      </c>
      <c r="AG505" s="608" t="s">
        <v>13</v>
      </c>
      <c r="AH505" s="608" t="s">
        <v>13</v>
      </c>
      <c r="AI505" s="608" t="s">
        <v>13</v>
      </c>
      <c r="AJ505" s="608" t="s">
        <v>13</v>
      </c>
      <c r="AK505" s="608" t="s">
        <v>13</v>
      </c>
      <c r="AL505" s="609" t="s">
        <v>13</v>
      </c>
      <c r="AM505" s="609" t="s">
        <v>13</v>
      </c>
      <c r="AN505" s="609" t="s">
        <v>13</v>
      </c>
      <c r="AO505" s="609" t="s">
        <v>13</v>
      </c>
      <c r="AP505" s="609" t="s">
        <v>13</v>
      </c>
      <c r="AQ505" s="609" t="s">
        <v>13</v>
      </c>
      <c r="AR505" s="609" t="s">
        <v>13</v>
      </c>
      <c r="AS505" s="609" t="s">
        <v>13</v>
      </c>
      <c r="AT505" s="609" t="s">
        <v>13</v>
      </c>
      <c r="AU505" s="609" t="s">
        <v>13</v>
      </c>
      <c r="AV505" s="608" t="s">
        <v>13</v>
      </c>
      <c r="AW505" s="608" t="s">
        <v>13</v>
      </c>
      <c r="AX505" s="608" t="s">
        <v>13</v>
      </c>
      <c r="AY505" s="608" t="s">
        <v>13</v>
      </c>
      <c r="AZ505" s="610" t="s">
        <v>13</v>
      </c>
      <c r="BA505" s="526" t="s">
        <v>13</v>
      </c>
      <c r="BB505" s="526" t="s">
        <v>13</v>
      </c>
      <c r="BC505" s="526" t="s">
        <v>13</v>
      </c>
      <c r="BD505" s="526" t="s">
        <v>13</v>
      </c>
      <c r="BE505" s="526" t="s">
        <v>13</v>
      </c>
      <c r="BF505" s="526" t="s">
        <v>13</v>
      </c>
      <c r="BG505" s="526" t="s">
        <v>13</v>
      </c>
      <c r="BH505" s="526" t="s">
        <v>13</v>
      </c>
      <c r="BI505" s="526" t="s">
        <v>13</v>
      </c>
      <c r="BJ505" s="526" t="s">
        <v>13</v>
      </c>
      <c r="BK505" s="526" t="s">
        <v>13</v>
      </c>
      <c r="BL505" s="526" t="s">
        <v>13</v>
      </c>
      <c r="BM505" s="526" t="s">
        <v>13</v>
      </c>
      <c r="BN505" s="585" t="s">
        <v>13</v>
      </c>
      <c r="BO505" s="585" t="s">
        <v>13</v>
      </c>
      <c r="BP505" s="526" t="s">
        <v>13</v>
      </c>
      <c r="BQ505" s="526" t="s">
        <v>13</v>
      </c>
      <c r="BR505" s="526" t="s">
        <v>13</v>
      </c>
      <c r="BS505" s="526" t="s">
        <v>13</v>
      </c>
      <c r="BT505" s="526" t="s">
        <v>13</v>
      </c>
      <c r="BU505" s="585" t="s">
        <v>13</v>
      </c>
      <c r="BV505" s="526" t="s">
        <v>13</v>
      </c>
      <c r="BW505" s="526" t="s">
        <v>13</v>
      </c>
      <c r="BX505" s="526" t="s">
        <v>13</v>
      </c>
      <c r="BY505" s="526" t="s">
        <v>13</v>
      </c>
      <c r="BZ505" s="526" t="s">
        <v>13</v>
      </c>
      <c r="CA505" s="526" t="s">
        <v>13</v>
      </c>
    </row>
    <row r="506" spans="3:79">
      <c r="C506" s="546" t="s">
        <v>13</v>
      </c>
      <c r="D506" s="546" t="s">
        <v>13</v>
      </c>
      <c r="E506" s="517" t="s">
        <v>13</v>
      </c>
      <c r="F506" s="607" t="s">
        <v>13</v>
      </c>
      <c r="G506" s="607" t="s">
        <v>13</v>
      </c>
      <c r="H506" s="607" t="s">
        <v>13</v>
      </c>
      <c r="I506" s="607" t="s">
        <v>13</v>
      </c>
      <c r="J506" s="607" t="s">
        <v>13</v>
      </c>
      <c r="K506" s="607" t="s">
        <v>13</v>
      </c>
      <c r="L506" s="607" t="s">
        <v>13</v>
      </c>
      <c r="M506" s="607" t="s">
        <v>13</v>
      </c>
      <c r="N506" s="607" t="s">
        <v>13</v>
      </c>
      <c r="O506" s="607" t="s">
        <v>13</v>
      </c>
      <c r="P506" s="607" t="s">
        <v>13</v>
      </c>
      <c r="Q506" s="608" t="s">
        <v>13</v>
      </c>
      <c r="R506" s="608" t="s">
        <v>13</v>
      </c>
      <c r="S506" s="608" t="s">
        <v>13</v>
      </c>
      <c r="T506" s="608" t="s">
        <v>13</v>
      </c>
      <c r="U506" s="608" t="s">
        <v>13</v>
      </c>
      <c r="V506" s="608" t="s">
        <v>13</v>
      </c>
      <c r="W506" s="608" t="s">
        <v>13</v>
      </c>
      <c r="X506" s="608" t="s">
        <v>13</v>
      </c>
      <c r="Y506" s="608" t="s">
        <v>13</v>
      </c>
      <c r="Z506" s="608" t="s">
        <v>13</v>
      </c>
      <c r="AA506" s="608" t="s">
        <v>13</v>
      </c>
      <c r="AB506" s="608" t="s">
        <v>13</v>
      </c>
      <c r="AC506" s="608" t="s">
        <v>13</v>
      </c>
      <c r="AD506" s="608" t="s">
        <v>13</v>
      </c>
      <c r="AE506" s="608" t="s">
        <v>13</v>
      </c>
      <c r="AF506" s="608" t="s">
        <v>13</v>
      </c>
      <c r="AG506" s="608" t="s">
        <v>13</v>
      </c>
      <c r="AH506" s="608" t="s">
        <v>13</v>
      </c>
      <c r="AI506" s="608" t="s">
        <v>13</v>
      </c>
      <c r="AJ506" s="608" t="s">
        <v>13</v>
      </c>
      <c r="AK506" s="608" t="s">
        <v>13</v>
      </c>
      <c r="AL506" s="609" t="s">
        <v>13</v>
      </c>
      <c r="AM506" s="609" t="s">
        <v>13</v>
      </c>
      <c r="AN506" s="609" t="s">
        <v>13</v>
      </c>
      <c r="AO506" s="609" t="s">
        <v>13</v>
      </c>
      <c r="AP506" s="609" t="s">
        <v>13</v>
      </c>
      <c r="AQ506" s="609" t="s">
        <v>13</v>
      </c>
      <c r="AR506" s="609" t="s">
        <v>13</v>
      </c>
      <c r="AS506" s="609" t="s">
        <v>13</v>
      </c>
      <c r="AT506" s="609" t="s">
        <v>13</v>
      </c>
      <c r="AU506" s="609" t="s">
        <v>13</v>
      </c>
      <c r="AV506" s="608" t="s">
        <v>13</v>
      </c>
      <c r="AW506" s="608" t="s">
        <v>13</v>
      </c>
      <c r="AX506" s="608" t="s">
        <v>13</v>
      </c>
      <c r="AY506" s="608" t="s">
        <v>13</v>
      </c>
      <c r="AZ506" s="610" t="s">
        <v>13</v>
      </c>
      <c r="BA506" s="526" t="s">
        <v>13</v>
      </c>
      <c r="BB506" s="526" t="s">
        <v>13</v>
      </c>
      <c r="BC506" s="526" t="s">
        <v>13</v>
      </c>
      <c r="BD506" s="526" t="s">
        <v>13</v>
      </c>
      <c r="BE506" s="526" t="s">
        <v>13</v>
      </c>
      <c r="BF506" s="526" t="s">
        <v>13</v>
      </c>
      <c r="BG506" s="526" t="s">
        <v>13</v>
      </c>
      <c r="BH506" s="526" t="s">
        <v>13</v>
      </c>
      <c r="BI506" s="526" t="s">
        <v>13</v>
      </c>
      <c r="BJ506" s="526" t="s">
        <v>13</v>
      </c>
      <c r="BK506" s="526" t="s">
        <v>13</v>
      </c>
      <c r="BL506" s="526" t="s">
        <v>13</v>
      </c>
      <c r="BM506" s="526" t="s">
        <v>13</v>
      </c>
      <c r="BN506" s="585" t="s">
        <v>13</v>
      </c>
      <c r="BO506" s="585" t="s">
        <v>13</v>
      </c>
      <c r="BP506" s="526" t="s">
        <v>13</v>
      </c>
      <c r="BQ506" s="526" t="s">
        <v>13</v>
      </c>
      <c r="BR506" s="526" t="s">
        <v>13</v>
      </c>
      <c r="BS506" s="526" t="s">
        <v>13</v>
      </c>
      <c r="BT506" s="526" t="s">
        <v>13</v>
      </c>
      <c r="BU506" s="585" t="s">
        <v>13</v>
      </c>
      <c r="BV506" s="526" t="s">
        <v>13</v>
      </c>
      <c r="BW506" s="526" t="s">
        <v>13</v>
      </c>
      <c r="BX506" s="526" t="s">
        <v>13</v>
      </c>
      <c r="BY506" s="526" t="s">
        <v>13</v>
      </c>
      <c r="BZ506" s="526" t="s">
        <v>13</v>
      </c>
      <c r="CA506" s="526" t="s">
        <v>13</v>
      </c>
    </row>
    <row r="507" spans="3:79">
      <c r="C507" s="546" t="s">
        <v>13</v>
      </c>
      <c r="D507" s="546" t="s">
        <v>13</v>
      </c>
      <c r="E507" s="517" t="s">
        <v>13</v>
      </c>
      <c r="F507" s="607" t="s">
        <v>13</v>
      </c>
      <c r="G507" s="607" t="s">
        <v>13</v>
      </c>
      <c r="H507" s="607" t="s">
        <v>13</v>
      </c>
      <c r="I507" s="607" t="s">
        <v>13</v>
      </c>
      <c r="J507" s="607" t="s">
        <v>13</v>
      </c>
      <c r="K507" s="607" t="s">
        <v>13</v>
      </c>
      <c r="L507" s="607" t="s">
        <v>13</v>
      </c>
      <c r="M507" s="607" t="s">
        <v>13</v>
      </c>
      <c r="N507" s="607" t="s">
        <v>13</v>
      </c>
      <c r="O507" s="607" t="s">
        <v>13</v>
      </c>
      <c r="P507" s="607" t="s">
        <v>13</v>
      </c>
      <c r="Q507" s="608" t="s">
        <v>13</v>
      </c>
      <c r="R507" s="608" t="s">
        <v>13</v>
      </c>
      <c r="S507" s="608" t="s">
        <v>13</v>
      </c>
      <c r="T507" s="608" t="s">
        <v>13</v>
      </c>
      <c r="U507" s="608" t="s">
        <v>13</v>
      </c>
      <c r="V507" s="608" t="s">
        <v>13</v>
      </c>
      <c r="W507" s="608" t="s">
        <v>13</v>
      </c>
      <c r="X507" s="608" t="s">
        <v>13</v>
      </c>
      <c r="Y507" s="608" t="s">
        <v>13</v>
      </c>
      <c r="Z507" s="608" t="s">
        <v>13</v>
      </c>
      <c r="AA507" s="608" t="s">
        <v>13</v>
      </c>
      <c r="AB507" s="608" t="s">
        <v>13</v>
      </c>
      <c r="AC507" s="608" t="s">
        <v>13</v>
      </c>
      <c r="AD507" s="608" t="s">
        <v>13</v>
      </c>
      <c r="AE507" s="608" t="s">
        <v>13</v>
      </c>
      <c r="AF507" s="608" t="s">
        <v>13</v>
      </c>
      <c r="AG507" s="608" t="s">
        <v>13</v>
      </c>
      <c r="AH507" s="608" t="s">
        <v>13</v>
      </c>
      <c r="AI507" s="608" t="s">
        <v>13</v>
      </c>
      <c r="AJ507" s="608" t="s">
        <v>13</v>
      </c>
      <c r="AK507" s="608" t="s">
        <v>13</v>
      </c>
      <c r="AL507" s="609" t="s">
        <v>13</v>
      </c>
      <c r="AM507" s="609" t="s">
        <v>13</v>
      </c>
      <c r="AN507" s="609" t="s">
        <v>13</v>
      </c>
      <c r="AO507" s="609" t="s">
        <v>13</v>
      </c>
      <c r="AP507" s="609" t="s">
        <v>13</v>
      </c>
      <c r="AQ507" s="609" t="s">
        <v>13</v>
      </c>
      <c r="AR507" s="609" t="s">
        <v>13</v>
      </c>
      <c r="AS507" s="609" t="s">
        <v>13</v>
      </c>
      <c r="AT507" s="609" t="s">
        <v>13</v>
      </c>
      <c r="AU507" s="609" t="s">
        <v>13</v>
      </c>
      <c r="AV507" s="608" t="s">
        <v>13</v>
      </c>
      <c r="AW507" s="608" t="s">
        <v>13</v>
      </c>
      <c r="AX507" s="608" t="s">
        <v>13</v>
      </c>
      <c r="AY507" s="608" t="s">
        <v>13</v>
      </c>
      <c r="AZ507" s="610" t="s">
        <v>13</v>
      </c>
      <c r="BA507" s="526" t="s">
        <v>13</v>
      </c>
      <c r="BB507" s="526" t="s">
        <v>13</v>
      </c>
      <c r="BC507" s="526" t="s">
        <v>13</v>
      </c>
      <c r="BD507" s="526" t="s">
        <v>13</v>
      </c>
      <c r="BE507" s="526" t="s">
        <v>13</v>
      </c>
      <c r="BF507" s="526" t="s">
        <v>13</v>
      </c>
      <c r="BG507" s="526" t="s">
        <v>13</v>
      </c>
      <c r="BH507" s="526" t="s">
        <v>13</v>
      </c>
      <c r="BI507" s="526" t="s">
        <v>13</v>
      </c>
      <c r="BJ507" s="526" t="s">
        <v>13</v>
      </c>
      <c r="BK507" s="526" t="s">
        <v>13</v>
      </c>
      <c r="BL507" s="526" t="s">
        <v>13</v>
      </c>
      <c r="BM507" s="526" t="s">
        <v>13</v>
      </c>
      <c r="BN507" s="585" t="s">
        <v>13</v>
      </c>
      <c r="BO507" s="585" t="s">
        <v>13</v>
      </c>
      <c r="BP507" s="526" t="s">
        <v>13</v>
      </c>
      <c r="BQ507" s="526" t="s">
        <v>13</v>
      </c>
      <c r="BR507" s="526" t="s">
        <v>13</v>
      </c>
      <c r="BS507" s="526" t="s">
        <v>13</v>
      </c>
      <c r="BT507" s="526" t="s">
        <v>13</v>
      </c>
      <c r="BU507" s="585" t="s">
        <v>13</v>
      </c>
      <c r="BV507" s="526" t="s">
        <v>13</v>
      </c>
      <c r="BW507" s="526" t="s">
        <v>13</v>
      </c>
      <c r="BX507" s="526" t="s">
        <v>13</v>
      </c>
      <c r="BY507" s="526" t="s">
        <v>13</v>
      </c>
      <c r="BZ507" s="526" t="s">
        <v>13</v>
      </c>
      <c r="CA507" s="526" t="s">
        <v>13</v>
      </c>
    </row>
    <row r="508" spans="3:79">
      <c r="C508" s="546" t="s">
        <v>13</v>
      </c>
      <c r="D508" s="546" t="s">
        <v>13</v>
      </c>
      <c r="E508" s="517" t="s">
        <v>13</v>
      </c>
      <c r="F508" s="607" t="s">
        <v>13</v>
      </c>
      <c r="G508" s="607" t="s">
        <v>13</v>
      </c>
      <c r="H508" s="607" t="s">
        <v>13</v>
      </c>
      <c r="I508" s="607" t="s">
        <v>13</v>
      </c>
      <c r="J508" s="607" t="s">
        <v>13</v>
      </c>
      <c r="K508" s="607" t="s">
        <v>13</v>
      </c>
      <c r="L508" s="607" t="s">
        <v>13</v>
      </c>
      <c r="M508" s="607" t="s">
        <v>13</v>
      </c>
      <c r="N508" s="607" t="s">
        <v>13</v>
      </c>
      <c r="O508" s="607" t="s">
        <v>13</v>
      </c>
      <c r="P508" s="607" t="s">
        <v>13</v>
      </c>
      <c r="Q508" s="608" t="s">
        <v>13</v>
      </c>
      <c r="R508" s="608" t="s">
        <v>13</v>
      </c>
      <c r="S508" s="608" t="s">
        <v>13</v>
      </c>
      <c r="T508" s="608" t="s">
        <v>13</v>
      </c>
      <c r="U508" s="608" t="s">
        <v>13</v>
      </c>
      <c r="V508" s="608" t="s">
        <v>13</v>
      </c>
      <c r="W508" s="608" t="s">
        <v>13</v>
      </c>
      <c r="X508" s="608" t="s">
        <v>13</v>
      </c>
      <c r="Y508" s="608" t="s">
        <v>13</v>
      </c>
      <c r="Z508" s="608" t="s">
        <v>13</v>
      </c>
      <c r="AA508" s="608" t="s">
        <v>13</v>
      </c>
      <c r="AB508" s="608" t="s">
        <v>13</v>
      </c>
      <c r="AC508" s="608" t="s">
        <v>13</v>
      </c>
      <c r="AD508" s="608" t="s">
        <v>13</v>
      </c>
      <c r="AE508" s="608" t="s">
        <v>13</v>
      </c>
      <c r="AF508" s="608" t="s">
        <v>13</v>
      </c>
      <c r="AG508" s="608" t="s">
        <v>13</v>
      </c>
      <c r="AH508" s="608" t="s">
        <v>13</v>
      </c>
      <c r="AI508" s="608" t="s">
        <v>13</v>
      </c>
      <c r="AJ508" s="608" t="s">
        <v>13</v>
      </c>
      <c r="AK508" s="608" t="s">
        <v>13</v>
      </c>
      <c r="AL508" s="609" t="s">
        <v>13</v>
      </c>
      <c r="AM508" s="609" t="s">
        <v>13</v>
      </c>
      <c r="AN508" s="609" t="s">
        <v>13</v>
      </c>
      <c r="AO508" s="609" t="s">
        <v>13</v>
      </c>
      <c r="AP508" s="609" t="s">
        <v>13</v>
      </c>
      <c r="AQ508" s="609" t="s">
        <v>13</v>
      </c>
      <c r="AR508" s="609" t="s">
        <v>13</v>
      </c>
      <c r="AS508" s="609" t="s">
        <v>13</v>
      </c>
      <c r="AT508" s="609" t="s">
        <v>13</v>
      </c>
      <c r="AU508" s="609" t="s">
        <v>13</v>
      </c>
      <c r="AV508" s="608" t="s">
        <v>13</v>
      </c>
      <c r="AW508" s="608" t="s">
        <v>13</v>
      </c>
      <c r="AX508" s="608" t="s">
        <v>13</v>
      </c>
      <c r="AY508" s="608" t="s">
        <v>13</v>
      </c>
      <c r="AZ508" s="610" t="s">
        <v>13</v>
      </c>
      <c r="BA508" s="526" t="s">
        <v>13</v>
      </c>
      <c r="BB508" s="526" t="s">
        <v>13</v>
      </c>
      <c r="BC508" s="526" t="s">
        <v>13</v>
      </c>
      <c r="BD508" s="526" t="s">
        <v>13</v>
      </c>
      <c r="BE508" s="526" t="s">
        <v>13</v>
      </c>
      <c r="BF508" s="526" t="s">
        <v>13</v>
      </c>
      <c r="BG508" s="526" t="s">
        <v>13</v>
      </c>
      <c r="BH508" s="526" t="s">
        <v>13</v>
      </c>
      <c r="BI508" s="526" t="s">
        <v>13</v>
      </c>
      <c r="BJ508" s="526" t="s">
        <v>13</v>
      </c>
      <c r="BK508" s="526" t="s">
        <v>13</v>
      </c>
      <c r="BL508" s="526" t="s">
        <v>13</v>
      </c>
      <c r="BM508" s="526" t="s">
        <v>13</v>
      </c>
      <c r="BN508" s="585" t="s">
        <v>13</v>
      </c>
      <c r="BO508" s="585" t="s">
        <v>13</v>
      </c>
      <c r="BP508" s="526" t="s">
        <v>13</v>
      </c>
      <c r="BQ508" s="526" t="s">
        <v>13</v>
      </c>
      <c r="BR508" s="526" t="s">
        <v>13</v>
      </c>
      <c r="BS508" s="526" t="s">
        <v>13</v>
      </c>
      <c r="BT508" s="526" t="s">
        <v>13</v>
      </c>
      <c r="BU508" s="585" t="s">
        <v>13</v>
      </c>
      <c r="BV508" s="526" t="s">
        <v>13</v>
      </c>
      <c r="BW508" s="526" t="s">
        <v>13</v>
      </c>
      <c r="BX508" s="526" t="s">
        <v>13</v>
      </c>
      <c r="BY508" s="526" t="s">
        <v>13</v>
      </c>
      <c r="BZ508" s="526" t="s">
        <v>13</v>
      </c>
      <c r="CA508" s="526" t="s">
        <v>13</v>
      </c>
    </row>
    <row r="509" spans="3:79">
      <c r="C509" s="546" t="s">
        <v>13</v>
      </c>
      <c r="D509" s="546" t="s">
        <v>13</v>
      </c>
      <c r="E509" s="517" t="s">
        <v>13</v>
      </c>
      <c r="F509" s="607" t="s">
        <v>13</v>
      </c>
      <c r="G509" s="607" t="s">
        <v>13</v>
      </c>
      <c r="H509" s="607" t="s">
        <v>13</v>
      </c>
      <c r="I509" s="607" t="s">
        <v>13</v>
      </c>
      <c r="J509" s="607" t="s">
        <v>13</v>
      </c>
      <c r="K509" s="607" t="s">
        <v>13</v>
      </c>
      <c r="L509" s="607" t="s">
        <v>13</v>
      </c>
      <c r="M509" s="607" t="s">
        <v>13</v>
      </c>
      <c r="N509" s="607" t="s">
        <v>13</v>
      </c>
      <c r="O509" s="607" t="s">
        <v>13</v>
      </c>
      <c r="P509" s="607" t="s">
        <v>13</v>
      </c>
      <c r="Q509" s="608" t="s">
        <v>13</v>
      </c>
      <c r="R509" s="608" t="s">
        <v>13</v>
      </c>
      <c r="S509" s="608" t="s">
        <v>13</v>
      </c>
      <c r="T509" s="608" t="s">
        <v>13</v>
      </c>
      <c r="U509" s="608" t="s">
        <v>13</v>
      </c>
      <c r="V509" s="608" t="s">
        <v>13</v>
      </c>
      <c r="W509" s="608" t="s">
        <v>13</v>
      </c>
      <c r="X509" s="608" t="s">
        <v>13</v>
      </c>
      <c r="Y509" s="608" t="s">
        <v>13</v>
      </c>
      <c r="Z509" s="608" t="s">
        <v>13</v>
      </c>
      <c r="AA509" s="608" t="s">
        <v>13</v>
      </c>
      <c r="AB509" s="608" t="s">
        <v>13</v>
      </c>
      <c r="AC509" s="608" t="s">
        <v>13</v>
      </c>
      <c r="AD509" s="608" t="s">
        <v>13</v>
      </c>
      <c r="AE509" s="608" t="s">
        <v>13</v>
      </c>
      <c r="AF509" s="608" t="s">
        <v>13</v>
      </c>
      <c r="AG509" s="608" t="s">
        <v>13</v>
      </c>
      <c r="AH509" s="608" t="s">
        <v>13</v>
      </c>
      <c r="AI509" s="608" t="s">
        <v>13</v>
      </c>
      <c r="AJ509" s="608" t="s">
        <v>13</v>
      </c>
      <c r="AK509" s="608" t="s">
        <v>13</v>
      </c>
      <c r="AL509" s="609" t="s">
        <v>13</v>
      </c>
      <c r="AM509" s="609" t="s">
        <v>13</v>
      </c>
      <c r="AN509" s="609" t="s">
        <v>13</v>
      </c>
      <c r="AO509" s="609" t="s">
        <v>13</v>
      </c>
      <c r="AP509" s="609" t="s">
        <v>13</v>
      </c>
      <c r="AQ509" s="609" t="s">
        <v>13</v>
      </c>
      <c r="AR509" s="609" t="s">
        <v>13</v>
      </c>
      <c r="AS509" s="609" t="s">
        <v>13</v>
      </c>
      <c r="AT509" s="609" t="s">
        <v>13</v>
      </c>
      <c r="AU509" s="609" t="s">
        <v>13</v>
      </c>
      <c r="AV509" s="608" t="s">
        <v>13</v>
      </c>
      <c r="AW509" s="608" t="s">
        <v>13</v>
      </c>
      <c r="AX509" s="608" t="s">
        <v>13</v>
      </c>
      <c r="AY509" s="608" t="s">
        <v>13</v>
      </c>
      <c r="AZ509" s="610" t="s">
        <v>13</v>
      </c>
      <c r="BA509" s="526" t="s">
        <v>13</v>
      </c>
      <c r="BB509" s="526" t="s">
        <v>13</v>
      </c>
      <c r="BC509" s="526" t="s">
        <v>13</v>
      </c>
      <c r="BD509" s="526" t="s">
        <v>13</v>
      </c>
      <c r="BE509" s="526" t="s">
        <v>13</v>
      </c>
      <c r="BF509" s="526" t="s">
        <v>13</v>
      </c>
      <c r="BG509" s="526" t="s">
        <v>13</v>
      </c>
      <c r="BH509" s="526" t="s">
        <v>13</v>
      </c>
      <c r="BI509" s="526" t="s">
        <v>13</v>
      </c>
      <c r="BJ509" s="526" t="s">
        <v>13</v>
      </c>
      <c r="BK509" s="526" t="s">
        <v>13</v>
      </c>
      <c r="BL509" s="526" t="s">
        <v>13</v>
      </c>
      <c r="BM509" s="526" t="s">
        <v>13</v>
      </c>
      <c r="BN509" s="585" t="s">
        <v>13</v>
      </c>
      <c r="BO509" s="585" t="s">
        <v>13</v>
      </c>
      <c r="BP509" s="526" t="s">
        <v>13</v>
      </c>
      <c r="BQ509" s="526" t="s">
        <v>13</v>
      </c>
      <c r="BR509" s="526" t="s">
        <v>13</v>
      </c>
      <c r="BS509" s="526" t="s">
        <v>13</v>
      </c>
      <c r="BT509" s="526" t="s">
        <v>13</v>
      </c>
      <c r="BU509" s="585" t="s">
        <v>13</v>
      </c>
      <c r="BV509" s="526" t="s">
        <v>13</v>
      </c>
      <c r="BW509" s="526" t="s">
        <v>13</v>
      </c>
      <c r="BX509" s="526" t="s">
        <v>13</v>
      </c>
      <c r="BY509" s="526" t="s">
        <v>13</v>
      </c>
      <c r="BZ509" s="526" t="s">
        <v>13</v>
      </c>
      <c r="CA509" s="526" t="s">
        <v>13</v>
      </c>
    </row>
    <row r="510" spans="3:79">
      <c r="C510" s="546" t="s">
        <v>13</v>
      </c>
      <c r="D510" s="546" t="s">
        <v>13</v>
      </c>
      <c r="E510" s="517" t="s">
        <v>13</v>
      </c>
      <c r="F510" s="607" t="s">
        <v>13</v>
      </c>
      <c r="G510" s="607" t="s">
        <v>13</v>
      </c>
      <c r="H510" s="607" t="s">
        <v>13</v>
      </c>
      <c r="I510" s="607" t="s">
        <v>13</v>
      </c>
      <c r="J510" s="607" t="s">
        <v>13</v>
      </c>
      <c r="K510" s="607" t="s">
        <v>13</v>
      </c>
      <c r="L510" s="607" t="s">
        <v>13</v>
      </c>
      <c r="M510" s="607" t="s">
        <v>13</v>
      </c>
      <c r="N510" s="607" t="s">
        <v>13</v>
      </c>
      <c r="O510" s="607" t="s">
        <v>13</v>
      </c>
      <c r="P510" s="607" t="s">
        <v>13</v>
      </c>
      <c r="Q510" s="608" t="s">
        <v>13</v>
      </c>
      <c r="R510" s="608" t="s">
        <v>13</v>
      </c>
      <c r="S510" s="608" t="s">
        <v>13</v>
      </c>
      <c r="T510" s="608" t="s">
        <v>13</v>
      </c>
      <c r="U510" s="608" t="s">
        <v>13</v>
      </c>
      <c r="V510" s="608" t="s">
        <v>13</v>
      </c>
      <c r="W510" s="608" t="s">
        <v>13</v>
      </c>
      <c r="X510" s="608" t="s">
        <v>13</v>
      </c>
      <c r="Y510" s="608" t="s">
        <v>13</v>
      </c>
      <c r="Z510" s="608" t="s">
        <v>13</v>
      </c>
      <c r="AA510" s="608" t="s">
        <v>13</v>
      </c>
      <c r="AB510" s="608" t="s">
        <v>13</v>
      </c>
      <c r="AC510" s="608" t="s">
        <v>13</v>
      </c>
      <c r="AD510" s="608" t="s">
        <v>13</v>
      </c>
      <c r="AE510" s="608" t="s">
        <v>13</v>
      </c>
      <c r="AF510" s="608" t="s">
        <v>13</v>
      </c>
      <c r="AG510" s="608" t="s">
        <v>13</v>
      </c>
      <c r="AH510" s="608" t="s">
        <v>13</v>
      </c>
      <c r="AI510" s="608" t="s">
        <v>13</v>
      </c>
      <c r="AJ510" s="608" t="s">
        <v>13</v>
      </c>
      <c r="AK510" s="608" t="s">
        <v>13</v>
      </c>
      <c r="AL510" s="609" t="s">
        <v>13</v>
      </c>
      <c r="AM510" s="609" t="s">
        <v>13</v>
      </c>
      <c r="AN510" s="609" t="s">
        <v>13</v>
      </c>
      <c r="AO510" s="609" t="s">
        <v>13</v>
      </c>
      <c r="AP510" s="609" t="s">
        <v>13</v>
      </c>
      <c r="AQ510" s="609" t="s">
        <v>13</v>
      </c>
      <c r="AR510" s="609" t="s">
        <v>13</v>
      </c>
      <c r="AS510" s="609" t="s">
        <v>13</v>
      </c>
      <c r="AT510" s="609" t="s">
        <v>13</v>
      </c>
      <c r="AU510" s="609" t="s">
        <v>13</v>
      </c>
      <c r="AV510" s="608" t="s">
        <v>13</v>
      </c>
      <c r="AW510" s="608" t="s">
        <v>13</v>
      </c>
      <c r="AX510" s="608" t="s">
        <v>13</v>
      </c>
      <c r="AY510" s="608" t="s">
        <v>13</v>
      </c>
      <c r="AZ510" s="610" t="s">
        <v>13</v>
      </c>
      <c r="BA510" s="526" t="s">
        <v>13</v>
      </c>
      <c r="BB510" s="526" t="s">
        <v>13</v>
      </c>
      <c r="BC510" s="526" t="s">
        <v>13</v>
      </c>
      <c r="BD510" s="526" t="s">
        <v>13</v>
      </c>
      <c r="BE510" s="526" t="s">
        <v>13</v>
      </c>
      <c r="BF510" s="526" t="s">
        <v>13</v>
      </c>
      <c r="BG510" s="526" t="s">
        <v>13</v>
      </c>
      <c r="BH510" s="526" t="s">
        <v>13</v>
      </c>
      <c r="BI510" s="526" t="s">
        <v>13</v>
      </c>
      <c r="BJ510" s="526" t="s">
        <v>13</v>
      </c>
      <c r="BK510" s="526" t="s">
        <v>13</v>
      </c>
      <c r="BL510" s="526" t="s">
        <v>13</v>
      </c>
      <c r="BM510" s="526" t="s">
        <v>13</v>
      </c>
      <c r="BN510" s="585" t="s">
        <v>13</v>
      </c>
      <c r="BO510" s="585" t="s">
        <v>13</v>
      </c>
      <c r="BP510" s="526" t="s">
        <v>13</v>
      </c>
      <c r="BQ510" s="526" t="s">
        <v>13</v>
      </c>
      <c r="BR510" s="526" t="s">
        <v>13</v>
      </c>
      <c r="BS510" s="526" t="s">
        <v>13</v>
      </c>
      <c r="BT510" s="526" t="s">
        <v>13</v>
      </c>
      <c r="BU510" s="585" t="s">
        <v>13</v>
      </c>
      <c r="BV510" s="526" t="s">
        <v>13</v>
      </c>
      <c r="BW510" s="526" t="s">
        <v>13</v>
      </c>
      <c r="BX510" s="526" t="s">
        <v>13</v>
      </c>
      <c r="BY510" s="526" t="s">
        <v>13</v>
      </c>
      <c r="BZ510" s="526" t="s">
        <v>13</v>
      </c>
      <c r="CA510" s="526" t="s">
        <v>13</v>
      </c>
    </row>
    <row r="511" spans="3:79">
      <c r="C511" s="546" t="s">
        <v>13</v>
      </c>
      <c r="D511" s="546" t="s">
        <v>13</v>
      </c>
      <c r="E511" s="517" t="s">
        <v>13</v>
      </c>
      <c r="F511" s="607" t="s">
        <v>13</v>
      </c>
      <c r="G511" s="607" t="s">
        <v>13</v>
      </c>
      <c r="H511" s="607" t="s">
        <v>13</v>
      </c>
      <c r="I511" s="607" t="s">
        <v>13</v>
      </c>
      <c r="J511" s="607" t="s">
        <v>13</v>
      </c>
      <c r="K511" s="607" t="s">
        <v>13</v>
      </c>
      <c r="L511" s="607" t="s">
        <v>13</v>
      </c>
      <c r="M511" s="607" t="s">
        <v>13</v>
      </c>
      <c r="N511" s="607" t="s">
        <v>13</v>
      </c>
      <c r="O511" s="607" t="s">
        <v>13</v>
      </c>
      <c r="P511" s="607" t="s">
        <v>13</v>
      </c>
      <c r="Q511" s="608" t="s">
        <v>13</v>
      </c>
      <c r="R511" s="608" t="s">
        <v>13</v>
      </c>
      <c r="S511" s="608" t="s">
        <v>13</v>
      </c>
      <c r="T511" s="608" t="s">
        <v>13</v>
      </c>
      <c r="U511" s="608" t="s">
        <v>13</v>
      </c>
      <c r="V511" s="608" t="s">
        <v>13</v>
      </c>
      <c r="W511" s="608" t="s">
        <v>13</v>
      </c>
      <c r="X511" s="608" t="s">
        <v>13</v>
      </c>
      <c r="Y511" s="608" t="s">
        <v>13</v>
      </c>
      <c r="Z511" s="608" t="s">
        <v>13</v>
      </c>
      <c r="AA511" s="608" t="s">
        <v>13</v>
      </c>
      <c r="AB511" s="608" t="s">
        <v>13</v>
      </c>
      <c r="AC511" s="608" t="s">
        <v>13</v>
      </c>
      <c r="AD511" s="608" t="s">
        <v>13</v>
      </c>
      <c r="AE511" s="608" t="s">
        <v>13</v>
      </c>
      <c r="AF511" s="608" t="s">
        <v>13</v>
      </c>
      <c r="AG511" s="608" t="s">
        <v>13</v>
      </c>
      <c r="AH511" s="608" t="s">
        <v>13</v>
      </c>
      <c r="AI511" s="608" t="s">
        <v>13</v>
      </c>
      <c r="AJ511" s="608" t="s">
        <v>13</v>
      </c>
      <c r="AK511" s="608" t="s">
        <v>13</v>
      </c>
      <c r="AL511" s="609" t="s">
        <v>13</v>
      </c>
      <c r="AM511" s="609" t="s">
        <v>13</v>
      </c>
      <c r="AN511" s="609" t="s">
        <v>13</v>
      </c>
      <c r="AO511" s="609" t="s">
        <v>13</v>
      </c>
      <c r="AP511" s="609" t="s">
        <v>13</v>
      </c>
      <c r="AQ511" s="609" t="s">
        <v>13</v>
      </c>
      <c r="AR511" s="609" t="s">
        <v>13</v>
      </c>
      <c r="AS511" s="609" t="s">
        <v>13</v>
      </c>
      <c r="AT511" s="609" t="s">
        <v>13</v>
      </c>
      <c r="AU511" s="609" t="s">
        <v>13</v>
      </c>
      <c r="AV511" s="608" t="s">
        <v>13</v>
      </c>
      <c r="AW511" s="608" t="s">
        <v>13</v>
      </c>
      <c r="AX511" s="608" t="s">
        <v>13</v>
      </c>
      <c r="AY511" s="608" t="s">
        <v>13</v>
      </c>
      <c r="AZ511" s="610" t="s">
        <v>13</v>
      </c>
      <c r="BA511" s="526" t="s">
        <v>13</v>
      </c>
      <c r="BB511" s="526" t="s">
        <v>13</v>
      </c>
      <c r="BC511" s="526" t="s">
        <v>13</v>
      </c>
      <c r="BD511" s="526" t="s">
        <v>13</v>
      </c>
      <c r="BE511" s="526" t="s">
        <v>13</v>
      </c>
      <c r="BF511" s="526" t="s">
        <v>13</v>
      </c>
      <c r="BG511" s="526" t="s">
        <v>13</v>
      </c>
      <c r="BH511" s="526" t="s">
        <v>13</v>
      </c>
      <c r="BI511" s="526" t="s">
        <v>13</v>
      </c>
      <c r="BJ511" s="526" t="s">
        <v>13</v>
      </c>
      <c r="BK511" s="526" t="s">
        <v>13</v>
      </c>
      <c r="BL511" s="526" t="s">
        <v>13</v>
      </c>
      <c r="BM511" s="526" t="s">
        <v>13</v>
      </c>
      <c r="BN511" s="585" t="s">
        <v>13</v>
      </c>
      <c r="BO511" s="585" t="s">
        <v>13</v>
      </c>
      <c r="BP511" s="526" t="s">
        <v>13</v>
      </c>
      <c r="BQ511" s="526" t="s">
        <v>13</v>
      </c>
      <c r="BR511" s="526" t="s">
        <v>13</v>
      </c>
      <c r="BS511" s="526" t="s">
        <v>13</v>
      </c>
      <c r="BT511" s="526" t="s">
        <v>13</v>
      </c>
      <c r="BU511" s="585" t="s">
        <v>13</v>
      </c>
      <c r="BV511" s="526" t="s">
        <v>13</v>
      </c>
      <c r="BW511" s="526" t="s">
        <v>13</v>
      </c>
      <c r="BX511" s="526" t="s">
        <v>13</v>
      </c>
      <c r="BY511" s="526" t="s">
        <v>13</v>
      </c>
      <c r="BZ511" s="526" t="s">
        <v>13</v>
      </c>
      <c r="CA511" s="526" t="s">
        <v>13</v>
      </c>
    </row>
    <row r="512" spans="3:79">
      <c r="C512" s="546" t="s">
        <v>13</v>
      </c>
      <c r="D512" s="546" t="s">
        <v>13</v>
      </c>
      <c r="E512" s="517" t="s">
        <v>13</v>
      </c>
      <c r="F512" s="607" t="s">
        <v>13</v>
      </c>
      <c r="G512" s="607" t="s">
        <v>13</v>
      </c>
      <c r="H512" s="607" t="s">
        <v>13</v>
      </c>
      <c r="I512" s="607" t="s">
        <v>13</v>
      </c>
      <c r="J512" s="607" t="s">
        <v>13</v>
      </c>
      <c r="K512" s="607" t="s">
        <v>13</v>
      </c>
      <c r="L512" s="607" t="s">
        <v>13</v>
      </c>
      <c r="M512" s="607" t="s">
        <v>13</v>
      </c>
      <c r="N512" s="607" t="s">
        <v>13</v>
      </c>
      <c r="O512" s="607" t="s">
        <v>13</v>
      </c>
      <c r="P512" s="607" t="s">
        <v>13</v>
      </c>
      <c r="Q512" s="608" t="s">
        <v>13</v>
      </c>
      <c r="R512" s="608" t="s">
        <v>13</v>
      </c>
      <c r="S512" s="608" t="s">
        <v>13</v>
      </c>
      <c r="T512" s="608" t="s">
        <v>13</v>
      </c>
      <c r="U512" s="608" t="s">
        <v>13</v>
      </c>
      <c r="V512" s="608" t="s">
        <v>13</v>
      </c>
      <c r="W512" s="608" t="s">
        <v>13</v>
      </c>
      <c r="X512" s="608" t="s">
        <v>13</v>
      </c>
      <c r="Y512" s="608" t="s">
        <v>13</v>
      </c>
      <c r="Z512" s="608" t="s">
        <v>13</v>
      </c>
      <c r="AA512" s="608" t="s">
        <v>13</v>
      </c>
      <c r="AB512" s="608" t="s">
        <v>13</v>
      </c>
      <c r="AC512" s="608" t="s">
        <v>13</v>
      </c>
      <c r="AD512" s="608" t="s">
        <v>13</v>
      </c>
      <c r="AE512" s="608" t="s">
        <v>13</v>
      </c>
      <c r="AF512" s="608" t="s">
        <v>13</v>
      </c>
      <c r="AG512" s="608" t="s">
        <v>13</v>
      </c>
      <c r="AH512" s="608" t="s">
        <v>13</v>
      </c>
      <c r="AI512" s="608" t="s">
        <v>13</v>
      </c>
      <c r="AJ512" s="608" t="s">
        <v>13</v>
      </c>
      <c r="AK512" s="608" t="s">
        <v>13</v>
      </c>
      <c r="AL512" s="609" t="s">
        <v>13</v>
      </c>
      <c r="AM512" s="609" t="s">
        <v>13</v>
      </c>
      <c r="AN512" s="609" t="s">
        <v>13</v>
      </c>
      <c r="AO512" s="609" t="s">
        <v>13</v>
      </c>
      <c r="AP512" s="609" t="s">
        <v>13</v>
      </c>
      <c r="AQ512" s="609" t="s">
        <v>13</v>
      </c>
      <c r="AR512" s="609" t="s">
        <v>13</v>
      </c>
      <c r="AS512" s="609" t="s">
        <v>13</v>
      </c>
      <c r="AT512" s="609" t="s">
        <v>13</v>
      </c>
      <c r="AU512" s="609" t="s">
        <v>13</v>
      </c>
      <c r="AV512" s="608" t="s">
        <v>13</v>
      </c>
      <c r="AW512" s="608" t="s">
        <v>13</v>
      </c>
      <c r="AX512" s="608" t="s">
        <v>13</v>
      </c>
      <c r="AY512" s="608" t="s">
        <v>13</v>
      </c>
      <c r="AZ512" s="610" t="s">
        <v>13</v>
      </c>
      <c r="BA512" s="526" t="s">
        <v>13</v>
      </c>
      <c r="BB512" s="526" t="s">
        <v>13</v>
      </c>
      <c r="BC512" s="526" t="s">
        <v>13</v>
      </c>
      <c r="BD512" s="526" t="s">
        <v>13</v>
      </c>
      <c r="BE512" s="526" t="s">
        <v>13</v>
      </c>
      <c r="BF512" s="526" t="s">
        <v>13</v>
      </c>
      <c r="BG512" s="526" t="s">
        <v>13</v>
      </c>
      <c r="BH512" s="526" t="s">
        <v>13</v>
      </c>
      <c r="BI512" s="526" t="s">
        <v>13</v>
      </c>
      <c r="BJ512" s="526" t="s">
        <v>13</v>
      </c>
      <c r="BK512" s="526" t="s">
        <v>13</v>
      </c>
      <c r="BL512" s="526" t="s">
        <v>13</v>
      </c>
      <c r="BM512" s="526" t="s">
        <v>13</v>
      </c>
      <c r="BN512" s="585" t="s">
        <v>13</v>
      </c>
      <c r="BO512" s="585" t="s">
        <v>13</v>
      </c>
      <c r="BP512" s="526" t="s">
        <v>13</v>
      </c>
      <c r="BQ512" s="526" t="s">
        <v>13</v>
      </c>
      <c r="BR512" s="526" t="s">
        <v>13</v>
      </c>
      <c r="BS512" s="526" t="s">
        <v>13</v>
      </c>
      <c r="BT512" s="526" t="s">
        <v>13</v>
      </c>
      <c r="BU512" s="585" t="s">
        <v>13</v>
      </c>
      <c r="BV512" s="526" t="s">
        <v>13</v>
      </c>
      <c r="BW512" s="526" t="s">
        <v>13</v>
      </c>
      <c r="BX512" s="526" t="s">
        <v>13</v>
      </c>
      <c r="BY512" s="526" t="s">
        <v>13</v>
      </c>
      <c r="BZ512" s="526" t="s">
        <v>13</v>
      </c>
      <c r="CA512" s="526" t="s">
        <v>13</v>
      </c>
    </row>
    <row r="513" spans="3:79">
      <c r="C513" s="546" t="s">
        <v>13</v>
      </c>
      <c r="D513" s="546" t="s">
        <v>13</v>
      </c>
      <c r="E513" s="517" t="s">
        <v>13</v>
      </c>
      <c r="F513" s="607" t="s">
        <v>13</v>
      </c>
      <c r="G513" s="607" t="s">
        <v>13</v>
      </c>
      <c r="H513" s="607" t="s">
        <v>13</v>
      </c>
      <c r="I513" s="607" t="s">
        <v>13</v>
      </c>
      <c r="J513" s="607" t="s">
        <v>13</v>
      </c>
      <c r="K513" s="607" t="s">
        <v>13</v>
      </c>
      <c r="L513" s="607" t="s">
        <v>13</v>
      </c>
      <c r="M513" s="607" t="s">
        <v>13</v>
      </c>
      <c r="N513" s="607" t="s">
        <v>13</v>
      </c>
      <c r="O513" s="607" t="s">
        <v>13</v>
      </c>
      <c r="P513" s="607" t="s">
        <v>13</v>
      </c>
      <c r="Q513" s="608" t="s">
        <v>13</v>
      </c>
      <c r="R513" s="608" t="s">
        <v>13</v>
      </c>
      <c r="S513" s="608" t="s">
        <v>13</v>
      </c>
      <c r="T513" s="608" t="s">
        <v>13</v>
      </c>
      <c r="U513" s="608" t="s">
        <v>13</v>
      </c>
      <c r="V513" s="608" t="s">
        <v>13</v>
      </c>
      <c r="W513" s="608" t="s">
        <v>13</v>
      </c>
      <c r="X513" s="608" t="s">
        <v>13</v>
      </c>
      <c r="Y513" s="608" t="s">
        <v>13</v>
      </c>
      <c r="Z513" s="608" t="s">
        <v>13</v>
      </c>
      <c r="AA513" s="608" t="s">
        <v>13</v>
      </c>
      <c r="AB513" s="608" t="s">
        <v>13</v>
      </c>
      <c r="AC513" s="608" t="s">
        <v>13</v>
      </c>
      <c r="AD513" s="608" t="s">
        <v>13</v>
      </c>
      <c r="AE513" s="608" t="s">
        <v>13</v>
      </c>
      <c r="AF513" s="608" t="s">
        <v>13</v>
      </c>
      <c r="AG513" s="608" t="s">
        <v>13</v>
      </c>
      <c r="AH513" s="608" t="s">
        <v>13</v>
      </c>
      <c r="AI513" s="608" t="s">
        <v>13</v>
      </c>
      <c r="AJ513" s="608" t="s">
        <v>13</v>
      </c>
      <c r="AK513" s="608" t="s">
        <v>13</v>
      </c>
      <c r="AL513" s="609" t="s">
        <v>13</v>
      </c>
      <c r="AM513" s="609" t="s">
        <v>13</v>
      </c>
      <c r="AN513" s="609" t="s">
        <v>13</v>
      </c>
      <c r="AO513" s="609" t="s">
        <v>13</v>
      </c>
      <c r="AP513" s="609" t="s">
        <v>13</v>
      </c>
      <c r="AQ513" s="609" t="s">
        <v>13</v>
      </c>
      <c r="AR513" s="609" t="s">
        <v>13</v>
      </c>
      <c r="AS513" s="609" t="s">
        <v>13</v>
      </c>
      <c r="AT513" s="609" t="s">
        <v>13</v>
      </c>
      <c r="AU513" s="609" t="s">
        <v>13</v>
      </c>
      <c r="AV513" s="608" t="s">
        <v>13</v>
      </c>
      <c r="AW513" s="608" t="s">
        <v>13</v>
      </c>
      <c r="AX513" s="608" t="s">
        <v>13</v>
      </c>
      <c r="AY513" s="608" t="s">
        <v>13</v>
      </c>
      <c r="AZ513" s="610" t="s">
        <v>13</v>
      </c>
      <c r="BA513" s="526" t="s">
        <v>13</v>
      </c>
      <c r="BB513" s="526" t="s">
        <v>13</v>
      </c>
      <c r="BC513" s="526" t="s">
        <v>13</v>
      </c>
      <c r="BD513" s="526" t="s">
        <v>13</v>
      </c>
      <c r="BE513" s="526" t="s">
        <v>13</v>
      </c>
      <c r="BF513" s="526" t="s">
        <v>13</v>
      </c>
      <c r="BG513" s="526" t="s">
        <v>13</v>
      </c>
      <c r="BH513" s="526" t="s">
        <v>13</v>
      </c>
      <c r="BI513" s="526" t="s">
        <v>13</v>
      </c>
      <c r="BJ513" s="526" t="s">
        <v>13</v>
      </c>
      <c r="BK513" s="526" t="s">
        <v>13</v>
      </c>
      <c r="BL513" s="526" t="s">
        <v>13</v>
      </c>
      <c r="BM513" s="526" t="s">
        <v>13</v>
      </c>
      <c r="BN513" s="585" t="s">
        <v>13</v>
      </c>
      <c r="BO513" s="585" t="s">
        <v>13</v>
      </c>
      <c r="BP513" s="526" t="s">
        <v>13</v>
      </c>
      <c r="BQ513" s="526" t="s">
        <v>13</v>
      </c>
      <c r="BR513" s="526" t="s">
        <v>13</v>
      </c>
      <c r="BS513" s="526" t="s">
        <v>13</v>
      </c>
      <c r="BT513" s="526" t="s">
        <v>13</v>
      </c>
      <c r="BU513" s="585" t="s">
        <v>13</v>
      </c>
      <c r="BV513" s="526" t="s">
        <v>13</v>
      </c>
      <c r="BW513" s="526" t="s">
        <v>13</v>
      </c>
      <c r="BX513" s="526" t="s">
        <v>13</v>
      </c>
      <c r="BY513" s="526" t="s">
        <v>13</v>
      </c>
      <c r="BZ513" s="526" t="s">
        <v>13</v>
      </c>
      <c r="CA513" s="526" t="s">
        <v>13</v>
      </c>
    </row>
    <row r="514" spans="3:79">
      <c r="C514" s="546" t="s">
        <v>13</v>
      </c>
      <c r="D514" s="546" t="s">
        <v>13</v>
      </c>
      <c r="E514" s="517" t="s">
        <v>13</v>
      </c>
      <c r="F514" s="607" t="s">
        <v>13</v>
      </c>
      <c r="G514" s="607" t="s">
        <v>13</v>
      </c>
      <c r="H514" s="607" t="s">
        <v>13</v>
      </c>
      <c r="I514" s="607" t="s">
        <v>13</v>
      </c>
      <c r="J514" s="607" t="s">
        <v>13</v>
      </c>
      <c r="K514" s="607" t="s">
        <v>13</v>
      </c>
      <c r="L514" s="607" t="s">
        <v>13</v>
      </c>
      <c r="M514" s="607" t="s">
        <v>13</v>
      </c>
      <c r="N514" s="607" t="s">
        <v>13</v>
      </c>
      <c r="O514" s="607" t="s">
        <v>13</v>
      </c>
      <c r="P514" s="607" t="s">
        <v>13</v>
      </c>
      <c r="Q514" s="608" t="s">
        <v>13</v>
      </c>
      <c r="R514" s="608" t="s">
        <v>13</v>
      </c>
      <c r="S514" s="608" t="s">
        <v>13</v>
      </c>
      <c r="T514" s="608" t="s">
        <v>13</v>
      </c>
      <c r="U514" s="608" t="s">
        <v>13</v>
      </c>
      <c r="V514" s="608" t="s">
        <v>13</v>
      </c>
      <c r="W514" s="608" t="s">
        <v>13</v>
      </c>
      <c r="X514" s="608" t="s">
        <v>13</v>
      </c>
      <c r="Y514" s="608" t="s">
        <v>13</v>
      </c>
      <c r="Z514" s="608" t="s">
        <v>13</v>
      </c>
      <c r="AA514" s="608" t="s">
        <v>13</v>
      </c>
      <c r="AB514" s="608" t="s">
        <v>13</v>
      </c>
      <c r="AC514" s="608" t="s">
        <v>13</v>
      </c>
      <c r="AD514" s="608" t="s">
        <v>13</v>
      </c>
      <c r="AE514" s="608" t="s">
        <v>13</v>
      </c>
      <c r="AF514" s="608" t="s">
        <v>13</v>
      </c>
      <c r="AG514" s="608" t="s">
        <v>13</v>
      </c>
      <c r="AH514" s="608" t="s">
        <v>13</v>
      </c>
      <c r="AI514" s="608" t="s">
        <v>13</v>
      </c>
      <c r="AJ514" s="608" t="s">
        <v>13</v>
      </c>
      <c r="AK514" s="608" t="s">
        <v>13</v>
      </c>
      <c r="AL514" s="609" t="s">
        <v>13</v>
      </c>
      <c r="AM514" s="609" t="s">
        <v>13</v>
      </c>
      <c r="AN514" s="609" t="s">
        <v>13</v>
      </c>
      <c r="AO514" s="609" t="s">
        <v>13</v>
      </c>
      <c r="AP514" s="609" t="s">
        <v>13</v>
      </c>
      <c r="AQ514" s="609" t="s">
        <v>13</v>
      </c>
      <c r="AR514" s="609" t="s">
        <v>13</v>
      </c>
      <c r="AS514" s="609" t="s">
        <v>13</v>
      </c>
      <c r="AT514" s="609" t="s">
        <v>13</v>
      </c>
      <c r="AU514" s="609" t="s">
        <v>13</v>
      </c>
      <c r="AV514" s="608" t="s">
        <v>13</v>
      </c>
      <c r="AW514" s="608" t="s">
        <v>13</v>
      </c>
      <c r="AX514" s="608" t="s">
        <v>13</v>
      </c>
      <c r="AY514" s="608" t="s">
        <v>13</v>
      </c>
      <c r="AZ514" s="610" t="s">
        <v>13</v>
      </c>
      <c r="BA514" s="526" t="s">
        <v>13</v>
      </c>
      <c r="BB514" s="526" t="s">
        <v>13</v>
      </c>
      <c r="BC514" s="526" t="s">
        <v>13</v>
      </c>
      <c r="BD514" s="526" t="s">
        <v>13</v>
      </c>
      <c r="BE514" s="526" t="s">
        <v>13</v>
      </c>
      <c r="BF514" s="526" t="s">
        <v>13</v>
      </c>
      <c r="BG514" s="526" t="s">
        <v>13</v>
      </c>
      <c r="BH514" s="526" t="s">
        <v>13</v>
      </c>
      <c r="BI514" s="526" t="s">
        <v>13</v>
      </c>
      <c r="BJ514" s="526" t="s">
        <v>13</v>
      </c>
      <c r="BK514" s="526" t="s">
        <v>13</v>
      </c>
      <c r="BL514" s="526" t="s">
        <v>13</v>
      </c>
      <c r="BM514" s="526" t="s">
        <v>13</v>
      </c>
      <c r="BN514" s="585" t="s">
        <v>13</v>
      </c>
      <c r="BO514" s="585" t="s">
        <v>13</v>
      </c>
      <c r="BP514" s="526" t="s">
        <v>13</v>
      </c>
      <c r="BQ514" s="526" t="s">
        <v>13</v>
      </c>
      <c r="BR514" s="526" t="s">
        <v>13</v>
      </c>
      <c r="BS514" s="526" t="s">
        <v>13</v>
      </c>
      <c r="BT514" s="526" t="s">
        <v>13</v>
      </c>
      <c r="BU514" s="585" t="s">
        <v>13</v>
      </c>
      <c r="BV514" s="526" t="s">
        <v>13</v>
      </c>
      <c r="BW514" s="526" t="s">
        <v>13</v>
      </c>
      <c r="BX514" s="526" t="s">
        <v>13</v>
      </c>
      <c r="BY514" s="526" t="s">
        <v>13</v>
      </c>
      <c r="BZ514" s="526" t="s">
        <v>13</v>
      </c>
      <c r="CA514" s="526" t="s">
        <v>13</v>
      </c>
    </row>
    <row r="515" spans="3:79">
      <c r="C515" s="546" t="s">
        <v>13</v>
      </c>
      <c r="D515" s="546" t="s">
        <v>13</v>
      </c>
      <c r="E515" s="517" t="s">
        <v>13</v>
      </c>
      <c r="F515" s="607" t="s">
        <v>13</v>
      </c>
      <c r="G515" s="607" t="s">
        <v>13</v>
      </c>
      <c r="H515" s="607" t="s">
        <v>13</v>
      </c>
      <c r="I515" s="607" t="s">
        <v>13</v>
      </c>
      <c r="J515" s="607" t="s">
        <v>13</v>
      </c>
      <c r="K515" s="607" t="s">
        <v>13</v>
      </c>
      <c r="L515" s="607" t="s">
        <v>13</v>
      </c>
      <c r="M515" s="607" t="s">
        <v>13</v>
      </c>
      <c r="N515" s="607" t="s">
        <v>13</v>
      </c>
      <c r="O515" s="607" t="s">
        <v>13</v>
      </c>
      <c r="P515" s="607" t="s">
        <v>13</v>
      </c>
      <c r="Q515" s="608" t="s">
        <v>13</v>
      </c>
      <c r="R515" s="608" t="s">
        <v>13</v>
      </c>
      <c r="S515" s="608" t="s">
        <v>13</v>
      </c>
      <c r="T515" s="608" t="s">
        <v>13</v>
      </c>
      <c r="U515" s="608" t="s">
        <v>13</v>
      </c>
      <c r="V515" s="608" t="s">
        <v>13</v>
      </c>
      <c r="W515" s="608" t="s">
        <v>13</v>
      </c>
      <c r="X515" s="608" t="s">
        <v>13</v>
      </c>
      <c r="Y515" s="608" t="s">
        <v>13</v>
      </c>
      <c r="Z515" s="608" t="s">
        <v>13</v>
      </c>
      <c r="AA515" s="608" t="s">
        <v>13</v>
      </c>
      <c r="AB515" s="608" t="s">
        <v>13</v>
      </c>
      <c r="AC515" s="608" t="s">
        <v>13</v>
      </c>
      <c r="AD515" s="608" t="s">
        <v>13</v>
      </c>
      <c r="AE515" s="608" t="s">
        <v>13</v>
      </c>
      <c r="AF515" s="608" t="s">
        <v>13</v>
      </c>
      <c r="AG515" s="608" t="s">
        <v>13</v>
      </c>
      <c r="AH515" s="608" t="s">
        <v>13</v>
      </c>
      <c r="AI515" s="608" t="s">
        <v>13</v>
      </c>
      <c r="AJ515" s="608" t="s">
        <v>13</v>
      </c>
      <c r="AK515" s="608" t="s">
        <v>13</v>
      </c>
      <c r="AL515" s="609" t="s">
        <v>13</v>
      </c>
      <c r="AM515" s="609" t="s">
        <v>13</v>
      </c>
      <c r="AN515" s="609" t="s">
        <v>13</v>
      </c>
      <c r="AO515" s="609" t="s">
        <v>13</v>
      </c>
      <c r="AP515" s="609" t="s">
        <v>13</v>
      </c>
      <c r="AQ515" s="609" t="s">
        <v>13</v>
      </c>
      <c r="AR515" s="609" t="s">
        <v>13</v>
      </c>
      <c r="AS515" s="609" t="s">
        <v>13</v>
      </c>
      <c r="AT515" s="609" t="s">
        <v>13</v>
      </c>
      <c r="AU515" s="609" t="s">
        <v>13</v>
      </c>
      <c r="AV515" s="608" t="s">
        <v>13</v>
      </c>
      <c r="AW515" s="608" t="s">
        <v>13</v>
      </c>
      <c r="AX515" s="608" t="s">
        <v>13</v>
      </c>
      <c r="AY515" s="608" t="s">
        <v>13</v>
      </c>
      <c r="AZ515" s="610" t="s">
        <v>13</v>
      </c>
      <c r="BA515" s="526" t="s">
        <v>13</v>
      </c>
      <c r="BB515" s="526" t="s">
        <v>13</v>
      </c>
      <c r="BC515" s="526" t="s">
        <v>13</v>
      </c>
      <c r="BD515" s="526" t="s">
        <v>13</v>
      </c>
      <c r="BE515" s="526" t="s">
        <v>13</v>
      </c>
      <c r="BF515" s="526" t="s">
        <v>13</v>
      </c>
      <c r="BG515" s="526" t="s">
        <v>13</v>
      </c>
      <c r="BH515" s="526" t="s">
        <v>13</v>
      </c>
      <c r="BI515" s="526" t="s">
        <v>13</v>
      </c>
      <c r="BJ515" s="526" t="s">
        <v>13</v>
      </c>
      <c r="BK515" s="526" t="s">
        <v>13</v>
      </c>
      <c r="BL515" s="526" t="s">
        <v>13</v>
      </c>
      <c r="BM515" s="526" t="s">
        <v>13</v>
      </c>
      <c r="BN515" s="585" t="s">
        <v>13</v>
      </c>
      <c r="BO515" s="585" t="s">
        <v>13</v>
      </c>
      <c r="BP515" s="526" t="s">
        <v>13</v>
      </c>
      <c r="BQ515" s="526" t="s">
        <v>13</v>
      </c>
      <c r="BR515" s="526" t="s">
        <v>13</v>
      </c>
      <c r="BS515" s="526" t="s">
        <v>13</v>
      </c>
      <c r="BT515" s="526" t="s">
        <v>13</v>
      </c>
      <c r="BU515" s="585" t="s">
        <v>13</v>
      </c>
      <c r="BV515" s="526" t="s">
        <v>13</v>
      </c>
      <c r="BW515" s="526" t="s">
        <v>13</v>
      </c>
      <c r="BX515" s="526" t="s">
        <v>13</v>
      </c>
      <c r="BY515" s="526" t="s">
        <v>13</v>
      </c>
      <c r="BZ515" s="526" t="s">
        <v>13</v>
      </c>
      <c r="CA515" s="526" t="s">
        <v>13</v>
      </c>
    </row>
    <row r="516" spans="3:79">
      <c r="C516" s="546" t="s">
        <v>13</v>
      </c>
      <c r="D516" s="546" t="s">
        <v>13</v>
      </c>
      <c r="E516" s="517" t="s">
        <v>13</v>
      </c>
      <c r="F516" s="607" t="s">
        <v>13</v>
      </c>
      <c r="G516" s="607" t="s">
        <v>13</v>
      </c>
      <c r="H516" s="607" t="s">
        <v>13</v>
      </c>
      <c r="I516" s="607" t="s">
        <v>13</v>
      </c>
      <c r="J516" s="607" t="s">
        <v>13</v>
      </c>
      <c r="K516" s="607" t="s">
        <v>13</v>
      </c>
      <c r="L516" s="607" t="s">
        <v>13</v>
      </c>
      <c r="M516" s="607" t="s">
        <v>13</v>
      </c>
      <c r="N516" s="607" t="s">
        <v>13</v>
      </c>
      <c r="O516" s="607" t="s">
        <v>13</v>
      </c>
      <c r="P516" s="607" t="s">
        <v>13</v>
      </c>
      <c r="Q516" s="608" t="s">
        <v>13</v>
      </c>
      <c r="R516" s="608" t="s">
        <v>13</v>
      </c>
      <c r="S516" s="608" t="s">
        <v>13</v>
      </c>
      <c r="T516" s="608" t="s">
        <v>13</v>
      </c>
      <c r="U516" s="608" t="s">
        <v>13</v>
      </c>
      <c r="V516" s="608" t="s">
        <v>13</v>
      </c>
      <c r="W516" s="608" t="s">
        <v>13</v>
      </c>
      <c r="X516" s="608" t="s">
        <v>13</v>
      </c>
      <c r="Y516" s="608" t="s">
        <v>13</v>
      </c>
      <c r="Z516" s="608" t="s">
        <v>13</v>
      </c>
      <c r="AA516" s="608" t="s">
        <v>13</v>
      </c>
      <c r="AB516" s="608" t="s">
        <v>13</v>
      </c>
      <c r="AC516" s="608" t="s">
        <v>13</v>
      </c>
      <c r="AD516" s="608" t="s">
        <v>13</v>
      </c>
      <c r="AE516" s="608" t="s">
        <v>13</v>
      </c>
      <c r="AF516" s="608" t="s">
        <v>13</v>
      </c>
      <c r="AG516" s="608" t="s">
        <v>13</v>
      </c>
      <c r="AH516" s="608" t="s">
        <v>13</v>
      </c>
      <c r="AI516" s="608" t="s">
        <v>13</v>
      </c>
      <c r="AJ516" s="608" t="s">
        <v>13</v>
      </c>
      <c r="AK516" s="608" t="s">
        <v>13</v>
      </c>
      <c r="AL516" s="609" t="s">
        <v>13</v>
      </c>
      <c r="AM516" s="609" t="s">
        <v>13</v>
      </c>
      <c r="AN516" s="609" t="s">
        <v>13</v>
      </c>
      <c r="AO516" s="609" t="s">
        <v>13</v>
      </c>
      <c r="AP516" s="609" t="s">
        <v>13</v>
      </c>
      <c r="AQ516" s="609" t="s">
        <v>13</v>
      </c>
      <c r="AR516" s="609" t="s">
        <v>13</v>
      </c>
      <c r="AS516" s="609" t="s">
        <v>13</v>
      </c>
      <c r="AT516" s="609" t="s">
        <v>13</v>
      </c>
      <c r="AU516" s="609" t="s">
        <v>13</v>
      </c>
      <c r="AV516" s="608" t="s">
        <v>13</v>
      </c>
      <c r="AW516" s="608" t="s">
        <v>13</v>
      </c>
      <c r="AX516" s="608" t="s">
        <v>13</v>
      </c>
      <c r="AY516" s="608" t="s">
        <v>13</v>
      </c>
      <c r="AZ516" s="610" t="s">
        <v>13</v>
      </c>
      <c r="BA516" s="526" t="s">
        <v>13</v>
      </c>
      <c r="BB516" s="526" t="s">
        <v>13</v>
      </c>
      <c r="BC516" s="526" t="s">
        <v>13</v>
      </c>
      <c r="BD516" s="526" t="s">
        <v>13</v>
      </c>
      <c r="BE516" s="526" t="s">
        <v>13</v>
      </c>
      <c r="BF516" s="526" t="s">
        <v>13</v>
      </c>
      <c r="BG516" s="526" t="s">
        <v>13</v>
      </c>
      <c r="BH516" s="526" t="s">
        <v>13</v>
      </c>
      <c r="BI516" s="526" t="s">
        <v>13</v>
      </c>
      <c r="BJ516" s="526" t="s">
        <v>13</v>
      </c>
      <c r="BK516" s="526" t="s">
        <v>13</v>
      </c>
      <c r="BL516" s="526" t="s">
        <v>13</v>
      </c>
      <c r="BM516" s="526" t="s">
        <v>13</v>
      </c>
      <c r="BN516" s="585" t="s">
        <v>13</v>
      </c>
      <c r="BO516" s="585" t="s">
        <v>13</v>
      </c>
      <c r="BP516" s="526" t="s">
        <v>13</v>
      </c>
      <c r="BQ516" s="526" t="s">
        <v>13</v>
      </c>
      <c r="BR516" s="526" t="s">
        <v>13</v>
      </c>
      <c r="BS516" s="526" t="s">
        <v>13</v>
      </c>
      <c r="BT516" s="526" t="s">
        <v>13</v>
      </c>
      <c r="BU516" s="585" t="s">
        <v>13</v>
      </c>
      <c r="BV516" s="526" t="s">
        <v>13</v>
      </c>
      <c r="BW516" s="526" t="s">
        <v>13</v>
      </c>
      <c r="BX516" s="526" t="s">
        <v>13</v>
      </c>
      <c r="BY516" s="526" t="s">
        <v>13</v>
      </c>
      <c r="BZ516" s="526" t="s">
        <v>13</v>
      </c>
      <c r="CA516" s="526" t="s">
        <v>13</v>
      </c>
    </row>
    <row r="517" spans="3:79">
      <c r="C517" s="546" t="s">
        <v>13</v>
      </c>
      <c r="D517" s="546" t="s">
        <v>13</v>
      </c>
      <c r="E517" s="517" t="s">
        <v>13</v>
      </c>
      <c r="F517" s="607" t="s">
        <v>13</v>
      </c>
      <c r="G517" s="607" t="s">
        <v>13</v>
      </c>
      <c r="H517" s="607" t="s">
        <v>13</v>
      </c>
      <c r="I517" s="607" t="s">
        <v>13</v>
      </c>
      <c r="J517" s="607" t="s">
        <v>13</v>
      </c>
      <c r="K517" s="607" t="s">
        <v>13</v>
      </c>
      <c r="L517" s="607" t="s">
        <v>13</v>
      </c>
      <c r="M517" s="607" t="s">
        <v>13</v>
      </c>
      <c r="N517" s="607" t="s">
        <v>13</v>
      </c>
      <c r="O517" s="607" t="s">
        <v>13</v>
      </c>
      <c r="P517" s="607" t="s">
        <v>13</v>
      </c>
      <c r="Q517" s="608" t="s">
        <v>13</v>
      </c>
      <c r="R517" s="608" t="s">
        <v>13</v>
      </c>
      <c r="S517" s="608" t="s">
        <v>13</v>
      </c>
      <c r="T517" s="608" t="s">
        <v>13</v>
      </c>
      <c r="U517" s="608" t="s">
        <v>13</v>
      </c>
      <c r="V517" s="608" t="s">
        <v>13</v>
      </c>
      <c r="W517" s="608" t="s">
        <v>13</v>
      </c>
      <c r="X517" s="608" t="s">
        <v>13</v>
      </c>
      <c r="Y517" s="608" t="s">
        <v>13</v>
      </c>
      <c r="Z517" s="608" t="s">
        <v>13</v>
      </c>
      <c r="AA517" s="608" t="s">
        <v>13</v>
      </c>
      <c r="AB517" s="608" t="s">
        <v>13</v>
      </c>
      <c r="AC517" s="608" t="s">
        <v>13</v>
      </c>
      <c r="AD517" s="608" t="s">
        <v>13</v>
      </c>
      <c r="AE517" s="608" t="s">
        <v>13</v>
      </c>
      <c r="AF517" s="608" t="s">
        <v>13</v>
      </c>
      <c r="AG517" s="608" t="s">
        <v>13</v>
      </c>
      <c r="AH517" s="608" t="s">
        <v>13</v>
      </c>
      <c r="AI517" s="608" t="s">
        <v>13</v>
      </c>
      <c r="AJ517" s="608" t="s">
        <v>13</v>
      </c>
      <c r="AK517" s="608" t="s">
        <v>13</v>
      </c>
      <c r="AL517" s="609" t="s">
        <v>13</v>
      </c>
      <c r="AM517" s="609" t="s">
        <v>13</v>
      </c>
      <c r="AN517" s="609" t="s">
        <v>13</v>
      </c>
      <c r="AO517" s="609" t="s">
        <v>13</v>
      </c>
      <c r="AP517" s="609" t="s">
        <v>13</v>
      </c>
      <c r="AQ517" s="609" t="s">
        <v>13</v>
      </c>
      <c r="AR517" s="609" t="s">
        <v>13</v>
      </c>
      <c r="AS517" s="609" t="s">
        <v>13</v>
      </c>
      <c r="AT517" s="609" t="s">
        <v>13</v>
      </c>
      <c r="AU517" s="609" t="s">
        <v>13</v>
      </c>
      <c r="AV517" s="608" t="s">
        <v>13</v>
      </c>
      <c r="AW517" s="608" t="s">
        <v>13</v>
      </c>
      <c r="AX517" s="608" t="s">
        <v>13</v>
      </c>
      <c r="AY517" s="608" t="s">
        <v>13</v>
      </c>
      <c r="AZ517" s="610" t="s">
        <v>13</v>
      </c>
      <c r="BA517" s="526" t="s">
        <v>13</v>
      </c>
      <c r="BB517" s="526" t="s">
        <v>13</v>
      </c>
      <c r="BC517" s="526" t="s">
        <v>13</v>
      </c>
      <c r="BD517" s="526" t="s">
        <v>13</v>
      </c>
      <c r="BE517" s="526" t="s">
        <v>13</v>
      </c>
      <c r="BF517" s="526" t="s">
        <v>13</v>
      </c>
      <c r="BG517" s="526" t="s">
        <v>13</v>
      </c>
      <c r="BH517" s="526" t="s">
        <v>13</v>
      </c>
      <c r="BI517" s="526" t="s">
        <v>13</v>
      </c>
      <c r="BJ517" s="526" t="s">
        <v>13</v>
      </c>
      <c r="BK517" s="526" t="s">
        <v>13</v>
      </c>
      <c r="BL517" s="526" t="s">
        <v>13</v>
      </c>
      <c r="BM517" s="526" t="s">
        <v>13</v>
      </c>
      <c r="BN517" s="585" t="s">
        <v>13</v>
      </c>
      <c r="BO517" s="585" t="s">
        <v>13</v>
      </c>
      <c r="BP517" s="526" t="s">
        <v>13</v>
      </c>
      <c r="BQ517" s="526" t="s">
        <v>13</v>
      </c>
      <c r="BR517" s="526" t="s">
        <v>13</v>
      </c>
      <c r="BS517" s="526" t="s">
        <v>13</v>
      </c>
      <c r="BT517" s="526" t="s">
        <v>13</v>
      </c>
      <c r="BU517" s="585" t="s">
        <v>13</v>
      </c>
      <c r="BV517" s="526" t="s">
        <v>13</v>
      </c>
      <c r="BW517" s="526" t="s">
        <v>13</v>
      </c>
      <c r="BX517" s="526" t="s">
        <v>13</v>
      </c>
      <c r="BY517" s="526" t="s">
        <v>13</v>
      </c>
      <c r="BZ517" s="526" t="s">
        <v>13</v>
      </c>
      <c r="CA517" s="526" t="s">
        <v>13</v>
      </c>
    </row>
    <row r="518" spans="3:79">
      <c r="C518" s="546" t="s">
        <v>13</v>
      </c>
      <c r="D518" s="546" t="s">
        <v>13</v>
      </c>
      <c r="E518" s="517" t="s">
        <v>13</v>
      </c>
      <c r="F518" s="607" t="s">
        <v>13</v>
      </c>
      <c r="G518" s="607" t="s">
        <v>13</v>
      </c>
      <c r="H518" s="607" t="s">
        <v>13</v>
      </c>
      <c r="I518" s="607" t="s">
        <v>13</v>
      </c>
      <c r="J518" s="607" t="s">
        <v>13</v>
      </c>
      <c r="K518" s="607" t="s">
        <v>13</v>
      </c>
      <c r="L518" s="607" t="s">
        <v>13</v>
      </c>
      <c r="M518" s="607" t="s">
        <v>13</v>
      </c>
      <c r="N518" s="607" t="s">
        <v>13</v>
      </c>
      <c r="O518" s="607" t="s">
        <v>13</v>
      </c>
      <c r="P518" s="607" t="s">
        <v>13</v>
      </c>
      <c r="Q518" s="608" t="s">
        <v>13</v>
      </c>
      <c r="R518" s="608" t="s">
        <v>13</v>
      </c>
      <c r="S518" s="608" t="s">
        <v>13</v>
      </c>
      <c r="T518" s="608" t="s">
        <v>13</v>
      </c>
      <c r="U518" s="608" t="s">
        <v>13</v>
      </c>
      <c r="V518" s="608" t="s">
        <v>13</v>
      </c>
      <c r="W518" s="608" t="s">
        <v>13</v>
      </c>
      <c r="X518" s="608" t="s">
        <v>13</v>
      </c>
      <c r="Y518" s="608" t="s">
        <v>13</v>
      </c>
      <c r="Z518" s="608" t="s">
        <v>13</v>
      </c>
      <c r="AA518" s="608" t="s">
        <v>13</v>
      </c>
      <c r="AB518" s="608" t="s">
        <v>13</v>
      </c>
      <c r="AC518" s="608" t="s">
        <v>13</v>
      </c>
      <c r="AD518" s="608" t="s">
        <v>13</v>
      </c>
      <c r="AE518" s="608" t="s">
        <v>13</v>
      </c>
      <c r="AF518" s="608" t="s">
        <v>13</v>
      </c>
      <c r="AG518" s="608" t="s">
        <v>13</v>
      </c>
      <c r="AH518" s="608" t="s">
        <v>13</v>
      </c>
      <c r="AI518" s="608" t="s">
        <v>13</v>
      </c>
      <c r="AJ518" s="608" t="s">
        <v>13</v>
      </c>
      <c r="AK518" s="608" t="s">
        <v>13</v>
      </c>
      <c r="AL518" s="609" t="s">
        <v>13</v>
      </c>
      <c r="AM518" s="609" t="s">
        <v>13</v>
      </c>
      <c r="AN518" s="609" t="s">
        <v>13</v>
      </c>
      <c r="AO518" s="609" t="s">
        <v>13</v>
      </c>
      <c r="AP518" s="609" t="s">
        <v>13</v>
      </c>
      <c r="AQ518" s="609" t="s">
        <v>13</v>
      </c>
      <c r="AR518" s="609" t="s">
        <v>13</v>
      </c>
      <c r="AS518" s="609" t="s">
        <v>13</v>
      </c>
      <c r="AT518" s="609" t="s">
        <v>13</v>
      </c>
      <c r="AU518" s="609" t="s">
        <v>13</v>
      </c>
      <c r="AV518" s="608" t="s">
        <v>13</v>
      </c>
      <c r="AW518" s="608" t="s">
        <v>13</v>
      </c>
      <c r="AX518" s="608" t="s">
        <v>13</v>
      </c>
      <c r="AY518" s="608" t="s">
        <v>13</v>
      </c>
      <c r="AZ518" s="610" t="s">
        <v>13</v>
      </c>
      <c r="BA518" s="526" t="s">
        <v>13</v>
      </c>
      <c r="BB518" s="526" t="s">
        <v>13</v>
      </c>
      <c r="BC518" s="526" t="s">
        <v>13</v>
      </c>
      <c r="BD518" s="526" t="s">
        <v>13</v>
      </c>
      <c r="BE518" s="526" t="s">
        <v>13</v>
      </c>
      <c r="BF518" s="526" t="s">
        <v>13</v>
      </c>
      <c r="BG518" s="526" t="s">
        <v>13</v>
      </c>
      <c r="BH518" s="526" t="s">
        <v>13</v>
      </c>
      <c r="BI518" s="526" t="s">
        <v>13</v>
      </c>
      <c r="BJ518" s="526" t="s">
        <v>13</v>
      </c>
      <c r="BK518" s="526" t="s">
        <v>13</v>
      </c>
      <c r="BL518" s="526" t="s">
        <v>13</v>
      </c>
      <c r="BM518" s="526" t="s">
        <v>13</v>
      </c>
      <c r="BN518" s="585" t="s">
        <v>13</v>
      </c>
      <c r="BO518" s="585" t="s">
        <v>13</v>
      </c>
      <c r="BP518" s="526" t="s">
        <v>13</v>
      </c>
      <c r="BQ518" s="526" t="s">
        <v>13</v>
      </c>
      <c r="BR518" s="526" t="s">
        <v>13</v>
      </c>
      <c r="BS518" s="526" t="s">
        <v>13</v>
      </c>
      <c r="BT518" s="526" t="s">
        <v>13</v>
      </c>
      <c r="BU518" s="585" t="s">
        <v>13</v>
      </c>
      <c r="BV518" s="526" t="s">
        <v>13</v>
      </c>
      <c r="BW518" s="526" t="s">
        <v>13</v>
      </c>
      <c r="BX518" s="526" t="s">
        <v>13</v>
      </c>
      <c r="BY518" s="526" t="s">
        <v>13</v>
      </c>
      <c r="BZ518" s="526" t="s">
        <v>13</v>
      </c>
      <c r="CA518" s="526" t="s">
        <v>13</v>
      </c>
    </row>
    <row r="519" spans="3:79">
      <c r="C519" s="546" t="s">
        <v>13</v>
      </c>
      <c r="D519" s="546" t="s">
        <v>13</v>
      </c>
      <c r="E519" s="517" t="s">
        <v>13</v>
      </c>
      <c r="F519" s="607" t="s">
        <v>13</v>
      </c>
      <c r="G519" s="607" t="s">
        <v>13</v>
      </c>
      <c r="H519" s="607" t="s">
        <v>13</v>
      </c>
      <c r="I519" s="607" t="s">
        <v>13</v>
      </c>
      <c r="J519" s="607" t="s">
        <v>13</v>
      </c>
      <c r="K519" s="607" t="s">
        <v>13</v>
      </c>
      <c r="L519" s="607" t="s">
        <v>13</v>
      </c>
      <c r="M519" s="607" t="s">
        <v>13</v>
      </c>
      <c r="N519" s="607" t="s">
        <v>13</v>
      </c>
      <c r="O519" s="607" t="s">
        <v>13</v>
      </c>
      <c r="P519" s="607" t="s">
        <v>13</v>
      </c>
      <c r="Q519" s="608" t="s">
        <v>13</v>
      </c>
      <c r="R519" s="608" t="s">
        <v>13</v>
      </c>
      <c r="S519" s="608" t="s">
        <v>13</v>
      </c>
      <c r="T519" s="608" t="s">
        <v>13</v>
      </c>
      <c r="U519" s="608" t="s">
        <v>13</v>
      </c>
      <c r="V519" s="608" t="s">
        <v>13</v>
      </c>
      <c r="W519" s="608" t="s">
        <v>13</v>
      </c>
      <c r="X519" s="608" t="s">
        <v>13</v>
      </c>
      <c r="Y519" s="608" t="s">
        <v>13</v>
      </c>
      <c r="Z519" s="608" t="s">
        <v>13</v>
      </c>
      <c r="AA519" s="608" t="s">
        <v>13</v>
      </c>
      <c r="AB519" s="608" t="s">
        <v>13</v>
      </c>
      <c r="AC519" s="608" t="s">
        <v>13</v>
      </c>
      <c r="AD519" s="608" t="s">
        <v>13</v>
      </c>
      <c r="AE519" s="608" t="s">
        <v>13</v>
      </c>
      <c r="AF519" s="608" t="s">
        <v>13</v>
      </c>
      <c r="AG519" s="608" t="s">
        <v>13</v>
      </c>
      <c r="AH519" s="608" t="s">
        <v>13</v>
      </c>
      <c r="AI519" s="608" t="s">
        <v>13</v>
      </c>
      <c r="AJ519" s="608" t="s">
        <v>13</v>
      </c>
      <c r="AK519" s="608" t="s">
        <v>13</v>
      </c>
      <c r="AL519" s="609" t="s">
        <v>13</v>
      </c>
      <c r="AM519" s="609" t="s">
        <v>13</v>
      </c>
      <c r="AN519" s="609" t="s">
        <v>13</v>
      </c>
      <c r="AO519" s="609" t="s">
        <v>13</v>
      </c>
      <c r="AP519" s="609" t="s">
        <v>13</v>
      </c>
      <c r="AQ519" s="609" t="s">
        <v>13</v>
      </c>
      <c r="AR519" s="609" t="s">
        <v>13</v>
      </c>
      <c r="AS519" s="609" t="s">
        <v>13</v>
      </c>
      <c r="AT519" s="609" t="s">
        <v>13</v>
      </c>
      <c r="AU519" s="609" t="s">
        <v>13</v>
      </c>
      <c r="AV519" s="608" t="s">
        <v>13</v>
      </c>
      <c r="AW519" s="608" t="s">
        <v>13</v>
      </c>
      <c r="AX519" s="608" t="s">
        <v>13</v>
      </c>
      <c r="AY519" s="608" t="s">
        <v>13</v>
      </c>
      <c r="AZ519" s="610" t="s">
        <v>13</v>
      </c>
      <c r="BA519" s="526" t="s">
        <v>13</v>
      </c>
      <c r="BB519" s="526" t="s">
        <v>13</v>
      </c>
      <c r="BC519" s="526" t="s">
        <v>13</v>
      </c>
      <c r="BD519" s="526" t="s">
        <v>13</v>
      </c>
      <c r="BE519" s="526" t="s">
        <v>13</v>
      </c>
      <c r="BF519" s="526" t="s">
        <v>13</v>
      </c>
      <c r="BG519" s="526" t="s">
        <v>13</v>
      </c>
      <c r="BH519" s="526" t="s">
        <v>13</v>
      </c>
      <c r="BI519" s="526" t="s">
        <v>13</v>
      </c>
      <c r="BJ519" s="526" t="s">
        <v>13</v>
      </c>
      <c r="BK519" s="526" t="s">
        <v>13</v>
      </c>
      <c r="BL519" s="526" t="s">
        <v>13</v>
      </c>
      <c r="BM519" s="526" t="s">
        <v>13</v>
      </c>
      <c r="BN519" s="585" t="s">
        <v>13</v>
      </c>
      <c r="BO519" s="585" t="s">
        <v>13</v>
      </c>
      <c r="BP519" s="526" t="s">
        <v>13</v>
      </c>
      <c r="BQ519" s="526" t="s">
        <v>13</v>
      </c>
      <c r="BR519" s="526" t="s">
        <v>13</v>
      </c>
      <c r="BS519" s="526" t="s">
        <v>13</v>
      </c>
      <c r="BT519" s="526" t="s">
        <v>13</v>
      </c>
      <c r="BU519" s="585" t="s">
        <v>13</v>
      </c>
      <c r="BV519" s="526" t="s">
        <v>13</v>
      </c>
      <c r="BW519" s="526" t="s">
        <v>13</v>
      </c>
      <c r="BX519" s="526" t="s">
        <v>13</v>
      </c>
      <c r="BY519" s="526" t="s">
        <v>13</v>
      </c>
      <c r="BZ519" s="526" t="s">
        <v>13</v>
      </c>
      <c r="CA519" s="526" t="s">
        <v>13</v>
      </c>
    </row>
    <row r="520" spans="3:79">
      <c r="C520" s="546" t="s">
        <v>13</v>
      </c>
      <c r="D520" s="546" t="s">
        <v>13</v>
      </c>
      <c r="E520" s="517" t="s">
        <v>13</v>
      </c>
      <c r="F520" s="607" t="s">
        <v>13</v>
      </c>
      <c r="G520" s="607" t="s">
        <v>13</v>
      </c>
      <c r="H520" s="607" t="s">
        <v>13</v>
      </c>
      <c r="I520" s="607" t="s">
        <v>13</v>
      </c>
      <c r="J520" s="607" t="s">
        <v>13</v>
      </c>
      <c r="K520" s="607" t="s">
        <v>13</v>
      </c>
      <c r="L520" s="607" t="s">
        <v>13</v>
      </c>
      <c r="M520" s="607" t="s">
        <v>13</v>
      </c>
      <c r="N520" s="607" t="s">
        <v>13</v>
      </c>
      <c r="O520" s="607" t="s">
        <v>13</v>
      </c>
      <c r="P520" s="607" t="s">
        <v>13</v>
      </c>
      <c r="Q520" s="608" t="s">
        <v>13</v>
      </c>
      <c r="R520" s="608" t="s">
        <v>13</v>
      </c>
      <c r="S520" s="608" t="s">
        <v>13</v>
      </c>
      <c r="T520" s="608" t="s">
        <v>13</v>
      </c>
      <c r="U520" s="608" t="s">
        <v>13</v>
      </c>
      <c r="V520" s="608" t="s">
        <v>13</v>
      </c>
      <c r="W520" s="608" t="s">
        <v>13</v>
      </c>
      <c r="X520" s="608" t="s">
        <v>13</v>
      </c>
      <c r="Y520" s="608" t="s">
        <v>13</v>
      </c>
      <c r="Z520" s="608" t="s">
        <v>13</v>
      </c>
      <c r="AA520" s="608" t="s">
        <v>13</v>
      </c>
      <c r="AB520" s="608" t="s">
        <v>13</v>
      </c>
      <c r="AC520" s="608" t="s">
        <v>13</v>
      </c>
      <c r="AD520" s="608" t="s">
        <v>13</v>
      </c>
      <c r="AE520" s="608" t="s">
        <v>13</v>
      </c>
      <c r="AF520" s="608" t="s">
        <v>13</v>
      </c>
      <c r="AG520" s="608" t="s">
        <v>13</v>
      </c>
      <c r="AH520" s="608" t="s">
        <v>13</v>
      </c>
      <c r="AI520" s="608" t="s">
        <v>13</v>
      </c>
      <c r="AJ520" s="608" t="s">
        <v>13</v>
      </c>
      <c r="AK520" s="608" t="s">
        <v>13</v>
      </c>
      <c r="AL520" s="609" t="s">
        <v>13</v>
      </c>
      <c r="AM520" s="609" t="s">
        <v>13</v>
      </c>
      <c r="AN520" s="609" t="s">
        <v>13</v>
      </c>
      <c r="AO520" s="609" t="s">
        <v>13</v>
      </c>
      <c r="AP520" s="609" t="s">
        <v>13</v>
      </c>
      <c r="AQ520" s="609" t="s">
        <v>13</v>
      </c>
      <c r="AR520" s="609" t="s">
        <v>13</v>
      </c>
      <c r="AS520" s="609" t="s">
        <v>13</v>
      </c>
      <c r="AT520" s="609" t="s">
        <v>13</v>
      </c>
      <c r="AU520" s="609" t="s">
        <v>13</v>
      </c>
      <c r="AV520" s="608" t="s">
        <v>13</v>
      </c>
      <c r="AW520" s="608" t="s">
        <v>13</v>
      </c>
      <c r="AX520" s="608" t="s">
        <v>13</v>
      </c>
      <c r="AY520" s="608" t="s">
        <v>13</v>
      </c>
      <c r="AZ520" s="610" t="s">
        <v>13</v>
      </c>
      <c r="BA520" s="526" t="s">
        <v>13</v>
      </c>
      <c r="BB520" s="526" t="s">
        <v>13</v>
      </c>
      <c r="BC520" s="526" t="s">
        <v>13</v>
      </c>
      <c r="BD520" s="526" t="s">
        <v>13</v>
      </c>
      <c r="BE520" s="526" t="s">
        <v>13</v>
      </c>
      <c r="BF520" s="526" t="s">
        <v>13</v>
      </c>
      <c r="BG520" s="526" t="s">
        <v>13</v>
      </c>
      <c r="BH520" s="526" t="s">
        <v>13</v>
      </c>
      <c r="BI520" s="526" t="s">
        <v>13</v>
      </c>
      <c r="BJ520" s="526" t="s">
        <v>13</v>
      </c>
      <c r="BK520" s="526" t="s">
        <v>13</v>
      </c>
      <c r="BL520" s="526" t="s">
        <v>13</v>
      </c>
      <c r="BM520" s="526" t="s">
        <v>13</v>
      </c>
      <c r="BN520" s="585" t="s">
        <v>13</v>
      </c>
      <c r="BO520" s="585" t="s">
        <v>13</v>
      </c>
      <c r="BP520" s="526" t="s">
        <v>13</v>
      </c>
      <c r="BQ520" s="526" t="s">
        <v>13</v>
      </c>
      <c r="BR520" s="526" t="s">
        <v>13</v>
      </c>
      <c r="BS520" s="526" t="s">
        <v>13</v>
      </c>
      <c r="BT520" s="526" t="s">
        <v>13</v>
      </c>
      <c r="BU520" s="585" t="s">
        <v>13</v>
      </c>
      <c r="BV520" s="526" t="s">
        <v>13</v>
      </c>
      <c r="BW520" s="526" t="s">
        <v>13</v>
      </c>
      <c r="BX520" s="526" t="s">
        <v>13</v>
      </c>
      <c r="BY520" s="526" t="s">
        <v>13</v>
      </c>
      <c r="BZ520" s="526" t="s">
        <v>13</v>
      </c>
      <c r="CA520" s="526" t="s">
        <v>13</v>
      </c>
    </row>
    <row r="521" spans="3:79">
      <c r="C521" s="546" t="s">
        <v>13</v>
      </c>
      <c r="D521" s="546" t="s">
        <v>13</v>
      </c>
      <c r="E521" s="517" t="s">
        <v>13</v>
      </c>
      <c r="F521" s="607" t="s">
        <v>13</v>
      </c>
      <c r="G521" s="607" t="s">
        <v>13</v>
      </c>
      <c r="H521" s="607" t="s">
        <v>13</v>
      </c>
      <c r="I521" s="607" t="s">
        <v>13</v>
      </c>
      <c r="J521" s="607" t="s">
        <v>13</v>
      </c>
      <c r="K521" s="607" t="s">
        <v>13</v>
      </c>
      <c r="L521" s="607" t="s">
        <v>13</v>
      </c>
      <c r="M521" s="607" t="s">
        <v>13</v>
      </c>
      <c r="N521" s="607" t="s">
        <v>13</v>
      </c>
      <c r="O521" s="607" t="s">
        <v>13</v>
      </c>
      <c r="P521" s="607" t="s">
        <v>13</v>
      </c>
      <c r="Q521" s="608" t="s">
        <v>13</v>
      </c>
      <c r="R521" s="608" t="s">
        <v>13</v>
      </c>
      <c r="S521" s="608" t="s">
        <v>13</v>
      </c>
      <c r="T521" s="608" t="s">
        <v>13</v>
      </c>
      <c r="U521" s="608" t="s">
        <v>13</v>
      </c>
      <c r="V521" s="608" t="s">
        <v>13</v>
      </c>
      <c r="W521" s="608" t="s">
        <v>13</v>
      </c>
      <c r="X521" s="608" t="s">
        <v>13</v>
      </c>
      <c r="Y521" s="608" t="s">
        <v>13</v>
      </c>
      <c r="Z521" s="608" t="s">
        <v>13</v>
      </c>
      <c r="AA521" s="608" t="s">
        <v>13</v>
      </c>
      <c r="AB521" s="608" t="s">
        <v>13</v>
      </c>
      <c r="AC521" s="608" t="s">
        <v>13</v>
      </c>
      <c r="AD521" s="608" t="s">
        <v>13</v>
      </c>
      <c r="AE521" s="608" t="s">
        <v>13</v>
      </c>
      <c r="AF521" s="608" t="s">
        <v>13</v>
      </c>
      <c r="AG521" s="608" t="s">
        <v>13</v>
      </c>
      <c r="AH521" s="608" t="s">
        <v>13</v>
      </c>
      <c r="AI521" s="608" t="s">
        <v>13</v>
      </c>
      <c r="AJ521" s="608" t="s">
        <v>13</v>
      </c>
      <c r="AK521" s="608" t="s">
        <v>13</v>
      </c>
      <c r="AL521" s="609" t="s">
        <v>13</v>
      </c>
      <c r="AM521" s="609" t="s">
        <v>13</v>
      </c>
      <c r="AN521" s="609" t="s">
        <v>13</v>
      </c>
      <c r="AO521" s="609" t="s">
        <v>13</v>
      </c>
      <c r="AP521" s="609" t="s">
        <v>13</v>
      </c>
      <c r="AQ521" s="609" t="s">
        <v>13</v>
      </c>
      <c r="AR521" s="609" t="s">
        <v>13</v>
      </c>
      <c r="AS521" s="609" t="s">
        <v>13</v>
      </c>
      <c r="AT521" s="609" t="s">
        <v>13</v>
      </c>
      <c r="AU521" s="609" t="s">
        <v>13</v>
      </c>
      <c r="AV521" s="608" t="s">
        <v>13</v>
      </c>
      <c r="AW521" s="608" t="s">
        <v>13</v>
      </c>
      <c r="AX521" s="608" t="s">
        <v>13</v>
      </c>
      <c r="AY521" s="608" t="s">
        <v>13</v>
      </c>
      <c r="AZ521" s="610" t="s">
        <v>13</v>
      </c>
      <c r="BA521" s="526" t="s">
        <v>13</v>
      </c>
      <c r="BB521" s="526" t="s">
        <v>13</v>
      </c>
      <c r="BC521" s="526" t="s">
        <v>13</v>
      </c>
      <c r="BD521" s="526" t="s">
        <v>13</v>
      </c>
      <c r="BE521" s="526" t="s">
        <v>13</v>
      </c>
      <c r="BF521" s="526" t="s">
        <v>13</v>
      </c>
      <c r="BG521" s="526" t="s">
        <v>13</v>
      </c>
      <c r="BH521" s="526" t="s">
        <v>13</v>
      </c>
      <c r="BI521" s="526" t="s">
        <v>13</v>
      </c>
      <c r="BJ521" s="526" t="s">
        <v>13</v>
      </c>
      <c r="BK521" s="526" t="s">
        <v>13</v>
      </c>
      <c r="BL521" s="526" t="s">
        <v>13</v>
      </c>
      <c r="BM521" s="526" t="s">
        <v>13</v>
      </c>
      <c r="BN521" s="585" t="s">
        <v>13</v>
      </c>
      <c r="BO521" s="585" t="s">
        <v>13</v>
      </c>
      <c r="BP521" s="526" t="s">
        <v>13</v>
      </c>
      <c r="BQ521" s="526" t="s">
        <v>13</v>
      </c>
      <c r="BR521" s="526" t="s">
        <v>13</v>
      </c>
      <c r="BS521" s="526" t="s">
        <v>13</v>
      </c>
      <c r="BT521" s="526" t="s">
        <v>13</v>
      </c>
      <c r="BU521" s="585" t="s">
        <v>13</v>
      </c>
      <c r="BV521" s="526" t="s">
        <v>13</v>
      </c>
      <c r="BW521" s="526" t="s">
        <v>13</v>
      </c>
      <c r="BX521" s="526" t="s">
        <v>13</v>
      </c>
      <c r="BY521" s="526" t="s">
        <v>13</v>
      </c>
      <c r="BZ521" s="526" t="s">
        <v>13</v>
      </c>
      <c r="CA521" s="526" t="s">
        <v>13</v>
      </c>
    </row>
    <row r="522" spans="3:79">
      <c r="C522" s="546" t="s">
        <v>13</v>
      </c>
      <c r="D522" s="546" t="s">
        <v>13</v>
      </c>
      <c r="E522" s="517" t="s">
        <v>13</v>
      </c>
      <c r="F522" s="607" t="s">
        <v>13</v>
      </c>
      <c r="G522" s="607" t="s">
        <v>13</v>
      </c>
      <c r="H522" s="607" t="s">
        <v>13</v>
      </c>
      <c r="I522" s="607" t="s">
        <v>13</v>
      </c>
      <c r="J522" s="607" t="s">
        <v>13</v>
      </c>
      <c r="K522" s="607" t="s">
        <v>13</v>
      </c>
      <c r="L522" s="607" t="s">
        <v>13</v>
      </c>
      <c r="M522" s="607" t="s">
        <v>13</v>
      </c>
      <c r="N522" s="607" t="s">
        <v>13</v>
      </c>
      <c r="O522" s="607" t="s">
        <v>13</v>
      </c>
      <c r="P522" s="607" t="s">
        <v>13</v>
      </c>
      <c r="Q522" s="608" t="s">
        <v>13</v>
      </c>
      <c r="R522" s="608" t="s">
        <v>13</v>
      </c>
      <c r="S522" s="608" t="s">
        <v>13</v>
      </c>
      <c r="T522" s="608" t="s">
        <v>13</v>
      </c>
      <c r="U522" s="608" t="s">
        <v>13</v>
      </c>
      <c r="V522" s="608" t="s">
        <v>13</v>
      </c>
      <c r="W522" s="608" t="s">
        <v>13</v>
      </c>
      <c r="X522" s="608" t="s">
        <v>13</v>
      </c>
      <c r="Y522" s="608" t="s">
        <v>13</v>
      </c>
      <c r="Z522" s="608" t="s">
        <v>13</v>
      </c>
      <c r="AA522" s="608" t="s">
        <v>13</v>
      </c>
      <c r="AB522" s="608" t="s">
        <v>13</v>
      </c>
      <c r="AC522" s="608" t="s">
        <v>13</v>
      </c>
      <c r="AD522" s="608" t="s">
        <v>13</v>
      </c>
      <c r="AE522" s="608" t="s">
        <v>13</v>
      </c>
      <c r="AF522" s="608" t="s">
        <v>13</v>
      </c>
      <c r="AG522" s="608" t="s">
        <v>13</v>
      </c>
      <c r="AH522" s="608" t="s">
        <v>13</v>
      </c>
      <c r="AI522" s="608" t="s">
        <v>13</v>
      </c>
      <c r="AJ522" s="608" t="s">
        <v>13</v>
      </c>
      <c r="AK522" s="608" t="s">
        <v>13</v>
      </c>
      <c r="AL522" s="609" t="s">
        <v>13</v>
      </c>
      <c r="AM522" s="609" t="s">
        <v>13</v>
      </c>
      <c r="AN522" s="609" t="s">
        <v>13</v>
      </c>
      <c r="AO522" s="609" t="s">
        <v>13</v>
      </c>
      <c r="AP522" s="609" t="s">
        <v>13</v>
      </c>
      <c r="AQ522" s="609" t="s">
        <v>13</v>
      </c>
      <c r="AR522" s="609" t="s">
        <v>13</v>
      </c>
      <c r="AS522" s="609" t="s">
        <v>13</v>
      </c>
      <c r="AT522" s="609" t="s">
        <v>13</v>
      </c>
      <c r="AU522" s="609" t="s">
        <v>13</v>
      </c>
      <c r="AV522" s="608" t="s">
        <v>13</v>
      </c>
      <c r="AW522" s="608" t="s">
        <v>13</v>
      </c>
      <c r="AX522" s="608" t="s">
        <v>13</v>
      </c>
      <c r="AY522" s="608" t="s">
        <v>13</v>
      </c>
      <c r="AZ522" s="610" t="s">
        <v>13</v>
      </c>
      <c r="BA522" s="526" t="s">
        <v>13</v>
      </c>
      <c r="BB522" s="526" t="s">
        <v>13</v>
      </c>
      <c r="BC522" s="526" t="s">
        <v>13</v>
      </c>
      <c r="BD522" s="526" t="s">
        <v>13</v>
      </c>
      <c r="BE522" s="526" t="s">
        <v>13</v>
      </c>
      <c r="BF522" s="526" t="s">
        <v>13</v>
      </c>
      <c r="BG522" s="526" t="s">
        <v>13</v>
      </c>
      <c r="BH522" s="526" t="s">
        <v>13</v>
      </c>
      <c r="BI522" s="526" t="s">
        <v>13</v>
      </c>
      <c r="BJ522" s="526" t="s">
        <v>13</v>
      </c>
      <c r="BK522" s="526" t="s">
        <v>13</v>
      </c>
      <c r="BL522" s="526" t="s">
        <v>13</v>
      </c>
      <c r="BM522" s="526" t="s">
        <v>13</v>
      </c>
      <c r="BN522" s="585" t="s">
        <v>13</v>
      </c>
      <c r="BO522" s="585" t="s">
        <v>13</v>
      </c>
      <c r="BP522" s="526" t="s">
        <v>13</v>
      </c>
      <c r="BQ522" s="526" t="s">
        <v>13</v>
      </c>
      <c r="BR522" s="526" t="s">
        <v>13</v>
      </c>
      <c r="BS522" s="526" t="s">
        <v>13</v>
      </c>
      <c r="BT522" s="526" t="s">
        <v>13</v>
      </c>
      <c r="BU522" s="585" t="s">
        <v>13</v>
      </c>
      <c r="BV522" s="526" t="s">
        <v>13</v>
      </c>
      <c r="BW522" s="526" t="s">
        <v>13</v>
      </c>
      <c r="BX522" s="526" t="s">
        <v>13</v>
      </c>
      <c r="BY522" s="526" t="s">
        <v>13</v>
      </c>
      <c r="BZ522" s="526" t="s">
        <v>13</v>
      </c>
      <c r="CA522" s="526" t="s">
        <v>13</v>
      </c>
    </row>
    <row r="523" spans="3:79">
      <c r="C523" s="546" t="s">
        <v>13</v>
      </c>
      <c r="D523" s="546" t="s">
        <v>13</v>
      </c>
      <c r="E523" s="517" t="s">
        <v>13</v>
      </c>
      <c r="F523" s="607" t="s">
        <v>13</v>
      </c>
      <c r="G523" s="607" t="s">
        <v>13</v>
      </c>
      <c r="H523" s="607" t="s">
        <v>13</v>
      </c>
      <c r="I523" s="607" t="s">
        <v>13</v>
      </c>
      <c r="J523" s="607" t="s">
        <v>13</v>
      </c>
      <c r="K523" s="607" t="s">
        <v>13</v>
      </c>
      <c r="L523" s="607" t="s">
        <v>13</v>
      </c>
      <c r="M523" s="607" t="s">
        <v>13</v>
      </c>
      <c r="N523" s="607" t="s">
        <v>13</v>
      </c>
      <c r="O523" s="607" t="s">
        <v>13</v>
      </c>
      <c r="P523" s="607" t="s">
        <v>13</v>
      </c>
      <c r="Q523" s="608" t="s">
        <v>13</v>
      </c>
      <c r="R523" s="608" t="s">
        <v>13</v>
      </c>
      <c r="S523" s="608" t="s">
        <v>13</v>
      </c>
      <c r="T523" s="608" t="s">
        <v>13</v>
      </c>
      <c r="U523" s="608" t="s">
        <v>13</v>
      </c>
      <c r="V523" s="608" t="s">
        <v>13</v>
      </c>
      <c r="W523" s="608" t="s">
        <v>13</v>
      </c>
      <c r="X523" s="608" t="s">
        <v>13</v>
      </c>
      <c r="Y523" s="608" t="s">
        <v>13</v>
      </c>
      <c r="Z523" s="608" t="s">
        <v>13</v>
      </c>
      <c r="AA523" s="608" t="s">
        <v>13</v>
      </c>
      <c r="AB523" s="608" t="s">
        <v>13</v>
      </c>
      <c r="AC523" s="608" t="s">
        <v>13</v>
      </c>
      <c r="AD523" s="608" t="s">
        <v>13</v>
      </c>
      <c r="AE523" s="608" t="s">
        <v>13</v>
      </c>
      <c r="AF523" s="608" t="s">
        <v>13</v>
      </c>
      <c r="AG523" s="608" t="s">
        <v>13</v>
      </c>
      <c r="AH523" s="608" t="s">
        <v>13</v>
      </c>
      <c r="AI523" s="608" t="s">
        <v>13</v>
      </c>
      <c r="AJ523" s="608" t="s">
        <v>13</v>
      </c>
      <c r="AK523" s="608" t="s">
        <v>13</v>
      </c>
      <c r="AL523" s="609" t="s">
        <v>13</v>
      </c>
      <c r="AM523" s="609" t="s">
        <v>13</v>
      </c>
      <c r="AN523" s="609" t="s">
        <v>13</v>
      </c>
      <c r="AO523" s="609" t="s">
        <v>13</v>
      </c>
      <c r="AP523" s="609" t="s">
        <v>13</v>
      </c>
      <c r="AQ523" s="609" t="s">
        <v>13</v>
      </c>
      <c r="AR523" s="609" t="s">
        <v>13</v>
      </c>
      <c r="AS523" s="609" t="s">
        <v>13</v>
      </c>
      <c r="AT523" s="609" t="s">
        <v>13</v>
      </c>
      <c r="AU523" s="609" t="s">
        <v>13</v>
      </c>
      <c r="AV523" s="608" t="s">
        <v>13</v>
      </c>
      <c r="AW523" s="608" t="s">
        <v>13</v>
      </c>
      <c r="AX523" s="608" t="s">
        <v>13</v>
      </c>
      <c r="AY523" s="608" t="s">
        <v>13</v>
      </c>
      <c r="AZ523" s="610" t="s">
        <v>13</v>
      </c>
      <c r="BA523" s="526" t="s">
        <v>13</v>
      </c>
      <c r="BB523" s="526" t="s">
        <v>13</v>
      </c>
      <c r="BC523" s="526" t="s">
        <v>13</v>
      </c>
      <c r="BD523" s="526" t="s">
        <v>13</v>
      </c>
      <c r="BE523" s="526" t="s">
        <v>13</v>
      </c>
      <c r="BF523" s="526" t="s">
        <v>13</v>
      </c>
      <c r="BG523" s="526" t="s">
        <v>13</v>
      </c>
      <c r="BH523" s="526" t="s">
        <v>13</v>
      </c>
      <c r="BI523" s="526" t="s">
        <v>13</v>
      </c>
      <c r="BJ523" s="526" t="s">
        <v>13</v>
      </c>
      <c r="BK523" s="526" t="s">
        <v>13</v>
      </c>
      <c r="BL523" s="526" t="s">
        <v>13</v>
      </c>
      <c r="BM523" s="526" t="s">
        <v>13</v>
      </c>
      <c r="BN523" s="585" t="s">
        <v>13</v>
      </c>
      <c r="BO523" s="585" t="s">
        <v>13</v>
      </c>
      <c r="BP523" s="526" t="s">
        <v>13</v>
      </c>
      <c r="BQ523" s="526" t="s">
        <v>13</v>
      </c>
      <c r="BR523" s="526" t="s">
        <v>13</v>
      </c>
      <c r="BS523" s="526" t="s">
        <v>13</v>
      </c>
      <c r="BT523" s="526" t="s">
        <v>13</v>
      </c>
      <c r="BU523" s="585" t="s">
        <v>13</v>
      </c>
      <c r="BV523" s="526" t="s">
        <v>13</v>
      </c>
      <c r="BW523" s="526" t="s">
        <v>13</v>
      </c>
      <c r="BX523" s="526" t="s">
        <v>13</v>
      </c>
      <c r="BY523" s="526" t="s">
        <v>13</v>
      </c>
      <c r="BZ523" s="526" t="s">
        <v>13</v>
      </c>
      <c r="CA523" s="526" t="s">
        <v>13</v>
      </c>
    </row>
    <row r="524" spans="3:79">
      <c r="C524" s="546" t="s">
        <v>13</v>
      </c>
      <c r="D524" s="546" t="s">
        <v>13</v>
      </c>
      <c r="E524" s="517" t="s">
        <v>13</v>
      </c>
      <c r="F524" s="607" t="s">
        <v>13</v>
      </c>
      <c r="G524" s="607" t="s">
        <v>13</v>
      </c>
      <c r="H524" s="607" t="s">
        <v>13</v>
      </c>
      <c r="I524" s="607" t="s">
        <v>13</v>
      </c>
      <c r="J524" s="607" t="s">
        <v>13</v>
      </c>
      <c r="K524" s="607" t="s">
        <v>13</v>
      </c>
      <c r="L524" s="607" t="s">
        <v>13</v>
      </c>
      <c r="M524" s="607" t="s">
        <v>13</v>
      </c>
      <c r="N524" s="607" t="s">
        <v>13</v>
      </c>
      <c r="O524" s="607" t="s">
        <v>13</v>
      </c>
      <c r="P524" s="607" t="s">
        <v>13</v>
      </c>
      <c r="Q524" s="608" t="s">
        <v>13</v>
      </c>
      <c r="R524" s="608" t="s">
        <v>13</v>
      </c>
      <c r="S524" s="608" t="s">
        <v>13</v>
      </c>
      <c r="T524" s="608" t="s">
        <v>13</v>
      </c>
      <c r="U524" s="608" t="s">
        <v>13</v>
      </c>
      <c r="V524" s="608" t="s">
        <v>13</v>
      </c>
      <c r="W524" s="608" t="s">
        <v>13</v>
      </c>
      <c r="X524" s="608" t="s">
        <v>13</v>
      </c>
      <c r="Y524" s="608" t="s">
        <v>13</v>
      </c>
      <c r="Z524" s="608" t="s">
        <v>13</v>
      </c>
      <c r="AA524" s="608" t="s">
        <v>13</v>
      </c>
      <c r="AB524" s="608" t="s">
        <v>13</v>
      </c>
      <c r="AC524" s="608" t="s">
        <v>13</v>
      </c>
      <c r="AD524" s="608" t="s">
        <v>13</v>
      </c>
      <c r="AE524" s="608" t="s">
        <v>13</v>
      </c>
      <c r="AF524" s="608" t="s">
        <v>13</v>
      </c>
      <c r="AG524" s="608" t="s">
        <v>13</v>
      </c>
      <c r="AH524" s="608" t="s">
        <v>13</v>
      </c>
      <c r="AI524" s="608" t="s">
        <v>13</v>
      </c>
      <c r="AJ524" s="608" t="s">
        <v>13</v>
      </c>
      <c r="AK524" s="608" t="s">
        <v>13</v>
      </c>
      <c r="AL524" s="609" t="s">
        <v>13</v>
      </c>
      <c r="AM524" s="609" t="s">
        <v>13</v>
      </c>
      <c r="AN524" s="609" t="s">
        <v>13</v>
      </c>
      <c r="AO524" s="609" t="s">
        <v>13</v>
      </c>
      <c r="AP524" s="609" t="s">
        <v>13</v>
      </c>
      <c r="AQ524" s="609" t="s">
        <v>13</v>
      </c>
      <c r="AR524" s="609" t="s">
        <v>13</v>
      </c>
      <c r="AS524" s="609" t="s">
        <v>13</v>
      </c>
      <c r="AT524" s="609" t="s">
        <v>13</v>
      </c>
      <c r="AU524" s="609" t="s">
        <v>13</v>
      </c>
      <c r="AV524" s="608" t="s">
        <v>13</v>
      </c>
      <c r="AW524" s="608" t="s">
        <v>13</v>
      </c>
      <c r="AX524" s="608" t="s">
        <v>13</v>
      </c>
      <c r="AY524" s="608" t="s">
        <v>13</v>
      </c>
      <c r="AZ524" s="610" t="s">
        <v>13</v>
      </c>
      <c r="BA524" s="526" t="s">
        <v>13</v>
      </c>
      <c r="BB524" s="526" t="s">
        <v>13</v>
      </c>
      <c r="BC524" s="526" t="s">
        <v>13</v>
      </c>
      <c r="BD524" s="526" t="s">
        <v>13</v>
      </c>
      <c r="BE524" s="526" t="s">
        <v>13</v>
      </c>
      <c r="BF524" s="526" t="s">
        <v>13</v>
      </c>
      <c r="BG524" s="526" t="s">
        <v>13</v>
      </c>
      <c r="BH524" s="526" t="s">
        <v>13</v>
      </c>
      <c r="BI524" s="526" t="s">
        <v>13</v>
      </c>
      <c r="BJ524" s="526" t="s">
        <v>13</v>
      </c>
      <c r="BK524" s="526" t="s">
        <v>13</v>
      </c>
      <c r="BL524" s="526" t="s">
        <v>13</v>
      </c>
      <c r="BM524" s="526" t="s">
        <v>13</v>
      </c>
      <c r="BN524" s="585" t="s">
        <v>13</v>
      </c>
      <c r="BO524" s="585" t="s">
        <v>13</v>
      </c>
      <c r="BP524" s="526" t="s">
        <v>13</v>
      </c>
      <c r="BQ524" s="526" t="s">
        <v>13</v>
      </c>
      <c r="BR524" s="526" t="s">
        <v>13</v>
      </c>
      <c r="BS524" s="526" t="s">
        <v>13</v>
      </c>
      <c r="BT524" s="526" t="s">
        <v>13</v>
      </c>
      <c r="BU524" s="585" t="s">
        <v>13</v>
      </c>
      <c r="BV524" s="526" t="s">
        <v>13</v>
      </c>
      <c r="BW524" s="526" t="s">
        <v>13</v>
      </c>
      <c r="BX524" s="526" t="s">
        <v>13</v>
      </c>
      <c r="BY524" s="526" t="s">
        <v>13</v>
      </c>
      <c r="BZ524" s="526" t="s">
        <v>13</v>
      </c>
      <c r="CA524" s="526" t="s">
        <v>13</v>
      </c>
    </row>
    <row r="525" spans="3:79">
      <c r="C525" s="546" t="s">
        <v>13</v>
      </c>
      <c r="D525" s="546" t="s">
        <v>13</v>
      </c>
      <c r="E525" s="517" t="s">
        <v>13</v>
      </c>
      <c r="F525" s="607" t="s">
        <v>13</v>
      </c>
      <c r="G525" s="607" t="s">
        <v>13</v>
      </c>
      <c r="H525" s="607" t="s">
        <v>13</v>
      </c>
      <c r="I525" s="607" t="s">
        <v>13</v>
      </c>
      <c r="J525" s="607" t="s">
        <v>13</v>
      </c>
      <c r="K525" s="607" t="s">
        <v>13</v>
      </c>
      <c r="L525" s="607" t="s">
        <v>13</v>
      </c>
      <c r="M525" s="607" t="s">
        <v>13</v>
      </c>
      <c r="N525" s="607" t="s">
        <v>13</v>
      </c>
      <c r="O525" s="607" t="s">
        <v>13</v>
      </c>
      <c r="P525" s="607" t="s">
        <v>13</v>
      </c>
      <c r="Q525" s="608" t="s">
        <v>13</v>
      </c>
      <c r="R525" s="608" t="s">
        <v>13</v>
      </c>
      <c r="S525" s="608" t="s">
        <v>13</v>
      </c>
      <c r="T525" s="608" t="s">
        <v>13</v>
      </c>
      <c r="U525" s="608" t="s">
        <v>13</v>
      </c>
      <c r="V525" s="608" t="s">
        <v>13</v>
      </c>
      <c r="W525" s="608" t="s">
        <v>13</v>
      </c>
      <c r="X525" s="608" t="s">
        <v>13</v>
      </c>
      <c r="Y525" s="608" t="s">
        <v>13</v>
      </c>
      <c r="Z525" s="608" t="s">
        <v>13</v>
      </c>
      <c r="AA525" s="608" t="s">
        <v>13</v>
      </c>
      <c r="AB525" s="608" t="s">
        <v>13</v>
      </c>
      <c r="AC525" s="608" t="s">
        <v>13</v>
      </c>
      <c r="AD525" s="608" t="s">
        <v>13</v>
      </c>
      <c r="AE525" s="608" t="s">
        <v>13</v>
      </c>
      <c r="AF525" s="608" t="s">
        <v>13</v>
      </c>
      <c r="AG525" s="608" t="s">
        <v>13</v>
      </c>
      <c r="AH525" s="608" t="s">
        <v>13</v>
      </c>
      <c r="AI525" s="608" t="s">
        <v>13</v>
      </c>
      <c r="AJ525" s="608" t="s">
        <v>13</v>
      </c>
      <c r="AK525" s="608" t="s">
        <v>13</v>
      </c>
      <c r="AL525" s="609" t="s">
        <v>13</v>
      </c>
      <c r="AM525" s="609" t="s">
        <v>13</v>
      </c>
      <c r="AN525" s="609" t="s">
        <v>13</v>
      </c>
      <c r="AO525" s="609" t="s">
        <v>13</v>
      </c>
      <c r="AP525" s="609" t="s">
        <v>13</v>
      </c>
      <c r="AQ525" s="609" t="s">
        <v>13</v>
      </c>
      <c r="AR525" s="609" t="s">
        <v>13</v>
      </c>
      <c r="AS525" s="609" t="s">
        <v>13</v>
      </c>
      <c r="AT525" s="609" t="s">
        <v>13</v>
      </c>
      <c r="AU525" s="609" t="s">
        <v>13</v>
      </c>
      <c r="AV525" s="608" t="s">
        <v>13</v>
      </c>
      <c r="AW525" s="608" t="s">
        <v>13</v>
      </c>
      <c r="AX525" s="608" t="s">
        <v>13</v>
      </c>
      <c r="AY525" s="608" t="s">
        <v>13</v>
      </c>
      <c r="AZ525" s="610" t="s">
        <v>13</v>
      </c>
      <c r="BA525" s="526" t="s">
        <v>13</v>
      </c>
      <c r="BB525" s="526" t="s">
        <v>13</v>
      </c>
      <c r="BC525" s="526" t="s">
        <v>13</v>
      </c>
      <c r="BD525" s="526" t="s">
        <v>13</v>
      </c>
      <c r="BE525" s="526" t="s">
        <v>13</v>
      </c>
      <c r="BF525" s="526" t="s">
        <v>13</v>
      </c>
      <c r="BG525" s="526" t="s">
        <v>13</v>
      </c>
      <c r="BH525" s="526" t="s">
        <v>13</v>
      </c>
      <c r="BI525" s="526" t="s">
        <v>13</v>
      </c>
      <c r="BJ525" s="526" t="s">
        <v>13</v>
      </c>
      <c r="BK525" s="526" t="s">
        <v>13</v>
      </c>
      <c r="BL525" s="526" t="s">
        <v>13</v>
      </c>
      <c r="BM525" s="526" t="s">
        <v>13</v>
      </c>
      <c r="BN525" s="585" t="s">
        <v>13</v>
      </c>
      <c r="BO525" s="585" t="s">
        <v>13</v>
      </c>
      <c r="BP525" s="526" t="s">
        <v>13</v>
      </c>
      <c r="BQ525" s="526" t="s">
        <v>13</v>
      </c>
      <c r="BR525" s="526" t="s">
        <v>13</v>
      </c>
      <c r="BS525" s="526" t="s">
        <v>13</v>
      </c>
      <c r="BT525" s="526" t="s">
        <v>13</v>
      </c>
      <c r="BU525" s="585" t="s">
        <v>13</v>
      </c>
      <c r="BV525" s="526" t="s">
        <v>13</v>
      </c>
      <c r="BW525" s="526" t="s">
        <v>13</v>
      </c>
      <c r="BX525" s="526" t="s">
        <v>13</v>
      </c>
      <c r="BY525" s="526" t="s">
        <v>13</v>
      </c>
      <c r="BZ525" s="526" t="s">
        <v>13</v>
      </c>
      <c r="CA525" s="526" t="s">
        <v>13</v>
      </c>
    </row>
    <row r="526" spans="3:79">
      <c r="C526" s="546" t="s">
        <v>13</v>
      </c>
      <c r="D526" s="546" t="s">
        <v>13</v>
      </c>
      <c r="E526" s="517" t="s">
        <v>13</v>
      </c>
      <c r="F526" s="607" t="s">
        <v>13</v>
      </c>
      <c r="G526" s="607" t="s">
        <v>13</v>
      </c>
      <c r="H526" s="607" t="s">
        <v>13</v>
      </c>
      <c r="I526" s="607" t="s">
        <v>13</v>
      </c>
      <c r="J526" s="607" t="s">
        <v>13</v>
      </c>
      <c r="K526" s="607" t="s">
        <v>13</v>
      </c>
      <c r="L526" s="607" t="s">
        <v>13</v>
      </c>
      <c r="M526" s="607" t="s">
        <v>13</v>
      </c>
      <c r="N526" s="607" t="s">
        <v>13</v>
      </c>
      <c r="O526" s="607" t="s">
        <v>13</v>
      </c>
      <c r="P526" s="607" t="s">
        <v>13</v>
      </c>
      <c r="Q526" s="608" t="s">
        <v>13</v>
      </c>
      <c r="R526" s="608" t="s">
        <v>13</v>
      </c>
      <c r="S526" s="608" t="s">
        <v>13</v>
      </c>
      <c r="T526" s="608" t="s">
        <v>13</v>
      </c>
      <c r="U526" s="608" t="s">
        <v>13</v>
      </c>
      <c r="V526" s="608" t="s">
        <v>13</v>
      </c>
      <c r="W526" s="608" t="s">
        <v>13</v>
      </c>
      <c r="X526" s="608" t="s">
        <v>13</v>
      </c>
      <c r="Y526" s="608" t="s">
        <v>13</v>
      </c>
      <c r="Z526" s="608" t="s">
        <v>13</v>
      </c>
      <c r="AA526" s="608" t="s">
        <v>13</v>
      </c>
      <c r="AB526" s="608" t="s">
        <v>13</v>
      </c>
      <c r="AC526" s="608" t="s">
        <v>13</v>
      </c>
      <c r="AD526" s="608" t="s">
        <v>13</v>
      </c>
      <c r="AE526" s="608" t="s">
        <v>13</v>
      </c>
      <c r="AF526" s="608" t="s">
        <v>13</v>
      </c>
      <c r="AG526" s="608" t="s">
        <v>13</v>
      </c>
      <c r="AH526" s="608" t="s">
        <v>13</v>
      </c>
      <c r="AI526" s="608" t="s">
        <v>13</v>
      </c>
      <c r="AJ526" s="608" t="s">
        <v>13</v>
      </c>
      <c r="AK526" s="608" t="s">
        <v>13</v>
      </c>
      <c r="AL526" s="609" t="s">
        <v>13</v>
      </c>
      <c r="AM526" s="609" t="s">
        <v>13</v>
      </c>
      <c r="AN526" s="609" t="s">
        <v>13</v>
      </c>
      <c r="AO526" s="609" t="s">
        <v>13</v>
      </c>
      <c r="AP526" s="609" t="s">
        <v>13</v>
      </c>
      <c r="AQ526" s="609" t="s">
        <v>13</v>
      </c>
      <c r="AR526" s="609" t="s">
        <v>13</v>
      </c>
      <c r="AS526" s="609" t="s">
        <v>13</v>
      </c>
      <c r="AT526" s="609" t="s">
        <v>13</v>
      </c>
      <c r="AU526" s="609" t="s">
        <v>13</v>
      </c>
      <c r="AV526" s="608" t="s">
        <v>13</v>
      </c>
      <c r="AW526" s="608" t="s">
        <v>13</v>
      </c>
      <c r="AX526" s="608" t="s">
        <v>13</v>
      </c>
      <c r="AY526" s="608" t="s">
        <v>13</v>
      </c>
      <c r="AZ526" s="610" t="s">
        <v>13</v>
      </c>
      <c r="BA526" s="526" t="s">
        <v>13</v>
      </c>
      <c r="BB526" s="526" t="s">
        <v>13</v>
      </c>
      <c r="BC526" s="526" t="s">
        <v>13</v>
      </c>
      <c r="BD526" s="526" t="s">
        <v>13</v>
      </c>
      <c r="BE526" s="526" t="s">
        <v>13</v>
      </c>
      <c r="BF526" s="526" t="s">
        <v>13</v>
      </c>
      <c r="BG526" s="526" t="s">
        <v>13</v>
      </c>
      <c r="BH526" s="526" t="s">
        <v>13</v>
      </c>
      <c r="BI526" s="526" t="s">
        <v>13</v>
      </c>
      <c r="BJ526" s="526" t="s">
        <v>13</v>
      </c>
      <c r="BK526" s="526" t="s">
        <v>13</v>
      </c>
      <c r="BL526" s="526" t="s">
        <v>13</v>
      </c>
      <c r="BM526" s="526" t="s">
        <v>13</v>
      </c>
      <c r="BN526" s="585" t="s">
        <v>13</v>
      </c>
      <c r="BO526" s="585" t="s">
        <v>13</v>
      </c>
      <c r="BP526" s="526" t="s">
        <v>13</v>
      </c>
      <c r="BQ526" s="526" t="s">
        <v>13</v>
      </c>
      <c r="BR526" s="526" t="s">
        <v>13</v>
      </c>
      <c r="BS526" s="526" t="s">
        <v>13</v>
      </c>
      <c r="BT526" s="526" t="s">
        <v>13</v>
      </c>
      <c r="BU526" s="585" t="s">
        <v>13</v>
      </c>
      <c r="BV526" s="526" t="s">
        <v>13</v>
      </c>
      <c r="BW526" s="526" t="s">
        <v>13</v>
      </c>
      <c r="BX526" s="526" t="s">
        <v>13</v>
      </c>
      <c r="BY526" s="526" t="s">
        <v>13</v>
      </c>
      <c r="BZ526" s="526" t="s">
        <v>13</v>
      </c>
      <c r="CA526" s="526" t="s">
        <v>13</v>
      </c>
    </row>
    <row r="527" spans="3:79">
      <c r="C527" s="546" t="s">
        <v>13</v>
      </c>
      <c r="D527" s="546" t="s">
        <v>13</v>
      </c>
      <c r="E527" s="517" t="s">
        <v>13</v>
      </c>
      <c r="F527" s="607" t="s">
        <v>13</v>
      </c>
      <c r="G527" s="607" t="s">
        <v>13</v>
      </c>
      <c r="H527" s="607" t="s">
        <v>13</v>
      </c>
      <c r="I527" s="607" t="s">
        <v>13</v>
      </c>
      <c r="J527" s="607" t="s">
        <v>13</v>
      </c>
      <c r="K527" s="607" t="s">
        <v>13</v>
      </c>
      <c r="L527" s="607" t="s">
        <v>13</v>
      </c>
      <c r="M527" s="607" t="s">
        <v>13</v>
      </c>
      <c r="N527" s="607" t="s">
        <v>13</v>
      </c>
      <c r="O527" s="607" t="s">
        <v>13</v>
      </c>
      <c r="P527" s="607" t="s">
        <v>13</v>
      </c>
      <c r="Q527" s="608" t="s">
        <v>13</v>
      </c>
      <c r="R527" s="608" t="s">
        <v>13</v>
      </c>
      <c r="S527" s="608" t="s">
        <v>13</v>
      </c>
      <c r="T527" s="608" t="s">
        <v>13</v>
      </c>
      <c r="U527" s="608" t="s">
        <v>13</v>
      </c>
      <c r="V527" s="608" t="s">
        <v>13</v>
      </c>
      <c r="W527" s="608" t="s">
        <v>13</v>
      </c>
      <c r="X527" s="608" t="s">
        <v>13</v>
      </c>
      <c r="Y527" s="608" t="s">
        <v>13</v>
      </c>
      <c r="Z527" s="608" t="s">
        <v>13</v>
      </c>
      <c r="AA527" s="608" t="s">
        <v>13</v>
      </c>
      <c r="AB527" s="608" t="s">
        <v>13</v>
      </c>
      <c r="AC527" s="608" t="s">
        <v>13</v>
      </c>
      <c r="AD527" s="608" t="s">
        <v>13</v>
      </c>
      <c r="AE527" s="608" t="s">
        <v>13</v>
      </c>
      <c r="AF527" s="608" t="s">
        <v>13</v>
      </c>
      <c r="AG527" s="608" t="s">
        <v>13</v>
      </c>
      <c r="AH527" s="608" t="s">
        <v>13</v>
      </c>
      <c r="AI527" s="608" t="s">
        <v>13</v>
      </c>
      <c r="AJ527" s="608" t="s">
        <v>13</v>
      </c>
      <c r="AK527" s="608" t="s">
        <v>13</v>
      </c>
      <c r="AL527" s="609" t="s">
        <v>13</v>
      </c>
      <c r="AM527" s="609" t="s">
        <v>13</v>
      </c>
      <c r="AN527" s="609" t="s">
        <v>13</v>
      </c>
      <c r="AO527" s="609" t="s">
        <v>13</v>
      </c>
      <c r="AP527" s="609" t="s">
        <v>13</v>
      </c>
      <c r="AQ527" s="609" t="s">
        <v>13</v>
      </c>
      <c r="AR527" s="609" t="s">
        <v>13</v>
      </c>
      <c r="AS527" s="609" t="s">
        <v>13</v>
      </c>
      <c r="AT527" s="609" t="s">
        <v>13</v>
      </c>
      <c r="AU527" s="609" t="s">
        <v>13</v>
      </c>
      <c r="AV527" s="608" t="s">
        <v>13</v>
      </c>
      <c r="AW527" s="608" t="s">
        <v>13</v>
      </c>
      <c r="AX527" s="608" t="s">
        <v>13</v>
      </c>
      <c r="AY527" s="608" t="s">
        <v>13</v>
      </c>
      <c r="AZ527" s="610" t="s">
        <v>13</v>
      </c>
      <c r="BA527" s="526" t="s">
        <v>13</v>
      </c>
      <c r="BB527" s="526" t="s">
        <v>13</v>
      </c>
      <c r="BC527" s="526" t="s">
        <v>13</v>
      </c>
      <c r="BD527" s="526" t="s">
        <v>13</v>
      </c>
      <c r="BE527" s="526" t="s">
        <v>13</v>
      </c>
      <c r="BF527" s="526" t="s">
        <v>13</v>
      </c>
      <c r="BG527" s="526" t="s">
        <v>13</v>
      </c>
      <c r="BH527" s="526" t="s">
        <v>13</v>
      </c>
      <c r="BI527" s="526" t="s">
        <v>13</v>
      </c>
      <c r="BJ527" s="526" t="s">
        <v>13</v>
      </c>
      <c r="BK527" s="526" t="s">
        <v>13</v>
      </c>
      <c r="BL527" s="526" t="s">
        <v>13</v>
      </c>
      <c r="BM527" s="526" t="s">
        <v>13</v>
      </c>
      <c r="BN527" s="585" t="s">
        <v>13</v>
      </c>
      <c r="BO527" s="585" t="s">
        <v>13</v>
      </c>
      <c r="BP527" s="526" t="s">
        <v>13</v>
      </c>
      <c r="BQ527" s="526" t="s">
        <v>13</v>
      </c>
      <c r="BR527" s="526" t="s">
        <v>13</v>
      </c>
      <c r="BS527" s="526" t="s">
        <v>13</v>
      </c>
      <c r="BT527" s="526" t="s">
        <v>13</v>
      </c>
      <c r="BU527" s="585" t="s">
        <v>13</v>
      </c>
      <c r="BV527" s="526" t="s">
        <v>13</v>
      </c>
      <c r="BW527" s="526" t="s">
        <v>13</v>
      </c>
      <c r="BX527" s="526" t="s">
        <v>13</v>
      </c>
      <c r="BY527" s="526" t="s">
        <v>13</v>
      </c>
      <c r="BZ527" s="526" t="s">
        <v>13</v>
      </c>
      <c r="CA527" s="526" t="s">
        <v>13</v>
      </c>
    </row>
    <row r="528" spans="3:79">
      <c r="C528" s="546" t="s">
        <v>13</v>
      </c>
      <c r="D528" s="546" t="s">
        <v>13</v>
      </c>
      <c r="E528" s="517" t="s">
        <v>13</v>
      </c>
      <c r="F528" s="607" t="s">
        <v>13</v>
      </c>
      <c r="G528" s="607" t="s">
        <v>13</v>
      </c>
      <c r="H528" s="607" t="s">
        <v>13</v>
      </c>
      <c r="I528" s="607" t="s">
        <v>13</v>
      </c>
      <c r="J528" s="607" t="s">
        <v>13</v>
      </c>
      <c r="K528" s="607" t="s">
        <v>13</v>
      </c>
      <c r="L528" s="607" t="s">
        <v>13</v>
      </c>
      <c r="M528" s="607" t="s">
        <v>13</v>
      </c>
      <c r="N528" s="607" t="s">
        <v>13</v>
      </c>
      <c r="O528" s="607" t="s">
        <v>13</v>
      </c>
      <c r="P528" s="607" t="s">
        <v>13</v>
      </c>
      <c r="Q528" s="608" t="s">
        <v>13</v>
      </c>
      <c r="R528" s="608" t="s">
        <v>13</v>
      </c>
      <c r="S528" s="608" t="s">
        <v>13</v>
      </c>
      <c r="T528" s="608" t="s">
        <v>13</v>
      </c>
      <c r="U528" s="608" t="s">
        <v>13</v>
      </c>
      <c r="V528" s="608" t="s">
        <v>13</v>
      </c>
      <c r="W528" s="608" t="s">
        <v>13</v>
      </c>
      <c r="X528" s="608" t="s">
        <v>13</v>
      </c>
      <c r="Y528" s="608" t="s">
        <v>13</v>
      </c>
      <c r="Z528" s="608" t="s">
        <v>13</v>
      </c>
      <c r="AA528" s="608" t="s">
        <v>13</v>
      </c>
      <c r="AB528" s="608" t="s">
        <v>13</v>
      </c>
      <c r="AC528" s="608" t="s">
        <v>13</v>
      </c>
      <c r="AD528" s="608" t="s">
        <v>13</v>
      </c>
      <c r="AE528" s="608" t="s">
        <v>13</v>
      </c>
      <c r="AF528" s="608" t="s">
        <v>13</v>
      </c>
      <c r="AG528" s="608" t="s">
        <v>13</v>
      </c>
      <c r="AH528" s="608" t="s">
        <v>13</v>
      </c>
      <c r="AI528" s="608" t="s">
        <v>13</v>
      </c>
      <c r="AJ528" s="608" t="s">
        <v>13</v>
      </c>
      <c r="AK528" s="608" t="s">
        <v>13</v>
      </c>
      <c r="AL528" s="609" t="s">
        <v>13</v>
      </c>
      <c r="AM528" s="609" t="s">
        <v>13</v>
      </c>
      <c r="AN528" s="609" t="s">
        <v>13</v>
      </c>
      <c r="AO528" s="609" t="s">
        <v>13</v>
      </c>
      <c r="AP528" s="609" t="s">
        <v>13</v>
      </c>
      <c r="AQ528" s="609" t="s">
        <v>13</v>
      </c>
      <c r="AR528" s="609" t="s">
        <v>13</v>
      </c>
      <c r="AS528" s="609" t="s">
        <v>13</v>
      </c>
      <c r="AT528" s="609" t="s">
        <v>13</v>
      </c>
      <c r="AU528" s="609" t="s">
        <v>13</v>
      </c>
      <c r="AV528" s="608" t="s">
        <v>13</v>
      </c>
      <c r="AW528" s="608" t="s">
        <v>13</v>
      </c>
      <c r="AX528" s="608" t="s">
        <v>13</v>
      </c>
      <c r="AY528" s="608" t="s">
        <v>13</v>
      </c>
      <c r="AZ528" s="610" t="s">
        <v>13</v>
      </c>
      <c r="BA528" s="526" t="s">
        <v>13</v>
      </c>
      <c r="BB528" s="526" t="s">
        <v>13</v>
      </c>
      <c r="BC528" s="526" t="s">
        <v>13</v>
      </c>
      <c r="BD528" s="526" t="s">
        <v>13</v>
      </c>
      <c r="BE528" s="526" t="s">
        <v>13</v>
      </c>
      <c r="BF528" s="526" t="s">
        <v>13</v>
      </c>
      <c r="BG528" s="526" t="s">
        <v>13</v>
      </c>
      <c r="BH528" s="526" t="s">
        <v>13</v>
      </c>
      <c r="BI528" s="526" t="s">
        <v>13</v>
      </c>
      <c r="BJ528" s="526" t="s">
        <v>13</v>
      </c>
      <c r="BK528" s="526" t="s">
        <v>13</v>
      </c>
      <c r="BL528" s="526" t="s">
        <v>13</v>
      </c>
      <c r="BM528" s="526" t="s">
        <v>13</v>
      </c>
      <c r="BN528" s="585" t="s">
        <v>13</v>
      </c>
      <c r="BO528" s="585" t="s">
        <v>13</v>
      </c>
      <c r="BP528" s="526" t="s">
        <v>13</v>
      </c>
      <c r="BQ528" s="526" t="s">
        <v>13</v>
      </c>
      <c r="BR528" s="526" t="s">
        <v>13</v>
      </c>
      <c r="BS528" s="526" t="s">
        <v>13</v>
      </c>
      <c r="BT528" s="526" t="s">
        <v>13</v>
      </c>
      <c r="BU528" s="585" t="s">
        <v>13</v>
      </c>
      <c r="BV528" s="526" t="s">
        <v>13</v>
      </c>
      <c r="BW528" s="526" t="s">
        <v>13</v>
      </c>
      <c r="BX528" s="526" t="s">
        <v>13</v>
      </c>
      <c r="BY528" s="526" t="s">
        <v>13</v>
      </c>
      <c r="BZ528" s="526" t="s">
        <v>13</v>
      </c>
      <c r="CA528" s="526" t="s">
        <v>13</v>
      </c>
    </row>
    <row r="529" spans="3:79">
      <c r="C529" s="546" t="s">
        <v>13</v>
      </c>
      <c r="D529" s="546" t="s">
        <v>13</v>
      </c>
      <c r="E529" s="517" t="s">
        <v>13</v>
      </c>
      <c r="F529" s="607" t="s">
        <v>13</v>
      </c>
      <c r="G529" s="607" t="s">
        <v>13</v>
      </c>
      <c r="H529" s="607" t="s">
        <v>13</v>
      </c>
      <c r="I529" s="607" t="s">
        <v>13</v>
      </c>
      <c r="J529" s="607" t="s">
        <v>13</v>
      </c>
      <c r="K529" s="607" t="s">
        <v>13</v>
      </c>
      <c r="L529" s="607" t="s">
        <v>13</v>
      </c>
      <c r="M529" s="607" t="s">
        <v>13</v>
      </c>
      <c r="N529" s="607" t="s">
        <v>13</v>
      </c>
      <c r="O529" s="607" t="s">
        <v>13</v>
      </c>
      <c r="P529" s="607" t="s">
        <v>13</v>
      </c>
      <c r="Q529" s="608" t="s">
        <v>13</v>
      </c>
      <c r="R529" s="608" t="s">
        <v>13</v>
      </c>
      <c r="S529" s="608" t="s">
        <v>13</v>
      </c>
      <c r="T529" s="608" t="s">
        <v>13</v>
      </c>
      <c r="U529" s="608" t="s">
        <v>13</v>
      </c>
      <c r="V529" s="608" t="s">
        <v>13</v>
      </c>
      <c r="W529" s="608" t="s">
        <v>13</v>
      </c>
      <c r="X529" s="608" t="s">
        <v>13</v>
      </c>
      <c r="Y529" s="608" t="s">
        <v>13</v>
      </c>
      <c r="Z529" s="608" t="s">
        <v>13</v>
      </c>
      <c r="AA529" s="608" t="s">
        <v>13</v>
      </c>
      <c r="AB529" s="608" t="s">
        <v>13</v>
      </c>
      <c r="AC529" s="608" t="s">
        <v>13</v>
      </c>
      <c r="AD529" s="608" t="s">
        <v>13</v>
      </c>
      <c r="AE529" s="608" t="s">
        <v>13</v>
      </c>
      <c r="AF529" s="608" t="s">
        <v>13</v>
      </c>
      <c r="AG529" s="608" t="s">
        <v>13</v>
      </c>
      <c r="AH529" s="608" t="s">
        <v>13</v>
      </c>
      <c r="AI529" s="608" t="s">
        <v>13</v>
      </c>
      <c r="AJ529" s="608" t="s">
        <v>13</v>
      </c>
      <c r="AK529" s="608" t="s">
        <v>13</v>
      </c>
      <c r="AL529" s="609" t="s">
        <v>13</v>
      </c>
      <c r="AM529" s="609" t="s">
        <v>13</v>
      </c>
      <c r="AN529" s="609" t="s">
        <v>13</v>
      </c>
      <c r="AO529" s="609" t="s">
        <v>13</v>
      </c>
      <c r="AP529" s="609" t="s">
        <v>13</v>
      </c>
      <c r="AQ529" s="609" t="s">
        <v>13</v>
      </c>
      <c r="AR529" s="609" t="s">
        <v>13</v>
      </c>
      <c r="AS529" s="609" t="s">
        <v>13</v>
      </c>
      <c r="AT529" s="609" t="s">
        <v>13</v>
      </c>
      <c r="AU529" s="609" t="s">
        <v>13</v>
      </c>
      <c r="AV529" s="608" t="s">
        <v>13</v>
      </c>
      <c r="AW529" s="608" t="s">
        <v>13</v>
      </c>
      <c r="AX529" s="608" t="s">
        <v>13</v>
      </c>
      <c r="AY529" s="608" t="s">
        <v>13</v>
      </c>
      <c r="AZ529" s="610" t="s">
        <v>13</v>
      </c>
      <c r="BA529" s="526" t="s">
        <v>13</v>
      </c>
      <c r="BB529" s="526" t="s">
        <v>13</v>
      </c>
      <c r="BC529" s="526" t="s">
        <v>13</v>
      </c>
      <c r="BD529" s="526" t="s">
        <v>13</v>
      </c>
      <c r="BE529" s="526" t="s">
        <v>13</v>
      </c>
      <c r="BF529" s="526" t="s">
        <v>13</v>
      </c>
      <c r="BG529" s="526" t="s">
        <v>13</v>
      </c>
      <c r="BH529" s="526" t="s">
        <v>13</v>
      </c>
      <c r="BI529" s="526" t="s">
        <v>13</v>
      </c>
      <c r="BJ529" s="526" t="s">
        <v>13</v>
      </c>
      <c r="BK529" s="526" t="s">
        <v>13</v>
      </c>
      <c r="BL529" s="526" t="s">
        <v>13</v>
      </c>
      <c r="BM529" s="526" t="s">
        <v>13</v>
      </c>
      <c r="BN529" s="585" t="s">
        <v>13</v>
      </c>
      <c r="BO529" s="585" t="s">
        <v>13</v>
      </c>
      <c r="BP529" s="526" t="s">
        <v>13</v>
      </c>
      <c r="BQ529" s="526" t="s">
        <v>13</v>
      </c>
      <c r="BR529" s="526" t="s">
        <v>13</v>
      </c>
      <c r="BS529" s="526" t="s">
        <v>13</v>
      </c>
      <c r="BT529" s="526" t="s">
        <v>13</v>
      </c>
      <c r="BU529" s="585" t="s">
        <v>13</v>
      </c>
      <c r="BV529" s="526" t="s">
        <v>13</v>
      </c>
      <c r="BW529" s="526" t="s">
        <v>13</v>
      </c>
      <c r="BX529" s="526" t="s">
        <v>13</v>
      </c>
      <c r="BY529" s="526" t="s">
        <v>13</v>
      </c>
      <c r="BZ529" s="526" t="s">
        <v>13</v>
      </c>
      <c r="CA529" s="526" t="s">
        <v>13</v>
      </c>
    </row>
    <row r="530" spans="3:79">
      <c r="C530" s="546" t="s">
        <v>13</v>
      </c>
      <c r="D530" s="546" t="s">
        <v>13</v>
      </c>
      <c r="E530" s="517" t="s">
        <v>13</v>
      </c>
      <c r="F530" s="607" t="s">
        <v>13</v>
      </c>
      <c r="G530" s="607" t="s">
        <v>13</v>
      </c>
      <c r="H530" s="607" t="s">
        <v>13</v>
      </c>
      <c r="I530" s="607" t="s">
        <v>13</v>
      </c>
      <c r="J530" s="607" t="s">
        <v>13</v>
      </c>
      <c r="K530" s="607" t="s">
        <v>13</v>
      </c>
      <c r="L530" s="607" t="s">
        <v>13</v>
      </c>
      <c r="M530" s="607" t="s">
        <v>13</v>
      </c>
      <c r="N530" s="607" t="s">
        <v>13</v>
      </c>
      <c r="O530" s="607" t="s">
        <v>13</v>
      </c>
      <c r="P530" s="607" t="s">
        <v>13</v>
      </c>
      <c r="Q530" s="608" t="s">
        <v>13</v>
      </c>
      <c r="R530" s="608" t="s">
        <v>13</v>
      </c>
      <c r="S530" s="608" t="s">
        <v>13</v>
      </c>
      <c r="T530" s="608" t="s">
        <v>13</v>
      </c>
      <c r="U530" s="608" t="s">
        <v>13</v>
      </c>
      <c r="V530" s="608" t="s">
        <v>13</v>
      </c>
      <c r="W530" s="608" t="s">
        <v>13</v>
      </c>
      <c r="X530" s="608" t="s">
        <v>13</v>
      </c>
      <c r="Y530" s="608" t="s">
        <v>13</v>
      </c>
      <c r="Z530" s="608" t="s">
        <v>13</v>
      </c>
      <c r="AA530" s="608" t="s">
        <v>13</v>
      </c>
      <c r="AB530" s="608" t="s">
        <v>13</v>
      </c>
      <c r="AC530" s="608" t="s">
        <v>13</v>
      </c>
      <c r="AD530" s="608" t="s">
        <v>13</v>
      </c>
      <c r="AE530" s="608" t="s">
        <v>13</v>
      </c>
      <c r="AF530" s="608" t="s">
        <v>13</v>
      </c>
      <c r="AG530" s="608" t="s">
        <v>13</v>
      </c>
      <c r="AH530" s="608" t="s">
        <v>13</v>
      </c>
      <c r="AI530" s="608" t="s">
        <v>13</v>
      </c>
      <c r="AJ530" s="608" t="s">
        <v>13</v>
      </c>
      <c r="AK530" s="608" t="s">
        <v>13</v>
      </c>
      <c r="AL530" s="609" t="s">
        <v>13</v>
      </c>
      <c r="AM530" s="609" t="s">
        <v>13</v>
      </c>
      <c r="AN530" s="609" t="s">
        <v>13</v>
      </c>
      <c r="AO530" s="609" t="s">
        <v>13</v>
      </c>
      <c r="AP530" s="609" t="s">
        <v>13</v>
      </c>
      <c r="AQ530" s="609" t="s">
        <v>13</v>
      </c>
      <c r="AR530" s="609" t="s">
        <v>13</v>
      </c>
      <c r="AS530" s="609" t="s">
        <v>13</v>
      </c>
      <c r="AT530" s="609" t="s">
        <v>13</v>
      </c>
      <c r="AU530" s="609" t="s">
        <v>13</v>
      </c>
      <c r="AV530" s="608" t="s">
        <v>13</v>
      </c>
      <c r="AW530" s="608" t="s">
        <v>13</v>
      </c>
      <c r="AX530" s="608" t="s">
        <v>13</v>
      </c>
      <c r="AY530" s="608" t="s">
        <v>13</v>
      </c>
      <c r="AZ530" s="610" t="s">
        <v>13</v>
      </c>
      <c r="BA530" s="526" t="s">
        <v>13</v>
      </c>
      <c r="BB530" s="526" t="s">
        <v>13</v>
      </c>
      <c r="BC530" s="526" t="s">
        <v>13</v>
      </c>
      <c r="BD530" s="526" t="s">
        <v>13</v>
      </c>
      <c r="BE530" s="526" t="s">
        <v>13</v>
      </c>
      <c r="BF530" s="526" t="s">
        <v>13</v>
      </c>
      <c r="BG530" s="526" t="s">
        <v>13</v>
      </c>
      <c r="BH530" s="526" t="s">
        <v>13</v>
      </c>
      <c r="BI530" s="526" t="s">
        <v>13</v>
      </c>
      <c r="BJ530" s="526" t="s">
        <v>13</v>
      </c>
      <c r="BK530" s="526" t="s">
        <v>13</v>
      </c>
      <c r="BL530" s="526" t="s">
        <v>13</v>
      </c>
      <c r="BM530" s="526" t="s">
        <v>13</v>
      </c>
      <c r="BN530" s="585" t="s">
        <v>13</v>
      </c>
      <c r="BO530" s="585" t="s">
        <v>13</v>
      </c>
      <c r="BP530" s="526" t="s">
        <v>13</v>
      </c>
      <c r="BQ530" s="526" t="s">
        <v>13</v>
      </c>
      <c r="BR530" s="526" t="s">
        <v>13</v>
      </c>
      <c r="BS530" s="526" t="s">
        <v>13</v>
      </c>
      <c r="BT530" s="526" t="s">
        <v>13</v>
      </c>
      <c r="BU530" s="585" t="s">
        <v>13</v>
      </c>
      <c r="BV530" s="526" t="s">
        <v>13</v>
      </c>
      <c r="BW530" s="526" t="s">
        <v>13</v>
      </c>
      <c r="BX530" s="526" t="s">
        <v>13</v>
      </c>
      <c r="BY530" s="526" t="s">
        <v>13</v>
      </c>
      <c r="BZ530" s="526" t="s">
        <v>13</v>
      </c>
      <c r="CA530" s="526" t="s">
        <v>13</v>
      </c>
    </row>
    <row r="531" spans="3:79">
      <c r="C531" s="546" t="s">
        <v>13</v>
      </c>
      <c r="D531" s="546" t="s">
        <v>13</v>
      </c>
      <c r="E531" s="517" t="s">
        <v>13</v>
      </c>
      <c r="F531" s="607" t="s">
        <v>13</v>
      </c>
      <c r="G531" s="607" t="s">
        <v>13</v>
      </c>
      <c r="H531" s="607" t="s">
        <v>13</v>
      </c>
      <c r="I531" s="607" t="s">
        <v>13</v>
      </c>
      <c r="J531" s="607" t="s">
        <v>13</v>
      </c>
      <c r="K531" s="607" t="s">
        <v>13</v>
      </c>
      <c r="L531" s="607" t="s">
        <v>13</v>
      </c>
      <c r="M531" s="607" t="s">
        <v>13</v>
      </c>
      <c r="N531" s="607" t="s">
        <v>13</v>
      </c>
      <c r="O531" s="607" t="s">
        <v>13</v>
      </c>
      <c r="P531" s="607" t="s">
        <v>13</v>
      </c>
      <c r="Q531" s="608" t="s">
        <v>13</v>
      </c>
      <c r="R531" s="608" t="s">
        <v>13</v>
      </c>
      <c r="S531" s="608" t="s">
        <v>13</v>
      </c>
      <c r="T531" s="608" t="s">
        <v>13</v>
      </c>
      <c r="U531" s="608" t="s">
        <v>13</v>
      </c>
      <c r="V531" s="608" t="s">
        <v>13</v>
      </c>
      <c r="W531" s="608" t="s">
        <v>13</v>
      </c>
      <c r="X531" s="608" t="s">
        <v>13</v>
      </c>
      <c r="Y531" s="608" t="s">
        <v>13</v>
      </c>
      <c r="Z531" s="608" t="s">
        <v>13</v>
      </c>
      <c r="AA531" s="608" t="s">
        <v>13</v>
      </c>
      <c r="AB531" s="608" t="s">
        <v>13</v>
      </c>
      <c r="AC531" s="608" t="s">
        <v>13</v>
      </c>
      <c r="AD531" s="608" t="s">
        <v>13</v>
      </c>
      <c r="AE531" s="608" t="s">
        <v>13</v>
      </c>
      <c r="AF531" s="608" t="s">
        <v>13</v>
      </c>
      <c r="AG531" s="608" t="s">
        <v>13</v>
      </c>
      <c r="AH531" s="608" t="s">
        <v>13</v>
      </c>
      <c r="AI531" s="608" t="s">
        <v>13</v>
      </c>
      <c r="AJ531" s="608" t="s">
        <v>13</v>
      </c>
      <c r="AK531" s="608" t="s">
        <v>13</v>
      </c>
      <c r="AL531" s="609" t="s">
        <v>13</v>
      </c>
      <c r="AM531" s="609" t="s">
        <v>13</v>
      </c>
      <c r="AN531" s="609" t="s">
        <v>13</v>
      </c>
      <c r="AO531" s="609" t="s">
        <v>13</v>
      </c>
      <c r="AP531" s="609" t="s">
        <v>13</v>
      </c>
      <c r="AQ531" s="609" t="s">
        <v>13</v>
      </c>
      <c r="AR531" s="609" t="s">
        <v>13</v>
      </c>
      <c r="AS531" s="609" t="s">
        <v>13</v>
      </c>
      <c r="AT531" s="609" t="s">
        <v>13</v>
      </c>
      <c r="AU531" s="609" t="s">
        <v>13</v>
      </c>
      <c r="AV531" s="608" t="s">
        <v>13</v>
      </c>
      <c r="AW531" s="608" t="s">
        <v>13</v>
      </c>
      <c r="AX531" s="608" t="s">
        <v>13</v>
      </c>
      <c r="AY531" s="608" t="s">
        <v>13</v>
      </c>
      <c r="AZ531" s="610" t="s">
        <v>13</v>
      </c>
      <c r="BA531" s="526" t="s">
        <v>13</v>
      </c>
      <c r="BB531" s="526" t="s">
        <v>13</v>
      </c>
      <c r="BC531" s="526" t="s">
        <v>13</v>
      </c>
      <c r="BD531" s="526" t="s">
        <v>13</v>
      </c>
      <c r="BE531" s="526" t="s">
        <v>13</v>
      </c>
      <c r="BF531" s="526" t="s">
        <v>13</v>
      </c>
      <c r="BG531" s="526" t="s">
        <v>13</v>
      </c>
      <c r="BH531" s="526" t="s">
        <v>13</v>
      </c>
      <c r="BI531" s="526" t="s">
        <v>13</v>
      </c>
      <c r="BJ531" s="526" t="s">
        <v>13</v>
      </c>
      <c r="BK531" s="526" t="s">
        <v>13</v>
      </c>
      <c r="BL531" s="526" t="s">
        <v>13</v>
      </c>
      <c r="BM531" s="526" t="s">
        <v>13</v>
      </c>
      <c r="BN531" s="585" t="s">
        <v>13</v>
      </c>
      <c r="BO531" s="585" t="s">
        <v>13</v>
      </c>
      <c r="BP531" s="526" t="s">
        <v>13</v>
      </c>
      <c r="BQ531" s="526" t="s">
        <v>13</v>
      </c>
      <c r="BR531" s="526" t="s">
        <v>13</v>
      </c>
      <c r="BS531" s="526" t="s">
        <v>13</v>
      </c>
      <c r="BT531" s="526" t="s">
        <v>13</v>
      </c>
      <c r="BU531" s="585" t="s">
        <v>13</v>
      </c>
      <c r="BV531" s="526" t="s">
        <v>13</v>
      </c>
      <c r="BW531" s="526" t="s">
        <v>13</v>
      </c>
      <c r="BX531" s="526" t="s">
        <v>13</v>
      </c>
      <c r="BY531" s="526" t="s">
        <v>13</v>
      </c>
      <c r="BZ531" s="526" t="s">
        <v>13</v>
      </c>
      <c r="CA531" s="526" t="s">
        <v>13</v>
      </c>
    </row>
    <row r="532" spans="3:79">
      <c r="C532" s="546" t="s">
        <v>13</v>
      </c>
      <c r="D532" s="546" t="s">
        <v>13</v>
      </c>
      <c r="E532" s="517" t="s">
        <v>13</v>
      </c>
      <c r="F532" s="607" t="s">
        <v>13</v>
      </c>
      <c r="G532" s="607" t="s">
        <v>13</v>
      </c>
      <c r="H532" s="607" t="s">
        <v>13</v>
      </c>
      <c r="I532" s="607" t="s">
        <v>13</v>
      </c>
      <c r="J532" s="607" t="s">
        <v>13</v>
      </c>
      <c r="K532" s="607" t="s">
        <v>13</v>
      </c>
      <c r="L532" s="607" t="s">
        <v>13</v>
      </c>
      <c r="M532" s="607" t="s">
        <v>13</v>
      </c>
      <c r="N532" s="607" t="s">
        <v>13</v>
      </c>
      <c r="O532" s="607" t="s">
        <v>13</v>
      </c>
      <c r="P532" s="607" t="s">
        <v>13</v>
      </c>
      <c r="Q532" s="608" t="s">
        <v>13</v>
      </c>
      <c r="R532" s="608" t="s">
        <v>13</v>
      </c>
      <c r="S532" s="608" t="s">
        <v>13</v>
      </c>
      <c r="T532" s="608" t="s">
        <v>13</v>
      </c>
      <c r="U532" s="608" t="s">
        <v>13</v>
      </c>
      <c r="V532" s="608" t="s">
        <v>13</v>
      </c>
      <c r="W532" s="608" t="s">
        <v>13</v>
      </c>
      <c r="X532" s="608" t="s">
        <v>13</v>
      </c>
      <c r="Y532" s="608" t="s">
        <v>13</v>
      </c>
      <c r="Z532" s="608" t="s">
        <v>13</v>
      </c>
      <c r="AA532" s="608" t="s">
        <v>13</v>
      </c>
      <c r="AB532" s="608" t="s">
        <v>13</v>
      </c>
      <c r="AC532" s="608" t="s">
        <v>13</v>
      </c>
      <c r="AD532" s="608" t="s">
        <v>13</v>
      </c>
      <c r="AE532" s="608" t="s">
        <v>13</v>
      </c>
      <c r="AF532" s="608" t="s">
        <v>13</v>
      </c>
      <c r="AG532" s="608" t="s">
        <v>13</v>
      </c>
      <c r="AH532" s="608" t="s">
        <v>13</v>
      </c>
      <c r="AI532" s="608" t="s">
        <v>13</v>
      </c>
      <c r="AJ532" s="608" t="s">
        <v>13</v>
      </c>
      <c r="AK532" s="608" t="s">
        <v>13</v>
      </c>
      <c r="AL532" s="609" t="s">
        <v>13</v>
      </c>
      <c r="AM532" s="609" t="s">
        <v>13</v>
      </c>
      <c r="AN532" s="609" t="s">
        <v>13</v>
      </c>
      <c r="AO532" s="609" t="s">
        <v>13</v>
      </c>
      <c r="AP532" s="609" t="s">
        <v>13</v>
      </c>
      <c r="AQ532" s="609" t="s">
        <v>13</v>
      </c>
      <c r="AR532" s="609" t="s">
        <v>13</v>
      </c>
      <c r="AS532" s="609" t="s">
        <v>13</v>
      </c>
      <c r="AT532" s="609" t="s">
        <v>13</v>
      </c>
      <c r="AU532" s="609" t="s">
        <v>13</v>
      </c>
      <c r="AV532" s="608" t="s">
        <v>13</v>
      </c>
      <c r="AW532" s="608" t="s">
        <v>13</v>
      </c>
      <c r="AX532" s="608" t="s">
        <v>13</v>
      </c>
      <c r="AY532" s="608" t="s">
        <v>13</v>
      </c>
      <c r="AZ532" s="610" t="s">
        <v>13</v>
      </c>
      <c r="BA532" s="526" t="s">
        <v>13</v>
      </c>
      <c r="BB532" s="526" t="s">
        <v>13</v>
      </c>
      <c r="BC532" s="526" t="s">
        <v>13</v>
      </c>
      <c r="BD532" s="526" t="s">
        <v>13</v>
      </c>
      <c r="BE532" s="526" t="s">
        <v>13</v>
      </c>
      <c r="BF532" s="526" t="s">
        <v>13</v>
      </c>
      <c r="BG532" s="526" t="s">
        <v>13</v>
      </c>
      <c r="BH532" s="526" t="s">
        <v>13</v>
      </c>
      <c r="BI532" s="526" t="s">
        <v>13</v>
      </c>
      <c r="BJ532" s="526" t="s">
        <v>13</v>
      </c>
      <c r="BK532" s="526" t="s">
        <v>13</v>
      </c>
      <c r="BL532" s="526" t="s">
        <v>13</v>
      </c>
      <c r="BM532" s="526" t="s">
        <v>13</v>
      </c>
      <c r="BN532" s="585" t="s">
        <v>13</v>
      </c>
      <c r="BO532" s="585" t="s">
        <v>13</v>
      </c>
      <c r="BP532" s="526" t="s">
        <v>13</v>
      </c>
      <c r="BQ532" s="526" t="s">
        <v>13</v>
      </c>
      <c r="BR532" s="526" t="s">
        <v>13</v>
      </c>
      <c r="BS532" s="526" t="s">
        <v>13</v>
      </c>
      <c r="BT532" s="526" t="s">
        <v>13</v>
      </c>
      <c r="BU532" s="585" t="s">
        <v>13</v>
      </c>
      <c r="BV532" s="526" t="s">
        <v>13</v>
      </c>
      <c r="BW532" s="526" t="s">
        <v>13</v>
      </c>
      <c r="BX532" s="526" t="s">
        <v>13</v>
      </c>
      <c r="BY532" s="526" t="s">
        <v>13</v>
      </c>
      <c r="BZ532" s="526" t="s">
        <v>13</v>
      </c>
      <c r="CA532" s="526" t="s">
        <v>13</v>
      </c>
    </row>
    <row r="533" spans="3:79">
      <c r="C533" s="546" t="s">
        <v>13</v>
      </c>
      <c r="D533" s="546" t="s">
        <v>13</v>
      </c>
      <c r="E533" s="517" t="s">
        <v>13</v>
      </c>
      <c r="F533" s="607" t="s">
        <v>13</v>
      </c>
      <c r="G533" s="607" t="s">
        <v>13</v>
      </c>
      <c r="H533" s="607" t="s">
        <v>13</v>
      </c>
      <c r="I533" s="607" t="s">
        <v>13</v>
      </c>
      <c r="J533" s="607" t="s">
        <v>13</v>
      </c>
      <c r="K533" s="607" t="s">
        <v>13</v>
      </c>
      <c r="L533" s="607" t="s">
        <v>13</v>
      </c>
      <c r="M533" s="607" t="s">
        <v>13</v>
      </c>
      <c r="N533" s="607" t="s">
        <v>13</v>
      </c>
      <c r="O533" s="607" t="s">
        <v>13</v>
      </c>
      <c r="P533" s="607" t="s">
        <v>13</v>
      </c>
      <c r="Q533" s="608" t="s">
        <v>13</v>
      </c>
      <c r="R533" s="608" t="s">
        <v>13</v>
      </c>
      <c r="S533" s="608" t="s">
        <v>13</v>
      </c>
      <c r="T533" s="608" t="s">
        <v>13</v>
      </c>
      <c r="U533" s="608" t="s">
        <v>13</v>
      </c>
      <c r="V533" s="608" t="s">
        <v>13</v>
      </c>
      <c r="W533" s="608" t="s">
        <v>13</v>
      </c>
      <c r="X533" s="608" t="s">
        <v>13</v>
      </c>
      <c r="Y533" s="608" t="s">
        <v>13</v>
      </c>
      <c r="Z533" s="608" t="s">
        <v>13</v>
      </c>
      <c r="AA533" s="608" t="s">
        <v>13</v>
      </c>
      <c r="AB533" s="608" t="s">
        <v>13</v>
      </c>
      <c r="AC533" s="608" t="s">
        <v>13</v>
      </c>
      <c r="AD533" s="608" t="s">
        <v>13</v>
      </c>
      <c r="AE533" s="608" t="s">
        <v>13</v>
      </c>
      <c r="AF533" s="608" t="s">
        <v>13</v>
      </c>
      <c r="AG533" s="608" t="s">
        <v>13</v>
      </c>
      <c r="AH533" s="608" t="s">
        <v>13</v>
      </c>
      <c r="AI533" s="608" t="s">
        <v>13</v>
      </c>
      <c r="AJ533" s="608" t="s">
        <v>13</v>
      </c>
      <c r="AK533" s="608" t="s">
        <v>13</v>
      </c>
      <c r="AL533" s="609" t="s">
        <v>13</v>
      </c>
      <c r="AM533" s="609" t="s">
        <v>13</v>
      </c>
      <c r="AN533" s="609" t="s">
        <v>13</v>
      </c>
      <c r="AO533" s="609" t="s">
        <v>13</v>
      </c>
      <c r="AP533" s="609" t="s">
        <v>13</v>
      </c>
      <c r="AQ533" s="609" t="s">
        <v>13</v>
      </c>
      <c r="AR533" s="609" t="s">
        <v>13</v>
      </c>
      <c r="AS533" s="609" t="s">
        <v>13</v>
      </c>
      <c r="AT533" s="609" t="s">
        <v>13</v>
      </c>
      <c r="AU533" s="609" t="s">
        <v>13</v>
      </c>
      <c r="AV533" s="608" t="s">
        <v>13</v>
      </c>
      <c r="AW533" s="608" t="s">
        <v>13</v>
      </c>
      <c r="AX533" s="608" t="s">
        <v>13</v>
      </c>
      <c r="AY533" s="608" t="s">
        <v>13</v>
      </c>
      <c r="AZ533" s="610" t="s">
        <v>13</v>
      </c>
      <c r="BA533" s="526" t="s">
        <v>13</v>
      </c>
      <c r="BB533" s="526" t="s">
        <v>13</v>
      </c>
      <c r="BC533" s="526" t="s">
        <v>13</v>
      </c>
      <c r="BD533" s="526" t="s">
        <v>13</v>
      </c>
      <c r="BE533" s="526" t="s">
        <v>13</v>
      </c>
      <c r="BF533" s="526" t="s">
        <v>13</v>
      </c>
      <c r="BG533" s="526" t="s">
        <v>13</v>
      </c>
      <c r="BH533" s="526" t="s">
        <v>13</v>
      </c>
      <c r="BI533" s="526" t="s">
        <v>13</v>
      </c>
      <c r="BJ533" s="526" t="s">
        <v>13</v>
      </c>
      <c r="BK533" s="526" t="s">
        <v>13</v>
      </c>
      <c r="BL533" s="526" t="s">
        <v>13</v>
      </c>
      <c r="BM533" s="526" t="s">
        <v>13</v>
      </c>
      <c r="BN533" s="585" t="s">
        <v>13</v>
      </c>
      <c r="BO533" s="585" t="s">
        <v>13</v>
      </c>
      <c r="BP533" s="526" t="s">
        <v>13</v>
      </c>
      <c r="BQ533" s="526" t="s">
        <v>13</v>
      </c>
      <c r="BR533" s="526" t="s">
        <v>13</v>
      </c>
      <c r="BS533" s="526" t="s">
        <v>13</v>
      </c>
      <c r="BT533" s="526" t="s">
        <v>13</v>
      </c>
      <c r="BU533" s="585" t="s">
        <v>13</v>
      </c>
      <c r="BV533" s="526" t="s">
        <v>13</v>
      </c>
      <c r="BW533" s="526" t="s">
        <v>13</v>
      </c>
      <c r="BX533" s="526" t="s">
        <v>13</v>
      </c>
      <c r="BY533" s="526" t="s">
        <v>13</v>
      </c>
      <c r="BZ533" s="526" t="s">
        <v>13</v>
      </c>
      <c r="CA533" s="526" t="s">
        <v>13</v>
      </c>
    </row>
    <row r="534" spans="3:79">
      <c r="C534" s="546" t="s">
        <v>13</v>
      </c>
      <c r="D534" s="546" t="s">
        <v>13</v>
      </c>
      <c r="E534" s="517" t="s">
        <v>13</v>
      </c>
      <c r="F534" s="607" t="s">
        <v>13</v>
      </c>
      <c r="G534" s="607" t="s">
        <v>13</v>
      </c>
      <c r="H534" s="607" t="s">
        <v>13</v>
      </c>
      <c r="I534" s="607" t="s">
        <v>13</v>
      </c>
      <c r="J534" s="607" t="s">
        <v>13</v>
      </c>
      <c r="K534" s="607" t="s">
        <v>13</v>
      </c>
      <c r="L534" s="607" t="s">
        <v>13</v>
      </c>
      <c r="M534" s="607" t="s">
        <v>13</v>
      </c>
      <c r="N534" s="607" t="s">
        <v>13</v>
      </c>
      <c r="O534" s="607" t="s">
        <v>13</v>
      </c>
      <c r="P534" s="607" t="s">
        <v>13</v>
      </c>
      <c r="Q534" s="608" t="s">
        <v>13</v>
      </c>
      <c r="R534" s="608" t="s">
        <v>13</v>
      </c>
      <c r="S534" s="608" t="s">
        <v>13</v>
      </c>
      <c r="T534" s="608" t="s">
        <v>13</v>
      </c>
      <c r="U534" s="608" t="s">
        <v>13</v>
      </c>
      <c r="V534" s="608" t="s">
        <v>13</v>
      </c>
      <c r="W534" s="608" t="s">
        <v>13</v>
      </c>
      <c r="X534" s="608" t="s">
        <v>13</v>
      </c>
      <c r="Y534" s="608" t="s">
        <v>13</v>
      </c>
      <c r="Z534" s="608" t="s">
        <v>13</v>
      </c>
      <c r="AA534" s="608" t="s">
        <v>13</v>
      </c>
      <c r="AB534" s="608" t="s">
        <v>13</v>
      </c>
      <c r="AC534" s="608" t="s">
        <v>13</v>
      </c>
      <c r="AD534" s="608" t="s">
        <v>13</v>
      </c>
      <c r="AE534" s="608" t="s">
        <v>13</v>
      </c>
      <c r="AF534" s="608" t="s">
        <v>13</v>
      </c>
      <c r="AG534" s="608" t="s">
        <v>13</v>
      </c>
      <c r="AH534" s="608" t="s">
        <v>13</v>
      </c>
      <c r="AI534" s="608" t="s">
        <v>13</v>
      </c>
      <c r="AJ534" s="608" t="s">
        <v>13</v>
      </c>
      <c r="AK534" s="608" t="s">
        <v>13</v>
      </c>
      <c r="AL534" s="609" t="s">
        <v>13</v>
      </c>
      <c r="AM534" s="609" t="s">
        <v>13</v>
      </c>
      <c r="AN534" s="609" t="s">
        <v>13</v>
      </c>
      <c r="AO534" s="609" t="s">
        <v>13</v>
      </c>
      <c r="AP534" s="609" t="s">
        <v>13</v>
      </c>
      <c r="AQ534" s="609" t="s">
        <v>13</v>
      </c>
      <c r="AR534" s="609" t="s">
        <v>13</v>
      </c>
      <c r="AS534" s="609" t="s">
        <v>13</v>
      </c>
      <c r="AT534" s="609" t="s">
        <v>13</v>
      </c>
      <c r="AU534" s="609" t="s">
        <v>13</v>
      </c>
      <c r="AV534" s="608" t="s">
        <v>13</v>
      </c>
      <c r="AW534" s="608" t="s">
        <v>13</v>
      </c>
      <c r="AX534" s="608" t="s">
        <v>13</v>
      </c>
      <c r="AY534" s="608" t="s">
        <v>13</v>
      </c>
      <c r="AZ534" s="610" t="s">
        <v>13</v>
      </c>
      <c r="BA534" s="526" t="s">
        <v>13</v>
      </c>
      <c r="BB534" s="526" t="s">
        <v>13</v>
      </c>
      <c r="BC534" s="526" t="s">
        <v>13</v>
      </c>
      <c r="BD534" s="526" t="s">
        <v>13</v>
      </c>
      <c r="BE534" s="526" t="s">
        <v>13</v>
      </c>
      <c r="BF534" s="526" t="s">
        <v>13</v>
      </c>
      <c r="BG534" s="526" t="s">
        <v>13</v>
      </c>
      <c r="BH534" s="526" t="s">
        <v>13</v>
      </c>
      <c r="BI534" s="526" t="s">
        <v>13</v>
      </c>
      <c r="BJ534" s="526" t="s">
        <v>13</v>
      </c>
      <c r="BK534" s="526" t="s">
        <v>13</v>
      </c>
      <c r="BL534" s="526" t="s">
        <v>13</v>
      </c>
      <c r="BM534" s="526" t="s">
        <v>13</v>
      </c>
      <c r="BN534" s="585" t="s">
        <v>13</v>
      </c>
      <c r="BO534" s="585" t="s">
        <v>13</v>
      </c>
      <c r="BP534" s="526" t="s">
        <v>13</v>
      </c>
      <c r="BQ534" s="526" t="s">
        <v>13</v>
      </c>
      <c r="BR534" s="526" t="s">
        <v>13</v>
      </c>
      <c r="BS534" s="526" t="s">
        <v>13</v>
      </c>
      <c r="BT534" s="526" t="s">
        <v>13</v>
      </c>
      <c r="BU534" s="585" t="s">
        <v>13</v>
      </c>
      <c r="BV534" s="526" t="s">
        <v>13</v>
      </c>
      <c r="BW534" s="526" t="s">
        <v>13</v>
      </c>
      <c r="BX534" s="526" t="s">
        <v>13</v>
      </c>
      <c r="BY534" s="526" t="s">
        <v>13</v>
      </c>
      <c r="BZ534" s="526" t="s">
        <v>13</v>
      </c>
      <c r="CA534" s="526" t="s">
        <v>13</v>
      </c>
    </row>
    <row r="535" spans="3:79">
      <c r="C535" s="546" t="s">
        <v>13</v>
      </c>
      <c r="D535" s="546" t="s">
        <v>13</v>
      </c>
      <c r="E535" s="517" t="s">
        <v>13</v>
      </c>
      <c r="F535" s="607" t="s">
        <v>13</v>
      </c>
      <c r="G535" s="607" t="s">
        <v>13</v>
      </c>
      <c r="H535" s="607" t="s">
        <v>13</v>
      </c>
      <c r="I535" s="607" t="s">
        <v>13</v>
      </c>
      <c r="J535" s="607" t="s">
        <v>13</v>
      </c>
      <c r="K535" s="607" t="s">
        <v>13</v>
      </c>
      <c r="L535" s="607" t="s">
        <v>13</v>
      </c>
      <c r="M535" s="607" t="s">
        <v>13</v>
      </c>
      <c r="N535" s="607" t="s">
        <v>13</v>
      </c>
      <c r="O535" s="607" t="s">
        <v>13</v>
      </c>
      <c r="P535" s="607" t="s">
        <v>13</v>
      </c>
      <c r="Q535" s="608" t="s">
        <v>13</v>
      </c>
      <c r="R535" s="608" t="s">
        <v>13</v>
      </c>
      <c r="S535" s="608" t="s">
        <v>13</v>
      </c>
      <c r="T535" s="608" t="s">
        <v>13</v>
      </c>
      <c r="U535" s="608" t="s">
        <v>13</v>
      </c>
      <c r="V535" s="608" t="s">
        <v>13</v>
      </c>
      <c r="W535" s="608" t="s">
        <v>13</v>
      </c>
      <c r="X535" s="608" t="s">
        <v>13</v>
      </c>
      <c r="Y535" s="608" t="s">
        <v>13</v>
      </c>
      <c r="Z535" s="608" t="s">
        <v>13</v>
      </c>
      <c r="AA535" s="608" t="s">
        <v>13</v>
      </c>
      <c r="AB535" s="608" t="s">
        <v>13</v>
      </c>
      <c r="AC535" s="608" t="s">
        <v>13</v>
      </c>
      <c r="AD535" s="608" t="s">
        <v>13</v>
      </c>
      <c r="AE535" s="608" t="s">
        <v>13</v>
      </c>
      <c r="AF535" s="608" t="s">
        <v>13</v>
      </c>
      <c r="AG535" s="608" t="s">
        <v>13</v>
      </c>
      <c r="AH535" s="608" t="s">
        <v>13</v>
      </c>
      <c r="AI535" s="608" t="s">
        <v>13</v>
      </c>
      <c r="AJ535" s="608" t="s">
        <v>13</v>
      </c>
      <c r="AK535" s="608" t="s">
        <v>13</v>
      </c>
      <c r="AL535" s="609" t="s">
        <v>13</v>
      </c>
      <c r="AM535" s="609" t="s">
        <v>13</v>
      </c>
      <c r="AN535" s="609" t="s">
        <v>13</v>
      </c>
      <c r="AO535" s="609" t="s">
        <v>13</v>
      </c>
      <c r="AP535" s="609" t="s">
        <v>13</v>
      </c>
      <c r="AQ535" s="609" t="s">
        <v>13</v>
      </c>
      <c r="AR535" s="609" t="s">
        <v>13</v>
      </c>
      <c r="AS535" s="609" t="s">
        <v>13</v>
      </c>
      <c r="AT535" s="609" t="s">
        <v>13</v>
      </c>
      <c r="AU535" s="609" t="s">
        <v>13</v>
      </c>
      <c r="AV535" s="608" t="s">
        <v>13</v>
      </c>
      <c r="AW535" s="608" t="s">
        <v>13</v>
      </c>
      <c r="AX535" s="608" t="s">
        <v>13</v>
      </c>
      <c r="AY535" s="608" t="s">
        <v>13</v>
      </c>
      <c r="AZ535" s="610" t="s">
        <v>13</v>
      </c>
      <c r="BA535" s="526" t="s">
        <v>13</v>
      </c>
      <c r="BB535" s="526" t="s">
        <v>13</v>
      </c>
      <c r="BC535" s="526" t="s">
        <v>13</v>
      </c>
      <c r="BD535" s="526" t="s">
        <v>13</v>
      </c>
      <c r="BE535" s="526" t="s">
        <v>13</v>
      </c>
      <c r="BF535" s="526" t="s">
        <v>13</v>
      </c>
      <c r="BG535" s="526" t="s">
        <v>13</v>
      </c>
      <c r="BH535" s="526" t="s">
        <v>13</v>
      </c>
      <c r="BI535" s="526" t="s">
        <v>13</v>
      </c>
      <c r="BJ535" s="526" t="s">
        <v>13</v>
      </c>
      <c r="BK535" s="526" t="s">
        <v>13</v>
      </c>
      <c r="BL535" s="526" t="s">
        <v>13</v>
      </c>
      <c r="BM535" s="526" t="s">
        <v>13</v>
      </c>
      <c r="BN535" s="585" t="s">
        <v>13</v>
      </c>
      <c r="BO535" s="585" t="s">
        <v>13</v>
      </c>
      <c r="BP535" s="526" t="s">
        <v>13</v>
      </c>
      <c r="BQ535" s="526" t="s">
        <v>13</v>
      </c>
      <c r="BR535" s="526" t="s">
        <v>13</v>
      </c>
      <c r="BS535" s="526" t="s">
        <v>13</v>
      </c>
      <c r="BT535" s="526" t="s">
        <v>13</v>
      </c>
      <c r="BU535" s="585" t="s">
        <v>13</v>
      </c>
      <c r="BV535" s="526" t="s">
        <v>13</v>
      </c>
      <c r="BW535" s="526" t="s">
        <v>13</v>
      </c>
      <c r="BX535" s="526" t="s">
        <v>13</v>
      </c>
      <c r="BY535" s="526" t="s">
        <v>13</v>
      </c>
      <c r="BZ535" s="526" t="s">
        <v>13</v>
      </c>
      <c r="CA535" s="526" t="s">
        <v>13</v>
      </c>
    </row>
    <row r="536" spans="3:79">
      <c r="C536" s="546" t="s">
        <v>13</v>
      </c>
      <c r="D536" s="546" t="s">
        <v>13</v>
      </c>
      <c r="E536" s="517" t="s">
        <v>13</v>
      </c>
      <c r="F536" s="607" t="s">
        <v>13</v>
      </c>
      <c r="G536" s="607" t="s">
        <v>13</v>
      </c>
      <c r="H536" s="607" t="s">
        <v>13</v>
      </c>
      <c r="I536" s="607" t="s">
        <v>13</v>
      </c>
      <c r="J536" s="607" t="s">
        <v>13</v>
      </c>
      <c r="K536" s="607" t="s">
        <v>13</v>
      </c>
      <c r="L536" s="607" t="s">
        <v>13</v>
      </c>
      <c r="M536" s="607" t="s">
        <v>13</v>
      </c>
      <c r="N536" s="607" t="s">
        <v>13</v>
      </c>
      <c r="O536" s="607" t="s">
        <v>13</v>
      </c>
      <c r="P536" s="607" t="s">
        <v>13</v>
      </c>
      <c r="Q536" s="608" t="s">
        <v>13</v>
      </c>
      <c r="R536" s="608" t="s">
        <v>13</v>
      </c>
      <c r="S536" s="608" t="s">
        <v>13</v>
      </c>
      <c r="T536" s="608" t="s">
        <v>13</v>
      </c>
      <c r="U536" s="608" t="s">
        <v>13</v>
      </c>
      <c r="V536" s="608" t="s">
        <v>13</v>
      </c>
      <c r="W536" s="608" t="s">
        <v>13</v>
      </c>
      <c r="X536" s="608" t="s">
        <v>13</v>
      </c>
      <c r="Y536" s="608" t="s">
        <v>13</v>
      </c>
      <c r="Z536" s="608" t="s">
        <v>13</v>
      </c>
      <c r="AA536" s="608" t="s">
        <v>13</v>
      </c>
      <c r="AB536" s="608" t="s">
        <v>13</v>
      </c>
      <c r="AC536" s="608" t="s">
        <v>13</v>
      </c>
      <c r="AD536" s="608" t="s">
        <v>13</v>
      </c>
      <c r="AE536" s="608" t="s">
        <v>13</v>
      </c>
      <c r="AF536" s="608" t="s">
        <v>13</v>
      </c>
      <c r="AG536" s="608" t="s">
        <v>13</v>
      </c>
      <c r="AH536" s="608" t="s">
        <v>13</v>
      </c>
      <c r="AI536" s="608" t="s">
        <v>13</v>
      </c>
      <c r="AJ536" s="608" t="s">
        <v>13</v>
      </c>
      <c r="AK536" s="608" t="s">
        <v>13</v>
      </c>
      <c r="AL536" s="609" t="s">
        <v>13</v>
      </c>
      <c r="AM536" s="609" t="s">
        <v>13</v>
      </c>
      <c r="AN536" s="609" t="s">
        <v>13</v>
      </c>
      <c r="AO536" s="609" t="s">
        <v>13</v>
      </c>
      <c r="AP536" s="609" t="s">
        <v>13</v>
      </c>
      <c r="AQ536" s="609" t="s">
        <v>13</v>
      </c>
      <c r="AR536" s="609" t="s">
        <v>13</v>
      </c>
      <c r="AS536" s="609" t="s">
        <v>13</v>
      </c>
      <c r="AT536" s="609" t="s">
        <v>13</v>
      </c>
      <c r="AU536" s="609" t="s">
        <v>13</v>
      </c>
      <c r="AV536" s="608" t="s">
        <v>13</v>
      </c>
      <c r="AW536" s="608" t="s">
        <v>13</v>
      </c>
      <c r="AX536" s="608" t="s">
        <v>13</v>
      </c>
      <c r="AY536" s="608" t="s">
        <v>13</v>
      </c>
      <c r="AZ536" s="610" t="s">
        <v>13</v>
      </c>
      <c r="BA536" s="526" t="s">
        <v>13</v>
      </c>
      <c r="BB536" s="526" t="s">
        <v>13</v>
      </c>
      <c r="BC536" s="526" t="s">
        <v>13</v>
      </c>
      <c r="BD536" s="526" t="s">
        <v>13</v>
      </c>
      <c r="BE536" s="526" t="s">
        <v>13</v>
      </c>
      <c r="BF536" s="526" t="s">
        <v>13</v>
      </c>
      <c r="BG536" s="526" t="s">
        <v>13</v>
      </c>
      <c r="BH536" s="526" t="s">
        <v>13</v>
      </c>
      <c r="BI536" s="526" t="s">
        <v>13</v>
      </c>
      <c r="BJ536" s="526" t="s">
        <v>13</v>
      </c>
      <c r="BK536" s="526" t="s">
        <v>13</v>
      </c>
      <c r="BL536" s="526" t="s">
        <v>13</v>
      </c>
      <c r="BM536" s="526" t="s">
        <v>13</v>
      </c>
      <c r="BN536" s="585" t="s">
        <v>13</v>
      </c>
      <c r="BO536" s="585" t="s">
        <v>13</v>
      </c>
      <c r="BP536" s="526" t="s">
        <v>13</v>
      </c>
      <c r="BQ536" s="526" t="s">
        <v>13</v>
      </c>
      <c r="BR536" s="526" t="s">
        <v>13</v>
      </c>
      <c r="BS536" s="526" t="s">
        <v>13</v>
      </c>
      <c r="BT536" s="526" t="s">
        <v>13</v>
      </c>
      <c r="BU536" s="585" t="s">
        <v>13</v>
      </c>
      <c r="BV536" s="526" t="s">
        <v>13</v>
      </c>
      <c r="BW536" s="526" t="s">
        <v>13</v>
      </c>
      <c r="BX536" s="526" t="s">
        <v>13</v>
      </c>
      <c r="BY536" s="526" t="s">
        <v>13</v>
      </c>
      <c r="BZ536" s="526" t="s">
        <v>13</v>
      </c>
      <c r="CA536" s="526" t="s">
        <v>13</v>
      </c>
    </row>
    <row r="537" spans="3:79">
      <c r="C537" s="546" t="s">
        <v>13</v>
      </c>
      <c r="D537" s="546" t="s">
        <v>13</v>
      </c>
      <c r="E537" s="517" t="s">
        <v>13</v>
      </c>
      <c r="F537" s="607" t="s">
        <v>13</v>
      </c>
      <c r="G537" s="607" t="s">
        <v>13</v>
      </c>
      <c r="H537" s="607" t="s">
        <v>13</v>
      </c>
      <c r="I537" s="607" t="s">
        <v>13</v>
      </c>
      <c r="J537" s="607" t="s">
        <v>13</v>
      </c>
      <c r="K537" s="607" t="s">
        <v>13</v>
      </c>
      <c r="L537" s="607" t="s">
        <v>13</v>
      </c>
      <c r="M537" s="607" t="s">
        <v>13</v>
      </c>
      <c r="N537" s="607" t="s">
        <v>13</v>
      </c>
      <c r="O537" s="607" t="s">
        <v>13</v>
      </c>
      <c r="P537" s="607" t="s">
        <v>13</v>
      </c>
      <c r="Q537" s="608" t="s">
        <v>13</v>
      </c>
      <c r="R537" s="608" t="s">
        <v>13</v>
      </c>
      <c r="S537" s="608" t="s">
        <v>13</v>
      </c>
      <c r="T537" s="608" t="s">
        <v>13</v>
      </c>
      <c r="U537" s="608" t="s">
        <v>13</v>
      </c>
      <c r="V537" s="608" t="s">
        <v>13</v>
      </c>
      <c r="W537" s="608" t="s">
        <v>13</v>
      </c>
      <c r="X537" s="608" t="s">
        <v>13</v>
      </c>
      <c r="Y537" s="608" t="s">
        <v>13</v>
      </c>
      <c r="Z537" s="608" t="s">
        <v>13</v>
      </c>
      <c r="AA537" s="608" t="s">
        <v>13</v>
      </c>
      <c r="AB537" s="608" t="s">
        <v>13</v>
      </c>
      <c r="AC537" s="608" t="s">
        <v>13</v>
      </c>
      <c r="AD537" s="608" t="s">
        <v>13</v>
      </c>
      <c r="AE537" s="608" t="s">
        <v>13</v>
      </c>
      <c r="AF537" s="608" t="s">
        <v>13</v>
      </c>
      <c r="AG537" s="608" t="s">
        <v>13</v>
      </c>
      <c r="AH537" s="608" t="s">
        <v>13</v>
      </c>
      <c r="AI537" s="608" t="s">
        <v>13</v>
      </c>
      <c r="AJ537" s="608" t="s">
        <v>13</v>
      </c>
      <c r="AK537" s="608" t="s">
        <v>13</v>
      </c>
      <c r="AL537" s="609" t="s">
        <v>13</v>
      </c>
      <c r="AM537" s="609" t="s">
        <v>13</v>
      </c>
      <c r="AN537" s="609" t="s">
        <v>13</v>
      </c>
      <c r="AO537" s="609" t="s">
        <v>13</v>
      </c>
      <c r="AP537" s="609" t="s">
        <v>13</v>
      </c>
      <c r="AQ537" s="609" t="s">
        <v>13</v>
      </c>
      <c r="AR537" s="609" t="s">
        <v>13</v>
      </c>
      <c r="AS537" s="609" t="s">
        <v>13</v>
      </c>
      <c r="AT537" s="609" t="s">
        <v>13</v>
      </c>
      <c r="AU537" s="609" t="s">
        <v>13</v>
      </c>
      <c r="AV537" s="608" t="s">
        <v>13</v>
      </c>
      <c r="AW537" s="608" t="s">
        <v>13</v>
      </c>
      <c r="AX537" s="608" t="s">
        <v>13</v>
      </c>
      <c r="AY537" s="608" t="s">
        <v>13</v>
      </c>
      <c r="AZ537" s="610" t="s">
        <v>13</v>
      </c>
      <c r="BA537" s="526" t="s">
        <v>13</v>
      </c>
      <c r="BB537" s="526" t="s">
        <v>13</v>
      </c>
      <c r="BC537" s="526" t="s">
        <v>13</v>
      </c>
      <c r="BD537" s="526" t="s">
        <v>13</v>
      </c>
      <c r="BE537" s="526" t="s">
        <v>13</v>
      </c>
      <c r="BF537" s="526" t="s">
        <v>13</v>
      </c>
      <c r="BG537" s="526" t="s">
        <v>13</v>
      </c>
      <c r="BH537" s="526" t="s">
        <v>13</v>
      </c>
      <c r="BI537" s="526" t="s">
        <v>13</v>
      </c>
      <c r="BJ537" s="526" t="s">
        <v>13</v>
      </c>
      <c r="BK537" s="526" t="s">
        <v>13</v>
      </c>
      <c r="BL537" s="526" t="s">
        <v>13</v>
      </c>
      <c r="BM537" s="526" t="s">
        <v>13</v>
      </c>
      <c r="BN537" s="585" t="s">
        <v>13</v>
      </c>
      <c r="BO537" s="585" t="s">
        <v>13</v>
      </c>
      <c r="BP537" s="526" t="s">
        <v>13</v>
      </c>
      <c r="BQ537" s="526" t="s">
        <v>13</v>
      </c>
      <c r="BR537" s="526" t="s">
        <v>13</v>
      </c>
      <c r="BS537" s="526" t="s">
        <v>13</v>
      </c>
      <c r="BT537" s="526" t="s">
        <v>13</v>
      </c>
      <c r="BU537" s="585" t="s">
        <v>13</v>
      </c>
      <c r="BV537" s="526" t="s">
        <v>13</v>
      </c>
      <c r="BW537" s="526" t="s">
        <v>13</v>
      </c>
      <c r="BX537" s="526" t="s">
        <v>13</v>
      </c>
      <c r="BY537" s="526" t="s">
        <v>13</v>
      </c>
      <c r="BZ537" s="526" t="s">
        <v>13</v>
      </c>
      <c r="CA537" s="526" t="s">
        <v>13</v>
      </c>
    </row>
    <row r="538" spans="3:79">
      <c r="C538" s="546" t="s">
        <v>13</v>
      </c>
      <c r="D538" s="546" t="s">
        <v>13</v>
      </c>
      <c r="E538" s="517" t="s">
        <v>13</v>
      </c>
      <c r="F538" s="607" t="s">
        <v>13</v>
      </c>
      <c r="G538" s="607" t="s">
        <v>13</v>
      </c>
      <c r="H538" s="607" t="s">
        <v>13</v>
      </c>
      <c r="I538" s="607" t="s">
        <v>13</v>
      </c>
      <c r="J538" s="607" t="s">
        <v>13</v>
      </c>
      <c r="K538" s="607" t="s">
        <v>13</v>
      </c>
      <c r="L538" s="607" t="s">
        <v>13</v>
      </c>
      <c r="M538" s="607" t="s">
        <v>13</v>
      </c>
      <c r="N538" s="607" t="s">
        <v>13</v>
      </c>
      <c r="O538" s="607" t="s">
        <v>13</v>
      </c>
      <c r="P538" s="607" t="s">
        <v>13</v>
      </c>
      <c r="Q538" s="608" t="s">
        <v>13</v>
      </c>
      <c r="R538" s="608" t="s">
        <v>13</v>
      </c>
      <c r="S538" s="608" t="s">
        <v>13</v>
      </c>
      <c r="T538" s="608" t="s">
        <v>13</v>
      </c>
      <c r="U538" s="608" t="s">
        <v>13</v>
      </c>
      <c r="V538" s="608" t="s">
        <v>13</v>
      </c>
      <c r="W538" s="608" t="s">
        <v>13</v>
      </c>
      <c r="X538" s="608" t="s">
        <v>13</v>
      </c>
      <c r="Y538" s="608" t="s">
        <v>13</v>
      </c>
      <c r="Z538" s="608" t="s">
        <v>13</v>
      </c>
      <c r="AA538" s="608" t="s">
        <v>13</v>
      </c>
      <c r="AB538" s="608" t="s">
        <v>13</v>
      </c>
      <c r="AC538" s="608" t="s">
        <v>13</v>
      </c>
      <c r="AD538" s="608" t="s">
        <v>13</v>
      </c>
      <c r="AE538" s="608" t="s">
        <v>13</v>
      </c>
      <c r="AF538" s="608" t="s">
        <v>13</v>
      </c>
      <c r="AG538" s="608" t="s">
        <v>13</v>
      </c>
      <c r="AH538" s="608" t="s">
        <v>13</v>
      </c>
      <c r="AI538" s="608" t="s">
        <v>13</v>
      </c>
      <c r="AJ538" s="608" t="s">
        <v>13</v>
      </c>
      <c r="AK538" s="608" t="s">
        <v>13</v>
      </c>
      <c r="AL538" s="609" t="s">
        <v>13</v>
      </c>
      <c r="AM538" s="609" t="s">
        <v>13</v>
      </c>
      <c r="AN538" s="609" t="s">
        <v>13</v>
      </c>
      <c r="AO538" s="609" t="s">
        <v>13</v>
      </c>
      <c r="AP538" s="609" t="s">
        <v>13</v>
      </c>
      <c r="AQ538" s="609" t="s">
        <v>13</v>
      </c>
      <c r="AR538" s="609" t="s">
        <v>13</v>
      </c>
      <c r="AS538" s="609" t="s">
        <v>13</v>
      </c>
      <c r="AT538" s="609" t="s">
        <v>13</v>
      </c>
      <c r="AU538" s="609" t="s">
        <v>13</v>
      </c>
      <c r="AV538" s="608" t="s">
        <v>13</v>
      </c>
      <c r="AW538" s="608" t="s">
        <v>13</v>
      </c>
      <c r="AX538" s="608" t="s">
        <v>13</v>
      </c>
      <c r="AY538" s="608" t="s">
        <v>13</v>
      </c>
      <c r="AZ538" s="610" t="s">
        <v>13</v>
      </c>
      <c r="BA538" s="526" t="s">
        <v>13</v>
      </c>
      <c r="BB538" s="526" t="s">
        <v>13</v>
      </c>
      <c r="BC538" s="526" t="s">
        <v>13</v>
      </c>
      <c r="BD538" s="526" t="s">
        <v>13</v>
      </c>
      <c r="BE538" s="526" t="s">
        <v>13</v>
      </c>
      <c r="BF538" s="526" t="s">
        <v>13</v>
      </c>
      <c r="BG538" s="526" t="s">
        <v>13</v>
      </c>
      <c r="BH538" s="526" t="s">
        <v>13</v>
      </c>
      <c r="BI538" s="526" t="s">
        <v>13</v>
      </c>
      <c r="BJ538" s="526" t="s">
        <v>13</v>
      </c>
      <c r="BK538" s="526" t="s">
        <v>13</v>
      </c>
      <c r="BL538" s="526" t="s">
        <v>13</v>
      </c>
      <c r="BM538" s="526" t="s">
        <v>13</v>
      </c>
      <c r="BN538" s="585" t="s">
        <v>13</v>
      </c>
      <c r="BO538" s="585" t="s">
        <v>13</v>
      </c>
      <c r="BP538" s="526" t="s">
        <v>13</v>
      </c>
      <c r="BQ538" s="526" t="s">
        <v>13</v>
      </c>
      <c r="BR538" s="526" t="s">
        <v>13</v>
      </c>
      <c r="BS538" s="526" t="s">
        <v>13</v>
      </c>
      <c r="BT538" s="526" t="s">
        <v>13</v>
      </c>
      <c r="BU538" s="585" t="s">
        <v>13</v>
      </c>
      <c r="BV538" s="526" t="s">
        <v>13</v>
      </c>
      <c r="BW538" s="526" t="s">
        <v>13</v>
      </c>
      <c r="BX538" s="526" t="s">
        <v>13</v>
      </c>
      <c r="BY538" s="526" t="s">
        <v>13</v>
      </c>
      <c r="BZ538" s="526" t="s">
        <v>13</v>
      </c>
      <c r="CA538" s="526" t="s">
        <v>13</v>
      </c>
    </row>
    <row r="539" spans="3:79">
      <c r="C539" s="546" t="s">
        <v>13</v>
      </c>
      <c r="D539" s="546" t="s">
        <v>13</v>
      </c>
      <c r="E539" s="517" t="s">
        <v>13</v>
      </c>
      <c r="F539" s="607" t="s">
        <v>13</v>
      </c>
      <c r="G539" s="607" t="s">
        <v>13</v>
      </c>
      <c r="H539" s="607" t="s">
        <v>13</v>
      </c>
      <c r="I539" s="607" t="s">
        <v>13</v>
      </c>
      <c r="J539" s="607" t="s">
        <v>13</v>
      </c>
      <c r="K539" s="607" t="s">
        <v>13</v>
      </c>
      <c r="L539" s="607" t="s">
        <v>13</v>
      </c>
      <c r="M539" s="607" t="s">
        <v>13</v>
      </c>
      <c r="N539" s="607" t="s">
        <v>13</v>
      </c>
      <c r="O539" s="607" t="s">
        <v>13</v>
      </c>
      <c r="P539" s="607" t="s">
        <v>13</v>
      </c>
      <c r="Q539" s="608" t="s">
        <v>13</v>
      </c>
      <c r="R539" s="608" t="s">
        <v>13</v>
      </c>
      <c r="S539" s="608" t="s">
        <v>13</v>
      </c>
      <c r="T539" s="608" t="s">
        <v>13</v>
      </c>
      <c r="U539" s="608" t="s">
        <v>13</v>
      </c>
      <c r="V539" s="608" t="s">
        <v>13</v>
      </c>
      <c r="W539" s="608" t="s">
        <v>13</v>
      </c>
      <c r="X539" s="608" t="s">
        <v>13</v>
      </c>
      <c r="Y539" s="608" t="s">
        <v>13</v>
      </c>
      <c r="Z539" s="608" t="s">
        <v>13</v>
      </c>
      <c r="AA539" s="608" t="s">
        <v>13</v>
      </c>
      <c r="AB539" s="608" t="s">
        <v>13</v>
      </c>
      <c r="AC539" s="608" t="s">
        <v>13</v>
      </c>
      <c r="AD539" s="608" t="s">
        <v>13</v>
      </c>
      <c r="AE539" s="608" t="s">
        <v>13</v>
      </c>
      <c r="AF539" s="608" t="s">
        <v>13</v>
      </c>
      <c r="AG539" s="608" t="s">
        <v>13</v>
      </c>
      <c r="AH539" s="608" t="s">
        <v>13</v>
      </c>
      <c r="AI539" s="608" t="s">
        <v>13</v>
      </c>
      <c r="AJ539" s="608" t="s">
        <v>13</v>
      </c>
      <c r="AK539" s="608" t="s">
        <v>13</v>
      </c>
      <c r="AL539" s="609" t="s">
        <v>13</v>
      </c>
      <c r="AM539" s="609" t="s">
        <v>13</v>
      </c>
      <c r="AN539" s="609" t="s">
        <v>13</v>
      </c>
      <c r="AO539" s="609" t="s">
        <v>13</v>
      </c>
      <c r="AP539" s="609" t="s">
        <v>13</v>
      </c>
      <c r="AQ539" s="609" t="s">
        <v>13</v>
      </c>
      <c r="AR539" s="609" t="s">
        <v>13</v>
      </c>
      <c r="AS539" s="609" t="s">
        <v>13</v>
      </c>
      <c r="AT539" s="609" t="s">
        <v>13</v>
      </c>
      <c r="AU539" s="609" t="s">
        <v>13</v>
      </c>
      <c r="AV539" s="608" t="s">
        <v>13</v>
      </c>
      <c r="AW539" s="608" t="s">
        <v>13</v>
      </c>
      <c r="AX539" s="608" t="s">
        <v>13</v>
      </c>
      <c r="AY539" s="608" t="s">
        <v>13</v>
      </c>
      <c r="AZ539" s="610" t="s">
        <v>13</v>
      </c>
      <c r="BA539" s="526" t="s">
        <v>13</v>
      </c>
      <c r="BB539" s="526" t="s">
        <v>13</v>
      </c>
      <c r="BC539" s="526" t="s">
        <v>13</v>
      </c>
      <c r="BD539" s="526" t="s">
        <v>13</v>
      </c>
      <c r="BE539" s="526" t="s">
        <v>13</v>
      </c>
      <c r="BF539" s="526" t="s">
        <v>13</v>
      </c>
      <c r="BG539" s="526" t="s">
        <v>13</v>
      </c>
      <c r="BH539" s="526" t="s">
        <v>13</v>
      </c>
      <c r="BI539" s="526" t="s">
        <v>13</v>
      </c>
      <c r="BJ539" s="526" t="s">
        <v>13</v>
      </c>
      <c r="BK539" s="526" t="s">
        <v>13</v>
      </c>
      <c r="BL539" s="526" t="s">
        <v>13</v>
      </c>
      <c r="BM539" s="526" t="s">
        <v>13</v>
      </c>
      <c r="BN539" s="585" t="s">
        <v>13</v>
      </c>
      <c r="BO539" s="585" t="s">
        <v>13</v>
      </c>
      <c r="BP539" s="526" t="s">
        <v>13</v>
      </c>
      <c r="BQ539" s="526" t="s">
        <v>13</v>
      </c>
      <c r="BR539" s="526" t="s">
        <v>13</v>
      </c>
      <c r="BS539" s="526" t="s">
        <v>13</v>
      </c>
      <c r="BT539" s="526" t="s">
        <v>13</v>
      </c>
      <c r="BU539" s="585" t="s">
        <v>13</v>
      </c>
      <c r="BV539" s="526" t="s">
        <v>13</v>
      </c>
      <c r="BW539" s="526" t="s">
        <v>13</v>
      </c>
      <c r="BX539" s="526" t="s">
        <v>13</v>
      </c>
      <c r="BY539" s="526" t="s">
        <v>13</v>
      </c>
      <c r="BZ539" s="526" t="s">
        <v>13</v>
      </c>
      <c r="CA539" s="526" t="s">
        <v>13</v>
      </c>
    </row>
    <row r="540" spans="3:79">
      <c r="C540" s="546" t="s">
        <v>13</v>
      </c>
      <c r="D540" s="546" t="s">
        <v>13</v>
      </c>
      <c r="E540" s="517" t="s">
        <v>13</v>
      </c>
      <c r="F540" s="607" t="s">
        <v>13</v>
      </c>
      <c r="G540" s="607" t="s">
        <v>13</v>
      </c>
      <c r="H540" s="607" t="s">
        <v>13</v>
      </c>
      <c r="I540" s="607" t="s">
        <v>13</v>
      </c>
      <c r="J540" s="607" t="s">
        <v>13</v>
      </c>
      <c r="K540" s="607" t="s">
        <v>13</v>
      </c>
      <c r="L540" s="607" t="s">
        <v>13</v>
      </c>
      <c r="M540" s="607" t="s">
        <v>13</v>
      </c>
      <c r="N540" s="607" t="s">
        <v>13</v>
      </c>
      <c r="O540" s="607" t="s">
        <v>13</v>
      </c>
      <c r="P540" s="607" t="s">
        <v>13</v>
      </c>
      <c r="Q540" s="608" t="s">
        <v>13</v>
      </c>
      <c r="R540" s="608" t="s">
        <v>13</v>
      </c>
      <c r="S540" s="608" t="s">
        <v>13</v>
      </c>
      <c r="T540" s="608" t="s">
        <v>13</v>
      </c>
      <c r="U540" s="608" t="s">
        <v>13</v>
      </c>
      <c r="V540" s="608" t="s">
        <v>13</v>
      </c>
      <c r="W540" s="608" t="s">
        <v>13</v>
      </c>
      <c r="X540" s="608" t="s">
        <v>13</v>
      </c>
      <c r="Y540" s="608" t="s">
        <v>13</v>
      </c>
      <c r="Z540" s="608" t="s">
        <v>13</v>
      </c>
      <c r="AA540" s="608" t="s">
        <v>13</v>
      </c>
      <c r="AB540" s="608" t="s">
        <v>13</v>
      </c>
      <c r="AC540" s="608" t="s">
        <v>13</v>
      </c>
      <c r="AD540" s="608" t="s">
        <v>13</v>
      </c>
      <c r="AE540" s="608" t="s">
        <v>13</v>
      </c>
      <c r="AF540" s="608" t="s">
        <v>13</v>
      </c>
      <c r="AG540" s="608" t="s">
        <v>13</v>
      </c>
      <c r="AH540" s="608" t="s">
        <v>13</v>
      </c>
      <c r="AI540" s="608" t="s">
        <v>13</v>
      </c>
      <c r="AJ540" s="608" t="s">
        <v>13</v>
      </c>
      <c r="AK540" s="608" t="s">
        <v>13</v>
      </c>
      <c r="AL540" s="609" t="s">
        <v>13</v>
      </c>
      <c r="AM540" s="609" t="s">
        <v>13</v>
      </c>
      <c r="AN540" s="609" t="s">
        <v>13</v>
      </c>
      <c r="AO540" s="609" t="s">
        <v>13</v>
      </c>
      <c r="AP540" s="609" t="s">
        <v>13</v>
      </c>
      <c r="AQ540" s="609" t="s">
        <v>13</v>
      </c>
      <c r="AR540" s="609" t="s">
        <v>13</v>
      </c>
      <c r="AS540" s="609" t="s">
        <v>13</v>
      </c>
      <c r="AT540" s="609" t="s">
        <v>13</v>
      </c>
      <c r="AU540" s="609" t="s">
        <v>13</v>
      </c>
      <c r="AV540" s="608" t="s">
        <v>13</v>
      </c>
      <c r="AW540" s="608" t="s">
        <v>13</v>
      </c>
      <c r="AX540" s="608" t="s">
        <v>13</v>
      </c>
      <c r="AY540" s="608" t="s">
        <v>13</v>
      </c>
      <c r="AZ540" s="610" t="s">
        <v>13</v>
      </c>
      <c r="BA540" s="526" t="s">
        <v>13</v>
      </c>
      <c r="BB540" s="526" t="s">
        <v>13</v>
      </c>
      <c r="BC540" s="526" t="s">
        <v>13</v>
      </c>
      <c r="BD540" s="526" t="s">
        <v>13</v>
      </c>
      <c r="BE540" s="526" t="s">
        <v>13</v>
      </c>
      <c r="BF540" s="526" t="s">
        <v>13</v>
      </c>
      <c r="BG540" s="526" t="s">
        <v>13</v>
      </c>
      <c r="BH540" s="526" t="s">
        <v>13</v>
      </c>
      <c r="BI540" s="526" t="s">
        <v>13</v>
      </c>
      <c r="BJ540" s="526" t="s">
        <v>13</v>
      </c>
      <c r="BK540" s="526" t="s">
        <v>13</v>
      </c>
      <c r="BL540" s="526" t="s">
        <v>13</v>
      </c>
      <c r="BM540" s="526" t="s">
        <v>13</v>
      </c>
      <c r="BN540" s="585" t="s">
        <v>13</v>
      </c>
      <c r="BO540" s="585" t="s">
        <v>13</v>
      </c>
      <c r="BP540" s="526" t="s">
        <v>13</v>
      </c>
      <c r="BQ540" s="526" t="s">
        <v>13</v>
      </c>
      <c r="BR540" s="526" t="s">
        <v>13</v>
      </c>
      <c r="BS540" s="526" t="s">
        <v>13</v>
      </c>
      <c r="BT540" s="526" t="s">
        <v>13</v>
      </c>
      <c r="BU540" s="585" t="s">
        <v>13</v>
      </c>
      <c r="BV540" s="526" t="s">
        <v>13</v>
      </c>
      <c r="BW540" s="526" t="s">
        <v>13</v>
      </c>
      <c r="BX540" s="526" t="s">
        <v>13</v>
      </c>
      <c r="BY540" s="526" t="s">
        <v>13</v>
      </c>
      <c r="BZ540" s="526" t="s">
        <v>13</v>
      </c>
      <c r="CA540" s="526" t="s">
        <v>13</v>
      </c>
    </row>
    <row r="541" spans="3:79">
      <c r="C541" s="546" t="s">
        <v>13</v>
      </c>
      <c r="D541" s="546" t="s">
        <v>13</v>
      </c>
      <c r="E541" s="517" t="s">
        <v>13</v>
      </c>
      <c r="F541" s="607" t="s">
        <v>13</v>
      </c>
      <c r="G541" s="607" t="s">
        <v>13</v>
      </c>
      <c r="H541" s="607" t="s">
        <v>13</v>
      </c>
      <c r="I541" s="607" t="s">
        <v>13</v>
      </c>
      <c r="J541" s="607" t="s">
        <v>13</v>
      </c>
      <c r="K541" s="607" t="s">
        <v>13</v>
      </c>
      <c r="L541" s="607" t="s">
        <v>13</v>
      </c>
      <c r="M541" s="607" t="s">
        <v>13</v>
      </c>
      <c r="N541" s="607" t="s">
        <v>13</v>
      </c>
      <c r="O541" s="607" t="s">
        <v>13</v>
      </c>
      <c r="P541" s="607" t="s">
        <v>13</v>
      </c>
      <c r="Q541" s="608" t="s">
        <v>13</v>
      </c>
      <c r="R541" s="608" t="s">
        <v>13</v>
      </c>
      <c r="S541" s="608" t="s">
        <v>13</v>
      </c>
      <c r="T541" s="608" t="s">
        <v>13</v>
      </c>
      <c r="U541" s="608" t="s">
        <v>13</v>
      </c>
      <c r="V541" s="608" t="s">
        <v>13</v>
      </c>
      <c r="W541" s="608" t="s">
        <v>13</v>
      </c>
      <c r="X541" s="608" t="s">
        <v>13</v>
      </c>
      <c r="Y541" s="608" t="s">
        <v>13</v>
      </c>
      <c r="Z541" s="608" t="s">
        <v>13</v>
      </c>
      <c r="AA541" s="608" t="s">
        <v>13</v>
      </c>
      <c r="AB541" s="608" t="s">
        <v>13</v>
      </c>
      <c r="AC541" s="608" t="s">
        <v>13</v>
      </c>
      <c r="AD541" s="608" t="s">
        <v>13</v>
      </c>
      <c r="AE541" s="608" t="s">
        <v>13</v>
      </c>
      <c r="AF541" s="608" t="s">
        <v>13</v>
      </c>
      <c r="AG541" s="608" t="s">
        <v>13</v>
      </c>
      <c r="AH541" s="608" t="s">
        <v>13</v>
      </c>
      <c r="AI541" s="608" t="s">
        <v>13</v>
      </c>
      <c r="AJ541" s="608" t="s">
        <v>13</v>
      </c>
      <c r="AK541" s="608" t="s">
        <v>13</v>
      </c>
      <c r="AL541" s="609" t="s">
        <v>13</v>
      </c>
      <c r="AM541" s="609" t="s">
        <v>13</v>
      </c>
      <c r="AN541" s="609" t="s">
        <v>13</v>
      </c>
      <c r="AO541" s="609" t="s">
        <v>13</v>
      </c>
      <c r="AP541" s="609" t="s">
        <v>13</v>
      </c>
      <c r="AQ541" s="609" t="s">
        <v>13</v>
      </c>
      <c r="AR541" s="609" t="s">
        <v>13</v>
      </c>
      <c r="AS541" s="609" t="s">
        <v>13</v>
      </c>
      <c r="AT541" s="609" t="s">
        <v>13</v>
      </c>
      <c r="AU541" s="609" t="s">
        <v>13</v>
      </c>
      <c r="AV541" s="608" t="s">
        <v>13</v>
      </c>
      <c r="AW541" s="608" t="s">
        <v>13</v>
      </c>
      <c r="AX541" s="608" t="s">
        <v>13</v>
      </c>
      <c r="AY541" s="608" t="s">
        <v>13</v>
      </c>
      <c r="AZ541" s="610" t="s">
        <v>13</v>
      </c>
      <c r="BA541" s="526" t="s">
        <v>13</v>
      </c>
      <c r="BB541" s="526" t="s">
        <v>13</v>
      </c>
      <c r="BC541" s="526" t="s">
        <v>13</v>
      </c>
      <c r="BD541" s="526" t="s">
        <v>13</v>
      </c>
      <c r="BE541" s="526" t="s">
        <v>13</v>
      </c>
      <c r="BF541" s="526" t="s">
        <v>13</v>
      </c>
      <c r="BG541" s="526" t="s">
        <v>13</v>
      </c>
      <c r="BH541" s="526" t="s">
        <v>13</v>
      </c>
      <c r="BI541" s="526" t="s">
        <v>13</v>
      </c>
      <c r="BJ541" s="526" t="s">
        <v>13</v>
      </c>
      <c r="BK541" s="526" t="s">
        <v>13</v>
      </c>
      <c r="BL541" s="526" t="s">
        <v>13</v>
      </c>
      <c r="BM541" s="526" t="s">
        <v>13</v>
      </c>
      <c r="BN541" s="585" t="s">
        <v>13</v>
      </c>
      <c r="BO541" s="585" t="s">
        <v>13</v>
      </c>
      <c r="BP541" s="526" t="s">
        <v>13</v>
      </c>
      <c r="BQ541" s="526" t="s">
        <v>13</v>
      </c>
      <c r="BR541" s="526" t="s">
        <v>13</v>
      </c>
      <c r="BS541" s="526" t="s">
        <v>13</v>
      </c>
      <c r="BT541" s="526" t="s">
        <v>13</v>
      </c>
      <c r="BU541" s="585" t="s">
        <v>13</v>
      </c>
      <c r="BV541" s="526" t="s">
        <v>13</v>
      </c>
      <c r="BW541" s="526" t="s">
        <v>13</v>
      </c>
      <c r="BX541" s="526" t="s">
        <v>13</v>
      </c>
      <c r="BY541" s="526" t="s">
        <v>13</v>
      </c>
      <c r="BZ541" s="526" t="s">
        <v>13</v>
      </c>
      <c r="CA541" s="526" t="s">
        <v>13</v>
      </c>
    </row>
    <row r="542" spans="3:79">
      <c r="C542" s="546" t="s">
        <v>13</v>
      </c>
      <c r="D542" s="546" t="s">
        <v>13</v>
      </c>
      <c r="E542" s="517" t="s">
        <v>13</v>
      </c>
      <c r="F542" s="607" t="s">
        <v>13</v>
      </c>
      <c r="G542" s="607" t="s">
        <v>13</v>
      </c>
      <c r="H542" s="607" t="s">
        <v>13</v>
      </c>
      <c r="I542" s="607" t="s">
        <v>13</v>
      </c>
      <c r="J542" s="607" t="s">
        <v>13</v>
      </c>
      <c r="K542" s="607" t="s">
        <v>13</v>
      </c>
      <c r="L542" s="607" t="s">
        <v>13</v>
      </c>
      <c r="M542" s="607" t="s">
        <v>13</v>
      </c>
      <c r="N542" s="607" t="s">
        <v>13</v>
      </c>
      <c r="O542" s="607" t="s">
        <v>13</v>
      </c>
      <c r="P542" s="607" t="s">
        <v>13</v>
      </c>
      <c r="Q542" s="608" t="s">
        <v>13</v>
      </c>
      <c r="R542" s="608" t="s">
        <v>13</v>
      </c>
      <c r="S542" s="608" t="s">
        <v>13</v>
      </c>
      <c r="T542" s="608" t="s">
        <v>13</v>
      </c>
      <c r="U542" s="608" t="s">
        <v>13</v>
      </c>
      <c r="V542" s="608" t="s">
        <v>13</v>
      </c>
      <c r="W542" s="608" t="s">
        <v>13</v>
      </c>
      <c r="X542" s="608" t="s">
        <v>13</v>
      </c>
      <c r="Y542" s="608" t="s">
        <v>13</v>
      </c>
      <c r="Z542" s="608" t="s">
        <v>13</v>
      </c>
      <c r="AA542" s="608" t="s">
        <v>13</v>
      </c>
      <c r="AB542" s="608" t="s">
        <v>13</v>
      </c>
      <c r="AC542" s="608" t="s">
        <v>13</v>
      </c>
      <c r="AD542" s="608" t="s">
        <v>13</v>
      </c>
      <c r="AE542" s="608" t="s">
        <v>13</v>
      </c>
      <c r="AF542" s="608" t="s">
        <v>13</v>
      </c>
      <c r="AG542" s="608" t="s">
        <v>13</v>
      </c>
      <c r="AH542" s="608" t="s">
        <v>13</v>
      </c>
      <c r="AI542" s="608" t="s">
        <v>13</v>
      </c>
      <c r="AJ542" s="608" t="s">
        <v>13</v>
      </c>
      <c r="AK542" s="608" t="s">
        <v>13</v>
      </c>
      <c r="AL542" s="609" t="s">
        <v>13</v>
      </c>
      <c r="AM542" s="609" t="s">
        <v>13</v>
      </c>
      <c r="AN542" s="609" t="s">
        <v>13</v>
      </c>
      <c r="AO542" s="609" t="s">
        <v>13</v>
      </c>
      <c r="AP542" s="609" t="s">
        <v>13</v>
      </c>
      <c r="AQ542" s="609" t="s">
        <v>13</v>
      </c>
      <c r="AR542" s="609" t="s">
        <v>13</v>
      </c>
      <c r="AS542" s="609" t="s">
        <v>13</v>
      </c>
      <c r="AT542" s="609" t="s">
        <v>13</v>
      </c>
      <c r="AU542" s="609" t="s">
        <v>13</v>
      </c>
      <c r="AV542" s="608" t="s">
        <v>13</v>
      </c>
      <c r="AW542" s="608" t="s">
        <v>13</v>
      </c>
      <c r="AX542" s="608" t="s">
        <v>13</v>
      </c>
      <c r="AY542" s="608" t="s">
        <v>13</v>
      </c>
      <c r="AZ542" s="610" t="s">
        <v>13</v>
      </c>
      <c r="BA542" s="526" t="s">
        <v>13</v>
      </c>
      <c r="BB542" s="526" t="s">
        <v>13</v>
      </c>
      <c r="BC542" s="526" t="s">
        <v>13</v>
      </c>
      <c r="BD542" s="526" t="s">
        <v>13</v>
      </c>
      <c r="BE542" s="526" t="s">
        <v>13</v>
      </c>
      <c r="BF542" s="526" t="s">
        <v>13</v>
      </c>
      <c r="BG542" s="526" t="s">
        <v>13</v>
      </c>
      <c r="BH542" s="526" t="s">
        <v>13</v>
      </c>
      <c r="BI542" s="526" t="s">
        <v>13</v>
      </c>
      <c r="BJ542" s="526" t="s">
        <v>13</v>
      </c>
      <c r="BK542" s="526" t="s">
        <v>13</v>
      </c>
      <c r="BL542" s="526" t="s">
        <v>13</v>
      </c>
      <c r="BM542" s="526" t="s">
        <v>13</v>
      </c>
      <c r="BN542" s="585" t="s">
        <v>13</v>
      </c>
      <c r="BO542" s="585" t="s">
        <v>13</v>
      </c>
      <c r="BP542" s="526" t="s">
        <v>13</v>
      </c>
      <c r="BQ542" s="526" t="s">
        <v>13</v>
      </c>
      <c r="BR542" s="526" t="s">
        <v>13</v>
      </c>
      <c r="BS542" s="526" t="s">
        <v>13</v>
      </c>
      <c r="BT542" s="526" t="s">
        <v>13</v>
      </c>
      <c r="BU542" s="585" t="s">
        <v>13</v>
      </c>
      <c r="BV542" s="526" t="s">
        <v>13</v>
      </c>
      <c r="BW542" s="526" t="s">
        <v>13</v>
      </c>
      <c r="BX542" s="526" t="s">
        <v>13</v>
      </c>
      <c r="BY542" s="526" t="s">
        <v>13</v>
      </c>
      <c r="BZ542" s="526" t="s">
        <v>13</v>
      </c>
      <c r="CA542" s="526" t="s">
        <v>13</v>
      </c>
    </row>
    <row r="543" spans="3:79">
      <c r="C543" s="546" t="s">
        <v>13</v>
      </c>
      <c r="D543" s="546" t="s">
        <v>13</v>
      </c>
      <c r="E543" s="517" t="s">
        <v>13</v>
      </c>
      <c r="F543" s="607" t="s">
        <v>13</v>
      </c>
      <c r="G543" s="607" t="s">
        <v>13</v>
      </c>
      <c r="H543" s="607" t="s">
        <v>13</v>
      </c>
      <c r="I543" s="607" t="s">
        <v>13</v>
      </c>
      <c r="J543" s="607" t="s">
        <v>13</v>
      </c>
      <c r="K543" s="607" t="s">
        <v>13</v>
      </c>
      <c r="L543" s="607" t="s">
        <v>13</v>
      </c>
      <c r="M543" s="607" t="s">
        <v>13</v>
      </c>
      <c r="N543" s="607" t="s">
        <v>13</v>
      </c>
      <c r="O543" s="607" t="s">
        <v>13</v>
      </c>
      <c r="P543" s="607" t="s">
        <v>13</v>
      </c>
      <c r="Q543" s="608" t="s">
        <v>13</v>
      </c>
      <c r="R543" s="608" t="s">
        <v>13</v>
      </c>
      <c r="S543" s="608" t="s">
        <v>13</v>
      </c>
      <c r="T543" s="608" t="s">
        <v>13</v>
      </c>
      <c r="U543" s="608" t="s">
        <v>13</v>
      </c>
      <c r="V543" s="608" t="s">
        <v>13</v>
      </c>
      <c r="W543" s="608" t="s">
        <v>13</v>
      </c>
      <c r="X543" s="608" t="s">
        <v>13</v>
      </c>
      <c r="Y543" s="608" t="s">
        <v>13</v>
      </c>
      <c r="Z543" s="608" t="s">
        <v>13</v>
      </c>
      <c r="AA543" s="608" t="s">
        <v>13</v>
      </c>
      <c r="AB543" s="608" t="s">
        <v>13</v>
      </c>
      <c r="AC543" s="608" t="s">
        <v>13</v>
      </c>
      <c r="AD543" s="608" t="s">
        <v>13</v>
      </c>
      <c r="AE543" s="608" t="s">
        <v>13</v>
      </c>
      <c r="AF543" s="608" t="s">
        <v>13</v>
      </c>
      <c r="AG543" s="608" t="s">
        <v>13</v>
      </c>
      <c r="AH543" s="608" t="s">
        <v>13</v>
      </c>
      <c r="AI543" s="608" t="s">
        <v>13</v>
      </c>
      <c r="AJ543" s="608" t="s">
        <v>13</v>
      </c>
      <c r="AK543" s="608" t="s">
        <v>13</v>
      </c>
      <c r="AL543" s="609" t="s">
        <v>13</v>
      </c>
      <c r="AM543" s="609" t="s">
        <v>13</v>
      </c>
      <c r="AN543" s="609" t="s">
        <v>13</v>
      </c>
      <c r="AO543" s="609" t="s">
        <v>13</v>
      </c>
      <c r="AP543" s="609" t="s">
        <v>13</v>
      </c>
      <c r="AQ543" s="609" t="s">
        <v>13</v>
      </c>
      <c r="AR543" s="609" t="s">
        <v>13</v>
      </c>
      <c r="AS543" s="609" t="s">
        <v>13</v>
      </c>
      <c r="AT543" s="609" t="s">
        <v>13</v>
      </c>
      <c r="AU543" s="609" t="s">
        <v>13</v>
      </c>
      <c r="AV543" s="608" t="s">
        <v>13</v>
      </c>
      <c r="AW543" s="608" t="s">
        <v>13</v>
      </c>
      <c r="AX543" s="608" t="s">
        <v>13</v>
      </c>
      <c r="AY543" s="608" t="s">
        <v>13</v>
      </c>
      <c r="AZ543" s="610" t="s">
        <v>13</v>
      </c>
      <c r="BA543" s="526" t="s">
        <v>13</v>
      </c>
      <c r="BB543" s="526" t="s">
        <v>13</v>
      </c>
      <c r="BC543" s="526" t="s">
        <v>13</v>
      </c>
      <c r="BD543" s="526" t="s">
        <v>13</v>
      </c>
      <c r="BE543" s="526" t="s">
        <v>13</v>
      </c>
      <c r="BF543" s="526" t="s">
        <v>13</v>
      </c>
      <c r="BG543" s="526" t="s">
        <v>13</v>
      </c>
      <c r="BH543" s="526" t="s">
        <v>13</v>
      </c>
      <c r="BI543" s="526" t="s">
        <v>13</v>
      </c>
      <c r="BJ543" s="526" t="s">
        <v>13</v>
      </c>
      <c r="BK543" s="526" t="s">
        <v>13</v>
      </c>
      <c r="BL543" s="526" t="s">
        <v>13</v>
      </c>
      <c r="BM543" s="526" t="s">
        <v>13</v>
      </c>
      <c r="BN543" s="585" t="s">
        <v>13</v>
      </c>
      <c r="BO543" s="585" t="s">
        <v>13</v>
      </c>
      <c r="BP543" s="526" t="s">
        <v>13</v>
      </c>
      <c r="BQ543" s="526" t="s">
        <v>13</v>
      </c>
      <c r="BR543" s="526" t="s">
        <v>13</v>
      </c>
      <c r="BS543" s="526" t="s">
        <v>13</v>
      </c>
      <c r="BT543" s="526" t="s">
        <v>13</v>
      </c>
      <c r="BU543" s="585" t="s">
        <v>13</v>
      </c>
      <c r="BV543" s="526" t="s">
        <v>13</v>
      </c>
      <c r="BW543" s="526" t="s">
        <v>13</v>
      </c>
      <c r="BX543" s="526" t="s">
        <v>13</v>
      </c>
      <c r="BY543" s="526" t="s">
        <v>13</v>
      </c>
      <c r="BZ543" s="526" t="s">
        <v>13</v>
      </c>
      <c r="CA543" s="526" t="s">
        <v>13</v>
      </c>
    </row>
    <row r="544" spans="3:79">
      <c r="C544" s="546" t="s">
        <v>13</v>
      </c>
      <c r="D544" s="546" t="s">
        <v>13</v>
      </c>
      <c r="E544" s="517" t="s">
        <v>13</v>
      </c>
      <c r="F544" s="607" t="s">
        <v>13</v>
      </c>
      <c r="G544" s="607" t="s">
        <v>13</v>
      </c>
      <c r="H544" s="607" t="s">
        <v>13</v>
      </c>
      <c r="I544" s="607" t="s">
        <v>13</v>
      </c>
      <c r="J544" s="607" t="s">
        <v>13</v>
      </c>
      <c r="K544" s="607" t="s">
        <v>13</v>
      </c>
      <c r="L544" s="607" t="s">
        <v>13</v>
      </c>
      <c r="M544" s="607" t="s">
        <v>13</v>
      </c>
      <c r="N544" s="607" t="s">
        <v>13</v>
      </c>
      <c r="O544" s="607" t="s">
        <v>13</v>
      </c>
      <c r="P544" s="607" t="s">
        <v>13</v>
      </c>
      <c r="Q544" s="608" t="s">
        <v>13</v>
      </c>
      <c r="R544" s="608" t="s">
        <v>13</v>
      </c>
      <c r="S544" s="608" t="s">
        <v>13</v>
      </c>
      <c r="T544" s="608" t="s">
        <v>13</v>
      </c>
      <c r="U544" s="608" t="s">
        <v>13</v>
      </c>
      <c r="V544" s="608" t="s">
        <v>13</v>
      </c>
      <c r="W544" s="608" t="s">
        <v>13</v>
      </c>
      <c r="X544" s="608" t="s">
        <v>13</v>
      </c>
      <c r="Y544" s="608" t="s">
        <v>13</v>
      </c>
      <c r="Z544" s="608" t="s">
        <v>13</v>
      </c>
      <c r="AA544" s="608" t="s">
        <v>13</v>
      </c>
      <c r="AB544" s="608" t="s">
        <v>13</v>
      </c>
      <c r="AC544" s="608" t="s">
        <v>13</v>
      </c>
      <c r="AD544" s="608" t="s">
        <v>13</v>
      </c>
      <c r="AE544" s="608" t="s">
        <v>13</v>
      </c>
      <c r="AF544" s="608" t="s">
        <v>13</v>
      </c>
      <c r="AG544" s="608" t="s">
        <v>13</v>
      </c>
      <c r="AH544" s="608" t="s">
        <v>13</v>
      </c>
      <c r="AI544" s="608" t="s">
        <v>13</v>
      </c>
      <c r="AJ544" s="608" t="s">
        <v>13</v>
      </c>
      <c r="AK544" s="608" t="s">
        <v>13</v>
      </c>
      <c r="AL544" s="609" t="s">
        <v>13</v>
      </c>
      <c r="AM544" s="609" t="s">
        <v>13</v>
      </c>
      <c r="AN544" s="609" t="s">
        <v>13</v>
      </c>
      <c r="AO544" s="609" t="s">
        <v>13</v>
      </c>
      <c r="AP544" s="609" t="s">
        <v>13</v>
      </c>
      <c r="AQ544" s="609" t="s">
        <v>13</v>
      </c>
      <c r="AR544" s="609" t="s">
        <v>13</v>
      </c>
      <c r="AS544" s="609" t="s">
        <v>13</v>
      </c>
      <c r="AT544" s="609" t="s">
        <v>13</v>
      </c>
      <c r="AU544" s="609" t="s">
        <v>13</v>
      </c>
      <c r="AV544" s="608" t="s">
        <v>13</v>
      </c>
      <c r="AW544" s="608" t="s">
        <v>13</v>
      </c>
      <c r="AX544" s="608" t="s">
        <v>13</v>
      </c>
      <c r="AY544" s="608" t="s">
        <v>13</v>
      </c>
      <c r="AZ544" s="610" t="s">
        <v>13</v>
      </c>
      <c r="BA544" s="526" t="s">
        <v>13</v>
      </c>
      <c r="BB544" s="526" t="s">
        <v>13</v>
      </c>
      <c r="BC544" s="526" t="s">
        <v>13</v>
      </c>
      <c r="BD544" s="526" t="s">
        <v>13</v>
      </c>
      <c r="BE544" s="526" t="s">
        <v>13</v>
      </c>
      <c r="BF544" s="526" t="s">
        <v>13</v>
      </c>
      <c r="BG544" s="526" t="s">
        <v>13</v>
      </c>
      <c r="BH544" s="526" t="s">
        <v>13</v>
      </c>
      <c r="BI544" s="526" t="s">
        <v>13</v>
      </c>
      <c r="BJ544" s="526" t="s">
        <v>13</v>
      </c>
      <c r="BK544" s="526" t="s">
        <v>13</v>
      </c>
      <c r="BL544" s="526" t="s">
        <v>13</v>
      </c>
      <c r="BM544" s="526" t="s">
        <v>13</v>
      </c>
      <c r="BN544" s="585" t="s">
        <v>13</v>
      </c>
      <c r="BO544" s="585" t="s">
        <v>13</v>
      </c>
      <c r="BP544" s="526" t="s">
        <v>13</v>
      </c>
      <c r="BQ544" s="526" t="s">
        <v>13</v>
      </c>
      <c r="BR544" s="526" t="s">
        <v>13</v>
      </c>
      <c r="BS544" s="526" t="s">
        <v>13</v>
      </c>
      <c r="BT544" s="526" t="s">
        <v>13</v>
      </c>
      <c r="BU544" s="585" t="s">
        <v>13</v>
      </c>
      <c r="BV544" s="526" t="s">
        <v>13</v>
      </c>
      <c r="BW544" s="526" t="s">
        <v>13</v>
      </c>
      <c r="BX544" s="526" t="s">
        <v>13</v>
      </c>
      <c r="BY544" s="526" t="s">
        <v>13</v>
      </c>
      <c r="BZ544" s="526" t="s">
        <v>13</v>
      </c>
      <c r="CA544" s="526" t="s">
        <v>13</v>
      </c>
    </row>
    <row r="545" spans="3:79">
      <c r="C545" s="546" t="s">
        <v>13</v>
      </c>
      <c r="D545" s="546" t="s">
        <v>13</v>
      </c>
      <c r="E545" s="517" t="s">
        <v>13</v>
      </c>
      <c r="F545" s="607" t="s">
        <v>13</v>
      </c>
      <c r="G545" s="607" t="s">
        <v>13</v>
      </c>
      <c r="H545" s="607" t="s">
        <v>13</v>
      </c>
      <c r="I545" s="607" t="s">
        <v>13</v>
      </c>
      <c r="J545" s="607" t="s">
        <v>13</v>
      </c>
      <c r="K545" s="607" t="s">
        <v>13</v>
      </c>
      <c r="L545" s="607" t="s">
        <v>13</v>
      </c>
      <c r="M545" s="607" t="s">
        <v>13</v>
      </c>
      <c r="N545" s="607" t="s">
        <v>13</v>
      </c>
      <c r="O545" s="607" t="s">
        <v>13</v>
      </c>
      <c r="P545" s="607" t="s">
        <v>13</v>
      </c>
      <c r="Q545" s="608" t="s">
        <v>13</v>
      </c>
      <c r="R545" s="608" t="s">
        <v>13</v>
      </c>
      <c r="S545" s="608" t="s">
        <v>13</v>
      </c>
      <c r="T545" s="608" t="s">
        <v>13</v>
      </c>
      <c r="U545" s="608" t="s">
        <v>13</v>
      </c>
      <c r="V545" s="608" t="s">
        <v>13</v>
      </c>
      <c r="W545" s="608" t="s">
        <v>13</v>
      </c>
      <c r="X545" s="608" t="s">
        <v>13</v>
      </c>
      <c r="Y545" s="608" t="s">
        <v>13</v>
      </c>
      <c r="Z545" s="608" t="s">
        <v>13</v>
      </c>
      <c r="AA545" s="608" t="s">
        <v>13</v>
      </c>
      <c r="AB545" s="608" t="s">
        <v>13</v>
      </c>
      <c r="AC545" s="608" t="s">
        <v>13</v>
      </c>
      <c r="AD545" s="608" t="s">
        <v>13</v>
      </c>
      <c r="AE545" s="608" t="s">
        <v>13</v>
      </c>
      <c r="AF545" s="608" t="s">
        <v>13</v>
      </c>
      <c r="AG545" s="608" t="s">
        <v>13</v>
      </c>
      <c r="AH545" s="608" t="s">
        <v>13</v>
      </c>
      <c r="AI545" s="608" t="s">
        <v>13</v>
      </c>
      <c r="AJ545" s="608" t="s">
        <v>13</v>
      </c>
      <c r="AK545" s="608" t="s">
        <v>13</v>
      </c>
      <c r="AL545" s="609" t="s">
        <v>13</v>
      </c>
      <c r="AM545" s="609" t="s">
        <v>13</v>
      </c>
      <c r="AN545" s="609" t="s">
        <v>13</v>
      </c>
      <c r="AO545" s="609" t="s">
        <v>13</v>
      </c>
      <c r="AP545" s="609" t="s">
        <v>13</v>
      </c>
      <c r="AQ545" s="609" t="s">
        <v>13</v>
      </c>
      <c r="AR545" s="609" t="s">
        <v>13</v>
      </c>
      <c r="AS545" s="609" t="s">
        <v>13</v>
      </c>
      <c r="AT545" s="609" t="s">
        <v>13</v>
      </c>
      <c r="AU545" s="609" t="s">
        <v>13</v>
      </c>
      <c r="AV545" s="608" t="s">
        <v>13</v>
      </c>
      <c r="AW545" s="608" t="s">
        <v>13</v>
      </c>
      <c r="AX545" s="608" t="s">
        <v>13</v>
      </c>
      <c r="AY545" s="608" t="s">
        <v>13</v>
      </c>
      <c r="AZ545" s="610" t="s">
        <v>13</v>
      </c>
      <c r="BA545" s="526" t="s">
        <v>13</v>
      </c>
      <c r="BB545" s="526" t="s">
        <v>13</v>
      </c>
      <c r="BC545" s="526" t="s">
        <v>13</v>
      </c>
      <c r="BD545" s="526" t="s">
        <v>13</v>
      </c>
      <c r="BE545" s="526" t="s">
        <v>13</v>
      </c>
      <c r="BF545" s="526" t="s">
        <v>13</v>
      </c>
      <c r="BG545" s="526" t="s">
        <v>13</v>
      </c>
      <c r="BH545" s="526" t="s">
        <v>13</v>
      </c>
      <c r="BI545" s="526" t="s">
        <v>13</v>
      </c>
      <c r="BJ545" s="526" t="s">
        <v>13</v>
      </c>
      <c r="BK545" s="526" t="s">
        <v>13</v>
      </c>
      <c r="BL545" s="526" t="s">
        <v>13</v>
      </c>
      <c r="BM545" s="526" t="s">
        <v>13</v>
      </c>
      <c r="BN545" s="585" t="s">
        <v>13</v>
      </c>
      <c r="BO545" s="585" t="s">
        <v>13</v>
      </c>
      <c r="BP545" s="526" t="s">
        <v>13</v>
      </c>
      <c r="BQ545" s="526" t="s">
        <v>13</v>
      </c>
      <c r="BR545" s="526" t="s">
        <v>13</v>
      </c>
      <c r="BS545" s="526" t="s">
        <v>13</v>
      </c>
      <c r="BT545" s="526" t="s">
        <v>13</v>
      </c>
      <c r="BU545" s="585" t="s">
        <v>13</v>
      </c>
      <c r="BV545" s="526" t="s">
        <v>13</v>
      </c>
      <c r="BW545" s="526" t="s">
        <v>13</v>
      </c>
      <c r="BX545" s="526" t="s">
        <v>13</v>
      </c>
      <c r="BY545" s="526" t="s">
        <v>13</v>
      </c>
      <c r="BZ545" s="526" t="s">
        <v>13</v>
      </c>
      <c r="CA545" s="526" t="s">
        <v>13</v>
      </c>
    </row>
    <row r="546" spans="3:79">
      <c r="C546" s="546" t="s">
        <v>13</v>
      </c>
      <c r="D546" s="546" t="s">
        <v>13</v>
      </c>
      <c r="E546" s="517" t="s">
        <v>13</v>
      </c>
      <c r="F546" s="607" t="s">
        <v>13</v>
      </c>
      <c r="G546" s="607" t="s">
        <v>13</v>
      </c>
      <c r="H546" s="607" t="s">
        <v>13</v>
      </c>
      <c r="I546" s="607" t="s">
        <v>13</v>
      </c>
      <c r="J546" s="607" t="s">
        <v>13</v>
      </c>
      <c r="K546" s="607" t="s">
        <v>13</v>
      </c>
      <c r="L546" s="607" t="s">
        <v>13</v>
      </c>
      <c r="M546" s="607" t="s">
        <v>13</v>
      </c>
      <c r="N546" s="607" t="s">
        <v>13</v>
      </c>
      <c r="O546" s="607" t="s">
        <v>13</v>
      </c>
      <c r="P546" s="607" t="s">
        <v>13</v>
      </c>
      <c r="Q546" s="608" t="s">
        <v>13</v>
      </c>
      <c r="R546" s="608" t="s">
        <v>13</v>
      </c>
      <c r="S546" s="608" t="s">
        <v>13</v>
      </c>
      <c r="T546" s="608" t="s">
        <v>13</v>
      </c>
      <c r="U546" s="608" t="s">
        <v>13</v>
      </c>
      <c r="V546" s="608" t="s">
        <v>13</v>
      </c>
      <c r="W546" s="608" t="s">
        <v>13</v>
      </c>
      <c r="X546" s="608" t="s">
        <v>13</v>
      </c>
      <c r="Y546" s="608" t="s">
        <v>13</v>
      </c>
      <c r="Z546" s="608" t="s">
        <v>13</v>
      </c>
      <c r="AA546" s="608" t="s">
        <v>13</v>
      </c>
      <c r="AB546" s="608" t="s">
        <v>13</v>
      </c>
      <c r="AC546" s="608" t="s">
        <v>13</v>
      </c>
      <c r="AD546" s="608" t="s">
        <v>13</v>
      </c>
      <c r="AE546" s="608" t="s">
        <v>13</v>
      </c>
      <c r="AF546" s="608" t="s">
        <v>13</v>
      </c>
      <c r="AG546" s="608" t="s">
        <v>13</v>
      </c>
      <c r="AH546" s="608" t="s">
        <v>13</v>
      </c>
      <c r="AI546" s="608" t="s">
        <v>13</v>
      </c>
      <c r="AJ546" s="608" t="s">
        <v>13</v>
      </c>
      <c r="AK546" s="608" t="s">
        <v>13</v>
      </c>
      <c r="AL546" s="609" t="s">
        <v>13</v>
      </c>
      <c r="AM546" s="609" t="s">
        <v>13</v>
      </c>
      <c r="AN546" s="609" t="s">
        <v>13</v>
      </c>
      <c r="AO546" s="609" t="s">
        <v>13</v>
      </c>
      <c r="AP546" s="609" t="s">
        <v>13</v>
      </c>
      <c r="AQ546" s="609" t="s">
        <v>13</v>
      </c>
      <c r="AR546" s="609" t="s">
        <v>13</v>
      </c>
      <c r="AS546" s="609" t="s">
        <v>13</v>
      </c>
      <c r="AT546" s="609" t="s">
        <v>13</v>
      </c>
      <c r="AU546" s="609" t="s">
        <v>13</v>
      </c>
      <c r="AV546" s="608" t="s">
        <v>13</v>
      </c>
      <c r="AW546" s="608" t="s">
        <v>13</v>
      </c>
      <c r="AX546" s="608" t="s">
        <v>13</v>
      </c>
      <c r="AY546" s="608" t="s">
        <v>13</v>
      </c>
      <c r="AZ546" s="610" t="s">
        <v>13</v>
      </c>
      <c r="BA546" s="526" t="s">
        <v>13</v>
      </c>
      <c r="BB546" s="526" t="s">
        <v>13</v>
      </c>
      <c r="BC546" s="526" t="s">
        <v>13</v>
      </c>
      <c r="BD546" s="526" t="s">
        <v>13</v>
      </c>
      <c r="BE546" s="526" t="s">
        <v>13</v>
      </c>
      <c r="BF546" s="526" t="s">
        <v>13</v>
      </c>
      <c r="BG546" s="526" t="s">
        <v>13</v>
      </c>
      <c r="BH546" s="526" t="s">
        <v>13</v>
      </c>
      <c r="BI546" s="526" t="s">
        <v>13</v>
      </c>
      <c r="BJ546" s="526" t="s">
        <v>13</v>
      </c>
      <c r="BK546" s="526" t="s">
        <v>13</v>
      </c>
      <c r="BL546" s="526" t="s">
        <v>13</v>
      </c>
      <c r="BM546" s="526" t="s">
        <v>13</v>
      </c>
      <c r="BN546" s="585" t="s">
        <v>13</v>
      </c>
      <c r="BO546" s="585" t="s">
        <v>13</v>
      </c>
      <c r="BP546" s="526" t="s">
        <v>13</v>
      </c>
      <c r="BQ546" s="526" t="s">
        <v>13</v>
      </c>
      <c r="BR546" s="526" t="s">
        <v>13</v>
      </c>
      <c r="BS546" s="526" t="s">
        <v>13</v>
      </c>
      <c r="BT546" s="526" t="s">
        <v>13</v>
      </c>
      <c r="BU546" s="585" t="s">
        <v>13</v>
      </c>
      <c r="BV546" s="526" t="s">
        <v>13</v>
      </c>
      <c r="BW546" s="526" t="s">
        <v>13</v>
      </c>
      <c r="BX546" s="526" t="s">
        <v>13</v>
      </c>
      <c r="BY546" s="526" t="s">
        <v>13</v>
      </c>
      <c r="BZ546" s="526" t="s">
        <v>13</v>
      </c>
      <c r="CA546" s="526" t="s">
        <v>13</v>
      </c>
    </row>
    <row r="547" spans="3:79">
      <c r="C547" s="546" t="s">
        <v>13</v>
      </c>
      <c r="D547" s="546" t="s">
        <v>13</v>
      </c>
      <c r="E547" s="517" t="s">
        <v>13</v>
      </c>
      <c r="F547" s="607" t="s">
        <v>13</v>
      </c>
      <c r="G547" s="607" t="s">
        <v>13</v>
      </c>
      <c r="H547" s="607" t="s">
        <v>13</v>
      </c>
      <c r="I547" s="607" t="s">
        <v>13</v>
      </c>
      <c r="J547" s="607" t="s">
        <v>13</v>
      </c>
      <c r="K547" s="607" t="s">
        <v>13</v>
      </c>
      <c r="L547" s="607" t="s">
        <v>13</v>
      </c>
      <c r="M547" s="607" t="s">
        <v>13</v>
      </c>
      <c r="N547" s="607" t="s">
        <v>13</v>
      </c>
      <c r="O547" s="607" t="s">
        <v>13</v>
      </c>
      <c r="P547" s="607" t="s">
        <v>13</v>
      </c>
      <c r="Q547" s="608" t="s">
        <v>13</v>
      </c>
      <c r="R547" s="608" t="s">
        <v>13</v>
      </c>
      <c r="S547" s="608" t="s">
        <v>13</v>
      </c>
      <c r="T547" s="608" t="s">
        <v>13</v>
      </c>
      <c r="U547" s="608" t="s">
        <v>13</v>
      </c>
      <c r="V547" s="608" t="s">
        <v>13</v>
      </c>
      <c r="W547" s="608" t="s">
        <v>13</v>
      </c>
      <c r="X547" s="608" t="s">
        <v>13</v>
      </c>
      <c r="Y547" s="608" t="s">
        <v>13</v>
      </c>
      <c r="Z547" s="608" t="s">
        <v>13</v>
      </c>
      <c r="AA547" s="608" t="s">
        <v>13</v>
      </c>
      <c r="AB547" s="608" t="s">
        <v>13</v>
      </c>
      <c r="AC547" s="608" t="s">
        <v>13</v>
      </c>
      <c r="AD547" s="608" t="s">
        <v>13</v>
      </c>
      <c r="AE547" s="608" t="s">
        <v>13</v>
      </c>
      <c r="AF547" s="608" t="s">
        <v>13</v>
      </c>
      <c r="AG547" s="608" t="s">
        <v>13</v>
      </c>
      <c r="AH547" s="608" t="s">
        <v>13</v>
      </c>
      <c r="AI547" s="608" t="s">
        <v>13</v>
      </c>
      <c r="AJ547" s="608" t="s">
        <v>13</v>
      </c>
      <c r="AK547" s="608" t="s">
        <v>13</v>
      </c>
      <c r="AL547" s="609" t="s">
        <v>13</v>
      </c>
      <c r="AM547" s="609" t="s">
        <v>13</v>
      </c>
      <c r="AN547" s="609" t="s">
        <v>13</v>
      </c>
      <c r="AO547" s="609" t="s">
        <v>13</v>
      </c>
      <c r="AP547" s="609" t="s">
        <v>13</v>
      </c>
      <c r="AQ547" s="609" t="s">
        <v>13</v>
      </c>
      <c r="AR547" s="609" t="s">
        <v>13</v>
      </c>
      <c r="AS547" s="609" t="s">
        <v>13</v>
      </c>
      <c r="AT547" s="609" t="s">
        <v>13</v>
      </c>
      <c r="AU547" s="609" t="s">
        <v>13</v>
      </c>
      <c r="AV547" s="608" t="s">
        <v>13</v>
      </c>
      <c r="AW547" s="608" t="s">
        <v>13</v>
      </c>
      <c r="AX547" s="608" t="s">
        <v>13</v>
      </c>
      <c r="AY547" s="608" t="s">
        <v>13</v>
      </c>
      <c r="AZ547" s="610" t="s">
        <v>13</v>
      </c>
      <c r="BA547" s="526" t="s">
        <v>13</v>
      </c>
      <c r="BB547" s="526" t="s">
        <v>13</v>
      </c>
      <c r="BC547" s="526" t="s">
        <v>13</v>
      </c>
      <c r="BD547" s="526" t="s">
        <v>13</v>
      </c>
      <c r="BE547" s="526" t="s">
        <v>13</v>
      </c>
      <c r="BF547" s="526" t="s">
        <v>13</v>
      </c>
      <c r="BG547" s="526" t="s">
        <v>13</v>
      </c>
      <c r="BH547" s="526" t="s">
        <v>13</v>
      </c>
      <c r="BI547" s="526" t="s">
        <v>13</v>
      </c>
      <c r="BJ547" s="526" t="s">
        <v>13</v>
      </c>
      <c r="BK547" s="526" t="s">
        <v>13</v>
      </c>
      <c r="BL547" s="526" t="s">
        <v>13</v>
      </c>
      <c r="BM547" s="526" t="s">
        <v>13</v>
      </c>
      <c r="BN547" s="585" t="s">
        <v>13</v>
      </c>
      <c r="BO547" s="585" t="s">
        <v>13</v>
      </c>
      <c r="BP547" s="526" t="s">
        <v>13</v>
      </c>
      <c r="BQ547" s="526" t="s">
        <v>13</v>
      </c>
      <c r="BR547" s="526" t="s">
        <v>13</v>
      </c>
      <c r="BS547" s="526" t="s">
        <v>13</v>
      </c>
      <c r="BT547" s="526" t="s">
        <v>13</v>
      </c>
      <c r="BU547" s="585" t="s">
        <v>13</v>
      </c>
      <c r="BV547" s="526" t="s">
        <v>13</v>
      </c>
      <c r="BW547" s="526" t="s">
        <v>13</v>
      </c>
      <c r="BX547" s="526" t="s">
        <v>13</v>
      </c>
      <c r="BY547" s="526" t="s">
        <v>13</v>
      </c>
      <c r="BZ547" s="526" t="s">
        <v>13</v>
      </c>
      <c r="CA547" s="526" t="s">
        <v>13</v>
      </c>
    </row>
    <row r="548" spans="3:79">
      <c r="C548" s="546" t="s">
        <v>13</v>
      </c>
      <c r="D548" s="546" t="s">
        <v>13</v>
      </c>
      <c r="E548" s="517" t="s">
        <v>13</v>
      </c>
      <c r="F548" s="607" t="s">
        <v>13</v>
      </c>
      <c r="G548" s="607" t="s">
        <v>13</v>
      </c>
      <c r="H548" s="607" t="s">
        <v>13</v>
      </c>
      <c r="I548" s="607" t="s">
        <v>13</v>
      </c>
      <c r="J548" s="607" t="s">
        <v>13</v>
      </c>
      <c r="K548" s="607" t="s">
        <v>13</v>
      </c>
      <c r="L548" s="607" t="s">
        <v>13</v>
      </c>
      <c r="M548" s="607" t="s">
        <v>13</v>
      </c>
      <c r="N548" s="607" t="s">
        <v>13</v>
      </c>
      <c r="O548" s="607" t="s">
        <v>13</v>
      </c>
      <c r="P548" s="607" t="s">
        <v>13</v>
      </c>
      <c r="Q548" s="608" t="s">
        <v>13</v>
      </c>
      <c r="R548" s="608" t="s">
        <v>13</v>
      </c>
      <c r="S548" s="608" t="s">
        <v>13</v>
      </c>
      <c r="T548" s="608" t="s">
        <v>13</v>
      </c>
      <c r="U548" s="608" t="s">
        <v>13</v>
      </c>
      <c r="V548" s="608" t="s">
        <v>13</v>
      </c>
      <c r="W548" s="608" t="s">
        <v>13</v>
      </c>
      <c r="X548" s="608" t="s">
        <v>13</v>
      </c>
      <c r="Y548" s="608" t="s">
        <v>13</v>
      </c>
      <c r="Z548" s="608" t="s">
        <v>13</v>
      </c>
      <c r="AA548" s="608" t="s">
        <v>13</v>
      </c>
      <c r="AB548" s="608" t="s">
        <v>13</v>
      </c>
      <c r="AC548" s="608" t="s">
        <v>13</v>
      </c>
      <c r="AD548" s="608" t="s">
        <v>13</v>
      </c>
      <c r="AE548" s="608" t="s">
        <v>13</v>
      </c>
      <c r="AF548" s="608" t="s">
        <v>13</v>
      </c>
      <c r="AG548" s="608" t="s">
        <v>13</v>
      </c>
      <c r="AH548" s="608" t="s">
        <v>13</v>
      </c>
      <c r="AI548" s="608" t="s">
        <v>13</v>
      </c>
      <c r="AJ548" s="608" t="s">
        <v>13</v>
      </c>
      <c r="AK548" s="608" t="s">
        <v>13</v>
      </c>
      <c r="AL548" s="609" t="s">
        <v>13</v>
      </c>
      <c r="AM548" s="609" t="s">
        <v>13</v>
      </c>
      <c r="AN548" s="609" t="s">
        <v>13</v>
      </c>
      <c r="AO548" s="609" t="s">
        <v>13</v>
      </c>
      <c r="AP548" s="609" t="s">
        <v>13</v>
      </c>
      <c r="AQ548" s="609" t="s">
        <v>13</v>
      </c>
      <c r="AR548" s="609" t="s">
        <v>13</v>
      </c>
      <c r="AS548" s="609" t="s">
        <v>13</v>
      </c>
      <c r="AT548" s="609" t="s">
        <v>13</v>
      </c>
      <c r="AU548" s="609" t="s">
        <v>13</v>
      </c>
      <c r="AV548" s="608" t="s">
        <v>13</v>
      </c>
      <c r="AW548" s="608" t="s">
        <v>13</v>
      </c>
      <c r="AX548" s="608" t="s">
        <v>13</v>
      </c>
      <c r="AY548" s="608" t="s">
        <v>13</v>
      </c>
      <c r="AZ548" s="610" t="s">
        <v>13</v>
      </c>
      <c r="BA548" s="526" t="s">
        <v>13</v>
      </c>
      <c r="BB548" s="526" t="s">
        <v>13</v>
      </c>
      <c r="BC548" s="526" t="s">
        <v>13</v>
      </c>
      <c r="BD548" s="526" t="s">
        <v>13</v>
      </c>
      <c r="BE548" s="526" t="s">
        <v>13</v>
      </c>
      <c r="BF548" s="526" t="s">
        <v>13</v>
      </c>
      <c r="BG548" s="526" t="s">
        <v>13</v>
      </c>
      <c r="BH548" s="526" t="s">
        <v>13</v>
      </c>
      <c r="BI548" s="526" t="s">
        <v>13</v>
      </c>
      <c r="BJ548" s="526" t="s">
        <v>13</v>
      </c>
      <c r="BK548" s="526" t="s">
        <v>13</v>
      </c>
      <c r="BL548" s="526" t="s">
        <v>13</v>
      </c>
      <c r="BM548" s="526" t="s">
        <v>13</v>
      </c>
      <c r="BN548" s="585" t="s">
        <v>13</v>
      </c>
      <c r="BO548" s="585" t="s">
        <v>13</v>
      </c>
      <c r="BP548" s="526" t="s">
        <v>13</v>
      </c>
      <c r="BQ548" s="526" t="s">
        <v>13</v>
      </c>
      <c r="BR548" s="526" t="s">
        <v>13</v>
      </c>
      <c r="BS548" s="526" t="s">
        <v>13</v>
      </c>
      <c r="BT548" s="526" t="s">
        <v>13</v>
      </c>
      <c r="BU548" s="585" t="s">
        <v>13</v>
      </c>
      <c r="BV548" s="526" t="s">
        <v>13</v>
      </c>
      <c r="BW548" s="526" t="s">
        <v>13</v>
      </c>
      <c r="BX548" s="526" t="s">
        <v>13</v>
      </c>
      <c r="BY548" s="526" t="s">
        <v>13</v>
      </c>
      <c r="BZ548" s="526" t="s">
        <v>13</v>
      </c>
      <c r="CA548" s="526" t="s">
        <v>13</v>
      </c>
    </row>
    <row r="549" spans="3:79">
      <c r="C549" s="546" t="s">
        <v>13</v>
      </c>
      <c r="D549" s="546" t="s">
        <v>13</v>
      </c>
      <c r="E549" s="517" t="s">
        <v>13</v>
      </c>
      <c r="F549" s="607" t="s">
        <v>13</v>
      </c>
      <c r="G549" s="607" t="s">
        <v>13</v>
      </c>
      <c r="H549" s="607" t="s">
        <v>13</v>
      </c>
      <c r="I549" s="607" t="s">
        <v>13</v>
      </c>
      <c r="J549" s="607" t="s">
        <v>13</v>
      </c>
      <c r="K549" s="607" t="s">
        <v>13</v>
      </c>
      <c r="L549" s="607" t="s">
        <v>13</v>
      </c>
      <c r="M549" s="607" t="s">
        <v>13</v>
      </c>
      <c r="N549" s="607" t="s">
        <v>13</v>
      </c>
      <c r="O549" s="607" t="s">
        <v>13</v>
      </c>
      <c r="P549" s="607" t="s">
        <v>13</v>
      </c>
      <c r="Q549" s="608" t="s">
        <v>13</v>
      </c>
      <c r="R549" s="608" t="s">
        <v>13</v>
      </c>
      <c r="S549" s="608" t="s">
        <v>13</v>
      </c>
      <c r="T549" s="608" t="s">
        <v>13</v>
      </c>
      <c r="U549" s="608" t="s">
        <v>13</v>
      </c>
      <c r="V549" s="608" t="s">
        <v>13</v>
      </c>
      <c r="W549" s="608" t="s">
        <v>13</v>
      </c>
      <c r="X549" s="608" t="s">
        <v>13</v>
      </c>
      <c r="Y549" s="608" t="s">
        <v>13</v>
      </c>
      <c r="Z549" s="608" t="s">
        <v>13</v>
      </c>
      <c r="AA549" s="608" t="s">
        <v>13</v>
      </c>
      <c r="AB549" s="608" t="s">
        <v>13</v>
      </c>
      <c r="AC549" s="608" t="s">
        <v>13</v>
      </c>
      <c r="AD549" s="608" t="s">
        <v>13</v>
      </c>
      <c r="AE549" s="608" t="s">
        <v>13</v>
      </c>
      <c r="AF549" s="608" t="s">
        <v>13</v>
      </c>
      <c r="AG549" s="608" t="s">
        <v>13</v>
      </c>
      <c r="AH549" s="608" t="s">
        <v>13</v>
      </c>
      <c r="AI549" s="608" t="s">
        <v>13</v>
      </c>
      <c r="AJ549" s="608" t="s">
        <v>13</v>
      </c>
      <c r="AK549" s="608" t="s">
        <v>13</v>
      </c>
      <c r="AL549" s="609" t="s">
        <v>13</v>
      </c>
      <c r="AM549" s="609" t="s">
        <v>13</v>
      </c>
      <c r="AN549" s="609" t="s">
        <v>13</v>
      </c>
      <c r="AO549" s="609" t="s">
        <v>13</v>
      </c>
      <c r="AP549" s="609" t="s">
        <v>13</v>
      </c>
      <c r="AQ549" s="609" t="s">
        <v>13</v>
      </c>
      <c r="AR549" s="609" t="s">
        <v>13</v>
      </c>
      <c r="AS549" s="609" t="s">
        <v>13</v>
      </c>
      <c r="AT549" s="609" t="s">
        <v>13</v>
      </c>
      <c r="AU549" s="609" t="s">
        <v>13</v>
      </c>
      <c r="AV549" s="608" t="s">
        <v>13</v>
      </c>
      <c r="AW549" s="608" t="s">
        <v>13</v>
      </c>
      <c r="AX549" s="608" t="s">
        <v>13</v>
      </c>
      <c r="AY549" s="608" t="s">
        <v>13</v>
      </c>
      <c r="AZ549" s="610" t="s">
        <v>13</v>
      </c>
      <c r="BA549" s="526" t="s">
        <v>13</v>
      </c>
      <c r="BB549" s="526" t="s">
        <v>13</v>
      </c>
      <c r="BC549" s="526" t="s">
        <v>13</v>
      </c>
      <c r="BD549" s="526" t="s">
        <v>13</v>
      </c>
      <c r="BE549" s="526" t="s">
        <v>13</v>
      </c>
      <c r="BF549" s="526" t="s">
        <v>13</v>
      </c>
      <c r="BG549" s="526" t="s">
        <v>13</v>
      </c>
      <c r="BH549" s="526" t="s">
        <v>13</v>
      </c>
      <c r="BI549" s="526" t="s">
        <v>13</v>
      </c>
      <c r="BJ549" s="526" t="s">
        <v>13</v>
      </c>
      <c r="BK549" s="526" t="s">
        <v>13</v>
      </c>
      <c r="BL549" s="526" t="s">
        <v>13</v>
      </c>
      <c r="BM549" s="526" t="s">
        <v>13</v>
      </c>
      <c r="BN549" s="585" t="s">
        <v>13</v>
      </c>
      <c r="BO549" s="585" t="s">
        <v>13</v>
      </c>
      <c r="BP549" s="526" t="s">
        <v>13</v>
      </c>
      <c r="BQ549" s="526" t="s">
        <v>13</v>
      </c>
      <c r="BR549" s="526" t="s">
        <v>13</v>
      </c>
      <c r="BS549" s="526" t="s">
        <v>13</v>
      </c>
      <c r="BT549" s="526" t="s">
        <v>13</v>
      </c>
      <c r="BU549" s="585" t="s">
        <v>13</v>
      </c>
      <c r="BV549" s="526" t="s">
        <v>13</v>
      </c>
      <c r="BW549" s="526" t="s">
        <v>13</v>
      </c>
      <c r="BX549" s="526" t="s">
        <v>13</v>
      </c>
      <c r="BY549" s="526" t="s">
        <v>13</v>
      </c>
      <c r="BZ549" s="526" t="s">
        <v>13</v>
      </c>
      <c r="CA549" s="526" t="s">
        <v>13</v>
      </c>
    </row>
    <row r="550" spans="3:79">
      <c r="C550" s="546" t="s">
        <v>13</v>
      </c>
      <c r="D550" s="546" t="s">
        <v>13</v>
      </c>
      <c r="E550" s="517" t="s">
        <v>13</v>
      </c>
      <c r="F550" s="607" t="s">
        <v>13</v>
      </c>
      <c r="G550" s="607" t="s">
        <v>13</v>
      </c>
      <c r="H550" s="607" t="s">
        <v>13</v>
      </c>
      <c r="I550" s="607" t="s">
        <v>13</v>
      </c>
      <c r="J550" s="607" t="s">
        <v>13</v>
      </c>
      <c r="K550" s="607" t="s">
        <v>13</v>
      </c>
      <c r="L550" s="607" t="s">
        <v>13</v>
      </c>
      <c r="M550" s="607" t="s">
        <v>13</v>
      </c>
      <c r="N550" s="607" t="s">
        <v>13</v>
      </c>
      <c r="O550" s="607" t="s">
        <v>13</v>
      </c>
      <c r="P550" s="607" t="s">
        <v>13</v>
      </c>
      <c r="Q550" s="608" t="s">
        <v>13</v>
      </c>
      <c r="R550" s="608" t="s">
        <v>13</v>
      </c>
      <c r="S550" s="608" t="s">
        <v>13</v>
      </c>
      <c r="T550" s="608" t="s">
        <v>13</v>
      </c>
      <c r="U550" s="608" t="s">
        <v>13</v>
      </c>
      <c r="V550" s="608" t="s">
        <v>13</v>
      </c>
      <c r="W550" s="608" t="s">
        <v>13</v>
      </c>
      <c r="X550" s="608" t="s">
        <v>13</v>
      </c>
      <c r="Y550" s="608" t="s">
        <v>13</v>
      </c>
      <c r="Z550" s="608" t="s">
        <v>13</v>
      </c>
      <c r="AA550" s="608" t="s">
        <v>13</v>
      </c>
      <c r="AB550" s="608" t="s">
        <v>13</v>
      </c>
      <c r="AC550" s="608" t="s">
        <v>13</v>
      </c>
      <c r="AD550" s="608" t="s">
        <v>13</v>
      </c>
      <c r="AE550" s="608" t="s">
        <v>13</v>
      </c>
      <c r="AF550" s="608" t="s">
        <v>13</v>
      </c>
      <c r="AG550" s="608" t="s">
        <v>13</v>
      </c>
      <c r="AH550" s="608" t="s">
        <v>13</v>
      </c>
      <c r="AI550" s="608" t="s">
        <v>13</v>
      </c>
      <c r="AJ550" s="608" t="s">
        <v>13</v>
      </c>
      <c r="AK550" s="608" t="s">
        <v>13</v>
      </c>
      <c r="AL550" s="609" t="s">
        <v>13</v>
      </c>
      <c r="AM550" s="609" t="s">
        <v>13</v>
      </c>
      <c r="AN550" s="609" t="s">
        <v>13</v>
      </c>
      <c r="AO550" s="609" t="s">
        <v>13</v>
      </c>
      <c r="AP550" s="609" t="s">
        <v>13</v>
      </c>
      <c r="AQ550" s="609" t="s">
        <v>13</v>
      </c>
      <c r="AR550" s="609" t="s">
        <v>13</v>
      </c>
      <c r="AS550" s="609" t="s">
        <v>13</v>
      </c>
      <c r="AT550" s="609" t="s">
        <v>13</v>
      </c>
      <c r="AU550" s="609" t="s">
        <v>13</v>
      </c>
      <c r="AV550" s="608" t="s">
        <v>13</v>
      </c>
      <c r="AW550" s="608" t="s">
        <v>13</v>
      </c>
      <c r="AX550" s="608" t="s">
        <v>13</v>
      </c>
      <c r="AY550" s="608" t="s">
        <v>13</v>
      </c>
      <c r="AZ550" s="610" t="s">
        <v>13</v>
      </c>
      <c r="BA550" s="526" t="s">
        <v>13</v>
      </c>
      <c r="BB550" s="526" t="s">
        <v>13</v>
      </c>
      <c r="BC550" s="526" t="s">
        <v>13</v>
      </c>
      <c r="BD550" s="526" t="s">
        <v>13</v>
      </c>
      <c r="BE550" s="526" t="s">
        <v>13</v>
      </c>
      <c r="BF550" s="526" t="s">
        <v>13</v>
      </c>
      <c r="BG550" s="526" t="s">
        <v>13</v>
      </c>
      <c r="BH550" s="526" t="s">
        <v>13</v>
      </c>
      <c r="BI550" s="526" t="s">
        <v>13</v>
      </c>
      <c r="BJ550" s="526" t="s">
        <v>13</v>
      </c>
      <c r="BK550" s="526" t="s">
        <v>13</v>
      </c>
      <c r="BL550" s="526" t="s">
        <v>13</v>
      </c>
      <c r="BM550" s="526" t="s">
        <v>13</v>
      </c>
      <c r="BN550" s="585" t="s">
        <v>13</v>
      </c>
      <c r="BO550" s="585" t="s">
        <v>13</v>
      </c>
      <c r="BP550" s="526" t="s">
        <v>13</v>
      </c>
      <c r="BQ550" s="526" t="s">
        <v>13</v>
      </c>
      <c r="BR550" s="526" t="s">
        <v>13</v>
      </c>
      <c r="BS550" s="526" t="s">
        <v>13</v>
      </c>
      <c r="BT550" s="526" t="s">
        <v>13</v>
      </c>
      <c r="BU550" s="585" t="s">
        <v>13</v>
      </c>
      <c r="BV550" s="526" t="s">
        <v>13</v>
      </c>
      <c r="BW550" s="526" t="s">
        <v>13</v>
      </c>
      <c r="BX550" s="526" t="s">
        <v>13</v>
      </c>
      <c r="BY550" s="526" t="s">
        <v>13</v>
      </c>
      <c r="BZ550" s="526" t="s">
        <v>13</v>
      </c>
      <c r="CA550" s="526" t="s">
        <v>13</v>
      </c>
    </row>
    <row r="551" spans="3:79">
      <c r="C551" s="546" t="s">
        <v>13</v>
      </c>
      <c r="D551" s="546" t="s">
        <v>13</v>
      </c>
      <c r="E551" s="517" t="s">
        <v>13</v>
      </c>
      <c r="F551" s="607" t="s">
        <v>13</v>
      </c>
      <c r="G551" s="607" t="s">
        <v>13</v>
      </c>
      <c r="H551" s="607" t="s">
        <v>13</v>
      </c>
      <c r="I551" s="607" t="s">
        <v>13</v>
      </c>
      <c r="J551" s="607" t="s">
        <v>13</v>
      </c>
      <c r="K551" s="607" t="s">
        <v>13</v>
      </c>
      <c r="L551" s="607" t="s">
        <v>13</v>
      </c>
      <c r="M551" s="607" t="s">
        <v>13</v>
      </c>
      <c r="N551" s="607" t="s">
        <v>13</v>
      </c>
      <c r="O551" s="607" t="s">
        <v>13</v>
      </c>
      <c r="P551" s="607" t="s">
        <v>13</v>
      </c>
      <c r="Q551" s="608" t="s">
        <v>13</v>
      </c>
      <c r="R551" s="608" t="s">
        <v>13</v>
      </c>
      <c r="S551" s="608" t="s">
        <v>13</v>
      </c>
      <c r="T551" s="608" t="s">
        <v>13</v>
      </c>
      <c r="U551" s="608" t="s">
        <v>13</v>
      </c>
      <c r="V551" s="608" t="s">
        <v>13</v>
      </c>
      <c r="W551" s="608" t="s">
        <v>13</v>
      </c>
      <c r="X551" s="608" t="s">
        <v>13</v>
      </c>
      <c r="Y551" s="608" t="s">
        <v>13</v>
      </c>
      <c r="Z551" s="608" t="s">
        <v>13</v>
      </c>
      <c r="AA551" s="608" t="s">
        <v>13</v>
      </c>
      <c r="AB551" s="608" t="s">
        <v>13</v>
      </c>
      <c r="AC551" s="608" t="s">
        <v>13</v>
      </c>
      <c r="AD551" s="608" t="s">
        <v>13</v>
      </c>
      <c r="AE551" s="608" t="s">
        <v>13</v>
      </c>
      <c r="AF551" s="608" t="s">
        <v>13</v>
      </c>
      <c r="AG551" s="608" t="s">
        <v>13</v>
      </c>
      <c r="AH551" s="608" t="s">
        <v>13</v>
      </c>
      <c r="AI551" s="608" t="s">
        <v>13</v>
      </c>
      <c r="AJ551" s="608" t="s">
        <v>13</v>
      </c>
      <c r="AK551" s="608" t="s">
        <v>13</v>
      </c>
      <c r="AL551" s="609" t="s">
        <v>13</v>
      </c>
      <c r="AM551" s="609" t="s">
        <v>13</v>
      </c>
      <c r="AN551" s="609" t="s">
        <v>13</v>
      </c>
      <c r="AO551" s="609" t="s">
        <v>13</v>
      </c>
      <c r="AP551" s="609" t="s">
        <v>13</v>
      </c>
      <c r="AQ551" s="609" t="s">
        <v>13</v>
      </c>
      <c r="AR551" s="609" t="s">
        <v>13</v>
      </c>
      <c r="AS551" s="609" t="s">
        <v>13</v>
      </c>
      <c r="AT551" s="609" t="s">
        <v>13</v>
      </c>
      <c r="AU551" s="609" t="s">
        <v>13</v>
      </c>
      <c r="AV551" s="608" t="s">
        <v>13</v>
      </c>
      <c r="AW551" s="608" t="s">
        <v>13</v>
      </c>
      <c r="AX551" s="608" t="s">
        <v>13</v>
      </c>
      <c r="AY551" s="608" t="s">
        <v>13</v>
      </c>
      <c r="AZ551" s="610" t="s">
        <v>13</v>
      </c>
      <c r="BA551" s="526" t="s">
        <v>13</v>
      </c>
      <c r="BB551" s="526" t="s">
        <v>13</v>
      </c>
      <c r="BC551" s="526" t="s">
        <v>13</v>
      </c>
      <c r="BD551" s="526" t="s">
        <v>13</v>
      </c>
      <c r="BE551" s="526" t="s">
        <v>13</v>
      </c>
      <c r="BF551" s="526" t="s">
        <v>13</v>
      </c>
      <c r="BG551" s="526" t="s">
        <v>13</v>
      </c>
      <c r="BH551" s="526" t="s">
        <v>13</v>
      </c>
      <c r="BI551" s="526" t="s">
        <v>13</v>
      </c>
      <c r="BJ551" s="526" t="s">
        <v>13</v>
      </c>
      <c r="BK551" s="526" t="s">
        <v>13</v>
      </c>
      <c r="BL551" s="526" t="s">
        <v>13</v>
      </c>
      <c r="BM551" s="526" t="s">
        <v>13</v>
      </c>
      <c r="BN551" s="585" t="s">
        <v>13</v>
      </c>
      <c r="BO551" s="585" t="s">
        <v>13</v>
      </c>
      <c r="BP551" s="526" t="s">
        <v>13</v>
      </c>
      <c r="BQ551" s="526" t="s">
        <v>13</v>
      </c>
      <c r="BR551" s="526" t="s">
        <v>13</v>
      </c>
      <c r="BS551" s="526" t="s">
        <v>13</v>
      </c>
      <c r="BT551" s="526" t="s">
        <v>13</v>
      </c>
      <c r="BU551" s="585" t="s">
        <v>13</v>
      </c>
      <c r="BV551" s="526" t="s">
        <v>13</v>
      </c>
      <c r="BW551" s="526" t="s">
        <v>13</v>
      </c>
      <c r="BX551" s="526" t="s">
        <v>13</v>
      </c>
      <c r="BY551" s="526" t="s">
        <v>13</v>
      </c>
      <c r="BZ551" s="526" t="s">
        <v>13</v>
      </c>
      <c r="CA551" s="526" t="s">
        <v>13</v>
      </c>
    </row>
    <row r="552" spans="3:79">
      <c r="C552" s="546" t="s">
        <v>13</v>
      </c>
      <c r="D552" s="546" t="s">
        <v>13</v>
      </c>
      <c r="E552" s="517" t="s">
        <v>13</v>
      </c>
      <c r="F552" s="607" t="s">
        <v>13</v>
      </c>
      <c r="G552" s="607" t="s">
        <v>13</v>
      </c>
      <c r="H552" s="607" t="s">
        <v>13</v>
      </c>
      <c r="I552" s="607" t="s">
        <v>13</v>
      </c>
      <c r="J552" s="607" t="s">
        <v>13</v>
      </c>
      <c r="K552" s="607" t="s">
        <v>13</v>
      </c>
      <c r="L552" s="607" t="s">
        <v>13</v>
      </c>
      <c r="M552" s="607" t="s">
        <v>13</v>
      </c>
      <c r="N552" s="607" t="s">
        <v>13</v>
      </c>
      <c r="O552" s="607" t="s">
        <v>13</v>
      </c>
      <c r="P552" s="607" t="s">
        <v>13</v>
      </c>
      <c r="Q552" s="608" t="s">
        <v>13</v>
      </c>
      <c r="R552" s="608" t="s">
        <v>13</v>
      </c>
      <c r="S552" s="608" t="s">
        <v>13</v>
      </c>
      <c r="T552" s="608" t="s">
        <v>13</v>
      </c>
      <c r="U552" s="608" t="s">
        <v>13</v>
      </c>
      <c r="V552" s="608" t="s">
        <v>13</v>
      </c>
      <c r="W552" s="608" t="s">
        <v>13</v>
      </c>
      <c r="X552" s="608" t="s">
        <v>13</v>
      </c>
      <c r="Y552" s="608" t="s">
        <v>13</v>
      </c>
      <c r="Z552" s="608" t="s">
        <v>13</v>
      </c>
      <c r="AA552" s="608" t="s">
        <v>13</v>
      </c>
      <c r="AB552" s="608" t="s">
        <v>13</v>
      </c>
      <c r="AC552" s="608" t="s">
        <v>13</v>
      </c>
      <c r="AD552" s="608" t="s">
        <v>13</v>
      </c>
      <c r="AE552" s="608" t="s">
        <v>13</v>
      </c>
      <c r="AF552" s="608" t="s">
        <v>13</v>
      </c>
      <c r="AG552" s="608" t="s">
        <v>13</v>
      </c>
      <c r="AH552" s="608" t="s">
        <v>13</v>
      </c>
      <c r="AI552" s="608" t="s">
        <v>13</v>
      </c>
      <c r="AJ552" s="608" t="s">
        <v>13</v>
      </c>
      <c r="AK552" s="608" t="s">
        <v>13</v>
      </c>
      <c r="AL552" s="609" t="s">
        <v>13</v>
      </c>
      <c r="AM552" s="609" t="s">
        <v>13</v>
      </c>
      <c r="AN552" s="609" t="s">
        <v>13</v>
      </c>
      <c r="AO552" s="609" t="s">
        <v>13</v>
      </c>
      <c r="AP552" s="609" t="s">
        <v>13</v>
      </c>
      <c r="AQ552" s="609" t="s">
        <v>13</v>
      </c>
      <c r="AR552" s="609" t="s">
        <v>13</v>
      </c>
      <c r="AS552" s="609" t="s">
        <v>13</v>
      </c>
      <c r="AT552" s="609" t="s">
        <v>13</v>
      </c>
      <c r="AU552" s="609" t="s">
        <v>13</v>
      </c>
      <c r="AV552" s="608" t="s">
        <v>13</v>
      </c>
      <c r="AW552" s="608" t="s">
        <v>13</v>
      </c>
      <c r="AX552" s="608" t="s">
        <v>13</v>
      </c>
      <c r="AY552" s="608" t="s">
        <v>13</v>
      </c>
      <c r="AZ552" s="610" t="s">
        <v>13</v>
      </c>
      <c r="BA552" s="526" t="s">
        <v>13</v>
      </c>
      <c r="BB552" s="526" t="s">
        <v>13</v>
      </c>
      <c r="BC552" s="526" t="s">
        <v>13</v>
      </c>
      <c r="BD552" s="526" t="s">
        <v>13</v>
      </c>
      <c r="BE552" s="526" t="s">
        <v>13</v>
      </c>
      <c r="BF552" s="526" t="s">
        <v>13</v>
      </c>
      <c r="BG552" s="526" t="s">
        <v>13</v>
      </c>
      <c r="BH552" s="526" t="s">
        <v>13</v>
      </c>
      <c r="BI552" s="526" t="s">
        <v>13</v>
      </c>
      <c r="BJ552" s="526" t="s">
        <v>13</v>
      </c>
      <c r="BK552" s="526" t="s">
        <v>13</v>
      </c>
      <c r="BL552" s="526" t="s">
        <v>13</v>
      </c>
      <c r="BM552" s="526" t="s">
        <v>13</v>
      </c>
      <c r="BN552" s="585" t="s">
        <v>13</v>
      </c>
      <c r="BO552" s="585" t="s">
        <v>13</v>
      </c>
      <c r="BP552" s="526" t="s">
        <v>13</v>
      </c>
      <c r="BQ552" s="526" t="s">
        <v>13</v>
      </c>
      <c r="BR552" s="526" t="s">
        <v>13</v>
      </c>
      <c r="BS552" s="526" t="s">
        <v>13</v>
      </c>
      <c r="BT552" s="526" t="s">
        <v>13</v>
      </c>
      <c r="BU552" s="585" t="s">
        <v>13</v>
      </c>
      <c r="BV552" s="526" t="s">
        <v>13</v>
      </c>
      <c r="BW552" s="526" t="s">
        <v>13</v>
      </c>
      <c r="BX552" s="526" t="s">
        <v>13</v>
      </c>
      <c r="BY552" s="526" t="s">
        <v>13</v>
      </c>
      <c r="BZ552" s="526" t="s">
        <v>13</v>
      </c>
      <c r="CA552" s="526" t="s">
        <v>13</v>
      </c>
    </row>
    <row r="553" spans="3:79">
      <c r="C553" s="546" t="s">
        <v>13</v>
      </c>
      <c r="D553" s="546" t="s">
        <v>13</v>
      </c>
      <c r="E553" s="517" t="s">
        <v>13</v>
      </c>
      <c r="F553" s="607" t="s">
        <v>13</v>
      </c>
      <c r="G553" s="607" t="s">
        <v>13</v>
      </c>
      <c r="H553" s="607" t="s">
        <v>13</v>
      </c>
      <c r="I553" s="607" t="s">
        <v>13</v>
      </c>
      <c r="J553" s="607" t="s">
        <v>13</v>
      </c>
      <c r="K553" s="607" t="s">
        <v>13</v>
      </c>
      <c r="L553" s="607" t="s">
        <v>13</v>
      </c>
      <c r="M553" s="607" t="s">
        <v>13</v>
      </c>
      <c r="N553" s="607" t="s">
        <v>13</v>
      </c>
      <c r="O553" s="607" t="s">
        <v>13</v>
      </c>
      <c r="P553" s="607" t="s">
        <v>13</v>
      </c>
      <c r="Q553" s="608" t="s">
        <v>13</v>
      </c>
      <c r="R553" s="608" t="s">
        <v>13</v>
      </c>
      <c r="S553" s="608" t="s">
        <v>13</v>
      </c>
      <c r="T553" s="608" t="s">
        <v>13</v>
      </c>
      <c r="U553" s="608" t="s">
        <v>13</v>
      </c>
      <c r="V553" s="608" t="s">
        <v>13</v>
      </c>
      <c r="W553" s="608" t="s">
        <v>13</v>
      </c>
      <c r="X553" s="608" t="s">
        <v>13</v>
      </c>
      <c r="Y553" s="608" t="s">
        <v>13</v>
      </c>
      <c r="Z553" s="608" t="s">
        <v>13</v>
      </c>
      <c r="AA553" s="608" t="s">
        <v>13</v>
      </c>
      <c r="AB553" s="608" t="s">
        <v>13</v>
      </c>
      <c r="AC553" s="608" t="s">
        <v>13</v>
      </c>
      <c r="AD553" s="608" t="s">
        <v>13</v>
      </c>
      <c r="AE553" s="608" t="s">
        <v>13</v>
      </c>
      <c r="AF553" s="608" t="s">
        <v>13</v>
      </c>
      <c r="AG553" s="608" t="s">
        <v>13</v>
      </c>
      <c r="AH553" s="608" t="s">
        <v>13</v>
      </c>
      <c r="AI553" s="608" t="s">
        <v>13</v>
      </c>
      <c r="AJ553" s="608" t="s">
        <v>13</v>
      </c>
      <c r="AK553" s="608" t="s">
        <v>13</v>
      </c>
      <c r="AL553" s="609" t="s">
        <v>13</v>
      </c>
      <c r="AM553" s="609" t="s">
        <v>13</v>
      </c>
      <c r="AN553" s="609" t="s">
        <v>13</v>
      </c>
      <c r="AO553" s="609" t="s">
        <v>13</v>
      </c>
      <c r="AP553" s="609" t="s">
        <v>13</v>
      </c>
      <c r="AQ553" s="609" t="s">
        <v>13</v>
      </c>
      <c r="AR553" s="609" t="s">
        <v>13</v>
      </c>
      <c r="AS553" s="609" t="s">
        <v>13</v>
      </c>
      <c r="AT553" s="609" t="s">
        <v>13</v>
      </c>
      <c r="AU553" s="609" t="s">
        <v>13</v>
      </c>
      <c r="AV553" s="608" t="s">
        <v>13</v>
      </c>
      <c r="AW553" s="608" t="s">
        <v>13</v>
      </c>
      <c r="AX553" s="608" t="s">
        <v>13</v>
      </c>
      <c r="AY553" s="608" t="s">
        <v>13</v>
      </c>
      <c r="AZ553" s="610" t="s">
        <v>13</v>
      </c>
      <c r="BA553" s="526" t="s">
        <v>13</v>
      </c>
      <c r="BB553" s="526" t="s">
        <v>13</v>
      </c>
      <c r="BC553" s="526" t="s">
        <v>13</v>
      </c>
      <c r="BD553" s="526" t="s">
        <v>13</v>
      </c>
      <c r="BE553" s="526" t="s">
        <v>13</v>
      </c>
      <c r="BF553" s="526" t="s">
        <v>13</v>
      </c>
      <c r="BG553" s="526" t="s">
        <v>13</v>
      </c>
      <c r="BH553" s="526" t="s">
        <v>13</v>
      </c>
      <c r="BI553" s="526" t="s">
        <v>13</v>
      </c>
      <c r="BJ553" s="526" t="s">
        <v>13</v>
      </c>
      <c r="BK553" s="526" t="s">
        <v>13</v>
      </c>
      <c r="BL553" s="526" t="s">
        <v>13</v>
      </c>
      <c r="BM553" s="526" t="s">
        <v>13</v>
      </c>
      <c r="BN553" s="585" t="s">
        <v>13</v>
      </c>
      <c r="BO553" s="585" t="s">
        <v>13</v>
      </c>
      <c r="BP553" s="526" t="s">
        <v>13</v>
      </c>
      <c r="BQ553" s="526" t="s">
        <v>13</v>
      </c>
      <c r="BR553" s="526" t="s">
        <v>13</v>
      </c>
      <c r="BS553" s="526" t="s">
        <v>13</v>
      </c>
      <c r="BT553" s="526" t="s">
        <v>13</v>
      </c>
      <c r="BU553" s="585" t="s">
        <v>13</v>
      </c>
      <c r="BV553" s="526" t="s">
        <v>13</v>
      </c>
      <c r="BW553" s="526" t="s">
        <v>13</v>
      </c>
      <c r="BX553" s="526" t="s">
        <v>13</v>
      </c>
      <c r="BY553" s="526" t="s">
        <v>13</v>
      </c>
      <c r="BZ553" s="526" t="s">
        <v>13</v>
      </c>
      <c r="CA553" s="526" t="s">
        <v>13</v>
      </c>
    </row>
    <row r="554" spans="3:79">
      <c r="C554" s="546" t="s">
        <v>13</v>
      </c>
      <c r="D554" s="546" t="s">
        <v>13</v>
      </c>
      <c r="E554" s="517" t="s">
        <v>13</v>
      </c>
      <c r="F554" s="607" t="s">
        <v>13</v>
      </c>
      <c r="G554" s="607" t="s">
        <v>13</v>
      </c>
      <c r="H554" s="607" t="s">
        <v>13</v>
      </c>
      <c r="I554" s="607" t="s">
        <v>13</v>
      </c>
      <c r="J554" s="607" t="s">
        <v>13</v>
      </c>
      <c r="K554" s="607" t="s">
        <v>13</v>
      </c>
      <c r="L554" s="607" t="s">
        <v>13</v>
      </c>
      <c r="M554" s="607" t="s">
        <v>13</v>
      </c>
      <c r="N554" s="607" t="s">
        <v>13</v>
      </c>
      <c r="O554" s="607" t="s">
        <v>13</v>
      </c>
      <c r="P554" s="607" t="s">
        <v>13</v>
      </c>
      <c r="Q554" s="608" t="s">
        <v>13</v>
      </c>
      <c r="R554" s="608" t="s">
        <v>13</v>
      </c>
      <c r="S554" s="608" t="s">
        <v>13</v>
      </c>
      <c r="T554" s="608" t="s">
        <v>13</v>
      </c>
      <c r="U554" s="608" t="s">
        <v>13</v>
      </c>
      <c r="V554" s="608" t="s">
        <v>13</v>
      </c>
      <c r="W554" s="608" t="s">
        <v>13</v>
      </c>
      <c r="X554" s="608" t="s">
        <v>13</v>
      </c>
      <c r="Y554" s="608" t="s">
        <v>13</v>
      </c>
      <c r="Z554" s="608" t="s">
        <v>13</v>
      </c>
      <c r="AA554" s="608" t="s">
        <v>13</v>
      </c>
      <c r="AB554" s="608" t="s">
        <v>13</v>
      </c>
      <c r="AC554" s="608" t="s">
        <v>13</v>
      </c>
      <c r="AD554" s="608" t="s">
        <v>13</v>
      </c>
      <c r="AE554" s="608" t="s">
        <v>13</v>
      </c>
      <c r="AF554" s="608" t="s">
        <v>13</v>
      </c>
      <c r="AG554" s="608" t="s">
        <v>13</v>
      </c>
      <c r="AH554" s="608" t="s">
        <v>13</v>
      </c>
      <c r="AI554" s="608" t="s">
        <v>13</v>
      </c>
      <c r="AJ554" s="608" t="s">
        <v>13</v>
      </c>
      <c r="AK554" s="608" t="s">
        <v>13</v>
      </c>
      <c r="AL554" s="609" t="s">
        <v>13</v>
      </c>
      <c r="AM554" s="609" t="s">
        <v>13</v>
      </c>
      <c r="AN554" s="609" t="s">
        <v>13</v>
      </c>
      <c r="AO554" s="609" t="s">
        <v>13</v>
      </c>
      <c r="AP554" s="609" t="s">
        <v>13</v>
      </c>
      <c r="AQ554" s="609" t="s">
        <v>13</v>
      </c>
      <c r="AR554" s="609" t="s">
        <v>13</v>
      </c>
      <c r="AS554" s="609" t="s">
        <v>13</v>
      </c>
      <c r="AT554" s="609" t="s">
        <v>13</v>
      </c>
      <c r="AU554" s="609" t="s">
        <v>13</v>
      </c>
      <c r="AV554" s="608" t="s">
        <v>13</v>
      </c>
      <c r="AW554" s="608" t="s">
        <v>13</v>
      </c>
      <c r="AX554" s="608" t="s">
        <v>13</v>
      </c>
      <c r="AY554" s="608" t="s">
        <v>13</v>
      </c>
      <c r="AZ554" s="610" t="s">
        <v>13</v>
      </c>
      <c r="BA554" s="526" t="s">
        <v>13</v>
      </c>
      <c r="BB554" s="526" t="s">
        <v>13</v>
      </c>
      <c r="BC554" s="526" t="s">
        <v>13</v>
      </c>
      <c r="BD554" s="526" t="s">
        <v>13</v>
      </c>
      <c r="BE554" s="526" t="s">
        <v>13</v>
      </c>
      <c r="BF554" s="526" t="s">
        <v>13</v>
      </c>
      <c r="BG554" s="526" t="s">
        <v>13</v>
      </c>
      <c r="BH554" s="526" t="s">
        <v>13</v>
      </c>
      <c r="BI554" s="526" t="s">
        <v>13</v>
      </c>
      <c r="BJ554" s="526" t="s">
        <v>13</v>
      </c>
      <c r="BK554" s="526" t="s">
        <v>13</v>
      </c>
      <c r="BL554" s="526" t="s">
        <v>13</v>
      </c>
      <c r="BM554" s="526" t="s">
        <v>13</v>
      </c>
      <c r="BN554" s="585" t="s">
        <v>13</v>
      </c>
      <c r="BO554" s="585" t="s">
        <v>13</v>
      </c>
      <c r="BP554" s="526" t="s">
        <v>13</v>
      </c>
      <c r="BQ554" s="526" t="s">
        <v>13</v>
      </c>
      <c r="BR554" s="526" t="s">
        <v>13</v>
      </c>
      <c r="BS554" s="526" t="s">
        <v>13</v>
      </c>
      <c r="BT554" s="526" t="s">
        <v>13</v>
      </c>
      <c r="BU554" s="585" t="s">
        <v>13</v>
      </c>
      <c r="BV554" s="526" t="s">
        <v>13</v>
      </c>
      <c r="BW554" s="526" t="s">
        <v>13</v>
      </c>
      <c r="BX554" s="526" t="s">
        <v>13</v>
      </c>
      <c r="BY554" s="526" t="s">
        <v>13</v>
      </c>
      <c r="BZ554" s="526" t="s">
        <v>13</v>
      </c>
      <c r="CA554" s="526" t="s">
        <v>13</v>
      </c>
    </row>
    <row r="555" spans="3:79">
      <c r="C555" s="546" t="s">
        <v>13</v>
      </c>
      <c r="D555" s="546" t="s">
        <v>13</v>
      </c>
      <c r="E555" s="517" t="s">
        <v>13</v>
      </c>
      <c r="F555" s="607" t="s">
        <v>13</v>
      </c>
      <c r="G555" s="607" t="s">
        <v>13</v>
      </c>
      <c r="H555" s="607" t="s">
        <v>13</v>
      </c>
      <c r="I555" s="607" t="s">
        <v>13</v>
      </c>
      <c r="J555" s="607" t="s">
        <v>13</v>
      </c>
      <c r="K555" s="607" t="s">
        <v>13</v>
      </c>
      <c r="L555" s="607" t="s">
        <v>13</v>
      </c>
      <c r="M555" s="607" t="s">
        <v>13</v>
      </c>
      <c r="N555" s="607" t="s">
        <v>13</v>
      </c>
      <c r="O555" s="607" t="s">
        <v>13</v>
      </c>
      <c r="P555" s="607" t="s">
        <v>13</v>
      </c>
      <c r="Q555" s="608" t="s">
        <v>13</v>
      </c>
      <c r="R555" s="608" t="s">
        <v>13</v>
      </c>
      <c r="S555" s="608" t="s">
        <v>13</v>
      </c>
      <c r="T555" s="608" t="s">
        <v>13</v>
      </c>
      <c r="U555" s="608" t="s">
        <v>13</v>
      </c>
      <c r="V555" s="608" t="s">
        <v>13</v>
      </c>
      <c r="W555" s="608" t="s">
        <v>13</v>
      </c>
      <c r="X555" s="608" t="s">
        <v>13</v>
      </c>
      <c r="Y555" s="608" t="s">
        <v>13</v>
      </c>
      <c r="Z555" s="608" t="s">
        <v>13</v>
      </c>
      <c r="AA555" s="608" t="s">
        <v>13</v>
      </c>
      <c r="AB555" s="608" t="s">
        <v>13</v>
      </c>
      <c r="AC555" s="608" t="s">
        <v>13</v>
      </c>
      <c r="AD555" s="608" t="s">
        <v>13</v>
      </c>
      <c r="AE555" s="608" t="s">
        <v>13</v>
      </c>
      <c r="AF555" s="608" t="s">
        <v>13</v>
      </c>
      <c r="AG555" s="608" t="s">
        <v>13</v>
      </c>
      <c r="AH555" s="608" t="s">
        <v>13</v>
      </c>
      <c r="AI555" s="608" t="s">
        <v>13</v>
      </c>
      <c r="AJ555" s="608" t="s">
        <v>13</v>
      </c>
      <c r="AK555" s="608" t="s">
        <v>13</v>
      </c>
      <c r="AL555" s="609" t="s">
        <v>13</v>
      </c>
      <c r="AM555" s="609" t="s">
        <v>13</v>
      </c>
      <c r="AN555" s="609" t="s">
        <v>13</v>
      </c>
      <c r="AO555" s="609" t="s">
        <v>13</v>
      </c>
      <c r="AP555" s="609" t="s">
        <v>13</v>
      </c>
      <c r="AQ555" s="609" t="s">
        <v>13</v>
      </c>
      <c r="AR555" s="609" t="s">
        <v>13</v>
      </c>
      <c r="AS555" s="609" t="s">
        <v>13</v>
      </c>
      <c r="AT555" s="609" t="s">
        <v>13</v>
      </c>
      <c r="AU555" s="609" t="s">
        <v>13</v>
      </c>
      <c r="AV555" s="608" t="s">
        <v>13</v>
      </c>
      <c r="AW555" s="608" t="s">
        <v>13</v>
      </c>
      <c r="AX555" s="608" t="s">
        <v>13</v>
      </c>
      <c r="AY555" s="608" t="s">
        <v>13</v>
      </c>
      <c r="AZ555" s="610" t="s">
        <v>13</v>
      </c>
      <c r="BA555" s="526" t="s">
        <v>13</v>
      </c>
      <c r="BB555" s="526" t="s">
        <v>13</v>
      </c>
      <c r="BC555" s="526" t="s">
        <v>13</v>
      </c>
      <c r="BD555" s="526" t="s">
        <v>13</v>
      </c>
      <c r="BE555" s="526" t="s">
        <v>13</v>
      </c>
      <c r="BF555" s="526" t="s">
        <v>13</v>
      </c>
      <c r="BG555" s="526" t="s">
        <v>13</v>
      </c>
      <c r="BH555" s="526" t="s">
        <v>13</v>
      </c>
      <c r="BI555" s="526" t="s">
        <v>13</v>
      </c>
      <c r="BJ555" s="526" t="s">
        <v>13</v>
      </c>
      <c r="BK555" s="526" t="s">
        <v>13</v>
      </c>
      <c r="BL555" s="526" t="s">
        <v>13</v>
      </c>
      <c r="BM555" s="526" t="s">
        <v>13</v>
      </c>
      <c r="BN555" s="585" t="s">
        <v>13</v>
      </c>
      <c r="BO555" s="585" t="s">
        <v>13</v>
      </c>
      <c r="BP555" s="526" t="s">
        <v>13</v>
      </c>
      <c r="BQ555" s="526" t="s">
        <v>13</v>
      </c>
      <c r="BR555" s="526" t="s">
        <v>13</v>
      </c>
      <c r="BS555" s="526" t="s">
        <v>13</v>
      </c>
      <c r="BT555" s="526" t="s">
        <v>13</v>
      </c>
      <c r="BU555" s="585" t="s">
        <v>13</v>
      </c>
      <c r="BV555" s="526" t="s">
        <v>13</v>
      </c>
      <c r="BW555" s="526" t="s">
        <v>13</v>
      </c>
      <c r="BX555" s="526" t="s">
        <v>13</v>
      </c>
      <c r="BY555" s="526" t="s">
        <v>13</v>
      </c>
      <c r="BZ555" s="526" t="s">
        <v>13</v>
      </c>
      <c r="CA555" s="526" t="s">
        <v>13</v>
      </c>
    </row>
    <row r="556" spans="3:79">
      <c r="C556" s="546" t="s">
        <v>13</v>
      </c>
      <c r="D556" s="546" t="s">
        <v>13</v>
      </c>
      <c r="E556" s="517" t="s">
        <v>13</v>
      </c>
      <c r="F556" s="607" t="s">
        <v>13</v>
      </c>
      <c r="G556" s="607" t="s">
        <v>13</v>
      </c>
      <c r="H556" s="607" t="s">
        <v>13</v>
      </c>
      <c r="I556" s="607" t="s">
        <v>13</v>
      </c>
      <c r="J556" s="607" t="s">
        <v>13</v>
      </c>
      <c r="K556" s="607" t="s">
        <v>13</v>
      </c>
      <c r="L556" s="607" t="s">
        <v>13</v>
      </c>
      <c r="M556" s="607" t="s">
        <v>13</v>
      </c>
      <c r="N556" s="607" t="s">
        <v>13</v>
      </c>
      <c r="O556" s="607" t="s">
        <v>13</v>
      </c>
      <c r="P556" s="607" t="s">
        <v>13</v>
      </c>
      <c r="Q556" s="608" t="s">
        <v>13</v>
      </c>
      <c r="R556" s="608" t="s">
        <v>13</v>
      </c>
      <c r="S556" s="608" t="s">
        <v>13</v>
      </c>
      <c r="T556" s="608" t="s">
        <v>13</v>
      </c>
      <c r="U556" s="608" t="s">
        <v>13</v>
      </c>
      <c r="V556" s="608" t="s">
        <v>13</v>
      </c>
      <c r="W556" s="608" t="s">
        <v>13</v>
      </c>
      <c r="X556" s="608" t="s">
        <v>13</v>
      </c>
      <c r="Y556" s="608" t="s">
        <v>13</v>
      </c>
      <c r="Z556" s="608" t="s">
        <v>13</v>
      </c>
      <c r="AA556" s="608" t="s">
        <v>13</v>
      </c>
      <c r="AB556" s="608" t="s">
        <v>13</v>
      </c>
      <c r="AC556" s="608" t="s">
        <v>13</v>
      </c>
      <c r="AD556" s="608" t="s">
        <v>13</v>
      </c>
      <c r="AE556" s="608" t="s">
        <v>13</v>
      </c>
      <c r="AF556" s="608" t="s">
        <v>13</v>
      </c>
      <c r="AG556" s="608" t="s">
        <v>13</v>
      </c>
      <c r="AH556" s="608" t="s">
        <v>13</v>
      </c>
      <c r="AI556" s="608" t="s">
        <v>13</v>
      </c>
      <c r="AJ556" s="608" t="s">
        <v>13</v>
      </c>
      <c r="AK556" s="608" t="s">
        <v>13</v>
      </c>
      <c r="AL556" s="609" t="s">
        <v>13</v>
      </c>
      <c r="AM556" s="609" t="s">
        <v>13</v>
      </c>
      <c r="AN556" s="609" t="s">
        <v>13</v>
      </c>
      <c r="AO556" s="609" t="s">
        <v>13</v>
      </c>
      <c r="AP556" s="609" t="s">
        <v>13</v>
      </c>
      <c r="AQ556" s="609" t="s">
        <v>13</v>
      </c>
      <c r="AR556" s="609" t="s">
        <v>13</v>
      </c>
      <c r="AS556" s="609" t="s">
        <v>13</v>
      </c>
      <c r="AT556" s="609" t="s">
        <v>13</v>
      </c>
      <c r="AU556" s="609" t="s">
        <v>13</v>
      </c>
      <c r="AV556" s="608" t="s">
        <v>13</v>
      </c>
      <c r="AW556" s="608" t="s">
        <v>13</v>
      </c>
      <c r="AX556" s="608" t="s">
        <v>13</v>
      </c>
      <c r="AY556" s="608" t="s">
        <v>13</v>
      </c>
      <c r="AZ556" s="610" t="s">
        <v>13</v>
      </c>
      <c r="BA556" s="526" t="s">
        <v>13</v>
      </c>
      <c r="BB556" s="526" t="s">
        <v>13</v>
      </c>
      <c r="BC556" s="526" t="s">
        <v>13</v>
      </c>
      <c r="BD556" s="526" t="s">
        <v>13</v>
      </c>
      <c r="BE556" s="526" t="s">
        <v>13</v>
      </c>
      <c r="BF556" s="526" t="s">
        <v>13</v>
      </c>
      <c r="BG556" s="526" t="s">
        <v>13</v>
      </c>
      <c r="BH556" s="526" t="s">
        <v>13</v>
      </c>
      <c r="BI556" s="526" t="s">
        <v>13</v>
      </c>
      <c r="BJ556" s="526" t="s">
        <v>13</v>
      </c>
      <c r="BK556" s="526" t="s">
        <v>13</v>
      </c>
      <c r="BL556" s="526" t="s">
        <v>13</v>
      </c>
      <c r="BM556" s="526" t="s">
        <v>13</v>
      </c>
      <c r="BN556" s="585" t="s">
        <v>13</v>
      </c>
      <c r="BO556" s="585" t="s">
        <v>13</v>
      </c>
      <c r="BP556" s="526" t="s">
        <v>13</v>
      </c>
      <c r="BQ556" s="526" t="s">
        <v>13</v>
      </c>
      <c r="BR556" s="526" t="s">
        <v>13</v>
      </c>
      <c r="BS556" s="526" t="s">
        <v>13</v>
      </c>
      <c r="BT556" s="526" t="s">
        <v>13</v>
      </c>
      <c r="BU556" s="585" t="s">
        <v>13</v>
      </c>
      <c r="BV556" s="526" t="s">
        <v>13</v>
      </c>
      <c r="BW556" s="526" t="s">
        <v>13</v>
      </c>
      <c r="BX556" s="526" t="s">
        <v>13</v>
      </c>
      <c r="BY556" s="526" t="s">
        <v>13</v>
      </c>
      <c r="BZ556" s="526" t="s">
        <v>13</v>
      </c>
      <c r="CA556" s="526" t="s">
        <v>13</v>
      </c>
    </row>
    <row r="557" spans="3:79">
      <c r="C557" s="546" t="s">
        <v>13</v>
      </c>
      <c r="D557" s="546" t="s">
        <v>13</v>
      </c>
      <c r="E557" s="517" t="s">
        <v>13</v>
      </c>
      <c r="F557" s="607" t="s">
        <v>13</v>
      </c>
      <c r="G557" s="607" t="s">
        <v>13</v>
      </c>
      <c r="H557" s="607" t="s">
        <v>13</v>
      </c>
      <c r="I557" s="607" t="s">
        <v>13</v>
      </c>
      <c r="J557" s="607" t="s">
        <v>13</v>
      </c>
      <c r="K557" s="607" t="s">
        <v>13</v>
      </c>
      <c r="L557" s="607" t="s">
        <v>13</v>
      </c>
      <c r="M557" s="607" t="s">
        <v>13</v>
      </c>
      <c r="N557" s="607" t="s">
        <v>13</v>
      </c>
      <c r="O557" s="607" t="s">
        <v>13</v>
      </c>
      <c r="P557" s="607" t="s">
        <v>13</v>
      </c>
      <c r="Q557" s="608" t="s">
        <v>13</v>
      </c>
      <c r="R557" s="608" t="s">
        <v>13</v>
      </c>
      <c r="S557" s="608" t="s">
        <v>13</v>
      </c>
      <c r="T557" s="608" t="s">
        <v>13</v>
      </c>
      <c r="U557" s="608" t="s">
        <v>13</v>
      </c>
      <c r="V557" s="608" t="s">
        <v>13</v>
      </c>
      <c r="W557" s="608" t="s">
        <v>13</v>
      </c>
      <c r="X557" s="608" t="s">
        <v>13</v>
      </c>
      <c r="Y557" s="608" t="s">
        <v>13</v>
      </c>
      <c r="Z557" s="608" t="s">
        <v>13</v>
      </c>
      <c r="AA557" s="608" t="s">
        <v>13</v>
      </c>
      <c r="AB557" s="608" t="s">
        <v>13</v>
      </c>
      <c r="AC557" s="608" t="s">
        <v>13</v>
      </c>
      <c r="AD557" s="608" t="s">
        <v>13</v>
      </c>
      <c r="AE557" s="608" t="s">
        <v>13</v>
      </c>
      <c r="AF557" s="608" t="s">
        <v>13</v>
      </c>
      <c r="AG557" s="608" t="s">
        <v>13</v>
      </c>
      <c r="AH557" s="608" t="s">
        <v>13</v>
      </c>
      <c r="AI557" s="608" t="s">
        <v>13</v>
      </c>
      <c r="AJ557" s="608" t="s">
        <v>13</v>
      </c>
      <c r="AK557" s="608" t="s">
        <v>13</v>
      </c>
      <c r="AL557" s="609" t="s">
        <v>13</v>
      </c>
      <c r="AM557" s="609" t="s">
        <v>13</v>
      </c>
      <c r="AN557" s="609" t="s">
        <v>13</v>
      </c>
      <c r="AO557" s="609" t="s">
        <v>13</v>
      </c>
      <c r="AP557" s="609" t="s">
        <v>13</v>
      </c>
      <c r="AQ557" s="609" t="s">
        <v>13</v>
      </c>
      <c r="AR557" s="609" t="s">
        <v>13</v>
      </c>
      <c r="AS557" s="609" t="s">
        <v>13</v>
      </c>
      <c r="AT557" s="609" t="s">
        <v>13</v>
      </c>
      <c r="AU557" s="609" t="s">
        <v>13</v>
      </c>
      <c r="AV557" s="608" t="s">
        <v>13</v>
      </c>
      <c r="AW557" s="608" t="s">
        <v>13</v>
      </c>
      <c r="AX557" s="608" t="s">
        <v>13</v>
      </c>
      <c r="AY557" s="608" t="s">
        <v>13</v>
      </c>
      <c r="AZ557" s="610" t="s">
        <v>13</v>
      </c>
      <c r="BA557" s="526" t="s">
        <v>13</v>
      </c>
      <c r="BB557" s="526" t="s">
        <v>13</v>
      </c>
      <c r="BC557" s="526" t="s">
        <v>13</v>
      </c>
      <c r="BD557" s="526" t="s">
        <v>13</v>
      </c>
      <c r="BE557" s="526" t="s">
        <v>13</v>
      </c>
      <c r="BF557" s="526" t="s">
        <v>13</v>
      </c>
      <c r="BG557" s="526" t="s">
        <v>13</v>
      </c>
      <c r="BH557" s="526" t="s">
        <v>13</v>
      </c>
      <c r="BI557" s="526" t="s">
        <v>13</v>
      </c>
      <c r="BJ557" s="526" t="s">
        <v>13</v>
      </c>
      <c r="BK557" s="526" t="s">
        <v>13</v>
      </c>
      <c r="BL557" s="526" t="s">
        <v>13</v>
      </c>
      <c r="BM557" s="526" t="s">
        <v>13</v>
      </c>
      <c r="BN557" s="585" t="s">
        <v>13</v>
      </c>
      <c r="BO557" s="585" t="s">
        <v>13</v>
      </c>
      <c r="BP557" s="526" t="s">
        <v>13</v>
      </c>
      <c r="BQ557" s="526" t="s">
        <v>13</v>
      </c>
      <c r="BR557" s="526" t="s">
        <v>13</v>
      </c>
      <c r="BS557" s="526" t="s">
        <v>13</v>
      </c>
      <c r="BT557" s="526" t="s">
        <v>13</v>
      </c>
      <c r="BU557" s="585" t="s">
        <v>13</v>
      </c>
      <c r="BV557" s="526" t="s">
        <v>13</v>
      </c>
      <c r="BW557" s="526" t="s">
        <v>13</v>
      </c>
      <c r="BX557" s="526" t="s">
        <v>13</v>
      </c>
      <c r="BY557" s="526" t="s">
        <v>13</v>
      </c>
      <c r="BZ557" s="526" t="s">
        <v>13</v>
      </c>
      <c r="CA557" s="526" t="s">
        <v>13</v>
      </c>
    </row>
    <row r="558" spans="3:79">
      <c r="C558" s="546" t="s">
        <v>13</v>
      </c>
      <c r="D558" s="546" t="s">
        <v>13</v>
      </c>
      <c r="E558" s="517" t="s">
        <v>13</v>
      </c>
      <c r="F558" s="607" t="s">
        <v>13</v>
      </c>
      <c r="G558" s="607" t="s">
        <v>13</v>
      </c>
      <c r="H558" s="607" t="s">
        <v>13</v>
      </c>
      <c r="I558" s="607" t="s">
        <v>13</v>
      </c>
      <c r="J558" s="607" t="s">
        <v>13</v>
      </c>
      <c r="K558" s="607" t="s">
        <v>13</v>
      </c>
      <c r="L558" s="607" t="s">
        <v>13</v>
      </c>
      <c r="M558" s="607" t="s">
        <v>13</v>
      </c>
      <c r="N558" s="607" t="s">
        <v>13</v>
      </c>
      <c r="O558" s="607" t="s">
        <v>13</v>
      </c>
      <c r="P558" s="607" t="s">
        <v>13</v>
      </c>
      <c r="Q558" s="608" t="s">
        <v>13</v>
      </c>
      <c r="R558" s="608" t="s">
        <v>13</v>
      </c>
      <c r="S558" s="608" t="s">
        <v>13</v>
      </c>
      <c r="T558" s="608" t="s">
        <v>13</v>
      </c>
      <c r="U558" s="608" t="s">
        <v>13</v>
      </c>
      <c r="V558" s="608" t="s">
        <v>13</v>
      </c>
      <c r="W558" s="608" t="s">
        <v>13</v>
      </c>
      <c r="X558" s="608" t="s">
        <v>13</v>
      </c>
      <c r="Y558" s="608" t="s">
        <v>13</v>
      </c>
      <c r="Z558" s="608" t="s">
        <v>13</v>
      </c>
      <c r="AA558" s="608" t="s">
        <v>13</v>
      </c>
      <c r="AB558" s="608" t="s">
        <v>13</v>
      </c>
      <c r="AC558" s="608" t="s">
        <v>13</v>
      </c>
      <c r="AD558" s="608" t="s">
        <v>13</v>
      </c>
      <c r="AE558" s="608" t="s">
        <v>13</v>
      </c>
      <c r="AF558" s="608" t="s">
        <v>13</v>
      </c>
      <c r="AG558" s="608" t="s">
        <v>13</v>
      </c>
      <c r="AH558" s="608" t="s">
        <v>13</v>
      </c>
      <c r="AI558" s="608" t="s">
        <v>13</v>
      </c>
      <c r="AJ558" s="608" t="s">
        <v>13</v>
      </c>
      <c r="AK558" s="608" t="s">
        <v>13</v>
      </c>
      <c r="AL558" s="609" t="s">
        <v>13</v>
      </c>
      <c r="AM558" s="609" t="s">
        <v>13</v>
      </c>
      <c r="AN558" s="609" t="s">
        <v>13</v>
      </c>
      <c r="AO558" s="609" t="s">
        <v>13</v>
      </c>
      <c r="AP558" s="609" t="s">
        <v>13</v>
      </c>
      <c r="AQ558" s="609" t="s">
        <v>13</v>
      </c>
      <c r="AR558" s="609" t="s">
        <v>13</v>
      </c>
      <c r="AS558" s="609" t="s">
        <v>13</v>
      </c>
      <c r="AT558" s="609" t="s">
        <v>13</v>
      </c>
      <c r="AU558" s="609" t="s">
        <v>13</v>
      </c>
      <c r="AV558" s="608" t="s">
        <v>13</v>
      </c>
      <c r="AW558" s="608" t="s">
        <v>13</v>
      </c>
      <c r="AX558" s="608" t="s">
        <v>13</v>
      </c>
      <c r="AY558" s="608" t="s">
        <v>13</v>
      </c>
      <c r="AZ558" s="610" t="s">
        <v>13</v>
      </c>
      <c r="BA558" s="526" t="s">
        <v>13</v>
      </c>
      <c r="BB558" s="526" t="s">
        <v>13</v>
      </c>
      <c r="BC558" s="526" t="s">
        <v>13</v>
      </c>
      <c r="BD558" s="526" t="s">
        <v>13</v>
      </c>
      <c r="BE558" s="526" t="s">
        <v>13</v>
      </c>
      <c r="BF558" s="526" t="s">
        <v>13</v>
      </c>
      <c r="BG558" s="526" t="s">
        <v>13</v>
      </c>
      <c r="BH558" s="526" t="s">
        <v>13</v>
      </c>
      <c r="BI558" s="526" t="s">
        <v>13</v>
      </c>
      <c r="BJ558" s="526" t="s">
        <v>13</v>
      </c>
      <c r="BK558" s="526" t="s">
        <v>13</v>
      </c>
      <c r="BL558" s="526" t="s">
        <v>13</v>
      </c>
      <c r="BM558" s="526" t="s">
        <v>13</v>
      </c>
      <c r="BN558" s="585" t="s">
        <v>13</v>
      </c>
      <c r="BO558" s="585" t="s">
        <v>13</v>
      </c>
      <c r="BP558" s="526" t="s">
        <v>13</v>
      </c>
      <c r="BQ558" s="526" t="s">
        <v>13</v>
      </c>
      <c r="BR558" s="526" t="s">
        <v>13</v>
      </c>
      <c r="BS558" s="526" t="s">
        <v>13</v>
      </c>
      <c r="BT558" s="526" t="s">
        <v>13</v>
      </c>
      <c r="BU558" s="585" t="s">
        <v>13</v>
      </c>
      <c r="BV558" s="526" t="s">
        <v>13</v>
      </c>
      <c r="BW558" s="526" t="s">
        <v>13</v>
      </c>
      <c r="BX558" s="526" t="s">
        <v>13</v>
      </c>
      <c r="BY558" s="526" t="s">
        <v>13</v>
      </c>
      <c r="BZ558" s="526" t="s">
        <v>13</v>
      </c>
      <c r="CA558" s="526" t="s">
        <v>13</v>
      </c>
    </row>
    <row r="559" spans="3:79">
      <c r="C559" s="546" t="s">
        <v>13</v>
      </c>
      <c r="D559" s="546" t="s">
        <v>13</v>
      </c>
      <c r="E559" s="517" t="s">
        <v>13</v>
      </c>
      <c r="F559" s="607" t="s">
        <v>13</v>
      </c>
      <c r="G559" s="607" t="s">
        <v>13</v>
      </c>
      <c r="H559" s="607" t="s">
        <v>13</v>
      </c>
      <c r="I559" s="607" t="s">
        <v>13</v>
      </c>
      <c r="J559" s="607" t="s">
        <v>13</v>
      </c>
      <c r="K559" s="607" t="s">
        <v>13</v>
      </c>
      <c r="L559" s="607" t="s">
        <v>13</v>
      </c>
      <c r="M559" s="607" t="s">
        <v>13</v>
      </c>
      <c r="N559" s="607" t="s">
        <v>13</v>
      </c>
      <c r="O559" s="607" t="s">
        <v>13</v>
      </c>
      <c r="P559" s="607" t="s">
        <v>13</v>
      </c>
      <c r="Q559" s="608" t="s">
        <v>13</v>
      </c>
      <c r="R559" s="608" t="s">
        <v>13</v>
      </c>
      <c r="S559" s="608" t="s">
        <v>13</v>
      </c>
      <c r="T559" s="608" t="s">
        <v>13</v>
      </c>
      <c r="U559" s="608" t="s">
        <v>13</v>
      </c>
      <c r="V559" s="608" t="s">
        <v>13</v>
      </c>
      <c r="W559" s="608" t="s">
        <v>13</v>
      </c>
      <c r="X559" s="608" t="s">
        <v>13</v>
      </c>
      <c r="Y559" s="608" t="s">
        <v>13</v>
      </c>
      <c r="Z559" s="608" t="s">
        <v>13</v>
      </c>
      <c r="AA559" s="608" t="s">
        <v>13</v>
      </c>
      <c r="AB559" s="608" t="s">
        <v>13</v>
      </c>
      <c r="AC559" s="608" t="s">
        <v>13</v>
      </c>
      <c r="AD559" s="608" t="s">
        <v>13</v>
      </c>
      <c r="AE559" s="608" t="s">
        <v>13</v>
      </c>
      <c r="AF559" s="608" t="s">
        <v>13</v>
      </c>
      <c r="AG559" s="608" t="s">
        <v>13</v>
      </c>
      <c r="AH559" s="608" t="s">
        <v>13</v>
      </c>
      <c r="AI559" s="608" t="s">
        <v>13</v>
      </c>
      <c r="AJ559" s="608" t="s">
        <v>13</v>
      </c>
      <c r="AK559" s="608" t="s">
        <v>13</v>
      </c>
      <c r="AL559" s="609" t="s">
        <v>13</v>
      </c>
      <c r="AM559" s="609" t="s">
        <v>13</v>
      </c>
      <c r="AN559" s="609" t="s">
        <v>13</v>
      </c>
      <c r="AO559" s="609" t="s">
        <v>13</v>
      </c>
      <c r="AP559" s="609" t="s">
        <v>13</v>
      </c>
      <c r="AQ559" s="609" t="s">
        <v>13</v>
      </c>
      <c r="AR559" s="609" t="s">
        <v>13</v>
      </c>
      <c r="AS559" s="609" t="s">
        <v>13</v>
      </c>
      <c r="AT559" s="609" t="s">
        <v>13</v>
      </c>
      <c r="AU559" s="609" t="s">
        <v>13</v>
      </c>
      <c r="AV559" s="608" t="s">
        <v>13</v>
      </c>
      <c r="AW559" s="608" t="s">
        <v>13</v>
      </c>
      <c r="AX559" s="608" t="s">
        <v>13</v>
      </c>
      <c r="AY559" s="608" t="s">
        <v>13</v>
      </c>
      <c r="AZ559" s="610" t="s">
        <v>13</v>
      </c>
      <c r="BA559" s="526" t="s">
        <v>13</v>
      </c>
      <c r="BB559" s="526" t="s">
        <v>13</v>
      </c>
      <c r="BC559" s="526" t="s">
        <v>13</v>
      </c>
      <c r="BD559" s="526" t="s">
        <v>13</v>
      </c>
      <c r="BE559" s="526" t="s">
        <v>13</v>
      </c>
      <c r="BF559" s="526" t="s">
        <v>13</v>
      </c>
      <c r="BG559" s="526" t="s">
        <v>13</v>
      </c>
      <c r="BH559" s="526" t="s">
        <v>13</v>
      </c>
      <c r="BI559" s="526" t="s">
        <v>13</v>
      </c>
      <c r="BJ559" s="526" t="s">
        <v>13</v>
      </c>
      <c r="BK559" s="526" t="s">
        <v>13</v>
      </c>
      <c r="BL559" s="526" t="s">
        <v>13</v>
      </c>
      <c r="BM559" s="526" t="s">
        <v>13</v>
      </c>
      <c r="BN559" s="585" t="s">
        <v>13</v>
      </c>
      <c r="BO559" s="585" t="s">
        <v>13</v>
      </c>
      <c r="BP559" s="526" t="s">
        <v>13</v>
      </c>
      <c r="BQ559" s="526" t="s">
        <v>13</v>
      </c>
      <c r="BR559" s="526" t="s">
        <v>13</v>
      </c>
      <c r="BS559" s="526" t="s">
        <v>13</v>
      </c>
      <c r="BT559" s="526" t="s">
        <v>13</v>
      </c>
      <c r="BU559" s="585" t="s">
        <v>13</v>
      </c>
      <c r="BV559" s="526" t="s">
        <v>13</v>
      </c>
      <c r="BW559" s="526" t="s">
        <v>13</v>
      </c>
      <c r="BX559" s="526" t="s">
        <v>13</v>
      </c>
      <c r="BY559" s="526" t="s">
        <v>13</v>
      </c>
      <c r="BZ559" s="526" t="s">
        <v>13</v>
      </c>
      <c r="CA559" s="526" t="s">
        <v>13</v>
      </c>
    </row>
    <row r="560" spans="3:79">
      <c r="C560" s="546" t="s">
        <v>13</v>
      </c>
      <c r="D560" s="546" t="s">
        <v>13</v>
      </c>
      <c r="E560" s="517" t="s">
        <v>13</v>
      </c>
      <c r="F560" s="607" t="s">
        <v>13</v>
      </c>
      <c r="G560" s="607" t="s">
        <v>13</v>
      </c>
      <c r="H560" s="607" t="s">
        <v>13</v>
      </c>
      <c r="I560" s="607" t="s">
        <v>13</v>
      </c>
      <c r="J560" s="607" t="s">
        <v>13</v>
      </c>
      <c r="K560" s="607" t="s">
        <v>13</v>
      </c>
      <c r="L560" s="607" t="s">
        <v>13</v>
      </c>
      <c r="M560" s="607" t="s">
        <v>13</v>
      </c>
      <c r="N560" s="607" t="s">
        <v>13</v>
      </c>
      <c r="O560" s="607" t="s">
        <v>13</v>
      </c>
      <c r="P560" s="607" t="s">
        <v>13</v>
      </c>
      <c r="Q560" s="608" t="s">
        <v>13</v>
      </c>
      <c r="R560" s="608" t="s">
        <v>13</v>
      </c>
      <c r="S560" s="608" t="s">
        <v>13</v>
      </c>
      <c r="T560" s="608" t="s">
        <v>13</v>
      </c>
      <c r="U560" s="608" t="s">
        <v>13</v>
      </c>
      <c r="V560" s="608" t="s">
        <v>13</v>
      </c>
      <c r="W560" s="608" t="s">
        <v>13</v>
      </c>
      <c r="X560" s="608" t="s">
        <v>13</v>
      </c>
      <c r="Y560" s="608" t="s">
        <v>13</v>
      </c>
      <c r="Z560" s="608" t="s">
        <v>13</v>
      </c>
      <c r="AA560" s="608" t="s">
        <v>13</v>
      </c>
      <c r="AB560" s="608" t="s">
        <v>13</v>
      </c>
      <c r="AC560" s="608" t="s">
        <v>13</v>
      </c>
      <c r="AD560" s="608" t="s">
        <v>13</v>
      </c>
      <c r="AE560" s="608" t="s">
        <v>13</v>
      </c>
      <c r="AF560" s="608" t="s">
        <v>13</v>
      </c>
      <c r="AG560" s="608" t="s">
        <v>13</v>
      </c>
      <c r="AH560" s="608" t="s">
        <v>13</v>
      </c>
      <c r="AI560" s="608" t="s">
        <v>13</v>
      </c>
      <c r="AJ560" s="608" t="s">
        <v>13</v>
      </c>
      <c r="AK560" s="608" t="s">
        <v>13</v>
      </c>
      <c r="AL560" s="609" t="s">
        <v>13</v>
      </c>
      <c r="AM560" s="609" t="s">
        <v>13</v>
      </c>
      <c r="AN560" s="609" t="s">
        <v>13</v>
      </c>
      <c r="AO560" s="609" t="s">
        <v>13</v>
      </c>
      <c r="AP560" s="609" t="s">
        <v>13</v>
      </c>
      <c r="AQ560" s="609" t="s">
        <v>13</v>
      </c>
      <c r="AR560" s="609" t="s">
        <v>13</v>
      </c>
      <c r="AS560" s="609" t="s">
        <v>13</v>
      </c>
      <c r="AT560" s="609" t="s">
        <v>13</v>
      </c>
      <c r="AU560" s="609" t="s">
        <v>13</v>
      </c>
      <c r="AV560" s="608" t="s">
        <v>13</v>
      </c>
      <c r="AW560" s="608" t="s">
        <v>13</v>
      </c>
      <c r="AX560" s="608" t="s">
        <v>13</v>
      </c>
      <c r="AY560" s="608" t="s">
        <v>13</v>
      </c>
      <c r="AZ560" s="610" t="s">
        <v>13</v>
      </c>
      <c r="BA560" s="526" t="s">
        <v>13</v>
      </c>
      <c r="BB560" s="526" t="s">
        <v>13</v>
      </c>
      <c r="BC560" s="526" t="s">
        <v>13</v>
      </c>
      <c r="BD560" s="526" t="s">
        <v>13</v>
      </c>
      <c r="BE560" s="526" t="s">
        <v>13</v>
      </c>
      <c r="BF560" s="526" t="s">
        <v>13</v>
      </c>
      <c r="BG560" s="526" t="s">
        <v>13</v>
      </c>
      <c r="BH560" s="526" t="s">
        <v>13</v>
      </c>
      <c r="BI560" s="526" t="s">
        <v>13</v>
      </c>
      <c r="BJ560" s="526" t="s">
        <v>13</v>
      </c>
      <c r="BK560" s="526" t="s">
        <v>13</v>
      </c>
      <c r="BL560" s="526" t="s">
        <v>13</v>
      </c>
      <c r="BM560" s="526" t="s">
        <v>13</v>
      </c>
      <c r="BN560" s="585" t="s">
        <v>13</v>
      </c>
      <c r="BO560" s="585" t="s">
        <v>13</v>
      </c>
      <c r="BP560" s="526" t="s">
        <v>13</v>
      </c>
      <c r="BQ560" s="526" t="s">
        <v>13</v>
      </c>
      <c r="BR560" s="526" t="s">
        <v>13</v>
      </c>
      <c r="BS560" s="526" t="s">
        <v>13</v>
      </c>
      <c r="BT560" s="526" t="s">
        <v>13</v>
      </c>
      <c r="BU560" s="585" t="s">
        <v>13</v>
      </c>
      <c r="BV560" s="526" t="s">
        <v>13</v>
      </c>
      <c r="BW560" s="526" t="s">
        <v>13</v>
      </c>
      <c r="BX560" s="526" t="s">
        <v>13</v>
      </c>
      <c r="BY560" s="526" t="s">
        <v>13</v>
      </c>
      <c r="BZ560" s="526" t="s">
        <v>13</v>
      </c>
      <c r="CA560" s="526" t="s">
        <v>13</v>
      </c>
    </row>
    <row r="561" spans="3:79">
      <c r="C561" s="546" t="s">
        <v>13</v>
      </c>
      <c r="D561" s="546" t="s">
        <v>13</v>
      </c>
      <c r="E561" s="517" t="s">
        <v>13</v>
      </c>
      <c r="F561" s="607" t="s">
        <v>13</v>
      </c>
      <c r="G561" s="607" t="s">
        <v>13</v>
      </c>
      <c r="H561" s="607" t="s">
        <v>13</v>
      </c>
      <c r="I561" s="607" t="s">
        <v>13</v>
      </c>
      <c r="J561" s="607" t="s">
        <v>13</v>
      </c>
      <c r="K561" s="607" t="s">
        <v>13</v>
      </c>
      <c r="L561" s="607" t="s">
        <v>13</v>
      </c>
      <c r="M561" s="607" t="s">
        <v>13</v>
      </c>
      <c r="N561" s="607" t="s">
        <v>13</v>
      </c>
      <c r="O561" s="607" t="s">
        <v>13</v>
      </c>
      <c r="P561" s="607" t="s">
        <v>13</v>
      </c>
      <c r="Q561" s="608" t="s">
        <v>13</v>
      </c>
      <c r="R561" s="608" t="s">
        <v>13</v>
      </c>
      <c r="S561" s="608" t="s">
        <v>13</v>
      </c>
      <c r="T561" s="608" t="s">
        <v>13</v>
      </c>
      <c r="U561" s="608" t="s">
        <v>13</v>
      </c>
      <c r="V561" s="608" t="s">
        <v>13</v>
      </c>
      <c r="W561" s="608" t="s">
        <v>13</v>
      </c>
      <c r="X561" s="608" t="s">
        <v>13</v>
      </c>
      <c r="Y561" s="608" t="s">
        <v>13</v>
      </c>
      <c r="Z561" s="608" t="s">
        <v>13</v>
      </c>
      <c r="AA561" s="608" t="s">
        <v>13</v>
      </c>
      <c r="AB561" s="608" t="s">
        <v>13</v>
      </c>
      <c r="AC561" s="608" t="s">
        <v>13</v>
      </c>
      <c r="AD561" s="608" t="s">
        <v>13</v>
      </c>
      <c r="AE561" s="608" t="s">
        <v>13</v>
      </c>
      <c r="AF561" s="608" t="s">
        <v>13</v>
      </c>
      <c r="AG561" s="608" t="s">
        <v>13</v>
      </c>
      <c r="AH561" s="608" t="s">
        <v>13</v>
      </c>
      <c r="AI561" s="608" t="s">
        <v>13</v>
      </c>
      <c r="AJ561" s="608" t="s">
        <v>13</v>
      </c>
      <c r="AK561" s="608" t="s">
        <v>13</v>
      </c>
      <c r="AL561" s="609" t="s">
        <v>13</v>
      </c>
      <c r="AM561" s="609" t="s">
        <v>13</v>
      </c>
      <c r="AN561" s="609" t="s">
        <v>13</v>
      </c>
      <c r="AO561" s="609" t="s">
        <v>13</v>
      </c>
      <c r="AP561" s="609" t="s">
        <v>13</v>
      </c>
      <c r="AQ561" s="609" t="s">
        <v>13</v>
      </c>
      <c r="AR561" s="609" t="s">
        <v>13</v>
      </c>
      <c r="AS561" s="609" t="s">
        <v>13</v>
      </c>
      <c r="AT561" s="609" t="s">
        <v>13</v>
      </c>
      <c r="AU561" s="609" t="s">
        <v>13</v>
      </c>
      <c r="AV561" s="608" t="s">
        <v>13</v>
      </c>
      <c r="AW561" s="608" t="s">
        <v>13</v>
      </c>
      <c r="AX561" s="608" t="s">
        <v>13</v>
      </c>
      <c r="AY561" s="608" t="s">
        <v>13</v>
      </c>
      <c r="AZ561" s="610" t="s">
        <v>13</v>
      </c>
      <c r="BA561" s="526" t="s">
        <v>13</v>
      </c>
      <c r="BB561" s="526" t="s">
        <v>13</v>
      </c>
      <c r="BC561" s="526" t="s">
        <v>13</v>
      </c>
      <c r="BD561" s="526" t="s">
        <v>13</v>
      </c>
      <c r="BE561" s="526" t="s">
        <v>13</v>
      </c>
      <c r="BF561" s="526" t="s">
        <v>13</v>
      </c>
      <c r="BG561" s="526" t="s">
        <v>13</v>
      </c>
      <c r="BH561" s="526" t="s">
        <v>13</v>
      </c>
      <c r="BI561" s="526" t="s">
        <v>13</v>
      </c>
      <c r="BJ561" s="526" t="s">
        <v>13</v>
      </c>
      <c r="BK561" s="526" t="s">
        <v>13</v>
      </c>
      <c r="BL561" s="526" t="s">
        <v>13</v>
      </c>
      <c r="BM561" s="526" t="s">
        <v>13</v>
      </c>
      <c r="BN561" s="585" t="s">
        <v>13</v>
      </c>
      <c r="BO561" s="585" t="s">
        <v>13</v>
      </c>
      <c r="BP561" s="526" t="s">
        <v>13</v>
      </c>
      <c r="BQ561" s="526" t="s">
        <v>13</v>
      </c>
      <c r="BR561" s="526" t="s">
        <v>13</v>
      </c>
      <c r="BS561" s="526" t="s">
        <v>13</v>
      </c>
      <c r="BT561" s="526" t="s">
        <v>13</v>
      </c>
      <c r="BU561" s="585" t="s">
        <v>13</v>
      </c>
      <c r="BV561" s="526" t="s">
        <v>13</v>
      </c>
      <c r="BW561" s="526" t="s">
        <v>13</v>
      </c>
      <c r="BX561" s="526" t="s">
        <v>13</v>
      </c>
      <c r="BY561" s="526" t="s">
        <v>13</v>
      </c>
      <c r="BZ561" s="526" t="s">
        <v>13</v>
      </c>
      <c r="CA561" s="526" t="s">
        <v>13</v>
      </c>
    </row>
    <row r="562" spans="3:79">
      <c r="C562" s="546" t="s">
        <v>13</v>
      </c>
      <c r="D562" s="546" t="s">
        <v>13</v>
      </c>
      <c r="E562" s="517" t="s">
        <v>13</v>
      </c>
      <c r="F562" s="607" t="s">
        <v>13</v>
      </c>
      <c r="G562" s="607" t="s">
        <v>13</v>
      </c>
      <c r="H562" s="607" t="s">
        <v>13</v>
      </c>
      <c r="I562" s="607" t="s">
        <v>13</v>
      </c>
      <c r="J562" s="607" t="s">
        <v>13</v>
      </c>
      <c r="K562" s="607" t="s">
        <v>13</v>
      </c>
      <c r="L562" s="607" t="s">
        <v>13</v>
      </c>
      <c r="M562" s="607" t="s">
        <v>13</v>
      </c>
      <c r="N562" s="607" t="s">
        <v>13</v>
      </c>
      <c r="O562" s="607" t="s">
        <v>13</v>
      </c>
      <c r="P562" s="607" t="s">
        <v>13</v>
      </c>
      <c r="Q562" s="608" t="s">
        <v>13</v>
      </c>
      <c r="R562" s="608" t="s">
        <v>13</v>
      </c>
      <c r="S562" s="608" t="s">
        <v>13</v>
      </c>
      <c r="T562" s="608" t="s">
        <v>13</v>
      </c>
      <c r="U562" s="608" t="s">
        <v>13</v>
      </c>
      <c r="V562" s="608" t="s">
        <v>13</v>
      </c>
      <c r="W562" s="608" t="s">
        <v>13</v>
      </c>
      <c r="X562" s="608" t="s">
        <v>13</v>
      </c>
      <c r="Y562" s="608" t="s">
        <v>13</v>
      </c>
      <c r="Z562" s="608" t="s">
        <v>13</v>
      </c>
      <c r="AA562" s="608" t="s">
        <v>13</v>
      </c>
      <c r="AB562" s="608" t="s">
        <v>13</v>
      </c>
      <c r="AC562" s="608" t="s">
        <v>13</v>
      </c>
      <c r="AD562" s="608" t="s">
        <v>13</v>
      </c>
      <c r="AE562" s="608" t="s">
        <v>13</v>
      </c>
      <c r="AF562" s="608" t="s">
        <v>13</v>
      </c>
      <c r="AG562" s="608" t="s">
        <v>13</v>
      </c>
      <c r="AH562" s="608" t="s">
        <v>13</v>
      </c>
      <c r="AI562" s="608" t="s">
        <v>13</v>
      </c>
      <c r="AJ562" s="608" t="s">
        <v>13</v>
      </c>
      <c r="AK562" s="608" t="s">
        <v>13</v>
      </c>
      <c r="AL562" s="609" t="s">
        <v>13</v>
      </c>
      <c r="AM562" s="609" t="s">
        <v>13</v>
      </c>
      <c r="AN562" s="609" t="s">
        <v>13</v>
      </c>
      <c r="AO562" s="609" t="s">
        <v>13</v>
      </c>
      <c r="AP562" s="609" t="s">
        <v>13</v>
      </c>
      <c r="AQ562" s="609" t="s">
        <v>13</v>
      </c>
      <c r="AR562" s="609" t="s">
        <v>13</v>
      </c>
      <c r="AS562" s="609" t="s">
        <v>13</v>
      </c>
      <c r="AT562" s="609" t="s">
        <v>13</v>
      </c>
      <c r="AU562" s="609" t="s">
        <v>13</v>
      </c>
      <c r="AV562" s="608" t="s">
        <v>13</v>
      </c>
      <c r="AW562" s="608" t="s">
        <v>13</v>
      </c>
      <c r="AX562" s="608" t="s">
        <v>13</v>
      </c>
      <c r="AY562" s="608" t="s">
        <v>13</v>
      </c>
      <c r="AZ562" s="610" t="s">
        <v>13</v>
      </c>
      <c r="BA562" s="526" t="s">
        <v>13</v>
      </c>
      <c r="BB562" s="526" t="s">
        <v>13</v>
      </c>
      <c r="BC562" s="526" t="s">
        <v>13</v>
      </c>
      <c r="BD562" s="526" t="s">
        <v>13</v>
      </c>
      <c r="BE562" s="526" t="s">
        <v>13</v>
      </c>
      <c r="BF562" s="526" t="s">
        <v>13</v>
      </c>
      <c r="BG562" s="526" t="s">
        <v>13</v>
      </c>
      <c r="BH562" s="526" t="s">
        <v>13</v>
      </c>
      <c r="BI562" s="526" t="s">
        <v>13</v>
      </c>
      <c r="BJ562" s="526" t="s">
        <v>13</v>
      </c>
      <c r="BK562" s="526" t="s">
        <v>13</v>
      </c>
      <c r="BL562" s="526" t="s">
        <v>13</v>
      </c>
      <c r="BM562" s="526" t="s">
        <v>13</v>
      </c>
      <c r="BN562" s="585" t="s">
        <v>13</v>
      </c>
      <c r="BO562" s="585" t="s">
        <v>13</v>
      </c>
      <c r="BP562" s="526" t="s">
        <v>13</v>
      </c>
      <c r="BQ562" s="526" t="s">
        <v>13</v>
      </c>
      <c r="BR562" s="526" t="s">
        <v>13</v>
      </c>
      <c r="BS562" s="526" t="s">
        <v>13</v>
      </c>
      <c r="BT562" s="526" t="s">
        <v>13</v>
      </c>
      <c r="BU562" s="585" t="s">
        <v>13</v>
      </c>
      <c r="BV562" s="526" t="s">
        <v>13</v>
      </c>
      <c r="BW562" s="526" t="s">
        <v>13</v>
      </c>
      <c r="BX562" s="526" t="s">
        <v>13</v>
      </c>
      <c r="BY562" s="526" t="s">
        <v>13</v>
      </c>
      <c r="BZ562" s="526" t="s">
        <v>13</v>
      </c>
      <c r="CA562" s="526" t="s">
        <v>13</v>
      </c>
    </row>
    <row r="563" spans="3:79">
      <c r="C563" s="546" t="s">
        <v>13</v>
      </c>
      <c r="D563" s="546" t="s">
        <v>13</v>
      </c>
      <c r="E563" s="517" t="s">
        <v>13</v>
      </c>
      <c r="F563" s="607" t="s">
        <v>13</v>
      </c>
      <c r="G563" s="607" t="s">
        <v>13</v>
      </c>
      <c r="H563" s="607" t="s">
        <v>13</v>
      </c>
      <c r="I563" s="607" t="s">
        <v>13</v>
      </c>
      <c r="J563" s="607" t="s">
        <v>13</v>
      </c>
      <c r="K563" s="607" t="s">
        <v>13</v>
      </c>
      <c r="L563" s="607" t="s">
        <v>13</v>
      </c>
      <c r="M563" s="607" t="s">
        <v>13</v>
      </c>
      <c r="N563" s="607" t="s">
        <v>13</v>
      </c>
      <c r="O563" s="607" t="s">
        <v>13</v>
      </c>
      <c r="P563" s="607" t="s">
        <v>13</v>
      </c>
      <c r="Q563" s="608" t="s">
        <v>13</v>
      </c>
      <c r="R563" s="608" t="s">
        <v>13</v>
      </c>
      <c r="S563" s="608" t="s">
        <v>13</v>
      </c>
      <c r="T563" s="608" t="s">
        <v>13</v>
      </c>
      <c r="U563" s="608" t="s">
        <v>13</v>
      </c>
      <c r="V563" s="608" t="s">
        <v>13</v>
      </c>
      <c r="W563" s="608" t="s">
        <v>13</v>
      </c>
      <c r="X563" s="608" t="s">
        <v>13</v>
      </c>
      <c r="Y563" s="608" t="s">
        <v>13</v>
      </c>
      <c r="Z563" s="608" t="s">
        <v>13</v>
      </c>
      <c r="AA563" s="608" t="s">
        <v>13</v>
      </c>
      <c r="AB563" s="608" t="s">
        <v>13</v>
      </c>
      <c r="AC563" s="608" t="s">
        <v>13</v>
      </c>
      <c r="AD563" s="608" t="s">
        <v>13</v>
      </c>
      <c r="AE563" s="608" t="s">
        <v>13</v>
      </c>
      <c r="AF563" s="608" t="s">
        <v>13</v>
      </c>
      <c r="AG563" s="608" t="s">
        <v>13</v>
      </c>
      <c r="AH563" s="608" t="s">
        <v>13</v>
      </c>
      <c r="AI563" s="608" t="s">
        <v>13</v>
      </c>
      <c r="AJ563" s="608" t="s">
        <v>13</v>
      </c>
      <c r="AK563" s="608" t="s">
        <v>13</v>
      </c>
      <c r="AL563" s="609" t="s">
        <v>13</v>
      </c>
      <c r="AM563" s="609" t="s">
        <v>13</v>
      </c>
      <c r="AN563" s="609" t="s">
        <v>13</v>
      </c>
      <c r="AO563" s="609" t="s">
        <v>13</v>
      </c>
      <c r="AP563" s="609" t="s">
        <v>13</v>
      </c>
      <c r="AQ563" s="609" t="s">
        <v>13</v>
      </c>
      <c r="AR563" s="609" t="s">
        <v>13</v>
      </c>
      <c r="AS563" s="609" t="s">
        <v>13</v>
      </c>
      <c r="AT563" s="609" t="s">
        <v>13</v>
      </c>
      <c r="AU563" s="609" t="s">
        <v>13</v>
      </c>
      <c r="AV563" s="608" t="s">
        <v>13</v>
      </c>
      <c r="AW563" s="608" t="s">
        <v>13</v>
      </c>
      <c r="AX563" s="608" t="s">
        <v>13</v>
      </c>
      <c r="AY563" s="608" t="s">
        <v>13</v>
      </c>
      <c r="AZ563" s="610" t="s">
        <v>13</v>
      </c>
      <c r="BA563" s="526" t="s">
        <v>13</v>
      </c>
      <c r="BB563" s="526" t="s">
        <v>13</v>
      </c>
      <c r="BC563" s="526" t="s">
        <v>13</v>
      </c>
      <c r="BD563" s="526" t="s">
        <v>13</v>
      </c>
      <c r="BE563" s="526" t="s">
        <v>13</v>
      </c>
      <c r="BF563" s="526" t="s">
        <v>13</v>
      </c>
      <c r="BG563" s="526" t="s">
        <v>13</v>
      </c>
      <c r="BH563" s="526" t="s">
        <v>13</v>
      </c>
      <c r="BI563" s="526" t="s">
        <v>13</v>
      </c>
      <c r="BJ563" s="526" t="s">
        <v>13</v>
      </c>
      <c r="BK563" s="526" t="s">
        <v>13</v>
      </c>
      <c r="BL563" s="526" t="s">
        <v>13</v>
      </c>
      <c r="BM563" s="526" t="s">
        <v>13</v>
      </c>
      <c r="BN563" s="585" t="s">
        <v>13</v>
      </c>
      <c r="BO563" s="585" t="s">
        <v>13</v>
      </c>
      <c r="BP563" s="526" t="s">
        <v>13</v>
      </c>
      <c r="BQ563" s="526" t="s">
        <v>13</v>
      </c>
      <c r="BR563" s="526" t="s">
        <v>13</v>
      </c>
      <c r="BS563" s="526" t="s">
        <v>13</v>
      </c>
      <c r="BT563" s="526" t="s">
        <v>13</v>
      </c>
      <c r="BU563" s="585" t="s">
        <v>13</v>
      </c>
      <c r="BV563" s="526" t="s">
        <v>13</v>
      </c>
      <c r="BW563" s="526" t="s">
        <v>13</v>
      </c>
      <c r="BX563" s="526" t="s">
        <v>13</v>
      </c>
      <c r="BY563" s="526" t="s">
        <v>13</v>
      </c>
      <c r="BZ563" s="526" t="s">
        <v>13</v>
      </c>
      <c r="CA563" s="526" t="s">
        <v>13</v>
      </c>
    </row>
    <row r="564" spans="3:79">
      <c r="C564" s="546" t="s">
        <v>13</v>
      </c>
      <c r="D564" s="546" t="s">
        <v>13</v>
      </c>
      <c r="E564" s="517" t="s">
        <v>13</v>
      </c>
      <c r="F564" s="607" t="s">
        <v>13</v>
      </c>
      <c r="G564" s="607" t="s">
        <v>13</v>
      </c>
      <c r="H564" s="607" t="s">
        <v>13</v>
      </c>
      <c r="I564" s="607" t="s">
        <v>13</v>
      </c>
      <c r="J564" s="607" t="s">
        <v>13</v>
      </c>
      <c r="K564" s="607" t="s">
        <v>13</v>
      </c>
      <c r="L564" s="607" t="s">
        <v>13</v>
      </c>
      <c r="M564" s="607" t="s">
        <v>13</v>
      </c>
      <c r="N564" s="607" t="s">
        <v>13</v>
      </c>
      <c r="O564" s="607" t="s">
        <v>13</v>
      </c>
      <c r="P564" s="607" t="s">
        <v>13</v>
      </c>
      <c r="Q564" s="608" t="s">
        <v>13</v>
      </c>
      <c r="R564" s="608" t="s">
        <v>13</v>
      </c>
      <c r="S564" s="608" t="s">
        <v>13</v>
      </c>
      <c r="T564" s="608" t="s">
        <v>13</v>
      </c>
      <c r="U564" s="608" t="s">
        <v>13</v>
      </c>
      <c r="V564" s="608" t="s">
        <v>13</v>
      </c>
      <c r="W564" s="608" t="s">
        <v>13</v>
      </c>
      <c r="X564" s="608" t="s">
        <v>13</v>
      </c>
      <c r="Y564" s="608" t="s">
        <v>13</v>
      </c>
      <c r="Z564" s="608" t="s">
        <v>13</v>
      </c>
      <c r="AA564" s="608" t="s">
        <v>13</v>
      </c>
      <c r="AB564" s="608" t="s">
        <v>13</v>
      </c>
      <c r="AC564" s="608" t="s">
        <v>13</v>
      </c>
      <c r="AD564" s="608" t="s">
        <v>13</v>
      </c>
      <c r="AE564" s="608" t="s">
        <v>13</v>
      </c>
      <c r="AF564" s="608" t="s">
        <v>13</v>
      </c>
      <c r="AG564" s="608" t="s">
        <v>13</v>
      </c>
      <c r="AH564" s="608" t="s">
        <v>13</v>
      </c>
      <c r="AI564" s="608" t="s">
        <v>13</v>
      </c>
      <c r="AJ564" s="608" t="s">
        <v>13</v>
      </c>
      <c r="AK564" s="608" t="s">
        <v>13</v>
      </c>
      <c r="AL564" s="609" t="s">
        <v>13</v>
      </c>
      <c r="AM564" s="609" t="s">
        <v>13</v>
      </c>
      <c r="AN564" s="609" t="s">
        <v>13</v>
      </c>
      <c r="AO564" s="609" t="s">
        <v>13</v>
      </c>
      <c r="AP564" s="609" t="s">
        <v>13</v>
      </c>
      <c r="AQ564" s="609" t="s">
        <v>13</v>
      </c>
      <c r="AR564" s="609" t="s">
        <v>13</v>
      </c>
      <c r="AS564" s="609" t="s">
        <v>13</v>
      </c>
      <c r="AT564" s="609" t="s">
        <v>13</v>
      </c>
      <c r="AU564" s="609" t="s">
        <v>13</v>
      </c>
      <c r="AV564" s="608" t="s">
        <v>13</v>
      </c>
      <c r="AW564" s="608" t="s">
        <v>13</v>
      </c>
      <c r="AX564" s="608" t="s">
        <v>13</v>
      </c>
      <c r="AY564" s="608" t="s">
        <v>13</v>
      </c>
      <c r="AZ564" s="610" t="s">
        <v>13</v>
      </c>
      <c r="BA564" s="526" t="s">
        <v>13</v>
      </c>
      <c r="BB564" s="526" t="s">
        <v>13</v>
      </c>
      <c r="BC564" s="526" t="s">
        <v>13</v>
      </c>
      <c r="BD564" s="526" t="s">
        <v>13</v>
      </c>
      <c r="BE564" s="526" t="s">
        <v>13</v>
      </c>
      <c r="BF564" s="526" t="s">
        <v>13</v>
      </c>
      <c r="BG564" s="526" t="s">
        <v>13</v>
      </c>
      <c r="BH564" s="526" t="s">
        <v>13</v>
      </c>
      <c r="BI564" s="526" t="s">
        <v>13</v>
      </c>
      <c r="BJ564" s="526" t="s">
        <v>13</v>
      </c>
      <c r="BK564" s="526" t="s">
        <v>13</v>
      </c>
      <c r="BL564" s="526" t="s">
        <v>13</v>
      </c>
      <c r="BM564" s="526" t="s">
        <v>13</v>
      </c>
      <c r="BN564" s="585" t="s">
        <v>13</v>
      </c>
      <c r="BO564" s="585" t="s">
        <v>13</v>
      </c>
      <c r="BP564" s="526" t="s">
        <v>13</v>
      </c>
      <c r="BQ564" s="526" t="s">
        <v>13</v>
      </c>
      <c r="BR564" s="526" t="s">
        <v>13</v>
      </c>
      <c r="BS564" s="526" t="s">
        <v>13</v>
      </c>
      <c r="BT564" s="526" t="s">
        <v>13</v>
      </c>
      <c r="BU564" s="585" t="s">
        <v>13</v>
      </c>
      <c r="BV564" s="526" t="s">
        <v>13</v>
      </c>
      <c r="BW564" s="526" t="s">
        <v>13</v>
      </c>
      <c r="BX564" s="526" t="s">
        <v>13</v>
      </c>
      <c r="BY564" s="526" t="s">
        <v>13</v>
      </c>
      <c r="BZ564" s="526" t="s">
        <v>13</v>
      </c>
      <c r="CA564" s="526" t="s">
        <v>13</v>
      </c>
    </row>
    <row r="565" spans="3:79">
      <c r="C565" s="546" t="s">
        <v>13</v>
      </c>
      <c r="D565" s="546" t="s">
        <v>13</v>
      </c>
      <c r="E565" s="517" t="s">
        <v>13</v>
      </c>
      <c r="F565" s="607" t="s">
        <v>13</v>
      </c>
      <c r="G565" s="607" t="s">
        <v>13</v>
      </c>
      <c r="H565" s="607" t="s">
        <v>13</v>
      </c>
      <c r="I565" s="607" t="s">
        <v>13</v>
      </c>
      <c r="J565" s="607" t="s">
        <v>13</v>
      </c>
      <c r="K565" s="607" t="s">
        <v>13</v>
      </c>
      <c r="L565" s="607" t="s">
        <v>13</v>
      </c>
      <c r="M565" s="607" t="s">
        <v>13</v>
      </c>
      <c r="N565" s="607" t="s">
        <v>13</v>
      </c>
      <c r="O565" s="607" t="s">
        <v>13</v>
      </c>
      <c r="P565" s="607" t="s">
        <v>13</v>
      </c>
      <c r="Q565" s="608" t="s">
        <v>13</v>
      </c>
      <c r="R565" s="608" t="s">
        <v>13</v>
      </c>
      <c r="S565" s="608" t="s">
        <v>13</v>
      </c>
      <c r="T565" s="608" t="s">
        <v>13</v>
      </c>
      <c r="U565" s="608" t="s">
        <v>13</v>
      </c>
      <c r="V565" s="608" t="s">
        <v>13</v>
      </c>
      <c r="W565" s="608" t="s">
        <v>13</v>
      </c>
      <c r="X565" s="608" t="s">
        <v>13</v>
      </c>
      <c r="Y565" s="608" t="s">
        <v>13</v>
      </c>
      <c r="Z565" s="608" t="s">
        <v>13</v>
      </c>
      <c r="AA565" s="608" t="s">
        <v>13</v>
      </c>
      <c r="AB565" s="608" t="s">
        <v>13</v>
      </c>
      <c r="AC565" s="608" t="s">
        <v>13</v>
      </c>
      <c r="AD565" s="608" t="s">
        <v>13</v>
      </c>
      <c r="AE565" s="608" t="s">
        <v>13</v>
      </c>
      <c r="AF565" s="608" t="s">
        <v>13</v>
      </c>
      <c r="AG565" s="608" t="s">
        <v>13</v>
      </c>
      <c r="AH565" s="608" t="s">
        <v>13</v>
      </c>
      <c r="AI565" s="608" t="s">
        <v>13</v>
      </c>
      <c r="AJ565" s="608" t="s">
        <v>13</v>
      </c>
      <c r="AK565" s="608" t="s">
        <v>13</v>
      </c>
      <c r="AL565" s="609" t="s">
        <v>13</v>
      </c>
      <c r="AM565" s="609" t="s">
        <v>13</v>
      </c>
      <c r="AN565" s="609" t="s">
        <v>13</v>
      </c>
      <c r="AO565" s="609" t="s">
        <v>13</v>
      </c>
      <c r="AP565" s="609" t="s">
        <v>13</v>
      </c>
      <c r="AQ565" s="609" t="s">
        <v>13</v>
      </c>
      <c r="AR565" s="609" t="s">
        <v>13</v>
      </c>
      <c r="AS565" s="609" t="s">
        <v>13</v>
      </c>
      <c r="AT565" s="609" t="s">
        <v>13</v>
      </c>
      <c r="AU565" s="609" t="s">
        <v>13</v>
      </c>
      <c r="AV565" s="608" t="s">
        <v>13</v>
      </c>
      <c r="AW565" s="608" t="s">
        <v>13</v>
      </c>
      <c r="AX565" s="608" t="s">
        <v>13</v>
      </c>
      <c r="AY565" s="608" t="s">
        <v>13</v>
      </c>
      <c r="AZ565" s="610" t="s">
        <v>13</v>
      </c>
      <c r="BA565" s="526" t="s">
        <v>13</v>
      </c>
      <c r="BB565" s="526" t="s">
        <v>13</v>
      </c>
      <c r="BC565" s="526" t="s">
        <v>13</v>
      </c>
      <c r="BD565" s="526" t="s">
        <v>13</v>
      </c>
      <c r="BE565" s="526" t="s">
        <v>13</v>
      </c>
      <c r="BF565" s="526" t="s">
        <v>13</v>
      </c>
      <c r="BG565" s="526" t="s">
        <v>13</v>
      </c>
      <c r="BH565" s="526" t="s">
        <v>13</v>
      </c>
      <c r="BI565" s="526" t="s">
        <v>13</v>
      </c>
      <c r="BJ565" s="526" t="s">
        <v>13</v>
      </c>
      <c r="BK565" s="526" t="s">
        <v>13</v>
      </c>
      <c r="BL565" s="526" t="s">
        <v>13</v>
      </c>
      <c r="BM565" s="526" t="s">
        <v>13</v>
      </c>
      <c r="BN565" s="585" t="s">
        <v>13</v>
      </c>
      <c r="BO565" s="585" t="s">
        <v>13</v>
      </c>
      <c r="BP565" s="526" t="s">
        <v>13</v>
      </c>
      <c r="BQ565" s="526" t="s">
        <v>13</v>
      </c>
      <c r="BR565" s="526" t="s">
        <v>13</v>
      </c>
      <c r="BS565" s="526" t="s">
        <v>13</v>
      </c>
      <c r="BT565" s="526" t="s">
        <v>13</v>
      </c>
      <c r="BU565" s="585" t="s">
        <v>13</v>
      </c>
      <c r="BV565" s="526" t="s">
        <v>13</v>
      </c>
      <c r="BW565" s="526" t="s">
        <v>13</v>
      </c>
      <c r="BX565" s="526" t="s">
        <v>13</v>
      </c>
      <c r="BY565" s="526" t="s">
        <v>13</v>
      </c>
      <c r="BZ565" s="526" t="s">
        <v>13</v>
      </c>
      <c r="CA565" s="526" t="s">
        <v>13</v>
      </c>
    </row>
    <row r="566" spans="3:79">
      <c r="C566" s="546" t="s">
        <v>13</v>
      </c>
      <c r="D566" s="546" t="s">
        <v>13</v>
      </c>
      <c r="E566" s="517" t="s">
        <v>13</v>
      </c>
      <c r="F566" s="607" t="s">
        <v>13</v>
      </c>
      <c r="G566" s="607" t="s">
        <v>13</v>
      </c>
      <c r="H566" s="607" t="s">
        <v>13</v>
      </c>
      <c r="I566" s="607" t="s">
        <v>13</v>
      </c>
      <c r="J566" s="607" t="s">
        <v>13</v>
      </c>
      <c r="K566" s="607" t="s">
        <v>13</v>
      </c>
      <c r="L566" s="607" t="s">
        <v>13</v>
      </c>
      <c r="M566" s="607" t="s">
        <v>13</v>
      </c>
      <c r="N566" s="607" t="s">
        <v>13</v>
      </c>
      <c r="O566" s="607" t="s">
        <v>13</v>
      </c>
      <c r="P566" s="607" t="s">
        <v>13</v>
      </c>
      <c r="Q566" s="608" t="s">
        <v>13</v>
      </c>
      <c r="R566" s="608" t="s">
        <v>13</v>
      </c>
      <c r="S566" s="608" t="s">
        <v>13</v>
      </c>
      <c r="T566" s="608" t="s">
        <v>13</v>
      </c>
      <c r="U566" s="608" t="s">
        <v>13</v>
      </c>
      <c r="V566" s="608" t="s">
        <v>13</v>
      </c>
      <c r="W566" s="608" t="s">
        <v>13</v>
      </c>
      <c r="X566" s="608" t="s">
        <v>13</v>
      </c>
      <c r="Y566" s="608" t="s">
        <v>13</v>
      </c>
      <c r="Z566" s="608" t="s">
        <v>13</v>
      </c>
      <c r="AA566" s="608" t="s">
        <v>13</v>
      </c>
      <c r="AB566" s="608" t="s">
        <v>13</v>
      </c>
      <c r="AC566" s="608" t="s">
        <v>13</v>
      </c>
      <c r="AD566" s="608" t="s">
        <v>13</v>
      </c>
      <c r="AE566" s="608" t="s">
        <v>13</v>
      </c>
      <c r="AF566" s="608" t="s">
        <v>13</v>
      </c>
      <c r="AG566" s="608" t="s">
        <v>13</v>
      </c>
      <c r="AH566" s="608" t="s">
        <v>13</v>
      </c>
      <c r="AI566" s="608" t="s">
        <v>13</v>
      </c>
      <c r="AJ566" s="608" t="s">
        <v>13</v>
      </c>
      <c r="AK566" s="608" t="s">
        <v>13</v>
      </c>
      <c r="AL566" s="609" t="s">
        <v>13</v>
      </c>
      <c r="AM566" s="609" t="s">
        <v>13</v>
      </c>
      <c r="AN566" s="609" t="s">
        <v>13</v>
      </c>
      <c r="AO566" s="609" t="s">
        <v>13</v>
      </c>
      <c r="AP566" s="609" t="s">
        <v>13</v>
      </c>
      <c r="AQ566" s="609" t="s">
        <v>13</v>
      </c>
      <c r="AR566" s="609" t="s">
        <v>13</v>
      </c>
      <c r="AS566" s="609" t="s">
        <v>13</v>
      </c>
      <c r="AT566" s="609" t="s">
        <v>13</v>
      </c>
      <c r="AU566" s="609" t="s">
        <v>13</v>
      </c>
      <c r="AV566" s="608" t="s">
        <v>13</v>
      </c>
      <c r="AW566" s="608" t="s">
        <v>13</v>
      </c>
      <c r="AX566" s="608" t="s">
        <v>13</v>
      </c>
      <c r="AY566" s="608" t="s">
        <v>13</v>
      </c>
      <c r="AZ566" s="610" t="s">
        <v>13</v>
      </c>
      <c r="BA566" s="526" t="s">
        <v>13</v>
      </c>
      <c r="BB566" s="526" t="s">
        <v>13</v>
      </c>
      <c r="BC566" s="526" t="s">
        <v>13</v>
      </c>
      <c r="BD566" s="526" t="s">
        <v>13</v>
      </c>
      <c r="BE566" s="526" t="s">
        <v>13</v>
      </c>
      <c r="BF566" s="526" t="s">
        <v>13</v>
      </c>
      <c r="BG566" s="526" t="s">
        <v>13</v>
      </c>
      <c r="BH566" s="526" t="s">
        <v>13</v>
      </c>
      <c r="BI566" s="526" t="s">
        <v>13</v>
      </c>
      <c r="BJ566" s="526" t="s">
        <v>13</v>
      </c>
      <c r="BK566" s="526" t="s">
        <v>13</v>
      </c>
      <c r="BL566" s="526" t="s">
        <v>13</v>
      </c>
      <c r="BM566" s="526" t="s">
        <v>13</v>
      </c>
      <c r="BN566" s="585" t="s">
        <v>13</v>
      </c>
      <c r="BO566" s="585" t="s">
        <v>13</v>
      </c>
      <c r="BP566" s="526" t="s">
        <v>13</v>
      </c>
      <c r="BQ566" s="526" t="s">
        <v>13</v>
      </c>
      <c r="BR566" s="526" t="s">
        <v>13</v>
      </c>
      <c r="BS566" s="526" t="s">
        <v>13</v>
      </c>
      <c r="BT566" s="526" t="s">
        <v>13</v>
      </c>
      <c r="BU566" s="585" t="s">
        <v>13</v>
      </c>
      <c r="BV566" s="526" t="s">
        <v>13</v>
      </c>
      <c r="BW566" s="526" t="s">
        <v>13</v>
      </c>
      <c r="BX566" s="526" t="s">
        <v>13</v>
      </c>
      <c r="BY566" s="526" t="s">
        <v>13</v>
      </c>
      <c r="BZ566" s="526" t="s">
        <v>13</v>
      </c>
      <c r="CA566" s="526" t="s">
        <v>13</v>
      </c>
    </row>
    <row r="567" spans="3:79">
      <c r="C567" s="546" t="s">
        <v>13</v>
      </c>
      <c r="D567" s="546" t="s">
        <v>13</v>
      </c>
      <c r="E567" s="517" t="s">
        <v>13</v>
      </c>
      <c r="F567" s="607" t="s">
        <v>13</v>
      </c>
      <c r="G567" s="607" t="s">
        <v>13</v>
      </c>
      <c r="H567" s="607" t="s">
        <v>13</v>
      </c>
      <c r="I567" s="607" t="s">
        <v>13</v>
      </c>
      <c r="J567" s="607" t="s">
        <v>13</v>
      </c>
      <c r="K567" s="607" t="s">
        <v>13</v>
      </c>
      <c r="L567" s="607" t="s">
        <v>13</v>
      </c>
      <c r="M567" s="607" t="s">
        <v>13</v>
      </c>
      <c r="N567" s="607" t="s">
        <v>13</v>
      </c>
      <c r="O567" s="607" t="s">
        <v>13</v>
      </c>
      <c r="P567" s="607" t="s">
        <v>13</v>
      </c>
      <c r="Q567" s="608" t="s">
        <v>13</v>
      </c>
      <c r="R567" s="608" t="s">
        <v>13</v>
      </c>
      <c r="S567" s="608" t="s">
        <v>13</v>
      </c>
      <c r="T567" s="608" t="s">
        <v>13</v>
      </c>
      <c r="U567" s="608" t="s">
        <v>13</v>
      </c>
      <c r="V567" s="608" t="s">
        <v>13</v>
      </c>
      <c r="W567" s="608" t="s">
        <v>13</v>
      </c>
      <c r="X567" s="608" t="s">
        <v>13</v>
      </c>
      <c r="Y567" s="608" t="s">
        <v>13</v>
      </c>
      <c r="Z567" s="608" t="s">
        <v>13</v>
      </c>
      <c r="AA567" s="608" t="s">
        <v>13</v>
      </c>
      <c r="AB567" s="608" t="s">
        <v>13</v>
      </c>
      <c r="AC567" s="608" t="s">
        <v>13</v>
      </c>
      <c r="AD567" s="608" t="s">
        <v>13</v>
      </c>
      <c r="AE567" s="608" t="s">
        <v>13</v>
      </c>
      <c r="AF567" s="608" t="s">
        <v>13</v>
      </c>
      <c r="AG567" s="608" t="s">
        <v>13</v>
      </c>
      <c r="AH567" s="608" t="s">
        <v>13</v>
      </c>
      <c r="AI567" s="608" t="s">
        <v>13</v>
      </c>
      <c r="AJ567" s="608" t="s">
        <v>13</v>
      </c>
      <c r="AK567" s="608" t="s">
        <v>13</v>
      </c>
      <c r="AL567" s="609" t="s">
        <v>13</v>
      </c>
      <c r="AM567" s="609" t="s">
        <v>13</v>
      </c>
      <c r="AN567" s="609" t="s">
        <v>13</v>
      </c>
      <c r="AO567" s="609" t="s">
        <v>13</v>
      </c>
      <c r="AP567" s="609" t="s">
        <v>13</v>
      </c>
      <c r="AQ567" s="609" t="s">
        <v>13</v>
      </c>
      <c r="AR567" s="609" t="s">
        <v>13</v>
      </c>
      <c r="AS567" s="609" t="s">
        <v>13</v>
      </c>
      <c r="AT567" s="609" t="s">
        <v>13</v>
      </c>
      <c r="AU567" s="609" t="s">
        <v>13</v>
      </c>
      <c r="AV567" s="608" t="s">
        <v>13</v>
      </c>
      <c r="AW567" s="608" t="s">
        <v>13</v>
      </c>
      <c r="AX567" s="608" t="s">
        <v>13</v>
      </c>
      <c r="AY567" s="608" t="s">
        <v>13</v>
      </c>
      <c r="AZ567" s="610" t="s">
        <v>13</v>
      </c>
      <c r="BA567" s="526" t="s">
        <v>13</v>
      </c>
      <c r="BB567" s="526" t="s">
        <v>13</v>
      </c>
      <c r="BC567" s="526" t="s">
        <v>13</v>
      </c>
      <c r="BD567" s="526" t="s">
        <v>13</v>
      </c>
      <c r="BE567" s="526" t="s">
        <v>13</v>
      </c>
      <c r="BF567" s="526" t="s">
        <v>13</v>
      </c>
      <c r="BG567" s="526" t="s">
        <v>13</v>
      </c>
      <c r="BH567" s="526" t="s">
        <v>13</v>
      </c>
      <c r="BI567" s="526" t="s">
        <v>13</v>
      </c>
      <c r="BJ567" s="526" t="s">
        <v>13</v>
      </c>
      <c r="BK567" s="526" t="s">
        <v>13</v>
      </c>
      <c r="BL567" s="526" t="s">
        <v>13</v>
      </c>
      <c r="BM567" s="526" t="s">
        <v>13</v>
      </c>
      <c r="BN567" s="585" t="s">
        <v>13</v>
      </c>
      <c r="BO567" s="585" t="s">
        <v>13</v>
      </c>
      <c r="BP567" s="526" t="s">
        <v>13</v>
      </c>
      <c r="BQ567" s="526" t="s">
        <v>13</v>
      </c>
      <c r="BR567" s="526" t="s">
        <v>13</v>
      </c>
      <c r="BS567" s="526" t="s">
        <v>13</v>
      </c>
      <c r="BT567" s="526" t="s">
        <v>13</v>
      </c>
      <c r="BU567" s="585" t="s">
        <v>13</v>
      </c>
      <c r="BV567" s="526" t="s">
        <v>13</v>
      </c>
      <c r="BW567" s="526" t="s">
        <v>13</v>
      </c>
      <c r="BX567" s="526" t="s">
        <v>13</v>
      </c>
      <c r="BY567" s="526" t="s">
        <v>13</v>
      </c>
      <c r="BZ567" s="526" t="s">
        <v>13</v>
      </c>
      <c r="CA567" s="526" t="s">
        <v>13</v>
      </c>
    </row>
    <row r="568" spans="3:79">
      <c r="C568" s="546" t="s">
        <v>13</v>
      </c>
      <c r="D568" s="546" t="s">
        <v>13</v>
      </c>
      <c r="E568" s="517" t="s">
        <v>13</v>
      </c>
      <c r="F568" s="607" t="s">
        <v>13</v>
      </c>
      <c r="G568" s="607" t="s">
        <v>13</v>
      </c>
      <c r="H568" s="607" t="s">
        <v>13</v>
      </c>
      <c r="I568" s="607" t="s">
        <v>13</v>
      </c>
      <c r="J568" s="607" t="s">
        <v>13</v>
      </c>
      <c r="K568" s="607" t="s">
        <v>13</v>
      </c>
      <c r="L568" s="607" t="s">
        <v>13</v>
      </c>
      <c r="M568" s="607" t="s">
        <v>13</v>
      </c>
      <c r="N568" s="607" t="s">
        <v>13</v>
      </c>
      <c r="O568" s="607" t="s">
        <v>13</v>
      </c>
      <c r="P568" s="607" t="s">
        <v>13</v>
      </c>
      <c r="Q568" s="608" t="s">
        <v>13</v>
      </c>
      <c r="R568" s="608" t="s">
        <v>13</v>
      </c>
      <c r="S568" s="608" t="s">
        <v>13</v>
      </c>
      <c r="T568" s="608" t="s">
        <v>13</v>
      </c>
      <c r="U568" s="608" t="s">
        <v>13</v>
      </c>
      <c r="V568" s="608" t="s">
        <v>13</v>
      </c>
      <c r="W568" s="608" t="s">
        <v>13</v>
      </c>
      <c r="X568" s="608" t="s">
        <v>13</v>
      </c>
      <c r="Y568" s="608" t="s">
        <v>13</v>
      </c>
      <c r="Z568" s="608" t="s">
        <v>13</v>
      </c>
      <c r="AA568" s="608" t="s">
        <v>13</v>
      </c>
      <c r="AB568" s="608" t="s">
        <v>13</v>
      </c>
      <c r="AC568" s="608" t="s">
        <v>13</v>
      </c>
      <c r="AD568" s="608" t="s">
        <v>13</v>
      </c>
      <c r="AE568" s="608" t="s">
        <v>13</v>
      </c>
      <c r="AF568" s="608" t="s">
        <v>13</v>
      </c>
      <c r="AG568" s="608" t="s">
        <v>13</v>
      </c>
      <c r="AH568" s="608" t="s">
        <v>13</v>
      </c>
      <c r="AI568" s="608" t="s">
        <v>13</v>
      </c>
      <c r="AJ568" s="608" t="s">
        <v>13</v>
      </c>
      <c r="AK568" s="608" t="s">
        <v>13</v>
      </c>
      <c r="AL568" s="609" t="s">
        <v>13</v>
      </c>
      <c r="AM568" s="609" t="s">
        <v>13</v>
      </c>
      <c r="AN568" s="609" t="s">
        <v>13</v>
      </c>
      <c r="AO568" s="609" t="s">
        <v>13</v>
      </c>
      <c r="AP568" s="609" t="s">
        <v>13</v>
      </c>
      <c r="AQ568" s="609" t="s">
        <v>13</v>
      </c>
      <c r="AR568" s="609" t="s">
        <v>13</v>
      </c>
      <c r="AS568" s="609" t="s">
        <v>13</v>
      </c>
      <c r="AT568" s="609" t="s">
        <v>13</v>
      </c>
      <c r="AU568" s="609" t="s">
        <v>13</v>
      </c>
      <c r="AV568" s="608" t="s">
        <v>13</v>
      </c>
      <c r="AW568" s="608" t="s">
        <v>13</v>
      </c>
      <c r="AX568" s="608" t="s">
        <v>13</v>
      </c>
      <c r="AY568" s="608" t="s">
        <v>13</v>
      </c>
      <c r="AZ568" s="610" t="s">
        <v>13</v>
      </c>
      <c r="BA568" s="526" t="s">
        <v>13</v>
      </c>
      <c r="BB568" s="526" t="s">
        <v>13</v>
      </c>
      <c r="BC568" s="526" t="s">
        <v>13</v>
      </c>
      <c r="BD568" s="526" t="s">
        <v>13</v>
      </c>
      <c r="BE568" s="526" t="s">
        <v>13</v>
      </c>
      <c r="BF568" s="526" t="s">
        <v>13</v>
      </c>
      <c r="BG568" s="526" t="s">
        <v>13</v>
      </c>
      <c r="BH568" s="526" t="s">
        <v>13</v>
      </c>
      <c r="BI568" s="526" t="s">
        <v>13</v>
      </c>
      <c r="BJ568" s="526" t="s">
        <v>13</v>
      </c>
      <c r="BK568" s="526" t="s">
        <v>13</v>
      </c>
      <c r="BL568" s="526" t="s">
        <v>13</v>
      </c>
      <c r="BM568" s="526" t="s">
        <v>13</v>
      </c>
      <c r="BN568" s="585" t="s">
        <v>13</v>
      </c>
      <c r="BO568" s="585" t="s">
        <v>13</v>
      </c>
      <c r="BP568" s="526" t="s">
        <v>13</v>
      </c>
      <c r="BQ568" s="526" t="s">
        <v>13</v>
      </c>
      <c r="BR568" s="526" t="s">
        <v>13</v>
      </c>
      <c r="BS568" s="526" t="s">
        <v>13</v>
      </c>
      <c r="BT568" s="526" t="s">
        <v>13</v>
      </c>
      <c r="BU568" s="585" t="s">
        <v>13</v>
      </c>
      <c r="BV568" s="526" t="s">
        <v>13</v>
      </c>
      <c r="BW568" s="526" t="s">
        <v>13</v>
      </c>
      <c r="BX568" s="526" t="s">
        <v>13</v>
      </c>
      <c r="BY568" s="526" t="s">
        <v>13</v>
      </c>
      <c r="BZ568" s="526" t="s">
        <v>13</v>
      </c>
      <c r="CA568" s="526" t="s">
        <v>13</v>
      </c>
    </row>
    <row r="569" spans="3:79">
      <c r="C569" s="546" t="s">
        <v>13</v>
      </c>
      <c r="D569" s="546" t="s">
        <v>13</v>
      </c>
      <c r="E569" s="517" t="s">
        <v>13</v>
      </c>
      <c r="F569" s="607" t="s">
        <v>13</v>
      </c>
      <c r="G569" s="607" t="s">
        <v>13</v>
      </c>
      <c r="H569" s="607" t="s">
        <v>13</v>
      </c>
      <c r="I569" s="607" t="s">
        <v>13</v>
      </c>
      <c r="J569" s="607" t="s">
        <v>13</v>
      </c>
      <c r="K569" s="607" t="s">
        <v>13</v>
      </c>
      <c r="L569" s="607" t="s">
        <v>13</v>
      </c>
      <c r="M569" s="607" t="s">
        <v>13</v>
      </c>
      <c r="N569" s="607" t="s">
        <v>13</v>
      </c>
      <c r="O569" s="607" t="s">
        <v>13</v>
      </c>
      <c r="P569" s="607" t="s">
        <v>13</v>
      </c>
      <c r="Q569" s="608" t="s">
        <v>13</v>
      </c>
      <c r="R569" s="608" t="s">
        <v>13</v>
      </c>
      <c r="S569" s="608" t="s">
        <v>13</v>
      </c>
      <c r="T569" s="608" t="s">
        <v>13</v>
      </c>
      <c r="U569" s="608" t="s">
        <v>13</v>
      </c>
      <c r="V569" s="608" t="s">
        <v>13</v>
      </c>
      <c r="W569" s="608" t="s">
        <v>13</v>
      </c>
      <c r="X569" s="608" t="s">
        <v>13</v>
      </c>
      <c r="Y569" s="608" t="s">
        <v>13</v>
      </c>
      <c r="Z569" s="608" t="s">
        <v>13</v>
      </c>
      <c r="AA569" s="608" t="s">
        <v>13</v>
      </c>
      <c r="AB569" s="608" t="s">
        <v>13</v>
      </c>
      <c r="AC569" s="608" t="s">
        <v>13</v>
      </c>
      <c r="AD569" s="608" t="s">
        <v>13</v>
      </c>
      <c r="AE569" s="608" t="s">
        <v>13</v>
      </c>
      <c r="AF569" s="608" t="s">
        <v>13</v>
      </c>
      <c r="AG569" s="608" t="s">
        <v>13</v>
      </c>
      <c r="AH569" s="608" t="s">
        <v>13</v>
      </c>
      <c r="AI569" s="608" t="s">
        <v>13</v>
      </c>
      <c r="AJ569" s="608" t="s">
        <v>13</v>
      </c>
      <c r="AK569" s="608" t="s">
        <v>13</v>
      </c>
      <c r="AL569" s="609" t="s">
        <v>13</v>
      </c>
      <c r="AM569" s="609" t="s">
        <v>13</v>
      </c>
      <c r="AN569" s="609" t="s">
        <v>13</v>
      </c>
      <c r="AO569" s="609" t="s">
        <v>13</v>
      </c>
      <c r="AP569" s="609" t="s">
        <v>13</v>
      </c>
      <c r="AQ569" s="609" t="s">
        <v>13</v>
      </c>
      <c r="AR569" s="609" t="s">
        <v>13</v>
      </c>
      <c r="AS569" s="609" t="s">
        <v>13</v>
      </c>
      <c r="AT569" s="609" t="s">
        <v>13</v>
      </c>
      <c r="AU569" s="609" t="s">
        <v>13</v>
      </c>
      <c r="AV569" s="608" t="s">
        <v>13</v>
      </c>
      <c r="AW569" s="608" t="s">
        <v>13</v>
      </c>
      <c r="AX569" s="608" t="s">
        <v>13</v>
      </c>
      <c r="AY569" s="608" t="s">
        <v>13</v>
      </c>
      <c r="AZ569" s="610" t="s">
        <v>13</v>
      </c>
      <c r="BA569" s="526" t="s">
        <v>13</v>
      </c>
      <c r="BB569" s="526" t="s">
        <v>13</v>
      </c>
      <c r="BC569" s="526" t="s">
        <v>13</v>
      </c>
      <c r="BD569" s="526" t="s">
        <v>13</v>
      </c>
      <c r="BE569" s="526" t="s">
        <v>13</v>
      </c>
      <c r="BF569" s="526" t="s">
        <v>13</v>
      </c>
      <c r="BG569" s="526" t="s">
        <v>13</v>
      </c>
      <c r="BH569" s="526" t="s">
        <v>13</v>
      </c>
      <c r="BI569" s="526" t="s">
        <v>13</v>
      </c>
      <c r="BJ569" s="526" t="s">
        <v>13</v>
      </c>
      <c r="BK569" s="526" t="s">
        <v>13</v>
      </c>
      <c r="BL569" s="526" t="s">
        <v>13</v>
      </c>
      <c r="BM569" s="526" t="s">
        <v>13</v>
      </c>
      <c r="BN569" s="585" t="s">
        <v>13</v>
      </c>
      <c r="BO569" s="585" t="s">
        <v>13</v>
      </c>
      <c r="BP569" s="526" t="s">
        <v>13</v>
      </c>
      <c r="BQ569" s="526" t="s">
        <v>13</v>
      </c>
      <c r="BR569" s="526" t="s">
        <v>13</v>
      </c>
      <c r="BS569" s="526" t="s">
        <v>13</v>
      </c>
      <c r="BT569" s="526" t="s">
        <v>13</v>
      </c>
      <c r="BU569" s="585" t="s">
        <v>13</v>
      </c>
      <c r="BV569" s="526" t="s">
        <v>13</v>
      </c>
      <c r="BW569" s="526" t="s">
        <v>13</v>
      </c>
      <c r="BX569" s="526" t="s">
        <v>13</v>
      </c>
      <c r="BY569" s="526" t="s">
        <v>13</v>
      </c>
      <c r="BZ569" s="526" t="s">
        <v>13</v>
      </c>
      <c r="CA569" s="526" t="s">
        <v>13</v>
      </c>
    </row>
    <row r="570" spans="3:79">
      <c r="C570" s="546" t="s">
        <v>13</v>
      </c>
      <c r="D570" s="546" t="s">
        <v>13</v>
      </c>
      <c r="E570" s="517" t="s">
        <v>13</v>
      </c>
      <c r="F570" s="607" t="s">
        <v>13</v>
      </c>
      <c r="G570" s="607" t="s">
        <v>13</v>
      </c>
      <c r="H570" s="607" t="s">
        <v>13</v>
      </c>
      <c r="I570" s="607" t="s">
        <v>13</v>
      </c>
      <c r="J570" s="607" t="s">
        <v>13</v>
      </c>
      <c r="K570" s="607" t="s">
        <v>13</v>
      </c>
      <c r="L570" s="607" t="s">
        <v>13</v>
      </c>
      <c r="M570" s="607" t="s">
        <v>13</v>
      </c>
      <c r="N570" s="607" t="s">
        <v>13</v>
      </c>
      <c r="O570" s="607" t="s">
        <v>13</v>
      </c>
      <c r="P570" s="607" t="s">
        <v>13</v>
      </c>
      <c r="Q570" s="608" t="s">
        <v>13</v>
      </c>
      <c r="R570" s="608" t="s">
        <v>13</v>
      </c>
      <c r="S570" s="608" t="s">
        <v>13</v>
      </c>
      <c r="T570" s="608" t="s">
        <v>13</v>
      </c>
      <c r="U570" s="608" t="s">
        <v>13</v>
      </c>
      <c r="V570" s="608" t="s">
        <v>13</v>
      </c>
      <c r="W570" s="608" t="s">
        <v>13</v>
      </c>
      <c r="X570" s="608" t="s">
        <v>13</v>
      </c>
      <c r="Y570" s="608" t="s">
        <v>13</v>
      </c>
      <c r="Z570" s="608" t="s">
        <v>13</v>
      </c>
      <c r="AA570" s="608" t="s">
        <v>13</v>
      </c>
      <c r="AB570" s="608" t="s">
        <v>13</v>
      </c>
      <c r="AC570" s="608" t="s">
        <v>13</v>
      </c>
      <c r="AD570" s="608" t="s">
        <v>13</v>
      </c>
      <c r="AE570" s="608" t="s">
        <v>13</v>
      </c>
      <c r="AF570" s="608" t="s">
        <v>13</v>
      </c>
      <c r="AG570" s="608" t="s">
        <v>13</v>
      </c>
      <c r="AH570" s="608" t="s">
        <v>13</v>
      </c>
      <c r="AI570" s="608" t="s">
        <v>13</v>
      </c>
      <c r="AJ570" s="608" t="s">
        <v>13</v>
      </c>
      <c r="AK570" s="608" t="s">
        <v>13</v>
      </c>
      <c r="AL570" s="609" t="s">
        <v>13</v>
      </c>
      <c r="AM570" s="609" t="s">
        <v>13</v>
      </c>
      <c r="AN570" s="609" t="s">
        <v>13</v>
      </c>
      <c r="AO570" s="609" t="s">
        <v>13</v>
      </c>
      <c r="AP570" s="609" t="s">
        <v>13</v>
      </c>
      <c r="AQ570" s="609" t="s">
        <v>13</v>
      </c>
      <c r="AR570" s="609" t="s">
        <v>13</v>
      </c>
      <c r="AS570" s="609" t="s">
        <v>13</v>
      </c>
      <c r="AT570" s="609" t="s">
        <v>13</v>
      </c>
      <c r="AU570" s="609" t="s">
        <v>13</v>
      </c>
      <c r="AV570" s="608" t="s">
        <v>13</v>
      </c>
      <c r="AW570" s="608" t="s">
        <v>13</v>
      </c>
      <c r="AX570" s="608" t="s">
        <v>13</v>
      </c>
      <c r="AY570" s="608" t="s">
        <v>13</v>
      </c>
      <c r="AZ570" s="610" t="s">
        <v>13</v>
      </c>
      <c r="BA570" s="526" t="s">
        <v>13</v>
      </c>
      <c r="BB570" s="526" t="s">
        <v>13</v>
      </c>
      <c r="BC570" s="526" t="s">
        <v>13</v>
      </c>
      <c r="BD570" s="526" t="s">
        <v>13</v>
      </c>
      <c r="BE570" s="526" t="s">
        <v>13</v>
      </c>
      <c r="BF570" s="526" t="s">
        <v>13</v>
      </c>
      <c r="BG570" s="526" t="s">
        <v>13</v>
      </c>
      <c r="BH570" s="526" t="s">
        <v>13</v>
      </c>
      <c r="BI570" s="526" t="s">
        <v>13</v>
      </c>
      <c r="BJ570" s="526" t="s">
        <v>13</v>
      </c>
      <c r="BK570" s="526" t="s">
        <v>13</v>
      </c>
      <c r="BL570" s="526" t="s">
        <v>13</v>
      </c>
      <c r="BM570" s="526" t="s">
        <v>13</v>
      </c>
      <c r="BN570" s="585" t="s">
        <v>13</v>
      </c>
      <c r="BO570" s="585" t="s">
        <v>13</v>
      </c>
      <c r="BP570" s="526" t="s">
        <v>13</v>
      </c>
      <c r="BQ570" s="526" t="s">
        <v>13</v>
      </c>
      <c r="BR570" s="526" t="s">
        <v>13</v>
      </c>
      <c r="BS570" s="526" t="s">
        <v>13</v>
      </c>
      <c r="BT570" s="526" t="s">
        <v>13</v>
      </c>
      <c r="BU570" s="585" t="s">
        <v>13</v>
      </c>
      <c r="BV570" s="526" t="s">
        <v>13</v>
      </c>
      <c r="BW570" s="526" t="s">
        <v>13</v>
      </c>
      <c r="BX570" s="526" t="s">
        <v>13</v>
      </c>
      <c r="BY570" s="526" t="s">
        <v>13</v>
      </c>
      <c r="BZ570" s="526" t="s">
        <v>13</v>
      </c>
      <c r="CA570" s="526" t="s">
        <v>13</v>
      </c>
    </row>
    <row r="571" spans="3:79">
      <c r="C571" s="546" t="s">
        <v>13</v>
      </c>
      <c r="D571" s="546" t="s">
        <v>13</v>
      </c>
      <c r="E571" s="517" t="s">
        <v>13</v>
      </c>
      <c r="F571" s="607" t="s">
        <v>13</v>
      </c>
      <c r="G571" s="607" t="s">
        <v>13</v>
      </c>
      <c r="H571" s="607" t="s">
        <v>13</v>
      </c>
      <c r="I571" s="607" t="s">
        <v>13</v>
      </c>
      <c r="J571" s="607" t="s">
        <v>13</v>
      </c>
      <c r="K571" s="607" t="s">
        <v>13</v>
      </c>
      <c r="L571" s="607" t="s">
        <v>13</v>
      </c>
      <c r="M571" s="607" t="s">
        <v>13</v>
      </c>
      <c r="N571" s="607" t="s">
        <v>13</v>
      </c>
      <c r="O571" s="607" t="s">
        <v>13</v>
      </c>
      <c r="P571" s="607" t="s">
        <v>13</v>
      </c>
      <c r="Q571" s="608" t="s">
        <v>13</v>
      </c>
      <c r="R571" s="608" t="s">
        <v>13</v>
      </c>
      <c r="S571" s="608" t="s">
        <v>13</v>
      </c>
      <c r="T571" s="608" t="s">
        <v>13</v>
      </c>
      <c r="U571" s="608" t="s">
        <v>13</v>
      </c>
      <c r="V571" s="608" t="s">
        <v>13</v>
      </c>
      <c r="W571" s="608" t="s">
        <v>13</v>
      </c>
      <c r="X571" s="608" t="s">
        <v>13</v>
      </c>
      <c r="Y571" s="608" t="s">
        <v>13</v>
      </c>
      <c r="Z571" s="608" t="s">
        <v>13</v>
      </c>
      <c r="AA571" s="608" t="s">
        <v>13</v>
      </c>
      <c r="AB571" s="608" t="s">
        <v>13</v>
      </c>
      <c r="AC571" s="608" t="s">
        <v>13</v>
      </c>
      <c r="AD571" s="608" t="s">
        <v>13</v>
      </c>
      <c r="AE571" s="608" t="s">
        <v>13</v>
      </c>
      <c r="AF571" s="608" t="s">
        <v>13</v>
      </c>
      <c r="AG571" s="608" t="s">
        <v>13</v>
      </c>
      <c r="AH571" s="608" t="s">
        <v>13</v>
      </c>
      <c r="AI571" s="608" t="s">
        <v>13</v>
      </c>
      <c r="AJ571" s="608" t="s">
        <v>13</v>
      </c>
      <c r="AK571" s="608" t="s">
        <v>13</v>
      </c>
      <c r="AL571" s="609" t="s">
        <v>13</v>
      </c>
      <c r="AM571" s="609" t="s">
        <v>13</v>
      </c>
      <c r="AN571" s="609" t="s">
        <v>13</v>
      </c>
      <c r="AO571" s="609" t="s">
        <v>13</v>
      </c>
      <c r="AP571" s="609" t="s">
        <v>13</v>
      </c>
      <c r="AQ571" s="609" t="s">
        <v>13</v>
      </c>
      <c r="AR571" s="609" t="s">
        <v>13</v>
      </c>
      <c r="AS571" s="609" t="s">
        <v>13</v>
      </c>
      <c r="AT571" s="609" t="s">
        <v>13</v>
      </c>
      <c r="AU571" s="609" t="s">
        <v>13</v>
      </c>
      <c r="AV571" s="608" t="s">
        <v>13</v>
      </c>
      <c r="AW571" s="608" t="s">
        <v>13</v>
      </c>
      <c r="AX571" s="608" t="s">
        <v>13</v>
      </c>
      <c r="AY571" s="608" t="s">
        <v>13</v>
      </c>
      <c r="AZ571" s="610" t="s">
        <v>13</v>
      </c>
      <c r="BA571" s="526" t="s">
        <v>13</v>
      </c>
      <c r="BB571" s="526" t="s">
        <v>13</v>
      </c>
      <c r="BC571" s="526" t="s">
        <v>13</v>
      </c>
      <c r="BD571" s="526" t="s">
        <v>13</v>
      </c>
      <c r="BE571" s="526" t="s">
        <v>13</v>
      </c>
      <c r="BF571" s="526" t="s">
        <v>13</v>
      </c>
      <c r="BG571" s="526" t="s">
        <v>13</v>
      </c>
      <c r="BH571" s="526" t="s">
        <v>13</v>
      </c>
      <c r="BI571" s="526" t="s">
        <v>13</v>
      </c>
      <c r="BJ571" s="526" t="s">
        <v>13</v>
      </c>
      <c r="BK571" s="526" t="s">
        <v>13</v>
      </c>
      <c r="BL571" s="526" t="s">
        <v>13</v>
      </c>
      <c r="BM571" s="526" t="s">
        <v>13</v>
      </c>
      <c r="BN571" s="585" t="s">
        <v>13</v>
      </c>
      <c r="BO571" s="585" t="s">
        <v>13</v>
      </c>
      <c r="BP571" s="526" t="s">
        <v>13</v>
      </c>
      <c r="BQ571" s="526" t="s">
        <v>13</v>
      </c>
      <c r="BR571" s="526" t="s">
        <v>13</v>
      </c>
      <c r="BS571" s="526" t="s">
        <v>13</v>
      </c>
      <c r="BT571" s="526" t="s">
        <v>13</v>
      </c>
      <c r="BU571" s="585" t="s">
        <v>13</v>
      </c>
      <c r="BV571" s="526" t="s">
        <v>13</v>
      </c>
      <c r="BW571" s="526" t="s">
        <v>13</v>
      </c>
      <c r="BX571" s="526" t="s">
        <v>13</v>
      </c>
      <c r="BY571" s="526" t="s">
        <v>13</v>
      </c>
      <c r="BZ571" s="526" t="s">
        <v>13</v>
      </c>
      <c r="CA571" s="526" t="s">
        <v>13</v>
      </c>
    </row>
    <row r="572" spans="3:79">
      <c r="C572" s="546" t="s">
        <v>13</v>
      </c>
      <c r="D572" s="546" t="s">
        <v>13</v>
      </c>
      <c r="E572" s="517" t="s">
        <v>13</v>
      </c>
      <c r="F572" s="607" t="s">
        <v>13</v>
      </c>
      <c r="G572" s="607" t="s">
        <v>13</v>
      </c>
      <c r="H572" s="607" t="s">
        <v>13</v>
      </c>
      <c r="I572" s="607" t="s">
        <v>13</v>
      </c>
      <c r="J572" s="607" t="s">
        <v>13</v>
      </c>
      <c r="K572" s="607" t="s">
        <v>13</v>
      </c>
      <c r="L572" s="607" t="s">
        <v>13</v>
      </c>
      <c r="M572" s="607" t="s">
        <v>13</v>
      </c>
      <c r="N572" s="607" t="s">
        <v>13</v>
      </c>
      <c r="O572" s="607" t="s">
        <v>13</v>
      </c>
      <c r="P572" s="607" t="s">
        <v>13</v>
      </c>
      <c r="Q572" s="608" t="s">
        <v>13</v>
      </c>
      <c r="R572" s="608" t="s">
        <v>13</v>
      </c>
      <c r="S572" s="608" t="s">
        <v>13</v>
      </c>
      <c r="T572" s="608" t="s">
        <v>13</v>
      </c>
      <c r="U572" s="608" t="s">
        <v>13</v>
      </c>
      <c r="V572" s="608" t="s">
        <v>13</v>
      </c>
      <c r="W572" s="608" t="s">
        <v>13</v>
      </c>
      <c r="X572" s="608" t="s">
        <v>13</v>
      </c>
      <c r="Y572" s="608" t="s">
        <v>13</v>
      </c>
      <c r="Z572" s="608" t="s">
        <v>13</v>
      </c>
      <c r="AA572" s="608" t="s">
        <v>13</v>
      </c>
      <c r="AB572" s="608" t="s">
        <v>13</v>
      </c>
      <c r="AC572" s="608" t="s">
        <v>13</v>
      </c>
      <c r="AD572" s="608" t="s">
        <v>13</v>
      </c>
      <c r="AE572" s="608" t="s">
        <v>13</v>
      </c>
      <c r="AF572" s="608" t="s">
        <v>13</v>
      </c>
      <c r="AG572" s="608" t="s">
        <v>13</v>
      </c>
      <c r="AH572" s="608" t="s">
        <v>13</v>
      </c>
      <c r="AI572" s="608" t="s">
        <v>13</v>
      </c>
      <c r="AJ572" s="608" t="s">
        <v>13</v>
      </c>
      <c r="AK572" s="608" t="s">
        <v>13</v>
      </c>
      <c r="AL572" s="609" t="s">
        <v>13</v>
      </c>
      <c r="AM572" s="609" t="s">
        <v>13</v>
      </c>
      <c r="AN572" s="609" t="s">
        <v>13</v>
      </c>
      <c r="AO572" s="609" t="s">
        <v>13</v>
      </c>
      <c r="AP572" s="609" t="s">
        <v>13</v>
      </c>
      <c r="AQ572" s="609" t="s">
        <v>13</v>
      </c>
      <c r="AR572" s="609" t="s">
        <v>13</v>
      </c>
      <c r="AS572" s="609" t="s">
        <v>13</v>
      </c>
      <c r="AT572" s="609" t="s">
        <v>13</v>
      </c>
      <c r="AU572" s="609" t="s">
        <v>13</v>
      </c>
      <c r="AV572" s="608" t="s">
        <v>13</v>
      </c>
      <c r="AW572" s="608" t="s">
        <v>13</v>
      </c>
      <c r="AX572" s="608" t="s">
        <v>13</v>
      </c>
      <c r="AY572" s="608" t="s">
        <v>13</v>
      </c>
      <c r="AZ572" s="610" t="s">
        <v>13</v>
      </c>
      <c r="BA572" s="526" t="s">
        <v>13</v>
      </c>
      <c r="BB572" s="526" t="s">
        <v>13</v>
      </c>
      <c r="BC572" s="526" t="s">
        <v>13</v>
      </c>
      <c r="BD572" s="526" t="s">
        <v>13</v>
      </c>
      <c r="BE572" s="526" t="s">
        <v>13</v>
      </c>
      <c r="BF572" s="526" t="s">
        <v>13</v>
      </c>
      <c r="BG572" s="526" t="s">
        <v>13</v>
      </c>
      <c r="BH572" s="526" t="s">
        <v>13</v>
      </c>
      <c r="BI572" s="526" t="s">
        <v>13</v>
      </c>
      <c r="BJ572" s="526" t="s">
        <v>13</v>
      </c>
      <c r="BK572" s="526" t="s">
        <v>13</v>
      </c>
      <c r="BL572" s="526" t="s">
        <v>13</v>
      </c>
      <c r="BM572" s="526" t="s">
        <v>13</v>
      </c>
      <c r="BN572" s="585" t="s">
        <v>13</v>
      </c>
      <c r="BO572" s="585" t="s">
        <v>13</v>
      </c>
      <c r="BP572" s="526" t="s">
        <v>13</v>
      </c>
      <c r="BQ572" s="526" t="s">
        <v>13</v>
      </c>
      <c r="BR572" s="526" t="s">
        <v>13</v>
      </c>
      <c r="BS572" s="526" t="s">
        <v>13</v>
      </c>
      <c r="BT572" s="526" t="s">
        <v>13</v>
      </c>
      <c r="BU572" s="585" t="s">
        <v>13</v>
      </c>
      <c r="BV572" s="526" t="s">
        <v>13</v>
      </c>
      <c r="BW572" s="526" t="s">
        <v>13</v>
      </c>
      <c r="BX572" s="526" t="s">
        <v>13</v>
      </c>
      <c r="BY572" s="526" t="s">
        <v>13</v>
      </c>
      <c r="BZ572" s="526" t="s">
        <v>13</v>
      </c>
      <c r="CA572" s="526" t="s">
        <v>13</v>
      </c>
    </row>
    <row r="573" spans="3:79">
      <c r="C573" s="546" t="s">
        <v>13</v>
      </c>
      <c r="D573" s="546" t="s">
        <v>13</v>
      </c>
      <c r="E573" s="517" t="s">
        <v>13</v>
      </c>
      <c r="F573" s="607" t="s">
        <v>13</v>
      </c>
      <c r="G573" s="607" t="s">
        <v>13</v>
      </c>
      <c r="H573" s="607" t="s">
        <v>13</v>
      </c>
      <c r="I573" s="607" t="s">
        <v>13</v>
      </c>
      <c r="J573" s="607" t="s">
        <v>13</v>
      </c>
      <c r="K573" s="607" t="s">
        <v>13</v>
      </c>
      <c r="L573" s="607" t="s">
        <v>13</v>
      </c>
      <c r="M573" s="607" t="s">
        <v>13</v>
      </c>
      <c r="N573" s="607" t="s">
        <v>13</v>
      </c>
      <c r="O573" s="607" t="s">
        <v>13</v>
      </c>
      <c r="P573" s="607" t="s">
        <v>13</v>
      </c>
      <c r="Q573" s="608" t="s">
        <v>13</v>
      </c>
      <c r="R573" s="608" t="s">
        <v>13</v>
      </c>
      <c r="S573" s="608" t="s">
        <v>13</v>
      </c>
      <c r="T573" s="608" t="s">
        <v>13</v>
      </c>
      <c r="U573" s="608" t="s">
        <v>13</v>
      </c>
      <c r="V573" s="608" t="s">
        <v>13</v>
      </c>
      <c r="W573" s="608" t="s">
        <v>13</v>
      </c>
      <c r="X573" s="608" t="s">
        <v>13</v>
      </c>
      <c r="Y573" s="608" t="s">
        <v>13</v>
      </c>
      <c r="Z573" s="608" t="s">
        <v>13</v>
      </c>
      <c r="AA573" s="608" t="s">
        <v>13</v>
      </c>
      <c r="AB573" s="608" t="s">
        <v>13</v>
      </c>
      <c r="AC573" s="608" t="s">
        <v>13</v>
      </c>
      <c r="AD573" s="608" t="s">
        <v>13</v>
      </c>
      <c r="AE573" s="608" t="s">
        <v>13</v>
      </c>
      <c r="AF573" s="608" t="s">
        <v>13</v>
      </c>
      <c r="AG573" s="608" t="s">
        <v>13</v>
      </c>
      <c r="AH573" s="608" t="s">
        <v>13</v>
      </c>
      <c r="AI573" s="608" t="s">
        <v>13</v>
      </c>
      <c r="AJ573" s="608" t="s">
        <v>13</v>
      </c>
      <c r="AK573" s="608" t="s">
        <v>13</v>
      </c>
      <c r="AL573" s="609" t="s">
        <v>13</v>
      </c>
      <c r="AM573" s="609" t="s">
        <v>13</v>
      </c>
      <c r="AN573" s="609" t="s">
        <v>13</v>
      </c>
      <c r="AO573" s="609" t="s">
        <v>13</v>
      </c>
      <c r="AP573" s="609" t="s">
        <v>13</v>
      </c>
      <c r="AQ573" s="609" t="s">
        <v>13</v>
      </c>
      <c r="AR573" s="609" t="s">
        <v>13</v>
      </c>
      <c r="AS573" s="609" t="s">
        <v>13</v>
      </c>
      <c r="AT573" s="609" t="s">
        <v>13</v>
      </c>
      <c r="AU573" s="609" t="s">
        <v>13</v>
      </c>
      <c r="AV573" s="608" t="s">
        <v>13</v>
      </c>
      <c r="AW573" s="608" t="s">
        <v>13</v>
      </c>
      <c r="AX573" s="608" t="s">
        <v>13</v>
      </c>
      <c r="AY573" s="608" t="s">
        <v>13</v>
      </c>
      <c r="AZ573" s="610" t="s">
        <v>13</v>
      </c>
      <c r="BA573" s="526" t="s">
        <v>13</v>
      </c>
      <c r="BB573" s="526" t="s">
        <v>13</v>
      </c>
      <c r="BC573" s="526" t="s">
        <v>13</v>
      </c>
      <c r="BD573" s="526" t="s">
        <v>13</v>
      </c>
      <c r="BE573" s="526" t="s">
        <v>13</v>
      </c>
      <c r="BF573" s="526" t="s">
        <v>13</v>
      </c>
      <c r="BG573" s="526" t="s">
        <v>13</v>
      </c>
      <c r="BH573" s="526" t="s">
        <v>13</v>
      </c>
      <c r="BI573" s="526" t="s">
        <v>13</v>
      </c>
      <c r="BJ573" s="526" t="s">
        <v>13</v>
      </c>
      <c r="BK573" s="526" t="s">
        <v>13</v>
      </c>
      <c r="BL573" s="526" t="s">
        <v>13</v>
      </c>
      <c r="BM573" s="526" t="s">
        <v>13</v>
      </c>
      <c r="BN573" s="585" t="s">
        <v>13</v>
      </c>
      <c r="BO573" s="585" t="s">
        <v>13</v>
      </c>
      <c r="BP573" s="526" t="s">
        <v>13</v>
      </c>
      <c r="BQ573" s="526" t="s">
        <v>13</v>
      </c>
      <c r="BR573" s="526" t="s">
        <v>13</v>
      </c>
      <c r="BS573" s="526" t="s">
        <v>13</v>
      </c>
      <c r="BT573" s="526" t="s">
        <v>13</v>
      </c>
      <c r="BU573" s="585" t="s">
        <v>13</v>
      </c>
      <c r="BV573" s="526" t="s">
        <v>13</v>
      </c>
      <c r="BW573" s="526" t="s">
        <v>13</v>
      </c>
      <c r="BX573" s="526" t="s">
        <v>13</v>
      </c>
      <c r="BY573" s="526" t="s">
        <v>13</v>
      </c>
      <c r="BZ573" s="526" t="s">
        <v>13</v>
      </c>
      <c r="CA573" s="526" t="s">
        <v>13</v>
      </c>
    </row>
    <row r="574" spans="3:79">
      <c r="C574" s="546" t="s">
        <v>13</v>
      </c>
      <c r="D574" s="546" t="s">
        <v>13</v>
      </c>
      <c r="E574" s="517" t="s">
        <v>13</v>
      </c>
      <c r="F574" s="607" t="s">
        <v>13</v>
      </c>
      <c r="G574" s="607" t="s">
        <v>13</v>
      </c>
      <c r="H574" s="607" t="s">
        <v>13</v>
      </c>
      <c r="I574" s="607" t="s">
        <v>13</v>
      </c>
      <c r="J574" s="607" t="s">
        <v>13</v>
      </c>
      <c r="K574" s="607" t="s">
        <v>13</v>
      </c>
      <c r="L574" s="607" t="s">
        <v>13</v>
      </c>
      <c r="M574" s="607" t="s">
        <v>13</v>
      </c>
      <c r="N574" s="607" t="s">
        <v>13</v>
      </c>
      <c r="O574" s="607" t="s">
        <v>13</v>
      </c>
      <c r="P574" s="607" t="s">
        <v>13</v>
      </c>
      <c r="Q574" s="608" t="s">
        <v>13</v>
      </c>
      <c r="R574" s="608" t="s">
        <v>13</v>
      </c>
      <c r="S574" s="608" t="s">
        <v>13</v>
      </c>
      <c r="T574" s="608" t="s">
        <v>13</v>
      </c>
      <c r="U574" s="608" t="s">
        <v>13</v>
      </c>
      <c r="V574" s="608" t="s">
        <v>13</v>
      </c>
      <c r="W574" s="608" t="s">
        <v>13</v>
      </c>
      <c r="X574" s="608" t="s">
        <v>13</v>
      </c>
      <c r="Y574" s="608" t="s">
        <v>13</v>
      </c>
      <c r="Z574" s="608" t="s">
        <v>13</v>
      </c>
      <c r="AA574" s="608" t="s">
        <v>13</v>
      </c>
      <c r="AB574" s="608" t="s">
        <v>13</v>
      </c>
      <c r="AC574" s="608" t="s">
        <v>13</v>
      </c>
      <c r="AD574" s="608" t="s">
        <v>13</v>
      </c>
      <c r="AE574" s="608" t="s">
        <v>13</v>
      </c>
      <c r="AF574" s="608" t="s">
        <v>13</v>
      </c>
      <c r="AG574" s="608" t="s">
        <v>13</v>
      </c>
      <c r="AH574" s="608" t="s">
        <v>13</v>
      </c>
      <c r="AI574" s="608" t="s">
        <v>13</v>
      </c>
      <c r="AJ574" s="608" t="s">
        <v>13</v>
      </c>
      <c r="AK574" s="608" t="s">
        <v>13</v>
      </c>
      <c r="AL574" s="609" t="s">
        <v>13</v>
      </c>
      <c r="AM574" s="609" t="s">
        <v>13</v>
      </c>
      <c r="AN574" s="609" t="s">
        <v>13</v>
      </c>
      <c r="AO574" s="609" t="s">
        <v>13</v>
      </c>
      <c r="AP574" s="609" t="s">
        <v>13</v>
      </c>
      <c r="AQ574" s="609" t="s">
        <v>13</v>
      </c>
      <c r="AR574" s="609" t="s">
        <v>13</v>
      </c>
      <c r="AS574" s="609" t="s">
        <v>13</v>
      </c>
      <c r="AT574" s="609" t="s">
        <v>13</v>
      </c>
      <c r="AU574" s="609" t="s">
        <v>13</v>
      </c>
      <c r="AV574" s="608" t="s">
        <v>13</v>
      </c>
      <c r="AW574" s="608" t="s">
        <v>13</v>
      </c>
      <c r="AX574" s="608" t="s">
        <v>13</v>
      </c>
      <c r="AY574" s="608" t="s">
        <v>13</v>
      </c>
      <c r="AZ574" s="610" t="s">
        <v>13</v>
      </c>
      <c r="BA574" s="526" t="s">
        <v>13</v>
      </c>
      <c r="BB574" s="526" t="s">
        <v>13</v>
      </c>
      <c r="BC574" s="526" t="s">
        <v>13</v>
      </c>
      <c r="BD574" s="526" t="s">
        <v>13</v>
      </c>
      <c r="BE574" s="526" t="s">
        <v>13</v>
      </c>
      <c r="BF574" s="526" t="s">
        <v>13</v>
      </c>
      <c r="BG574" s="526" t="s">
        <v>13</v>
      </c>
      <c r="BH574" s="526" t="s">
        <v>13</v>
      </c>
      <c r="BI574" s="526" t="s">
        <v>13</v>
      </c>
      <c r="BJ574" s="526" t="s">
        <v>13</v>
      </c>
      <c r="BK574" s="526" t="s">
        <v>13</v>
      </c>
      <c r="BL574" s="526" t="s">
        <v>13</v>
      </c>
      <c r="BM574" s="526" t="s">
        <v>13</v>
      </c>
      <c r="BN574" s="585" t="s">
        <v>13</v>
      </c>
      <c r="BO574" s="585" t="s">
        <v>13</v>
      </c>
      <c r="BP574" s="526" t="s">
        <v>13</v>
      </c>
      <c r="BQ574" s="526" t="s">
        <v>13</v>
      </c>
      <c r="BR574" s="526" t="s">
        <v>13</v>
      </c>
      <c r="BS574" s="526" t="s">
        <v>13</v>
      </c>
      <c r="BT574" s="526" t="s">
        <v>13</v>
      </c>
      <c r="BU574" s="585" t="s">
        <v>13</v>
      </c>
      <c r="BV574" s="526" t="s">
        <v>13</v>
      </c>
      <c r="BW574" s="526" t="s">
        <v>13</v>
      </c>
      <c r="BX574" s="526" t="s">
        <v>13</v>
      </c>
      <c r="BY574" s="526" t="s">
        <v>13</v>
      </c>
      <c r="BZ574" s="526" t="s">
        <v>13</v>
      </c>
      <c r="CA574" s="526" t="s">
        <v>13</v>
      </c>
    </row>
    <row r="575" spans="3:79">
      <c r="C575" s="546" t="s">
        <v>13</v>
      </c>
      <c r="D575" s="546" t="s">
        <v>13</v>
      </c>
      <c r="E575" s="517" t="s">
        <v>13</v>
      </c>
      <c r="F575" s="607" t="s">
        <v>13</v>
      </c>
      <c r="G575" s="607" t="s">
        <v>13</v>
      </c>
      <c r="H575" s="607" t="s">
        <v>13</v>
      </c>
      <c r="I575" s="607" t="s">
        <v>13</v>
      </c>
      <c r="J575" s="607" t="s">
        <v>13</v>
      </c>
      <c r="K575" s="607" t="s">
        <v>13</v>
      </c>
      <c r="L575" s="607" t="s">
        <v>13</v>
      </c>
      <c r="M575" s="607" t="s">
        <v>13</v>
      </c>
      <c r="N575" s="607" t="s">
        <v>13</v>
      </c>
      <c r="O575" s="607" t="s">
        <v>13</v>
      </c>
      <c r="P575" s="607" t="s">
        <v>13</v>
      </c>
      <c r="Q575" s="608" t="s">
        <v>13</v>
      </c>
      <c r="R575" s="608" t="s">
        <v>13</v>
      </c>
      <c r="S575" s="608" t="s">
        <v>13</v>
      </c>
      <c r="T575" s="608" t="s">
        <v>13</v>
      </c>
      <c r="U575" s="608" t="s">
        <v>13</v>
      </c>
      <c r="V575" s="608" t="s">
        <v>13</v>
      </c>
      <c r="W575" s="608" t="s">
        <v>13</v>
      </c>
      <c r="X575" s="608" t="s">
        <v>13</v>
      </c>
      <c r="Y575" s="608" t="s">
        <v>13</v>
      </c>
      <c r="Z575" s="608" t="s">
        <v>13</v>
      </c>
      <c r="AA575" s="608" t="s">
        <v>13</v>
      </c>
      <c r="AB575" s="608" t="s">
        <v>13</v>
      </c>
      <c r="AC575" s="608" t="s">
        <v>13</v>
      </c>
      <c r="AD575" s="608" t="s">
        <v>13</v>
      </c>
      <c r="AE575" s="608" t="s">
        <v>13</v>
      </c>
      <c r="AF575" s="608" t="s">
        <v>13</v>
      </c>
      <c r="AG575" s="608" t="s">
        <v>13</v>
      </c>
      <c r="AH575" s="608" t="s">
        <v>13</v>
      </c>
      <c r="AI575" s="608" t="s">
        <v>13</v>
      </c>
      <c r="AJ575" s="608" t="s">
        <v>13</v>
      </c>
      <c r="AK575" s="608" t="s">
        <v>13</v>
      </c>
      <c r="AL575" s="609" t="s">
        <v>13</v>
      </c>
      <c r="AM575" s="609" t="s">
        <v>13</v>
      </c>
      <c r="AN575" s="609" t="s">
        <v>13</v>
      </c>
      <c r="AO575" s="609" t="s">
        <v>13</v>
      </c>
      <c r="AP575" s="609" t="s">
        <v>13</v>
      </c>
      <c r="AQ575" s="609" t="s">
        <v>13</v>
      </c>
      <c r="AR575" s="609" t="s">
        <v>13</v>
      </c>
      <c r="AS575" s="609" t="s">
        <v>13</v>
      </c>
      <c r="AT575" s="609" t="s">
        <v>13</v>
      </c>
      <c r="AU575" s="609" t="s">
        <v>13</v>
      </c>
      <c r="AV575" s="608" t="s">
        <v>13</v>
      </c>
      <c r="AW575" s="608" t="s">
        <v>13</v>
      </c>
      <c r="AX575" s="608" t="s">
        <v>13</v>
      </c>
      <c r="AY575" s="608" t="s">
        <v>13</v>
      </c>
      <c r="AZ575" s="610" t="s">
        <v>13</v>
      </c>
      <c r="BA575" s="526" t="s">
        <v>13</v>
      </c>
      <c r="BB575" s="526" t="s">
        <v>13</v>
      </c>
      <c r="BC575" s="526" t="s">
        <v>13</v>
      </c>
      <c r="BD575" s="526" t="s">
        <v>13</v>
      </c>
      <c r="BE575" s="526" t="s">
        <v>13</v>
      </c>
      <c r="BF575" s="526" t="s">
        <v>13</v>
      </c>
      <c r="BG575" s="526" t="s">
        <v>13</v>
      </c>
      <c r="BH575" s="526" t="s">
        <v>13</v>
      </c>
      <c r="BI575" s="526" t="s">
        <v>13</v>
      </c>
      <c r="BJ575" s="526" t="s">
        <v>13</v>
      </c>
      <c r="BK575" s="526" t="s">
        <v>13</v>
      </c>
      <c r="BL575" s="526" t="s">
        <v>13</v>
      </c>
      <c r="BM575" s="526" t="s">
        <v>13</v>
      </c>
      <c r="BN575" s="585" t="s">
        <v>13</v>
      </c>
      <c r="BO575" s="585" t="s">
        <v>13</v>
      </c>
      <c r="BP575" s="526" t="s">
        <v>13</v>
      </c>
      <c r="BQ575" s="526" t="s">
        <v>13</v>
      </c>
      <c r="BR575" s="526" t="s">
        <v>13</v>
      </c>
      <c r="BS575" s="526" t="s">
        <v>13</v>
      </c>
      <c r="BT575" s="526" t="s">
        <v>13</v>
      </c>
      <c r="BU575" s="585" t="s">
        <v>13</v>
      </c>
      <c r="BV575" s="526" t="s">
        <v>13</v>
      </c>
      <c r="BW575" s="526" t="s">
        <v>13</v>
      </c>
      <c r="BX575" s="526" t="s">
        <v>13</v>
      </c>
      <c r="BY575" s="526" t="s">
        <v>13</v>
      </c>
      <c r="BZ575" s="526" t="s">
        <v>13</v>
      </c>
      <c r="CA575" s="526" t="s">
        <v>13</v>
      </c>
    </row>
    <row r="576" spans="3:79">
      <c r="C576" s="546" t="s">
        <v>13</v>
      </c>
      <c r="D576" s="546" t="s">
        <v>13</v>
      </c>
      <c r="E576" s="517" t="s">
        <v>13</v>
      </c>
      <c r="F576" s="607" t="s">
        <v>13</v>
      </c>
      <c r="G576" s="607" t="s">
        <v>13</v>
      </c>
      <c r="H576" s="607" t="s">
        <v>13</v>
      </c>
      <c r="I576" s="607" t="s">
        <v>13</v>
      </c>
      <c r="J576" s="607" t="s">
        <v>13</v>
      </c>
      <c r="K576" s="607" t="s">
        <v>13</v>
      </c>
      <c r="L576" s="607" t="s">
        <v>13</v>
      </c>
      <c r="M576" s="607" t="s">
        <v>13</v>
      </c>
      <c r="N576" s="607" t="s">
        <v>13</v>
      </c>
      <c r="O576" s="607" t="s">
        <v>13</v>
      </c>
      <c r="P576" s="607" t="s">
        <v>13</v>
      </c>
      <c r="Q576" s="608" t="s">
        <v>13</v>
      </c>
      <c r="R576" s="608" t="s">
        <v>13</v>
      </c>
      <c r="S576" s="608" t="s">
        <v>13</v>
      </c>
      <c r="T576" s="608" t="s">
        <v>13</v>
      </c>
      <c r="U576" s="608" t="s">
        <v>13</v>
      </c>
      <c r="V576" s="608" t="s">
        <v>13</v>
      </c>
      <c r="W576" s="608" t="s">
        <v>13</v>
      </c>
      <c r="X576" s="608" t="s">
        <v>13</v>
      </c>
      <c r="Y576" s="608" t="s">
        <v>13</v>
      </c>
      <c r="Z576" s="608" t="s">
        <v>13</v>
      </c>
      <c r="AA576" s="608" t="s">
        <v>13</v>
      </c>
      <c r="AB576" s="608" t="s">
        <v>13</v>
      </c>
      <c r="AC576" s="608" t="s">
        <v>13</v>
      </c>
      <c r="AD576" s="608" t="s">
        <v>13</v>
      </c>
      <c r="AE576" s="608" t="s">
        <v>13</v>
      </c>
      <c r="AF576" s="608" t="s">
        <v>13</v>
      </c>
      <c r="AG576" s="608" t="s">
        <v>13</v>
      </c>
      <c r="AH576" s="608" t="s">
        <v>13</v>
      </c>
      <c r="AI576" s="608" t="s">
        <v>13</v>
      </c>
      <c r="AJ576" s="608" t="s">
        <v>13</v>
      </c>
      <c r="AK576" s="608" t="s">
        <v>13</v>
      </c>
      <c r="AL576" s="609" t="s">
        <v>13</v>
      </c>
      <c r="AM576" s="609" t="s">
        <v>13</v>
      </c>
      <c r="AN576" s="609" t="s">
        <v>13</v>
      </c>
      <c r="AO576" s="609" t="s">
        <v>13</v>
      </c>
      <c r="AP576" s="609" t="s">
        <v>13</v>
      </c>
      <c r="AQ576" s="609" t="s">
        <v>13</v>
      </c>
      <c r="AR576" s="609" t="s">
        <v>13</v>
      </c>
      <c r="AS576" s="609" t="s">
        <v>13</v>
      </c>
      <c r="AT576" s="609" t="s">
        <v>13</v>
      </c>
      <c r="AU576" s="609" t="s">
        <v>13</v>
      </c>
      <c r="AV576" s="608" t="s">
        <v>13</v>
      </c>
      <c r="AW576" s="608" t="s">
        <v>13</v>
      </c>
      <c r="AX576" s="608" t="s">
        <v>13</v>
      </c>
      <c r="AY576" s="608" t="s">
        <v>13</v>
      </c>
      <c r="AZ576" s="610" t="s">
        <v>13</v>
      </c>
      <c r="BA576" s="526" t="s">
        <v>13</v>
      </c>
      <c r="BB576" s="526" t="s">
        <v>13</v>
      </c>
      <c r="BC576" s="526" t="s">
        <v>13</v>
      </c>
      <c r="BD576" s="526" t="s">
        <v>13</v>
      </c>
      <c r="BE576" s="526" t="s">
        <v>13</v>
      </c>
      <c r="BF576" s="526" t="s">
        <v>13</v>
      </c>
      <c r="BG576" s="526" t="s">
        <v>13</v>
      </c>
      <c r="BH576" s="526" t="s">
        <v>13</v>
      </c>
      <c r="BI576" s="526" t="s">
        <v>13</v>
      </c>
      <c r="BJ576" s="526" t="s">
        <v>13</v>
      </c>
      <c r="BK576" s="526" t="s">
        <v>13</v>
      </c>
      <c r="BL576" s="526" t="s">
        <v>13</v>
      </c>
      <c r="BM576" s="526" t="s">
        <v>13</v>
      </c>
      <c r="BN576" s="585" t="s">
        <v>13</v>
      </c>
      <c r="BO576" s="585" t="s">
        <v>13</v>
      </c>
      <c r="BP576" s="526" t="s">
        <v>13</v>
      </c>
      <c r="BQ576" s="526" t="s">
        <v>13</v>
      </c>
      <c r="BR576" s="526" t="s">
        <v>13</v>
      </c>
      <c r="BS576" s="526" t="s">
        <v>13</v>
      </c>
      <c r="BT576" s="526" t="s">
        <v>13</v>
      </c>
      <c r="BU576" s="585" t="s">
        <v>13</v>
      </c>
      <c r="BV576" s="526" t="s">
        <v>13</v>
      </c>
      <c r="BW576" s="526" t="s">
        <v>13</v>
      </c>
      <c r="BX576" s="526" t="s">
        <v>13</v>
      </c>
      <c r="BY576" s="526" t="s">
        <v>13</v>
      </c>
      <c r="BZ576" s="526" t="s">
        <v>13</v>
      </c>
      <c r="CA576" s="526" t="s">
        <v>13</v>
      </c>
    </row>
    <row r="577" spans="3:79">
      <c r="C577" s="546" t="s">
        <v>13</v>
      </c>
      <c r="D577" s="546" t="s">
        <v>13</v>
      </c>
      <c r="E577" s="517" t="s">
        <v>13</v>
      </c>
      <c r="F577" s="607" t="s">
        <v>13</v>
      </c>
      <c r="G577" s="607" t="s">
        <v>13</v>
      </c>
      <c r="H577" s="607" t="s">
        <v>13</v>
      </c>
      <c r="I577" s="607" t="s">
        <v>13</v>
      </c>
      <c r="J577" s="607" t="s">
        <v>13</v>
      </c>
      <c r="K577" s="607" t="s">
        <v>13</v>
      </c>
      <c r="L577" s="607" t="s">
        <v>13</v>
      </c>
      <c r="M577" s="607" t="s">
        <v>13</v>
      </c>
      <c r="N577" s="607" t="s">
        <v>13</v>
      </c>
      <c r="O577" s="607" t="s">
        <v>13</v>
      </c>
      <c r="P577" s="607" t="s">
        <v>13</v>
      </c>
      <c r="Q577" s="608" t="s">
        <v>13</v>
      </c>
      <c r="R577" s="608" t="s">
        <v>13</v>
      </c>
      <c r="S577" s="608" t="s">
        <v>13</v>
      </c>
      <c r="T577" s="608" t="s">
        <v>13</v>
      </c>
      <c r="U577" s="608" t="s">
        <v>13</v>
      </c>
      <c r="V577" s="608" t="s">
        <v>13</v>
      </c>
      <c r="W577" s="608" t="s">
        <v>13</v>
      </c>
      <c r="X577" s="608" t="s">
        <v>13</v>
      </c>
      <c r="Y577" s="608" t="s">
        <v>13</v>
      </c>
      <c r="Z577" s="608" t="s">
        <v>13</v>
      </c>
      <c r="AA577" s="608" t="s">
        <v>13</v>
      </c>
      <c r="AB577" s="608" t="s">
        <v>13</v>
      </c>
      <c r="AC577" s="608" t="s">
        <v>13</v>
      </c>
      <c r="AD577" s="608" t="s">
        <v>13</v>
      </c>
      <c r="AE577" s="608" t="s">
        <v>13</v>
      </c>
      <c r="AF577" s="608" t="s">
        <v>13</v>
      </c>
      <c r="AG577" s="608" t="s">
        <v>13</v>
      </c>
      <c r="AH577" s="608" t="s">
        <v>13</v>
      </c>
      <c r="AI577" s="608" t="s">
        <v>13</v>
      </c>
      <c r="AJ577" s="608" t="s">
        <v>13</v>
      </c>
      <c r="AK577" s="608" t="s">
        <v>13</v>
      </c>
      <c r="AL577" s="609" t="s">
        <v>13</v>
      </c>
      <c r="AM577" s="609" t="s">
        <v>13</v>
      </c>
      <c r="AN577" s="609" t="s">
        <v>13</v>
      </c>
      <c r="AO577" s="609" t="s">
        <v>13</v>
      </c>
      <c r="AP577" s="609" t="s">
        <v>13</v>
      </c>
      <c r="AQ577" s="609" t="s">
        <v>13</v>
      </c>
      <c r="AR577" s="609" t="s">
        <v>13</v>
      </c>
      <c r="AS577" s="609" t="s">
        <v>13</v>
      </c>
      <c r="AT577" s="609" t="s">
        <v>13</v>
      </c>
      <c r="AU577" s="609" t="s">
        <v>13</v>
      </c>
      <c r="AV577" s="608" t="s">
        <v>13</v>
      </c>
      <c r="AW577" s="608" t="s">
        <v>13</v>
      </c>
      <c r="AX577" s="608" t="s">
        <v>13</v>
      </c>
      <c r="AY577" s="608" t="s">
        <v>13</v>
      </c>
      <c r="AZ577" s="610" t="s">
        <v>13</v>
      </c>
      <c r="BA577" s="526" t="s">
        <v>13</v>
      </c>
      <c r="BB577" s="526" t="s">
        <v>13</v>
      </c>
      <c r="BC577" s="526" t="s">
        <v>13</v>
      </c>
      <c r="BD577" s="526" t="s">
        <v>13</v>
      </c>
      <c r="BE577" s="526" t="s">
        <v>13</v>
      </c>
      <c r="BF577" s="526" t="s">
        <v>13</v>
      </c>
      <c r="BG577" s="526" t="s">
        <v>13</v>
      </c>
      <c r="BH577" s="526" t="s">
        <v>13</v>
      </c>
      <c r="BI577" s="526" t="s">
        <v>13</v>
      </c>
      <c r="BJ577" s="526" t="s">
        <v>13</v>
      </c>
      <c r="BK577" s="526" t="s">
        <v>13</v>
      </c>
      <c r="BL577" s="526" t="s">
        <v>13</v>
      </c>
      <c r="BM577" s="526" t="s">
        <v>13</v>
      </c>
      <c r="BN577" s="585" t="s">
        <v>13</v>
      </c>
      <c r="BO577" s="585" t="s">
        <v>13</v>
      </c>
      <c r="BP577" s="526" t="s">
        <v>13</v>
      </c>
      <c r="BQ577" s="526" t="s">
        <v>13</v>
      </c>
      <c r="BR577" s="526" t="s">
        <v>13</v>
      </c>
      <c r="BS577" s="526" t="s">
        <v>13</v>
      </c>
      <c r="BT577" s="526" t="s">
        <v>13</v>
      </c>
      <c r="BU577" s="585" t="s">
        <v>13</v>
      </c>
      <c r="BV577" s="526" t="s">
        <v>13</v>
      </c>
      <c r="BW577" s="526" t="s">
        <v>13</v>
      </c>
      <c r="BX577" s="526" t="s">
        <v>13</v>
      </c>
      <c r="BY577" s="526" t="s">
        <v>13</v>
      </c>
      <c r="BZ577" s="526" t="s">
        <v>13</v>
      </c>
      <c r="CA577" s="526" t="s">
        <v>13</v>
      </c>
    </row>
    <row r="578" spans="3:79">
      <c r="C578" s="546" t="s">
        <v>13</v>
      </c>
      <c r="D578" s="546" t="s">
        <v>13</v>
      </c>
      <c r="E578" s="517" t="s">
        <v>13</v>
      </c>
      <c r="F578" s="607" t="s">
        <v>13</v>
      </c>
      <c r="G578" s="607" t="s">
        <v>13</v>
      </c>
      <c r="H578" s="607" t="s">
        <v>13</v>
      </c>
      <c r="I578" s="607" t="s">
        <v>13</v>
      </c>
      <c r="J578" s="607" t="s">
        <v>13</v>
      </c>
      <c r="K578" s="607" t="s">
        <v>13</v>
      </c>
      <c r="L578" s="607" t="s">
        <v>13</v>
      </c>
      <c r="M578" s="607" t="s">
        <v>13</v>
      </c>
      <c r="N578" s="607" t="s">
        <v>13</v>
      </c>
      <c r="O578" s="607" t="s">
        <v>13</v>
      </c>
      <c r="P578" s="607" t="s">
        <v>13</v>
      </c>
      <c r="Q578" s="608" t="s">
        <v>13</v>
      </c>
      <c r="R578" s="608" t="s">
        <v>13</v>
      </c>
      <c r="S578" s="608" t="s">
        <v>13</v>
      </c>
      <c r="T578" s="608" t="s">
        <v>13</v>
      </c>
      <c r="U578" s="608" t="s">
        <v>13</v>
      </c>
      <c r="V578" s="608" t="s">
        <v>13</v>
      </c>
      <c r="W578" s="608" t="s">
        <v>13</v>
      </c>
      <c r="X578" s="608" t="s">
        <v>13</v>
      </c>
      <c r="Y578" s="608" t="s">
        <v>13</v>
      </c>
      <c r="Z578" s="608" t="s">
        <v>13</v>
      </c>
      <c r="AA578" s="608" t="s">
        <v>13</v>
      </c>
      <c r="AB578" s="608" t="s">
        <v>13</v>
      </c>
      <c r="AC578" s="608" t="s">
        <v>13</v>
      </c>
      <c r="AD578" s="608" t="s">
        <v>13</v>
      </c>
      <c r="AE578" s="608" t="s">
        <v>13</v>
      </c>
      <c r="AF578" s="608" t="s">
        <v>13</v>
      </c>
      <c r="AG578" s="608" t="s">
        <v>13</v>
      </c>
      <c r="AH578" s="608" t="s">
        <v>13</v>
      </c>
      <c r="AI578" s="608" t="s">
        <v>13</v>
      </c>
      <c r="AJ578" s="608" t="s">
        <v>13</v>
      </c>
      <c r="AK578" s="608" t="s">
        <v>13</v>
      </c>
      <c r="AL578" s="609" t="s">
        <v>13</v>
      </c>
      <c r="AM578" s="609" t="s">
        <v>13</v>
      </c>
      <c r="AN578" s="609" t="s">
        <v>13</v>
      </c>
      <c r="AO578" s="609" t="s">
        <v>13</v>
      </c>
      <c r="AP578" s="609" t="s">
        <v>13</v>
      </c>
      <c r="AQ578" s="609" t="s">
        <v>13</v>
      </c>
      <c r="AR578" s="609" t="s">
        <v>13</v>
      </c>
      <c r="AS578" s="609" t="s">
        <v>13</v>
      </c>
      <c r="AT578" s="609" t="s">
        <v>13</v>
      </c>
      <c r="AU578" s="609" t="s">
        <v>13</v>
      </c>
      <c r="AV578" s="608" t="s">
        <v>13</v>
      </c>
      <c r="AW578" s="608" t="s">
        <v>13</v>
      </c>
      <c r="AX578" s="608" t="s">
        <v>13</v>
      </c>
      <c r="AY578" s="608" t="s">
        <v>13</v>
      </c>
      <c r="AZ578" s="610" t="s">
        <v>13</v>
      </c>
      <c r="BA578" s="526" t="s">
        <v>13</v>
      </c>
      <c r="BB578" s="526" t="s">
        <v>13</v>
      </c>
      <c r="BC578" s="526" t="s">
        <v>13</v>
      </c>
      <c r="BD578" s="526" t="s">
        <v>13</v>
      </c>
      <c r="BE578" s="526" t="s">
        <v>13</v>
      </c>
      <c r="BF578" s="526" t="s">
        <v>13</v>
      </c>
      <c r="BG578" s="526" t="s">
        <v>13</v>
      </c>
      <c r="BH578" s="526" t="s">
        <v>13</v>
      </c>
      <c r="BI578" s="526" t="s">
        <v>13</v>
      </c>
      <c r="BJ578" s="526" t="s">
        <v>13</v>
      </c>
      <c r="BK578" s="526" t="s">
        <v>13</v>
      </c>
      <c r="BL578" s="526" t="s">
        <v>13</v>
      </c>
      <c r="BM578" s="526" t="s">
        <v>13</v>
      </c>
      <c r="BN578" s="585" t="s">
        <v>13</v>
      </c>
      <c r="BO578" s="585" t="s">
        <v>13</v>
      </c>
      <c r="BP578" s="526" t="s">
        <v>13</v>
      </c>
      <c r="BQ578" s="526" t="s">
        <v>13</v>
      </c>
      <c r="BR578" s="526" t="s">
        <v>13</v>
      </c>
      <c r="BS578" s="526" t="s">
        <v>13</v>
      </c>
      <c r="BT578" s="526" t="s">
        <v>13</v>
      </c>
      <c r="BU578" s="585" t="s">
        <v>13</v>
      </c>
      <c r="BV578" s="526" t="s">
        <v>13</v>
      </c>
      <c r="BW578" s="526" t="s">
        <v>13</v>
      </c>
      <c r="BX578" s="526" t="s">
        <v>13</v>
      </c>
      <c r="BY578" s="526" t="s">
        <v>13</v>
      </c>
      <c r="BZ578" s="526" t="s">
        <v>13</v>
      </c>
      <c r="CA578" s="526" t="s">
        <v>13</v>
      </c>
    </row>
    <row r="579" spans="3:79">
      <c r="C579" s="546" t="s">
        <v>13</v>
      </c>
      <c r="D579" s="546" t="s">
        <v>13</v>
      </c>
      <c r="E579" s="517" t="s">
        <v>13</v>
      </c>
      <c r="F579" s="607" t="s">
        <v>13</v>
      </c>
      <c r="G579" s="607" t="s">
        <v>13</v>
      </c>
      <c r="H579" s="607" t="s">
        <v>13</v>
      </c>
      <c r="I579" s="607" t="s">
        <v>13</v>
      </c>
      <c r="J579" s="607" t="s">
        <v>13</v>
      </c>
      <c r="K579" s="607" t="s">
        <v>13</v>
      </c>
      <c r="L579" s="607" t="s">
        <v>13</v>
      </c>
      <c r="M579" s="607" t="s">
        <v>13</v>
      </c>
      <c r="N579" s="607" t="s">
        <v>13</v>
      </c>
      <c r="O579" s="607" t="s">
        <v>13</v>
      </c>
      <c r="P579" s="607" t="s">
        <v>13</v>
      </c>
      <c r="Q579" s="608" t="s">
        <v>13</v>
      </c>
      <c r="R579" s="608" t="s">
        <v>13</v>
      </c>
      <c r="S579" s="608" t="s">
        <v>13</v>
      </c>
      <c r="T579" s="608" t="s">
        <v>13</v>
      </c>
      <c r="U579" s="608" t="s">
        <v>13</v>
      </c>
      <c r="V579" s="608" t="s">
        <v>13</v>
      </c>
      <c r="W579" s="608" t="s">
        <v>13</v>
      </c>
      <c r="X579" s="608" t="s">
        <v>13</v>
      </c>
      <c r="Y579" s="608" t="s">
        <v>13</v>
      </c>
      <c r="Z579" s="608" t="s">
        <v>13</v>
      </c>
      <c r="AA579" s="608" t="s">
        <v>13</v>
      </c>
      <c r="AB579" s="608" t="s">
        <v>13</v>
      </c>
      <c r="AC579" s="608" t="s">
        <v>13</v>
      </c>
      <c r="AD579" s="608" t="s">
        <v>13</v>
      </c>
      <c r="AE579" s="608" t="s">
        <v>13</v>
      </c>
      <c r="AF579" s="608" t="s">
        <v>13</v>
      </c>
      <c r="AG579" s="608" t="s">
        <v>13</v>
      </c>
      <c r="AH579" s="608" t="s">
        <v>13</v>
      </c>
      <c r="AI579" s="608" t="s">
        <v>13</v>
      </c>
      <c r="AJ579" s="608" t="s">
        <v>13</v>
      </c>
      <c r="AK579" s="608" t="s">
        <v>13</v>
      </c>
      <c r="AL579" s="609" t="s">
        <v>13</v>
      </c>
      <c r="AM579" s="609" t="s">
        <v>13</v>
      </c>
      <c r="AN579" s="609" t="s">
        <v>13</v>
      </c>
      <c r="AO579" s="609" t="s">
        <v>13</v>
      </c>
      <c r="AP579" s="609" t="s">
        <v>13</v>
      </c>
      <c r="AQ579" s="609" t="s">
        <v>13</v>
      </c>
      <c r="AR579" s="609" t="s">
        <v>13</v>
      </c>
      <c r="AS579" s="609" t="s">
        <v>13</v>
      </c>
      <c r="AT579" s="609" t="s">
        <v>13</v>
      </c>
      <c r="AU579" s="609" t="s">
        <v>13</v>
      </c>
      <c r="AV579" s="608" t="s">
        <v>13</v>
      </c>
      <c r="AW579" s="608" t="s">
        <v>13</v>
      </c>
      <c r="AX579" s="608" t="s">
        <v>13</v>
      </c>
      <c r="AY579" s="608" t="s">
        <v>13</v>
      </c>
      <c r="AZ579" s="610" t="s">
        <v>13</v>
      </c>
      <c r="BA579" s="526" t="s">
        <v>13</v>
      </c>
      <c r="BB579" s="526" t="s">
        <v>13</v>
      </c>
      <c r="BC579" s="526" t="s">
        <v>13</v>
      </c>
      <c r="BD579" s="526" t="s">
        <v>13</v>
      </c>
      <c r="BE579" s="526" t="s">
        <v>13</v>
      </c>
      <c r="BF579" s="526" t="s">
        <v>13</v>
      </c>
      <c r="BG579" s="526" t="s">
        <v>13</v>
      </c>
      <c r="BH579" s="526" t="s">
        <v>13</v>
      </c>
      <c r="BI579" s="526" t="s">
        <v>13</v>
      </c>
      <c r="BJ579" s="526" t="s">
        <v>13</v>
      </c>
      <c r="BK579" s="526" t="s">
        <v>13</v>
      </c>
      <c r="BL579" s="526" t="s">
        <v>13</v>
      </c>
      <c r="BM579" s="526" t="s">
        <v>13</v>
      </c>
      <c r="BN579" s="585" t="s">
        <v>13</v>
      </c>
      <c r="BO579" s="585" t="s">
        <v>13</v>
      </c>
      <c r="BP579" s="526" t="s">
        <v>13</v>
      </c>
      <c r="BQ579" s="526" t="s">
        <v>13</v>
      </c>
      <c r="BR579" s="526" t="s">
        <v>13</v>
      </c>
      <c r="BS579" s="526" t="s">
        <v>13</v>
      </c>
      <c r="BT579" s="526" t="s">
        <v>13</v>
      </c>
      <c r="BU579" s="585" t="s">
        <v>13</v>
      </c>
      <c r="BV579" s="526" t="s">
        <v>13</v>
      </c>
      <c r="BW579" s="526" t="s">
        <v>13</v>
      </c>
      <c r="BX579" s="526" t="s">
        <v>13</v>
      </c>
      <c r="BY579" s="526" t="s">
        <v>13</v>
      </c>
      <c r="BZ579" s="526" t="s">
        <v>13</v>
      </c>
      <c r="CA579" s="526" t="s">
        <v>13</v>
      </c>
    </row>
    <row r="580" spans="3:79">
      <c r="C580" s="546" t="s">
        <v>13</v>
      </c>
      <c r="D580" s="546" t="s">
        <v>13</v>
      </c>
      <c r="E580" s="517" t="s">
        <v>13</v>
      </c>
      <c r="F580" s="607" t="s">
        <v>13</v>
      </c>
      <c r="G580" s="607" t="s">
        <v>13</v>
      </c>
      <c r="H580" s="607" t="s">
        <v>13</v>
      </c>
      <c r="I580" s="607" t="s">
        <v>13</v>
      </c>
      <c r="J580" s="607" t="s">
        <v>13</v>
      </c>
      <c r="K580" s="607" t="s">
        <v>13</v>
      </c>
      <c r="L580" s="607" t="s">
        <v>13</v>
      </c>
      <c r="M580" s="607" t="s">
        <v>13</v>
      </c>
      <c r="N580" s="607" t="s">
        <v>13</v>
      </c>
      <c r="O580" s="607" t="s">
        <v>13</v>
      </c>
      <c r="P580" s="607" t="s">
        <v>13</v>
      </c>
      <c r="Q580" s="608" t="s">
        <v>13</v>
      </c>
      <c r="R580" s="608" t="s">
        <v>13</v>
      </c>
      <c r="S580" s="608" t="s">
        <v>13</v>
      </c>
      <c r="T580" s="608" t="s">
        <v>13</v>
      </c>
      <c r="U580" s="608" t="s">
        <v>13</v>
      </c>
      <c r="V580" s="608" t="s">
        <v>13</v>
      </c>
      <c r="W580" s="608" t="s">
        <v>13</v>
      </c>
      <c r="X580" s="608" t="s">
        <v>13</v>
      </c>
      <c r="Y580" s="608" t="s">
        <v>13</v>
      </c>
      <c r="Z580" s="608" t="s">
        <v>13</v>
      </c>
      <c r="AA580" s="608" t="s">
        <v>13</v>
      </c>
      <c r="AB580" s="608" t="s">
        <v>13</v>
      </c>
      <c r="AC580" s="608" t="s">
        <v>13</v>
      </c>
      <c r="AD580" s="608" t="s">
        <v>13</v>
      </c>
      <c r="AE580" s="608" t="s">
        <v>13</v>
      </c>
      <c r="AF580" s="608" t="s">
        <v>13</v>
      </c>
      <c r="AG580" s="608" t="s">
        <v>13</v>
      </c>
      <c r="AH580" s="608" t="s">
        <v>13</v>
      </c>
      <c r="AI580" s="608" t="s">
        <v>13</v>
      </c>
      <c r="AJ580" s="608" t="s">
        <v>13</v>
      </c>
      <c r="AK580" s="608" t="s">
        <v>13</v>
      </c>
      <c r="AL580" s="609" t="s">
        <v>13</v>
      </c>
      <c r="AM580" s="609" t="s">
        <v>13</v>
      </c>
      <c r="AN580" s="609" t="s">
        <v>13</v>
      </c>
      <c r="AO580" s="609" t="s">
        <v>13</v>
      </c>
      <c r="AP580" s="609" t="s">
        <v>13</v>
      </c>
      <c r="AQ580" s="609" t="s">
        <v>13</v>
      </c>
      <c r="AR580" s="609" t="s">
        <v>13</v>
      </c>
      <c r="AS580" s="609" t="s">
        <v>13</v>
      </c>
      <c r="AT580" s="609" t="s">
        <v>13</v>
      </c>
      <c r="AU580" s="609" t="s">
        <v>13</v>
      </c>
      <c r="AV580" s="608" t="s">
        <v>13</v>
      </c>
      <c r="AW580" s="608" t="s">
        <v>13</v>
      </c>
      <c r="AX580" s="608" t="s">
        <v>13</v>
      </c>
      <c r="AY580" s="608" t="s">
        <v>13</v>
      </c>
      <c r="AZ580" s="610" t="s">
        <v>13</v>
      </c>
      <c r="BA580" s="526" t="s">
        <v>13</v>
      </c>
      <c r="BB580" s="526" t="s">
        <v>13</v>
      </c>
      <c r="BC580" s="526" t="s">
        <v>13</v>
      </c>
      <c r="BD580" s="526" t="s">
        <v>13</v>
      </c>
      <c r="BE580" s="526" t="s">
        <v>13</v>
      </c>
      <c r="BF580" s="526" t="s">
        <v>13</v>
      </c>
      <c r="BG580" s="526" t="s">
        <v>13</v>
      </c>
      <c r="BH580" s="526" t="s">
        <v>13</v>
      </c>
      <c r="BI580" s="526" t="s">
        <v>13</v>
      </c>
      <c r="BJ580" s="526" t="s">
        <v>13</v>
      </c>
      <c r="BK580" s="526" t="s">
        <v>13</v>
      </c>
      <c r="BL580" s="526" t="s">
        <v>13</v>
      </c>
      <c r="BM580" s="526" t="s">
        <v>13</v>
      </c>
      <c r="BN580" s="585" t="s">
        <v>13</v>
      </c>
      <c r="BO580" s="585" t="s">
        <v>13</v>
      </c>
      <c r="BP580" s="526" t="s">
        <v>13</v>
      </c>
      <c r="BQ580" s="526" t="s">
        <v>13</v>
      </c>
      <c r="BR580" s="526" t="s">
        <v>13</v>
      </c>
      <c r="BS580" s="526" t="s">
        <v>13</v>
      </c>
      <c r="BT580" s="526" t="s">
        <v>13</v>
      </c>
      <c r="BU580" s="585" t="s">
        <v>13</v>
      </c>
      <c r="BV580" s="526" t="s">
        <v>13</v>
      </c>
      <c r="BW580" s="526" t="s">
        <v>13</v>
      </c>
      <c r="BX580" s="526" t="s">
        <v>13</v>
      </c>
      <c r="BY580" s="526" t="s">
        <v>13</v>
      </c>
      <c r="BZ580" s="526" t="s">
        <v>13</v>
      </c>
      <c r="CA580" s="526" t="s">
        <v>13</v>
      </c>
    </row>
    <row r="581" spans="3:79">
      <c r="C581" s="546" t="s">
        <v>13</v>
      </c>
      <c r="D581" s="546" t="s">
        <v>13</v>
      </c>
      <c r="E581" s="517" t="s">
        <v>13</v>
      </c>
      <c r="F581" s="607" t="s">
        <v>13</v>
      </c>
      <c r="G581" s="607" t="s">
        <v>13</v>
      </c>
      <c r="H581" s="607" t="s">
        <v>13</v>
      </c>
      <c r="I581" s="607" t="s">
        <v>13</v>
      </c>
      <c r="J581" s="607" t="s">
        <v>13</v>
      </c>
      <c r="K581" s="607" t="s">
        <v>13</v>
      </c>
      <c r="L581" s="607" t="s">
        <v>13</v>
      </c>
      <c r="M581" s="607" t="s">
        <v>13</v>
      </c>
      <c r="N581" s="607" t="s">
        <v>13</v>
      </c>
      <c r="O581" s="607" t="s">
        <v>13</v>
      </c>
      <c r="P581" s="607" t="s">
        <v>13</v>
      </c>
      <c r="Q581" s="608" t="s">
        <v>13</v>
      </c>
      <c r="R581" s="608" t="s">
        <v>13</v>
      </c>
      <c r="S581" s="608" t="s">
        <v>13</v>
      </c>
      <c r="T581" s="608" t="s">
        <v>13</v>
      </c>
      <c r="U581" s="608" t="s">
        <v>13</v>
      </c>
      <c r="V581" s="608" t="s">
        <v>13</v>
      </c>
      <c r="W581" s="608" t="s">
        <v>13</v>
      </c>
      <c r="X581" s="608" t="s">
        <v>13</v>
      </c>
      <c r="Y581" s="608" t="s">
        <v>13</v>
      </c>
      <c r="Z581" s="608" t="s">
        <v>13</v>
      </c>
      <c r="AA581" s="608" t="s">
        <v>13</v>
      </c>
      <c r="AB581" s="608" t="s">
        <v>13</v>
      </c>
      <c r="AC581" s="608" t="s">
        <v>13</v>
      </c>
      <c r="AD581" s="608" t="s">
        <v>13</v>
      </c>
      <c r="AE581" s="608" t="s">
        <v>13</v>
      </c>
      <c r="AF581" s="608" t="s">
        <v>13</v>
      </c>
      <c r="AG581" s="608" t="s">
        <v>13</v>
      </c>
      <c r="AH581" s="608" t="s">
        <v>13</v>
      </c>
      <c r="AI581" s="608" t="s">
        <v>13</v>
      </c>
      <c r="AJ581" s="608" t="s">
        <v>13</v>
      </c>
      <c r="AK581" s="608" t="s">
        <v>13</v>
      </c>
      <c r="AL581" s="609" t="s">
        <v>13</v>
      </c>
      <c r="AM581" s="609" t="s">
        <v>13</v>
      </c>
      <c r="AN581" s="609" t="s">
        <v>13</v>
      </c>
      <c r="AO581" s="609" t="s">
        <v>13</v>
      </c>
      <c r="AP581" s="609" t="s">
        <v>13</v>
      </c>
      <c r="AQ581" s="609" t="s">
        <v>13</v>
      </c>
      <c r="AR581" s="609" t="s">
        <v>13</v>
      </c>
      <c r="AS581" s="609" t="s">
        <v>13</v>
      </c>
      <c r="AT581" s="609" t="s">
        <v>13</v>
      </c>
      <c r="AU581" s="609" t="s">
        <v>13</v>
      </c>
      <c r="AV581" s="608" t="s">
        <v>13</v>
      </c>
      <c r="AW581" s="608" t="s">
        <v>13</v>
      </c>
      <c r="AX581" s="608" t="s">
        <v>13</v>
      </c>
      <c r="AY581" s="608" t="s">
        <v>13</v>
      </c>
      <c r="AZ581" s="610" t="s">
        <v>13</v>
      </c>
      <c r="BA581" s="526" t="s">
        <v>13</v>
      </c>
      <c r="BB581" s="526" t="s">
        <v>13</v>
      </c>
      <c r="BC581" s="526" t="s">
        <v>13</v>
      </c>
      <c r="BD581" s="526" t="s">
        <v>13</v>
      </c>
      <c r="BE581" s="526" t="s">
        <v>13</v>
      </c>
      <c r="BF581" s="526" t="s">
        <v>13</v>
      </c>
      <c r="BG581" s="526" t="s">
        <v>13</v>
      </c>
      <c r="BH581" s="526" t="s">
        <v>13</v>
      </c>
      <c r="BI581" s="526" t="s">
        <v>13</v>
      </c>
      <c r="BJ581" s="526" t="s">
        <v>13</v>
      </c>
      <c r="BK581" s="526" t="s">
        <v>13</v>
      </c>
      <c r="BL581" s="526" t="s">
        <v>13</v>
      </c>
      <c r="BM581" s="526" t="s">
        <v>13</v>
      </c>
      <c r="BN581" s="585" t="s">
        <v>13</v>
      </c>
      <c r="BO581" s="585" t="s">
        <v>13</v>
      </c>
      <c r="BP581" s="526" t="s">
        <v>13</v>
      </c>
      <c r="BQ581" s="526" t="s">
        <v>13</v>
      </c>
      <c r="BR581" s="526" t="s">
        <v>13</v>
      </c>
      <c r="BS581" s="526" t="s">
        <v>13</v>
      </c>
      <c r="BT581" s="526" t="s">
        <v>13</v>
      </c>
      <c r="BU581" s="585" t="s">
        <v>13</v>
      </c>
      <c r="BV581" s="526" t="s">
        <v>13</v>
      </c>
      <c r="BW581" s="526" t="s">
        <v>13</v>
      </c>
      <c r="BX581" s="526" t="s">
        <v>13</v>
      </c>
      <c r="BY581" s="526" t="s">
        <v>13</v>
      </c>
      <c r="BZ581" s="526" t="s">
        <v>13</v>
      </c>
      <c r="CA581" s="526" t="s">
        <v>13</v>
      </c>
    </row>
    <row r="582" spans="3:79">
      <c r="C582" s="546" t="s">
        <v>13</v>
      </c>
      <c r="D582" s="546" t="s">
        <v>13</v>
      </c>
      <c r="E582" s="517" t="s">
        <v>13</v>
      </c>
      <c r="F582" s="607" t="s">
        <v>13</v>
      </c>
      <c r="G582" s="607" t="s">
        <v>13</v>
      </c>
      <c r="H582" s="607" t="s">
        <v>13</v>
      </c>
      <c r="I582" s="607" t="s">
        <v>13</v>
      </c>
      <c r="J582" s="607" t="s">
        <v>13</v>
      </c>
      <c r="K582" s="607" t="s">
        <v>13</v>
      </c>
      <c r="L582" s="607" t="s">
        <v>13</v>
      </c>
      <c r="M582" s="607" t="s">
        <v>13</v>
      </c>
      <c r="N582" s="607" t="s">
        <v>13</v>
      </c>
      <c r="O582" s="607" t="s">
        <v>13</v>
      </c>
      <c r="P582" s="607" t="s">
        <v>13</v>
      </c>
      <c r="Q582" s="608" t="s">
        <v>13</v>
      </c>
      <c r="R582" s="608" t="s">
        <v>13</v>
      </c>
      <c r="S582" s="608" t="s">
        <v>13</v>
      </c>
      <c r="T582" s="608" t="s">
        <v>13</v>
      </c>
      <c r="U582" s="608" t="s">
        <v>13</v>
      </c>
      <c r="V582" s="608" t="s">
        <v>13</v>
      </c>
      <c r="W582" s="608" t="s">
        <v>13</v>
      </c>
      <c r="X582" s="608" t="s">
        <v>13</v>
      </c>
      <c r="Y582" s="608" t="s">
        <v>13</v>
      </c>
      <c r="Z582" s="608" t="s">
        <v>13</v>
      </c>
      <c r="AA582" s="608" t="s">
        <v>13</v>
      </c>
      <c r="AB582" s="608" t="s">
        <v>13</v>
      </c>
      <c r="AC582" s="608" t="s">
        <v>13</v>
      </c>
      <c r="AD582" s="608" t="s">
        <v>13</v>
      </c>
      <c r="AE582" s="608" t="s">
        <v>13</v>
      </c>
      <c r="AF582" s="608" t="s">
        <v>13</v>
      </c>
      <c r="AG582" s="608" t="s">
        <v>13</v>
      </c>
      <c r="AH582" s="608" t="s">
        <v>13</v>
      </c>
      <c r="AI582" s="608" t="s">
        <v>13</v>
      </c>
      <c r="AJ582" s="608" t="s">
        <v>13</v>
      </c>
      <c r="AK582" s="608" t="s">
        <v>13</v>
      </c>
      <c r="AL582" s="609" t="s">
        <v>13</v>
      </c>
      <c r="AM582" s="609" t="s">
        <v>13</v>
      </c>
      <c r="AN582" s="609" t="s">
        <v>13</v>
      </c>
      <c r="AO582" s="609" t="s">
        <v>13</v>
      </c>
      <c r="AP582" s="609" t="s">
        <v>13</v>
      </c>
      <c r="AQ582" s="609" t="s">
        <v>13</v>
      </c>
      <c r="AR582" s="609" t="s">
        <v>13</v>
      </c>
      <c r="AS582" s="609" t="s">
        <v>13</v>
      </c>
      <c r="AT582" s="609" t="s">
        <v>13</v>
      </c>
      <c r="AU582" s="609" t="s">
        <v>13</v>
      </c>
      <c r="AV582" s="608" t="s">
        <v>13</v>
      </c>
      <c r="AW582" s="608" t="s">
        <v>13</v>
      </c>
      <c r="AX582" s="608" t="s">
        <v>13</v>
      </c>
      <c r="AY582" s="608" t="s">
        <v>13</v>
      </c>
      <c r="AZ582" s="610" t="s">
        <v>13</v>
      </c>
      <c r="BA582" s="526" t="s">
        <v>13</v>
      </c>
      <c r="BB582" s="526" t="s">
        <v>13</v>
      </c>
      <c r="BC582" s="526" t="s">
        <v>13</v>
      </c>
      <c r="BD582" s="526" t="s">
        <v>13</v>
      </c>
      <c r="BE582" s="526" t="s">
        <v>13</v>
      </c>
      <c r="BF582" s="526" t="s">
        <v>13</v>
      </c>
      <c r="BG582" s="526" t="s">
        <v>13</v>
      </c>
      <c r="BH582" s="526" t="s">
        <v>13</v>
      </c>
      <c r="BI582" s="526" t="s">
        <v>13</v>
      </c>
      <c r="BJ582" s="526" t="s">
        <v>13</v>
      </c>
      <c r="BK582" s="526" t="s">
        <v>13</v>
      </c>
      <c r="BL582" s="526" t="s">
        <v>13</v>
      </c>
      <c r="BM582" s="526" t="s">
        <v>13</v>
      </c>
      <c r="BN582" s="585" t="s">
        <v>13</v>
      </c>
      <c r="BO582" s="585" t="s">
        <v>13</v>
      </c>
      <c r="BP582" s="526" t="s">
        <v>13</v>
      </c>
      <c r="BQ582" s="526" t="s">
        <v>13</v>
      </c>
      <c r="BR582" s="526" t="s">
        <v>13</v>
      </c>
      <c r="BS582" s="526" t="s">
        <v>13</v>
      </c>
      <c r="BT582" s="526" t="s">
        <v>13</v>
      </c>
      <c r="BU582" s="585" t="s">
        <v>13</v>
      </c>
      <c r="BV582" s="526" t="s">
        <v>13</v>
      </c>
      <c r="BW582" s="526" t="s">
        <v>13</v>
      </c>
      <c r="BX582" s="526" t="s">
        <v>13</v>
      </c>
      <c r="BY582" s="526" t="s">
        <v>13</v>
      </c>
      <c r="BZ582" s="526" t="s">
        <v>13</v>
      </c>
      <c r="CA582" s="526" t="s">
        <v>13</v>
      </c>
    </row>
    <row r="583" spans="3:79">
      <c r="C583" s="546" t="s">
        <v>13</v>
      </c>
      <c r="D583" s="546" t="s">
        <v>13</v>
      </c>
      <c r="E583" s="517" t="s">
        <v>13</v>
      </c>
      <c r="F583" s="607" t="s">
        <v>13</v>
      </c>
      <c r="G583" s="607" t="s">
        <v>13</v>
      </c>
      <c r="H583" s="607" t="s">
        <v>13</v>
      </c>
      <c r="I583" s="607" t="s">
        <v>13</v>
      </c>
      <c r="J583" s="607" t="s">
        <v>13</v>
      </c>
      <c r="K583" s="607" t="s">
        <v>13</v>
      </c>
      <c r="L583" s="607" t="s">
        <v>13</v>
      </c>
      <c r="M583" s="607" t="s">
        <v>13</v>
      </c>
      <c r="N583" s="607" t="s">
        <v>13</v>
      </c>
      <c r="O583" s="607" t="s">
        <v>13</v>
      </c>
      <c r="P583" s="607" t="s">
        <v>13</v>
      </c>
      <c r="Q583" s="608" t="s">
        <v>13</v>
      </c>
      <c r="R583" s="608" t="s">
        <v>13</v>
      </c>
      <c r="S583" s="608" t="s">
        <v>13</v>
      </c>
      <c r="T583" s="608" t="s">
        <v>13</v>
      </c>
      <c r="U583" s="608" t="s">
        <v>13</v>
      </c>
      <c r="V583" s="608" t="s">
        <v>13</v>
      </c>
      <c r="W583" s="608" t="s">
        <v>13</v>
      </c>
      <c r="X583" s="608" t="s">
        <v>13</v>
      </c>
      <c r="Y583" s="608" t="s">
        <v>13</v>
      </c>
      <c r="Z583" s="608" t="s">
        <v>13</v>
      </c>
      <c r="AA583" s="608" t="s">
        <v>13</v>
      </c>
      <c r="AB583" s="608" t="s">
        <v>13</v>
      </c>
      <c r="AC583" s="608" t="s">
        <v>13</v>
      </c>
      <c r="AD583" s="608" t="s">
        <v>13</v>
      </c>
      <c r="AE583" s="608" t="s">
        <v>13</v>
      </c>
      <c r="AF583" s="608" t="s">
        <v>13</v>
      </c>
      <c r="AG583" s="608" t="s">
        <v>13</v>
      </c>
      <c r="AH583" s="608" t="s">
        <v>13</v>
      </c>
      <c r="AI583" s="608" t="s">
        <v>13</v>
      </c>
      <c r="AJ583" s="608" t="s">
        <v>13</v>
      </c>
      <c r="AK583" s="608" t="s">
        <v>13</v>
      </c>
      <c r="AL583" s="609" t="s">
        <v>13</v>
      </c>
      <c r="AM583" s="609" t="s">
        <v>13</v>
      </c>
      <c r="AN583" s="609" t="s">
        <v>13</v>
      </c>
      <c r="AO583" s="609" t="s">
        <v>13</v>
      </c>
      <c r="AP583" s="609" t="s">
        <v>13</v>
      </c>
      <c r="AQ583" s="609" t="s">
        <v>13</v>
      </c>
      <c r="AR583" s="609" t="s">
        <v>13</v>
      </c>
      <c r="AS583" s="609" t="s">
        <v>13</v>
      </c>
      <c r="AT583" s="609" t="s">
        <v>13</v>
      </c>
      <c r="AU583" s="609" t="s">
        <v>13</v>
      </c>
      <c r="AV583" s="608" t="s">
        <v>13</v>
      </c>
      <c r="AW583" s="608" t="s">
        <v>13</v>
      </c>
      <c r="AX583" s="608" t="s">
        <v>13</v>
      </c>
      <c r="AY583" s="608" t="s">
        <v>13</v>
      </c>
      <c r="AZ583" s="610" t="s">
        <v>13</v>
      </c>
      <c r="BA583" s="526" t="s">
        <v>13</v>
      </c>
      <c r="BB583" s="526" t="s">
        <v>13</v>
      </c>
      <c r="BC583" s="526" t="s">
        <v>13</v>
      </c>
      <c r="BD583" s="526" t="s">
        <v>13</v>
      </c>
      <c r="BE583" s="526" t="s">
        <v>13</v>
      </c>
      <c r="BF583" s="526" t="s">
        <v>13</v>
      </c>
      <c r="BG583" s="526" t="s">
        <v>13</v>
      </c>
      <c r="BH583" s="526" t="s">
        <v>13</v>
      </c>
      <c r="BI583" s="526" t="s">
        <v>13</v>
      </c>
      <c r="BJ583" s="526" t="s">
        <v>13</v>
      </c>
      <c r="BK583" s="526" t="s">
        <v>13</v>
      </c>
      <c r="BL583" s="526" t="s">
        <v>13</v>
      </c>
      <c r="BM583" s="526" t="s">
        <v>13</v>
      </c>
      <c r="BN583" s="585" t="s">
        <v>13</v>
      </c>
      <c r="BO583" s="585" t="s">
        <v>13</v>
      </c>
      <c r="BP583" s="526" t="s">
        <v>13</v>
      </c>
      <c r="BQ583" s="526" t="s">
        <v>13</v>
      </c>
      <c r="BR583" s="526" t="s">
        <v>13</v>
      </c>
      <c r="BS583" s="526" t="s">
        <v>13</v>
      </c>
      <c r="BT583" s="526" t="s">
        <v>13</v>
      </c>
      <c r="BU583" s="585" t="s">
        <v>13</v>
      </c>
      <c r="BV583" s="526" t="s">
        <v>13</v>
      </c>
      <c r="BW583" s="526" t="s">
        <v>13</v>
      </c>
      <c r="BX583" s="526" t="s">
        <v>13</v>
      </c>
      <c r="BY583" s="526" t="s">
        <v>13</v>
      </c>
      <c r="BZ583" s="526" t="s">
        <v>13</v>
      </c>
      <c r="CA583" s="526" t="s">
        <v>13</v>
      </c>
    </row>
    <row r="584" spans="3:79">
      <c r="C584" s="546" t="s">
        <v>13</v>
      </c>
      <c r="D584" s="546" t="s">
        <v>13</v>
      </c>
      <c r="E584" s="517" t="s">
        <v>13</v>
      </c>
      <c r="F584" s="607" t="s">
        <v>13</v>
      </c>
      <c r="G584" s="607" t="s">
        <v>13</v>
      </c>
      <c r="H584" s="607" t="s">
        <v>13</v>
      </c>
      <c r="I584" s="607" t="s">
        <v>13</v>
      </c>
      <c r="J584" s="607" t="s">
        <v>13</v>
      </c>
      <c r="K584" s="607" t="s">
        <v>13</v>
      </c>
      <c r="L584" s="607" t="s">
        <v>13</v>
      </c>
      <c r="M584" s="607" t="s">
        <v>13</v>
      </c>
      <c r="N584" s="607" t="s">
        <v>13</v>
      </c>
      <c r="O584" s="607" t="s">
        <v>13</v>
      </c>
      <c r="P584" s="607" t="s">
        <v>13</v>
      </c>
      <c r="Q584" s="608" t="s">
        <v>13</v>
      </c>
      <c r="R584" s="608" t="s">
        <v>13</v>
      </c>
      <c r="S584" s="608" t="s">
        <v>13</v>
      </c>
      <c r="T584" s="608" t="s">
        <v>13</v>
      </c>
      <c r="U584" s="608" t="s">
        <v>13</v>
      </c>
      <c r="V584" s="608" t="s">
        <v>13</v>
      </c>
      <c r="W584" s="608" t="s">
        <v>13</v>
      </c>
      <c r="X584" s="608" t="s">
        <v>13</v>
      </c>
      <c r="Y584" s="608" t="s">
        <v>13</v>
      </c>
      <c r="Z584" s="608" t="s">
        <v>13</v>
      </c>
      <c r="AA584" s="608" t="s">
        <v>13</v>
      </c>
      <c r="AB584" s="608" t="s">
        <v>13</v>
      </c>
      <c r="AC584" s="608" t="s">
        <v>13</v>
      </c>
      <c r="AD584" s="608" t="s">
        <v>13</v>
      </c>
      <c r="AE584" s="608" t="s">
        <v>13</v>
      </c>
      <c r="AF584" s="608" t="s">
        <v>13</v>
      </c>
      <c r="AG584" s="608" t="s">
        <v>13</v>
      </c>
      <c r="AH584" s="608" t="s">
        <v>13</v>
      </c>
      <c r="AI584" s="608" t="s">
        <v>13</v>
      </c>
      <c r="AJ584" s="608" t="s">
        <v>13</v>
      </c>
      <c r="AK584" s="608" t="s">
        <v>13</v>
      </c>
      <c r="AL584" s="609" t="s">
        <v>13</v>
      </c>
      <c r="AM584" s="609" t="s">
        <v>13</v>
      </c>
      <c r="AN584" s="609" t="s">
        <v>13</v>
      </c>
      <c r="AO584" s="609" t="s">
        <v>13</v>
      </c>
      <c r="AP584" s="609" t="s">
        <v>13</v>
      </c>
      <c r="AQ584" s="609" t="s">
        <v>13</v>
      </c>
      <c r="AR584" s="609" t="s">
        <v>13</v>
      </c>
      <c r="AS584" s="609" t="s">
        <v>13</v>
      </c>
      <c r="AT584" s="609" t="s">
        <v>13</v>
      </c>
      <c r="AU584" s="609" t="s">
        <v>13</v>
      </c>
      <c r="AV584" s="608" t="s">
        <v>13</v>
      </c>
      <c r="AW584" s="608" t="s">
        <v>13</v>
      </c>
      <c r="AX584" s="608" t="s">
        <v>13</v>
      </c>
      <c r="AY584" s="608" t="s">
        <v>13</v>
      </c>
      <c r="AZ584" s="610" t="s">
        <v>13</v>
      </c>
      <c r="BA584" s="526" t="s">
        <v>13</v>
      </c>
      <c r="BB584" s="526" t="s">
        <v>13</v>
      </c>
      <c r="BC584" s="526" t="s">
        <v>13</v>
      </c>
      <c r="BD584" s="526" t="s">
        <v>13</v>
      </c>
      <c r="BE584" s="526" t="s">
        <v>13</v>
      </c>
      <c r="BF584" s="526" t="s">
        <v>13</v>
      </c>
      <c r="BG584" s="526" t="s">
        <v>13</v>
      </c>
      <c r="BH584" s="526" t="s">
        <v>13</v>
      </c>
      <c r="BI584" s="526" t="s">
        <v>13</v>
      </c>
      <c r="BJ584" s="526" t="s">
        <v>13</v>
      </c>
      <c r="BK584" s="526" t="s">
        <v>13</v>
      </c>
      <c r="BL584" s="526" t="s">
        <v>13</v>
      </c>
      <c r="BM584" s="526" t="s">
        <v>13</v>
      </c>
      <c r="BN584" s="585" t="s">
        <v>13</v>
      </c>
      <c r="BO584" s="585" t="s">
        <v>13</v>
      </c>
      <c r="BP584" s="526" t="s">
        <v>13</v>
      </c>
      <c r="BQ584" s="526" t="s">
        <v>13</v>
      </c>
      <c r="BR584" s="526" t="s">
        <v>13</v>
      </c>
      <c r="BS584" s="526" t="s">
        <v>13</v>
      </c>
      <c r="BT584" s="526" t="s">
        <v>13</v>
      </c>
      <c r="BU584" s="585" t="s">
        <v>13</v>
      </c>
      <c r="BV584" s="526" t="s">
        <v>13</v>
      </c>
      <c r="BW584" s="526" t="s">
        <v>13</v>
      </c>
      <c r="BX584" s="526" t="s">
        <v>13</v>
      </c>
      <c r="BY584" s="526" t="s">
        <v>13</v>
      </c>
      <c r="BZ584" s="526" t="s">
        <v>13</v>
      </c>
      <c r="CA584" s="526" t="s">
        <v>13</v>
      </c>
    </row>
    <row r="585" spans="3:79">
      <c r="C585" s="546" t="s">
        <v>13</v>
      </c>
      <c r="D585" s="546" t="s">
        <v>13</v>
      </c>
      <c r="E585" s="517" t="s">
        <v>13</v>
      </c>
      <c r="F585" s="607" t="s">
        <v>13</v>
      </c>
      <c r="G585" s="607" t="s">
        <v>13</v>
      </c>
      <c r="H585" s="607" t="s">
        <v>13</v>
      </c>
      <c r="I585" s="607" t="s">
        <v>13</v>
      </c>
      <c r="J585" s="607" t="s">
        <v>13</v>
      </c>
      <c r="K585" s="607" t="s">
        <v>13</v>
      </c>
      <c r="L585" s="607" t="s">
        <v>13</v>
      </c>
      <c r="M585" s="607" t="s">
        <v>13</v>
      </c>
      <c r="N585" s="607" t="s">
        <v>13</v>
      </c>
      <c r="O585" s="607" t="s">
        <v>13</v>
      </c>
      <c r="P585" s="607" t="s">
        <v>13</v>
      </c>
      <c r="Q585" s="608" t="s">
        <v>13</v>
      </c>
      <c r="R585" s="608" t="s">
        <v>13</v>
      </c>
      <c r="S585" s="608" t="s">
        <v>13</v>
      </c>
      <c r="T585" s="608" t="s">
        <v>13</v>
      </c>
      <c r="U585" s="608" t="s">
        <v>13</v>
      </c>
      <c r="V585" s="608" t="s">
        <v>13</v>
      </c>
      <c r="W585" s="608" t="s">
        <v>13</v>
      </c>
      <c r="X585" s="608" t="s">
        <v>13</v>
      </c>
      <c r="Y585" s="608" t="s">
        <v>13</v>
      </c>
      <c r="Z585" s="608" t="s">
        <v>13</v>
      </c>
      <c r="AA585" s="608" t="s">
        <v>13</v>
      </c>
      <c r="AB585" s="608" t="s">
        <v>13</v>
      </c>
      <c r="AC585" s="608" t="s">
        <v>13</v>
      </c>
      <c r="AD585" s="608" t="s">
        <v>13</v>
      </c>
      <c r="AE585" s="608" t="s">
        <v>13</v>
      </c>
      <c r="AF585" s="608" t="s">
        <v>13</v>
      </c>
      <c r="AG585" s="608" t="s">
        <v>13</v>
      </c>
      <c r="AH585" s="608" t="s">
        <v>13</v>
      </c>
      <c r="AI585" s="608" t="s">
        <v>13</v>
      </c>
      <c r="AJ585" s="608" t="s">
        <v>13</v>
      </c>
      <c r="AK585" s="608" t="s">
        <v>13</v>
      </c>
      <c r="AL585" s="609" t="s">
        <v>13</v>
      </c>
      <c r="AM585" s="609" t="s">
        <v>13</v>
      </c>
      <c r="AN585" s="609" t="s">
        <v>13</v>
      </c>
      <c r="AO585" s="609" t="s">
        <v>13</v>
      </c>
      <c r="AP585" s="609" t="s">
        <v>13</v>
      </c>
      <c r="AQ585" s="609" t="s">
        <v>13</v>
      </c>
      <c r="AR585" s="609" t="s">
        <v>13</v>
      </c>
      <c r="AS585" s="609" t="s">
        <v>13</v>
      </c>
      <c r="AT585" s="609" t="s">
        <v>13</v>
      </c>
      <c r="AU585" s="609" t="s">
        <v>13</v>
      </c>
      <c r="AV585" s="608" t="s">
        <v>13</v>
      </c>
      <c r="AW585" s="608" t="s">
        <v>13</v>
      </c>
      <c r="AX585" s="608" t="s">
        <v>13</v>
      </c>
      <c r="AY585" s="608" t="s">
        <v>13</v>
      </c>
      <c r="AZ585" s="610" t="s">
        <v>13</v>
      </c>
      <c r="BA585" s="526" t="s">
        <v>13</v>
      </c>
      <c r="BB585" s="526" t="s">
        <v>13</v>
      </c>
      <c r="BC585" s="526" t="s">
        <v>13</v>
      </c>
      <c r="BD585" s="526" t="s">
        <v>13</v>
      </c>
      <c r="BE585" s="526" t="s">
        <v>13</v>
      </c>
      <c r="BF585" s="526" t="s">
        <v>13</v>
      </c>
      <c r="BG585" s="526" t="s">
        <v>13</v>
      </c>
      <c r="BH585" s="526" t="s">
        <v>13</v>
      </c>
      <c r="BI585" s="526" t="s">
        <v>13</v>
      </c>
      <c r="BJ585" s="526" t="s">
        <v>13</v>
      </c>
      <c r="BK585" s="526" t="s">
        <v>13</v>
      </c>
      <c r="BL585" s="526" t="s">
        <v>13</v>
      </c>
      <c r="BM585" s="526" t="s">
        <v>13</v>
      </c>
      <c r="BN585" s="585" t="s">
        <v>13</v>
      </c>
      <c r="BO585" s="585" t="s">
        <v>13</v>
      </c>
      <c r="BP585" s="526" t="s">
        <v>13</v>
      </c>
      <c r="BQ585" s="526" t="s">
        <v>13</v>
      </c>
      <c r="BR585" s="526" t="s">
        <v>13</v>
      </c>
      <c r="BS585" s="526" t="s">
        <v>13</v>
      </c>
      <c r="BT585" s="526" t="s">
        <v>13</v>
      </c>
      <c r="BU585" s="585" t="s">
        <v>13</v>
      </c>
      <c r="BV585" s="526" t="s">
        <v>13</v>
      </c>
      <c r="BW585" s="526" t="s">
        <v>13</v>
      </c>
      <c r="BX585" s="526" t="s">
        <v>13</v>
      </c>
      <c r="BY585" s="526" t="s">
        <v>13</v>
      </c>
      <c r="BZ585" s="526" t="s">
        <v>13</v>
      </c>
      <c r="CA585" s="526" t="s">
        <v>13</v>
      </c>
    </row>
    <row r="586" spans="3:79">
      <c r="C586" s="546" t="s">
        <v>13</v>
      </c>
      <c r="D586" s="546" t="s">
        <v>13</v>
      </c>
      <c r="E586" s="517" t="s">
        <v>13</v>
      </c>
      <c r="F586" s="607" t="s">
        <v>13</v>
      </c>
      <c r="G586" s="607" t="s">
        <v>13</v>
      </c>
      <c r="H586" s="607" t="s">
        <v>13</v>
      </c>
      <c r="I586" s="607" t="s">
        <v>13</v>
      </c>
      <c r="J586" s="607" t="s">
        <v>13</v>
      </c>
      <c r="K586" s="607" t="s">
        <v>13</v>
      </c>
      <c r="L586" s="607" t="s">
        <v>13</v>
      </c>
      <c r="M586" s="607" t="s">
        <v>13</v>
      </c>
      <c r="N586" s="607" t="s">
        <v>13</v>
      </c>
      <c r="O586" s="607" t="s">
        <v>13</v>
      </c>
      <c r="P586" s="607" t="s">
        <v>13</v>
      </c>
      <c r="Q586" s="608" t="s">
        <v>13</v>
      </c>
      <c r="R586" s="608" t="s">
        <v>13</v>
      </c>
      <c r="S586" s="608" t="s">
        <v>13</v>
      </c>
      <c r="T586" s="608" t="s">
        <v>13</v>
      </c>
      <c r="U586" s="608" t="s">
        <v>13</v>
      </c>
      <c r="V586" s="608" t="s">
        <v>13</v>
      </c>
      <c r="W586" s="608" t="s">
        <v>13</v>
      </c>
      <c r="X586" s="608" t="s">
        <v>13</v>
      </c>
      <c r="Y586" s="608" t="s">
        <v>13</v>
      </c>
      <c r="Z586" s="608" t="s">
        <v>13</v>
      </c>
      <c r="AA586" s="608" t="s">
        <v>13</v>
      </c>
      <c r="AB586" s="608" t="s">
        <v>13</v>
      </c>
      <c r="AC586" s="608" t="s">
        <v>13</v>
      </c>
      <c r="AD586" s="608" t="s">
        <v>13</v>
      </c>
      <c r="AE586" s="608" t="s">
        <v>13</v>
      </c>
      <c r="AF586" s="608" t="s">
        <v>13</v>
      </c>
      <c r="AG586" s="608" t="s">
        <v>13</v>
      </c>
      <c r="AH586" s="608" t="s">
        <v>13</v>
      </c>
      <c r="AI586" s="608" t="s">
        <v>13</v>
      </c>
      <c r="AJ586" s="608" t="s">
        <v>13</v>
      </c>
      <c r="AK586" s="608" t="s">
        <v>13</v>
      </c>
      <c r="AL586" s="609" t="s">
        <v>13</v>
      </c>
      <c r="AM586" s="609" t="s">
        <v>13</v>
      </c>
      <c r="AN586" s="609" t="s">
        <v>13</v>
      </c>
      <c r="AO586" s="609" t="s">
        <v>13</v>
      </c>
      <c r="AP586" s="609" t="s">
        <v>13</v>
      </c>
      <c r="AQ586" s="609" t="s">
        <v>13</v>
      </c>
      <c r="AR586" s="609" t="s">
        <v>13</v>
      </c>
      <c r="AS586" s="609" t="s">
        <v>13</v>
      </c>
      <c r="AT586" s="609" t="s">
        <v>13</v>
      </c>
      <c r="AU586" s="609" t="s">
        <v>13</v>
      </c>
      <c r="AV586" s="608" t="s">
        <v>13</v>
      </c>
      <c r="AW586" s="608" t="s">
        <v>13</v>
      </c>
      <c r="AX586" s="608" t="s">
        <v>13</v>
      </c>
      <c r="AY586" s="608" t="s">
        <v>13</v>
      </c>
      <c r="AZ586" s="610" t="s">
        <v>13</v>
      </c>
      <c r="BA586" s="526" t="s">
        <v>13</v>
      </c>
      <c r="BB586" s="526" t="s">
        <v>13</v>
      </c>
      <c r="BC586" s="526" t="s">
        <v>13</v>
      </c>
      <c r="BD586" s="526" t="s">
        <v>13</v>
      </c>
      <c r="BE586" s="526" t="s">
        <v>13</v>
      </c>
      <c r="BF586" s="526" t="s">
        <v>13</v>
      </c>
      <c r="BG586" s="526" t="s">
        <v>13</v>
      </c>
      <c r="BH586" s="526" t="s">
        <v>13</v>
      </c>
      <c r="BI586" s="526" t="s">
        <v>13</v>
      </c>
      <c r="BJ586" s="526" t="s">
        <v>13</v>
      </c>
      <c r="BK586" s="526" t="s">
        <v>13</v>
      </c>
      <c r="BL586" s="526" t="s">
        <v>13</v>
      </c>
      <c r="BM586" s="526" t="s">
        <v>13</v>
      </c>
      <c r="BN586" s="585" t="s">
        <v>13</v>
      </c>
      <c r="BO586" s="585" t="s">
        <v>13</v>
      </c>
      <c r="BP586" s="526" t="s">
        <v>13</v>
      </c>
      <c r="BQ586" s="526" t="s">
        <v>13</v>
      </c>
      <c r="BR586" s="526" t="s">
        <v>13</v>
      </c>
      <c r="BS586" s="526" t="s">
        <v>13</v>
      </c>
      <c r="BT586" s="526" t="s">
        <v>13</v>
      </c>
      <c r="BU586" s="585" t="s">
        <v>13</v>
      </c>
      <c r="BV586" s="526" t="s">
        <v>13</v>
      </c>
      <c r="BW586" s="526" t="s">
        <v>13</v>
      </c>
      <c r="BX586" s="526" t="s">
        <v>13</v>
      </c>
      <c r="BY586" s="526" t="s">
        <v>13</v>
      </c>
      <c r="BZ586" s="526" t="s">
        <v>13</v>
      </c>
      <c r="CA586" s="526" t="s">
        <v>13</v>
      </c>
    </row>
    <row r="587" spans="3:79">
      <c r="C587" s="546" t="s">
        <v>13</v>
      </c>
      <c r="D587" s="546" t="s">
        <v>13</v>
      </c>
      <c r="E587" s="517" t="s">
        <v>13</v>
      </c>
      <c r="F587" s="607" t="s">
        <v>13</v>
      </c>
      <c r="G587" s="607" t="s">
        <v>13</v>
      </c>
      <c r="H587" s="607" t="s">
        <v>13</v>
      </c>
      <c r="I587" s="607" t="s">
        <v>13</v>
      </c>
      <c r="J587" s="607" t="s">
        <v>13</v>
      </c>
      <c r="K587" s="607" t="s">
        <v>13</v>
      </c>
      <c r="L587" s="607" t="s">
        <v>13</v>
      </c>
      <c r="M587" s="607" t="s">
        <v>13</v>
      </c>
      <c r="N587" s="607" t="s">
        <v>13</v>
      </c>
      <c r="O587" s="607" t="s">
        <v>13</v>
      </c>
      <c r="P587" s="607" t="s">
        <v>13</v>
      </c>
      <c r="Q587" s="608" t="s">
        <v>13</v>
      </c>
      <c r="R587" s="608" t="s">
        <v>13</v>
      </c>
      <c r="S587" s="608" t="s">
        <v>13</v>
      </c>
      <c r="T587" s="608" t="s">
        <v>13</v>
      </c>
      <c r="U587" s="608" t="s">
        <v>13</v>
      </c>
      <c r="V587" s="608" t="s">
        <v>13</v>
      </c>
      <c r="W587" s="608" t="s">
        <v>13</v>
      </c>
      <c r="X587" s="608" t="s">
        <v>13</v>
      </c>
      <c r="Y587" s="608" t="s">
        <v>13</v>
      </c>
      <c r="Z587" s="608" t="s">
        <v>13</v>
      </c>
      <c r="AA587" s="608" t="s">
        <v>13</v>
      </c>
      <c r="AB587" s="608" t="s">
        <v>13</v>
      </c>
      <c r="AC587" s="608" t="s">
        <v>13</v>
      </c>
      <c r="AD587" s="608" t="s">
        <v>13</v>
      </c>
      <c r="AE587" s="608" t="s">
        <v>13</v>
      </c>
      <c r="AF587" s="608" t="s">
        <v>13</v>
      </c>
      <c r="AG587" s="608" t="s">
        <v>13</v>
      </c>
      <c r="AH587" s="608" t="s">
        <v>13</v>
      </c>
      <c r="AI587" s="608" t="s">
        <v>13</v>
      </c>
      <c r="AJ587" s="608" t="s">
        <v>13</v>
      </c>
      <c r="AK587" s="608" t="s">
        <v>13</v>
      </c>
      <c r="AL587" s="609" t="s">
        <v>13</v>
      </c>
      <c r="AM587" s="609" t="s">
        <v>13</v>
      </c>
      <c r="AN587" s="609" t="s">
        <v>13</v>
      </c>
      <c r="AO587" s="609" t="s">
        <v>13</v>
      </c>
      <c r="AP587" s="609" t="s">
        <v>13</v>
      </c>
      <c r="AQ587" s="609" t="s">
        <v>13</v>
      </c>
      <c r="AR587" s="609" t="s">
        <v>13</v>
      </c>
      <c r="AS587" s="609" t="s">
        <v>13</v>
      </c>
      <c r="AT587" s="609" t="s">
        <v>13</v>
      </c>
      <c r="AU587" s="609" t="s">
        <v>13</v>
      </c>
      <c r="AV587" s="608" t="s">
        <v>13</v>
      </c>
      <c r="AW587" s="608" t="s">
        <v>13</v>
      </c>
      <c r="AX587" s="608" t="s">
        <v>13</v>
      </c>
      <c r="AY587" s="608" t="s">
        <v>13</v>
      </c>
      <c r="AZ587" s="610" t="s">
        <v>13</v>
      </c>
      <c r="BA587" s="526" t="s">
        <v>13</v>
      </c>
      <c r="BB587" s="526" t="s">
        <v>13</v>
      </c>
      <c r="BC587" s="526" t="s">
        <v>13</v>
      </c>
      <c r="BD587" s="526" t="s">
        <v>13</v>
      </c>
      <c r="BE587" s="526" t="s">
        <v>13</v>
      </c>
      <c r="BF587" s="526" t="s">
        <v>13</v>
      </c>
      <c r="BG587" s="526" t="s">
        <v>13</v>
      </c>
      <c r="BH587" s="526" t="s">
        <v>13</v>
      </c>
      <c r="BI587" s="526" t="s">
        <v>13</v>
      </c>
      <c r="BJ587" s="526" t="s">
        <v>13</v>
      </c>
      <c r="BK587" s="526" t="s">
        <v>13</v>
      </c>
      <c r="BL587" s="526" t="s">
        <v>13</v>
      </c>
      <c r="BM587" s="526" t="s">
        <v>13</v>
      </c>
      <c r="BN587" s="585" t="s">
        <v>13</v>
      </c>
      <c r="BO587" s="585" t="s">
        <v>13</v>
      </c>
      <c r="BP587" s="526" t="s">
        <v>13</v>
      </c>
      <c r="BQ587" s="526" t="s">
        <v>13</v>
      </c>
      <c r="BR587" s="526" t="s">
        <v>13</v>
      </c>
      <c r="BS587" s="526" t="s">
        <v>13</v>
      </c>
      <c r="BT587" s="526" t="s">
        <v>13</v>
      </c>
      <c r="BU587" s="585" t="s">
        <v>13</v>
      </c>
      <c r="BV587" s="526" t="s">
        <v>13</v>
      </c>
      <c r="BW587" s="526" t="s">
        <v>13</v>
      </c>
      <c r="BX587" s="526" t="s">
        <v>13</v>
      </c>
      <c r="BY587" s="526" t="s">
        <v>13</v>
      </c>
      <c r="BZ587" s="526" t="s">
        <v>13</v>
      </c>
      <c r="CA587" s="526" t="s">
        <v>13</v>
      </c>
    </row>
    <row r="588" spans="3:79">
      <c r="C588" s="546" t="s">
        <v>13</v>
      </c>
      <c r="D588" s="546" t="s">
        <v>13</v>
      </c>
      <c r="E588" s="517" t="s">
        <v>13</v>
      </c>
      <c r="F588" s="607" t="s">
        <v>13</v>
      </c>
      <c r="G588" s="607" t="s">
        <v>13</v>
      </c>
      <c r="H588" s="607" t="s">
        <v>13</v>
      </c>
      <c r="I588" s="607" t="s">
        <v>13</v>
      </c>
      <c r="J588" s="607" t="s">
        <v>13</v>
      </c>
      <c r="K588" s="607" t="s">
        <v>13</v>
      </c>
      <c r="L588" s="607" t="s">
        <v>13</v>
      </c>
      <c r="M588" s="607" t="s">
        <v>13</v>
      </c>
      <c r="N588" s="607" t="s">
        <v>13</v>
      </c>
      <c r="O588" s="607" t="s">
        <v>13</v>
      </c>
      <c r="P588" s="607" t="s">
        <v>13</v>
      </c>
      <c r="Q588" s="608" t="s">
        <v>13</v>
      </c>
      <c r="R588" s="608" t="s">
        <v>13</v>
      </c>
      <c r="S588" s="608" t="s">
        <v>13</v>
      </c>
      <c r="T588" s="608" t="s">
        <v>13</v>
      </c>
      <c r="U588" s="608" t="s">
        <v>13</v>
      </c>
      <c r="V588" s="608" t="s">
        <v>13</v>
      </c>
      <c r="W588" s="608" t="s">
        <v>13</v>
      </c>
      <c r="X588" s="608" t="s">
        <v>13</v>
      </c>
      <c r="Y588" s="608" t="s">
        <v>13</v>
      </c>
      <c r="Z588" s="608" t="s">
        <v>13</v>
      </c>
      <c r="AA588" s="608" t="s">
        <v>13</v>
      </c>
      <c r="AB588" s="608" t="s">
        <v>13</v>
      </c>
      <c r="AC588" s="608" t="s">
        <v>13</v>
      </c>
      <c r="AD588" s="608" t="s">
        <v>13</v>
      </c>
      <c r="AE588" s="608" t="s">
        <v>13</v>
      </c>
      <c r="AF588" s="608" t="s">
        <v>13</v>
      </c>
      <c r="AG588" s="608" t="s">
        <v>13</v>
      </c>
      <c r="AH588" s="608" t="s">
        <v>13</v>
      </c>
      <c r="AI588" s="608" t="s">
        <v>13</v>
      </c>
      <c r="AJ588" s="608" t="s">
        <v>13</v>
      </c>
      <c r="AK588" s="608" t="s">
        <v>13</v>
      </c>
      <c r="AL588" s="609" t="s">
        <v>13</v>
      </c>
      <c r="AM588" s="609" t="s">
        <v>13</v>
      </c>
      <c r="AN588" s="609" t="s">
        <v>13</v>
      </c>
      <c r="AO588" s="609" t="s">
        <v>13</v>
      </c>
      <c r="AP588" s="609" t="s">
        <v>13</v>
      </c>
      <c r="AQ588" s="609" t="s">
        <v>13</v>
      </c>
      <c r="AR588" s="609" t="s">
        <v>13</v>
      </c>
      <c r="AS588" s="609" t="s">
        <v>13</v>
      </c>
      <c r="AT588" s="609" t="s">
        <v>13</v>
      </c>
      <c r="AU588" s="609" t="s">
        <v>13</v>
      </c>
      <c r="AV588" s="608" t="s">
        <v>13</v>
      </c>
      <c r="AW588" s="608" t="s">
        <v>13</v>
      </c>
      <c r="AX588" s="608" t="s">
        <v>13</v>
      </c>
      <c r="AY588" s="608" t="s">
        <v>13</v>
      </c>
      <c r="AZ588" s="610" t="s">
        <v>13</v>
      </c>
      <c r="BA588" s="526" t="s">
        <v>13</v>
      </c>
      <c r="BB588" s="526" t="s">
        <v>13</v>
      </c>
      <c r="BC588" s="526" t="s">
        <v>13</v>
      </c>
      <c r="BD588" s="526" t="s">
        <v>13</v>
      </c>
      <c r="BE588" s="526" t="s">
        <v>13</v>
      </c>
      <c r="BF588" s="526" t="s">
        <v>13</v>
      </c>
      <c r="BG588" s="526" t="s">
        <v>13</v>
      </c>
      <c r="BH588" s="526" t="s">
        <v>13</v>
      </c>
      <c r="BI588" s="526" t="s">
        <v>13</v>
      </c>
      <c r="BJ588" s="526" t="s">
        <v>13</v>
      </c>
      <c r="BK588" s="526" t="s">
        <v>13</v>
      </c>
      <c r="BL588" s="526" t="s">
        <v>13</v>
      </c>
      <c r="BM588" s="526" t="s">
        <v>13</v>
      </c>
      <c r="BN588" s="585" t="s">
        <v>13</v>
      </c>
      <c r="BO588" s="585" t="s">
        <v>13</v>
      </c>
      <c r="BP588" s="526" t="s">
        <v>13</v>
      </c>
      <c r="BQ588" s="526" t="s">
        <v>13</v>
      </c>
      <c r="BR588" s="526" t="s">
        <v>13</v>
      </c>
      <c r="BS588" s="526" t="s">
        <v>13</v>
      </c>
      <c r="BT588" s="526" t="s">
        <v>13</v>
      </c>
      <c r="BU588" s="585" t="s">
        <v>13</v>
      </c>
      <c r="BV588" s="526" t="s">
        <v>13</v>
      </c>
      <c r="BW588" s="526" t="s">
        <v>13</v>
      </c>
      <c r="BX588" s="526" t="s">
        <v>13</v>
      </c>
      <c r="BY588" s="526" t="s">
        <v>13</v>
      </c>
      <c r="BZ588" s="526" t="s">
        <v>13</v>
      </c>
      <c r="CA588" s="526" t="s">
        <v>13</v>
      </c>
    </row>
    <row r="589" spans="3:79">
      <c r="C589" s="546" t="s">
        <v>13</v>
      </c>
      <c r="D589" s="546" t="s">
        <v>13</v>
      </c>
      <c r="E589" s="517" t="s">
        <v>13</v>
      </c>
      <c r="F589" s="607" t="s">
        <v>13</v>
      </c>
      <c r="G589" s="607" t="s">
        <v>13</v>
      </c>
      <c r="H589" s="607" t="s">
        <v>13</v>
      </c>
      <c r="I589" s="607" t="s">
        <v>13</v>
      </c>
      <c r="J589" s="607" t="s">
        <v>13</v>
      </c>
      <c r="K589" s="607" t="s">
        <v>13</v>
      </c>
      <c r="L589" s="607" t="s">
        <v>13</v>
      </c>
      <c r="M589" s="607" t="s">
        <v>13</v>
      </c>
      <c r="N589" s="607" t="s">
        <v>13</v>
      </c>
      <c r="O589" s="607" t="s">
        <v>13</v>
      </c>
      <c r="P589" s="607" t="s">
        <v>13</v>
      </c>
      <c r="Q589" s="608" t="s">
        <v>13</v>
      </c>
      <c r="R589" s="608" t="s">
        <v>13</v>
      </c>
      <c r="S589" s="608" t="s">
        <v>13</v>
      </c>
      <c r="T589" s="608" t="s">
        <v>13</v>
      </c>
      <c r="U589" s="608" t="s">
        <v>13</v>
      </c>
      <c r="V589" s="608" t="s">
        <v>13</v>
      </c>
      <c r="W589" s="608" t="s">
        <v>13</v>
      </c>
      <c r="X589" s="608" t="s">
        <v>13</v>
      </c>
      <c r="Y589" s="608" t="s">
        <v>13</v>
      </c>
      <c r="Z589" s="608" t="s">
        <v>13</v>
      </c>
      <c r="AA589" s="608" t="s">
        <v>13</v>
      </c>
      <c r="AB589" s="608" t="s">
        <v>13</v>
      </c>
      <c r="AC589" s="608" t="s">
        <v>13</v>
      </c>
      <c r="AD589" s="608" t="s">
        <v>13</v>
      </c>
      <c r="AE589" s="608" t="s">
        <v>13</v>
      </c>
      <c r="AF589" s="608" t="s">
        <v>13</v>
      </c>
      <c r="AG589" s="608" t="s">
        <v>13</v>
      </c>
      <c r="AH589" s="608" t="s">
        <v>13</v>
      </c>
      <c r="AI589" s="608" t="s">
        <v>13</v>
      </c>
      <c r="AJ589" s="608" t="s">
        <v>13</v>
      </c>
      <c r="AK589" s="608" t="s">
        <v>13</v>
      </c>
      <c r="AL589" s="609" t="s">
        <v>13</v>
      </c>
      <c r="AM589" s="609" t="s">
        <v>13</v>
      </c>
      <c r="AN589" s="609" t="s">
        <v>13</v>
      </c>
      <c r="AO589" s="609" t="s">
        <v>13</v>
      </c>
      <c r="AP589" s="609" t="s">
        <v>13</v>
      </c>
      <c r="AQ589" s="609" t="s">
        <v>13</v>
      </c>
      <c r="AR589" s="609" t="s">
        <v>13</v>
      </c>
      <c r="AS589" s="609" t="s">
        <v>13</v>
      </c>
      <c r="AT589" s="609" t="s">
        <v>13</v>
      </c>
      <c r="AU589" s="609" t="s">
        <v>13</v>
      </c>
      <c r="AV589" s="608" t="s">
        <v>13</v>
      </c>
      <c r="AW589" s="608" t="s">
        <v>13</v>
      </c>
      <c r="AX589" s="608" t="s">
        <v>13</v>
      </c>
      <c r="AY589" s="608" t="s">
        <v>13</v>
      </c>
      <c r="AZ589" s="610" t="s">
        <v>13</v>
      </c>
      <c r="BA589" s="526" t="s">
        <v>13</v>
      </c>
      <c r="BB589" s="526" t="s">
        <v>13</v>
      </c>
      <c r="BC589" s="526" t="s">
        <v>13</v>
      </c>
      <c r="BD589" s="526" t="s">
        <v>13</v>
      </c>
      <c r="BE589" s="526" t="s">
        <v>13</v>
      </c>
      <c r="BF589" s="526" t="s">
        <v>13</v>
      </c>
      <c r="BG589" s="526" t="s">
        <v>13</v>
      </c>
      <c r="BH589" s="526" t="s">
        <v>13</v>
      </c>
      <c r="BI589" s="526" t="s">
        <v>13</v>
      </c>
      <c r="BJ589" s="526" t="s">
        <v>13</v>
      </c>
      <c r="BK589" s="526" t="s">
        <v>13</v>
      </c>
      <c r="BL589" s="526" t="s">
        <v>13</v>
      </c>
      <c r="BM589" s="526" t="s">
        <v>13</v>
      </c>
      <c r="BN589" s="585" t="s">
        <v>13</v>
      </c>
      <c r="BO589" s="585" t="s">
        <v>13</v>
      </c>
      <c r="BP589" s="526" t="s">
        <v>13</v>
      </c>
      <c r="BQ589" s="526" t="s">
        <v>13</v>
      </c>
      <c r="BR589" s="526" t="s">
        <v>13</v>
      </c>
      <c r="BS589" s="526" t="s">
        <v>13</v>
      </c>
      <c r="BT589" s="526" t="s">
        <v>13</v>
      </c>
      <c r="BU589" s="585" t="s">
        <v>13</v>
      </c>
      <c r="BV589" s="526" t="s">
        <v>13</v>
      </c>
      <c r="BW589" s="526" t="s">
        <v>13</v>
      </c>
      <c r="BX589" s="526" t="s">
        <v>13</v>
      </c>
      <c r="BY589" s="526" t="s">
        <v>13</v>
      </c>
      <c r="BZ589" s="526" t="s">
        <v>13</v>
      </c>
      <c r="CA589" s="526" t="s">
        <v>13</v>
      </c>
    </row>
    <row r="590" spans="3:79">
      <c r="C590" s="546" t="s">
        <v>13</v>
      </c>
      <c r="D590" s="546" t="s">
        <v>13</v>
      </c>
      <c r="E590" s="517" t="s">
        <v>13</v>
      </c>
      <c r="F590" s="607" t="s">
        <v>13</v>
      </c>
      <c r="G590" s="607" t="s">
        <v>13</v>
      </c>
      <c r="H590" s="607" t="s">
        <v>13</v>
      </c>
      <c r="I590" s="607" t="s">
        <v>13</v>
      </c>
      <c r="J590" s="607" t="s">
        <v>13</v>
      </c>
      <c r="K590" s="607" t="s">
        <v>13</v>
      </c>
      <c r="L590" s="607" t="s">
        <v>13</v>
      </c>
      <c r="M590" s="607" t="s">
        <v>13</v>
      </c>
      <c r="N590" s="607" t="s">
        <v>13</v>
      </c>
      <c r="O590" s="607" t="s">
        <v>13</v>
      </c>
      <c r="P590" s="607" t="s">
        <v>13</v>
      </c>
      <c r="Q590" s="608" t="s">
        <v>13</v>
      </c>
      <c r="R590" s="608" t="s">
        <v>13</v>
      </c>
      <c r="S590" s="608" t="s">
        <v>13</v>
      </c>
      <c r="T590" s="608" t="s">
        <v>13</v>
      </c>
      <c r="U590" s="608" t="s">
        <v>13</v>
      </c>
      <c r="V590" s="608" t="s">
        <v>13</v>
      </c>
      <c r="W590" s="608" t="s">
        <v>13</v>
      </c>
      <c r="X590" s="608" t="s">
        <v>13</v>
      </c>
      <c r="Y590" s="608" t="s">
        <v>13</v>
      </c>
      <c r="Z590" s="608" t="s">
        <v>13</v>
      </c>
      <c r="AA590" s="608" t="s">
        <v>13</v>
      </c>
      <c r="AB590" s="608" t="s">
        <v>13</v>
      </c>
      <c r="AC590" s="608" t="s">
        <v>13</v>
      </c>
      <c r="AD590" s="608" t="s">
        <v>13</v>
      </c>
      <c r="AE590" s="608" t="s">
        <v>13</v>
      </c>
      <c r="AF590" s="608" t="s">
        <v>13</v>
      </c>
      <c r="AG590" s="608" t="s">
        <v>13</v>
      </c>
      <c r="AH590" s="608" t="s">
        <v>13</v>
      </c>
      <c r="AI590" s="608" t="s">
        <v>13</v>
      </c>
      <c r="AJ590" s="608" t="s">
        <v>13</v>
      </c>
      <c r="AK590" s="608" t="s">
        <v>13</v>
      </c>
      <c r="AL590" s="609" t="s">
        <v>13</v>
      </c>
      <c r="AM590" s="609" t="s">
        <v>13</v>
      </c>
      <c r="AN590" s="609" t="s">
        <v>13</v>
      </c>
      <c r="AO590" s="609" t="s">
        <v>13</v>
      </c>
      <c r="AP590" s="609" t="s">
        <v>13</v>
      </c>
      <c r="AQ590" s="609" t="s">
        <v>13</v>
      </c>
      <c r="AR590" s="609" t="s">
        <v>13</v>
      </c>
      <c r="AS590" s="609" t="s">
        <v>13</v>
      </c>
      <c r="AT590" s="609" t="s">
        <v>13</v>
      </c>
      <c r="AU590" s="609" t="s">
        <v>13</v>
      </c>
      <c r="AV590" s="608" t="s">
        <v>13</v>
      </c>
      <c r="AW590" s="608" t="s">
        <v>13</v>
      </c>
      <c r="AX590" s="608" t="s">
        <v>13</v>
      </c>
      <c r="AY590" s="608" t="s">
        <v>13</v>
      </c>
      <c r="AZ590" s="610" t="s">
        <v>13</v>
      </c>
      <c r="BA590" s="526" t="s">
        <v>13</v>
      </c>
      <c r="BB590" s="526" t="s">
        <v>13</v>
      </c>
      <c r="BC590" s="526" t="s">
        <v>13</v>
      </c>
      <c r="BD590" s="526" t="s">
        <v>13</v>
      </c>
      <c r="BE590" s="526" t="s">
        <v>13</v>
      </c>
      <c r="BF590" s="526" t="s">
        <v>13</v>
      </c>
      <c r="BG590" s="526" t="s">
        <v>13</v>
      </c>
      <c r="BH590" s="526" t="s">
        <v>13</v>
      </c>
      <c r="BI590" s="526" t="s">
        <v>13</v>
      </c>
      <c r="BJ590" s="526" t="s">
        <v>13</v>
      </c>
      <c r="BK590" s="526" t="s">
        <v>13</v>
      </c>
      <c r="BL590" s="526" t="s">
        <v>13</v>
      </c>
      <c r="BM590" s="526" t="s">
        <v>13</v>
      </c>
      <c r="BN590" s="585" t="s">
        <v>13</v>
      </c>
      <c r="BO590" s="585" t="s">
        <v>13</v>
      </c>
      <c r="BP590" s="526" t="s">
        <v>13</v>
      </c>
      <c r="BQ590" s="526" t="s">
        <v>13</v>
      </c>
      <c r="BR590" s="526" t="s">
        <v>13</v>
      </c>
      <c r="BS590" s="526" t="s">
        <v>13</v>
      </c>
      <c r="BT590" s="526" t="s">
        <v>13</v>
      </c>
      <c r="BU590" s="585" t="s">
        <v>13</v>
      </c>
      <c r="BV590" s="526" t="s">
        <v>13</v>
      </c>
      <c r="BW590" s="526" t="s">
        <v>13</v>
      </c>
      <c r="BX590" s="526" t="s">
        <v>13</v>
      </c>
      <c r="BY590" s="526" t="s">
        <v>13</v>
      </c>
      <c r="BZ590" s="526" t="s">
        <v>13</v>
      </c>
      <c r="CA590" s="526" t="s">
        <v>13</v>
      </c>
    </row>
    <row r="591" spans="3:79">
      <c r="C591" s="546" t="s">
        <v>13</v>
      </c>
      <c r="D591" s="546" t="s">
        <v>13</v>
      </c>
      <c r="E591" s="517" t="s">
        <v>13</v>
      </c>
      <c r="F591" s="607" t="s">
        <v>13</v>
      </c>
      <c r="G591" s="607" t="s">
        <v>13</v>
      </c>
      <c r="H591" s="607" t="s">
        <v>13</v>
      </c>
      <c r="I591" s="607" t="s">
        <v>13</v>
      </c>
      <c r="J591" s="607" t="s">
        <v>13</v>
      </c>
      <c r="K591" s="607" t="s">
        <v>13</v>
      </c>
      <c r="L591" s="607" t="s">
        <v>13</v>
      </c>
      <c r="M591" s="607" t="s">
        <v>13</v>
      </c>
      <c r="N591" s="607" t="s">
        <v>13</v>
      </c>
      <c r="O591" s="607" t="s">
        <v>13</v>
      </c>
      <c r="P591" s="607" t="s">
        <v>13</v>
      </c>
      <c r="Q591" s="608" t="s">
        <v>13</v>
      </c>
      <c r="R591" s="608" t="s">
        <v>13</v>
      </c>
      <c r="S591" s="608" t="s">
        <v>13</v>
      </c>
      <c r="T591" s="608" t="s">
        <v>13</v>
      </c>
      <c r="U591" s="608" t="s">
        <v>13</v>
      </c>
      <c r="V591" s="608" t="s">
        <v>13</v>
      </c>
      <c r="W591" s="608" t="s">
        <v>13</v>
      </c>
      <c r="X591" s="608" t="s">
        <v>13</v>
      </c>
      <c r="Y591" s="608" t="s">
        <v>13</v>
      </c>
      <c r="Z591" s="608" t="s">
        <v>13</v>
      </c>
      <c r="AA591" s="608" t="s">
        <v>13</v>
      </c>
      <c r="AB591" s="608" t="s">
        <v>13</v>
      </c>
      <c r="AC591" s="608" t="s">
        <v>13</v>
      </c>
      <c r="AD591" s="608" t="s">
        <v>13</v>
      </c>
      <c r="AE591" s="608" t="s">
        <v>13</v>
      </c>
      <c r="AF591" s="608" t="s">
        <v>13</v>
      </c>
      <c r="AG591" s="608" t="s">
        <v>13</v>
      </c>
      <c r="AH591" s="608" t="s">
        <v>13</v>
      </c>
      <c r="AI591" s="608" t="s">
        <v>13</v>
      </c>
      <c r="AJ591" s="608" t="s">
        <v>13</v>
      </c>
      <c r="AK591" s="608" t="s">
        <v>13</v>
      </c>
      <c r="AL591" s="609" t="s">
        <v>13</v>
      </c>
      <c r="AM591" s="609" t="s">
        <v>13</v>
      </c>
      <c r="AN591" s="609" t="s">
        <v>13</v>
      </c>
      <c r="AO591" s="609" t="s">
        <v>13</v>
      </c>
      <c r="AP591" s="609" t="s">
        <v>13</v>
      </c>
      <c r="AQ591" s="609" t="s">
        <v>13</v>
      </c>
      <c r="AR591" s="609" t="s">
        <v>13</v>
      </c>
      <c r="AS591" s="609" t="s">
        <v>13</v>
      </c>
      <c r="AT591" s="609" t="s">
        <v>13</v>
      </c>
      <c r="AU591" s="609" t="s">
        <v>13</v>
      </c>
      <c r="AV591" s="608" t="s">
        <v>13</v>
      </c>
      <c r="AW591" s="608" t="s">
        <v>13</v>
      </c>
      <c r="AX591" s="608" t="s">
        <v>13</v>
      </c>
      <c r="AY591" s="608" t="s">
        <v>13</v>
      </c>
      <c r="AZ591" s="610" t="s">
        <v>13</v>
      </c>
      <c r="BA591" s="526" t="s">
        <v>13</v>
      </c>
      <c r="BB591" s="526" t="s">
        <v>13</v>
      </c>
      <c r="BC591" s="526" t="s">
        <v>13</v>
      </c>
      <c r="BD591" s="526" t="s">
        <v>13</v>
      </c>
      <c r="BE591" s="526" t="s">
        <v>13</v>
      </c>
      <c r="BF591" s="526" t="s">
        <v>13</v>
      </c>
      <c r="BG591" s="526" t="s">
        <v>13</v>
      </c>
      <c r="BH591" s="526" t="s">
        <v>13</v>
      </c>
      <c r="BI591" s="526" t="s">
        <v>13</v>
      </c>
      <c r="BJ591" s="526" t="s">
        <v>13</v>
      </c>
      <c r="BK591" s="526" t="s">
        <v>13</v>
      </c>
      <c r="BL591" s="526" t="s">
        <v>13</v>
      </c>
      <c r="BM591" s="526" t="s">
        <v>13</v>
      </c>
      <c r="BN591" s="585" t="s">
        <v>13</v>
      </c>
      <c r="BO591" s="585" t="s">
        <v>13</v>
      </c>
      <c r="BP591" s="526" t="s">
        <v>13</v>
      </c>
      <c r="BQ591" s="526" t="s">
        <v>13</v>
      </c>
      <c r="BR591" s="526" t="s">
        <v>13</v>
      </c>
      <c r="BS591" s="526" t="s">
        <v>13</v>
      </c>
      <c r="BT591" s="526" t="s">
        <v>13</v>
      </c>
      <c r="BU591" s="585" t="s">
        <v>13</v>
      </c>
      <c r="BV591" s="526" t="s">
        <v>13</v>
      </c>
      <c r="BW591" s="526" t="s">
        <v>13</v>
      </c>
      <c r="BX591" s="526" t="s">
        <v>13</v>
      </c>
      <c r="BY591" s="526" t="s">
        <v>13</v>
      </c>
      <c r="BZ591" s="526" t="s">
        <v>13</v>
      </c>
      <c r="CA591" s="526" t="s">
        <v>13</v>
      </c>
    </row>
    <row r="592" spans="3:79">
      <c r="C592" s="546" t="s">
        <v>13</v>
      </c>
      <c r="D592" s="546" t="s">
        <v>13</v>
      </c>
      <c r="E592" s="517" t="s">
        <v>13</v>
      </c>
      <c r="F592" s="607" t="s">
        <v>13</v>
      </c>
      <c r="G592" s="607" t="s">
        <v>13</v>
      </c>
      <c r="H592" s="607" t="s">
        <v>13</v>
      </c>
      <c r="I592" s="607" t="s">
        <v>13</v>
      </c>
      <c r="J592" s="607" t="s">
        <v>13</v>
      </c>
      <c r="K592" s="607" t="s">
        <v>13</v>
      </c>
      <c r="L592" s="607" t="s">
        <v>13</v>
      </c>
      <c r="M592" s="607" t="s">
        <v>13</v>
      </c>
      <c r="N592" s="607" t="s">
        <v>13</v>
      </c>
      <c r="O592" s="607" t="s">
        <v>13</v>
      </c>
      <c r="P592" s="607" t="s">
        <v>13</v>
      </c>
      <c r="Q592" s="608" t="s">
        <v>13</v>
      </c>
      <c r="R592" s="608" t="s">
        <v>13</v>
      </c>
      <c r="S592" s="608" t="s">
        <v>13</v>
      </c>
      <c r="T592" s="608" t="s">
        <v>13</v>
      </c>
      <c r="U592" s="608" t="s">
        <v>13</v>
      </c>
      <c r="V592" s="608" t="s">
        <v>13</v>
      </c>
      <c r="W592" s="608" t="s">
        <v>13</v>
      </c>
      <c r="X592" s="608" t="s">
        <v>13</v>
      </c>
      <c r="Y592" s="608" t="s">
        <v>13</v>
      </c>
      <c r="Z592" s="608" t="s">
        <v>13</v>
      </c>
      <c r="AA592" s="608" t="s">
        <v>13</v>
      </c>
      <c r="AB592" s="608" t="s">
        <v>13</v>
      </c>
      <c r="AC592" s="608" t="s">
        <v>13</v>
      </c>
      <c r="AD592" s="608" t="s">
        <v>13</v>
      </c>
      <c r="AE592" s="608" t="s">
        <v>13</v>
      </c>
      <c r="AF592" s="608" t="s">
        <v>13</v>
      </c>
      <c r="AG592" s="608" t="s">
        <v>13</v>
      </c>
      <c r="AH592" s="608" t="s">
        <v>13</v>
      </c>
      <c r="AI592" s="608" t="s">
        <v>13</v>
      </c>
      <c r="AJ592" s="608" t="s">
        <v>13</v>
      </c>
      <c r="AK592" s="608" t="s">
        <v>13</v>
      </c>
      <c r="AL592" s="609" t="s">
        <v>13</v>
      </c>
      <c r="AM592" s="609" t="s">
        <v>13</v>
      </c>
      <c r="AN592" s="609" t="s">
        <v>13</v>
      </c>
      <c r="AO592" s="609" t="s">
        <v>13</v>
      </c>
      <c r="AP592" s="609" t="s">
        <v>13</v>
      </c>
      <c r="AQ592" s="609" t="s">
        <v>13</v>
      </c>
      <c r="AR592" s="609" t="s">
        <v>13</v>
      </c>
      <c r="AS592" s="609" t="s">
        <v>13</v>
      </c>
      <c r="AT592" s="609" t="s">
        <v>13</v>
      </c>
      <c r="AU592" s="609" t="s">
        <v>13</v>
      </c>
      <c r="AV592" s="608" t="s">
        <v>13</v>
      </c>
      <c r="AW592" s="608" t="s">
        <v>13</v>
      </c>
      <c r="AX592" s="608" t="s">
        <v>13</v>
      </c>
      <c r="AY592" s="608" t="s">
        <v>13</v>
      </c>
      <c r="AZ592" s="610" t="s">
        <v>13</v>
      </c>
      <c r="BA592" s="526" t="s">
        <v>13</v>
      </c>
      <c r="BB592" s="526" t="s">
        <v>13</v>
      </c>
      <c r="BC592" s="526" t="s">
        <v>13</v>
      </c>
      <c r="BD592" s="526" t="s">
        <v>13</v>
      </c>
      <c r="BE592" s="526" t="s">
        <v>13</v>
      </c>
      <c r="BF592" s="526" t="s">
        <v>13</v>
      </c>
      <c r="BG592" s="526" t="s">
        <v>13</v>
      </c>
      <c r="BH592" s="526" t="s">
        <v>13</v>
      </c>
      <c r="BI592" s="526" t="s">
        <v>13</v>
      </c>
      <c r="BJ592" s="526" t="s">
        <v>13</v>
      </c>
      <c r="BK592" s="526" t="s">
        <v>13</v>
      </c>
      <c r="BL592" s="526" t="s">
        <v>13</v>
      </c>
      <c r="BM592" s="526" t="s">
        <v>13</v>
      </c>
      <c r="BN592" s="585" t="s">
        <v>13</v>
      </c>
      <c r="BO592" s="585" t="s">
        <v>13</v>
      </c>
      <c r="BP592" s="526" t="s">
        <v>13</v>
      </c>
      <c r="BQ592" s="526" t="s">
        <v>13</v>
      </c>
      <c r="BR592" s="526" t="s">
        <v>13</v>
      </c>
      <c r="BS592" s="526" t="s">
        <v>13</v>
      </c>
      <c r="BT592" s="526" t="s">
        <v>13</v>
      </c>
      <c r="BU592" s="585" t="s">
        <v>13</v>
      </c>
      <c r="BV592" s="526" t="s">
        <v>13</v>
      </c>
      <c r="BW592" s="526" t="s">
        <v>13</v>
      </c>
      <c r="BX592" s="526" t="s">
        <v>13</v>
      </c>
      <c r="BY592" s="526" t="s">
        <v>13</v>
      </c>
      <c r="BZ592" s="526" t="s">
        <v>13</v>
      </c>
      <c r="CA592" s="526" t="s">
        <v>13</v>
      </c>
    </row>
    <row r="593" spans="3:79">
      <c r="C593" s="546" t="s">
        <v>13</v>
      </c>
      <c r="D593" s="546" t="s">
        <v>13</v>
      </c>
      <c r="E593" s="517" t="s">
        <v>13</v>
      </c>
      <c r="F593" s="607" t="s">
        <v>13</v>
      </c>
      <c r="G593" s="607" t="s">
        <v>13</v>
      </c>
      <c r="H593" s="607" t="s">
        <v>13</v>
      </c>
      <c r="I593" s="607" t="s">
        <v>13</v>
      </c>
      <c r="J593" s="607" t="s">
        <v>13</v>
      </c>
      <c r="K593" s="607" t="s">
        <v>13</v>
      </c>
      <c r="L593" s="607" t="s">
        <v>13</v>
      </c>
      <c r="M593" s="607" t="s">
        <v>13</v>
      </c>
      <c r="N593" s="607" t="s">
        <v>13</v>
      </c>
      <c r="O593" s="607" t="s">
        <v>13</v>
      </c>
      <c r="P593" s="607" t="s">
        <v>13</v>
      </c>
      <c r="Q593" s="608" t="s">
        <v>13</v>
      </c>
      <c r="R593" s="608" t="s">
        <v>13</v>
      </c>
      <c r="S593" s="608" t="s">
        <v>13</v>
      </c>
      <c r="T593" s="608" t="s">
        <v>13</v>
      </c>
      <c r="U593" s="608" t="s">
        <v>13</v>
      </c>
      <c r="V593" s="608" t="s">
        <v>13</v>
      </c>
      <c r="W593" s="608" t="s">
        <v>13</v>
      </c>
      <c r="X593" s="608" t="s">
        <v>13</v>
      </c>
      <c r="Y593" s="608" t="s">
        <v>13</v>
      </c>
      <c r="Z593" s="608" t="s">
        <v>13</v>
      </c>
      <c r="AA593" s="608" t="s">
        <v>13</v>
      </c>
      <c r="AB593" s="608" t="s">
        <v>13</v>
      </c>
      <c r="AC593" s="608" t="s">
        <v>13</v>
      </c>
      <c r="AD593" s="608" t="s">
        <v>13</v>
      </c>
      <c r="AE593" s="608" t="s">
        <v>13</v>
      </c>
      <c r="AF593" s="608" t="s">
        <v>13</v>
      </c>
      <c r="AG593" s="608" t="s">
        <v>13</v>
      </c>
      <c r="AH593" s="608" t="s">
        <v>13</v>
      </c>
      <c r="AI593" s="608" t="s">
        <v>13</v>
      </c>
      <c r="AJ593" s="608" t="s">
        <v>13</v>
      </c>
      <c r="AK593" s="608" t="s">
        <v>13</v>
      </c>
      <c r="AL593" s="609" t="s">
        <v>13</v>
      </c>
      <c r="AM593" s="609" t="s">
        <v>13</v>
      </c>
      <c r="AN593" s="609" t="s">
        <v>13</v>
      </c>
      <c r="AO593" s="609" t="s">
        <v>13</v>
      </c>
      <c r="AP593" s="609" t="s">
        <v>13</v>
      </c>
      <c r="AQ593" s="609" t="s">
        <v>13</v>
      </c>
      <c r="AR593" s="609" t="s">
        <v>13</v>
      </c>
      <c r="AS593" s="609" t="s">
        <v>13</v>
      </c>
      <c r="AT593" s="609" t="s">
        <v>13</v>
      </c>
      <c r="AU593" s="609" t="s">
        <v>13</v>
      </c>
      <c r="AV593" s="608" t="s">
        <v>13</v>
      </c>
      <c r="AW593" s="608" t="s">
        <v>13</v>
      </c>
      <c r="AX593" s="608" t="s">
        <v>13</v>
      </c>
      <c r="AY593" s="608" t="s">
        <v>13</v>
      </c>
      <c r="AZ593" s="610" t="s">
        <v>13</v>
      </c>
      <c r="BA593" s="526" t="s">
        <v>13</v>
      </c>
      <c r="BB593" s="526" t="s">
        <v>13</v>
      </c>
      <c r="BC593" s="526" t="s">
        <v>13</v>
      </c>
      <c r="BD593" s="526" t="s">
        <v>13</v>
      </c>
      <c r="BE593" s="526" t="s">
        <v>13</v>
      </c>
      <c r="BF593" s="526" t="s">
        <v>13</v>
      </c>
      <c r="BG593" s="526" t="s">
        <v>13</v>
      </c>
      <c r="BH593" s="526" t="s">
        <v>13</v>
      </c>
      <c r="BI593" s="526" t="s">
        <v>13</v>
      </c>
      <c r="BJ593" s="526" t="s">
        <v>13</v>
      </c>
      <c r="BK593" s="526" t="s">
        <v>13</v>
      </c>
      <c r="BL593" s="526" t="s">
        <v>13</v>
      </c>
      <c r="BM593" s="526" t="s">
        <v>13</v>
      </c>
      <c r="BN593" s="585" t="s">
        <v>13</v>
      </c>
      <c r="BO593" s="585" t="s">
        <v>13</v>
      </c>
      <c r="BP593" s="526" t="s">
        <v>13</v>
      </c>
      <c r="BQ593" s="526" t="s">
        <v>13</v>
      </c>
      <c r="BR593" s="526" t="s">
        <v>13</v>
      </c>
      <c r="BS593" s="526" t="s">
        <v>13</v>
      </c>
      <c r="BT593" s="526" t="s">
        <v>13</v>
      </c>
      <c r="BU593" s="585" t="s">
        <v>13</v>
      </c>
      <c r="BV593" s="526" t="s">
        <v>13</v>
      </c>
      <c r="BW593" s="526" t="s">
        <v>13</v>
      </c>
      <c r="BX593" s="526" t="s">
        <v>13</v>
      </c>
      <c r="BY593" s="526" t="s">
        <v>13</v>
      </c>
      <c r="BZ593" s="526" t="s">
        <v>13</v>
      </c>
      <c r="CA593" s="526" t="s">
        <v>13</v>
      </c>
    </row>
    <row r="594" spans="3:79">
      <c r="C594" s="546" t="s">
        <v>13</v>
      </c>
      <c r="D594" s="546" t="s">
        <v>13</v>
      </c>
      <c r="E594" s="517" t="s">
        <v>13</v>
      </c>
      <c r="F594" s="607" t="s">
        <v>13</v>
      </c>
      <c r="G594" s="607" t="s">
        <v>13</v>
      </c>
      <c r="H594" s="607" t="s">
        <v>13</v>
      </c>
      <c r="I594" s="607" t="s">
        <v>13</v>
      </c>
      <c r="J594" s="607" t="s">
        <v>13</v>
      </c>
      <c r="K594" s="607" t="s">
        <v>13</v>
      </c>
      <c r="L594" s="607" t="s">
        <v>13</v>
      </c>
      <c r="M594" s="607" t="s">
        <v>13</v>
      </c>
      <c r="N594" s="607" t="s">
        <v>13</v>
      </c>
      <c r="O594" s="607" t="s">
        <v>13</v>
      </c>
      <c r="P594" s="607" t="s">
        <v>13</v>
      </c>
      <c r="Q594" s="608" t="s">
        <v>13</v>
      </c>
      <c r="R594" s="608" t="s">
        <v>13</v>
      </c>
      <c r="S594" s="608" t="s">
        <v>13</v>
      </c>
      <c r="T594" s="608" t="s">
        <v>13</v>
      </c>
      <c r="U594" s="608" t="s">
        <v>13</v>
      </c>
      <c r="V594" s="608" t="s">
        <v>13</v>
      </c>
      <c r="W594" s="608" t="s">
        <v>13</v>
      </c>
      <c r="X594" s="608" t="s">
        <v>13</v>
      </c>
      <c r="Y594" s="608" t="s">
        <v>13</v>
      </c>
      <c r="Z594" s="608" t="s">
        <v>13</v>
      </c>
      <c r="AA594" s="608" t="s">
        <v>13</v>
      </c>
      <c r="AB594" s="608" t="s">
        <v>13</v>
      </c>
      <c r="AC594" s="608" t="s">
        <v>13</v>
      </c>
      <c r="AD594" s="608" t="s">
        <v>13</v>
      </c>
      <c r="AE594" s="608" t="s">
        <v>13</v>
      </c>
      <c r="AF594" s="608" t="s">
        <v>13</v>
      </c>
      <c r="AG594" s="608" t="s">
        <v>13</v>
      </c>
      <c r="AH594" s="608" t="s">
        <v>13</v>
      </c>
      <c r="AI594" s="608" t="s">
        <v>13</v>
      </c>
      <c r="AJ594" s="608" t="s">
        <v>13</v>
      </c>
      <c r="AK594" s="608" t="s">
        <v>13</v>
      </c>
      <c r="AL594" s="609" t="s">
        <v>13</v>
      </c>
      <c r="AM594" s="609" t="s">
        <v>13</v>
      </c>
      <c r="AN594" s="609" t="s">
        <v>13</v>
      </c>
      <c r="AO594" s="609" t="s">
        <v>13</v>
      </c>
      <c r="AP594" s="609" t="s">
        <v>13</v>
      </c>
      <c r="AQ594" s="609" t="s">
        <v>13</v>
      </c>
      <c r="AR594" s="609" t="s">
        <v>13</v>
      </c>
      <c r="AS594" s="609" t="s">
        <v>13</v>
      </c>
      <c r="AT594" s="609" t="s">
        <v>13</v>
      </c>
      <c r="AU594" s="609" t="s">
        <v>13</v>
      </c>
      <c r="AV594" s="608" t="s">
        <v>13</v>
      </c>
      <c r="AW594" s="608" t="s">
        <v>13</v>
      </c>
      <c r="AX594" s="608" t="s">
        <v>13</v>
      </c>
      <c r="AY594" s="608" t="s">
        <v>13</v>
      </c>
      <c r="AZ594" s="610" t="s">
        <v>13</v>
      </c>
      <c r="BA594" s="526" t="s">
        <v>13</v>
      </c>
      <c r="BB594" s="526" t="s">
        <v>13</v>
      </c>
      <c r="BC594" s="526" t="s">
        <v>13</v>
      </c>
      <c r="BD594" s="526" t="s">
        <v>13</v>
      </c>
      <c r="BE594" s="526" t="s">
        <v>13</v>
      </c>
      <c r="BF594" s="526" t="s">
        <v>13</v>
      </c>
      <c r="BG594" s="526" t="s">
        <v>13</v>
      </c>
      <c r="BH594" s="526" t="s">
        <v>13</v>
      </c>
      <c r="BI594" s="526" t="s">
        <v>13</v>
      </c>
      <c r="BJ594" s="526" t="s">
        <v>13</v>
      </c>
      <c r="BK594" s="526" t="s">
        <v>13</v>
      </c>
      <c r="BL594" s="526" t="s">
        <v>13</v>
      </c>
      <c r="BM594" s="526" t="s">
        <v>13</v>
      </c>
      <c r="BN594" s="585" t="s">
        <v>13</v>
      </c>
      <c r="BO594" s="585" t="s">
        <v>13</v>
      </c>
      <c r="BP594" s="526" t="s">
        <v>13</v>
      </c>
      <c r="BQ594" s="526" t="s">
        <v>13</v>
      </c>
      <c r="BR594" s="526" t="s">
        <v>13</v>
      </c>
      <c r="BS594" s="526" t="s">
        <v>13</v>
      </c>
      <c r="BT594" s="526" t="s">
        <v>13</v>
      </c>
      <c r="BU594" s="585" t="s">
        <v>13</v>
      </c>
      <c r="BV594" s="526" t="s">
        <v>13</v>
      </c>
      <c r="BW594" s="526" t="s">
        <v>13</v>
      </c>
      <c r="BX594" s="526" t="s">
        <v>13</v>
      </c>
      <c r="BY594" s="526" t="s">
        <v>13</v>
      </c>
      <c r="BZ594" s="526" t="s">
        <v>13</v>
      </c>
      <c r="CA594" s="526" t="s">
        <v>13</v>
      </c>
    </row>
    <row r="595" spans="3:79">
      <c r="C595" s="546" t="s">
        <v>13</v>
      </c>
      <c r="D595" s="546" t="s">
        <v>13</v>
      </c>
      <c r="E595" s="517" t="s">
        <v>13</v>
      </c>
      <c r="F595" s="607" t="s">
        <v>13</v>
      </c>
      <c r="G595" s="607" t="s">
        <v>13</v>
      </c>
      <c r="H595" s="607" t="s">
        <v>13</v>
      </c>
      <c r="I595" s="607" t="s">
        <v>13</v>
      </c>
      <c r="J595" s="607" t="s">
        <v>13</v>
      </c>
      <c r="K595" s="607" t="s">
        <v>13</v>
      </c>
      <c r="L595" s="607" t="s">
        <v>13</v>
      </c>
      <c r="M595" s="607" t="s">
        <v>13</v>
      </c>
      <c r="N595" s="607" t="s">
        <v>13</v>
      </c>
      <c r="O595" s="607" t="s">
        <v>13</v>
      </c>
      <c r="P595" s="607" t="s">
        <v>13</v>
      </c>
      <c r="Q595" s="608" t="s">
        <v>13</v>
      </c>
      <c r="R595" s="608" t="s">
        <v>13</v>
      </c>
      <c r="S595" s="608" t="s">
        <v>13</v>
      </c>
      <c r="T595" s="608" t="s">
        <v>13</v>
      </c>
      <c r="U595" s="608" t="s">
        <v>13</v>
      </c>
      <c r="V595" s="608" t="s">
        <v>13</v>
      </c>
      <c r="W595" s="608" t="s">
        <v>13</v>
      </c>
      <c r="X595" s="608" t="s">
        <v>13</v>
      </c>
      <c r="Y595" s="608" t="s">
        <v>13</v>
      </c>
      <c r="Z595" s="608" t="s">
        <v>13</v>
      </c>
      <c r="AA595" s="608" t="s">
        <v>13</v>
      </c>
      <c r="AB595" s="608" t="s">
        <v>13</v>
      </c>
      <c r="AC595" s="608" t="s">
        <v>13</v>
      </c>
      <c r="AD595" s="608" t="s">
        <v>13</v>
      </c>
      <c r="AE595" s="608" t="s">
        <v>13</v>
      </c>
      <c r="AF595" s="608" t="s">
        <v>13</v>
      </c>
      <c r="AG595" s="608" t="s">
        <v>13</v>
      </c>
      <c r="AH595" s="608" t="s">
        <v>13</v>
      </c>
      <c r="AI595" s="608" t="s">
        <v>13</v>
      </c>
      <c r="AJ595" s="608" t="s">
        <v>13</v>
      </c>
      <c r="AK595" s="608" t="s">
        <v>13</v>
      </c>
      <c r="AL595" s="609" t="s">
        <v>13</v>
      </c>
      <c r="AM595" s="609" t="s">
        <v>13</v>
      </c>
      <c r="AN595" s="609" t="s">
        <v>13</v>
      </c>
      <c r="AO595" s="609" t="s">
        <v>13</v>
      </c>
      <c r="AP595" s="609" t="s">
        <v>13</v>
      </c>
      <c r="AQ595" s="609" t="s">
        <v>13</v>
      </c>
      <c r="AR595" s="609" t="s">
        <v>13</v>
      </c>
      <c r="AS595" s="609" t="s">
        <v>13</v>
      </c>
      <c r="AT595" s="609" t="s">
        <v>13</v>
      </c>
      <c r="AU595" s="609" t="s">
        <v>13</v>
      </c>
      <c r="AV595" s="608" t="s">
        <v>13</v>
      </c>
      <c r="AW595" s="608" t="s">
        <v>13</v>
      </c>
      <c r="AX595" s="608" t="s">
        <v>13</v>
      </c>
      <c r="AY595" s="608" t="s">
        <v>13</v>
      </c>
      <c r="AZ595" s="610" t="s">
        <v>13</v>
      </c>
      <c r="BA595" s="526" t="s">
        <v>13</v>
      </c>
      <c r="BB595" s="526" t="s">
        <v>13</v>
      </c>
      <c r="BC595" s="526" t="s">
        <v>13</v>
      </c>
      <c r="BD595" s="526" t="s">
        <v>13</v>
      </c>
      <c r="BE595" s="526" t="s">
        <v>13</v>
      </c>
      <c r="BF595" s="526" t="s">
        <v>13</v>
      </c>
      <c r="BG595" s="526" t="s">
        <v>13</v>
      </c>
      <c r="BH595" s="526" t="s">
        <v>13</v>
      </c>
      <c r="BI595" s="526" t="s">
        <v>13</v>
      </c>
      <c r="BJ595" s="526" t="s">
        <v>13</v>
      </c>
      <c r="BK595" s="526" t="s">
        <v>13</v>
      </c>
      <c r="BL595" s="526" t="s">
        <v>13</v>
      </c>
      <c r="BM595" s="526" t="s">
        <v>13</v>
      </c>
      <c r="BN595" s="585" t="s">
        <v>13</v>
      </c>
      <c r="BO595" s="585" t="s">
        <v>13</v>
      </c>
      <c r="BP595" s="526" t="s">
        <v>13</v>
      </c>
      <c r="BQ595" s="526" t="s">
        <v>13</v>
      </c>
      <c r="BR595" s="526" t="s">
        <v>13</v>
      </c>
      <c r="BS595" s="526" t="s">
        <v>13</v>
      </c>
      <c r="BT595" s="526" t="s">
        <v>13</v>
      </c>
      <c r="BU595" s="585" t="s">
        <v>13</v>
      </c>
      <c r="BV595" s="526" t="s">
        <v>13</v>
      </c>
      <c r="BW595" s="526" t="s">
        <v>13</v>
      </c>
      <c r="BX595" s="526" t="s">
        <v>13</v>
      </c>
      <c r="BY595" s="526" t="s">
        <v>13</v>
      </c>
      <c r="BZ595" s="526" t="s">
        <v>13</v>
      </c>
      <c r="CA595" s="526" t="s">
        <v>13</v>
      </c>
    </row>
    <row r="596" spans="3:79">
      <c r="C596" s="546" t="s">
        <v>13</v>
      </c>
      <c r="D596" s="546" t="s">
        <v>13</v>
      </c>
      <c r="E596" s="517" t="s">
        <v>13</v>
      </c>
      <c r="F596" s="607" t="s">
        <v>13</v>
      </c>
      <c r="G596" s="607" t="s">
        <v>13</v>
      </c>
      <c r="H596" s="607" t="s">
        <v>13</v>
      </c>
      <c r="I596" s="607" t="s">
        <v>13</v>
      </c>
      <c r="J596" s="607" t="s">
        <v>13</v>
      </c>
      <c r="K596" s="607" t="s">
        <v>13</v>
      </c>
      <c r="L596" s="607" t="s">
        <v>13</v>
      </c>
      <c r="M596" s="607" t="s">
        <v>13</v>
      </c>
      <c r="N596" s="607" t="s">
        <v>13</v>
      </c>
      <c r="O596" s="607" t="s">
        <v>13</v>
      </c>
      <c r="P596" s="607" t="s">
        <v>13</v>
      </c>
      <c r="Q596" s="608" t="s">
        <v>13</v>
      </c>
      <c r="R596" s="608" t="s">
        <v>13</v>
      </c>
      <c r="S596" s="608" t="s">
        <v>13</v>
      </c>
      <c r="T596" s="608" t="s">
        <v>13</v>
      </c>
      <c r="U596" s="608" t="s">
        <v>13</v>
      </c>
      <c r="V596" s="608" t="s">
        <v>13</v>
      </c>
      <c r="W596" s="608" t="s">
        <v>13</v>
      </c>
      <c r="X596" s="608" t="s">
        <v>13</v>
      </c>
      <c r="Y596" s="608" t="s">
        <v>13</v>
      </c>
      <c r="Z596" s="608" t="s">
        <v>13</v>
      </c>
      <c r="AA596" s="608" t="s">
        <v>13</v>
      </c>
      <c r="AB596" s="608" t="s">
        <v>13</v>
      </c>
      <c r="AC596" s="608" t="s">
        <v>13</v>
      </c>
      <c r="AD596" s="608" t="s">
        <v>13</v>
      </c>
      <c r="AE596" s="608" t="s">
        <v>13</v>
      </c>
      <c r="AF596" s="608" t="s">
        <v>13</v>
      </c>
      <c r="AG596" s="608" t="s">
        <v>13</v>
      </c>
      <c r="AH596" s="608" t="s">
        <v>13</v>
      </c>
      <c r="AI596" s="608" t="s">
        <v>13</v>
      </c>
      <c r="AJ596" s="608" t="s">
        <v>13</v>
      </c>
      <c r="AK596" s="608" t="s">
        <v>13</v>
      </c>
      <c r="AL596" s="609" t="s">
        <v>13</v>
      </c>
      <c r="AM596" s="609" t="s">
        <v>13</v>
      </c>
      <c r="AN596" s="609" t="s">
        <v>13</v>
      </c>
      <c r="AO596" s="609" t="s">
        <v>13</v>
      </c>
      <c r="AP596" s="609" t="s">
        <v>13</v>
      </c>
      <c r="AQ596" s="609" t="s">
        <v>13</v>
      </c>
      <c r="AR596" s="609" t="s">
        <v>13</v>
      </c>
      <c r="AS596" s="609" t="s">
        <v>13</v>
      </c>
      <c r="AT596" s="609" t="s">
        <v>13</v>
      </c>
      <c r="AU596" s="609" t="s">
        <v>13</v>
      </c>
      <c r="AV596" s="608" t="s">
        <v>13</v>
      </c>
      <c r="AW596" s="608" t="s">
        <v>13</v>
      </c>
      <c r="AX596" s="608" t="s">
        <v>13</v>
      </c>
      <c r="AY596" s="608" t="s">
        <v>13</v>
      </c>
      <c r="AZ596" s="610" t="s">
        <v>13</v>
      </c>
      <c r="BA596" s="526" t="s">
        <v>13</v>
      </c>
      <c r="BB596" s="526" t="s">
        <v>13</v>
      </c>
      <c r="BC596" s="526" t="s">
        <v>13</v>
      </c>
      <c r="BD596" s="526" t="s">
        <v>13</v>
      </c>
      <c r="BE596" s="526" t="s">
        <v>13</v>
      </c>
      <c r="BF596" s="526" t="s">
        <v>13</v>
      </c>
      <c r="BG596" s="526" t="s">
        <v>13</v>
      </c>
      <c r="BH596" s="526" t="s">
        <v>13</v>
      </c>
      <c r="BI596" s="526" t="s">
        <v>13</v>
      </c>
      <c r="BJ596" s="526" t="s">
        <v>13</v>
      </c>
      <c r="BK596" s="526" t="s">
        <v>13</v>
      </c>
      <c r="BL596" s="526" t="s">
        <v>13</v>
      </c>
      <c r="BM596" s="526" t="s">
        <v>13</v>
      </c>
      <c r="BN596" s="585" t="s">
        <v>13</v>
      </c>
      <c r="BO596" s="585" t="s">
        <v>13</v>
      </c>
      <c r="BP596" s="526" t="s">
        <v>13</v>
      </c>
      <c r="BQ596" s="526" t="s">
        <v>13</v>
      </c>
      <c r="BR596" s="526" t="s">
        <v>13</v>
      </c>
      <c r="BS596" s="526" t="s">
        <v>13</v>
      </c>
      <c r="BT596" s="526" t="s">
        <v>13</v>
      </c>
      <c r="BU596" s="585" t="s">
        <v>13</v>
      </c>
      <c r="BV596" s="526" t="s">
        <v>13</v>
      </c>
      <c r="BW596" s="526" t="s">
        <v>13</v>
      </c>
      <c r="BX596" s="526" t="s">
        <v>13</v>
      </c>
      <c r="BY596" s="526" t="s">
        <v>13</v>
      </c>
      <c r="BZ596" s="526" t="s">
        <v>13</v>
      </c>
      <c r="CA596" s="526" t="s">
        <v>13</v>
      </c>
    </row>
    <row r="597" spans="3:79">
      <c r="C597" s="546" t="s">
        <v>13</v>
      </c>
      <c r="D597" s="546" t="s">
        <v>13</v>
      </c>
      <c r="E597" s="517" t="s">
        <v>13</v>
      </c>
      <c r="F597" s="607" t="s">
        <v>13</v>
      </c>
      <c r="G597" s="607" t="s">
        <v>13</v>
      </c>
      <c r="H597" s="607" t="s">
        <v>13</v>
      </c>
      <c r="I597" s="607" t="s">
        <v>13</v>
      </c>
      <c r="J597" s="607" t="s">
        <v>13</v>
      </c>
      <c r="K597" s="607" t="s">
        <v>13</v>
      </c>
      <c r="L597" s="607" t="s">
        <v>13</v>
      </c>
      <c r="M597" s="607" t="s">
        <v>13</v>
      </c>
      <c r="N597" s="607" t="s">
        <v>13</v>
      </c>
      <c r="O597" s="607" t="s">
        <v>13</v>
      </c>
      <c r="P597" s="607" t="s">
        <v>13</v>
      </c>
      <c r="Q597" s="608" t="s">
        <v>13</v>
      </c>
      <c r="R597" s="608" t="s">
        <v>13</v>
      </c>
      <c r="S597" s="608" t="s">
        <v>13</v>
      </c>
      <c r="T597" s="608" t="s">
        <v>13</v>
      </c>
      <c r="U597" s="608" t="s">
        <v>13</v>
      </c>
      <c r="V597" s="608" t="s">
        <v>13</v>
      </c>
      <c r="W597" s="608" t="s">
        <v>13</v>
      </c>
      <c r="X597" s="608" t="s">
        <v>13</v>
      </c>
      <c r="Y597" s="608" t="s">
        <v>13</v>
      </c>
      <c r="Z597" s="608" t="s">
        <v>13</v>
      </c>
      <c r="AA597" s="608" t="s">
        <v>13</v>
      </c>
      <c r="AB597" s="608" t="s">
        <v>13</v>
      </c>
      <c r="AC597" s="608" t="s">
        <v>13</v>
      </c>
      <c r="AD597" s="608" t="s">
        <v>13</v>
      </c>
      <c r="AE597" s="608" t="s">
        <v>13</v>
      </c>
      <c r="AF597" s="608" t="s">
        <v>13</v>
      </c>
      <c r="AG597" s="608" t="s">
        <v>13</v>
      </c>
      <c r="AH597" s="608" t="s">
        <v>13</v>
      </c>
      <c r="AI597" s="608" t="s">
        <v>13</v>
      </c>
      <c r="AJ597" s="608" t="s">
        <v>13</v>
      </c>
      <c r="AK597" s="608" t="s">
        <v>13</v>
      </c>
      <c r="AL597" s="609" t="s">
        <v>13</v>
      </c>
      <c r="AM597" s="609" t="s">
        <v>13</v>
      </c>
      <c r="AN597" s="609" t="s">
        <v>13</v>
      </c>
      <c r="AO597" s="609" t="s">
        <v>13</v>
      </c>
      <c r="AP597" s="609" t="s">
        <v>13</v>
      </c>
      <c r="AQ597" s="609" t="s">
        <v>13</v>
      </c>
      <c r="AR597" s="609" t="s">
        <v>13</v>
      </c>
      <c r="AS597" s="609" t="s">
        <v>13</v>
      </c>
      <c r="AT597" s="609" t="s">
        <v>13</v>
      </c>
      <c r="AU597" s="609" t="s">
        <v>13</v>
      </c>
      <c r="AV597" s="608" t="s">
        <v>13</v>
      </c>
      <c r="AW597" s="608" t="s">
        <v>13</v>
      </c>
      <c r="AX597" s="608" t="s">
        <v>13</v>
      </c>
      <c r="AY597" s="608" t="s">
        <v>13</v>
      </c>
      <c r="AZ597" s="610" t="s">
        <v>13</v>
      </c>
      <c r="BA597" s="526" t="s">
        <v>13</v>
      </c>
      <c r="BB597" s="526" t="s">
        <v>13</v>
      </c>
      <c r="BC597" s="526" t="s">
        <v>13</v>
      </c>
      <c r="BD597" s="526" t="s">
        <v>13</v>
      </c>
      <c r="BE597" s="526" t="s">
        <v>13</v>
      </c>
      <c r="BF597" s="526" t="s">
        <v>13</v>
      </c>
      <c r="BG597" s="526" t="s">
        <v>13</v>
      </c>
      <c r="BH597" s="526" t="s">
        <v>13</v>
      </c>
      <c r="BI597" s="526" t="s">
        <v>13</v>
      </c>
      <c r="BJ597" s="526" t="s">
        <v>13</v>
      </c>
      <c r="BK597" s="526" t="s">
        <v>13</v>
      </c>
      <c r="BL597" s="526" t="s">
        <v>13</v>
      </c>
      <c r="BM597" s="526" t="s">
        <v>13</v>
      </c>
      <c r="BN597" s="585" t="s">
        <v>13</v>
      </c>
      <c r="BO597" s="585" t="s">
        <v>13</v>
      </c>
      <c r="BP597" s="526" t="s">
        <v>13</v>
      </c>
      <c r="BQ597" s="526" t="s">
        <v>13</v>
      </c>
      <c r="BR597" s="526" t="s">
        <v>13</v>
      </c>
      <c r="BS597" s="526" t="s">
        <v>13</v>
      </c>
      <c r="BT597" s="526" t="s">
        <v>13</v>
      </c>
      <c r="BU597" s="585" t="s">
        <v>13</v>
      </c>
      <c r="BV597" s="526" t="s">
        <v>13</v>
      </c>
      <c r="BW597" s="526" t="s">
        <v>13</v>
      </c>
      <c r="BX597" s="526" t="s">
        <v>13</v>
      </c>
      <c r="BY597" s="526" t="s">
        <v>13</v>
      </c>
      <c r="BZ597" s="526" t="s">
        <v>13</v>
      </c>
      <c r="CA597" s="526" t="s">
        <v>13</v>
      </c>
    </row>
    <row r="598" spans="3:79">
      <c r="C598" s="546" t="s">
        <v>13</v>
      </c>
      <c r="D598" s="546" t="s">
        <v>13</v>
      </c>
      <c r="E598" s="517" t="s">
        <v>13</v>
      </c>
      <c r="F598" s="607" t="s">
        <v>13</v>
      </c>
      <c r="G598" s="607" t="s">
        <v>13</v>
      </c>
      <c r="H598" s="607" t="s">
        <v>13</v>
      </c>
      <c r="I598" s="607" t="s">
        <v>13</v>
      </c>
      <c r="J598" s="607" t="s">
        <v>13</v>
      </c>
      <c r="K598" s="607" t="s">
        <v>13</v>
      </c>
      <c r="L598" s="607" t="s">
        <v>13</v>
      </c>
      <c r="M598" s="607" t="s">
        <v>13</v>
      </c>
      <c r="N598" s="607" t="s">
        <v>13</v>
      </c>
      <c r="O598" s="607" t="s">
        <v>13</v>
      </c>
      <c r="P598" s="607" t="s">
        <v>13</v>
      </c>
      <c r="Q598" s="608" t="s">
        <v>13</v>
      </c>
      <c r="R598" s="608" t="s">
        <v>13</v>
      </c>
      <c r="S598" s="608" t="s">
        <v>13</v>
      </c>
      <c r="T598" s="608" t="s">
        <v>13</v>
      </c>
      <c r="U598" s="608" t="s">
        <v>13</v>
      </c>
      <c r="V598" s="608" t="s">
        <v>13</v>
      </c>
      <c r="W598" s="608" t="s">
        <v>13</v>
      </c>
      <c r="X598" s="608" t="s">
        <v>13</v>
      </c>
      <c r="Y598" s="608" t="s">
        <v>13</v>
      </c>
      <c r="Z598" s="608" t="s">
        <v>13</v>
      </c>
      <c r="AA598" s="608" t="s">
        <v>13</v>
      </c>
      <c r="AB598" s="608" t="s">
        <v>13</v>
      </c>
      <c r="AC598" s="608" t="s">
        <v>13</v>
      </c>
      <c r="AD598" s="608" t="s">
        <v>13</v>
      </c>
      <c r="AE598" s="608" t="s">
        <v>13</v>
      </c>
      <c r="AF598" s="608" t="s">
        <v>13</v>
      </c>
      <c r="AG598" s="608" t="s">
        <v>13</v>
      </c>
      <c r="AH598" s="608" t="s">
        <v>13</v>
      </c>
      <c r="AI598" s="608" t="s">
        <v>13</v>
      </c>
      <c r="AJ598" s="608" t="s">
        <v>13</v>
      </c>
      <c r="AK598" s="608" t="s">
        <v>13</v>
      </c>
      <c r="AL598" s="609" t="s">
        <v>13</v>
      </c>
      <c r="AM598" s="609" t="s">
        <v>13</v>
      </c>
      <c r="AN598" s="609" t="s">
        <v>13</v>
      </c>
      <c r="AO598" s="609" t="s">
        <v>13</v>
      </c>
      <c r="AP598" s="609" t="s">
        <v>13</v>
      </c>
      <c r="AQ598" s="609" t="s">
        <v>13</v>
      </c>
      <c r="AR598" s="609" t="s">
        <v>13</v>
      </c>
      <c r="AS598" s="609" t="s">
        <v>13</v>
      </c>
      <c r="AT598" s="609" t="s">
        <v>13</v>
      </c>
      <c r="AU598" s="609" t="s">
        <v>13</v>
      </c>
      <c r="AV598" s="608" t="s">
        <v>13</v>
      </c>
      <c r="AW598" s="608" t="s">
        <v>13</v>
      </c>
      <c r="AX598" s="608" t="s">
        <v>13</v>
      </c>
      <c r="AY598" s="608" t="s">
        <v>13</v>
      </c>
      <c r="AZ598" s="610" t="s">
        <v>13</v>
      </c>
      <c r="BA598" s="526" t="s">
        <v>13</v>
      </c>
      <c r="BB598" s="526" t="s">
        <v>13</v>
      </c>
      <c r="BC598" s="526" t="s">
        <v>13</v>
      </c>
      <c r="BD598" s="526" t="s">
        <v>13</v>
      </c>
      <c r="BE598" s="526" t="s">
        <v>13</v>
      </c>
      <c r="BF598" s="526" t="s">
        <v>13</v>
      </c>
      <c r="BG598" s="526" t="s">
        <v>13</v>
      </c>
      <c r="BH598" s="526" t="s">
        <v>13</v>
      </c>
      <c r="BI598" s="526" t="s">
        <v>13</v>
      </c>
      <c r="BJ598" s="526" t="s">
        <v>13</v>
      </c>
      <c r="BK598" s="526" t="s">
        <v>13</v>
      </c>
      <c r="BL598" s="526" t="s">
        <v>13</v>
      </c>
      <c r="BM598" s="526" t="s">
        <v>13</v>
      </c>
      <c r="BN598" s="585" t="s">
        <v>13</v>
      </c>
      <c r="BO598" s="585" t="s">
        <v>13</v>
      </c>
      <c r="BP598" s="526" t="s">
        <v>13</v>
      </c>
      <c r="BQ598" s="526" t="s">
        <v>13</v>
      </c>
      <c r="BR598" s="526" t="s">
        <v>13</v>
      </c>
      <c r="BS598" s="526" t="s">
        <v>13</v>
      </c>
      <c r="BT598" s="526" t="s">
        <v>13</v>
      </c>
      <c r="BU598" s="585" t="s">
        <v>13</v>
      </c>
      <c r="BV598" s="526" t="s">
        <v>13</v>
      </c>
      <c r="BW598" s="526" t="s">
        <v>13</v>
      </c>
      <c r="BX598" s="526" t="s">
        <v>13</v>
      </c>
      <c r="BY598" s="526" t="s">
        <v>13</v>
      </c>
      <c r="BZ598" s="526" t="s">
        <v>13</v>
      </c>
      <c r="CA598" s="526" t="s">
        <v>13</v>
      </c>
    </row>
    <row r="599" spans="3:79">
      <c r="C599" s="546" t="s">
        <v>13</v>
      </c>
      <c r="D599" s="546" t="s">
        <v>13</v>
      </c>
      <c r="E599" s="517" t="s">
        <v>13</v>
      </c>
      <c r="F599" s="607" t="s">
        <v>13</v>
      </c>
      <c r="G599" s="607" t="s">
        <v>13</v>
      </c>
      <c r="H599" s="607" t="s">
        <v>13</v>
      </c>
      <c r="I599" s="607" t="s">
        <v>13</v>
      </c>
      <c r="J599" s="607" t="s">
        <v>13</v>
      </c>
      <c r="K599" s="607" t="s">
        <v>13</v>
      </c>
      <c r="L599" s="607" t="s">
        <v>13</v>
      </c>
      <c r="M599" s="607" t="s">
        <v>13</v>
      </c>
      <c r="N599" s="607" t="s">
        <v>13</v>
      </c>
      <c r="O599" s="607" t="s">
        <v>13</v>
      </c>
      <c r="P599" s="607" t="s">
        <v>13</v>
      </c>
      <c r="Q599" s="608" t="s">
        <v>13</v>
      </c>
      <c r="R599" s="608" t="s">
        <v>13</v>
      </c>
      <c r="S599" s="608" t="s">
        <v>13</v>
      </c>
      <c r="T599" s="608" t="s">
        <v>13</v>
      </c>
      <c r="U599" s="608" t="s">
        <v>13</v>
      </c>
      <c r="V599" s="608" t="s">
        <v>13</v>
      </c>
      <c r="W599" s="608" t="s">
        <v>13</v>
      </c>
      <c r="X599" s="608" t="s">
        <v>13</v>
      </c>
      <c r="Y599" s="608" t="s">
        <v>13</v>
      </c>
      <c r="Z599" s="608" t="s">
        <v>13</v>
      </c>
      <c r="AA599" s="608" t="s">
        <v>13</v>
      </c>
      <c r="AB599" s="608" t="s">
        <v>13</v>
      </c>
      <c r="AC599" s="608" t="s">
        <v>13</v>
      </c>
      <c r="AD599" s="608" t="s">
        <v>13</v>
      </c>
      <c r="AE599" s="608" t="s">
        <v>13</v>
      </c>
      <c r="AF599" s="608" t="s">
        <v>13</v>
      </c>
      <c r="AG599" s="608" t="s">
        <v>13</v>
      </c>
      <c r="AH599" s="608" t="s">
        <v>13</v>
      </c>
      <c r="AI599" s="608" t="s">
        <v>13</v>
      </c>
      <c r="AJ599" s="608" t="s">
        <v>13</v>
      </c>
      <c r="AK599" s="608" t="s">
        <v>13</v>
      </c>
      <c r="AL599" s="609" t="s">
        <v>13</v>
      </c>
      <c r="AM599" s="609" t="s">
        <v>13</v>
      </c>
      <c r="AN599" s="609" t="s">
        <v>13</v>
      </c>
      <c r="AO599" s="609" t="s">
        <v>13</v>
      </c>
      <c r="AP599" s="609" t="s">
        <v>13</v>
      </c>
      <c r="AQ599" s="609" t="s">
        <v>13</v>
      </c>
      <c r="AR599" s="609" t="s">
        <v>13</v>
      </c>
      <c r="AS599" s="609" t="s">
        <v>13</v>
      </c>
      <c r="AT599" s="609" t="s">
        <v>13</v>
      </c>
      <c r="AU599" s="609" t="s">
        <v>13</v>
      </c>
      <c r="AV599" s="608" t="s">
        <v>13</v>
      </c>
      <c r="AW599" s="608" t="s">
        <v>13</v>
      </c>
      <c r="AX599" s="608" t="s">
        <v>13</v>
      </c>
      <c r="AY599" s="608" t="s">
        <v>13</v>
      </c>
      <c r="AZ599" s="610" t="s">
        <v>13</v>
      </c>
      <c r="BA599" s="526" t="s">
        <v>13</v>
      </c>
      <c r="BB599" s="526" t="s">
        <v>13</v>
      </c>
      <c r="BC599" s="526" t="s">
        <v>13</v>
      </c>
      <c r="BD599" s="526" t="s">
        <v>13</v>
      </c>
      <c r="BE599" s="526" t="s">
        <v>13</v>
      </c>
      <c r="BF599" s="526" t="s">
        <v>13</v>
      </c>
      <c r="BG599" s="526" t="s">
        <v>13</v>
      </c>
      <c r="BH599" s="526" t="s">
        <v>13</v>
      </c>
      <c r="BI599" s="526" t="s">
        <v>13</v>
      </c>
      <c r="BJ599" s="526" t="s">
        <v>13</v>
      </c>
      <c r="BK599" s="526" t="s">
        <v>13</v>
      </c>
      <c r="BL599" s="526" t="s">
        <v>13</v>
      </c>
      <c r="BM599" s="526" t="s">
        <v>13</v>
      </c>
      <c r="BN599" s="585" t="s">
        <v>13</v>
      </c>
      <c r="BO599" s="585" t="s">
        <v>13</v>
      </c>
      <c r="BP599" s="526" t="s">
        <v>13</v>
      </c>
      <c r="BQ599" s="526" t="s">
        <v>13</v>
      </c>
      <c r="BR599" s="526" t="s">
        <v>13</v>
      </c>
      <c r="BS599" s="526" t="s">
        <v>13</v>
      </c>
      <c r="BT599" s="526" t="s">
        <v>13</v>
      </c>
      <c r="BU599" s="585" t="s">
        <v>13</v>
      </c>
      <c r="BV599" s="526" t="s">
        <v>13</v>
      </c>
      <c r="BW599" s="526" t="s">
        <v>13</v>
      </c>
      <c r="BX599" s="526" t="s">
        <v>13</v>
      </c>
      <c r="BY599" s="526" t="s">
        <v>13</v>
      </c>
      <c r="BZ599" s="526" t="s">
        <v>13</v>
      </c>
      <c r="CA599" s="526" t="s">
        <v>13</v>
      </c>
    </row>
    <row r="600" spans="3:79">
      <c r="C600" s="546" t="s">
        <v>13</v>
      </c>
      <c r="D600" s="546" t="s">
        <v>13</v>
      </c>
      <c r="E600" s="517" t="s">
        <v>13</v>
      </c>
      <c r="F600" s="607" t="s">
        <v>13</v>
      </c>
      <c r="G600" s="607" t="s">
        <v>13</v>
      </c>
      <c r="H600" s="607" t="s">
        <v>13</v>
      </c>
      <c r="I600" s="607" t="s">
        <v>13</v>
      </c>
      <c r="J600" s="607" t="s">
        <v>13</v>
      </c>
      <c r="K600" s="607" t="s">
        <v>13</v>
      </c>
      <c r="L600" s="607" t="s">
        <v>13</v>
      </c>
      <c r="M600" s="607" t="s">
        <v>13</v>
      </c>
      <c r="N600" s="607" t="s">
        <v>13</v>
      </c>
      <c r="O600" s="607" t="s">
        <v>13</v>
      </c>
      <c r="P600" s="607" t="s">
        <v>13</v>
      </c>
      <c r="Q600" s="608" t="s">
        <v>13</v>
      </c>
      <c r="R600" s="608" t="s">
        <v>13</v>
      </c>
      <c r="S600" s="608" t="s">
        <v>13</v>
      </c>
      <c r="T600" s="608" t="s">
        <v>13</v>
      </c>
      <c r="U600" s="608" t="s">
        <v>13</v>
      </c>
      <c r="V600" s="608" t="s">
        <v>13</v>
      </c>
      <c r="W600" s="608" t="s">
        <v>13</v>
      </c>
      <c r="X600" s="608" t="s">
        <v>13</v>
      </c>
      <c r="Y600" s="608" t="s">
        <v>13</v>
      </c>
      <c r="Z600" s="608" t="s">
        <v>13</v>
      </c>
      <c r="AA600" s="608" t="s">
        <v>13</v>
      </c>
      <c r="AB600" s="608" t="s">
        <v>13</v>
      </c>
      <c r="AC600" s="608" t="s">
        <v>13</v>
      </c>
      <c r="AD600" s="608" t="s">
        <v>13</v>
      </c>
      <c r="AE600" s="608" t="s">
        <v>13</v>
      </c>
      <c r="AF600" s="608" t="s">
        <v>13</v>
      </c>
      <c r="AG600" s="608" t="s">
        <v>13</v>
      </c>
      <c r="AH600" s="608" t="s">
        <v>13</v>
      </c>
      <c r="AI600" s="608" t="s">
        <v>13</v>
      </c>
      <c r="AJ600" s="608" t="s">
        <v>13</v>
      </c>
      <c r="AK600" s="608" t="s">
        <v>13</v>
      </c>
      <c r="AL600" s="609" t="s">
        <v>13</v>
      </c>
      <c r="AM600" s="609" t="s">
        <v>13</v>
      </c>
      <c r="AN600" s="609" t="s">
        <v>13</v>
      </c>
      <c r="AO600" s="609" t="s">
        <v>13</v>
      </c>
      <c r="AP600" s="609" t="s">
        <v>13</v>
      </c>
      <c r="AQ600" s="609" t="s">
        <v>13</v>
      </c>
      <c r="AR600" s="609" t="s">
        <v>13</v>
      </c>
      <c r="AS600" s="609" t="s">
        <v>13</v>
      </c>
      <c r="AT600" s="609" t="s">
        <v>13</v>
      </c>
      <c r="AU600" s="609" t="s">
        <v>13</v>
      </c>
      <c r="AV600" s="608" t="s">
        <v>13</v>
      </c>
      <c r="AW600" s="608" t="s">
        <v>13</v>
      </c>
      <c r="AX600" s="608" t="s">
        <v>13</v>
      </c>
      <c r="AY600" s="608" t="s">
        <v>13</v>
      </c>
      <c r="AZ600" s="610" t="s">
        <v>13</v>
      </c>
      <c r="BA600" s="526" t="s">
        <v>13</v>
      </c>
      <c r="BB600" s="526" t="s">
        <v>13</v>
      </c>
      <c r="BC600" s="526" t="s">
        <v>13</v>
      </c>
      <c r="BD600" s="526" t="s">
        <v>13</v>
      </c>
      <c r="BE600" s="526" t="s">
        <v>13</v>
      </c>
      <c r="BF600" s="526" t="s">
        <v>13</v>
      </c>
      <c r="BG600" s="526" t="s">
        <v>13</v>
      </c>
      <c r="BH600" s="526" t="s">
        <v>13</v>
      </c>
      <c r="BI600" s="526" t="s">
        <v>13</v>
      </c>
      <c r="BJ600" s="526" t="s">
        <v>13</v>
      </c>
      <c r="BK600" s="526" t="s">
        <v>13</v>
      </c>
      <c r="BL600" s="526" t="s">
        <v>13</v>
      </c>
      <c r="BM600" s="526" t="s">
        <v>13</v>
      </c>
      <c r="BN600" s="585" t="s">
        <v>13</v>
      </c>
      <c r="BO600" s="585" t="s">
        <v>13</v>
      </c>
      <c r="BP600" s="526" t="s">
        <v>13</v>
      </c>
      <c r="BQ600" s="526" t="s">
        <v>13</v>
      </c>
      <c r="BR600" s="526" t="s">
        <v>13</v>
      </c>
      <c r="BS600" s="526" t="s">
        <v>13</v>
      </c>
      <c r="BT600" s="526" t="s">
        <v>13</v>
      </c>
      <c r="BU600" s="585" t="s">
        <v>13</v>
      </c>
      <c r="BV600" s="526" t="s">
        <v>13</v>
      </c>
      <c r="BW600" s="526" t="s">
        <v>13</v>
      </c>
      <c r="BX600" s="526" t="s">
        <v>13</v>
      </c>
      <c r="BY600" s="526" t="s">
        <v>13</v>
      </c>
      <c r="BZ600" s="526" t="s">
        <v>13</v>
      </c>
      <c r="CA600" s="526" t="s">
        <v>13</v>
      </c>
    </row>
    <row r="601" spans="3:79">
      <c r="C601" s="546" t="s">
        <v>13</v>
      </c>
      <c r="D601" s="546" t="s">
        <v>13</v>
      </c>
      <c r="E601" s="517" t="s">
        <v>13</v>
      </c>
      <c r="F601" s="607" t="s">
        <v>13</v>
      </c>
      <c r="G601" s="607" t="s">
        <v>13</v>
      </c>
      <c r="H601" s="607" t="s">
        <v>13</v>
      </c>
      <c r="I601" s="607" t="s">
        <v>13</v>
      </c>
      <c r="J601" s="607" t="s">
        <v>13</v>
      </c>
      <c r="K601" s="607" t="s">
        <v>13</v>
      </c>
      <c r="L601" s="607" t="s">
        <v>13</v>
      </c>
      <c r="M601" s="607" t="s">
        <v>13</v>
      </c>
      <c r="N601" s="607" t="s">
        <v>13</v>
      </c>
      <c r="O601" s="607" t="s">
        <v>13</v>
      </c>
      <c r="P601" s="607" t="s">
        <v>13</v>
      </c>
      <c r="Q601" s="608" t="s">
        <v>13</v>
      </c>
      <c r="R601" s="608" t="s">
        <v>13</v>
      </c>
      <c r="S601" s="608" t="s">
        <v>13</v>
      </c>
      <c r="T601" s="608" t="s">
        <v>13</v>
      </c>
      <c r="U601" s="608" t="s">
        <v>13</v>
      </c>
      <c r="V601" s="608" t="s">
        <v>13</v>
      </c>
      <c r="W601" s="608" t="s">
        <v>13</v>
      </c>
      <c r="X601" s="608" t="s">
        <v>13</v>
      </c>
      <c r="Y601" s="608" t="s">
        <v>13</v>
      </c>
      <c r="Z601" s="608" t="s">
        <v>13</v>
      </c>
      <c r="AA601" s="608" t="s">
        <v>13</v>
      </c>
      <c r="AB601" s="608" t="s">
        <v>13</v>
      </c>
      <c r="AC601" s="608" t="s">
        <v>13</v>
      </c>
      <c r="AD601" s="608" t="s">
        <v>13</v>
      </c>
      <c r="AE601" s="608" t="s">
        <v>13</v>
      </c>
      <c r="AF601" s="608" t="s">
        <v>13</v>
      </c>
      <c r="AG601" s="608" t="s">
        <v>13</v>
      </c>
      <c r="AH601" s="608" t="s">
        <v>13</v>
      </c>
      <c r="AI601" s="608" t="s">
        <v>13</v>
      </c>
      <c r="AJ601" s="608" t="s">
        <v>13</v>
      </c>
      <c r="AK601" s="608" t="s">
        <v>13</v>
      </c>
      <c r="AL601" s="609" t="s">
        <v>13</v>
      </c>
      <c r="AM601" s="609" t="s">
        <v>13</v>
      </c>
      <c r="AN601" s="609" t="s">
        <v>13</v>
      </c>
      <c r="AO601" s="609" t="s">
        <v>13</v>
      </c>
      <c r="AP601" s="609" t="s">
        <v>13</v>
      </c>
      <c r="AQ601" s="609" t="s">
        <v>13</v>
      </c>
      <c r="AR601" s="609" t="s">
        <v>13</v>
      </c>
      <c r="AS601" s="609" t="s">
        <v>13</v>
      </c>
      <c r="AT601" s="609" t="s">
        <v>13</v>
      </c>
      <c r="AU601" s="609" t="s">
        <v>13</v>
      </c>
      <c r="AV601" s="608" t="s">
        <v>13</v>
      </c>
      <c r="AW601" s="608" t="s">
        <v>13</v>
      </c>
      <c r="AX601" s="608" t="s">
        <v>13</v>
      </c>
      <c r="AY601" s="608" t="s">
        <v>13</v>
      </c>
      <c r="AZ601" s="610" t="s">
        <v>13</v>
      </c>
      <c r="BA601" s="526" t="s">
        <v>13</v>
      </c>
      <c r="BB601" s="526" t="s">
        <v>13</v>
      </c>
      <c r="BC601" s="526" t="s">
        <v>13</v>
      </c>
      <c r="BD601" s="526" t="s">
        <v>13</v>
      </c>
      <c r="BE601" s="526" t="s">
        <v>13</v>
      </c>
      <c r="BF601" s="526" t="s">
        <v>13</v>
      </c>
      <c r="BG601" s="526" t="s">
        <v>13</v>
      </c>
      <c r="BH601" s="526" t="s">
        <v>13</v>
      </c>
      <c r="BI601" s="526" t="s">
        <v>13</v>
      </c>
      <c r="BJ601" s="526" t="s">
        <v>13</v>
      </c>
      <c r="BK601" s="526" t="s">
        <v>13</v>
      </c>
      <c r="BL601" s="526" t="s">
        <v>13</v>
      </c>
      <c r="BM601" s="526" t="s">
        <v>13</v>
      </c>
      <c r="BN601" s="585" t="s">
        <v>13</v>
      </c>
      <c r="BO601" s="585" t="s">
        <v>13</v>
      </c>
      <c r="BP601" s="526" t="s">
        <v>13</v>
      </c>
      <c r="BQ601" s="526" t="s">
        <v>13</v>
      </c>
      <c r="BR601" s="526" t="s">
        <v>13</v>
      </c>
      <c r="BS601" s="526" t="s">
        <v>13</v>
      </c>
      <c r="BT601" s="526" t="s">
        <v>13</v>
      </c>
      <c r="BU601" s="585" t="s">
        <v>13</v>
      </c>
      <c r="BV601" s="526" t="s">
        <v>13</v>
      </c>
      <c r="BW601" s="526" t="s">
        <v>13</v>
      </c>
      <c r="BX601" s="526" t="s">
        <v>13</v>
      </c>
      <c r="BY601" s="526" t="s">
        <v>13</v>
      </c>
      <c r="BZ601" s="526" t="s">
        <v>13</v>
      </c>
      <c r="CA601" s="526" t="s">
        <v>13</v>
      </c>
    </row>
    <row r="602" spans="3:79">
      <c r="C602" s="546" t="s">
        <v>13</v>
      </c>
      <c r="D602" s="546" t="s">
        <v>13</v>
      </c>
      <c r="E602" s="517" t="s">
        <v>13</v>
      </c>
      <c r="F602" s="607" t="s">
        <v>13</v>
      </c>
      <c r="G602" s="607" t="s">
        <v>13</v>
      </c>
      <c r="H602" s="607" t="s">
        <v>13</v>
      </c>
      <c r="I602" s="607" t="s">
        <v>13</v>
      </c>
      <c r="J602" s="607" t="s">
        <v>13</v>
      </c>
      <c r="K602" s="607" t="s">
        <v>13</v>
      </c>
      <c r="L602" s="607" t="s">
        <v>13</v>
      </c>
      <c r="M602" s="607" t="s">
        <v>13</v>
      </c>
      <c r="N602" s="607" t="s">
        <v>13</v>
      </c>
      <c r="O602" s="607" t="s">
        <v>13</v>
      </c>
      <c r="P602" s="607" t="s">
        <v>13</v>
      </c>
      <c r="Q602" s="608" t="s">
        <v>13</v>
      </c>
      <c r="R602" s="608" t="s">
        <v>13</v>
      </c>
      <c r="S602" s="608" t="s">
        <v>13</v>
      </c>
      <c r="T602" s="608" t="s">
        <v>13</v>
      </c>
      <c r="U602" s="608" t="s">
        <v>13</v>
      </c>
      <c r="V602" s="608" t="s">
        <v>13</v>
      </c>
      <c r="W602" s="608" t="s">
        <v>13</v>
      </c>
      <c r="X602" s="608" t="s">
        <v>13</v>
      </c>
      <c r="Y602" s="608" t="s">
        <v>13</v>
      </c>
      <c r="Z602" s="608" t="s">
        <v>13</v>
      </c>
      <c r="AA602" s="608" t="s">
        <v>13</v>
      </c>
      <c r="AB602" s="608" t="s">
        <v>13</v>
      </c>
      <c r="AC602" s="608" t="s">
        <v>13</v>
      </c>
      <c r="AD602" s="608" t="s">
        <v>13</v>
      </c>
      <c r="AE602" s="608" t="s">
        <v>13</v>
      </c>
      <c r="AF602" s="608" t="s">
        <v>13</v>
      </c>
      <c r="AG602" s="608" t="s">
        <v>13</v>
      </c>
      <c r="AH602" s="608" t="s">
        <v>13</v>
      </c>
      <c r="AI602" s="608" t="s">
        <v>13</v>
      </c>
      <c r="AJ602" s="608" t="s">
        <v>13</v>
      </c>
      <c r="AK602" s="608" t="s">
        <v>13</v>
      </c>
      <c r="AL602" s="609" t="s">
        <v>13</v>
      </c>
      <c r="AM602" s="609" t="s">
        <v>13</v>
      </c>
      <c r="AN602" s="609" t="s">
        <v>13</v>
      </c>
      <c r="AO602" s="609" t="s">
        <v>13</v>
      </c>
      <c r="AP602" s="609" t="s">
        <v>13</v>
      </c>
      <c r="AQ602" s="609" t="s">
        <v>13</v>
      </c>
      <c r="AR602" s="609" t="s">
        <v>13</v>
      </c>
      <c r="AS602" s="609" t="s">
        <v>13</v>
      </c>
      <c r="AT602" s="609" t="s">
        <v>13</v>
      </c>
      <c r="AU602" s="609" t="s">
        <v>13</v>
      </c>
      <c r="AV602" s="608" t="s">
        <v>13</v>
      </c>
      <c r="AW602" s="608" t="s">
        <v>13</v>
      </c>
      <c r="AX602" s="608" t="s">
        <v>13</v>
      </c>
      <c r="AY602" s="608" t="s">
        <v>13</v>
      </c>
      <c r="AZ602" s="610" t="s">
        <v>13</v>
      </c>
      <c r="BA602" s="526" t="s">
        <v>13</v>
      </c>
      <c r="BB602" s="526" t="s">
        <v>13</v>
      </c>
      <c r="BC602" s="526" t="s">
        <v>13</v>
      </c>
      <c r="BD602" s="526" t="s">
        <v>13</v>
      </c>
      <c r="BE602" s="526" t="s">
        <v>13</v>
      </c>
      <c r="BF602" s="526" t="s">
        <v>13</v>
      </c>
      <c r="BG602" s="526" t="s">
        <v>13</v>
      </c>
      <c r="BH602" s="526" t="s">
        <v>13</v>
      </c>
      <c r="BI602" s="526" t="s">
        <v>13</v>
      </c>
      <c r="BJ602" s="526" t="s">
        <v>13</v>
      </c>
      <c r="BK602" s="526" t="s">
        <v>13</v>
      </c>
      <c r="BL602" s="526" t="s">
        <v>13</v>
      </c>
      <c r="BM602" s="526" t="s">
        <v>13</v>
      </c>
      <c r="BN602" s="585" t="s">
        <v>13</v>
      </c>
      <c r="BO602" s="585" t="s">
        <v>13</v>
      </c>
      <c r="BP602" s="526" t="s">
        <v>13</v>
      </c>
      <c r="BQ602" s="526" t="s">
        <v>13</v>
      </c>
      <c r="BR602" s="526" t="s">
        <v>13</v>
      </c>
      <c r="BS602" s="526" t="s">
        <v>13</v>
      </c>
      <c r="BT602" s="526" t="s">
        <v>13</v>
      </c>
      <c r="BU602" s="585" t="s">
        <v>13</v>
      </c>
      <c r="BV602" s="526" t="s">
        <v>13</v>
      </c>
      <c r="BW602" s="526" t="s">
        <v>13</v>
      </c>
      <c r="BX602" s="526" t="s">
        <v>13</v>
      </c>
      <c r="BY602" s="526" t="s">
        <v>13</v>
      </c>
      <c r="BZ602" s="526" t="s">
        <v>13</v>
      </c>
      <c r="CA602" s="526" t="s">
        <v>13</v>
      </c>
    </row>
    <row r="603" spans="3:79">
      <c r="C603" s="546" t="s">
        <v>13</v>
      </c>
      <c r="D603" s="546" t="s">
        <v>13</v>
      </c>
      <c r="E603" s="517" t="s">
        <v>13</v>
      </c>
      <c r="F603" s="607" t="s">
        <v>13</v>
      </c>
      <c r="G603" s="607" t="s">
        <v>13</v>
      </c>
      <c r="H603" s="607" t="s">
        <v>13</v>
      </c>
      <c r="I603" s="607" t="s">
        <v>13</v>
      </c>
      <c r="J603" s="607" t="s">
        <v>13</v>
      </c>
      <c r="K603" s="607" t="s">
        <v>13</v>
      </c>
      <c r="L603" s="607" t="s">
        <v>13</v>
      </c>
      <c r="M603" s="607" t="s">
        <v>13</v>
      </c>
      <c r="N603" s="607" t="s">
        <v>13</v>
      </c>
      <c r="O603" s="607" t="s">
        <v>13</v>
      </c>
      <c r="P603" s="607" t="s">
        <v>13</v>
      </c>
      <c r="Q603" s="608" t="s">
        <v>13</v>
      </c>
      <c r="R603" s="608" t="s">
        <v>13</v>
      </c>
      <c r="S603" s="608" t="s">
        <v>13</v>
      </c>
      <c r="T603" s="608" t="s">
        <v>13</v>
      </c>
      <c r="U603" s="608" t="s">
        <v>13</v>
      </c>
      <c r="V603" s="608" t="s">
        <v>13</v>
      </c>
      <c r="W603" s="608" t="s">
        <v>13</v>
      </c>
      <c r="X603" s="608" t="s">
        <v>13</v>
      </c>
      <c r="Y603" s="608" t="s">
        <v>13</v>
      </c>
      <c r="Z603" s="608" t="s">
        <v>13</v>
      </c>
      <c r="AA603" s="608" t="s">
        <v>13</v>
      </c>
      <c r="AB603" s="608" t="s">
        <v>13</v>
      </c>
      <c r="AC603" s="608" t="s">
        <v>13</v>
      </c>
      <c r="AD603" s="608" t="s">
        <v>13</v>
      </c>
      <c r="AE603" s="608" t="s">
        <v>13</v>
      </c>
      <c r="AF603" s="608" t="s">
        <v>13</v>
      </c>
      <c r="AG603" s="608" t="s">
        <v>13</v>
      </c>
      <c r="AH603" s="608" t="s">
        <v>13</v>
      </c>
      <c r="AI603" s="608" t="s">
        <v>13</v>
      </c>
      <c r="AJ603" s="608" t="s">
        <v>13</v>
      </c>
      <c r="AK603" s="608" t="s">
        <v>13</v>
      </c>
      <c r="AL603" s="609" t="s">
        <v>13</v>
      </c>
      <c r="AM603" s="609" t="s">
        <v>13</v>
      </c>
      <c r="AN603" s="609" t="s">
        <v>13</v>
      </c>
      <c r="AO603" s="609" t="s">
        <v>13</v>
      </c>
      <c r="AP603" s="609" t="s">
        <v>13</v>
      </c>
      <c r="AQ603" s="609" t="s">
        <v>13</v>
      </c>
      <c r="AR603" s="609" t="s">
        <v>13</v>
      </c>
      <c r="AS603" s="609" t="s">
        <v>13</v>
      </c>
      <c r="AT603" s="609" t="s">
        <v>13</v>
      </c>
      <c r="AU603" s="609" t="s">
        <v>13</v>
      </c>
      <c r="AV603" s="608" t="s">
        <v>13</v>
      </c>
      <c r="AW603" s="608" t="s">
        <v>13</v>
      </c>
      <c r="AX603" s="608" t="s">
        <v>13</v>
      </c>
      <c r="AY603" s="608" t="s">
        <v>13</v>
      </c>
      <c r="AZ603" s="610" t="s">
        <v>13</v>
      </c>
      <c r="BA603" s="526" t="s">
        <v>13</v>
      </c>
      <c r="BB603" s="526" t="s">
        <v>13</v>
      </c>
      <c r="BC603" s="526" t="s">
        <v>13</v>
      </c>
      <c r="BD603" s="526" t="s">
        <v>13</v>
      </c>
      <c r="BE603" s="526" t="s">
        <v>13</v>
      </c>
      <c r="BF603" s="526" t="s">
        <v>13</v>
      </c>
      <c r="BG603" s="526" t="s">
        <v>13</v>
      </c>
      <c r="BH603" s="526" t="s">
        <v>13</v>
      </c>
      <c r="BI603" s="526" t="s">
        <v>13</v>
      </c>
      <c r="BJ603" s="526" t="s">
        <v>13</v>
      </c>
      <c r="BK603" s="526" t="s">
        <v>13</v>
      </c>
      <c r="BL603" s="526" t="s">
        <v>13</v>
      </c>
      <c r="BM603" s="526" t="s">
        <v>13</v>
      </c>
      <c r="BN603" s="585" t="s">
        <v>13</v>
      </c>
      <c r="BO603" s="585" t="s">
        <v>13</v>
      </c>
      <c r="BP603" s="526" t="s">
        <v>13</v>
      </c>
      <c r="BQ603" s="526" t="s">
        <v>13</v>
      </c>
      <c r="BR603" s="526" t="s">
        <v>13</v>
      </c>
      <c r="BS603" s="526" t="s">
        <v>13</v>
      </c>
      <c r="BT603" s="526" t="s">
        <v>13</v>
      </c>
      <c r="BU603" s="585" t="s">
        <v>13</v>
      </c>
      <c r="BV603" s="526" t="s">
        <v>13</v>
      </c>
      <c r="BW603" s="526" t="s">
        <v>13</v>
      </c>
      <c r="BX603" s="526" t="s">
        <v>13</v>
      </c>
      <c r="BY603" s="526" t="s">
        <v>13</v>
      </c>
      <c r="BZ603" s="526" t="s">
        <v>13</v>
      </c>
      <c r="CA603" s="526" t="s">
        <v>13</v>
      </c>
    </row>
    <row r="604" spans="3:79">
      <c r="C604" s="546" t="s">
        <v>13</v>
      </c>
      <c r="D604" s="546" t="s">
        <v>13</v>
      </c>
      <c r="E604" s="517" t="s">
        <v>13</v>
      </c>
      <c r="F604" s="607" t="s">
        <v>13</v>
      </c>
      <c r="G604" s="607" t="s">
        <v>13</v>
      </c>
      <c r="H604" s="607" t="s">
        <v>13</v>
      </c>
      <c r="I604" s="607" t="s">
        <v>13</v>
      </c>
      <c r="J604" s="607" t="s">
        <v>13</v>
      </c>
      <c r="K604" s="607" t="s">
        <v>13</v>
      </c>
      <c r="L604" s="607" t="s">
        <v>13</v>
      </c>
      <c r="M604" s="607" t="s">
        <v>13</v>
      </c>
      <c r="N604" s="607" t="s">
        <v>13</v>
      </c>
      <c r="O604" s="607" t="s">
        <v>13</v>
      </c>
      <c r="P604" s="607" t="s">
        <v>13</v>
      </c>
      <c r="Q604" s="608" t="s">
        <v>13</v>
      </c>
      <c r="R604" s="608" t="s">
        <v>13</v>
      </c>
      <c r="S604" s="608" t="s">
        <v>13</v>
      </c>
      <c r="T604" s="608" t="s">
        <v>13</v>
      </c>
      <c r="U604" s="608" t="s">
        <v>13</v>
      </c>
      <c r="V604" s="608" t="s">
        <v>13</v>
      </c>
      <c r="W604" s="608" t="s">
        <v>13</v>
      </c>
      <c r="X604" s="608" t="s">
        <v>13</v>
      </c>
      <c r="Y604" s="608" t="s">
        <v>13</v>
      </c>
      <c r="Z604" s="608" t="s">
        <v>13</v>
      </c>
      <c r="AA604" s="608" t="s">
        <v>13</v>
      </c>
      <c r="AB604" s="608" t="s">
        <v>13</v>
      </c>
      <c r="AC604" s="608" t="s">
        <v>13</v>
      </c>
      <c r="AD604" s="608" t="s">
        <v>13</v>
      </c>
      <c r="AE604" s="608" t="s">
        <v>13</v>
      </c>
      <c r="AF604" s="608" t="s">
        <v>13</v>
      </c>
      <c r="AG604" s="608" t="s">
        <v>13</v>
      </c>
      <c r="AH604" s="608" t="s">
        <v>13</v>
      </c>
      <c r="AI604" s="608" t="s">
        <v>13</v>
      </c>
      <c r="AJ604" s="608" t="s">
        <v>13</v>
      </c>
      <c r="AK604" s="608" t="s">
        <v>13</v>
      </c>
      <c r="AL604" s="609" t="s">
        <v>13</v>
      </c>
      <c r="AM604" s="609" t="s">
        <v>13</v>
      </c>
      <c r="AN604" s="609" t="s">
        <v>13</v>
      </c>
      <c r="AO604" s="609" t="s">
        <v>13</v>
      </c>
      <c r="AP604" s="609" t="s">
        <v>13</v>
      </c>
      <c r="AQ604" s="609" t="s">
        <v>13</v>
      </c>
      <c r="AR604" s="609" t="s">
        <v>13</v>
      </c>
      <c r="AS604" s="609" t="s">
        <v>13</v>
      </c>
      <c r="AT604" s="609" t="s">
        <v>13</v>
      </c>
      <c r="AU604" s="609" t="s">
        <v>13</v>
      </c>
      <c r="AV604" s="608" t="s">
        <v>13</v>
      </c>
      <c r="AW604" s="608" t="s">
        <v>13</v>
      </c>
      <c r="AX604" s="608" t="s">
        <v>13</v>
      </c>
      <c r="AY604" s="608" t="s">
        <v>13</v>
      </c>
      <c r="AZ604" s="610" t="s">
        <v>13</v>
      </c>
      <c r="BA604" s="526" t="s">
        <v>13</v>
      </c>
      <c r="BB604" s="526" t="s">
        <v>13</v>
      </c>
      <c r="BC604" s="526" t="s">
        <v>13</v>
      </c>
      <c r="BD604" s="526" t="s">
        <v>13</v>
      </c>
      <c r="BE604" s="526" t="s">
        <v>13</v>
      </c>
      <c r="BF604" s="526" t="s">
        <v>13</v>
      </c>
      <c r="BG604" s="526" t="s">
        <v>13</v>
      </c>
      <c r="BH604" s="526" t="s">
        <v>13</v>
      </c>
      <c r="BI604" s="526" t="s">
        <v>13</v>
      </c>
      <c r="BJ604" s="526" t="s">
        <v>13</v>
      </c>
      <c r="BK604" s="526" t="s">
        <v>13</v>
      </c>
      <c r="BL604" s="526" t="s">
        <v>13</v>
      </c>
      <c r="BM604" s="526" t="s">
        <v>13</v>
      </c>
      <c r="BN604" s="585" t="s">
        <v>13</v>
      </c>
      <c r="BO604" s="585" t="s">
        <v>13</v>
      </c>
      <c r="BP604" s="526" t="s">
        <v>13</v>
      </c>
      <c r="BQ604" s="526" t="s">
        <v>13</v>
      </c>
      <c r="BR604" s="526" t="s">
        <v>13</v>
      </c>
      <c r="BS604" s="526" t="s">
        <v>13</v>
      </c>
      <c r="BT604" s="526" t="s">
        <v>13</v>
      </c>
      <c r="BU604" s="585" t="s">
        <v>13</v>
      </c>
      <c r="BV604" s="526" t="s">
        <v>13</v>
      </c>
      <c r="BW604" s="526" t="s">
        <v>13</v>
      </c>
      <c r="BX604" s="526" t="s">
        <v>13</v>
      </c>
      <c r="BY604" s="526" t="s">
        <v>13</v>
      </c>
      <c r="BZ604" s="526" t="s">
        <v>13</v>
      </c>
      <c r="CA604" s="526" t="s">
        <v>13</v>
      </c>
    </row>
    <row r="605" spans="3:79">
      <c r="C605" s="546" t="s">
        <v>13</v>
      </c>
      <c r="D605" s="546" t="s">
        <v>13</v>
      </c>
      <c r="E605" s="517" t="s">
        <v>13</v>
      </c>
      <c r="F605" s="607" t="s">
        <v>13</v>
      </c>
      <c r="G605" s="607" t="s">
        <v>13</v>
      </c>
      <c r="H605" s="607" t="s">
        <v>13</v>
      </c>
      <c r="I605" s="607" t="s">
        <v>13</v>
      </c>
      <c r="J605" s="607" t="s">
        <v>13</v>
      </c>
      <c r="K605" s="607" t="s">
        <v>13</v>
      </c>
      <c r="L605" s="607" t="s">
        <v>13</v>
      </c>
      <c r="M605" s="607" t="s">
        <v>13</v>
      </c>
      <c r="N605" s="607" t="s">
        <v>13</v>
      </c>
      <c r="O605" s="607" t="s">
        <v>13</v>
      </c>
      <c r="P605" s="607" t="s">
        <v>13</v>
      </c>
      <c r="Q605" s="608" t="s">
        <v>13</v>
      </c>
      <c r="R605" s="608" t="s">
        <v>13</v>
      </c>
      <c r="S605" s="608" t="s">
        <v>13</v>
      </c>
      <c r="T605" s="608" t="s">
        <v>13</v>
      </c>
      <c r="U605" s="608" t="s">
        <v>13</v>
      </c>
      <c r="V605" s="608" t="s">
        <v>13</v>
      </c>
      <c r="W605" s="608" t="s">
        <v>13</v>
      </c>
      <c r="X605" s="608" t="s">
        <v>13</v>
      </c>
      <c r="Y605" s="608" t="s">
        <v>13</v>
      </c>
      <c r="Z605" s="608" t="s">
        <v>13</v>
      </c>
      <c r="AA605" s="608" t="s">
        <v>13</v>
      </c>
      <c r="AB605" s="608" t="s">
        <v>13</v>
      </c>
      <c r="AC605" s="608" t="s">
        <v>13</v>
      </c>
      <c r="AD605" s="608" t="s">
        <v>13</v>
      </c>
      <c r="AE605" s="608" t="s">
        <v>13</v>
      </c>
      <c r="AF605" s="608" t="s">
        <v>13</v>
      </c>
      <c r="AG605" s="608" t="s">
        <v>13</v>
      </c>
      <c r="AH605" s="608" t="s">
        <v>13</v>
      </c>
      <c r="AI605" s="608" t="s">
        <v>13</v>
      </c>
      <c r="AJ605" s="608" t="s">
        <v>13</v>
      </c>
      <c r="AK605" s="608" t="s">
        <v>13</v>
      </c>
      <c r="AL605" s="609" t="s">
        <v>13</v>
      </c>
      <c r="AM605" s="609" t="s">
        <v>13</v>
      </c>
      <c r="AN605" s="609" t="s">
        <v>13</v>
      </c>
      <c r="AO605" s="609" t="s">
        <v>13</v>
      </c>
      <c r="AP605" s="609" t="s">
        <v>13</v>
      </c>
      <c r="AQ605" s="609" t="s">
        <v>13</v>
      </c>
      <c r="AR605" s="609" t="s">
        <v>13</v>
      </c>
      <c r="AS605" s="609" t="s">
        <v>13</v>
      </c>
      <c r="AT605" s="609" t="s">
        <v>13</v>
      </c>
      <c r="AU605" s="609" t="s">
        <v>13</v>
      </c>
      <c r="AV605" s="608" t="s">
        <v>13</v>
      </c>
      <c r="AW605" s="608" t="s">
        <v>13</v>
      </c>
      <c r="AX605" s="608" t="s">
        <v>13</v>
      </c>
      <c r="AY605" s="608" t="s">
        <v>13</v>
      </c>
      <c r="AZ605" s="610" t="s">
        <v>13</v>
      </c>
      <c r="BA605" s="526" t="s">
        <v>13</v>
      </c>
      <c r="BB605" s="526" t="s">
        <v>13</v>
      </c>
      <c r="BC605" s="526" t="s">
        <v>13</v>
      </c>
      <c r="BD605" s="526" t="s">
        <v>13</v>
      </c>
      <c r="BE605" s="526" t="s">
        <v>13</v>
      </c>
      <c r="BF605" s="526" t="s">
        <v>13</v>
      </c>
      <c r="BG605" s="526" t="s">
        <v>13</v>
      </c>
      <c r="BH605" s="526" t="s">
        <v>13</v>
      </c>
      <c r="BI605" s="526" t="s">
        <v>13</v>
      </c>
      <c r="BJ605" s="526" t="s">
        <v>13</v>
      </c>
      <c r="BK605" s="526" t="s">
        <v>13</v>
      </c>
      <c r="BL605" s="526" t="s">
        <v>13</v>
      </c>
      <c r="BM605" s="526" t="s">
        <v>13</v>
      </c>
      <c r="BN605" s="585" t="s">
        <v>13</v>
      </c>
      <c r="BO605" s="585" t="s">
        <v>13</v>
      </c>
      <c r="BP605" s="526" t="s">
        <v>13</v>
      </c>
      <c r="BQ605" s="526" t="s">
        <v>13</v>
      </c>
      <c r="BR605" s="526" t="s">
        <v>13</v>
      </c>
      <c r="BS605" s="526" t="s">
        <v>13</v>
      </c>
      <c r="BT605" s="526" t="s">
        <v>13</v>
      </c>
      <c r="BU605" s="585" t="s">
        <v>13</v>
      </c>
      <c r="BV605" s="526" t="s">
        <v>13</v>
      </c>
      <c r="BW605" s="526" t="s">
        <v>13</v>
      </c>
      <c r="BX605" s="526" t="s">
        <v>13</v>
      </c>
      <c r="BY605" s="526" t="s">
        <v>13</v>
      </c>
      <c r="BZ605" s="526" t="s">
        <v>13</v>
      </c>
      <c r="CA605" s="526" t="s">
        <v>13</v>
      </c>
    </row>
    <row r="606" spans="3:79">
      <c r="C606" s="546" t="s">
        <v>13</v>
      </c>
      <c r="D606" s="546" t="s">
        <v>13</v>
      </c>
      <c r="E606" s="517" t="s">
        <v>13</v>
      </c>
      <c r="F606" s="607" t="s">
        <v>13</v>
      </c>
      <c r="G606" s="607" t="s">
        <v>13</v>
      </c>
      <c r="H606" s="607" t="s">
        <v>13</v>
      </c>
      <c r="I606" s="607" t="s">
        <v>13</v>
      </c>
      <c r="J606" s="607" t="s">
        <v>13</v>
      </c>
      <c r="K606" s="607" t="s">
        <v>13</v>
      </c>
      <c r="L606" s="607" t="s">
        <v>13</v>
      </c>
      <c r="M606" s="607" t="s">
        <v>13</v>
      </c>
      <c r="N606" s="607" t="s">
        <v>13</v>
      </c>
      <c r="O606" s="607" t="s">
        <v>13</v>
      </c>
      <c r="P606" s="607" t="s">
        <v>13</v>
      </c>
      <c r="Q606" s="608" t="s">
        <v>13</v>
      </c>
      <c r="R606" s="608" t="s">
        <v>13</v>
      </c>
      <c r="S606" s="608" t="s">
        <v>13</v>
      </c>
      <c r="T606" s="608" t="s">
        <v>13</v>
      </c>
      <c r="U606" s="608" t="s">
        <v>13</v>
      </c>
      <c r="V606" s="608" t="s">
        <v>13</v>
      </c>
      <c r="W606" s="608" t="s">
        <v>13</v>
      </c>
      <c r="X606" s="608" t="s">
        <v>13</v>
      </c>
      <c r="Y606" s="608" t="s">
        <v>13</v>
      </c>
      <c r="Z606" s="608" t="s">
        <v>13</v>
      </c>
      <c r="AA606" s="608" t="s">
        <v>13</v>
      </c>
      <c r="AB606" s="608" t="s">
        <v>13</v>
      </c>
      <c r="AC606" s="608" t="s">
        <v>13</v>
      </c>
      <c r="AD606" s="608" t="s">
        <v>13</v>
      </c>
      <c r="AE606" s="608" t="s">
        <v>13</v>
      </c>
      <c r="AF606" s="608" t="s">
        <v>13</v>
      </c>
      <c r="AG606" s="608" t="s">
        <v>13</v>
      </c>
      <c r="AH606" s="608" t="s">
        <v>13</v>
      </c>
      <c r="AI606" s="608" t="s">
        <v>13</v>
      </c>
      <c r="AJ606" s="608" t="s">
        <v>13</v>
      </c>
      <c r="AK606" s="608" t="s">
        <v>13</v>
      </c>
      <c r="AL606" s="609" t="s">
        <v>13</v>
      </c>
      <c r="AM606" s="609" t="s">
        <v>13</v>
      </c>
      <c r="AN606" s="609" t="s">
        <v>13</v>
      </c>
      <c r="AO606" s="609" t="s">
        <v>13</v>
      </c>
      <c r="AP606" s="609" t="s">
        <v>13</v>
      </c>
      <c r="AQ606" s="609" t="s">
        <v>13</v>
      </c>
      <c r="AR606" s="609" t="s">
        <v>13</v>
      </c>
      <c r="AS606" s="609" t="s">
        <v>13</v>
      </c>
      <c r="AT606" s="609" t="s">
        <v>13</v>
      </c>
      <c r="AU606" s="609" t="s">
        <v>13</v>
      </c>
      <c r="AV606" s="608" t="s">
        <v>13</v>
      </c>
      <c r="AW606" s="608" t="s">
        <v>13</v>
      </c>
      <c r="AX606" s="608" t="s">
        <v>13</v>
      </c>
      <c r="AY606" s="608" t="s">
        <v>13</v>
      </c>
      <c r="AZ606" s="610" t="s">
        <v>13</v>
      </c>
      <c r="BA606" s="526" t="s">
        <v>13</v>
      </c>
      <c r="BB606" s="526" t="s">
        <v>13</v>
      </c>
      <c r="BC606" s="526" t="s">
        <v>13</v>
      </c>
      <c r="BD606" s="526" t="s">
        <v>13</v>
      </c>
      <c r="BE606" s="526" t="s">
        <v>13</v>
      </c>
      <c r="BF606" s="526" t="s">
        <v>13</v>
      </c>
      <c r="BG606" s="526" t="s">
        <v>13</v>
      </c>
      <c r="BH606" s="526" t="s">
        <v>13</v>
      </c>
      <c r="BI606" s="526" t="s">
        <v>13</v>
      </c>
      <c r="BJ606" s="526" t="s">
        <v>13</v>
      </c>
      <c r="BK606" s="526" t="s">
        <v>13</v>
      </c>
      <c r="BL606" s="526" t="s">
        <v>13</v>
      </c>
      <c r="BM606" s="526" t="s">
        <v>13</v>
      </c>
      <c r="BN606" s="585" t="s">
        <v>13</v>
      </c>
      <c r="BO606" s="585" t="s">
        <v>13</v>
      </c>
      <c r="BP606" s="526" t="s">
        <v>13</v>
      </c>
      <c r="BQ606" s="526" t="s">
        <v>13</v>
      </c>
      <c r="BR606" s="526" t="s">
        <v>13</v>
      </c>
      <c r="BS606" s="526" t="s">
        <v>13</v>
      </c>
      <c r="BT606" s="526" t="s">
        <v>13</v>
      </c>
      <c r="BU606" s="585" t="s">
        <v>13</v>
      </c>
      <c r="BV606" s="526" t="s">
        <v>13</v>
      </c>
      <c r="BW606" s="526" t="s">
        <v>13</v>
      </c>
      <c r="BX606" s="526" t="s">
        <v>13</v>
      </c>
      <c r="BY606" s="526" t="s">
        <v>13</v>
      </c>
      <c r="BZ606" s="526" t="s">
        <v>13</v>
      </c>
      <c r="CA606" s="526" t="s">
        <v>13</v>
      </c>
    </row>
    <row r="607" spans="3:79">
      <c r="C607" s="546" t="s">
        <v>13</v>
      </c>
      <c r="D607" s="546" t="s">
        <v>13</v>
      </c>
      <c r="E607" s="517" t="s">
        <v>13</v>
      </c>
      <c r="F607" s="607" t="s">
        <v>13</v>
      </c>
      <c r="G607" s="607" t="s">
        <v>13</v>
      </c>
      <c r="H607" s="607" t="s">
        <v>13</v>
      </c>
      <c r="I607" s="607" t="s">
        <v>13</v>
      </c>
      <c r="J607" s="607" t="s">
        <v>13</v>
      </c>
      <c r="K607" s="607" t="s">
        <v>13</v>
      </c>
      <c r="L607" s="607" t="s">
        <v>13</v>
      </c>
      <c r="M607" s="607" t="s">
        <v>13</v>
      </c>
      <c r="N607" s="607" t="s">
        <v>13</v>
      </c>
      <c r="O607" s="607" t="s">
        <v>13</v>
      </c>
      <c r="P607" s="607" t="s">
        <v>13</v>
      </c>
      <c r="Q607" s="608" t="s">
        <v>13</v>
      </c>
      <c r="R607" s="608" t="s">
        <v>13</v>
      </c>
      <c r="S607" s="608" t="s">
        <v>13</v>
      </c>
      <c r="T607" s="608" t="s">
        <v>13</v>
      </c>
      <c r="U607" s="608" t="s">
        <v>13</v>
      </c>
      <c r="V607" s="608" t="s">
        <v>13</v>
      </c>
      <c r="W607" s="608" t="s">
        <v>13</v>
      </c>
      <c r="X607" s="608" t="s">
        <v>13</v>
      </c>
      <c r="Y607" s="608" t="s">
        <v>13</v>
      </c>
      <c r="Z607" s="608" t="s">
        <v>13</v>
      </c>
      <c r="AA607" s="608" t="s">
        <v>13</v>
      </c>
      <c r="AB607" s="608" t="s">
        <v>13</v>
      </c>
      <c r="AC607" s="608" t="s">
        <v>13</v>
      </c>
      <c r="AD607" s="608" t="s">
        <v>13</v>
      </c>
      <c r="AE607" s="608" t="s">
        <v>13</v>
      </c>
      <c r="AF607" s="608" t="s">
        <v>13</v>
      </c>
      <c r="AG607" s="608" t="s">
        <v>13</v>
      </c>
      <c r="AH607" s="608" t="s">
        <v>13</v>
      </c>
      <c r="AI607" s="608" t="s">
        <v>13</v>
      </c>
      <c r="AJ607" s="608" t="s">
        <v>13</v>
      </c>
      <c r="AK607" s="608" t="s">
        <v>13</v>
      </c>
      <c r="AL607" s="609" t="s">
        <v>13</v>
      </c>
      <c r="AM607" s="609" t="s">
        <v>13</v>
      </c>
      <c r="AN607" s="609" t="s">
        <v>13</v>
      </c>
      <c r="AO607" s="609" t="s">
        <v>13</v>
      </c>
      <c r="AP607" s="609" t="s">
        <v>13</v>
      </c>
      <c r="AQ607" s="609" t="s">
        <v>13</v>
      </c>
      <c r="AR607" s="609" t="s">
        <v>13</v>
      </c>
      <c r="AS607" s="609" t="s">
        <v>13</v>
      </c>
      <c r="AT607" s="609" t="s">
        <v>13</v>
      </c>
      <c r="AU607" s="609" t="s">
        <v>13</v>
      </c>
      <c r="AV607" s="608" t="s">
        <v>13</v>
      </c>
      <c r="AW607" s="608" t="s">
        <v>13</v>
      </c>
      <c r="AX607" s="608" t="s">
        <v>13</v>
      </c>
      <c r="AY607" s="608" t="s">
        <v>13</v>
      </c>
      <c r="AZ607" s="610" t="s">
        <v>13</v>
      </c>
      <c r="BA607" s="526" t="s">
        <v>13</v>
      </c>
      <c r="BB607" s="526" t="s">
        <v>13</v>
      </c>
      <c r="BC607" s="526" t="s">
        <v>13</v>
      </c>
      <c r="BD607" s="526" t="s">
        <v>13</v>
      </c>
      <c r="BE607" s="526" t="s">
        <v>13</v>
      </c>
      <c r="BF607" s="526" t="s">
        <v>13</v>
      </c>
      <c r="BG607" s="526" t="s">
        <v>13</v>
      </c>
      <c r="BH607" s="526" t="s">
        <v>13</v>
      </c>
      <c r="BI607" s="526" t="s">
        <v>13</v>
      </c>
      <c r="BJ607" s="526" t="s">
        <v>13</v>
      </c>
      <c r="BK607" s="526" t="s">
        <v>13</v>
      </c>
      <c r="BL607" s="526" t="s">
        <v>13</v>
      </c>
      <c r="BM607" s="526" t="s">
        <v>13</v>
      </c>
      <c r="BN607" s="585" t="s">
        <v>13</v>
      </c>
      <c r="BO607" s="585" t="s">
        <v>13</v>
      </c>
      <c r="BP607" s="526" t="s">
        <v>13</v>
      </c>
      <c r="BQ607" s="526" t="s">
        <v>13</v>
      </c>
      <c r="BR607" s="526" t="s">
        <v>13</v>
      </c>
      <c r="BS607" s="526" t="s">
        <v>13</v>
      </c>
      <c r="BT607" s="526" t="s">
        <v>13</v>
      </c>
      <c r="BU607" s="585" t="s">
        <v>13</v>
      </c>
      <c r="BV607" s="526" t="s">
        <v>13</v>
      </c>
      <c r="BW607" s="526" t="s">
        <v>13</v>
      </c>
      <c r="BX607" s="526" t="s">
        <v>13</v>
      </c>
      <c r="BY607" s="526" t="s">
        <v>13</v>
      </c>
      <c r="BZ607" s="526" t="s">
        <v>13</v>
      </c>
      <c r="CA607" s="526" t="s">
        <v>13</v>
      </c>
    </row>
    <row r="608" spans="3:79">
      <c r="C608" s="546" t="s">
        <v>13</v>
      </c>
      <c r="D608" s="546" t="s">
        <v>13</v>
      </c>
      <c r="E608" s="517" t="s">
        <v>13</v>
      </c>
      <c r="F608" s="607" t="s">
        <v>13</v>
      </c>
      <c r="G608" s="607" t="s">
        <v>13</v>
      </c>
      <c r="H608" s="607" t="s">
        <v>13</v>
      </c>
      <c r="I608" s="607" t="s">
        <v>13</v>
      </c>
      <c r="J608" s="607" t="s">
        <v>13</v>
      </c>
      <c r="K608" s="607" t="s">
        <v>13</v>
      </c>
      <c r="L608" s="607" t="s">
        <v>13</v>
      </c>
      <c r="M608" s="607" t="s">
        <v>13</v>
      </c>
      <c r="N608" s="607" t="s">
        <v>13</v>
      </c>
      <c r="O608" s="607" t="s">
        <v>13</v>
      </c>
      <c r="P608" s="607" t="s">
        <v>13</v>
      </c>
      <c r="Q608" s="608" t="s">
        <v>13</v>
      </c>
      <c r="R608" s="608" t="s">
        <v>13</v>
      </c>
      <c r="S608" s="608" t="s">
        <v>13</v>
      </c>
      <c r="T608" s="608" t="s">
        <v>13</v>
      </c>
      <c r="U608" s="608" t="s">
        <v>13</v>
      </c>
      <c r="V608" s="608" t="s">
        <v>13</v>
      </c>
      <c r="W608" s="608" t="s">
        <v>13</v>
      </c>
      <c r="X608" s="608" t="s">
        <v>13</v>
      </c>
      <c r="Y608" s="608" t="s">
        <v>13</v>
      </c>
      <c r="Z608" s="608" t="s">
        <v>13</v>
      </c>
      <c r="AA608" s="608" t="s">
        <v>13</v>
      </c>
      <c r="AB608" s="608" t="s">
        <v>13</v>
      </c>
      <c r="AC608" s="608" t="s">
        <v>13</v>
      </c>
      <c r="AD608" s="608" t="s">
        <v>13</v>
      </c>
      <c r="AE608" s="608" t="s">
        <v>13</v>
      </c>
      <c r="AF608" s="608" t="s">
        <v>13</v>
      </c>
      <c r="AG608" s="608" t="s">
        <v>13</v>
      </c>
      <c r="AH608" s="608" t="s">
        <v>13</v>
      </c>
      <c r="AI608" s="608" t="s">
        <v>13</v>
      </c>
      <c r="AJ608" s="608" t="s">
        <v>13</v>
      </c>
      <c r="AK608" s="608" t="s">
        <v>13</v>
      </c>
      <c r="AL608" s="609" t="s">
        <v>13</v>
      </c>
      <c r="AM608" s="609" t="s">
        <v>13</v>
      </c>
      <c r="AN608" s="609" t="s">
        <v>13</v>
      </c>
      <c r="AO608" s="609" t="s">
        <v>13</v>
      </c>
      <c r="AP608" s="609" t="s">
        <v>13</v>
      </c>
      <c r="AQ608" s="609" t="s">
        <v>13</v>
      </c>
      <c r="AR608" s="609" t="s">
        <v>13</v>
      </c>
      <c r="AS608" s="609" t="s">
        <v>13</v>
      </c>
      <c r="AT608" s="609" t="s">
        <v>13</v>
      </c>
      <c r="AU608" s="609" t="s">
        <v>13</v>
      </c>
      <c r="AV608" s="608" t="s">
        <v>13</v>
      </c>
      <c r="AW608" s="608" t="s">
        <v>13</v>
      </c>
      <c r="AX608" s="608" t="s">
        <v>13</v>
      </c>
      <c r="AY608" s="608" t="s">
        <v>13</v>
      </c>
      <c r="AZ608" s="610" t="s">
        <v>13</v>
      </c>
      <c r="BA608" s="526" t="s">
        <v>13</v>
      </c>
      <c r="BB608" s="526" t="s">
        <v>13</v>
      </c>
      <c r="BC608" s="526" t="s">
        <v>13</v>
      </c>
      <c r="BD608" s="526" t="s">
        <v>13</v>
      </c>
      <c r="BE608" s="526" t="s">
        <v>13</v>
      </c>
      <c r="BF608" s="526" t="s">
        <v>13</v>
      </c>
      <c r="BG608" s="526" t="s">
        <v>13</v>
      </c>
      <c r="BH608" s="526" t="s">
        <v>13</v>
      </c>
      <c r="BI608" s="526" t="s">
        <v>13</v>
      </c>
      <c r="BJ608" s="526" t="s">
        <v>13</v>
      </c>
      <c r="BK608" s="526" t="s">
        <v>13</v>
      </c>
      <c r="BL608" s="526" t="s">
        <v>13</v>
      </c>
      <c r="BM608" s="526" t="s">
        <v>13</v>
      </c>
      <c r="BN608" s="585" t="s">
        <v>13</v>
      </c>
      <c r="BO608" s="585" t="s">
        <v>13</v>
      </c>
      <c r="BP608" s="526" t="s">
        <v>13</v>
      </c>
      <c r="BQ608" s="526" t="s">
        <v>13</v>
      </c>
      <c r="BR608" s="526" t="s">
        <v>13</v>
      </c>
      <c r="BS608" s="526" t="s">
        <v>13</v>
      </c>
      <c r="BT608" s="526" t="s">
        <v>13</v>
      </c>
      <c r="BU608" s="585" t="s">
        <v>13</v>
      </c>
      <c r="BV608" s="526" t="s">
        <v>13</v>
      </c>
      <c r="BW608" s="526" t="s">
        <v>13</v>
      </c>
      <c r="BX608" s="526" t="s">
        <v>13</v>
      </c>
      <c r="BY608" s="526" t="s">
        <v>13</v>
      </c>
      <c r="BZ608" s="526" t="s">
        <v>13</v>
      </c>
      <c r="CA608" s="526" t="s">
        <v>13</v>
      </c>
    </row>
    <row r="609" spans="3:79">
      <c r="C609" s="546" t="s">
        <v>13</v>
      </c>
      <c r="D609" s="546" t="s">
        <v>13</v>
      </c>
      <c r="E609" s="517" t="s">
        <v>13</v>
      </c>
      <c r="F609" s="607" t="s">
        <v>13</v>
      </c>
      <c r="G609" s="607" t="s">
        <v>13</v>
      </c>
      <c r="H609" s="607" t="s">
        <v>13</v>
      </c>
      <c r="I609" s="607" t="s">
        <v>13</v>
      </c>
      <c r="J609" s="607" t="s">
        <v>13</v>
      </c>
      <c r="K609" s="607" t="s">
        <v>13</v>
      </c>
      <c r="L609" s="607" t="s">
        <v>13</v>
      </c>
      <c r="M609" s="607" t="s">
        <v>13</v>
      </c>
      <c r="N609" s="607" t="s">
        <v>13</v>
      </c>
      <c r="O609" s="607" t="s">
        <v>13</v>
      </c>
      <c r="P609" s="607" t="s">
        <v>13</v>
      </c>
      <c r="Q609" s="608" t="s">
        <v>13</v>
      </c>
      <c r="R609" s="608" t="s">
        <v>13</v>
      </c>
      <c r="S609" s="608" t="s">
        <v>13</v>
      </c>
      <c r="T609" s="608" t="s">
        <v>13</v>
      </c>
      <c r="U609" s="608" t="s">
        <v>13</v>
      </c>
      <c r="V609" s="608" t="s">
        <v>13</v>
      </c>
      <c r="W609" s="608" t="s">
        <v>13</v>
      </c>
      <c r="X609" s="608" t="s">
        <v>13</v>
      </c>
      <c r="Y609" s="608" t="s">
        <v>13</v>
      </c>
      <c r="Z609" s="608" t="s">
        <v>13</v>
      </c>
      <c r="AA609" s="608" t="s">
        <v>13</v>
      </c>
      <c r="AB609" s="608" t="s">
        <v>13</v>
      </c>
      <c r="AC609" s="608" t="s">
        <v>13</v>
      </c>
      <c r="AD609" s="608" t="s">
        <v>13</v>
      </c>
      <c r="AE609" s="608" t="s">
        <v>13</v>
      </c>
      <c r="AF609" s="608" t="s">
        <v>13</v>
      </c>
      <c r="AG609" s="608" t="s">
        <v>13</v>
      </c>
      <c r="AH609" s="608" t="s">
        <v>13</v>
      </c>
      <c r="AI609" s="608" t="s">
        <v>13</v>
      </c>
      <c r="AJ609" s="608" t="s">
        <v>13</v>
      </c>
      <c r="AK609" s="608" t="s">
        <v>13</v>
      </c>
      <c r="AL609" s="609" t="s">
        <v>13</v>
      </c>
      <c r="AM609" s="609" t="s">
        <v>13</v>
      </c>
      <c r="AN609" s="609" t="s">
        <v>13</v>
      </c>
      <c r="AO609" s="609" t="s">
        <v>13</v>
      </c>
      <c r="AP609" s="609" t="s">
        <v>13</v>
      </c>
      <c r="AQ609" s="609" t="s">
        <v>13</v>
      </c>
      <c r="AR609" s="609" t="s">
        <v>13</v>
      </c>
      <c r="AS609" s="609" t="s">
        <v>13</v>
      </c>
      <c r="AT609" s="609" t="s">
        <v>13</v>
      </c>
      <c r="AU609" s="609" t="s">
        <v>13</v>
      </c>
      <c r="AV609" s="608" t="s">
        <v>13</v>
      </c>
      <c r="AW609" s="608" t="s">
        <v>13</v>
      </c>
      <c r="AX609" s="608" t="s">
        <v>13</v>
      </c>
      <c r="AY609" s="608" t="s">
        <v>13</v>
      </c>
      <c r="AZ609" s="610" t="s">
        <v>13</v>
      </c>
      <c r="BA609" s="526" t="s">
        <v>13</v>
      </c>
      <c r="BB609" s="526" t="s">
        <v>13</v>
      </c>
      <c r="BC609" s="526" t="s">
        <v>13</v>
      </c>
      <c r="BD609" s="526" t="s">
        <v>13</v>
      </c>
      <c r="BE609" s="526" t="s">
        <v>13</v>
      </c>
      <c r="BF609" s="526" t="s">
        <v>13</v>
      </c>
      <c r="BG609" s="526" t="s">
        <v>13</v>
      </c>
      <c r="BH609" s="526" t="s">
        <v>13</v>
      </c>
      <c r="BI609" s="526" t="s">
        <v>13</v>
      </c>
      <c r="BJ609" s="526" t="s">
        <v>13</v>
      </c>
      <c r="BK609" s="526" t="s">
        <v>13</v>
      </c>
      <c r="BL609" s="526" t="s">
        <v>13</v>
      </c>
      <c r="BM609" s="526" t="s">
        <v>13</v>
      </c>
      <c r="BN609" s="585" t="s">
        <v>13</v>
      </c>
      <c r="BO609" s="585" t="s">
        <v>13</v>
      </c>
      <c r="BP609" s="526" t="s">
        <v>13</v>
      </c>
      <c r="BQ609" s="526" t="s">
        <v>13</v>
      </c>
      <c r="BR609" s="526" t="s">
        <v>13</v>
      </c>
      <c r="BS609" s="526" t="s">
        <v>13</v>
      </c>
      <c r="BT609" s="526" t="s">
        <v>13</v>
      </c>
      <c r="BU609" s="585" t="s">
        <v>13</v>
      </c>
      <c r="BV609" s="526" t="s">
        <v>13</v>
      </c>
      <c r="BW609" s="526" t="s">
        <v>13</v>
      </c>
      <c r="BX609" s="526" t="s">
        <v>13</v>
      </c>
      <c r="BY609" s="526" t="s">
        <v>13</v>
      </c>
      <c r="BZ609" s="526" t="s">
        <v>13</v>
      </c>
      <c r="CA609" s="526" t="s">
        <v>13</v>
      </c>
    </row>
    <row r="610" spans="3:79">
      <c r="C610" s="546" t="s">
        <v>13</v>
      </c>
      <c r="D610" s="546" t="s">
        <v>13</v>
      </c>
      <c r="E610" s="517" t="s">
        <v>13</v>
      </c>
      <c r="F610" s="607" t="s">
        <v>13</v>
      </c>
      <c r="G610" s="607" t="s">
        <v>13</v>
      </c>
      <c r="H610" s="607" t="s">
        <v>13</v>
      </c>
      <c r="I610" s="607" t="s">
        <v>13</v>
      </c>
      <c r="J610" s="607" t="s">
        <v>13</v>
      </c>
      <c r="K610" s="607" t="s">
        <v>13</v>
      </c>
      <c r="L610" s="607" t="s">
        <v>13</v>
      </c>
      <c r="M610" s="607" t="s">
        <v>13</v>
      </c>
      <c r="N610" s="607" t="s">
        <v>13</v>
      </c>
      <c r="O610" s="607" t="s">
        <v>13</v>
      </c>
      <c r="P610" s="607" t="s">
        <v>13</v>
      </c>
      <c r="Q610" s="608" t="s">
        <v>13</v>
      </c>
      <c r="R610" s="608" t="s">
        <v>13</v>
      </c>
      <c r="S610" s="608" t="s">
        <v>13</v>
      </c>
      <c r="T610" s="608" t="s">
        <v>13</v>
      </c>
      <c r="U610" s="608" t="s">
        <v>13</v>
      </c>
      <c r="V610" s="608" t="s">
        <v>13</v>
      </c>
      <c r="W610" s="608" t="s">
        <v>13</v>
      </c>
      <c r="X610" s="608" t="s">
        <v>13</v>
      </c>
      <c r="Y610" s="608" t="s">
        <v>13</v>
      </c>
      <c r="Z610" s="608" t="s">
        <v>13</v>
      </c>
      <c r="AA610" s="608" t="s">
        <v>13</v>
      </c>
      <c r="AB610" s="608" t="s">
        <v>13</v>
      </c>
      <c r="AC610" s="608" t="s">
        <v>13</v>
      </c>
      <c r="AD610" s="608" t="s">
        <v>13</v>
      </c>
      <c r="AE610" s="608" t="s">
        <v>13</v>
      </c>
      <c r="AF610" s="608" t="s">
        <v>13</v>
      </c>
      <c r="AG610" s="608" t="s">
        <v>13</v>
      </c>
      <c r="AH610" s="608" t="s">
        <v>13</v>
      </c>
      <c r="AI610" s="608" t="s">
        <v>13</v>
      </c>
      <c r="AJ610" s="608" t="s">
        <v>13</v>
      </c>
      <c r="AK610" s="608" t="s">
        <v>13</v>
      </c>
      <c r="AL610" s="609" t="s">
        <v>13</v>
      </c>
      <c r="AM610" s="609" t="s">
        <v>13</v>
      </c>
      <c r="AN610" s="609" t="s">
        <v>13</v>
      </c>
      <c r="AO610" s="609" t="s">
        <v>13</v>
      </c>
      <c r="AP610" s="609" t="s">
        <v>13</v>
      </c>
      <c r="AQ610" s="609" t="s">
        <v>13</v>
      </c>
      <c r="AR610" s="609" t="s">
        <v>13</v>
      </c>
      <c r="AS610" s="609" t="s">
        <v>13</v>
      </c>
      <c r="AT610" s="609" t="s">
        <v>13</v>
      </c>
      <c r="AU610" s="609" t="s">
        <v>13</v>
      </c>
      <c r="AV610" s="608" t="s">
        <v>13</v>
      </c>
      <c r="AW610" s="608" t="s">
        <v>13</v>
      </c>
      <c r="AX610" s="608" t="s">
        <v>13</v>
      </c>
      <c r="AY610" s="608" t="s">
        <v>13</v>
      </c>
      <c r="AZ610" s="610" t="s">
        <v>13</v>
      </c>
      <c r="BA610" s="526" t="s">
        <v>13</v>
      </c>
      <c r="BB610" s="526" t="s">
        <v>13</v>
      </c>
      <c r="BC610" s="526" t="s">
        <v>13</v>
      </c>
      <c r="BD610" s="526" t="s">
        <v>13</v>
      </c>
      <c r="BE610" s="526" t="s">
        <v>13</v>
      </c>
      <c r="BF610" s="526" t="s">
        <v>13</v>
      </c>
      <c r="BG610" s="526" t="s">
        <v>13</v>
      </c>
      <c r="BH610" s="526" t="s">
        <v>13</v>
      </c>
      <c r="BI610" s="526" t="s">
        <v>13</v>
      </c>
      <c r="BJ610" s="526" t="s">
        <v>13</v>
      </c>
      <c r="BK610" s="526" t="s">
        <v>13</v>
      </c>
      <c r="BL610" s="526" t="s">
        <v>13</v>
      </c>
      <c r="BM610" s="526" t="s">
        <v>13</v>
      </c>
      <c r="BN610" s="585" t="s">
        <v>13</v>
      </c>
      <c r="BO610" s="585" t="s">
        <v>13</v>
      </c>
      <c r="BP610" s="526" t="s">
        <v>13</v>
      </c>
      <c r="BQ610" s="526" t="s">
        <v>13</v>
      </c>
      <c r="BR610" s="526" t="s">
        <v>13</v>
      </c>
      <c r="BS610" s="526" t="s">
        <v>13</v>
      </c>
      <c r="BT610" s="526" t="s">
        <v>13</v>
      </c>
      <c r="BU610" s="585" t="s">
        <v>13</v>
      </c>
      <c r="BV610" s="526" t="s">
        <v>13</v>
      </c>
      <c r="BW610" s="526" t="s">
        <v>13</v>
      </c>
      <c r="BX610" s="526" t="s">
        <v>13</v>
      </c>
      <c r="BY610" s="526" t="s">
        <v>13</v>
      </c>
      <c r="BZ610" s="526" t="s">
        <v>13</v>
      </c>
      <c r="CA610" s="526" t="s">
        <v>13</v>
      </c>
    </row>
    <row r="611" spans="3:79">
      <c r="C611" s="546" t="s">
        <v>13</v>
      </c>
      <c r="D611" s="546" t="s">
        <v>13</v>
      </c>
      <c r="E611" s="517" t="s">
        <v>13</v>
      </c>
      <c r="F611" s="607" t="s">
        <v>13</v>
      </c>
      <c r="G611" s="607" t="s">
        <v>13</v>
      </c>
      <c r="H611" s="607" t="s">
        <v>13</v>
      </c>
      <c r="I611" s="607" t="s">
        <v>13</v>
      </c>
      <c r="J611" s="607" t="s">
        <v>13</v>
      </c>
      <c r="K611" s="607" t="s">
        <v>13</v>
      </c>
      <c r="L611" s="607" t="s">
        <v>13</v>
      </c>
      <c r="M611" s="607" t="s">
        <v>13</v>
      </c>
      <c r="N611" s="607" t="s">
        <v>13</v>
      </c>
      <c r="O611" s="607" t="s">
        <v>13</v>
      </c>
      <c r="P611" s="607" t="s">
        <v>13</v>
      </c>
      <c r="Q611" s="608" t="s">
        <v>13</v>
      </c>
      <c r="R611" s="608" t="s">
        <v>13</v>
      </c>
      <c r="S611" s="608" t="s">
        <v>13</v>
      </c>
      <c r="T611" s="608" t="s">
        <v>13</v>
      </c>
      <c r="U611" s="608" t="s">
        <v>13</v>
      </c>
      <c r="V611" s="608" t="s">
        <v>13</v>
      </c>
      <c r="W611" s="608" t="s">
        <v>13</v>
      </c>
      <c r="X611" s="608" t="s">
        <v>13</v>
      </c>
      <c r="Y611" s="608" t="s">
        <v>13</v>
      </c>
      <c r="Z611" s="608" t="s">
        <v>13</v>
      </c>
      <c r="AA611" s="608" t="s">
        <v>13</v>
      </c>
      <c r="AB611" s="608" t="s">
        <v>13</v>
      </c>
      <c r="AC611" s="608" t="s">
        <v>13</v>
      </c>
      <c r="AD611" s="608" t="s">
        <v>13</v>
      </c>
      <c r="AE611" s="608" t="s">
        <v>13</v>
      </c>
      <c r="AF611" s="608" t="s">
        <v>13</v>
      </c>
      <c r="AG611" s="608" t="s">
        <v>13</v>
      </c>
      <c r="AH611" s="608" t="s">
        <v>13</v>
      </c>
      <c r="AI611" s="608" t="s">
        <v>13</v>
      </c>
      <c r="AJ611" s="608" t="s">
        <v>13</v>
      </c>
      <c r="AK611" s="608" t="s">
        <v>13</v>
      </c>
      <c r="AL611" s="609" t="s">
        <v>13</v>
      </c>
      <c r="AM611" s="609" t="s">
        <v>13</v>
      </c>
      <c r="AN611" s="609" t="s">
        <v>13</v>
      </c>
      <c r="AO611" s="609" t="s">
        <v>13</v>
      </c>
      <c r="AP611" s="609" t="s">
        <v>13</v>
      </c>
      <c r="AQ611" s="609" t="s">
        <v>13</v>
      </c>
      <c r="AR611" s="609" t="s">
        <v>13</v>
      </c>
      <c r="AS611" s="609" t="s">
        <v>13</v>
      </c>
      <c r="AT611" s="609" t="s">
        <v>13</v>
      </c>
      <c r="AU611" s="609" t="s">
        <v>13</v>
      </c>
      <c r="AV611" s="608" t="s">
        <v>13</v>
      </c>
      <c r="AW611" s="608" t="s">
        <v>13</v>
      </c>
      <c r="AX611" s="608" t="s">
        <v>13</v>
      </c>
      <c r="AY611" s="608" t="s">
        <v>13</v>
      </c>
      <c r="AZ611" s="610" t="s">
        <v>13</v>
      </c>
      <c r="BA611" s="526" t="s">
        <v>13</v>
      </c>
      <c r="BB611" s="526" t="s">
        <v>13</v>
      </c>
      <c r="BC611" s="526" t="s">
        <v>13</v>
      </c>
      <c r="BD611" s="526" t="s">
        <v>13</v>
      </c>
      <c r="BE611" s="526" t="s">
        <v>13</v>
      </c>
      <c r="BF611" s="526" t="s">
        <v>13</v>
      </c>
      <c r="BG611" s="526" t="s">
        <v>13</v>
      </c>
      <c r="BH611" s="526" t="s">
        <v>13</v>
      </c>
      <c r="BI611" s="526" t="s">
        <v>13</v>
      </c>
      <c r="BJ611" s="526" t="s">
        <v>13</v>
      </c>
      <c r="BK611" s="526" t="s">
        <v>13</v>
      </c>
      <c r="BL611" s="526" t="s">
        <v>13</v>
      </c>
      <c r="BM611" s="526" t="s">
        <v>13</v>
      </c>
      <c r="BN611" s="585" t="s">
        <v>13</v>
      </c>
      <c r="BO611" s="585" t="s">
        <v>13</v>
      </c>
      <c r="BP611" s="526" t="s">
        <v>13</v>
      </c>
      <c r="BQ611" s="526" t="s">
        <v>13</v>
      </c>
      <c r="BR611" s="526" t="s">
        <v>13</v>
      </c>
      <c r="BS611" s="526" t="s">
        <v>13</v>
      </c>
      <c r="BT611" s="526" t="s">
        <v>13</v>
      </c>
      <c r="BU611" s="585" t="s">
        <v>13</v>
      </c>
      <c r="BV611" s="526" t="s">
        <v>13</v>
      </c>
      <c r="BW611" s="526" t="s">
        <v>13</v>
      </c>
      <c r="BX611" s="526" t="s">
        <v>13</v>
      </c>
      <c r="BY611" s="526" t="s">
        <v>13</v>
      </c>
      <c r="BZ611" s="526" t="s">
        <v>13</v>
      </c>
      <c r="CA611" s="526" t="s">
        <v>13</v>
      </c>
    </row>
    <row r="612" spans="3:79">
      <c r="C612" s="546" t="s">
        <v>13</v>
      </c>
      <c r="D612" s="546" t="s">
        <v>13</v>
      </c>
      <c r="E612" s="517" t="s">
        <v>13</v>
      </c>
      <c r="F612" s="607" t="s">
        <v>13</v>
      </c>
      <c r="G612" s="607" t="s">
        <v>13</v>
      </c>
      <c r="H612" s="607" t="s">
        <v>13</v>
      </c>
      <c r="I612" s="607" t="s">
        <v>13</v>
      </c>
      <c r="J612" s="607" t="s">
        <v>13</v>
      </c>
      <c r="K612" s="607" t="s">
        <v>13</v>
      </c>
      <c r="L612" s="607" t="s">
        <v>13</v>
      </c>
      <c r="M612" s="607" t="s">
        <v>13</v>
      </c>
      <c r="N612" s="607" t="s">
        <v>13</v>
      </c>
      <c r="O612" s="607" t="s">
        <v>13</v>
      </c>
      <c r="P612" s="607" t="s">
        <v>13</v>
      </c>
      <c r="Q612" s="608" t="s">
        <v>13</v>
      </c>
      <c r="R612" s="608" t="s">
        <v>13</v>
      </c>
      <c r="S612" s="608" t="s">
        <v>13</v>
      </c>
      <c r="T612" s="608" t="s">
        <v>13</v>
      </c>
      <c r="U612" s="608" t="s">
        <v>13</v>
      </c>
      <c r="V612" s="608" t="s">
        <v>13</v>
      </c>
      <c r="W612" s="608" t="s">
        <v>13</v>
      </c>
      <c r="X612" s="608" t="s">
        <v>13</v>
      </c>
      <c r="Y612" s="608" t="s">
        <v>13</v>
      </c>
      <c r="Z612" s="608" t="s">
        <v>13</v>
      </c>
      <c r="AA612" s="608" t="s">
        <v>13</v>
      </c>
      <c r="AB612" s="608" t="s">
        <v>13</v>
      </c>
      <c r="AC612" s="608" t="s">
        <v>13</v>
      </c>
      <c r="AD612" s="608" t="s">
        <v>13</v>
      </c>
      <c r="AE612" s="608" t="s">
        <v>13</v>
      </c>
      <c r="AF612" s="608" t="s">
        <v>13</v>
      </c>
      <c r="AG612" s="608" t="s">
        <v>13</v>
      </c>
      <c r="AH612" s="608" t="s">
        <v>13</v>
      </c>
      <c r="AI612" s="608" t="s">
        <v>13</v>
      </c>
      <c r="AJ612" s="608" t="s">
        <v>13</v>
      </c>
      <c r="AK612" s="608" t="s">
        <v>13</v>
      </c>
      <c r="AL612" s="609" t="s">
        <v>13</v>
      </c>
      <c r="AM612" s="609" t="s">
        <v>13</v>
      </c>
      <c r="AN612" s="609" t="s">
        <v>13</v>
      </c>
      <c r="AO612" s="609" t="s">
        <v>13</v>
      </c>
      <c r="AP612" s="609" t="s">
        <v>13</v>
      </c>
      <c r="AQ612" s="609" t="s">
        <v>13</v>
      </c>
      <c r="AR612" s="609" t="s">
        <v>13</v>
      </c>
      <c r="AS612" s="609" t="s">
        <v>13</v>
      </c>
      <c r="AT612" s="609" t="s">
        <v>13</v>
      </c>
      <c r="AU612" s="609" t="s">
        <v>13</v>
      </c>
      <c r="AV612" s="608" t="s">
        <v>13</v>
      </c>
      <c r="AW612" s="608" t="s">
        <v>13</v>
      </c>
      <c r="AX612" s="608" t="s">
        <v>13</v>
      </c>
      <c r="AY612" s="608" t="s">
        <v>13</v>
      </c>
      <c r="AZ612" s="610" t="s">
        <v>13</v>
      </c>
      <c r="BA612" s="526" t="s">
        <v>13</v>
      </c>
      <c r="BB612" s="526" t="s">
        <v>13</v>
      </c>
      <c r="BC612" s="526" t="s">
        <v>13</v>
      </c>
      <c r="BD612" s="526" t="s">
        <v>13</v>
      </c>
      <c r="BE612" s="526" t="s">
        <v>13</v>
      </c>
      <c r="BF612" s="526" t="s">
        <v>13</v>
      </c>
      <c r="BG612" s="526" t="s">
        <v>13</v>
      </c>
      <c r="BH612" s="526" t="s">
        <v>13</v>
      </c>
      <c r="BI612" s="526" t="s">
        <v>13</v>
      </c>
      <c r="BJ612" s="526" t="s">
        <v>13</v>
      </c>
      <c r="BK612" s="526" t="s">
        <v>13</v>
      </c>
      <c r="BL612" s="526" t="s">
        <v>13</v>
      </c>
      <c r="BM612" s="526" t="s">
        <v>13</v>
      </c>
      <c r="BN612" s="585" t="s">
        <v>13</v>
      </c>
      <c r="BO612" s="585" t="s">
        <v>13</v>
      </c>
      <c r="BP612" s="526" t="s">
        <v>13</v>
      </c>
      <c r="BQ612" s="526" t="s">
        <v>13</v>
      </c>
      <c r="BR612" s="526" t="s">
        <v>13</v>
      </c>
      <c r="BS612" s="526" t="s">
        <v>13</v>
      </c>
      <c r="BT612" s="526" t="s">
        <v>13</v>
      </c>
      <c r="BU612" s="585" t="s">
        <v>13</v>
      </c>
      <c r="BV612" s="526" t="s">
        <v>13</v>
      </c>
      <c r="BW612" s="526" t="s">
        <v>13</v>
      </c>
      <c r="BX612" s="526" t="s">
        <v>13</v>
      </c>
      <c r="BY612" s="526" t="s">
        <v>13</v>
      </c>
      <c r="BZ612" s="526" t="s">
        <v>13</v>
      </c>
      <c r="CA612" s="526" t="s">
        <v>13</v>
      </c>
    </row>
    <row r="613" spans="3:79">
      <c r="C613" s="546" t="s">
        <v>13</v>
      </c>
      <c r="D613" s="546" t="s">
        <v>13</v>
      </c>
      <c r="E613" s="517" t="s">
        <v>13</v>
      </c>
      <c r="F613" s="607" t="s">
        <v>13</v>
      </c>
      <c r="G613" s="607" t="s">
        <v>13</v>
      </c>
      <c r="H613" s="607" t="s">
        <v>13</v>
      </c>
      <c r="I613" s="607" t="s">
        <v>13</v>
      </c>
      <c r="J613" s="607" t="s">
        <v>13</v>
      </c>
      <c r="K613" s="607" t="s">
        <v>13</v>
      </c>
      <c r="L613" s="607" t="s">
        <v>13</v>
      </c>
      <c r="M613" s="607" t="s">
        <v>13</v>
      </c>
      <c r="N613" s="607" t="s">
        <v>13</v>
      </c>
      <c r="O613" s="607" t="s">
        <v>13</v>
      </c>
      <c r="P613" s="607" t="s">
        <v>13</v>
      </c>
      <c r="Q613" s="608" t="s">
        <v>13</v>
      </c>
      <c r="R613" s="608" t="s">
        <v>13</v>
      </c>
      <c r="S613" s="608" t="s">
        <v>13</v>
      </c>
      <c r="T613" s="608" t="s">
        <v>13</v>
      </c>
      <c r="U613" s="608" t="s">
        <v>13</v>
      </c>
      <c r="V613" s="608" t="s">
        <v>13</v>
      </c>
      <c r="W613" s="608" t="s">
        <v>13</v>
      </c>
      <c r="X613" s="608" t="s">
        <v>13</v>
      </c>
      <c r="Y613" s="608" t="s">
        <v>13</v>
      </c>
      <c r="Z613" s="608" t="s">
        <v>13</v>
      </c>
      <c r="AA613" s="608" t="s">
        <v>13</v>
      </c>
      <c r="AB613" s="608" t="s">
        <v>13</v>
      </c>
      <c r="AC613" s="608" t="s">
        <v>13</v>
      </c>
      <c r="AD613" s="608" t="s">
        <v>13</v>
      </c>
      <c r="AE613" s="608" t="s">
        <v>13</v>
      </c>
      <c r="AF613" s="608" t="s">
        <v>13</v>
      </c>
      <c r="AG613" s="608" t="s">
        <v>13</v>
      </c>
      <c r="AH613" s="608" t="s">
        <v>13</v>
      </c>
      <c r="AI613" s="608" t="s">
        <v>13</v>
      </c>
      <c r="AJ613" s="608" t="s">
        <v>13</v>
      </c>
      <c r="AK613" s="608" t="s">
        <v>13</v>
      </c>
      <c r="AL613" s="609" t="s">
        <v>13</v>
      </c>
      <c r="AM613" s="609" t="s">
        <v>13</v>
      </c>
      <c r="AN613" s="609" t="s">
        <v>13</v>
      </c>
      <c r="AO613" s="609" t="s">
        <v>13</v>
      </c>
      <c r="AP613" s="609" t="s">
        <v>13</v>
      </c>
      <c r="AQ613" s="609" t="s">
        <v>13</v>
      </c>
      <c r="AR613" s="609" t="s">
        <v>13</v>
      </c>
      <c r="AS613" s="609" t="s">
        <v>13</v>
      </c>
      <c r="AT613" s="609" t="s">
        <v>13</v>
      </c>
      <c r="AU613" s="609" t="s">
        <v>13</v>
      </c>
      <c r="AV613" s="608" t="s">
        <v>13</v>
      </c>
      <c r="AW613" s="608" t="s">
        <v>13</v>
      </c>
      <c r="AX613" s="608" t="s">
        <v>13</v>
      </c>
      <c r="AY613" s="608" t="s">
        <v>13</v>
      </c>
      <c r="AZ613" s="610" t="s">
        <v>13</v>
      </c>
      <c r="BA613" s="526" t="s">
        <v>13</v>
      </c>
      <c r="BB613" s="526" t="s">
        <v>13</v>
      </c>
      <c r="BC613" s="526" t="s">
        <v>13</v>
      </c>
      <c r="BD613" s="526" t="s">
        <v>13</v>
      </c>
      <c r="BE613" s="526" t="s">
        <v>13</v>
      </c>
      <c r="BF613" s="526" t="s">
        <v>13</v>
      </c>
      <c r="BG613" s="526" t="s">
        <v>13</v>
      </c>
      <c r="BH613" s="526" t="s">
        <v>13</v>
      </c>
      <c r="BI613" s="526" t="s">
        <v>13</v>
      </c>
      <c r="BJ613" s="526" t="s">
        <v>13</v>
      </c>
      <c r="BK613" s="526" t="s">
        <v>13</v>
      </c>
      <c r="BL613" s="526" t="s">
        <v>13</v>
      </c>
      <c r="BM613" s="526" t="s">
        <v>13</v>
      </c>
      <c r="BN613" s="585" t="s">
        <v>13</v>
      </c>
      <c r="BO613" s="585" t="s">
        <v>13</v>
      </c>
      <c r="BP613" s="526" t="s">
        <v>13</v>
      </c>
      <c r="BQ613" s="526" t="s">
        <v>13</v>
      </c>
      <c r="BR613" s="526" t="s">
        <v>13</v>
      </c>
      <c r="BS613" s="526" t="s">
        <v>13</v>
      </c>
      <c r="BT613" s="526" t="s">
        <v>13</v>
      </c>
      <c r="BU613" s="585" t="s">
        <v>13</v>
      </c>
      <c r="BV613" s="526" t="s">
        <v>13</v>
      </c>
      <c r="BW613" s="526" t="s">
        <v>13</v>
      </c>
      <c r="BX613" s="526" t="s">
        <v>13</v>
      </c>
      <c r="BY613" s="526" t="s">
        <v>13</v>
      </c>
      <c r="BZ613" s="526" t="s">
        <v>13</v>
      </c>
      <c r="CA613" s="526" t="s">
        <v>13</v>
      </c>
    </row>
    <row r="614" spans="3:79">
      <c r="C614" s="546" t="s">
        <v>13</v>
      </c>
      <c r="D614" s="546" t="s">
        <v>13</v>
      </c>
      <c r="E614" s="517" t="s">
        <v>13</v>
      </c>
      <c r="F614" s="607" t="s">
        <v>13</v>
      </c>
      <c r="G614" s="607" t="s">
        <v>13</v>
      </c>
      <c r="H614" s="607" t="s">
        <v>13</v>
      </c>
      <c r="I614" s="607" t="s">
        <v>13</v>
      </c>
      <c r="J614" s="607" t="s">
        <v>13</v>
      </c>
      <c r="K614" s="607" t="s">
        <v>13</v>
      </c>
      <c r="L614" s="607" t="s">
        <v>13</v>
      </c>
      <c r="M614" s="607" t="s">
        <v>13</v>
      </c>
      <c r="N614" s="607" t="s">
        <v>13</v>
      </c>
      <c r="O614" s="607" t="s">
        <v>13</v>
      </c>
      <c r="P614" s="607" t="s">
        <v>13</v>
      </c>
      <c r="Q614" s="608" t="s">
        <v>13</v>
      </c>
      <c r="R614" s="608" t="s">
        <v>13</v>
      </c>
      <c r="S614" s="608" t="s">
        <v>13</v>
      </c>
      <c r="T614" s="608" t="s">
        <v>13</v>
      </c>
      <c r="U614" s="608" t="s">
        <v>13</v>
      </c>
      <c r="V614" s="608" t="s">
        <v>13</v>
      </c>
      <c r="W614" s="608" t="s">
        <v>13</v>
      </c>
      <c r="X614" s="608" t="s">
        <v>13</v>
      </c>
      <c r="Y614" s="608" t="s">
        <v>13</v>
      </c>
      <c r="Z614" s="608" t="s">
        <v>13</v>
      </c>
      <c r="AA614" s="608" t="s">
        <v>13</v>
      </c>
      <c r="AB614" s="608" t="s">
        <v>13</v>
      </c>
      <c r="AC614" s="608" t="s">
        <v>13</v>
      </c>
      <c r="AD614" s="608" t="s">
        <v>13</v>
      </c>
      <c r="AE614" s="608" t="s">
        <v>13</v>
      </c>
      <c r="AF614" s="608" t="s">
        <v>13</v>
      </c>
      <c r="AG614" s="608" t="s">
        <v>13</v>
      </c>
      <c r="AH614" s="608" t="s">
        <v>13</v>
      </c>
      <c r="AI614" s="608" t="s">
        <v>13</v>
      </c>
      <c r="AJ614" s="608" t="s">
        <v>13</v>
      </c>
      <c r="AK614" s="608" t="s">
        <v>13</v>
      </c>
      <c r="AL614" s="609" t="s">
        <v>13</v>
      </c>
      <c r="AM614" s="609" t="s">
        <v>13</v>
      </c>
      <c r="AN614" s="609" t="s">
        <v>13</v>
      </c>
      <c r="AO614" s="609" t="s">
        <v>13</v>
      </c>
      <c r="AP614" s="609" t="s">
        <v>13</v>
      </c>
      <c r="AQ614" s="609" t="s">
        <v>13</v>
      </c>
      <c r="AR614" s="609" t="s">
        <v>13</v>
      </c>
      <c r="AS614" s="609" t="s">
        <v>13</v>
      </c>
      <c r="AT614" s="609" t="s">
        <v>13</v>
      </c>
      <c r="AU614" s="609" t="s">
        <v>13</v>
      </c>
      <c r="AV614" s="608" t="s">
        <v>13</v>
      </c>
      <c r="AW614" s="608" t="s">
        <v>13</v>
      </c>
      <c r="AX614" s="608" t="s">
        <v>13</v>
      </c>
      <c r="AY614" s="608" t="s">
        <v>13</v>
      </c>
      <c r="AZ614" s="610" t="s">
        <v>13</v>
      </c>
      <c r="BA614" s="526" t="s">
        <v>13</v>
      </c>
      <c r="BB614" s="526" t="s">
        <v>13</v>
      </c>
      <c r="BC614" s="526" t="s">
        <v>13</v>
      </c>
      <c r="BD614" s="526" t="s">
        <v>13</v>
      </c>
      <c r="BE614" s="526" t="s">
        <v>13</v>
      </c>
      <c r="BF614" s="526" t="s">
        <v>13</v>
      </c>
      <c r="BG614" s="526" t="s">
        <v>13</v>
      </c>
      <c r="BH614" s="526" t="s">
        <v>13</v>
      </c>
      <c r="BI614" s="526" t="s">
        <v>13</v>
      </c>
      <c r="BJ614" s="526" t="s">
        <v>13</v>
      </c>
      <c r="BK614" s="526" t="s">
        <v>13</v>
      </c>
      <c r="BL614" s="526" t="s">
        <v>13</v>
      </c>
      <c r="BM614" s="526" t="s">
        <v>13</v>
      </c>
      <c r="BN614" s="585" t="s">
        <v>13</v>
      </c>
      <c r="BO614" s="585" t="s">
        <v>13</v>
      </c>
      <c r="BP614" s="526" t="s">
        <v>13</v>
      </c>
      <c r="BQ614" s="526" t="s">
        <v>13</v>
      </c>
      <c r="BR614" s="526" t="s">
        <v>13</v>
      </c>
      <c r="BS614" s="526" t="s">
        <v>13</v>
      </c>
      <c r="BT614" s="526" t="s">
        <v>13</v>
      </c>
      <c r="BU614" s="585" t="s">
        <v>13</v>
      </c>
      <c r="BV614" s="526" t="s">
        <v>13</v>
      </c>
      <c r="BW614" s="526" t="s">
        <v>13</v>
      </c>
      <c r="BX614" s="526" t="s">
        <v>13</v>
      </c>
      <c r="BY614" s="526" t="s">
        <v>13</v>
      </c>
      <c r="BZ614" s="526" t="s">
        <v>13</v>
      </c>
      <c r="CA614" s="526" t="s">
        <v>13</v>
      </c>
    </row>
    <row r="615" spans="3:79">
      <c r="C615" s="546" t="s">
        <v>13</v>
      </c>
      <c r="D615" s="546" t="s">
        <v>13</v>
      </c>
      <c r="E615" s="517" t="s">
        <v>13</v>
      </c>
      <c r="F615" s="607" t="s">
        <v>13</v>
      </c>
      <c r="G615" s="607" t="s">
        <v>13</v>
      </c>
      <c r="H615" s="607" t="s">
        <v>13</v>
      </c>
      <c r="I615" s="607" t="s">
        <v>13</v>
      </c>
      <c r="J615" s="607" t="s">
        <v>13</v>
      </c>
      <c r="K615" s="607" t="s">
        <v>13</v>
      </c>
      <c r="L615" s="607" t="s">
        <v>13</v>
      </c>
      <c r="M615" s="607" t="s">
        <v>13</v>
      </c>
      <c r="N615" s="607" t="s">
        <v>13</v>
      </c>
      <c r="O615" s="607" t="s">
        <v>13</v>
      </c>
      <c r="P615" s="607" t="s">
        <v>13</v>
      </c>
      <c r="Q615" s="608" t="s">
        <v>13</v>
      </c>
      <c r="R615" s="608" t="s">
        <v>13</v>
      </c>
      <c r="S615" s="608" t="s">
        <v>13</v>
      </c>
      <c r="T615" s="608" t="s">
        <v>13</v>
      </c>
      <c r="U615" s="608" t="s">
        <v>13</v>
      </c>
      <c r="V615" s="608" t="s">
        <v>13</v>
      </c>
      <c r="W615" s="608" t="s">
        <v>13</v>
      </c>
      <c r="X615" s="608" t="s">
        <v>13</v>
      </c>
      <c r="Y615" s="608" t="s">
        <v>13</v>
      </c>
      <c r="Z615" s="608" t="s">
        <v>13</v>
      </c>
      <c r="AA615" s="608" t="s">
        <v>13</v>
      </c>
      <c r="AB615" s="608" t="s">
        <v>13</v>
      </c>
      <c r="AC615" s="608" t="s">
        <v>13</v>
      </c>
      <c r="AD615" s="608" t="s">
        <v>13</v>
      </c>
      <c r="AE615" s="608" t="s">
        <v>13</v>
      </c>
      <c r="AF615" s="608" t="s">
        <v>13</v>
      </c>
      <c r="AG615" s="608" t="s">
        <v>13</v>
      </c>
      <c r="AH615" s="608" t="s">
        <v>13</v>
      </c>
      <c r="AI615" s="608" t="s">
        <v>13</v>
      </c>
      <c r="AJ615" s="608" t="s">
        <v>13</v>
      </c>
      <c r="AK615" s="608" t="s">
        <v>13</v>
      </c>
      <c r="AL615" s="609" t="s">
        <v>13</v>
      </c>
      <c r="AM615" s="609" t="s">
        <v>13</v>
      </c>
      <c r="AN615" s="609" t="s">
        <v>13</v>
      </c>
      <c r="AO615" s="609" t="s">
        <v>13</v>
      </c>
      <c r="AP615" s="609" t="s">
        <v>13</v>
      </c>
      <c r="AQ615" s="609" t="s">
        <v>13</v>
      </c>
      <c r="AR615" s="609" t="s">
        <v>13</v>
      </c>
      <c r="AS615" s="609" t="s">
        <v>13</v>
      </c>
      <c r="AT615" s="609" t="s">
        <v>13</v>
      </c>
      <c r="AU615" s="609" t="s">
        <v>13</v>
      </c>
      <c r="AV615" s="608" t="s">
        <v>13</v>
      </c>
      <c r="AW615" s="608" t="s">
        <v>13</v>
      </c>
      <c r="AX615" s="608" t="s">
        <v>13</v>
      </c>
      <c r="AY615" s="608" t="s">
        <v>13</v>
      </c>
      <c r="AZ615" s="610" t="s">
        <v>13</v>
      </c>
      <c r="BA615" s="526" t="s">
        <v>13</v>
      </c>
      <c r="BB615" s="526" t="s">
        <v>13</v>
      </c>
      <c r="BC615" s="526" t="s">
        <v>13</v>
      </c>
      <c r="BD615" s="526" t="s">
        <v>13</v>
      </c>
      <c r="BE615" s="526" t="s">
        <v>13</v>
      </c>
      <c r="BF615" s="526" t="s">
        <v>13</v>
      </c>
      <c r="BG615" s="526" t="s">
        <v>13</v>
      </c>
      <c r="BH615" s="526" t="s">
        <v>13</v>
      </c>
      <c r="BI615" s="526" t="s">
        <v>13</v>
      </c>
      <c r="BJ615" s="526" t="s">
        <v>13</v>
      </c>
      <c r="BK615" s="526" t="s">
        <v>13</v>
      </c>
      <c r="BL615" s="526" t="s">
        <v>13</v>
      </c>
      <c r="BM615" s="526" t="s">
        <v>13</v>
      </c>
      <c r="BN615" s="585" t="s">
        <v>13</v>
      </c>
      <c r="BO615" s="585" t="s">
        <v>13</v>
      </c>
      <c r="BP615" s="526" t="s">
        <v>13</v>
      </c>
      <c r="BQ615" s="526" t="s">
        <v>13</v>
      </c>
      <c r="BR615" s="526" t="s">
        <v>13</v>
      </c>
      <c r="BS615" s="526" t="s">
        <v>13</v>
      </c>
      <c r="BT615" s="526" t="s">
        <v>13</v>
      </c>
      <c r="BU615" s="585" t="s">
        <v>13</v>
      </c>
      <c r="BV615" s="526" t="s">
        <v>13</v>
      </c>
      <c r="BW615" s="526" t="s">
        <v>13</v>
      </c>
      <c r="BX615" s="526" t="s">
        <v>13</v>
      </c>
      <c r="BY615" s="526" t="s">
        <v>13</v>
      </c>
      <c r="BZ615" s="526" t="s">
        <v>13</v>
      </c>
      <c r="CA615" s="526" t="s">
        <v>13</v>
      </c>
    </row>
    <row r="616" spans="3:79">
      <c r="C616" s="546" t="s">
        <v>13</v>
      </c>
      <c r="D616" s="546" t="s">
        <v>13</v>
      </c>
      <c r="E616" s="517" t="s">
        <v>13</v>
      </c>
      <c r="F616" s="607" t="s">
        <v>13</v>
      </c>
      <c r="G616" s="607" t="s">
        <v>13</v>
      </c>
      <c r="H616" s="607" t="s">
        <v>13</v>
      </c>
      <c r="I616" s="607" t="s">
        <v>13</v>
      </c>
      <c r="J616" s="607" t="s">
        <v>13</v>
      </c>
      <c r="K616" s="607" t="s">
        <v>13</v>
      </c>
      <c r="L616" s="607" t="s">
        <v>13</v>
      </c>
      <c r="M616" s="607" t="s">
        <v>13</v>
      </c>
      <c r="N616" s="607" t="s">
        <v>13</v>
      </c>
      <c r="O616" s="607" t="s">
        <v>13</v>
      </c>
      <c r="P616" s="607" t="s">
        <v>13</v>
      </c>
      <c r="Q616" s="608" t="s">
        <v>13</v>
      </c>
      <c r="R616" s="608" t="s">
        <v>13</v>
      </c>
      <c r="S616" s="608" t="s">
        <v>13</v>
      </c>
      <c r="T616" s="608" t="s">
        <v>13</v>
      </c>
      <c r="U616" s="608" t="s">
        <v>13</v>
      </c>
      <c r="V616" s="608" t="s">
        <v>13</v>
      </c>
      <c r="W616" s="608" t="s">
        <v>13</v>
      </c>
      <c r="X616" s="608" t="s">
        <v>13</v>
      </c>
      <c r="Y616" s="608" t="s">
        <v>13</v>
      </c>
      <c r="Z616" s="608" t="s">
        <v>13</v>
      </c>
      <c r="AA616" s="608" t="s">
        <v>13</v>
      </c>
      <c r="AB616" s="608" t="s">
        <v>13</v>
      </c>
      <c r="AC616" s="608" t="s">
        <v>13</v>
      </c>
      <c r="AD616" s="608" t="s">
        <v>13</v>
      </c>
      <c r="AE616" s="608" t="s">
        <v>13</v>
      </c>
      <c r="AF616" s="608" t="s">
        <v>13</v>
      </c>
      <c r="AG616" s="608" t="s">
        <v>13</v>
      </c>
      <c r="AH616" s="608" t="s">
        <v>13</v>
      </c>
      <c r="AI616" s="608" t="s">
        <v>13</v>
      </c>
      <c r="AJ616" s="608" t="s">
        <v>13</v>
      </c>
      <c r="AK616" s="608" t="s">
        <v>13</v>
      </c>
      <c r="AL616" s="609" t="s">
        <v>13</v>
      </c>
      <c r="AM616" s="609" t="s">
        <v>13</v>
      </c>
      <c r="AN616" s="609" t="s">
        <v>13</v>
      </c>
      <c r="AO616" s="609" t="s">
        <v>13</v>
      </c>
      <c r="AP616" s="609" t="s">
        <v>13</v>
      </c>
      <c r="AQ616" s="609" t="s">
        <v>13</v>
      </c>
      <c r="AR616" s="609" t="s">
        <v>13</v>
      </c>
      <c r="AS616" s="609" t="s">
        <v>13</v>
      </c>
      <c r="AT616" s="609" t="s">
        <v>13</v>
      </c>
      <c r="AU616" s="609" t="s">
        <v>13</v>
      </c>
      <c r="AV616" s="608" t="s">
        <v>13</v>
      </c>
      <c r="AW616" s="608" t="s">
        <v>13</v>
      </c>
      <c r="AX616" s="608" t="s">
        <v>13</v>
      </c>
      <c r="AY616" s="608" t="s">
        <v>13</v>
      </c>
      <c r="AZ616" s="610" t="s">
        <v>13</v>
      </c>
      <c r="BA616" s="526" t="s">
        <v>13</v>
      </c>
      <c r="BB616" s="526" t="s">
        <v>13</v>
      </c>
      <c r="BC616" s="526" t="s">
        <v>13</v>
      </c>
      <c r="BD616" s="526" t="s">
        <v>13</v>
      </c>
      <c r="BE616" s="526" t="s">
        <v>13</v>
      </c>
      <c r="BF616" s="526" t="s">
        <v>13</v>
      </c>
      <c r="BG616" s="526" t="s">
        <v>13</v>
      </c>
      <c r="BH616" s="526" t="s">
        <v>13</v>
      </c>
      <c r="BI616" s="526" t="s">
        <v>13</v>
      </c>
      <c r="BJ616" s="526" t="s">
        <v>13</v>
      </c>
      <c r="BK616" s="526" t="s">
        <v>13</v>
      </c>
      <c r="BL616" s="526" t="s">
        <v>13</v>
      </c>
      <c r="BM616" s="526" t="s">
        <v>13</v>
      </c>
      <c r="BN616" s="585" t="s">
        <v>13</v>
      </c>
      <c r="BO616" s="585" t="s">
        <v>13</v>
      </c>
      <c r="BP616" s="526" t="s">
        <v>13</v>
      </c>
      <c r="BQ616" s="526" t="s">
        <v>13</v>
      </c>
      <c r="BR616" s="526" t="s">
        <v>13</v>
      </c>
      <c r="BS616" s="526" t="s">
        <v>13</v>
      </c>
      <c r="BT616" s="526" t="s">
        <v>13</v>
      </c>
      <c r="BU616" s="585" t="s">
        <v>13</v>
      </c>
      <c r="BV616" s="526" t="s">
        <v>13</v>
      </c>
      <c r="BW616" s="526" t="s">
        <v>13</v>
      </c>
      <c r="BX616" s="526" t="s">
        <v>13</v>
      </c>
      <c r="BY616" s="526" t="s">
        <v>13</v>
      </c>
      <c r="BZ616" s="526" t="s">
        <v>13</v>
      </c>
      <c r="CA616" s="526" t="s">
        <v>13</v>
      </c>
    </row>
    <row r="617" spans="3:79">
      <c r="C617" s="546" t="s">
        <v>13</v>
      </c>
      <c r="D617" s="546" t="s">
        <v>13</v>
      </c>
      <c r="E617" s="517" t="s">
        <v>13</v>
      </c>
      <c r="F617" s="607" t="s">
        <v>13</v>
      </c>
      <c r="G617" s="607" t="s">
        <v>13</v>
      </c>
      <c r="H617" s="607" t="s">
        <v>13</v>
      </c>
      <c r="I617" s="607" t="s">
        <v>13</v>
      </c>
      <c r="J617" s="607" t="s">
        <v>13</v>
      </c>
      <c r="K617" s="607" t="s">
        <v>13</v>
      </c>
      <c r="L617" s="607" t="s">
        <v>13</v>
      </c>
      <c r="M617" s="607" t="s">
        <v>13</v>
      </c>
      <c r="N617" s="607" t="s">
        <v>13</v>
      </c>
      <c r="O617" s="607" t="s">
        <v>13</v>
      </c>
      <c r="P617" s="607" t="s">
        <v>13</v>
      </c>
      <c r="Q617" s="608" t="s">
        <v>13</v>
      </c>
      <c r="R617" s="608" t="s">
        <v>13</v>
      </c>
      <c r="S617" s="608" t="s">
        <v>13</v>
      </c>
      <c r="T617" s="608" t="s">
        <v>13</v>
      </c>
      <c r="U617" s="608" t="s">
        <v>13</v>
      </c>
      <c r="V617" s="608" t="s">
        <v>13</v>
      </c>
      <c r="W617" s="608" t="s">
        <v>13</v>
      </c>
      <c r="X617" s="608" t="s">
        <v>13</v>
      </c>
      <c r="Y617" s="608" t="s">
        <v>13</v>
      </c>
      <c r="Z617" s="608" t="s">
        <v>13</v>
      </c>
      <c r="AA617" s="608" t="s">
        <v>13</v>
      </c>
      <c r="AB617" s="608" t="s">
        <v>13</v>
      </c>
      <c r="AC617" s="608" t="s">
        <v>13</v>
      </c>
      <c r="AD617" s="608" t="s">
        <v>13</v>
      </c>
      <c r="AE617" s="608" t="s">
        <v>13</v>
      </c>
      <c r="AF617" s="608" t="s">
        <v>13</v>
      </c>
      <c r="AG617" s="608" t="s">
        <v>13</v>
      </c>
      <c r="AH617" s="608" t="s">
        <v>13</v>
      </c>
      <c r="AI617" s="608" t="s">
        <v>13</v>
      </c>
      <c r="AJ617" s="608" t="s">
        <v>13</v>
      </c>
      <c r="AK617" s="608" t="s">
        <v>13</v>
      </c>
      <c r="AL617" s="609" t="s">
        <v>13</v>
      </c>
      <c r="AM617" s="609" t="s">
        <v>13</v>
      </c>
      <c r="AN617" s="609" t="s">
        <v>13</v>
      </c>
      <c r="AO617" s="609" t="s">
        <v>13</v>
      </c>
      <c r="AP617" s="609" t="s">
        <v>13</v>
      </c>
      <c r="AQ617" s="609" t="s">
        <v>13</v>
      </c>
      <c r="AR617" s="609" t="s">
        <v>13</v>
      </c>
      <c r="AS617" s="609" t="s">
        <v>13</v>
      </c>
      <c r="AT617" s="609" t="s">
        <v>13</v>
      </c>
      <c r="AU617" s="609" t="s">
        <v>13</v>
      </c>
      <c r="AV617" s="608" t="s">
        <v>13</v>
      </c>
      <c r="AW617" s="608" t="s">
        <v>13</v>
      </c>
      <c r="AX617" s="608" t="s">
        <v>13</v>
      </c>
      <c r="AY617" s="608" t="s">
        <v>13</v>
      </c>
      <c r="AZ617" s="610" t="s">
        <v>13</v>
      </c>
      <c r="BA617" s="526" t="s">
        <v>13</v>
      </c>
      <c r="BB617" s="526" t="s">
        <v>13</v>
      </c>
      <c r="BC617" s="526" t="s">
        <v>13</v>
      </c>
      <c r="BD617" s="526" t="s">
        <v>13</v>
      </c>
      <c r="BE617" s="526" t="s">
        <v>13</v>
      </c>
      <c r="BF617" s="526" t="s">
        <v>13</v>
      </c>
      <c r="BG617" s="526" t="s">
        <v>13</v>
      </c>
      <c r="BH617" s="526" t="s">
        <v>13</v>
      </c>
      <c r="BI617" s="526" t="s">
        <v>13</v>
      </c>
      <c r="BJ617" s="526" t="s">
        <v>13</v>
      </c>
      <c r="BK617" s="526" t="s">
        <v>13</v>
      </c>
      <c r="BL617" s="526" t="s">
        <v>13</v>
      </c>
      <c r="BM617" s="526" t="s">
        <v>13</v>
      </c>
      <c r="BN617" s="585" t="s">
        <v>13</v>
      </c>
      <c r="BO617" s="585" t="s">
        <v>13</v>
      </c>
      <c r="BP617" s="526" t="s">
        <v>13</v>
      </c>
      <c r="BQ617" s="526" t="s">
        <v>13</v>
      </c>
      <c r="BR617" s="526" t="s">
        <v>13</v>
      </c>
      <c r="BS617" s="526" t="s">
        <v>13</v>
      </c>
      <c r="BT617" s="526" t="s">
        <v>13</v>
      </c>
      <c r="BU617" s="585" t="s">
        <v>13</v>
      </c>
      <c r="BV617" s="526" t="s">
        <v>13</v>
      </c>
      <c r="BW617" s="526" t="s">
        <v>13</v>
      </c>
      <c r="BX617" s="526" t="s">
        <v>13</v>
      </c>
      <c r="BY617" s="526" t="s">
        <v>13</v>
      </c>
      <c r="BZ617" s="526" t="s">
        <v>13</v>
      </c>
      <c r="CA617" s="526" t="s">
        <v>13</v>
      </c>
    </row>
    <row r="618" spans="3:79">
      <c r="C618" s="546" t="s">
        <v>13</v>
      </c>
      <c r="D618" s="546" t="s">
        <v>13</v>
      </c>
      <c r="E618" s="517" t="s">
        <v>13</v>
      </c>
      <c r="F618" s="607" t="s">
        <v>13</v>
      </c>
      <c r="G618" s="607" t="s">
        <v>13</v>
      </c>
      <c r="H618" s="607" t="s">
        <v>13</v>
      </c>
      <c r="I618" s="607" t="s">
        <v>13</v>
      </c>
      <c r="J618" s="607" t="s">
        <v>13</v>
      </c>
      <c r="K618" s="607" t="s">
        <v>13</v>
      </c>
      <c r="L618" s="607" t="s">
        <v>13</v>
      </c>
      <c r="M618" s="607" t="s">
        <v>13</v>
      </c>
      <c r="N618" s="607" t="s">
        <v>13</v>
      </c>
      <c r="O618" s="607" t="s">
        <v>13</v>
      </c>
      <c r="P618" s="607" t="s">
        <v>13</v>
      </c>
      <c r="Q618" s="608" t="s">
        <v>13</v>
      </c>
      <c r="R618" s="608" t="s">
        <v>13</v>
      </c>
      <c r="S618" s="608" t="s">
        <v>13</v>
      </c>
      <c r="T618" s="608" t="s">
        <v>13</v>
      </c>
      <c r="U618" s="608" t="s">
        <v>13</v>
      </c>
      <c r="V618" s="608" t="s">
        <v>13</v>
      </c>
      <c r="W618" s="608" t="s">
        <v>13</v>
      </c>
      <c r="X618" s="608" t="s">
        <v>13</v>
      </c>
      <c r="Y618" s="608" t="s">
        <v>13</v>
      </c>
      <c r="Z618" s="608" t="s">
        <v>13</v>
      </c>
      <c r="AA618" s="608" t="s">
        <v>13</v>
      </c>
      <c r="AB618" s="608" t="s">
        <v>13</v>
      </c>
      <c r="AC618" s="608" t="s">
        <v>13</v>
      </c>
      <c r="AD618" s="608" t="s">
        <v>13</v>
      </c>
      <c r="AE618" s="608" t="s">
        <v>13</v>
      </c>
      <c r="AF618" s="608" t="s">
        <v>13</v>
      </c>
      <c r="AG618" s="608" t="s">
        <v>13</v>
      </c>
      <c r="AH618" s="608" t="s">
        <v>13</v>
      </c>
      <c r="AI618" s="608" t="s">
        <v>13</v>
      </c>
      <c r="AJ618" s="608" t="s">
        <v>13</v>
      </c>
      <c r="AK618" s="608" t="s">
        <v>13</v>
      </c>
      <c r="AL618" s="609" t="s">
        <v>13</v>
      </c>
      <c r="AM618" s="609" t="s">
        <v>13</v>
      </c>
      <c r="AN618" s="609" t="s">
        <v>13</v>
      </c>
      <c r="AO618" s="609" t="s">
        <v>13</v>
      </c>
      <c r="AP618" s="609" t="s">
        <v>13</v>
      </c>
      <c r="AQ618" s="609" t="s">
        <v>13</v>
      </c>
      <c r="AR618" s="609" t="s">
        <v>13</v>
      </c>
      <c r="AS618" s="609" t="s">
        <v>13</v>
      </c>
      <c r="AT618" s="609" t="s">
        <v>13</v>
      </c>
      <c r="AU618" s="609" t="s">
        <v>13</v>
      </c>
      <c r="AV618" s="608" t="s">
        <v>13</v>
      </c>
      <c r="AW618" s="608" t="s">
        <v>13</v>
      </c>
      <c r="AX618" s="608" t="s">
        <v>13</v>
      </c>
      <c r="AY618" s="608" t="s">
        <v>13</v>
      </c>
      <c r="AZ618" s="610" t="s">
        <v>13</v>
      </c>
      <c r="BA618" s="526" t="s">
        <v>13</v>
      </c>
      <c r="BB618" s="526" t="s">
        <v>13</v>
      </c>
      <c r="BC618" s="526" t="s">
        <v>13</v>
      </c>
      <c r="BD618" s="526" t="s">
        <v>13</v>
      </c>
      <c r="BE618" s="526" t="s">
        <v>13</v>
      </c>
      <c r="BF618" s="526" t="s">
        <v>13</v>
      </c>
      <c r="BG618" s="526" t="s">
        <v>13</v>
      </c>
      <c r="BH618" s="526" t="s">
        <v>13</v>
      </c>
      <c r="BI618" s="526" t="s">
        <v>13</v>
      </c>
      <c r="BJ618" s="526" t="s">
        <v>13</v>
      </c>
      <c r="BK618" s="526" t="s">
        <v>13</v>
      </c>
      <c r="BL618" s="526" t="s">
        <v>13</v>
      </c>
      <c r="BM618" s="526" t="s">
        <v>13</v>
      </c>
      <c r="BN618" s="585" t="s">
        <v>13</v>
      </c>
      <c r="BO618" s="585" t="s">
        <v>13</v>
      </c>
      <c r="BP618" s="526" t="s">
        <v>13</v>
      </c>
      <c r="BQ618" s="526" t="s">
        <v>13</v>
      </c>
      <c r="BR618" s="526" t="s">
        <v>13</v>
      </c>
      <c r="BS618" s="526" t="s">
        <v>13</v>
      </c>
      <c r="BT618" s="526" t="s">
        <v>13</v>
      </c>
      <c r="BU618" s="585" t="s">
        <v>13</v>
      </c>
      <c r="BV618" s="526" t="s">
        <v>13</v>
      </c>
      <c r="BW618" s="526" t="s">
        <v>13</v>
      </c>
      <c r="BX618" s="526" t="s">
        <v>13</v>
      </c>
      <c r="BY618" s="526" t="s">
        <v>13</v>
      </c>
      <c r="BZ618" s="526" t="s">
        <v>13</v>
      </c>
      <c r="CA618" s="526" t="s">
        <v>13</v>
      </c>
    </row>
    <row r="619" spans="3:79">
      <c r="C619" s="546" t="s">
        <v>13</v>
      </c>
      <c r="D619" s="546" t="s">
        <v>13</v>
      </c>
      <c r="E619" s="517" t="s">
        <v>13</v>
      </c>
      <c r="F619" s="607" t="s">
        <v>13</v>
      </c>
      <c r="G619" s="607" t="s">
        <v>13</v>
      </c>
      <c r="H619" s="607" t="s">
        <v>13</v>
      </c>
      <c r="I619" s="607" t="s">
        <v>13</v>
      </c>
      <c r="J619" s="607" t="s">
        <v>13</v>
      </c>
      <c r="K619" s="607" t="s">
        <v>13</v>
      </c>
      <c r="L619" s="607" t="s">
        <v>13</v>
      </c>
      <c r="M619" s="607" t="s">
        <v>13</v>
      </c>
      <c r="N619" s="607" t="s">
        <v>13</v>
      </c>
      <c r="O619" s="607" t="s">
        <v>13</v>
      </c>
      <c r="P619" s="607" t="s">
        <v>13</v>
      </c>
      <c r="Q619" s="608" t="s">
        <v>13</v>
      </c>
      <c r="R619" s="608" t="s">
        <v>13</v>
      </c>
      <c r="S619" s="608" t="s">
        <v>13</v>
      </c>
      <c r="T619" s="608" t="s">
        <v>13</v>
      </c>
      <c r="U619" s="608" t="s">
        <v>13</v>
      </c>
      <c r="V619" s="608" t="s">
        <v>13</v>
      </c>
      <c r="W619" s="608" t="s">
        <v>13</v>
      </c>
      <c r="X619" s="608" t="s">
        <v>13</v>
      </c>
      <c r="Y619" s="608" t="s">
        <v>13</v>
      </c>
      <c r="Z619" s="608" t="s">
        <v>13</v>
      </c>
      <c r="AA619" s="608" t="s">
        <v>13</v>
      </c>
      <c r="AB619" s="608" t="s">
        <v>13</v>
      </c>
      <c r="AC619" s="608" t="s">
        <v>13</v>
      </c>
      <c r="AD619" s="608" t="s">
        <v>13</v>
      </c>
      <c r="AE619" s="608" t="s">
        <v>13</v>
      </c>
      <c r="AF619" s="608" t="s">
        <v>13</v>
      </c>
      <c r="AG619" s="608" t="s">
        <v>13</v>
      </c>
      <c r="AH619" s="608" t="s">
        <v>13</v>
      </c>
      <c r="AI619" s="608" t="s">
        <v>13</v>
      </c>
      <c r="AJ619" s="608" t="s">
        <v>13</v>
      </c>
      <c r="AK619" s="608" t="s">
        <v>13</v>
      </c>
      <c r="AL619" s="609" t="s">
        <v>13</v>
      </c>
      <c r="AM619" s="609" t="s">
        <v>13</v>
      </c>
      <c r="AN619" s="609" t="s">
        <v>13</v>
      </c>
      <c r="AO619" s="609" t="s">
        <v>13</v>
      </c>
      <c r="AP619" s="609" t="s">
        <v>13</v>
      </c>
      <c r="AQ619" s="609" t="s">
        <v>13</v>
      </c>
      <c r="AR619" s="609" t="s">
        <v>13</v>
      </c>
      <c r="AS619" s="609" t="s">
        <v>13</v>
      </c>
      <c r="AT619" s="609" t="s">
        <v>13</v>
      </c>
      <c r="AU619" s="609" t="s">
        <v>13</v>
      </c>
      <c r="AV619" s="608" t="s">
        <v>13</v>
      </c>
      <c r="AW619" s="608" t="s">
        <v>13</v>
      </c>
      <c r="AX619" s="608" t="s">
        <v>13</v>
      </c>
      <c r="AY619" s="608" t="s">
        <v>13</v>
      </c>
      <c r="AZ619" s="610" t="s">
        <v>13</v>
      </c>
      <c r="BA619" s="526" t="s">
        <v>13</v>
      </c>
      <c r="BB619" s="526" t="s">
        <v>13</v>
      </c>
      <c r="BC619" s="526" t="s">
        <v>13</v>
      </c>
      <c r="BD619" s="526" t="s">
        <v>13</v>
      </c>
      <c r="BE619" s="526" t="s">
        <v>13</v>
      </c>
      <c r="BF619" s="526" t="s">
        <v>13</v>
      </c>
      <c r="BG619" s="526" t="s">
        <v>13</v>
      </c>
      <c r="BH619" s="526" t="s">
        <v>13</v>
      </c>
      <c r="BI619" s="526" t="s">
        <v>13</v>
      </c>
      <c r="BJ619" s="526" t="s">
        <v>13</v>
      </c>
      <c r="BK619" s="526" t="s">
        <v>13</v>
      </c>
      <c r="BL619" s="526" t="s">
        <v>13</v>
      </c>
      <c r="BM619" s="526" t="s">
        <v>13</v>
      </c>
      <c r="BN619" s="585" t="s">
        <v>13</v>
      </c>
      <c r="BO619" s="585" t="s">
        <v>13</v>
      </c>
      <c r="BP619" s="526" t="s">
        <v>13</v>
      </c>
      <c r="BQ619" s="526" t="s">
        <v>13</v>
      </c>
      <c r="BR619" s="526" t="s">
        <v>13</v>
      </c>
      <c r="BS619" s="526" t="s">
        <v>13</v>
      </c>
      <c r="BT619" s="526" t="s">
        <v>13</v>
      </c>
      <c r="BU619" s="585" t="s">
        <v>13</v>
      </c>
      <c r="BV619" s="526" t="s">
        <v>13</v>
      </c>
      <c r="BW619" s="526" t="s">
        <v>13</v>
      </c>
      <c r="BX619" s="526" t="s">
        <v>13</v>
      </c>
      <c r="BY619" s="526" t="s">
        <v>13</v>
      </c>
      <c r="BZ619" s="526" t="s">
        <v>13</v>
      </c>
      <c r="CA619" s="526" t="s">
        <v>13</v>
      </c>
    </row>
    <row r="620" spans="3:79">
      <c r="C620" s="546" t="s">
        <v>13</v>
      </c>
      <c r="D620" s="546" t="s">
        <v>13</v>
      </c>
      <c r="E620" s="517" t="s">
        <v>13</v>
      </c>
      <c r="F620" s="607" t="s">
        <v>13</v>
      </c>
      <c r="G620" s="607" t="s">
        <v>13</v>
      </c>
      <c r="H620" s="607" t="s">
        <v>13</v>
      </c>
      <c r="I620" s="607" t="s">
        <v>13</v>
      </c>
      <c r="J620" s="607" t="s">
        <v>13</v>
      </c>
      <c r="K620" s="607" t="s">
        <v>13</v>
      </c>
      <c r="L620" s="607" t="s">
        <v>13</v>
      </c>
      <c r="M620" s="607" t="s">
        <v>13</v>
      </c>
      <c r="N620" s="607" t="s">
        <v>13</v>
      </c>
      <c r="O620" s="607" t="s">
        <v>13</v>
      </c>
      <c r="P620" s="607" t="s">
        <v>13</v>
      </c>
      <c r="Q620" s="608" t="s">
        <v>13</v>
      </c>
      <c r="R620" s="608" t="s">
        <v>13</v>
      </c>
      <c r="S620" s="608" t="s">
        <v>13</v>
      </c>
      <c r="T620" s="608" t="s">
        <v>13</v>
      </c>
      <c r="U620" s="608" t="s">
        <v>13</v>
      </c>
      <c r="V620" s="608" t="s">
        <v>13</v>
      </c>
      <c r="W620" s="608" t="s">
        <v>13</v>
      </c>
      <c r="X620" s="608" t="s">
        <v>13</v>
      </c>
      <c r="Y620" s="608" t="s">
        <v>13</v>
      </c>
      <c r="Z620" s="608" t="s">
        <v>13</v>
      </c>
      <c r="AA620" s="608" t="s">
        <v>13</v>
      </c>
      <c r="AB620" s="608" t="s">
        <v>13</v>
      </c>
      <c r="AC620" s="608" t="s">
        <v>13</v>
      </c>
      <c r="AD620" s="608" t="s">
        <v>13</v>
      </c>
      <c r="AE620" s="608" t="s">
        <v>13</v>
      </c>
      <c r="AF620" s="608" t="s">
        <v>13</v>
      </c>
      <c r="AG620" s="608" t="s">
        <v>13</v>
      </c>
      <c r="AH620" s="608" t="s">
        <v>13</v>
      </c>
      <c r="AI620" s="608" t="s">
        <v>13</v>
      </c>
      <c r="AJ620" s="608" t="s">
        <v>13</v>
      </c>
      <c r="AK620" s="608" t="s">
        <v>13</v>
      </c>
      <c r="AL620" s="609" t="s">
        <v>13</v>
      </c>
      <c r="AM620" s="609" t="s">
        <v>13</v>
      </c>
      <c r="AN620" s="609" t="s">
        <v>13</v>
      </c>
      <c r="AO620" s="609" t="s">
        <v>13</v>
      </c>
      <c r="AP620" s="609" t="s">
        <v>13</v>
      </c>
      <c r="AQ620" s="609" t="s">
        <v>13</v>
      </c>
      <c r="AR620" s="609" t="s">
        <v>13</v>
      </c>
      <c r="AS620" s="609" t="s">
        <v>13</v>
      </c>
      <c r="AT620" s="609" t="s">
        <v>13</v>
      </c>
      <c r="AU620" s="609" t="s">
        <v>13</v>
      </c>
      <c r="AV620" s="608" t="s">
        <v>13</v>
      </c>
      <c r="AW620" s="608" t="s">
        <v>13</v>
      </c>
      <c r="AX620" s="608" t="s">
        <v>13</v>
      </c>
      <c r="AY620" s="608" t="s">
        <v>13</v>
      </c>
      <c r="AZ620" s="610" t="s">
        <v>13</v>
      </c>
      <c r="BA620" s="526" t="s">
        <v>13</v>
      </c>
      <c r="BB620" s="526" t="s">
        <v>13</v>
      </c>
      <c r="BC620" s="526" t="s">
        <v>13</v>
      </c>
      <c r="BD620" s="526" t="s">
        <v>13</v>
      </c>
      <c r="BE620" s="526" t="s">
        <v>13</v>
      </c>
      <c r="BF620" s="526" t="s">
        <v>13</v>
      </c>
      <c r="BG620" s="526" t="s">
        <v>13</v>
      </c>
      <c r="BH620" s="526" t="s">
        <v>13</v>
      </c>
      <c r="BI620" s="526" t="s">
        <v>13</v>
      </c>
      <c r="BJ620" s="526" t="s">
        <v>13</v>
      </c>
      <c r="BK620" s="526" t="s">
        <v>13</v>
      </c>
      <c r="BL620" s="526" t="s">
        <v>13</v>
      </c>
      <c r="BM620" s="526" t="s">
        <v>13</v>
      </c>
      <c r="BN620" s="585" t="s">
        <v>13</v>
      </c>
      <c r="BO620" s="585" t="s">
        <v>13</v>
      </c>
      <c r="BP620" s="526" t="s">
        <v>13</v>
      </c>
      <c r="BQ620" s="526" t="s">
        <v>13</v>
      </c>
      <c r="BR620" s="526" t="s">
        <v>13</v>
      </c>
      <c r="BS620" s="526" t="s">
        <v>13</v>
      </c>
      <c r="BT620" s="526" t="s">
        <v>13</v>
      </c>
      <c r="BU620" s="585" t="s">
        <v>13</v>
      </c>
      <c r="BV620" s="526" t="s">
        <v>13</v>
      </c>
      <c r="BW620" s="526" t="s">
        <v>13</v>
      </c>
      <c r="BX620" s="526" t="s">
        <v>13</v>
      </c>
      <c r="BY620" s="526" t="s">
        <v>13</v>
      </c>
      <c r="BZ620" s="526" t="s">
        <v>13</v>
      </c>
      <c r="CA620" s="526" t="s">
        <v>13</v>
      </c>
    </row>
    <row r="621" spans="3:79">
      <c r="C621" s="546" t="s">
        <v>13</v>
      </c>
      <c r="D621" s="546" t="s">
        <v>13</v>
      </c>
      <c r="E621" s="517" t="s">
        <v>13</v>
      </c>
      <c r="F621" s="607" t="s">
        <v>13</v>
      </c>
      <c r="G621" s="607" t="s">
        <v>13</v>
      </c>
      <c r="H621" s="607" t="s">
        <v>13</v>
      </c>
      <c r="I621" s="607" t="s">
        <v>13</v>
      </c>
      <c r="J621" s="607" t="s">
        <v>13</v>
      </c>
      <c r="K621" s="607" t="s">
        <v>13</v>
      </c>
      <c r="L621" s="607" t="s">
        <v>13</v>
      </c>
      <c r="M621" s="607" t="s">
        <v>13</v>
      </c>
      <c r="N621" s="607" t="s">
        <v>13</v>
      </c>
      <c r="O621" s="607" t="s">
        <v>13</v>
      </c>
      <c r="P621" s="607" t="s">
        <v>13</v>
      </c>
      <c r="Q621" s="608" t="s">
        <v>13</v>
      </c>
      <c r="R621" s="608" t="s">
        <v>13</v>
      </c>
      <c r="S621" s="608" t="s">
        <v>13</v>
      </c>
      <c r="T621" s="608" t="s">
        <v>13</v>
      </c>
      <c r="U621" s="608" t="s">
        <v>13</v>
      </c>
      <c r="V621" s="608" t="s">
        <v>13</v>
      </c>
      <c r="W621" s="608" t="s">
        <v>13</v>
      </c>
      <c r="X621" s="608" t="s">
        <v>13</v>
      </c>
      <c r="Y621" s="608" t="s">
        <v>13</v>
      </c>
      <c r="Z621" s="608" t="s">
        <v>13</v>
      </c>
      <c r="AA621" s="608" t="s">
        <v>13</v>
      </c>
      <c r="AB621" s="608" t="s">
        <v>13</v>
      </c>
      <c r="AC621" s="608" t="s">
        <v>13</v>
      </c>
      <c r="AD621" s="608" t="s">
        <v>13</v>
      </c>
      <c r="AE621" s="608" t="s">
        <v>13</v>
      </c>
      <c r="AF621" s="608" t="s">
        <v>13</v>
      </c>
      <c r="AG621" s="608" t="s">
        <v>13</v>
      </c>
      <c r="AH621" s="608" t="s">
        <v>13</v>
      </c>
      <c r="AI621" s="608" t="s">
        <v>13</v>
      </c>
      <c r="AJ621" s="608" t="s">
        <v>13</v>
      </c>
      <c r="AK621" s="608" t="s">
        <v>13</v>
      </c>
      <c r="AL621" s="609" t="s">
        <v>13</v>
      </c>
      <c r="AM621" s="609" t="s">
        <v>13</v>
      </c>
      <c r="AN621" s="609" t="s">
        <v>13</v>
      </c>
      <c r="AO621" s="609" t="s">
        <v>13</v>
      </c>
      <c r="AP621" s="609" t="s">
        <v>13</v>
      </c>
      <c r="AQ621" s="609" t="s">
        <v>13</v>
      </c>
      <c r="AR621" s="609" t="s">
        <v>13</v>
      </c>
      <c r="AS621" s="609" t="s">
        <v>13</v>
      </c>
      <c r="AT621" s="609" t="s">
        <v>13</v>
      </c>
      <c r="AU621" s="609" t="s">
        <v>13</v>
      </c>
      <c r="AV621" s="608" t="s">
        <v>13</v>
      </c>
      <c r="AW621" s="608" t="s">
        <v>13</v>
      </c>
      <c r="AX621" s="608" t="s">
        <v>13</v>
      </c>
      <c r="AY621" s="608" t="s">
        <v>13</v>
      </c>
      <c r="AZ621" s="610" t="s">
        <v>13</v>
      </c>
      <c r="BA621" s="526" t="s">
        <v>13</v>
      </c>
      <c r="BB621" s="526" t="s">
        <v>13</v>
      </c>
      <c r="BC621" s="526" t="s">
        <v>13</v>
      </c>
      <c r="BD621" s="526" t="s">
        <v>13</v>
      </c>
      <c r="BE621" s="526" t="s">
        <v>13</v>
      </c>
      <c r="BF621" s="526" t="s">
        <v>13</v>
      </c>
      <c r="BG621" s="526" t="s">
        <v>13</v>
      </c>
      <c r="BH621" s="526" t="s">
        <v>13</v>
      </c>
      <c r="BI621" s="526" t="s">
        <v>13</v>
      </c>
      <c r="BJ621" s="526" t="s">
        <v>13</v>
      </c>
      <c r="BK621" s="526" t="s">
        <v>13</v>
      </c>
      <c r="BL621" s="526" t="s">
        <v>13</v>
      </c>
      <c r="BM621" s="526" t="s">
        <v>13</v>
      </c>
      <c r="BN621" s="585" t="s">
        <v>13</v>
      </c>
      <c r="BO621" s="585" t="s">
        <v>13</v>
      </c>
      <c r="BP621" s="526" t="s">
        <v>13</v>
      </c>
      <c r="BQ621" s="526" t="s">
        <v>13</v>
      </c>
      <c r="BR621" s="526" t="s">
        <v>13</v>
      </c>
      <c r="BS621" s="526" t="s">
        <v>13</v>
      </c>
      <c r="BT621" s="526" t="s">
        <v>13</v>
      </c>
      <c r="BU621" s="585" t="s">
        <v>13</v>
      </c>
      <c r="BV621" s="526" t="s">
        <v>13</v>
      </c>
      <c r="BW621" s="526" t="s">
        <v>13</v>
      </c>
      <c r="BX621" s="526" t="s">
        <v>13</v>
      </c>
      <c r="BY621" s="526" t="s">
        <v>13</v>
      </c>
      <c r="BZ621" s="526" t="s">
        <v>13</v>
      </c>
      <c r="CA621" s="526" t="s">
        <v>13</v>
      </c>
    </row>
    <row r="622" spans="3:79">
      <c r="C622" s="546" t="s">
        <v>13</v>
      </c>
      <c r="D622" s="546" t="s">
        <v>13</v>
      </c>
      <c r="E622" s="517" t="s">
        <v>13</v>
      </c>
      <c r="F622" s="607" t="s">
        <v>13</v>
      </c>
      <c r="G622" s="607" t="s">
        <v>13</v>
      </c>
      <c r="H622" s="607" t="s">
        <v>13</v>
      </c>
      <c r="I622" s="607" t="s">
        <v>13</v>
      </c>
      <c r="J622" s="607" t="s">
        <v>13</v>
      </c>
      <c r="K622" s="607" t="s">
        <v>13</v>
      </c>
      <c r="L622" s="607" t="s">
        <v>13</v>
      </c>
      <c r="M622" s="607" t="s">
        <v>13</v>
      </c>
      <c r="N622" s="607" t="s">
        <v>13</v>
      </c>
      <c r="O622" s="607" t="s">
        <v>13</v>
      </c>
      <c r="P622" s="607" t="s">
        <v>13</v>
      </c>
      <c r="Q622" s="608" t="s">
        <v>13</v>
      </c>
      <c r="R622" s="608" t="s">
        <v>13</v>
      </c>
      <c r="S622" s="608" t="s">
        <v>13</v>
      </c>
      <c r="T622" s="608" t="s">
        <v>13</v>
      </c>
      <c r="U622" s="608" t="s">
        <v>13</v>
      </c>
      <c r="V622" s="608" t="s">
        <v>13</v>
      </c>
      <c r="W622" s="608" t="s">
        <v>13</v>
      </c>
      <c r="X622" s="608" t="s">
        <v>13</v>
      </c>
      <c r="Y622" s="608" t="s">
        <v>13</v>
      </c>
      <c r="Z622" s="608" t="s">
        <v>13</v>
      </c>
      <c r="AA622" s="608" t="s">
        <v>13</v>
      </c>
      <c r="AB622" s="608" t="s">
        <v>13</v>
      </c>
      <c r="AC622" s="608" t="s">
        <v>13</v>
      </c>
      <c r="AD622" s="608" t="s">
        <v>13</v>
      </c>
      <c r="AE622" s="608" t="s">
        <v>13</v>
      </c>
      <c r="AF622" s="608" t="s">
        <v>13</v>
      </c>
      <c r="AG622" s="608" t="s">
        <v>13</v>
      </c>
      <c r="AH622" s="608" t="s">
        <v>13</v>
      </c>
      <c r="AI622" s="608" t="s">
        <v>13</v>
      </c>
      <c r="AJ622" s="608" t="s">
        <v>13</v>
      </c>
      <c r="AK622" s="608" t="s">
        <v>13</v>
      </c>
      <c r="AL622" s="609" t="s">
        <v>13</v>
      </c>
      <c r="AM622" s="609" t="s">
        <v>13</v>
      </c>
      <c r="AN622" s="609" t="s">
        <v>13</v>
      </c>
      <c r="AO622" s="609" t="s">
        <v>13</v>
      </c>
      <c r="AP622" s="609" t="s">
        <v>13</v>
      </c>
      <c r="AQ622" s="609" t="s">
        <v>13</v>
      </c>
      <c r="AR622" s="609" t="s">
        <v>13</v>
      </c>
      <c r="AS622" s="609" t="s">
        <v>13</v>
      </c>
      <c r="AT622" s="609" t="s">
        <v>13</v>
      </c>
      <c r="AU622" s="609" t="s">
        <v>13</v>
      </c>
      <c r="AV622" s="608" t="s">
        <v>13</v>
      </c>
      <c r="AW622" s="608" t="s">
        <v>13</v>
      </c>
      <c r="AX622" s="608" t="s">
        <v>13</v>
      </c>
      <c r="AY622" s="608" t="s">
        <v>13</v>
      </c>
      <c r="AZ622" s="610" t="s">
        <v>13</v>
      </c>
      <c r="BA622" s="526" t="s">
        <v>13</v>
      </c>
      <c r="BB622" s="526" t="s">
        <v>13</v>
      </c>
      <c r="BC622" s="526" t="s">
        <v>13</v>
      </c>
      <c r="BD622" s="526" t="s">
        <v>13</v>
      </c>
      <c r="BE622" s="526" t="s">
        <v>13</v>
      </c>
      <c r="BF622" s="526" t="s">
        <v>13</v>
      </c>
      <c r="BG622" s="526" t="s">
        <v>13</v>
      </c>
      <c r="BH622" s="526" t="s">
        <v>13</v>
      </c>
      <c r="BI622" s="526" t="s">
        <v>13</v>
      </c>
      <c r="BJ622" s="526" t="s">
        <v>13</v>
      </c>
      <c r="BK622" s="526" t="s">
        <v>13</v>
      </c>
      <c r="BL622" s="526" t="s">
        <v>13</v>
      </c>
      <c r="BM622" s="526" t="s">
        <v>13</v>
      </c>
      <c r="BN622" s="585" t="s">
        <v>13</v>
      </c>
      <c r="BO622" s="585" t="s">
        <v>13</v>
      </c>
      <c r="BP622" s="526" t="s">
        <v>13</v>
      </c>
      <c r="BQ622" s="526" t="s">
        <v>13</v>
      </c>
      <c r="BR622" s="526" t="s">
        <v>13</v>
      </c>
      <c r="BS622" s="526" t="s">
        <v>13</v>
      </c>
      <c r="BT622" s="526" t="s">
        <v>13</v>
      </c>
      <c r="BU622" s="585" t="s">
        <v>13</v>
      </c>
      <c r="BV622" s="526" t="s">
        <v>13</v>
      </c>
      <c r="BW622" s="526" t="s">
        <v>13</v>
      </c>
      <c r="BX622" s="526" t="s">
        <v>13</v>
      </c>
      <c r="BY622" s="526" t="s">
        <v>13</v>
      </c>
      <c r="BZ622" s="526" t="s">
        <v>13</v>
      </c>
      <c r="CA622" s="526" t="s">
        <v>13</v>
      </c>
    </row>
    <row r="623" spans="3:79">
      <c r="C623" s="546" t="s">
        <v>13</v>
      </c>
      <c r="D623" s="546" t="s">
        <v>13</v>
      </c>
      <c r="E623" s="517" t="s">
        <v>13</v>
      </c>
      <c r="F623" s="607" t="s">
        <v>13</v>
      </c>
      <c r="G623" s="607" t="s">
        <v>13</v>
      </c>
      <c r="H623" s="607" t="s">
        <v>13</v>
      </c>
      <c r="I623" s="607" t="s">
        <v>13</v>
      </c>
      <c r="J623" s="607" t="s">
        <v>13</v>
      </c>
      <c r="K623" s="607" t="s">
        <v>13</v>
      </c>
      <c r="L623" s="607" t="s">
        <v>13</v>
      </c>
      <c r="M623" s="607" t="s">
        <v>13</v>
      </c>
      <c r="N623" s="607" t="s">
        <v>13</v>
      </c>
      <c r="O623" s="607" t="s">
        <v>13</v>
      </c>
      <c r="P623" s="607" t="s">
        <v>13</v>
      </c>
      <c r="Q623" s="608" t="s">
        <v>13</v>
      </c>
      <c r="R623" s="608" t="s">
        <v>13</v>
      </c>
      <c r="S623" s="608" t="s">
        <v>13</v>
      </c>
      <c r="T623" s="608" t="s">
        <v>13</v>
      </c>
      <c r="U623" s="608" t="s">
        <v>13</v>
      </c>
      <c r="V623" s="608" t="s">
        <v>13</v>
      </c>
      <c r="W623" s="608" t="s">
        <v>13</v>
      </c>
      <c r="X623" s="608" t="s">
        <v>13</v>
      </c>
      <c r="Y623" s="608" t="s">
        <v>13</v>
      </c>
      <c r="Z623" s="608" t="s">
        <v>13</v>
      </c>
      <c r="AA623" s="608" t="s">
        <v>13</v>
      </c>
      <c r="AB623" s="608" t="s">
        <v>13</v>
      </c>
      <c r="AC623" s="608" t="s">
        <v>13</v>
      </c>
      <c r="AD623" s="608" t="s">
        <v>13</v>
      </c>
      <c r="AE623" s="608" t="s">
        <v>13</v>
      </c>
      <c r="AF623" s="608" t="s">
        <v>13</v>
      </c>
      <c r="AG623" s="608" t="s">
        <v>13</v>
      </c>
      <c r="AH623" s="608" t="s">
        <v>13</v>
      </c>
      <c r="AI623" s="608" t="s">
        <v>13</v>
      </c>
      <c r="AJ623" s="608" t="s">
        <v>13</v>
      </c>
      <c r="AK623" s="608" t="s">
        <v>13</v>
      </c>
      <c r="AL623" s="609" t="s">
        <v>13</v>
      </c>
      <c r="AM623" s="609" t="s">
        <v>13</v>
      </c>
      <c r="AN623" s="609" t="s">
        <v>13</v>
      </c>
      <c r="AO623" s="609" t="s">
        <v>13</v>
      </c>
      <c r="AP623" s="609" t="s">
        <v>13</v>
      </c>
      <c r="AQ623" s="609" t="s">
        <v>13</v>
      </c>
      <c r="AR623" s="609" t="s">
        <v>13</v>
      </c>
      <c r="AS623" s="609" t="s">
        <v>13</v>
      </c>
      <c r="AT623" s="609" t="s">
        <v>13</v>
      </c>
      <c r="AU623" s="609" t="s">
        <v>13</v>
      </c>
      <c r="AV623" s="608" t="s">
        <v>13</v>
      </c>
      <c r="AW623" s="608" t="s">
        <v>13</v>
      </c>
      <c r="AX623" s="608" t="s">
        <v>13</v>
      </c>
      <c r="AY623" s="608" t="s">
        <v>13</v>
      </c>
      <c r="AZ623" s="610" t="s">
        <v>13</v>
      </c>
      <c r="BA623" s="526" t="s">
        <v>13</v>
      </c>
      <c r="BB623" s="526" t="s">
        <v>13</v>
      </c>
      <c r="BC623" s="526" t="s">
        <v>13</v>
      </c>
      <c r="BD623" s="526" t="s">
        <v>13</v>
      </c>
      <c r="BE623" s="526" t="s">
        <v>13</v>
      </c>
      <c r="BF623" s="526" t="s">
        <v>13</v>
      </c>
      <c r="BG623" s="526" t="s">
        <v>13</v>
      </c>
      <c r="BH623" s="526" t="s">
        <v>13</v>
      </c>
      <c r="BI623" s="526" t="s">
        <v>13</v>
      </c>
      <c r="BJ623" s="526" t="s">
        <v>13</v>
      </c>
      <c r="BK623" s="526" t="s">
        <v>13</v>
      </c>
      <c r="BL623" s="526" t="s">
        <v>13</v>
      </c>
      <c r="BM623" s="526" t="s">
        <v>13</v>
      </c>
      <c r="BN623" s="585" t="s">
        <v>13</v>
      </c>
      <c r="BO623" s="585" t="s">
        <v>13</v>
      </c>
      <c r="BP623" s="526" t="s">
        <v>13</v>
      </c>
      <c r="BQ623" s="526" t="s">
        <v>13</v>
      </c>
      <c r="BR623" s="526" t="s">
        <v>13</v>
      </c>
      <c r="BS623" s="526" t="s">
        <v>13</v>
      </c>
      <c r="BT623" s="526" t="s">
        <v>13</v>
      </c>
      <c r="BU623" s="585" t="s">
        <v>13</v>
      </c>
      <c r="BV623" s="526" t="s">
        <v>13</v>
      </c>
      <c r="BW623" s="526" t="s">
        <v>13</v>
      </c>
      <c r="BX623" s="526" t="s">
        <v>13</v>
      </c>
      <c r="BY623" s="526" t="s">
        <v>13</v>
      </c>
      <c r="BZ623" s="526" t="s">
        <v>13</v>
      </c>
      <c r="CA623" s="526" t="s">
        <v>13</v>
      </c>
    </row>
    <row r="624" spans="3:79">
      <c r="C624" s="546" t="s">
        <v>13</v>
      </c>
      <c r="D624" s="546" t="s">
        <v>13</v>
      </c>
      <c r="E624" s="517" t="s">
        <v>13</v>
      </c>
      <c r="F624" s="607" t="s">
        <v>13</v>
      </c>
      <c r="G624" s="607" t="s">
        <v>13</v>
      </c>
      <c r="H624" s="607" t="s">
        <v>13</v>
      </c>
      <c r="I624" s="607" t="s">
        <v>13</v>
      </c>
      <c r="J624" s="607" t="s">
        <v>13</v>
      </c>
      <c r="K624" s="607" t="s">
        <v>13</v>
      </c>
      <c r="L624" s="607" t="s">
        <v>13</v>
      </c>
      <c r="M624" s="607" t="s">
        <v>13</v>
      </c>
      <c r="N624" s="607" t="s">
        <v>13</v>
      </c>
      <c r="O624" s="607" t="s">
        <v>13</v>
      </c>
      <c r="P624" s="607" t="s">
        <v>13</v>
      </c>
      <c r="Q624" s="608" t="s">
        <v>13</v>
      </c>
      <c r="R624" s="608" t="s">
        <v>13</v>
      </c>
      <c r="S624" s="608" t="s">
        <v>13</v>
      </c>
      <c r="T624" s="608" t="s">
        <v>13</v>
      </c>
      <c r="U624" s="608" t="s">
        <v>13</v>
      </c>
      <c r="V624" s="608" t="s">
        <v>13</v>
      </c>
      <c r="W624" s="608" t="s">
        <v>13</v>
      </c>
      <c r="X624" s="608" t="s">
        <v>13</v>
      </c>
      <c r="Y624" s="608" t="s">
        <v>13</v>
      </c>
      <c r="Z624" s="608" t="s">
        <v>13</v>
      </c>
      <c r="AA624" s="608" t="s">
        <v>13</v>
      </c>
      <c r="AB624" s="608" t="s">
        <v>13</v>
      </c>
      <c r="AC624" s="608" t="s">
        <v>13</v>
      </c>
      <c r="AD624" s="608" t="s">
        <v>13</v>
      </c>
      <c r="AE624" s="608" t="s">
        <v>13</v>
      </c>
      <c r="AF624" s="608" t="s">
        <v>13</v>
      </c>
      <c r="AG624" s="608" t="s">
        <v>13</v>
      </c>
      <c r="AH624" s="608" t="s">
        <v>13</v>
      </c>
      <c r="AI624" s="608" t="s">
        <v>13</v>
      </c>
      <c r="AJ624" s="608" t="s">
        <v>13</v>
      </c>
      <c r="AK624" s="608" t="s">
        <v>13</v>
      </c>
      <c r="AL624" s="609" t="s">
        <v>13</v>
      </c>
      <c r="AM624" s="609" t="s">
        <v>13</v>
      </c>
      <c r="AN624" s="609" t="s">
        <v>13</v>
      </c>
      <c r="AO624" s="609" t="s">
        <v>13</v>
      </c>
      <c r="AP624" s="609" t="s">
        <v>13</v>
      </c>
      <c r="AQ624" s="609" t="s">
        <v>13</v>
      </c>
      <c r="AR624" s="609" t="s">
        <v>13</v>
      </c>
      <c r="AS624" s="609" t="s">
        <v>13</v>
      </c>
      <c r="AT624" s="609" t="s">
        <v>13</v>
      </c>
      <c r="AU624" s="609" t="s">
        <v>13</v>
      </c>
      <c r="AV624" s="608" t="s">
        <v>13</v>
      </c>
      <c r="AW624" s="608" t="s">
        <v>13</v>
      </c>
      <c r="AX624" s="608" t="s">
        <v>13</v>
      </c>
      <c r="AY624" s="608" t="s">
        <v>13</v>
      </c>
      <c r="AZ624" s="610" t="s">
        <v>13</v>
      </c>
      <c r="BA624" s="526" t="s">
        <v>13</v>
      </c>
      <c r="BB624" s="526" t="s">
        <v>13</v>
      </c>
      <c r="BC624" s="526" t="s">
        <v>13</v>
      </c>
      <c r="BD624" s="526" t="s">
        <v>13</v>
      </c>
      <c r="BE624" s="526" t="s">
        <v>13</v>
      </c>
      <c r="BF624" s="526" t="s">
        <v>13</v>
      </c>
      <c r="BG624" s="526" t="s">
        <v>13</v>
      </c>
      <c r="BH624" s="526" t="s">
        <v>13</v>
      </c>
      <c r="BI624" s="526" t="s">
        <v>13</v>
      </c>
      <c r="BJ624" s="526" t="s">
        <v>13</v>
      </c>
      <c r="BK624" s="526" t="s">
        <v>13</v>
      </c>
      <c r="BL624" s="526" t="s">
        <v>13</v>
      </c>
      <c r="BM624" s="526" t="s">
        <v>13</v>
      </c>
      <c r="BN624" s="585" t="s">
        <v>13</v>
      </c>
      <c r="BO624" s="585" t="s">
        <v>13</v>
      </c>
      <c r="BP624" s="526" t="s">
        <v>13</v>
      </c>
      <c r="BQ624" s="526" t="s">
        <v>13</v>
      </c>
      <c r="BR624" s="526" t="s">
        <v>13</v>
      </c>
      <c r="BS624" s="526" t="s">
        <v>13</v>
      </c>
      <c r="BT624" s="526" t="s">
        <v>13</v>
      </c>
      <c r="BU624" s="585" t="s">
        <v>13</v>
      </c>
      <c r="BV624" s="526" t="s">
        <v>13</v>
      </c>
      <c r="BW624" s="526" t="s">
        <v>13</v>
      </c>
      <c r="BX624" s="526" t="s">
        <v>13</v>
      </c>
      <c r="BY624" s="526" t="s">
        <v>13</v>
      </c>
      <c r="BZ624" s="526" t="s">
        <v>13</v>
      </c>
      <c r="CA624" s="526" t="s">
        <v>13</v>
      </c>
    </row>
    <row r="625" spans="3:79">
      <c r="C625" s="546" t="s">
        <v>13</v>
      </c>
      <c r="D625" s="546" t="s">
        <v>13</v>
      </c>
      <c r="E625" s="517" t="s">
        <v>13</v>
      </c>
      <c r="F625" s="607" t="s">
        <v>13</v>
      </c>
      <c r="G625" s="607" t="s">
        <v>13</v>
      </c>
      <c r="H625" s="607" t="s">
        <v>13</v>
      </c>
      <c r="I625" s="607" t="s">
        <v>13</v>
      </c>
      <c r="J625" s="607" t="s">
        <v>13</v>
      </c>
      <c r="K625" s="607" t="s">
        <v>13</v>
      </c>
      <c r="L625" s="607" t="s">
        <v>13</v>
      </c>
      <c r="M625" s="607" t="s">
        <v>13</v>
      </c>
      <c r="N625" s="607" t="s">
        <v>13</v>
      </c>
      <c r="O625" s="607" t="s">
        <v>13</v>
      </c>
      <c r="P625" s="607" t="s">
        <v>13</v>
      </c>
      <c r="Q625" s="608" t="s">
        <v>13</v>
      </c>
      <c r="R625" s="608" t="s">
        <v>13</v>
      </c>
      <c r="S625" s="608" t="s">
        <v>13</v>
      </c>
      <c r="T625" s="608" t="s">
        <v>13</v>
      </c>
      <c r="U625" s="608" t="s">
        <v>13</v>
      </c>
      <c r="V625" s="608" t="s">
        <v>13</v>
      </c>
      <c r="W625" s="608" t="s">
        <v>13</v>
      </c>
      <c r="X625" s="608" t="s">
        <v>13</v>
      </c>
      <c r="Y625" s="608" t="s">
        <v>13</v>
      </c>
      <c r="Z625" s="608" t="s">
        <v>13</v>
      </c>
      <c r="AA625" s="608" t="s">
        <v>13</v>
      </c>
      <c r="AB625" s="608" t="s">
        <v>13</v>
      </c>
      <c r="AC625" s="608" t="s">
        <v>13</v>
      </c>
      <c r="AD625" s="608" t="s">
        <v>13</v>
      </c>
      <c r="AE625" s="608" t="s">
        <v>13</v>
      </c>
      <c r="AF625" s="608" t="s">
        <v>13</v>
      </c>
      <c r="AG625" s="608" t="s">
        <v>13</v>
      </c>
      <c r="AH625" s="608" t="s">
        <v>13</v>
      </c>
      <c r="AI625" s="608" t="s">
        <v>13</v>
      </c>
      <c r="AJ625" s="608" t="s">
        <v>13</v>
      </c>
      <c r="AK625" s="608" t="s">
        <v>13</v>
      </c>
      <c r="AL625" s="609" t="s">
        <v>13</v>
      </c>
      <c r="AM625" s="609" t="s">
        <v>13</v>
      </c>
      <c r="AN625" s="609" t="s">
        <v>13</v>
      </c>
      <c r="AO625" s="609" t="s">
        <v>13</v>
      </c>
      <c r="AP625" s="609" t="s">
        <v>13</v>
      </c>
      <c r="AQ625" s="609" t="s">
        <v>13</v>
      </c>
      <c r="AR625" s="609" t="s">
        <v>13</v>
      </c>
      <c r="AS625" s="609" t="s">
        <v>13</v>
      </c>
      <c r="AT625" s="609" t="s">
        <v>13</v>
      </c>
      <c r="AU625" s="609" t="s">
        <v>13</v>
      </c>
      <c r="AV625" s="608" t="s">
        <v>13</v>
      </c>
      <c r="AW625" s="608" t="s">
        <v>13</v>
      </c>
      <c r="AX625" s="608" t="s">
        <v>13</v>
      </c>
      <c r="AY625" s="608" t="s">
        <v>13</v>
      </c>
      <c r="AZ625" s="610" t="s">
        <v>13</v>
      </c>
      <c r="BA625" s="526" t="s">
        <v>13</v>
      </c>
      <c r="BB625" s="526" t="s">
        <v>13</v>
      </c>
      <c r="BC625" s="526" t="s">
        <v>13</v>
      </c>
      <c r="BD625" s="526" t="s">
        <v>13</v>
      </c>
      <c r="BE625" s="526" t="s">
        <v>13</v>
      </c>
      <c r="BF625" s="526" t="s">
        <v>13</v>
      </c>
      <c r="BG625" s="526" t="s">
        <v>13</v>
      </c>
      <c r="BH625" s="526" t="s">
        <v>13</v>
      </c>
      <c r="BI625" s="526" t="s">
        <v>13</v>
      </c>
      <c r="BJ625" s="526" t="s">
        <v>13</v>
      </c>
      <c r="BK625" s="526" t="s">
        <v>13</v>
      </c>
      <c r="BL625" s="526" t="s">
        <v>13</v>
      </c>
      <c r="BM625" s="526" t="s">
        <v>13</v>
      </c>
      <c r="BN625" s="585" t="s">
        <v>13</v>
      </c>
      <c r="BO625" s="585" t="s">
        <v>13</v>
      </c>
      <c r="BP625" s="526" t="s">
        <v>13</v>
      </c>
      <c r="BQ625" s="526" t="s">
        <v>13</v>
      </c>
      <c r="BR625" s="526" t="s">
        <v>13</v>
      </c>
      <c r="BS625" s="526" t="s">
        <v>13</v>
      </c>
      <c r="BT625" s="526" t="s">
        <v>13</v>
      </c>
      <c r="BU625" s="585" t="s">
        <v>13</v>
      </c>
      <c r="BV625" s="526" t="s">
        <v>13</v>
      </c>
      <c r="BW625" s="526" t="s">
        <v>13</v>
      </c>
      <c r="BX625" s="526" t="s">
        <v>13</v>
      </c>
      <c r="BY625" s="526" t="s">
        <v>13</v>
      </c>
      <c r="BZ625" s="526" t="s">
        <v>13</v>
      </c>
      <c r="CA625" s="526" t="s">
        <v>13</v>
      </c>
    </row>
    <row r="626" spans="3:79">
      <c r="C626" s="546" t="s">
        <v>13</v>
      </c>
      <c r="D626" s="546" t="s">
        <v>13</v>
      </c>
      <c r="E626" s="517" t="s">
        <v>13</v>
      </c>
      <c r="F626" s="607" t="s">
        <v>13</v>
      </c>
      <c r="G626" s="607" t="s">
        <v>13</v>
      </c>
      <c r="H626" s="607" t="s">
        <v>13</v>
      </c>
      <c r="I626" s="607" t="s">
        <v>13</v>
      </c>
      <c r="J626" s="607" t="s">
        <v>13</v>
      </c>
      <c r="K626" s="607" t="s">
        <v>13</v>
      </c>
      <c r="L626" s="607" t="s">
        <v>13</v>
      </c>
      <c r="M626" s="607" t="s">
        <v>13</v>
      </c>
      <c r="N626" s="607" t="s">
        <v>13</v>
      </c>
      <c r="O626" s="607" t="s">
        <v>13</v>
      </c>
      <c r="P626" s="607" t="s">
        <v>13</v>
      </c>
      <c r="Q626" s="608" t="s">
        <v>13</v>
      </c>
      <c r="R626" s="608" t="s">
        <v>13</v>
      </c>
      <c r="S626" s="608" t="s">
        <v>13</v>
      </c>
      <c r="T626" s="608" t="s">
        <v>13</v>
      </c>
      <c r="U626" s="608" t="s">
        <v>13</v>
      </c>
      <c r="V626" s="608" t="s">
        <v>13</v>
      </c>
      <c r="W626" s="608" t="s">
        <v>13</v>
      </c>
      <c r="X626" s="608" t="s">
        <v>13</v>
      </c>
      <c r="Y626" s="608" t="s">
        <v>13</v>
      </c>
      <c r="Z626" s="608" t="s">
        <v>13</v>
      </c>
      <c r="AA626" s="608" t="s">
        <v>13</v>
      </c>
      <c r="AB626" s="608" t="s">
        <v>13</v>
      </c>
      <c r="AC626" s="608" t="s">
        <v>13</v>
      </c>
      <c r="AD626" s="608" t="s">
        <v>13</v>
      </c>
      <c r="AE626" s="608" t="s">
        <v>13</v>
      </c>
      <c r="AF626" s="608" t="s">
        <v>13</v>
      </c>
      <c r="AG626" s="608" t="s">
        <v>13</v>
      </c>
      <c r="AH626" s="608" t="s">
        <v>13</v>
      </c>
      <c r="AI626" s="608" t="s">
        <v>13</v>
      </c>
      <c r="AJ626" s="608" t="s">
        <v>13</v>
      </c>
      <c r="AK626" s="608" t="s">
        <v>13</v>
      </c>
      <c r="AL626" s="609" t="s">
        <v>13</v>
      </c>
      <c r="AM626" s="609" t="s">
        <v>13</v>
      </c>
      <c r="AN626" s="609" t="s">
        <v>13</v>
      </c>
      <c r="AO626" s="609" t="s">
        <v>13</v>
      </c>
      <c r="AP626" s="609" t="s">
        <v>13</v>
      </c>
      <c r="AQ626" s="609" t="s">
        <v>13</v>
      </c>
      <c r="AR626" s="609" t="s">
        <v>13</v>
      </c>
      <c r="AS626" s="609" t="s">
        <v>13</v>
      </c>
      <c r="AT626" s="609" t="s">
        <v>13</v>
      </c>
      <c r="AU626" s="609" t="s">
        <v>13</v>
      </c>
      <c r="AV626" s="608" t="s">
        <v>13</v>
      </c>
      <c r="AW626" s="608" t="s">
        <v>13</v>
      </c>
      <c r="AX626" s="608" t="s">
        <v>13</v>
      </c>
      <c r="AY626" s="608" t="s">
        <v>13</v>
      </c>
      <c r="AZ626" s="610" t="s">
        <v>13</v>
      </c>
      <c r="BA626" s="526" t="s">
        <v>13</v>
      </c>
      <c r="BB626" s="526" t="s">
        <v>13</v>
      </c>
      <c r="BC626" s="526" t="s">
        <v>13</v>
      </c>
      <c r="BD626" s="526" t="s">
        <v>13</v>
      </c>
      <c r="BE626" s="526" t="s">
        <v>13</v>
      </c>
      <c r="BF626" s="526" t="s">
        <v>13</v>
      </c>
      <c r="BG626" s="526" t="s">
        <v>13</v>
      </c>
      <c r="BH626" s="526" t="s">
        <v>13</v>
      </c>
      <c r="BI626" s="526" t="s">
        <v>13</v>
      </c>
      <c r="BJ626" s="526" t="s">
        <v>13</v>
      </c>
      <c r="BK626" s="526" t="s">
        <v>13</v>
      </c>
      <c r="BL626" s="526" t="s">
        <v>13</v>
      </c>
      <c r="BM626" s="526" t="s">
        <v>13</v>
      </c>
      <c r="BN626" s="585" t="s">
        <v>13</v>
      </c>
      <c r="BO626" s="585" t="s">
        <v>13</v>
      </c>
      <c r="BP626" s="526" t="s">
        <v>13</v>
      </c>
      <c r="BQ626" s="526" t="s">
        <v>13</v>
      </c>
      <c r="BR626" s="526" t="s">
        <v>13</v>
      </c>
      <c r="BS626" s="526" t="s">
        <v>13</v>
      </c>
      <c r="BT626" s="526" t="s">
        <v>13</v>
      </c>
      <c r="BU626" s="585" t="s">
        <v>13</v>
      </c>
      <c r="BV626" s="526" t="s">
        <v>13</v>
      </c>
      <c r="BW626" s="526" t="s">
        <v>13</v>
      </c>
      <c r="BX626" s="526" t="s">
        <v>13</v>
      </c>
      <c r="BY626" s="526" t="s">
        <v>13</v>
      </c>
      <c r="BZ626" s="526" t="s">
        <v>13</v>
      </c>
      <c r="CA626" s="526" t="s">
        <v>13</v>
      </c>
    </row>
    <row r="627" spans="3:79">
      <c r="C627" s="546" t="s">
        <v>13</v>
      </c>
      <c r="D627" s="546" t="s">
        <v>13</v>
      </c>
      <c r="E627" s="517" t="s">
        <v>13</v>
      </c>
      <c r="F627" s="607" t="s">
        <v>13</v>
      </c>
      <c r="G627" s="607" t="s">
        <v>13</v>
      </c>
      <c r="H627" s="607" t="s">
        <v>13</v>
      </c>
      <c r="I627" s="607" t="s">
        <v>13</v>
      </c>
      <c r="J627" s="607" t="s">
        <v>13</v>
      </c>
      <c r="K627" s="607" t="s">
        <v>13</v>
      </c>
      <c r="L627" s="607" t="s">
        <v>13</v>
      </c>
      <c r="M627" s="607" t="s">
        <v>13</v>
      </c>
      <c r="N627" s="607" t="s">
        <v>13</v>
      </c>
      <c r="O627" s="607" t="s">
        <v>13</v>
      </c>
      <c r="P627" s="607" t="s">
        <v>13</v>
      </c>
      <c r="Q627" s="608" t="s">
        <v>13</v>
      </c>
      <c r="R627" s="608" t="s">
        <v>13</v>
      </c>
      <c r="S627" s="608" t="s">
        <v>13</v>
      </c>
      <c r="T627" s="608" t="s">
        <v>13</v>
      </c>
      <c r="U627" s="608" t="s">
        <v>13</v>
      </c>
      <c r="V627" s="608" t="s">
        <v>13</v>
      </c>
      <c r="W627" s="608" t="s">
        <v>13</v>
      </c>
      <c r="X627" s="608" t="s">
        <v>13</v>
      </c>
      <c r="Y627" s="608" t="s">
        <v>13</v>
      </c>
      <c r="Z627" s="608" t="s">
        <v>13</v>
      </c>
      <c r="AA627" s="608" t="s">
        <v>13</v>
      </c>
      <c r="AB627" s="608" t="s">
        <v>13</v>
      </c>
      <c r="AC627" s="608" t="s">
        <v>13</v>
      </c>
      <c r="AD627" s="608" t="s">
        <v>13</v>
      </c>
      <c r="AE627" s="608" t="s">
        <v>13</v>
      </c>
      <c r="AF627" s="608" t="s">
        <v>13</v>
      </c>
      <c r="AG627" s="608" t="s">
        <v>13</v>
      </c>
      <c r="AH627" s="608" t="s">
        <v>13</v>
      </c>
      <c r="AI627" s="608" t="s">
        <v>13</v>
      </c>
      <c r="AJ627" s="608" t="s">
        <v>13</v>
      </c>
      <c r="AK627" s="608" t="s">
        <v>13</v>
      </c>
      <c r="AL627" s="609" t="s">
        <v>13</v>
      </c>
      <c r="AM627" s="609" t="s">
        <v>13</v>
      </c>
      <c r="AN627" s="609" t="s">
        <v>13</v>
      </c>
      <c r="AO627" s="609" t="s">
        <v>13</v>
      </c>
      <c r="AP627" s="609" t="s">
        <v>13</v>
      </c>
      <c r="AQ627" s="609" t="s">
        <v>13</v>
      </c>
      <c r="AR627" s="609" t="s">
        <v>13</v>
      </c>
      <c r="AS627" s="609" t="s">
        <v>13</v>
      </c>
      <c r="AT627" s="609" t="s">
        <v>13</v>
      </c>
      <c r="AU627" s="609" t="s">
        <v>13</v>
      </c>
      <c r="AV627" s="608" t="s">
        <v>13</v>
      </c>
      <c r="AW627" s="608" t="s">
        <v>13</v>
      </c>
      <c r="AX627" s="608" t="s">
        <v>13</v>
      </c>
      <c r="AY627" s="608" t="s">
        <v>13</v>
      </c>
      <c r="AZ627" s="610" t="s">
        <v>13</v>
      </c>
      <c r="BA627" s="526" t="s">
        <v>13</v>
      </c>
      <c r="BB627" s="526" t="s">
        <v>13</v>
      </c>
      <c r="BC627" s="526" t="s">
        <v>13</v>
      </c>
      <c r="BD627" s="526" t="s">
        <v>13</v>
      </c>
      <c r="BE627" s="526" t="s">
        <v>13</v>
      </c>
      <c r="BF627" s="526" t="s">
        <v>13</v>
      </c>
      <c r="BG627" s="526" t="s">
        <v>13</v>
      </c>
      <c r="BH627" s="526" t="s">
        <v>13</v>
      </c>
      <c r="BI627" s="526" t="s">
        <v>13</v>
      </c>
      <c r="BJ627" s="526" t="s">
        <v>13</v>
      </c>
      <c r="BK627" s="526" t="s">
        <v>13</v>
      </c>
      <c r="BL627" s="526" t="s">
        <v>13</v>
      </c>
      <c r="BM627" s="526" t="s">
        <v>13</v>
      </c>
      <c r="BN627" s="585" t="s">
        <v>13</v>
      </c>
      <c r="BO627" s="585" t="s">
        <v>13</v>
      </c>
      <c r="BP627" s="526" t="s">
        <v>13</v>
      </c>
      <c r="BQ627" s="526" t="s">
        <v>13</v>
      </c>
      <c r="BR627" s="526" t="s">
        <v>13</v>
      </c>
      <c r="BS627" s="526" t="s">
        <v>13</v>
      </c>
      <c r="BT627" s="526" t="s">
        <v>13</v>
      </c>
      <c r="BU627" s="585" t="s">
        <v>13</v>
      </c>
      <c r="BV627" s="526" t="s">
        <v>13</v>
      </c>
      <c r="BW627" s="526" t="s">
        <v>13</v>
      </c>
      <c r="BX627" s="526" t="s">
        <v>13</v>
      </c>
      <c r="BY627" s="526" t="s">
        <v>13</v>
      </c>
      <c r="BZ627" s="526" t="s">
        <v>13</v>
      </c>
      <c r="CA627" s="526" t="s">
        <v>13</v>
      </c>
    </row>
    <row r="628" spans="3:79">
      <c r="C628" s="546" t="s">
        <v>13</v>
      </c>
      <c r="D628" s="546" t="s">
        <v>13</v>
      </c>
      <c r="E628" s="517" t="s">
        <v>13</v>
      </c>
      <c r="F628" s="607" t="s">
        <v>13</v>
      </c>
      <c r="G628" s="607" t="s">
        <v>13</v>
      </c>
      <c r="H628" s="607" t="s">
        <v>13</v>
      </c>
      <c r="I628" s="607" t="s">
        <v>13</v>
      </c>
      <c r="J628" s="607" t="s">
        <v>13</v>
      </c>
      <c r="K628" s="607" t="s">
        <v>13</v>
      </c>
      <c r="L628" s="607" t="s">
        <v>13</v>
      </c>
      <c r="M628" s="607" t="s">
        <v>13</v>
      </c>
      <c r="N628" s="607" t="s">
        <v>13</v>
      </c>
      <c r="O628" s="607" t="s">
        <v>13</v>
      </c>
      <c r="P628" s="607" t="s">
        <v>13</v>
      </c>
      <c r="Q628" s="608" t="s">
        <v>13</v>
      </c>
      <c r="R628" s="608" t="s">
        <v>13</v>
      </c>
      <c r="S628" s="608" t="s">
        <v>13</v>
      </c>
      <c r="T628" s="608" t="s">
        <v>13</v>
      </c>
      <c r="U628" s="608" t="s">
        <v>13</v>
      </c>
      <c r="V628" s="608" t="s">
        <v>13</v>
      </c>
      <c r="W628" s="608" t="s">
        <v>13</v>
      </c>
      <c r="X628" s="608" t="s">
        <v>13</v>
      </c>
      <c r="Y628" s="608" t="s">
        <v>13</v>
      </c>
      <c r="Z628" s="608" t="s">
        <v>13</v>
      </c>
      <c r="AA628" s="608" t="s">
        <v>13</v>
      </c>
      <c r="AB628" s="608" t="s">
        <v>13</v>
      </c>
      <c r="AC628" s="608" t="s">
        <v>13</v>
      </c>
      <c r="AD628" s="608" t="s">
        <v>13</v>
      </c>
      <c r="AE628" s="608" t="s">
        <v>13</v>
      </c>
      <c r="AF628" s="608" t="s">
        <v>13</v>
      </c>
      <c r="AG628" s="608" t="s">
        <v>13</v>
      </c>
      <c r="AH628" s="608" t="s">
        <v>13</v>
      </c>
      <c r="AI628" s="608" t="s">
        <v>13</v>
      </c>
      <c r="AJ628" s="608" t="s">
        <v>13</v>
      </c>
      <c r="AK628" s="608" t="s">
        <v>13</v>
      </c>
      <c r="AL628" s="609" t="s">
        <v>13</v>
      </c>
      <c r="AM628" s="609" t="s">
        <v>13</v>
      </c>
      <c r="AN628" s="609" t="s">
        <v>13</v>
      </c>
      <c r="AO628" s="609" t="s">
        <v>13</v>
      </c>
      <c r="AP628" s="609" t="s">
        <v>13</v>
      </c>
      <c r="AQ628" s="609" t="s">
        <v>13</v>
      </c>
      <c r="AR628" s="609" t="s">
        <v>13</v>
      </c>
      <c r="AS628" s="609" t="s">
        <v>13</v>
      </c>
      <c r="AT628" s="609" t="s">
        <v>13</v>
      </c>
      <c r="AU628" s="609" t="s">
        <v>13</v>
      </c>
      <c r="AV628" s="608" t="s">
        <v>13</v>
      </c>
      <c r="AW628" s="608" t="s">
        <v>13</v>
      </c>
      <c r="AX628" s="608" t="s">
        <v>13</v>
      </c>
      <c r="AY628" s="608" t="s">
        <v>13</v>
      </c>
      <c r="AZ628" s="610" t="s">
        <v>13</v>
      </c>
      <c r="BA628" s="526" t="s">
        <v>13</v>
      </c>
      <c r="BB628" s="526" t="s">
        <v>13</v>
      </c>
      <c r="BC628" s="526" t="s">
        <v>13</v>
      </c>
      <c r="BD628" s="526" t="s">
        <v>13</v>
      </c>
      <c r="BE628" s="526" t="s">
        <v>13</v>
      </c>
      <c r="BF628" s="526" t="s">
        <v>13</v>
      </c>
      <c r="BG628" s="526" t="s">
        <v>13</v>
      </c>
      <c r="BH628" s="526" t="s">
        <v>13</v>
      </c>
      <c r="BI628" s="526" t="s">
        <v>13</v>
      </c>
      <c r="BJ628" s="526" t="s">
        <v>13</v>
      </c>
      <c r="BK628" s="526" t="s">
        <v>13</v>
      </c>
      <c r="BL628" s="526" t="s">
        <v>13</v>
      </c>
      <c r="BM628" s="526" t="s">
        <v>13</v>
      </c>
      <c r="BN628" s="585" t="s">
        <v>13</v>
      </c>
      <c r="BO628" s="585" t="s">
        <v>13</v>
      </c>
      <c r="BP628" s="526" t="s">
        <v>13</v>
      </c>
      <c r="BQ628" s="526" t="s">
        <v>13</v>
      </c>
      <c r="BR628" s="526" t="s">
        <v>13</v>
      </c>
      <c r="BS628" s="526" t="s">
        <v>13</v>
      </c>
      <c r="BT628" s="526" t="s">
        <v>13</v>
      </c>
      <c r="BU628" s="585" t="s">
        <v>13</v>
      </c>
      <c r="BV628" s="526" t="s">
        <v>13</v>
      </c>
      <c r="BW628" s="526" t="s">
        <v>13</v>
      </c>
      <c r="BX628" s="526" t="s">
        <v>13</v>
      </c>
      <c r="BY628" s="526" t="s">
        <v>13</v>
      </c>
      <c r="BZ628" s="526" t="s">
        <v>13</v>
      </c>
      <c r="CA628" s="526" t="s">
        <v>13</v>
      </c>
    </row>
    <row r="629" spans="3:79">
      <c r="C629" s="546" t="s">
        <v>13</v>
      </c>
      <c r="D629" s="546" t="s">
        <v>13</v>
      </c>
      <c r="E629" s="517" t="s">
        <v>13</v>
      </c>
      <c r="F629" s="607" t="s">
        <v>13</v>
      </c>
      <c r="G629" s="607" t="s">
        <v>13</v>
      </c>
      <c r="H629" s="607" t="s">
        <v>13</v>
      </c>
      <c r="I629" s="607" t="s">
        <v>13</v>
      </c>
      <c r="J629" s="607" t="s">
        <v>13</v>
      </c>
      <c r="K629" s="607" t="s">
        <v>13</v>
      </c>
      <c r="L629" s="607" t="s">
        <v>13</v>
      </c>
      <c r="M629" s="607" t="s">
        <v>13</v>
      </c>
      <c r="N629" s="607" t="s">
        <v>13</v>
      </c>
      <c r="O629" s="607" t="s">
        <v>13</v>
      </c>
      <c r="P629" s="607" t="s">
        <v>13</v>
      </c>
      <c r="Q629" s="608" t="s">
        <v>13</v>
      </c>
      <c r="R629" s="608" t="s">
        <v>13</v>
      </c>
      <c r="S629" s="608" t="s">
        <v>13</v>
      </c>
      <c r="T629" s="608" t="s">
        <v>13</v>
      </c>
      <c r="U629" s="608" t="s">
        <v>13</v>
      </c>
      <c r="V629" s="608" t="s">
        <v>13</v>
      </c>
      <c r="W629" s="608" t="s">
        <v>13</v>
      </c>
      <c r="X629" s="608" t="s">
        <v>13</v>
      </c>
      <c r="Y629" s="608" t="s">
        <v>13</v>
      </c>
      <c r="Z629" s="608" t="s">
        <v>13</v>
      </c>
      <c r="AA629" s="608" t="s">
        <v>13</v>
      </c>
      <c r="AB629" s="608" t="s">
        <v>13</v>
      </c>
      <c r="AC629" s="608" t="s">
        <v>13</v>
      </c>
      <c r="AD629" s="608" t="s">
        <v>13</v>
      </c>
      <c r="AE629" s="608" t="s">
        <v>13</v>
      </c>
      <c r="AF629" s="608" t="s">
        <v>13</v>
      </c>
      <c r="AG629" s="608" t="s">
        <v>13</v>
      </c>
      <c r="AH629" s="608" t="s">
        <v>13</v>
      </c>
      <c r="AI629" s="608" t="s">
        <v>13</v>
      </c>
      <c r="AJ629" s="608" t="s">
        <v>13</v>
      </c>
      <c r="AK629" s="608" t="s">
        <v>13</v>
      </c>
      <c r="AL629" s="609" t="s">
        <v>13</v>
      </c>
      <c r="AM629" s="609" t="s">
        <v>13</v>
      </c>
      <c r="AN629" s="609" t="s">
        <v>13</v>
      </c>
      <c r="AO629" s="609" t="s">
        <v>13</v>
      </c>
      <c r="AP629" s="609" t="s">
        <v>13</v>
      </c>
      <c r="AQ629" s="609" t="s">
        <v>13</v>
      </c>
      <c r="AR629" s="609" t="s">
        <v>13</v>
      </c>
      <c r="AS629" s="609" t="s">
        <v>13</v>
      </c>
      <c r="AT629" s="609" t="s">
        <v>13</v>
      </c>
      <c r="AU629" s="609" t="s">
        <v>13</v>
      </c>
      <c r="AV629" s="608" t="s">
        <v>13</v>
      </c>
      <c r="AW629" s="608" t="s">
        <v>13</v>
      </c>
      <c r="AX629" s="608" t="s">
        <v>13</v>
      </c>
      <c r="AY629" s="608" t="s">
        <v>13</v>
      </c>
      <c r="AZ629" s="610" t="s">
        <v>13</v>
      </c>
      <c r="BA629" s="526" t="s">
        <v>13</v>
      </c>
      <c r="BB629" s="526" t="s">
        <v>13</v>
      </c>
      <c r="BC629" s="526" t="s">
        <v>13</v>
      </c>
      <c r="BD629" s="526" t="s">
        <v>13</v>
      </c>
      <c r="BE629" s="526" t="s">
        <v>13</v>
      </c>
      <c r="BF629" s="526" t="s">
        <v>13</v>
      </c>
      <c r="BG629" s="526" t="s">
        <v>13</v>
      </c>
      <c r="BH629" s="526" t="s">
        <v>13</v>
      </c>
      <c r="BI629" s="526" t="s">
        <v>13</v>
      </c>
      <c r="BJ629" s="526" t="s">
        <v>13</v>
      </c>
      <c r="BK629" s="526" t="s">
        <v>13</v>
      </c>
      <c r="BL629" s="526" t="s">
        <v>13</v>
      </c>
      <c r="BM629" s="526" t="s">
        <v>13</v>
      </c>
      <c r="BN629" s="585" t="s">
        <v>13</v>
      </c>
      <c r="BO629" s="585" t="s">
        <v>13</v>
      </c>
      <c r="BP629" s="526" t="s">
        <v>13</v>
      </c>
      <c r="BQ629" s="526" t="s">
        <v>13</v>
      </c>
      <c r="BR629" s="526" t="s">
        <v>13</v>
      </c>
      <c r="BS629" s="526" t="s">
        <v>13</v>
      </c>
      <c r="BT629" s="526" t="s">
        <v>13</v>
      </c>
      <c r="BU629" s="585" t="s">
        <v>13</v>
      </c>
      <c r="BV629" s="526" t="s">
        <v>13</v>
      </c>
      <c r="BW629" s="526" t="s">
        <v>13</v>
      </c>
      <c r="BX629" s="526" t="s">
        <v>13</v>
      </c>
      <c r="BY629" s="526" t="s">
        <v>13</v>
      </c>
      <c r="BZ629" s="526" t="s">
        <v>13</v>
      </c>
      <c r="CA629" s="526" t="s">
        <v>13</v>
      </c>
    </row>
    <row r="630" spans="3:79">
      <c r="C630" s="546" t="s">
        <v>13</v>
      </c>
      <c r="D630" s="546" t="s">
        <v>13</v>
      </c>
      <c r="E630" s="517" t="s">
        <v>13</v>
      </c>
      <c r="F630" s="607" t="s">
        <v>13</v>
      </c>
      <c r="G630" s="607" t="s">
        <v>13</v>
      </c>
      <c r="H630" s="607" t="s">
        <v>13</v>
      </c>
      <c r="I630" s="607" t="s">
        <v>13</v>
      </c>
      <c r="J630" s="607" t="s">
        <v>13</v>
      </c>
      <c r="K630" s="607" t="s">
        <v>13</v>
      </c>
      <c r="L630" s="607" t="s">
        <v>13</v>
      </c>
      <c r="M630" s="607" t="s">
        <v>13</v>
      </c>
      <c r="N630" s="607" t="s">
        <v>13</v>
      </c>
      <c r="O630" s="607" t="s">
        <v>13</v>
      </c>
      <c r="P630" s="607" t="s">
        <v>13</v>
      </c>
      <c r="Q630" s="608" t="s">
        <v>13</v>
      </c>
      <c r="R630" s="608" t="s">
        <v>13</v>
      </c>
      <c r="S630" s="608" t="s">
        <v>13</v>
      </c>
      <c r="T630" s="608" t="s">
        <v>13</v>
      </c>
      <c r="U630" s="608" t="s">
        <v>13</v>
      </c>
      <c r="V630" s="608" t="s">
        <v>13</v>
      </c>
      <c r="W630" s="608" t="s">
        <v>13</v>
      </c>
      <c r="X630" s="608" t="s">
        <v>13</v>
      </c>
      <c r="Y630" s="608" t="s">
        <v>13</v>
      </c>
      <c r="Z630" s="608" t="s">
        <v>13</v>
      </c>
      <c r="AA630" s="608" t="s">
        <v>13</v>
      </c>
      <c r="AB630" s="608" t="s">
        <v>13</v>
      </c>
      <c r="AC630" s="608" t="s">
        <v>13</v>
      </c>
      <c r="AD630" s="608" t="s">
        <v>13</v>
      </c>
      <c r="AE630" s="608" t="s">
        <v>13</v>
      </c>
      <c r="AF630" s="608" t="s">
        <v>13</v>
      </c>
      <c r="AG630" s="608" t="s">
        <v>13</v>
      </c>
      <c r="AH630" s="608" t="s">
        <v>13</v>
      </c>
      <c r="AI630" s="608" t="s">
        <v>13</v>
      </c>
      <c r="AJ630" s="608" t="s">
        <v>13</v>
      </c>
      <c r="AK630" s="608" t="s">
        <v>13</v>
      </c>
      <c r="AL630" s="609" t="s">
        <v>13</v>
      </c>
      <c r="AM630" s="609" t="s">
        <v>13</v>
      </c>
      <c r="AN630" s="609" t="s">
        <v>13</v>
      </c>
      <c r="AO630" s="609" t="s">
        <v>13</v>
      </c>
      <c r="AP630" s="609" t="s">
        <v>13</v>
      </c>
      <c r="AQ630" s="609" t="s">
        <v>13</v>
      </c>
      <c r="AR630" s="609" t="s">
        <v>13</v>
      </c>
      <c r="AS630" s="609" t="s">
        <v>13</v>
      </c>
      <c r="AT630" s="609" t="s">
        <v>13</v>
      </c>
      <c r="AU630" s="609" t="s">
        <v>13</v>
      </c>
      <c r="AV630" s="608" t="s">
        <v>13</v>
      </c>
      <c r="AW630" s="608" t="s">
        <v>13</v>
      </c>
      <c r="AX630" s="608" t="s">
        <v>13</v>
      </c>
      <c r="AY630" s="608" t="s">
        <v>13</v>
      </c>
      <c r="AZ630" s="610" t="s">
        <v>13</v>
      </c>
      <c r="BA630" s="526" t="s">
        <v>13</v>
      </c>
      <c r="BB630" s="526" t="s">
        <v>13</v>
      </c>
      <c r="BC630" s="526" t="s">
        <v>13</v>
      </c>
      <c r="BD630" s="526" t="s">
        <v>13</v>
      </c>
      <c r="BE630" s="526" t="s">
        <v>13</v>
      </c>
      <c r="BF630" s="526" t="s">
        <v>13</v>
      </c>
      <c r="BG630" s="526" t="s">
        <v>13</v>
      </c>
      <c r="BH630" s="526" t="s">
        <v>13</v>
      </c>
      <c r="BI630" s="526" t="s">
        <v>13</v>
      </c>
      <c r="BJ630" s="526" t="s">
        <v>13</v>
      </c>
      <c r="BK630" s="526" t="s">
        <v>13</v>
      </c>
      <c r="BL630" s="526" t="s">
        <v>13</v>
      </c>
      <c r="BM630" s="526" t="s">
        <v>13</v>
      </c>
      <c r="BN630" s="585" t="s">
        <v>13</v>
      </c>
      <c r="BO630" s="585" t="s">
        <v>13</v>
      </c>
      <c r="BP630" s="526" t="s">
        <v>13</v>
      </c>
      <c r="BQ630" s="526" t="s">
        <v>13</v>
      </c>
      <c r="BR630" s="526" t="s">
        <v>13</v>
      </c>
      <c r="BS630" s="526" t="s">
        <v>13</v>
      </c>
      <c r="BT630" s="526" t="s">
        <v>13</v>
      </c>
      <c r="BU630" s="585" t="s">
        <v>13</v>
      </c>
      <c r="BV630" s="526" t="s">
        <v>13</v>
      </c>
      <c r="BW630" s="526" t="s">
        <v>13</v>
      </c>
      <c r="BX630" s="526" t="s">
        <v>13</v>
      </c>
      <c r="BY630" s="526" t="s">
        <v>13</v>
      </c>
      <c r="BZ630" s="526" t="s">
        <v>13</v>
      </c>
      <c r="CA630" s="526" t="s">
        <v>13</v>
      </c>
    </row>
    <row r="631" spans="3:79">
      <c r="C631" s="546" t="s">
        <v>13</v>
      </c>
      <c r="D631" s="546" t="s">
        <v>13</v>
      </c>
      <c r="E631" s="517" t="s">
        <v>13</v>
      </c>
      <c r="F631" s="607" t="s">
        <v>13</v>
      </c>
      <c r="G631" s="607" t="s">
        <v>13</v>
      </c>
      <c r="H631" s="607" t="s">
        <v>13</v>
      </c>
      <c r="I631" s="607" t="s">
        <v>13</v>
      </c>
      <c r="J631" s="607" t="s">
        <v>13</v>
      </c>
      <c r="K631" s="607" t="s">
        <v>13</v>
      </c>
      <c r="L631" s="607" t="s">
        <v>13</v>
      </c>
      <c r="M631" s="607" t="s">
        <v>13</v>
      </c>
      <c r="N631" s="607" t="s">
        <v>13</v>
      </c>
      <c r="O631" s="607" t="s">
        <v>13</v>
      </c>
      <c r="P631" s="607" t="s">
        <v>13</v>
      </c>
      <c r="Q631" s="608" t="s">
        <v>13</v>
      </c>
      <c r="R631" s="608" t="s">
        <v>13</v>
      </c>
      <c r="S631" s="608" t="s">
        <v>13</v>
      </c>
      <c r="T631" s="608" t="s">
        <v>13</v>
      </c>
      <c r="U631" s="608" t="s">
        <v>13</v>
      </c>
      <c r="V631" s="608" t="s">
        <v>13</v>
      </c>
      <c r="W631" s="608" t="s">
        <v>13</v>
      </c>
      <c r="X631" s="608" t="s">
        <v>13</v>
      </c>
      <c r="Y631" s="608" t="s">
        <v>13</v>
      </c>
      <c r="Z631" s="608" t="s">
        <v>13</v>
      </c>
      <c r="AA631" s="608" t="s">
        <v>13</v>
      </c>
      <c r="AB631" s="608" t="s">
        <v>13</v>
      </c>
      <c r="AC631" s="608" t="s">
        <v>13</v>
      </c>
      <c r="AD631" s="608" t="s">
        <v>13</v>
      </c>
      <c r="AE631" s="608" t="s">
        <v>13</v>
      </c>
      <c r="AF631" s="608" t="s">
        <v>13</v>
      </c>
      <c r="AG631" s="608" t="s">
        <v>13</v>
      </c>
      <c r="AH631" s="608" t="s">
        <v>13</v>
      </c>
      <c r="AI631" s="608" t="s">
        <v>13</v>
      </c>
      <c r="AJ631" s="608" t="s">
        <v>13</v>
      </c>
      <c r="AK631" s="608" t="s">
        <v>13</v>
      </c>
      <c r="AL631" s="609" t="s">
        <v>13</v>
      </c>
      <c r="AM631" s="609" t="s">
        <v>13</v>
      </c>
      <c r="AN631" s="609" t="s">
        <v>13</v>
      </c>
      <c r="AO631" s="609" t="s">
        <v>13</v>
      </c>
      <c r="AP631" s="609" t="s">
        <v>13</v>
      </c>
      <c r="AQ631" s="609" t="s">
        <v>13</v>
      </c>
      <c r="AR631" s="609" t="s">
        <v>13</v>
      </c>
      <c r="AS631" s="609" t="s">
        <v>13</v>
      </c>
      <c r="AT631" s="609" t="s">
        <v>13</v>
      </c>
      <c r="AU631" s="609" t="s">
        <v>13</v>
      </c>
      <c r="AV631" s="608" t="s">
        <v>13</v>
      </c>
      <c r="AW631" s="608" t="s">
        <v>13</v>
      </c>
      <c r="AX631" s="608" t="s">
        <v>13</v>
      </c>
      <c r="AY631" s="608" t="s">
        <v>13</v>
      </c>
      <c r="AZ631" s="610" t="s">
        <v>13</v>
      </c>
      <c r="BA631" s="526" t="s">
        <v>13</v>
      </c>
      <c r="BB631" s="526" t="s">
        <v>13</v>
      </c>
      <c r="BC631" s="526" t="s">
        <v>13</v>
      </c>
      <c r="BD631" s="526" t="s">
        <v>13</v>
      </c>
      <c r="BE631" s="526" t="s">
        <v>13</v>
      </c>
      <c r="BF631" s="526" t="s">
        <v>13</v>
      </c>
      <c r="BG631" s="526" t="s">
        <v>13</v>
      </c>
      <c r="BH631" s="526" t="s">
        <v>13</v>
      </c>
      <c r="BI631" s="526" t="s">
        <v>13</v>
      </c>
      <c r="BJ631" s="526" t="s">
        <v>13</v>
      </c>
      <c r="BK631" s="526" t="s">
        <v>13</v>
      </c>
      <c r="BL631" s="526" t="s">
        <v>13</v>
      </c>
      <c r="BM631" s="526" t="s">
        <v>13</v>
      </c>
      <c r="BN631" s="585" t="s">
        <v>13</v>
      </c>
      <c r="BO631" s="585" t="s">
        <v>13</v>
      </c>
      <c r="BP631" s="526" t="s">
        <v>13</v>
      </c>
      <c r="BQ631" s="526" t="s">
        <v>13</v>
      </c>
      <c r="BR631" s="526" t="s">
        <v>13</v>
      </c>
      <c r="BS631" s="526" t="s">
        <v>13</v>
      </c>
      <c r="BT631" s="526" t="s">
        <v>13</v>
      </c>
      <c r="BU631" s="585" t="s">
        <v>13</v>
      </c>
      <c r="BV631" s="526" t="s">
        <v>13</v>
      </c>
      <c r="BW631" s="526" t="s">
        <v>13</v>
      </c>
      <c r="BX631" s="526" t="s">
        <v>13</v>
      </c>
      <c r="BY631" s="526" t="s">
        <v>13</v>
      </c>
      <c r="BZ631" s="526" t="s">
        <v>13</v>
      </c>
      <c r="CA631" s="526" t="s">
        <v>13</v>
      </c>
    </row>
    <row r="632" spans="3:79">
      <c r="C632" s="546" t="s">
        <v>13</v>
      </c>
      <c r="D632" s="546" t="s">
        <v>13</v>
      </c>
      <c r="E632" s="517" t="s">
        <v>13</v>
      </c>
      <c r="F632" s="607" t="s">
        <v>13</v>
      </c>
      <c r="G632" s="607" t="s">
        <v>13</v>
      </c>
      <c r="H632" s="607" t="s">
        <v>13</v>
      </c>
      <c r="I632" s="607" t="s">
        <v>13</v>
      </c>
      <c r="J632" s="607" t="s">
        <v>13</v>
      </c>
      <c r="K632" s="607" t="s">
        <v>13</v>
      </c>
      <c r="L632" s="607" t="s">
        <v>13</v>
      </c>
      <c r="M632" s="607" t="s">
        <v>13</v>
      </c>
      <c r="N632" s="607" t="s">
        <v>13</v>
      </c>
      <c r="O632" s="607" t="s">
        <v>13</v>
      </c>
      <c r="P632" s="607" t="s">
        <v>13</v>
      </c>
      <c r="Q632" s="608" t="s">
        <v>13</v>
      </c>
      <c r="R632" s="608" t="s">
        <v>13</v>
      </c>
      <c r="S632" s="608" t="s">
        <v>13</v>
      </c>
      <c r="T632" s="608" t="s">
        <v>13</v>
      </c>
      <c r="U632" s="608" t="s">
        <v>13</v>
      </c>
      <c r="V632" s="608" t="s">
        <v>13</v>
      </c>
      <c r="W632" s="608" t="s">
        <v>13</v>
      </c>
      <c r="X632" s="608" t="s">
        <v>13</v>
      </c>
      <c r="Y632" s="608" t="s">
        <v>13</v>
      </c>
      <c r="Z632" s="608" t="s">
        <v>13</v>
      </c>
      <c r="AA632" s="608" t="s">
        <v>13</v>
      </c>
      <c r="AB632" s="608" t="s">
        <v>13</v>
      </c>
      <c r="AC632" s="608" t="s">
        <v>13</v>
      </c>
      <c r="AD632" s="608" t="s">
        <v>13</v>
      </c>
      <c r="AE632" s="608" t="s">
        <v>13</v>
      </c>
      <c r="AF632" s="608" t="s">
        <v>13</v>
      </c>
      <c r="AG632" s="608" t="s">
        <v>13</v>
      </c>
      <c r="AH632" s="608" t="s">
        <v>13</v>
      </c>
      <c r="AI632" s="608" t="s">
        <v>13</v>
      </c>
      <c r="AJ632" s="608" t="s">
        <v>13</v>
      </c>
      <c r="AK632" s="608" t="s">
        <v>13</v>
      </c>
      <c r="AL632" s="609" t="s">
        <v>13</v>
      </c>
      <c r="AM632" s="609" t="s">
        <v>13</v>
      </c>
      <c r="AN632" s="609" t="s">
        <v>13</v>
      </c>
      <c r="AO632" s="609" t="s">
        <v>13</v>
      </c>
      <c r="AP632" s="609" t="s">
        <v>13</v>
      </c>
      <c r="AQ632" s="609" t="s">
        <v>13</v>
      </c>
      <c r="AR632" s="609" t="s">
        <v>13</v>
      </c>
      <c r="AS632" s="609" t="s">
        <v>13</v>
      </c>
      <c r="AT632" s="609" t="s">
        <v>13</v>
      </c>
      <c r="AU632" s="609" t="s">
        <v>13</v>
      </c>
      <c r="AV632" s="608" t="s">
        <v>13</v>
      </c>
      <c r="AW632" s="608" t="s">
        <v>13</v>
      </c>
      <c r="AX632" s="608" t="s">
        <v>13</v>
      </c>
      <c r="AY632" s="608" t="s">
        <v>13</v>
      </c>
      <c r="AZ632" s="610" t="s">
        <v>13</v>
      </c>
      <c r="BA632" s="526" t="s">
        <v>13</v>
      </c>
      <c r="BB632" s="526" t="s">
        <v>13</v>
      </c>
      <c r="BC632" s="526" t="s">
        <v>13</v>
      </c>
      <c r="BD632" s="526" t="s">
        <v>13</v>
      </c>
      <c r="BE632" s="526" t="s">
        <v>13</v>
      </c>
      <c r="BF632" s="526" t="s">
        <v>13</v>
      </c>
      <c r="BG632" s="526" t="s">
        <v>13</v>
      </c>
      <c r="BH632" s="526" t="s">
        <v>13</v>
      </c>
      <c r="BI632" s="526" t="s">
        <v>13</v>
      </c>
      <c r="BJ632" s="526" t="s">
        <v>13</v>
      </c>
      <c r="BK632" s="526" t="s">
        <v>13</v>
      </c>
      <c r="BL632" s="526" t="s">
        <v>13</v>
      </c>
      <c r="BM632" s="526" t="s">
        <v>13</v>
      </c>
      <c r="BN632" s="585" t="s">
        <v>13</v>
      </c>
      <c r="BO632" s="585" t="s">
        <v>13</v>
      </c>
      <c r="BP632" s="526" t="s">
        <v>13</v>
      </c>
      <c r="BQ632" s="526" t="s">
        <v>13</v>
      </c>
      <c r="BR632" s="526" t="s">
        <v>13</v>
      </c>
      <c r="BS632" s="526" t="s">
        <v>13</v>
      </c>
      <c r="BT632" s="526" t="s">
        <v>13</v>
      </c>
      <c r="BU632" s="585" t="s">
        <v>13</v>
      </c>
      <c r="BV632" s="526" t="s">
        <v>13</v>
      </c>
      <c r="BW632" s="526" t="s">
        <v>13</v>
      </c>
      <c r="BX632" s="526" t="s">
        <v>13</v>
      </c>
      <c r="BY632" s="526" t="s">
        <v>13</v>
      </c>
      <c r="BZ632" s="526" t="s">
        <v>13</v>
      </c>
      <c r="CA632" s="526" t="s">
        <v>13</v>
      </c>
    </row>
    <row r="633" spans="3:79">
      <c r="C633" s="546" t="s">
        <v>13</v>
      </c>
      <c r="D633" s="546" t="s">
        <v>13</v>
      </c>
      <c r="E633" s="517" t="s">
        <v>13</v>
      </c>
      <c r="F633" s="607" t="s">
        <v>13</v>
      </c>
      <c r="G633" s="607" t="s">
        <v>13</v>
      </c>
      <c r="H633" s="607" t="s">
        <v>13</v>
      </c>
      <c r="I633" s="607" t="s">
        <v>13</v>
      </c>
      <c r="J633" s="607" t="s">
        <v>13</v>
      </c>
      <c r="K633" s="607" t="s">
        <v>13</v>
      </c>
      <c r="L633" s="607" t="s">
        <v>13</v>
      </c>
      <c r="M633" s="607" t="s">
        <v>13</v>
      </c>
      <c r="N633" s="607" t="s">
        <v>13</v>
      </c>
      <c r="O633" s="607" t="s">
        <v>13</v>
      </c>
      <c r="P633" s="607" t="s">
        <v>13</v>
      </c>
      <c r="Q633" s="608" t="s">
        <v>13</v>
      </c>
      <c r="R633" s="608" t="s">
        <v>13</v>
      </c>
      <c r="S633" s="608" t="s">
        <v>13</v>
      </c>
      <c r="T633" s="608" t="s">
        <v>13</v>
      </c>
      <c r="U633" s="608" t="s">
        <v>13</v>
      </c>
      <c r="V633" s="608" t="s">
        <v>13</v>
      </c>
      <c r="W633" s="608" t="s">
        <v>13</v>
      </c>
      <c r="X633" s="608" t="s">
        <v>13</v>
      </c>
      <c r="Y633" s="608" t="s">
        <v>13</v>
      </c>
      <c r="Z633" s="608" t="s">
        <v>13</v>
      </c>
      <c r="AA633" s="608" t="s">
        <v>13</v>
      </c>
      <c r="AB633" s="608" t="s">
        <v>13</v>
      </c>
      <c r="AC633" s="608" t="s">
        <v>13</v>
      </c>
      <c r="AD633" s="608" t="s">
        <v>13</v>
      </c>
      <c r="AE633" s="608" t="s">
        <v>13</v>
      </c>
      <c r="AF633" s="608" t="s">
        <v>13</v>
      </c>
      <c r="AG633" s="608" t="s">
        <v>13</v>
      </c>
      <c r="AH633" s="608" t="s">
        <v>13</v>
      </c>
      <c r="AI633" s="608" t="s">
        <v>13</v>
      </c>
      <c r="AJ633" s="608" t="s">
        <v>13</v>
      </c>
      <c r="AK633" s="608" t="s">
        <v>13</v>
      </c>
      <c r="AL633" s="609" t="s">
        <v>13</v>
      </c>
      <c r="AM633" s="609" t="s">
        <v>13</v>
      </c>
      <c r="AN633" s="609" t="s">
        <v>13</v>
      </c>
      <c r="AO633" s="609" t="s">
        <v>13</v>
      </c>
      <c r="AP633" s="609" t="s">
        <v>13</v>
      </c>
      <c r="AQ633" s="609" t="s">
        <v>13</v>
      </c>
      <c r="AR633" s="609" t="s">
        <v>13</v>
      </c>
      <c r="AS633" s="609" t="s">
        <v>13</v>
      </c>
      <c r="AT633" s="609" t="s">
        <v>13</v>
      </c>
      <c r="AU633" s="609" t="s">
        <v>13</v>
      </c>
      <c r="AV633" s="608" t="s">
        <v>13</v>
      </c>
      <c r="AW633" s="608" t="s">
        <v>13</v>
      </c>
      <c r="AX633" s="608" t="s">
        <v>13</v>
      </c>
      <c r="AY633" s="608" t="s">
        <v>13</v>
      </c>
      <c r="AZ633" s="610" t="s">
        <v>13</v>
      </c>
      <c r="BA633" s="526" t="s">
        <v>13</v>
      </c>
      <c r="BB633" s="526" t="s">
        <v>13</v>
      </c>
      <c r="BC633" s="526" t="s">
        <v>13</v>
      </c>
      <c r="BD633" s="526" t="s">
        <v>13</v>
      </c>
      <c r="BE633" s="526" t="s">
        <v>13</v>
      </c>
      <c r="BF633" s="526" t="s">
        <v>13</v>
      </c>
      <c r="BG633" s="526" t="s">
        <v>13</v>
      </c>
      <c r="BH633" s="526" t="s">
        <v>13</v>
      </c>
      <c r="BI633" s="526" t="s">
        <v>13</v>
      </c>
      <c r="BJ633" s="526" t="s">
        <v>13</v>
      </c>
      <c r="BK633" s="526" t="s">
        <v>13</v>
      </c>
      <c r="BL633" s="526" t="s">
        <v>13</v>
      </c>
      <c r="BM633" s="526" t="s">
        <v>13</v>
      </c>
      <c r="BN633" s="585" t="s">
        <v>13</v>
      </c>
      <c r="BO633" s="585" t="s">
        <v>13</v>
      </c>
      <c r="BP633" s="526" t="s">
        <v>13</v>
      </c>
      <c r="BQ633" s="526" t="s">
        <v>13</v>
      </c>
      <c r="BR633" s="526" t="s">
        <v>13</v>
      </c>
      <c r="BS633" s="526" t="s">
        <v>13</v>
      </c>
      <c r="BT633" s="526" t="s">
        <v>13</v>
      </c>
      <c r="BU633" s="585" t="s">
        <v>13</v>
      </c>
      <c r="BV633" s="526" t="s">
        <v>13</v>
      </c>
      <c r="BW633" s="526" t="s">
        <v>13</v>
      </c>
      <c r="BX633" s="526" t="s">
        <v>13</v>
      </c>
      <c r="BY633" s="526" t="s">
        <v>13</v>
      </c>
      <c r="BZ633" s="526" t="s">
        <v>13</v>
      </c>
      <c r="CA633" s="526" t="s">
        <v>13</v>
      </c>
    </row>
    <row r="634" spans="3:79">
      <c r="C634" s="546" t="s">
        <v>13</v>
      </c>
      <c r="D634" s="546" t="s">
        <v>13</v>
      </c>
      <c r="E634" s="517" t="s">
        <v>13</v>
      </c>
      <c r="F634" s="607" t="s">
        <v>13</v>
      </c>
      <c r="G634" s="607" t="s">
        <v>13</v>
      </c>
      <c r="H634" s="607" t="s">
        <v>13</v>
      </c>
      <c r="I634" s="607" t="s">
        <v>13</v>
      </c>
      <c r="J634" s="607" t="s">
        <v>13</v>
      </c>
      <c r="K634" s="607" t="s">
        <v>13</v>
      </c>
      <c r="L634" s="607" t="s">
        <v>13</v>
      </c>
      <c r="M634" s="607" t="s">
        <v>13</v>
      </c>
      <c r="N634" s="607" t="s">
        <v>13</v>
      </c>
      <c r="O634" s="607" t="s">
        <v>13</v>
      </c>
      <c r="P634" s="607" t="s">
        <v>13</v>
      </c>
      <c r="Q634" s="608" t="s">
        <v>13</v>
      </c>
      <c r="R634" s="608" t="s">
        <v>13</v>
      </c>
      <c r="S634" s="608" t="s">
        <v>13</v>
      </c>
      <c r="T634" s="608" t="s">
        <v>13</v>
      </c>
      <c r="U634" s="608" t="s">
        <v>13</v>
      </c>
      <c r="V634" s="608" t="s">
        <v>13</v>
      </c>
      <c r="W634" s="608" t="s">
        <v>13</v>
      </c>
      <c r="X634" s="608" t="s">
        <v>13</v>
      </c>
      <c r="Y634" s="608" t="s">
        <v>13</v>
      </c>
      <c r="Z634" s="608" t="s">
        <v>13</v>
      </c>
      <c r="AA634" s="608" t="s">
        <v>13</v>
      </c>
      <c r="AB634" s="608" t="s">
        <v>13</v>
      </c>
      <c r="AC634" s="608" t="s">
        <v>13</v>
      </c>
      <c r="AD634" s="608" t="s">
        <v>13</v>
      </c>
      <c r="AE634" s="608" t="s">
        <v>13</v>
      </c>
      <c r="AF634" s="608" t="s">
        <v>13</v>
      </c>
      <c r="AG634" s="608" t="s">
        <v>13</v>
      </c>
      <c r="AH634" s="608" t="s">
        <v>13</v>
      </c>
      <c r="AI634" s="608" t="s">
        <v>13</v>
      </c>
      <c r="AJ634" s="608" t="s">
        <v>13</v>
      </c>
      <c r="AK634" s="608" t="s">
        <v>13</v>
      </c>
      <c r="AL634" s="609" t="s">
        <v>13</v>
      </c>
      <c r="AM634" s="609" t="s">
        <v>13</v>
      </c>
      <c r="AN634" s="609" t="s">
        <v>13</v>
      </c>
      <c r="AO634" s="609" t="s">
        <v>13</v>
      </c>
      <c r="AP634" s="609" t="s">
        <v>13</v>
      </c>
      <c r="AQ634" s="609" t="s">
        <v>13</v>
      </c>
      <c r="AR634" s="609" t="s">
        <v>13</v>
      </c>
      <c r="AS634" s="609" t="s">
        <v>13</v>
      </c>
      <c r="AT634" s="609" t="s">
        <v>13</v>
      </c>
      <c r="AU634" s="609" t="s">
        <v>13</v>
      </c>
      <c r="AV634" s="608" t="s">
        <v>13</v>
      </c>
      <c r="AW634" s="608" t="s">
        <v>13</v>
      </c>
      <c r="AX634" s="608" t="s">
        <v>13</v>
      </c>
      <c r="AY634" s="608" t="s">
        <v>13</v>
      </c>
      <c r="AZ634" s="610" t="s">
        <v>13</v>
      </c>
      <c r="BA634" s="526" t="s">
        <v>13</v>
      </c>
      <c r="BB634" s="526" t="s">
        <v>13</v>
      </c>
      <c r="BC634" s="526" t="s">
        <v>13</v>
      </c>
      <c r="BD634" s="526" t="s">
        <v>13</v>
      </c>
      <c r="BE634" s="526" t="s">
        <v>13</v>
      </c>
      <c r="BF634" s="526" t="s">
        <v>13</v>
      </c>
      <c r="BG634" s="526" t="s">
        <v>13</v>
      </c>
      <c r="BH634" s="526" t="s">
        <v>13</v>
      </c>
      <c r="BI634" s="526" t="s">
        <v>13</v>
      </c>
      <c r="BJ634" s="526" t="s">
        <v>13</v>
      </c>
      <c r="BK634" s="526" t="s">
        <v>13</v>
      </c>
      <c r="BL634" s="526" t="s">
        <v>13</v>
      </c>
      <c r="BM634" s="526" t="s">
        <v>13</v>
      </c>
      <c r="BN634" s="585" t="s">
        <v>13</v>
      </c>
      <c r="BO634" s="585" t="s">
        <v>13</v>
      </c>
      <c r="BP634" s="526" t="s">
        <v>13</v>
      </c>
      <c r="BQ634" s="526" t="s">
        <v>13</v>
      </c>
      <c r="BR634" s="526" t="s">
        <v>13</v>
      </c>
      <c r="BS634" s="526" t="s">
        <v>13</v>
      </c>
      <c r="BT634" s="526" t="s">
        <v>13</v>
      </c>
      <c r="BU634" s="585" t="s">
        <v>13</v>
      </c>
      <c r="BV634" s="526" t="s">
        <v>13</v>
      </c>
      <c r="BW634" s="526" t="s">
        <v>13</v>
      </c>
      <c r="BX634" s="526" t="s">
        <v>13</v>
      </c>
      <c r="BY634" s="526" t="s">
        <v>13</v>
      </c>
      <c r="BZ634" s="526" t="s">
        <v>13</v>
      </c>
      <c r="CA634" s="526" t="s">
        <v>13</v>
      </c>
    </row>
    <row r="635" spans="3:79">
      <c r="C635" s="546" t="s">
        <v>13</v>
      </c>
      <c r="D635" s="546" t="s">
        <v>13</v>
      </c>
      <c r="E635" s="517" t="s">
        <v>13</v>
      </c>
      <c r="F635" s="607" t="s">
        <v>13</v>
      </c>
      <c r="G635" s="607" t="s">
        <v>13</v>
      </c>
      <c r="H635" s="607" t="s">
        <v>13</v>
      </c>
      <c r="I635" s="607" t="s">
        <v>13</v>
      </c>
      <c r="J635" s="607" t="s">
        <v>13</v>
      </c>
      <c r="K635" s="607" t="s">
        <v>13</v>
      </c>
      <c r="L635" s="607" t="s">
        <v>13</v>
      </c>
      <c r="M635" s="607" t="s">
        <v>13</v>
      </c>
      <c r="N635" s="607" t="s">
        <v>13</v>
      </c>
      <c r="O635" s="607" t="s">
        <v>13</v>
      </c>
      <c r="P635" s="607" t="s">
        <v>13</v>
      </c>
      <c r="Q635" s="608" t="s">
        <v>13</v>
      </c>
      <c r="R635" s="608" t="s">
        <v>13</v>
      </c>
      <c r="S635" s="608" t="s">
        <v>13</v>
      </c>
      <c r="T635" s="608" t="s">
        <v>13</v>
      </c>
      <c r="U635" s="608" t="s">
        <v>13</v>
      </c>
      <c r="V635" s="608" t="s">
        <v>13</v>
      </c>
      <c r="W635" s="608" t="s">
        <v>13</v>
      </c>
      <c r="X635" s="608" t="s">
        <v>13</v>
      </c>
      <c r="Y635" s="608" t="s">
        <v>13</v>
      </c>
      <c r="Z635" s="608" t="s">
        <v>13</v>
      </c>
      <c r="AA635" s="608" t="s">
        <v>13</v>
      </c>
      <c r="AB635" s="608" t="s">
        <v>13</v>
      </c>
      <c r="AC635" s="608" t="s">
        <v>13</v>
      </c>
      <c r="AD635" s="608" t="s">
        <v>13</v>
      </c>
      <c r="AE635" s="608" t="s">
        <v>13</v>
      </c>
      <c r="AF635" s="608" t="s">
        <v>13</v>
      </c>
      <c r="AG635" s="608" t="s">
        <v>13</v>
      </c>
      <c r="AH635" s="608" t="s">
        <v>13</v>
      </c>
      <c r="AI635" s="608" t="s">
        <v>13</v>
      </c>
      <c r="AJ635" s="608" t="s">
        <v>13</v>
      </c>
      <c r="AK635" s="608" t="s">
        <v>13</v>
      </c>
      <c r="AL635" s="609" t="s">
        <v>13</v>
      </c>
      <c r="AM635" s="609" t="s">
        <v>13</v>
      </c>
      <c r="AN635" s="609" t="s">
        <v>13</v>
      </c>
      <c r="AO635" s="609" t="s">
        <v>13</v>
      </c>
      <c r="AP635" s="609" t="s">
        <v>13</v>
      </c>
      <c r="AQ635" s="609" t="s">
        <v>13</v>
      </c>
      <c r="AR635" s="609" t="s">
        <v>13</v>
      </c>
      <c r="AS635" s="609" t="s">
        <v>13</v>
      </c>
      <c r="AT635" s="609" t="s">
        <v>13</v>
      </c>
      <c r="AU635" s="609" t="s">
        <v>13</v>
      </c>
      <c r="AV635" s="608" t="s">
        <v>13</v>
      </c>
      <c r="AW635" s="608" t="s">
        <v>13</v>
      </c>
      <c r="AX635" s="608" t="s">
        <v>13</v>
      </c>
      <c r="AY635" s="608" t="s">
        <v>13</v>
      </c>
      <c r="AZ635" s="610" t="s">
        <v>13</v>
      </c>
      <c r="BA635" s="526" t="s">
        <v>13</v>
      </c>
      <c r="BB635" s="526" t="s">
        <v>13</v>
      </c>
      <c r="BC635" s="526" t="s">
        <v>13</v>
      </c>
      <c r="BD635" s="526" t="s">
        <v>13</v>
      </c>
      <c r="BE635" s="526" t="s">
        <v>13</v>
      </c>
      <c r="BF635" s="526" t="s">
        <v>13</v>
      </c>
      <c r="BG635" s="526" t="s">
        <v>13</v>
      </c>
      <c r="BH635" s="526" t="s">
        <v>13</v>
      </c>
      <c r="BI635" s="526" t="s">
        <v>13</v>
      </c>
      <c r="BJ635" s="526" t="s">
        <v>13</v>
      </c>
      <c r="BK635" s="526" t="s">
        <v>13</v>
      </c>
      <c r="BL635" s="526" t="s">
        <v>13</v>
      </c>
      <c r="BM635" s="526" t="s">
        <v>13</v>
      </c>
      <c r="BN635" s="585" t="s">
        <v>13</v>
      </c>
      <c r="BO635" s="585" t="s">
        <v>13</v>
      </c>
      <c r="BP635" s="526" t="s">
        <v>13</v>
      </c>
      <c r="BQ635" s="526" t="s">
        <v>13</v>
      </c>
      <c r="BR635" s="526" t="s">
        <v>13</v>
      </c>
      <c r="BS635" s="526" t="s">
        <v>13</v>
      </c>
      <c r="BT635" s="526" t="s">
        <v>13</v>
      </c>
      <c r="BU635" s="585" t="s">
        <v>13</v>
      </c>
      <c r="BV635" s="526" t="s">
        <v>13</v>
      </c>
      <c r="BW635" s="526" t="s">
        <v>13</v>
      </c>
      <c r="BX635" s="526" t="s">
        <v>13</v>
      </c>
      <c r="BY635" s="526" t="s">
        <v>13</v>
      </c>
      <c r="BZ635" s="526" t="s">
        <v>13</v>
      </c>
      <c r="CA635" s="526" t="s">
        <v>13</v>
      </c>
    </row>
    <row r="636" spans="3:79">
      <c r="C636" s="546" t="s">
        <v>13</v>
      </c>
      <c r="D636" s="546" t="s">
        <v>13</v>
      </c>
      <c r="E636" s="517" t="s">
        <v>13</v>
      </c>
      <c r="F636" s="607" t="s">
        <v>13</v>
      </c>
      <c r="G636" s="607" t="s">
        <v>13</v>
      </c>
      <c r="H636" s="607" t="s">
        <v>13</v>
      </c>
      <c r="I636" s="607" t="s">
        <v>13</v>
      </c>
      <c r="J636" s="607" t="s">
        <v>13</v>
      </c>
      <c r="K636" s="607" t="s">
        <v>13</v>
      </c>
      <c r="L636" s="607" t="s">
        <v>13</v>
      </c>
      <c r="M636" s="607" t="s">
        <v>13</v>
      </c>
      <c r="N636" s="607" t="s">
        <v>13</v>
      </c>
      <c r="O636" s="607" t="s">
        <v>13</v>
      </c>
      <c r="P636" s="607" t="s">
        <v>13</v>
      </c>
      <c r="Q636" s="608" t="s">
        <v>13</v>
      </c>
      <c r="R636" s="608" t="s">
        <v>13</v>
      </c>
      <c r="S636" s="608" t="s">
        <v>13</v>
      </c>
      <c r="T636" s="608" t="s">
        <v>13</v>
      </c>
      <c r="U636" s="608" t="s">
        <v>13</v>
      </c>
      <c r="V636" s="608" t="s">
        <v>13</v>
      </c>
      <c r="W636" s="608" t="s">
        <v>13</v>
      </c>
      <c r="X636" s="608" t="s">
        <v>13</v>
      </c>
      <c r="Y636" s="608" t="s">
        <v>13</v>
      </c>
      <c r="Z636" s="608" t="s">
        <v>13</v>
      </c>
      <c r="AA636" s="608" t="s">
        <v>13</v>
      </c>
      <c r="AB636" s="608" t="s">
        <v>13</v>
      </c>
      <c r="AC636" s="608" t="s">
        <v>13</v>
      </c>
      <c r="AD636" s="608" t="s">
        <v>13</v>
      </c>
      <c r="AE636" s="608" t="s">
        <v>13</v>
      </c>
      <c r="AF636" s="608" t="s">
        <v>13</v>
      </c>
      <c r="AG636" s="608" t="s">
        <v>13</v>
      </c>
      <c r="AH636" s="608" t="s">
        <v>13</v>
      </c>
      <c r="AI636" s="608" t="s">
        <v>13</v>
      </c>
      <c r="AJ636" s="608" t="s">
        <v>13</v>
      </c>
      <c r="AK636" s="608" t="s">
        <v>13</v>
      </c>
      <c r="AL636" s="609" t="s">
        <v>13</v>
      </c>
      <c r="AM636" s="609" t="s">
        <v>13</v>
      </c>
      <c r="AN636" s="609" t="s">
        <v>13</v>
      </c>
      <c r="AO636" s="609" t="s">
        <v>13</v>
      </c>
      <c r="AP636" s="609" t="s">
        <v>13</v>
      </c>
      <c r="AQ636" s="609" t="s">
        <v>13</v>
      </c>
      <c r="AR636" s="609" t="s">
        <v>13</v>
      </c>
      <c r="AS636" s="609" t="s">
        <v>13</v>
      </c>
      <c r="AT636" s="609" t="s">
        <v>13</v>
      </c>
      <c r="AU636" s="609" t="s">
        <v>13</v>
      </c>
      <c r="AV636" s="608" t="s">
        <v>13</v>
      </c>
      <c r="AW636" s="608" t="s">
        <v>13</v>
      </c>
      <c r="AX636" s="608" t="s">
        <v>13</v>
      </c>
      <c r="AY636" s="608" t="s">
        <v>13</v>
      </c>
      <c r="AZ636" s="610" t="s">
        <v>13</v>
      </c>
      <c r="BA636" s="526" t="s">
        <v>13</v>
      </c>
      <c r="BB636" s="526" t="s">
        <v>13</v>
      </c>
      <c r="BC636" s="526" t="s">
        <v>13</v>
      </c>
      <c r="BD636" s="526" t="s">
        <v>13</v>
      </c>
      <c r="BE636" s="526" t="s">
        <v>13</v>
      </c>
      <c r="BF636" s="526" t="s">
        <v>13</v>
      </c>
      <c r="BG636" s="526" t="s">
        <v>13</v>
      </c>
      <c r="BH636" s="526" t="s">
        <v>13</v>
      </c>
      <c r="BI636" s="526" t="s">
        <v>13</v>
      </c>
      <c r="BJ636" s="526" t="s">
        <v>13</v>
      </c>
      <c r="BK636" s="526" t="s">
        <v>13</v>
      </c>
      <c r="BL636" s="526" t="s">
        <v>13</v>
      </c>
      <c r="BM636" s="526" t="s">
        <v>13</v>
      </c>
      <c r="BN636" s="585" t="s">
        <v>13</v>
      </c>
      <c r="BO636" s="585" t="s">
        <v>13</v>
      </c>
      <c r="BP636" s="526" t="s">
        <v>13</v>
      </c>
      <c r="BQ636" s="526" t="s">
        <v>13</v>
      </c>
      <c r="BR636" s="526" t="s">
        <v>13</v>
      </c>
      <c r="BS636" s="526" t="s">
        <v>13</v>
      </c>
      <c r="BT636" s="526" t="s">
        <v>13</v>
      </c>
      <c r="BU636" s="585" t="s">
        <v>13</v>
      </c>
      <c r="BV636" s="526" t="s">
        <v>13</v>
      </c>
      <c r="BW636" s="526" t="s">
        <v>13</v>
      </c>
      <c r="BX636" s="526" t="s">
        <v>13</v>
      </c>
      <c r="BY636" s="526" t="s">
        <v>13</v>
      </c>
      <c r="BZ636" s="526" t="s">
        <v>13</v>
      </c>
      <c r="CA636" s="526" t="s">
        <v>13</v>
      </c>
    </row>
    <row r="637" spans="3:79">
      <c r="C637" s="546" t="s">
        <v>13</v>
      </c>
      <c r="D637" s="546" t="s">
        <v>13</v>
      </c>
      <c r="E637" s="517" t="s">
        <v>13</v>
      </c>
      <c r="F637" s="607" t="s">
        <v>13</v>
      </c>
      <c r="G637" s="607" t="s">
        <v>13</v>
      </c>
      <c r="H637" s="607" t="s">
        <v>13</v>
      </c>
      <c r="I637" s="607" t="s">
        <v>13</v>
      </c>
      <c r="J637" s="607" t="s">
        <v>13</v>
      </c>
      <c r="K637" s="607" t="s">
        <v>13</v>
      </c>
      <c r="L637" s="607" t="s">
        <v>13</v>
      </c>
      <c r="M637" s="607" t="s">
        <v>13</v>
      </c>
      <c r="N637" s="607" t="s">
        <v>13</v>
      </c>
      <c r="O637" s="607" t="s">
        <v>13</v>
      </c>
      <c r="P637" s="607" t="s">
        <v>13</v>
      </c>
      <c r="Q637" s="608" t="s">
        <v>13</v>
      </c>
      <c r="R637" s="608" t="s">
        <v>13</v>
      </c>
      <c r="S637" s="608" t="s">
        <v>13</v>
      </c>
      <c r="T637" s="608" t="s">
        <v>13</v>
      </c>
      <c r="U637" s="608" t="s">
        <v>13</v>
      </c>
      <c r="V637" s="608" t="s">
        <v>13</v>
      </c>
      <c r="W637" s="608" t="s">
        <v>13</v>
      </c>
      <c r="X637" s="608" t="s">
        <v>13</v>
      </c>
      <c r="Y637" s="608" t="s">
        <v>13</v>
      </c>
      <c r="Z637" s="608" t="s">
        <v>13</v>
      </c>
      <c r="AA637" s="608" t="s">
        <v>13</v>
      </c>
      <c r="AB637" s="608" t="s">
        <v>13</v>
      </c>
      <c r="AC637" s="608" t="s">
        <v>13</v>
      </c>
      <c r="AD637" s="608" t="s">
        <v>13</v>
      </c>
      <c r="AE637" s="608" t="s">
        <v>13</v>
      </c>
      <c r="AF637" s="608" t="s">
        <v>13</v>
      </c>
      <c r="AG637" s="608" t="s">
        <v>13</v>
      </c>
      <c r="AH637" s="608" t="s">
        <v>13</v>
      </c>
      <c r="AI637" s="608" t="s">
        <v>13</v>
      </c>
      <c r="AJ637" s="608" t="s">
        <v>13</v>
      </c>
      <c r="AK637" s="608" t="s">
        <v>13</v>
      </c>
      <c r="AL637" s="609" t="s">
        <v>13</v>
      </c>
      <c r="AM637" s="609" t="s">
        <v>13</v>
      </c>
      <c r="AN637" s="609" t="s">
        <v>13</v>
      </c>
      <c r="AO637" s="609" t="s">
        <v>13</v>
      </c>
      <c r="AP637" s="609" t="s">
        <v>13</v>
      </c>
      <c r="AQ637" s="609" t="s">
        <v>13</v>
      </c>
      <c r="AR637" s="609" t="s">
        <v>13</v>
      </c>
      <c r="AS637" s="609" t="s">
        <v>13</v>
      </c>
      <c r="AT637" s="609" t="s">
        <v>13</v>
      </c>
      <c r="AU637" s="609" t="s">
        <v>13</v>
      </c>
      <c r="AV637" s="608" t="s">
        <v>13</v>
      </c>
      <c r="AW637" s="608" t="s">
        <v>13</v>
      </c>
      <c r="AX637" s="608" t="s">
        <v>13</v>
      </c>
      <c r="AY637" s="608" t="s">
        <v>13</v>
      </c>
      <c r="AZ637" s="610" t="s">
        <v>13</v>
      </c>
      <c r="BA637" s="526" t="s">
        <v>13</v>
      </c>
      <c r="BB637" s="526" t="s">
        <v>13</v>
      </c>
      <c r="BC637" s="526" t="s">
        <v>13</v>
      </c>
      <c r="BD637" s="526" t="s">
        <v>13</v>
      </c>
      <c r="BE637" s="526" t="s">
        <v>13</v>
      </c>
      <c r="BF637" s="526" t="s">
        <v>13</v>
      </c>
      <c r="BG637" s="526" t="s">
        <v>13</v>
      </c>
      <c r="BH637" s="526" t="s">
        <v>13</v>
      </c>
      <c r="BI637" s="526" t="s">
        <v>13</v>
      </c>
      <c r="BJ637" s="526" t="s">
        <v>13</v>
      </c>
      <c r="BK637" s="526" t="s">
        <v>13</v>
      </c>
      <c r="BL637" s="526" t="s">
        <v>13</v>
      </c>
      <c r="BM637" s="526" t="s">
        <v>13</v>
      </c>
      <c r="BN637" s="585" t="s">
        <v>13</v>
      </c>
      <c r="BO637" s="585" t="s">
        <v>13</v>
      </c>
      <c r="BP637" s="526" t="s">
        <v>13</v>
      </c>
      <c r="BQ637" s="526" t="s">
        <v>13</v>
      </c>
      <c r="BR637" s="526" t="s">
        <v>13</v>
      </c>
      <c r="BS637" s="526" t="s">
        <v>13</v>
      </c>
      <c r="BT637" s="526" t="s">
        <v>13</v>
      </c>
      <c r="BU637" s="585" t="s">
        <v>13</v>
      </c>
      <c r="BV637" s="526" t="s">
        <v>13</v>
      </c>
      <c r="BW637" s="526" t="s">
        <v>13</v>
      </c>
      <c r="BX637" s="526" t="s">
        <v>13</v>
      </c>
      <c r="BY637" s="526" t="s">
        <v>13</v>
      </c>
      <c r="BZ637" s="526" t="s">
        <v>13</v>
      </c>
      <c r="CA637" s="526" t="s">
        <v>13</v>
      </c>
    </row>
    <row r="638" spans="3:79">
      <c r="C638" s="546" t="s">
        <v>13</v>
      </c>
      <c r="D638" s="546" t="s">
        <v>13</v>
      </c>
      <c r="E638" s="517" t="s">
        <v>13</v>
      </c>
      <c r="F638" s="607" t="s">
        <v>13</v>
      </c>
      <c r="G638" s="607" t="s">
        <v>13</v>
      </c>
      <c r="H638" s="607" t="s">
        <v>13</v>
      </c>
      <c r="I638" s="607" t="s">
        <v>13</v>
      </c>
      <c r="J638" s="607" t="s">
        <v>13</v>
      </c>
      <c r="K638" s="607" t="s">
        <v>13</v>
      </c>
      <c r="L638" s="607" t="s">
        <v>13</v>
      </c>
      <c r="M638" s="607" t="s">
        <v>13</v>
      </c>
      <c r="N638" s="607" t="s">
        <v>13</v>
      </c>
      <c r="O638" s="607" t="s">
        <v>13</v>
      </c>
      <c r="P638" s="607" t="s">
        <v>13</v>
      </c>
      <c r="Q638" s="608" t="s">
        <v>13</v>
      </c>
      <c r="R638" s="608" t="s">
        <v>13</v>
      </c>
      <c r="S638" s="608" t="s">
        <v>13</v>
      </c>
      <c r="T638" s="608" t="s">
        <v>13</v>
      </c>
      <c r="U638" s="608" t="s">
        <v>13</v>
      </c>
      <c r="V638" s="608" t="s">
        <v>13</v>
      </c>
      <c r="W638" s="608" t="s">
        <v>13</v>
      </c>
      <c r="X638" s="608" t="s">
        <v>13</v>
      </c>
      <c r="Y638" s="608" t="s">
        <v>13</v>
      </c>
      <c r="Z638" s="608" t="s">
        <v>13</v>
      </c>
      <c r="AA638" s="608" t="s">
        <v>13</v>
      </c>
      <c r="AB638" s="608" t="s">
        <v>13</v>
      </c>
      <c r="AC638" s="608" t="s">
        <v>13</v>
      </c>
      <c r="AD638" s="608" t="s">
        <v>13</v>
      </c>
      <c r="AE638" s="608" t="s">
        <v>13</v>
      </c>
      <c r="AF638" s="608" t="s">
        <v>13</v>
      </c>
      <c r="AG638" s="608" t="s">
        <v>13</v>
      </c>
      <c r="AH638" s="608" t="s">
        <v>13</v>
      </c>
      <c r="AI638" s="608" t="s">
        <v>13</v>
      </c>
      <c r="AJ638" s="608" t="s">
        <v>13</v>
      </c>
      <c r="AK638" s="608" t="s">
        <v>13</v>
      </c>
      <c r="AL638" s="609" t="s">
        <v>13</v>
      </c>
      <c r="AM638" s="609" t="s">
        <v>13</v>
      </c>
      <c r="AN638" s="609" t="s">
        <v>13</v>
      </c>
      <c r="AO638" s="609" t="s">
        <v>13</v>
      </c>
      <c r="AP638" s="609" t="s">
        <v>13</v>
      </c>
      <c r="AQ638" s="609" t="s">
        <v>13</v>
      </c>
      <c r="AR638" s="609" t="s">
        <v>13</v>
      </c>
      <c r="AS638" s="609" t="s">
        <v>13</v>
      </c>
      <c r="AT638" s="609" t="s">
        <v>13</v>
      </c>
      <c r="AU638" s="609" t="s">
        <v>13</v>
      </c>
      <c r="AV638" s="608" t="s">
        <v>13</v>
      </c>
      <c r="AW638" s="608" t="s">
        <v>13</v>
      </c>
      <c r="AX638" s="608" t="s">
        <v>13</v>
      </c>
      <c r="AY638" s="608" t="s">
        <v>13</v>
      </c>
      <c r="AZ638" s="610" t="s">
        <v>13</v>
      </c>
      <c r="BA638" s="526" t="s">
        <v>13</v>
      </c>
      <c r="BB638" s="526" t="s">
        <v>13</v>
      </c>
      <c r="BC638" s="526" t="s">
        <v>13</v>
      </c>
      <c r="BD638" s="526" t="s">
        <v>13</v>
      </c>
      <c r="BE638" s="526" t="s">
        <v>13</v>
      </c>
      <c r="BF638" s="526" t="s">
        <v>13</v>
      </c>
      <c r="BG638" s="526" t="s">
        <v>13</v>
      </c>
      <c r="BH638" s="526" t="s">
        <v>13</v>
      </c>
      <c r="BI638" s="526" t="s">
        <v>13</v>
      </c>
      <c r="BJ638" s="526" t="s">
        <v>13</v>
      </c>
      <c r="BK638" s="526" t="s">
        <v>13</v>
      </c>
      <c r="BL638" s="526" t="s">
        <v>13</v>
      </c>
      <c r="BM638" s="526" t="s">
        <v>13</v>
      </c>
      <c r="BN638" s="585" t="s">
        <v>13</v>
      </c>
      <c r="BO638" s="585" t="s">
        <v>13</v>
      </c>
      <c r="BP638" s="526" t="s">
        <v>13</v>
      </c>
      <c r="BQ638" s="526" t="s">
        <v>13</v>
      </c>
      <c r="BR638" s="526" t="s">
        <v>13</v>
      </c>
      <c r="BS638" s="526" t="s">
        <v>13</v>
      </c>
      <c r="BT638" s="526" t="s">
        <v>13</v>
      </c>
      <c r="BU638" s="585" t="s">
        <v>13</v>
      </c>
      <c r="BV638" s="526" t="s">
        <v>13</v>
      </c>
      <c r="BW638" s="526" t="s">
        <v>13</v>
      </c>
      <c r="BX638" s="526" t="s">
        <v>13</v>
      </c>
      <c r="BY638" s="526" t="s">
        <v>13</v>
      </c>
      <c r="BZ638" s="526" t="s">
        <v>13</v>
      </c>
      <c r="CA638" s="526" t="s">
        <v>13</v>
      </c>
    </row>
    <row r="639" spans="3:79">
      <c r="C639" s="546" t="s">
        <v>13</v>
      </c>
      <c r="D639" s="546" t="s">
        <v>13</v>
      </c>
      <c r="E639" s="517" t="s">
        <v>13</v>
      </c>
      <c r="F639" s="607" t="s">
        <v>13</v>
      </c>
      <c r="G639" s="607" t="s">
        <v>13</v>
      </c>
      <c r="H639" s="607" t="s">
        <v>13</v>
      </c>
      <c r="I639" s="607" t="s">
        <v>13</v>
      </c>
      <c r="J639" s="607" t="s">
        <v>13</v>
      </c>
      <c r="K639" s="607" t="s">
        <v>13</v>
      </c>
      <c r="L639" s="607" t="s">
        <v>13</v>
      </c>
      <c r="M639" s="607" t="s">
        <v>13</v>
      </c>
      <c r="N639" s="607" t="s">
        <v>13</v>
      </c>
      <c r="O639" s="607" t="s">
        <v>13</v>
      </c>
      <c r="P639" s="607" t="s">
        <v>13</v>
      </c>
      <c r="Q639" s="608" t="s">
        <v>13</v>
      </c>
      <c r="R639" s="608" t="s">
        <v>13</v>
      </c>
      <c r="S639" s="608" t="s">
        <v>13</v>
      </c>
      <c r="T639" s="608" t="s">
        <v>13</v>
      </c>
      <c r="U639" s="608" t="s">
        <v>13</v>
      </c>
      <c r="V639" s="608" t="s">
        <v>13</v>
      </c>
      <c r="W639" s="608" t="s">
        <v>13</v>
      </c>
      <c r="X639" s="608" t="s">
        <v>13</v>
      </c>
      <c r="Y639" s="608" t="s">
        <v>13</v>
      </c>
      <c r="Z639" s="608" t="s">
        <v>13</v>
      </c>
      <c r="AA639" s="608" t="s">
        <v>13</v>
      </c>
      <c r="AB639" s="608" t="s">
        <v>13</v>
      </c>
      <c r="AC639" s="608" t="s">
        <v>13</v>
      </c>
      <c r="AD639" s="608" t="s">
        <v>13</v>
      </c>
      <c r="AE639" s="608" t="s">
        <v>13</v>
      </c>
      <c r="AF639" s="608" t="s">
        <v>13</v>
      </c>
      <c r="AG639" s="608" t="s">
        <v>13</v>
      </c>
      <c r="AH639" s="608" t="s">
        <v>13</v>
      </c>
      <c r="AI639" s="608" t="s">
        <v>13</v>
      </c>
      <c r="AJ639" s="608" t="s">
        <v>13</v>
      </c>
      <c r="AK639" s="608" t="s">
        <v>13</v>
      </c>
      <c r="AL639" s="609" t="s">
        <v>13</v>
      </c>
      <c r="AM639" s="609" t="s">
        <v>13</v>
      </c>
      <c r="AN639" s="609" t="s">
        <v>13</v>
      </c>
      <c r="AO639" s="609" t="s">
        <v>13</v>
      </c>
      <c r="AP639" s="609" t="s">
        <v>13</v>
      </c>
      <c r="AQ639" s="609" t="s">
        <v>13</v>
      </c>
      <c r="AR639" s="609" t="s">
        <v>13</v>
      </c>
      <c r="AS639" s="609" t="s">
        <v>13</v>
      </c>
      <c r="AT639" s="609" t="s">
        <v>13</v>
      </c>
      <c r="AU639" s="609" t="s">
        <v>13</v>
      </c>
      <c r="AV639" s="608" t="s">
        <v>13</v>
      </c>
      <c r="AW639" s="608" t="s">
        <v>13</v>
      </c>
      <c r="AX639" s="608" t="s">
        <v>13</v>
      </c>
      <c r="AY639" s="608" t="s">
        <v>13</v>
      </c>
      <c r="AZ639" s="610" t="s">
        <v>13</v>
      </c>
      <c r="BA639" s="526" t="s">
        <v>13</v>
      </c>
      <c r="BB639" s="526" t="s">
        <v>13</v>
      </c>
      <c r="BC639" s="526" t="s">
        <v>13</v>
      </c>
      <c r="BD639" s="526" t="s">
        <v>13</v>
      </c>
      <c r="BE639" s="526" t="s">
        <v>13</v>
      </c>
      <c r="BF639" s="526" t="s">
        <v>13</v>
      </c>
      <c r="BG639" s="526" t="s">
        <v>13</v>
      </c>
      <c r="BH639" s="526" t="s">
        <v>13</v>
      </c>
      <c r="BI639" s="526" t="s">
        <v>13</v>
      </c>
      <c r="BJ639" s="526" t="s">
        <v>13</v>
      </c>
      <c r="BK639" s="526" t="s">
        <v>13</v>
      </c>
      <c r="BL639" s="526" t="s">
        <v>13</v>
      </c>
      <c r="BM639" s="526" t="s">
        <v>13</v>
      </c>
      <c r="BN639" s="585" t="s">
        <v>13</v>
      </c>
      <c r="BO639" s="585" t="s">
        <v>13</v>
      </c>
      <c r="BP639" s="526" t="s">
        <v>13</v>
      </c>
      <c r="BQ639" s="526" t="s">
        <v>13</v>
      </c>
      <c r="BR639" s="526" t="s">
        <v>13</v>
      </c>
      <c r="BS639" s="526" t="s">
        <v>13</v>
      </c>
      <c r="BT639" s="526" t="s">
        <v>13</v>
      </c>
      <c r="BU639" s="585" t="s">
        <v>13</v>
      </c>
      <c r="BV639" s="526" t="s">
        <v>13</v>
      </c>
      <c r="BW639" s="526" t="s">
        <v>13</v>
      </c>
      <c r="BX639" s="526" t="s">
        <v>13</v>
      </c>
      <c r="BY639" s="526" t="s">
        <v>13</v>
      </c>
      <c r="BZ639" s="526" t="s">
        <v>13</v>
      </c>
      <c r="CA639" s="526" t="s">
        <v>13</v>
      </c>
    </row>
    <row r="640" spans="3:79">
      <c r="C640" s="546" t="s">
        <v>13</v>
      </c>
      <c r="D640" s="546" t="s">
        <v>13</v>
      </c>
      <c r="E640" s="517" t="s">
        <v>13</v>
      </c>
      <c r="F640" s="607" t="s">
        <v>13</v>
      </c>
      <c r="G640" s="607" t="s">
        <v>13</v>
      </c>
      <c r="H640" s="607" t="s">
        <v>13</v>
      </c>
      <c r="I640" s="607" t="s">
        <v>13</v>
      </c>
      <c r="J640" s="607" t="s">
        <v>13</v>
      </c>
      <c r="K640" s="607" t="s">
        <v>13</v>
      </c>
      <c r="L640" s="607" t="s">
        <v>13</v>
      </c>
      <c r="M640" s="607" t="s">
        <v>13</v>
      </c>
      <c r="N640" s="607" t="s">
        <v>13</v>
      </c>
      <c r="O640" s="607" t="s">
        <v>13</v>
      </c>
      <c r="P640" s="607" t="s">
        <v>13</v>
      </c>
      <c r="Q640" s="608" t="s">
        <v>13</v>
      </c>
      <c r="R640" s="608" t="s">
        <v>13</v>
      </c>
      <c r="S640" s="608" t="s">
        <v>13</v>
      </c>
      <c r="T640" s="608" t="s">
        <v>13</v>
      </c>
      <c r="U640" s="608" t="s">
        <v>13</v>
      </c>
      <c r="V640" s="608" t="s">
        <v>13</v>
      </c>
      <c r="W640" s="608" t="s">
        <v>13</v>
      </c>
      <c r="X640" s="608" t="s">
        <v>13</v>
      </c>
      <c r="Y640" s="608" t="s">
        <v>13</v>
      </c>
      <c r="Z640" s="608" t="s">
        <v>13</v>
      </c>
      <c r="AA640" s="608" t="s">
        <v>13</v>
      </c>
      <c r="AB640" s="608" t="s">
        <v>13</v>
      </c>
      <c r="AC640" s="608" t="s">
        <v>13</v>
      </c>
      <c r="AD640" s="608" t="s">
        <v>13</v>
      </c>
      <c r="AE640" s="608" t="s">
        <v>13</v>
      </c>
      <c r="AF640" s="608" t="s">
        <v>13</v>
      </c>
      <c r="AG640" s="608" t="s">
        <v>13</v>
      </c>
      <c r="AH640" s="608" t="s">
        <v>13</v>
      </c>
      <c r="AI640" s="608" t="s">
        <v>13</v>
      </c>
      <c r="AJ640" s="608" t="s">
        <v>13</v>
      </c>
      <c r="AK640" s="608" t="s">
        <v>13</v>
      </c>
      <c r="AL640" s="609" t="s">
        <v>13</v>
      </c>
      <c r="AM640" s="609" t="s">
        <v>13</v>
      </c>
      <c r="AN640" s="609" t="s">
        <v>13</v>
      </c>
      <c r="AO640" s="609" t="s">
        <v>13</v>
      </c>
      <c r="AP640" s="609" t="s">
        <v>13</v>
      </c>
      <c r="AQ640" s="609" t="s">
        <v>13</v>
      </c>
      <c r="AR640" s="609" t="s">
        <v>13</v>
      </c>
      <c r="AS640" s="609" t="s">
        <v>13</v>
      </c>
      <c r="AT640" s="609" t="s">
        <v>13</v>
      </c>
      <c r="AU640" s="609" t="s">
        <v>13</v>
      </c>
      <c r="AV640" s="608" t="s">
        <v>13</v>
      </c>
      <c r="AW640" s="608" t="s">
        <v>13</v>
      </c>
      <c r="AX640" s="608" t="s">
        <v>13</v>
      </c>
      <c r="AY640" s="608" t="s">
        <v>13</v>
      </c>
      <c r="AZ640" s="610" t="s">
        <v>13</v>
      </c>
      <c r="BA640" s="526" t="s">
        <v>13</v>
      </c>
      <c r="BB640" s="526" t="s">
        <v>13</v>
      </c>
      <c r="BC640" s="526" t="s">
        <v>13</v>
      </c>
      <c r="BD640" s="526" t="s">
        <v>13</v>
      </c>
      <c r="BE640" s="526" t="s">
        <v>13</v>
      </c>
      <c r="BF640" s="526" t="s">
        <v>13</v>
      </c>
      <c r="BG640" s="526" t="s">
        <v>13</v>
      </c>
      <c r="BH640" s="526" t="s">
        <v>13</v>
      </c>
      <c r="BI640" s="526" t="s">
        <v>13</v>
      </c>
      <c r="BJ640" s="526" t="s">
        <v>13</v>
      </c>
      <c r="BK640" s="526" t="s">
        <v>13</v>
      </c>
      <c r="BL640" s="526" t="s">
        <v>13</v>
      </c>
      <c r="BM640" s="526" t="s">
        <v>13</v>
      </c>
      <c r="BN640" s="585" t="s">
        <v>13</v>
      </c>
      <c r="BO640" s="585" t="s">
        <v>13</v>
      </c>
      <c r="BP640" s="526" t="s">
        <v>13</v>
      </c>
      <c r="BQ640" s="526" t="s">
        <v>13</v>
      </c>
      <c r="BR640" s="526" t="s">
        <v>13</v>
      </c>
      <c r="BS640" s="526" t="s">
        <v>13</v>
      </c>
      <c r="BT640" s="526" t="s">
        <v>13</v>
      </c>
      <c r="BU640" s="585" t="s">
        <v>13</v>
      </c>
      <c r="BV640" s="526" t="s">
        <v>13</v>
      </c>
      <c r="BW640" s="526" t="s">
        <v>13</v>
      </c>
      <c r="BX640" s="526" t="s">
        <v>13</v>
      </c>
      <c r="BY640" s="526" t="s">
        <v>13</v>
      </c>
      <c r="BZ640" s="526" t="s">
        <v>13</v>
      </c>
      <c r="CA640" s="526" t="s">
        <v>13</v>
      </c>
    </row>
    <row r="641" spans="3:79">
      <c r="C641" s="546" t="s">
        <v>13</v>
      </c>
      <c r="D641" s="546" t="s">
        <v>13</v>
      </c>
      <c r="E641" s="517" t="s">
        <v>13</v>
      </c>
      <c r="F641" s="607" t="s">
        <v>13</v>
      </c>
      <c r="G641" s="607" t="s">
        <v>13</v>
      </c>
      <c r="H641" s="607" t="s">
        <v>13</v>
      </c>
      <c r="I641" s="607" t="s">
        <v>13</v>
      </c>
      <c r="J641" s="607" t="s">
        <v>13</v>
      </c>
      <c r="K641" s="607" t="s">
        <v>13</v>
      </c>
      <c r="L641" s="607" t="s">
        <v>13</v>
      </c>
      <c r="M641" s="607" t="s">
        <v>13</v>
      </c>
      <c r="N641" s="607" t="s">
        <v>13</v>
      </c>
      <c r="O641" s="607" t="s">
        <v>13</v>
      </c>
      <c r="P641" s="607" t="s">
        <v>13</v>
      </c>
      <c r="Q641" s="608" t="s">
        <v>13</v>
      </c>
      <c r="R641" s="608" t="s">
        <v>13</v>
      </c>
      <c r="S641" s="608" t="s">
        <v>13</v>
      </c>
      <c r="T641" s="608" t="s">
        <v>13</v>
      </c>
      <c r="U641" s="608" t="s">
        <v>13</v>
      </c>
      <c r="V641" s="608" t="s">
        <v>13</v>
      </c>
      <c r="W641" s="608" t="s">
        <v>13</v>
      </c>
      <c r="X641" s="608" t="s">
        <v>13</v>
      </c>
      <c r="Y641" s="608" t="s">
        <v>13</v>
      </c>
      <c r="Z641" s="608" t="s">
        <v>13</v>
      </c>
      <c r="AA641" s="608" t="s">
        <v>13</v>
      </c>
      <c r="AB641" s="608" t="s">
        <v>13</v>
      </c>
      <c r="AC641" s="608" t="s">
        <v>13</v>
      </c>
      <c r="AD641" s="608" t="s">
        <v>13</v>
      </c>
      <c r="AE641" s="608" t="s">
        <v>13</v>
      </c>
      <c r="AF641" s="608" t="s">
        <v>13</v>
      </c>
      <c r="AG641" s="608" t="s">
        <v>13</v>
      </c>
      <c r="AH641" s="608" t="s">
        <v>13</v>
      </c>
      <c r="AI641" s="608" t="s">
        <v>13</v>
      </c>
      <c r="AJ641" s="608" t="s">
        <v>13</v>
      </c>
      <c r="AK641" s="608" t="s">
        <v>13</v>
      </c>
      <c r="AL641" s="609" t="s">
        <v>13</v>
      </c>
      <c r="AM641" s="609" t="s">
        <v>13</v>
      </c>
      <c r="AN641" s="609" t="s">
        <v>13</v>
      </c>
      <c r="AO641" s="609" t="s">
        <v>13</v>
      </c>
      <c r="AP641" s="609" t="s">
        <v>13</v>
      </c>
      <c r="AQ641" s="609" t="s">
        <v>13</v>
      </c>
      <c r="AR641" s="609" t="s">
        <v>13</v>
      </c>
      <c r="AS641" s="609" t="s">
        <v>13</v>
      </c>
      <c r="AT641" s="609" t="s">
        <v>13</v>
      </c>
      <c r="AU641" s="609" t="s">
        <v>13</v>
      </c>
      <c r="AV641" s="608" t="s">
        <v>13</v>
      </c>
      <c r="AW641" s="608" t="s">
        <v>13</v>
      </c>
      <c r="AX641" s="608" t="s">
        <v>13</v>
      </c>
      <c r="AY641" s="608" t="s">
        <v>13</v>
      </c>
      <c r="AZ641" s="610" t="s">
        <v>13</v>
      </c>
      <c r="BA641" s="526" t="s">
        <v>13</v>
      </c>
      <c r="BB641" s="526" t="s">
        <v>13</v>
      </c>
      <c r="BC641" s="526" t="s">
        <v>13</v>
      </c>
      <c r="BD641" s="526" t="s">
        <v>13</v>
      </c>
      <c r="BE641" s="526" t="s">
        <v>13</v>
      </c>
      <c r="BF641" s="526" t="s">
        <v>13</v>
      </c>
      <c r="BG641" s="526" t="s">
        <v>13</v>
      </c>
      <c r="BH641" s="526" t="s">
        <v>13</v>
      </c>
      <c r="BI641" s="526" t="s">
        <v>13</v>
      </c>
      <c r="BJ641" s="526" t="s">
        <v>13</v>
      </c>
      <c r="BK641" s="526" t="s">
        <v>13</v>
      </c>
      <c r="BL641" s="526" t="s">
        <v>13</v>
      </c>
      <c r="BM641" s="526" t="s">
        <v>13</v>
      </c>
      <c r="BN641" s="585" t="s">
        <v>13</v>
      </c>
      <c r="BO641" s="585" t="s">
        <v>13</v>
      </c>
      <c r="BP641" s="526" t="s">
        <v>13</v>
      </c>
      <c r="BQ641" s="526" t="s">
        <v>13</v>
      </c>
      <c r="BR641" s="526" t="s">
        <v>13</v>
      </c>
      <c r="BS641" s="526" t="s">
        <v>13</v>
      </c>
      <c r="BT641" s="526" t="s">
        <v>13</v>
      </c>
      <c r="BU641" s="585" t="s">
        <v>13</v>
      </c>
      <c r="BV641" s="526" t="s">
        <v>13</v>
      </c>
      <c r="BW641" s="526" t="s">
        <v>13</v>
      </c>
      <c r="BX641" s="526" t="s">
        <v>13</v>
      </c>
      <c r="BY641" s="526" t="s">
        <v>13</v>
      </c>
      <c r="BZ641" s="526" t="s">
        <v>13</v>
      </c>
      <c r="CA641" s="526" t="s">
        <v>13</v>
      </c>
    </row>
    <row r="642" spans="3:79">
      <c r="C642" s="546" t="s">
        <v>13</v>
      </c>
      <c r="D642" s="546" t="s">
        <v>13</v>
      </c>
      <c r="E642" s="517" t="s">
        <v>13</v>
      </c>
      <c r="F642" s="607" t="s">
        <v>13</v>
      </c>
      <c r="G642" s="607" t="s">
        <v>13</v>
      </c>
      <c r="H642" s="607" t="s">
        <v>13</v>
      </c>
      <c r="I642" s="607" t="s">
        <v>13</v>
      </c>
      <c r="J642" s="607" t="s">
        <v>13</v>
      </c>
      <c r="K642" s="607" t="s">
        <v>13</v>
      </c>
      <c r="L642" s="607" t="s">
        <v>13</v>
      </c>
      <c r="M642" s="607" t="s">
        <v>13</v>
      </c>
      <c r="N642" s="607" t="s">
        <v>13</v>
      </c>
      <c r="O642" s="607" t="s">
        <v>13</v>
      </c>
      <c r="P642" s="607" t="s">
        <v>13</v>
      </c>
      <c r="Q642" s="608" t="s">
        <v>13</v>
      </c>
      <c r="R642" s="608" t="s">
        <v>13</v>
      </c>
      <c r="S642" s="608" t="s">
        <v>13</v>
      </c>
      <c r="T642" s="608" t="s">
        <v>13</v>
      </c>
      <c r="U642" s="608" t="s">
        <v>13</v>
      </c>
      <c r="V642" s="608" t="s">
        <v>13</v>
      </c>
      <c r="W642" s="608" t="s">
        <v>13</v>
      </c>
      <c r="X642" s="608" t="s">
        <v>13</v>
      </c>
      <c r="Y642" s="608" t="s">
        <v>13</v>
      </c>
      <c r="Z642" s="608" t="s">
        <v>13</v>
      </c>
      <c r="AA642" s="608" t="s">
        <v>13</v>
      </c>
      <c r="AB642" s="608" t="s">
        <v>13</v>
      </c>
      <c r="AC642" s="608" t="s">
        <v>13</v>
      </c>
      <c r="AD642" s="608" t="s">
        <v>13</v>
      </c>
      <c r="AE642" s="608" t="s">
        <v>13</v>
      </c>
      <c r="AF642" s="608" t="s">
        <v>13</v>
      </c>
      <c r="AG642" s="608" t="s">
        <v>13</v>
      </c>
      <c r="AH642" s="608" t="s">
        <v>13</v>
      </c>
      <c r="AI642" s="608" t="s">
        <v>13</v>
      </c>
      <c r="AJ642" s="608" t="s">
        <v>13</v>
      </c>
      <c r="AK642" s="608" t="s">
        <v>13</v>
      </c>
      <c r="AL642" s="609" t="s">
        <v>13</v>
      </c>
      <c r="AM642" s="609" t="s">
        <v>13</v>
      </c>
      <c r="AN642" s="609" t="s">
        <v>13</v>
      </c>
      <c r="AO642" s="609" t="s">
        <v>13</v>
      </c>
      <c r="AP642" s="609" t="s">
        <v>13</v>
      </c>
      <c r="AQ642" s="609" t="s">
        <v>13</v>
      </c>
      <c r="AR642" s="609" t="s">
        <v>13</v>
      </c>
      <c r="AS642" s="609" t="s">
        <v>13</v>
      </c>
      <c r="AT642" s="609" t="s">
        <v>13</v>
      </c>
      <c r="AU642" s="609" t="s">
        <v>13</v>
      </c>
      <c r="AV642" s="608" t="s">
        <v>13</v>
      </c>
      <c r="AW642" s="608" t="s">
        <v>13</v>
      </c>
      <c r="AX642" s="608" t="s">
        <v>13</v>
      </c>
      <c r="AY642" s="608" t="s">
        <v>13</v>
      </c>
      <c r="AZ642" s="610" t="s">
        <v>13</v>
      </c>
      <c r="BA642" s="526" t="s">
        <v>13</v>
      </c>
      <c r="BB642" s="526" t="s">
        <v>13</v>
      </c>
      <c r="BC642" s="526" t="s">
        <v>13</v>
      </c>
      <c r="BD642" s="526" t="s">
        <v>13</v>
      </c>
      <c r="BE642" s="526" t="s">
        <v>13</v>
      </c>
      <c r="BF642" s="526" t="s">
        <v>13</v>
      </c>
      <c r="BG642" s="526" t="s">
        <v>13</v>
      </c>
      <c r="BH642" s="526" t="s">
        <v>13</v>
      </c>
      <c r="BI642" s="526" t="s">
        <v>13</v>
      </c>
      <c r="BJ642" s="526" t="s">
        <v>13</v>
      </c>
      <c r="BK642" s="526" t="s">
        <v>13</v>
      </c>
      <c r="BL642" s="526" t="s">
        <v>13</v>
      </c>
      <c r="BM642" s="526" t="s">
        <v>13</v>
      </c>
      <c r="BN642" s="585" t="s">
        <v>13</v>
      </c>
      <c r="BO642" s="585" t="s">
        <v>13</v>
      </c>
      <c r="BP642" s="526" t="s">
        <v>13</v>
      </c>
      <c r="BQ642" s="526" t="s">
        <v>13</v>
      </c>
      <c r="BR642" s="526" t="s">
        <v>13</v>
      </c>
      <c r="BS642" s="526" t="s">
        <v>13</v>
      </c>
      <c r="BT642" s="526" t="s">
        <v>13</v>
      </c>
      <c r="BU642" s="585" t="s">
        <v>13</v>
      </c>
      <c r="BV642" s="526" t="s">
        <v>13</v>
      </c>
      <c r="BW642" s="526" t="s">
        <v>13</v>
      </c>
      <c r="BX642" s="526" t="s">
        <v>13</v>
      </c>
      <c r="BY642" s="526" t="s">
        <v>13</v>
      </c>
      <c r="BZ642" s="526" t="s">
        <v>13</v>
      </c>
      <c r="CA642" s="526" t="s">
        <v>13</v>
      </c>
    </row>
    <row r="643" spans="3:79">
      <c r="C643" s="546" t="s">
        <v>13</v>
      </c>
      <c r="D643" s="546" t="s">
        <v>13</v>
      </c>
      <c r="E643" s="517" t="s">
        <v>13</v>
      </c>
      <c r="F643" s="607" t="s">
        <v>13</v>
      </c>
      <c r="G643" s="607" t="s">
        <v>13</v>
      </c>
      <c r="H643" s="607" t="s">
        <v>13</v>
      </c>
      <c r="I643" s="607" t="s">
        <v>13</v>
      </c>
      <c r="J643" s="607" t="s">
        <v>13</v>
      </c>
      <c r="K643" s="607" t="s">
        <v>13</v>
      </c>
      <c r="L643" s="607" t="s">
        <v>13</v>
      </c>
      <c r="M643" s="607" t="s">
        <v>13</v>
      </c>
      <c r="N643" s="607" t="s">
        <v>13</v>
      </c>
      <c r="O643" s="607" t="s">
        <v>13</v>
      </c>
      <c r="P643" s="607" t="s">
        <v>13</v>
      </c>
      <c r="Q643" s="608" t="s">
        <v>13</v>
      </c>
      <c r="R643" s="608" t="s">
        <v>13</v>
      </c>
      <c r="S643" s="608" t="s">
        <v>13</v>
      </c>
      <c r="T643" s="608" t="s">
        <v>13</v>
      </c>
      <c r="U643" s="608" t="s">
        <v>13</v>
      </c>
      <c r="V643" s="608" t="s">
        <v>13</v>
      </c>
      <c r="W643" s="608" t="s">
        <v>13</v>
      </c>
      <c r="X643" s="608" t="s">
        <v>13</v>
      </c>
      <c r="Y643" s="608" t="s">
        <v>13</v>
      </c>
      <c r="Z643" s="608" t="s">
        <v>13</v>
      </c>
      <c r="AA643" s="608" t="s">
        <v>13</v>
      </c>
      <c r="AB643" s="608" t="s">
        <v>13</v>
      </c>
      <c r="AC643" s="608" t="s">
        <v>13</v>
      </c>
      <c r="AD643" s="608" t="s">
        <v>13</v>
      </c>
      <c r="AE643" s="608" t="s">
        <v>13</v>
      </c>
      <c r="AF643" s="608" t="s">
        <v>13</v>
      </c>
      <c r="AG643" s="608" t="s">
        <v>13</v>
      </c>
      <c r="AH643" s="608" t="s">
        <v>13</v>
      </c>
      <c r="AI643" s="608" t="s">
        <v>13</v>
      </c>
      <c r="AJ643" s="608" t="s">
        <v>13</v>
      </c>
      <c r="AK643" s="608" t="s">
        <v>13</v>
      </c>
      <c r="AL643" s="609" t="s">
        <v>13</v>
      </c>
      <c r="AM643" s="609" t="s">
        <v>13</v>
      </c>
      <c r="AN643" s="609" t="s">
        <v>13</v>
      </c>
      <c r="AO643" s="609" t="s">
        <v>13</v>
      </c>
      <c r="AP643" s="609" t="s">
        <v>13</v>
      </c>
      <c r="AQ643" s="609" t="s">
        <v>13</v>
      </c>
      <c r="AR643" s="609" t="s">
        <v>13</v>
      </c>
      <c r="AS643" s="609" t="s">
        <v>13</v>
      </c>
      <c r="AT643" s="609" t="s">
        <v>13</v>
      </c>
      <c r="AU643" s="609" t="s">
        <v>13</v>
      </c>
      <c r="AV643" s="608" t="s">
        <v>13</v>
      </c>
      <c r="AW643" s="608" t="s">
        <v>13</v>
      </c>
      <c r="AX643" s="608" t="s">
        <v>13</v>
      </c>
      <c r="AY643" s="608" t="s">
        <v>13</v>
      </c>
      <c r="AZ643" s="610" t="s">
        <v>13</v>
      </c>
      <c r="BA643" s="526" t="s">
        <v>13</v>
      </c>
      <c r="BB643" s="526" t="s">
        <v>13</v>
      </c>
      <c r="BC643" s="526" t="s">
        <v>13</v>
      </c>
      <c r="BD643" s="526" t="s">
        <v>13</v>
      </c>
      <c r="BE643" s="526" t="s">
        <v>13</v>
      </c>
      <c r="BF643" s="526" t="s">
        <v>13</v>
      </c>
      <c r="BG643" s="526" t="s">
        <v>13</v>
      </c>
      <c r="BH643" s="526" t="s">
        <v>13</v>
      </c>
      <c r="BI643" s="526" t="s">
        <v>13</v>
      </c>
      <c r="BJ643" s="526" t="s">
        <v>13</v>
      </c>
      <c r="BK643" s="526" t="s">
        <v>13</v>
      </c>
      <c r="BL643" s="526" t="s">
        <v>13</v>
      </c>
      <c r="BM643" s="526" t="s">
        <v>13</v>
      </c>
      <c r="BN643" s="585" t="s">
        <v>13</v>
      </c>
      <c r="BO643" s="585" t="s">
        <v>13</v>
      </c>
      <c r="BP643" s="526" t="s">
        <v>13</v>
      </c>
      <c r="BQ643" s="526" t="s">
        <v>13</v>
      </c>
      <c r="BR643" s="526" t="s">
        <v>13</v>
      </c>
      <c r="BS643" s="526" t="s">
        <v>13</v>
      </c>
      <c r="BT643" s="526" t="s">
        <v>13</v>
      </c>
      <c r="BU643" s="585" t="s">
        <v>13</v>
      </c>
      <c r="BV643" s="526" t="s">
        <v>13</v>
      </c>
      <c r="BW643" s="526" t="s">
        <v>13</v>
      </c>
      <c r="BX643" s="526" t="s">
        <v>13</v>
      </c>
      <c r="BY643" s="526" t="s">
        <v>13</v>
      </c>
      <c r="BZ643" s="526" t="s">
        <v>13</v>
      </c>
      <c r="CA643" s="526" t="s">
        <v>13</v>
      </c>
    </row>
    <row r="644" spans="3:79">
      <c r="C644" s="546" t="s">
        <v>13</v>
      </c>
      <c r="D644" s="546" t="s">
        <v>13</v>
      </c>
      <c r="E644" s="517" t="s">
        <v>13</v>
      </c>
      <c r="F644" s="607" t="s">
        <v>13</v>
      </c>
      <c r="G644" s="607" t="s">
        <v>13</v>
      </c>
      <c r="H644" s="607" t="s">
        <v>13</v>
      </c>
      <c r="I644" s="607" t="s">
        <v>13</v>
      </c>
      <c r="J644" s="607" t="s">
        <v>13</v>
      </c>
      <c r="K644" s="607" t="s">
        <v>13</v>
      </c>
      <c r="L644" s="607" t="s">
        <v>13</v>
      </c>
      <c r="M644" s="607" t="s">
        <v>13</v>
      </c>
      <c r="N644" s="607" t="s">
        <v>13</v>
      </c>
      <c r="O644" s="607" t="s">
        <v>13</v>
      </c>
      <c r="P644" s="607" t="s">
        <v>13</v>
      </c>
      <c r="Q644" s="608" t="s">
        <v>13</v>
      </c>
      <c r="R644" s="608" t="s">
        <v>13</v>
      </c>
      <c r="S644" s="608" t="s">
        <v>13</v>
      </c>
      <c r="T644" s="608" t="s">
        <v>13</v>
      </c>
      <c r="U644" s="608" t="s">
        <v>13</v>
      </c>
      <c r="V644" s="608" t="s">
        <v>13</v>
      </c>
      <c r="W644" s="608" t="s">
        <v>13</v>
      </c>
      <c r="X644" s="608" t="s">
        <v>13</v>
      </c>
      <c r="Y644" s="608" t="s">
        <v>13</v>
      </c>
      <c r="Z644" s="608" t="s">
        <v>13</v>
      </c>
      <c r="AA644" s="608" t="s">
        <v>13</v>
      </c>
      <c r="AB644" s="608" t="s">
        <v>13</v>
      </c>
      <c r="AC644" s="608" t="s">
        <v>13</v>
      </c>
      <c r="AD644" s="608" t="s">
        <v>13</v>
      </c>
      <c r="AE644" s="608" t="s">
        <v>13</v>
      </c>
      <c r="AF644" s="608" t="s">
        <v>13</v>
      </c>
      <c r="AG644" s="608" t="s">
        <v>13</v>
      </c>
      <c r="AH644" s="608" t="s">
        <v>13</v>
      </c>
      <c r="AI644" s="608" t="s">
        <v>13</v>
      </c>
      <c r="AJ644" s="608" t="s">
        <v>13</v>
      </c>
      <c r="AK644" s="608" t="s">
        <v>13</v>
      </c>
      <c r="AL644" s="609" t="s">
        <v>13</v>
      </c>
      <c r="AM644" s="609" t="s">
        <v>13</v>
      </c>
      <c r="AN644" s="609" t="s">
        <v>13</v>
      </c>
      <c r="AO644" s="609" t="s">
        <v>13</v>
      </c>
      <c r="AP644" s="609" t="s">
        <v>13</v>
      </c>
      <c r="AQ644" s="609" t="s">
        <v>13</v>
      </c>
      <c r="AR644" s="609" t="s">
        <v>13</v>
      </c>
      <c r="AS644" s="609" t="s">
        <v>13</v>
      </c>
      <c r="AT644" s="609" t="s">
        <v>13</v>
      </c>
      <c r="AU644" s="609" t="s">
        <v>13</v>
      </c>
      <c r="AV644" s="608" t="s">
        <v>13</v>
      </c>
      <c r="AW644" s="608" t="s">
        <v>13</v>
      </c>
      <c r="AX644" s="608" t="s">
        <v>13</v>
      </c>
      <c r="AY644" s="608" t="s">
        <v>13</v>
      </c>
      <c r="AZ644" s="610" t="s">
        <v>13</v>
      </c>
      <c r="BA644" s="526" t="s">
        <v>13</v>
      </c>
      <c r="BB644" s="526" t="s">
        <v>13</v>
      </c>
      <c r="BC644" s="526" t="s">
        <v>13</v>
      </c>
      <c r="BD644" s="526" t="s">
        <v>13</v>
      </c>
      <c r="BE644" s="526" t="s">
        <v>13</v>
      </c>
      <c r="BF644" s="526" t="s">
        <v>13</v>
      </c>
      <c r="BG644" s="526" t="s">
        <v>13</v>
      </c>
      <c r="BH644" s="526" t="s">
        <v>13</v>
      </c>
      <c r="BI644" s="526" t="s">
        <v>13</v>
      </c>
      <c r="BJ644" s="526" t="s">
        <v>13</v>
      </c>
      <c r="BK644" s="526" t="s">
        <v>13</v>
      </c>
      <c r="BL644" s="526" t="s">
        <v>13</v>
      </c>
      <c r="BM644" s="526" t="s">
        <v>13</v>
      </c>
      <c r="BN644" s="585" t="s">
        <v>13</v>
      </c>
      <c r="BO644" s="585" t="s">
        <v>13</v>
      </c>
      <c r="BP644" s="526" t="s">
        <v>13</v>
      </c>
      <c r="BQ644" s="526" t="s">
        <v>13</v>
      </c>
      <c r="BR644" s="526" t="s">
        <v>13</v>
      </c>
      <c r="BS644" s="526" t="s">
        <v>13</v>
      </c>
      <c r="BT644" s="526" t="s">
        <v>13</v>
      </c>
      <c r="BU644" s="585" t="s">
        <v>13</v>
      </c>
      <c r="BV644" s="526" t="s">
        <v>13</v>
      </c>
      <c r="BW644" s="526" t="s">
        <v>13</v>
      </c>
      <c r="BX644" s="526" t="s">
        <v>13</v>
      </c>
      <c r="BY644" s="526" t="s">
        <v>13</v>
      </c>
      <c r="BZ644" s="526" t="s">
        <v>13</v>
      </c>
      <c r="CA644" s="526" t="s">
        <v>13</v>
      </c>
    </row>
    <row r="645" spans="3:79">
      <c r="C645" s="546" t="s">
        <v>13</v>
      </c>
      <c r="D645" s="546" t="s">
        <v>13</v>
      </c>
      <c r="E645" s="517" t="s">
        <v>13</v>
      </c>
      <c r="F645" s="607" t="s">
        <v>13</v>
      </c>
      <c r="G645" s="607" t="s">
        <v>13</v>
      </c>
      <c r="H645" s="607" t="s">
        <v>13</v>
      </c>
      <c r="I645" s="607" t="s">
        <v>13</v>
      </c>
      <c r="J645" s="607" t="s">
        <v>13</v>
      </c>
      <c r="K645" s="607" t="s">
        <v>13</v>
      </c>
      <c r="L645" s="607" t="s">
        <v>13</v>
      </c>
      <c r="M645" s="607" t="s">
        <v>13</v>
      </c>
      <c r="N645" s="607" t="s">
        <v>13</v>
      </c>
      <c r="O645" s="607" t="s">
        <v>13</v>
      </c>
      <c r="P645" s="607" t="s">
        <v>13</v>
      </c>
      <c r="Q645" s="608" t="s">
        <v>13</v>
      </c>
      <c r="R645" s="608" t="s">
        <v>13</v>
      </c>
      <c r="S645" s="608" t="s">
        <v>13</v>
      </c>
      <c r="T645" s="608" t="s">
        <v>13</v>
      </c>
      <c r="U645" s="608" t="s">
        <v>13</v>
      </c>
      <c r="V645" s="608" t="s">
        <v>13</v>
      </c>
      <c r="W645" s="608" t="s">
        <v>13</v>
      </c>
      <c r="X645" s="608" t="s">
        <v>13</v>
      </c>
      <c r="Y645" s="608" t="s">
        <v>13</v>
      </c>
      <c r="Z645" s="608" t="s">
        <v>13</v>
      </c>
      <c r="AA645" s="608" t="s">
        <v>13</v>
      </c>
      <c r="AB645" s="608" t="s">
        <v>13</v>
      </c>
      <c r="AC645" s="608" t="s">
        <v>13</v>
      </c>
      <c r="AD645" s="608" t="s">
        <v>13</v>
      </c>
      <c r="AE645" s="608" t="s">
        <v>13</v>
      </c>
      <c r="AF645" s="608" t="s">
        <v>13</v>
      </c>
      <c r="AG645" s="608" t="s">
        <v>13</v>
      </c>
      <c r="AH645" s="608" t="s">
        <v>13</v>
      </c>
      <c r="AI645" s="608" t="s">
        <v>13</v>
      </c>
      <c r="AJ645" s="608" t="s">
        <v>13</v>
      </c>
      <c r="AK645" s="608" t="s">
        <v>13</v>
      </c>
      <c r="AL645" s="609" t="s">
        <v>13</v>
      </c>
      <c r="AM645" s="609" t="s">
        <v>13</v>
      </c>
      <c r="AN645" s="609" t="s">
        <v>13</v>
      </c>
      <c r="AO645" s="609" t="s">
        <v>13</v>
      </c>
      <c r="AP645" s="609" t="s">
        <v>13</v>
      </c>
      <c r="AQ645" s="609" t="s">
        <v>13</v>
      </c>
      <c r="AR645" s="609" t="s">
        <v>13</v>
      </c>
      <c r="AS645" s="609" t="s">
        <v>13</v>
      </c>
      <c r="AT645" s="609" t="s">
        <v>13</v>
      </c>
      <c r="AU645" s="609" t="s">
        <v>13</v>
      </c>
      <c r="AV645" s="608" t="s">
        <v>13</v>
      </c>
      <c r="AW645" s="608" t="s">
        <v>13</v>
      </c>
      <c r="AX645" s="608" t="s">
        <v>13</v>
      </c>
      <c r="AY645" s="608" t="s">
        <v>13</v>
      </c>
      <c r="AZ645" s="610" t="s">
        <v>13</v>
      </c>
      <c r="BA645" s="526" t="s">
        <v>13</v>
      </c>
      <c r="BB645" s="526" t="s">
        <v>13</v>
      </c>
      <c r="BC645" s="526" t="s">
        <v>13</v>
      </c>
      <c r="BD645" s="526" t="s">
        <v>13</v>
      </c>
      <c r="BE645" s="526" t="s">
        <v>13</v>
      </c>
      <c r="BF645" s="526" t="s">
        <v>13</v>
      </c>
      <c r="BG645" s="526" t="s">
        <v>13</v>
      </c>
      <c r="BH645" s="526" t="s">
        <v>13</v>
      </c>
      <c r="BI645" s="526" t="s">
        <v>13</v>
      </c>
      <c r="BJ645" s="526" t="s">
        <v>13</v>
      </c>
      <c r="BK645" s="526" t="s">
        <v>13</v>
      </c>
      <c r="BL645" s="526" t="s">
        <v>13</v>
      </c>
      <c r="BM645" s="526" t="s">
        <v>13</v>
      </c>
      <c r="BN645" s="585" t="s">
        <v>13</v>
      </c>
      <c r="BO645" s="585" t="s">
        <v>13</v>
      </c>
      <c r="BP645" s="526" t="s">
        <v>13</v>
      </c>
      <c r="BQ645" s="526" t="s">
        <v>13</v>
      </c>
      <c r="BR645" s="526" t="s">
        <v>13</v>
      </c>
      <c r="BS645" s="526" t="s">
        <v>13</v>
      </c>
      <c r="BT645" s="526" t="s">
        <v>13</v>
      </c>
      <c r="BU645" s="585" t="s">
        <v>13</v>
      </c>
      <c r="BV645" s="526" t="s">
        <v>13</v>
      </c>
      <c r="BW645" s="526" t="s">
        <v>13</v>
      </c>
      <c r="BX645" s="526" t="s">
        <v>13</v>
      </c>
      <c r="BY645" s="526" t="s">
        <v>13</v>
      </c>
      <c r="BZ645" s="526" t="s">
        <v>13</v>
      </c>
      <c r="CA645" s="526" t="s">
        <v>13</v>
      </c>
    </row>
    <row r="646" spans="3:79">
      <c r="C646" s="546" t="s">
        <v>13</v>
      </c>
      <c r="D646" s="546" t="s">
        <v>13</v>
      </c>
      <c r="E646" s="517" t="s">
        <v>13</v>
      </c>
      <c r="F646" s="607" t="s">
        <v>13</v>
      </c>
      <c r="G646" s="607" t="s">
        <v>13</v>
      </c>
      <c r="H646" s="607" t="s">
        <v>13</v>
      </c>
      <c r="I646" s="607" t="s">
        <v>13</v>
      </c>
      <c r="J646" s="607" t="s">
        <v>13</v>
      </c>
      <c r="K646" s="607" t="s">
        <v>13</v>
      </c>
      <c r="L646" s="607" t="s">
        <v>13</v>
      </c>
      <c r="M646" s="607" t="s">
        <v>13</v>
      </c>
      <c r="N646" s="607" t="s">
        <v>13</v>
      </c>
      <c r="O646" s="607" t="s">
        <v>13</v>
      </c>
      <c r="P646" s="607" t="s">
        <v>13</v>
      </c>
      <c r="Q646" s="608" t="s">
        <v>13</v>
      </c>
      <c r="R646" s="608" t="s">
        <v>13</v>
      </c>
      <c r="S646" s="608" t="s">
        <v>13</v>
      </c>
      <c r="T646" s="608" t="s">
        <v>13</v>
      </c>
      <c r="U646" s="608" t="s">
        <v>13</v>
      </c>
      <c r="V646" s="608" t="s">
        <v>13</v>
      </c>
      <c r="W646" s="608" t="s">
        <v>13</v>
      </c>
      <c r="X646" s="608" t="s">
        <v>13</v>
      </c>
      <c r="Y646" s="608" t="s">
        <v>13</v>
      </c>
      <c r="Z646" s="608" t="s">
        <v>13</v>
      </c>
      <c r="AA646" s="608" t="s">
        <v>13</v>
      </c>
      <c r="AB646" s="608" t="s">
        <v>13</v>
      </c>
      <c r="AC646" s="608" t="s">
        <v>13</v>
      </c>
      <c r="AD646" s="608" t="s">
        <v>13</v>
      </c>
      <c r="AE646" s="608" t="s">
        <v>13</v>
      </c>
      <c r="AF646" s="608" t="s">
        <v>13</v>
      </c>
      <c r="AG646" s="608" t="s">
        <v>13</v>
      </c>
      <c r="AH646" s="608" t="s">
        <v>13</v>
      </c>
      <c r="AI646" s="608" t="s">
        <v>13</v>
      </c>
      <c r="AJ646" s="608" t="s">
        <v>13</v>
      </c>
      <c r="AK646" s="608" t="s">
        <v>13</v>
      </c>
      <c r="AL646" s="609" t="s">
        <v>13</v>
      </c>
      <c r="AM646" s="609" t="s">
        <v>13</v>
      </c>
      <c r="AN646" s="609" t="s">
        <v>13</v>
      </c>
      <c r="AO646" s="609" t="s">
        <v>13</v>
      </c>
      <c r="AP646" s="609" t="s">
        <v>13</v>
      </c>
      <c r="AQ646" s="609" t="s">
        <v>13</v>
      </c>
      <c r="AR646" s="609" t="s">
        <v>13</v>
      </c>
      <c r="AS646" s="609" t="s">
        <v>13</v>
      </c>
      <c r="AT646" s="609" t="s">
        <v>13</v>
      </c>
      <c r="AU646" s="609" t="s">
        <v>13</v>
      </c>
      <c r="AV646" s="608" t="s">
        <v>13</v>
      </c>
      <c r="AW646" s="608" t="s">
        <v>13</v>
      </c>
      <c r="AX646" s="608" t="s">
        <v>13</v>
      </c>
      <c r="AY646" s="608" t="s">
        <v>13</v>
      </c>
      <c r="AZ646" s="610" t="s">
        <v>13</v>
      </c>
      <c r="BA646" s="526" t="s">
        <v>13</v>
      </c>
      <c r="BB646" s="526" t="s">
        <v>13</v>
      </c>
      <c r="BC646" s="526" t="s">
        <v>13</v>
      </c>
      <c r="BD646" s="526" t="s">
        <v>13</v>
      </c>
      <c r="BE646" s="526" t="s">
        <v>13</v>
      </c>
      <c r="BF646" s="526" t="s">
        <v>13</v>
      </c>
      <c r="BG646" s="526" t="s">
        <v>13</v>
      </c>
      <c r="BH646" s="526" t="s">
        <v>13</v>
      </c>
      <c r="BI646" s="526" t="s">
        <v>13</v>
      </c>
      <c r="BJ646" s="526" t="s">
        <v>13</v>
      </c>
      <c r="BK646" s="526" t="s">
        <v>13</v>
      </c>
      <c r="BL646" s="526" t="s">
        <v>13</v>
      </c>
      <c r="BM646" s="526" t="s">
        <v>13</v>
      </c>
      <c r="BN646" s="585" t="s">
        <v>13</v>
      </c>
      <c r="BO646" s="585" t="s">
        <v>13</v>
      </c>
      <c r="BP646" s="526" t="s">
        <v>13</v>
      </c>
      <c r="BQ646" s="526" t="s">
        <v>13</v>
      </c>
      <c r="BR646" s="526" t="s">
        <v>13</v>
      </c>
      <c r="BS646" s="526" t="s">
        <v>13</v>
      </c>
      <c r="BT646" s="526" t="s">
        <v>13</v>
      </c>
      <c r="BU646" s="585" t="s">
        <v>13</v>
      </c>
      <c r="BV646" s="526" t="s">
        <v>13</v>
      </c>
      <c r="BW646" s="526" t="s">
        <v>13</v>
      </c>
      <c r="BX646" s="526" t="s">
        <v>13</v>
      </c>
      <c r="BY646" s="526" t="s">
        <v>13</v>
      </c>
      <c r="BZ646" s="526" t="s">
        <v>13</v>
      </c>
      <c r="CA646" s="526" t="s">
        <v>13</v>
      </c>
    </row>
    <row r="647" spans="3:79">
      <c r="C647" s="546" t="s">
        <v>13</v>
      </c>
      <c r="D647" s="546" t="s">
        <v>13</v>
      </c>
      <c r="E647" s="517" t="s">
        <v>13</v>
      </c>
      <c r="F647" s="607" t="s">
        <v>13</v>
      </c>
      <c r="G647" s="607" t="s">
        <v>13</v>
      </c>
      <c r="H647" s="607" t="s">
        <v>13</v>
      </c>
      <c r="I647" s="607" t="s">
        <v>13</v>
      </c>
      <c r="J647" s="607" t="s">
        <v>13</v>
      </c>
      <c r="K647" s="607" t="s">
        <v>13</v>
      </c>
      <c r="L647" s="607" t="s">
        <v>13</v>
      </c>
      <c r="M647" s="607" t="s">
        <v>13</v>
      </c>
      <c r="N647" s="607" t="s">
        <v>13</v>
      </c>
      <c r="O647" s="607" t="s">
        <v>13</v>
      </c>
      <c r="P647" s="607" t="s">
        <v>13</v>
      </c>
      <c r="Q647" s="608" t="s">
        <v>13</v>
      </c>
      <c r="R647" s="608" t="s">
        <v>13</v>
      </c>
      <c r="S647" s="608" t="s">
        <v>13</v>
      </c>
      <c r="T647" s="608" t="s">
        <v>13</v>
      </c>
      <c r="U647" s="608" t="s">
        <v>13</v>
      </c>
      <c r="V647" s="608" t="s">
        <v>13</v>
      </c>
      <c r="W647" s="608" t="s">
        <v>13</v>
      </c>
      <c r="X647" s="608" t="s">
        <v>13</v>
      </c>
      <c r="Y647" s="608" t="s">
        <v>13</v>
      </c>
      <c r="Z647" s="608" t="s">
        <v>13</v>
      </c>
      <c r="AA647" s="608" t="s">
        <v>13</v>
      </c>
      <c r="AB647" s="608" t="s">
        <v>13</v>
      </c>
      <c r="AC647" s="608" t="s">
        <v>13</v>
      </c>
      <c r="AD647" s="608" t="s">
        <v>13</v>
      </c>
      <c r="AE647" s="608" t="s">
        <v>13</v>
      </c>
      <c r="AF647" s="608" t="s">
        <v>13</v>
      </c>
      <c r="AG647" s="608" t="s">
        <v>13</v>
      </c>
      <c r="AH647" s="608" t="s">
        <v>13</v>
      </c>
      <c r="AI647" s="608" t="s">
        <v>13</v>
      </c>
      <c r="AJ647" s="608" t="s">
        <v>13</v>
      </c>
      <c r="AK647" s="608" t="s">
        <v>13</v>
      </c>
      <c r="AL647" s="609" t="s">
        <v>13</v>
      </c>
      <c r="AM647" s="609" t="s">
        <v>13</v>
      </c>
      <c r="AN647" s="609" t="s">
        <v>13</v>
      </c>
      <c r="AO647" s="609" t="s">
        <v>13</v>
      </c>
      <c r="AP647" s="609" t="s">
        <v>13</v>
      </c>
      <c r="AQ647" s="609" t="s">
        <v>13</v>
      </c>
      <c r="AR647" s="609" t="s">
        <v>13</v>
      </c>
      <c r="AS647" s="609" t="s">
        <v>13</v>
      </c>
      <c r="AT647" s="609" t="s">
        <v>13</v>
      </c>
      <c r="AU647" s="609" t="s">
        <v>13</v>
      </c>
      <c r="AV647" s="608" t="s">
        <v>13</v>
      </c>
      <c r="AW647" s="608" t="s">
        <v>13</v>
      </c>
      <c r="AX647" s="608" t="s">
        <v>13</v>
      </c>
      <c r="AY647" s="608" t="s">
        <v>13</v>
      </c>
      <c r="AZ647" s="610" t="s">
        <v>13</v>
      </c>
      <c r="BA647" s="526" t="s">
        <v>13</v>
      </c>
      <c r="BB647" s="526" t="s">
        <v>13</v>
      </c>
      <c r="BC647" s="526" t="s">
        <v>13</v>
      </c>
      <c r="BD647" s="526" t="s">
        <v>13</v>
      </c>
      <c r="BE647" s="526" t="s">
        <v>13</v>
      </c>
      <c r="BF647" s="526" t="s">
        <v>13</v>
      </c>
      <c r="BG647" s="526" t="s">
        <v>13</v>
      </c>
      <c r="BH647" s="526" t="s">
        <v>13</v>
      </c>
      <c r="BI647" s="526" t="s">
        <v>13</v>
      </c>
      <c r="BJ647" s="526" t="s">
        <v>13</v>
      </c>
      <c r="BK647" s="526" t="s">
        <v>13</v>
      </c>
      <c r="BL647" s="526" t="s">
        <v>13</v>
      </c>
      <c r="BM647" s="526" t="s">
        <v>13</v>
      </c>
      <c r="BN647" s="585" t="s">
        <v>13</v>
      </c>
      <c r="BO647" s="585" t="s">
        <v>13</v>
      </c>
      <c r="BP647" s="526" t="s">
        <v>13</v>
      </c>
      <c r="BQ647" s="526" t="s">
        <v>13</v>
      </c>
      <c r="BR647" s="526" t="s">
        <v>13</v>
      </c>
      <c r="BS647" s="526" t="s">
        <v>13</v>
      </c>
      <c r="BT647" s="526" t="s">
        <v>13</v>
      </c>
      <c r="BU647" s="585" t="s">
        <v>13</v>
      </c>
      <c r="BV647" s="526" t="s">
        <v>13</v>
      </c>
      <c r="BW647" s="526" t="s">
        <v>13</v>
      </c>
      <c r="BX647" s="526" t="s">
        <v>13</v>
      </c>
      <c r="BY647" s="526" t="s">
        <v>13</v>
      </c>
      <c r="BZ647" s="526" t="s">
        <v>13</v>
      </c>
      <c r="CA647" s="526" t="s">
        <v>13</v>
      </c>
    </row>
    <row r="648" spans="3:79">
      <c r="C648" s="546" t="s">
        <v>13</v>
      </c>
      <c r="D648" s="546" t="s">
        <v>13</v>
      </c>
      <c r="E648" s="517" t="s">
        <v>13</v>
      </c>
      <c r="F648" s="607" t="s">
        <v>13</v>
      </c>
      <c r="G648" s="607" t="s">
        <v>13</v>
      </c>
      <c r="H648" s="607" t="s">
        <v>13</v>
      </c>
      <c r="I648" s="607" t="s">
        <v>13</v>
      </c>
      <c r="J648" s="607" t="s">
        <v>13</v>
      </c>
      <c r="K648" s="607" t="s">
        <v>13</v>
      </c>
      <c r="L648" s="607" t="s">
        <v>13</v>
      </c>
      <c r="M648" s="607" t="s">
        <v>13</v>
      </c>
      <c r="N648" s="607" t="s">
        <v>13</v>
      </c>
      <c r="O648" s="607" t="s">
        <v>13</v>
      </c>
      <c r="P648" s="607" t="s">
        <v>13</v>
      </c>
      <c r="Q648" s="608" t="s">
        <v>13</v>
      </c>
      <c r="R648" s="608" t="s">
        <v>13</v>
      </c>
      <c r="S648" s="608" t="s">
        <v>13</v>
      </c>
      <c r="T648" s="608" t="s">
        <v>13</v>
      </c>
      <c r="U648" s="608" t="s">
        <v>13</v>
      </c>
      <c r="V648" s="608" t="s">
        <v>13</v>
      </c>
      <c r="W648" s="608" t="s">
        <v>13</v>
      </c>
      <c r="X648" s="608" t="s">
        <v>13</v>
      </c>
      <c r="Y648" s="608" t="s">
        <v>13</v>
      </c>
      <c r="Z648" s="608" t="s">
        <v>13</v>
      </c>
      <c r="AA648" s="608" t="s">
        <v>13</v>
      </c>
      <c r="AB648" s="608" t="s">
        <v>13</v>
      </c>
      <c r="AC648" s="608" t="s">
        <v>13</v>
      </c>
      <c r="AD648" s="608" t="s">
        <v>13</v>
      </c>
      <c r="AE648" s="608" t="s">
        <v>13</v>
      </c>
      <c r="AF648" s="608" t="s">
        <v>13</v>
      </c>
      <c r="AG648" s="608" t="s">
        <v>13</v>
      </c>
      <c r="AH648" s="608" t="s">
        <v>13</v>
      </c>
      <c r="AI648" s="608" t="s">
        <v>13</v>
      </c>
      <c r="AJ648" s="608" t="s">
        <v>13</v>
      </c>
      <c r="AK648" s="608" t="s">
        <v>13</v>
      </c>
      <c r="AL648" s="609" t="s">
        <v>13</v>
      </c>
      <c r="AM648" s="609" t="s">
        <v>13</v>
      </c>
      <c r="AN648" s="609" t="s">
        <v>13</v>
      </c>
      <c r="AO648" s="609" t="s">
        <v>13</v>
      </c>
      <c r="AP648" s="609" t="s">
        <v>13</v>
      </c>
      <c r="AQ648" s="609" t="s">
        <v>13</v>
      </c>
      <c r="AR648" s="609" t="s">
        <v>13</v>
      </c>
      <c r="AS648" s="609" t="s">
        <v>13</v>
      </c>
      <c r="AT648" s="609" t="s">
        <v>13</v>
      </c>
      <c r="AU648" s="609" t="s">
        <v>13</v>
      </c>
      <c r="AV648" s="608" t="s">
        <v>13</v>
      </c>
      <c r="AW648" s="608" t="s">
        <v>13</v>
      </c>
      <c r="AX648" s="608" t="s">
        <v>13</v>
      </c>
      <c r="AY648" s="608" t="s">
        <v>13</v>
      </c>
      <c r="AZ648" s="610" t="s">
        <v>13</v>
      </c>
      <c r="BA648" s="526" t="s">
        <v>13</v>
      </c>
      <c r="BB648" s="526" t="s">
        <v>13</v>
      </c>
      <c r="BC648" s="526" t="s">
        <v>13</v>
      </c>
      <c r="BD648" s="526" t="s">
        <v>13</v>
      </c>
      <c r="BE648" s="526" t="s">
        <v>13</v>
      </c>
      <c r="BF648" s="526" t="s">
        <v>13</v>
      </c>
      <c r="BG648" s="526" t="s">
        <v>13</v>
      </c>
      <c r="BH648" s="526" t="s">
        <v>13</v>
      </c>
      <c r="BI648" s="526" t="s">
        <v>13</v>
      </c>
      <c r="BJ648" s="526" t="s">
        <v>13</v>
      </c>
      <c r="BK648" s="526" t="s">
        <v>13</v>
      </c>
      <c r="BL648" s="526" t="s">
        <v>13</v>
      </c>
      <c r="BM648" s="526" t="s">
        <v>13</v>
      </c>
      <c r="BN648" s="585" t="s">
        <v>13</v>
      </c>
      <c r="BO648" s="585" t="s">
        <v>13</v>
      </c>
      <c r="BP648" s="526" t="s">
        <v>13</v>
      </c>
      <c r="BQ648" s="526" t="s">
        <v>13</v>
      </c>
      <c r="BR648" s="526" t="s">
        <v>13</v>
      </c>
      <c r="BS648" s="526" t="s">
        <v>13</v>
      </c>
      <c r="BT648" s="526" t="s">
        <v>13</v>
      </c>
      <c r="BU648" s="585" t="s">
        <v>13</v>
      </c>
      <c r="BV648" s="526" t="s">
        <v>13</v>
      </c>
      <c r="BW648" s="526" t="s">
        <v>13</v>
      </c>
      <c r="BX648" s="526" t="s">
        <v>13</v>
      </c>
      <c r="BY648" s="526" t="s">
        <v>13</v>
      </c>
      <c r="BZ648" s="526" t="s">
        <v>13</v>
      </c>
      <c r="CA648" s="526" t="s">
        <v>13</v>
      </c>
    </row>
    <row r="649" spans="3:79">
      <c r="C649" s="546" t="s">
        <v>13</v>
      </c>
      <c r="D649" s="546" t="s">
        <v>13</v>
      </c>
      <c r="E649" s="517" t="s">
        <v>13</v>
      </c>
      <c r="F649" s="607" t="s">
        <v>13</v>
      </c>
      <c r="G649" s="607" t="s">
        <v>13</v>
      </c>
      <c r="H649" s="607" t="s">
        <v>13</v>
      </c>
      <c r="I649" s="607" t="s">
        <v>13</v>
      </c>
      <c r="J649" s="607" t="s">
        <v>13</v>
      </c>
      <c r="K649" s="607" t="s">
        <v>13</v>
      </c>
      <c r="L649" s="607" t="s">
        <v>13</v>
      </c>
      <c r="M649" s="607" t="s">
        <v>13</v>
      </c>
      <c r="N649" s="607" t="s">
        <v>13</v>
      </c>
      <c r="O649" s="607" t="s">
        <v>13</v>
      </c>
      <c r="P649" s="607" t="s">
        <v>13</v>
      </c>
      <c r="Q649" s="608" t="s">
        <v>13</v>
      </c>
      <c r="R649" s="608" t="s">
        <v>13</v>
      </c>
      <c r="S649" s="608" t="s">
        <v>13</v>
      </c>
      <c r="T649" s="608" t="s">
        <v>13</v>
      </c>
      <c r="U649" s="608" t="s">
        <v>13</v>
      </c>
      <c r="V649" s="608" t="s">
        <v>13</v>
      </c>
      <c r="W649" s="608" t="s">
        <v>13</v>
      </c>
      <c r="X649" s="608" t="s">
        <v>13</v>
      </c>
      <c r="Y649" s="608" t="s">
        <v>13</v>
      </c>
      <c r="Z649" s="608" t="s">
        <v>13</v>
      </c>
      <c r="AA649" s="608" t="s">
        <v>13</v>
      </c>
      <c r="AB649" s="608" t="s">
        <v>13</v>
      </c>
      <c r="AC649" s="608" t="s">
        <v>13</v>
      </c>
      <c r="AD649" s="608" t="s">
        <v>13</v>
      </c>
      <c r="AE649" s="608" t="s">
        <v>13</v>
      </c>
      <c r="AF649" s="608" t="s">
        <v>13</v>
      </c>
      <c r="AG649" s="608" t="s">
        <v>13</v>
      </c>
      <c r="AH649" s="608" t="s">
        <v>13</v>
      </c>
      <c r="AI649" s="608" t="s">
        <v>13</v>
      </c>
      <c r="AJ649" s="608" t="s">
        <v>13</v>
      </c>
      <c r="AK649" s="608" t="s">
        <v>13</v>
      </c>
      <c r="AL649" s="609" t="s">
        <v>13</v>
      </c>
      <c r="AM649" s="609" t="s">
        <v>13</v>
      </c>
      <c r="AN649" s="609" t="s">
        <v>13</v>
      </c>
      <c r="AO649" s="609" t="s">
        <v>13</v>
      </c>
      <c r="AP649" s="609" t="s">
        <v>13</v>
      </c>
      <c r="AQ649" s="609" t="s">
        <v>13</v>
      </c>
      <c r="AR649" s="609" t="s">
        <v>13</v>
      </c>
      <c r="AS649" s="609" t="s">
        <v>13</v>
      </c>
      <c r="AT649" s="609" t="s">
        <v>13</v>
      </c>
      <c r="AU649" s="609" t="s">
        <v>13</v>
      </c>
      <c r="AV649" s="608" t="s">
        <v>13</v>
      </c>
      <c r="AW649" s="608" t="s">
        <v>13</v>
      </c>
      <c r="AX649" s="608" t="s">
        <v>13</v>
      </c>
      <c r="AY649" s="608" t="s">
        <v>13</v>
      </c>
      <c r="AZ649" s="610" t="s">
        <v>13</v>
      </c>
      <c r="BA649" s="526" t="s">
        <v>13</v>
      </c>
      <c r="BB649" s="526" t="s">
        <v>13</v>
      </c>
      <c r="BC649" s="526" t="s">
        <v>13</v>
      </c>
      <c r="BD649" s="526" t="s">
        <v>13</v>
      </c>
      <c r="BE649" s="526" t="s">
        <v>13</v>
      </c>
      <c r="BF649" s="526" t="s">
        <v>13</v>
      </c>
      <c r="BG649" s="526" t="s">
        <v>13</v>
      </c>
      <c r="BH649" s="526" t="s">
        <v>13</v>
      </c>
      <c r="BI649" s="526" t="s">
        <v>13</v>
      </c>
      <c r="BJ649" s="526" t="s">
        <v>13</v>
      </c>
      <c r="BK649" s="526" t="s">
        <v>13</v>
      </c>
      <c r="BL649" s="526" t="s">
        <v>13</v>
      </c>
      <c r="BM649" s="526" t="s">
        <v>13</v>
      </c>
      <c r="BN649" s="585" t="s">
        <v>13</v>
      </c>
      <c r="BO649" s="585" t="s">
        <v>13</v>
      </c>
      <c r="BP649" s="526" t="s">
        <v>13</v>
      </c>
      <c r="BQ649" s="526" t="s">
        <v>13</v>
      </c>
      <c r="BR649" s="526" t="s">
        <v>13</v>
      </c>
      <c r="BS649" s="526" t="s">
        <v>13</v>
      </c>
      <c r="BT649" s="526" t="s">
        <v>13</v>
      </c>
      <c r="BU649" s="585" t="s">
        <v>13</v>
      </c>
      <c r="BV649" s="526" t="s">
        <v>13</v>
      </c>
      <c r="BW649" s="526" t="s">
        <v>13</v>
      </c>
      <c r="BX649" s="526" t="s">
        <v>13</v>
      </c>
      <c r="BY649" s="526" t="s">
        <v>13</v>
      </c>
      <c r="BZ649" s="526" t="s">
        <v>13</v>
      </c>
      <c r="CA649" s="526" t="s">
        <v>13</v>
      </c>
    </row>
    <row r="650" spans="3:79">
      <c r="C650" s="546" t="s">
        <v>13</v>
      </c>
      <c r="D650" s="546" t="s">
        <v>13</v>
      </c>
      <c r="E650" s="517" t="s">
        <v>13</v>
      </c>
      <c r="F650" s="607" t="s">
        <v>13</v>
      </c>
      <c r="G650" s="607" t="s">
        <v>13</v>
      </c>
      <c r="H650" s="607" t="s">
        <v>13</v>
      </c>
      <c r="I650" s="607" t="s">
        <v>13</v>
      </c>
      <c r="J650" s="607" t="s">
        <v>13</v>
      </c>
      <c r="K650" s="607" t="s">
        <v>13</v>
      </c>
      <c r="L650" s="607" t="s">
        <v>13</v>
      </c>
      <c r="M650" s="607" t="s">
        <v>13</v>
      </c>
      <c r="N650" s="607" t="s">
        <v>13</v>
      </c>
      <c r="O650" s="607" t="s">
        <v>13</v>
      </c>
      <c r="P650" s="607" t="s">
        <v>13</v>
      </c>
      <c r="Q650" s="608" t="s">
        <v>13</v>
      </c>
      <c r="R650" s="608" t="s">
        <v>13</v>
      </c>
      <c r="S650" s="608" t="s">
        <v>13</v>
      </c>
      <c r="T650" s="608" t="s">
        <v>13</v>
      </c>
      <c r="U650" s="608" t="s">
        <v>13</v>
      </c>
      <c r="V650" s="608" t="s">
        <v>13</v>
      </c>
      <c r="W650" s="608" t="s">
        <v>13</v>
      </c>
      <c r="X650" s="608" t="s">
        <v>13</v>
      </c>
      <c r="Y650" s="608" t="s">
        <v>13</v>
      </c>
      <c r="Z650" s="608" t="s">
        <v>13</v>
      </c>
      <c r="AA650" s="608" t="s">
        <v>13</v>
      </c>
      <c r="AB650" s="608" t="s">
        <v>13</v>
      </c>
      <c r="AC650" s="608" t="s">
        <v>13</v>
      </c>
      <c r="AD650" s="608" t="s">
        <v>13</v>
      </c>
      <c r="AE650" s="608" t="s">
        <v>13</v>
      </c>
      <c r="AF650" s="608" t="s">
        <v>13</v>
      </c>
      <c r="AG650" s="608" t="s">
        <v>13</v>
      </c>
      <c r="AH650" s="608" t="s">
        <v>13</v>
      </c>
      <c r="AI650" s="608" t="s">
        <v>13</v>
      </c>
      <c r="AJ650" s="608" t="s">
        <v>13</v>
      </c>
      <c r="AK650" s="608" t="s">
        <v>13</v>
      </c>
      <c r="AL650" s="609" t="s">
        <v>13</v>
      </c>
      <c r="AM650" s="609" t="s">
        <v>13</v>
      </c>
      <c r="AN650" s="609" t="s">
        <v>13</v>
      </c>
      <c r="AO650" s="609" t="s">
        <v>13</v>
      </c>
      <c r="AP650" s="609" t="s">
        <v>13</v>
      </c>
      <c r="AQ650" s="609" t="s">
        <v>13</v>
      </c>
      <c r="AR650" s="609" t="s">
        <v>13</v>
      </c>
      <c r="AS650" s="609" t="s">
        <v>13</v>
      </c>
      <c r="AT650" s="609" t="s">
        <v>13</v>
      </c>
      <c r="AU650" s="609" t="s">
        <v>13</v>
      </c>
      <c r="AV650" s="608" t="s">
        <v>13</v>
      </c>
      <c r="AW650" s="608" t="s">
        <v>13</v>
      </c>
      <c r="AX650" s="608" t="s">
        <v>13</v>
      </c>
      <c r="AY650" s="608" t="s">
        <v>13</v>
      </c>
      <c r="AZ650" s="610" t="s">
        <v>13</v>
      </c>
      <c r="BA650" s="526" t="s">
        <v>13</v>
      </c>
      <c r="BB650" s="526" t="s">
        <v>13</v>
      </c>
      <c r="BC650" s="526" t="s">
        <v>13</v>
      </c>
      <c r="BD650" s="526" t="s">
        <v>13</v>
      </c>
      <c r="BE650" s="526" t="s">
        <v>13</v>
      </c>
      <c r="BF650" s="526" t="s">
        <v>13</v>
      </c>
      <c r="BG650" s="526" t="s">
        <v>13</v>
      </c>
      <c r="BH650" s="526" t="s">
        <v>13</v>
      </c>
      <c r="BI650" s="526" t="s">
        <v>13</v>
      </c>
      <c r="BJ650" s="526" t="s">
        <v>13</v>
      </c>
      <c r="BK650" s="526" t="s">
        <v>13</v>
      </c>
      <c r="BL650" s="526" t="s">
        <v>13</v>
      </c>
      <c r="BM650" s="526" t="s">
        <v>13</v>
      </c>
      <c r="BN650" s="585" t="s">
        <v>13</v>
      </c>
      <c r="BO650" s="585" t="s">
        <v>13</v>
      </c>
      <c r="BP650" s="526" t="s">
        <v>13</v>
      </c>
      <c r="BQ650" s="526" t="s">
        <v>13</v>
      </c>
      <c r="BR650" s="526" t="s">
        <v>13</v>
      </c>
      <c r="BS650" s="526" t="s">
        <v>13</v>
      </c>
      <c r="BT650" s="526" t="s">
        <v>13</v>
      </c>
      <c r="BU650" s="585" t="s">
        <v>13</v>
      </c>
      <c r="BV650" s="526" t="s">
        <v>13</v>
      </c>
      <c r="BW650" s="526" t="s">
        <v>13</v>
      </c>
      <c r="BX650" s="526" t="s">
        <v>13</v>
      </c>
      <c r="BY650" s="526" t="s">
        <v>13</v>
      </c>
      <c r="BZ650" s="526" t="s">
        <v>13</v>
      </c>
      <c r="CA650" s="526" t="s">
        <v>13</v>
      </c>
    </row>
    <row r="651" spans="3:79">
      <c r="C651" s="546" t="s">
        <v>13</v>
      </c>
      <c r="D651" s="546" t="s">
        <v>13</v>
      </c>
      <c r="E651" s="517" t="s">
        <v>13</v>
      </c>
      <c r="F651" s="607" t="s">
        <v>13</v>
      </c>
      <c r="G651" s="607" t="s">
        <v>13</v>
      </c>
      <c r="H651" s="607" t="s">
        <v>13</v>
      </c>
      <c r="I651" s="607" t="s">
        <v>13</v>
      </c>
      <c r="J651" s="607" t="s">
        <v>13</v>
      </c>
      <c r="K651" s="607" t="s">
        <v>13</v>
      </c>
      <c r="L651" s="607" t="s">
        <v>13</v>
      </c>
      <c r="M651" s="607" t="s">
        <v>13</v>
      </c>
      <c r="N651" s="607" t="s">
        <v>13</v>
      </c>
      <c r="O651" s="607" t="s">
        <v>13</v>
      </c>
      <c r="P651" s="607" t="s">
        <v>13</v>
      </c>
      <c r="Q651" s="608" t="s">
        <v>13</v>
      </c>
      <c r="R651" s="608" t="s">
        <v>13</v>
      </c>
      <c r="S651" s="608" t="s">
        <v>13</v>
      </c>
      <c r="T651" s="608" t="s">
        <v>13</v>
      </c>
      <c r="U651" s="608" t="s">
        <v>13</v>
      </c>
      <c r="V651" s="608" t="s">
        <v>13</v>
      </c>
      <c r="W651" s="608" t="s">
        <v>13</v>
      </c>
      <c r="X651" s="608" t="s">
        <v>13</v>
      </c>
      <c r="Y651" s="608" t="s">
        <v>13</v>
      </c>
      <c r="Z651" s="608" t="s">
        <v>13</v>
      </c>
      <c r="AA651" s="608" t="s">
        <v>13</v>
      </c>
      <c r="AB651" s="608" t="s">
        <v>13</v>
      </c>
      <c r="AC651" s="608" t="s">
        <v>13</v>
      </c>
      <c r="AD651" s="608" t="s">
        <v>13</v>
      </c>
      <c r="AE651" s="608" t="s">
        <v>13</v>
      </c>
      <c r="AF651" s="608" t="s">
        <v>13</v>
      </c>
      <c r="AG651" s="608" t="s">
        <v>13</v>
      </c>
      <c r="AH651" s="608" t="s">
        <v>13</v>
      </c>
      <c r="AI651" s="608" t="s">
        <v>13</v>
      </c>
      <c r="AJ651" s="608" t="s">
        <v>13</v>
      </c>
      <c r="AK651" s="608" t="s">
        <v>13</v>
      </c>
      <c r="AL651" s="609" t="s">
        <v>13</v>
      </c>
      <c r="AM651" s="609" t="s">
        <v>13</v>
      </c>
      <c r="AN651" s="609" t="s">
        <v>13</v>
      </c>
      <c r="AO651" s="609" t="s">
        <v>13</v>
      </c>
      <c r="AP651" s="609" t="s">
        <v>13</v>
      </c>
      <c r="AQ651" s="609" t="s">
        <v>13</v>
      </c>
      <c r="AR651" s="609" t="s">
        <v>13</v>
      </c>
      <c r="AS651" s="609" t="s">
        <v>13</v>
      </c>
      <c r="AT651" s="609" t="s">
        <v>13</v>
      </c>
      <c r="AU651" s="609" t="s">
        <v>13</v>
      </c>
      <c r="AV651" s="608" t="s">
        <v>13</v>
      </c>
      <c r="AW651" s="608" t="s">
        <v>13</v>
      </c>
      <c r="AX651" s="608" t="s">
        <v>13</v>
      </c>
      <c r="AY651" s="608" t="s">
        <v>13</v>
      </c>
      <c r="AZ651" s="610" t="s">
        <v>13</v>
      </c>
      <c r="BA651" s="526" t="s">
        <v>13</v>
      </c>
      <c r="BB651" s="526" t="s">
        <v>13</v>
      </c>
      <c r="BC651" s="526" t="s">
        <v>13</v>
      </c>
      <c r="BD651" s="526" t="s">
        <v>13</v>
      </c>
      <c r="BE651" s="526" t="s">
        <v>13</v>
      </c>
      <c r="BF651" s="526" t="s">
        <v>13</v>
      </c>
      <c r="BG651" s="526" t="s">
        <v>13</v>
      </c>
      <c r="BH651" s="526" t="s">
        <v>13</v>
      </c>
      <c r="BI651" s="526" t="s">
        <v>13</v>
      </c>
      <c r="BJ651" s="526" t="s">
        <v>13</v>
      </c>
      <c r="BK651" s="526" t="s">
        <v>13</v>
      </c>
      <c r="BL651" s="526" t="s">
        <v>13</v>
      </c>
      <c r="BM651" s="526" t="s">
        <v>13</v>
      </c>
      <c r="BN651" s="585" t="s">
        <v>13</v>
      </c>
      <c r="BO651" s="585" t="s">
        <v>13</v>
      </c>
      <c r="BP651" s="526" t="s">
        <v>13</v>
      </c>
      <c r="BQ651" s="526" t="s">
        <v>13</v>
      </c>
      <c r="BR651" s="526" t="s">
        <v>13</v>
      </c>
      <c r="BS651" s="526" t="s">
        <v>13</v>
      </c>
      <c r="BT651" s="526" t="s">
        <v>13</v>
      </c>
      <c r="BU651" s="585" t="s">
        <v>13</v>
      </c>
      <c r="BV651" s="526" t="s">
        <v>13</v>
      </c>
      <c r="BW651" s="526" t="s">
        <v>13</v>
      </c>
      <c r="BX651" s="526" t="s">
        <v>13</v>
      </c>
      <c r="BY651" s="526" t="s">
        <v>13</v>
      </c>
      <c r="BZ651" s="526" t="s">
        <v>13</v>
      </c>
      <c r="CA651" s="526" t="s">
        <v>13</v>
      </c>
    </row>
    <row r="652" spans="3:79">
      <c r="C652" s="546" t="s">
        <v>13</v>
      </c>
      <c r="D652" s="546" t="s">
        <v>13</v>
      </c>
      <c r="E652" s="517" t="s">
        <v>13</v>
      </c>
      <c r="F652" s="607" t="s">
        <v>13</v>
      </c>
      <c r="G652" s="607" t="s">
        <v>13</v>
      </c>
      <c r="H652" s="607" t="s">
        <v>13</v>
      </c>
      <c r="I652" s="607" t="s">
        <v>13</v>
      </c>
      <c r="J652" s="607" t="s">
        <v>13</v>
      </c>
      <c r="K652" s="607" t="s">
        <v>13</v>
      </c>
      <c r="L652" s="607" t="s">
        <v>13</v>
      </c>
      <c r="M652" s="607" t="s">
        <v>13</v>
      </c>
      <c r="N652" s="607" t="s">
        <v>13</v>
      </c>
      <c r="O652" s="607" t="s">
        <v>13</v>
      </c>
      <c r="P652" s="607" t="s">
        <v>13</v>
      </c>
      <c r="Q652" s="608" t="s">
        <v>13</v>
      </c>
      <c r="R652" s="608" t="s">
        <v>13</v>
      </c>
      <c r="S652" s="608" t="s">
        <v>13</v>
      </c>
      <c r="T652" s="608" t="s">
        <v>13</v>
      </c>
      <c r="U652" s="608" t="s">
        <v>13</v>
      </c>
      <c r="V652" s="608" t="s">
        <v>13</v>
      </c>
      <c r="W652" s="608" t="s">
        <v>13</v>
      </c>
      <c r="X652" s="608" t="s">
        <v>13</v>
      </c>
      <c r="Y652" s="608" t="s">
        <v>13</v>
      </c>
      <c r="Z652" s="608" t="s">
        <v>13</v>
      </c>
      <c r="AA652" s="608" t="s">
        <v>13</v>
      </c>
      <c r="AB652" s="608" t="s">
        <v>13</v>
      </c>
      <c r="AC652" s="608" t="s">
        <v>13</v>
      </c>
      <c r="AD652" s="608" t="s">
        <v>13</v>
      </c>
      <c r="AE652" s="608" t="s">
        <v>13</v>
      </c>
      <c r="AF652" s="608" t="s">
        <v>13</v>
      </c>
      <c r="AG652" s="608" t="s">
        <v>13</v>
      </c>
      <c r="AH652" s="608" t="s">
        <v>13</v>
      </c>
      <c r="AI652" s="608" t="s">
        <v>13</v>
      </c>
      <c r="AJ652" s="608" t="s">
        <v>13</v>
      </c>
      <c r="AK652" s="608" t="s">
        <v>13</v>
      </c>
      <c r="AL652" s="609" t="s">
        <v>13</v>
      </c>
      <c r="AM652" s="609" t="s">
        <v>13</v>
      </c>
      <c r="AN652" s="609" t="s">
        <v>13</v>
      </c>
      <c r="AO652" s="609" t="s">
        <v>13</v>
      </c>
      <c r="AP652" s="609" t="s">
        <v>13</v>
      </c>
      <c r="AQ652" s="609" t="s">
        <v>13</v>
      </c>
      <c r="AR652" s="609" t="s">
        <v>13</v>
      </c>
      <c r="AS652" s="609" t="s">
        <v>13</v>
      </c>
      <c r="AT652" s="609" t="s">
        <v>13</v>
      </c>
      <c r="AU652" s="609" t="s">
        <v>13</v>
      </c>
      <c r="AV652" s="608" t="s">
        <v>13</v>
      </c>
      <c r="AW652" s="608" t="s">
        <v>13</v>
      </c>
      <c r="AX652" s="608" t="s">
        <v>13</v>
      </c>
      <c r="AY652" s="608" t="s">
        <v>13</v>
      </c>
      <c r="AZ652" s="610" t="s">
        <v>13</v>
      </c>
      <c r="BA652" s="526" t="s">
        <v>13</v>
      </c>
      <c r="BB652" s="526" t="s">
        <v>13</v>
      </c>
      <c r="BC652" s="526" t="s">
        <v>13</v>
      </c>
      <c r="BD652" s="526" t="s">
        <v>13</v>
      </c>
      <c r="BE652" s="526" t="s">
        <v>13</v>
      </c>
      <c r="BF652" s="526" t="s">
        <v>13</v>
      </c>
      <c r="BG652" s="526" t="s">
        <v>13</v>
      </c>
      <c r="BH652" s="526" t="s">
        <v>13</v>
      </c>
      <c r="BI652" s="526" t="s">
        <v>13</v>
      </c>
      <c r="BJ652" s="526" t="s">
        <v>13</v>
      </c>
      <c r="BK652" s="526" t="s">
        <v>13</v>
      </c>
      <c r="BL652" s="526" t="s">
        <v>13</v>
      </c>
      <c r="BM652" s="526" t="s">
        <v>13</v>
      </c>
      <c r="BN652" s="585" t="s">
        <v>13</v>
      </c>
      <c r="BO652" s="585" t="s">
        <v>13</v>
      </c>
      <c r="BP652" s="526" t="s">
        <v>13</v>
      </c>
      <c r="BQ652" s="526" t="s">
        <v>13</v>
      </c>
      <c r="BR652" s="526" t="s">
        <v>13</v>
      </c>
      <c r="BS652" s="526" t="s">
        <v>13</v>
      </c>
      <c r="BT652" s="526" t="s">
        <v>13</v>
      </c>
      <c r="BU652" s="585" t="s">
        <v>13</v>
      </c>
      <c r="BV652" s="526" t="s">
        <v>13</v>
      </c>
      <c r="BW652" s="526" t="s">
        <v>13</v>
      </c>
      <c r="BX652" s="526" t="s">
        <v>13</v>
      </c>
      <c r="BY652" s="526" t="s">
        <v>13</v>
      </c>
      <c r="BZ652" s="526" t="s">
        <v>13</v>
      </c>
      <c r="CA652" s="526" t="s">
        <v>13</v>
      </c>
    </row>
    <row r="653" spans="3:79">
      <c r="C653" s="546" t="s">
        <v>13</v>
      </c>
      <c r="D653" s="546" t="s">
        <v>13</v>
      </c>
      <c r="E653" s="517" t="s">
        <v>13</v>
      </c>
      <c r="F653" s="607" t="s">
        <v>13</v>
      </c>
      <c r="G653" s="607" t="s">
        <v>13</v>
      </c>
      <c r="H653" s="607" t="s">
        <v>13</v>
      </c>
      <c r="I653" s="607" t="s">
        <v>13</v>
      </c>
      <c r="J653" s="607" t="s">
        <v>13</v>
      </c>
      <c r="K653" s="607" t="s">
        <v>13</v>
      </c>
      <c r="L653" s="607" t="s">
        <v>13</v>
      </c>
      <c r="M653" s="607" t="s">
        <v>13</v>
      </c>
      <c r="N653" s="607" t="s">
        <v>13</v>
      </c>
      <c r="O653" s="607" t="s">
        <v>13</v>
      </c>
      <c r="P653" s="607" t="s">
        <v>13</v>
      </c>
      <c r="Q653" s="608" t="s">
        <v>13</v>
      </c>
      <c r="R653" s="608" t="s">
        <v>13</v>
      </c>
      <c r="S653" s="608" t="s">
        <v>13</v>
      </c>
      <c r="T653" s="608" t="s">
        <v>13</v>
      </c>
      <c r="U653" s="608" t="s">
        <v>13</v>
      </c>
      <c r="V653" s="608" t="s">
        <v>13</v>
      </c>
      <c r="W653" s="608" t="s">
        <v>13</v>
      </c>
      <c r="X653" s="608" t="s">
        <v>13</v>
      </c>
      <c r="Y653" s="608" t="s">
        <v>13</v>
      </c>
      <c r="Z653" s="608" t="s">
        <v>13</v>
      </c>
      <c r="AA653" s="608" t="s">
        <v>13</v>
      </c>
      <c r="AB653" s="608" t="s">
        <v>13</v>
      </c>
      <c r="AC653" s="608" t="s">
        <v>13</v>
      </c>
      <c r="AD653" s="608" t="s">
        <v>13</v>
      </c>
      <c r="AE653" s="608" t="s">
        <v>13</v>
      </c>
      <c r="AF653" s="608" t="s">
        <v>13</v>
      </c>
      <c r="AG653" s="608" t="s">
        <v>13</v>
      </c>
      <c r="AH653" s="608" t="s">
        <v>13</v>
      </c>
      <c r="AI653" s="608" t="s">
        <v>13</v>
      </c>
      <c r="AJ653" s="608" t="s">
        <v>13</v>
      </c>
      <c r="AK653" s="608" t="s">
        <v>13</v>
      </c>
      <c r="AL653" s="609" t="s">
        <v>13</v>
      </c>
      <c r="AM653" s="609" t="s">
        <v>13</v>
      </c>
      <c r="AN653" s="609" t="s">
        <v>13</v>
      </c>
      <c r="AO653" s="609" t="s">
        <v>13</v>
      </c>
      <c r="AP653" s="609" t="s">
        <v>13</v>
      </c>
      <c r="AQ653" s="609" t="s">
        <v>13</v>
      </c>
      <c r="AR653" s="609" t="s">
        <v>13</v>
      </c>
      <c r="AS653" s="609" t="s">
        <v>13</v>
      </c>
      <c r="AT653" s="609" t="s">
        <v>13</v>
      </c>
      <c r="AU653" s="609" t="s">
        <v>13</v>
      </c>
      <c r="AV653" s="608" t="s">
        <v>13</v>
      </c>
      <c r="AW653" s="608" t="s">
        <v>13</v>
      </c>
      <c r="AX653" s="608" t="s">
        <v>13</v>
      </c>
      <c r="AY653" s="608" t="s">
        <v>13</v>
      </c>
      <c r="AZ653" s="610" t="s">
        <v>13</v>
      </c>
      <c r="BA653" s="526" t="s">
        <v>13</v>
      </c>
      <c r="BB653" s="526" t="s">
        <v>13</v>
      </c>
      <c r="BC653" s="526" t="s">
        <v>13</v>
      </c>
      <c r="BD653" s="526" t="s">
        <v>13</v>
      </c>
      <c r="BE653" s="526" t="s">
        <v>13</v>
      </c>
      <c r="BF653" s="526" t="s">
        <v>13</v>
      </c>
      <c r="BG653" s="526" t="s">
        <v>13</v>
      </c>
      <c r="BH653" s="526" t="s">
        <v>13</v>
      </c>
      <c r="BI653" s="526" t="s">
        <v>13</v>
      </c>
      <c r="BJ653" s="526" t="s">
        <v>13</v>
      </c>
      <c r="BK653" s="526" t="s">
        <v>13</v>
      </c>
      <c r="BL653" s="526" t="s">
        <v>13</v>
      </c>
      <c r="BM653" s="526" t="s">
        <v>13</v>
      </c>
      <c r="BN653" s="585" t="s">
        <v>13</v>
      </c>
      <c r="BO653" s="585" t="s">
        <v>13</v>
      </c>
      <c r="BP653" s="526" t="s">
        <v>13</v>
      </c>
      <c r="BQ653" s="526" t="s">
        <v>13</v>
      </c>
      <c r="BR653" s="526" t="s">
        <v>13</v>
      </c>
      <c r="BS653" s="526" t="s">
        <v>13</v>
      </c>
      <c r="BT653" s="526" t="s">
        <v>13</v>
      </c>
      <c r="BU653" s="585" t="s">
        <v>13</v>
      </c>
      <c r="BV653" s="526" t="s">
        <v>13</v>
      </c>
      <c r="BW653" s="526" t="s">
        <v>13</v>
      </c>
      <c r="BX653" s="526" t="s">
        <v>13</v>
      </c>
      <c r="BY653" s="526" t="s">
        <v>13</v>
      </c>
      <c r="BZ653" s="526" t="s">
        <v>13</v>
      </c>
      <c r="CA653" s="526" t="s">
        <v>13</v>
      </c>
    </row>
    <row r="654" spans="3:79">
      <c r="C654" s="546" t="s">
        <v>13</v>
      </c>
      <c r="D654" s="546" t="s">
        <v>13</v>
      </c>
      <c r="E654" s="517" t="s">
        <v>13</v>
      </c>
      <c r="F654" s="607" t="s">
        <v>13</v>
      </c>
      <c r="G654" s="607" t="s">
        <v>13</v>
      </c>
      <c r="H654" s="607" t="s">
        <v>13</v>
      </c>
      <c r="I654" s="607" t="s">
        <v>13</v>
      </c>
      <c r="J654" s="607" t="s">
        <v>13</v>
      </c>
      <c r="K654" s="607" t="s">
        <v>13</v>
      </c>
      <c r="L654" s="607" t="s">
        <v>13</v>
      </c>
      <c r="M654" s="607" t="s">
        <v>13</v>
      </c>
      <c r="N654" s="607" t="s">
        <v>13</v>
      </c>
      <c r="O654" s="607" t="s">
        <v>13</v>
      </c>
      <c r="P654" s="607" t="s">
        <v>13</v>
      </c>
      <c r="Q654" s="608" t="s">
        <v>13</v>
      </c>
      <c r="R654" s="608" t="s">
        <v>13</v>
      </c>
      <c r="S654" s="608" t="s">
        <v>13</v>
      </c>
      <c r="T654" s="608" t="s">
        <v>13</v>
      </c>
      <c r="U654" s="608" t="s">
        <v>13</v>
      </c>
      <c r="V654" s="608" t="s">
        <v>13</v>
      </c>
      <c r="W654" s="608" t="s">
        <v>13</v>
      </c>
      <c r="X654" s="608" t="s">
        <v>13</v>
      </c>
      <c r="Y654" s="608" t="s">
        <v>13</v>
      </c>
      <c r="Z654" s="608" t="s">
        <v>13</v>
      </c>
      <c r="AA654" s="608" t="s">
        <v>13</v>
      </c>
      <c r="AB654" s="608" t="s">
        <v>13</v>
      </c>
      <c r="AC654" s="608" t="s">
        <v>13</v>
      </c>
      <c r="AD654" s="608" t="s">
        <v>13</v>
      </c>
      <c r="AE654" s="608" t="s">
        <v>13</v>
      </c>
      <c r="AF654" s="608" t="s">
        <v>13</v>
      </c>
      <c r="AG654" s="608" t="s">
        <v>13</v>
      </c>
      <c r="AH654" s="608" t="s">
        <v>13</v>
      </c>
      <c r="AI654" s="608" t="s">
        <v>13</v>
      </c>
      <c r="AJ654" s="608" t="s">
        <v>13</v>
      </c>
      <c r="AK654" s="608" t="s">
        <v>13</v>
      </c>
      <c r="AL654" s="609" t="s">
        <v>13</v>
      </c>
      <c r="AM654" s="609" t="s">
        <v>13</v>
      </c>
      <c r="AN654" s="609" t="s">
        <v>13</v>
      </c>
      <c r="AO654" s="609" t="s">
        <v>13</v>
      </c>
      <c r="AP654" s="609" t="s">
        <v>13</v>
      </c>
      <c r="AQ654" s="609" t="s">
        <v>13</v>
      </c>
      <c r="AR654" s="609" t="s">
        <v>13</v>
      </c>
      <c r="AS654" s="609" t="s">
        <v>13</v>
      </c>
      <c r="AT654" s="609" t="s">
        <v>13</v>
      </c>
      <c r="AU654" s="609" t="s">
        <v>13</v>
      </c>
      <c r="AV654" s="608" t="s">
        <v>13</v>
      </c>
      <c r="AW654" s="608" t="s">
        <v>13</v>
      </c>
      <c r="AX654" s="608" t="s">
        <v>13</v>
      </c>
      <c r="AY654" s="608" t="s">
        <v>13</v>
      </c>
      <c r="AZ654" s="610" t="s">
        <v>13</v>
      </c>
      <c r="BA654" s="526" t="s">
        <v>13</v>
      </c>
      <c r="BB654" s="526" t="s">
        <v>13</v>
      </c>
      <c r="BC654" s="526" t="s">
        <v>13</v>
      </c>
      <c r="BD654" s="526" t="s">
        <v>13</v>
      </c>
      <c r="BE654" s="526" t="s">
        <v>13</v>
      </c>
      <c r="BF654" s="526" t="s">
        <v>13</v>
      </c>
      <c r="BG654" s="526" t="s">
        <v>13</v>
      </c>
      <c r="BH654" s="526" t="s">
        <v>13</v>
      </c>
      <c r="BI654" s="526" t="s">
        <v>13</v>
      </c>
      <c r="BJ654" s="526" t="s">
        <v>13</v>
      </c>
      <c r="BK654" s="526" t="s">
        <v>13</v>
      </c>
      <c r="BL654" s="526" t="s">
        <v>13</v>
      </c>
      <c r="BM654" s="526" t="s">
        <v>13</v>
      </c>
      <c r="BN654" s="585" t="s">
        <v>13</v>
      </c>
      <c r="BO654" s="585" t="s">
        <v>13</v>
      </c>
      <c r="BP654" s="526" t="s">
        <v>13</v>
      </c>
      <c r="BQ654" s="526" t="s">
        <v>13</v>
      </c>
      <c r="BR654" s="526" t="s">
        <v>13</v>
      </c>
      <c r="BS654" s="526" t="s">
        <v>13</v>
      </c>
      <c r="BT654" s="526" t="s">
        <v>13</v>
      </c>
      <c r="BU654" s="585" t="s">
        <v>13</v>
      </c>
      <c r="BV654" s="526" t="s">
        <v>13</v>
      </c>
      <c r="BW654" s="526" t="s">
        <v>13</v>
      </c>
      <c r="BX654" s="526" t="s">
        <v>13</v>
      </c>
      <c r="BY654" s="526" t="s">
        <v>13</v>
      </c>
      <c r="BZ654" s="526" t="s">
        <v>13</v>
      </c>
      <c r="CA654" s="526" t="s">
        <v>13</v>
      </c>
    </row>
    <row r="655" spans="3:79">
      <c r="C655" s="546" t="s">
        <v>13</v>
      </c>
      <c r="D655" s="546" t="s">
        <v>13</v>
      </c>
      <c r="E655" s="517" t="s">
        <v>13</v>
      </c>
      <c r="F655" s="607" t="s">
        <v>13</v>
      </c>
      <c r="G655" s="607" t="s">
        <v>13</v>
      </c>
      <c r="H655" s="607" t="s">
        <v>13</v>
      </c>
      <c r="I655" s="607" t="s">
        <v>13</v>
      </c>
      <c r="J655" s="607" t="s">
        <v>13</v>
      </c>
      <c r="K655" s="607" t="s">
        <v>13</v>
      </c>
      <c r="L655" s="607" t="s">
        <v>13</v>
      </c>
      <c r="M655" s="607" t="s">
        <v>13</v>
      </c>
      <c r="N655" s="607" t="s">
        <v>13</v>
      </c>
      <c r="O655" s="607" t="s">
        <v>13</v>
      </c>
      <c r="P655" s="607" t="s">
        <v>13</v>
      </c>
      <c r="Q655" s="608" t="s">
        <v>13</v>
      </c>
      <c r="R655" s="608" t="s">
        <v>13</v>
      </c>
      <c r="S655" s="608" t="s">
        <v>13</v>
      </c>
      <c r="T655" s="608" t="s">
        <v>13</v>
      </c>
      <c r="U655" s="608" t="s">
        <v>13</v>
      </c>
      <c r="V655" s="608" t="s">
        <v>13</v>
      </c>
      <c r="W655" s="608" t="s">
        <v>13</v>
      </c>
      <c r="X655" s="608" t="s">
        <v>13</v>
      </c>
      <c r="Y655" s="608" t="s">
        <v>13</v>
      </c>
      <c r="Z655" s="608" t="s">
        <v>13</v>
      </c>
      <c r="AA655" s="608" t="s">
        <v>13</v>
      </c>
      <c r="AB655" s="608" t="s">
        <v>13</v>
      </c>
      <c r="AC655" s="608" t="s">
        <v>13</v>
      </c>
      <c r="AD655" s="608" t="s">
        <v>13</v>
      </c>
      <c r="AE655" s="608" t="s">
        <v>13</v>
      </c>
      <c r="AF655" s="608" t="s">
        <v>13</v>
      </c>
      <c r="AG655" s="608" t="s">
        <v>13</v>
      </c>
      <c r="AH655" s="608" t="s">
        <v>13</v>
      </c>
      <c r="AI655" s="608" t="s">
        <v>13</v>
      </c>
      <c r="AJ655" s="608" t="s">
        <v>13</v>
      </c>
      <c r="AK655" s="608" t="s">
        <v>13</v>
      </c>
      <c r="AL655" s="609" t="s">
        <v>13</v>
      </c>
      <c r="AM655" s="609" t="s">
        <v>13</v>
      </c>
      <c r="AN655" s="609" t="s">
        <v>13</v>
      </c>
      <c r="AO655" s="609" t="s">
        <v>13</v>
      </c>
      <c r="AP655" s="609" t="s">
        <v>13</v>
      </c>
      <c r="AQ655" s="609" t="s">
        <v>13</v>
      </c>
      <c r="AR655" s="609" t="s">
        <v>13</v>
      </c>
      <c r="AS655" s="609" t="s">
        <v>13</v>
      </c>
      <c r="AT655" s="609" t="s">
        <v>13</v>
      </c>
      <c r="AU655" s="609" t="s">
        <v>13</v>
      </c>
      <c r="AV655" s="608" t="s">
        <v>13</v>
      </c>
      <c r="AW655" s="608" t="s">
        <v>13</v>
      </c>
      <c r="AX655" s="608" t="s">
        <v>13</v>
      </c>
      <c r="AY655" s="608" t="s">
        <v>13</v>
      </c>
      <c r="AZ655" s="610" t="s">
        <v>13</v>
      </c>
      <c r="BA655" s="526" t="s">
        <v>13</v>
      </c>
      <c r="BB655" s="526" t="s">
        <v>13</v>
      </c>
      <c r="BC655" s="526" t="s">
        <v>13</v>
      </c>
      <c r="BD655" s="526" t="s">
        <v>13</v>
      </c>
      <c r="BE655" s="526" t="s">
        <v>13</v>
      </c>
      <c r="BF655" s="526" t="s">
        <v>13</v>
      </c>
      <c r="BG655" s="526" t="s">
        <v>13</v>
      </c>
      <c r="BH655" s="526" t="s">
        <v>13</v>
      </c>
      <c r="BI655" s="526" t="s">
        <v>13</v>
      </c>
      <c r="BJ655" s="526" t="s">
        <v>13</v>
      </c>
      <c r="BK655" s="526" t="s">
        <v>13</v>
      </c>
      <c r="BL655" s="526" t="s">
        <v>13</v>
      </c>
      <c r="BM655" s="526" t="s">
        <v>13</v>
      </c>
      <c r="BN655" s="585" t="s">
        <v>13</v>
      </c>
      <c r="BO655" s="585" t="s">
        <v>13</v>
      </c>
      <c r="BP655" s="526" t="s">
        <v>13</v>
      </c>
      <c r="BQ655" s="526" t="s">
        <v>13</v>
      </c>
      <c r="BR655" s="526" t="s">
        <v>13</v>
      </c>
      <c r="BS655" s="526" t="s">
        <v>13</v>
      </c>
      <c r="BT655" s="526" t="s">
        <v>13</v>
      </c>
      <c r="BU655" s="585" t="s">
        <v>13</v>
      </c>
      <c r="BV655" s="526" t="s">
        <v>13</v>
      </c>
      <c r="BW655" s="526" t="s">
        <v>13</v>
      </c>
      <c r="BX655" s="526" t="s">
        <v>13</v>
      </c>
      <c r="BY655" s="526" t="s">
        <v>13</v>
      </c>
      <c r="BZ655" s="526" t="s">
        <v>13</v>
      </c>
      <c r="CA655" s="526" t="s">
        <v>13</v>
      </c>
    </row>
    <row r="656" spans="3:79">
      <c r="C656" s="546" t="s">
        <v>13</v>
      </c>
      <c r="D656" s="546" t="s">
        <v>13</v>
      </c>
      <c r="E656" s="517" t="s">
        <v>13</v>
      </c>
      <c r="F656" s="607" t="s">
        <v>13</v>
      </c>
      <c r="G656" s="607" t="s">
        <v>13</v>
      </c>
      <c r="H656" s="607" t="s">
        <v>13</v>
      </c>
      <c r="I656" s="607" t="s">
        <v>13</v>
      </c>
      <c r="J656" s="607" t="s">
        <v>13</v>
      </c>
      <c r="K656" s="607" t="s">
        <v>13</v>
      </c>
      <c r="L656" s="607" t="s">
        <v>13</v>
      </c>
      <c r="M656" s="607" t="s">
        <v>13</v>
      </c>
      <c r="N656" s="607" t="s">
        <v>13</v>
      </c>
      <c r="O656" s="607" t="s">
        <v>13</v>
      </c>
      <c r="P656" s="607" t="s">
        <v>13</v>
      </c>
      <c r="Q656" s="608" t="s">
        <v>13</v>
      </c>
      <c r="R656" s="608" t="s">
        <v>13</v>
      </c>
      <c r="S656" s="608" t="s">
        <v>13</v>
      </c>
      <c r="T656" s="608" t="s">
        <v>13</v>
      </c>
      <c r="U656" s="608" t="s">
        <v>13</v>
      </c>
      <c r="V656" s="608" t="s">
        <v>13</v>
      </c>
      <c r="W656" s="608" t="s">
        <v>13</v>
      </c>
      <c r="X656" s="608" t="s">
        <v>13</v>
      </c>
      <c r="Y656" s="608" t="s">
        <v>13</v>
      </c>
      <c r="Z656" s="608" t="s">
        <v>13</v>
      </c>
      <c r="AA656" s="608" t="s">
        <v>13</v>
      </c>
      <c r="AB656" s="608" t="s">
        <v>13</v>
      </c>
      <c r="AC656" s="608" t="s">
        <v>13</v>
      </c>
      <c r="AD656" s="608" t="s">
        <v>13</v>
      </c>
      <c r="AE656" s="608" t="s">
        <v>13</v>
      </c>
      <c r="AF656" s="608" t="s">
        <v>13</v>
      </c>
      <c r="AG656" s="608" t="s">
        <v>13</v>
      </c>
      <c r="AH656" s="608" t="s">
        <v>13</v>
      </c>
      <c r="AI656" s="608" t="s">
        <v>13</v>
      </c>
      <c r="AJ656" s="608" t="s">
        <v>13</v>
      </c>
      <c r="AK656" s="608" t="s">
        <v>13</v>
      </c>
      <c r="AL656" s="609" t="s">
        <v>13</v>
      </c>
      <c r="AM656" s="609" t="s">
        <v>13</v>
      </c>
      <c r="AN656" s="609" t="s">
        <v>13</v>
      </c>
      <c r="AO656" s="609" t="s">
        <v>13</v>
      </c>
      <c r="AP656" s="609" t="s">
        <v>13</v>
      </c>
      <c r="AQ656" s="609" t="s">
        <v>13</v>
      </c>
      <c r="AR656" s="609" t="s">
        <v>13</v>
      </c>
      <c r="AS656" s="609" t="s">
        <v>13</v>
      </c>
      <c r="AT656" s="609" t="s">
        <v>13</v>
      </c>
      <c r="AU656" s="609" t="s">
        <v>13</v>
      </c>
      <c r="AV656" s="608" t="s">
        <v>13</v>
      </c>
      <c r="AW656" s="608" t="s">
        <v>13</v>
      </c>
      <c r="AX656" s="608" t="s">
        <v>13</v>
      </c>
      <c r="AY656" s="608" t="s">
        <v>13</v>
      </c>
      <c r="AZ656" s="610" t="s">
        <v>13</v>
      </c>
      <c r="BA656" s="526" t="s">
        <v>13</v>
      </c>
      <c r="BB656" s="526" t="s">
        <v>13</v>
      </c>
      <c r="BC656" s="526" t="s">
        <v>13</v>
      </c>
      <c r="BD656" s="526" t="s">
        <v>13</v>
      </c>
      <c r="BE656" s="526" t="s">
        <v>13</v>
      </c>
      <c r="BF656" s="526" t="s">
        <v>13</v>
      </c>
      <c r="BG656" s="526" t="s">
        <v>13</v>
      </c>
      <c r="BH656" s="526" t="s">
        <v>13</v>
      </c>
      <c r="BI656" s="526" t="s">
        <v>13</v>
      </c>
      <c r="BJ656" s="526" t="s">
        <v>13</v>
      </c>
      <c r="BK656" s="526" t="s">
        <v>13</v>
      </c>
      <c r="BL656" s="526" t="s">
        <v>13</v>
      </c>
      <c r="BM656" s="526" t="s">
        <v>13</v>
      </c>
      <c r="BN656" s="585" t="s">
        <v>13</v>
      </c>
      <c r="BO656" s="585" t="s">
        <v>13</v>
      </c>
      <c r="BP656" s="526" t="s">
        <v>13</v>
      </c>
      <c r="BQ656" s="526" t="s">
        <v>13</v>
      </c>
      <c r="BR656" s="526" t="s">
        <v>13</v>
      </c>
      <c r="BS656" s="526" t="s">
        <v>13</v>
      </c>
      <c r="BT656" s="526" t="s">
        <v>13</v>
      </c>
      <c r="BU656" s="585" t="s">
        <v>13</v>
      </c>
      <c r="BV656" s="526" t="s">
        <v>13</v>
      </c>
      <c r="BW656" s="526" t="s">
        <v>13</v>
      </c>
      <c r="BX656" s="526" t="s">
        <v>13</v>
      </c>
      <c r="BY656" s="526" t="s">
        <v>13</v>
      </c>
      <c r="BZ656" s="526" t="s">
        <v>13</v>
      </c>
      <c r="CA656" s="526" t="s">
        <v>13</v>
      </c>
    </row>
    <row r="657" spans="3:79">
      <c r="C657" s="546" t="s">
        <v>13</v>
      </c>
      <c r="D657" s="546" t="s">
        <v>13</v>
      </c>
      <c r="E657" s="517" t="s">
        <v>13</v>
      </c>
      <c r="F657" s="607" t="s">
        <v>13</v>
      </c>
      <c r="G657" s="607" t="s">
        <v>13</v>
      </c>
      <c r="H657" s="607" t="s">
        <v>13</v>
      </c>
      <c r="I657" s="607" t="s">
        <v>13</v>
      </c>
      <c r="J657" s="607" t="s">
        <v>13</v>
      </c>
      <c r="K657" s="607" t="s">
        <v>13</v>
      </c>
      <c r="L657" s="607" t="s">
        <v>13</v>
      </c>
      <c r="M657" s="607" t="s">
        <v>13</v>
      </c>
      <c r="N657" s="607" t="s">
        <v>13</v>
      </c>
      <c r="O657" s="607" t="s">
        <v>13</v>
      </c>
      <c r="P657" s="607" t="s">
        <v>13</v>
      </c>
      <c r="Q657" s="608" t="s">
        <v>13</v>
      </c>
      <c r="R657" s="608" t="s">
        <v>13</v>
      </c>
      <c r="S657" s="608" t="s">
        <v>13</v>
      </c>
      <c r="T657" s="608" t="s">
        <v>13</v>
      </c>
      <c r="U657" s="608" t="s">
        <v>13</v>
      </c>
      <c r="V657" s="608" t="s">
        <v>13</v>
      </c>
      <c r="W657" s="608" t="s">
        <v>13</v>
      </c>
      <c r="X657" s="608" t="s">
        <v>13</v>
      </c>
      <c r="Y657" s="608" t="s">
        <v>13</v>
      </c>
      <c r="Z657" s="608" t="s">
        <v>13</v>
      </c>
      <c r="AA657" s="608" t="s">
        <v>13</v>
      </c>
      <c r="AB657" s="608" t="s">
        <v>13</v>
      </c>
      <c r="AC657" s="608" t="s">
        <v>13</v>
      </c>
      <c r="AD657" s="608" t="s">
        <v>13</v>
      </c>
      <c r="AE657" s="608" t="s">
        <v>13</v>
      </c>
      <c r="AF657" s="608" t="s">
        <v>13</v>
      </c>
      <c r="AG657" s="608" t="s">
        <v>13</v>
      </c>
      <c r="AH657" s="608" t="s">
        <v>13</v>
      </c>
      <c r="AI657" s="608" t="s">
        <v>13</v>
      </c>
      <c r="AJ657" s="608" t="s">
        <v>13</v>
      </c>
      <c r="AK657" s="608" t="s">
        <v>13</v>
      </c>
      <c r="AL657" s="609" t="s">
        <v>13</v>
      </c>
      <c r="AM657" s="609" t="s">
        <v>13</v>
      </c>
      <c r="AN657" s="609" t="s">
        <v>13</v>
      </c>
      <c r="AO657" s="609" t="s">
        <v>13</v>
      </c>
      <c r="AP657" s="609" t="s">
        <v>13</v>
      </c>
      <c r="AQ657" s="609" t="s">
        <v>13</v>
      </c>
      <c r="AR657" s="609" t="s">
        <v>13</v>
      </c>
      <c r="AS657" s="609" t="s">
        <v>13</v>
      </c>
      <c r="AT657" s="609" t="s">
        <v>13</v>
      </c>
      <c r="AU657" s="609" t="s">
        <v>13</v>
      </c>
      <c r="AV657" s="608" t="s">
        <v>13</v>
      </c>
      <c r="AW657" s="608" t="s">
        <v>13</v>
      </c>
      <c r="AX657" s="608" t="s">
        <v>13</v>
      </c>
      <c r="AY657" s="608" t="s">
        <v>13</v>
      </c>
      <c r="AZ657" s="610" t="s">
        <v>13</v>
      </c>
      <c r="BA657" s="526" t="s">
        <v>13</v>
      </c>
      <c r="BB657" s="526" t="s">
        <v>13</v>
      </c>
      <c r="BC657" s="526" t="s">
        <v>13</v>
      </c>
      <c r="BD657" s="526" t="s">
        <v>13</v>
      </c>
      <c r="BE657" s="526" t="s">
        <v>13</v>
      </c>
      <c r="BF657" s="526" t="s">
        <v>13</v>
      </c>
      <c r="BG657" s="526" t="s">
        <v>13</v>
      </c>
      <c r="BH657" s="526" t="s">
        <v>13</v>
      </c>
      <c r="BI657" s="526" t="s">
        <v>13</v>
      </c>
      <c r="BJ657" s="526" t="s">
        <v>13</v>
      </c>
      <c r="BK657" s="526" t="s">
        <v>13</v>
      </c>
      <c r="BL657" s="526" t="s">
        <v>13</v>
      </c>
      <c r="BM657" s="526" t="s">
        <v>13</v>
      </c>
      <c r="BN657" s="585" t="s">
        <v>13</v>
      </c>
      <c r="BO657" s="585" t="s">
        <v>13</v>
      </c>
      <c r="BP657" s="526" t="s">
        <v>13</v>
      </c>
      <c r="BQ657" s="526" t="s">
        <v>13</v>
      </c>
      <c r="BR657" s="526" t="s">
        <v>13</v>
      </c>
      <c r="BS657" s="526" t="s">
        <v>13</v>
      </c>
      <c r="BT657" s="526" t="s">
        <v>13</v>
      </c>
      <c r="BU657" s="585" t="s">
        <v>13</v>
      </c>
      <c r="BV657" s="526" t="s">
        <v>13</v>
      </c>
      <c r="BW657" s="526" t="s">
        <v>13</v>
      </c>
      <c r="BX657" s="526" t="s">
        <v>13</v>
      </c>
      <c r="BY657" s="526" t="s">
        <v>13</v>
      </c>
      <c r="BZ657" s="526" t="s">
        <v>13</v>
      </c>
      <c r="CA657" s="526" t="s">
        <v>13</v>
      </c>
    </row>
    <row r="658" spans="3:79">
      <c r="C658" s="546" t="s">
        <v>13</v>
      </c>
      <c r="D658" s="546" t="s">
        <v>13</v>
      </c>
      <c r="E658" s="517" t="s">
        <v>13</v>
      </c>
      <c r="F658" s="607" t="s">
        <v>13</v>
      </c>
      <c r="G658" s="607" t="s">
        <v>13</v>
      </c>
      <c r="H658" s="607" t="s">
        <v>13</v>
      </c>
      <c r="I658" s="607" t="s">
        <v>13</v>
      </c>
      <c r="J658" s="607" t="s">
        <v>13</v>
      </c>
      <c r="K658" s="607" t="s">
        <v>13</v>
      </c>
      <c r="L658" s="607" t="s">
        <v>13</v>
      </c>
      <c r="M658" s="607" t="s">
        <v>13</v>
      </c>
      <c r="N658" s="607" t="s">
        <v>13</v>
      </c>
      <c r="O658" s="607" t="s">
        <v>13</v>
      </c>
      <c r="P658" s="607" t="s">
        <v>13</v>
      </c>
      <c r="Q658" s="608" t="s">
        <v>13</v>
      </c>
      <c r="R658" s="608" t="s">
        <v>13</v>
      </c>
      <c r="S658" s="608" t="s">
        <v>13</v>
      </c>
      <c r="T658" s="608" t="s">
        <v>13</v>
      </c>
      <c r="U658" s="608" t="s">
        <v>13</v>
      </c>
      <c r="V658" s="608" t="s">
        <v>13</v>
      </c>
      <c r="W658" s="608" t="s">
        <v>13</v>
      </c>
      <c r="X658" s="608" t="s">
        <v>13</v>
      </c>
      <c r="Y658" s="608" t="s">
        <v>13</v>
      </c>
      <c r="Z658" s="608" t="s">
        <v>13</v>
      </c>
      <c r="AA658" s="608" t="s">
        <v>13</v>
      </c>
      <c r="AB658" s="608" t="s">
        <v>13</v>
      </c>
      <c r="AC658" s="608" t="s">
        <v>13</v>
      </c>
      <c r="AD658" s="608" t="s">
        <v>13</v>
      </c>
      <c r="AE658" s="608" t="s">
        <v>13</v>
      </c>
      <c r="AF658" s="608" t="s">
        <v>13</v>
      </c>
      <c r="AG658" s="608" t="s">
        <v>13</v>
      </c>
      <c r="AH658" s="608" t="s">
        <v>13</v>
      </c>
      <c r="AI658" s="608" t="s">
        <v>13</v>
      </c>
      <c r="AJ658" s="608" t="s">
        <v>13</v>
      </c>
      <c r="AK658" s="608" t="s">
        <v>13</v>
      </c>
      <c r="AL658" s="609" t="s">
        <v>13</v>
      </c>
      <c r="AM658" s="609" t="s">
        <v>13</v>
      </c>
      <c r="AN658" s="609" t="s">
        <v>13</v>
      </c>
      <c r="AO658" s="609" t="s">
        <v>13</v>
      </c>
      <c r="AP658" s="609" t="s">
        <v>13</v>
      </c>
      <c r="AQ658" s="609" t="s">
        <v>13</v>
      </c>
      <c r="AR658" s="609" t="s">
        <v>13</v>
      </c>
      <c r="AS658" s="609" t="s">
        <v>13</v>
      </c>
      <c r="AT658" s="609" t="s">
        <v>13</v>
      </c>
      <c r="AU658" s="609" t="s">
        <v>13</v>
      </c>
      <c r="AV658" s="608" t="s">
        <v>13</v>
      </c>
      <c r="AW658" s="608" t="s">
        <v>13</v>
      </c>
      <c r="AX658" s="608" t="s">
        <v>13</v>
      </c>
      <c r="AY658" s="608" t="s">
        <v>13</v>
      </c>
      <c r="AZ658" s="610" t="s">
        <v>13</v>
      </c>
      <c r="BA658" s="526" t="s">
        <v>13</v>
      </c>
      <c r="BB658" s="526" t="s">
        <v>13</v>
      </c>
      <c r="BC658" s="526" t="s">
        <v>13</v>
      </c>
      <c r="BD658" s="526" t="s">
        <v>13</v>
      </c>
      <c r="BE658" s="526" t="s">
        <v>13</v>
      </c>
      <c r="BF658" s="526" t="s">
        <v>13</v>
      </c>
      <c r="BG658" s="526" t="s">
        <v>13</v>
      </c>
      <c r="BH658" s="526" t="s">
        <v>13</v>
      </c>
      <c r="BI658" s="526" t="s">
        <v>13</v>
      </c>
      <c r="BJ658" s="526" t="s">
        <v>13</v>
      </c>
      <c r="BK658" s="526" t="s">
        <v>13</v>
      </c>
      <c r="BL658" s="526" t="s">
        <v>13</v>
      </c>
      <c r="BM658" s="526" t="s">
        <v>13</v>
      </c>
      <c r="BN658" s="585" t="s">
        <v>13</v>
      </c>
      <c r="BO658" s="585" t="s">
        <v>13</v>
      </c>
      <c r="BP658" s="526" t="s">
        <v>13</v>
      </c>
      <c r="BQ658" s="526" t="s">
        <v>13</v>
      </c>
      <c r="BR658" s="526" t="s">
        <v>13</v>
      </c>
      <c r="BS658" s="526" t="s">
        <v>13</v>
      </c>
      <c r="BT658" s="526" t="s">
        <v>13</v>
      </c>
      <c r="BU658" s="585" t="s">
        <v>13</v>
      </c>
      <c r="BV658" s="526" t="s">
        <v>13</v>
      </c>
      <c r="BW658" s="526" t="s">
        <v>13</v>
      </c>
      <c r="BX658" s="526" t="s">
        <v>13</v>
      </c>
      <c r="BY658" s="526" t="s">
        <v>13</v>
      </c>
      <c r="BZ658" s="526" t="s">
        <v>13</v>
      </c>
      <c r="CA658" s="526" t="s">
        <v>13</v>
      </c>
    </row>
    <row r="659" spans="3:79">
      <c r="C659" s="546" t="s">
        <v>13</v>
      </c>
      <c r="D659" s="546" t="s">
        <v>13</v>
      </c>
      <c r="E659" s="517" t="s">
        <v>13</v>
      </c>
      <c r="F659" s="607" t="s">
        <v>13</v>
      </c>
      <c r="G659" s="607" t="s">
        <v>13</v>
      </c>
      <c r="H659" s="607" t="s">
        <v>13</v>
      </c>
      <c r="I659" s="607" t="s">
        <v>13</v>
      </c>
      <c r="J659" s="607" t="s">
        <v>13</v>
      </c>
      <c r="K659" s="607" t="s">
        <v>13</v>
      </c>
      <c r="L659" s="607" t="s">
        <v>13</v>
      </c>
      <c r="M659" s="607" t="s">
        <v>13</v>
      </c>
      <c r="N659" s="607" t="s">
        <v>13</v>
      </c>
      <c r="O659" s="607" t="s">
        <v>13</v>
      </c>
      <c r="P659" s="607" t="s">
        <v>13</v>
      </c>
      <c r="Q659" s="608" t="s">
        <v>13</v>
      </c>
      <c r="R659" s="608" t="s">
        <v>13</v>
      </c>
      <c r="S659" s="608" t="s">
        <v>13</v>
      </c>
      <c r="T659" s="608" t="s">
        <v>13</v>
      </c>
      <c r="U659" s="608" t="s">
        <v>13</v>
      </c>
      <c r="V659" s="608" t="s">
        <v>13</v>
      </c>
      <c r="W659" s="608" t="s">
        <v>13</v>
      </c>
      <c r="X659" s="608" t="s">
        <v>13</v>
      </c>
      <c r="Y659" s="608" t="s">
        <v>13</v>
      </c>
      <c r="Z659" s="608" t="s">
        <v>13</v>
      </c>
      <c r="AA659" s="608" t="s">
        <v>13</v>
      </c>
      <c r="AB659" s="608" t="s">
        <v>13</v>
      </c>
      <c r="AC659" s="608" t="s">
        <v>13</v>
      </c>
      <c r="AD659" s="608" t="s">
        <v>13</v>
      </c>
      <c r="AE659" s="608" t="s">
        <v>13</v>
      </c>
      <c r="AF659" s="608" t="s">
        <v>13</v>
      </c>
      <c r="AG659" s="608" t="s">
        <v>13</v>
      </c>
      <c r="AH659" s="608" t="s">
        <v>13</v>
      </c>
      <c r="AI659" s="608" t="s">
        <v>13</v>
      </c>
      <c r="AJ659" s="608" t="s">
        <v>13</v>
      </c>
      <c r="AK659" s="608" t="s">
        <v>13</v>
      </c>
      <c r="AL659" s="609" t="s">
        <v>13</v>
      </c>
      <c r="AM659" s="609" t="s">
        <v>13</v>
      </c>
      <c r="AN659" s="609" t="s">
        <v>13</v>
      </c>
      <c r="AO659" s="609" t="s">
        <v>13</v>
      </c>
      <c r="AP659" s="609" t="s">
        <v>13</v>
      </c>
      <c r="AQ659" s="609" t="s">
        <v>13</v>
      </c>
      <c r="AR659" s="609" t="s">
        <v>13</v>
      </c>
      <c r="AS659" s="609" t="s">
        <v>13</v>
      </c>
      <c r="AT659" s="609" t="s">
        <v>13</v>
      </c>
      <c r="AU659" s="609" t="s">
        <v>13</v>
      </c>
      <c r="AV659" s="608" t="s">
        <v>13</v>
      </c>
      <c r="AW659" s="608" t="s">
        <v>13</v>
      </c>
      <c r="AX659" s="608" t="s">
        <v>13</v>
      </c>
      <c r="AY659" s="608" t="s">
        <v>13</v>
      </c>
      <c r="AZ659" s="610" t="s">
        <v>13</v>
      </c>
      <c r="BA659" s="526" t="s">
        <v>13</v>
      </c>
      <c r="BB659" s="526" t="s">
        <v>13</v>
      </c>
      <c r="BC659" s="526" t="s">
        <v>13</v>
      </c>
      <c r="BD659" s="526" t="s">
        <v>13</v>
      </c>
      <c r="BE659" s="526" t="s">
        <v>13</v>
      </c>
      <c r="BF659" s="526" t="s">
        <v>13</v>
      </c>
      <c r="BG659" s="526" t="s">
        <v>13</v>
      </c>
      <c r="BH659" s="526" t="s">
        <v>13</v>
      </c>
      <c r="BI659" s="526" t="s">
        <v>13</v>
      </c>
      <c r="BJ659" s="526" t="s">
        <v>13</v>
      </c>
      <c r="BK659" s="526" t="s">
        <v>13</v>
      </c>
      <c r="BL659" s="526" t="s">
        <v>13</v>
      </c>
      <c r="BM659" s="526" t="s">
        <v>13</v>
      </c>
      <c r="BN659" s="585" t="s">
        <v>13</v>
      </c>
      <c r="BO659" s="585" t="s">
        <v>13</v>
      </c>
      <c r="BP659" s="526" t="s">
        <v>13</v>
      </c>
      <c r="BQ659" s="526" t="s">
        <v>13</v>
      </c>
      <c r="BR659" s="526" t="s">
        <v>13</v>
      </c>
      <c r="BS659" s="526" t="s">
        <v>13</v>
      </c>
      <c r="BT659" s="526" t="s">
        <v>13</v>
      </c>
      <c r="BU659" s="585" t="s">
        <v>13</v>
      </c>
      <c r="BV659" s="526" t="s">
        <v>13</v>
      </c>
      <c r="BW659" s="526" t="s">
        <v>13</v>
      </c>
      <c r="BX659" s="526" t="s">
        <v>13</v>
      </c>
      <c r="BY659" s="526" t="s">
        <v>13</v>
      </c>
      <c r="BZ659" s="526" t="s">
        <v>13</v>
      </c>
      <c r="CA659" s="526" t="s">
        <v>13</v>
      </c>
    </row>
    <row r="660" spans="3:79">
      <c r="C660" s="546" t="s">
        <v>13</v>
      </c>
      <c r="D660" s="546" t="s">
        <v>13</v>
      </c>
      <c r="E660" s="517" t="s">
        <v>13</v>
      </c>
      <c r="F660" s="607" t="s">
        <v>13</v>
      </c>
      <c r="G660" s="607" t="s">
        <v>13</v>
      </c>
      <c r="H660" s="607" t="s">
        <v>13</v>
      </c>
      <c r="I660" s="607" t="s">
        <v>13</v>
      </c>
      <c r="J660" s="607" t="s">
        <v>13</v>
      </c>
      <c r="K660" s="607" t="s">
        <v>13</v>
      </c>
      <c r="L660" s="607" t="s">
        <v>13</v>
      </c>
      <c r="M660" s="607" t="s">
        <v>13</v>
      </c>
      <c r="N660" s="607" t="s">
        <v>13</v>
      </c>
      <c r="O660" s="607" t="s">
        <v>13</v>
      </c>
      <c r="P660" s="607" t="s">
        <v>13</v>
      </c>
      <c r="Q660" s="608" t="s">
        <v>13</v>
      </c>
      <c r="R660" s="608" t="s">
        <v>13</v>
      </c>
      <c r="S660" s="608" t="s">
        <v>13</v>
      </c>
      <c r="T660" s="608" t="s">
        <v>13</v>
      </c>
      <c r="U660" s="608" t="s">
        <v>13</v>
      </c>
      <c r="V660" s="608" t="s">
        <v>13</v>
      </c>
      <c r="W660" s="608" t="s">
        <v>13</v>
      </c>
      <c r="X660" s="608" t="s">
        <v>13</v>
      </c>
      <c r="Y660" s="608" t="s">
        <v>13</v>
      </c>
      <c r="Z660" s="608" t="s">
        <v>13</v>
      </c>
      <c r="AA660" s="608" t="s">
        <v>13</v>
      </c>
      <c r="AB660" s="608" t="s">
        <v>13</v>
      </c>
      <c r="AC660" s="608" t="s">
        <v>13</v>
      </c>
      <c r="AD660" s="608" t="s">
        <v>13</v>
      </c>
      <c r="AE660" s="608" t="s">
        <v>13</v>
      </c>
      <c r="AF660" s="608" t="s">
        <v>13</v>
      </c>
      <c r="AG660" s="608" t="s">
        <v>13</v>
      </c>
      <c r="AH660" s="608" t="s">
        <v>13</v>
      </c>
      <c r="AI660" s="608" t="s">
        <v>13</v>
      </c>
      <c r="AJ660" s="608" t="s">
        <v>13</v>
      </c>
      <c r="AK660" s="608" t="s">
        <v>13</v>
      </c>
      <c r="AL660" s="609" t="s">
        <v>13</v>
      </c>
      <c r="AM660" s="609" t="s">
        <v>13</v>
      </c>
      <c r="AN660" s="609" t="s">
        <v>13</v>
      </c>
      <c r="AO660" s="609" t="s">
        <v>13</v>
      </c>
      <c r="AP660" s="609" t="s">
        <v>13</v>
      </c>
      <c r="AQ660" s="609" t="s">
        <v>13</v>
      </c>
      <c r="AR660" s="609" t="s">
        <v>13</v>
      </c>
      <c r="AS660" s="609" t="s">
        <v>13</v>
      </c>
      <c r="AT660" s="609" t="s">
        <v>13</v>
      </c>
      <c r="AU660" s="609" t="s">
        <v>13</v>
      </c>
      <c r="AV660" s="608" t="s">
        <v>13</v>
      </c>
      <c r="AW660" s="608" t="s">
        <v>13</v>
      </c>
      <c r="AX660" s="608" t="s">
        <v>13</v>
      </c>
      <c r="AY660" s="608" t="s">
        <v>13</v>
      </c>
      <c r="AZ660" s="610" t="s">
        <v>13</v>
      </c>
      <c r="BA660" s="526" t="s">
        <v>13</v>
      </c>
      <c r="BB660" s="526" t="s">
        <v>13</v>
      </c>
      <c r="BC660" s="526" t="s">
        <v>13</v>
      </c>
      <c r="BD660" s="526" t="s">
        <v>13</v>
      </c>
      <c r="BE660" s="526" t="s">
        <v>13</v>
      </c>
      <c r="BF660" s="526" t="s">
        <v>13</v>
      </c>
      <c r="BG660" s="526" t="s">
        <v>13</v>
      </c>
      <c r="BH660" s="526" t="s">
        <v>13</v>
      </c>
      <c r="BI660" s="526" t="s">
        <v>13</v>
      </c>
      <c r="BJ660" s="526" t="s">
        <v>13</v>
      </c>
      <c r="BK660" s="526" t="s">
        <v>13</v>
      </c>
      <c r="BL660" s="526" t="s">
        <v>13</v>
      </c>
      <c r="BM660" s="526" t="s">
        <v>13</v>
      </c>
      <c r="BN660" s="585" t="s">
        <v>13</v>
      </c>
      <c r="BO660" s="585" t="s">
        <v>13</v>
      </c>
      <c r="BP660" s="526" t="s">
        <v>13</v>
      </c>
      <c r="BQ660" s="526" t="s">
        <v>13</v>
      </c>
      <c r="BR660" s="526" t="s">
        <v>13</v>
      </c>
      <c r="BS660" s="526" t="s">
        <v>13</v>
      </c>
      <c r="BT660" s="526" t="s">
        <v>13</v>
      </c>
      <c r="BU660" s="585" t="s">
        <v>13</v>
      </c>
      <c r="BV660" s="526" t="s">
        <v>13</v>
      </c>
      <c r="BW660" s="526" t="s">
        <v>13</v>
      </c>
      <c r="BX660" s="526" t="s">
        <v>13</v>
      </c>
      <c r="BY660" s="526" t="s">
        <v>13</v>
      </c>
      <c r="BZ660" s="526" t="s">
        <v>13</v>
      </c>
      <c r="CA660" s="526" t="s">
        <v>13</v>
      </c>
    </row>
    <row r="661" spans="3:79">
      <c r="C661" s="546" t="s">
        <v>13</v>
      </c>
      <c r="D661" s="546" t="s">
        <v>13</v>
      </c>
      <c r="E661" s="517" t="s">
        <v>13</v>
      </c>
      <c r="F661" s="607" t="s">
        <v>13</v>
      </c>
      <c r="G661" s="607" t="s">
        <v>13</v>
      </c>
      <c r="H661" s="607" t="s">
        <v>13</v>
      </c>
      <c r="I661" s="607" t="s">
        <v>13</v>
      </c>
      <c r="J661" s="607" t="s">
        <v>13</v>
      </c>
      <c r="K661" s="607" t="s">
        <v>13</v>
      </c>
      <c r="L661" s="607" t="s">
        <v>13</v>
      </c>
      <c r="M661" s="607" t="s">
        <v>13</v>
      </c>
      <c r="N661" s="607" t="s">
        <v>13</v>
      </c>
      <c r="O661" s="607" t="s">
        <v>13</v>
      </c>
      <c r="P661" s="607" t="s">
        <v>13</v>
      </c>
      <c r="Q661" s="608" t="s">
        <v>13</v>
      </c>
      <c r="R661" s="608" t="s">
        <v>13</v>
      </c>
      <c r="S661" s="608" t="s">
        <v>13</v>
      </c>
      <c r="T661" s="608" t="s">
        <v>13</v>
      </c>
      <c r="U661" s="608" t="s">
        <v>13</v>
      </c>
      <c r="V661" s="608" t="s">
        <v>13</v>
      </c>
      <c r="W661" s="608" t="s">
        <v>13</v>
      </c>
      <c r="X661" s="608" t="s">
        <v>13</v>
      </c>
      <c r="Y661" s="608" t="s">
        <v>13</v>
      </c>
      <c r="Z661" s="608" t="s">
        <v>13</v>
      </c>
      <c r="AA661" s="608" t="s">
        <v>13</v>
      </c>
      <c r="AB661" s="608" t="s">
        <v>13</v>
      </c>
      <c r="AC661" s="608" t="s">
        <v>13</v>
      </c>
      <c r="AD661" s="608" t="s">
        <v>13</v>
      </c>
      <c r="AE661" s="608" t="s">
        <v>13</v>
      </c>
      <c r="AF661" s="608" t="s">
        <v>13</v>
      </c>
      <c r="AG661" s="608" t="s">
        <v>13</v>
      </c>
      <c r="AH661" s="608" t="s">
        <v>13</v>
      </c>
      <c r="AI661" s="608" t="s">
        <v>13</v>
      </c>
      <c r="AJ661" s="608" t="s">
        <v>13</v>
      </c>
      <c r="AK661" s="608" t="s">
        <v>13</v>
      </c>
      <c r="AL661" s="609" t="s">
        <v>13</v>
      </c>
      <c r="AM661" s="609" t="s">
        <v>13</v>
      </c>
      <c r="AN661" s="609" t="s">
        <v>13</v>
      </c>
      <c r="AO661" s="609" t="s">
        <v>13</v>
      </c>
      <c r="AP661" s="609" t="s">
        <v>13</v>
      </c>
      <c r="AQ661" s="609" t="s">
        <v>13</v>
      </c>
      <c r="AR661" s="609" t="s">
        <v>13</v>
      </c>
      <c r="AS661" s="609" t="s">
        <v>13</v>
      </c>
      <c r="AT661" s="609" t="s">
        <v>13</v>
      </c>
      <c r="AU661" s="609" t="s">
        <v>13</v>
      </c>
      <c r="AV661" s="608" t="s">
        <v>13</v>
      </c>
      <c r="AW661" s="608" t="s">
        <v>13</v>
      </c>
      <c r="AX661" s="608" t="s">
        <v>13</v>
      </c>
      <c r="AY661" s="608" t="s">
        <v>13</v>
      </c>
      <c r="AZ661" s="610" t="s">
        <v>13</v>
      </c>
      <c r="BA661" s="526" t="s">
        <v>13</v>
      </c>
      <c r="BB661" s="526" t="s">
        <v>13</v>
      </c>
      <c r="BC661" s="526" t="s">
        <v>13</v>
      </c>
      <c r="BD661" s="526" t="s">
        <v>13</v>
      </c>
      <c r="BE661" s="526" t="s">
        <v>13</v>
      </c>
      <c r="BF661" s="526" t="s">
        <v>13</v>
      </c>
      <c r="BG661" s="526" t="s">
        <v>13</v>
      </c>
      <c r="BH661" s="526" t="s">
        <v>13</v>
      </c>
      <c r="BI661" s="526" t="s">
        <v>13</v>
      </c>
      <c r="BJ661" s="526" t="s">
        <v>13</v>
      </c>
      <c r="BK661" s="526" t="s">
        <v>13</v>
      </c>
      <c r="BL661" s="526" t="s">
        <v>13</v>
      </c>
      <c r="BM661" s="526" t="s">
        <v>13</v>
      </c>
      <c r="BN661" s="585" t="s">
        <v>13</v>
      </c>
      <c r="BO661" s="585" t="s">
        <v>13</v>
      </c>
      <c r="BP661" s="526" t="s">
        <v>13</v>
      </c>
      <c r="BQ661" s="526" t="s">
        <v>13</v>
      </c>
      <c r="BR661" s="526" t="s">
        <v>13</v>
      </c>
      <c r="BS661" s="526" t="s">
        <v>13</v>
      </c>
      <c r="BT661" s="526" t="s">
        <v>13</v>
      </c>
      <c r="BU661" s="585" t="s">
        <v>13</v>
      </c>
      <c r="BV661" s="526" t="s">
        <v>13</v>
      </c>
      <c r="BW661" s="526" t="s">
        <v>13</v>
      </c>
      <c r="BX661" s="526" t="s">
        <v>13</v>
      </c>
      <c r="BY661" s="526" t="s">
        <v>13</v>
      </c>
      <c r="BZ661" s="526" t="s">
        <v>13</v>
      </c>
      <c r="CA661" s="526" t="s">
        <v>13</v>
      </c>
    </row>
  </sheetData>
  <autoFilter ref="A4:FE4" xr:uid="{3FF3C77C-FC4E-42A7-A199-488729360880}"/>
  <mergeCells count="1">
    <mergeCell ref="C5:E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1AC89-D2D8-4B88-87FA-D99B481B8F68}">
  <sheetPr>
    <tabColor rgb="FF99CCFF"/>
  </sheetPr>
  <dimension ref="A1:BU661"/>
  <sheetViews>
    <sheetView workbookViewId="0">
      <selection activeCell="A3" sqref="A3"/>
    </sheetView>
  </sheetViews>
  <sheetFormatPr defaultColWidth="11.7109375" defaultRowHeight="10.199999999999999"/>
  <cols>
    <col min="1" max="1" width="11.7109375" style="611"/>
    <col min="2" max="3" width="18.42578125" style="612" customWidth="1"/>
    <col min="4" max="4" width="39.42578125" style="611" customWidth="1"/>
    <col min="5" max="5" width="26.42578125" style="611" customWidth="1"/>
    <col min="6" max="6" width="32" style="623" customWidth="1"/>
    <col min="7" max="10" width="18.42578125" style="624" customWidth="1"/>
    <col min="11" max="63" width="21.7109375" style="624" customWidth="1"/>
    <col min="64" max="73" width="21.7109375" style="623" customWidth="1"/>
    <col min="74" max="16384" width="11.7109375" style="611"/>
  </cols>
  <sheetData>
    <row r="1" spans="1:73" ht="15" customHeight="1">
      <c r="D1" s="613"/>
      <c r="E1" s="613"/>
      <c r="F1" s="614"/>
      <c r="G1" s="615"/>
      <c r="H1" s="615"/>
      <c r="I1" s="615"/>
      <c r="J1" s="615"/>
      <c r="K1" s="615"/>
      <c r="L1" s="615"/>
      <c r="M1" s="615"/>
      <c r="N1" s="616"/>
      <c r="O1" s="616"/>
      <c r="P1" s="616"/>
      <c r="Q1" s="616"/>
      <c r="R1" s="617"/>
      <c r="S1" s="616"/>
      <c r="T1" s="616"/>
      <c r="U1" s="616"/>
      <c r="V1" s="616"/>
      <c r="W1" s="616"/>
      <c r="X1" s="616"/>
      <c r="Y1" s="616"/>
      <c r="Z1" s="616"/>
      <c r="AA1" s="616"/>
      <c r="AB1" s="615"/>
      <c r="AC1" s="615"/>
      <c r="AD1" s="615"/>
      <c r="AE1" s="615"/>
      <c r="AF1" s="615"/>
      <c r="AG1" s="615"/>
      <c r="AH1" s="615"/>
      <c r="AI1" s="615"/>
      <c r="AJ1" s="615"/>
      <c r="AK1" s="615"/>
      <c r="AL1" s="615"/>
      <c r="AM1" s="615"/>
      <c r="AN1" s="615"/>
      <c r="AO1" s="615"/>
      <c r="AP1" s="615"/>
      <c r="AQ1" s="615"/>
      <c r="AR1" s="615"/>
      <c r="AS1" s="615"/>
      <c r="AT1" s="615"/>
      <c r="AU1" s="615"/>
      <c r="AV1" s="615"/>
      <c r="AW1" s="615"/>
      <c r="AX1" s="615"/>
      <c r="AY1" s="615"/>
      <c r="AZ1" s="615"/>
      <c r="BA1" s="615"/>
      <c r="BB1" s="615"/>
      <c r="BC1" s="615"/>
      <c r="BD1" s="615"/>
      <c r="BE1" s="615"/>
      <c r="BF1" s="615"/>
      <c r="BG1" s="615"/>
      <c r="BH1" s="615"/>
      <c r="BI1" s="615"/>
      <c r="BJ1" s="615"/>
      <c r="BK1" s="615"/>
      <c r="BL1" s="611"/>
      <c r="BM1" s="611"/>
      <c r="BN1" s="611"/>
      <c r="BO1" s="611"/>
      <c r="BP1" s="611"/>
      <c r="BQ1" s="611"/>
      <c r="BR1" s="611"/>
      <c r="BS1" s="611"/>
      <c r="BT1" s="611"/>
      <c r="BU1" s="611"/>
    </row>
    <row r="2" spans="1:73" ht="15" customHeight="1">
      <c r="D2" s="613"/>
      <c r="E2" s="613"/>
      <c r="F2" s="614"/>
      <c r="G2" s="615"/>
      <c r="H2" s="615"/>
      <c r="I2" s="615"/>
      <c r="J2" s="615"/>
      <c r="K2" s="615"/>
      <c r="L2" s="615"/>
      <c r="M2" s="615"/>
      <c r="N2" s="616"/>
      <c r="O2" s="616"/>
      <c r="P2" s="616"/>
      <c r="Q2" s="616"/>
      <c r="R2" s="617"/>
      <c r="S2" s="616"/>
      <c r="T2" s="616"/>
      <c r="U2" s="616"/>
      <c r="V2" s="616"/>
      <c r="W2" s="616"/>
      <c r="X2" s="616"/>
      <c r="Y2" s="616"/>
      <c r="Z2" s="616"/>
      <c r="AA2" s="616"/>
      <c r="AB2" s="618"/>
      <c r="AC2" s="615"/>
      <c r="AD2" s="615"/>
      <c r="AE2" s="615"/>
      <c r="AF2" s="615"/>
      <c r="AG2" s="615"/>
      <c r="AH2" s="615"/>
      <c r="AI2" s="615"/>
      <c r="AJ2" s="615"/>
      <c r="AK2" s="615"/>
      <c r="AL2" s="615"/>
      <c r="AM2" s="615"/>
      <c r="AN2" s="615"/>
      <c r="AO2" s="615"/>
      <c r="AP2" s="615"/>
      <c r="AQ2" s="615"/>
      <c r="AR2" s="615"/>
      <c r="AS2" s="615"/>
      <c r="AT2" s="615"/>
      <c r="AU2" s="615"/>
      <c r="AV2" s="615"/>
      <c r="AW2" s="615"/>
      <c r="AX2" s="615"/>
      <c r="AY2" s="615"/>
      <c r="AZ2" s="615"/>
      <c r="BA2" s="615"/>
      <c r="BB2" s="615"/>
      <c r="BC2" s="615"/>
      <c r="BD2" s="615"/>
      <c r="BE2" s="615"/>
      <c r="BF2" s="615"/>
      <c r="BG2" s="615"/>
      <c r="BH2" s="615"/>
      <c r="BI2" s="615"/>
      <c r="BJ2" s="615"/>
      <c r="BK2" s="615"/>
      <c r="BL2" s="611"/>
      <c r="BM2" s="611"/>
      <c r="BN2" s="611"/>
      <c r="BO2" s="611"/>
      <c r="BP2" s="611"/>
      <c r="BQ2" s="611"/>
      <c r="BR2" s="611"/>
      <c r="BS2" s="611"/>
      <c r="BT2" s="611"/>
      <c r="BU2" s="611"/>
    </row>
    <row r="3" spans="1:73" ht="15" customHeight="1">
      <c r="D3" s="613"/>
      <c r="E3" s="614"/>
      <c r="F3" s="613"/>
      <c r="G3" s="615"/>
      <c r="H3" s="615"/>
      <c r="I3" s="615"/>
      <c r="J3" s="615"/>
      <c r="K3" s="615"/>
      <c r="L3" s="615"/>
      <c r="M3" s="615"/>
      <c r="N3" s="616"/>
      <c r="O3" s="616"/>
      <c r="P3" s="616"/>
      <c r="Q3" s="616"/>
      <c r="R3" s="616"/>
      <c r="S3" s="616"/>
      <c r="T3" s="616"/>
      <c r="U3" s="616"/>
      <c r="V3" s="616"/>
      <c r="W3" s="616"/>
      <c r="X3" s="616"/>
      <c r="Y3" s="616"/>
      <c r="Z3" s="616"/>
      <c r="AA3" s="616"/>
      <c r="AB3" s="616"/>
      <c r="AC3" s="615"/>
      <c r="AD3" s="615"/>
      <c r="AE3" s="615"/>
      <c r="AF3" s="615"/>
      <c r="AG3" s="615"/>
      <c r="AH3" s="615"/>
      <c r="AI3" s="615"/>
      <c r="AJ3" s="615"/>
      <c r="AK3" s="615"/>
      <c r="AL3" s="615"/>
      <c r="AM3" s="615"/>
      <c r="AN3" s="615"/>
      <c r="AO3" s="615"/>
      <c r="AP3" s="615"/>
      <c r="AQ3" s="615"/>
      <c r="AR3" s="615"/>
      <c r="AS3" s="615"/>
      <c r="AT3" s="615"/>
      <c r="AU3" s="615"/>
      <c r="AV3" s="615"/>
      <c r="AW3" s="615"/>
      <c r="AX3" s="615"/>
      <c r="AY3" s="615"/>
      <c r="AZ3" s="615"/>
      <c r="BA3" s="615"/>
      <c r="BB3" s="615"/>
      <c r="BC3" s="615"/>
      <c r="BD3" s="615"/>
      <c r="BE3" s="615"/>
      <c r="BF3" s="615"/>
      <c r="BG3" s="615"/>
      <c r="BH3" s="615"/>
      <c r="BI3" s="615"/>
      <c r="BJ3" s="615"/>
      <c r="BK3" s="615"/>
      <c r="BL3" s="611"/>
      <c r="BM3" s="611"/>
      <c r="BN3" s="611"/>
      <c r="BO3" s="611"/>
      <c r="BP3" s="611"/>
      <c r="BQ3" s="611"/>
      <c r="BR3" s="611"/>
      <c r="BS3" s="611"/>
      <c r="BT3" s="611"/>
      <c r="BU3" s="611"/>
    </row>
    <row r="4" spans="1:73" s="620" customFormat="1" ht="94.5" customHeight="1">
      <c r="A4" s="494" t="s">
        <v>49</v>
      </c>
      <c r="B4" s="494" t="s">
        <v>695</v>
      </c>
      <c r="C4" s="482" t="s">
        <v>694</v>
      </c>
      <c r="D4" s="565" t="s">
        <v>693</v>
      </c>
      <c r="E4" s="565" t="s">
        <v>746</v>
      </c>
      <c r="F4" s="565" t="s">
        <v>745</v>
      </c>
      <c r="G4" s="565" t="s">
        <v>60</v>
      </c>
      <c r="H4" s="495" t="s">
        <v>744</v>
      </c>
      <c r="I4" s="495" t="s">
        <v>743</v>
      </c>
      <c r="J4" s="495" t="s">
        <v>742</v>
      </c>
      <c r="K4" s="495" t="s">
        <v>741</v>
      </c>
      <c r="L4" s="495" t="s">
        <v>1153</v>
      </c>
      <c r="M4" s="495" t="s">
        <v>1154</v>
      </c>
      <c r="N4" s="482" t="s">
        <v>740</v>
      </c>
      <c r="O4" s="482" t="s">
        <v>739</v>
      </c>
      <c r="P4" s="482" t="s">
        <v>738</v>
      </c>
      <c r="Q4" s="482" t="s">
        <v>1155</v>
      </c>
      <c r="R4" s="482" t="s">
        <v>737</v>
      </c>
      <c r="S4" s="482" t="s">
        <v>736</v>
      </c>
      <c r="T4" s="482" t="s">
        <v>735</v>
      </c>
      <c r="U4" s="482" t="s">
        <v>734</v>
      </c>
      <c r="V4" s="482" t="s">
        <v>1043</v>
      </c>
      <c r="W4" s="482" t="s">
        <v>1156</v>
      </c>
      <c r="X4" s="482" t="s">
        <v>1275</v>
      </c>
      <c r="Y4" s="482" t="s">
        <v>1276</v>
      </c>
      <c r="Z4" s="482" t="s">
        <v>733</v>
      </c>
      <c r="AA4" s="482" t="s">
        <v>1412</v>
      </c>
      <c r="AB4" s="496" t="s">
        <v>732</v>
      </c>
      <c r="AC4" s="495" t="s">
        <v>731</v>
      </c>
      <c r="AD4" s="495" t="s">
        <v>1356</v>
      </c>
      <c r="AE4" s="495" t="s">
        <v>730</v>
      </c>
      <c r="AF4" s="495" t="s">
        <v>1357</v>
      </c>
      <c r="AG4" s="495" t="s">
        <v>729</v>
      </c>
      <c r="AH4" s="495" t="s">
        <v>728</v>
      </c>
      <c r="AI4" s="495" t="s">
        <v>727</v>
      </c>
      <c r="AJ4" s="495" t="s">
        <v>726</v>
      </c>
      <c r="AK4" s="495" t="s">
        <v>725</v>
      </c>
      <c r="AL4" s="495" t="s">
        <v>724</v>
      </c>
      <c r="AM4" s="495" t="s">
        <v>723</v>
      </c>
      <c r="AN4" s="495" t="s">
        <v>722</v>
      </c>
      <c r="AO4" s="495" t="s">
        <v>721</v>
      </c>
      <c r="AP4" s="495" t="s">
        <v>720</v>
      </c>
      <c r="AQ4" s="495" t="s">
        <v>719</v>
      </c>
      <c r="AR4" s="495" t="s">
        <v>718</v>
      </c>
      <c r="AS4" s="495" t="s">
        <v>717</v>
      </c>
      <c r="AT4" s="495" t="s">
        <v>716</v>
      </c>
      <c r="AU4" s="495" t="s">
        <v>715</v>
      </c>
      <c r="AV4" s="495" t="s">
        <v>714</v>
      </c>
      <c r="AW4" s="495" t="s">
        <v>713</v>
      </c>
      <c r="AX4" s="495" t="s">
        <v>712</v>
      </c>
      <c r="AY4" s="495" t="s">
        <v>711</v>
      </c>
      <c r="AZ4" s="495" t="s">
        <v>710</v>
      </c>
      <c r="BA4" s="495" t="s">
        <v>1358</v>
      </c>
      <c r="BB4" s="495" t="s">
        <v>1359</v>
      </c>
      <c r="BC4" s="495" t="s">
        <v>1360</v>
      </c>
      <c r="BD4" s="495" t="s">
        <v>1361</v>
      </c>
      <c r="BE4" s="495" t="s">
        <v>1362</v>
      </c>
      <c r="BF4" s="495" t="s">
        <v>1363</v>
      </c>
      <c r="BG4" s="495" t="s">
        <v>1364</v>
      </c>
      <c r="BH4" s="495" t="s">
        <v>1365</v>
      </c>
      <c r="BI4" s="497" t="s">
        <v>1366</v>
      </c>
      <c r="BJ4" s="495" t="s">
        <v>709</v>
      </c>
      <c r="BK4" s="495" t="s">
        <v>708</v>
      </c>
      <c r="BL4" s="495" t="s">
        <v>1413</v>
      </c>
      <c r="BM4" s="495" t="s">
        <v>1414</v>
      </c>
      <c r="BN4" s="495" t="s">
        <v>1415</v>
      </c>
      <c r="BO4" s="495" t="s">
        <v>1416</v>
      </c>
      <c r="BP4" s="495" t="s">
        <v>705</v>
      </c>
      <c r="BQ4" s="495" t="s">
        <v>704</v>
      </c>
      <c r="BR4" s="495" t="s">
        <v>703</v>
      </c>
      <c r="BS4" s="619" t="s">
        <v>702</v>
      </c>
      <c r="BT4" s="619" t="s">
        <v>701</v>
      </c>
      <c r="BU4" s="619" t="s">
        <v>8</v>
      </c>
    </row>
    <row r="5" spans="1:73" s="621" customFormat="1" ht="14.4">
      <c r="B5" s="928" t="s">
        <v>44</v>
      </c>
      <c r="C5" s="928"/>
      <c r="D5" s="498"/>
      <c r="E5" s="498"/>
      <c r="F5" s="498"/>
      <c r="G5" s="499"/>
      <c r="H5" s="499"/>
      <c r="I5" s="499"/>
      <c r="J5" s="499"/>
      <c r="K5" s="499"/>
      <c r="L5" s="499"/>
      <c r="M5" s="499"/>
      <c r="N5" s="134">
        <v>93358.5</v>
      </c>
      <c r="O5" s="134">
        <v>55030.5</v>
      </c>
      <c r="P5" s="134">
        <v>7496.5</v>
      </c>
      <c r="Q5" s="134">
        <v>47534</v>
      </c>
      <c r="R5" s="134">
        <v>38328</v>
      </c>
      <c r="S5" s="134">
        <v>23502</v>
      </c>
      <c r="T5" s="134">
        <v>14826</v>
      </c>
      <c r="U5" s="134">
        <v>7880</v>
      </c>
      <c r="V5" s="134">
        <v>7816</v>
      </c>
      <c r="W5" s="134">
        <v>7806</v>
      </c>
      <c r="X5" s="134">
        <v>7549</v>
      </c>
      <c r="Y5" s="134">
        <v>7277</v>
      </c>
      <c r="Z5" s="134">
        <v>0</v>
      </c>
      <c r="AA5" s="134">
        <v>93358.5</v>
      </c>
      <c r="AB5" s="333">
        <v>53.38178968253969</v>
      </c>
      <c r="AC5" s="134">
        <v>11343.722195288601</v>
      </c>
      <c r="AD5" s="134">
        <v>12109.424277333359</v>
      </c>
      <c r="AE5" s="134">
        <v>7419.0000000000018</v>
      </c>
      <c r="AF5" s="134">
        <v>9304</v>
      </c>
      <c r="AG5" s="134">
        <v>38048.861635089219</v>
      </c>
      <c r="AH5" s="134">
        <v>5607.8486857098678</v>
      </c>
      <c r="AI5" s="134">
        <v>4421.8613218471273</v>
      </c>
      <c r="AJ5" s="134">
        <v>2125.2243523795423</v>
      </c>
      <c r="AK5" s="134">
        <v>3158.1982656388241</v>
      </c>
      <c r="AL5" s="134">
        <v>851.93325820376515</v>
      </c>
      <c r="AM5" s="134">
        <v>816.57248113164906</v>
      </c>
      <c r="AN5" s="134">
        <v>27153.977898141657</v>
      </c>
      <c r="AO5" s="134">
        <v>3611.218510632878</v>
      </c>
      <c r="AP5" s="134">
        <v>3023.0359288005666</v>
      </c>
      <c r="AQ5" s="134">
        <v>1436.8450753126388</v>
      </c>
      <c r="AR5" s="134">
        <v>2108.2994661560651</v>
      </c>
      <c r="AS5" s="134">
        <v>502.27124807884576</v>
      </c>
      <c r="AT5" s="134">
        <v>492.35187287734658</v>
      </c>
      <c r="AU5" s="134">
        <v>1278.2326591706026</v>
      </c>
      <c r="AV5" s="134">
        <v>2273.601063808685</v>
      </c>
      <c r="AW5" s="134">
        <v>3226.0883463221558</v>
      </c>
      <c r="AX5" s="134">
        <v>162.03630057783067</v>
      </c>
      <c r="AY5" s="134">
        <v>267.9932523423065</v>
      </c>
      <c r="AZ5" s="134">
        <v>436.21255410011838</v>
      </c>
      <c r="BA5" s="134">
        <v>507.25023087162282</v>
      </c>
      <c r="BB5" s="134">
        <v>13191.735618803854</v>
      </c>
      <c r="BC5" s="134">
        <v>15270.898431443053</v>
      </c>
      <c r="BD5" s="134">
        <v>2955.7530835916077</v>
      </c>
      <c r="BE5" s="134">
        <v>2926.9113439832954</v>
      </c>
      <c r="BF5" s="134">
        <v>2928.35102035411</v>
      </c>
      <c r="BG5" s="134">
        <v>2918.1903276335233</v>
      </c>
      <c r="BH5" s="134">
        <v>3037.6376958930687</v>
      </c>
      <c r="BI5" s="134">
        <v>9304.2514298208462</v>
      </c>
      <c r="BJ5" s="134">
        <v>520.44449407172965</v>
      </c>
      <c r="BK5" s="134">
        <v>66.221906334938737</v>
      </c>
      <c r="BL5" s="500"/>
      <c r="BM5" s="500"/>
      <c r="BN5" s="501"/>
      <c r="BO5" s="501"/>
      <c r="BP5" s="501"/>
      <c r="BQ5" s="501">
        <v>254.91423021482916</v>
      </c>
      <c r="BR5" s="501">
        <v>45.085769785170854</v>
      </c>
      <c r="BS5" s="501"/>
      <c r="BT5" s="501"/>
      <c r="BU5" s="501"/>
    </row>
    <row r="6" spans="1:73" ht="14.4">
      <c r="A6" s="486">
        <f>VLOOKUP(C6,'[18]DfE No.'!C:E,3,FALSE)</f>
        <v>205</v>
      </c>
      <c r="B6" s="502">
        <v>124531</v>
      </c>
      <c r="C6" s="502">
        <v>9352002</v>
      </c>
      <c r="D6" s="503" t="s">
        <v>229</v>
      </c>
      <c r="E6" s="492" t="s">
        <v>40</v>
      </c>
      <c r="F6" s="504">
        <v>0</v>
      </c>
      <c r="G6" s="505">
        <v>1</v>
      </c>
      <c r="H6" s="505">
        <v>0</v>
      </c>
      <c r="I6" s="505">
        <v>0</v>
      </c>
      <c r="J6" s="505">
        <v>7</v>
      </c>
      <c r="K6" s="505">
        <v>0</v>
      </c>
      <c r="L6" s="505">
        <v>0</v>
      </c>
      <c r="M6" s="505">
        <v>0</v>
      </c>
      <c r="N6" s="505">
        <v>100</v>
      </c>
      <c r="O6" s="505">
        <v>100</v>
      </c>
      <c r="P6" s="505">
        <v>14</v>
      </c>
      <c r="Q6" s="505">
        <v>86</v>
      </c>
      <c r="R6" s="505">
        <v>0</v>
      </c>
      <c r="S6" s="505">
        <v>0</v>
      </c>
      <c r="T6" s="505">
        <v>0</v>
      </c>
      <c r="U6" s="505">
        <v>0</v>
      </c>
      <c r="V6" s="505">
        <v>0</v>
      </c>
      <c r="W6" s="505">
        <v>0</v>
      </c>
      <c r="X6" s="505">
        <v>0</v>
      </c>
      <c r="Y6" s="505">
        <v>0</v>
      </c>
      <c r="Z6" s="505">
        <v>0</v>
      </c>
      <c r="AA6" s="505">
        <v>100</v>
      </c>
      <c r="AB6" s="505">
        <v>14.285714285714286</v>
      </c>
      <c r="AC6" s="505">
        <v>21</v>
      </c>
      <c r="AD6" s="505">
        <v>22</v>
      </c>
      <c r="AE6" s="505">
        <v>0</v>
      </c>
      <c r="AF6" s="505">
        <v>0</v>
      </c>
      <c r="AG6" s="505">
        <v>100</v>
      </c>
      <c r="AH6" s="505">
        <v>0</v>
      </c>
      <c r="AI6" s="505">
        <v>0</v>
      </c>
      <c r="AJ6" s="505">
        <v>0</v>
      </c>
      <c r="AK6" s="505">
        <v>0</v>
      </c>
      <c r="AL6" s="505">
        <v>0</v>
      </c>
      <c r="AM6" s="505">
        <v>0</v>
      </c>
      <c r="AN6" s="505">
        <v>0</v>
      </c>
      <c r="AO6" s="505">
        <v>0</v>
      </c>
      <c r="AP6" s="505">
        <v>0</v>
      </c>
      <c r="AQ6" s="505">
        <v>0</v>
      </c>
      <c r="AR6" s="505">
        <v>0</v>
      </c>
      <c r="AS6" s="505">
        <v>0</v>
      </c>
      <c r="AT6" s="505">
        <v>0</v>
      </c>
      <c r="AU6" s="505">
        <v>1.16279069767442</v>
      </c>
      <c r="AV6" s="505">
        <v>1.16279069767442</v>
      </c>
      <c r="AW6" s="505">
        <v>1.16279069767442</v>
      </c>
      <c r="AX6" s="505">
        <v>0</v>
      </c>
      <c r="AY6" s="505">
        <v>0</v>
      </c>
      <c r="AZ6" s="505">
        <v>0</v>
      </c>
      <c r="BA6" s="505">
        <v>0</v>
      </c>
      <c r="BB6" s="505">
        <v>20.591549295774648</v>
      </c>
      <c r="BC6" s="505">
        <v>23.943661971830988</v>
      </c>
      <c r="BD6" s="505">
        <v>0</v>
      </c>
      <c r="BE6" s="505">
        <v>0</v>
      </c>
      <c r="BF6" s="505">
        <v>0</v>
      </c>
      <c r="BG6" s="505">
        <v>0</v>
      </c>
      <c r="BH6" s="505">
        <v>0</v>
      </c>
      <c r="BI6" s="505">
        <v>0</v>
      </c>
      <c r="BJ6" s="505">
        <v>0</v>
      </c>
      <c r="BK6" s="505">
        <v>0</v>
      </c>
      <c r="BL6" s="505">
        <v>3.738</v>
      </c>
      <c r="BM6" s="505">
        <v>0</v>
      </c>
      <c r="BN6" s="505">
        <v>0.66488651535380494</v>
      </c>
      <c r="BO6" s="622">
        <v>1</v>
      </c>
      <c r="BP6" s="505">
        <v>1</v>
      </c>
      <c r="BQ6" s="505">
        <v>1</v>
      </c>
      <c r="BR6" s="505">
        <v>0</v>
      </c>
      <c r="BS6" s="505"/>
      <c r="BT6" s="505"/>
      <c r="BU6" s="505"/>
    </row>
    <row r="7" spans="1:73" ht="14.4">
      <c r="A7" s="486">
        <f>VLOOKUP(C7,'[18]DfE No.'!C:E,3,FALSE)</f>
        <v>436</v>
      </c>
      <c r="B7" s="502">
        <v>124534</v>
      </c>
      <c r="C7" s="502">
        <v>9352007</v>
      </c>
      <c r="D7" s="503" t="s">
        <v>351</v>
      </c>
      <c r="E7" s="492" t="s">
        <v>40</v>
      </c>
      <c r="F7" s="504">
        <v>0</v>
      </c>
      <c r="G7" s="505">
        <v>1</v>
      </c>
      <c r="H7" s="505">
        <v>0</v>
      </c>
      <c r="I7" s="505">
        <v>0</v>
      </c>
      <c r="J7" s="505">
        <v>7</v>
      </c>
      <c r="K7" s="505">
        <v>0</v>
      </c>
      <c r="L7" s="505">
        <v>0</v>
      </c>
      <c r="M7" s="505">
        <v>0</v>
      </c>
      <c r="N7" s="505">
        <v>302</v>
      </c>
      <c r="O7" s="505">
        <v>302</v>
      </c>
      <c r="P7" s="505">
        <v>53</v>
      </c>
      <c r="Q7" s="505">
        <v>249</v>
      </c>
      <c r="R7" s="505">
        <v>0</v>
      </c>
      <c r="S7" s="505">
        <v>0</v>
      </c>
      <c r="T7" s="505">
        <v>0</v>
      </c>
      <c r="U7" s="505">
        <v>0</v>
      </c>
      <c r="V7" s="505">
        <v>0</v>
      </c>
      <c r="W7" s="505">
        <v>0</v>
      </c>
      <c r="X7" s="505">
        <v>0</v>
      </c>
      <c r="Y7" s="505">
        <v>0</v>
      </c>
      <c r="Z7" s="505">
        <v>0</v>
      </c>
      <c r="AA7" s="505">
        <v>302</v>
      </c>
      <c r="AB7" s="505">
        <v>43.142857142857146</v>
      </c>
      <c r="AC7" s="505">
        <v>44.999999999999915</v>
      </c>
      <c r="AD7" s="505">
        <v>47.000000000000099</v>
      </c>
      <c r="AE7" s="505">
        <v>0</v>
      </c>
      <c r="AF7" s="505">
        <v>0</v>
      </c>
      <c r="AG7" s="505">
        <v>297.00000000000011</v>
      </c>
      <c r="AH7" s="505">
        <v>4.0000000000000053</v>
      </c>
      <c r="AI7" s="505">
        <v>1.0000000000000013</v>
      </c>
      <c r="AJ7" s="505">
        <v>0</v>
      </c>
      <c r="AK7" s="505">
        <v>0</v>
      </c>
      <c r="AL7" s="505">
        <v>0</v>
      </c>
      <c r="AM7" s="505">
        <v>0</v>
      </c>
      <c r="AN7" s="505">
        <v>0</v>
      </c>
      <c r="AO7" s="505">
        <v>0</v>
      </c>
      <c r="AP7" s="505">
        <v>0</v>
      </c>
      <c r="AQ7" s="505">
        <v>0</v>
      </c>
      <c r="AR7" s="505">
        <v>0</v>
      </c>
      <c r="AS7" s="505">
        <v>0</v>
      </c>
      <c r="AT7" s="505">
        <v>0</v>
      </c>
      <c r="AU7" s="505">
        <v>2.4257028112449786</v>
      </c>
      <c r="AV7" s="505">
        <v>2.4257028112449786</v>
      </c>
      <c r="AW7" s="505">
        <v>4.8514056224899447</v>
      </c>
      <c r="AX7" s="505">
        <v>0</v>
      </c>
      <c r="AY7" s="505">
        <v>0</v>
      </c>
      <c r="AZ7" s="505">
        <v>0</v>
      </c>
      <c r="BA7" s="505">
        <v>0</v>
      </c>
      <c r="BB7" s="505">
        <v>61.038910505836576</v>
      </c>
      <c r="BC7" s="505">
        <v>74.031128404669261</v>
      </c>
      <c r="BD7" s="505">
        <v>0</v>
      </c>
      <c r="BE7" s="505">
        <v>0</v>
      </c>
      <c r="BF7" s="505">
        <v>0</v>
      </c>
      <c r="BG7" s="505">
        <v>0</v>
      </c>
      <c r="BH7" s="505">
        <v>0</v>
      </c>
      <c r="BI7" s="505">
        <v>0</v>
      </c>
      <c r="BJ7" s="505">
        <v>0.87999999999999712</v>
      </c>
      <c r="BK7" s="505">
        <v>0</v>
      </c>
      <c r="BL7" s="505">
        <v>2.2109999999999999</v>
      </c>
      <c r="BM7" s="505">
        <v>0</v>
      </c>
      <c r="BN7" s="505">
        <v>0</v>
      </c>
      <c r="BO7" s="622">
        <v>1</v>
      </c>
      <c r="BP7" s="505">
        <v>0</v>
      </c>
      <c r="BQ7" s="505">
        <v>1</v>
      </c>
      <c r="BR7" s="505">
        <v>0</v>
      </c>
      <c r="BS7" s="505"/>
      <c r="BT7" s="505"/>
      <c r="BU7" s="505"/>
    </row>
    <row r="8" spans="1:73" ht="14.4">
      <c r="A8" s="486">
        <f>VLOOKUP(C8,'[18]DfE No.'!C:E,3,FALSE)</f>
        <v>443</v>
      </c>
      <c r="B8" s="502">
        <v>124536</v>
      </c>
      <c r="C8" s="502">
        <v>9352009</v>
      </c>
      <c r="D8" s="503" t="s">
        <v>356</v>
      </c>
      <c r="E8" s="492" t="s">
        <v>40</v>
      </c>
      <c r="F8" s="504">
        <v>0</v>
      </c>
      <c r="G8" s="505">
        <v>1</v>
      </c>
      <c r="H8" s="505">
        <v>0</v>
      </c>
      <c r="I8" s="505">
        <v>0</v>
      </c>
      <c r="J8" s="505">
        <v>7</v>
      </c>
      <c r="K8" s="505">
        <v>0</v>
      </c>
      <c r="L8" s="505">
        <v>0</v>
      </c>
      <c r="M8" s="505">
        <v>0</v>
      </c>
      <c r="N8" s="505">
        <v>289</v>
      </c>
      <c r="O8" s="505">
        <v>289</v>
      </c>
      <c r="P8" s="505">
        <v>32</v>
      </c>
      <c r="Q8" s="505">
        <v>257</v>
      </c>
      <c r="R8" s="505">
        <v>0</v>
      </c>
      <c r="S8" s="505">
        <v>0</v>
      </c>
      <c r="T8" s="505">
        <v>0</v>
      </c>
      <c r="U8" s="505">
        <v>0</v>
      </c>
      <c r="V8" s="505">
        <v>0</v>
      </c>
      <c r="W8" s="505">
        <v>0</v>
      </c>
      <c r="X8" s="505">
        <v>0</v>
      </c>
      <c r="Y8" s="505">
        <v>0</v>
      </c>
      <c r="Z8" s="505">
        <v>0</v>
      </c>
      <c r="AA8" s="505">
        <v>289</v>
      </c>
      <c r="AB8" s="505">
        <v>41.285714285714285</v>
      </c>
      <c r="AC8" s="505">
        <v>93.000000000000142</v>
      </c>
      <c r="AD8" s="505">
        <v>105.99999999999994</v>
      </c>
      <c r="AE8" s="505">
        <v>0</v>
      </c>
      <c r="AF8" s="505">
        <v>0</v>
      </c>
      <c r="AG8" s="505">
        <v>157.99999999999997</v>
      </c>
      <c r="AH8" s="505">
        <v>73.000000000000128</v>
      </c>
      <c r="AI8" s="505">
        <v>57.999999999999901</v>
      </c>
      <c r="AJ8" s="505">
        <v>0</v>
      </c>
      <c r="AK8" s="505">
        <v>0</v>
      </c>
      <c r="AL8" s="505">
        <v>0</v>
      </c>
      <c r="AM8" s="505">
        <v>0</v>
      </c>
      <c r="AN8" s="505">
        <v>0</v>
      </c>
      <c r="AO8" s="505">
        <v>0</v>
      </c>
      <c r="AP8" s="505">
        <v>0</v>
      </c>
      <c r="AQ8" s="505">
        <v>0</v>
      </c>
      <c r="AR8" s="505">
        <v>0</v>
      </c>
      <c r="AS8" s="505">
        <v>0</v>
      </c>
      <c r="AT8" s="505">
        <v>0</v>
      </c>
      <c r="AU8" s="505">
        <v>4.4980544747081854</v>
      </c>
      <c r="AV8" s="505">
        <v>8.9961089494163424</v>
      </c>
      <c r="AW8" s="505">
        <v>13.494163424124528</v>
      </c>
      <c r="AX8" s="505">
        <v>0</v>
      </c>
      <c r="AY8" s="505">
        <v>0</v>
      </c>
      <c r="AZ8" s="505">
        <v>0</v>
      </c>
      <c r="BA8" s="505">
        <v>1.9794520547945205</v>
      </c>
      <c r="BB8" s="505">
        <v>73.984848484848484</v>
      </c>
      <c r="BC8" s="505">
        <v>83.196969696969703</v>
      </c>
      <c r="BD8" s="505">
        <v>0</v>
      </c>
      <c r="BE8" s="505">
        <v>0</v>
      </c>
      <c r="BF8" s="505">
        <v>0</v>
      </c>
      <c r="BG8" s="505">
        <v>0</v>
      </c>
      <c r="BH8" s="505">
        <v>0</v>
      </c>
      <c r="BI8" s="505">
        <v>0</v>
      </c>
      <c r="BJ8" s="505">
        <v>10.659999999999993</v>
      </c>
      <c r="BK8" s="505">
        <v>0</v>
      </c>
      <c r="BL8" s="505">
        <v>0.873</v>
      </c>
      <c r="BM8" s="505">
        <v>0</v>
      </c>
      <c r="BN8" s="505">
        <v>0</v>
      </c>
      <c r="BO8" s="622">
        <v>0</v>
      </c>
      <c r="BP8" s="505">
        <v>0</v>
      </c>
      <c r="BQ8" s="505">
        <v>1</v>
      </c>
      <c r="BR8" s="505">
        <v>0</v>
      </c>
      <c r="BS8" s="505"/>
      <c r="BT8" s="505"/>
      <c r="BU8" s="505"/>
    </row>
    <row r="9" spans="1:73" ht="14.4">
      <c r="A9" s="486">
        <f>VLOOKUP(C9,'[18]DfE No.'!C:E,3,FALSE)</f>
        <v>451</v>
      </c>
      <c r="B9" s="502">
        <v>124537</v>
      </c>
      <c r="C9" s="502">
        <v>9352011</v>
      </c>
      <c r="D9" s="503" t="s">
        <v>364</v>
      </c>
      <c r="E9" s="492" t="s">
        <v>40</v>
      </c>
      <c r="F9" s="504">
        <v>0</v>
      </c>
      <c r="G9" s="505">
        <v>1</v>
      </c>
      <c r="H9" s="505">
        <v>0</v>
      </c>
      <c r="I9" s="505">
        <v>0</v>
      </c>
      <c r="J9" s="505">
        <v>7</v>
      </c>
      <c r="K9" s="505">
        <v>0</v>
      </c>
      <c r="L9" s="505">
        <v>0</v>
      </c>
      <c r="M9" s="505">
        <v>0</v>
      </c>
      <c r="N9" s="505">
        <v>198</v>
      </c>
      <c r="O9" s="505">
        <v>198</v>
      </c>
      <c r="P9" s="505">
        <v>29</v>
      </c>
      <c r="Q9" s="505">
        <v>169</v>
      </c>
      <c r="R9" s="505">
        <v>0</v>
      </c>
      <c r="S9" s="505">
        <v>0</v>
      </c>
      <c r="T9" s="505">
        <v>0</v>
      </c>
      <c r="U9" s="505">
        <v>0</v>
      </c>
      <c r="V9" s="505">
        <v>0</v>
      </c>
      <c r="W9" s="505">
        <v>0</v>
      </c>
      <c r="X9" s="505">
        <v>0</v>
      </c>
      <c r="Y9" s="505">
        <v>0</v>
      </c>
      <c r="Z9" s="505">
        <v>0</v>
      </c>
      <c r="AA9" s="505">
        <v>198</v>
      </c>
      <c r="AB9" s="505">
        <v>28.285714285714285</v>
      </c>
      <c r="AC9" s="505">
        <v>30.000000000000096</v>
      </c>
      <c r="AD9" s="505">
        <v>32.000000000000071</v>
      </c>
      <c r="AE9" s="505">
        <v>0</v>
      </c>
      <c r="AF9" s="505">
        <v>0</v>
      </c>
      <c r="AG9" s="505">
        <v>188.00000000000009</v>
      </c>
      <c r="AH9" s="505">
        <v>9.0000000000000089</v>
      </c>
      <c r="AI9" s="505">
        <v>0.99999999999999989</v>
      </c>
      <c r="AJ9" s="505">
        <v>0</v>
      </c>
      <c r="AK9" s="505">
        <v>0</v>
      </c>
      <c r="AL9" s="505">
        <v>0</v>
      </c>
      <c r="AM9" s="505">
        <v>0</v>
      </c>
      <c r="AN9" s="505">
        <v>0</v>
      </c>
      <c r="AO9" s="505">
        <v>0</v>
      </c>
      <c r="AP9" s="505">
        <v>0</v>
      </c>
      <c r="AQ9" s="505">
        <v>0</v>
      </c>
      <c r="AR9" s="505">
        <v>0</v>
      </c>
      <c r="AS9" s="505">
        <v>0</v>
      </c>
      <c r="AT9" s="505">
        <v>0</v>
      </c>
      <c r="AU9" s="505">
        <v>7.0295857988165764</v>
      </c>
      <c r="AV9" s="505">
        <v>9.3727810650887626</v>
      </c>
      <c r="AW9" s="505">
        <v>12.887573964497042</v>
      </c>
      <c r="AX9" s="505">
        <v>0</v>
      </c>
      <c r="AY9" s="505">
        <v>0</v>
      </c>
      <c r="AZ9" s="505">
        <v>0</v>
      </c>
      <c r="BA9" s="505">
        <v>1.9701492537313432</v>
      </c>
      <c r="BB9" s="505">
        <v>41.219512195121951</v>
      </c>
      <c r="BC9" s="505">
        <v>48.292682926829265</v>
      </c>
      <c r="BD9" s="505">
        <v>0</v>
      </c>
      <c r="BE9" s="505">
        <v>0</v>
      </c>
      <c r="BF9" s="505">
        <v>0</v>
      </c>
      <c r="BG9" s="505">
        <v>0</v>
      </c>
      <c r="BH9" s="505">
        <v>0</v>
      </c>
      <c r="BI9" s="505">
        <v>0</v>
      </c>
      <c r="BJ9" s="505">
        <v>0</v>
      </c>
      <c r="BK9" s="505">
        <v>0</v>
      </c>
      <c r="BL9" s="505">
        <v>0.84299999999999997</v>
      </c>
      <c r="BM9" s="505">
        <v>0</v>
      </c>
      <c r="BN9" s="505">
        <v>0</v>
      </c>
      <c r="BO9" s="622">
        <v>0</v>
      </c>
      <c r="BP9" s="505">
        <v>0</v>
      </c>
      <c r="BQ9" s="505">
        <v>1</v>
      </c>
      <c r="BR9" s="505">
        <v>0</v>
      </c>
      <c r="BS9" s="505"/>
      <c r="BT9" s="505"/>
      <c r="BU9" s="505"/>
    </row>
    <row r="10" spans="1:73" ht="14.4">
      <c r="A10" s="486">
        <f>VLOOKUP(C10,'[18]DfE No.'!C:E,3,FALSE)</f>
        <v>460</v>
      </c>
      <c r="B10" s="502">
        <v>124538</v>
      </c>
      <c r="C10" s="502">
        <v>9352012</v>
      </c>
      <c r="D10" s="503" t="s">
        <v>370</v>
      </c>
      <c r="E10" s="492" t="s">
        <v>40</v>
      </c>
      <c r="F10" s="504">
        <v>0</v>
      </c>
      <c r="G10" s="505">
        <v>1</v>
      </c>
      <c r="H10" s="505">
        <v>0</v>
      </c>
      <c r="I10" s="505">
        <v>0</v>
      </c>
      <c r="J10" s="505">
        <v>7</v>
      </c>
      <c r="K10" s="505">
        <v>0</v>
      </c>
      <c r="L10" s="505">
        <v>0</v>
      </c>
      <c r="M10" s="505">
        <v>0</v>
      </c>
      <c r="N10" s="505">
        <v>69</v>
      </c>
      <c r="O10" s="505">
        <v>69</v>
      </c>
      <c r="P10" s="505">
        <v>9</v>
      </c>
      <c r="Q10" s="505">
        <v>60</v>
      </c>
      <c r="R10" s="505">
        <v>0</v>
      </c>
      <c r="S10" s="505">
        <v>0</v>
      </c>
      <c r="T10" s="505">
        <v>0</v>
      </c>
      <c r="U10" s="505">
        <v>0</v>
      </c>
      <c r="V10" s="505">
        <v>0</v>
      </c>
      <c r="W10" s="505">
        <v>0</v>
      </c>
      <c r="X10" s="505">
        <v>0</v>
      </c>
      <c r="Y10" s="505">
        <v>0</v>
      </c>
      <c r="Z10" s="505">
        <v>0</v>
      </c>
      <c r="AA10" s="505">
        <v>69</v>
      </c>
      <c r="AB10" s="505">
        <v>9.8571428571428577</v>
      </c>
      <c r="AC10" s="505">
        <v>15.999999999999966</v>
      </c>
      <c r="AD10" s="505">
        <v>17.000000000000007</v>
      </c>
      <c r="AE10" s="505">
        <v>0</v>
      </c>
      <c r="AF10" s="505">
        <v>0</v>
      </c>
      <c r="AG10" s="505">
        <v>66.999999999999986</v>
      </c>
      <c r="AH10" s="505">
        <v>1.9999999999999993</v>
      </c>
      <c r="AI10" s="505">
        <v>0</v>
      </c>
      <c r="AJ10" s="505">
        <v>0</v>
      </c>
      <c r="AK10" s="505">
        <v>0</v>
      </c>
      <c r="AL10" s="505">
        <v>0</v>
      </c>
      <c r="AM10" s="505">
        <v>0</v>
      </c>
      <c r="AN10" s="505">
        <v>0</v>
      </c>
      <c r="AO10" s="505">
        <v>0</v>
      </c>
      <c r="AP10" s="505">
        <v>0</v>
      </c>
      <c r="AQ10" s="505">
        <v>0</v>
      </c>
      <c r="AR10" s="505">
        <v>0</v>
      </c>
      <c r="AS10" s="505">
        <v>0</v>
      </c>
      <c r="AT10" s="505">
        <v>0</v>
      </c>
      <c r="AU10" s="505">
        <v>1.1500000000000024</v>
      </c>
      <c r="AV10" s="505">
        <v>1.1500000000000024</v>
      </c>
      <c r="AW10" s="505">
        <v>1.1500000000000024</v>
      </c>
      <c r="AX10" s="505">
        <v>0</v>
      </c>
      <c r="AY10" s="505">
        <v>0</v>
      </c>
      <c r="AZ10" s="505">
        <v>0</v>
      </c>
      <c r="BA10" s="505">
        <v>0</v>
      </c>
      <c r="BB10" s="505">
        <v>17.142857142857142</v>
      </c>
      <c r="BC10" s="505">
        <v>19.714285714285712</v>
      </c>
      <c r="BD10" s="505">
        <v>0</v>
      </c>
      <c r="BE10" s="505">
        <v>0</v>
      </c>
      <c r="BF10" s="505">
        <v>0</v>
      </c>
      <c r="BG10" s="505">
        <v>0</v>
      </c>
      <c r="BH10" s="505">
        <v>0</v>
      </c>
      <c r="BI10" s="505">
        <v>0</v>
      </c>
      <c r="BJ10" s="505">
        <v>0.85999999999999843</v>
      </c>
      <c r="BK10" s="505">
        <v>0</v>
      </c>
      <c r="BL10" s="505">
        <v>3.2650000000000001</v>
      </c>
      <c r="BM10" s="505">
        <v>0</v>
      </c>
      <c r="BN10" s="505">
        <v>1</v>
      </c>
      <c r="BO10" s="622">
        <v>1</v>
      </c>
      <c r="BP10" s="505">
        <v>1</v>
      </c>
      <c r="BQ10" s="505">
        <v>1</v>
      </c>
      <c r="BR10" s="505">
        <v>0</v>
      </c>
      <c r="BS10" s="505"/>
      <c r="BT10" s="505"/>
      <c r="BU10" s="505"/>
    </row>
    <row r="11" spans="1:73" ht="14.4">
      <c r="A11" s="486">
        <f>VLOOKUP(C11,'[18]DfE No.'!C:E,3,FALSE)</f>
        <v>466</v>
      </c>
      <c r="B11" s="502">
        <v>124539</v>
      </c>
      <c r="C11" s="502">
        <v>9352013</v>
      </c>
      <c r="D11" s="503" t="s">
        <v>374</v>
      </c>
      <c r="E11" s="492" t="s">
        <v>40</v>
      </c>
      <c r="F11" s="504">
        <v>0</v>
      </c>
      <c r="G11" s="505">
        <v>1</v>
      </c>
      <c r="H11" s="505">
        <v>0</v>
      </c>
      <c r="I11" s="505">
        <v>0</v>
      </c>
      <c r="J11" s="505">
        <v>7</v>
      </c>
      <c r="K11" s="505">
        <v>0</v>
      </c>
      <c r="L11" s="505">
        <v>0</v>
      </c>
      <c r="M11" s="505">
        <v>0</v>
      </c>
      <c r="N11" s="505">
        <v>280</v>
      </c>
      <c r="O11" s="505">
        <v>280</v>
      </c>
      <c r="P11" s="505">
        <v>45</v>
      </c>
      <c r="Q11" s="505">
        <v>235</v>
      </c>
      <c r="R11" s="505">
        <v>0</v>
      </c>
      <c r="S11" s="505">
        <v>0</v>
      </c>
      <c r="T11" s="505">
        <v>0</v>
      </c>
      <c r="U11" s="505">
        <v>0</v>
      </c>
      <c r="V11" s="505">
        <v>0</v>
      </c>
      <c r="W11" s="505">
        <v>0</v>
      </c>
      <c r="X11" s="505">
        <v>0</v>
      </c>
      <c r="Y11" s="505">
        <v>0</v>
      </c>
      <c r="Z11" s="505">
        <v>0</v>
      </c>
      <c r="AA11" s="505">
        <v>280</v>
      </c>
      <c r="AB11" s="505">
        <v>40</v>
      </c>
      <c r="AC11" s="505">
        <v>43.000000000000121</v>
      </c>
      <c r="AD11" s="505">
        <v>47.000000000000043</v>
      </c>
      <c r="AE11" s="505">
        <v>0</v>
      </c>
      <c r="AF11" s="505">
        <v>0</v>
      </c>
      <c r="AG11" s="505">
        <v>274.99999999999994</v>
      </c>
      <c r="AH11" s="505">
        <v>0</v>
      </c>
      <c r="AI11" s="505">
        <v>5.0000000000000124</v>
      </c>
      <c r="AJ11" s="505">
        <v>0</v>
      </c>
      <c r="AK11" s="505">
        <v>0</v>
      </c>
      <c r="AL11" s="505">
        <v>0</v>
      </c>
      <c r="AM11" s="505">
        <v>0</v>
      </c>
      <c r="AN11" s="505">
        <v>0</v>
      </c>
      <c r="AO11" s="505">
        <v>0</v>
      </c>
      <c r="AP11" s="505">
        <v>0</v>
      </c>
      <c r="AQ11" s="505">
        <v>0</v>
      </c>
      <c r="AR11" s="505">
        <v>0</v>
      </c>
      <c r="AS11" s="505">
        <v>0</v>
      </c>
      <c r="AT11" s="505">
        <v>0</v>
      </c>
      <c r="AU11" s="505">
        <v>2.3829787234042552</v>
      </c>
      <c r="AV11" s="505">
        <v>2.3829787234042552</v>
      </c>
      <c r="AW11" s="505">
        <v>3.5744680851063797</v>
      </c>
      <c r="AX11" s="505">
        <v>0</v>
      </c>
      <c r="AY11" s="505">
        <v>0</v>
      </c>
      <c r="AZ11" s="505">
        <v>0</v>
      </c>
      <c r="BA11" s="505">
        <v>1.0071942446043165</v>
      </c>
      <c r="BB11" s="505">
        <v>79</v>
      </c>
      <c r="BC11" s="505">
        <v>94.127659574468083</v>
      </c>
      <c r="BD11" s="505">
        <v>0</v>
      </c>
      <c r="BE11" s="505">
        <v>0</v>
      </c>
      <c r="BF11" s="505">
        <v>0</v>
      </c>
      <c r="BG11" s="505">
        <v>0</v>
      </c>
      <c r="BH11" s="505">
        <v>0</v>
      </c>
      <c r="BI11" s="505">
        <v>0</v>
      </c>
      <c r="BJ11" s="505">
        <v>0.19999999999999657</v>
      </c>
      <c r="BK11" s="505">
        <v>0</v>
      </c>
      <c r="BL11" s="505">
        <v>4.4160000000000004</v>
      </c>
      <c r="BM11" s="505">
        <v>0</v>
      </c>
      <c r="BN11" s="505">
        <v>0</v>
      </c>
      <c r="BO11" s="622">
        <v>1</v>
      </c>
      <c r="BP11" s="505">
        <v>0</v>
      </c>
      <c r="BQ11" s="505">
        <v>1</v>
      </c>
      <c r="BR11" s="505">
        <v>0</v>
      </c>
      <c r="BS11" s="505"/>
      <c r="BT11" s="505"/>
      <c r="BU11" s="505"/>
    </row>
    <row r="12" spans="1:73" ht="14.4">
      <c r="A12" s="486">
        <f>VLOOKUP(C12,'[18]DfE No.'!C:E,3,FALSE)</f>
        <v>467</v>
      </c>
      <c r="B12" s="502">
        <v>124540</v>
      </c>
      <c r="C12" s="502">
        <v>9352015</v>
      </c>
      <c r="D12" s="503" t="s">
        <v>375</v>
      </c>
      <c r="E12" s="492" t="s">
        <v>40</v>
      </c>
      <c r="F12" s="504">
        <v>0</v>
      </c>
      <c r="G12" s="505">
        <v>1</v>
      </c>
      <c r="H12" s="505">
        <v>0</v>
      </c>
      <c r="I12" s="505">
        <v>0</v>
      </c>
      <c r="J12" s="505">
        <v>7</v>
      </c>
      <c r="K12" s="505">
        <v>0</v>
      </c>
      <c r="L12" s="505">
        <v>0</v>
      </c>
      <c r="M12" s="505">
        <v>0</v>
      </c>
      <c r="N12" s="505">
        <v>125</v>
      </c>
      <c r="O12" s="505">
        <v>125</v>
      </c>
      <c r="P12" s="505">
        <v>16</v>
      </c>
      <c r="Q12" s="505">
        <v>109</v>
      </c>
      <c r="R12" s="505">
        <v>0</v>
      </c>
      <c r="S12" s="505">
        <v>0</v>
      </c>
      <c r="T12" s="505">
        <v>0</v>
      </c>
      <c r="U12" s="505">
        <v>0</v>
      </c>
      <c r="V12" s="505">
        <v>0</v>
      </c>
      <c r="W12" s="505">
        <v>0</v>
      </c>
      <c r="X12" s="505">
        <v>0</v>
      </c>
      <c r="Y12" s="505">
        <v>0</v>
      </c>
      <c r="Z12" s="505">
        <v>0</v>
      </c>
      <c r="AA12" s="505">
        <v>125</v>
      </c>
      <c r="AB12" s="505">
        <v>17.857142857142858</v>
      </c>
      <c r="AC12" s="505">
        <v>16</v>
      </c>
      <c r="AD12" s="505">
        <v>17</v>
      </c>
      <c r="AE12" s="505">
        <v>0</v>
      </c>
      <c r="AF12" s="505">
        <v>0</v>
      </c>
      <c r="AG12" s="505">
        <v>58</v>
      </c>
      <c r="AH12" s="505">
        <v>67</v>
      </c>
      <c r="AI12" s="505">
        <v>0</v>
      </c>
      <c r="AJ12" s="505">
        <v>0</v>
      </c>
      <c r="AK12" s="505">
        <v>0</v>
      </c>
      <c r="AL12" s="505">
        <v>0</v>
      </c>
      <c r="AM12" s="505">
        <v>0</v>
      </c>
      <c r="AN12" s="505">
        <v>0</v>
      </c>
      <c r="AO12" s="505">
        <v>0</v>
      </c>
      <c r="AP12" s="505">
        <v>0</v>
      </c>
      <c r="AQ12" s="505">
        <v>0</v>
      </c>
      <c r="AR12" s="505">
        <v>0</v>
      </c>
      <c r="AS12" s="505">
        <v>0</v>
      </c>
      <c r="AT12" s="505">
        <v>0</v>
      </c>
      <c r="AU12" s="505">
        <v>1.1467889908256887</v>
      </c>
      <c r="AV12" s="505">
        <v>1.1467889908256887</v>
      </c>
      <c r="AW12" s="505">
        <v>2.2935779816513748</v>
      </c>
      <c r="AX12" s="505">
        <v>0</v>
      </c>
      <c r="AY12" s="505">
        <v>0</v>
      </c>
      <c r="AZ12" s="505">
        <v>0</v>
      </c>
      <c r="BA12" s="505">
        <v>0</v>
      </c>
      <c r="BB12" s="505">
        <v>25.231481481481481</v>
      </c>
      <c r="BC12" s="505">
        <v>28.935185185185187</v>
      </c>
      <c r="BD12" s="505">
        <v>0</v>
      </c>
      <c r="BE12" s="505">
        <v>0</v>
      </c>
      <c r="BF12" s="505">
        <v>0</v>
      </c>
      <c r="BG12" s="505">
        <v>0</v>
      </c>
      <c r="BH12" s="505">
        <v>0</v>
      </c>
      <c r="BI12" s="505">
        <v>0</v>
      </c>
      <c r="BJ12" s="505">
        <v>0.50000000000000044</v>
      </c>
      <c r="BK12" s="505">
        <v>0</v>
      </c>
      <c r="BL12" s="505">
        <v>3.875</v>
      </c>
      <c r="BM12" s="505">
        <v>0</v>
      </c>
      <c r="BN12" s="505">
        <v>0.3311081441922562</v>
      </c>
      <c r="BO12" s="622">
        <v>1</v>
      </c>
      <c r="BP12" s="505">
        <v>1</v>
      </c>
      <c r="BQ12" s="505">
        <v>1</v>
      </c>
      <c r="BR12" s="505">
        <v>0</v>
      </c>
      <c r="BS12" s="505"/>
      <c r="BT12" s="505"/>
      <c r="BU12" s="505"/>
    </row>
    <row r="13" spans="1:73" ht="14.4">
      <c r="A13" s="486">
        <f>VLOOKUP(C13,'[18]DfE No.'!C:E,3,FALSE)</f>
        <v>508</v>
      </c>
      <c r="B13" s="502">
        <v>140623</v>
      </c>
      <c r="C13" s="502">
        <v>9352016</v>
      </c>
      <c r="D13" s="503" t="s">
        <v>652</v>
      </c>
      <c r="E13" s="492" t="s">
        <v>40</v>
      </c>
      <c r="F13" s="504">
        <v>0</v>
      </c>
      <c r="G13" s="505">
        <v>1</v>
      </c>
      <c r="H13" s="505">
        <v>0</v>
      </c>
      <c r="I13" s="505">
        <v>0</v>
      </c>
      <c r="J13" s="505">
        <v>7</v>
      </c>
      <c r="K13" s="505">
        <v>0</v>
      </c>
      <c r="L13" s="505">
        <v>0</v>
      </c>
      <c r="M13" s="505">
        <v>0</v>
      </c>
      <c r="N13" s="505">
        <v>164</v>
      </c>
      <c r="O13" s="505">
        <v>164</v>
      </c>
      <c r="P13" s="505">
        <v>25</v>
      </c>
      <c r="Q13" s="505">
        <v>139</v>
      </c>
      <c r="R13" s="505">
        <v>0</v>
      </c>
      <c r="S13" s="505">
        <v>0</v>
      </c>
      <c r="T13" s="505">
        <v>0</v>
      </c>
      <c r="U13" s="505">
        <v>0</v>
      </c>
      <c r="V13" s="505">
        <v>0</v>
      </c>
      <c r="W13" s="505">
        <v>0</v>
      </c>
      <c r="X13" s="505">
        <v>0</v>
      </c>
      <c r="Y13" s="505">
        <v>0</v>
      </c>
      <c r="Z13" s="505">
        <v>0</v>
      </c>
      <c r="AA13" s="505">
        <v>164</v>
      </c>
      <c r="AB13" s="505">
        <v>23.428571428571427</v>
      </c>
      <c r="AC13" s="505">
        <v>25.000000000000018</v>
      </c>
      <c r="AD13" s="505">
        <v>27.999999999999972</v>
      </c>
      <c r="AE13" s="505">
        <v>0</v>
      </c>
      <c r="AF13" s="505">
        <v>0</v>
      </c>
      <c r="AG13" s="505">
        <v>128.00000000000003</v>
      </c>
      <c r="AH13" s="505">
        <v>8.0000000000000089</v>
      </c>
      <c r="AI13" s="505">
        <v>5.0000000000000036</v>
      </c>
      <c r="AJ13" s="505">
        <v>0</v>
      </c>
      <c r="AK13" s="505">
        <v>22.999999999999932</v>
      </c>
      <c r="AL13" s="505">
        <v>0</v>
      </c>
      <c r="AM13" s="505">
        <v>0</v>
      </c>
      <c r="AN13" s="505">
        <v>0</v>
      </c>
      <c r="AO13" s="505">
        <v>0</v>
      </c>
      <c r="AP13" s="505">
        <v>0</v>
      </c>
      <c r="AQ13" s="505">
        <v>0</v>
      </c>
      <c r="AR13" s="505">
        <v>0</v>
      </c>
      <c r="AS13" s="505">
        <v>0</v>
      </c>
      <c r="AT13" s="505">
        <v>0</v>
      </c>
      <c r="AU13" s="505">
        <v>0</v>
      </c>
      <c r="AV13" s="505">
        <v>2.3597122302158282</v>
      </c>
      <c r="AW13" s="505">
        <v>3.5395683453237345</v>
      </c>
      <c r="AX13" s="505">
        <v>0</v>
      </c>
      <c r="AY13" s="505">
        <v>0</v>
      </c>
      <c r="AZ13" s="505">
        <v>0</v>
      </c>
      <c r="BA13" s="505">
        <v>0</v>
      </c>
      <c r="BB13" s="505">
        <v>16.95121951219512</v>
      </c>
      <c r="BC13" s="505">
        <v>19.999999999999996</v>
      </c>
      <c r="BD13" s="505">
        <v>0</v>
      </c>
      <c r="BE13" s="505">
        <v>0</v>
      </c>
      <c r="BF13" s="505">
        <v>0</v>
      </c>
      <c r="BG13" s="505">
        <v>0</v>
      </c>
      <c r="BH13" s="505">
        <v>0</v>
      </c>
      <c r="BI13" s="505">
        <v>0</v>
      </c>
      <c r="BJ13" s="505">
        <v>0</v>
      </c>
      <c r="BK13" s="505">
        <v>0</v>
      </c>
      <c r="BL13" s="505">
        <v>0.93100000000000005</v>
      </c>
      <c r="BM13" s="505">
        <v>0</v>
      </c>
      <c r="BN13" s="505">
        <v>0</v>
      </c>
      <c r="BO13" s="622">
        <v>0</v>
      </c>
      <c r="BP13" s="505">
        <v>0</v>
      </c>
      <c r="BQ13" s="505">
        <v>1</v>
      </c>
      <c r="BR13" s="505">
        <v>0</v>
      </c>
      <c r="BS13" s="505"/>
      <c r="BT13" s="505"/>
      <c r="BU13" s="505"/>
    </row>
    <row r="14" spans="1:73" ht="14.4">
      <c r="A14" s="486">
        <f>VLOOKUP(C14,'[18]DfE No.'!C:E,3,FALSE)</f>
        <v>479</v>
      </c>
      <c r="B14" s="502">
        <v>124543</v>
      </c>
      <c r="C14" s="502">
        <v>9352020</v>
      </c>
      <c r="D14" s="503" t="s">
        <v>384</v>
      </c>
      <c r="E14" s="492" t="s">
        <v>40</v>
      </c>
      <c r="F14" s="504">
        <v>0</v>
      </c>
      <c r="G14" s="505">
        <v>1</v>
      </c>
      <c r="H14" s="505">
        <v>0</v>
      </c>
      <c r="I14" s="505">
        <v>0</v>
      </c>
      <c r="J14" s="505">
        <v>7</v>
      </c>
      <c r="K14" s="505">
        <v>0</v>
      </c>
      <c r="L14" s="505">
        <v>0</v>
      </c>
      <c r="M14" s="505">
        <v>0</v>
      </c>
      <c r="N14" s="505">
        <v>205</v>
      </c>
      <c r="O14" s="505">
        <v>205</v>
      </c>
      <c r="P14" s="505">
        <v>28</v>
      </c>
      <c r="Q14" s="505">
        <v>177</v>
      </c>
      <c r="R14" s="505">
        <v>0</v>
      </c>
      <c r="S14" s="505">
        <v>0</v>
      </c>
      <c r="T14" s="505">
        <v>0</v>
      </c>
      <c r="U14" s="505">
        <v>0</v>
      </c>
      <c r="V14" s="505">
        <v>0</v>
      </c>
      <c r="W14" s="505">
        <v>0</v>
      </c>
      <c r="X14" s="505">
        <v>0</v>
      </c>
      <c r="Y14" s="505">
        <v>0</v>
      </c>
      <c r="Z14" s="505">
        <v>0</v>
      </c>
      <c r="AA14" s="505">
        <v>205</v>
      </c>
      <c r="AB14" s="505">
        <v>29.285714285714285</v>
      </c>
      <c r="AC14" s="505">
        <v>11.000000000000011</v>
      </c>
      <c r="AD14" s="505">
        <v>16.000000000000007</v>
      </c>
      <c r="AE14" s="505">
        <v>0</v>
      </c>
      <c r="AF14" s="505">
        <v>0</v>
      </c>
      <c r="AG14" s="505">
        <v>201.00000000000003</v>
      </c>
      <c r="AH14" s="505">
        <v>2.9999999999999969</v>
      </c>
      <c r="AI14" s="505">
        <v>0</v>
      </c>
      <c r="AJ14" s="505">
        <v>0.99999999999999889</v>
      </c>
      <c r="AK14" s="505">
        <v>0</v>
      </c>
      <c r="AL14" s="505">
        <v>0</v>
      </c>
      <c r="AM14" s="505">
        <v>0</v>
      </c>
      <c r="AN14" s="505">
        <v>0</v>
      </c>
      <c r="AO14" s="505">
        <v>0</v>
      </c>
      <c r="AP14" s="505">
        <v>0</v>
      </c>
      <c r="AQ14" s="505">
        <v>0</v>
      </c>
      <c r="AR14" s="505">
        <v>0</v>
      </c>
      <c r="AS14" s="505">
        <v>0</v>
      </c>
      <c r="AT14" s="505">
        <v>0</v>
      </c>
      <c r="AU14" s="505">
        <v>0</v>
      </c>
      <c r="AV14" s="505">
        <v>0</v>
      </c>
      <c r="AW14" s="505">
        <v>0</v>
      </c>
      <c r="AX14" s="505">
        <v>0</v>
      </c>
      <c r="AY14" s="505">
        <v>0</v>
      </c>
      <c r="AZ14" s="505">
        <v>0</v>
      </c>
      <c r="BA14" s="505">
        <v>0</v>
      </c>
      <c r="BB14" s="505">
        <v>37.313513513513513</v>
      </c>
      <c r="BC14" s="505">
        <v>43.21621621621621</v>
      </c>
      <c r="BD14" s="505">
        <v>0</v>
      </c>
      <c r="BE14" s="505">
        <v>0</v>
      </c>
      <c r="BF14" s="505">
        <v>0</v>
      </c>
      <c r="BG14" s="505">
        <v>0</v>
      </c>
      <c r="BH14" s="505">
        <v>0</v>
      </c>
      <c r="BI14" s="505">
        <v>0</v>
      </c>
      <c r="BJ14" s="505">
        <v>0</v>
      </c>
      <c r="BK14" s="505">
        <v>0</v>
      </c>
      <c r="BL14" s="505">
        <v>2.3639999999999999</v>
      </c>
      <c r="BM14" s="505">
        <v>0</v>
      </c>
      <c r="BN14" s="505">
        <v>0</v>
      </c>
      <c r="BO14" s="622">
        <v>1</v>
      </c>
      <c r="BP14" s="505">
        <v>0</v>
      </c>
      <c r="BQ14" s="505">
        <v>1</v>
      </c>
      <c r="BR14" s="505">
        <v>0</v>
      </c>
      <c r="BS14" s="505"/>
      <c r="BT14" s="505"/>
      <c r="BU14" s="505"/>
    </row>
    <row r="15" spans="1:73" ht="14.4">
      <c r="A15" s="486">
        <f>VLOOKUP(C15,'[18]DfE No.'!C:E,3,FALSE)</f>
        <v>482</v>
      </c>
      <c r="B15" s="502">
        <v>124544</v>
      </c>
      <c r="C15" s="502">
        <v>9352021</v>
      </c>
      <c r="D15" s="503" t="s">
        <v>387</v>
      </c>
      <c r="E15" s="492" t="s">
        <v>40</v>
      </c>
      <c r="F15" s="504">
        <v>0</v>
      </c>
      <c r="G15" s="505">
        <v>1</v>
      </c>
      <c r="H15" s="505">
        <v>0</v>
      </c>
      <c r="I15" s="505">
        <v>0</v>
      </c>
      <c r="J15" s="505">
        <v>7</v>
      </c>
      <c r="K15" s="505">
        <v>0</v>
      </c>
      <c r="L15" s="505">
        <v>0</v>
      </c>
      <c r="M15" s="505">
        <v>0</v>
      </c>
      <c r="N15" s="505">
        <v>220</v>
      </c>
      <c r="O15" s="505">
        <v>220</v>
      </c>
      <c r="P15" s="505">
        <v>33</v>
      </c>
      <c r="Q15" s="505">
        <v>187</v>
      </c>
      <c r="R15" s="505">
        <v>0</v>
      </c>
      <c r="S15" s="505">
        <v>0</v>
      </c>
      <c r="T15" s="505">
        <v>0</v>
      </c>
      <c r="U15" s="505">
        <v>0</v>
      </c>
      <c r="V15" s="505">
        <v>0</v>
      </c>
      <c r="W15" s="505">
        <v>0</v>
      </c>
      <c r="X15" s="505">
        <v>0</v>
      </c>
      <c r="Y15" s="505">
        <v>0</v>
      </c>
      <c r="Z15" s="505">
        <v>0</v>
      </c>
      <c r="AA15" s="505">
        <v>220</v>
      </c>
      <c r="AB15" s="505">
        <v>31.428571428571427</v>
      </c>
      <c r="AC15" s="505">
        <v>34.999999999999979</v>
      </c>
      <c r="AD15" s="505">
        <v>36.999999999999957</v>
      </c>
      <c r="AE15" s="505">
        <v>0</v>
      </c>
      <c r="AF15" s="505">
        <v>0</v>
      </c>
      <c r="AG15" s="505">
        <v>210.99999999999997</v>
      </c>
      <c r="AH15" s="505">
        <v>4.9999999999999938</v>
      </c>
      <c r="AI15" s="505">
        <v>4.0000000000000036</v>
      </c>
      <c r="AJ15" s="505">
        <v>0</v>
      </c>
      <c r="AK15" s="505">
        <v>0</v>
      </c>
      <c r="AL15" s="505">
        <v>0</v>
      </c>
      <c r="AM15" s="505">
        <v>0</v>
      </c>
      <c r="AN15" s="505">
        <v>0</v>
      </c>
      <c r="AO15" s="505">
        <v>0</v>
      </c>
      <c r="AP15" s="505">
        <v>0</v>
      </c>
      <c r="AQ15" s="505">
        <v>0</v>
      </c>
      <c r="AR15" s="505">
        <v>0</v>
      </c>
      <c r="AS15" s="505">
        <v>0</v>
      </c>
      <c r="AT15" s="505">
        <v>0</v>
      </c>
      <c r="AU15" s="505">
        <v>0</v>
      </c>
      <c r="AV15" s="505">
        <v>2.3529411764705883</v>
      </c>
      <c r="AW15" s="505">
        <v>4.7058823529411766</v>
      </c>
      <c r="AX15" s="505">
        <v>0</v>
      </c>
      <c r="AY15" s="505">
        <v>0</v>
      </c>
      <c r="AZ15" s="505">
        <v>0</v>
      </c>
      <c r="BA15" s="505">
        <v>0</v>
      </c>
      <c r="BB15" s="505">
        <v>43.811428571428571</v>
      </c>
      <c r="BC15" s="505">
        <v>51.542857142857144</v>
      </c>
      <c r="BD15" s="505">
        <v>0</v>
      </c>
      <c r="BE15" s="505">
        <v>0</v>
      </c>
      <c r="BF15" s="505">
        <v>0</v>
      </c>
      <c r="BG15" s="505">
        <v>0</v>
      </c>
      <c r="BH15" s="505">
        <v>0</v>
      </c>
      <c r="BI15" s="505">
        <v>0</v>
      </c>
      <c r="BJ15" s="505">
        <v>0</v>
      </c>
      <c r="BK15" s="505">
        <v>0</v>
      </c>
      <c r="BL15" s="505">
        <v>1.417</v>
      </c>
      <c r="BM15" s="505">
        <v>0</v>
      </c>
      <c r="BN15" s="505">
        <v>0</v>
      </c>
      <c r="BO15" s="622">
        <v>0</v>
      </c>
      <c r="BP15" s="505">
        <v>0</v>
      </c>
      <c r="BQ15" s="505">
        <v>1</v>
      </c>
      <c r="BR15" s="505">
        <v>0</v>
      </c>
      <c r="BS15" s="505">
        <v>12</v>
      </c>
      <c r="BT15" s="505"/>
      <c r="BU15" s="505"/>
    </row>
    <row r="16" spans="1:73" ht="14.4">
      <c r="A16" s="486">
        <f>VLOOKUP(C16,'[18]DfE No.'!C:E,3,FALSE)</f>
        <v>499</v>
      </c>
      <c r="B16" s="502">
        <v>124547</v>
      </c>
      <c r="C16" s="502">
        <v>9352026</v>
      </c>
      <c r="D16" s="503" t="s">
        <v>398</v>
      </c>
      <c r="E16" s="492" t="s">
        <v>40</v>
      </c>
      <c r="F16" s="504">
        <v>0</v>
      </c>
      <c r="G16" s="505">
        <v>1</v>
      </c>
      <c r="H16" s="505">
        <v>0</v>
      </c>
      <c r="I16" s="505">
        <v>0</v>
      </c>
      <c r="J16" s="505">
        <v>7</v>
      </c>
      <c r="K16" s="505">
        <v>0</v>
      </c>
      <c r="L16" s="505">
        <v>0</v>
      </c>
      <c r="M16" s="505">
        <v>0</v>
      </c>
      <c r="N16" s="505">
        <v>207</v>
      </c>
      <c r="O16" s="505">
        <v>207</v>
      </c>
      <c r="P16" s="505">
        <v>27</v>
      </c>
      <c r="Q16" s="505">
        <v>180</v>
      </c>
      <c r="R16" s="505">
        <v>0</v>
      </c>
      <c r="S16" s="505">
        <v>0</v>
      </c>
      <c r="T16" s="505">
        <v>0</v>
      </c>
      <c r="U16" s="505">
        <v>0</v>
      </c>
      <c r="V16" s="505">
        <v>0</v>
      </c>
      <c r="W16" s="505">
        <v>0</v>
      </c>
      <c r="X16" s="505">
        <v>0</v>
      </c>
      <c r="Y16" s="505">
        <v>0</v>
      </c>
      <c r="Z16" s="505">
        <v>0</v>
      </c>
      <c r="AA16" s="505">
        <v>207</v>
      </c>
      <c r="AB16" s="505">
        <v>29.571428571428573</v>
      </c>
      <c r="AC16" s="505">
        <v>36.000000000000028</v>
      </c>
      <c r="AD16" s="505">
        <v>39.999999999999915</v>
      </c>
      <c r="AE16" s="505">
        <v>0</v>
      </c>
      <c r="AF16" s="505">
        <v>0</v>
      </c>
      <c r="AG16" s="505">
        <v>205.00000000000006</v>
      </c>
      <c r="AH16" s="505">
        <v>2</v>
      </c>
      <c r="AI16" s="505">
        <v>0</v>
      </c>
      <c r="AJ16" s="505">
        <v>0</v>
      </c>
      <c r="AK16" s="505">
        <v>0</v>
      </c>
      <c r="AL16" s="505">
        <v>0</v>
      </c>
      <c r="AM16" s="505">
        <v>0</v>
      </c>
      <c r="AN16" s="505">
        <v>0</v>
      </c>
      <c r="AO16" s="505">
        <v>0</v>
      </c>
      <c r="AP16" s="505">
        <v>0</v>
      </c>
      <c r="AQ16" s="505">
        <v>0</v>
      </c>
      <c r="AR16" s="505">
        <v>0</v>
      </c>
      <c r="AS16" s="505">
        <v>0</v>
      </c>
      <c r="AT16" s="505">
        <v>0</v>
      </c>
      <c r="AU16" s="505">
        <v>0</v>
      </c>
      <c r="AV16" s="505">
        <v>0</v>
      </c>
      <c r="AW16" s="505">
        <v>0</v>
      </c>
      <c r="AX16" s="505">
        <v>0</v>
      </c>
      <c r="AY16" s="505">
        <v>0</v>
      </c>
      <c r="AZ16" s="505">
        <v>0</v>
      </c>
      <c r="BA16" s="505">
        <v>1.9808612440191387</v>
      </c>
      <c r="BB16" s="505">
        <v>36.201117318435756</v>
      </c>
      <c r="BC16" s="505">
        <v>41.631284916201118</v>
      </c>
      <c r="BD16" s="505">
        <v>0</v>
      </c>
      <c r="BE16" s="505">
        <v>0</v>
      </c>
      <c r="BF16" s="505">
        <v>0</v>
      </c>
      <c r="BG16" s="505">
        <v>0</v>
      </c>
      <c r="BH16" s="505">
        <v>0</v>
      </c>
      <c r="BI16" s="505">
        <v>0</v>
      </c>
      <c r="BJ16" s="505">
        <v>2.5799999999999952</v>
      </c>
      <c r="BK16" s="505">
        <v>0</v>
      </c>
      <c r="BL16" s="505">
        <v>2.0059999999999998</v>
      </c>
      <c r="BM16" s="505">
        <v>0</v>
      </c>
      <c r="BN16" s="505">
        <v>0</v>
      </c>
      <c r="BO16" s="622">
        <v>1</v>
      </c>
      <c r="BP16" s="505">
        <v>0</v>
      </c>
      <c r="BQ16" s="505">
        <v>1</v>
      </c>
      <c r="BR16" s="505">
        <v>0</v>
      </c>
      <c r="BS16" s="505"/>
      <c r="BT16" s="505"/>
      <c r="BU16" s="505"/>
    </row>
    <row r="17" spans="1:73" ht="14.4">
      <c r="A17" s="486">
        <f>VLOOKUP(C17,'[18]DfE No.'!C:E,3,FALSE)</f>
        <v>415</v>
      </c>
      <c r="B17" s="502">
        <v>124550</v>
      </c>
      <c r="C17" s="502">
        <v>9352032</v>
      </c>
      <c r="D17" s="503" t="s">
        <v>336</v>
      </c>
      <c r="E17" s="492" t="s">
        <v>40</v>
      </c>
      <c r="F17" s="504">
        <v>0</v>
      </c>
      <c r="G17" s="505">
        <v>1</v>
      </c>
      <c r="H17" s="505">
        <v>0</v>
      </c>
      <c r="I17" s="505">
        <v>0</v>
      </c>
      <c r="J17" s="505">
        <v>7</v>
      </c>
      <c r="K17" s="505">
        <v>0</v>
      </c>
      <c r="L17" s="505">
        <v>0</v>
      </c>
      <c r="M17" s="505">
        <v>0</v>
      </c>
      <c r="N17" s="505">
        <v>333</v>
      </c>
      <c r="O17" s="505">
        <v>333</v>
      </c>
      <c r="P17" s="505">
        <v>45</v>
      </c>
      <c r="Q17" s="505">
        <v>288</v>
      </c>
      <c r="R17" s="505">
        <v>0</v>
      </c>
      <c r="S17" s="505">
        <v>0</v>
      </c>
      <c r="T17" s="505">
        <v>0</v>
      </c>
      <c r="U17" s="505">
        <v>0</v>
      </c>
      <c r="V17" s="505">
        <v>0</v>
      </c>
      <c r="W17" s="505">
        <v>0</v>
      </c>
      <c r="X17" s="505">
        <v>0</v>
      </c>
      <c r="Y17" s="505">
        <v>0</v>
      </c>
      <c r="Z17" s="505">
        <v>0</v>
      </c>
      <c r="AA17" s="505">
        <v>333</v>
      </c>
      <c r="AB17" s="505">
        <v>47.571428571428569</v>
      </c>
      <c r="AC17" s="505">
        <v>42.999999999999957</v>
      </c>
      <c r="AD17" s="505">
        <v>45.99999999999995</v>
      </c>
      <c r="AE17" s="505">
        <v>0</v>
      </c>
      <c r="AF17" s="505">
        <v>0</v>
      </c>
      <c r="AG17" s="505">
        <v>236.00000000000009</v>
      </c>
      <c r="AH17" s="505">
        <v>35.999999999999964</v>
      </c>
      <c r="AI17" s="505">
        <v>60.999999999999936</v>
      </c>
      <c r="AJ17" s="505">
        <v>0</v>
      </c>
      <c r="AK17" s="505">
        <v>0</v>
      </c>
      <c r="AL17" s="505">
        <v>0</v>
      </c>
      <c r="AM17" s="505">
        <v>0</v>
      </c>
      <c r="AN17" s="505">
        <v>0</v>
      </c>
      <c r="AO17" s="505">
        <v>0</v>
      </c>
      <c r="AP17" s="505">
        <v>0</v>
      </c>
      <c r="AQ17" s="505">
        <v>0</v>
      </c>
      <c r="AR17" s="505">
        <v>0</v>
      </c>
      <c r="AS17" s="505">
        <v>0</v>
      </c>
      <c r="AT17" s="505">
        <v>0</v>
      </c>
      <c r="AU17" s="505">
        <v>6.9616724738675835</v>
      </c>
      <c r="AV17" s="505">
        <v>13.923344947735202</v>
      </c>
      <c r="AW17" s="505">
        <v>18.564459930313578</v>
      </c>
      <c r="AX17" s="505">
        <v>0</v>
      </c>
      <c r="AY17" s="505">
        <v>0</v>
      </c>
      <c r="AZ17" s="505">
        <v>0</v>
      </c>
      <c r="BA17" s="505">
        <v>0</v>
      </c>
      <c r="BB17" s="505">
        <v>75.130434782608688</v>
      </c>
      <c r="BC17" s="505">
        <v>86.869565217391298</v>
      </c>
      <c r="BD17" s="505">
        <v>0</v>
      </c>
      <c r="BE17" s="505">
        <v>0</v>
      </c>
      <c r="BF17" s="505">
        <v>0</v>
      </c>
      <c r="BG17" s="505">
        <v>0</v>
      </c>
      <c r="BH17" s="505">
        <v>0</v>
      </c>
      <c r="BI17" s="505">
        <v>0</v>
      </c>
      <c r="BJ17" s="505">
        <v>0</v>
      </c>
      <c r="BK17" s="505">
        <v>0</v>
      </c>
      <c r="BL17" s="505">
        <v>0.76600000000000001</v>
      </c>
      <c r="BM17" s="505">
        <v>0</v>
      </c>
      <c r="BN17" s="505">
        <v>0</v>
      </c>
      <c r="BO17" s="622">
        <v>0</v>
      </c>
      <c r="BP17" s="505">
        <v>0</v>
      </c>
      <c r="BQ17" s="505">
        <v>1</v>
      </c>
      <c r="BR17" s="505">
        <v>0</v>
      </c>
      <c r="BS17" s="505"/>
      <c r="BT17" s="505"/>
      <c r="BU17" s="505"/>
    </row>
    <row r="18" spans="1:73" ht="14.4">
      <c r="A18" s="486">
        <f>VLOOKUP(C18,'[18]DfE No.'!C:E,3,FALSE)</f>
        <v>424</v>
      </c>
      <c r="B18" s="502">
        <v>124552</v>
      </c>
      <c r="C18" s="502">
        <v>9352034</v>
      </c>
      <c r="D18" s="503" t="s">
        <v>1264</v>
      </c>
      <c r="E18" s="492" t="s">
        <v>40</v>
      </c>
      <c r="F18" s="504">
        <v>0</v>
      </c>
      <c r="G18" s="505">
        <v>1</v>
      </c>
      <c r="H18" s="505">
        <v>0</v>
      </c>
      <c r="I18" s="505">
        <v>0</v>
      </c>
      <c r="J18" s="505">
        <v>7</v>
      </c>
      <c r="K18" s="505">
        <v>0</v>
      </c>
      <c r="L18" s="505">
        <v>0</v>
      </c>
      <c r="M18" s="505">
        <v>0</v>
      </c>
      <c r="N18" s="505">
        <v>297</v>
      </c>
      <c r="O18" s="505">
        <v>297</v>
      </c>
      <c r="P18" s="505">
        <v>56</v>
      </c>
      <c r="Q18" s="505">
        <v>241</v>
      </c>
      <c r="R18" s="505">
        <v>0</v>
      </c>
      <c r="S18" s="505">
        <v>0</v>
      </c>
      <c r="T18" s="505">
        <v>0</v>
      </c>
      <c r="U18" s="505">
        <v>0</v>
      </c>
      <c r="V18" s="505">
        <v>0</v>
      </c>
      <c r="W18" s="505">
        <v>0</v>
      </c>
      <c r="X18" s="505">
        <v>0</v>
      </c>
      <c r="Y18" s="505">
        <v>0</v>
      </c>
      <c r="Z18" s="505">
        <v>0</v>
      </c>
      <c r="AA18" s="505">
        <v>297</v>
      </c>
      <c r="AB18" s="505">
        <v>42.428571428571431</v>
      </c>
      <c r="AC18" s="505">
        <v>81.999999999999972</v>
      </c>
      <c r="AD18" s="505">
        <v>81.999999999999972</v>
      </c>
      <c r="AE18" s="505">
        <v>0</v>
      </c>
      <c r="AF18" s="505">
        <v>0</v>
      </c>
      <c r="AG18" s="505">
        <v>203.68581081081086</v>
      </c>
      <c r="AH18" s="505">
        <v>81.273648648648759</v>
      </c>
      <c r="AI18" s="505">
        <v>12.04054054054053</v>
      </c>
      <c r="AJ18" s="505">
        <v>0</v>
      </c>
      <c r="AK18" s="505">
        <v>0</v>
      </c>
      <c r="AL18" s="505">
        <v>0</v>
      </c>
      <c r="AM18" s="505">
        <v>0</v>
      </c>
      <c r="AN18" s="505">
        <v>0</v>
      </c>
      <c r="AO18" s="505">
        <v>0</v>
      </c>
      <c r="AP18" s="505">
        <v>0</v>
      </c>
      <c r="AQ18" s="505">
        <v>0</v>
      </c>
      <c r="AR18" s="505">
        <v>0</v>
      </c>
      <c r="AS18" s="505">
        <v>0</v>
      </c>
      <c r="AT18" s="505">
        <v>0</v>
      </c>
      <c r="AU18" s="505">
        <v>4.9294605809128687</v>
      </c>
      <c r="AV18" s="505">
        <v>8.6265560165975188</v>
      </c>
      <c r="AW18" s="505">
        <v>14.788381742738574</v>
      </c>
      <c r="AX18" s="505">
        <v>0</v>
      </c>
      <c r="AY18" s="505">
        <v>0</v>
      </c>
      <c r="AZ18" s="505">
        <v>0</v>
      </c>
      <c r="BA18" s="505">
        <v>0</v>
      </c>
      <c r="BB18" s="505">
        <v>71.064102564102569</v>
      </c>
      <c r="BC18" s="505">
        <v>87.57692307692308</v>
      </c>
      <c r="BD18" s="505">
        <v>0</v>
      </c>
      <c r="BE18" s="505">
        <v>0</v>
      </c>
      <c r="BF18" s="505">
        <v>0</v>
      </c>
      <c r="BG18" s="505">
        <v>0</v>
      </c>
      <c r="BH18" s="505">
        <v>0</v>
      </c>
      <c r="BI18" s="505">
        <v>0</v>
      </c>
      <c r="BJ18" s="505">
        <v>0</v>
      </c>
      <c r="BK18" s="505">
        <v>0</v>
      </c>
      <c r="BL18" s="505">
        <v>0.92200000000000004</v>
      </c>
      <c r="BM18" s="505">
        <v>0</v>
      </c>
      <c r="BN18" s="505">
        <v>0</v>
      </c>
      <c r="BO18" s="622">
        <v>0</v>
      </c>
      <c r="BP18" s="505">
        <v>0</v>
      </c>
      <c r="BQ18" s="505">
        <v>1</v>
      </c>
      <c r="BR18" s="505">
        <v>0</v>
      </c>
      <c r="BS18" s="505">
        <v>15</v>
      </c>
      <c r="BT18" s="505"/>
      <c r="BU18" s="505"/>
    </row>
    <row r="19" spans="1:73" ht="14.4">
      <c r="A19" s="486">
        <f>VLOOKUP(C19,'[18]DfE No.'!C:E,3,FALSE)</f>
        <v>422</v>
      </c>
      <c r="B19" s="502">
        <v>124553</v>
      </c>
      <c r="C19" s="502">
        <v>9352035</v>
      </c>
      <c r="D19" s="503" t="s">
        <v>949</v>
      </c>
      <c r="E19" s="492" t="s">
        <v>40</v>
      </c>
      <c r="F19" s="504">
        <v>0</v>
      </c>
      <c r="G19" s="505">
        <v>1</v>
      </c>
      <c r="H19" s="505">
        <v>0</v>
      </c>
      <c r="I19" s="505">
        <v>0</v>
      </c>
      <c r="J19" s="505">
        <v>7</v>
      </c>
      <c r="K19" s="505">
        <v>0</v>
      </c>
      <c r="L19" s="505">
        <v>0</v>
      </c>
      <c r="M19" s="505">
        <v>0</v>
      </c>
      <c r="N19" s="505">
        <v>180</v>
      </c>
      <c r="O19" s="505">
        <v>180</v>
      </c>
      <c r="P19" s="505">
        <v>30</v>
      </c>
      <c r="Q19" s="505">
        <v>150</v>
      </c>
      <c r="R19" s="505">
        <v>0</v>
      </c>
      <c r="S19" s="505">
        <v>0</v>
      </c>
      <c r="T19" s="505">
        <v>0</v>
      </c>
      <c r="U19" s="505">
        <v>0</v>
      </c>
      <c r="V19" s="505">
        <v>0</v>
      </c>
      <c r="W19" s="505">
        <v>0</v>
      </c>
      <c r="X19" s="505">
        <v>0</v>
      </c>
      <c r="Y19" s="505">
        <v>0</v>
      </c>
      <c r="Z19" s="505">
        <v>0</v>
      </c>
      <c r="AA19" s="505">
        <v>180</v>
      </c>
      <c r="AB19" s="505">
        <v>25.714285714285715</v>
      </c>
      <c r="AC19" s="505">
        <v>32.999999999999936</v>
      </c>
      <c r="AD19" s="505">
        <v>36</v>
      </c>
      <c r="AE19" s="505">
        <v>0</v>
      </c>
      <c r="AF19" s="505">
        <v>0</v>
      </c>
      <c r="AG19" s="505">
        <v>127.00000000000009</v>
      </c>
      <c r="AH19" s="505">
        <v>34.999999999999922</v>
      </c>
      <c r="AI19" s="505">
        <v>18</v>
      </c>
      <c r="AJ19" s="505">
        <v>0</v>
      </c>
      <c r="AK19" s="505">
        <v>0</v>
      </c>
      <c r="AL19" s="505">
        <v>0</v>
      </c>
      <c r="AM19" s="505">
        <v>0</v>
      </c>
      <c r="AN19" s="505">
        <v>0</v>
      </c>
      <c r="AO19" s="505">
        <v>0</v>
      </c>
      <c r="AP19" s="505">
        <v>0</v>
      </c>
      <c r="AQ19" s="505">
        <v>0</v>
      </c>
      <c r="AR19" s="505">
        <v>0</v>
      </c>
      <c r="AS19" s="505">
        <v>0</v>
      </c>
      <c r="AT19" s="505">
        <v>0</v>
      </c>
      <c r="AU19" s="505">
        <v>1.2000000000000006</v>
      </c>
      <c r="AV19" s="505">
        <v>1.2000000000000006</v>
      </c>
      <c r="AW19" s="505">
        <v>5.9999999999999938</v>
      </c>
      <c r="AX19" s="505">
        <v>0</v>
      </c>
      <c r="AY19" s="505">
        <v>0</v>
      </c>
      <c r="AZ19" s="505">
        <v>0</v>
      </c>
      <c r="BA19" s="505">
        <v>0</v>
      </c>
      <c r="BB19" s="505">
        <v>46.688741721854299</v>
      </c>
      <c r="BC19" s="505">
        <v>56.026490066225165</v>
      </c>
      <c r="BD19" s="505">
        <v>0</v>
      </c>
      <c r="BE19" s="505">
        <v>0</v>
      </c>
      <c r="BF19" s="505">
        <v>0</v>
      </c>
      <c r="BG19" s="505">
        <v>0</v>
      </c>
      <c r="BH19" s="505">
        <v>0</v>
      </c>
      <c r="BI19" s="505">
        <v>0</v>
      </c>
      <c r="BJ19" s="505">
        <v>0</v>
      </c>
      <c r="BK19" s="505">
        <v>0</v>
      </c>
      <c r="BL19" s="505">
        <v>1.25</v>
      </c>
      <c r="BM19" s="505">
        <v>0</v>
      </c>
      <c r="BN19" s="505">
        <v>0</v>
      </c>
      <c r="BO19" s="622">
        <v>0</v>
      </c>
      <c r="BP19" s="505">
        <v>0</v>
      </c>
      <c r="BQ19" s="505">
        <v>1</v>
      </c>
      <c r="BR19" s="505">
        <v>0</v>
      </c>
      <c r="BS19" s="505"/>
      <c r="BT19" s="505"/>
      <c r="BU19" s="505"/>
    </row>
    <row r="20" spans="1:73" ht="14.4">
      <c r="A20" s="486">
        <f>VLOOKUP(C20,'[18]DfE No.'!C:E,3,FALSE)</f>
        <v>239</v>
      </c>
      <c r="B20" s="502">
        <v>124559</v>
      </c>
      <c r="C20" s="502">
        <v>9352042</v>
      </c>
      <c r="D20" s="503" t="s">
        <v>249</v>
      </c>
      <c r="E20" s="492" t="s">
        <v>40</v>
      </c>
      <c r="F20" s="504">
        <v>0</v>
      </c>
      <c r="G20" s="505">
        <v>1</v>
      </c>
      <c r="H20" s="505">
        <v>0</v>
      </c>
      <c r="I20" s="505">
        <v>0</v>
      </c>
      <c r="J20" s="505">
        <v>7</v>
      </c>
      <c r="K20" s="505">
        <v>0</v>
      </c>
      <c r="L20" s="505">
        <v>0</v>
      </c>
      <c r="M20" s="505">
        <v>0</v>
      </c>
      <c r="N20" s="505">
        <v>478</v>
      </c>
      <c r="O20" s="505">
        <v>478</v>
      </c>
      <c r="P20" s="505">
        <v>74</v>
      </c>
      <c r="Q20" s="505">
        <v>404</v>
      </c>
      <c r="R20" s="505">
        <v>0</v>
      </c>
      <c r="S20" s="505">
        <v>0</v>
      </c>
      <c r="T20" s="505">
        <v>0</v>
      </c>
      <c r="U20" s="505">
        <v>0</v>
      </c>
      <c r="V20" s="505">
        <v>0</v>
      </c>
      <c r="W20" s="505">
        <v>0</v>
      </c>
      <c r="X20" s="505">
        <v>0</v>
      </c>
      <c r="Y20" s="505">
        <v>0</v>
      </c>
      <c r="Z20" s="505">
        <v>0</v>
      </c>
      <c r="AA20" s="505">
        <v>478</v>
      </c>
      <c r="AB20" s="505">
        <v>68.285714285714292</v>
      </c>
      <c r="AC20" s="505">
        <v>73.000000000000227</v>
      </c>
      <c r="AD20" s="505">
        <v>77.000000000000185</v>
      </c>
      <c r="AE20" s="505">
        <v>0</v>
      </c>
      <c r="AF20" s="505">
        <v>0</v>
      </c>
      <c r="AG20" s="505">
        <v>367.00000000000017</v>
      </c>
      <c r="AH20" s="505">
        <v>109.99999999999986</v>
      </c>
      <c r="AI20" s="505">
        <v>0.99999999999999944</v>
      </c>
      <c r="AJ20" s="505">
        <v>0</v>
      </c>
      <c r="AK20" s="505">
        <v>0</v>
      </c>
      <c r="AL20" s="505">
        <v>0</v>
      </c>
      <c r="AM20" s="505">
        <v>0</v>
      </c>
      <c r="AN20" s="505">
        <v>0</v>
      </c>
      <c r="AO20" s="505">
        <v>0</v>
      </c>
      <c r="AP20" s="505">
        <v>0</v>
      </c>
      <c r="AQ20" s="505">
        <v>0</v>
      </c>
      <c r="AR20" s="505">
        <v>0</v>
      </c>
      <c r="AS20" s="505">
        <v>0</v>
      </c>
      <c r="AT20" s="505">
        <v>0</v>
      </c>
      <c r="AU20" s="505">
        <v>3.5495049504950513</v>
      </c>
      <c r="AV20" s="505">
        <v>7.0990099009901222</v>
      </c>
      <c r="AW20" s="505">
        <v>9.4653465346534631</v>
      </c>
      <c r="AX20" s="505">
        <v>0</v>
      </c>
      <c r="AY20" s="505">
        <v>0</v>
      </c>
      <c r="AZ20" s="505">
        <v>0</v>
      </c>
      <c r="BA20" s="505">
        <v>0</v>
      </c>
      <c r="BB20" s="505">
        <v>89.777777777777771</v>
      </c>
      <c r="BC20" s="505">
        <v>106.22222222222221</v>
      </c>
      <c r="BD20" s="505">
        <v>0</v>
      </c>
      <c r="BE20" s="505">
        <v>0</v>
      </c>
      <c r="BF20" s="505">
        <v>0</v>
      </c>
      <c r="BG20" s="505">
        <v>0</v>
      </c>
      <c r="BH20" s="505">
        <v>0</v>
      </c>
      <c r="BI20" s="505">
        <v>0</v>
      </c>
      <c r="BJ20" s="505">
        <v>2.3200000000000287</v>
      </c>
      <c r="BK20" s="505">
        <v>0</v>
      </c>
      <c r="BL20" s="505">
        <v>1.097</v>
      </c>
      <c r="BM20" s="505">
        <v>0</v>
      </c>
      <c r="BN20" s="505">
        <v>0</v>
      </c>
      <c r="BO20" s="622">
        <v>0</v>
      </c>
      <c r="BP20" s="505">
        <v>0</v>
      </c>
      <c r="BQ20" s="505">
        <v>1</v>
      </c>
      <c r="BR20" s="505">
        <v>0</v>
      </c>
      <c r="BS20" s="505"/>
      <c r="BT20" s="505"/>
      <c r="BU20" s="505"/>
    </row>
    <row r="21" spans="1:73" ht="14.4">
      <c r="A21" s="486">
        <f>VLOOKUP(C21,'[18]DfE No.'!C:E,3,FALSE)</f>
        <v>486</v>
      </c>
      <c r="B21" s="502">
        <v>124565</v>
      </c>
      <c r="C21" s="502">
        <v>9352055</v>
      </c>
      <c r="D21" s="503" t="s">
        <v>390</v>
      </c>
      <c r="E21" s="492" t="s">
        <v>40</v>
      </c>
      <c r="F21" s="504">
        <v>0</v>
      </c>
      <c r="G21" s="505">
        <v>1</v>
      </c>
      <c r="H21" s="505">
        <v>0</v>
      </c>
      <c r="I21" s="505">
        <v>0</v>
      </c>
      <c r="J21" s="505">
        <v>7</v>
      </c>
      <c r="K21" s="505">
        <v>0</v>
      </c>
      <c r="L21" s="505">
        <v>0</v>
      </c>
      <c r="M21" s="505">
        <v>0</v>
      </c>
      <c r="N21" s="505">
        <v>189</v>
      </c>
      <c r="O21" s="505">
        <v>189</v>
      </c>
      <c r="P21" s="505">
        <v>22</v>
      </c>
      <c r="Q21" s="505">
        <v>167</v>
      </c>
      <c r="R21" s="505">
        <v>0</v>
      </c>
      <c r="S21" s="505">
        <v>0</v>
      </c>
      <c r="T21" s="505">
        <v>0</v>
      </c>
      <c r="U21" s="505">
        <v>0</v>
      </c>
      <c r="V21" s="505">
        <v>0</v>
      </c>
      <c r="W21" s="505">
        <v>0</v>
      </c>
      <c r="X21" s="505">
        <v>0</v>
      </c>
      <c r="Y21" s="505">
        <v>0</v>
      </c>
      <c r="Z21" s="505">
        <v>0</v>
      </c>
      <c r="AA21" s="505">
        <v>189</v>
      </c>
      <c r="AB21" s="505">
        <v>27</v>
      </c>
      <c r="AC21" s="505">
        <v>12.000000000000002</v>
      </c>
      <c r="AD21" s="505">
        <v>15.000000000000007</v>
      </c>
      <c r="AE21" s="505">
        <v>0</v>
      </c>
      <c r="AF21" s="505">
        <v>0</v>
      </c>
      <c r="AG21" s="505">
        <v>174.00000000000009</v>
      </c>
      <c r="AH21" s="505">
        <v>15.000000000000007</v>
      </c>
      <c r="AI21" s="505">
        <v>0</v>
      </c>
      <c r="AJ21" s="505">
        <v>0</v>
      </c>
      <c r="AK21" s="505">
        <v>0</v>
      </c>
      <c r="AL21" s="505">
        <v>0</v>
      </c>
      <c r="AM21" s="505">
        <v>0</v>
      </c>
      <c r="AN21" s="505">
        <v>0</v>
      </c>
      <c r="AO21" s="505">
        <v>0</v>
      </c>
      <c r="AP21" s="505">
        <v>0</v>
      </c>
      <c r="AQ21" s="505">
        <v>0</v>
      </c>
      <c r="AR21" s="505">
        <v>0</v>
      </c>
      <c r="AS21" s="505">
        <v>0</v>
      </c>
      <c r="AT21" s="505">
        <v>0</v>
      </c>
      <c r="AU21" s="505">
        <v>7.9221556886227615</v>
      </c>
      <c r="AV21" s="505">
        <v>10.185628742514973</v>
      </c>
      <c r="AW21" s="505">
        <v>15.844311377245505</v>
      </c>
      <c r="AX21" s="505">
        <v>0</v>
      </c>
      <c r="AY21" s="505">
        <v>0</v>
      </c>
      <c r="AZ21" s="505">
        <v>0</v>
      </c>
      <c r="BA21" s="505">
        <v>0</v>
      </c>
      <c r="BB21" s="505">
        <v>45.449367088607595</v>
      </c>
      <c r="BC21" s="505">
        <v>51.436708860759495</v>
      </c>
      <c r="BD21" s="505">
        <v>0</v>
      </c>
      <c r="BE21" s="505">
        <v>0</v>
      </c>
      <c r="BF21" s="505">
        <v>0</v>
      </c>
      <c r="BG21" s="505">
        <v>0</v>
      </c>
      <c r="BH21" s="505">
        <v>0</v>
      </c>
      <c r="BI21" s="505">
        <v>0</v>
      </c>
      <c r="BJ21" s="505">
        <v>0</v>
      </c>
      <c r="BK21" s="505">
        <v>0</v>
      </c>
      <c r="BL21" s="505">
        <v>0.66600000000000004</v>
      </c>
      <c r="BM21" s="505">
        <v>0</v>
      </c>
      <c r="BN21" s="505">
        <v>0</v>
      </c>
      <c r="BO21" s="622">
        <v>0</v>
      </c>
      <c r="BP21" s="505">
        <v>0</v>
      </c>
      <c r="BQ21" s="505">
        <v>1</v>
      </c>
      <c r="BR21" s="505">
        <v>0</v>
      </c>
      <c r="BS21" s="505"/>
      <c r="BT21" s="505"/>
      <c r="BU21" s="505"/>
    </row>
    <row r="22" spans="1:73" ht="15" customHeight="1">
      <c r="A22" s="486">
        <f>VLOOKUP(C22,'[18]DfE No.'!C:E,3,FALSE)</f>
        <v>211</v>
      </c>
      <c r="B22" s="502">
        <v>124572</v>
      </c>
      <c r="C22" s="502">
        <v>9352066</v>
      </c>
      <c r="D22" s="503" t="s">
        <v>232</v>
      </c>
      <c r="E22" s="492" t="s">
        <v>40</v>
      </c>
      <c r="F22" s="504">
        <v>0</v>
      </c>
      <c r="G22" s="505">
        <v>1</v>
      </c>
      <c r="H22" s="505">
        <v>0</v>
      </c>
      <c r="I22" s="505">
        <v>0</v>
      </c>
      <c r="J22" s="505">
        <v>7</v>
      </c>
      <c r="K22" s="505">
        <v>0</v>
      </c>
      <c r="L22" s="505">
        <v>0</v>
      </c>
      <c r="M22" s="505">
        <v>0</v>
      </c>
      <c r="N22" s="505">
        <v>102</v>
      </c>
      <c r="O22" s="505">
        <v>102</v>
      </c>
      <c r="P22" s="505">
        <v>17</v>
      </c>
      <c r="Q22" s="505">
        <v>85</v>
      </c>
      <c r="R22" s="505">
        <v>0</v>
      </c>
      <c r="S22" s="505">
        <v>0</v>
      </c>
      <c r="T22" s="505">
        <v>0</v>
      </c>
      <c r="U22" s="505">
        <v>0</v>
      </c>
      <c r="V22" s="505">
        <v>0</v>
      </c>
      <c r="W22" s="505">
        <v>0</v>
      </c>
      <c r="X22" s="505">
        <v>0</v>
      </c>
      <c r="Y22" s="505">
        <v>0</v>
      </c>
      <c r="Z22" s="505">
        <v>0</v>
      </c>
      <c r="AA22" s="505">
        <v>102</v>
      </c>
      <c r="AB22" s="505">
        <v>14.571428571428571</v>
      </c>
      <c r="AC22" s="505">
        <v>13.999999999999968</v>
      </c>
      <c r="AD22" s="505">
        <v>15.000000000000023</v>
      </c>
      <c r="AE22" s="505">
        <v>0</v>
      </c>
      <c r="AF22" s="505">
        <v>0</v>
      </c>
      <c r="AG22" s="505">
        <v>84.66</v>
      </c>
      <c r="AH22" s="505">
        <v>5.1000000000000005</v>
      </c>
      <c r="AI22" s="505">
        <v>5.1000000000000005</v>
      </c>
      <c r="AJ22" s="505">
        <v>3.06</v>
      </c>
      <c r="AK22" s="505">
        <v>3.06</v>
      </c>
      <c r="AL22" s="505">
        <v>1.02</v>
      </c>
      <c r="AM22" s="505">
        <v>0</v>
      </c>
      <c r="AN22" s="505">
        <v>0</v>
      </c>
      <c r="AO22" s="505">
        <v>0</v>
      </c>
      <c r="AP22" s="505">
        <v>0</v>
      </c>
      <c r="AQ22" s="505">
        <v>0</v>
      </c>
      <c r="AR22" s="505">
        <v>0</v>
      </c>
      <c r="AS22" s="505">
        <v>0</v>
      </c>
      <c r="AT22" s="505">
        <v>0</v>
      </c>
      <c r="AU22" s="505">
        <v>0</v>
      </c>
      <c r="AV22" s="505">
        <v>0</v>
      </c>
      <c r="AW22" s="505">
        <v>0</v>
      </c>
      <c r="AX22" s="505">
        <v>0</v>
      </c>
      <c r="AY22" s="505">
        <v>0</v>
      </c>
      <c r="AZ22" s="505">
        <v>0</v>
      </c>
      <c r="BA22" s="505">
        <v>0</v>
      </c>
      <c r="BB22" s="505">
        <v>24.469696969696972</v>
      </c>
      <c r="BC22" s="505">
        <v>29.363636363636367</v>
      </c>
      <c r="BD22" s="505">
        <v>0</v>
      </c>
      <c r="BE22" s="505">
        <v>0</v>
      </c>
      <c r="BF22" s="505">
        <v>0</v>
      </c>
      <c r="BG22" s="505">
        <v>0</v>
      </c>
      <c r="BH22" s="505">
        <v>0</v>
      </c>
      <c r="BI22" s="505">
        <v>0</v>
      </c>
      <c r="BJ22" s="505">
        <v>1.8800000000000001</v>
      </c>
      <c r="BK22" s="505">
        <v>0</v>
      </c>
      <c r="BL22" s="505">
        <v>2.3490000000000002</v>
      </c>
      <c r="BM22" s="505">
        <v>0</v>
      </c>
      <c r="BN22" s="505">
        <v>0.63818424566088106</v>
      </c>
      <c r="BO22" s="622">
        <v>1</v>
      </c>
      <c r="BP22" s="505">
        <v>1</v>
      </c>
      <c r="BQ22" s="505">
        <v>1</v>
      </c>
      <c r="BR22" s="505">
        <v>0</v>
      </c>
      <c r="BS22" s="505"/>
      <c r="BT22" s="505"/>
      <c r="BU22" s="505"/>
    </row>
    <row r="23" spans="1:73" ht="14.4">
      <c r="A23" s="486">
        <f>VLOOKUP(C23,'[18]DfE No.'!C:E,3,FALSE)</f>
        <v>19</v>
      </c>
      <c r="B23" s="502">
        <v>124574</v>
      </c>
      <c r="C23" s="502">
        <v>9352068</v>
      </c>
      <c r="D23" s="503" t="s">
        <v>117</v>
      </c>
      <c r="E23" s="492" t="s">
        <v>40</v>
      </c>
      <c r="F23" s="504">
        <v>0</v>
      </c>
      <c r="G23" s="505">
        <v>1</v>
      </c>
      <c r="H23" s="505">
        <v>0</v>
      </c>
      <c r="I23" s="505">
        <v>0</v>
      </c>
      <c r="J23" s="505">
        <v>7</v>
      </c>
      <c r="K23" s="505">
        <v>0</v>
      </c>
      <c r="L23" s="505">
        <v>0</v>
      </c>
      <c r="M23" s="505">
        <v>0</v>
      </c>
      <c r="N23" s="505">
        <v>415</v>
      </c>
      <c r="O23" s="505">
        <v>415</v>
      </c>
      <c r="P23" s="505">
        <v>60</v>
      </c>
      <c r="Q23" s="505">
        <v>355</v>
      </c>
      <c r="R23" s="505">
        <v>0</v>
      </c>
      <c r="S23" s="505">
        <v>0</v>
      </c>
      <c r="T23" s="505">
        <v>0</v>
      </c>
      <c r="U23" s="505">
        <v>0</v>
      </c>
      <c r="V23" s="505">
        <v>0</v>
      </c>
      <c r="W23" s="505">
        <v>0</v>
      </c>
      <c r="X23" s="505">
        <v>0</v>
      </c>
      <c r="Y23" s="505">
        <v>0</v>
      </c>
      <c r="Z23" s="505">
        <v>0</v>
      </c>
      <c r="AA23" s="505">
        <v>415</v>
      </c>
      <c r="AB23" s="505">
        <v>59.285714285714285</v>
      </c>
      <c r="AC23" s="505">
        <v>62.000000000000092</v>
      </c>
      <c r="AD23" s="505">
        <v>70.000000000000114</v>
      </c>
      <c r="AE23" s="505">
        <v>0</v>
      </c>
      <c r="AF23" s="505">
        <v>0</v>
      </c>
      <c r="AG23" s="505">
        <v>341.00000000000006</v>
      </c>
      <c r="AH23" s="505">
        <v>20.999999999999993</v>
      </c>
      <c r="AI23" s="505">
        <v>7.0000000000000115</v>
      </c>
      <c r="AJ23" s="505">
        <v>34</v>
      </c>
      <c r="AK23" s="505">
        <v>2.9999999999999991</v>
      </c>
      <c r="AL23" s="505">
        <v>8.9999999999999964</v>
      </c>
      <c r="AM23" s="505">
        <v>0</v>
      </c>
      <c r="AN23" s="505">
        <v>0</v>
      </c>
      <c r="AO23" s="505">
        <v>0</v>
      </c>
      <c r="AP23" s="505">
        <v>0</v>
      </c>
      <c r="AQ23" s="505">
        <v>0</v>
      </c>
      <c r="AR23" s="505">
        <v>0</v>
      </c>
      <c r="AS23" s="505">
        <v>0</v>
      </c>
      <c r="AT23" s="505">
        <v>0</v>
      </c>
      <c r="AU23" s="505">
        <v>4.6760563380281619</v>
      </c>
      <c r="AV23" s="505">
        <v>4.6760563380281619</v>
      </c>
      <c r="AW23" s="505">
        <v>8.1830985915492835</v>
      </c>
      <c r="AX23" s="505">
        <v>0</v>
      </c>
      <c r="AY23" s="505">
        <v>0</v>
      </c>
      <c r="AZ23" s="505">
        <v>0</v>
      </c>
      <c r="BA23" s="505">
        <v>0</v>
      </c>
      <c r="BB23" s="505">
        <v>79.775280898876403</v>
      </c>
      <c r="BC23" s="505">
        <v>93.258426966292134</v>
      </c>
      <c r="BD23" s="505">
        <v>0</v>
      </c>
      <c r="BE23" s="505">
        <v>0</v>
      </c>
      <c r="BF23" s="505">
        <v>0</v>
      </c>
      <c r="BG23" s="505">
        <v>0</v>
      </c>
      <c r="BH23" s="505">
        <v>0</v>
      </c>
      <c r="BI23" s="505">
        <v>0</v>
      </c>
      <c r="BJ23" s="505">
        <v>0</v>
      </c>
      <c r="BK23" s="505">
        <v>0</v>
      </c>
      <c r="BL23" s="505">
        <v>1.573</v>
      </c>
      <c r="BM23" s="505">
        <v>0</v>
      </c>
      <c r="BN23" s="505">
        <v>0</v>
      </c>
      <c r="BO23" s="622">
        <v>0</v>
      </c>
      <c r="BP23" s="505">
        <v>0</v>
      </c>
      <c r="BQ23" s="505">
        <v>1</v>
      </c>
      <c r="BR23" s="505">
        <v>0</v>
      </c>
      <c r="BS23" s="505"/>
      <c r="BT23" s="505"/>
      <c r="BU23" s="505"/>
    </row>
    <row r="24" spans="1:73" ht="14.4">
      <c r="A24" s="486">
        <f>VLOOKUP(C24,'[18]DfE No.'!C:E,3,FALSE)</f>
        <v>220</v>
      </c>
      <c r="B24" s="502">
        <v>124577</v>
      </c>
      <c r="C24" s="502">
        <v>9352071</v>
      </c>
      <c r="D24" s="503" t="s">
        <v>236</v>
      </c>
      <c r="E24" s="492" t="s">
        <v>40</v>
      </c>
      <c r="F24" s="504">
        <v>0</v>
      </c>
      <c r="G24" s="505">
        <v>1</v>
      </c>
      <c r="H24" s="505">
        <v>0</v>
      </c>
      <c r="I24" s="505">
        <v>0</v>
      </c>
      <c r="J24" s="505">
        <v>7</v>
      </c>
      <c r="K24" s="505">
        <v>0</v>
      </c>
      <c r="L24" s="505">
        <v>0</v>
      </c>
      <c r="M24" s="505">
        <v>0</v>
      </c>
      <c r="N24" s="505">
        <v>78</v>
      </c>
      <c r="O24" s="505">
        <v>78</v>
      </c>
      <c r="P24" s="505">
        <v>12</v>
      </c>
      <c r="Q24" s="505">
        <v>66</v>
      </c>
      <c r="R24" s="505">
        <v>0</v>
      </c>
      <c r="S24" s="505">
        <v>0</v>
      </c>
      <c r="T24" s="505">
        <v>0</v>
      </c>
      <c r="U24" s="505">
        <v>0</v>
      </c>
      <c r="V24" s="505">
        <v>0</v>
      </c>
      <c r="W24" s="505">
        <v>0</v>
      </c>
      <c r="X24" s="505">
        <v>0</v>
      </c>
      <c r="Y24" s="505">
        <v>0</v>
      </c>
      <c r="Z24" s="505">
        <v>0</v>
      </c>
      <c r="AA24" s="505">
        <v>78</v>
      </c>
      <c r="AB24" s="505">
        <v>11.142857142857142</v>
      </c>
      <c r="AC24" s="505">
        <v>5.9999999999999982</v>
      </c>
      <c r="AD24" s="505">
        <v>6.9999999999999964</v>
      </c>
      <c r="AE24" s="505">
        <v>0</v>
      </c>
      <c r="AF24" s="505">
        <v>0</v>
      </c>
      <c r="AG24" s="505">
        <v>70.999999999999986</v>
      </c>
      <c r="AH24" s="505">
        <v>0</v>
      </c>
      <c r="AI24" s="505">
        <v>0</v>
      </c>
      <c r="AJ24" s="505">
        <v>4.0000000000000018</v>
      </c>
      <c r="AK24" s="505">
        <v>3.0000000000000027</v>
      </c>
      <c r="AL24" s="505">
        <v>0</v>
      </c>
      <c r="AM24" s="505">
        <v>0</v>
      </c>
      <c r="AN24" s="505">
        <v>0</v>
      </c>
      <c r="AO24" s="505">
        <v>0</v>
      </c>
      <c r="AP24" s="505">
        <v>0</v>
      </c>
      <c r="AQ24" s="505">
        <v>0</v>
      </c>
      <c r="AR24" s="505">
        <v>0</v>
      </c>
      <c r="AS24" s="505">
        <v>0</v>
      </c>
      <c r="AT24" s="505">
        <v>0</v>
      </c>
      <c r="AU24" s="505">
        <v>0</v>
      </c>
      <c r="AV24" s="505">
        <v>0</v>
      </c>
      <c r="AW24" s="505">
        <v>0</v>
      </c>
      <c r="AX24" s="505">
        <v>0</v>
      </c>
      <c r="AY24" s="505">
        <v>0</v>
      </c>
      <c r="AZ24" s="505">
        <v>0</v>
      </c>
      <c r="BA24" s="505">
        <v>0</v>
      </c>
      <c r="BB24" s="505">
        <v>21.323076923076925</v>
      </c>
      <c r="BC24" s="505">
        <v>25.200000000000003</v>
      </c>
      <c r="BD24" s="505">
        <v>0</v>
      </c>
      <c r="BE24" s="505">
        <v>0</v>
      </c>
      <c r="BF24" s="505">
        <v>0</v>
      </c>
      <c r="BG24" s="505">
        <v>0</v>
      </c>
      <c r="BH24" s="505">
        <v>0</v>
      </c>
      <c r="BI24" s="505">
        <v>0</v>
      </c>
      <c r="BJ24" s="505">
        <v>0</v>
      </c>
      <c r="BK24" s="505">
        <v>0</v>
      </c>
      <c r="BL24" s="505">
        <v>2.218</v>
      </c>
      <c r="BM24" s="505">
        <v>0</v>
      </c>
      <c r="BN24" s="505">
        <v>0.95861148197596791</v>
      </c>
      <c r="BO24" s="622">
        <v>1</v>
      </c>
      <c r="BP24" s="505">
        <v>1</v>
      </c>
      <c r="BQ24" s="505">
        <v>1</v>
      </c>
      <c r="BR24" s="505">
        <v>0</v>
      </c>
      <c r="BS24" s="505"/>
      <c r="BT24" s="505"/>
      <c r="BU24" s="505"/>
    </row>
    <row r="25" spans="1:73" ht="14.4">
      <c r="A25" s="486">
        <f>VLOOKUP(C25,'[18]DfE No.'!C:E,3,FALSE)</f>
        <v>29</v>
      </c>
      <c r="B25" s="502">
        <v>124578</v>
      </c>
      <c r="C25" s="502">
        <v>9352072</v>
      </c>
      <c r="D25" s="503" t="s">
        <v>128</v>
      </c>
      <c r="E25" s="492" t="s">
        <v>40</v>
      </c>
      <c r="F25" s="504">
        <v>0</v>
      </c>
      <c r="G25" s="505">
        <v>1</v>
      </c>
      <c r="H25" s="505">
        <v>0</v>
      </c>
      <c r="I25" s="505">
        <v>0</v>
      </c>
      <c r="J25" s="505">
        <v>7</v>
      </c>
      <c r="K25" s="505">
        <v>0</v>
      </c>
      <c r="L25" s="505">
        <v>0</v>
      </c>
      <c r="M25" s="505">
        <v>0</v>
      </c>
      <c r="N25" s="505">
        <v>61</v>
      </c>
      <c r="O25" s="505">
        <v>61</v>
      </c>
      <c r="P25" s="505">
        <v>10</v>
      </c>
      <c r="Q25" s="505">
        <v>51</v>
      </c>
      <c r="R25" s="505">
        <v>0</v>
      </c>
      <c r="S25" s="505">
        <v>0</v>
      </c>
      <c r="T25" s="505">
        <v>0</v>
      </c>
      <c r="U25" s="505">
        <v>0</v>
      </c>
      <c r="V25" s="505">
        <v>0</v>
      </c>
      <c r="W25" s="505">
        <v>0</v>
      </c>
      <c r="X25" s="505">
        <v>0</v>
      </c>
      <c r="Y25" s="505">
        <v>0</v>
      </c>
      <c r="Z25" s="505">
        <v>0</v>
      </c>
      <c r="AA25" s="505">
        <v>61</v>
      </c>
      <c r="AB25" s="505">
        <v>8.7142857142857135</v>
      </c>
      <c r="AC25" s="505">
        <v>8.9999999999999787</v>
      </c>
      <c r="AD25" s="505">
        <v>9.9999999999999876</v>
      </c>
      <c r="AE25" s="505">
        <v>0</v>
      </c>
      <c r="AF25" s="505">
        <v>0</v>
      </c>
      <c r="AG25" s="505">
        <v>61</v>
      </c>
      <c r="AH25" s="505">
        <v>0</v>
      </c>
      <c r="AI25" s="505">
        <v>0</v>
      </c>
      <c r="AJ25" s="505">
        <v>0</v>
      </c>
      <c r="AK25" s="505">
        <v>0</v>
      </c>
      <c r="AL25" s="505">
        <v>0</v>
      </c>
      <c r="AM25" s="505">
        <v>0</v>
      </c>
      <c r="AN25" s="505">
        <v>0</v>
      </c>
      <c r="AO25" s="505">
        <v>0</v>
      </c>
      <c r="AP25" s="505">
        <v>0</v>
      </c>
      <c r="AQ25" s="505">
        <v>0</v>
      </c>
      <c r="AR25" s="505">
        <v>0</v>
      </c>
      <c r="AS25" s="505">
        <v>0</v>
      </c>
      <c r="AT25" s="505">
        <v>0</v>
      </c>
      <c r="AU25" s="505">
        <v>0</v>
      </c>
      <c r="AV25" s="505">
        <v>0</v>
      </c>
      <c r="AW25" s="505">
        <v>0</v>
      </c>
      <c r="AX25" s="505">
        <v>0</v>
      </c>
      <c r="AY25" s="505">
        <v>0</v>
      </c>
      <c r="AZ25" s="505">
        <v>0</v>
      </c>
      <c r="BA25" s="505">
        <v>0</v>
      </c>
      <c r="BB25" s="505">
        <v>15.223880597014924</v>
      </c>
      <c r="BC25" s="505">
        <v>18.208955223880594</v>
      </c>
      <c r="BD25" s="505">
        <v>0</v>
      </c>
      <c r="BE25" s="505">
        <v>0</v>
      </c>
      <c r="BF25" s="505">
        <v>0</v>
      </c>
      <c r="BG25" s="505">
        <v>0</v>
      </c>
      <c r="BH25" s="505">
        <v>0</v>
      </c>
      <c r="BI25" s="505">
        <v>0</v>
      </c>
      <c r="BJ25" s="505">
        <v>6.3399999999999874</v>
      </c>
      <c r="BK25" s="505">
        <v>0</v>
      </c>
      <c r="BL25" s="505">
        <v>2.5179999999999998</v>
      </c>
      <c r="BM25" s="505">
        <v>0</v>
      </c>
      <c r="BN25" s="505">
        <v>1</v>
      </c>
      <c r="BO25" s="622">
        <v>1</v>
      </c>
      <c r="BP25" s="505">
        <v>1</v>
      </c>
      <c r="BQ25" s="505">
        <v>1</v>
      </c>
      <c r="BR25" s="505">
        <v>0</v>
      </c>
      <c r="BS25" s="505"/>
      <c r="BT25" s="505"/>
      <c r="BU25" s="505"/>
    </row>
    <row r="26" spans="1:73" ht="14.4">
      <c r="A26" s="486">
        <f>VLOOKUP(C26,'[18]DfE No.'!C:E,3,FALSE)</f>
        <v>230</v>
      </c>
      <c r="B26" s="502">
        <v>124582</v>
      </c>
      <c r="C26" s="502">
        <v>9352076</v>
      </c>
      <c r="D26" s="503" t="s">
        <v>242</v>
      </c>
      <c r="E26" s="492" t="s">
        <v>40</v>
      </c>
      <c r="F26" s="504">
        <v>0</v>
      </c>
      <c r="G26" s="505">
        <v>1</v>
      </c>
      <c r="H26" s="505">
        <v>0</v>
      </c>
      <c r="I26" s="505">
        <v>0</v>
      </c>
      <c r="J26" s="505">
        <v>3</v>
      </c>
      <c r="K26" s="505">
        <v>0</v>
      </c>
      <c r="L26" s="505">
        <v>0</v>
      </c>
      <c r="M26" s="505">
        <v>0</v>
      </c>
      <c r="N26" s="505">
        <v>256</v>
      </c>
      <c r="O26" s="505">
        <v>256</v>
      </c>
      <c r="P26" s="505">
        <v>86</v>
      </c>
      <c r="Q26" s="505">
        <v>170</v>
      </c>
      <c r="R26" s="505">
        <v>0</v>
      </c>
      <c r="S26" s="505">
        <v>0</v>
      </c>
      <c r="T26" s="505">
        <v>0</v>
      </c>
      <c r="U26" s="505">
        <v>0</v>
      </c>
      <c r="V26" s="505">
        <v>0</v>
      </c>
      <c r="W26" s="505">
        <v>0</v>
      </c>
      <c r="X26" s="505">
        <v>0</v>
      </c>
      <c r="Y26" s="505">
        <v>0</v>
      </c>
      <c r="Z26" s="505">
        <v>0</v>
      </c>
      <c r="AA26" s="505">
        <v>256</v>
      </c>
      <c r="AB26" s="505">
        <v>85.333333333333329</v>
      </c>
      <c r="AC26" s="505">
        <v>40</v>
      </c>
      <c r="AD26" s="505">
        <v>40</v>
      </c>
      <c r="AE26" s="505">
        <v>0</v>
      </c>
      <c r="AF26" s="505">
        <v>0</v>
      </c>
      <c r="AG26" s="505">
        <v>150.17322834645657</v>
      </c>
      <c r="AH26" s="505">
        <v>28.220472440944896</v>
      </c>
      <c r="AI26" s="505">
        <v>75.590551181102342</v>
      </c>
      <c r="AJ26" s="505">
        <v>0</v>
      </c>
      <c r="AK26" s="505">
        <v>1.0078740157480319</v>
      </c>
      <c r="AL26" s="505">
        <v>1.0078740157480319</v>
      </c>
      <c r="AM26" s="505">
        <v>0</v>
      </c>
      <c r="AN26" s="505">
        <v>0</v>
      </c>
      <c r="AO26" s="505">
        <v>0</v>
      </c>
      <c r="AP26" s="505">
        <v>0</v>
      </c>
      <c r="AQ26" s="505">
        <v>0</v>
      </c>
      <c r="AR26" s="505">
        <v>0</v>
      </c>
      <c r="AS26" s="505">
        <v>0</v>
      </c>
      <c r="AT26" s="505">
        <v>0</v>
      </c>
      <c r="AU26" s="505">
        <v>13.552941176470579</v>
      </c>
      <c r="AV26" s="505">
        <v>25.6</v>
      </c>
      <c r="AW26" s="505">
        <v>25.6</v>
      </c>
      <c r="AX26" s="505">
        <v>0</v>
      </c>
      <c r="AY26" s="505">
        <v>0</v>
      </c>
      <c r="AZ26" s="505">
        <v>0</v>
      </c>
      <c r="BA26" s="505">
        <v>1.9922178988326849</v>
      </c>
      <c r="BB26" s="505">
        <v>47.494706193753295</v>
      </c>
      <c r="BC26" s="505">
        <v>71.521439915299084</v>
      </c>
      <c r="BD26" s="505">
        <v>0</v>
      </c>
      <c r="BE26" s="505">
        <v>0</v>
      </c>
      <c r="BF26" s="505">
        <v>0</v>
      </c>
      <c r="BG26" s="505">
        <v>0</v>
      </c>
      <c r="BH26" s="505">
        <v>0</v>
      </c>
      <c r="BI26" s="505">
        <v>0</v>
      </c>
      <c r="BJ26" s="505">
        <v>0</v>
      </c>
      <c r="BK26" s="505">
        <v>0</v>
      </c>
      <c r="BL26" s="505">
        <v>0.86699999999999999</v>
      </c>
      <c r="BM26" s="505">
        <v>0</v>
      </c>
      <c r="BN26" s="505">
        <v>0</v>
      </c>
      <c r="BO26" s="622">
        <v>0</v>
      </c>
      <c r="BP26" s="505">
        <v>0</v>
      </c>
      <c r="BQ26" s="505">
        <v>1</v>
      </c>
      <c r="BR26" s="505">
        <v>0</v>
      </c>
      <c r="BS26" s="505"/>
      <c r="BT26" s="505"/>
      <c r="BU26" s="505"/>
    </row>
    <row r="27" spans="1:73" ht="14.4">
      <c r="A27" s="486">
        <f>VLOOKUP(C27,'[18]DfE No.'!C:E,3,FALSE)</f>
        <v>237</v>
      </c>
      <c r="B27" s="502">
        <v>124584</v>
      </c>
      <c r="C27" s="502">
        <v>9352079</v>
      </c>
      <c r="D27" s="503" t="s">
        <v>247</v>
      </c>
      <c r="E27" s="492" t="s">
        <v>40</v>
      </c>
      <c r="F27" s="504">
        <v>0</v>
      </c>
      <c r="G27" s="505">
        <v>1</v>
      </c>
      <c r="H27" s="505">
        <v>0</v>
      </c>
      <c r="I27" s="505">
        <v>0</v>
      </c>
      <c r="J27" s="505">
        <v>7</v>
      </c>
      <c r="K27" s="505">
        <v>0</v>
      </c>
      <c r="L27" s="505">
        <v>0</v>
      </c>
      <c r="M27" s="505">
        <v>0</v>
      </c>
      <c r="N27" s="505">
        <v>164</v>
      </c>
      <c r="O27" s="505">
        <v>164</v>
      </c>
      <c r="P27" s="505">
        <v>21</v>
      </c>
      <c r="Q27" s="505">
        <v>143</v>
      </c>
      <c r="R27" s="505">
        <v>0</v>
      </c>
      <c r="S27" s="505">
        <v>0</v>
      </c>
      <c r="T27" s="505">
        <v>0</v>
      </c>
      <c r="U27" s="505">
        <v>0</v>
      </c>
      <c r="V27" s="505">
        <v>0</v>
      </c>
      <c r="W27" s="505">
        <v>0</v>
      </c>
      <c r="X27" s="505">
        <v>0</v>
      </c>
      <c r="Y27" s="505">
        <v>0</v>
      </c>
      <c r="Z27" s="505">
        <v>0</v>
      </c>
      <c r="AA27" s="505">
        <v>164</v>
      </c>
      <c r="AB27" s="505">
        <v>23.428571428571427</v>
      </c>
      <c r="AC27" s="505">
        <v>26.999999999999932</v>
      </c>
      <c r="AD27" s="505">
        <v>27.999999999999972</v>
      </c>
      <c r="AE27" s="505">
        <v>0</v>
      </c>
      <c r="AF27" s="505">
        <v>0</v>
      </c>
      <c r="AG27" s="505">
        <v>156</v>
      </c>
      <c r="AH27" s="505">
        <v>8.0000000000000089</v>
      </c>
      <c r="AI27" s="505">
        <v>0</v>
      </c>
      <c r="AJ27" s="505">
        <v>0</v>
      </c>
      <c r="AK27" s="505">
        <v>0</v>
      </c>
      <c r="AL27" s="505">
        <v>0</v>
      </c>
      <c r="AM27" s="505">
        <v>0</v>
      </c>
      <c r="AN27" s="505">
        <v>0</v>
      </c>
      <c r="AO27" s="505">
        <v>0</v>
      </c>
      <c r="AP27" s="505">
        <v>0</v>
      </c>
      <c r="AQ27" s="505">
        <v>0</v>
      </c>
      <c r="AR27" s="505">
        <v>0</v>
      </c>
      <c r="AS27" s="505">
        <v>0</v>
      </c>
      <c r="AT27" s="505">
        <v>0</v>
      </c>
      <c r="AU27" s="505">
        <v>0</v>
      </c>
      <c r="AV27" s="505">
        <v>0</v>
      </c>
      <c r="AW27" s="505">
        <v>0</v>
      </c>
      <c r="AX27" s="505">
        <v>0</v>
      </c>
      <c r="AY27" s="505">
        <v>0</v>
      </c>
      <c r="AZ27" s="505">
        <v>0</v>
      </c>
      <c r="BA27" s="505">
        <v>1.9181286549707601</v>
      </c>
      <c r="BB27" s="505">
        <v>22.923664122137403</v>
      </c>
      <c r="BC27" s="505">
        <v>26.29007633587786</v>
      </c>
      <c r="BD27" s="505">
        <v>0</v>
      </c>
      <c r="BE27" s="505">
        <v>0</v>
      </c>
      <c r="BF27" s="505">
        <v>0</v>
      </c>
      <c r="BG27" s="505">
        <v>0</v>
      </c>
      <c r="BH27" s="505">
        <v>0</v>
      </c>
      <c r="BI27" s="505">
        <v>0</v>
      </c>
      <c r="BJ27" s="505">
        <v>0</v>
      </c>
      <c r="BK27" s="505">
        <v>0</v>
      </c>
      <c r="BL27" s="505">
        <v>2.6179999999999999</v>
      </c>
      <c r="BM27" s="505">
        <v>0</v>
      </c>
      <c r="BN27" s="505">
        <v>0</v>
      </c>
      <c r="BO27" s="622">
        <v>1</v>
      </c>
      <c r="BP27" s="505">
        <v>0</v>
      </c>
      <c r="BQ27" s="505">
        <v>1</v>
      </c>
      <c r="BR27" s="505">
        <v>0</v>
      </c>
      <c r="BS27" s="505"/>
      <c r="BT27" s="505"/>
      <c r="BU27" s="505"/>
    </row>
    <row r="28" spans="1:73" ht="14.4">
      <c r="A28" s="486">
        <f>VLOOKUP(C28,'[18]DfE No.'!C:E,3,FALSE)</f>
        <v>245</v>
      </c>
      <c r="B28" s="502">
        <v>124588</v>
      </c>
      <c r="C28" s="502">
        <v>9352084</v>
      </c>
      <c r="D28" s="503" t="s">
        <v>253</v>
      </c>
      <c r="E28" s="492" t="s">
        <v>40</v>
      </c>
      <c r="F28" s="504">
        <v>0</v>
      </c>
      <c r="G28" s="505">
        <v>1</v>
      </c>
      <c r="H28" s="505">
        <v>0</v>
      </c>
      <c r="I28" s="505">
        <v>0</v>
      </c>
      <c r="J28" s="505">
        <v>7</v>
      </c>
      <c r="K28" s="505">
        <v>0</v>
      </c>
      <c r="L28" s="505">
        <v>0</v>
      </c>
      <c r="M28" s="505">
        <v>0</v>
      </c>
      <c r="N28" s="505">
        <v>184</v>
      </c>
      <c r="O28" s="505">
        <v>184</v>
      </c>
      <c r="P28" s="505">
        <v>19</v>
      </c>
      <c r="Q28" s="505">
        <v>165</v>
      </c>
      <c r="R28" s="505">
        <v>0</v>
      </c>
      <c r="S28" s="505">
        <v>0</v>
      </c>
      <c r="T28" s="505">
        <v>0</v>
      </c>
      <c r="U28" s="505">
        <v>0</v>
      </c>
      <c r="V28" s="505">
        <v>0</v>
      </c>
      <c r="W28" s="505">
        <v>0</v>
      </c>
      <c r="X28" s="505">
        <v>0</v>
      </c>
      <c r="Y28" s="505">
        <v>0</v>
      </c>
      <c r="Z28" s="505">
        <v>0</v>
      </c>
      <c r="AA28" s="505">
        <v>184</v>
      </c>
      <c r="AB28" s="505">
        <v>26.285714285714285</v>
      </c>
      <c r="AC28" s="505">
        <v>17</v>
      </c>
      <c r="AD28" s="505">
        <v>19.999999999999993</v>
      </c>
      <c r="AE28" s="505">
        <v>0</v>
      </c>
      <c r="AF28" s="505">
        <v>0</v>
      </c>
      <c r="AG28" s="505">
        <v>162.88524590163931</v>
      </c>
      <c r="AH28" s="505">
        <v>4.0218579234972758</v>
      </c>
      <c r="AI28" s="505">
        <v>6.0327868852458941</v>
      </c>
      <c r="AJ28" s="505">
        <v>5.027322404371585</v>
      </c>
      <c r="AK28" s="505">
        <v>6.0327868852458941</v>
      </c>
      <c r="AL28" s="505">
        <v>0</v>
      </c>
      <c r="AM28" s="505">
        <v>0</v>
      </c>
      <c r="AN28" s="505">
        <v>0</v>
      </c>
      <c r="AO28" s="505">
        <v>0</v>
      </c>
      <c r="AP28" s="505">
        <v>0</v>
      </c>
      <c r="AQ28" s="505">
        <v>0</v>
      </c>
      <c r="AR28" s="505">
        <v>0</v>
      </c>
      <c r="AS28" s="505">
        <v>0</v>
      </c>
      <c r="AT28" s="505">
        <v>0</v>
      </c>
      <c r="AU28" s="505">
        <v>0</v>
      </c>
      <c r="AV28" s="505">
        <v>1.115151515151515</v>
      </c>
      <c r="AW28" s="505">
        <v>1.115151515151515</v>
      </c>
      <c r="AX28" s="505">
        <v>0</v>
      </c>
      <c r="AY28" s="505">
        <v>0</v>
      </c>
      <c r="AZ28" s="505">
        <v>0</v>
      </c>
      <c r="BA28" s="505">
        <v>0</v>
      </c>
      <c r="BB28" s="505">
        <v>34.03125</v>
      </c>
      <c r="BC28" s="505">
        <v>37.949999999999996</v>
      </c>
      <c r="BD28" s="505">
        <v>0</v>
      </c>
      <c r="BE28" s="505">
        <v>0</v>
      </c>
      <c r="BF28" s="505">
        <v>0</v>
      </c>
      <c r="BG28" s="505">
        <v>0</v>
      </c>
      <c r="BH28" s="505">
        <v>0</v>
      </c>
      <c r="BI28" s="505">
        <v>0</v>
      </c>
      <c r="BJ28" s="505">
        <v>1.9600000000000044</v>
      </c>
      <c r="BK28" s="505">
        <v>0</v>
      </c>
      <c r="BL28" s="505">
        <v>2.214</v>
      </c>
      <c r="BM28" s="505">
        <v>0</v>
      </c>
      <c r="BN28" s="505">
        <v>0</v>
      </c>
      <c r="BO28" s="622">
        <v>1</v>
      </c>
      <c r="BP28" s="505">
        <v>0</v>
      </c>
      <c r="BQ28" s="505">
        <v>1</v>
      </c>
      <c r="BR28" s="505">
        <v>0</v>
      </c>
      <c r="BS28" s="505"/>
      <c r="BT28" s="505"/>
      <c r="BU28" s="505"/>
    </row>
    <row r="29" spans="1:73" ht="14.4">
      <c r="A29" s="486">
        <f>VLOOKUP(C29,'[18]DfE No.'!C:E,3,FALSE)</f>
        <v>246</v>
      </c>
      <c r="B29" s="502">
        <v>124589</v>
      </c>
      <c r="C29" s="502">
        <v>9352085</v>
      </c>
      <c r="D29" s="503" t="s">
        <v>254</v>
      </c>
      <c r="E29" s="492" t="s">
        <v>40</v>
      </c>
      <c r="F29" s="504">
        <v>0</v>
      </c>
      <c r="G29" s="505">
        <v>1</v>
      </c>
      <c r="H29" s="505">
        <v>0</v>
      </c>
      <c r="I29" s="505">
        <v>0</v>
      </c>
      <c r="J29" s="505">
        <v>7</v>
      </c>
      <c r="K29" s="505">
        <v>0</v>
      </c>
      <c r="L29" s="505">
        <v>0</v>
      </c>
      <c r="M29" s="505">
        <v>0</v>
      </c>
      <c r="N29" s="505">
        <v>102</v>
      </c>
      <c r="O29" s="505">
        <v>102</v>
      </c>
      <c r="P29" s="505">
        <v>13</v>
      </c>
      <c r="Q29" s="505">
        <v>89</v>
      </c>
      <c r="R29" s="505">
        <v>0</v>
      </c>
      <c r="S29" s="505">
        <v>0</v>
      </c>
      <c r="T29" s="505">
        <v>0</v>
      </c>
      <c r="U29" s="505">
        <v>0</v>
      </c>
      <c r="V29" s="505">
        <v>0</v>
      </c>
      <c r="W29" s="505">
        <v>0</v>
      </c>
      <c r="X29" s="505">
        <v>0</v>
      </c>
      <c r="Y29" s="505">
        <v>0</v>
      </c>
      <c r="Z29" s="505">
        <v>0</v>
      </c>
      <c r="AA29" s="505">
        <v>102</v>
      </c>
      <c r="AB29" s="505">
        <v>14.571428571428571</v>
      </c>
      <c r="AC29" s="505">
        <v>17.000000000000032</v>
      </c>
      <c r="AD29" s="505">
        <v>17.999999999999986</v>
      </c>
      <c r="AE29" s="505">
        <v>0</v>
      </c>
      <c r="AF29" s="505">
        <v>0</v>
      </c>
      <c r="AG29" s="505">
        <v>101.00000000000004</v>
      </c>
      <c r="AH29" s="505">
        <v>0</v>
      </c>
      <c r="AI29" s="505">
        <v>1</v>
      </c>
      <c r="AJ29" s="505">
        <v>0</v>
      </c>
      <c r="AK29" s="505">
        <v>0</v>
      </c>
      <c r="AL29" s="505">
        <v>0</v>
      </c>
      <c r="AM29" s="505">
        <v>0</v>
      </c>
      <c r="AN29" s="505">
        <v>0</v>
      </c>
      <c r="AO29" s="505">
        <v>0</v>
      </c>
      <c r="AP29" s="505">
        <v>0</v>
      </c>
      <c r="AQ29" s="505">
        <v>0</v>
      </c>
      <c r="AR29" s="505">
        <v>0</v>
      </c>
      <c r="AS29" s="505">
        <v>0</v>
      </c>
      <c r="AT29" s="505">
        <v>0</v>
      </c>
      <c r="AU29" s="505">
        <v>1.1460674157303394</v>
      </c>
      <c r="AV29" s="505">
        <v>1.1460674157303394</v>
      </c>
      <c r="AW29" s="505">
        <v>3.4382022471910085</v>
      </c>
      <c r="AX29" s="505">
        <v>0</v>
      </c>
      <c r="AY29" s="505">
        <v>0</v>
      </c>
      <c r="AZ29" s="505">
        <v>0</v>
      </c>
      <c r="BA29" s="505">
        <v>0</v>
      </c>
      <c r="BB29" s="505">
        <v>19.34782608695652</v>
      </c>
      <c r="BC29" s="505">
        <v>22.173913043478258</v>
      </c>
      <c r="BD29" s="505">
        <v>0</v>
      </c>
      <c r="BE29" s="505">
        <v>0</v>
      </c>
      <c r="BF29" s="505">
        <v>0</v>
      </c>
      <c r="BG29" s="505">
        <v>0</v>
      </c>
      <c r="BH29" s="505">
        <v>0</v>
      </c>
      <c r="BI29" s="505">
        <v>0</v>
      </c>
      <c r="BJ29" s="505">
        <v>1.8800000000000001</v>
      </c>
      <c r="BK29" s="505">
        <v>0</v>
      </c>
      <c r="BL29" s="505">
        <v>3.5369999999999999</v>
      </c>
      <c r="BM29" s="505">
        <v>0</v>
      </c>
      <c r="BN29" s="505">
        <v>0.63818424566088106</v>
      </c>
      <c r="BO29" s="622">
        <v>1</v>
      </c>
      <c r="BP29" s="505">
        <v>1</v>
      </c>
      <c r="BQ29" s="505">
        <v>1</v>
      </c>
      <c r="BR29" s="505">
        <v>0</v>
      </c>
      <c r="BS29" s="505"/>
      <c r="BT29" s="505"/>
      <c r="BU29" s="505"/>
    </row>
    <row r="30" spans="1:73" ht="14.4">
      <c r="A30" s="486">
        <f>VLOOKUP(C30,'[18]DfE No.'!C:E,3,FALSE)</f>
        <v>309</v>
      </c>
      <c r="B30" s="502">
        <v>124593</v>
      </c>
      <c r="C30" s="502">
        <v>9352089</v>
      </c>
      <c r="D30" s="503" t="s">
        <v>950</v>
      </c>
      <c r="E30" s="492" t="s">
        <v>40</v>
      </c>
      <c r="F30" s="504">
        <v>0</v>
      </c>
      <c r="G30" s="505">
        <v>1</v>
      </c>
      <c r="H30" s="505">
        <v>0</v>
      </c>
      <c r="I30" s="505">
        <v>0</v>
      </c>
      <c r="J30" s="505">
        <v>7</v>
      </c>
      <c r="K30" s="505">
        <v>0</v>
      </c>
      <c r="L30" s="505">
        <v>0</v>
      </c>
      <c r="M30" s="505">
        <v>0</v>
      </c>
      <c r="N30" s="505">
        <v>557</v>
      </c>
      <c r="O30" s="505">
        <v>557</v>
      </c>
      <c r="P30" s="505">
        <v>70</v>
      </c>
      <c r="Q30" s="505">
        <v>487</v>
      </c>
      <c r="R30" s="505">
        <v>0</v>
      </c>
      <c r="S30" s="505">
        <v>0</v>
      </c>
      <c r="T30" s="505">
        <v>0</v>
      </c>
      <c r="U30" s="505">
        <v>0</v>
      </c>
      <c r="V30" s="505">
        <v>0</v>
      </c>
      <c r="W30" s="505">
        <v>0</v>
      </c>
      <c r="X30" s="505">
        <v>0</v>
      </c>
      <c r="Y30" s="505">
        <v>0</v>
      </c>
      <c r="Z30" s="505">
        <v>0</v>
      </c>
      <c r="AA30" s="505">
        <v>557</v>
      </c>
      <c r="AB30" s="505">
        <v>79.571428571428569</v>
      </c>
      <c r="AC30" s="505">
        <v>70.000000000000014</v>
      </c>
      <c r="AD30" s="505">
        <v>75.999999999999758</v>
      </c>
      <c r="AE30" s="505">
        <v>0</v>
      </c>
      <c r="AF30" s="505">
        <v>0</v>
      </c>
      <c r="AG30" s="505">
        <v>533.99999999999977</v>
      </c>
      <c r="AH30" s="505">
        <v>4.9999999999999991</v>
      </c>
      <c r="AI30" s="505">
        <v>6.0000000000000258</v>
      </c>
      <c r="AJ30" s="505">
        <v>4.9999999999999991</v>
      </c>
      <c r="AK30" s="505">
        <v>7.0000000000000018</v>
      </c>
      <c r="AL30" s="505">
        <v>0</v>
      </c>
      <c r="AM30" s="505">
        <v>0</v>
      </c>
      <c r="AN30" s="505">
        <v>0</v>
      </c>
      <c r="AO30" s="505">
        <v>0</v>
      </c>
      <c r="AP30" s="505">
        <v>0</v>
      </c>
      <c r="AQ30" s="505">
        <v>0</v>
      </c>
      <c r="AR30" s="505">
        <v>0</v>
      </c>
      <c r="AS30" s="505">
        <v>0</v>
      </c>
      <c r="AT30" s="505">
        <v>0</v>
      </c>
      <c r="AU30" s="505">
        <v>2.2874743326488698</v>
      </c>
      <c r="AV30" s="505">
        <v>6.862422997946636</v>
      </c>
      <c r="AW30" s="505">
        <v>13.724845995893217</v>
      </c>
      <c r="AX30" s="505">
        <v>0</v>
      </c>
      <c r="AY30" s="505">
        <v>0</v>
      </c>
      <c r="AZ30" s="505">
        <v>0</v>
      </c>
      <c r="BA30" s="505">
        <v>2.9060869565217393</v>
      </c>
      <c r="BB30" s="505">
        <v>120.96788008565309</v>
      </c>
      <c r="BC30" s="505">
        <v>138.35546038543896</v>
      </c>
      <c r="BD30" s="505">
        <v>0</v>
      </c>
      <c r="BE30" s="505">
        <v>0</v>
      </c>
      <c r="BF30" s="505">
        <v>0</v>
      </c>
      <c r="BG30" s="505">
        <v>0</v>
      </c>
      <c r="BH30" s="505">
        <v>0</v>
      </c>
      <c r="BI30" s="505">
        <v>0</v>
      </c>
      <c r="BJ30" s="505">
        <v>0</v>
      </c>
      <c r="BK30" s="505">
        <v>0</v>
      </c>
      <c r="BL30" s="505">
        <v>1.3959999999999999</v>
      </c>
      <c r="BM30" s="505">
        <v>0</v>
      </c>
      <c r="BN30" s="505">
        <v>0</v>
      </c>
      <c r="BO30" s="622">
        <v>0</v>
      </c>
      <c r="BP30" s="505">
        <v>0</v>
      </c>
      <c r="BQ30" s="505">
        <v>1</v>
      </c>
      <c r="BR30" s="505">
        <v>0</v>
      </c>
      <c r="BS30" s="505"/>
      <c r="BT30" s="505"/>
      <c r="BU30" s="505"/>
    </row>
    <row r="31" spans="1:73" ht="14.4">
      <c r="A31" s="486">
        <f>VLOOKUP(C31,'[18]DfE No.'!C:E,3,FALSE)</f>
        <v>310</v>
      </c>
      <c r="B31" s="502">
        <v>124595</v>
      </c>
      <c r="C31" s="502">
        <v>9352092</v>
      </c>
      <c r="D31" s="503" t="s">
        <v>289</v>
      </c>
      <c r="E31" s="492" t="s">
        <v>40</v>
      </c>
      <c r="F31" s="504">
        <v>0</v>
      </c>
      <c r="G31" s="505">
        <v>1</v>
      </c>
      <c r="H31" s="505">
        <v>0</v>
      </c>
      <c r="I31" s="505">
        <v>0</v>
      </c>
      <c r="J31" s="505">
        <v>7</v>
      </c>
      <c r="K31" s="505">
        <v>0</v>
      </c>
      <c r="L31" s="505">
        <v>0</v>
      </c>
      <c r="M31" s="505">
        <v>0</v>
      </c>
      <c r="N31" s="505">
        <v>108</v>
      </c>
      <c r="O31" s="505">
        <v>108</v>
      </c>
      <c r="P31" s="505">
        <v>16</v>
      </c>
      <c r="Q31" s="505">
        <v>92</v>
      </c>
      <c r="R31" s="505">
        <v>0</v>
      </c>
      <c r="S31" s="505">
        <v>0</v>
      </c>
      <c r="T31" s="505">
        <v>0</v>
      </c>
      <c r="U31" s="505">
        <v>0</v>
      </c>
      <c r="V31" s="505">
        <v>0</v>
      </c>
      <c r="W31" s="505">
        <v>0</v>
      </c>
      <c r="X31" s="505">
        <v>0</v>
      </c>
      <c r="Y31" s="505">
        <v>0</v>
      </c>
      <c r="Z31" s="505">
        <v>0</v>
      </c>
      <c r="AA31" s="505">
        <v>108</v>
      </c>
      <c r="AB31" s="505">
        <v>15.428571428571429</v>
      </c>
      <c r="AC31" s="505">
        <v>6.9999999999999982</v>
      </c>
      <c r="AD31" s="505">
        <v>6.9999999999999982</v>
      </c>
      <c r="AE31" s="505">
        <v>0</v>
      </c>
      <c r="AF31" s="505">
        <v>0</v>
      </c>
      <c r="AG31" s="505">
        <v>101.99999999999994</v>
      </c>
      <c r="AH31" s="505">
        <v>5.0000000000000009</v>
      </c>
      <c r="AI31" s="505">
        <v>1.0000000000000002</v>
      </c>
      <c r="AJ31" s="505">
        <v>0</v>
      </c>
      <c r="AK31" s="505">
        <v>0</v>
      </c>
      <c r="AL31" s="505">
        <v>0</v>
      </c>
      <c r="AM31" s="505">
        <v>0</v>
      </c>
      <c r="AN31" s="505">
        <v>0</v>
      </c>
      <c r="AO31" s="505">
        <v>0</v>
      </c>
      <c r="AP31" s="505">
        <v>0</v>
      </c>
      <c r="AQ31" s="505">
        <v>0</v>
      </c>
      <c r="AR31" s="505">
        <v>0</v>
      </c>
      <c r="AS31" s="505">
        <v>0</v>
      </c>
      <c r="AT31" s="505">
        <v>0</v>
      </c>
      <c r="AU31" s="505">
        <v>1.1739130434782605</v>
      </c>
      <c r="AV31" s="505">
        <v>1.1739130434782605</v>
      </c>
      <c r="AW31" s="505">
        <v>2.3478260869565211</v>
      </c>
      <c r="AX31" s="505">
        <v>0</v>
      </c>
      <c r="AY31" s="505">
        <v>0</v>
      </c>
      <c r="AZ31" s="505">
        <v>0</v>
      </c>
      <c r="BA31" s="505">
        <v>0</v>
      </c>
      <c r="BB31" s="505">
        <v>22.465116279069768</v>
      </c>
      <c r="BC31" s="505">
        <v>26.372093023255815</v>
      </c>
      <c r="BD31" s="505">
        <v>0</v>
      </c>
      <c r="BE31" s="505">
        <v>0</v>
      </c>
      <c r="BF31" s="505">
        <v>0</v>
      </c>
      <c r="BG31" s="505">
        <v>0</v>
      </c>
      <c r="BH31" s="505">
        <v>0</v>
      </c>
      <c r="BI31" s="505">
        <v>0</v>
      </c>
      <c r="BJ31" s="505">
        <v>0</v>
      </c>
      <c r="BK31" s="505">
        <v>0</v>
      </c>
      <c r="BL31" s="505">
        <v>1.7729999999999999</v>
      </c>
      <c r="BM31" s="505">
        <v>0</v>
      </c>
      <c r="BN31" s="505">
        <v>0.55807743658210929</v>
      </c>
      <c r="BO31" s="622">
        <v>0.43249999999999966</v>
      </c>
      <c r="BP31" s="505">
        <v>1</v>
      </c>
      <c r="BQ31" s="505">
        <v>1</v>
      </c>
      <c r="BR31" s="505">
        <v>0</v>
      </c>
      <c r="BS31" s="505"/>
      <c r="BT31" s="505"/>
      <c r="BU31" s="505"/>
    </row>
    <row r="32" spans="1:73" ht="14.4">
      <c r="A32" s="486">
        <f>VLOOKUP(C32,'[18]DfE No.'!C:E,3,FALSE)</f>
        <v>314</v>
      </c>
      <c r="B32" s="502">
        <v>124597</v>
      </c>
      <c r="C32" s="502">
        <v>9352095</v>
      </c>
      <c r="D32" s="503" t="s">
        <v>292</v>
      </c>
      <c r="E32" s="492" t="s">
        <v>40</v>
      </c>
      <c r="F32" s="504">
        <v>0</v>
      </c>
      <c r="G32" s="505">
        <v>1</v>
      </c>
      <c r="H32" s="505">
        <v>0</v>
      </c>
      <c r="I32" s="505">
        <v>0</v>
      </c>
      <c r="J32" s="505">
        <v>7</v>
      </c>
      <c r="K32" s="505">
        <v>0</v>
      </c>
      <c r="L32" s="505">
        <v>0</v>
      </c>
      <c r="M32" s="505">
        <v>0</v>
      </c>
      <c r="N32" s="505">
        <v>154</v>
      </c>
      <c r="O32" s="505">
        <v>154</v>
      </c>
      <c r="P32" s="505">
        <v>22</v>
      </c>
      <c r="Q32" s="505">
        <v>132</v>
      </c>
      <c r="R32" s="505">
        <v>0</v>
      </c>
      <c r="S32" s="505">
        <v>0</v>
      </c>
      <c r="T32" s="505">
        <v>0</v>
      </c>
      <c r="U32" s="505">
        <v>0</v>
      </c>
      <c r="V32" s="505">
        <v>0</v>
      </c>
      <c r="W32" s="505">
        <v>0</v>
      </c>
      <c r="X32" s="505">
        <v>0</v>
      </c>
      <c r="Y32" s="505">
        <v>0</v>
      </c>
      <c r="Z32" s="505">
        <v>0</v>
      </c>
      <c r="AA32" s="505">
        <v>154</v>
      </c>
      <c r="AB32" s="505">
        <v>22</v>
      </c>
      <c r="AC32" s="505">
        <v>42.000000000000043</v>
      </c>
      <c r="AD32" s="505">
        <v>44.000000000000043</v>
      </c>
      <c r="AE32" s="505">
        <v>0</v>
      </c>
      <c r="AF32" s="505">
        <v>0</v>
      </c>
      <c r="AG32" s="505">
        <v>144</v>
      </c>
      <c r="AH32" s="505">
        <v>8.9999999999999929</v>
      </c>
      <c r="AI32" s="505">
        <v>0.99999999999999944</v>
      </c>
      <c r="AJ32" s="505">
        <v>0</v>
      </c>
      <c r="AK32" s="505">
        <v>0</v>
      </c>
      <c r="AL32" s="505">
        <v>0</v>
      </c>
      <c r="AM32" s="505">
        <v>0</v>
      </c>
      <c r="AN32" s="505">
        <v>0</v>
      </c>
      <c r="AO32" s="505">
        <v>0</v>
      </c>
      <c r="AP32" s="505">
        <v>0</v>
      </c>
      <c r="AQ32" s="505">
        <v>0</v>
      </c>
      <c r="AR32" s="505">
        <v>0</v>
      </c>
      <c r="AS32" s="505">
        <v>0</v>
      </c>
      <c r="AT32" s="505">
        <v>0</v>
      </c>
      <c r="AU32" s="505">
        <v>1.1666666666666674</v>
      </c>
      <c r="AV32" s="505">
        <v>2.333333333333341</v>
      </c>
      <c r="AW32" s="505">
        <v>3.499999999999996</v>
      </c>
      <c r="AX32" s="505">
        <v>0</v>
      </c>
      <c r="AY32" s="505">
        <v>0</v>
      </c>
      <c r="AZ32" s="505">
        <v>0</v>
      </c>
      <c r="BA32" s="505">
        <v>0</v>
      </c>
      <c r="BB32" s="505">
        <v>45.81818181818182</v>
      </c>
      <c r="BC32" s="505">
        <v>53.454545454545453</v>
      </c>
      <c r="BD32" s="505">
        <v>0</v>
      </c>
      <c r="BE32" s="505">
        <v>0</v>
      </c>
      <c r="BF32" s="505">
        <v>0</v>
      </c>
      <c r="BG32" s="505">
        <v>0</v>
      </c>
      <c r="BH32" s="505">
        <v>0</v>
      </c>
      <c r="BI32" s="505">
        <v>0</v>
      </c>
      <c r="BJ32" s="505">
        <v>4.7599999999999989</v>
      </c>
      <c r="BK32" s="505">
        <v>0</v>
      </c>
      <c r="BL32" s="505">
        <v>1.7210000000000001</v>
      </c>
      <c r="BM32" s="505">
        <v>0</v>
      </c>
      <c r="BN32" s="505">
        <v>0</v>
      </c>
      <c r="BO32" s="622">
        <v>0.3025000000000001</v>
      </c>
      <c r="BP32" s="505">
        <v>0</v>
      </c>
      <c r="BQ32" s="505">
        <v>1</v>
      </c>
      <c r="BR32" s="505">
        <v>0</v>
      </c>
      <c r="BS32" s="505"/>
      <c r="BT32" s="505"/>
      <c r="BU32" s="505"/>
    </row>
    <row r="33" spans="1:73" ht="14.4">
      <c r="A33" s="486">
        <f>VLOOKUP(C33,'[18]DfE No.'!C:E,3,FALSE)</f>
        <v>318</v>
      </c>
      <c r="B33" s="502">
        <v>124602</v>
      </c>
      <c r="C33" s="502">
        <v>9352101</v>
      </c>
      <c r="D33" s="503" t="s">
        <v>295</v>
      </c>
      <c r="E33" s="492" t="s">
        <v>40</v>
      </c>
      <c r="F33" s="504">
        <v>0</v>
      </c>
      <c r="G33" s="505">
        <v>1</v>
      </c>
      <c r="H33" s="505">
        <v>0</v>
      </c>
      <c r="I33" s="505">
        <v>0</v>
      </c>
      <c r="J33" s="505">
        <v>7</v>
      </c>
      <c r="K33" s="505">
        <v>0</v>
      </c>
      <c r="L33" s="505">
        <v>0</v>
      </c>
      <c r="M33" s="505">
        <v>0</v>
      </c>
      <c r="N33" s="505">
        <v>57</v>
      </c>
      <c r="O33" s="505">
        <v>57</v>
      </c>
      <c r="P33" s="505">
        <v>7</v>
      </c>
      <c r="Q33" s="505">
        <v>50</v>
      </c>
      <c r="R33" s="505">
        <v>0</v>
      </c>
      <c r="S33" s="505">
        <v>0</v>
      </c>
      <c r="T33" s="505">
        <v>0</v>
      </c>
      <c r="U33" s="505">
        <v>0</v>
      </c>
      <c r="V33" s="505">
        <v>0</v>
      </c>
      <c r="W33" s="505">
        <v>0</v>
      </c>
      <c r="X33" s="505">
        <v>0</v>
      </c>
      <c r="Y33" s="505">
        <v>0</v>
      </c>
      <c r="Z33" s="505">
        <v>0</v>
      </c>
      <c r="AA33" s="505">
        <v>57</v>
      </c>
      <c r="AB33" s="505">
        <v>8.1428571428571423</v>
      </c>
      <c r="AC33" s="505">
        <v>4.9999999999999982</v>
      </c>
      <c r="AD33" s="505">
        <v>4.9999999999999982</v>
      </c>
      <c r="AE33" s="505">
        <v>0</v>
      </c>
      <c r="AF33" s="505">
        <v>0</v>
      </c>
      <c r="AG33" s="505">
        <v>54.999999999999979</v>
      </c>
      <c r="AH33" s="505">
        <v>1.9999999999999991</v>
      </c>
      <c r="AI33" s="505">
        <v>0</v>
      </c>
      <c r="AJ33" s="505">
        <v>0</v>
      </c>
      <c r="AK33" s="505">
        <v>0</v>
      </c>
      <c r="AL33" s="505">
        <v>0</v>
      </c>
      <c r="AM33" s="505">
        <v>0</v>
      </c>
      <c r="AN33" s="505">
        <v>0</v>
      </c>
      <c r="AO33" s="505">
        <v>0</v>
      </c>
      <c r="AP33" s="505">
        <v>0</v>
      </c>
      <c r="AQ33" s="505">
        <v>0</v>
      </c>
      <c r="AR33" s="505">
        <v>0</v>
      </c>
      <c r="AS33" s="505">
        <v>0</v>
      </c>
      <c r="AT33" s="505">
        <v>0</v>
      </c>
      <c r="AU33" s="505">
        <v>0</v>
      </c>
      <c r="AV33" s="505">
        <v>0</v>
      </c>
      <c r="AW33" s="505">
        <v>0</v>
      </c>
      <c r="AX33" s="505">
        <v>0</v>
      </c>
      <c r="AY33" s="505">
        <v>0</v>
      </c>
      <c r="AZ33" s="505">
        <v>0</v>
      </c>
      <c r="BA33" s="505">
        <v>0</v>
      </c>
      <c r="BB33" s="505">
        <v>25</v>
      </c>
      <c r="BC33" s="505">
        <v>28.5</v>
      </c>
      <c r="BD33" s="505">
        <v>0</v>
      </c>
      <c r="BE33" s="505">
        <v>0</v>
      </c>
      <c r="BF33" s="505">
        <v>0</v>
      </c>
      <c r="BG33" s="505">
        <v>0</v>
      </c>
      <c r="BH33" s="505">
        <v>0</v>
      </c>
      <c r="BI33" s="505">
        <v>0</v>
      </c>
      <c r="BJ33" s="505">
        <v>0</v>
      </c>
      <c r="BK33" s="505">
        <v>0</v>
      </c>
      <c r="BL33" s="505">
        <v>2.6909999999999998</v>
      </c>
      <c r="BM33" s="505">
        <v>0</v>
      </c>
      <c r="BN33" s="505">
        <v>1</v>
      </c>
      <c r="BO33" s="622">
        <v>1</v>
      </c>
      <c r="BP33" s="505">
        <v>1</v>
      </c>
      <c r="BQ33" s="505">
        <v>1</v>
      </c>
      <c r="BR33" s="505">
        <v>0</v>
      </c>
      <c r="BS33" s="505"/>
      <c r="BT33" s="505"/>
      <c r="BU33" s="505"/>
    </row>
    <row r="34" spans="1:73" ht="14.4">
      <c r="A34" s="486">
        <f>VLOOKUP(C34,'[18]DfE No.'!C:E,3,FALSE)</f>
        <v>324</v>
      </c>
      <c r="B34" s="502">
        <v>124609</v>
      </c>
      <c r="C34" s="502">
        <v>9352110</v>
      </c>
      <c r="D34" s="503" t="s">
        <v>298</v>
      </c>
      <c r="E34" s="492" t="s">
        <v>40</v>
      </c>
      <c r="F34" s="504">
        <v>0</v>
      </c>
      <c r="G34" s="505">
        <v>1</v>
      </c>
      <c r="H34" s="505">
        <v>0</v>
      </c>
      <c r="I34" s="505">
        <v>0</v>
      </c>
      <c r="J34" s="505">
        <v>7</v>
      </c>
      <c r="K34" s="505">
        <v>0</v>
      </c>
      <c r="L34" s="505">
        <v>0</v>
      </c>
      <c r="M34" s="505">
        <v>0</v>
      </c>
      <c r="N34" s="505">
        <v>89</v>
      </c>
      <c r="O34" s="505">
        <v>89</v>
      </c>
      <c r="P34" s="505">
        <v>9</v>
      </c>
      <c r="Q34" s="505">
        <v>80</v>
      </c>
      <c r="R34" s="505">
        <v>0</v>
      </c>
      <c r="S34" s="505">
        <v>0</v>
      </c>
      <c r="T34" s="505">
        <v>0</v>
      </c>
      <c r="U34" s="505">
        <v>0</v>
      </c>
      <c r="V34" s="505">
        <v>0</v>
      </c>
      <c r="W34" s="505">
        <v>0</v>
      </c>
      <c r="X34" s="505">
        <v>0</v>
      </c>
      <c r="Y34" s="505">
        <v>0</v>
      </c>
      <c r="Z34" s="505">
        <v>0</v>
      </c>
      <c r="AA34" s="505">
        <v>89</v>
      </c>
      <c r="AB34" s="505">
        <v>12.714285714285714</v>
      </c>
      <c r="AC34" s="505">
        <v>15.000000000000034</v>
      </c>
      <c r="AD34" s="505">
        <v>16.999999999999986</v>
      </c>
      <c r="AE34" s="505">
        <v>0</v>
      </c>
      <c r="AF34" s="505">
        <v>0</v>
      </c>
      <c r="AG34" s="505">
        <v>87.999999999999972</v>
      </c>
      <c r="AH34" s="505">
        <v>0</v>
      </c>
      <c r="AI34" s="505">
        <v>0</v>
      </c>
      <c r="AJ34" s="505">
        <v>0</v>
      </c>
      <c r="AK34" s="505">
        <v>0</v>
      </c>
      <c r="AL34" s="505">
        <v>1.0000000000000022</v>
      </c>
      <c r="AM34" s="505">
        <v>0</v>
      </c>
      <c r="AN34" s="505">
        <v>0</v>
      </c>
      <c r="AO34" s="505">
        <v>0</v>
      </c>
      <c r="AP34" s="505">
        <v>0</v>
      </c>
      <c r="AQ34" s="505">
        <v>0</v>
      </c>
      <c r="AR34" s="505">
        <v>0</v>
      </c>
      <c r="AS34" s="505">
        <v>0</v>
      </c>
      <c r="AT34" s="505">
        <v>0</v>
      </c>
      <c r="AU34" s="505">
        <v>0</v>
      </c>
      <c r="AV34" s="505">
        <v>1.1125</v>
      </c>
      <c r="AW34" s="505">
        <v>1.1125</v>
      </c>
      <c r="AX34" s="505">
        <v>0</v>
      </c>
      <c r="AY34" s="505">
        <v>0</v>
      </c>
      <c r="AZ34" s="505">
        <v>0</v>
      </c>
      <c r="BA34" s="505">
        <v>0</v>
      </c>
      <c r="BB34" s="505">
        <v>23.529411764705884</v>
      </c>
      <c r="BC34" s="505">
        <v>26.176470588235293</v>
      </c>
      <c r="BD34" s="505">
        <v>0</v>
      </c>
      <c r="BE34" s="505">
        <v>0</v>
      </c>
      <c r="BF34" s="505">
        <v>0</v>
      </c>
      <c r="BG34" s="505">
        <v>0</v>
      </c>
      <c r="BH34" s="505">
        <v>0</v>
      </c>
      <c r="BI34" s="505">
        <v>0</v>
      </c>
      <c r="BJ34" s="505">
        <v>5.6600000000000419</v>
      </c>
      <c r="BK34" s="505">
        <v>0</v>
      </c>
      <c r="BL34" s="505">
        <v>2.68</v>
      </c>
      <c r="BM34" s="505">
        <v>0</v>
      </c>
      <c r="BN34" s="505">
        <v>0.81174899866488648</v>
      </c>
      <c r="BO34" s="622">
        <v>1</v>
      </c>
      <c r="BP34" s="505">
        <v>1</v>
      </c>
      <c r="BQ34" s="505">
        <v>1</v>
      </c>
      <c r="BR34" s="505">
        <v>0</v>
      </c>
      <c r="BS34" s="505"/>
      <c r="BT34" s="505"/>
      <c r="BU34" s="505"/>
    </row>
    <row r="35" spans="1:73" ht="14.4">
      <c r="A35" s="486">
        <f>VLOOKUP(C35,'[18]DfE No.'!C:E,3,FALSE)</f>
        <v>333</v>
      </c>
      <c r="B35" s="502">
        <v>124613</v>
      </c>
      <c r="C35" s="502">
        <v>9352117</v>
      </c>
      <c r="D35" s="503" t="s">
        <v>304</v>
      </c>
      <c r="E35" s="492" t="s">
        <v>40</v>
      </c>
      <c r="F35" s="504">
        <v>0</v>
      </c>
      <c r="G35" s="505">
        <v>1</v>
      </c>
      <c r="H35" s="505">
        <v>0</v>
      </c>
      <c r="I35" s="505">
        <v>0</v>
      </c>
      <c r="J35" s="505">
        <v>7</v>
      </c>
      <c r="K35" s="505">
        <v>0</v>
      </c>
      <c r="L35" s="505">
        <v>0</v>
      </c>
      <c r="M35" s="505">
        <v>0</v>
      </c>
      <c r="N35" s="505">
        <v>372</v>
      </c>
      <c r="O35" s="505">
        <v>372</v>
      </c>
      <c r="P35" s="505">
        <v>51</v>
      </c>
      <c r="Q35" s="505">
        <v>321</v>
      </c>
      <c r="R35" s="505">
        <v>0</v>
      </c>
      <c r="S35" s="505">
        <v>0</v>
      </c>
      <c r="T35" s="505">
        <v>0</v>
      </c>
      <c r="U35" s="505">
        <v>0</v>
      </c>
      <c r="V35" s="505">
        <v>0</v>
      </c>
      <c r="W35" s="505">
        <v>0</v>
      </c>
      <c r="X35" s="505">
        <v>0</v>
      </c>
      <c r="Y35" s="505">
        <v>0</v>
      </c>
      <c r="Z35" s="505">
        <v>0</v>
      </c>
      <c r="AA35" s="505">
        <v>372</v>
      </c>
      <c r="AB35" s="505">
        <v>53.142857142857146</v>
      </c>
      <c r="AC35" s="505">
        <v>54.000000000000128</v>
      </c>
      <c r="AD35" s="505">
        <v>58.999999999999844</v>
      </c>
      <c r="AE35" s="505">
        <v>0</v>
      </c>
      <c r="AF35" s="505">
        <v>0</v>
      </c>
      <c r="AG35" s="505">
        <v>301.99999999999989</v>
      </c>
      <c r="AH35" s="505">
        <v>11.000000000000007</v>
      </c>
      <c r="AI35" s="505">
        <v>58.000000000000121</v>
      </c>
      <c r="AJ35" s="505">
        <v>0</v>
      </c>
      <c r="AK35" s="505">
        <v>0.999999999999999</v>
      </c>
      <c r="AL35" s="505">
        <v>0</v>
      </c>
      <c r="AM35" s="505">
        <v>0</v>
      </c>
      <c r="AN35" s="505">
        <v>0</v>
      </c>
      <c r="AO35" s="505">
        <v>0</v>
      </c>
      <c r="AP35" s="505">
        <v>0</v>
      </c>
      <c r="AQ35" s="505">
        <v>0</v>
      </c>
      <c r="AR35" s="505">
        <v>0</v>
      </c>
      <c r="AS35" s="505">
        <v>0</v>
      </c>
      <c r="AT35" s="505">
        <v>0</v>
      </c>
      <c r="AU35" s="505">
        <v>0</v>
      </c>
      <c r="AV35" s="505">
        <v>0</v>
      </c>
      <c r="AW35" s="505">
        <v>0</v>
      </c>
      <c r="AX35" s="505">
        <v>0</v>
      </c>
      <c r="AY35" s="505">
        <v>0</v>
      </c>
      <c r="AZ35" s="505">
        <v>0</v>
      </c>
      <c r="BA35" s="505">
        <v>4.9865951742627344</v>
      </c>
      <c r="BB35" s="505">
        <v>131.93203883495147</v>
      </c>
      <c r="BC35" s="505">
        <v>152.89320388349518</v>
      </c>
      <c r="BD35" s="505">
        <v>0</v>
      </c>
      <c r="BE35" s="505">
        <v>0</v>
      </c>
      <c r="BF35" s="505">
        <v>0</v>
      </c>
      <c r="BG35" s="505">
        <v>0</v>
      </c>
      <c r="BH35" s="505">
        <v>0</v>
      </c>
      <c r="BI35" s="505">
        <v>0</v>
      </c>
      <c r="BJ35" s="505">
        <v>0</v>
      </c>
      <c r="BK35" s="505">
        <v>0</v>
      </c>
      <c r="BL35" s="505">
        <v>1.2809999999999999</v>
      </c>
      <c r="BM35" s="505">
        <v>0</v>
      </c>
      <c r="BN35" s="505">
        <v>0</v>
      </c>
      <c r="BO35" s="622">
        <v>0</v>
      </c>
      <c r="BP35" s="505">
        <v>0</v>
      </c>
      <c r="BQ35" s="505">
        <v>1</v>
      </c>
      <c r="BR35" s="505">
        <v>0</v>
      </c>
      <c r="BS35" s="505"/>
      <c r="BT35" s="505"/>
      <c r="BU35" s="505"/>
    </row>
    <row r="36" spans="1:73" ht="14.4">
      <c r="A36" s="486">
        <f>VLOOKUP(C36,'[18]DfE No.'!C:E,3,FALSE)</f>
        <v>332</v>
      </c>
      <c r="B36" s="502">
        <v>124614</v>
      </c>
      <c r="C36" s="502">
        <v>9352118</v>
      </c>
      <c r="D36" s="503" t="s">
        <v>303</v>
      </c>
      <c r="E36" s="492" t="s">
        <v>40</v>
      </c>
      <c r="F36" s="504">
        <v>0</v>
      </c>
      <c r="G36" s="505">
        <v>1</v>
      </c>
      <c r="H36" s="505">
        <v>0</v>
      </c>
      <c r="I36" s="505">
        <v>0</v>
      </c>
      <c r="J36" s="505">
        <v>7</v>
      </c>
      <c r="K36" s="505">
        <v>0</v>
      </c>
      <c r="L36" s="505">
        <v>0</v>
      </c>
      <c r="M36" s="505">
        <v>0</v>
      </c>
      <c r="N36" s="505">
        <v>191</v>
      </c>
      <c r="O36" s="505">
        <v>191</v>
      </c>
      <c r="P36" s="505">
        <v>29</v>
      </c>
      <c r="Q36" s="505">
        <v>162</v>
      </c>
      <c r="R36" s="505">
        <v>0</v>
      </c>
      <c r="S36" s="505">
        <v>0</v>
      </c>
      <c r="T36" s="505">
        <v>0</v>
      </c>
      <c r="U36" s="505">
        <v>0</v>
      </c>
      <c r="V36" s="505">
        <v>0</v>
      </c>
      <c r="W36" s="505">
        <v>0</v>
      </c>
      <c r="X36" s="505">
        <v>0</v>
      </c>
      <c r="Y36" s="505">
        <v>0</v>
      </c>
      <c r="Z36" s="505">
        <v>0</v>
      </c>
      <c r="AA36" s="505">
        <v>191</v>
      </c>
      <c r="AB36" s="505">
        <v>27.285714285714285</v>
      </c>
      <c r="AC36" s="505">
        <v>20.000000000000046</v>
      </c>
      <c r="AD36" s="505">
        <v>22.99999999999995</v>
      </c>
      <c r="AE36" s="505">
        <v>0</v>
      </c>
      <c r="AF36" s="505">
        <v>0</v>
      </c>
      <c r="AG36" s="505">
        <v>158.8315789473684</v>
      </c>
      <c r="AH36" s="505">
        <v>4.0210526315789537</v>
      </c>
      <c r="AI36" s="505">
        <v>27.142105263157948</v>
      </c>
      <c r="AJ36" s="505">
        <v>0</v>
      </c>
      <c r="AK36" s="505">
        <v>1.0052631578947364</v>
      </c>
      <c r="AL36" s="505">
        <v>0</v>
      </c>
      <c r="AM36" s="505">
        <v>0</v>
      </c>
      <c r="AN36" s="505">
        <v>0</v>
      </c>
      <c r="AO36" s="505">
        <v>0</v>
      </c>
      <c r="AP36" s="505">
        <v>0</v>
      </c>
      <c r="AQ36" s="505">
        <v>0</v>
      </c>
      <c r="AR36" s="505">
        <v>0</v>
      </c>
      <c r="AS36" s="505">
        <v>0</v>
      </c>
      <c r="AT36" s="505">
        <v>0</v>
      </c>
      <c r="AU36" s="505">
        <v>1.1790123456790125</v>
      </c>
      <c r="AV36" s="505">
        <v>1.1790123456790125</v>
      </c>
      <c r="AW36" s="505">
        <v>1.1790123456790125</v>
      </c>
      <c r="AX36" s="505">
        <v>0</v>
      </c>
      <c r="AY36" s="505">
        <v>0</v>
      </c>
      <c r="AZ36" s="505">
        <v>0</v>
      </c>
      <c r="BA36" s="505">
        <v>0</v>
      </c>
      <c r="BB36" s="505">
        <v>47.164556962025316</v>
      </c>
      <c r="BC36" s="505">
        <v>55.607594936708857</v>
      </c>
      <c r="BD36" s="505">
        <v>0</v>
      </c>
      <c r="BE36" s="505">
        <v>0</v>
      </c>
      <c r="BF36" s="505">
        <v>0</v>
      </c>
      <c r="BG36" s="505">
        <v>0</v>
      </c>
      <c r="BH36" s="505">
        <v>0</v>
      </c>
      <c r="BI36" s="505">
        <v>0</v>
      </c>
      <c r="BJ36" s="505">
        <v>0</v>
      </c>
      <c r="BK36" s="505">
        <v>0</v>
      </c>
      <c r="BL36" s="505">
        <v>2.4660000000000002</v>
      </c>
      <c r="BM36" s="505">
        <v>0</v>
      </c>
      <c r="BN36" s="505">
        <v>0</v>
      </c>
      <c r="BO36" s="622">
        <v>1</v>
      </c>
      <c r="BP36" s="505">
        <v>0</v>
      </c>
      <c r="BQ36" s="505">
        <v>1</v>
      </c>
      <c r="BR36" s="505">
        <v>0</v>
      </c>
      <c r="BS36" s="505"/>
      <c r="BT36" s="505"/>
      <c r="BU36" s="505"/>
    </row>
    <row r="37" spans="1:73" ht="14.4">
      <c r="A37" s="486">
        <f>VLOOKUP(C37,'[18]DfE No.'!C:E,3,FALSE)</f>
        <v>337</v>
      </c>
      <c r="B37" s="502">
        <v>124615</v>
      </c>
      <c r="C37" s="502">
        <v>9352121</v>
      </c>
      <c r="D37" s="503" t="s">
        <v>305</v>
      </c>
      <c r="E37" s="492" t="s">
        <v>40</v>
      </c>
      <c r="F37" s="504">
        <v>0</v>
      </c>
      <c r="G37" s="505">
        <v>1</v>
      </c>
      <c r="H37" s="505">
        <v>0</v>
      </c>
      <c r="I37" s="505">
        <v>0</v>
      </c>
      <c r="J37" s="505">
        <v>7</v>
      </c>
      <c r="K37" s="505">
        <v>0</v>
      </c>
      <c r="L37" s="505">
        <v>0</v>
      </c>
      <c r="M37" s="505">
        <v>0</v>
      </c>
      <c r="N37" s="505">
        <v>101</v>
      </c>
      <c r="O37" s="505">
        <v>101</v>
      </c>
      <c r="P37" s="505">
        <v>12</v>
      </c>
      <c r="Q37" s="505">
        <v>89</v>
      </c>
      <c r="R37" s="505">
        <v>0</v>
      </c>
      <c r="S37" s="505">
        <v>0</v>
      </c>
      <c r="T37" s="505">
        <v>0</v>
      </c>
      <c r="U37" s="505">
        <v>0</v>
      </c>
      <c r="V37" s="505">
        <v>0</v>
      </c>
      <c r="W37" s="505">
        <v>0</v>
      </c>
      <c r="X37" s="505">
        <v>0</v>
      </c>
      <c r="Y37" s="505">
        <v>0</v>
      </c>
      <c r="Z37" s="505">
        <v>0</v>
      </c>
      <c r="AA37" s="505">
        <v>101</v>
      </c>
      <c r="AB37" s="505">
        <v>14.428571428571429</v>
      </c>
      <c r="AC37" s="505">
        <v>11.000000000000009</v>
      </c>
      <c r="AD37" s="505">
        <v>11.000000000000009</v>
      </c>
      <c r="AE37" s="505">
        <v>0</v>
      </c>
      <c r="AF37" s="505">
        <v>0</v>
      </c>
      <c r="AG37" s="505">
        <v>88.999999999999972</v>
      </c>
      <c r="AH37" s="505">
        <v>1.9999999999999998</v>
      </c>
      <c r="AI37" s="505">
        <v>6</v>
      </c>
      <c r="AJ37" s="505">
        <v>0.99999999999999989</v>
      </c>
      <c r="AK37" s="505">
        <v>3</v>
      </c>
      <c r="AL37" s="505">
        <v>0</v>
      </c>
      <c r="AM37" s="505">
        <v>0</v>
      </c>
      <c r="AN37" s="505">
        <v>0</v>
      </c>
      <c r="AO37" s="505">
        <v>0</v>
      </c>
      <c r="AP37" s="505">
        <v>0</v>
      </c>
      <c r="AQ37" s="505">
        <v>0</v>
      </c>
      <c r="AR37" s="505">
        <v>0</v>
      </c>
      <c r="AS37" s="505">
        <v>0</v>
      </c>
      <c r="AT37" s="505">
        <v>0</v>
      </c>
      <c r="AU37" s="505">
        <v>0</v>
      </c>
      <c r="AV37" s="505">
        <v>0</v>
      </c>
      <c r="AW37" s="505">
        <v>0</v>
      </c>
      <c r="AX37" s="505">
        <v>0</v>
      </c>
      <c r="AY37" s="505">
        <v>0</v>
      </c>
      <c r="AZ37" s="505">
        <v>0</v>
      </c>
      <c r="BA37" s="505">
        <v>0</v>
      </c>
      <c r="BB37" s="505">
        <v>13.024390243902438</v>
      </c>
      <c r="BC37" s="505">
        <v>14.780487804878048</v>
      </c>
      <c r="BD37" s="505">
        <v>0</v>
      </c>
      <c r="BE37" s="505">
        <v>0</v>
      </c>
      <c r="BF37" s="505">
        <v>0</v>
      </c>
      <c r="BG37" s="505">
        <v>0</v>
      </c>
      <c r="BH37" s="505">
        <v>0</v>
      </c>
      <c r="BI37" s="505">
        <v>0</v>
      </c>
      <c r="BJ37" s="505">
        <v>0</v>
      </c>
      <c r="BK37" s="505">
        <v>0</v>
      </c>
      <c r="BL37" s="505">
        <v>3.1030000000000002</v>
      </c>
      <c r="BM37" s="505">
        <v>0</v>
      </c>
      <c r="BN37" s="505">
        <v>0.65153538050734294</v>
      </c>
      <c r="BO37" s="622">
        <v>1</v>
      </c>
      <c r="BP37" s="505">
        <v>1</v>
      </c>
      <c r="BQ37" s="505">
        <v>1</v>
      </c>
      <c r="BR37" s="505">
        <v>0</v>
      </c>
      <c r="BS37" s="505"/>
      <c r="BT37" s="505"/>
      <c r="BU37" s="505"/>
    </row>
    <row r="38" spans="1:73" ht="14.4">
      <c r="A38" s="486">
        <f>VLOOKUP(C38,'[18]DfE No.'!C:E,3,FALSE)</f>
        <v>339</v>
      </c>
      <c r="B38" s="502">
        <v>124618</v>
      </c>
      <c r="C38" s="502">
        <v>9352124</v>
      </c>
      <c r="D38" s="503" t="s">
        <v>307</v>
      </c>
      <c r="E38" s="492" t="s">
        <v>40</v>
      </c>
      <c r="F38" s="504">
        <v>0</v>
      </c>
      <c r="G38" s="505">
        <v>1</v>
      </c>
      <c r="H38" s="505">
        <v>0</v>
      </c>
      <c r="I38" s="505">
        <v>0</v>
      </c>
      <c r="J38" s="505">
        <v>7</v>
      </c>
      <c r="K38" s="505">
        <v>0</v>
      </c>
      <c r="L38" s="505">
        <v>0</v>
      </c>
      <c r="M38" s="505">
        <v>0</v>
      </c>
      <c r="N38" s="505">
        <v>98</v>
      </c>
      <c r="O38" s="505">
        <v>98</v>
      </c>
      <c r="P38" s="505">
        <v>12</v>
      </c>
      <c r="Q38" s="505">
        <v>86</v>
      </c>
      <c r="R38" s="505">
        <v>0</v>
      </c>
      <c r="S38" s="505">
        <v>0</v>
      </c>
      <c r="T38" s="505">
        <v>0</v>
      </c>
      <c r="U38" s="505">
        <v>0</v>
      </c>
      <c r="V38" s="505">
        <v>0</v>
      </c>
      <c r="W38" s="505">
        <v>0</v>
      </c>
      <c r="X38" s="505">
        <v>0</v>
      </c>
      <c r="Y38" s="505">
        <v>0</v>
      </c>
      <c r="Z38" s="505">
        <v>0</v>
      </c>
      <c r="AA38" s="505">
        <v>98</v>
      </c>
      <c r="AB38" s="505">
        <v>14</v>
      </c>
      <c r="AC38" s="505">
        <v>10.000000000000039</v>
      </c>
      <c r="AD38" s="505">
        <v>10.000000000000039</v>
      </c>
      <c r="AE38" s="505">
        <v>0</v>
      </c>
      <c r="AF38" s="505">
        <v>0</v>
      </c>
      <c r="AG38" s="505">
        <v>93.000000000000028</v>
      </c>
      <c r="AH38" s="505">
        <v>3.0000000000000018</v>
      </c>
      <c r="AI38" s="505">
        <v>0</v>
      </c>
      <c r="AJ38" s="505">
        <v>0</v>
      </c>
      <c r="AK38" s="505">
        <v>1.9999999999999978</v>
      </c>
      <c r="AL38" s="505">
        <v>0</v>
      </c>
      <c r="AM38" s="505">
        <v>0</v>
      </c>
      <c r="AN38" s="505">
        <v>0</v>
      </c>
      <c r="AO38" s="505">
        <v>0</v>
      </c>
      <c r="AP38" s="505">
        <v>0</v>
      </c>
      <c r="AQ38" s="505">
        <v>0</v>
      </c>
      <c r="AR38" s="505">
        <v>0</v>
      </c>
      <c r="AS38" s="505">
        <v>0</v>
      </c>
      <c r="AT38" s="505">
        <v>0</v>
      </c>
      <c r="AU38" s="505">
        <v>1.1395348837209316</v>
      </c>
      <c r="AV38" s="505">
        <v>1.1395348837209316</v>
      </c>
      <c r="AW38" s="505">
        <v>1.1395348837209316</v>
      </c>
      <c r="AX38" s="505">
        <v>0</v>
      </c>
      <c r="AY38" s="505">
        <v>0</v>
      </c>
      <c r="AZ38" s="505">
        <v>0</v>
      </c>
      <c r="BA38" s="505">
        <v>0</v>
      </c>
      <c r="BB38" s="505">
        <v>20.64</v>
      </c>
      <c r="BC38" s="505">
        <v>23.520000000000003</v>
      </c>
      <c r="BD38" s="505">
        <v>0</v>
      </c>
      <c r="BE38" s="505">
        <v>0</v>
      </c>
      <c r="BF38" s="505">
        <v>0</v>
      </c>
      <c r="BG38" s="505">
        <v>0</v>
      </c>
      <c r="BH38" s="505">
        <v>0</v>
      </c>
      <c r="BI38" s="505">
        <v>0</v>
      </c>
      <c r="BJ38" s="505">
        <v>0.12000000000000348</v>
      </c>
      <c r="BK38" s="505">
        <v>0</v>
      </c>
      <c r="BL38" s="505">
        <v>3.0110000000000001</v>
      </c>
      <c r="BM38" s="505">
        <v>0</v>
      </c>
      <c r="BN38" s="505">
        <v>0.69158878504672883</v>
      </c>
      <c r="BO38" s="622">
        <v>1</v>
      </c>
      <c r="BP38" s="505">
        <v>1</v>
      </c>
      <c r="BQ38" s="505">
        <v>1</v>
      </c>
      <c r="BR38" s="505">
        <v>0</v>
      </c>
      <c r="BS38" s="505"/>
      <c r="BT38" s="505"/>
      <c r="BU38" s="505"/>
    </row>
    <row r="39" spans="1:73" ht="14.4">
      <c r="A39" s="486">
        <f>VLOOKUP(C39,'[18]DfE No.'!C:E,3,FALSE)</f>
        <v>342</v>
      </c>
      <c r="B39" s="502">
        <v>124619</v>
      </c>
      <c r="C39" s="502">
        <v>9352125</v>
      </c>
      <c r="D39" s="503" t="s">
        <v>309</v>
      </c>
      <c r="E39" s="492" t="s">
        <v>40</v>
      </c>
      <c r="F39" s="504">
        <v>0</v>
      </c>
      <c r="G39" s="505">
        <v>1</v>
      </c>
      <c r="H39" s="505">
        <v>0</v>
      </c>
      <c r="I39" s="505">
        <v>0</v>
      </c>
      <c r="J39" s="505">
        <v>7</v>
      </c>
      <c r="K39" s="505">
        <v>0</v>
      </c>
      <c r="L39" s="505">
        <v>0</v>
      </c>
      <c r="M39" s="505">
        <v>0</v>
      </c>
      <c r="N39" s="505">
        <v>207</v>
      </c>
      <c r="O39" s="505">
        <v>207</v>
      </c>
      <c r="P39" s="505">
        <v>30</v>
      </c>
      <c r="Q39" s="505">
        <v>177</v>
      </c>
      <c r="R39" s="505">
        <v>0</v>
      </c>
      <c r="S39" s="505">
        <v>0</v>
      </c>
      <c r="T39" s="505">
        <v>0</v>
      </c>
      <c r="U39" s="505">
        <v>0</v>
      </c>
      <c r="V39" s="505">
        <v>0</v>
      </c>
      <c r="W39" s="505">
        <v>0</v>
      </c>
      <c r="X39" s="505">
        <v>0</v>
      </c>
      <c r="Y39" s="505">
        <v>0</v>
      </c>
      <c r="Z39" s="505">
        <v>0</v>
      </c>
      <c r="AA39" s="505">
        <v>207</v>
      </c>
      <c r="AB39" s="505">
        <v>29.571428571428573</v>
      </c>
      <c r="AC39" s="505">
        <v>24.999999999999922</v>
      </c>
      <c r="AD39" s="505">
        <v>29.999999999999989</v>
      </c>
      <c r="AE39" s="505">
        <v>0</v>
      </c>
      <c r="AF39" s="505">
        <v>0</v>
      </c>
      <c r="AG39" s="505">
        <v>192</v>
      </c>
      <c r="AH39" s="505">
        <v>14.999999999999995</v>
      </c>
      <c r="AI39" s="505">
        <v>0</v>
      </c>
      <c r="AJ39" s="505">
        <v>0</v>
      </c>
      <c r="AK39" s="505">
        <v>0</v>
      </c>
      <c r="AL39" s="505">
        <v>0</v>
      </c>
      <c r="AM39" s="505">
        <v>0</v>
      </c>
      <c r="AN39" s="505">
        <v>0</v>
      </c>
      <c r="AO39" s="505">
        <v>0</v>
      </c>
      <c r="AP39" s="505">
        <v>0</v>
      </c>
      <c r="AQ39" s="505">
        <v>0</v>
      </c>
      <c r="AR39" s="505">
        <v>0</v>
      </c>
      <c r="AS39" s="505">
        <v>0</v>
      </c>
      <c r="AT39" s="505">
        <v>0</v>
      </c>
      <c r="AU39" s="505">
        <v>1.1965317919075147</v>
      </c>
      <c r="AV39" s="505">
        <v>1.1965317919075147</v>
      </c>
      <c r="AW39" s="505">
        <v>1.1965317919075147</v>
      </c>
      <c r="AX39" s="505">
        <v>0</v>
      </c>
      <c r="AY39" s="505">
        <v>0</v>
      </c>
      <c r="AZ39" s="505">
        <v>0</v>
      </c>
      <c r="BA39" s="505">
        <v>3.9617224880382773</v>
      </c>
      <c r="BB39" s="505">
        <v>46.735955056179769</v>
      </c>
      <c r="BC39" s="505">
        <v>54.657303370786515</v>
      </c>
      <c r="BD39" s="505">
        <v>0</v>
      </c>
      <c r="BE39" s="505">
        <v>0</v>
      </c>
      <c r="BF39" s="505">
        <v>0</v>
      </c>
      <c r="BG39" s="505">
        <v>0</v>
      </c>
      <c r="BH39" s="505">
        <v>0</v>
      </c>
      <c r="BI39" s="505">
        <v>0</v>
      </c>
      <c r="BJ39" s="505">
        <v>0</v>
      </c>
      <c r="BK39" s="505">
        <v>0</v>
      </c>
      <c r="BL39" s="505">
        <v>0.94899999999999995</v>
      </c>
      <c r="BM39" s="505">
        <v>0</v>
      </c>
      <c r="BN39" s="505">
        <v>0</v>
      </c>
      <c r="BO39" s="622">
        <v>0</v>
      </c>
      <c r="BP39" s="505">
        <v>0</v>
      </c>
      <c r="BQ39" s="505">
        <v>1</v>
      </c>
      <c r="BR39" s="505">
        <v>0</v>
      </c>
      <c r="BS39" s="505"/>
      <c r="BT39" s="505"/>
      <c r="BU39" s="505"/>
    </row>
    <row r="40" spans="1:73" ht="14.4">
      <c r="A40" s="486">
        <f>VLOOKUP(C40,'[18]DfE No.'!C:E,3,FALSE)</f>
        <v>229</v>
      </c>
      <c r="B40" s="502">
        <v>124624</v>
      </c>
      <c r="C40" s="502">
        <v>9352131</v>
      </c>
      <c r="D40" s="503" t="s">
        <v>241</v>
      </c>
      <c r="E40" s="492" t="s">
        <v>40</v>
      </c>
      <c r="F40" s="504">
        <v>0</v>
      </c>
      <c r="G40" s="505">
        <v>1</v>
      </c>
      <c r="H40" s="505">
        <v>0</v>
      </c>
      <c r="I40" s="505">
        <v>0</v>
      </c>
      <c r="J40" s="505">
        <v>4</v>
      </c>
      <c r="K40" s="505">
        <v>0</v>
      </c>
      <c r="L40" s="505">
        <v>0</v>
      </c>
      <c r="M40" s="505">
        <v>0</v>
      </c>
      <c r="N40" s="505">
        <v>356</v>
      </c>
      <c r="O40" s="505">
        <v>356</v>
      </c>
      <c r="P40" s="505">
        <v>0</v>
      </c>
      <c r="Q40" s="505">
        <v>356</v>
      </c>
      <c r="R40" s="505">
        <v>0</v>
      </c>
      <c r="S40" s="505">
        <v>0</v>
      </c>
      <c r="T40" s="505">
        <v>0</v>
      </c>
      <c r="U40" s="505">
        <v>0</v>
      </c>
      <c r="V40" s="505">
        <v>0</v>
      </c>
      <c r="W40" s="505">
        <v>0</v>
      </c>
      <c r="X40" s="505">
        <v>0</v>
      </c>
      <c r="Y40" s="505">
        <v>0</v>
      </c>
      <c r="Z40" s="505">
        <v>0</v>
      </c>
      <c r="AA40" s="505">
        <v>356</v>
      </c>
      <c r="AB40" s="505">
        <v>89</v>
      </c>
      <c r="AC40" s="505">
        <v>44.999999999999837</v>
      </c>
      <c r="AD40" s="505">
        <v>50.999999999999957</v>
      </c>
      <c r="AE40" s="505">
        <v>0</v>
      </c>
      <c r="AF40" s="505">
        <v>0</v>
      </c>
      <c r="AG40" s="505">
        <v>245.99999999999994</v>
      </c>
      <c r="AH40" s="505">
        <v>25</v>
      </c>
      <c r="AI40" s="505">
        <v>83.999999999999901</v>
      </c>
      <c r="AJ40" s="505">
        <v>0</v>
      </c>
      <c r="AK40" s="505">
        <v>0.99999999999999856</v>
      </c>
      <c r="AL40" s="505">
        <v>0</v>
      </c>
      <c r="AM40" s="505">
        <v>0</v>
      </c>
      <c r="AN40" s="505">
        <v>0</v>
      </c>
      <c r="AO40" s="505">
        <v>0</v>
      </c>
      <c r="AP40" s="505">
        <v>0</v>
      </c>
      <c r="AQ40" s="505">
        <v>0</v>
      </c>
      <c r="AR40" s="505">
        <v>0</v>
      </c>
      <c r="AS40" s="505">
        <v>0</v>
      </c>
      <c r="AT40" s="505">
        <v>0</v>
      </c>
      <c r="AU40" s="505">
        <v>0</v>
      </c>
      <c r="AV40" s="505">
        <v>0</v>
      </c>
      <c r="AW40" s="505">
        <v>9.9999999999999858</v>
      </c>
      <c r="AX40" s="505">
        <v>0</v>
      </c>
      <c r="AY40" s="505">
        <v>0</v>
      </c>
      <c r="AZ40" s="505">
        <v>0</v>
      </c>
      <c r="BA40" s="505">
        <v>1.0056497175141244</v>
      </c>
      <c r="BB40" s="505">
        <v>135.84210526315789</v>
      </c>
      <c r="BC40" s="505">
        <v>135.84210526315789</v>
      </c>
      <c r="BD40" s="505">
        <v>0</v>
      </c>
      <c r="BE40" s="505">
        <v>0</v>
      </c>
      <c r="BF40" s="505">
        <v>0</v>
      </c>
      <c r="BG40" s="505">
        <v>0</v>
      </c>
      <c r="BH40" s="505">
        <v>0</v>
      </c>
      <c r="BI40" s="505">
        <v>0</v>
      </c>
      <c r="BJ40" s="505">
        <v>0</v>
      </c>
      <c r="BK40" s="505">
        <v>0</v>
      </c>
      <c r="BL40" s="505">
        <v>0.88200000000000001</v>
      </c>
      <c r="BM40" s="505">
        <v>0</v>
      </c>
      <c r="BN40" s="505">
        <v>0</v>
      </c>
      <c r="BO40" s="622">
        <v>0</v>
      </c>
      <c r="BP40" s="505">
        <v>0</v>
      </c>
      <c r="BQ40" s="505">
        <v>1</v>
      </c>
      <c r="BR40" s="505">
        <v>0</v>
      </c>
      <c r="BS40" s="505"/>
      <c r="BT40" s="505"/>
      <c r="BU40" s="505"/>
    </row>
    <row r="41" spans="1:73" ht="14.4">
      <c r="A41" s="486">
        <f>VLOOKUP(C41,'[18]DfE No.'!C:E,3,FALSE)</f>
        <v>313</v>
      </c>
      <c r="B41" s="502">
        <v>124625</v>
      </c>
      <c r="C41" s="502">
        <v>9352132</v>
      </c>
      <c r="D41" s="503" t="s">
        <v>291</v>
      </c>
      <c r="E41" s="492" t="s">
        <v>40</v>
      </c>
      <c r="F41" s="504">
        <v>0</v>
      </c>
      <c r="G41" s="505">
        <v>1</v>
      </c>
      <c r="H41" s="505">
        <v>0</v>
      </c>
      <c r="I41" s="505">
        <v>0</v>
      </c>
      <c r="J41" s="505">
        <v>7</v>
      </c>
      <c r="K41" s="505">
        <v>0</v>
      </c>
      <c r="L41" s="505">
        <v>0</v>
      </c>
      <c r="M41" s="505">
        <v>0</v>
      </c>
      <c r="N41" s="505">
        <v>457</v>
      </c>
      <c r="O41" s="505">
        <v>457</v>
      </c>
      <c r="P41" s="505">
        <v>63</v>
      </c>
      <c r="Q41" s="505">
        <v>394</v>
      </c>
      <c r="R41" s="505">
        <v>0</v>
      </c>
      <c r="S41" s="505">
        <v>0</v>
      </c>
      <c r="T41" s="505">
        <v>0</v>
      </c>
      <c r="U41" s="505">
        <v>0</v>
      </c>
      <c r="V41" s="505">
        <v>0</v>
      </c>
      <c r="W41" s="505">
        <v>0</v>
      </c>
      <c r="X41" s="505">
        <v>0</v>
      </c>
      <c r="Y41" s="505">
        <v>0</v>
      </c>
      <c r="Z41" s="505">
        <v>0</v>
      </c>
      <c r="AA41" s="505">
        <v>457</v>
      </c>
      <c r="AB41" s="505">
        <v>65.285714285714292</v>
      </c>
      <c r="AC41" s="505">
        <v>38.169300225733636</v>
      </c>
      <c r="AD41" s="505">
        <v>41.264108352144483</v>
      </c>
      <c r="AE41" s="505">
        <v>0</v>
      </c>
      <c r="AF41" s="505">
        <v>0</v>
      </c>
      <c r="AG41" s="505">
        <v>445.65237020316044</v>
      </c>
      <c r="AH41" s="505">
        <v>6.1896162528216498</v>
      </c>
      <c r="AI41" s="505">
        <v>2.0632054176072243</v>
      </c>
      <c r="AJ41" s="505">
        <v>1.0316027088036099</v>
      </c>
      <c r="AK41" s="505">
        <v>2.0632054176072243</v>
      </c>
      <c r="AL41" s="505">
        <v>0</v>
      </c>
      <c r="AM41" s="505">
        <v>0</v>
      </c>
      <c r="AN41" s="505">
        <v>0</v>
      </c>
      <c r="AO41" s="505">
        <v>0</v>
      </c>
      <c r="AP41" s="505">
        <v>0</v>
      </c>
      <c r="AQ41" s="505">
        <v>0</v>
      </c>
      <c r="AR41" s="505">
        <v>0</v>
      </c>
      <c r="AS41" s="505">
        <v>0</v>
      </c>
      <c r="AT41" s="505">
        <v>0</v>
      </c>
      <c r="AU41" s="505">
        <v>3.6078947368421037</v>
      </c>
      <c r="AV41" s="505">
        <v>9.6210526315789622</v>
      </c>
      <c r="AW41" s="505">
        <v>16.836842105263159</v>
      </c>
      <c r="AX41" s="505">
        <v>0</v>
      </c>
      <c r="AY41" s="505">
        <v>0</v>
      </c>
      <c r="AZ41" s="505">
        <v>0</v>
      </c>
      <c r="BA41" s="505">
        <v>1.0043956043956044</v>
      </c>
      <c r="BB41" s="505">
        <v>105.91397849462365</v>
      </c>
      <c r="BC41" s="505">
        <v>122.84946236559139</v>
      </c>
      <c r="BD41" s="505">
        <v>0</v>
      </c>
      <c r="BE41" s="505">
        <v>0</v>
      </c>
      <c r="BF41" s="505">
        <v>0</v>
      </c>
      <c r="BG41" s="505">
        <v>0</v>
      </c>
      <c r="BH41" s="505">
        <v>0</v>
      </c>
      <c r="BI41" s="505">
        <v>0</v>
      </c>
      <c r="BJ41" s="505">
        <v>0</v>
      </c>
      <c r="BK41" s="505">
        <v>0</v>
      </c>
      <c r="BL41" s="505">
        <v>1.5509999999999999</v>
      </c>
      <c r="BM41" s="505">
        <v>0</v>
      </c>
      <c r="BN41" s="505">
        <v>0</v>
      </c>
      <c r="BO41" s="622">
        <v>0</v>
      </c>
      <c r="BP41" s="505">
        <v>0</v>
      </c>
      <c r="BQ41" s="505">
        <v>1</v>
      </c>
      <c r="BR41" s="505">
        <v>0</v>
      </c>
      <c r="BS41" s="505">
        <v>30</v>
      </c>
      <c r="BT41" s="505"/>
      <c r="BU41" s="505"/>
    </row>
    <row r="42" spans="1:73" ht="14.4">
      <c r="A42" s="486">
        <f>VLOOKUP(C42,'[18]DfE No.'!C:E,3,FALSE)</f>
        <v>232</v>
      </c>
      <c r="B42" s="502">
        <v>124627</v>
      </c>
      <c r="C42" s="502">
        <v>9352134</v>
      </c>
      <c r="D42" s="503" t="s">
        <v>244</v>
      </c>
      <c r="E42" s="492" t="s">
        <v>40</v>
      </c>
      <c r="F42" s="504">
        <v>0</v>
      </c>
      <c r="G42" s="505">
        <v>1</v>
      </c>
      <c r="H42" s="505">
        <v>0</v>
      </c>
      <c r="I42" s="505">
        <v>0</v>
      </c>
      <c r="J42" s="505">
        <v>7</v>
      </c>
      <c r="K42" s="505">
        <v>0</v>
      </c>
      <c r="L42" s="505">
        <v>0</v>
      </c>
      <c r="M42" s="505">
        <v>0</v>
      </c>
      <c r="N42" s="505">
        <v>194</v>
      </c>
      <c r="O42" s="505">
        <v>194</v>
      </c>
      <c r="P42" s="505">
        <v>25</v>
      </c>
      <c r="Q42" s="505">
        <v>169</v>
      </c>
      <c r="R42" s="505">
        <v>0</v>
      </c>
      <c r="S42" s="505">
        <v>0</v>
      </c>
      <c r="T42" s="505">
        <v>0</v>
      </c>
      <c r="U42" s="505">
        <v>0</v>
      </c>
      <c r="V42" s="505">
        <v>0</v>
      </c>
      <c r="W42" s="505">
        <v>0</v>
      </c>
      <c r="X42" s="505">
        <v>0</v>
      </c>
      <c r="Y42" s="505">
        <v>0</v>
      </c>
      <c r="Z42" s="505">
        <v>0</v>
      </c>
      <c r="AA42" s="505">
        <v>194</v>
      </c>
      <c r="AB42" s="505">
        <v>27.714285714285715</v>
      </c>
      <c r="AC42" s="505">
        <v>18.000000000000007</v>
      </c>
      <c r="AD42" s="505">
        <v>20.000000000000068</v>
      </c>
      <c r="AE42" s="505">
        <v>0</v>
      </c>
      <c r="AF42" s="505">
        <v>0</v>
      </c>
      <c r="AG42" s="505">
        <v>132.99999999999994</v>
      </c>
      <c r="AH42" s="505">
        <v>8.0000000000000089</v>
      </c>
      <c r="AI42" s="505">
        <v>51.999999999999986</v>
      </c>
      <c r="AJ42" s="505">
        <v>0</v>
      </c>
      <c r="AK42" s="505">
        <v>0</v>
      </c>
      <c r="AL42" s="505">
        <v>0.99999999999999967</v>
      </c>
      <c r="AM42" s="505">
        <v>0</v>
      </c>
      <c r="AN42" s="505">
        <v>0</v>
      </c>
      <c r="AO42" s="505">
        <v>0</v>
      </c>
      <c r="AP42" s="505">
        <v>0</v>
      </c>
      <c r="AQ42" s="505">
        <v>0</v>
      </c>
      <c r="AR42" s="505">
        <v>0</v>
      </c>
      <c r="AS42" s="505">
        <v>0</v>
      </c>
      <c r="AT42" s="505">
        <v>0</v>
      </c>
      <c r="AU42" s="505">
        <v>2.3095238095238089</v>
      </c>
      <c r="AV42" s="505">
        <v>3.4642857142857229</v>
      </c>
      <c r="AW42" s="505">
        <v>6.9285714285714253</v>
      </c>
      <c r="AX42" s="505">
        <v>0</v>
      </c>
      <c r="AY42" s="505">
        <v>0</v>
      </c>
      <c r="AZ42" s="505">
        <v>0</v>
      </c>
      <c r="BA42" s="505">
        <v>0</v>
      </c>
      <c r="BB42" s="505">
        <v>43.485380116959064</v>
      </c>
      <c r="BC42" s="505">
        <v>49.918128654970758</v>
      </c>
      <c r="BD42" s="505">
        <v>0</v>
      </c>
      <c r="BE42" s="505">
        <v>0</v>
      </c>
      <c r="BF42" s="505">
        <v>0</v>
      </c>
      <c r="BG42" s="505">
        <v>0</v>
      </c>
      <c r="BH42" s="505">
        <v>0</v>
      </c>
      <c r="BI42" s="505">
        <v>0</v>
      </c>
      <c r="BJ42" s="505">
        <v>0</v>
      </c>
      <c r="BK42" s="505">
        <v>0</v>
      </c>
      <c r="BL42" s="505">
        <v>0.94</v>
      </c>
      <c r="BM42" s="505">
        <v>0</v>
      </c>
      <c r="BN42" s="505">
        <v>0</v>
      </c>
      <c r="BO42" s="622">
        <v>0</v>
      </c>
      <c r="BP42" s="505">
        <v>0</v>
      </c>
      <c r="BQ42" s="505">
        <v>1</v>
      </c>
      <c r="BR42" s="505">
        <v>0</v>
      </c>
      <c r="BS42" s="505"/>
      <c r="BT42" s="505"/>
      <c r="BU42" s="505"/>
    </row>
    <row r="43" spans="1:73" ht="14.4">
      <c r="A43" s="486">
        <f>VLOOKUP(C43,'[18]DfE No.'!C:E,3,FALSE)</f>
        <v>343</v>
      </c>
      <c r="B43" s="502">
        <v>124628</v>
      </c>
      <c r="C43" s="502">
        <v>9352135</v>
      </c>
      <c r="D43" s="503" t="s">
        <v>310</v>
      </c>
      <c r="E43" s="492" t="s">
        <v>40</v>
      </c>
      <c r="F43" s="504">
        <v>0</v>
      </c>
      <c r="G43" s="505">
        <v>1</v>
      </c>
      <c r="H43" s="505">
        <v>0</v>
      </c>
      <c r="I43" s="505">
        <v>0</v>
      </c>
      <c r="J43" s="505">
        <v>7</v>
      </c>
      <c r="K43" s="505">
        <v>0</v>
      </c>
      <c r="L43" s="505">
        <v>0</v>
      </c>
      <c r="M43" s="505">
        <v>0</v>
      </c>
      <c r="N43" s="505">
        <v>380</v>
      </c>
      <c r="O43" s="505">
        <v>380</v>
      </c>
      <c r="P43" s="505">
        <v>32</v>
      </c>
      <c r="Q43" s="505">
        <v>348</v>
      </c>
      <c r="R43" s="505">
        <v>0</v>
      </c>
      <c r="S43" s="505">
        <v>0</v>
      </c>
      <c r="T43" s="505">
        <v>0</v>
      </c>
      <c r="U43" s="505">
        <v>0</v>
      </c>
      <c r="V43" s="505">
        <v>0</v>
      </c>
      <c r="W43" s="505">
        <v>0</v>
      </c>
      <c r="X43" s="505">
        <v>0</v>
      </c>
      <c r="Y43" s="505">
        <v>0</v>
      </c>
      <c r="Z43" s="505">
        <v>0</v>
      </c>
      <c r="AA43" s="505">
        <v>380</v>
      </c>
      <c r="AB43" s="505">
        <v>54.285714285714285</v>
      </c>
      <c r="AC43" s="505">
        <v>71.999999999999872</v>
      </c>
      <c r="AD43" s="505">
        <v>75.000000000000156</v>
      </c>
      <c r="AE43" s="505">
        <v>0</v>
      </c>
      <c r="AF43" s="505">
        <v>0</v>
      </c>
      <c r="AG43" s="505">
        <v>228</v>
      </c>
      <c r="AH43" s="505">
        <v>149.00000000000011</v>
      </c>
      <c r="AI43" s="505">
        <v>0.99999999999999967</v>
      </c>
      <c r="AJ43" s="505">
        <v>0</v>
      </c>
      <c r="AK43" s="505">
        <v>1.9999999999999993</v>
      </c>
      <c r="AL43" s="505">
        <v>0</v>
      </c>
      <c r="AM43" s="505">
        <v>0</v>
      </c>
      <c r="AN43" s="505">
        <v>0</v>
      </c>
      <c r="AO43" s="505">
        <v>0</v>
      </c>
      <c r="AP43" s="505">
        <v>0</v>
      </c>
      <c r="AQ43" s="505">
        <v>0</v>
      </c>
      <c r="AR43" s="505">
        <v>0</v>
      </c>
      <c r="AS43" s="505">
        <v>0</v>
      </c>
      <c r="AT43" s="505">
        <v>0</v>
      </c>
      <c r="AU43" s="505">
        <v>0</v>
      </c>
      <c r="AV43" s="505">
        <v>3.275862068965516</v>
      </c>
      <c r="AW43" s="505">
        <v>5.4597701149425202</v>
      </c>
      <c r="AX43" s="505">
        <v>0</v>
      </c>
      <c r="AY43" s="505">
        <v>0</v>
      </c>
      <c r="AZ43" s="505">
        <v>0</v>
      </c>
      <c r="BA43" s="505">
        <v>1.8765432098765431</v>
      </c>
      <c r="BB43" s="505">
        <v>88.621118012422357</v>
      </c>
      <c r="BC43" s="505">
        <v>96.770186335403722</v>
      </c>
      <c r="BD43" s="505">
        <v>0</v>
      </c>
      <c r="BE43" s="505">
        <v>0</v>
      </c>
      <c r="BF43" s="505">
        <v>0</v>
      </c>
      <c r="BG43" s="505">
        <v>0</v>
      </c>
      <c r="BH43" s="505">
        <v>0</v>
      </c>
      <c r="BI43" s="505">
        <v>0</v>
      </c>
      <c r="BJ43" s="505">
        <v>0</v>
      </c>
      <c r="BK43" s="505">
        <v>0</v>
      </c>
      <c r="BL43" s="505">
        <v>0.85099999999999998</v>
      </c>
      <c r="BM43" s="505">
        <v>0</v>
      </c>
      <c r="BN43" s="505">
        <v>0</v>
      </c>
      <c r="BO43" s="622">
        <v>0</v>
      </c>
      <c r="BP43" s="505">
        <v>0</v>
      </c>
      <c r="BQ43" s="505">
        <v>1</v>
      </c>
      <c r="BR43" s="505">
        <v>0</v>
      </c>
      <c r="BS43" s="505"/>
      <c r="BT43" s="505"/>
      <c r="BU43" s="505"/>
    </row>
    <row r="44" spans="1:73" ht="14.4">
      <c r="A44" s="486">
        <f>VLOOKUP(C44,'[18]DfE No.'!C:E,3,FALSE)</f>
        <v>275</v>
      </c>
      <c r="B44" s="502">
        <v>124645</v>
      </c>
      <c r="C44" s="502">
        <v>9352157</v>
      </c>
      <c r="D44" s="503" t="s">
        <v>270</v>
      </c>
      <c r="E44" s="492" t="s">
        <v>40</v>
      </c>
      <c r="F44" s="504">
        <v>0</v>
      </c>
      <c r="G44" s="505">
        <v>1</v>
      </c>
      <c r="H44" s="505">
        <v>0</v>
      </c>
      <c r="I44" s="505">
        <v>0</v>
      </c>
      <c r="J44" s="505">
        <v>7</v>
      </c>
      <c r="K44" s="505">
        <v>0</v>
      </c>
      <c r="L44" s="505">
        <v>0</v>
      </c>
      <c r="M44" s="505">
        <v>0</v>
      </c>
      <c r="N44" s="505">
        <v>280</v>
      </c>
      <c r="O44" s="505">
        <v>280</v>
      </c>
      <c r="P44" s="505">
        <v>42</v>
      </c>
      <c r="Q44" s="505">
        <v>238</v>
      </c>
      <c r="R44" s="505">
        <v>0</v>
      </c>
      <c r="S44" s="505">
        <v>0</v>
      </c>
      <c r="T44" s="505">
        <v>0</v>
      </c>
      <c r="U44" s="505">
        <v>0</v>
      </c>
      <c r="V44" s="505">
        <v>0</v>
      </c>
      <c r="W44" s="505">
        <v>0</v>
      </c>
      <c r="X44" s="505">
        <v>0</v>
      </c>
      <c r="Y44" s="505">
        <v>0</v>
      </c>
      <c r="Z44" s="505">
        <v>0</v>
      </c>
      <c r="AA44" s="505">
        <v>280</v>
      </c>
      <c r="AB44" s="505">
        <v>40</v>
      </c>
      <c r="AC44" s="505">
        <v>94.000000000000085</v>
      </c>
      <c r="AD44" s="505">
        <v>98</v>
      </c>
      <c r="AE44" s="505">
        <v>0</v>
      </c>
      <c r="AF44" s="505">
        <v>0</v>
      </c>
      <c r="AG44" s="505">
        <v>114.40860215053752</v>
      </c>
      <c r="AH44" s="505">
        <v>63.22580645161284</v>
      </c>
      <c r="AI44" s="505">
        <v>50.179211469534003</v>
      </c>
      <c r="AJ44" s="505">
        <v>4.0143369175627202</v>
      </c>
      <c r="AK44" s="505">
        <v>43.15412186379924</v>
      </c>
      <c r="AL44" s="505">
        <v>5.0179211469534</v>
      </c>
      <c r="AM44" s="505">
        <v>0</v>
      </c>
      <c r="AN44" s="505">
        <v>0</v>
      </c>
      <c r="AO44" s="505">
        <v>0</v>
      </c>
      <c r="AP44" s="505">
        <v>0</v>
      </c>
      <c r="AQ44" s="505">
        <v>0</v>
      </c>
      <c r="AR44" s="505">
        <v>0</v>
      </c>
      <c r="AS44" s="505">
        <v>0</v>
      </c>
      <c r="AT44" s="505">
        <v>0</v>
      </c>
      <c r="AU44" s="505">
        <v>35.443037974683641</v>
      </c>
      <c r="AV44" s="505">
        <v>51.983122362869317</v>
      </c>
      <c r="AW44" s="505">
        <v>76.793248945147567</v>
      </c>
      <c r="AX44" s="505">
        <v>0</v>
      </c>
      <c r="AY44" s="505">
        <v>0</v>
      </c>
      <c r="AZ44" s="505">
        <v>0</v>
      </c>
      <c r="BA44" s="505">
        <v>0.97560975609756095</v>
      </c>
      <c r="BB44" s="505">
        <v>112.32710280373831</v>
      </c>
      <c r="BC44" s="505">
        <v>132.14953271028037</v>
      </c>
      <c r="BD44" s="505">
        <v>0</v>
      </c>
      <c r="BE44" s="505">
        <v>0</v>
      </c>
      <c r="BF44" s="505">
        <v>0</v>
      </c>
      <c r="BG44" s="505">
        <v>0</v>
      </c>
      <c r="BH44" s="505">
        <v>0</v>
      </c>
      <c r="BI44" s="505">
        <v>0</v>
      </c>
      <c r="BJ44" s="505">
        <v>12.200000000000118</v>
      </c>
      <c r="BK44" s="505">
        <v>0</v>
      </c>
      <c r="BL44" s="505">
        <v>0.88400000000000001</v>
      </c>
      <c r="BM44" s="505">
        <v>0</v>
      </c>
      <c r="BN44" s="505">
        <v>0</v>
      </c>
      <c r="BO44" s="622">
        <v>0</v>
      </c>
      <c r="BP44" s="505">
        <v>0</v>
      </c>
      <c r="BQ44" s="505">
        <v>1</v>
      </c>
      <c r="BR44" s="505">
        <v>0</v>
      </c>
      <c r="BS44" s="505"/>
      <c r="BT44" s="505"/>
      <c r="BU44" s="505"/>
    </row>
    <row r="45" spans="1:73" ht="14.4">
      <c r="A45" s="486">
        <f>VLOOKUP(C45,'[18]DfE No.'!C:E,3,FALSE)</f>
        <v>273</v>
      </c>
      <c r="B45" s="502">
        <v>124650</v>
      </c>
      <c r="C45" s="502">
        <v>9352162</v>
      </c>
      <c r="D45" s="503" t="s">
        <v>954</v>
      </c>
      <c r="E45" s="492" t="s">
        <v>40</v>
      </c>
      <c r="F45" s="504">
        <v>0</v>
      </c>
      <c r="G45" s="505">
        <v>1</v>
      </c>
      <c r="H45" s="505">
        <v>0</v>
      </c>
      <c r="I45" s="505">
        <v>0</v>
      </c>
      <c r="J45" s="505">
        <v>7</v>
      </c>
      <c r="K45" s="505">
        <v>0</v>
      </c>
      <c r="L45" s="505">
        <v>0</v>
      </c>
      <c r="M45" s="505">
        <v>0</v>
      </c>
      <c r="N45" s="505">
        <v>408</v>
      </c>
      <c r="O45" s="505">
        <v>408</v>
      </c>
      <c r="P45" s="505">
        <v>58</v>
      </c>
      <c r="Q45" s="505">
        <v>350</v>
      </c>
      <c r="R45" s="505">
        <v>0</v>
      </c>
      <c r="S45" s="505">
        <v>0</v>
      </c>
      <c r="T45" s="505">
        <v>0</v>
      </c>
      <c r="U45" s="505">
        <v>0</v>
      </c>
      <c r="V45" s="505">
        <v>0</v>
      </c>
      <c r="W45" s="505">
        <v>0</v>
      </c>
      <c r="X45" s="505">
        <v>0</v>
      </c>
      <c r="Y45" s="505">
        <v>0</v>
      </c>
      <c r="Z45" s="505">
        <v>0</v>
      </c>
      <c r="AA45" s="505">
        <v>408</v>
      </c>
      <c r="AB45" s="505">
        <v>58.285714285714285</v>
      </c>
      <c r="AC45" s="505">
        <v>92.999999999999901</v>
      </c>
      <c r="AD45" s="505">
        <v>105.99999999999983</v>
      </c>
      <c r="AE45" s="505">
        <v>0</v>
      </c>
      <c r="AF45" s="505">
        <v>0</v>
      </c>
      <c r="AG45" s="505">
        <v>61.999999999999801</v>
      </c>
      <c r="AH45" s="505">
        <v>79.999999999999986</v>
      </c>
      <c r="AI45" s="505">
        <v>91.999999999999844</v>
      </c>
      <c r="AJ45" s="505">
        <v>54.000000000000171</v>
      </c>
      <c r="AK45" s="505">
        <v>120.00000000000018</v>
      </c>
      <c r="AL45" s="505">
        <v>0</v>
      </c>
      <c r="AM45" s="505">
        <v>0</v>
      </c>
      <c r="AN45" s="505">
        <v>0</v>
      </c>
      <c r="AO45" s="505">
        <v>0</v>
      </c>
      <c r="AP45" s="505">
        <v>0</v>
      </c>
      <c r="AQ45" s="505">
        <v>0</v>
      </c>
      <c r="AR45" s="505">
        <v>0</v>
      </c>
      <c r="AS45" s="505">
        <v>0</v>
      </c>
      <c r="AT45" s="505">
        <v>0</v>
      </c>
      <c r="AU45" s="505">
        <v>18.651428571428564</v>
      </c>
      <c r="AV45" s="505">
        <v>32.64</v>
      </c>
      <c r="AW45" s="505">
        <v>50.125714285714345</v>
      </c>
      <c r="AX45" s="505">
        <v>0</v>
      </c>
      <c r="AY45" s="505">
        <v>0</v>
      </c>
      <c r="AZ45" s="505">
        <v>0</v>
      </c>
      <c r="BA45" s="505">
        <v>1.9902439024390244</v>
      </c>
      <c r="BB45" s="505">
        <v>103.125</v>
      </c>
      <c r="BC45" s="505">
        <v>120.21428571428572</v>
      </c>
      <c r="BD45" s="505">
        <v>0</v>
      </c>
      <c r="BE45" s="505">
        <v>0</v>
      </c>
      <c r="BF45" s="505">
        <v>0</v>
      </c>
      <c r="BG45" s="505">
        <v>0</v>
      </c>
      <c r="BH45" s="505">
        <v>0</v>
      </c>
      <c r="BI45" s="505">
        <v>0</v>
      </c>
      <c r="BJ45" s="505">
        <v>0</v>
      </c>
      <c r="BK45" s="505">
        <v>0</v>
      </c>
      <c r="BL45" s="505">
        <v>1.236</v>
      </c>
      <c r="BM45" s="505">
        <v>0</v>
      </c>
      <c r="BN45" s="505">
        <v>0</v>
      </c>
      <c r="BO45" s="622">
        <v>0</v>
      </c>
      <c r="BP45" s="505">
        <v>0</v>
      </c>
      <c r="BQ45" s="505">
        <v>1</v>
      </c>
      <c r="BR45" s="505">
        <v>0</v>
      </c>
      <c r="BS45" s="505"/>
      <c r="BT45" s="505"/>
      <c r="BU45" s="505"/>
    </row>
    <row r="46" spans="1:73" ht="14.4">
      <c r="A46" s="486">
        <f>VLOOKUP(C46,'[18]DfE No.'!C:E,3,FALSE)</f>
        <v>258</v>
      </c>
      <c r="B46" s="502">
        <v>124654</v>
      </c>
      <c r="C46" s="502">
        <v>9352166</v>
      </c>
      <c r="D46" s="503" t="s">
        <v>1351</v>
      </c>
      <c r="E46" s="492" t="s">
        <v>40</v>
      </c>
      <c r="F46" s="504">
        <v>0</v>
      </c>
      <c r="G46" s="505">
        <v>1</v>
      </c>
      <c r="H46" s="505">
        <v>0</v>
      </c>
      <c r="I46" s="505">
        <v>0</v>
      </c>
      <c r="J46" s="505">
        <v>7</v>
      </c>
      <c r="K46" s="505">
        <v>0</v>
      </c>
      <c r="L46" s="505">
        <v>0</v>
      </c>
      <c r="M46" s="505">
        <v>0</v>
      </c>
      <c r="N46" s="505">
        <v>406</v>
      </c>
      <c r="O46" s="505">
        <v>406</v>
      </c>
      <c r="P46" s="505">
        <v>57</v>
      </c>
      <c r="Q46" s="505">
        <v>349</v>
      </c>
      <c r="R46" s="505">
        <v>0</v>
      </c>
      <c r="S46" s="505">
        <v>0</v>
      </c>
      <c r="T46" s="505">
        <v>0</v>
      </c>
      <c r="U46" s="505">
        <v>0</v>
      </c>
      <c r="V46" s="505">
        <v>0</v>
      </c>
      <c r="W46" s="505">
        <v>0</v>
      </c>
      <c r="X46" s="505">
        <v>0</v>
      </c>
      <c r="Y46" s="505">
        <v>0</v>
      </c>
      <c r="Z46" s="505">
        <v>0</v>
      </c>
      <c r="AA46" s="505">
        <v>406</v>
      </c>
      <c r="AB46" s="505">
        <v>58</v>
      </c>
      <c r="AC46" s="505">
        <v>72.000000000000199</v>
      </c>
      <c r="AD46" s="505">
        <v>78.999999999999858</v>
      </c>
      <c r="AE46" s="505">
        <v>0</v>
      </c>
      <c r="AF46" s="505">
        <v>0</v>
      </c>
      <c r="AG46" s="505">
        <v>289.99999999999989</v>
      </c>
      <c r="AH46" s="505">
        <v>93</v>
      </c>
      <c r="AI46" s="505">
        <v>11</v>
      </c>
      <c r="AJ46" s="505">
        <v>2.9999999999999982</v>
      </c>
      <c r="AK46" s="505">
        <v>9.0000000000000142</v>
      </c>
      <c r="AL46" s="505">
        <v>0</v>
      </c>
      <c r="AM46" s="505">
        <v>0</v>
      </c>
      <c r="AN46" s="505">
        <v>0</v>
      </c>
      <c r="AO46" s="505">
        <v>0</v>
      </c>
      <c r="AP46" s="505">
        <v>0</v>
      </c>
      <c r="AQ46" s="505">
        <v>0</v>
      </c>
      <c r="AR46" s="505">
        <v>0</v>
      </c>
      <c r="AS46" s="505">
        <v>0</v>
      </c>
      <c r="AT46" s="505">
        <v>0</v>
      </c>
      <c r="AU46" s="505">
        <v>25.593123209169047</v>
      </c>
      <c r="AV46" s="505">
        <v>51.186246418338008</v>
      </c>
      <c r="AW46" s="505">
        <v>63.982808022922612</v>
      </c>
      <c r="AX46" s="505">
        <v>0</v>
      </c>
      <c r="AY46" s="505">
        <v>0</v>
      </c>
      <c r="AZ46" s="505">
        <v>0</v>
      </c>
      <c r="BA46" s="505">
        <v>0.98067632850241537</v>
      </c>
      <c r="BB46" s="505">
        <v>79.956656346749227</v>
      </c>
      <c r="BC46" s="505">
        <v>93.015479876160995</v>
      </c>
      <c r="BD46" s="505">
        <v>0</v>
      </c>
      <c r="BE46" s="505">
        <v>0</v>
      </c>
      <c r="BF46" s="505">
        <v>0</v>
      </c>
      <c r="BG46" s="505">
        <v>0</v>
      </c>
      <c r="BH46" s="505">
        <v>0</v>
      </c>
      <c r="BI46" s="505">
        <v>0</v>
      </c>
      <c r="BJ46" s="505">
        <v>0</v>
      </c>
      <c r="BK46" s="505">
        <v>0</v>
      </c>
      <c r="BL46" s="505">
        <v>0.52800000000000002</v>
      </c>
      <c r="BM46" s="505">
        <v>0</v>
      </c>
      <c r="BN46" s="505">
        <v>0</v>
      </c>
      <c r="BO46" s="622">
        <v>0</v>
      </c>
      <c r="BP46" s="505">
        <v>0</v>
      </c>
      <c r="BQ46" s="505">
        <v>1</v>
      </c>
      <c r="BR46" s="505">
        <v>0</v>
      </c>
      <c r="BS46" s="505"/>
      <c r="BT46" s="505"/>
      <c r="BU46" s="505"/>
    </row>
    <row r="47" spans="1:73" ht="14.4">
      <c r="A47" s="486">
        <f>VLOOKUP(C47,'[18]DfE No.'!C:E,3,FALSE)</f>
        <v>259</v>
      </c>
      <c r="B47" s="502">
        <v>124668</v>
      </c>
      <c r="C47" s="502">
        <v>9352184</v>
      </c>
      <c r="D47" s="503" t="s">
        <v>262</v>
      </c>
      <c r="E47" s="492" t="s">
        <v>40</v>
      </c>
      <c r="F47" s="504">
        <v>0</v>
      </c>
      <c r="G47" s="505">
        <v>1</v>
      </c>
      <c r="H47" s="505">
        <v>0</v>
      </c>
      <c r="I47" s="505">
        <v>0</v>
      </c>
      <c r="J47" s="505">
        <v>7</v>
      </c>
      <c r="K47" s="505">
        <v>0</v>
      </c>
      <c r="L47" s="505">
        <v>0</v>
      </c>
      <c r="M47" s="505">
        <v>0</v>
      </c>
      <c r="N47" s="505">
        <v>414</v>
      </c>
      <c r="O47" s="505">
        <v>414</v>
      </c>
      <c r="P47" s="505">
        <v>60</v>
      </c>
      <c r="Q47" s="505">
        <v>354</v>
      </c>
      <c r="R47" s="505">
        <v>0</v>
      </c>
      <c r="S47" s="505">
        <v>0</v>
      </c>
      <c r="T47" s="505">
        <v>0</v>
      </c>
      <c r="U47" s="505">
        <v>0</v>
      </c>
      <c r="V47" s="505">
        <v>0</v>
      </c>
      <c r="W47" s="505">
        <v>0</v>
      </c>
      <c r="X47" s="505">
        <v>0</v>
      </c>
      <c r="Y47" s="505">
        <v>0</v>
      </c>
      <c r="Z47" s="505">
        <v>0</v>
      </c>
      <c r="AA47" s="505">
        <v>414</v>
      </c>
      <c r="AB47" s="505">
        <v>59.142857142857146</v>
      </c>
      <c r="AC47" s="505">
        <v>37</v>
      </c>
      <c r="AD47" s="505">
        <v>41.000000000000007</v>
      </c>
      <c r="AE47" s="505">
        <v>0</v>
      </c>
      <c r="AF47" s="505">
        <v>0</v>
      </c>
      <c r="AG47" s="505">
        <v>370</v>
      </c>
      <c r="AH47" s="505">
        <v>4</v>
      </c>
      <c r="AI47" s="505">
        <v>7.0000000000000107</v>
      </c>
      <c r="AJ47" s="505">
        <v>4</v>
      </c>
      <c r="AK47" s="505">
        <v>28.000000000000004</v>
      </c>
      <c r="AL47" s="505">
        <v>1.0000000000000011</v>
      </c>
      <c r="AM47" s="505">
        <v>0</v>
      </c>
      <c r="AN47" s="505">
        <v>0</v>
      </c>
      <c r="AO47" s="505">
        <v>0</v>
      </c>
      <c r="AP47" s="505">
        <v>0</v>
      </c>
      <c r="AQ47" s="505">
        <v>0</v>
      </c>
      <c r="AR47" s="505">
        <v>0</v>
      </c>
      <c r="AS47" s="505">
        <v>0</v>
      </c>
      <c r="AT47" s="505">
        <v>0</v>
      </c>
      <c r="AU47" s="505">
        <v>3.5084745762711864</v>
      </c>
      <c r="AV47" s="505">
        <v>4.6779661016949206</v>
      </c>
      <c r="AW47" s="505">
        <v>5.8474576271186294</v>
      </c>
      <c r="AX47" s="505">
        <v>0</v>
      </c>
      <c r="AY47" s="505">
        <v>0</v>
      </c>
      <c r="AZ47" s="505">
        <v>0</v>
      </c>
      <c r="BA47" s="505">
        <v>0.99043062200956933</v>
      </c>
      <c r="BB47" s="505">
        <v>60.169971671388105</v>
      </c>
      <c r="BC47" s="505">
        <v>70.368271954674228</v>
      </c>
      <c r="BD47" s="505">
        <v>0</v>
      </c>
      <c r="BE47" s="505">
        <v>0</v>
      </c>
      <c r="BF47" s="505">
        <v>0</v>
      </c>
      <c r="BG47" s="505">
        <v>0</v>
      </c>
      <c r="BH47" s="505">
        <v>0</v>
      </c>
      <c r="BI47" s="505">
        <v>0</v>
      </c>
      <c r="BJ47" s="505">
        <v>0</v>
      </c>
      <c r="BK47" s="505">
        <v>0</v>
      </c>
      <c r="BL47" s="505">
        <v>0.68100000000000005</v>
      </c>
      <c r="BM47" s="505">
        <v>0</v>
      </c>
      <c r="BN47" s="505">
        <v>0</v>
      </c>
      <c r="BO47" s="622">
        <v>0</v>
      </c>
      <c r="BP47" s="505">
        <v>0</v>
      </c>
      <c r="BQ47" s="505">
        <v>1</v>
      </c>
      <c r="BR47" s="505">
        <v>0</v>
      </c>
      <c r="BS47" s="505"/>
      <c r="BT47" s="505"/>
      <c r="BU47" s="505"/>
    </row>
    <row r="48" spans="1:73" ht="14.4">
      <c r="A48" s="486">
        <f>VLOOKUP(C48,'[18]DfE No.'!C:E,3,FALSE)</f>
        <v>327</v>
      </c>
      <c r="B48" s="502">
        <v>124675</v>
      </c>
      <c r="C48" s="502">
        <v>9352918</v>
      </c>
      <c r="D48" s="503" t="s">
        <v>300</v>
      </c>
      <c r="E48" s="492" t="s">
        <v>40</v>
      </c>
      <c r="F48" s="504">
        <v>0</v>
      </c>
      <c r="G48" s="505">
        <v>1</v>
      </c>
      <c r="H48" s="505">
        <v>0</v>
      </c>
      <c r="I48" s="505">
        <v>0</v>
      </c>
      <c r="J48" s="505">
        <v>7</v>
      </c>
      <c r="K48" s="505">
        <v>0</v>
      </c>
      <c r="L48" s="505">
        <v>0</v>
      </c>
      <c r="M48" s="505">
        <v>0</v>
      </c>
      <c r="N48" s="505">
        <v>95</v>
      </c>
      <c r="O48" s="505">
        <v>95</v>
      </c>
      <c r="P48" s="505">
        <v>12</v>
      </c>
      <c r="Q48" s="505">
        <v>83</v>
      </c>
      <c r="R48" s="505">
        <v>0</v>
      </c>
      <c r="S48" s="505">
        <v>0</v>
      </c>
      <c r="T48" s="505">
        <v>0</v>
      </c>
      <c r="U48" s="505">
        <v>0</v>
      </c>
      <c r="V48" s="505">
        <v>0</v>
      </c>
      <c r="W48" s="505">
        <v>0</v>
      </c>
      <c r="X48" s="505">
        <v>0</v>
      </c>
      <c r="Y48" s="505">
        <v>0</v>
      </c>
      <c r="Z48" s="505">
        <v>0</v>
      </c>
      <c r="AA48" s="505">
        <v>95</v>
      </c>
      <c r="AB48" s="505">
        <v>13.571428571428571</v>
      </c>
      <c r="AC48" s="505">
        <v>8.0000000000000018</v>
      </c>
      <c r="AD48" s="505">
        <v>9.0000000000000036</v>
      </c>
      <c r="AE48" s="505">
        <v>0</v>
      </c>
      <c r="AF48" s="505">
        <v>0</v>
      </c>
      <c r="AG48" s="505">
        <v>90.999999999999972</v>
      </c>
      <c r="AH48" s="505">
        <v>1.0000000000000016</v>
      </c>
      <c r="AI48" s="505">
        <v>0</v>
      </c>
      <c r="AJ48" s="505">
        <v>0</v>
      </c>
      <c r="AK48" s="505">
        <v>1.0000000000000016</v>
      </c>
      <c r="AL48" s="505">
        <v>2.0000000000000031</v>
      </c>
      <c r="AM48" s="505">
        <v>0</v>
      </c>
      <c r="AN48" s="505">
        <v>0</v>
      </c>
      <c r="AO48" s="505">
        <v>0</v>
      </c>
      <c r="AP48" s="505">
        <v>0</v>
      </c>
      <c r="AQ48" s="505">
        <v>0</v>
      </c>
      <c r="AR48" s="505">
        <v>0</v>
      </c>
      <c r="AS48" s="505">
        <v>0</v>
      </c>
      <c r="AT48" s="505">
        <v>0</v>
      </c>
      <c r="AU48" s="505">
        <v>0</v>
      </c>
      <c r="AV48" s="505">
        <v>1.1445783132530085</v>
      </c>
      <c r="AW48" s="505">
        <v>1.1445783132530085</v>
      </c>
      <c r="AX48" s="505">
        <v>0</v>
      </c>
      <c r="AY48" s="505">
        <v>0</v>
      </c>
      <c r="AZ48" s="505">
        <v>0</v>
      </c>
      <c r="BA48" s="505">
        <v>0</v>
      </c>
      <c r="BB48" s="505">
        <v>6.9166666666666661</v>
      </c>
      <c r="BC48" s="505">
        <v>7.9166666666666661</v>
      </c>
      <c r="BD48" s="505">
        <v>0</v>
      </c>
      <c r="BE48" s="505">
        <v>0</v>
      </c>
      <c r="BF48" s="505">
        <v>0</v>
      </c>
      <c r="BG48" s="505">
        <v>0</v>
      </c>
      <c r="BH48" s="505">
        <v>0</v>
      </c>
      <c r="BI48" s="505">
        <v>0</v>
      </c>
      <c r="BJ48" s="505">
        <v>0</v>
      </c>
      <c r="BK48" s="505">
        <v>0</v>
      </c>
      <c r="BL48" s="505">
        <v>2.1509999999999998</v>
      </c>
      <c r="BM48" s="505">
        <v>0</v>
      </c>
      <c r="BN48" s="505">
        <v>0.73164218958611471</v>
      </c>
      <c r="BO48" s="622">
        <v>1</v>
      </c>
      <c r="BP48" s="505">
        <v>1</v>
      </c>
      <c r="BQ48" s="505">
        <v>1</v>
      </c>
      <c r="BR48" s="505">
        <v>0</v>
      </c>
      <c r="BS48" s="505"/>
      <c r="BT48" s="505"/>
      <c r="BU48" s="505"/>
    </row>
    <row r="49" spans="1:73" ht="14.4">
      <c r="A49" s="486">
        <f>VLOOKUP(C49,'[18]DfE No.'!C:E,3,FALSE)</f>
        <v>75</v>
      </c>
      <c r="B49" s="502">
        <v>124676</v>
      </c>
      <c r="C49" s="502">
        <v>9352919</v>
      </c>
      <c r="D49" s="503" t="s">
        <v>182</v>
      </c>
      <c r="E49" s="492" t="s">
        <v>40</v>
      </c>
      <c r="F49" s="504">
        <v>0</v>
      </c>
      <c r="G49" s="505">
        <v>1</v>
      </c>
      <c r="H49" s="505">
        <v>0</v>
      </c>
      <c r="I49" s="505">
        <v>0</v>
      </c>
      <c r="J49" s="505">
        <v>7</v>
      </c>
      <c r="K49" s="505">
        <v>0</v>
      </c>
      <c r="L49" s="505">
        <v>0</v>
      </c>
      <c r="M49" s="505">
        <v>0</v>
      </c>
      <c r="N49" s="505">
        <v>316</v>
      </c>
      <c r="O49" s="505">
        <v>316</v>
      </c>
      <c r="P49" s="505">
        <v>42</v>
      </c>
      <c r="Q49" s="505">
        <v>274</v>
      </c>
      <c r="R49" s="505">
        <v>0</v>
      </c>
      <c r="S49" s="505">
        <v>0</v>
      </c>
      <c r="T49" s="505">
        <v>0</v>
      </c>
      <c r="U49" s="505">
        <v>0</v>
      </c>
      <c r="V49" s="505">
        <v>0</v>
      </c>
      <c r="W49" s="505">
        <v>0</v>
      </c>
      <c r="X49" s="505">
        <v>0</v>
      </c>
      <c r="Y49" s="505">
        <v>0</v>
      </c>
      <c r="Z49" s="505">
        <v>0</v>
      </c>
      <c r="AA49" s="505">
        <v>316</v>
      </c>
      <c r="AB49" s="505">
        <v>45.142857142857146</v>
      </c>
      <c r="AC49" s="505">
        <v>75.000000000000085</v>
      </c>
      <c r="AD49" s="505">
        <v>79.999999999999901</v>
      </c>
      <c r="AE49" s="505">
        <v>0</v>
      </c>
      <c r="AF49" s="505">
        <v>0</v>
      </c>
      <c r="AG49" s="505">
        <v>207.00000000000014</v>
      </c>
      <c r="AH49" s="505">
        <v>94.000000000000085</v>
      </c>
      <c r="AI49" s="505">
        <v>1.9999999999999991</v>
      </c>
      <c r="AJ49" s="505">
        <v>3</v>
      </c>
      <c r="AK49" s="505">
        <v>4.0000000000000107</v>
      </c>
      <c r="AL49" s="505">
        <v>1.9999999999999991</v>
      </c>
      <c r="AM49" s="505">
        <v>4.0000000000000107</v>
      </c>
      <c r="AN49" s="505">
        <v>0</v>
      </c>
      <c r="AO49" s="505">
        <v>0</v>
      </c>
      <c r="AP49" s="505">
        <v>0</v>
      </c>
      <c r="AQ49" s="505">
        <v>0</v>
      </c>
      <c r="AR49" s="505">
        <v>0</v>
      </c>
      <c r="AS49" s="505">
        <v>0</v>
      </c>
      <c r="AT49" s="505">
        <v>0</v>
      </c>
      <c r="AU49" s="505">
        <v>2.3065693430656933</v>
      </c>
      <c r="AV49" s="505">
        <v>2.3065693430656933</v>
      </c>
      <c r="AW49" s="505">
        <v>3.4598540145985557</v>
      </c>
      <c r="AX49" s="505">
        <v>0</v>
      </c>
      <c r="AY49" s="505">
        <v>0</v>
      </c>
      <c r="AZ49" s="505">
        <v>0</v>
      </c>
      <c r="BA49" s="505">
        <v>1.0394736842105263</v>
      </c>
      <c r="BB49" s="505">
        <v>20.296296296296294</v>
      </c>
      <c r="BC49" s="505">
        <v>23.407407407407405</v>
      </c>
      <c r="BD49" s="505">
        <v>0</v>
      </c>
      <c r="BE49" s="505">
        <v>0</v>
      </c>
      <c r="BF49" s="505">
        <v>0</v>
      </c>
      <c r="BG49" s="505">
        <v>0</v>
      </c>
      <c r="BH49" s="505">
        <v>0</v>
      </c>
      <c r="BI49" s="505">
        <v>0</v>
      </c>
      <c r="BJ49" s="505">
        <v>0</v>
      </c>
      <c r="BK49" s="505">
        <v>0</v>
      </c>
      <c r="BL49" s="505">
        <v>1.085</v>
      </c>
      <c r="BM49" s="505">
        <v>0</v>
      </c>
      <c r="BN49" s="505">
        <v>0</v>
      </c>
      <c r="BO49" s="622">
        <v>0</v>
      </c>
      <c r="BP49" s="505">
        <v>0</v>
      </c>
      <c r="BQ49" s="505">
        <v>1</v>
      </c>
      <c r="BR49" s="505">
        <v>0</v>
      </c>
      <c r="BS49" s="505">
        <v>12</v>
      </c>
      <c r="BT49" s="505"/>
      <c r="BU49" s="505"/>
    </row>
    <row r="50" spans="1:73" ht="14.4">
      <c r="A50" s="486">
        <f>VLOOKUP(C50,'[18]DfE No.'!C:E,3,FALSE)</f>
        <v>461</v>
      </c>
      <c r="B50" s="502">
        <v>124678</v>
      </c>
      <c r="C50" s="502">
        <v>9352921</v>
      </c>
      <c r="D50" s="503" t="s">
        <v>371</v>
      </c>
      <c r="E50" s="492" t="s">
        <v>40</v>
      </c>
      <c r="F50" s="504">
        <v>0</v>
      </c>
      <c r="G50" s="505">
        <v>1</v>
      </c>
      <c r="H50" s="505">
        <v>0</v>
      </c>
      <c r="I50" s="505">
        <v>0</v>
      </c>
      <c r="J50" s="505">
        <v>7</v>
      </c>
      <c r="K50" s="505">
        <v>0</v>
      </c>
      <c r="L50" s="505">
        <v>0</v>
      </c>
      <c r="M50" s="505">
        <v>0</v>
      </c>
      <c r="N50" s="505">
        <v>190</v>
      </c>
      <c r="O50" s="505">
        <v>190</v>
      </c>
      <c r="P50" s="505">
        <v>28</v>
      </c>
      <c r="Q50" s="505">
        <v>162</v>
      </c>
      <c r="R50" s="505">
        <v>0</v>
      </c>
      <c r="S50" s="505">
        <v>0</v>
      </c>
      <c r="T50" s="505">
        <v>0</v>
      </c>
      <c r="U50" s="505">
        <v>0</v>
      </c>
      <c r="V50" s="505">
        <v>0</v>
      </c>
      <c r="W50" s="505">
        <v>0</v>
      </c>
      <c r="X50" s="505">
        <v>0</v>
      </c>
      <c r="Y50" s="505">
        <v>0</v>
      </c>
      <c r="Z50" s="505">
        <v>0</v>
      </c>
      <c r="AA50" s="505">
        <v>190</v>
      </c>
      <c r="AB50" s="505">
        <v>27.142857142857142</v>
      </c>
      <c r="AC50" s="505">
        <v>11.000000000000007</v>
      </c>
      <c r="AD50" s="505">
        <v>13.000000000000009</v>
      </c>
      <c r="AE50" s="505">
        <v>0</v>
      </c>
      <c r="AF50" s="505">
        <v>0</v>
      </c>
      <c r="AG50" s="505">
        <v>182.99999999999997</v>
      </c>
      <c r="AH50" s="505">
        <v>6.0000000000000098</v>
      </c>
      <c r="AI50" s="505">
        <v>0.99999999999999967</v>
      </c>
      <c r="AJ50" s="505">
        <v>0</v>
      </c>
      <c r="AK50" s="505">
        <v>0</v>
      </c>
      <c r="AL50" s="505">
        <v>0</v>
      </c>
      <c r="AM50" s="505">
        <v>0</v>
      </c>
      <c r="AN50" s="505">
        <v>0</v>
      </c>
      <c r="AO50" s="505">
        <v>0</v>
      </c>
      <c r="AP50" s="505">
        <v>0</v>
      </c>
      <c r="AQ50" s="505">
        <v>0</v>
      </c>
      <c r="AR50" s="505">
        <v>0</v>
      </c>
      <c r="AS50" s="505">
        <v>0</v>
      </c>
      <c r="AT50" s="505">
        <v>0</v>
      </c>
      <c r="AU50" s="505">
        <v>1.1875</v>
      </c>
      <c r="AV50" s="505">
        <v>1.1875</v>
      </c>
      <c r="AW50" s="505">
        <v>1.1875</v>
      </c>
      <c r="AX50" s="505">
        <v>0</v>
      </c>
      <c r="AY50" s="505">
        <v>0</v>
      </c>
      <c r="AZ50" s="505">
        <v>0</v>
      </c>
      <c r="BA50" s="505">
        <v>2.0105820105820102</v>
      </c>
      <c r="BB50" s="505">
        <v>34.490322580645156</v>
      </c>
      <c r="BC50" s="505">
        <v>40.451612903225801</v>
      </c>
      <c r="BD50" s="505">
        <v>0</v>
      </c>
      <c r="BE50" s="505">
        <v>0</v>
      </c>
      <c r="BF50" s="505">
        <v>0</v>
      </c>
      <c r="BG50" s="505">
        <v>0</v>
      </c>
      <c r="BH50" s="505">
        <v>0</v>
      </c>
      <c r="BI50" s="505">
        <v>0</v>
      </c>
      <c r="BJ50" s="505">
        <v>0</v>
      </c>
      <c r="BK50" s="505">
        <v>0</v>
      </c>
      <c r="BL50" s="505">
        <v>3.5150000000000001</v>
      </c>
      <c r="BM50" s="505">
        <v>0</v>
      </c>
      <c r="BN50" s="505">
        <v>0</v>
      </c>
      <c r="BO50" s="622">
        <v>1</v>
      </c>
      <c r="BP50" s="505">
        <v>0</v>
      </c>
      <c r="BQ50" s="505">
        <v>1</v>
      </c>
      <c r="BR50" s="505">
        <v>0</v>
      </c>
      <c r="BS50" s="505"/>
      <c r="BT50" s="505"/>
      <c r="BU50" s="505"/>
    </row>
    <row r="51" spans="1:73" ht="14.4">
      <c r="A51" s="486">
        <f>VLOOKUP(C51,'[18]DfE No.'!C:E,3,FALSE)</f>
        <v>504</v>
      </c>
      <c r="B51" s="502">
        <v>124680</v>
      </c>
      <c r="C51" s="502">
        <v>9352923</v>
      </c>
      <c r="D51" s="503" t="s">
        <v>402</v>
      </c>
      <c r="E51" s="492" t="s">
        <v>40</v>
      </c>
      <c r="F51" s="504">
        <v>0</v>
      </c>
      <c r="G51" s="505">
        <v>1</v>
      </c>
      <c r="H51" s="505">
        <v>0</v>
      </c>
      <c r="I51" s="505">
        <v>0</v>
      </c>
      <c r="J51" s="505">
        <v>7</v>
      </c>
      <c r="K51" s="505">
        <v>0</v>
      </c>
      <c r="L51" s="505">
        <v>0</v>
      </c>
      <c r="M51" s="505">
        <v>0</v>
      </c>
      <c r="N51" s="505">
        <v>304</v>
      </c>
      <c r="O51" s="505">
        <v>304</v>
      </c>
      <c r="P51" s="505">
        <v>44</v>
      </c>
      <c r="Q51" s="505">
        <v>260</v>
      </c>
      <c r="R51" s="505">
        <v>0</v>
      </c>
      <c r="S51" s="505">
        <v>0</v>
      </c>
      <c r="T51" s="505">
        <v>0</v>
      </c>
      <c r="U51" s="505">
        <v>0</v>
      </c>
      <c r="V51" s="505">
        <v>0</v>
      </c>
      <c r="W51" s="505">
        <v>0</v>
      </c>
      <c r="X51" s="505">
        <v>0</v>
      </c>
      <c r="Y51" s="505">
        <v>0</v>
      </c>
      <c r="Z51" s="505">
        <v>0</v>
      </c>
      <c r="AA51" s="505">
        <v>304</v>
      </c>
      <c r="AB51" s="505">
        <v>43.428571428571431</v>
      </c>
      <c r="AC51" s="505">
        <v>36.000000000000014</v>
      </c>
      <c r="AD51" s="505">
        <v>36.999999999999858</v>
      </c>
      <c r="AE51" s="505">
        <v>0</v>
      </c>
      <c r="AF51" s="505">
        <v>0</v>
      </c>
      <c r="AG51" s="505">
        <v>218.00000000000009</v>
      </c>
      <c r="AH51" s="505">
        <v>41.000000000000128</v>
      </c>
      <c r="AI51" s="505">
        <v>39.999999999999979</v>
      </c>
      <c r="AJ51" s="505">
        <v>0</v>
      </c>
      <c r="AK51" s="505">
        <v>4.9999999999999902</v>
      </c>
      <c r="AL51" s="505">
        <v>0</v>
      </c>
      <c r="AM51" s="505">
        <v>0</v>
      </c>
      <c r="AN51" s="505">
        <v>0</v>
      </c>
      <c r="AO51" s="505">
        <v>0</v>
      </c>
      <c r="AP51" s="505">
        <v>0</v>
      </c>
      <c r="AQ51" s="505">
        <v>0</v>
      </c>
      <c r="AR51" s="505">
        <v>0</v>
      </c>
      <c r="AS51" s="505">
        <v>0</v>
      </c>
      <c r="AT51" s="505">
        <v>0</v>
      </c>
      <c r="AU51" s="505">
        <v>3.5076923076922957</v>
      </c>
      <c r="AV51" s="505">
        <v>4.6769230769230816</v>
      </c>
      <c r="AW51" s="505">
        <v>4.6769230769230816</v>
      </c>
      <c r="AX51" s="505">
        <v>0</v>
      </c>
      <c r="AY51" s="505">
        <v>0</v>
      </c>
      <c r="AZ51" s="505">
        <v>0</v>
      </c>
      <c r="BA51" s="505">
        <v>4.9190938511326854</v>
      </c>
      <c r="BB51" s="505">
        <v>62.196078431372548</v>
      </c>
      <c r="BC51" s="505">
        <v>72.721568627450978</v>
      </c>
      <c r="BD51" s="505">
        <v>0</v>
      </c>
      <c r="BE51" s="505">
        <v>0</v>
      </c>
      <c r="BF51" s="505">
        <v>0</v>
      </c>
      <c r="BG51" s="505">
        <v>0</v>
      </c>
      <c r="BH51" s="505">
        <v>0</v>
      </c>
      <c r="BI51" s="505">
        <v>0</v>
      </c>
      <c r="BJ51" s="505">
        <v>0</v>
      </c>
      <c r="BK51" s="505">
        <v>0</v>
      </c>
      <c r="BL51" s="505">
        <v>1.1259999999999999</v>
      </c>
      <c r="BM51" s="505">
        <v>0</v>
      </c>
      <c r="BN51" s="505">
        <v>0</v>
      </c>
      <c r="BO51" s="622">
        <v>0</v>
      </c>
      <c r="BP51" s="505">
        <v>0</v>
      </c>
      <c r="BQ51" s="505">
        <v>1</v>
      </c>
      <c r="BR51" s="505">
        <v>0</v>
      </c>
      <c r="BS51" s="505"/>
      <c r="BT51" s="505"/>
      <c r="BU51" s="505"/>
    </row>
    <row r="52" spans="1:73" ht="14.4">
      <c r="A52" s="486">
        <f>VLOOKUP(C52,'[18]DfE No.'!C:E,3,FALSE)</f>
        <v>311</v>
      </c>
      <c r="B52" s="502">
        <v>124681</v>
      </c>
      <c r="C52" s="502">
        <v>9352924</v>
      </c>
      <c r="D52" s="503" t="s">
        <v>290</v>
      </c>
      <c r="E52" s="492" t="s">
        <v>40</v>
      </c>
      <c r="F52" s="504">
        <v>0</v>
      </c>
      <c r="G52" s="505">
        <v>1</v>
      </c>
      <c r="H52" s="505">
        <v>0</v>
      </c>
      <c r="I52" s="505">
        <v>0</v>
      </c>
      <c r="J52" s="505">
        <v>7</v>
      </c>
      <c r="K52" s="505">
        <v>0</v>
      </c>
      <c r="L52" s="505">
        <v>0</v>
      </c>
      <c r="M52" s="505">
        <v>0</v>
      </c>
      <c r="N52" s="505">
        <v>206</v>
      </c>
      <c r="O52" s="505">
        <v>206</v>
      </c>
      <c r="P52" s="505">
        <v>30</v>
      </c>
      <c r="Q52" s="505">
        <v>176</v>
      </c>
      <c r="R52" s="505">
        <v>0</v>
      </c>
      <c r="S52" s="505">
        <v>0</v>
      </c>
      <c r="T52" s="505">
        <v>0</v>
      </c>
      <c r="U52" s="505">
        <v>0</v>
      </c>
      <c r="V52" s="505">
        <v>0</v>
      </c>
      <c r="W52" s="505">
        <v>0</v>
      </c>
      <c r="X52" s="505">
        <v>0</v>
      </c>
      <c r="Y52" s="505">
        <v>0</v>
      </c>
      <c r="Z52" s="505">
        <v>0</v>
      </c>
      <c r="AA52" s="505">
        <v>206</v>
      </c>
      <c r="AB52" s="505">
        <v>29.428571428571427</v>
      </c>
      <c r="AC52" s="505">
        <v>6.9999999999999911</v>
      </c>
      <c r="AD52" s="505">
        <v>6.9999999999999911</v>
      </c>
      <c r="AE52" s="505">
        <v>0</v>
      </c>
      <c r="AF52" s="505">
        <v>0</v>
      </c>
      <c r="AG52" s="505">
        <v>203.00000000000009</v>
      </c>
      <c r="AH52" s="505">
        <v>2</v>
      </c>
      <c r="AI52" s="505">
        <v>0.999999999999999</v>
      </c>
      <c r="AJ52" s="505">
        <v>0</v>
      </c>
      <c r="AK52" s="505">
        <v>0</v>
      </c>
      <c r="AL52" s="505">
        <v>0</v>
      </c>
      <c r="AM52" s="505">
        <v>0</v>
      </c>
      <c r="AN52" s="505">
        <v>0</v>
      </c>
      <c r="AO52" s="505">
        <v>0</v>
      </c>
      <c r="AP52" s="505">
        <v>0</v>
      </c>
      <c r="AQ52" s="505">
        <v>0</v>
      </c>
      <c r="AR52" s="505">
        <v>0</v>
      </c>
      <c r="AS52" s="505">
        <v>0</v>
      </c>
      <c r="AT52" s="505">
        <v>0</v>
      </c>
      <c r="AU52" s="505">
        <v>2.3409090909090984</v>
      </c>
      <c r="AV52" s="505">
        <v>4.6818181818181763</v>
      </c>
      <c r="AW52" s="505">
        <v>8.1931818181818237</v>
      </c>
      <c r="AX52" s="505">
        <v>0</v>
      </c>
      <c r="AY52" s="505">
        <v>0</v>
      </c>
      <c r="AZ52" s="505">
        <v>0</v>
      </c>
      <c r="BA52" s="505">
        <v>0</v>
      </c>
      <c r="BB52" s="505">
        <v>33</v>
      </c>
      <c r="BC52" s="505">
        <v>38.625</v>
      </c>
      <c r="BD52" s="505">
        <v>0</v>
      </c>
      <c r="BE52" s="505">
        <v>0</v>
      </c>
      <c r="BF52" s="505">
        <v>0</v>
      </c>
      <c r="BG52" s="505">
        <v>0</v>
      </c>
      <c r="BH52" s="505">
        <v>0</v>
      </c>
      <c r="BI52" s="505">
        <v>0</v>
      </c>
      <c r="BJ52" s="505">
        <v>0</v>
      </c>
      <c r="BK52" s="505">
        <v>0</v>
      </c>
      <c r="BL52" s="505">
        <v>1.3069999999999999</v>
      </c>
      <c r="BM52" s="505">
        <v>0</v>
      </c>
      <c r="BN52" s="505">
        <v>0</v>
      </c>
      <c r="BO52" s="622">
        <v>0</v>
      </c>
      <c r="BP52" s="505">
        <v>0</v>
      </c>
      <c r="BQ52" s="505">
        <v>1</v>
      </c>
      <c r="BR52" s="505">
        <v>0</v>
      </c>
      <c r="BS52" s="505"/>
      <c r="BT52" s="505"/>
      <c r="BU52" s="505"/>
    </row>
    <row r="53" spans="1:73" ht="14.4">
      <c r="A53" s="486">
        <f>VLOOKUP(C53,'[18]DfE No.'!C:E,3,FALSE)</f>
        <v>418</v>
      </c>
      <c r="B53" s="502">
        <v>124682</v>
      </c>
      <c r="C53" s="502">
        <v>9352925</v>
      </c>
      <c r="D53" s="503" t="s">
        <v>339</v>
      </c>
      <c r="E53" s="492" t="s">
        <v>40</v>
      </c>
      <c r="F53" s="504">
        <v>0</v>
      </c>
      <c r="G53" s="505">
        <v>1</v>
      </c>
      <c r="H53" s="505">
        <v>0</v>
      </c>
      <c r="I53" s="505">
        <v>0</v>
      </c>
      <c r="J53" s="505">
        <v>7</v>
      </c>
      <c r="K53" s="505">
        <v>0</v>
      </c>
      <c r="L53" s="505">
        <v>0</v>
      </c>
      <c r="M53" s="505">
        <v>0</v>
      </c>
      <c r="N53" s="505">
        <v>394</v>
      </c>
      <c r="O53" s="505">
        <v>394</v>
      </c>
      <c r="P53" s="505">
        <v>55</v>
      </c>
      <c r="Q53" s="505">
        <v>339</v>
      </c>
      <c r="R53" s="505">
        <v>0</v>
      </c>
      <c r="S53" s="505">
        <v>0</v>
      </c>
      <c r="T53" s="505">
        <v>0</v>
      </c>
      <c r="U53" s="505">
        <v>0</v>
      </c>
      <c r="V53" s="505">
        <v>0</v>
      </c>
      <c r="W53" s="505">
        <v>0</v>
      </c>
      <c r="X53" s="505">
        <v>0</v>
      </c>
      <c r="Y53" s="505">
        <v>0</v>
      </c>
      <c r="Z53" s="505">
        <v>0</v>
      </c>
      <c r="AA53" s="505">
        <v>394</v>
      </c>
      <c r="AB53" s="505">
        <v>56.285714285714285</v>
      </c>
      <c r="AC53" s="505">
        <v>27.000000000000004</v>
      </c>
      <c r="AD53" s="505">
        <v>31.999999999999993</v>
      </c>
      <c r="AE53" s="505">
        <v>0</v>
      </c>
      <c r="AF53" s="505">
        <v>0</v>
      </c>
      <c r="AG53" s="505">
        <v>369.00000000000006</v>
      </c>
      <c r="AH53" s="505">
        <v>10.999999999999991</v>
      </c>
      <c r="AI53" s="505">
        <v>14.000000000000012</v>
      </c>
      <c r="AJ53" s="505">
        <v>0</v>
      </c>
      <c r="AK53" s="505">
        <v>0</v>
      </c>
      <c r="AL53" s="505">
        <v>0</v>
      </c>
      <c r="AM53" s="505">
        <v>0</v>
      </c>
      <c r="AN53" s="505">
        <v>0</v>
      </c>
      <c r="AO53" s="505">
        <v>0</v>
      </c>
      <c r="AP53" s="505">
        <v>0</v>
      </c>
      <c r="AQ53" s="505">
        <v>0</v>
      </c>
      <c r="AR53" s="505">
        <v>0</v>
      </c>
      <c r="AS53" s="505">
        <v>0</v>
      </c>
      <c r="AT53" s="505">
        <v>0</v>
      </c>
      <c r="AU53" s="505">
        <v>5.9159159159159094</v>
      </c>
      <c r="AV53" s="505">
        <v>14.198198198198185</v>
      </c>
      <c r="AW53" s="505">
        <v>18.930930930930913</v>
      </c>
      <c r="AX53" s="505">
        <v>0</v>
      </c>
      <c r="AY53" s="505">
        <v>0</v>
      </c>
      <c r="AZ53" s="505">
        <v>0</v>
      </c>
      <c r="BA53" s="505">
        <v>0</v>
      </c>
      <c r="BB53" s="505">
        <v>112.67055393586006</v>
      </c>
      <c r="BC53" s="505">
        <v>130.95043731778426</v>
      </c>
      <c r="BD53" s="505">
        <v>0</v>
      </c>
      <c r="BE53" s="505">
        <v>0</v>
      </c>
      <c r="BF53" s="505">
        <v>0</v>
      </c>
      <c r="BG53" s="505">
        <v>0</v>
      </c>
      <c r="BH53" s="505">
        <v>0</v>
      </c>
      <c r="BI53" s="505">
        <v>0</v>
      </c>
      <c r="BJ53" s="505">
        <v>0</v>
      </c>
      <c r="BK53" s="505">
        <v>0</v>
      </c>
      <c r="BL53" s="505">
        <v>1.2</v>
      </c>
      <c r="BM53" s="505">
        <v>0</v>
      </c>
      <c r="BN53" s="505">
        <v>0</v>
      </c>
      <c r="BO53" s="622">
        <v>0</v>
      </c>
      <c r="BP53" s="505">
        <v>0</v>
      </c>
      <c r="BQ53" s="505">
        <v>1</v>
      </c>
      <c r="BR53" s="505">
        <v>0</v>
      </c>
      <c r="BS53" s="505"/>
      <c r="BT53" s="505"/>
      <c r="BU53" s="505"/>
    </row>
    <row r="54" spans="1:73" ht="14.4">
      <c r="A54" s="486">
        <f>VLOOKUP(C54,'[18]DfE No.'!C:E,3,FALSE)</f>
        <v>341</v>
      </c>
      <c r="B54" s="502">
        <v>124685</v>
      </c>
      <c r="C54" s="502">
        <v>9352928</v>
      </c>
      <c r="D54" s="503" t="s">
        <v>308</v>
      </c>
      <c r="E54" s="492" t="s">
        <v>40</v>
      </c>
      <c r="F54" s="504">
        <v>0</v>
      </c>
      <c r="G54" s="505">
        <v>1</v>
      </c>
      <c r="H54" s="505">
        <v>0</v>
      </c>
      <c r="I54" s="505">
        <v>0</v>
      </c>
      <c r="J54" s="505">
        <v>7</v>
      </c>
      <c r="K54" s="505">
        <v>0</v>
      </c>
      <c r="L54" s="505">
        <v>0</v>
      </c>
      <c r="M54" s="505">
        <v>0</v>
      </c>
      <c r="N54" s="505">
        <v>74</v>
      </c>
      <c r="O54" s="505">
        <v>74</v>
      </c>
      <c r="P54" s="505">
        <v>11</v>
      </c>
      <c r="Q54" s="505">
        <v>63</v>
      </c>
      <c r="R54" s="505">
        <v>0</v>
      </c>
      <c r="S54" s="505">
        <v>0</v>
      </c>
      <c r="T54" s="505">
        <v>0</v>
      </c>
      <c r="U54" s="505">
        <v>0</v>
      </c>
      <c r="V54" s="505">
        <v>0</v>
      </c>
      <c r="W54" s="505">
        <v>0</v>
      </c>
      <c r="X54" s="505">
        <v>0</v>
      </c>
      <c r="Y54" s="505">
        <v>0</v>
      </c>
      <c r="Z54" s="505">
        <v>0</v>
      </c>
      <c r="AA54" s="505">
        <v>74</v>
      </c>
      <c r="AB54" s="505">
        <v>10.571428571428571</v>
      </c>
      <c r="AC54" s="505">
        <v>2.9999999999999969</v>
      </c>
      <c r="AD54" s="505">
        <v>4.0000000000000036</v>
      </c>
      <c r="AE54" s="505">
        <v>0</v>
      </c>
      <c r="AF54" s="505">
        <v>0</v>
      </c>
      <c r="AG54" s="505">
        <v>74</v>
      </c>
      <c r="AH54" s="505">
        <v>0</v>
      </c>
      <c r="AI54" s="505">
        <v>0</v>
      </c>
      <c r="AJ54" s="505">
        <v>0</v>
      </c>
      <c r="AK54" s="505">
        <v>0</v>
      </c>
      <c r="AL54" s="505">
        <v>0</v>
      </c>
      <c r="AM54" s="505">
        <v>0</v>
      </c>
      <c r="AN54" s="505">
        <v>0</v>
      </c>
      <c r="AO54" s="505">
        <v>0</v>
      </c>
      <c r="AP54" s="505">
        <v>0</v>
      </c>
      <c r="AQ54" s="505">
        <v>0</v>
      </c>
      <c r="AR54" s="505">
        <v>0</v>
      </c>
      <c r="AS54" s="505">
        <v>0</v>
      </c>
      <c r="AT54" s="505">
        <v>0</v>
      </c>
      <c r="AU54" s="505">
        <v>0</v>
      </c>
      <c r="AV54" s="505">
        <v>4.6984126984126995</v>
      </c>
      <c r="AW54" s="505">
        <v>7.0476190476190448</v>
      </c>
      <c r="AX54" s="505">
        <v>0</v>
      </c>
      <c r="AY54" s="505">
        <v>0</v>
      </c>
      <c r="AZ54" s="505">
        <v>0</v>
      </c>
      <c r="BA54" s="505">
        <v>0</v>
      </c>
      <c r="BB54" s="505">
        <v>13.426229508196721</v>
      </c>
      <c r="BC54" s="505">
        <v>15.770491803278688</v>
      </c>
      <c r="BD54" s="505">
        <v>0</v>
      </c>
      <c r="BE54" s="505">
        <v>0</v>
      </c>
      <c r="BF54" s="505">
        <v>0</v>
      </c>
      <c r="BG54" s="505">
        <v>0</v>
      </c>
      <c r="BH54" s="505">
        <v>0</v>
      </c>
      <c r="BI54" s="505">
        <v>0</v>
      </c>
      <c r="BJ54" s="505">
        <v>3.5599999999999925</v>
      </c>
      <c r="BK54" s="505">
        <v>0</v>
      </c>
      <c r="BL54" s="505">
        <v>2.9390000000000001</v>
      </c>
      <c r="BM54" s="505">
        <v>0</v>
      </c>
      <c r="BN54" s="505">
        <v>1</v>
      </c>
      <c r="BO54" s="622">
        <v>1</v>
      </c>
      <c r="BP54" s="505">
        <v>1</v>
      </c>
      <c r="BQ54" s="505">
        <v>1</v>
      </c>
      <c r="BR54" s="505">
        <v>0</v>
      </c>
      <c r="BS54" s="505"/>
      <c r="BT54" s="505"/>
      <c r="BU54" s="505"/>
    </row>
    <row r="55" spans="1:73" ht="14.4">
      <c r="A55" s="486">
        <f>VLOOKUP(C55,'[18]DfE No.'!C:E,3,FALSE)</f>
        <v>307</v>
      </c>
      <c r="B55" s="502">
        <v>131962</v>
      </c>
      <c r="C55" s="502">
        <v>9352929</v>
      </c>
      <c r="D55" s="503" t="s">
        <v>955</v>
      </c>
      <c r="E55" s="492" t="s">
        <v>40</v>
      </c>
      <c r="F55" s="504">
        <v>0</v>
      </c>
      <c r="G55" s="505">
        <v>1</v>
      </c>
      <c r="H55" s="505">
        <v>0</v>
      </c>
      <c r="I55" s="505">
        <v>0</v>
      </c>
      <c r="J55" s="505">
        <v>7</v>
      </c>
      <c r="K55" s="505">
        <v>0</v>
      </c>
      <c r="L55" s="505">
        <v>0</v>
      </c>
      <c r="M55" s="505">
        <v>0</v>
      </c>
      <c r="N55" s="505">
        <v>409</v>
      </c>
      <c r="O55" s="505">
        <v>409</v>
      </c>
      <c r="P55" s="505">
        <v>56</v>
      </c>
      <c r="Q55" s="505">
        <v>353</v>
      </c>
      <c r="R55" s="505">
        <v>0</v>
      </c>
      <c r="S55" s="505">
        <v>0</v>
      </c>
      <c r="T55" s="505">
        <v>0</v>
      </c>
      <c r="U55" s="505">
        <v>0</v>
      </c>
      <c r="V55" s="505">
        <v>0</v>
      </c>
      <c r="W55" s="505">
        <v>0</v>
      </c>
      <c r="X55" s="505">
        <v>0</v>
      </c>
      <c r="Y55" s="505">
        <v>0</v>
      </c>
      <c r="Z55" s="505">
        <v>0</v>
      </c>
      <c r="AA55" s="505">
        <v>409</v>
      </c>
      <c r="AB55" s="505">
        <v>58.428571428571431</v>
      </c>
      <c r="AC55" s="505">
        <v>40.999999999999957</v>
      </c>
      <c r="AD55" s="505">
        <v>42.999999999999851</v>
      </c>
      <c r="AE55" s="505">
        <v>0</v>
      </c>
      <c r="AF55" s="505">
        <v>0</v>
      </c>
      <c r="AG55" s="505">
        <v>406.99509803921558</v>
      </c>
      <c r="AH55" s="505">
        <v>0</v>
      </c>
      <c r="AI55" s="505">
        <v>1.0024509803921557</v>
      </c>
      <c r="AJ55" s="505">
        <v>0</v>
      </c>
      <c r="AK55" s="505">
        <v>1.0024509803921557</v>
      </c>
      <c r="AL55" s="505">
        <v>0</v>
      </c>
      <c r="AM55" s="505">
        <v>0</v>
      </c>
      <c r="AN55" s="505">
        <v>0</v>
      </c>
      <c r="AO55" s="505">
        <v>0</v>
      </c>
      <c r="AP55" s="505">
        <v>0</v>
      </c>
      <c r="AQ55" s="505">
        <v>0</v>
      </c>
      <c r="AR55" s="505">
        <v>0</v>
      </c>
      <c r="AS55" s="505">
        <v>0</v>
      </c>
      <c r="AT55" s="505">
        <v>0</v>
      </c>
      <c r="AU55" s="505">
        <v>9.2691218130311626</v>
      </c>
      <c r="AV55" s="505">
        <v>19.696883852691219</v>
      </c>
      <c r="AW55" s="505">
        <v>22.014164305949013</v>
      </c>
      <c r="AX55" s="505">
        <v>0</v>
      </c>
      <c r="AY55" s="505">
        <v>0</v>
      </c>
      <c r="AZ55" s="505">
        <v>0</v>
      </c>
      <c r="BA55" s="505">
        <v>0</v>
      </c>
      <c r="BB55" s="505">
        <v>89.276162790697683</v>
      </c>
      <c r="BC55" s="505">
        <v>103.43895348837209</v>
      </c>
      <c r="BD55" s="505">
        <v>0</v>
      </c>
      <c r="BE55" s="505">
        <v>0</v>
      </c>
      <c r="BF55" s="505">
        <v>0</v>
      </c>
      <c r="BG55" s="505">
        <v>0</v>
      </c>
      <c r="BH55" s="505">
        <v>0</v>
      </c>
      <c r="BI55" s="505">
        <v>0</v>
      </c>
      <c r="BJ55" s="505">
        <v>0</v>
      </c>
      <c r="BK55" s="505">
        <v>0</v>
      </c>
      <c r="BL55" s="505">
        <v>1.262</v>
      </c>
      <c r="BM55" s="505">
        <v>0</v>
      </c>
      <c r="BN55" s="505">
        <v>0</v>
      </c>
      <c r="BO55" s="622">
        <v>0</v>
      </c>
      <c r="BP55" s="505">
        <v>0</v>
      </c>
      <c r="BQ55" s="505">
        <v>1</v>
      </c>
      <c r="BR55" s="505">
        <v>0</v>
      </c>
      <c r="BS55" s="505"/>
      <c r="BT55" s="505"/>
      <c r="BU55" s="505"/>
    </row>
    <row r="56" spans="1:73" ht="16.5" customHeight="1">
      <c r="A56" s="486">
        <f>VLOOKUP(C56,'[18]DfE No.'!C:E,3,FALSE)</f>
        <v>238</v>
      </c>
      <c r="B56" s="502">
        <v>133605</v>
      </c>
      <c r="C56" s="502">
        <v>9352931</v>
      </c>
      <c r="D56" s="503" t="s">
        <v>248</v>
      </c>
      <c r="E56" s="492" t="s">
        <v>40</v>
      </c>
      <c r="F56" s="504">
        <v>0</v>
      </c>
      <c r="G56" s="505">
        <v>1</v>
      </c>
      <c r="H56" s="505">
        <v>0</v>
      </c>
      <c r="I56" s="505">
        <v>0</v>
      </c>
      <c r="J56" s="505">
        <v>7</v>
      </c>
      <c r="K56" s="505">
        <v>0</v>
      </c>
      <c r="L56" s="505">
        <v>0</v>
      </c>
      <c r="M56" s="505">
        <v>0</v>
      </c>
      <c r="N56" s="505">
        <v>109</v>
      </c>
      <c r="O56" s="505">
        <v>109</v>
      </c>
      <c r="P56" s="505">
        <v>13</v>
      </c>
      <c r="Q56" s="505">
        <v>96</v>
      </c>
      <c r="R56" s="505">
        <v>0</v>
      </c>
      <c r="S56" s="505">
        <v>0</v>
      </c>
      <c r="T56" s="505">
        <v>0</v>
      </c>
      <c r="U56" s="505">
        <v>0</v>
      </c>
      <c r="V56" s="505">
        <v>0</v>
      </c>
      <c r="W56" s="505">
        <v>0</v>
      </c>
      <c r="X56" s="505">
        <v>0</v>
      </c>
      <c r="Y56" s="505">
        <v>0</v>
      </c>
      <c r="Z56" s="505">
        <v>0</v>
      </c>
      <c r="AA56" s="505">
        <v>109</v>
      </c>
      <c r="AB56" s="505">
        <v>15.571428571428571</v>
      </c>
      <c r="AC56" s="505">
        <v>23.000000000000043</v>
      </c>
      <c r="AD56" s="505">
        <v>27.000000000000039</v>
      </c>
      <c r="AE56" s="505">
        <v>0</v>
      </c>
      <c r="AF56" s="505">
        <v>0</v>
      </c>
      <c r="AG56" s="505">
        <v>99.9166666666667</v>
      </c>
      <c r="AH56" s="505">
        <v>9.0833333333333304</v>
      </c>
      <c r="AI56" s="505">
        <v>0</v>
      </c>
      <c r="AJ56" s="505">
        <v>0</v>
      </c>
      <c r="AK56" s="505">
        <v>0</v>
      </c>
      <c r="AL56" s="505">
        <v>0</v>
      </c>
      <c r="AM56" s="505">
        <v>0</v>
      </c>
      <c r="AN56" s="505">
        <v>0</v>
      </c>
      <c r="AO56" s="505">
        <v>0</v>
      </c>
      <c r="AP56" s="505">
        <v>0</v>
      </c>
      <c r="AQ56" s="505">
        <v>0</v>
      </c>
      <c r="AR56" s="505">
        <v>0</v>
      </c>
      <c r="AS56" s="505">
        <v>0</v>
      </c>
      <c r="AT56" s="505">
        <v>0</v>
      </c>
      <c r="AU56" s="505">
        <v>2.2708333333333299</v>
      </c>
      <c r="AV56" s="505">
        <v>4.5416666666666705</v>
      </c>
      <c r="AW56" s="505">
        <v>6.8125</v>
      </c>
      <c r="AX56" s="505">
        <v>0</v>
      </c>
      <c r="AY56" s="505">
        <v>0</v>
      </c>
      <c r="AZ56" s="505">
        <v>0</v>
      </c>
      <c r="BA56" s="505">
        <v>0</v>
      </c>
      <c r="BB56" s="505">
        <v>19.200000000000003</v>
      </c>
      <c r="BC56" s="505">
        <v>21.800000000000004</v>
      </c>
      <c r="BD56" s="505">
        <v>0</v>
      </c>
      <c r="BE56" s="505">
        <v>0</v>
      </c>
      <c r="BF56" s="505">
        <v>0</v>
      </c>
      <c r="BG56" s="505">
        <v>0</v>
      </c>
      <c r="BH56" s="505">
        <v>0</v>
      </c>
      <c r="BI56" s="505">
        <v>0</v>
      </c>
      <c r="BJ56" s="505">
        <v>12.635925925925935</v>
      </c>
      <c r="BK56" s="505">
        <v>0</v>
      </c>
      <c r="BL56" s="505">
        <v>1.06</v>
      </c>
      <c r="BM56" s="505">
        <v>0</v>
      </c>
      <c r="BN56" s="505">
        <v>0.5447263017356474</v>
      </c>
      <c r="BO56" s="622">
        <v>0</v>
      </c>
      <c r="BP56" s="505">
        <v>0</v>
      </c>
      <c r="BQ56" s="505">
        <v>1</v>
      </c>
      <c r="BR56" s="505">
        <v>0</v>
      </c>
      <c r="BS56" s="505"/>
      <c r="BT56" s="505"/>
      <c r="BU56" s="505"/>
    </row>
    <row r="57" spans="1:73" ht="14.4">
      <c r="A57" s="486">
        <f>VLOOKUP(C57,'[18]DfE No.'!C:E,3,FALSE)</f>
        <v>400</v>
      </c>
      <c r="B57" s="502">
        <v>124686</v>
      </c>
      <c r="C57" s="502">
        <v>9353000</v>
      </c>
      <c r="D57" s="503" t="s">
        <v>956</v>
      </c>
      <c r="E57" s="492" t="s">
        <v>40</v>
      </c>
      <c r="F57" s="504">
        <v>0</v>
      </c>
      <c r="G57" s="505">
        <v>1</v>
      </c>
      <c r="H57" s="505">
        <v>0</v>
      </c>
      <c r="I57" s="505">
        <v>0</v>
      </c>
      <c r="J57" s="505">
        <v>7</v>
      </c>
      <c r="K57" s="505">
        <v>0</v>
      </c>
      <c r="L57" s="505">
        <v>0</v>
      </c>
      <c r="M57" s="505">
        <v>0</v>
      </c>
      <c r="N57" s="505">
        <v>165</v>
      </c>
      <c r="O57" s="505">
        <v>165</v>
      </c>
      <c r="P57" s="505">
        <v>20</v>
      </c>
      <c r="Q57" s="505">
        <v>145</v>
      </c>
      <c r="R57" s="505">
        <v>0</v>
      </c>
      <c r="S57" s="505">
        <v>0</v>
      </c>
      <c r="T57" s="505">
        <v>0</v>
      </c>
      <c r="U57" s="505">
        <v>0</v>
      </c>
      <c r="V57" s="505">
        <v>0</v>
      </c>
      <c r="W57" s="505">
        <v>0</v>
      </c>
      <c r="X57" s="505">
        <v>0</v>
      </c>
      <c r="Y57" s="505">
        <v>0</v>
      </c>
      <c r="Z57" s="505">
        <v>0</v>
      </c>
      <c r="AA57" s="505">
        <v>165</v>
      </c>
      <c r="AB57" s="505">
        <v>23.571428571428573</v>
      </c>
      <c r="AC57" s="505">
        <v>19.999999999999964</v>
      </c>
      <c r="AD57" s="505">
        <v>21.999999999999943</v>
      </c>
      <c r="AE57" s="505">
        <v>0</v>
      </c>
      <c r="AF57" s="505">
        <v>0</v>
      </c>
      <c r="AG57" s="505">
        <v>126.76829268292677</v>
      </c>
      <c r="AH57" s="505">
        <v>36.219512195121915</v>
      </c>
      <c r="AI57" s="505">
        <v>2.0121951219512177</v>
      </c>
      <c r="AJ57" s="505">
        <v>0</v>
      </c>
      <c r="AK57" s="505">
        <v>0</v>
      </c>
      <c r="AL57" s="505">
        <v>0</v>
      </c>
      <c r="AM57" s="505">
        <v>0</v>
      </c>
      <c r="AN57" s="505">
        <v>0</v>
      </c>
      <c r="AO57" s="505">
        <v>0</v>
      </c>
      <c r="AP57" s="505">
        <v>0</v>
      </c>
      <c r="AQ57" s="505">
        <v>0</v>
      </c>
      <c r="AR57" s="505">
        <v>0</v>
      </c>
      <c r="AS57" s="505">
        <v>0</v>
      </c>
      <c r="AT57" s="505">
        <v>0</v>
      </c>
      <c r="AU57" s="505">
        <v>0</v>
      </c>
      <c r="AV57" s="505">
        <v>0</v>
      </c>
      <c r="AW57" s="505">
        <v>0</v>
      </c>
      <c r="AX57" s="505">
        <v>0</v>
      </c>
      <c r="AY57" s="505">
        <v>0</v>
      </c>
      <c r="AZ57" s="505">
        <v>0</v>
      </c>
      <c r="BA57" s="505">
        <v>0.94827586206896552</v>
      </c>
      <c r="BB57" s="505">
        <v>37.093023255813954</v>
      </c>
      <c r="BC57" s="505">
        <v>42.209302325581397</v>
      </c>
      <c r="BD57" s="505">
        <v>0</v>
      </c>
      <c r="BE57" s="505">
        <v>0</v>
      </c>
      <c r="BF57" s="505">
        <v>0</v>
      </c>
      <c r="BG57" s="505">
        <v>0</v>
      </c>
      <c r="BH57" s="505">
        <v>0</v>
      </c>
      <c r="BI57" s="505">
        <v>0</v>
      </c>
      <c r="BJ57" s="505">
        <v>0</v>
      </c>
      <c r="BK57" s="505">
        <v>0</v>
      </c>
      <c r="BL57" s="505">
        <v>1.389</v>
      </c>
      <c r="BM57" s="505">
        <v>0</v>
      </c>
      <c r="BN57" s="505">
        <v>0</v>
      </c>
      <c r="BO57" s="622">
        <v>0</v>
      </c>
      <c r="BP57" s="505">
        <v>0</v>
      </c>
      <c r="BQ57" s="505">
        <v>1</v>
      </c>
      <c r="BR57" s="505">
        <v>0</v>
      </c>
      <c r="BS57" s="505"/>
      <c r="BT57" s="505"/>
      <c r="BU57" s="505"/>
    </row>
    <row r="58" spans="1:73" ht="14.4">
      <c r="A58" s="486">
        <f>VLOOKUP(C58,'[18]DfE No.'!C:E,3,FALSE)</f>
        <v>405</v>
      </c>
      <c r="B58" s="502">
        <v>124688</v>
      </c>
      <c r="C58" s="502">
        <v>9353003</v>
      </c>
      <c r="D58" s="503" t="s">
        <v>957</v>
      </c>
      <c r="E58" s="492" t="s">
        <v>40</v>
      </c>
      <c r="F58" s="504">
        <v>0</v>
      </c>
      <c r="G58" s="505">
        <v>1</v>
      </c>
      <c r="H58" s="505">
        <v>0</v>
      </c>
      <c r="I58" s="505">
        <v>0</v>
      </c>
      <c r="J58" s="505">
        <v>7</v>
      </c>
      <c r="K58" s="505">
        <v>0</v>
      </c>
      <c r="L58" s="505">
        <v>0</v>
      </c>
      <c r="M58" s="505">
        <v>0</v>
      </c>
      <c r="N58" s="505">
        <v>161</v>
      </c>
      <c r="O58" s="505">
        <v>161</v>
      </c>
      <c r="P58" s="505">
        <v>21</v>
      </c>
      <c r="Q58" s="505">
        <v>140</v>
      </c>
      <c r="R58" s="505">
        <v>0</v>
      </c>
      <c r="S58" s="505">
        <v>0</v>
      </c>
      <c r="T58" s="505">
        <v>0</v>
      </c>
      <c r="U58" s="505">
        <v>0</v>
      </c>
      <c r="V58" s="505">
        <v>0</v>
      </c>
      <c r="W58" s="505">
        <v>0</v>
      </c>
      <c r="X58" s="505">
        <v>0</v>
      </c>
      <c r="Y58" s="505">
        <v>0</v>
      </c>
      <c r="Z58" s="505">
        <v>0</v>
      </c>
      <c r="AA58" s="505">
        <v>161</v>
      </c>
      <c r="AB58" s="505">
        <v>23</v>
      </c>
      <c r="AC58" s="505">
        <v>21.000000000000057</v>
      </c>
      <c r="AD58" s="505">
        <v>21.999999999999961</v>
      </c>
      <c r="AE58" s="505">
        <v>0</v>
      </c>
      <c r="AF58" s="505">
        <v>0</v>
      </c>
      <c r="AG58" s="505">
        <v>132.00000000000006</v>
      </c>
      <c r="AH58" s="505">
        <v>3.9999999999999987</v>
      </c>
      <c r="AI58" s="505">
        <v>9.9999999999999964</v>
      </c>
      <c r="AJ58" s="505">
        <v>0</v>
      </c>
      <c r="AK58" s="505">
        <v>14.999999999999995</v>
      </c>
      <c r="AL58" s="505">
        <v>0</v>
      </c>
      <c r="AM58" s="505">
        <v>0</v>
      </c>
      <c r="AN58" s="505">
        <v>0</v>
      </c>
      <c r="AO58" s="505">
        <v>0</v>
      </c>
      <c r="AP58" s="505">
        <v>0</v>
      </c>
      <c r="AQ58" s="505">
        <v>0</v>
      </c>
      <c r="AR58" s="505">
        <v>0</v>
      </c>
      <c r="AS58" s="505">
        <v>0</v>
      </c>
      <c r="AT58" s="505">
        <v>0</v>
      </c>
      <c r="AU58" s="505">
        <v>0</v>
      </c>
      <c r="AV58" s="505">
        <v>0</v>
      </c>
      <c r="AW58" s="505">
        <v>0</v>
      </c>
      <c r="AX58" s="505">
        <v>0</v>
      </c>
      <c r="AY58" s="505">
        <v>0</v>
      </c>
      <c r="AZ58" s="505">
        <v>0</v>
      </c>
      <c r="BA58" s="505">
        <v>0</v>
      </c>
      <c r="BB58" s="505">
        <v>30.24</v>
      </c>
      <c r="BC58" s="505">
        <v>34.775999999999996</v>
      </c>
      <c r="BD58" s="505">
        <v>0</v>
      </c>
      <c r="BE58" s="505">
        <v>0</v>
      </c>
      <c r="BF58" s="505">
        <v>0</v>
      </c>
      <c r="BG58" s="505">
        <v>0</v>
      </c>
      <c r="BH58" s="505">
        <v>0</v>
      </c>
      <c r="BI58" s="505">
        <v>0</v>
      </c>
      <c r="BJ58" s="505">
        <v>0</v>
      </c>
      <c r="BK58" s="505">
        <v>0</v>
      </c>
      <c r="BL58" s="505">
        <v>2.9340000000000002</v>
      </c>
      <c r="BM58" s="505">
        <v>0</v>
      </c>
      <c r="BN58" s="505">
        <v>0</v>
      </c>
      <c r="BO58" s="622">
        <v>1</v>
      </c>
      <c r="BP58" s="505">
        <v>0</v>
      </c>
      <c r="BQ58" s="505">
        <v>1</v>
      </c>
      <c r="BR58" s="505">
        <v>0</v>
      </c>
      <c r="BS58" s="505"/>
      <c r="BT58" s="505"/>
      <c r="BU58" s="505"/>
    </row>
    <row r="59" spans="1:73" ht="14.4">
      <c r="A59" s="486">
        <f>VLOOKUP(C59,'[18]DfE No.'!C:E,3,FALSE)</f>
        <v>406</v>
      </c>
      <c r="B59" s="502">
        <v>124689</v>
      </c>
      <c r="C59" s="502">
        <v>9353004</v>
      </c>
      <c r="D59" s="503" t="s">
        <v>958</v>
      </c>
      <c r="E59" s="492" t="s">
        <v>40</v>
      </c>
      <c r="F59" s="504">
        <v>0</v>
      </c>
      <c r="G59" s="505">
        <v>1</v>
      </c>
      <c r="H59" s="505">
        <v>0</v>
      </c>
      <c r="I59" s="505">
        <v>0</v>
      </c>
      <c r="J59" s="505">
        <v>7</v>
      </c>
      <c r="K59" s="505">
        <v>0</v>
      </c>
      <c r="L59" s="505">
        <v>0</v>
      </c>
      <c r="M59" s="505">
        <v>0</v>
      </c>
      <c r="N59" s="505">
        <v>88</v>
      </c>
      <c r="O59" s="505">
        <v>88</v>
      </c>
      <c r="P59" s="505">
        <v>5</v>
      </c>
      <c r="Q59" s="505">
        <v>83</v>
      </c>
      <c r="R59" s="505">
        <v>0</v>
      </c>
      <c r="S59" s="505">
        <v>0</v>
      </c>
      <c r="T59" s="505">
        <v>0</v>
      </c>
      <c r="U59" s="505">
        <v>0</v>
      </c>
      <c r="V59" s="505">
        <v>0</v>
      </c>
      <c r="W59" s="505">
        <v>0</v>
      </c>
      <c r="X59" s="505">
        <v>0</v>
      </c>
      <c r="Y59" s="505">
        <v>0</v>
      </c>
      <c r="Z59" s="505">
        <v>0</v>
      </c>
      <c r="AA59" s="505">
        <v>88</v>
      </c>
      <c r="AB59" s="505">
        <v>12.571428571428571</v>
      </c>
      <c r="AC59" s="505">
        <v>11</v>
      </c>
      <c r="AD59" s="505">
        <v>11.999999999999968</v>
      </c>
      <c r="AE59" s="505">
        <v>0</v>
      </c>
      <c r="AF59" s="505">
        <v>0</v>
      </c>
      <c r="AG59" s="505">
        <v>88</v>
      </c>
      <c r="AH59" s="505">
        <v>0</v>
      </c>
      <c r="AI59" s="505">
        <v>0</v>
      </c>
      <c r="AJ59" s="505">
        <v>0</v>
      </c>
      <c r="AK59" s="505">
        <v>0</v>
      </c>
      <c r="AL59" s="505">
        <v>0</v>
      </c>
      <c r="AM59" s="505">
        <v>0</v>
      </c>
      <c r="AN59" s="505">
        <v>0</v>
      </c>
      <c r="AO59" s="505">
        <v>0</v>
      </c>
      <c r="AP59" s="505">
        <v>0</v>
      </c>
      <c r="AQ59" s="505">
        <v>0</v>
      </c>
      <c r="AR59" s="505">
        <v>0</v>
      </c>
      <c r="AS59" s="505">
        <v>0</v>
      </c>
      <c r="AT59" s="505">
        <v>0</v>
      </c>
      <c r="AU59" s="505">
        <v>0</v>
      </c>
      <c r="AV59" s="505">
        <v>0</v>
      </c>
      <c r="AW59" s="505">
        <v>0</v>
      </c>
      <c r="AX59" s="505">
        <v>0</v>
      </c>
      <c r="AY59" s="505">
        <v>0</v>
      </c>
      <c r="AZ59" s="505">
        <v>0</v>
      </c>
      <c r="BA59" s="505">
        <v>0</v>
      </c>
      <c r="BB59" s="505">
        <v>18.911392405063289</v>
      </c>
      <c r="BC59" s="505">
        <v>20.050632911392402</v>
      </c>
      <c r="BD59" s="505">
        <v>0</v>
      </c>
      <c r="BE59" s="505">
        <v>0</v>
      </c>
      <c r="BF59" s="505">
        <v>0</v>
      </c>
      <c r="BG59" s="505">
        <v>0</v>
      </c>
      <c r="BH59" s="505">
        <v>0</v>
      </c>
      <c r="BI59" s="505">
        <v>0</v>
      </c>
      <c r="BJ59" s="505">
        <v>4.7200000000000317</v>
      </c>
      <c r="BK59" s="505">
        <v>0</v>
      </c>
      <c r="BL59" s="505">
        <v>2.335</v>
      </c>
      <c r="BM59" s="505">
        <v>0</v>
      </c>
      <c r="BN59" s="505">
        <v>0.82510013351134837</v>
      </c>
      <c r="BO59" s="622">
        <v>1</v>
      </c>
      <c r="BP59" s="505">
        <v>1</v>
      </c>
      <c r="BQ59" s="505">
        <v>1</v>
      </c>
      <c r="BR59" s="505">
        <v>0</v>
      </c>
      <c r="BS59" s="505"/>
      <c r="BT59" s="505"/>
      <c r="BU59" s="505"/>
    </row>
    <row r="60" spans="1:73" ht="14.4">
      <c r="A60" s="486">
        <f>VLOOKUP(C60,'[18]DfE No.'!C:E,3,FALSE)</f>
        <v>407</v>
      </c>
      <c r="B60" s="502">
        <v>124690</v>
      </c>
      <c r="C60" s="502">
        <v>9353005</v>
      </c>
      <c r="D60" s="503" t="s">
        <v>959</v>
      </c>
      <c r="E60" s="492" t="s">
        <v>40</v>
      </c>
      <c r="F60" s="504">
        <v>0</v>
      </c>
      <c r="G60" s="505">
        <v>1</v>
      </c>
      <c r="H60" s="505">
        <v>0</v>
      </c>
      <c r="I60" s="505">
        <v>0</v>
      </c>
      <c r="J60" s="505">
        <v>7</v>
      </c>
      <c r="K60" s="505">
        <v>0</v>
      </c>
      <c r="L60" s="505">
        <v>0</v>
      </c>
      <c r="M60" s="505">
        <v>0</v>
      </c>
      <c r="N60" s="505">
        <v>186</v>
      </c>
      <c r="O60" s="505">
        <v>186</v>
      </c>
      <c r="P60" s="505">
        <v>30</v>
      </c>
      <c r="Q60" s="505">
        <v>156</v>
      </c>
      <c r="R60" s="505">
        <v>0</v>
      </c>
      <c r="S60" s="505">
        <v>0</v>
      </c>
      <c r="T60" s="505">
        <v>0</v>
      </c>
      <c r="U60" s="505">
        <v>0</v>
      </c>
      <c r="V60" s="505">
        <v>0</v>
      </c>
      <c r="W60" s="505">
        <v>0</v>
      </c>
      <c r="X60" s="505">
        <v>0</v>
      </c>
      <c r="Y60" s="505">
        <v>0</v>
      </c>
      <c r="Z60" s="505">
        <v>0</v>
      </c>
      <c r="AA60" s="505">
        <v>186</v>
      </c>
      <c r="AB60" s="505">
        <v>26.571428571428573</v>
      </c>
      <c r="AC60" s="505">
        <v>21.999999999999979</v>
      </c>
      <c r="AD60" s="505">
        <v>21.999999999999979</v>
      </c>
      <c r="AE60" s="505">
        <v>0</v>
      </c>
      <c r="AF60" s="505">
        <v>0</v>
      </c>
      <c r="AG60" s="505">
        <v>186</v>
      </c>
      <c r="AH60" s="505">
        <v>0</v>
      </c>
      <c r="AI60" s="505">
        <v>0</v>
      </c>
      <c r="AJ60" s="505">
        <v>0</v>
      </c>
      <c r="AK60" s="505">
        <v>0</v>
      </c>
      <c r="AL60" s="505">
        <v>0</v>
      </c>
      <c r="AM60" s="505">
        <v>0</v>
      </c>
      <c r="AN60" s="505">
        <v>0</v>
      </c>
      <c r="AO60" s="505">
        <v>0</v>
      </c>
      <c r="AP60" s="505">
        <v>0</v>
      </c>
      <c r="AQ60" s="505">
        <v>0</v>
      </c>
      <c r="AR60" s="505">
        <v>0</v>
      </c>
      <c r="AS60" s="505">
        <v>0</v>
      </c>
      <c r="AT60" s="505">
        <v>0</v>
      </c>
      <c r="AU60" s="505">
        <v>0</v>
      </c>
      <c r="AV60" s="505">
        <v>0</v>
      </c>
      <c r="AW60" s="505">
        <v>0</v>
      </c>
      <c r="AX60" s="505">
        <v>0</v>
      </c>
      <c r="AY60" s="505">
        <v>0</v>
      </c>
      <c r="AZ60" s="505">
        <v>0</v>
      </c>
      <c r="BA60" s="505">
        <v>0</v>
      </c>
      <c r="BB60" s="505">
        <v>35.921052631578945</v>
      </c>
      <c r="BC60" s="505">
        <v>42.828947368421055</v>
      </c>
      <c r="BD60" s="505">
        <v>0</v>
      </c>
      <c r="BE60" s="505">
        <v>0</v>
      </c>
      <c r="BF60" s="505">
        <v>0</v>
      </c>
      <c r="BG60" s="505">
        <v>0</v>
      </c>
      <c r="BH60" s="505">
        <v>0</v>
      </c>
      <c r="BI60" s="505">
        <v>0</v>
      </c>
      <c r="BJ60" s="505">
        <v>0</v>
      </c>
      <c r="BK60" s="505">
        <v>0</v>
      </c>
      <c r="BL60" s="505">
        <v>3.7490000000000001</v>
      </c>
      <c r="BM60" s="505">
        <v>0</v>
      </c>
      <c r="BN60" s="505">
        <v>0</v>
      </c>
      <c r="BO60" s="622">
        <v>1</v>
      </c>
      <c r="BP60" s="505">
        <v>0</v>
      </c>
      <c r="BQ60" s="505">
        <v>1</v>
      </c>
      <c r="BR60" s="505">
        <v>0</v>
      </c>
      <c r="BS60" s="505"/>
      <c r="BT60" s="505"/>
      <c r="BU60" s="505"/>
    </row>
    <row r="61" spans="1:73" ht="14.4">
      <c r="A61" s="486">
        <f>VLOOKUP(C61,'[18]DfE No.'!C:E,3,FALSE)</f>
        <v>409</v>
      </c>
      <c r="B61" s="502">
        <v>124691</v>
      </c>
      <c r="C61" s="502">
        <v>9353006</v>
      </c>
      <c r="D61" s="503" t="s">
        <v>960</v>
      </c>
      <c r="E61" s="492" t="s">
        <v>40</v>
      </c>
      <c r="F61" s="504">
        <v>0</v>
      </c>
      <c r="G61" s="505">
        <v>1</v>
      </c>
      <c r="H61" s="505">
        <v>0</v>
      </c>
      <c r="I61" s="505">
        <v>0</v>
      </c>
      <c r="J61" s="505">
        <v>7</v>
      </c>
      <c r="K61" s="505">
        <v>0</v>
      </c>
      <c r="L61" s="505">
        <v>0</v>
      </c>
      <c r="M61" s="505">
        <v>0</v>
      </c>
      <c r="N61" s="505">
        <v>178</v>
      </c>
      <c r="O61" s="505">
        <v>178</v>
      </c>
      <c r="P61" s="505">
        <v>29</v>
      </c>
      <c r="Q61" s="505">
        <v>149</v>
      </c>
      <c r="R61" s="505">
        <v>0</v>
      </c>
      <c r="S61" s="505">
        <v>0</v>
      </c>
      <c r="T61" s="505">
        <v>0</v>
      </c>
      <c r="U61" s="505">
        <v>0</v>
      </c>
      <c r="V61" s="505">
        <v>0</v>
      </c>
      <c r="W61" s="505">
        <v>0</v>
      </c>
      <c r="X61" s="505">
        <v>0</v>
      </c>
      <c r="Y61" s="505">
        <v>0</v>
      </c>
      <c r="Z61" s="505">
        <v>0</v>
      </c>
      <c r="AA61" s="505">
        <v>178</v>
      </c>
      <c r="AB61" s="505">
        <v>25.428571428571427</v>
      </c>
      <c r="AC61" s="505">
        <v>22.999999999999929</v>
      </c>
      <c r="AD61" s="505">
        <v>24.999999999999968</v>
      </c>
      <c r="AE61" s="505">
        <v>0</v>
      </c>
      <c r="AF61" s="505">
        <v>0</v>
      </c>
      <c r="AG61" s="505">
        <v>174.99999999999994</v>
      </c>
      <c r="AH61" s="505">
        <v>3.0000000000000067</v>
      </c>
      <c r="AI61" s="505">
        <v>0</v>
      </c>
      <c r="AJ61" s="505">
        <v>0</v>
      </c>
      <c r="AK61" s="505">
        <v>0</v>
      </c>
      <c r="AL61" s="505">
        <v>0</v>
      </c>
      <c r="AM61" s="505">
        <v>0</v>
      </c>
      <c r="AN61" s="505">
        <v>0</v>
      </c>
      <c r="AO61" s="505">
        <v>0</v>
      </c>
      <c r="AP61" s="505">
        <v>0</v>
      </c>
      <c r="AQ61" s="505">
        <v>0</v>
      </c>
      <c r="AR61" s="505">
        <v>0</v>
      </c>
      <c r="AS61" s="505">
        <v>0</v>
      </c>
      <c r="AT61" s="505">
        <v>0</v>
      </c>
      <c r="AU61" s="505">
        <v>0</v>
      </c>
      <c r="AV61" s="505">
        <v>0</v>
      </c>
      <c r="AW61" s="505">
        <v>0</v>
      </c>
      <c r="AX61" s="505">
        <v>0</v>
      </c>
      <c r="AY61" s="505">
        <v>0</v>
      </c>
      <c r="AZ61" s="505">
        <v>0</v>
      </c>
      <c r="BA61" s="505">
        <v>0</v>
      </c>
      <c r="BB61" s="505">
        <v>28.531914893617021</v>
      </c>
      <c r="BC61" s="505">
        <v>34.085106382978722</v>
      </c>
      <c r="BD61" s="505">
        <v>0</v>
      </c>
      <c r="BE61" s="505">
        <v>0</v>
      </c>
      <c r="BF61" s="505">
        <v>0</v>
      </c>
      <c r="BG61" s="505">
        <v>0</v>
      </c>
      <c r="BH61" s="505">
        <v>0</v>
      </c>
      <c r="BI61" s="505">
        <v>0</v>
      </c>
      <c r="BJ61" s="505">
        <v>0</v>
      </c>
      <c r="BK61" s="505">
        <v>0</v>
      </c>
      <c r="BL61" s="505">
        <v>3.528</v>
      </c>
      <c r="BM61" s="505">
        <v>0</v>
      </c>
      <c r="BN61" s="505">
        <v>0</v>
      </c>
      <c r="BO61" s="622">
        <v>1</v>
      </c>
      <c r="BP61" s="505">
        <v>0</v>
      </c>
      <c r="BQ61" s="505">
        <v>1</v>
      </c>
      <c r="BR61" s="505">
        <v>0</v>
      </c>
      <c r="BS61" s="505"/>
      <c r="BT61" s="505"/>
      <c r="BU61" s="505"/>
    </row>
    <row r="62" spans="1:73" ht="14.4">
      <c r="A62" s="486">
        <f>VLOOKUP(C62,'[18]DfE No.'!C:E,3,FALSE)</f>
        <v>412</v>
      </c>
      <c r="B62" s="502">
        <v>124692</v>
      </c>
      <c r="C62" s="502">
        <v>9353009</v>
      </c>
      <c r="D62" s="503" t="s">
        <v>961</v>
      </c>
      <c r="E62" s="492" t="s">
        <v>40</v>
      </c>
      <c r="F62" s="504">
        <v>0</v>
      </c>
      <c r="G62" s="505">
        <v>1</v>
      </c>
      <c r="H62" s="505">
        <v>0</v>
      </c>
      <c r="I62" s="505">
        <v>0</v>
      </c>
      <c r="J62" s="505">
        <v>7</v>
      </c>
      <c r="K62" s="505">
        <v>0</v>
      </c>
      <c r="L62" s="505">
        <v>0</v>
      </c>
      <c r="M62" s="505">
        <v>0</v>
      </c>
      <c r="N62" s="505">
        <v>195</v>
      </c>
      <c r="O62" s="505">
        <v>195</v>
      </c>
      <c r="P62" s="505">
        <v>29</v>
      </c>
      <c r="Q62" s="505">
        <v>166</v>
      </c>
      <c r="R62" s="505">
        <v>0</v>
      </c>
      <c r="S62" s="505">
        <v>0</v>
      </c>
      <c r="T62" s="505">
        <v>0</v>
      </c>
      <c r="U62" s="505">
        <v>0</v>
      </c>
      <c r="V62" s="505">
        <v>0</v>
      </c>
      <c r="W62" s="505">
        <v>0</v>
      </c>
      <c r="X62" s="505">
        <v>0</v>
      </c>
      <c r="Y62" s="505">
        <v>0</v>
      </c>
      <c r="Z62" s="505">
        <v>0</v>
      </c>
      <c r="AA62" s="505">
        <v>195</v>
      </c>
      <c r="AB62" s="505">
        <v>27.857142857142858</v>
      </c>
      <c r="AC62" s="505">
        <v>21.00000000000006</v>
      </c>
      <c r="AD62" s="505">
        <v>21.00000000000006</v>
      </c>
      <c r="AE62" s="505">
        <v>0</v>
      </c>
      <c r="AF62" s="505">
        <v>0</v>
      </c>
      <c r="AG62" s="505">
        <v>190.99999999999991</v>
      </c>
      <c r="AH62" s="505">
        <v>3.0000000000000027</v>
      </c>
      <c r="AI62" s="505">
        <v>1.0000000000000004</v>
      </c>
      <c r="AJ62" s="505">
        <v>0</v>
      </c>
      <c r="AK62" s="505">
        <v>0</v>
      </c>
      <c r="AL62" s="505">
        <v>0</v>
      </c>
      <c r="AM62" s="505">
        <v>0</v>
      </c>
      <c r="AN62" s="505">
        <v>0</v>
      </c>
      <c r="AO62" s="505">
        <v>0</v>
      </c>
      <c r="AP62" s="505">
        <v>0</v>
      </c>
      <c r="AQ62" s="505">
        <v>0</v>
      </c>
      <c r="AR62" s="505">
        <v>0</v>
      </c>
      <c r="AS62" s="505">
        <v>0</v>
      </c>
      <c r="AT62" s="505">
        <v>0</v>
      </c>
      <c r="AU62" s="505">
        <v>0</v>
      </c>
      <c r="AV62" s="505">
        <v>0</v>
      </c>
      <c r="AW62" s="505">
        <v>0</v>
      </c>
      <c r="AX62" s="505">
        <v>0</v>
      </c>
      <c r="AY62" s="505">
        <v>0</v>
      </c>
      <c r="AZ62" s="505">
        <v>0</v>
      </c>
      <c r="BA62" s="505">
        <v>0</v>
      </c>
      <c r="BB62" s="505">
        <v>43.736526946107787</v>
      </c>
      <c r="BC62" s="505">
        <v>51.377245508982043</v>
      </c>
      <c r="BD62" s="505">
        <v>0</v>
      </c>
      <c r="BE62" s="505">
        <v>0</v>
      </c>
      <c r="BF62" s="505">
        <v>0</v>
      </c>
      <c r="BG62" s="505">
        <v>0</v>
      </c>
      <c r="BH62" s="505">
        <v>0</v>
      </c>
      <c r="BI62" s="505">
        <v>0</v>
      </c>
      <c r="BJ62" s="505">
        <v>0</v>
      </c>
      <c r="BK62" s="505">
        <v>0</v>
      </c>
      <c r="BL62" s="505">
        <v>3.8250000000000002</v>
      </c>
      <c r="BM62" s="505">
        <v>0</v>
      </c>
      <c r="BN62" s="505">
        <v>0</v>
      </c>
      <c r="BO62" s="622">
        <v>1</v>
      </c>
      <c r="BP62" s="505">
        <v>0</v>
      </c>
      <c r="BQ62" s="505">
        <v>1</v>
      </c>
      <c r="BR62" s="505">
        <v>0</v>
      </c>
      <c r="BS62" s="505"/>
      <c r="BT62" s="505"/>
      <c r="BU62" s="505"/>
    </row>
    <row r="63" spans="1:73" ht="14.4">
      <c r="A63" s="486">
        <f>VLOOKUP(C63,'[18]DfE No.'!C:E,3,FALSE)</f>
        <v>426</v>
      </c>
      <c r="B63" s="502">
        <v>124693</v>
      </c>
      <c r="C63" s="502">
        <v>9353010</v>
      </c>
      <c r="D63" s="503" t="s">
        <v>962</v>
      </c>
      <c r="E63" s="492" t="s">
        <v>40</v>
      </c>
      <c r="F63" s="504">
        <v>0</v>
      </c>
      <c r="G63" s="505">
        <v>1</v>
      </c>
      <c r="H63" s="505">
        <v>0</v>
      </c>
      <c r="I63" s="505">
        <v>0</v>
      </c>
      <c r="J63" s="505">
        <v>7</v>
      </c>
      <c r="K63" s="505">
        <v>0</v>
      </c>
      <c r="L63" s="505">
        <v>0</v>
      </c>
      <c r="M63" s="505">
        <v>0</v>
      </c>
      <c r="N63" s="505">
        <v>91</v>
      </c>
      <c r="O63" s="505">
        <v>91</v>
      </c>
      <c r="P63" s="505">
        <v>10</v>
      </c>
      <c r="Q63" s="505">
        <v>81</v>
      </c>
      <c r="R63" s="505">
        <v>0</v>
      </c>
      <c r="S63" s="505">
        <v>0</v>
      </c>
      <c r="T63" s="505">
        <v>0</v>
      </c>
      <c r="U63" s="505">
        <v>0</v>
      </c>
      <c r="V63" s="505">
        <v>0</v>
      </c>
      <c r="W63" s="505">
        <v>0</v>
      </c>
      <c r="X63" s="505">
        <v>0</v>
      </c>
      <c r="Y63" s="505">
        <v>0</v>
      </c>
      <c r="Z63" s="505">
        <v>0</v>
      </c>
      <c r="AA63" s="505">
        <v>91</v>
      </c>
      <c r="AB63" s="505">
        <v>13</v>
      </c>
      <c r="AC63" s="505">
        <v>14.000000000000014</v>
      </c>
      <c r="AD63" s="505">
        <v>15.000000000000014</v>
      </c>
      <c r="AE63" s="505">
        <v>0</v>
      </c>
      <c r="AF63" s="505">
        <v>0</v>
      </c>
      <c r="AG63" s="505">
        <v>66.999999999999972</v>
      </c>
      <c r="AH63" s="505">
        <v>22.000000000000021</v>
      </c>
      <c r="AI63" s="505">
        <v>2.0000000000000022</v>
      </c>
      <c r="AJ63" s="505">
        <v>0</v>
      </c>
      <c r="AK63" s="505">
        <v>0</v>
      </c>
      <c r="AL63" s="505">
        <v>0</v>
      </c>
      <c r="AM63" s="505">
        <v>0</v>
      </c>
      <c r="AN63" s="505">
        <v>0</v>
      </c>
      <c r="AO63" s="505">
        <v>0</v>
      </c>
      <c r="AP63" s="505">
        <v>0</v>
      </c>
      <c r="AQ63" s="505">
        <v>0</v>
      </c>
      <c r="AR63" s="505">
        <v>0</v>
      </c>
      <c r="AS63" s="505">
        <v>0</v>
      </c>
      <c r="AT63" s="505">
        <v>0</v>
      </c>
      <c r="AU63" s="505">
        <v>0</v>
      </c>
      <c r="AV63" s="505">
        <v>0</v>
      </c>
      <c r="AW63" s="505">
        <v>0</v>
      </c>
      <c r="AX63" s="505">
        <v>0</v>
      </c>
      <c r="AY63" s="505">
        <v>0</v>
      </c>
      <c r="AZ63" s="505">
        <v>0</v>
      </c>
      <c r="BA63" s="505">
        <v>0</v>
      </c>
      <c r="BB63" s="505">
        <v>20.25</v>
      </c>
      <c r="BC63" s="505">
        <v>22.75</v>
      </c>
      <c r="BD63" s="505">
        <v>0</v>
      </c>
      <c r="BE63" s="505">
        <v>0</v>
      </c>
      <c r="BF63" s="505">
        <v>0</v>
      </c>
      <c r="BG63" s="505">
        <v>0</v>
      </c>
      <c r="BH63" s="505">
        <v>0</v>
      </c>
      <c r="BI63" s="505">
        <v>0</v>
      </c>
      <c r="BJ63" s="505">
        <v>0</v>
      </c>
      <c r="BK63" s="505">
        <v>0</v>
      </c>
      <c r="BL63" s="505">
        <v>2.3050000000000002</v>
      </c>
      <c r="BM63" s="505">
        <v>0</v>
      </c>
      <c r="BN63" s="505">
        <v>0.78504672897196248</v>
      </c>
      <c r="BO63" s="622">
        <v>1</v>
      </c>
      <c r="BP63" s="505">
        <v>1</v>
      </c>
      <c r="BQ63" s="505">
        <v>1</v>
      </c>
      <c r="BR63" s="505">
        <v>0</v>
      </c>
      <c r="BS63" s="505"/>
      <c r="BT63" s="505"/>
      <c r="BU63" s="505"/>
    </row>
    <row r="64" spans="1:73" ht="14.4">
      <c r="A64" s="486">
        <f>VLOOKUP(C64,'[18]DfE No.'!C:E,3,FALSE)</f>
        <v>430</v>
      </c>
      <c r="B64" s="502">
        <v>124694</v>
      </c>
      <c r="C64" s="502">
        <v>9353013</v>
      </c>
      <c r="D64" s="503" t="s">
        <v>963</v>
      </c>
      <c r="E64" s="492" t="s">
        <v>40</v>
      </c>
      <c r="F64" s="504">
        <v>0</v>
      </c>
      <c r="G64" s="505">
        <v>1</v>
      </c>
      <c r="H64" s="505">
        <v>0</v>
      </c>
      <c r="I64" s="505">
        <v>0</v>
      </c>
      <c r="J64" s="505">
        <v>7</v>
      </c>
      <c r="K64" s="505">
        <v>0</v>
      </c>
      <c r="L64" s="505">
        <v>0</v>
      </c>
      <c r="M64" s="505">
        <v>0</v>
      </c>
      <c r="N64" s="505">
        <v>71</v>
      </c>
      <c r="O64" s="505">
        <v>71</v>
      </c>
      <c r="P64" s="505">
        <v>8</v>
      </c>
      <c r="Q64" s="505">
        <v>63</v>
      </c>
      <c r="R64" s="505">
        <v>0</v>
      </c>
      <c r="S64" s="505">
        <v>0</v>
      </c>
      <c r="T64" s="505">
        <v>0</v>
      </c>
      <c r="U64" s="505">
        <v>0</v>
      </c>
      <c r="V64" s="505">
        <v>0</v>
      </c>
      <c r="W64" s="505">
        <v>0</v>
      </c>
      <c r="X64" s="505">
        <v>0</v>
      </c>
      <c r="Y64" s="505">
        <v>0</v>
      </c>
      <c r="Z64" s="505">
        <v>0</v>
      </c>
      <c r="AA64" s="505">
        <v>71</v>
      </c>
      <c r="AB64" s="505">
        <v>10.142857142857142</v>
      </c>
      <c r="AC64" s="505">
        <v>7.9999999999999885</v>
      </c>
      <c r="AD64" s="505">
        <v>9.0000000000000213</v>
      </c>
      <c r="AE64" s="505">
        <v>0</v>
      </c>
      <c r="AF64" s="505">
        <v>0</v>
      </c>
      <c r="AG64" s="505">
        <v>67.999999999999972</v>
      </c>
      <c r="AH64" s="505">
        <v>3.0000000000000022</v>
      </c>
      <c r="AI64" s="505">
        <v>0</v>
      </c>
      <c r="AJ64" s="505">
        <v>0</v>
      </c>
      <c r="AK64" s="505">
        <v>0</v>
      </c>
      <c r="AL64" s="505">
        <v>0</v>
      </c>
      <c r="AM64" s="505">
        <v>0</v>
      </c>
      <c r="AN64" s="505">
        <v>0</v>
      </c>
      <c r="AO64" s="505">
        <v>0</v>
      </c>
      <c r="AP64" s="505">
        <v>0</v>
      </c>
      <c r="AQ64" s="505">
        <v>0</v>
      </c>
      <c r="AR64" s="505">
        <v>0</v>
      </c>
      <c r="AS64" s="505">
        <v>0</v>
      </c>
      <c r="AT64" s="505">
        <v>0</v>
      </c>
      <c r="AU64" s="505">
        <v>0</v>
      </c>
      <c r="AV64" s="505">
        <v>0</v>
      </c>
      <c r="AW64" s="505">
        <v>0</v>
      </c>
      <c r="AX64" s="505">
        <v>0</v>
      </c>
      <c r="AY64" s="505">
        <v>0</v>
      </c>
      <c r="AZ64" s="505">
        <v>0</v>
      </c>
      <c r="BA64" s="505">
        <v>0</v>
      </c>
      <c r="BB64" s="505">
        <v>16.397260273972602</v>
      </c>
      <c r="BC64" s="505">
        <v>18.479452054794521</v>
      </c>
      <c r="BD64" s="505">
        <v>0</v>
      </c>
      <c r="BE64" s="505">
        <v>0</v>
      </c>
      <c r="BF64" s="505">
        <v>0</v>
      </c>
      <c r="BG64" s="505">
        <v>0</v>
      </c>
      <c r="BH64" s="505">
        <v>0</v>
      </c>
      <c r="BI64" s="505">
        <v>0</v>
      </c>
      <c r="BJ64" s="505">
        <v>0.73999999999999944</v>
      </c>
      <c r="BK64" s="505">
        <v>0</v>
      </c>
      <c r="BL64" s="505">
        <v>3.7440000000000002</v>
      </c>
      <c r="BM64" s="505">
        <v>0</v>
      </c>
      <c r="BN64" s="505">
        <v>1</v>
      </c>
      <c r="BO64" s="622">
        <v>1</v>
      </c>
      <c r="BP64" s="505">
        <v>1</v>
      </c>
      <c r="BQ64" s="505">
        <v>1</v>
      </c>
      <c r="BR64" s="505">
        <v>0</v>
      </c>
      <c r="BS64" s="505"/>
      <c r="BT64" s="505"/>
      <c r="BU64" s="505"/>
    </row>
    <row r="65" spans="1:73" ht="14.4">
      <c r="A65" s="486">
        <f>VLOOKUP(C65,'[18]DfE No.'!C:E,3,FALSE)</f>
        <v>513</v>
      </c>
      <c r="B65" s="502">
        <v>124698</v>
      </c>
      <c r="C65" s="502">
        <v>9353026</v>
      </c>
      <c r="D65" s="503" t="s">
        <v>965</v>
      </c>
      <c r="E65" s="492" t="s">
        <v>40</v>
      </c>
      <c r="F65" s="504">
        <v>0</v>
      </c>
      <c r="G65" s="505">
        <v>1</v>
      </c>
      <c r="H65" s="505">
        <v>0</v>
      </c>
      <c r="I65" s="505">
        <v>0</v>
      </c>
      <c r="J65" s="505">
        <v>7</v>
      </c>
      <c r="K65" s="505">
        <v>0</v>
      </c>
      <c r="L65" s="505">
        <v>0</v>
      </c>
      <c r="M65" s="505">
        <v>0</v>
      </c>
      <c r="N65" s="505">
        <v>71</v>
      </c>
      <c r="O65" s="505">
        <v>71</v>
      </c>
      <c r="P65" s="505">
        <v>8</v>
      </c>
      <c r="Q65" s="505">
        <v>63</v>
      </c>
      <c r="R65" s="505">
        <v>0</v>
      </c>
      <c r="S65" s="505">
        <v>0</v>
      </c>
      <c r="T65" s="505">
        <v>0</v>
      </c>
      <c r="U65" s="505">
        <v>0</v>
      </c>
      <c r="V65" s="505">
        <v>0</v>
      </c>
      <c r="W65" s="505">
        <v>0</v>
      </c>
      <c r="X65" s="505">
        <v>0</v>
      </c>
      <c r="Y65" s="505">
        <v>0</v>
      </c>
      <c r="Z65" s="505">
        <v>0</v>
      </c>
      <c r="AA65" s="505">
        <v>71</v>
      </c>
      <c r="AB65" s="505">
        <v>10.142857142857142</v>
      </c>
      <c r="AC65" s="505">
        <v>3.0000000000000022</v>
      </c>
      <c r="AD65" s="505">
        <v>4.0000000000000009</v>
      </c>
      <c r="AE65" s="505">
        <v>0</v>
      </c>
      <c r="AF65" s="505">
        <v>0</v>
      </c>
      <c r="AG65" s="505">
        <v>67.999999999999972</v>
      </c>
      <c r="AH65" s="505">
        <v>3.0000000000000022</v>
      </c>
      <c r="AI65" s="505">
        <v>0</v>
      </c>
      <c r="AJ65" s="505">
        <v>0</v>
      </c>
      <c r="AK65" s="505">
        <v>0</v>
      </c>
      <c r="AL65" s="505">
        <v>0</v>
      </c>
      <c r="AM65" s="505">
        <v>0</v>
      </c>
      <c r="AN65" s="505">
        <v>0</v>
      </c>
      <c r="AO65" s="505">
        <v>0</v>
      </c>
      <c r="AP65" s="505">
        <v>0</v>
      </c>
      <c r="AQ65" s="505">
        <v>0</v>
      </c>
      <c r="AR65" s="505">
        <v>0</v>
      </c>
      <c r="AS65" s="505">
        <v>0</v>
      </c>
      <c r="AT65" s="505">
        <v>0</v>
      </c>
      <c r="AU65" s="505">
        <v>0</v>
      </c>
      <c r="AV65" s="505">
        <v>0</v>
      </c>
      <c r="AW65" s="505">
        <v>0</v>
      </c>
      <c r="AX65" s="505">
        <v>0</v>
      </c>
      <c r="AY65" s="505">
        <v>0</v>
      </c>
      <c r="AZ65" s="505">
        <v>0</v>
      </c>
      <c r="BA65" s="505">
        <v>0.82558139534883723</v>
      </c>
      <c r="BB65" s="505">
        <v>17.274193548387096</v>
      </c>
      <c r="BC65" s="505">
        <v>19.467741935483868</v>
      </c>
      <c r="BD65" s="505">
        <v>0</v>
      </c>
      <c r="BE65" s="505">
        <v>0</v>
      </c>
      <c r="BF65" s="505">
        <v>0</v>
      </c>
      <c r="BG65" s="505">
        <v>0</v>
      </c>
      <c r="BH65" s="505">
        <v>0</v>
      </c>
      <c r="BI65" s="505">
        <v>0</v>
      </c>
      <c r="BJ65" s="505">
        <v>0</v>
      </c>
      <c r="BK65" s="505">
        <v>0</v>
      </c>
      <c r="BL65" s="505">
        <v>3.1659999999999999</v>
      </c>
      <c r="BM65" s="505">
        <v>0</v>
      </c>
      <c r="BN65" s="505">
        <v>1</v>
      </c>
      <c r="BO65" s="622">
        <v>1</v>
      </c>
      <c r="BP65" s="505">
        <v>1</v>
      </c>
      <c r="BQ65" s="505">
        <v>1</v>
      </c>
      <c r="BR65" s="505">
        <v>0</v>
      </c>
      <c r="BS65" s="505"/>
      <c r="BT65" s="505"/>
      <c r="BU65" s="505"/>
    </row>
    <row r="66" spans="1:73" ht="14.4">
      <c r="A66" s="486">
        <f>VLOOKUP(C66,'[18]DfE No.'!C:E,3,FALSE)</f>
        <v>445</v>
      </c>
      <c r="B66" s="502">
        <v>124699</v>
      </c>
      <c r="C66" s="502">
        <v>9353027</v>
      </c>
      <c r="D66" s="503" t="s">
        <v>966</v>
      </c>
      <c r="E66" s="492" t="s">
        <v>40</v>
      </c>
      <c r="F66" s="504">
        <v>0</v>
      </c>
      <c r="G66" s="505">
        <v>1</v>
      </c>
      <c r="H66" s="505">
        <v>0</v>
      </c>
      <c r="I66" s="505">
        <v>0</v>
      </c>
      <c r="J66" s="505">
        <v>7</v>
      </c>
      <c r="K66" s="505">
        <v>0</v>
      </c>
      <c r="L66" s="505">
        <v>0</v>
      </c>
      <c r="M66" s="505">
        <v>0</v>
      </c>
      <c r="N66" s="505">
        <v>194</v>
      </c>
      <c r="O66" s="505">
        <v>194</v>
      </c>
      <c r="P66" s="505">
        <v>29</v>
      </c>
      <c r="Q66" s="505">
        <v>165</v>
      </c>
      <c r="R66" s="505">
        <v>0</v>
      </c>
      <c r="S66" s="505">
        <v>0</v>
      </c>
      <c r="T66" s="505">
        <v>0</v>
      </c>
      <c r="U66" s="505">
        <v>0</v>
      </c>
      <c r="V66" s="505">
        <v>0</v>
      </c>
      <c r="W66" s="505">
        <v>0</v>
      </c>
      <c r="X66" s="505">
        <v>0</v>
      </c>
      <c r="Y66" s="505">
        <v>0</v>
      </c>
      <c r="Z66" s="505">
        <v>0</v>
      </c>
      <c r="AA66" s="505">
        <v>194</v>
      </c>
      <c r="AB66" s="505">
        <v>27.714285714285715</v>
      </c>
      <c r="AC66" s="505">
        <v>31.999999999999918</v>
      </c>
      <c r="AD66" s="505">
        <v>34.000000000000021</v>
      </c>
      <c r="AE66" s="505">
        <v>0</v>
      </c>
      <c r="AF66" s="505">
        <v>0</v>
      </c>
      <c r="AG66" s="505">
        <v>99.999999999999972</v>
      </c>
      <c r="AH66" s="505">
        <v>91.999999999999929</v>
      </c>
      <c r="AI66" s="505">
        <v>2.0000000000000071</v>
      </c>
      <c r="AJ66" s="505">
        <v>0</v>
      </c>
      <c r="AK66" s="505">
        <v>0</v>
      </c>
      <c r="AL66" s="505">
        <v>0</v>
      </c>
      <c r="AM66" s="505">
        <v>0</v>
      </c>
      <c r="AN66" s="505">
        <v>0</v>
      </c>
      <c r="AO66" s="505">
        <v>0</v>
      </c>
      <c r="AP66" s="505">
        <v>0</v>
      </c>
      <c r="AQ66" s="505">
        <v>0</v>
      </c>
      <c r="AR66" s="505">
        <v>0</v>
      </c>
      <c r="AS66" s="505">
        <v>0</v>
      </c>
      <c r="AT66" s="505">
        <v>0</v>
      </c>
      <c r="AU66" s="505">
        <v>0</v>
      </c>
      <c r="AV66" s="505">
        <v>0</v>
      </c>
      <c r="AW66" s="505">
        <v>0</v>
      </c>
      <c r="AX66" s="505">
        <v>0</v>
      </c>
      <c r="AY66" s="505">
        <v>0</v>
      </c>
      <c r="AZ66" s="505">
        <v>0</v>
      </c>
      <c r="BA66" s="505">
        <v>4</v>
      </c>
      <c r="BB66" s="505">
        <v>37.905405405405411</v>
      </c>
      <c r="BC66" s="505">
        <v>44.567567567567572</v>
      </c>
      <c r="BD66" s="505">
        <v>0</v>
      </c>
      <c r="BE66" s="505">
        <v>0</v>
      </c>
      <c r="BF66" s="505">
        <v>0</v>
      </c>
      <c r="BG66" s="505">
        <v>0</v>
      </c>
      <c r="BH66" s="505">
        <v>0</v>
      </c>
      <c r="BI66" s="505">
        <v>0</v>
      </c>
      <c r="BJ66" s="505">
        <v>14.359999999999994</v>
      </c>
      <c r="BK66" s="505">
        <v>0</v>
      </c>
      <c r="BL66" s="505">
        <v>1.7110000000000001</v>
      </c>
      <c r="BM66" s="505">
        <v>0</v>
      </c>
      <c r="BN66" s="505">
        <v>0</v>
      </c>
      <c r="BO66" s="622">
        <v>0.27750000000000008</v>
      </c>
      <c r="BP66" s="505">
        <v>0</v>
      </c>
      <c r="BQ66" s="505">
        <v>1</v>
      </c>
      <c r="BR66" s="505">
        <v>0</v>
      </c>
      <c r="BS66" s="505"/>
      <c r="BT66" s="505"/>
      <c r="BU66" s="505"/>
    </row>
    <row r="67" spans="1:73" ht="14.4">
      <c r="A67" s="486">
        <f>VLOOKUP(C67,'[18]DfE No.'!C:E,3,FALSE)</f>
        <v>457</v>
      </c>
      <c r="B67" s="502">
        <v>124702</v>
      </c>
      <c r="C67" s="502">
        <v>9353036</v>
      </c>
      <c r="D67" s="503" t="s">
        <v>968</v>
      </c>
      <c r="E67" s="492" t="s">
        <v>40</v>
      </c>
      <c r="F67" s="504">
        <v>0</v>
      </c>
      <c r="G67" s="505">
        <v>1</v>
      </c>
      <c r="H67" s="505">
        <v>0</v>
      </c>
      <c r="I67" s="505">
        <v>0</v>
      </c>
      <c r="J67" s="505">
        <v>7</v>
      </c>
      <c r="K67" s="505">
        <v>0</v>
      </c>
      <c r="L67" s="505">
        <v>0</v>
      </c>
      <c r="M67" s="505">
        <v>0</v>
      </c>
      <c r="N67" s="505">
        <v>167</v>
      </c>
      <c r="O67" s="505">
        <v>167</v>
      </c>
      <c r="P67" s="505">
        <v>21</v>
      </c>
      <c r="Q67" s="505">
        <v>146</v>
      </c>
      <c r="R67" s="505">
        <v>0</v>
      </c>
      <c r="S67" s="505">
        <v>0</v>
      </c>
      <c r="T67" s="505">
        <v>0</v>
      </c>
      <c r="U67" s="505">
        <v>0</v>
      </c>
      <c r="V67" s="505">
        <v>0</v>
      </c>
      <c r="W67" s="505">
        <v>0</v>
      </c>
      <c r="X67" s="505">
        <v>0</v>
      </c>
      <c r="Y67" s="505">
        <v>0</v>
      </c>
      <c r="Z67" s="505">
        <v>0</v>
      </c>
      <c r="AA67" s="505">
        <v>167</v>
      </c>
      <c r="AB67" s="505">
        <v>23.857142857142858</v>
      </c>
      <c r="AC67" s="505">
        <v>18.99999999999994</v>
      </c>
      <c r="AD67" s="505">
        <v>18.99999999999994</v>
      </c>
      <c r="AE67" s="505">
        <v>0</v>
      </c>
      <c r="AF67" s="505">
        <v>0</v>
      </c>
      <c r="AG67" s="505">
        <v>160.99999999999997</v>
      </c>
      <c r="AH67" s="505">
        <v>1.9999999999999973</v>
      </c>
      <c r="AI67" s="505">
        <v>1.0000000000000002</v>
      </c>
      <c r="AJ67" s="505">
        <v>0</v>
      </c>
      <c r="AK67" s="505">
        <v>2.999999999999996</v>
      </c>
      <c r="AL67" s="505">
        <v>0</v>
      </c>
      <c r="AM67" s="505">
        <v>0</v>
      </c>
      <c r="AN67" s="505">
        <v>0</v>
      </c>
      <c r="AO67" s="505">
        <v>0</v>
      </c>
      <c r="AP67" s="505">
        <v>0</v>
      </c>
      <c r="AQ67" s="505">
        <v>0</v>
      </c>
      <c r="AR67" s="505">
        <v>0</v>
      </c>
      <c r="AS67" s="505">
        <v>0</v>
      </c>
      <c r="AT67" s="505">
        <v>0</v>
      </c>
      <c r="AU67" s="505">
        <v>0</v>
      </c>
      <c r="AV67" s="505">
        <v>0</v>
      </c>
      <c r="AW67" s="505">
        <v>0</v>
      </c>
      <c r="AX67" s="505">
        <v>0</v>
      </c>
      <c r="AY67" s="505">
        <v>0</v>
      </c>
      <c r="AZ67" s="505">
        <v>0</v>
      </c>
      <c r="BA67" s="505">
        <v>0</v>
      </c>
      <c r="BB67" s="505">
        <v>53.301587301587297</v>
      </c>
      <c r="BC67" s="505">
        <v>60.968253968253968</v>
      </c>
      <c r="BD67" s="505">
        <v>0</v>
      </c>
      <c r="BE67" s="505">
        <v>0</v>
      </c>
      <c r="BF67" s="505">
        <v>0</v>
      </c>
      <c r="BG67" s="505">
        <v>0</v>
      </c>
      <c r="BH67" s="505">
        <v>0</v>
      </c>
      <c r="BI67" s="505">
        <v>0</v>
      </c>
      <c r="BJ67" s="505">
        <v>11.980000000000034</v>
      </c>
      <c r="BK67" s="505">
        <v>0</v>
      </c>
      <c r="BL67" s="505">
        <v>3.3580000000000001</v>
      </c>
      <c r="BM67" s="505">
        <v>0</v>
      </c>
      <c r="BN67" s="505">
        <v>0</v>
      </c>
      <c r="BO67" s="622">
        <v>1</v>
      </c>
      <c r="BP67" s="505">
        <v>0</v>
      </c>
      <c r="BQ67" s="505">
        <v>1</v>
      </c>
      <c r="BR67" s="505">
        <v>0</v>
      </c>
      <c r="BS67" s="505"/>
      <c r="BT67" s="505"/>
      <c r="BU67" s="505"/>
    </row>
    <row r="68" spans="1:73" ht="14.4">
      <c r="A68" s="486">
        <f>VLOOKUP(C68,'[18]DfE No.'!C:E,3,FALSE)</f>
        <v>458</v>
      </c>
      <c r="B68" s="502">
        <v>124703</v>
      </c>
      <c r="C68" s="502">
        <v>9353037</v>
      </c>
      <c r="D68" s="503" t="s">
        <v>969</v>
      </c>
      <c r="E68" s="492" t="s">
        <v>40</v>
      </c>
      <c r="F68" s="504">
        <v>0</v>
      </c>
      <c r="G68" s="505">
        <v>1</v>
      </c>
      <c r="H68" s="505">
        <v>0</v>
      </c>
      <c r="I68" s="505">
        <v>0</v>
      </c>
      <c r="J68" s="505">
        <v>7</v>
      </c>
      <c r="K68" s="505">
        <v>0</v>
      </c>
      <c r="L68" s="505">
        <v>0</v>
      </c>
      <c r="M68" s="505">
        <v>0</v>
      </c>
      <c r="N68" s="505">
        <v>87</v>
      </c>
      <c r="O68" s="505">
        <v>87</v>
      </c>
      <c r="P68" s="505">
        <v>13</v>
      </c>
      <c r="Q68" s="505">
        <v>74</v>
      </c>
      <c r="R68" s="505">
        <v>0</v>
      </c>
      <c r="S68" s="505">
        <v>0</v>
      </c>
      <c r="T68" s="505">
        <v>0</v>
      </c>
      <c r="U68" s="505">
        <v>0</v>
      </c>
      <c r="V68" s="505">
        <v>0</v>
      </c>
      <c r="W68" s="505">
        <v>0</v>
      </c>
      <c r="X68" s="505">
        <v>0</v>
      </c>
      <c r="Y68" s="505">
        <v>0</v>
      </c>
      <c r="Z68" s="505">
        <v>0</v>
      </c>
      <c r="AA68" s="505">
        <v>87</v>
      </c>
      <c r="AB68" s="505">
        <v>12.428571428571429</v>
      </c>
      <c r="AC68" s="505">
        <v>22.000000000000018</v>
      </c>
      <c r="AD68" s="505">
        <v>24.999999999999961</v>
      </c>
      <c r="AE68" s="505">
        <v>0</v>
      </c>
      <c r="AF68" s="505">
        <v>0</v>
      </c>
      <c r="AG68" s="505">
        <v>87</v>
      </c>
      <c r="AH68" s="505">
        <v>0</v>
      </c>
      <c r="AI68" s="505">
        <v>0</v>
      </c>
      <c r="AJ68" s="505">
        <v>0</v>
      </c>
      <c r="AK68" s="505">
        <v>0</v>
      </c>
      <c r="AL68" s="505">
        <v>0</v>
      </c>
      <c r="AM68" s="505">
        <v>0</v>
      </c>
      <c r="AN68" s="505">
        <v>0</v>
      </c>
      <c r="AO68" s="505">
        <v>0</v>
      </c>
      <c r="AP68" s="505">
        <v>0</v>
      </c>
      <c r="AQ68" s="505">
        <v>0</v>
      </c>
      <c r="AR68" s="505">
        <v>0</v>
      </c>
      <c r="AS68" s="505">
        <v>0</v>
      </c>
      <c r="AT68" s="505">
        <v>0</v>
      </c>
      <c r="AU68" s="505">
        <v>0</v>
      </c>
      <c r="AV68" s="505">
        <v>0</v>
      </c>
      <c r="AW68" s="505">
        <v>0</v>
      </c>
      <c r="AX68" s="505">
        <v>0</v>
      </c>
      <c r="AY68" s="505">
        <v>0</v>
      </c>
      <c r="AZ68" s="505">
        <v>0</v>
      </c>
      <c r="BA68" s="505">
        <v>2.9325842696629212</v>
      </c>
      <c r="BB68" s="505">
        <v>19.853658536585368</v>
      </c>
      <c r="BC68" s="505">
        <v>23.341463414634148</v>
      </c>
      <c r="BD68" s="505">
        <v>0</v>
      </c>
      <c r="BE68" s="505">
        <v>0</v>
      </c>
      <c r="BF68" s="505">
        <v>0</v>
      </c>
      <c r="BG68" s="505">
        <v>0</v>
      </c>
      <c r="BH68" s="505">
        <v>0</v>
      </c>
      <c r="BI68" s="505">
        <v>0</v>
      </c>
      <c r="BJ68" s="505">
        <v>4.7799999999999843</v>
      </c>
      <c r="BK68" s="505">
        <v>0</v>
      </c>
      <c r="BL68" s="505">
        <v>2.2069999999999999</v>
      </c>
      <c r="BM68" s="505">
        <v>0</v>
      </c>
      <c r="BN68" s="505">
        <v>0.83845126835781025</v>
      </c>
      <c r="BO68" s="622">
        <v>1</v>
      </c>
      <c r="BP68" s="505">
        <v>1</v>
      </c>
      <c r="BQ68" s="505">
        <v>1</v>
      </c>
      <c r="BR68" s="505">
        <v>0</v>
      </c>
      <c r="BS68" s="505"/>
      <c r="BT68" s="505"/>
      <c r="BU68" s="505"/>
    </row>
    <row r="69" spans="1:73" ht="14.4">
      <c r="A69" s="486">
        <f>VLOOKUP(C69,'[18]DfE No.'!C:E,3,FALSE)</f>
        <v>468</v>
      </c>
      <c r="B69" s="502">
        <v>124706</v>
      </c>
      <c r="C69" s="502">
        <v>9353043</v>
      </c>
      <c r="D69" s="503" t="s">
        <v>971</v>
      </c>
      <c r="E69" s="492" t="s">
        <v>40</v>
      </c>
      <c r="F69" s="504">
        <v>0</v>
      </c>
      <c r="G69" s="505">
        <v>1</v>
      </c>
      <c r="H69" s="505">
        <v>0</v>
      </c>
      <c r="I69" s="505">
        <v>0</v>
      </c>
      <c r="J69" s="505">
        <v>7</v>
      </c>
      <c r="K69" s="505">
        <v>0</v>
      </c>
      <c r="L69" s="505">
        <v>0</v>
      </c>
      <c r="M69" s="505">
        <v>0</v>
      </c>
      <c r="N69" s="505">
        <v>165</v>
      </c>
      <c r="O69" s="505">
        <v>165</v>
      </c>
      <c r="P69" s="505">
        <v>21</v>
      </c>
      <c r="Q69" s="505">
        <v>144</v>
      </c>
      <c r="R69" s="505">
        <v>0</v>
      </c>
      <c r="S69" s="505">
        <v>0</v>
      </c>
      <c r="T69" s="505">
        <v>0</v>
      </c>
      <c r="U69" s="505">
        <v>0</v>
      </c>
      <c r="V69" s="505">
        <v>0</v>
      </c>
      <c r="W69" s="505">
        <v>0</v>
      </c>
      <c r="X69" s="505">
        <v>0</v>
      </c>
      <c r="Y69" s="505">
        <v>0</v>
      </c>
      <c r="Z69" s="505">
        <v>0</v>
      </c>
      <c r="AA69" s="505">
        <v>165</v>
      </c>
      <c r="AB69" s="505">
        <v>23.571428571428573</v>
      </c>
      <c r="AC69" s="505">
        <v>22.999999999999932</v>
      </c>
      <c r="AD69" s="505">
        <v>22.999999999999932</v>
      </c>
      <c r="AE69" s="505">
        <v>0</v>
      </c>
      <c r="AF69" s="505">
        <v>0</v>
      </c>
      <c r="AG69" s="505">
        <v>162.97546012269933</v>
      </c>
      <c r="AH69" s="505">
        <v>1.012269938650306</v>
      </c>
      <c r="AI69" s="505">
        <v>1.012269938650306</v>
      </c>
      <c r="AJ69" s="505">
        <v>0</v>
      </c>
      <c r="AK69" s="505">
        <v>0</v>
      </c>
      <c r="AL69" s="505">
        <v>0</v>
      </c>
      <c r="AM69" s="505">
        <v>0</v>
      </c>
      <c r="AN69" s="505">
        <v>0</v>
      </c>
      <c r="AO69" s="505">
        <v>0</v>
      </c>
      <c r="AP69" s="505">
        <v>0</v>
      </c>
      <c r="AQ69" s="505">
        <v>0</v>
      </c>
      <c r="AR69" s="505">
        <v>0</v>
      </c>
      <c r="AS69" s="505">
        <v>0</v>
      </c>
      <c r="AT69" s="505">
        <v>0</v>
      </c>
      <c r="AU69" s="505">
        <v>0</v>
      </c>
      <c r="AV69" s="505">
        <v>0</v>
      </c>
      <c r="AW69" s="505">
        <v>1.1458333333333326</v>
      </c>
      <c r="AX69" s="505">
        <v>0</v>
      </c>
      <c r="AY69" s="505">
        <v>0</v>
      </c>
      <c r="AZ69" s="505">
        <v>0</v>
      </c>
      <c r="BA69" s="505">
        <v>0</v>
      </c>
      <c r="BB69" s="505">
        <v>30.315789473684209</v>
      </c>
      <c r="BC69" s="505">
        <v>34.736842105263158</v>
      </c>
      <c r="BD69" s="505">
        <v>0</v>
      </c>
      <c r="BE69" s="505">
        <v>0</v>
      </c>
      <c r="BF69" s="505">
        <v>0</v>
      </c>
      <c r="BG69" s="505">
        <v>0</v>
      </c>
      <c r="BH69" s="505">
        <v>0</v>
      </c>
      <c r="BI69" s="505">
        <v>0</v>
      </c>
      <c r="BJ69" s="505">
        <v>0</v>
      </c>
      <c r="BK69" s="505">
        <v>0</v>
      </c>
      <c r="BL69" s="505">
        <v>2.8570000000000002</v>
      </c>
      <c r="BM69" s="505">
        <v>0</v>
      </c>
      <c r="BN69" s="505">
        <v>0</v>
      </c>
      <c r="BO69" s="622">
        <v>1</v>
      </c>
      <c r="BP69" s="505">
        <v>0</v>
      </c>
      <c r="BQ69" s="505">
        <v>1</v>
      </c>
      <c r="BR69" s="505">
        <v>0</v>
      </c>
      <c r="BS69" s="505"/>
      <c r="BT69" s="505"/>
      <c r="BU69" s="505"/>
    </row>
    <row r="70" spans="1:73" ht="14.4">
      <c r="A70" s="486">
        <f>VLOOKUP(C70,'[18]DfE No.'!C:E,3,FALSE)</f>
        <v>478</v>
      </c>
      <c r="B70" s="502">
        <v>124709</v>
      </c>
      <c r="C70" s="502">
        <v>9353048</v>
      </c>
      <c r="D70" s="503" t="s">
        <v>972</v>
      </c>
      <c r="E70" s="492" t="s">
        <v>40</v>
      </c>
      <c r="F70" s="504">
        <v>0</v>
      </c>
      <c r="G70" s="505">
        <v>1</v>
      </c>
      <c r="H70" s="505">
        <v>0</v>
      </c>
      <c r="I70" s="505">
        <v>0</v>
      </c>
      <c r="J70" s="505">
        <v>7</v>
      </c>
      <c r="K70" s="505">
        <v>0</v>
      </c>
      <c r="L70" s="505">
        <v>0</v>
      </c>
      <c r="M70" s="505">
        <v>0</v>
      </c>
      <c r="N70" s="505">
        <v>196</v>
      </c>
      <c r="O70" s="505">
        <v>196</v>
      </c>
      <c r="P70" s="505">
        <v>30</v>
      </c>
      <c r="Q70" s="505">
        <v>166</v>
      </c>
      <c r="R70" s="505">
        <v>0</v>
      </c>
      <c r="S70" s="505">
        <v>0</v>
      </c>
      <c r="T70" s="505">
        <v>0</v>
      </c>
      <c r="U70" s="505">
        <v>0</v>
      </c>
      <c r="V70" s="505">
        <v>0</v>
      </c>
      <c r="W70" s="505">
        <v>0</v>
      </c>
      <c r="X70" s="505">
        <v>0</v>
      </c>
      <c r="Y70" s="505">
        <v>0</v>
      </c>
      <c r="Z70" s="505">
        <v>0</v>
      </c>
      <c r="AA70" s="505">
        <v>196</v>
      </c>
      <c r="AB70" s="505">
        <v>28</v>
      </c>
      <c r="AC70" s="505">
        <v>20.999999999999972</v>
      </c>
      <c r="AD70" s="505">
        <v>22.000000000000064</v>
      </c>
      <c r="AE70" s="505">
        <v>0</v>
      </c>
      <c r="AF70" s="505">
        <v>0</v>
      </c>
      <c r="AG70" s="505">
        <v>194.00000000000003</v>
      </c>
      <c r="AH70" s="505">
        <v>2.0000000000000075</v>
      </c>
      <c r="AI70" s="505">
        <v>0</v>
      </c>
      <c r="AJ70" s="505">
        <v>0</v>
      </c>
      <c r="AK70" s="505">
        <v>0</v>
      </c>
      <c r="AL70" s="505">
        <v>0</v>
      </c>
      <c r="AM70" s="505">
        <v>0</v>
      </c>
      <c r="AN70" s="505">
        <v>0</v>
      </c>
      <c r="AO70" s="505">
        <v>0</v>
      </c>
      <c r="AP70" s="505">
        <v>0</v>
      </c>
      <c r="AQ70" s="505">
        <v>0</v>
      </c>
      <c r="AR70" s="505">
        <v>0</v>
      </c>
      <c r="AS70" s="505">
        <v>0</v>
      </c>
      <c r="AT70" s="505">
        <v>0</v>
      </c>
      <c r="AU70" s="505">
        <v>2.3614457831325226</v>
      </c>
      <c r="AV70" s="505">
        <v>2.3614457831325226</v>
      </c>
      <c r="AW70" s="505">
        <v>3.5421686746987935</v>
      </c>
      <c r="AX70" s="505">
        <v>0</v>
      </c>
      <c r="AY70" s="505">
        <v>0</v>
      </c>
      <c r="AZ70" s="505">
        <v>0</v>
      </c>
      <c r="BA70" s="505">
        <v>2.0416666666666665</v>
      </c>
      <c r="BB70" s="505">
        <v>41.235668789808919</v>
      </c>
      <c r="BC70" s="505">
        <v>48.687898089171973</v>
      </c>
      <c r="BD70" s="505">
        <v>0</v>
      </c>
      <c r="BE70" s="505">
        <v>0</v>
      </c>
      <c r="BF70" s="505">
        <v>0</v>
      </c>
      <c r="BG70" s="505">
        <v>0</v>
      </c>
      <c r="BH70" s="505">
        <v>0</v>
      </c>
      <c r="BI70" s="505">
        <v>0</v>
      </c>
      <c r="BJ70" s="505">
        <v>0</v>
      </c>
      <c r="BK70" s="505">
        <v>0</v>
      </c>
      <c r="BL70" s="505">
        <v>3.004</v>
      </c>
      <c r="BM70" s="505">
        <v>0</v>
      </c>
      <c r="BN70" s="505">
        <v>0</v>
      </c>
      <c r="BO70" s="622">
        <v>1</v>
      </c>
      <c r="BP70" s="505">
        <v>0</v>
      </c>
      <c r="BQ70" s="505">
        <v>1</v>
      </c>
      <c r="BR70" s="505">
        <v>0</v>
      </c>
      <c r="BS70" s="505"/>
      <c r="BT70" s="505"/>
      <c r="BU70" s="505"/>
    </row>
    <row r="71" spans="1:73" ht="14.4">
      <c r="A71" s="486">
        <f>VLOOKUP(C71,'[18]DfE No.'!C:E,3,FALSE)</f>
        <v>488</v>
      </c>
      <c r="B71" s="502">
        <v>124710</v>
      </c>
      <c r="C71" s="502">
        <v>9353049</v>
      </c>
      <c r="D71" s="503" t="s">
        <v>973</v>
      </c>
      <c r="E71" s="492" t="s">
        <v>40</v>
      </c>
      <c r="F71" s="504">
        <v>0</v>
      </c>
      <c r="G71" s="505">
        <v>1</v>
      </c>
      <c r="H71" s="505">
        <v>0</v>
      </c>
      <c r="I71" s="505">
        <v>0</v>
      </c>
      <c r="J71" s="505">
        <v>7</v>
      </c>
      <c r="K71" s="505">
        <v>0</v>
      </c>
      <c r="L71" s="505">
        <v>0</v>
      </c>
      <c r="M71" s="505">
        <v>0</v>
      </c>
      <c r="N71" s="505">
        <v>210</v>
      </c>
      <c r="O71" s="505">
        <v>210</v>
      </c>
      <c r="P71" s="505">
        <v>30</v>
      </c>
      <c r="Q71" s="505">
        <v>180</v>
      </c>
      <c r="R71" s="505">
        <v>0</v>
      </c>
      <c r="S71" s="505">
        <v>0</v>
      </c>
      <c r="T71" s="505">
        <v>0</v>
      </c>
      <c r="U71" s="505">
        <v>0</v>
      </c>
      <c r="V71" s="505">
        <v>0</v>
      </c>
      <c r="W71" s="505">
        <v>0</v>
      </c>
      <c r="X71" s="505">
        <v>0</v>
      </c>
      <c r="Y71" s="505">
        <v>0</v>
      </c>
      <c r="Z71" s="505">
        <v>0</v>
      </c>
      <c r="AA71" s="505">
        <v>210</v>
      </c>
      <c r="AB71" s="505">
        <v>30</v>
      </c>
      <c r="AC71" s="505">
        <v>23.99999999999994</v>
      </c>
      <c r="AD71" s="505">
        <v>26.000000000000039</v>
      </c>
      <c r="AE71" s="505">
        <v>0</v>
      </c>
      <c r="AF71" s="505">
        <v>0</v>
      </c>
      <c r="AG71" s="505">
        <v>210</v>
      </c>
      <c r="AH71" s="505">
        <v>0</v>
      </c>
      <c r="AI71" s="505">
        <v>0</v>
      </c>
      <c r="AJ71" s="505">
        <v>0</v>
      </c>
      <c r="AK71" s="505">
        <v>0</v>
      </c>
      <c r="AL71" s="505">
        <v>0</v>
      </c>
      <c r="AM71" s="505">
        <v>0</v>
      </c>
      <c r="AN71" s="505">
        <v>0</v>
      </c>
      <c r="AO71" s="505">
        <v>0</v>
      </c>
      <c r="AP71" s="505">
        <v>0</v>
      </c>
      <c r="AQ71" s="505">
        <v>0</v>
      </c>
      <c r="AR71" s="505">
        <v>0</v>
      </c>
      <c r="AS71" s="505">
        <v>0</v>
      </c>
      <c r="AT71" s="505">
        <v>0</v>
      </c>
      <c r="AU71" s="505">
        <v>0</v>
      </c>
      <c r="AV71" s="505">
        <v>0</v>
      </c>
      <c r="AW71" s="505">
        <v>0</v>
      </c>
      <c r="AX71" s="505">
        <v>0</v>
      </c>
      <c r="AY71" s="505">
        <v>0</v>
      </c>
      <c r="AZ71" s="505">
        <v>0</v>
      </c>
      <c r="BA71" s="505">
        <v>0</v>
      </c>
      <c r="BB71" s="505">
        <v>41.93181818181818</v>
      </c>
      <c r="BC71" s="505">
        <v>48.92045454545454</v>
      </c>
      <c r="BD71" s="505">
        <v>0</v>
      </c>
      <c r="BE71" s="505">
        <v>0</v>
      </c>
      <c r="BF71" s="505">
        <v>0</v>
      </c>
      <c r="BG71" s="505">
        <v>0</v>
      </c>
      <c r="BH71" s="505">
        <v>0</v>
      </c>
      <c r="BI71" s="505">
        <v>0</v>
      </c>
      <c r="BJ71" s="505">
        <v>0</v>
      </c>
      <c r="BK71" s="505">
        <v>0</v>
      </c>
      <c r="BL71" s="505">
        <v>2.7810000000000001</v>
      </c>
      <c r="BM71" s="505">
        <v>0</v>
      </c>
      <c r="BN71" s="505">
        <v>0</v>
      </c>
      <c r="BO71" s="622">
        <v>1</v>
      </c>
      <c r="BP71" s="505">
        <v>0</v>
      </c>
      <c r="BQ71" s="505">
        <v>1</v>
      </c>
      <c r="BR71" s="505">
        <v>0</v>
      </c>
      <c r="BS71" s="505"/>
      <c r="BT71" s="505"/>
      <c r="BU71" s="505"/>
    </row>
    <row r="72" spans="1:73" ht="14.4">
      <c r="A72" s="486">
        <f>VLOOKUP(C72,'[18]DfE No.'!C:E,3,FALSE)</f>
        <v>495</v>
      </c>
      <c r="B72" s="502">
        <v>124712</v>
      </c>
      <c r="C72" s="502">
        <v>9353056</v>
      </c>
      <c r="D72" s="503" t="s">
        <v>974</v>
      </c>
      <c r="E72" s="492" t="s">
        <v>40</v>
      </c>
      <c r="F72" s="504">
        <v>0</v>
      </c>
      <c r="G72" s="505">
        <v>1</v>
      </c>
      <c r="H72" s="505">
        <v>0</v>
      </c>
      <c r="I72" s="505">
        <v>0</v>
      </c>
      <c r="J72" s="505">
        <v>7</v>
      </c>
      <c r="K72" s="505">
        <v>0</v>
      </c>
      <c r="L72" s="505">
        <v>0</v>
      </c>
      <c r="M72" s="505">
        <v>0</v>
      </c>
      <c r="N72" s="505">
        <v>200</v>
      </c>
      <c r="O72" s="505">
        <v>200</v>
      </c>
      <c r="P72" s="505">
        <v>30</v>
      </c>
      <c r="Q72" s="505">
        <v>170</v>
      </c>
      <c r="R72" s="505">
        <v>0</v>
      </c>
      <c r="S72" s="505">
        <v>0</v>
      </c>
      <c r="T72" s="505">
        <v>0</v>
      </c>
      <c r="U72" s="505">
        <v>0</v>
      </c>
      <c r="V72" s="505">
        <v>0</v>
      </c>
      <c r="W72" s="505">
        <v>0</v>
      </c>
      <c r="X72" s="505">
        <v>0</v>
      </c>
      <c r="Y72" s="505">
        <v>0</v>
      </c>
      <c r="Z72" s="505">
        <v>0</v>
      </c>
      <c r="AA72" s="505">
        <v>200</v>
      </c>
      <c r="AB72" s="505">
        <v>28.571428571428573</v>
      </c>
      <c r="AC72" s="505">
        <v>25</v>
      </c>
      <c r="AD72" s="505">
        <v>25</v>
      </c>
      <c r="AE72" s="505">
        <v>0</v>
      </c>
      <c r="AF72" s="505">
        <v>0</v>
      </c>
      <c r="AG72" s="505">
        <v>187.93969849246238</v>
      </c>
      <c r="AH72" s="505">
        <v>8.0402010050251196</v>
      </c>
      <c r="AI72" s="505">
        <v>4.0201005025125598</v>
      </c>
      <c r="AJ72" s="505">
        <v>0</v>
      </c>
      <c r="AK72" s="505">
        <v>0</v>
      </c>
      <c r="AL72" s="505">
        <v>0</v>
      </c>
      <c r="AM72" s="505">
        <v>0</v>
      </c>
      <c r="AN72" s="505">
        <v>0</v>
      </c>
      <c r="AO72" s="505">
        <v>0</v>
      </c>
      <c r="AP72" s="505">
        <v>0</v>
      </c>
      <c r="AQ72" s="505">
        <v>0</v>
      </c>
      <c r="AR72" s="505">
        <v>0</v>
      </c>
      <c r="AS72" s="505">
        <v>0</v>
      </c>
      <c r="AT72" s="505">
        <v>0</v>
      </c>
      <c r="AU72" s="505">
        <v>0</v>
      </c>
      <c r="AV72" s="505">
        <v>0</v>
      </c>
      <c r="AW72" s="505">
        <v>0</v>
      </c>
      <c r="AX72" s="505">
        <v>0</v>
      </c>
      <c r="AY72" s="505">
        <v>0</v>
      </c>
      <c r="AZ72" s="505">
        <v>0</v>
      </c>
      <c r="BA72" s="505">
        <v>2.0202020202020203</v>
      </c>
      <c r="BB72" s="505">
        <v>29.382716049382715</v>
      </c>
      <c r="BC72" s="505">
        <v>34.567901234567898</v>
      </c>
      <c r="BD72" s="505">
        <v>0</v>
      </c>
      <c r="BE72" s="505">
        <v>0</v>
      </c>
      <c r="BF72" s="505">
        <v>0</v>
      </c>
      <c r="BG72" s="505">
        <v>0</v>
      </c>
      <c r="BH72" s="505">
        <v>0</v>
      </c>
      <c r="BI72" s="505">
        <v>0</v>
      </c>
      <c r="BJ72" s="505">
        <v>0</v>
      </c>
      <c r="BK72" s="505">
        <v>0</v>
      </c>
      <c r="BL72" s="505">
        <v>3.4980000000000002</v>
      </c>
      <c r="BM72" s="505">
        <v>0</v>
      </c>
      <c r="BN72" s="505">
        <v>0</v>
      </c>
      <c r="BO72" s="622">
        <v>1</v>
      </c>
      <c r="BP72" s="505">
        <v>0</v>
      </c>
      <c r="BQ72" s="505">
        <v>1</v>
      </c>
      <c r="BR72" s="505">
        <v>0</v>
      </c>
      <c r="BS72" s="505"/>
      <c r="BT72" s="505"/>
      <c r="BU72" s="505"/>
    </row>
    <row r="73" spans="1:73" ht="14.4">
      <c r="A73" s="486">
        <f>VLOOKUP(C73,'[18]DfE No.'!C:E,3,FALSE)</f>
        <v>517</v>
      </c>
      <c r="B73" s="502">
        <v>124717</v>
      </c>
      <c r="C73" s="502">
        <v>9353064</v>
      </c>
      <c r="D73" s="503" t="s">
        <v>975</v>
      </c>
      <c r="E73" s="492" t="s">
        <v>40</v>
      </c>
      <c r="F73" s="504">
        <v>0</v>
      </c>
      <c r="G73" s="505">
        <v>1</v>
      </c>
      <c r="H73" s="505">
        <v>0</v>
      </c>
      <c r="I73" s="505">
        <v>0</v>
      </c>
      <c r="J73" s="505">
        <v>7</v>
      </c>
      <c r="K73" s="505">
        <v>0</v>
      </c>
      <c r="L73" s="505">
        <v>0</v>
      </c>
      <c r="M73" s="505">
        <v>0</v>
      </c>
      <c r="N73" s="505">
        <v>126</v>
      </c>
      <c r="O73" s="505">
        <v>126</v>
      </c>
      <c r="P73" s="505">
        <v>13</v>
      </c>
      <c r="Q73" s="505">
        <v>113</v>
      </c>
      <c r="R73" s="505">
        <v>0</v>
      </c>
      <c r="S73" s="505">
        <v>0</v>
      </c>
      <c r="T73" s="505">
        <v>0</v>
      </c>
      <c r="U73" s="505">
        <v>0</v>
      </c>
      <c r="V73" s="505">
        <v>0</v>
      </c>
      <c r="W73" s="505">
        <v>0</v>
      </c>
      <c r="X73" s="505">
        <v>0</v>
      </c>
      <c r="Y73" s="505">
        <v>0</v>
      </c>
      <c r="Z73" s="505">
        <v>0</v>
      </c>
      <c r="AA73" s="505">
        <v>126</v>
      </c>
      <c r="AB73" s="505">
        <v>18</v>
      </c>
      <c r="AC73" s="505">
        <v>22.00000000000005</v>
      </c>
      <c r="AD73" s="505">
        <v>23.000000000000057</v>
      </c>
      <c r="AE73" s="505">
        <v>0</v>
      </c>
      <c r="AF73" s="505">
        <v>0</v>
      </c>
      <c r="AG73" s="505">
        <v>126</v>
      </c>
      <c r="AH73" s="505">
        <v>0</v>
      </c>
      <c r="AI73" s="505">
        <v>0</v>
      </c>
      <c r="AJ73" s="505">
        <v>0</v>
      </c>
      <c r="AK73" s="505">
        <v>0</v>
      </c>
      <c r="AL73" s="505">
        <v>0</v>
      </c>
      <c r="AM73" s="505">
        <v>0</v>
      </c>
      <c r="AN73" s="505">
        <v>0</v>
      </c>
      <c r="AO73" s="505">
        <v>0</v>
      </c>
      <c r="AP73" s="505">
        <v>0</v>
      </c>
      <c r="AQ73" s="505">
        <v>0</v>
      </c>
      <c r="AR73" s="505">
        <v>0</v>
      </c>
      <c r="AS73" s="505">
        <v>0</v>
      </c>
      <c r="AT73" s="505">
        <v>0</v>
      </c>
      <c r="AU73" s="505">
        <v>0</v>
      </c>
      <c r="AV73" s="505">
        <v>1.1150442477876101</v>
      </c>
      <c r="AW73" s="505">
        <v>2.2300884955752229</v>
      </c>
      <c r="AX73" s="505">
        <v>0</v>
      </c>
      <c r="AY73" s="505">
        <v>0</v>
      </c>
      <c r="AZ73" s="505">
        <v>0</v>
      </c>
      <c r="BA73" s="505">
        <v>0</v>
      </c>
      <c r="BB73" s="505">
        <v>27.537815126050418</v>
      </c>
      <c r="BC73" s="505">
        <v>30.705882352941178</v>
      </c>
      <c r="BD73" s="505">
        <v>0</v>
      </c>
      <c r="BE73" s="505">
        <v>0</v>
      </c>
      <c r="BF73" s="505">
        <v>0</v>
      </c>
      <c r="BG73" s="505">
        <v>0</v>
      </c>
      <c r="BH73" s="505">
        <v>0</v>
      </c>
      <c r="BI73" s="505">
        <v>0</v>
      </c>
      <c r="BJ73" s="505">
        <v>2.4400000000000048</v>
      </c>
      <c r="BK73" s="505">
        <v>0</v>
      </c>
      <c r="BL73" s="505">
        <v>3.3690000000000002</v>
      </c>
      <c r="BM73" s="505">
        <v>0</v>
      </c>
      <c r="BN73" s="505">
        <v>0.31775700934579432</v>
      </c>
      <c r="BO73" s="622">
        <v>1</v>
      </c>
      <c r="BP73" s="505">
        <v>1</v>
      </c>
      <c r="BQ73" s="505">
        <v>1</v>
      </c>
      <c r="BR73" s="505">
        <v>0</v>
      </c>
      <c r="BS73" s="505"/>
      <c r="BT73" s="505"/>
      <c r="BU73" s="505"/>
    </row>
    <row r="74" spans="1:73" ht="14.4">
      <c r="A74" s="486">
        <f>VLOOKUP(C74,'[18]DfE No.'!C:E,3,FALSE)</f>
        <v>338</v>
      </c>
      <c r="B74" s="502">
        <v>124718</v>
      </c>
      <c r="C74" s="502">
        <v>9353066</v>
      </c>
      <c r="D74" s="503" t="s">
        <v>976</v>
      </c>
      <c r="E74" s="492" t="s">
        <v>40</v>
      </c>
      <c r="F74" s="504">
        <v>0</v>
      </c>
      <c r="G74" s="505">
        <v>1</v>
      </c>
      <c r="H74" s="505">
        <v>0</v>
      </c>
      <c r="I74" s="505">
        <v>0</v>
      </c>
      <c r="J74" s="505">
        <v>7</v>
      </c>
      <c r="K74" s="505">
        <v>0</v>
      </c>
      <c r="L74" s="505">
        <v>0</v>
      </c>
      <c r="M74" s="505">
        <v>0</v>
      </c>
      <c r="N74" s="505">
        <v>37</v>
      </c>
      <c r="O74" s="505">
        <v>37</v>
      </c>
      <c r="P74" s="505">
        <v>5</v>
      </c>
      <c r="Q74" s="505">
        <v>32</v>
      </c>
      <c r="R74" s="505">
        <v>0</v>
      </c>
      <c r="S74" s="505">
        <v>0</v>
      </c>
      <c r="T74" s="505">
        <v>0</v>
      </c>
      <c r="U74" s="505">
        <v>0</v>
      </c>
      <c r="V74" s="505">
        <v>0</v>
      </c>
      <c r="W74" s="505">
        <v>0</v>
      </c>
      <c r="X74" s="505">
        <v>0</v>
      </c>
      <c r="Y74" s="505">
        <v>0</v>
      </c>
      <c r="Z74" s="505">
        <v>0</v>
      </c>
      <c r="AA74" s="505">
        <v>37</v>
      </c>
      <c r="AB74" s="505">
        <v>5.2857142857142856</v>
      </c>
      <c r="AC74" s="505">
        <v>7.999999999999992</v>
      </c>
      <c r="AD74" s="505">
        <v>7.999999999999992</v>
      </c>
      <c r="AE74" s="505">
        <v>0</v>
      </c>
      <c r="AF74" s="505">
        <v>0</v>
      </c>
      <c r="AG74" s="505">
        <v>37</v>
      </c>
      <c r="AH74" s="505">
        <v>0</v>
      </c>
      <c r="AI74" s="505">
        <v>0</v>
      </c>
      <c r="AJ74" s="505">
        <v>0</v>
      </c>
      <c r="AK74" s="505">
        <v>0</v>
      </c>
      <c r="AL74" s="505">
        <v>0</v>
      </c>
      <c r="AM74" s="505">
        <v>0</v>
      </c>
      <c r="AN74" s="505">
        <v>0</v>
      </c>
      <c r="AO74" s="505">
        <v>0</v>
      </c>
      <c r="AP74" s="505">
        <v>0</v>
      </c>
      <c r="AQ74" s="505">
        <v>0</v>
      </c>
      <c r="AR74" s="505">
        <v>0</v>
      </c>
      <c r="AS74" s="505">
        <v>0</v>
      </c>
      <c r="AT74" s="505">
        <v>0</v>
      </c>
      <c r="AU74" s="505">
        <v>0</v>
      </c>
      <c r="AV74" s="505">
        <v>0</v>
      </c>
      <c r="AW74" s="505">
        <v>0</v>
      </c>
      <c r="AX74" s="505">
        <v>0</v>
      </c>
      <c r="AY74" s="505">
        <v>0</v>
      </c>
      <c r="AZ74" s="505">
        <v>0</v>
      </c>
      <c r="BA74" s="505">
        <v>0</v>
      </c>
      <c r="BB74" s="505">
        <v>16</v>
      </c>
      <c r="BC74" s="505">
        <v>18.5</v>
      </c>
      <c r="BD74" s="505">
        <v>0</v>
      </c>
      <c r="BE74" s="505">
        <v>0</v>
      </c>
      <c r="BF74" s="505">
        <v>0</v>
      </c>
      <c r="BG74" s="505">
        <v>0</v>
      </c>
      <c r="BH74" s="505">
        <v>0</v>
      </c>
      <c r="BI74" s="505">
        <v>0</v>
      </c>
      <c r="BJ74" s="505">
        <v>0.7800000000000008</v>
      </c>
      <c r="BK74" s="505">
        <v>0</v>
      </c>
      <c r="BL74" s="505">
        <v>2.3239999999999998</v>
      </c>
      <c r="BM74" s="505">
        <v>0</v>
      </c>
      <c r="BN74" s="505">
        <v>1</v>
      </c>
      <c r="BO74" s="622">
        <v>1</v>
      </c>
      <c r="BP74" s="505">
        <v>1</v>
      </c>
      <c r="BQ74" s="505">
        <v>1</v>
      </c>
      <c r="BR74" s="505">
        <v>0</v>
      </c>
      <c r="BS74" s="505"/>
      <c r="BT74" s="505"/>
      <c r="BU74" s="505"/>
    </row>
    <row r="75" spans="1:73" ht="14.4">
      <c r="A75" s="486">
        <f>VLOOKUP(C75,'[18]DfE No.'!C:E,3,FALSE)</f>
        <v>202</v>
      </c>
      <c r="B75" s="502">
        <v>124719</v>
      </c>
      <c r="C75" s="502">
        <v>9353074</v>
      </c>
      <c r="D75" s="503" t="s">
        <v>977</v>
      </c>
      <c r="E75" s="492" t="s">
        <v>40</v>
      </c>
      <c r="F75" s="504">
        <v>0</v>
      </c>
      <c r="G75" s="505">
        <v>1</v>
      </c>
      <c r="H75" s="505">
        <v>0</v>
      </c>
      <c r="I75" s="505">
        <v>0</v>
      </c>
      <c r="J75" s="505">
        <v>7</v>
      </c>
      <c r="K75" s="505">
        <v>0</v>
      </c>
      <c r="L75" s="505">
        <v>0</v>
      </c>
      <c r="M75" s="505">
        <v>0</v>
      </c>
      <c r="N75" s="505">
        <v>55</v>
      </c>
      <c r="O75" s="505">
        <v>55</v>
      </c>
      <c r="P75" s="505">
        <v>8</v>
      </c>
      <c r="Q75" s="505">
        <v>47</v>
      </c>
      <c r="R75" s="505">
        <v>0</v>
      </c>
      <c r="S75" s="505">
        <v>0</v>
      </c>
      <c r="T75" s="505">
        <v>0</v>
      </c>
      <c r="U75" s="505">
        <v>0</v>
      </c>
      <c r="V75" s="505">
        <v>0</v>
      </c>
      <c r="W75" s="505">
        <v>0</v>
      </c>
      <c r="X75" s="505">
        <v>0</v>
      </c>
      <c r="Y75" s="505">
        <v>0</v>
      </c>
      <c r="Z75" s="505">
        <v>0</v>
      </c>
      <c r="AA75" s="505">
        <v>55</v>
      </c>
      <c r="AB75" s="505">
        <v>7.8571428571428568</v>
      </c>
      <c r="AC75" s="505">
        <v>16.000000000000007</v>
      </c>
      <c r="AD75" s="505">
        <v>16.000000000000007</v>
      </c>
      <c r="AE75" s="505">
        <v>0</v>
      </c>
      <c r="AF75" s="505">
        <v>0</v>
      </c>
      <c r="AG75" s="505">
        <v>51.999999999999972</v>
      </c>
      <c r="AH75" s="505">
        <v>0</v>
      </c>
      <c r="AI75" s="505">
        <v>0</v>
      </c>
      <c r="AJ75" s="505">
        <v>2.9999999999999978</v>
      </c>
      <c r="AK75" s="505">
        <v>0</v>
      </c>
      <c r="AL75" s="505">
        <v>0</v>
      </c>
      <c r="AM75" s="505">
        <v>0</v>
      </c>
      <c r="AN75" s="505">
        <v>0</v>
      </c>
      <c r="AO75" s="505">
        <v>0</v>
      </c>
      <c r="AP75" s="505">
        <v>0</v>
      </c>
      <c r="AQ75" s="505">
        <v>0</v>
      </c>
      <c r="AR75" s="505">
        <v>0</v>
      </c>
      <c r="AS75" s="505">
        <v>0</v>
      </c>
      <c r="AT75" s="505">
        <v>0</v>
      </c>
      <c r="AU75" s="505">
        <v>0</v>
      </c>
      <c r="AV75" s="505">
        <v>0</v>
      </c>
      <c r="AW75" s="505">
        <v>1.1702127659574495</v>
      </c>
      <c r="AX75" s="505">
        <v>0</v>
      </c>
      <c r="AY75" s="505">
        <v>0</v>
      </c>
      <c r="AZ75" s="505">
        <v>0</v>
      </c>
      <c r="BA75" s="505">
        <v>0</v>
      </c>
      <c r="BB75" s="505">
        <v>14.6875</v>
      </c>
      <c r="BC75" s="505">
        <v>17.1875</v>
      </c>
      <c r="BD75" s="505">
        <v>0</v>
      </c>
      <c r="BE75" s="505">
        <v>0</v>
      </c>
      <c r="BF75" s="505">
        <v>0</v>
      </c>
      <c r="BG75" s="505">
        <v>0</v>
      </c>
      <c r="BH75" s="505">
        <v>0</v>
      </c>
      <c r="BI75" s="505">
        <v>0</v>
      </c>
      <c r="BJ75" s="505">
        <v>6.7000000000000099</v>
      </c>
      <c r="BK75" s="505">
        <v>0</v>
      </c>
      <c r="BL75" s="505">
        <v>2.6869999999999998</v>
      </c>
      <c r="BM75" s="505">
        <v>0</v>
      </c>
      <c r="BN75" s="505">
        <v>1</v>
      </c>
      <c r="BO75" s="622">
        <v>1</v>
      </c>
      <c r="BP75" s="505">
        <v>1</v>
      </c>
      <c r="BQ75" s="505">
        <v>1</v>
      </c>
      <c r="BR75" s="505">
        <v>0</v>
      </c>
      <c r="BS75" s="505"/>
      <c r="BT75" s="505"/>
      <c r="BU75" s="505"/>
    </row>
    <row r="76" spans="1:73" ht="14.4">
      <c r="A76" s="486">
        <f>VLOOKUP(C76,'[18]DfE No.'!C:E,3,FALSE)</f>
        <v>11</v>
      </c>
      <c r="B76" s="502">
        <v>124721</v>
      </c>
      <c r="C76" s="502">
        <v>9353076</v>
      </c>
      <c r="D76" s="503" t="s">
        <v>979</v>
      </c>
      <c r="E76" s="492" t="s">
        <v>40</v>
      </c>
      <c r="F76" s="504">
        <v>0</v>
      </c>
      <c r="G76" s="505">
        <v>1</v>
      </c>
      <c r="H76" s="505">
        <v>0</v>
      </c>
      <c r="I76" s="505">
        <v>0</v>
      </c>
      <c r="J76" s="505">
        <v>7</v>
      </c>
      <c r="K76" s="505">
        <v>0</v>
      </c>
      <c r="L76" s="505">
        <v>0</v>
      </c>
      <c r="M76" s="505">
        <v>0</v>
      </c>
      <c r="N76" s="505">
        <v>87</v>
      </c>
      <c r="O76" s="505">
        <v>87</v>
      </c>
      <c r="P76" s="505">
        <v>13</v>
      </c>
      <c r="Q76" s="505">
        <v>74</v>
      </c>
      <c r="R76" s="505">
        <v>0</v>
      </c>
      <c r="S76" s="505">
        <v>0</v>
      </c>
      <c r="T76" s="505">
        <v>0</v>
      </c>
      <c r="U76" s="505">
        <v>0</v>
      </c>
      <c r="V76" s="505">
        <v>0</v>
      </c>
      <c r="W76" s="505">
        <v>0</v>
      </c>
      <c r="X76" s="505">
        <v>0</v>
      </c>
      <c r="Y76" s="505">
        <v>0</v>
      </c>
      <c r="Z76" s="505">
        <v>0</v>
      </c>
      <c r="AA76" s="505">
        <v>87</v>
      </c>
      <c r="AB76" s="505">
        <v>12.428571428571429</v>
      </c>
      <c r="AC76" s="505">
        <v>21.000000000000036</v>
      </c>
      <c r="AD76" s="505">
        <v>21.000000000000036</v>
      </c>
      <c r="AE76" s="505">
        <v>0</v>
      </c>
      <c r="AF76" s="505">
        <v>0</v>
      </c>
      <c r="AG76" s="505">
        <v>55.999999999999979</v>
      </c>
      <c r="AH76" s="505">
        <v>27.999999999999989</v>
      </c>
      <c r="AI76" s="505">
        <v>3.000000000000004</v>
      </c>
      <c r="AJ76" s="505">
        <v>0</v>
      </c>
      <c r="AK76" s="505">
        <v>0</v>
      </c>
      <c r="AL76" s="505">
        <v>0</v>
      </c>
      <c r="AM76" s="505">
        <v>0</v>
      </c>
      <c r="AN76" s="505">
        <v>0</v>
      </c>
      <c r="AO76" s="505">
        <v>0</v>
      </c>
      <c r="AP76" s="505">
        <v>0</v>
      </c>
      <c r="AQ76" s="505">
        <v>0</v>
      </c>
      <c r="AR76" s="505">
        <v>0</v>
      </c>
      <c r="AS76" s="505">
        <v>0</v>
      </c>
      <c r="AT76" s="505">
        <v>0</v>
      </c>
      <c r="AU76" s="505">
        <v>0</v>
      </c>
      <c r="AV76" s="505">
        <v>0</v>
      </c>
      <c r="AW76" s="505">
        <v>0</v>
      </c>
      <c r="AX76" s="505">
        <v>0</v>
      </c>
      <c r="AY76" s="505">
        <v>0</v>
      </c>
      <c r="AZ76" s="505">
        <v>0</v>
      </c>
      <c r="BA76" s="505">
        <v>0</v>
      </c>
      <c r="BB76" s="505">
        <v>31.424657534246574</v>
      </c>
      <c r="BC76" s="505">
        <v>36.945205479452049</v>
      </c>
      <c r="BD76" s="505">
        <v>0</v>
      </c>
      <c r="BE76" s="505">
        <v>0</v>
      </c>
      <c r="BF76" s="505">
        <v>0</v>
      </c>
      <c r="BG76" s="505">
        <v>0</v>
      </c>
      <c r="BH76" s="505">
        <v>0</v>
      </c>
      <c r="BI76" s="505">
        <v>0</v>
      </c>
      <c r="BJ76" s="505">
        <v>0</v>
      </c>
      <c r="BK76" s="505">
        <v>0</v>
      </c>
      <c r="BL76" s="505">
        <v>3.0920000000000001</v>
      </c>
      <c r="BM76" s="505">
        <v>0</v>
      </c>
      <c r="BN76" s="505">
        <v>0.83845126835781025</v>
      </c>
      <c r="BO76" s="622">
        <v>1</v>
      </c>
      <c r="BP76" s="505">
        <v>1</v>
      </c>
      <c r="BQ76" s="505">
        <v>1</v>
      </c>
      <c r="BR76" s="505">
        <v>0</v>
      </c>
      <c r="BS76" s="505"/>
      <c r="BT76" s="505"/>
      <c r="BU76" s="505"/>
    </row>
    <row r="77" spans="1:73" ht="14.4">
      <c r="A77" s="486">
        <f>VLOOKUP(C77,'[18]DfE No.'!C:E,3,FALSE)</f>
        <v>206</v>
      </c>
      <c r="B77" s="502">
        <v>124723</v>
      </c>
      <c r="C77" s="502">
        <v>9353078</v>
      </c>
      <c r="D77" s="503" t="s">
        <v>980</v>
      </c>
      <c r="E77" s="492" t="s">
        <v>40</v>
      </c>
      <c r="F77" s="504">
        <v>0</v>
      </c>
      <c r="G77" s="505">
        <v>1</v>
      </c>
      <c r="H77" s="505">
        <v>0</v>
      </c>
      <c r="I77" s="505">
        <v>0</v>
      </c>
      <c r="J77" s="505">
        <v>7</v>
      </c>
      <c r="K77" s="505">
        <v>0</v>
      </c>
      <c r="L77" s="505">
        <v>0</v>
      </c>
      <c r="M77" s="505">
        <v>0</v>
      </c>
      <c r="N77" s="505">
        <v>211</v>
      </c>
      <c r="O77" s="505">
        <v>211</v>
      </c>
      <c r="P77" s="505">
        <v>32</v>
      </c>
      <c r="Q77" s="505">
        <v>179</v>
      </c>
      <c r="R77" s="505">
        <v>0</v>
      </c>
      <c r="S77" s="505">
        <v>0</v>
      </c>
      <c r="T77" s="505">
        <v>0</v>
      </c>
      <c r="U77" s="505">
        <v>0</v>
      </c>
      <c r="V77" s="505">
        <v>0</v>
      </c>
      <c r="W77" s="505">
        <v>0</v>
      </c>
      <c r="X77" s="505">
        <v>0</v>
      </c>
      <c r="Y77" s="505">
        <v>0</v>
      </c>
      <c r="Z77" s="505">
        <v>0</v>
      </c>
      <c r="AA77" s="505">
        <v>211</v>
      </c>
      <c r="AB77" s="505">
        <v>30.142857142857142</v>
      </c>
      <c r="AC77" s="505">
        <v>44.000000000000043</v>
      </c>
      <c r="AD77" s="505">
        <v>47.000000000000043</v>
      </c>
      <c r="AE77" s="505">
        <v>0</v>
      </c>
      <c r="AF77" s="505">
        <v>0</v>
      </c>
      <c r="AG77" s="505">
        <v>166.99999999999997</v>
      </c>
      <c r="AH77" s="505">
        <v>8.0000000000000071</v>
      </c>
      <c r="AI77" s="505">
        <v>18.999999999999996</v>
      </c>
      <c r="AJ77" s="505">
        <v>1.0000000000000009</v>
      </c>
      <c r="AK77" s="505">
        <v>10.999999999999991</v>
      </c>
      <c r="AL77" s="505">
        <v>5.0000000000000044</v>
      </c>
      <c r="AM77" s="505">
        <v>0</v>
      </c>
      <c r="AN77" s="505">
        <v>0</v>
      </c>
      <c r="AO77" s="505">
        <v>0</v>
      </c>
      <c r="AP77" s="505">
        <v>0</v>
      </c>
      <c r="AQ77" s="505">
        <v>0</v>
      </c>
      <c r="AR77" s="505">
        <v>0</v>
      </c>
      <c r="AS77" s="505">
        <v>0</v>
      </c>
      <c r="AT77" s="505">
        <v>0</v>
      </c>
      <c r="AU77" s="505">
        <v>1.1853932584269669</v>
      </c>
      <c r="AV77" s="505">
        <v>1.1853932584269669</v>
      </c>
      <c r="AW77" s="505">
        <v>1.1853932584269669</v>
      </c>
      <c r="AX77" s="505">
        <v>0</v>
      </c>
      <c r="AY77" s="505">
        <v>0</v>
      </c>
      <c r="AZ77" s="505">
        <v>0</v>
      </c>
      <c r="BA77" s="505">
        <v>0</v>
      </c>
      <c r="BB77" s="505">
        <v>37.63068181818182</v>
      </c>
      <c r="BC77" s="505">
        <v>44.357954545454547</v>
      </c>
      <c r="BD77" s="505">
        <v>0</v>
      </c>
      <c r="BE77" s="505">
        <v>0</v>
      </c>
      <c r="BF77" s="505">
        <v>0</v>
      </c>
      <c r="BG77" s="505">
        <v>0</v>
      </c>
      <c r="BH77" s="505">
        <v>0</v>
      </c>
      <c r="BI77" s="505">
        <v>0</v>
      </c>
      <c r="BJ77" s="505">
        <v>0</v>
      </c>
      <c r="BK77" s="505">
        <v>0</v>
      </c>
      <c r="BL77" s="505">
        <v>1.6419999999999999</v>
      </c>
      <c r="BM77" s="505">
        <v>0</v>
      </c>
      <c r="BN77" s="505">
        <v>0</v>
      </c>
      <c r="BO77" s="622">
        <v>0.10499999999999954</v>
      </c>
      <c r="BP77" s="505">
        <v>0</v>
      </c>
      <c r="BQ77" s="505">
        <v>1</v>
      </c>
      <c r="BR77" s="505">
        <v>0</v>
      </c>
      <c r="BS77" s="505"/>
      <c r="BT77" s="505"/>
      <c r="BU77" s="505"/>
    </row>
    <row r="78" spans="1:73" ht="14.4">
      <c r="A78" s="486">
        <f>VLOOKUP(C78,'[18]DfE No.'!C:E,3,FALSE)</f>
        <v>22</v>
      </c>
      <c r="B78" s="502">
        <v>124727</v>
      </c>
      <c r="C78" s="502">
        <v>9353083</v>
      </c>
      <c r="D78" s="503" t="s">
        <v>981</v>
      </c>
      <c r="E78" s="492" t="s">
        <v>40</v>
      </c>
      <c r="F78" s="504">
        <v>0</v>
      </c>
      <c r="G78" s="505">
        <v>1</v>
      </c>
      <c r="H78" s="505">
        <v>0</v>
      </c>
      <c r="I78" s="505">
        <v>0</v>
      </c>
      <c r="J78" s="505">
        <v>7</v>
      </c>
      <c r="K78" s="505">
        <v>0</v>
      </c>
      <c r="L78" s="505">
        <v>0</v>
      </c>
      <c r="M78" s="505">
        <v>0</v>
      </c>
      <c r="N78" s="505">
        <v>101</v>
      </c>
      <c r="O78" s="505">
        <v>101</v>
      </c>
      <c r="P78" s="505">
        <v>13</v>
      </c>
      <c r="Q78" s="505">
        <v>88</v>
      </c>
      <c r="R78" s="505">
        <v>0</v>
      </c>
      <c r="S78" s="505">
        <v>0</v>
      </c>
      <c r="T78" s="505">
        <v>0</v>
      </c>
      <c r="U78" s="505">
        <v>0</v>
      </c>
      <c r="V78" s="505">
        <v>0</v>
      </c>
      <c r="W78" s="505">
        <v>0</v>
      </c>
      <c r="X78" s="505">
        <v>0</v>
      </c>
      <c r="Y78" s="505">
        <v>0</v>
      </c>
      <c r="Z78" s="505">
        <v>0</v>
      </c>
      <c r="AA78" s="505">
        <v>101</v>
      </c>
      <c r="AB78" s="505">
        <v>14.428571428571429</v>
      </c>
      <c r="AC78" s="505">
        <v>16.999999999999968</v>
      </c>
      <c r="AD78" s="505">
        <v>17.999999999999975</v>
      </c>
      <c r="AE78" s="505">
        <v>0</v>
      </c>
      <c r="AF78" s="505">
        <v>0</v>
      </c>
      <c r="AG78" s="505">
        <v>81</v>
      </c>
      <c r="AH78" s="505">
        <v>0.99999999999999989</v>
      </c>
      <c r="AI78" s="505">
        <v>3</v>
      </c>
      <c r="AJ78" s="505">
        <v>6.9999999999999991</v>
      </c>
      <c r="AK78" s="505">
        <v>3.9999999999999996</v>
      </c>
      <c r="AL78" s="505">
        <v>1.9999999999999998</v>
      </c>
      <c r="AM78" s="505">
        <v>3</v>
      </c>
      <c r="AN78" s="505">
        <v>0</v>
      </c>
      <c r="AO78" s="505">
        <v>0</v>
      </c>
      <c r="AP78" s="505">
        <v>0</v>
      </c>
      <c r="AQ78" s="505">
        <v>0</v>
      </c>
      <c r="AR78" s="505">
        <v>0</v>
      </c>
      <c r="AS78" s="505">
        <v>0</v>
      </c>
      <c r="AT78" s="505">
        <v>0</v>
      </c>
      <c r="AU78" s="505">
        <v>0</v>
      </c>
      <c r="AV78" s="505">
        <v>0</v>
      </c>
      <c r="AW78" s="505">
        <v>0</v>
      </c>
      <c r="AX78" s="505">
        <v>0</v>
      </c>
      <c r="AY78" s="505">
        <v>0</v>
      </c>
      <c r="AZ78" s="505">
        <v>0</v>
      </c>
      <c r="BA78" s="505">
        <v>0</v>
      </c>
      <c r="BB78" s="505">
        <v>22.814814814814813</v>
      </c>
      <c r="BC78" s="505">
        <v>26.185185185185183</v>
      </c>
      <c r="BD78" s="505">
        <v>0</v>
      </c>
      <c r="BE78" s="505">
        <v>0</v>
      </c>
      <c r="BF78" s="505">
        <v>0</v>
      </c>
      <c r="BG78" s="505">
        <v>0</v>
      </c>
      <c r="BH78" s="505">
        <v>0</v>
      </c>
      <c r="BI78" s="505">
        <v>0</v>
      </c>
      <c r="BJ78" s="505">
        <v>0</v>
      </c>
      <c r="BK78" s="505">
        <v>0</v>
      </c>
      <c r="BL78" s="505">
        <v>1.9139999999999999</v>
      </c>
      <c r="BM78" s="505">
        <v>0</v>
      </c>
      <c r="BN78" s="505">
        <v>0.65153538050734294</v>
      </c>
      <c r="BO78" s="622">
        <v>0.7849999999999997</v>
      </c>
      <c r="BP78" s="505">
        <v>1</v>
      </c>
      <c r="BQ78" s="505">
        <v>1</v>
      </c>
      <c r="BR78" s="505">
        <v>0</v>
      </c>
      <c r="BS78" s="505"/>
      <c r="BT78" s="505"/>
      <c r="BU78" s="505"/>
    </row>
    <row r="79" spans="1:73" ht="14.4">
      <c r="A79" s="486">
        <f>VLOOKUP(C79,'[18]DfE No.'!C:E,3,FALSE)</f>
        <v>223</v>
      </c>
      <c r="B79" s="502">
        <v>124729</v>
      </c>
      <c r="C79" s="502">
        <v>9353085</v>
      </c>
      <c r="D79" s="503" t="s">
        <v>982</v>
      </c>
      <c r="E79" s="492" t="s">
        <v>40</v>
      </c>
      <c r="F79" s="504">
        <v>0</v>
      </c>
      <c r="G79" s="505">
        <v>1</v>
      </c>
      <c r="H79" s="505">
        <v>0</v>
      </c>
      <c r="I79" s="505">
        <v>0</v>
      </c>
      <c r="J79" s="505">
        <v>7</v>
      </c>
      <c r="K79" s="505">
        <v>0</v>
      </c>
      <c r="L79" s="505">
        <v>0</v>
      </c>
      <c r="M79" s="505">
        <v>0</v>
      </c>
      <c r="N79" s="505">
        <v>198</v>
      </c>
      <c r="O79" s="505">
        <v>198</v>
      </c>
      <c r="P79" s="505">
        <v>30</v>
      </c>
      <c r="Q79" s="505">
        <v>168</v>
      </c>
      <c r="R79" s="505">
        <v>0</v>
      </c>
      <c r="S79" s="505">
        <v>0</v>
      </c>
      <c r="T79" s="505">
        <v>0</v>
      </c>
      <c r="U79" s="505">
        <v>0</v>
      </c>
      <c r="V79" s="505">
        <v>0</v>
      </c>
      <c r="W79" s="505">
        <v>0</v>
      </c>
      <c r="X79" s="505">
        <v>0</v>
      </c>
      <c r="Y79" s="505">
        <v>0</v>
      </c>
      <c r="Z79" s="505">
        <v>0</v>
      </c>
      <c r="AA79" s="505">
        <v>198</v>
      </c>
      <c r="AB79" s="505">
        <v>28.285714285714285</v>
      </c>
      <c r="AC79" s="505">
        <v>21.999999999999975</v>
      </c>
      <c r="AD79" s="505">
        <v>24.999999999999947</v>
      </c>
      <c r="AE79" s="505">
        <v>0</v>
      </c>
      <c r="AF79" s="505">
        <v>0</v>
      </c>
      <c r="AG79" s="505">
        <v>183.92893401015223</v>
      </c>
      <c r="AH79" s="505">
        <v>6.0304568527918843</v>
      </c>
      <c r="AI79" s="505">
        <v>1.0050761421319807</v>
      </c>
      <c r="AJ79" s="505">
        <v>4.0203045685279228</v>
      </c>
      <c r="AK79" s="505">
        <v>2.0101522842639614</v>
      </c>
      <c r="AL79" s="505">
        <v>1.0050761421319807</v>
      </c>
      <c r="AM79" s="505">
        <v>0</v>
      </c>
      <c r="AN79" s="505">
        <v>0</v>
      </c>
      <c r="AO79" s="505">
        <v>0</v>
      </c>
      <c r="AP79" s="505">
        <v>0</v>
      </c>
      <c r="AQ79" s="505">
        <v>0</v>
      </c>
      <c r="AR79" s="505">
        <v>0</v>
      </c>
      <c r="AS79" s="505">
        <v>0</v>
      </c>
      <c r="AT79" s="505">
        <v>0</v>
      </c>
      <c r="AU79" s="505">
        <v>0</v>
      </c>
      <c r="AV79" s="505">
        <v>1.1785714285714282</v>
      </c>
      <c r="AW79" s="505">
        <v>1.1785714285714282</v>
      </c>
      <c r="AX79" s="505">
        <v>0</v>
      </c>
      <c r="AY79" s="505">
        <v>0</v>
      </c>
      <c r="AZ79" s="505">
        <v>0</v>
      </c>
      <c r="BA79" s="505">
        <v>0</v>
      </c>
      <c r="BB79" s="505">
        <v>23.851851851851851</v>
      </c>
      <c r="BC79" s="505">
        <v>28.111111111111111</v>
      </c>
      <c r="BD79" s="505">
        <v>0</v>
      </c>
      <c r="BE79" s="505">
        <v>0</v>
      </c>
      <c r="BF79" s="505">
        <v>0</v>
      </c>
      <c r="BG79" s="505">
        <v>0</v>
      </c>
      <c r="BH79" s="505">
        <v>0</v>
      </c>
      <c r="BI79" s="505">
        <v>0</v>
      </c>
      <c r="BJ79" s="505">
        <v>0</v>
      </c>
      <c r="BK79" s="505">
        <v>0</v>
      </c>
      <c r="BL79" s="505">
        <v>2.6459999999999999</v>
      </c>
      <c r="BM79" s="505">
        <v>0</v>
      </c>
      <c r="BN79" s="505">
        <v>0</v>
      </c>
      <c r="BO79" s="622">
        <v>1</v>
      </c>
      <c r="BP79" s="505">
        <v>0</v>
      </c>
      <c r="BQ79" s="505">
        <v>1</v>
      </c>
      <c r="BR79" s="505">
        <v>0</v>
      </c>
      <c r="BS79" s="505"/>
      <c r="BT79" s="505"/>
      <c r="BU79" s="505"/>
    </row>
    <row r="80" spans="1:73" ht="14.4">
      <c r="A80" s="486">
        <f>VLOOKUP(C80,'[18]DfE No.'!C:E,3,FALSE)</f>
        <v>444</v>
      </c>
      <c r="B80" s="502">
        <v>124732</v>
      </c>
      <c r="C80" s="502">
        <v>9353090</v>
      </c>
      <c r="D80" s="503" t="s">
        <v>983</v>
      </c>
      <c r="E80" s="492" t="s">
        <v>40</v>
      </c>
      <c r="F80" s="504">
        <v>0</v>
      </c>
      <c r="G80" s="505">
        <v>1</v>
      </c>
      <c r="H80" s="505">
        <v>0</v>
      </c>
      <c r="I80" s="505">
        <v>0</v>
      </c>
      <c r="J80" s="505">
        <v>7</v>
      </c>
      <c r="K80" s="505">
        <v>0</v>
      </c>
      <c r="L80" s="505">
        <v>0</v>
      </c>
      <c r="M80" s="505">
        <v>0</v>
      </c>
      <c r="N80" s="505">
        <v>136</v>
      </c>
      <c r="O80" s="505">
        <v>136</v>
      </c>
      <c r="P80" s="505">
        <v>20</v>
      </c>
      <c r="Q80" s="505">
        <v>116</v>
      </c>
      <c r="R80" s="505">
        <v>0</v>
      </c>
      <c r="S80" s="505">
        <v>0</v>
      </c>
      <c r="T80" s="505">
        <v>0</v>
      </c>
      <c r="U80" s="505">
        <v>0</v>
      </c>
      <c r="V80" s="505">
        <v>0</v>
      </c>
      <c r="W80" s="505">
        <v>0</v>
      </c>
      <c r="X80" s="505">
        <v>0</v>
      </c>
      <c r="Y80" s="505">
        <v>0</v>
      </c>
      <c r="Z80" s="505">
        <v>0</v>
      </c>
      <c r="AA80" s="505">
        <v>136</v>
      </c>
      <c r="AB80" s="505">
        <v>19.428571428571427</v>
      </c>
      <c r="AC80" s="505">
        <v>13.999999999999968</v>
      </c>
      <c r="AD80" s="505">
        <v>15.000000000000025</v>
      </c>
      <c r="AE80" s="505">
        <v>0</v>
      </c>
      <c r="AF80" s="505">
        <v>0</v>
      </c>
      <c r="AG80" s="505">
        <v>131</v>
      </c>
      <c r="AH80" s="505">
        <v>4.0000000000000062</v>
      </c>
      <c r="AI80" s="505">
        <v>1.0000000000000002</v>
      </c>
      <c r="AJ80" s="505">
        <v>0</v>
      </c>
      <c r="AK80" s="505">
        <v>0</v>
      </c>
      <c r="AL80" s="505">
        <v>0</v>
      </c>
      <c r="AM80" s="505">
        <v>0</v>
      </c>
      <c r="AN80" s="505">
        <v>0</v>
      </c>
      <c r="AO80" s="505">
        <v>0</v>
      </c>
      <c r="AP80" s="505">
        <v>0</v>
      </c>
      <c r="AQ80" s="505">
        <v>0</v>
      </c>
      <c r="AR80" s="505">
        <v>0</v>
      </c>
      <c r="AS80" s="505">
        <v>0</v>
      </c>
      <c r="AT80" s="505">
        <v>0</v>
      </c>
      <c r="AU80" s="505">
        <v>0</v>
      </c>
      <c r="AV80" s="505">
        <v>0</v>
      </c>
      <c r="AW80" s="505">
        <v>0</v>
      </c>
      <c r="AX80" s="505">
        <v>0</v>
      </c>
      <c r="AY80" s="505">
        <v>0</v>
      </c>
      <c r="AZ80" s="505">
        <v>0</v>
      </c>
      <c r="BA80" s="505">
        <v>0</v>
      </c>
      <c r="BB80" s="505">
        <v>26.018691588785046</v>
      </c>
      <c r="BC80" s="505">
        <v>30.504672897196262</v>
      </c>
      <c r="BD80" s="505">
        <v>0</v>
      </c>
      <c r="BE80" s="505">
        <v>0</v>
      </c>
      <c r="BF80" s="505">
        <v>0</v>
      </c>
      <c r="BG80" s="505">
        <v>0</v>
      </c>
      <c r="BH80" s="505">
        <v>0</v>
      </c>
      <c r="BI80" s="505">
        <v>0</v>
      </c>
      <c r="BJ80" s="505">
        <v>7.839999999999943</v>
      </c>
      <c r="BK80" s="505">
        <v>0</v>
      </c>
      <c r="BL80" s="505">
        <v>2.4049999999999998</v>
      </c>
      <c r="BM80" s="505">
        <v>0</v>
      </c>
      <c r="BN80" s="505">
        <v>0.18424566088117489</v>
      </c>
      <c r="BO80" s="622">
        <v>1</v>
      </c>
      <c r="BP80" s="505">
        <v>1</v>
      </c>
      <c r="BQ80" s="505">
        <v>1</v>
      </c>
      <c r="BR80" s="505">
        <v>0</v>
      </c>
      <c r="BS80" s="505"/>
      <c r="BT80" s="505"/>
      <c r="BU80" s="505"/>
    </row>
    <row r="81" spans="1:73" ht="14.4">
      <c r="A81" s="486">
        <f>VLOOKUP(C81,'[18]DfE No.'!C:E,3,FALSE)</f>
        <v>50</v>
      </c>
      <c r="B81" s="502">
        <v>124735</v>
      </c>
      <c r="C81" s="502">
        <v>9353093</v>
      </c>
      <c r="D81" s="503" t="s">
        <v>984</v>
      </c>
      <c r="E81" s="492" t="s">
        <v>40</v>
      </c>
      <c r="F81" s="504">
        <v>0</v>
      </c>
      <c r="G81" s="505">
        <v>1</v>
      </c>
      <c r="H81" s="505">
        <v>0</v>
      </c>
      <c r="I81" s="505">
        <v>0</v>
      </c>
      <c r="J81" s="505">
        <v>7</v>
      </c>
      <c r="K81" s="505">
        <v>0</v>
      </c>
      <c r="L81" s="505">
        <v>0</v>
      </c>
      <c r="M81" s="505">
        <v>0</v>
      </c>
      <c r="N81" s="505">
        <v>164</v>
      </c>
      <c r="O81" s="505">
        <v>164</v>
      </c>
      <c r="P81" s="505">
        <v>24</v>
      </c>
      <c r="Q81" s="505">
        <v>140</v>
      </c>
      <c r="R81" s="505">
        <v>0</v>
      </c>
      <c r="S81" s="505">
        <v>0</v>
      </c>
      <c r="T81" s="505">
        <v>0</v>
      </c>
      <c r="U81" s="505">
        <v>0</v>
      </c>
      <c r="V81" s="505">
        <v>0</v>
      </c>
      <c r="W81" s="505">
        <v>0</v>
      </c>
      <c r="X81" s="505">
        <v>0</v>
      </c>
      <c r="Y81" s="505">
        <v>0</v>
      </c>
      <c r="Z81" s="505">
        <v>0</v>
      </c>
      <c r="AA81" s="505">
        <v>164</v>
      </c>
      <c r="AB81" s="505">
        <v>23.428571428571427</v>
      </c>
      <c r="AC81" s="505">
        <v>29.000000000000011</v>
      </c>
      <c r="AD81" s="505">
        <v>31.999999999999968</v>
      </c>
      <c r="AE81" s="505">
        <v>0</v>
      </c>
      <c r="AF81" s="505">
        <v>0</v>
      </c>
      <c r="AG81" s="505">
        <v>66.000000000000014</v>
      </c>
      <c r="AH81" s="505">
        <v>88.999999999999957</v>
      </c>
      <c r="AI81" s="505">
        <v>8.9999999999999982</v>
      </c>
      <c r="AJ81" s="505">
        <v>0</v>
      </c>
      <c r="AK81" s="505">
        <v>0</v>
      </c>
      <c r="AL81" s="505">
        <v>0</v>
      </c>
      <c r="AM81" s="505">
        <v>0</v>
      </c>
      <c r="AN81" s="505">
        <v>0</v>
      </c>
      <c r="AO81" s="505">
        <v>0</v>
      </c>
      <c r="AP81" s="505">
        <v>0</v>
      </c>
      <c r="AQ81" s="505">
        <v>0</v>
      </c>
      <c r="AR81" s="505">
        <v>0</v>
      </c>
      <c r="AS81" s="505">
        <v>0</v>
      </c>
      <c r="AT81" s="505">
        <v>0</v>
      </c>
      <c r="AU81" s="505">
        <v>0</v>
      </c>
      <c r="AV81" s="505">
        <v>0</v>
      </c>
      <c r="AW81" s="505">
        <v>0</v>
      </c>
      <c r="AX81" s="505">
        <v>0</v>
      </c>
      <c r="AY81" s="505">
        <v>0</v>
      </c>
      <c r="AZ81" s="505">
        <v>0</v>
      </c>
      <c r="BA81" s="505">
        <v>1</v>
      </c>
      <c r="BB81" s="505">
        <v>41.805555555555557</v>
      </c>
      <c r="BC81" s="505">
        <v>48.972222222222221</v>
      </c>
      <c r="BD81" s="505">
        <v>0</v>
      </c>
      <c r="BE81" s="505">
        <v>0</v>
      </c>
      <c r="BF81" s="505">
        <v>0</v>
      </c>
      <c r="BG81" s="505">
        <v>0</v>
      </c>
      <c r="BH81" s="505">
        <v>0</v>
      </c>
      <c r="BI81" s="505">
        <v>0</v>
      </c>
      <c r="BJ81" s="505">
        <v>0</v>
      </c>
      <c r="BK81" s="505">
        <v>0</v>
      </c>
      <c r="BL81" s="505">
        <v>1.6060000000000001</v>
      </c>
      <c r="BM81" s="505">
        <v>0</v>
      </c>
      <c r="BN81" s="505">
        <v>0</v>
      </c>
      <c r="BO81" s="622">
        <v>1.5000000000000013E-2</v>
      </c>
      <c r="BP81" s="505">
        <v>0</v>
      </c>
      <c r="BQ81" s="505">
        <v>1</v>
      </c>
      <c r="BR81" s="505">
        <v>0</v>
      </c>
      <c r="BS81" s="505"/>
      <c r="BT81" s="505"/>
      <c r="BU81" s="505"/>
    </row>
    <row r="82" spans="1:73" ht="14.4">
      <c r="A82" s="486">
        <f>VLOOKUP(C82,'[18]DfE No.'!C:E,3,FALSE)</f>
        <v>331</v>
      </c>
      <c r="B82" s="502">
        <v>124744</v>
      </c>
      <c r="C82" s="502">
        <v>9353104</v>
      </c>
      <c r="D82" s="503" t="s">
        <v>985</v>
      </c>
      <c r="E82" s="492" t="s">
        <v>40</v>
      </c>
      <c r="F82" s="504">
        <v>0</v>
      </c>
      <c r="G82" s="505">
        <v>1</v>
      </c>
      <c r="H82" s="505">
        <v>0</v>
      </c>
      <c r="I82" s="505">
        <v>0</v>
      </c>
      <c r="J82" s="505">
        <v>7</v>
      </c>
      <c r="K82" s="505">
        <v>0</v>
      </c>
      <c r="L82" s="505">
        <v>0</v>
      </c>
      <c r="M82" s="505">
        <v>0</v>
      </c>
      <c r="N82" s="505">
        <v>79</v>
      </c>
      <c r="O82" s="505">
        <v>79</v>
      </c>
      <c r="P82" s="505">
        <v>5</v>
      </c>
      <c r="Q82" s="505">
        <v>74</v>
      </c>
      <c r="R82" s="505">
        <v>0</v>
      </c>
      <c r="S82" s="505">
        <v>0</v>
      </c>
      <c r="T82" s="505">
        <v>0</v>
      </c>
      <c r="U82" s="505">
        <v>0</v>
      </c>
      <c r="V82" s="505">
        <v>0</v>
      </c>
      <c r="W82" s="505">
        <v>0</v>
      </c>
      <c r="X82" s="505">
        <v>0</v>
      </c>
      <c r="Y82" s="505">
        <v>0</v>
      </c>
      <c r="Z82" s="505">
        <v>0</v>
      </c>
      <c r="AA82" s="505">
        <v>79</v>
      </c>
      <c r="AB82" s="505">
        <v>11.285714285714286</v>
      </c>
      <c r="AC82" s="505">
        <v>10.000000000000027</v>
      </c>
      <c r="AD82" s="505">
        <v>10.000000000000027</v>
      </c>
      <c r="AE82" s="505">
        <v>0</v>
      </c>
      <c r="AF82" s="505">
        <v>0</v>
      </c>
      <c r="AG82" s="505">
        <v>55.70512820512819</v>
      </c>
      <c r="AH82" s="505">
        <v>0</v>
      </c>
      <c r="AI82" s="505">
        <v>17.217948717948723</v>
      </c>
      <c r="AJ82" s="505">
        <v>3.0384615384615414</v>
      </c>
      <c r="AK82" s="505">
        <v>3.0384615384615414</v>
      </c>
      <c r="AL82" s="505">
        <v>0</v>
      </c>
      <c r="AM82" s="505">
        <v>0</v>
      </c>
      <c r="AN82" s="505">
        <v>0</v>
      </c>
      <c r="AO82" s="505">
        <v>0</v>
      </c>
      <c r="AP82" s="505">
        <v>0</v>
      </c>
      <c r="AQ82" s="505">
        <v>0</v>
      </c>
      <c r="AR82" s="505">
        <v>0</v>
      </c>
      <c r="AS82" s="505">
        <v>0</v>
      </c>
      <c r="AT82" s="505">
        <v>0</v>
      </c>
      <c r="AU82" s="505">
        <v>0</v>
      </c>
      <c r="AV82" s="505">
        <v>2.1351351351351329</v>
      </c>
      <c r="AW82" s="505">
        <v>3.2027027027026995</v>
      </c>
      <c r="AX82" s="505">
        <v>0</v>
      </c>
      <c r="AY82" s="505">
        <v>0</v>
      </c>
      <c r="AZ82" s="505">
        <v>0</v>
      </c>
      <c r="BA82" s="505">
        <v>0</v>
      </c>
      <c r="BB82" s="505">
        <v>8.879999999999999</v>
      </c>
      <c r="BC82" s="505">
        <v>9.4799999999999986</v>
      </c>
      <c r="BD82" s="505">
        <v>0</v>
      </c>
      <c r="BE82" s="505">
        <v>0</v>
      </c>
      <c r="BF82" s="505">
        <v>0</v>
      </c>
      <c r="BG82" s="505">
        <v>0</v>
      </c>
      <c r="BH82" s="505">
        <v>0</v>
      </c>
      <c r="BI82" s="505">
        <v>0</v>
      </c>
      <c r="BJ82" s="505">
        <v>0</v>
      </c>
      <c r="BK82" s="505">
        <v>0</v>
      </c>
      <c r="BL82" s="505">
        <v>1.623</v>
      </c>
      <c r="BM82" s="505">
        <v>0</v>
      </c>
      <c r="BN82" s="505">
        <v>0.94526034712950591</v>
      </c>
      <c r="BO82" s="622">
        <v>5.7499999999999774E-2</v>
      </c>
      <c r="BP82" s="505">
        <v>1</v>
      </c>
      <c r="BQ82" s="505">
        <v>1</v>
      </c>
      <c r="BR82" s="505">
        <v>0</v>
      </c>
      <c r="BS82" s="505"/>
      <c r="BT82" s="505"/>
      <c r="BU82" s="505"/>
    </row>
    <row r="83" spans="1:73" ht="14.4">
      <c r="A83" s="486">
        <f>VLOOKUP(C83,'[18]DfE No.'!C:E,3,FALSE)</f>
        <v>106</v>
      </c>
      <c r="B83" s="502">
        <v>124745</v>
      </c>
      <c r="C83" s="502">
        <v>9353105</v>
      </c>
      <c r="D83" s="503" t="s">
        <v>986</v>
      </c>
      <c r="E83" s="492" t="s">
        <v>40</v>
      </c>
      <c r="F83" s="504">
        <v>0</v>
      </c>
      <c r="G83" s="505">
        <v>1</v>
      </c>
      <c r="H83" s="505">
        <v>0</v>
      </c>
      <c r="I83" s="505">
        <v>0</v>
      </c>
      <c r="J83" s="505">
        <v>7</v>
      </c>
      <c r="K83" s="505">
        <v>0</v>
      </c>
      <c r="L83" s="505">
        <v>0</v>
      </c>
      <c r="M83" s="505">
        <v>0</v>
      </c>
      <c r="N83" s="505">
        <v>55</v>
      </c>
      <c r="O83" s="505">
        <v>55</v>
      </c>
      <c r="P83" s="505">
        <v>5</v>
      </c>
      <c r="Q83" s="505">
        <v>50</v>
      </c>
      <c r="R83" s="505">
        <v>0</v>
      </c>
      <c r="S83" s="505">
        <v>0</v>
      </c>
      <c r="T83" s="505">
        <v>0</v>
      </c>
      <c r="U83" s="505">
        <v>0</v>
      </c>
      <c r="V83" s="505">
        <v>0</v>
      </c>
      <c r="W83" s="505">
        <v>0</v>
      </c>
      <c r="X83" s="505">
        <v>0</v>
      </c>
      <c r="Y83" s="505">
        <v>0</v>
      </c>
      <c r="Z83" s="505">
        <v>0</v>
      </c>
      <c r="AA83" s="505">
        <v>55</v>
      </c>
      <c r="AB83" s="505">
        <v>7.8571428571428568</v>
      </c>
      <c r="AC83" s="505">
        <v>11.999999999999991</v>
      </c>
      <c r="AD83" s="505">
        <v>11.999999999999991</v>
      </c>
      <c r="AE83" s="505">
        <v>0</v>
      </c>
      <c r="AF83" s="505">
        <v>0</v>
      </c>
      <c r="AG83" s="505">
        <v>54.000000000000014</v>
      </c>
      <c r="AH83" s="505">
        <v>0</v>
      </c>
      <c r="AI83" s="505">
        <v>0</v>
      </c>
      <c r="AJ83" s="505">
        <v>0</v>
      </c>
      <c r="AK83" s="505">
        <v>1.0000000000000009</v>
      </c>
      <c r="AL83" s="505">
        <v>0</v>
      </c>
      <c r="AM83" s="505">
        <v>0</v>
      </c>
      <c r="AN83" s="505">
        <v>0</v>
      </c>
      <c r="AO83" s="505">
        <v>0</v>
      </c>
      <c r="AP83" s="505">
        <v>0</v>
      </c>
      <c r="AQ83" s="505">
        <v>0</v>
      </c>
      <c r="AR83" s="505">
        <v>0</v>
      </c>
      <c r="AS83" s="505">
        <v>0</v>
      </c>
      <c r="AT83" s="505">
        <v>0</v>
      </c>
      <c r="AU83" s="505">
        <v>0</v>
      </c>
      <c r="AV83" s="505">
        <v>0</v>
      </c>
      <c r="AW83" s="505">
        <v>0</v>
      </c>
      <c r="AX83" s="505">
        <v>0</v>
      </c>
      <c r="AY83" s="505">
        <v>0</v>
      </c>
      <c r="AZ83" s="505">
        <v>0</v>
      </c>
      <c r="BA83" s="505">
        <v>0</v>
      </c>
      <c r="BB83" s="505">
        <v>5.2631578947368416</v>
      </c>
      <c r="BC83" s="505">
        <v>5.7894736842105257</v>
      </c>
      <c r="BD83" s="505">
        <v>0</v>
      </c>
      <c r="BE83" s="505">
        <v>0</v>
      </c>
      <c r="BF83" s="505">
        <v>0</v>
      </c>
      <c r="BG83" s="505">
        <v>0</v>
      </c>
      <c r="BH83" s="505">
        <v>0</v>
      </c>
      <c r="BI83" s="505">
        <v>0</v>
      </c>
      <c r="BJ83" s="505">
        <v>2.6999999999999953</v>
      </c>
      <c r="BK83" s="505">
        <v>0</v>
      </c>
      <c r="BL83" s="505">
        <v>2.2109999999999999</v>
      </c>
      <c r="BM83" s="505">
        <v>0</v>
      </c>
      <c r="BN83" s="505">
        <v>1</v>
      </c>
      <c r="BO83" s="622">
        <v>1</v>
      </c>
      <c r="BP83" s="505">
        <v>1</v>
      </c>
      <c r="BQ83" s="505">
        <v>1</v>
      </c>
      <c r="BR83" s="505">
        <v>0</v>
      </c>
      <c r="BS83" s="505"/>
      <c r="BT83" s="505"/>
      <c r="BU83" s="505"/>
    </row>
    <row r="84" spans="1:73" ht="14.4">
      <c r="A84" s="486">
        <f>VLOOKUP(C84,'[18]DfE No.'!C:E,3,FALSE)</f>
        <v>112</v>
      </c>
      <c r="B84" s="502">
        <v>124747</v>
      </c>
      <c r="C84" s="502">
        <v>9353109</v>
      </c>
      <c r="D84" s="503" t="s">
        <v>988</v>
      </c>
      <c r="E84" s="492" t="s">
        <v>40</v>
      </c>
      <c r="F84" s="504">
        <v>0</v>
      </c>
      <c r="G84" s="505">
        <v>1</v>
      </c>
      <c r="H84" s="505">
        <v>0</v>
      </c>
      <c r="I84" s="505">
        <v>0</v>
      </c>
      <c r="J84" s="505">
        <v>7</v>
      </c>
      <c r="K84" s="505">
        <v>0</v>
      </c>
      <c r="L84" s="505">
        <v>0</v>
      </c>
      <c r="M84" s="505">
        <v>0</v>
      </c>
      <c r="N84" s="505">
        <v>83</v>
      </c>
      <c r="O84" s="505">
        <v>83</v>
      </c>
      <c r="P84" s="505">
        <v>13</v>
      </c>
      <c r="Q84" s="505">
        <v>70</v>
      </c>
      <c r="R84" s="505">
        <v>0</v>
      </c>
      <c r="S84" s="505">
        <v>0</v>
      </c>
      <c r="T84" s="505">
        <v>0</v>
      </c>
      <c r="U84" s="505">
        <v>0</v>
      </c>
      <c r="V84" s="505">
        <v>0</v>
      </c>
      <c r="W84" s="505">
        <v>0</v>
      </c>
      <c r="X84" s="505">
        <v>0</v>
      </c>
      <c r="Y84" s="505">
        <v>0</v>
      </c>
      <c r="Z84" s="505">
        <v>0</v>
      </c>
      <c r="AA84" s="505">
        <v>83</v>
      </c>
      <c r="AB84" s="505">
        <v>11.857142857142858</v>
      </c>
      <c r="AC84" s="505">
        <v>8.9999999999999964</v>
      </c>
      <c r="AD84" s="505">
        <v>9.999999999999968</v>
      </c>
      <c r="AE84" s="505">
        <v>0</v>
      </c>
      <c r="AF84" s="505">
        <v>0</v>
      </c>
      <c r="AG84" s="505">
        <v>83</v>
      </c>
      <c r="AH84" s="505">
        <v>0</v>
      </c>
      <c r="AI84" s="505">
        <v>0</v>
      </c>
      <c r="AJ84" s="505">
        <v>0</v>
      </c>
      <c r="AK84" s="505">
        <v>0</v>
      </c>
      <c r="AL84" s="505">
        <v>0</v>
      </c>
      <c r="AM84" s="505">
        <v>0</v>
      </c>
      <c r="AN84" s="505">
        <v>0</v>
      </c>
      <c r="AO84" s="505">
        <v>0</v>
      </c>
      <c r="AP84" s="505">
        <v>0</v>
      </c>
      <c r="AQ84" s="505">
        <v>0</v>
      </c>
      <c r="AR84" s="505">
        <v>0</v>
      </c>
      <c r="AS84" s="505">
        <v>0</v>
      </c>
      <c r="AT84" s="505">
        <v>0</v>
      </c>
      <c r="AU84" s="505">
        <v>0</v>
      </c>
      <c r="AV84" s="505">
        <v>0</v>
      </c>
      <c r="AW84" s="505">
        <v>0</v>
      </c>
      <c r="AX84" s="505">
        <v>0</v>
      </c>
      <c r="AY84" s="505">
        <v>0</v>
      </c>
      <c r="AZ84" s="505">
        <v>0</v>
      </c>
      <c r="BA84" s="505">
        <v>1.1066666666666667</v>
      </c>
      <c r="BB84" s="505">
        <v>16.470588235294116</v>
      </c>
      <c r="BC84" s="505">
        <v>19.52941176470588</v>
      </c>
      <c r="BD84" s="505">
        <v>0</v>
      </c>
      <c r="BE84" s="505">
        <v>0</v>
      </c>
      <c r="BF84" s="505">
        <v>0</v>
      </c>
      <c r="BG84" s="505">
        <v>0</v>
      </c>
      <c r="BH84" s="505">
        <v>0</v>
      </c>
      <c r="BI84" s="505">
        <v>0</v>
      </c>
      <c r="BJ84" s="505">
        <v>2.0200000000000031</v>
      </c>
      <c r="BK84" s="505">
        <v>0</v>
      </c>
      <c r="BL84" s="505">
        <v>2.2269999999999999</v>
      </c>
      <c r="BM84" s="505">
        <v>0</v>
      </c>
      <c r="BN84" s="505">
        <v>0.89185580774365814</v>
      </c>
      <c r="BO84" s="622">
        <v>1</v>
      </c>
      <c r="BP84" s="505">
        <v>1</v>
      </c>
      <c r="BQ84" s="505">
        <v>1</v>
      </c>
      <c r="BR84" s="505">
        <v>0</v>
      </c>
      <c r="BS84" s="505"/>
      <c r="BT84" s="505"/>
      <c r="BU84" s="505"/>
    </row>
    <row r="85" spans="1:73" ht="14.4">
      <c r="A85" s="486">
        <f>VLOOKUP(C85,'[18]DfE No.'!C:E,3,FALSE)</f>
        <v>113</v>
      </c>
      <c r="B85" s="502">
        <v>124748</v>
      </c>
      <c r="C85" s="502">
        <v>9353111</v>
      </c>
      <c r="D85" s="503" t="s">
        <v>989</v>
      </c>
      <c r="E85" s="492" t="s">
        <v>40</v>
      </c>
      <c r="F85" s="504">
        <v>0</v>
      </c>
      <c r="G85" s="505">
        <v>1</v>
      </c>
      <c r="H85" s="505">
        <v>0</v>
      </c>
      <c r="I85" s="505">
        <v>0</v>
      </c>
      <c r="J85" s="505">
        <v>7</v>
      </c>
      <c r="K85" s="505">
        <v>0</v>
      </c>
      <c r="L85" s="505">
        <v>0</v>
      </c>
      <c r="M85" s="505">
        <v>0</v>
      </c>
      <c r="N85" s="505">
        <v>340</v>
      </c>
      <c r="O85" s="505">
        <v>340</v>
      </c>
      <c r="P85" s="505">
        <v>48</v>
      </c>
      <c r="Q85" s="505">
        <v>292</v>
      </c>
      <c r="R85" s="505">
        <v>0</v>
      </c>
      <c r="S85" s="505">
        <v>0</v>
      </c>
      <c r="T85" s="505">
        <v>0</v>
      </c>
      <c r="U85" s="505">
        <v>0</v>
      </c>
      <c r="V85" s="505">
        <v>0</v>
      </c>
      <c r="W85" s="505">
        <v>0</v>
      </c>
      <c r="X85" s="505">
        <v>0</v>
      </c>
      <c r="Y85" s="505">
        <v>0</v>
      </c>
      <c r="Z85" s="505">
        <v>0</v>
      </c>
      <c r="AA85" s="505">
        <v>340</v>
      </c>
      <c r="AB85" s="505">
        <v>48.571428571428569</v>
      </c>
      <c r="AC85" s="505">
        <v>35.999999999999837</v>
      </c>
      <c r="AD85" s="505">
        <v>37.000000000000099</v>
      </c>
      <c r="AE85" s="505">
        <v>0</v>
      </c>
      <c r="AF85" s="505">
        <v>0</v>
      </c>
      <c r="AG85" s="505">
        <v>293</v>
      </c>
      <c r="AH85" s="505">
        <v>5.000000000000008</v>
      </c>
      <c r="AI85" s="505">
        <v>22.000000000000007</v>
      </c>
      <c r="AJ85" s="505">
        <v>3.0000000000000013</v>
      </c>
      <c r="AK85" s="505">
        <v>17</v>
      </c>
      <c r="AL85" s="505">
        <v>0</v>
      </c>
      <c r="AM85" s="505">
        <v>0</v>
      </c>
      <c r="AN85" s="505">
        <v>0</v>
      </c>
      <c r="AO85" s="505">
        <v>0</v>
      </c>
      <c r="AP85" s="505">
        <v>0</v>
      </c>
      <c r="AQ85" s="505">
        <v>0</v>
      </c>
      <c r="AR85" s="505">
        <v>0</v>
      </c>
      <c r="AS85" s="505">
        <v>0</v>
      </c>
      <c r="AT85" s="505">
        <v>0</v>
      </c>
      <c r="AU85" s="505">
        <v>1.1643835616438372</v>
      </c>
      <c r="AV85" s="505">
        <v>1.1643835616438372</v>
      </c>
      <c r="AW85" s="505">
        <v>1.1643835616438372</v>
      </c>
      <c r="AX85" s="505">
        <v>0</v>
      </c>
      <c r="AY85" s="505">
        <v>0</v>
      </c>
      <c r="AZ85" s="505">
        <v>0</v>
      </c>
      <c r="BA85" s="505">
        <v>0</v>
      </c>
      <c r="BB85" s="505">
        <v>77.531034482758614</v>
      </c>
      <c r="BC85" s="505">
        <v>90.275862068965509</v>
      </c>
      <c r="BD85" s="505">
        <v>0</v>
      </c>
      <c r="BE85" s="505">
        <v>0</v>
      </c>
      <c r="BF85" s="505">
        <v>0</v>
      </c>
      <c r="BG85" s="505">
        <v>0</v>
      </c>
      <c r="BH85" s="505">
        <v>0</v>
      </c>
      <c r="BI85" s="505">
        <v>0</v>
      </c>
      <c r="BJ85" s="505">
        <v>0</v>
      </c>
      <c r="BK85" s="505">
        <v>0</v>
      </c>
      <c r="BL85" s="505">
        <v>1.181</v>
      </c>
      <c r="BM85" s="505">
        <v>0</v>
      </c>
      <c r="BN85" s="505">
        <v>0</v>
      </c>
      <c r="BO85" s="622">
        <v>0</v>
      </c>
      <c r="BP85" s="505">
        <v>0</v>
      </c>
      <c r="BQ85" s="505">
        <v>1</v>
      </c>
      <c r="BR85" s="505">
        <v>0</v>
      </c>
      <c r="BS85" s="505"/>
      <c r="BT85" s="505"/>
      <c r="BU85" s="505"/>
    </row>
    <row r="86" spans="1:73" ht="14.4">
      <c r="A86" s="486">
        <f>VLOOKUP(C86,'[18]DfE No.'!C:E,3,FALSE)</f>
        <v>216</v>
      </c>
      <c r="B86" s="502">
        <v>124749</v>
      </c>
      <c r="C86" s="502">
        <v>9353112</v>
      </c>
      <c r="D86" s="503" t="s">
        <v>990</v>
      </c>
      <c r="E86" s="492" t="s">
        <v>40</v>
      </c>
      <c r="F86" s="504">
        <v>0</v>
      </c>
      <c r="G86" s="505">
        <v>1</v>
      </c>
      <c r="H86" s="505">
        <v>0</v>
      </c>
      <c r="I86" s="505">
        <v>0</v>
      </c>
      <c r="J86" s="505">
        <v>7</v>
      </c>
      <c r="K86" s="505">
        <v>0</v>
      </c>
      <c r="L86" s="505">
        <v>0</v>
      </c>
      <c r="M86" s="505">
        <v>0</v>
      </c>
      <c r="N86" s="505">
        <v>265</v>
      </c>
      <c r="O86" s="505">
        <v>265</v>
      </c>
      <c r="P86" s="505">
        <v>39</v>
      </c>
      <c r="Q86" s="505">
        <v>226</v>
      </c>
      <c r="R86" s="505">
        <v>0</v>
      </c>
      <c r="S86" s="505">
        <v>0</v>
      </c>
      <c r="T86" s="505">
        <v>0</v>
      </c>
      <c r="U86" s="505">
        <v>0</v>
      </c>
      <c r="V86" s="505">
        <v>0</v>
      </c>
      <c r="W86" s="505">
        <v>0</v>
      </c>
      <c r="X86" s="505">
        <v>0</v>
      </c>
      <c r="Y86" s="505">
        <v>0</v>
      </c>
      <c r="Z86" s="505">
        <v>0</v>
      </c>
      <c r="AA86" s="505">
        <v>265</v>
      </c>
      <c r="AB86" s="505">
        <v>37.857142857142854</v>
      </c>
      <c r="AC86" s="505">
        <v>18.000000000000004</v>
      </c>
      <c r="AD86" s="505">
        <v>19.000000000000007</v>
      </c>
      <c r="AE86" s="505">
        <v>0</v>
      </c>
      <c r="AF86" s="505">
        <v>0</v>
      </c>
      <c r="AG86" s="505">
        <v>256.00000000000011</v>
      </c>
      <c r="AH86" s="505">
        <v>0</v>
      </c>
      <c r="AI86" s="505">
        <v>1.9999999999999987</v>
      </c>
      <c r="AJ86" s="505">
        <v>3.9999999999999973</v>
      </c>
      <c r="AK86" s="505">
        <v>1.9999999999999987</v>
      </c>
      <c r="AL86" s="505">
        <v>1.0000000000000007</v>
      </c>
      <c r="AM86" s="505">
        <v>0</v>
      </c>
      <c r="AN86" s="505">
        <v>0</v>
      </c>
      <c r="AO86" s="505">
        <v>0</v>
      </c>
      <c r="AP86" s="505">
        <v>0</v>
      </c>
      <c r="AQ86" s="505">
        <v>0</v>
      </c>
      <c r="AR86" s="505">
        <v>0</v>
      </c>
      <c r="AS86" s="505">
        <v>0</v>
      </c>
      <c r="AT86" s="505">
        <v>0</v>
      </c>
      <c r="AU86" s="505">
        <v>0</v>
      </c>
      <c r="AV86" s="505">
        <v>1.1725663716814168</v>
      </c>
      <c r="AW86" s="505">
        <v>3.5176991150442372</v>
      </c>
      <c r="AX86" s="505">
        <v>0</v>
      </c>
      <c r="AY86" s="505">
        <v>0</v>
      </c>
      <c r="AZ86" s="505">
        <v>0</v>
      </c>
      <c r="BA86" s="505">
        <v>0.98880597014925375</v>
      </c>
      <c r="BB86" s="505">
        <v>38.357798165137616</v>
      </c>
      <c r="BC86" s="505">
        <v>44.977064220183486</v>
      </c>
      <c r="BD86" s="505">
        <v>0</v>
      </c>
      <c r="BE86" s="505">
        <v>0</v>
      </c>
      <c r="BF86" s="505">
        <v>0</v>
      </c>
      <c r="BG86" s="505">
        <v>0</v>
      </c>
      <c r="BH86" s="505">
        <v>0</v>
      </c>
      <c r="BI86" s="505">
        <v>0</v>
      </c>
      <c r="BJ86" s="505">
        <v>0</v>
      </c>
      <c r="BK86" s="505">
        <v>0</v>
      </c>
      <c r="BL86" s="505">
        <v>2.4710000000000001</v>
      </c>
      <c r="BM86" s="505">
        <v>0</v>
      </c>
      <c r="BN86" s="505">
        <v>0</v>
      </c>
      <c r="BO86" s="622">
        <v>1</v>
      </c>
      <c r="BP86" s="505">
        <v>0</v>
      </c>
      <c r="BQ86" s="505">
        <v>1</v>
      </c>
      <c r="BR86" s="505">
        <v>0</v>
      </c>
      <c r="BS86" s="505"/>
      <c r="BT86" s="505"/>
      <c r="BU86" s="505"/>
    </row>
    <row r="87" spans="1:73" ht="14.4">
      <c r="A87" s="486">
        <f>VLOOKUP(C87,'[18]DfE No.'!C:E,3,FALSE)</f>
        <v>114</v>
      </c>
      <c r="B87" s="502">
        <v>124750</v>
      </c>
      <c r="C87" s="502">
        <v>9353113</v>
      </c>
      <c r="D87" s="503" t="s">
        <v>991</v>
      </c>
      <c r="E87" s="492" t="s">
        <v>40</v>
      </c>
      <c r="F87" s="504">
        <v>0</v>
      </c>
      <c r="G87" s="505">
        <v>1</v>
      </c>
      <c r="H87" s="505">
        <v>0</v>
      </c>
      <c r="I87" s="505">
        <v>0</v>
      </c>
      <c r="J87" s="505">
        <v>7</v>
      </c>
      <c r="K87" s="505">
        <v>0</v>
      </c>
      <c r="L87" s="505">
        <v>0</v>
      </c>
      <c r="M87" s="505">
        <v>0</v>
      </c>
      <c r="N87" s="505">
        <v>64</v>
      </c>
      <c r="O87" s="505">
        <v>64</v>
      </c>
      <c r="P87" s="505">
        <v>9</v>
      </c>
      <c r="Q87" s="505">
        <v>55</v>
      </c>
      <c r="R87" s="505">
        <v>0</v>
      </c>
      <c r="S87" s="505">
        <v>0</v>
      </c>
      <c r="T87" s="505">
        <v>0</v>
      </c>
      <c r="U87" s="505">
        <v>0</v>
      </c>
      <c r="V87" s="505">
        <v>0</v>
      </c>
      <c r="W87" s="505">
        <v>0</v>
      </c>
      <c r="X87" s="505">
        <v>0</v>
      </c>
      <c r="Y87" s="505">
        <v>0</v>
      </c>
      <c r="Z87" s="505">
        <v>0</v>
      </c>
      <c r="AA87" s="505">
        <v>64</v>
      </c>
      <c r="AB87" s="505">
        <v>9.1428571428571423</v>
      </c>
      <c r="AC87" s="505">
        <v>20</v>
      </c>
      <c r="AD87" s="505">
        <v>20</v>
      </c>
      <c r="AE87" s="505">
        <v>0</v>
      </c>
      <c r="AF87" s="505">
        <v>0</v>
      </c>
      <c r="AG87" s="505">
        <v>60</v>
      </c>
      <c r="AH87" s="505">
        <v>0</v>
      </c>
      <c r="AI87" s="505">
        <v>2</v>
      </c>
      <c r="AJ87" s="505">
        <v>0</v>
      </c>
      <c r="AK87" s="505">
        <v>0</v>
      </c>
      <c r="AL87" s="505">
        <v>0</v>
      </c>
      <c r="AM87" s="505">
        <v>2</v>
      </c>
      <c r="AN87" s="505">
        <v>0</v>
      </c>
      <c r="AO87" s="505">
        <v>0</v>
      </c>
      <c r="AP87" s="505">
        <v>0</v>
      </c>
      <c r="AQ87" s="505">
        <v>0</v>
      </c>
      <c r="AR87" s="505">
        <v>0</v>
      </c>
      <c r="AS87" s="505">
        <v>0</v>
      </c>
      <c r="AT87" s="505">
        <v>0</v>
      </c>
      <c r="AU87" s="505">
        <v>0</v>
      </c>
      <c r="AV87" s="505">
        <v>0</v>
      </c>
      <c r="AW87" s="505">
        <v>0</v>
      </c>
      <c r="AX87" s="505">
        <v>0</v>
      </c>
      <c r="AY87" s="505">
        <v>0</v>
      </c>
      <c r="AZ87" s="505">
        <v>0</v>
      </c>
      <c r="BA87" s="505">
        <v>0</v>
      </c>
      <c r="BB87" s="505">
        <v>20</v>
      </c>
      <c r="BC87" s="505">
        <v>23.272727272727273</v>
      </c>
      <c r="BD87" s="505">
        <v>0</v>
      </c>
      <c r="BE87" s="505">
        <v>0</v>
      </c>
      <c r="BF87" s="505">
        <v>0</v>
      </c>
      <c r="BG87" s="505">
        <v>0</v>
      </c>
      <c r="BH87" s="505">
        <v>0</v>
      </c>
      <c r="BI87" s="505">
        <v>0</v>
      </c>
      <c r="BJ87" s="505">
        <v>2.16</v>
      </c>
      <c r="BK87" s="505">
        <v>0</v>
      </c>
      <c r="BL87" s="505">
        <v>2.1920000000000002</v>
      </c>
      <c r="BM87" s="505">
        <v>0</v>
      </c>
      <c r="BN87" s="505">
        <v>1</v>
      </c>
      <c r="BO87" s="622">
        <v>1</v>
      </c>
      <c r="BP87" s="505">
        <v>1</v>
      </c>
      <c r="BQ87" s="505">
        <v>1</v>
      </c>
      <c r="BR87" s="505">
        <v>0</v>
      </c>
      <c r="BS87" s="505"/>
      <c r="BT87" s="505"/>
      <c r="BU87" s="505"/>
    </row>
    <row r="88" spans="1:73" ht="14.4">
      <c r="A88" s="486">
        <f>VLOOKUP(C88,'[18]DfE No.'!C:E,3,FALSE)</f>
        <v>12</v>
      </c>
      <c r="B88" s="502">
        <v>124751</v>
      </c>
      <c r="C88" s="502">
        <v>9353114</v>
      </c>
      <c r="D88" s="503" t="s">
        <v>992</v>
      </c>
      <c r="E88" s="492" t="s">
        <v>40</v>
      </c>
      <c r="F88" s="504">
        <v>0</v>
      </c>
      <c r="G88" s="505">
        <v>1</v>
      </c>
      <c r="H88" s="505">
        <v>0</v>
      </c>
      <c r="I88" s="505">
        <v>0</v>
      </c>
      <c r="J88" s="505">
        <v>7</v>
      </c>
      <c r="K88" s="505">
        <v>0</v>
      </c>
      <c r="L88" s="505">
        <v>0</v>
      </c>
      <c r="M88" s="505">
        <v>0</v>
      </c>
      <c r="N88" s="505">
        <v>188</v>
      </c>
      <c r="O88" s="505">
        <v>188</v>
      </c>
      <c r="P88" s="505">
        <v>23</v>
      </c>
      <c r="Q88" s="505">
        <v>165</v>
      </c>
      <c r="R88" s="505">
        <v>0</v>
      </c>
      <c r="S88" s="505">
        <v>0</v>
      </c>
      <c r="T88" s="505">
        <v>0</v>
      </c>
      <c r="U88" s="505">
        <v>0</v>
      </c>
      <c r="V88" s="505">
        <v>0</v>
      </c>
      <c r="W88" s="505">
        <v>0</v>
      </c>
      <c r="X88" s="505">
        <v>0</v>
      </c>
      <c r="Y88" s="505">
        <v>0</v>
      </c>
      <c r="Z88" s="505">
        <v>0</v>
      </c>
      <c r="AA88" s="505">
        <v>188</v>
      </c>
      <c r="AB88" s="505">
        <v>26.857142857142858</v>
      </c>
      <c r="AC88" s="505">
        <v>28.000000000000011</v>
      </c>
      <c r="AD88" s="505">
        <v>31.000000000000075</v>
      </c>
      <c r="AE88" s="505">
        <v>0</v>
      </c>
      <c r="AF88" s="505">
        <v>0</v>
      </c>
      <c r="AG88" s="505">
        <v>160</v>
      </c>
      <c r="AH88" s="505">
        <v>9.9999999999999947</v>
      </c>
      <c r="AI88" s="505">
        <v>0</v>
      </c>
      <c r="AJ88" s="505">
        <v>11.999999999999991</v>
      </c>
      <c r="AK88" s="505">
        <v>1.9999999999999951</v>
      </c>
      <c r="AL88" s="505">
        <v>0</v>
      </c>
      <c r="AM88" s="505">
        <v>4.0000000000000089</v>
      </c>
      <c r="AN88" s="505">
        <v>0</v>
      </c>
      <c r="AO88" s="505">
        <v>0</v>
      </c>
      <c r="AP88" s="505">
        <v>0</v>
      </c>
      <c r="AQ88" s="505">
        <v>0</v>
      </c>
      <c r="AR88" s="505">
        <v>0</v>
      </c>
      <c r="AS88" s="505">
        <v>0</v>
      </c>
      <c r="AT88" s="505">
        <v>0</v>
      </c>
      <c r="AU88" s="505">
        <v>1.1393939393939392</v>
      </c>
      <c r="AV88" s="505">
        <v>1.1393939393939392</v>
      </c>
      <c r="AW88" s="505">
        <v>1.1393939393939392</v>
      </c>
      <c r="AX88" s="505">
        <v>0</v>
      </c>
      <c r="AY88" s="505">
        <v>0</v>
      </c>
      <c r="AZ88" s="505">
        <v>0</v>
      </c>
      <c r="BA88" s="505">
        <v>0.98947368421052628</v>
      </c>
      <c r="BB88" s="505">
        <v>33.611111111111107</v>
      </c>
      <c r="BC88" s="505">
        <v>38.296296296296298</v>
      </c>
      <c r="BD88" s="505">
        <v>0</v>
      </c>
      <c r="BE88" s="505">
        <v>0</v>
      </c>
      <c r="BF88" s="505">
        <v>0</v>
      </c>
      <c r="BG88" s="505">
        <v>0</v>
      </c>
      <c r="BH88" s="505">
        <v>0</v>
      </c>
      <c r="BI88" s="505">
        <v>0</v>
      </c>
      <c r="BJ88" s="505">
        <v>0</v>
      </c>
      <c r="BK88" s="505">
        <v>0</v>
      </c>
      <c r="BL88" s="505">
        <v>2.2949999999999999</v>
      </c>
      <c r="BM88" s="505">
        <v>0</v>
      </c>
      <c r="BN88" s="505">
        <v>0</v>
      </c>
      <c r="BO88" s="622">
        <v>1</v>
      </c>
      <c r="BP88" s="505">
        <v>0</v>
      </c>
      <c r="BQ88" s="505">
        <v>1</v>
      </c>
      <c r="BR88" s="505">
        <v>0</v>
      </c>
      <c r="BS88" s="505"/>
      <c r="BT88" s="505"/>
      <c r="BU88" s="505"/>
    </row>
    <row r="89" spans="1:73" ht="14.4">
      <c r="A89" s="486">
        <f>VLOOKUP(C89,'[18]DfE No.'!C:E,3,FALSE)</f>
        <v>203</v>
      </c>
      <c r="B89" s="502">
        <v>124754</v>
      </c>
      <c r="C89" s="502">
        <v>9353117</v>
      </c>
      <c r="D89" s="503" t="s">
        <v>993</v>
      </c>
      <c r="E89" s="492" t="s">
        <v>40</v>
      </c>
      <c r="F89" s="504">
        <v>0</v>
      </c>
      <c r="G89" s="505">
        <v>1</v>
      </c>
      <c r="H89" s="505">
        <v>0</v>
      </c>
      <c r="I89" s="505">
        <v>0</v>
      </c>
      <c r="J89" s="505">
        <v>7</v>
      </c>
      <c r="K89" s="505">
        <v>0</v>
      </c>
      <c r="L89" s="505">
        <v>0</v>
      </c>
      <c r="M89" s="505">
        <v>0</v>
      </c>
      <c r="N89" s="505">
        <v>62</v>
      </c>
      <c r="O89" s="505">
        <v>62</v>
      </c>
      <c r="P89" s="505">
        <v>8</v>
      </c>
      <c r="Q89" s="505">
        <v>54</v>
      </c>
      <c r="R89" s="505">
        <v>0</v>
      </c>
      <c r="S89" s="505">
        <v>0</v>
      </c>
      <c r="T89" s="505">
        <v>0</v>
      </c>
      <c r="U89" s="505">
        <v>0</v>
      </c>
      <c r="V89" s="505">
        <v>0</v>
      </c>
      <c r="W89" s="505">
        <v>0</v>
      </c>
      <c r="X89" s="505">
        <v>0</v>
      </c>
      <c r="Y89" s="505">
        <v>0</v>
      </c>
      <c r="Z89" s="505">
        <v>0</v>
      </c>
      <c r="AA89" s="505">
        <v>62</v>
      </c>
      <c r="AB89" s="505">
        <v>8.8571428571428577</v>
      </c>
      <c r="AC89" s="505">
        <v>9.0000000000000213</v>
      </c>
      <c r="AD89" s="505">
        <v>9.0000000000000213</v>
      </c>
      <c r="AE89" s="505">
        <v>0</v>
      </c>
      <c r="AF89" s="505">
        <v>0</v>
      </c>
      <c r="AG89" s="505">
        <v>48.999999999999986</v>
      </c>
      <c r="AH89" s="505">
        <v>0.99999999999999889</v>
      </c>
      <c r="AI89" s="505">
        <v>1.9999999999999978</v>
      </c>
      <c r="AJ89" s="505">
        <v>4.0000000000000027</v>
      </c>
      <c r="AK89" s="505">
        <v>6</v>
      </c>
      <c r="AL89" s="505">
        <v>0</v>
      </c>
      <c r="AM89" s="505">
        <v>0</v>
      </c>
      <c r="AN89" s="505">
        <v>0</v>
      </c>
      <c r="AO89" s="505">
        <v>0</v>
      </c>
      <c r="AP89" s="505">
        <v>0</v>
      </c>
      <c r="AQ89" s="505">
        <v>0</v>
      </c>
      <c r="AR89" s="505">
        <v>0</v>
      </c>
      <c r="AS89" s="505">
        <v>0</v>
      </c>
      <c r="AT89" s="505">
        <v>0</v>
      </c>
      <c r="AU89" s="505">
        <v>0</v>
      </c>
      <c r="AV89" s="505">
        <v>0</v>
      </c>
      <c r="AW89" s="505">
        <v>0</v>
      </c>
      <c r="AX89" s="505">
        <v>0</v>
      </c>
      <c r="AY89" s="505">
        <v>0</v>
      </c>
      <c r="AZ89" s="505">
        <v>0</v>
      </c>
      <c r="BA89" s="505">
        <v>0</v>
      </c>
      <c r="BB89" s="505">
        <v>11.302325581395349</v>
      </c>
      <c r="BC89" s="505">
        <v>12.976744186046512</v>
      </c>
      <c r="BD89" s="505">
        <v>0</v>
      </c>
      <c r="BE89" s="505">
        <v>0</v>
      </c>
      <c r="BF89" s="505">
        <v>0</v>
      </c>
      <c r="BG89" s="505">
        <v>0</v>
      </c>
      <c r="BH89" s="505">
        <v>0</v>
      </c>
      <c r="BI89" s="505">
        <v>0</v>
      </c>
      <c r="BJ89" s="505">
        <v>0</v>
      </c>
      <c r="BK89" s="505">
        <v>0</v>
      </c>
      <c r="BL89" s="505">
        <v>1.7989999999999999</v>
      </c>
      <c r="BM89" s="505">
        <v>0</v>
      </c>
      <c r="BN89" s="505">
        <v>1</v>
      </c>
      <c r="BO89" s="622">
        <v>0.49749999999999972</v>
      </c>
      <c r="BP89" s="505">
        <v>1</v>
      </c>
      <c r="BQ89" s="505">
        <v>1</v>
      </c>
      <c r="BR89" s="505">
        <v>0</v>
      </c>
      <c r="BS89" s="505"/>
      <c r="BT89" s="505"/>
      <c r="BU89" s="505"/>
    </row>
    <row r="90" spans="1:73" ht="14.4">
      <c r="A90" s="486">
        <f>VLOOKUP(C90,'[18]DfE No.'!C:E,3,FALSE)</f>
        <v>507</v>
      </c>
      <c r="B90" s="502">
        <v>124757</v>
      </c>
      <c r="C90" s="502">
        <v>9353124</v>
      </c>
      <c r="D90" s="503" t="s">
        <v>994</v>
      </c>
      <c r="E90" s="492" t="s">
        <v>40</v>
      </c>
      <c r="F90" s="504">
        <v>0</v>
      </c>
      <c r="G90" s="505">
        <v>1</v>
      </c>
      <c r="H90" s="505">
        <v>0</v>
      </c>
      <c r="I90" s="505">
        <v>0</v>
      </c>
      <c r="J90" s="505">
        <v>7</v>
      </c>
      <c r="K90" s="505">
        <v>0</v>
      </c>
      <c r="L90" s="505">
        <v>0</v>
      </c>
      <c r="M90" s="505">
        <v>0</v>
      </c>
      <c r="N90" s="505">
        <v>201</v>
      </c>
      <c r="O90" s="505">
        <v>201</v>
      </c>
      <c r="P90" s="505">
        <v>32</v>
      </c>
      <c r="Q90" s="505">
        <v>169</v>
      </c>
      <c r="R90" s="505">
        <v>0</v>
      </c>
      <c r="S90" s="505">
        <v>0</v>
      </c>
      <c r="T90" s="505">
        <v>0</v>
      </c>
      <c r="U90" s="505">
        <v>0</v>
      </c>
      <c r="V90" s="505">
        <v>0</v>
      </c>
      <c r="W90" s="505">
        <v>0</v>
      </c>
      <c r="X90" s="505">
        <v>0</v>
      </c>
      <c r="Y90" s="505">
        <v>0</v>
      </c>
      <c r="Z90" s="505">
        <v>0</v>
      </c>
      <c r="AA90" s="505">
        <v>201</v>
      </c>
      <c r="AB90" s="505">
        <v>28.714285714285715</v>
      </c>
      <c r="AC90" s="505">
        <v>53.000000000000007</v>
      </c>
      <c r="AD90" s="505">
        <v>59.999999999999972</v>
      </c>
      <c r="AE90" s="505">
        <v>0</v>
      </c>
      <c r="AF90" s="505">
        <v>0</v>
      </c>
      <c r="AG90" s="505">
        <v>152.00000000000006</v>
      </c>
      <c r="AH90" s="505">
        <v>31.999999999999904</v>
      </c>
      <c r="AI90" s="505">
        <v>17</v>
      </c>
      <c r="AJ90" s="505">
        <v>0</v>
      </c>
      <c r="AK90" s="505">
        <v>0</v>
      </c>
      <c r="AL90" s="505">
        <v>0</v>
      </c>
      <c r="AM90" s="505">
        <v>0</v>
      </c>
      <c r="AN90" s="505">
        <v>0</v>
      </c>
      <c r="AO90" s="505">
        <v>0</v>
      </c>
      <c r="AP90" s="505">
        <v>0</v>
      </c>
      <c r="AQ90" s="505">
        <v>0</v>
      </c>
      <c r="AR90" s="505">
        <v>0</v>
      </c>
      <c r="AS90" s="505">
        <v>0</v>
      </c>
      <c r="AT90" s="505">
        <v>0</v>
      </c>
      <c r="AU90" s="505">
        <v>1.1893491124260356</v>
      </c>
      <c r="AV90" s="505">
        <v>1.1893491124260356</v>
      </c>
      <c r="AW90" s="505">
        <v>3.568047337278101</v>
      </c>
      <c r="AX90" s="505">
        <v>0</v>
      </c>
      <c r="AY90" s="505">
        <v>0</v>
      </c>
      <c r="AZ90" s="505">
        <v>0</v>
      </c>
      <c r="BA90" s="505">
        <v>0</v>
      </c>
      <c r="BB90" s="505">
        <v>49.649717514124298</v>
      </c>
      <c r="BC90" s="505">
        <v>59.050847457627121</v>
      </c>
      <c r="BD90" s="505">
        <v>0</v>
      </c>
      <c r="BE90" s="505">
        <v>0</v>
      </c>
      <c r="BF90" s="505">
        <v>0</v>
      </c>
      <c r="BG90" s="505">
        <v>0</v>
      </c>
      <c r="BH90" s="505">
        <v>0</v>
      </c>
      <c r="BI90" s="505">
        <v>0</v>
      </c>
      <c r="BJ90" s="505">
        <v>0</v>
      </c>
      <c r="BK90" s="505">
        <v>0</v>
      </c>
      <c r="BL90" s="505">
        <v>0.81100000000000005</v>
      </c>
      <c r="BM90" s="505">
        <v>0</v>
      </c>
      <c r="BN90" s="505">
        <v>0</v>
      </c>
      <c r="BO90" s="622">
        <v>0</v>
      </c>
      <c r="BP90" s="505">
        <v>0</v>
      </c>
      <c r="BQ90" s="505">
        <v>1</v>
      </c>
      <c r="BR90" s="505">
        <v>0</v>
      </c>
      <c r="BS90" s="505">
        <v>20</v>
      </c>
      <c r="BT90" s="505"/>
      <c r="BU90" s="505"/>
    </row>
    <row r="91" spans="1:73" ht="14.4">
      <c r="A91" s="486">
        <f>VLOOKUP(C91,'[18]DfE No.'!C:E,3,FALSE)</f>
        <v>17</v>
      </c>
      <c r="B91" s="502">
        <v>124758</v>
      </c>
      <c r="C91" s="502">
        <v>9353125</v>
      </c>
      <c r="D91" s="503" t="s">
        <v>995</v>
      </c>
      <c r="E91" s="492" t="s">
        <v>40</v>
      </c>
      <c r="F91" s="504">
        <v>0</v>
      </c>
      <c r="G91" s="505">
        <v>1</v>
      </c>
      <c r="H91" s="505">
        <v>0</v>
      </c>
      <c r="I91" s="505">
        <v>0</v>
      </c>
      <c r="J91" s="505">
        <v>7</v>
      </c>
      <c r="K91" s="505">
        <v>0</v>
      </c>
      <c r="L91" s="505">
        <v>0</v>
      </c>
      <c r="M91" s="505">
        <v>0</v>
      </c>
      <c r="N91" s="505">
        <v>173</v>
      </c>
      <c r="O91" s="505">
        <v>173</v>
      </c>
      <c r="P91" s="505">
        <v>20</v>
      </c>
      <c r="Q91" s="505">
        <v>153</v>
      </c>
      <c r="R91" s="505">
        <v>0</v>
      </c>
      <c r="S91" s="505">
        <v>0</v>
      </c>
      <c r="T91" s="505">
        <v>0</v>
      </c>
      <c r="U91" s="505">
        <v>0</v>
      </c>
      <c r="V91" s="505">
        <v>0</v>
      </c>
      <c r="W91" s="505">
        <v>0</v>
      </c>
      <c r="X91" s="505">
        <v>0</v>
      </c>
      <c r="Y91" s="505">
        <v>0</v>
      </c>
      <c r="Z91" s="505">
        <v>0</v>
      </c>
      <c r="AA91" s="505">
        <v>173</v>
      </c>
      <c r="AB91" s="505">
        <v>24.714285714285715</v>
      </c>
      <c r="AC91" s="505">
        <v>20.999999999999964</v>
      </c>
      <c r="AD91" s="505">
        <v>24.999999999999964</v>
      </c>
      <c r="AE91" s="505">
        <v>0</v>
      </c>
      <c r="AF91" s="505">
        <v>0</v>
      </c>
      <c r="AG91" s="505">
        <v>170.98837209302329</v>
      </c>
      <c r="AH91" s="505">
        <v>2.0116279069767464</v>
      </c>
      <c r="AI91" s="505">
        <v>0</v>
      </c>
      <c r="AJ91" s="505">
        <v>0</v>
      </c>
      <c r="AK91" s="505">
        <v>0</v>
      </c>
      <c r="AL91" s="505">
        <v>0</v>
      </c>
      <c r="AM91" s="505">
        <v>0</v>
      </c>
      <c r="AN91" s="505">
        <v>0</v>
      </c>
      <c r="AO91" s="505">
        <v>0</v>
      </c>
      <c r="AP91" s="505">
        <v>0</v>
      </c>
      <c r="AQ91" s="505">
        <v>0</v>
      </c>
      <c r="AR91" s="505">
        <v>0</v>
      </c>
      <c r="AS91" s="505">
        <v>0</v>
      </c>
      <c r="AT91" s="505">
        <v>0</v>
      </c>
      <c r="AU91" s="505">
        <v>1.130718954248366</v>
      </c>
      <c r="AV91" s="505">
        <v>2.261437908496732</v>
      </c>
      <c r="AW91" s="505">
        <v>3.392156862745098</v>
      </c>
      <c r="AX91" s="505">
        <v>0</v>
      </c>
      <c r="AY91" s="505">
        <v>0</v>
      </c>
      <c r="AZ91" s="505">
        <v>0</v>
      </c>
      <c r="BA91" s="505">
        <v>1.0176470588235293</v>
      </c>
      <c r="BB91" s="505">
        <v>41.625</v>
      </c>
      <c r="BC91" s="505">
        <v>47.066176470588232</v>
      </c>
      <c r="BD91" s="505">
        <v>0</v>
      </c>
      <c r="BE91" s="505">
        <v>0</v>
      </c>
      <c r="BF91" s="505">
        <v>0</v>
      </c>
      <c r="BG91" s="505">
        <v>0</v>
      </c>
      <c r="BH91" s="505">
        <v>0</v>
      </c>
      <c r="BI91" s="505">
        <v>0</v>
      </c>
      <c r="BJ91" s="505">
        <v>0</v>
      </c>
      <c r="BK91" s="505">
        <v>0</v>
      </c>
      <c r="BL91" s="505">
        <v>2.8919999999999999</v>
      </c>
      <c r="BM91" s="505">
        <v>0</v>
      </c>
      <c r="BN91" s="505">
        <v>0</v>
      </c>
      <c r="BO91" s="622">
        <v>1</v>
      </c>
      <c r="BP91" s="505">
        <v>0</v>
      </c>
      <c r="BQ91" s="505">
        <v>1</v>
      </c>
      <c r="BR91" s="505">
        <v>0</v>
      </c>
      <c r="BS91" s="505"/>
      <c r="BT91" s="505"/>
      <c r="BU91" s="505"/>
    </row>
    <row r="92" spans="1:73" ht="14.4">
      <c r="A92" s="486">
        <f>VLOOKUP(C92,'[18]DfE No.'!C:E,3,FALSE)</f>
        <v>421</v>
      </c>
      <c r="B92" s="502">
        <v>124762</v>
      </c>
      <c r="C92" s="502">
        <v>9353308</v>
      </c>
      <c r="D92" s="503" t="s">
        <v>996</v>
      </c>
      <c r="E92" s="492" t="s">
        <v>40</v>
      </c>
      <c r="F92" s="504">
        <v>0</v>
      </c>
      <c r="G92" s="505">
        <v>1</v>
      </c>
      <c r="H92" s="505">
        <v>0</v>
      </c>
      <c r="I92" s="505">
        <v>0</v>
      </c>
      <c r="J92" s="505">
        <v>7</v>
      </c>
      <c r="K92" s="505">
        <v>0</v>
      </c>
      <c r="L92" s="505">
        <v>0</v>
      </c>
      <c r="M92" s="505">
        <v>0</v>
      </c>
      <c r="N92" s="505">
        <v>254</v>
      </c>
      <c r="O92" s="505">
        <v>254</v>
      </c>
      <c r="P92" s="505">
        <v>42</v>
      </c>
      <c r="Q92" s="505">
        <v>212</v>
      </c>
      <c r="R92" s="505">
        <v>0</v>
      </c>
      <c r="S92" s="505">
        <v>0</v>
      </c>
      <c r="T92" s="505">
        <v>0</v>
      </c>
      <c r="U92" s="505">
        <v>0</v>
      </c>
      <c r="V92" s="505">
        <v>0</v>
      </c>
      <c r="W92" s="505">
        <v>0</v>
      </c>
      <c r="X92" s="505">
        <v>0</v>
      </c>
      <c r="Y92" s="505">
        <v>0</v>
      </c>
      <c r="Z92" s="505">
        <v>0</v>
      </c>
      <c r="AA92" s="505">
        <v>254</v>
      </c>
      <c r="AB92" s="505">
        <v>36.285714285714285</v>
      </c>
      <c r="AC92" s="505">
        <v>61.999999999999901</v>
      </c>
      <c r="AD92" s="505">
        <v>66.999999999999972</v>
      </c>
      <c r="AE92" s="505">
        <v>0</v>
      </c>
      <c r="AF92" s="505">
        <v>0</v>
      </c>
      <c r="AG92" s="505">
        <v>144.99999999999989</v>
      </c>
      <c r="AH92" s="505">
        <v>84.000000000000043</v>
      </c>
      <c r="AI92" s="505">
        <v>25</v>
      </c>
      <c r="AJ92" s="505">
        <v>0</v>
      </c>
      <c r="AK92" s="505">
        <v>0</v>
      </c>
      <c r="AL92" s="505">
        <v>0</v>
      </c>
      <c r="AM92" s="505">
        <v>0</v>
      </c>
      <c r="AN92" s="505">
        <v>0</v>
      </c>
      <c r="AO92" s="505">
        <v>0</v>
      </c>
      <c r="AP92" s="505">
        <v>0</v>
      </c>
      <c r="AQ92" s="505">
        <v>0</v>
      </c>
      <c r="AR92" s="505">
        <v>0</v>
      </c>
      <c r="AS92" s="505">
        <v>0</v>
      </c>
      <c r="AT92" s="505">
        <v>0</v>
      </c>
      <c r="AU92" s="505">
        <v>8.3867924528301891</v>
      </c>
      <c r="AV92" s="505">
        <v>14.377358490566049</v>
      </c>
      <c r="AW92" s="505">
        <v>20.367924528301881</v>
      </c>
      <c r="AX92" s="505">
        <v>0</v>
      </c>
      <c r="AY92" s="505">
        <v>0</v>
      </c>
      <c r="AZ92" s="505">
        <v>0</v>
      </c>
      <c r="BA92" s="505">
        <v>0</v>
      </c>
      <c r="BB92" s="505">
        <v>60.066666666666663</v>
      </c>
      <c r="BC92" s="505">
        <v>71.966666666666669</v>
      </c>
      <c r="BD92" s="505">
        <v>0</v>
      </c>
      <c r="BE92" s="505">
        <v>0</v>
      </c>
      <c r="BF92" s="505">
        <v>0</v>
      </c>
      <c r="BG92" s="505">
        <v>0</v>
      </c>
      <c r="BH92" s="505">
        <v>0</v>
      </c>
      <c r="BI92" s="505">
        <v>0</v>
      </c>
      <c r="BJ92" s="505">
        <v>7.7599999999999989</v>
      </c>
      <c r="BK92" s="505">
        <v>0</v>
      </c>
      <c r="BL92" s="505">
        <v>0.78600000000000003</v>
      </c>
      <c r="BM92" s="505">
        <v>0</v>
      </c>
      <c r="BN92" s="505">
        <v>0</v>
      </c>
      <c r="BO92" s="622">
        <v>0</v>
      </c>
      <c r="BP92" s="505">
        <v>0</v>
      </c>
      <c r="BQ92" s="505">
        <v>1</v>
      </c>
      <c r="BR92" s="505">
        <v>0</v>
      </c>
      <c r="BS92" s="505"/>
      <c r="BT92" s="505"/>
      <c r="BU92" s="505"/>
    </row>
    <row r="93" spans="1:73" ht="14.4">
      <c r="A93" s="486">
        <f>VLOOKUP(C93,'[18]DfE No.'!C:E,3,FALSE)</f>
        <v>509</v>
      </c>
      <c r="B93" s="502">
        <v>124763</v>
      </c>
      <c r="C93" s="502">
        <v>9353310</v>
      </c>
      <c r="D93" s="503" t="s">
        <v>407</v>
      </c>
      <c r="E93" s="492" t="s">
        <v>40</v>
      </c>
      <c r="F93" s="504">
        <v>0</v>
      </c>
      <c r="G93" s="505">
        <v>1</v>
      </c>
      <c r="H93" s="505">
        <v>0</v>
      </c>
      <c r="I93" s="505">
        <v>0</v>
      </c>
      <c r="J93" s="505">
        <v>7</v>
      </c>
      <c r="K93" s="505">
        <v>0</v>
      </c>
      <c r="L93" s="505">
        <v>0</v>
      </c>
      <c r="M93" s="505">
        <v>0</v>
      </c>
      <c r="N93" s="505">
        <v>171</v>
      </c>
      <c r="O93" s="505">
        <v>171</v>
      </c>
      <c r="P93" s="505">
        <v>26</v>
      </c>
      <c r="Q93" s="505">
        <v>145</v>
      </c>
      <c r="R93" s="505">
        <v>0</v>
      </c>
      <c r="S93" s="505">
        <v>0</v>
      </c>
      <c r="T93" s="505">
        <v>0</v>
      </c>
      <c r="U93" s="505">
        <v>0</v>
      </c>
      <c r="V93" s="505">
        <v>0</v>
      </c>
      <c r="W93" s="505">
        <v>0</v>
      </c>
      <c r="X93" s="505">
        <v>0</v>
      </c>
      <c r="Y93" s="505">
        <v>0</v>
      </c>
      <c r="Z93" s="505">
        <v>0</v>
      </c>
      <c r="AA93" s="505">
        <v>171</v>
      </c>
      <c r="AB93" s="505">
        <v>24.428571428571427</v>
      </c>
      <c r="AC93" s="505">
        <v>18.999999999999979</v>
      </c>
      <c r="AD93" s="505">
        <v>22.000000000000014</v>
      </c>
      <c r="AE93" s="505">
        <v>0</v>
      </c>
      <c r="AF93" s="505">
        <v>0</v>
      </c>
      <c r="AG93" s="505">
        <v>134</v>
      </c>
      <c r="AH93" s="505">
        <v>26.000000000000004</v>
      </c>
      <c r="AI93" s="505">
        <v>11.000000000000007</v>
      </c>
      <c r="AJ93" s="505">
        <v>0</v>
      </c>
      <c r="AK93" s="505">
        <v>0</v>
      </c>
      <c r="AL93" s="505">
        <v>0</v>
      </c>
      <c r="AM93" s="505">
        <v>0</v>
      </c>
      <c r="AN93" s="505">
        <v>0</v>
      </c>
      <c r="AO93" s="505">
        <v>0</v>
      </c>
      <c r="AP93" s="505">
        <v>0</v>
      </c>
      <c r="AQ93" s="505">
        <v>0</v>
      </c>
      <c r="AR93" s="505">
        <v>0</v>
      </c>
      <c r="AS93" s="505">
        <v>0</v>
      </c>
      <c r="AT93" s="505">
        <v>0</v>
      </c>
      <c r="AU93" s="505">
        <v>10.613793103448279</v>
      </c>
      <c r="AV93" s="505">
        <v>15.331034482758621</v>
      </c>
      <c r="AW93" s="505">
        <v>20.048275862068998</v>
      </c>
      <c r="AX93" s="505">
        <v>0</v>
      </c>
      <c r="AY93" s="505">
        <v>0</v>
      </c>
      <c r="AZ93" s="505">
        <v>0</v>
      </c>
      <c r="BA93" s="505">
        <v>0</v>
      </c>
      <c r="BB93" s="505">
        <v>29.208633093525179</v>
      </c>
      <c r="BC93" s="505">
        <v>34.446043165467628</v>
      </c>
      <c r="BD93" s="505">
        <v>0</v>
      </c>
      <c r="BE93" s="505">
        <v>0</v>
      </c>
      <c r="BF93" s="505">
        <v>0</v>
      </c>
      <c r="BG93" s="505">
        <v>0</v>
      </c>
      <c r="BH93" s="505">
        <v>0</v>
      </c>
      <c r="BI93" s="505">
        <v>0</v>
      </c>
      <c r="BJ93" s="505">
        <v>1.7399999999999949</v>
      </c>
      <c r="BK93" s="505">
        <v>0</v>
      </c>
      <c r="BL93" s="505">
        <v>0.55200000000000005</v>
      </c>
      <c r="BM93" s="505">
        <v>0</v>
      </c>
      <c r="BN93" s="505">
        <v>0</v>
      </c>
      <c r="BO93" s="622">
        <v>0</v>
      </c>
      <c r="BP93" s="505">
        <v>0</v>
      </c>
      <c r="BQ93" s="505">
        <v>1</v>
      </c>
      <c r="BR93" s="505">
        <v>0</v>
      </c>
      <c r="BS93" s="505"/>
      <c r="BT93" s="505"/>
      <c r="BU93" s="505"/>
    </row>
    <row r="94" spans="1:73" ht="14.4">
      <c r="A94" s="486">
        <f>VLOOKUP(C94,'[18]DfE No.'!C:E,3,FALSE)</f>
        <v>420</v>
      </c>
      <c r="B94" s="502">
        <v>124764</v>
      </c>
      <c r="C94" s="502">
        <v>9353311</v>
      </c>
      <c r="D94" s="503" t="s">
        <v>516</v>
      </c>
      <c r="E94" s="492" t="s">
        <v>40</v>
      </c>
      <c r="F94" s="504">
        <v>0</v>
      </c>
      <c r="G94" s="505">
        <v>1</v>
      </c>
      <c r="H94" s="505">
        <v>0</v>
      </c>
      <c r="I94" s="505">
        <v>0</v>
      </c>
      <c r="J94" s="505">
        <v>7</v>
      </c>
      <c r="K94" s="505">
        <v>0</v>
      </c>
      <c r="L94" s="505">
        <v>0</v>
      </c>
      <c r="M94" s="505">
        <v>0</v>
      </c>
      <c r="N94" s="505">
        <v>392</v>
      </c>
      <c r="O94" s="505">
        <v>392</v>
      </c>
      <c r="P94" s="505">
        <v>47</v>
      </c>
      <c r="Q94" s="505">
        <v>345</v>
      </c>
      <c r="R94" s="505">
        <v>0</v>
      </c>
      <c r="S94" s="505">
        <v>0</v>
      </c>
      <c r="T94" s="505">
        <v>0</v>
      </c>
      <c r="U94" s="505">
        <v>0</v>
      </c>
      <c r="V94" s="505">
        <v>0</v>
      </c>
      <c r="W94" s="505">
        <v>0</v>
      </c>
      <c r="X94" s="505">
        <v>0</v>
      </c>
      <c r="Y94" s="505">
        <v>0</v>
      </c>
      <c r="Z94" s="505">
        <v>0</v>
      </c>
      <c r="AA94" s="505">
        <v>392</v>
      </c>
      <c r="AB94" s="505">
        <v>56</v>
      </c>
      <c r="AC94" s="505">
        <v>45.000000000000021</v>
      </c>
      <c r="AD94" s="505">
        <v>48.000000000000099</v>
      </c>
      <c r="AE94" s="505">
        <v>0</v>
      </c>
      <c r="AF94" s="505">
        <v>0</v>
      </c>
      <c r="AG94" s="505">
        <v>324.48329048843198</v>
      </c>
      <c r="AH94" s="505">
        <v>29.223650385604124</v>
      </c>
      <c r="AI94" s="505">
        <v>31.239074550128549</v>
      </c>
      <c r="AJ94" s="505">
        <v>1.0077120822622112</v>
      </c>
      <c r="AK94" s="505">
        <v>6.0462724935732677</v>
      </c>
      <c r="AL94" s="505">
        <v>0</v>
      </c>
      <c r="AM94" s="505">
        <v>0</v>
      </c>
      <c r="AN94" s="505">
        <v>0</v>
      </c>
      <c r="AO94" s="505">
        <v>0</v>
      </c>
      <c r="AP94" s="505">
        <v>0</v>
      </c>
      <c r="AQ94" s="505">
        <v>0</v>
      </c>
      <c r="AR94" s="505">
        <v>0</v>
      </c>
      <c r="AS94" s="505">
        <v>0</v>
      </c>
      <c r="AT94" s="505">
        <v>0</v>
      </c>
      <c r="AU94" s="505">
        <v>31.906976744186043</v>
      </c>
      <c r="AV94" s="505">
        <v>56.976744186046382</v>
      </c>
      <c r="AW94" s="505">
        <v>83.186046511627751</v>
      </c>
      <c r="AX94" s="505">
        <v>0</v>
      </c>
      <c r="AY94" s="505">
        <v>0</v>
      </c>
      <c r="AZ94" s="505">
        <v>0</v>
      </c>
      <c r="BA94" s="505">
        <v>0</v>
      </c>
      <c r="BB94" s="505">
        <v>89.902280130293164</v>
      </c>
      <c r="BC94" s="505">
        <v>102.14983713355049</v>
      </c>
      <c r="BD94" s="505">
        <v>0</v>
      </c>
      <c r="BE94" s="505">
        <v>0</v>
      </c>
      <c r="BF94" s="505">
        <v>0</v>
      </c>
      <c r="BG94" s="505">
        <v>0</v>
      </c>
      <c r="BH94" s="505">
        <v>0</v>
      </c>
      <c r="BI94" s="505">
        <v>0</v>
      </c>
      <c r="BJ94" s="505">
        <v>7.4799999999999915</v>
      </c>
      <c r="BK94" s="505">
        <v>0</v>
      </c>
      <c r="BL94" s="505">
        <v>0.33</v>
      </c>
      <c r="BM94" s="505">
        <v>0</v>
      </c>
      <c r="BN94" s="505">
        <v>0</v>
      </c>
      <c r="BO94" s="622">
        <v>0</v>
      </c>
      <c r="BP94" s="505">
        <v>0</v>
      </c>
      <c r="BQ94" s="505">
        <v>1</v>
      </c>
      <c r="BR94" s="505">
        <v>0</v>
      </c>
      <c r="BS94" s="505"/>
      <c r="BT94" s="505"/>
      <c r="BU94" s="505"/>
    </row>
    <row r="95" spans="1:73" ht="14.4">
      <c r="A95" s="486">
        <f>VLOOKUP(C95,'[18]DfE No.'!C:E,3,FALSE)</f>
        <v>432</v>
      </c>
      <c r="B95" s="502">
        <v>124770</v>
      </c>
      <c r="C95" s="502">
        <v>9353322</v>
      </c>
      <c r="D95" s="503" t="s">
        <v>997</v>
      </c>
      <c r="E95" s="492" t="s">
        <v>40</v>
      </c>
      <c r="F95" s="504">
        <v>0</v>
      </c>
      <c r="G95" s="505">
        <v>1</v>
      </c>
      <c r="H95" s="505">
        <v>0</v>
      </c>
      <c r="I95" s="505">
        <v>0</v>
      </c>
      <c r="J95" s="505">
        <v>7</v>
      </c>
      <c r="K95" s="505">
        <v>0</v>
      </c>
      <c r="L95" s="505">
        <v>0</v>
      </c>
      <c r="M95" s="505">
        <v>0</v>
      </c>
      <c r="N95" s="505">
        <v>98</v>
      </c>
      <c r="O95" s="505">
        <v>98</v>
      </c>
      <c r="P95" s="505">
        <v>15</v>
      </c>
      <c r="Q95" s="505">
        <v>83</v>
      </c>
      <c r="R95" s="505">
        <v>0</v>
      </c>
      <c r="S95" s="505">
        <v>0</v>
      </c>
      <c r="T95" s="505">
        <v>0</v>
      </c>
      <c r="U95" s="505">
        <v>0</v>
      </c>
      <c r="V95" s="505">
        <v>0</v>
      </c>
      <c r="W95" s="505">
        <v>0</v>
      </c>
      <c r="X95" s="505">
        <v>0</v>
      </c>
      <c r="Y95" s="505">
        <v>0</v>
      </c>
      <c r="Z95" s="505">
        <v>0</v>
      </c>
      <c r="AA95" s="505">
        <v>98</v>
      </c>
      <c r="AB95" s="505">
        <v>14</v>
      </c>
      <c r="AC95" s="505">
        <v>8</v>
      </c>
      <c r="AD95" s="505">
        <v>8</v>
      </c>
      <c r="AE95" s="505">
        <v>0</v>
      </c>
      <c r="AF95" s="505">
        <v>0</v>
      </c>
      <c r="AG95" s="505">
        <v>83.999999999999986</v>
      </c>
      <c r="AH95" s="505">
        <v>14.000000000000012</v>
      </c>
      <c r="AI95" s="505">
        <v>0</v>
      </c>
      <c r="AJ95" s="505">
        <v>0</v>
      </c>
      <c r="AK95" s="505">
        <v>0</v>
      </c>
      <c r="AL95" s="505">
        <v>0</v>
      </c>
      <c r="AM95" s="505">
        <v>0</v>
      </c>
      <c r="AN95" s="505">
        <v>0</v>
      </c>
      <c r="AO95" s="505">
        <v>0</v>
      </c>
      <c r="AP95" s="505">
        <v>0</v>
      </c>
      <c r="AQ95" s="505">
        <v>0</v>
      </c>
      <c r="AR95" s="505">
        <v>0</v>
      </c>
      <c r="AS95" s="505">
        <v>0</v>
      </c>
      <c r="AT95" s="505">
        <v>0</v>
      </c>
      <c r="AU95" s="505">
        <v>0</v>
      </c>
      <c r="AV95" s="505">
        <v>0</v>
      </c>
      <c r="AW95" s="505">
        <v>0</v>
      </c>
      <c r="AX95" s="505">
        <v>0</v>
      </c>
      <c r="AY95" s="505">
        <v>0</v>
      </c>
      <c r="AZ95" s="505">
        <v>0</v>
      </c>
      <c r="BA95" s="505">
        <v>1.9797979797979799</v>
      </c>
      <c r="BB95" s="505">
        <v>19.366666666666667</v>
      </c>
      <c r="BC95" s="505">
        <v>22.866666666666667</v>
      </c>
      <c r="BD95" s="505">
        <v>0</v>
      </c>
      <c r="BE95" s="505">
        <v>0</v>
      </c>
      <c r="BF95" s="505">
        <v>0</v>
      </c>
      <c r="BG95" s="505">
        <v>0</v>
      </c>
      <c r="BH95" s="505">
        <v>0</v>
      </c>
      <c r="BI95" s="505">
        <v>0</v>
      </c>
      <c r="BJ95" s="505">
        <v>0</v>
      </c>
      <c r="BK95" s="505">
        <v>0</v>
      </c>
      <c r="BL95" s="505">
        <v>1.948</v>
      </c>
      <c r="BM95" s="505">
        <v>0</v>
      </c>
      <c r="BN95" s="505">
        <v>0.69158878504672883</v>
      </c>
      <c r="BO95" s="622">
        <v>0.86999999999999988</v>
      </c>
      <c r="BP95" s="505">
        <v>1</v>
      </c>
      <c r="BQ95" s="505">
        <v>1</v>
      </c>
      <c r="BR95" s="505">
        <v>0</v>
      </c>
      <c r="BS95" s="505"/>
      <c r="BT95" s="505"/>
      <c r="BU95" s="505"/>
    </row>
    <row r="96" spans="1:73" ht="14.4">
      <c r="A96" s="486">
        <f>VLOOKUP(C96,'[18]DfE No.'!C:E,3,FALSE)</f>
        <v>101</v>
      </c>
      <c r="B96" s="502">
        <v>124772</v>
      </c>
      <c r="C96" s="502">
        <v>9353327</v>
      </c>
      <c r="D96" s="503" t="s">
        <v>998</v>
      </c>
      <c r="E96" s="492" t="s">
        <v>40</v>
      </c>
      <c r="F96" s="504">
        <v>0</v>
      </c>
      <c r="G96" s="505">
        <v>1</v>
      </c>
      <c r="H96" s="505">
        <v>0</v>
      </c>
      <c r="I96" s="505">
        <v>0</v>
      </c>
      <c r="J96" s="505">
        <v>7</v>
      </c>
      <c r="K96" s="505">
        <v>0</v>
      </c>
      <c r="L96" s="505">
        <v>0</v>
      </c>
      <c r="M96" s="505">
        <v>0</v>
      </c>
      <c r="N96" s="505">
        <v>200</v>
      </c>
      <c r="O96" s="505">
        <v>200</v>
      </c>
      <c r="P96" s="505">
        <v>22</v>
      </c>
      <c r="Q96" s="505">
        <v>178</v>
      </c>
      <c r="R96" s="505">
        <v>0</v>
      </c>
      <c r="S96" s="505">
        <v>0</v>
      </c>
      <c r="T96" s="505">
        <v>0</v>
      </c>
      <c r="U96" s="505">
        <v>0</v>
      </c>
      <c r="V96" s="505">
        <v>0</v>
      </c>
      <c r="W96" s="505">
        <v>0</v>
      </c>
      <c r="X96" s="505">
        <v>0</v>
      </c>
      <c r="Y96" s="505">
        <v>0</v>
      </c>
      <c r="Z96" s="505">
        <v>0</v>
      </c>
      <c r="AA96" s="505">
        <v>200</v>
      </c>
      <c r="AB96" s="505">
        <v>28.571428571428573</v>
      </c>
      <c r="AC96" s="505">
        <v>9</v>
      </c>
      <c r="AD96" s="505">
        <v>12</v>
      </c>
      <c r="AE96" s="505">
        <v>0</v>
      </c>
      <c r="AF96" s="505">
        <v>0</v>
      </c>
      <c r="AG96" s="505">
        <v>198</v>
      </c>
      <c r="AH96" s="505">
        <v>2</v>
      </c>
      <c r="AI96" s="505">
        <v>0</v>
      </c>
      <c r="AJ96" s="505">
        <v>0</v>
      </c>
      <c r="AK96" s="505">
        <v>0</v>
      </c>
      <c r="AL96" s="505">
        <v>0</v>
      </c>
      <c r="AM96" s="505">
        <v>0</v>
      </c>
      <c r="AN96" s="505">
        <v>0</v>
      </c>
      <c r="AO96" s="505">
        <v>0</v>
      </c>
      <c r="AP96" s="505">
        <v>0</v>
      </c>
      <c r="AQ96" s="505">
        <v>0</v>
      </c>
      <c r="AR96" s="505">
        <v>0</v>
      </c>
      <c r="AS96" s="505">
        <v>0</v>
      </c>
      <c r="AT96" s="505">
        <v>0</v>
      </c>
      <c r="AU96" s="505">
        <v>0</v>
      </c>
      <c r="AV96" s="505">
        <v>0</v>
      </c>
      <c r="AW96" s="505">
        <v>0</v>
      </c>
      <c r="AX96" s="505">
        <v>0</v>
      </c>
      <c r="AY96" s="505">
        <v>0</v>
      </c>
      <c r="AZ96" s="505">
        <v>0</v>
      </c>
      <c r="BA96" s="505">
        <v>0</v>
      </c>
      <c r="BB96" s="505">
        <v>49.27683615819209</v>
      </c>
      <c r="BC96" s="505">
        <v>55.367231638418076</v>
      </c>
      <c r="BD96" s="505">
        <v>0</v>
      </c>
      <c r="BE96" s="505">
        <v>0</v>
      </c>
      <c r="BF96" s="505">
        <v>0</v>
      </c>
      <c r="BG96" s="505">
        <v>0</v>
      </c>
      <c r="BH96" s="505">
        <v>0</v>
      </c>
      <c r="BI96" s="505">
        <v>0</v>
      </c>
      <c r="BJ96" s="505">
        <v>0</v>
      </c>
      <c r="BK96" s="505">
        <v>0</v>
      </c>
      <c r="BL96" s="505">
        <v>3.4169999999999998</v>
      </c>
      <c r="BM96" s="505">
        <v>0</v>
      </c>
      <c r="BN96" s="505">
        <v>0</v>
      </c>
      <c r="BO96" s="622">
        <v>1</v>
      </c>
      <c r="BP96" s="505">
        <v>0</v>
      </c>
      <c r="BQ96" s="505">
        <v>1</v>
      </c>
      <c r="BR96" s="505">
        <v>0</v>
      </c>
      <c r="BS96" s="505"/>
      <c r="BT96" s="505"/>
      <c r="BU96" s="505"/>
    </row>
    <row r="97" spans="1:73" ht="14.4">
      <c r="A97" s="486">
        <f>VLOOKUP(C97,'[18]DfE No.'!C:E,3,FALSE)</f>
        <v>25</v>
      </c>
      <c r="B97" s="502">
        <v>124774</v>
      </c>
      <c r="C97" s="502">
        <v>9353329</v>
      </c>
      <c r="D97" s="503" t="s">
        <v>999</v>
      </c>
      <c r="E97" s="492" t="s">
        <v>40</v>
      </c>
      <c r="F97" s="504">
        <v>0</v>
      </c>
      <c r="G97" s="505">
        <v>1</v>
      </c>
      <c r="H97" s="505">
        <v>0</v>
      </c>
      <c r="I97" s="505">
        <v>0</v>
      </c>
      <c r="J97" s="505">
        <v>7</v>
      </c>
      <c r="K97" s="505">
        <v>0</v>
      </c>
      <c r="L97" s="505">
        <v>0</v>
      </c>
      <c r="M97" s="505">
        <v>0</v>
      </c>
      <c r="N97" s="505">
        <v>166</v>
      </c>
      <c r="O97" s="505">
        <v>166</v>
      </c>
      <c r="P97" s="505">
        <v>11</v>
      </c>
      <c r="Q97" s="505">
        <v>155</v>
      </c>
      <c r="R97" s="505">
        <v>0</v>
      </c>
      <c r="S97" s="505">
        <v>0</v>
      </c>
      <c r="T97" s="505">
        <v>0</v>
      </c>
      <c r="U97" s="505">
        <v>0</v>
      </c>
      <c r="V97" s="505">
        <v>0</v>
      </c>
      <c r="W97" s="505">
        <v>0</v>
      </c>
      <c r="X97" s="505">
        <v>0</v>
      </c>
      <c r="Y97" s="505">
        <v>0</v>
      </c>
      <c r="Z97" s="505">
        <v>0</v>
      </c>
      <c r="AA97" s="505">
        <v>166</v>
      </c>
      <c r="AB97" s="505">
        <v>23.714285714285715</v>
      </c>
      <c r="AC97" s="505">
        <v>19.999999999999936</v>
      </c>
      <c r="AD97" s="505">
        <v>21.000000000000078</v>
      </c>
      <c r="AE97" s="505">
        <v>0</v>
      </c>
      <c r="AF97" s="505">
        <v>0</v>
      </c>
      <c r="AG97" s="505">
        <v>166</v>
      </c>
      <c r="AH97" s="505">
        <v>0</v>
      </c>
      <c r="AI97" s="505">
        <v>0</v>
      </c>
      <c r="AJ97" s="505">
        <v>0</v>
      </c>
      <c r="AK97" s="505">
        <v>0</v>
      </c>
      <c r="AL97" s="505">
        <v>0</v>
      </c>
      <c r="AM97" s="505">
        <v>0</v>
      </c>
      <c r="AN97" s="505">
        <v>0</v>
      </c>
      <c r="AO97" s="505">
        <v>0</v>
      </c>
      <c r="AP97" s="505">
        <v>0</v>
      </c>
      <c r="AQ97" s="505">
        <v>0</v>
      </c>
      <c r="AR97" s="505">
        <v>0</v>
      </c>
      <c r="AS97" s="505">
        <v>0</v>
      </c>
      <c r="AT97" s="505">
        <v>0</v>
      </c>
      <c r="AU97" s="505">
        <v>0</v>
      </c>
      <c r="AV97" s="505">
        <v>1.0709677419354844</v>
      </c>
      <c r="AW97" s="505">
        <v>1.0709677419354844</v>
      </c>
      <c r="AX97" s="505">
        <v>0</v>
      </c>
      <c r="AY97" s="505">
        <v>0</v>
      </c>
      <c r="AZ97" s="505">
        <v>0</v>
      </c>
      <c r="BA97" s="505">
        <v>0</v>
      </c>
      <c r="BB97" s="505">
        <v>40.640243902439025</v>
      </c>
      <c r="BC97" s="505">
        <v>43.524390243902438</v>
      </c>
      <c r="BD97" s="505">
        <v>0</v>
      </c>
      <c r="BE97" s="505">
        <v>0</v>
      </c>
      <c r="BF97" s="505">
        <v>0</v>
      </c>
      <c r="BG97" s="505">
        <v>0</v>
      </c>
      <c r="BH97" s="505">
        <v>0</v>
      </c>
      <c r="BI97" s="505">
        <v>0</v>
      </c>
      <c r="BJ97" s="505">
        <v>1.040000000000008</v>
      </c>
      <c r="BK97" s="505">
        <v>0</v>
      </c>
      <c r="BL97" s="505">
        <v>3.6469999999999998</v>
      </c>
      <c r="BM97" s="505">
        <v>0</v>
      </c>
      <c r="BN97" s="505">
        <v>0</v>
      </c>
      <c r="BO97" s="622">
        <v>1</v>
      </c>
      <c r="BP97" s="505">
        <v>0</v>
      </c>
      <c r="BQ97" s="505">
        <v>1</v>
      </c>
      <c r="BR97" s="505">
        <v>0</v>
      </c>
      <c r="BS97" s="505"/>
      <c r="BT97" s="505"/>
      <c r="BU97" s="505"/>
    </row>
    <row r="98" spans="1:73" ht="14.4">
      <c r="A98" s="486">
        <f>VLOOKUP(C98,'[18]DfE No.'!C:E,3,FALSE)</f>
        <v>35</v>
      </c>
      <c r="B98" s="502">
        <v>124775</v>
      </c>
      <c r="C98" s="502">
        <v>9353330</v>
      </c>
      <c r="D98" s="503" t="s">
        <v>1265</v>
      </c>
      <c r="E98" s="492" t="s">
        <v>40</v>
      </c>
      <c r="F98" s="504">
        <v>0</v>
      </c>
      <c r="G98" s="505">
        <v>1</v>
      </c>
      <c r="H98" s="505">
        <v>0</v>
      </c>
      <c r="I98" s="505">
        <v>0</v>
      </c>
      <c r="J98" s="505">
        <v>7</v>
      </c>
      <c r="K98" s="505">
        <v>0</v>
      </c>
      <c r="L98" s="505">
        <v>0</v>
      </c>
      <c r="M98" s="505">
        <v>0</v>
      </c>
      <c r="N98" s="505">
        <v>336</v>
      </c>
      <c r="O98" s="505">
        <v>336</v>
      </c>
      <c r="P98" s="505">
        <v>50</v>
      </c>
      <c r="Q98" s="505">
        <v>286</v>
      </c>
      <c r="R98" s="505">
        <v>0</v>
      </c>
      <c r="S98" s="505">
        <v>0</v>
      </c>
      <c r="T98" s="505">
        <v>0</v>
      </c>
      <c r="U98" s="505">
        <v>0</v>
      </c>
      <c r="V98" s="505">
        <v>0</v>
      </c>
      <c r="W98" s="505">
        <v>0</v>
      </c>
      <c r="X98" s="505">
        <v>0</v>
      </c>
      <c r="Y98" s="505">
        <v>0</v>
      </c>
      <c r="Z98" s="505">
        <v>0</v>
      </c>
      <c r="AA98" s="505">
        <v>336</v>
      </c>
      <c r="AB98" s="505">
        <v>48</v>
      </c>
      <c r="AC98" s="505">
        <v>54.000000000000099</v>
      </c>
      <c r="AD98" s="505">
        <v>56.000000000000107</v>
      </c>
      <c r="AE98" s="505">
        <v>0</v>
      </c>
      <c r="AF98" s="505">
        <v>0</v>
      </c>
      <c r="AG98" s="505">
        <v>327.00000000000011</v>
      </c>
      <c r="AH98" s="505">
        <v>9.0000000000000053</v>
      </c>
      <c r="AI98" s="505">
        <v>0</v>
      </c>
      <c r="AJ98" s="505">
        <v>0</v>
      </c>
      <c r="AK98" s="505">
        <v>0</v>
      </c>
      <c r="AL98" s="505">
        <v>0</v>
      </c>
      <c r="AM98" s="505">
        <v>0</v>
      </c>
      <c r="AN98" s="505">
        <v>0</v>
      </c>
      <c r="AO98" s="505">
        <v>0</v>
      </c>
      <c r="AP98" s="505">
        <v>0</v>
      </c>
      <c r="AQ98" s="505">
        <v>0</v>
      </c>
      <c r="AR98" s="505">
        <v>0</v>
      </c>
      <c r="AS98" s="505">
        <v>0</v>
      </c>
      <c r="AT98" s="505">
        <v>0</v>
      </c>
      <c r="AU98" s="505">
        <v>2.3496503496503487</v>
      </c>
      <c r="AV98" s="505">
        <v>5.8741258741258804</v>
      </c>
      <c r="AW98" s="505">
        <v>7.0489510489510563</v>
      </c>
      <c r="AX98" s="505">
        <v>0</v>
      </c>
      <c r="AY98" s="505">
        <v>0</v>
      </c>
      <c r="AZ98" s="505">
        <v>0</v>
      </c>
      <c r="BA98" s="505">
        <v>0</v>
      </c>
      <c r="BB98" s="505">
        <v>51.48</v>
      </c>
      <c r="BC98" s="505">
        <v>60.48</v>
      </c>
      <c r="BD98" s="505">
        <v>0</v>
      </c>
      <c r="BE98" s="505">
        <v>0</v>
      </c>
      <c r="BF98" s="505">
        <v>0</v>
      </c>
      <c r="BG98" s="505">
        <v>0</v>
      </c>
      <c r="BH98" s="505">
        <v>0</v>
      </c>
      <c r="BI98" s="505">
        <v>0</v>
      </c>
      <c r="BJ98" s="505">
        <v>12.839999999999996</v>
      </c>
      <c r="BK98" s="505">
        <v>0</v>
      </c>
      <c r="BL98" s="505">
        <v>3.032</v>
      </c>
      <c r="BM98" s="505">
        <v>0</v>
      </c>
      <c r="BN98" s="505">
        <v>0</v>
      </c>
      <c r="BO98" s="622">
        <v>1</v>
      </c>
      <c r="BP98" s="505">
        <v>0</v>
      </c>
      <c r="BQ98" s="505">
        <v>1</v>
      </c>
      <c r="BR98" s="505">
        <v>0</v>
      </c>
      <c r="BS98" s="505"/>
      <c r="BT98" s="505"/>
      <c r="BU98" s="505"/>
    </row>
    <row r="99" spans="1:73" ht="14.4">
      <c r="A99" s="486">
        <f>VLOOKUP(C99,'[18]DfE No.'!C:E,3,FALSE)</f>
        <v>317</v>
      </c>
      <c r="B99" s="502">
        <v>124777</v>
      </c>
      <c r="C99" s="502">
        <v>9353332</v>
      </c>
      <c r="D99" s="503" t="s">
        <v>1000</v>
      </c>
      <c r="E99" s="492" t="s">
        <v>40</v>
      </c>
      <c r="F99" s="504">
        <v>0</v>
      </c>
      <c r="G99" s="505">
        <v>1</v>
      </c>
      <c r="H99" s="505">
        <v>0</v>
      </c>
      <c r="I99" s="505">
        <v>0</v>
      </c>
      <c r="J99" s="505">
        <v>7</v>
      </c>
      <c r="K99" s="505">
        <v>0</v>
      </c>
      <c r="L99" s="505">
        <v>0</v>
      </c>
      <c r="M99" s="505">
        <v>0</v>
      </c>
      <c r="N99" s="505">
        <v>57</v>
      </c>
      <c r="O99" s="505">
        <v>57</v>
      </c>
      <c r="P99" s="505">
        <v>3</v>
      </c>
      <c r="Q99" s="505">
        <v>54</v>
      </c>
      <c r="R99" s="505">
        <v>0</v>
      </c>
      <c r="S99" s="505">
        <v>0</v>
      </c>
      <c r="T99" s="505">
        <v>0</v>
      </c>
      <c r="U99" s="505">
        <v>0</v>
      </c>
      <c r="V99" s="505">
        <v>0</v>
      </c>
      <c r="W99" s="505">
        <v>0</v>
      </c>
      <c r="X99" s="505">
        <v>0</v>
      </c>
      <c r="Y99" s="505">
        <v>0</v>
      </c>
      <c r="Z99" s="505">
        <v>0</v>
      </c>
      <c r="AA99" s="505">
        <v>57</v>
      </c>
      <c r="AB99" s="505">
        <v>8.1428571428571423</v>
      </c>
      <c r="AC99" s="505">
        <v>12.000000000000018</v>
      </c>
      <c r="AD99" s="505">
        <v>12.000000000000018</v>
      </c>
      <c r="AE99" s="505">
        <v>0</v>
      </c>
      <c r="AF99" s="505">
        <v>0</v>
      </c>
      <c r="AG99" s="505">
        <v>54.999999999999979</v>
      </c>
      <c r="AH99" s="505">
        <v>1.9999999999999991</v>
      </c>
      <c r="AI99" s="505">
        <v>0</v>
      </c>
      <c r="AJ99" s="505">
        <v>0</v>
      </c>
      <c r="AK99" s="505">
        <v>0</v>
      </c>
      <c r="AL99" s="505">
        <v>0</v>
      </c>
      <c r="AM99" s="505">
        <v>0</v>
      </c>
      <c r="AN99" s="505">
        <v>0</v>
      </c>
      <c r="AO99" s="505">
        <v>0</v>
      </c>
      <c r="AP99" s="505">
        <v>0</v>
      </c>
      <c r="AQ99" s="505">
        <v>0</v>
      </c>
      <c r="AR99" s="505">
        <v>0</v>
      </c>
      <c r="AS99" s="505">
        <v>0</v>
      </c>
      <c r="AT99" s="505">
        <v>0</v>
      </c>
      <c r="AU99" s="505">
        <v>1.0555555555555545</v>
      </c>
      <c r="AV99" s="505">
        <v>1.0555555555555545</v>
      </c>
      <c r="AW99" s="505">
        <v>1.0555555555555545</v>
      </c>
      <c r="AX99" s="505">
        <v>0</v>
      </c>
      <c r="AY99" s="505">
        <v>0</v>
      </c>
      <c r="AZ99" s="505">
        <v>0</v>
      </c>
      <c r="BA99" s="505">
        <v>0</v>
      </c>
      <c r="BB99" s="505">
        <v>17.357142857142858</v>
      </c>
      <c r="BC99" s="505">
        <v>18.321428571428573</v>
      </c>
      <c r="BD99" s="505">
        <v>0</v>
      </c>
      <c r="BE99" s="505">
        <v>0</v>
      </c>
      <c r="BF99" s="505">
        <v>0</v>
      </c>
      <c r="BG99" s="505">
        <v>0</v>
      </c>
      <c r="BH99" s="505">
        <v>0</v>
      </c>
      <c r="BI99" s="505">
        <v>0</v>
      </c>
      <c r="BJ99" s="505">
        <v>0.57999999999999829</v>
      </c>
      <c r="BK99" s="505">
        <v>0</v>
      </c>
      <c r="BL99" s="505">
        <v>5.0149999999999997</v>
      </c>
      <c r="BM99" s="505">
        <v>0</v>
      </c>
      <c r="BN99" s="505">
        <v>1</v>
      </c>
      <c r="BO99" s="622">
        <v>1</v>
      </c>
      <c r="BP99" s="505">
        <v>1</v>
      </c>
      <c r="BQ99" s="505">
        <v>1</v>
      </c>
      <c r="BR99" s="505">
        <v>0</v>
      </c>
      <c r="BS99" s="505"/>
      <c r="BT99" s="505"/>
      <c r="BU99" s="505"/>
    </row>
    <row r="100" spans="1:73" ht="14.4">
      <c r="A100" s="486">
        <f>VLOOKUP(C100,'[18]DfE No.'!C:E,3,FALSE)</f>
        <v>284</v>
      </c>
      <c r="B100" s="502">
        <v>124781</v>
      </c>
      <c r="C100" s="502">
        <v>9353337</v>
      </c>
      <c r="D100" s="503" t="s">
        <v>1001</v>
      </c>
      <c r="E100" s="492" t="s">
        <v>40</v>
      </c>
      <c r="F100" s="504">
        <v>0</v>
      </c>
      <c r="G100" s="505">
        <v>1</v>
      </c>
      <c r="H100" s="505">
        <v>0</v>
      </c>
      <c r="I100" s="505">
        <v>0</v>
      </c>
      <c r="J100" s="505">
        <v>7</v>
      </c>
      <c r="K100" s="505">
        <v>0</v>
      </c>
      <c r="L100" s="505">
        <v>0</v>
      </c>
      <c r="M100" s="505">
        <v>0</v>
      </c>
      <c r="N100" s="505">
        <v>209</v>
      </c>
      <c r="O100" s="505">
        <v>209</v>
      </c>
      <c r="P100" s="505">
        <v>30</v>
      </c>
      <c r="Q100" s="505">
        <v>179</v>
      </c>
      <c r="R100" s="505">
        <v>0</v>
      </c>
      <c r="S100" s="505">
        <v>0</v>
      </c>
      <c r="T100" s="505">
        <v>0</v>
      </c>
      <c r="U100" s="505">
        <v>0</v>
      </c>
      <c r="V100" s="505">
        <v>0</v>
      </c>
      <c r="W100" s="505">
        <v>0</v>
      </c>
      <c r="X100" s="505">
        <v>0</v>
      </c>
      <c r="Y100" s="505">
        <v>0</v>
      </c>
      <c r="Z100" s="505">
        <v>0</v>
      </c>
      <c r="AA100" s="505">
        <v>209</v>
      </c>
      <c r="AB100" s="505">
        <v>29.857142857142858</v>
      </c>
      <c r="AC100" s="505">
        <v>5.0000000000000098</v>
      </c>
      <c r="AD100" s="505">
        <v>6.0000000000000071</v>
      </c>
      <c r="AE100" s="505">
        <v>0</v>
      </c>
      <c r="AF100" s="505">
        <v>0</v>
      </c>
      <c r="AG100" s="505">
        <v>192.00000000000006</v>
      </c>
      <c r="AH100" s="505">
        <v>3.9999999999999911</v>
      </c>
      <c r="AI100" s="505">
        <v>8.0000000000000018</v>
      </c>
      <c r="AJ100" s="505">
        <v>1.9999999999999996</v>
      </c>
      <c r="AK100" s="505">
        <v>2.9999999999999933</v>
      </c>
      <c r="AL100" s="505">
        <v>0</v>
      </c>
      <c r="AM100" s="505">
        <v>0</v>
      </c>
      <c r="AN100" s="505">
        <v>0</v>
      </c>
      <c r="AO100" s="505">
        <v>0</v>
      </c>
      <c r="AP100" s="505">
        <v>0</v>
      </c>
      <c r="AQ100" s="505">
        <v>0</v>
      </c>
      <c r="AR100" s="505">
        <v>0</v>
      </c>
      <c r="AS100" s="505">
        <v>0</v>
      </c>
      <c r="AT100" s="505">
        <v>0</v>
      </c>
      <c r="AU100" s="505">
        <v>7.005586592178771</v>
      </c>
      <c r="AV100" s="505">
        <v>10.508379888268166</v>
      </c>
      <c r="AW100" s="505">
        <v>16.346368715083798</v>
      </c>
      <c r="AX100" s="505">
        <v>0</v>
      </c>
      <c r="AY100" s="505">
        <v>0</v>
      </c>
      <c r="AZ100" s="505">
        <v>0</v>
      </c>
      <c r="BA100" s="505">
        <v>0</v>
      </c>
      <c r="BB100" s="505">
        <v>34.977011494252878</v>
      </c>
      <c r="BC100" s="505">
        <v>40.839080459770116</v>
      </c>
      <c r="BD100" s="505">
        <v>0</v>
      </c>
      <c r="BE100" s="505">
        <v>0</v>
      </c>
      <c r="BF100" s="505">
        <v>0</v>
      </c>
      <c r="BG100" s="505">
        <v>0</v>
      </c>
      <c r="BH100" s="505">
        <v>0</v>
      </c>
      <c r="BI100" s="505">
        <v>0</v>
      </c>
      <c r="BJ100" s="505">
        <v>0</v>
      </c>
      <c r="BK100" s="505">
        <v>0</v>
      </c>
      <c r="BL100" s="505">
        <v>0.623</v>
      </c>
      <c r="BM100" s="505">
        <v>0</v>
      </c>
      <c r="BN100" s="505">
        <v>0</v>
      </c>
      <c r="BO100" s="622">
        <v>0</v>
      </c>
      <c r="BP100" s="505">
        <v>0</v>
      </c>
      <c r="BQ100" s="505">
        <v>1</v>
      </c>
      <c r="BR100" s="505">
        <v>0</v>
      </c>
      <c r="BS100" s="505"/>
      <c r="BT100" s="505"/>
      <c r="BU100" s="505"/>
    </row>
    <row r="101" spans="1:73" ht="14.4">
      <c r="A101" s="486">
        <f>VLOOKUP(C101,'[18]DfE No.'!C:E,3,FALSE)</f>
        <v>285</v>
      </c>
      <c r="B101" s="502">
        <v>124782</v>
      </c>
      <c r="C101" s="502">
        <v>9353338</v>
      </c>
      <c r="D101" s="503" t="s">
        <v>1002</v>
      </c>
      <c r="E101" s="492" t="s">
        <v>40</v>
      </c>
      <c r="F101" s="504">
        <v>0</v>
      </c>
      <c r="G101" s="505">
        <v>1</v>
      </c>
      <c r="H101" s="505">
        <v>0</v>
      </c>
      <c r="I101" s="505">
        <v>0</v>
      </c>
      <c r="J101" s="505">
        <v>7</v>
      </c>
      <c r="K101" s="505">
        <v>0</v>
      </c>
      <c r="L101" s="505">
        <v>0</v>
      </c>
      <c r="M101" s="505">
        <v>0</v>
      </c>
      <c r="N101" s="505">
        <v>416</v>
      </c>
      <c r="O101" s="505">
        <v>416</v>
      </c>
      <c r="P101" s="505">
        <v>60</v>
      </c>
      <c r="Q101" s="505">
        <v>356</v>
      </c>
      <c r="R101" s="505">
        <v>0</v>
      </c>
      <c r="S101" s="505">
        <v>0</v>
      </c>
      <c r="T101" s="505">
        <v>0</v>
      </c>
      <c r="U101" s="505">
        <v>0</v>
      </c>
      <c r="V101" s="505">
        <v>0</v>
      </c>
      <c r="W101" s="505">
        <v>0</v>
      </c>
      <c r="X101" s="505">
        <v>0</v>
      </c>
      <c r="Y101" s="505">
        <v>0</v>
      </c>
      <c r="Z101" s="505">
        <v>0</v>
      </c>
      <c r="AA101" s="505">
        <v>416</v>
      </c>
      <c r="AB101" s="505">
        <v>59.428571428571431</v>
      </c>
      <c r="AC101" s="505">
        <v>80.999999999999801</v>
      </c>
      <c r="AD101" s="505">
        <v>82.000000000000156</v>
      </c>
      <c r="AE101" s="505">
        <v>0</v>
      </c>
      <c r="AF101" s="505">
        <v>0</v>
      </c>
      <c r="AG101" s="505">
        <v>199.00000000000017</v>
      </c>
      <c r="AH101" s="505">
        <v>117.99999999999993</v>
      </c>
      <c r="AI101" s="505">
        <v>41</v>
      </c>
      <c r="AJ101" s="505">
        <v>29.999999999999993</v>
      </c>
      <c r="AK101" s="505">
        <v>27.000000000000021</v>
      </c>
      <c r="AL101" s="505">
        <v>0.99999999999999845</v>
      </c>
      <c r="AM101" s="505">
        <v>0</v>
      </c>
      <c r="AN101" s="505">
        <v>0</v>
      </c>
      <c r="AO101" s="505">
        <v>0</v>
      </c>
      <c r="AP101" s="505">
        <v>0</v>
      </c>
      <c r="AQ101" s="505">
        <v>0</v>
      </c>
      <c r="AR101" s="505">
        <v>0</v>
      </c>
      <c r="AS101" s="505">
        <v>0</v>
      </c>
      <c r="AT101" s="505">
        <v>0</v>
      </c>
      <c r="AU101" s="505">
        <v>35.154929577464777</v>
      </c>
      <c r="AV101" s="505">
        <v>58.591549295774556</v>
      </c>
      <c r="AW101" s="505">
        <v>87.887323943662054</v>
      </c>
      <c r="AX101" s="505">
        <v>0</v>
      </c>
      <c r="AY101" s="505">
        <v>0</v>
      </c>
      <c r="AZ101" s="505">
        <v>0</v>
      </c>
      <c r="BA101" s="505">
        <v>0</v>
      </c>
      <c r="BB101" s="505">
        <v>92.673015873015885</v>
      </c>
      <c r="BC101" s="505">
        <v>108.29206349206351</v>
      </c>
      <c r="BD101" s="505">
        <v>0</v>
      </c>
      <c r="BE101" s="505">
        <v>0</v>
      </c>
      <c r="BF101" s="505">
        <v>0</v>
      </c>
      <c r="BG101" s="505">
        <v>0</v>
      </c>
      <c r="BH101" s="505">
        <v>0</v>
      </c>
      <c r="BI101" s="505">
        <v>0</v>
      </c>
      <c r="BJ101" s="505">
        <v>14.040000000000001</v>
      </c>
      <c r="BK101" s="505">
        <v>0</v>
      </c>
      <c r="BL101" s="505">
        <v>0.67500000000000004</v>
      </c>
      <c r="BM101" s="505">
        <v>0</v>
      </c>
      <c r="BN101" s="505">
        <v>0</v>
      </c>
      <c r="BO101" s="622">
        <v>0</v>
      </c>
      <c r="BP101" s="505">
        <v>0</v>
      </c>
      <c r="BQ101" s="505">
        <v>1</v>
      </c>
      <c r="BR101" s="505">
        <v>0</v>
      </c>
      <c r="BS101" s="505"/>
      <c r="BT101" s="505"/>
      <c r="BU101" s="505"/>
    </row>
    <row r="102" spans="1:73" ht="14.4">
      <c r="A102" s="486">
        <f>VLOOKUP(C102,'[18]DfE No.'!C:E,3,FALSE)</f>
        <v>287</v>
      </c>
      <c r="B102" s="502">
        <v>124786</v>
      </c>
      <c r="C102" s="502">
        <v>9353342</v>
      </c>
      <c r="D102" s="503" t="s">
        <v>1003</v>
      </c>
      <c r="E102" s="492" t="s">
        <v>40</v>
      </c>
      <c r="F102" s="504">
        <v>0</v>
      </c>
      <c r="G102" s="505">
        <v>1</v>
      </c>
      <c r="H102" s="505">
        <v>0</v>
      </c>
      <c r="I102" s="505">
        <v>0</v>
      </c>
      <c r="J102" s="505">
        <v>7</v>
      </c>
      <c r="K102" s="505">
        <v>0</v>
      </c>
      <c r="L102" s="505">
        <v>0</v>
      </c>
      <c r="M102" s="505">
        <v>0</v>
      </c>
      <c r="N102" s="505">
        <v>206</v>
      </c>
      <c r="O102" s="505">
        <v>206</v>
      </c>
      <c r="P102" s="505">
        <v>29</v>
      </c>
      <c r="Q102" s="505">
        <v>177</v>
      </c>
      <c r="R102" s="505">
        <v>0</v>
      </c>
      <c r="S102" s="505">
        <v>0</v>
      </c>
      <c r="T102" s="505">
        <v>0</v>
      </c>
      <c r="U102" s="505">
        <v>0</v>
      </c>
      <c r="V102" s="505">
        <v>0</v>
      </c>
      <c r="W102" s="505">
        <v>0</v>
      </c>
      <c r="X102" s="505">
        <v>0</v>
      </c>
      <c r="Y102" s="505">
        <v>0</v>
      </c>
      <c r="Z102" s="505">
        <v>0</v>
      </c>
      <c r="AA102" s="505">
        <v>206</v>
      </c>
      <c r="AB102" s="505">
        <v>29.428571428571427</v>
      </c>
      <c r="AC102" s="505">
        <v>27.999999999999925</v>
      </c>
      <c r="AD102" s="505">
        <v>27.999999999999925</v>
      </c>
      <c r="AE102" s="505">
        <v>0</v>
      </c>
      <c r="AF102" s="505">
        <v>0</v>
      </c>
      <c r="AG102" s="505">
        <v>99.000000000000071</v>
      </c>
      <c r="AH102" s="505">
        <v>20</v>
      </c>
      <c r="AI102" s="505">
        <v>19.000000000000007</v>
      </c>
      <c r="AJ102" s="505">
        <v>17.999999999999996</v>
      </c>
      <c r="AK102" s="505">
        <v>45.000000000000085</v>
      </c>
      <c r="AL102" s="505">
        <v>5.0000000000000053</v>
      </c>
      <c r="AM102" s="505">
        <v>0</v>
      </c>
      <c r="AN102" s="505">
        <v>0</v>
      </c>
      <c r="AO102" s="505">
        <v>0</v>
      </c>
      <c r="AP102" s="505">
        <v>0</v>
      </c>
      <c r="AQ102" s="505">
        <v>0</v>
      </c>
      <c r="AR102" s="505">
        <v>0</v>
      </c>
      <c r="AS102" s="505">
        <v>0</v>
      </c>
      <c r="AT102" s="505">
        <v>0</v>
      </c>
      <c r="AU102" s="505">
        <v>12.802259887005643</v>
      </c>
      <c r="AV102" s="505">
        <v>25.604519774011205</v>
      </c>
      <c r="AW102" s="505">
        <v>37.242937853107264</v>
      </c>
      <c r="AX102" s="505">
        <v>0</v>
      </c>
      <c r="AY102" s="505">
        <v>0</v>
      </c>
      <c r="AZ102" s="505">
        <v>0</v>
      </c>
      <c r="BA102" s="505">
        <v>0</v>
      </c>
      <c r="BB102" s="505">
        <v>40.227272727272727</v>
      </c>
      <c r="BC102" s="505">
        <v>46.81818181818182</v>
      </c>
      <c r="BD102" s="505">
        <v>0</v>
      </c>
      <c r="BE102" s="505">
        <v>0</v>
      </c>
      <c r="BF102" s="505">
        <v>0</v>
      </c>
      <c r="BG102" s="505">
        <v>0</v>
      </c>
      <c r="BH102" s="505">
        <v>0</v>
      </c>
      <c r="BI102" s="505">
        <v>0</v>
      </c>
      <c r="BJ102" s="505">
        <v>0</v>
      </c>
      <c r="BK102" s="505">
        <v>0</v>
      </c>
      <c r="BL102" s="505">
        <v>0.55200000000000005</v>
      </c>
      <c r="BM102" s="505">
        <v>0</v>
      </c>
      <c r="BN102" s="505">
        <v>0</v>
      </c>
      <c r="BO102" s="622">
        <v>0</v>
      </c>
      <c r="BP102" s="505">
        <v>0</v>
      </c>
      <c r="BQ102" s="505">
        <v>1</v>
      </c>
      <c r="BR102" s="505">
        <v>0</v>
      </c>
      <c r="BS102" s="505"/>
      <c r="BT102" s="505"/>
      <c r="BU102" s="505"/>
    </row>
    <row r="103" spans="1:73" ht="14.4">
      <c r="A103" s="486">
        <f>VLOOKUP(C103,'[18]DfE No.'!C:E,3,FALSE)</f>
        <v>560</v>
      </c>
      <c r="B103" s="502">
        <v>124802</v>
      </c>
      <c r="C103" s="502">
        <v>9354024</v>
      </c>
      <c r="D103" s="503" t="s">
        <v>427</v>
      </c>
      <c r="E103" s="492" t="s">
        <v>699</v>
      </c>
      <c r="F103" s="504">
        <v>0</v>
      </c>
      <c r="G103" s="505">
        <v>1</v>
      </c>
      <c r="H103" s="505">
        <v>0</v>
      </c>
      <c r="I103" s="505">
        <v>0</v>
      </c>
      <c r="J103" s="505">
        <v>0</v>
      </c>
      <c r="K103" s="505">
        <v>5</v>
      </c>
      <c r="L103" s="505">
        <v>3</v>
      </c>
      <c r="M103" s="505">
        <v>2</v>
      </c>
      <c r="N103" s="505">
        <v>1307</v>
      </c>
      <c r="O103" s="505">
        <v>0</v>
      </c>
      <c r="P103" s="505">
        <v>0</v>
      </c>
      <c r="Q103" s="505">
        <v>0</v>
      </c>
      <c r="R103" s="505">
        <v>1307</v>
      </c>
      <c r="S103" s="505">
        <v>779</v>
      </c>
      <c r="T103" s="505">
        <v>528</v>
      </c>
      <c r="U103" s="505">
        <v>234</v>
      </c>
      <c r="V103" s="505">
        <v>270</v>
      </c>
      <c r="W103" s="505">
        <v>275</v>
      </c>
      <c r="X103" s="505">
        <v>272</v>
      </c>
      <c r="Y103" s="505">
        <v>256</v>
      </c>
      <c r="Z103" s="505">
        <v>0</v>
      </c>
      <c r="AA103" s="505">
        <v>1307</v>
      </c>
      <c r="AB103" s="505">
        <v>261.39999999999998</v>
      </c>
      <c r="AC103" s="505">
        <v>0</v>
      </c>
      <c r="AD103" s="505">
        <v>0</v>
      </c>
      <c r="AE103" s="505">
        <v>157.00000000000023</v>
      </c>
      <c r="AF103" s="505">
        <v>205.99999999999966</v>
      </c>
      <c r="AG103" s="505">
        <v>0</v>
      </c>
      <c r="AH103" s="505">
        <v>0</v>
      </c>
      <c r="AI103" s="505">
        <v>0</v>
      </c>
      <c r="AJ103" s="505">
        <v>0</v>
      </c>
      <c r="AK103" s="505">
        <v>0</v>
      </c>
      <c r="AL103" s="505">
        <v>0</v>
      </c>
      <c r="AM103" s="505">
        <v>0</v>
      </c>
      <c r="AN103" s="505">
        <v>1274.9509578544059</v>
      </c>
      <c r="AO103" s="505">
        <v>12.018390804597693</v>
      </c>
      <c r="AP103" s="505">
        <v>8.0122605363984718</v>
      </c>
      <c r="AQ103" s="505">
        <v>8.0122605363984718</v>
      </c>
      <c r="AR103" s="505">
        <v>4.0061302681992359</v>
      </c>
      <c r="AS103" s="505">
        <v>0</v>
      </c>
      <c r="AT103" s="505">
        <v>0</v>
      </c>
      <c r="AU103" s="505">
        <v>0</v>
      </c>
      <c r="AV103" s="505">
        <v>0</v>
      </c>
      <c r="AW103" s="505">
        <v>0</v>
      </c>
      <c r="AX103" s="505">
        <v>2.0437842064112628</v>
      </c>
      <c r="AY103" s="505">
        <v>2.0437842064112628</v>
      </c>
      <c r="AZ103" s="505">
        <v>4.0875684128225123</v>
      </c>
      <c r="BA103" s="505">
        <v>6.6586608442503641</v>
      </c>
      <c r="BB103" s="505">
        <v>0</v>
      </c>
      <c r="BC103" s="505">
        <v>0</v>
      </c>
      <c r="BD103" s="505">
        <v>91.527675276752674</v>
      </c>
      <c r="BE103" s="505">
        <v>105.60885608856077</v>
      </c>
      <c r="BF103" s="505">
        <v>107.56457564575635</v>
      </c>
      <c r="BG103" s="505">
        <v>95.048327137546423</v>
      </c>
      <c r="BH103" s="505">
        <v>107.62448979591834</v>
      </c>
      <c r="BI103" s="505">
        <v>319.52293851490072</v>
      </c>
      <c r="BJ103" s="505">
        <v>0</v>
      </c>
      <c r="BK103" s="505">
        <v>0</v>
      </c>
      <c r="BL103" s="505">
        <v>0</v>
      </c>
      <c r="BM103" s="505">
        <v>4.4930000000000003</v>
      </c>
      <c r="BN103" s="505">
        <v>0</v>
      </c>
      <c r="BO103" s="622">
        <v>1</v>
      </c>
      <c r="BP103" s="505">
        <v>0</v>
      </c>
      <c r="BQ103" s="505">
        <v>0</v>
      </c>
      <c r="BR103" s="505">
        <v>1</v>
      </c>
      <c r="BS103" s="505"/>
      <c r="BT103" s="505"/>
      <c r="BU103" s="505"/>
    </row>
    <row r="104" spans="1:73" ht="14.4">
      <c r="A104" s="486">
        <f>VLOOKUP(C104,'[18]DfE No.'!C:E,3,FALSE)</f>
        <v>370</v>
      </c>
      <c r="B104" s="502">
        <v>124840</v>
      </c>
      <c r="C104" s="502">
        <v>9354090</v>
      </c>
      <c r="D104" s="503" t="s">
        <v>319</v>
      </c>
      <c r="E104" s="492" t="s">
        <v>699</v>
      </c>
      <c r="F104" s="504">
        <v>0</v>
      </c>
      <c r="G104" s="505">
        <v>1</v>
      </c>
      <c r="H104" s="505">
        <v>0</v>
      </c>
      <c r="I104" s="505">
        <v>0</v>
      </c>
      <c r="J104" s="505">
        <v>0</v>
      </c>
      <c r="K104" s="505">
        <v>5</v>
      </c>
      <c r="L104" s="505">
        <v>3</v>
      </c>
      <c r="M104" s="505">
        <v>2</v>
      </c>
      <c r="N104" s="505">
        <v>1282</v>
      </c>
      <c r="O104" s="505">
        <v>0</v>
      </c>
      <c r="P104" s="505">
        <v>0</v>
      </c>
      <c r="Q104" s="505">
        <v>0</v>
      </c>
      <c r="R104" s="505">
        <v>1282</v>
      </c>
      <c r="S104" s="505">
        <v>752</v>
      </c>
      <c r="T104" s="505">
        <v>530</v>
      </c>
      <c r="U104" s="505">
        <v>254</v>
      </c>
      <c r="V104" s="505">
        <v>249</v>
      </c>
      <c r="W104" s="505">
        <v>249</v>
      </c>
      <c r="X104" s="505">
        <v>252</v>
      </c>
      <c r="Y104" s="505">
        <v>278</v>
      </c>
      <c r="Z104" s="505">
        <v>0</v>
      </c>
      <c r="AA104" s="505">
        <v>1282</v>
      </c>
      <c r="AB104" s="505">
        <v>256.39999999999998</v>
      </c>
      <c r="AC104" s="505">
        <v>0</v>
      </c>
      <c r="AD104" s="505">
        <v>0</v>
      </c>
      <c r="AE104" s="505">
        <v>160.99999999999994</v>
      </c>
      <c r="AF104" s="505">
        <v>220.00000000000003</v>
      </c>
      <c r="AG104" s="505">
        <v>0</v>
      </c>
      <c r="AH104" s="505">
        <v>0</v>
      </c>
      <c r="AI104" s="505">
        <v>0</v>
      </c>
      <c r="AJ104" s="505">
        <v>0</v>
      </c>
      <c r="AK104" s="505">
        <v>0</v>
      </c>
      <c r="AL104" s="505">
        <v>0</v>
      </c>
      <c r="AM104" s="505">
        <v>0</v>
      </c>
      <c r="AN104" s="505">
        <v>865.99999999999966</v>
      </c>
      <c r="AO104" s="505">
        <v>180.99999999999997</v>
      </c>
      <c r="AP104" s="505">
        <v>180.00000000000003</v>
      </c>
      <c r="AQ104" s="505">
        <v>26</v>
      </c>
      <c r="AR104" s="505">
        <v>26</v>
      </c>
      <c r="AS104" s="505">
        <v>3</v>
      </c>
      <c r="AT104" s="505">
        <v>0</v>
      </c>
      <c r="AU104" s="505">
        <v>0</v>
      </c>
      <c r="AV104" s="505">
        <v>0</v>
      </c>
      <c r="AW104" s="505">
        <v>0</v>
      </c>
      <c r="AX104" s="505">
        <v>15.082352941176417</v>
      </c>
      <c r="AY104" s="505">
        <v>17.093333333333291</v>
      </c>
      <c r="AZ104" s="505">
        <v>25.137254901960784</v>
      </c>
      <c r="BA104" s="505">
        <v>7.0550314465408803</v>
      </c>
      <c r="BB104" s="505">
        <v>0</v>
      </c>
      <c r="BC104" s="505">
        <v>0</v>
      </c>
      <c r="BD104" s="505">
        <v>78.395061728395078</v>
      </c>
      <c r="BE104" s="505">
        <v>76.851851851851862</v>
      </c>
      <c r="BF104" s="505">
        <v>76.851851851851862</v>
      </c>
      <c r="BG104" s="505">
        <v>72.149377593361066</v>
      </c>
      <c r="BH104" s="505">
        <v>102.25287356321839</v>
      </c>
      <c r="BI104" s="505">
        <v>254.9963350506076</v>
      </c>
      <c r="BJ104" s="505">
        <v>0</v>
      </c>
      <c r="BK104" s="505">
        <v>0</v>
      </c>
      <c r="BL104" s="505">
        <v>0</v>
      </c>
      <c r="BM104" s="505">
        <v>1.4670000000000001</v>
      </c>
      <c r="BN104" s="505">
        <v>0</v>
      </c>
      <c r="BO104" s="622">
        <v>0</v>
      </c>
      <c r="BP104" s="505">
        <v>0</v>
      </c>
      <c r="BQ104" s="505">
        <v>0</v>
      </c>
      <c r="BR104" s="505">
        <v>1</v>
      </c>
      <c r="BS104" s="505"/>
      <c r="BT104" s="505"/>
      <c r="BU104" s="505"/>
    </row>
    <row r="105" spans="1:73" ht="14.4">
      <c r="A105" s="486">
        <f>VLOOKUP(C105,'[18]DfE No.'!C:E,3,FALSE)</f>
        <v>552</v>
      </c>
      <c r="B105" s="502">
        <v>124856</v>
      </c>
      <c r="C105" s="502">
        <v>9354500</v>
      </c>
      <c r="D105" s="503" t="s">
        <v>1004</v>
      </c>
      <c r="E105" s="492" t="s">
        <v>699</v>
      </c>
      <c r="F105" s="504">
        <v>0</v>
      </c>
      <c r="G105" s="505">
        <v>1</v>
      </c>
      <c r="H105" s="505">
        <v>0</v>
      </c>
      <c r="I105" s="505">
        <v>0</v>
      </c>
      <c r="J105" s="505">
        <v>0</v>
      </c>
      <c r="K105" s="505">
        <v>5</v>
      </c>
      <c r="L105" s="505">
        <v>3</v>
      </c>
      <c r="M105" s="505">
        <v>2</v>
      </c>
      <c r="N105" s="505">
        <v>1195</v>
      </c>
      <c r="O105" s="505">
        <v>0</v>
      </c>
      <c r="P105" s="505">
        <v>0</v>
      </c>
      <c r="Q105" s="505">
        <v>0</v>
      </c>
      <c r="R105" s="505">
        <v>1195</v>
      </c>
      <c r="S105" s="505">
        <v>718</v>
      </c>
      <c r="T105" s="505">
        <v>477</v>
      </c>
      <c r="U105" s="505">
        <v>242</v>
      </c>
      <c r="V105" s="505">
        <v>238</v>
      </c>
      <c r="W105" s="505">
        <v>238</v>
      </c>
      <c r="X105" s="505">
        <v>239</v>
      </c>
      <c r="Y105" s="505">
        <v>238</v>
      </c>
      <c r="Z105" s="505">
        <v>0</v>
      </c>
      <c r="AA105" s="505">
        <v>1195</v>
      </c>
      <c r="AB105" s="505">
        <v>239</v>
      </c>
      <c r="AC105" s="505">
        <v>0</v>
      </c>
      <c r="AD105" s="505">
        <v>0</v>
      </c>
      <c r="AE105" s="505">
        <v>207.00000000000034</v>
      </c>
      <c r="AF105" s="505">
        <v>257.99999999999983</v>
      </c>
      <c r="AG105" s="505">
        <v>0</v>
      </c>
      <c r="AH105" s="505">
        <v>0</v>
      </c>
      <c r="AI105" s="505">
        <v>0</v>
      </c>
      <c r="AJ105" s="505">
        <v>0</v>
      </c>
      <c r="AK105" s="505">
        <v>0</v>
      </c>
      <c r="AL105" s="505">
        <v>0</v>
      </c>
      <c r="AM105" s="505">
        <v>0</v>
      </c>
      <c r="AN105" s="505">
        <v>875.66386554621795</v>
      </c>
      <c r="AO105" s="505">
        <v>192.80672268907557</v>
      </c>
      <c r="AP105" s="505">
        <v>123.51680672268891</v>
      </c>
      <c r="AQ105" s="505">
        <v>1.0042016806722696</v>
      </c>
      <c r="AR105" s="505">
        <v>2.0084033613445342</v>
      </c>
      <c r="AS105" s="505">
        <v>0</v>
      </c>
      <c r="AT105" s="505">
        <v>0</v>
      </c>
      <c r="AU105" s="505">
        <v>0</v>
      </c>
      <c r="AV105" s="505">
        <v>0</v>
      </c>
      <c r="AW105" s="505">
        <v>0</v>
      </c>
      <c r="AX105" s="505">
        <v>7.0058626465661593</v>
      </c>
      <c r="AY105" s="505">
        <v>8.0067001675041816</v>
      </c>
      <c r="AZ105" s="505">
        <v>11.009212730318263</v>
      </c>
      <c r="BA105" s="505">
        <v>15.190677966101696</v>
      </c>
      <c r="BB105" s="505">
        <v>0</v>
      </c>
      <c r="BC105" s="505">
        <v>0</v>
      </c>
      <c r="BD105" s="505">
        <v>107.20175438596493</v>
      </c>
      <c r="BE105" s="505">
        <v>105.42982456140354</v>
      </c>
      <c r="BF105" s="505">
        <v>105.42982456140354</v>
      </c>
      <c r="BG105" s="505">
        <v>111.18695652173918</v>
      </c>
      <c r="BH105" s="505">
        <v>122.57510729613739</v>
      </c>
      <c r="BI105" s="505">
        <v>347.08393331574399</v>
      </c>
      <c r="BJ105" s="505">
        <v>0</v>
      </c>
      <c r="BK105" s="505">
        <v>0</v>
      </c>
      <c r="BL105" s="505">
        <v>0</v>
      </c>
      <c r="BM105" s="505">
        <v>2.8460000000000001</v>
      </c>
      <c r="BN105" s="505">
        <v>0</v>
      </c>
      <c r="BO105" s="622">
        <v>0.7433333333333334</v>
      </c>
      <c r="BP105" s="505">
        <v>0</v>
      </c>
      <c r="BQ105" s="505">
        <v>0</v>
      </c>
      <c r="BR105" s="505">
        <v>1</v>
      </c>
      <c r="BS105" s="505">
        <v>15</v>
      </c>
      <c r="BT105" s="505"/>
      <c r="BU105" s="505"/>
    </row>
    <row r="106" spans="1:73" ht="14.4">
      <c r="A106" s="486">
        <f>VLOOKUP(C106,'[18]DfE No.'!C:E,3,FALSE)</f>
        <v>553</v>
      </c>
      <c r="B106" s="502">
        <v>124861</v>
      </c>
      <c r="C106" s="502">
        <v>9354600</v>
      </c>
      <c r="D106" s="503" t="s">
        <v>420</v>
      </c>
      <c r="E106" s="492" t="s">
        <v>699</v>
      </c>
      <c r="F106" s="504">
        <v>0</v>
      </c>
      <c r="G106" s="505">
        <v>1</v>
      </c>
      <c r="H106" s="505">
        <v>0</v>
      </c>
      <c r="I106" s="505">
        <v>0</v>
      </c>
      <c r="J106" s="505">
        <v>0</v>
      </c>
      <c r="K106" s="505">
        <v>5</v>
      </c>
      <c r="L106" s="505">
        <v>3</v>
      </c>
      <c r="M106" s="505">
        <v>2</v>
      </c>
      <c r="N106" s="505">
        <v>791</v>
      </c>
      <c r="O106" s="505">
        <v>0</v>
      </c>
      <c r="P106" s="505">
        <v>0</v>
      </c>
      <c r="Q106" s="505">
        <v>0</v>
      </c>
      <c r="R106" s="505">
        <v>791</v>
      </c>
      <c r="S106" s="505">
        <v>485</v>
      </c>
      <c r="T106" s="505">
        <v>306</v>
      </c>
      <c r="U106" s="505">
        <v>163</v>
      </c>
      <c r="V106" s="505">
        <v>159</v>
      </c>
      <c r="W106" s="505">
        <v>163</v>
      </c>
      <c r="X106" s="505">
        <v>142</v>
      </c>
      <c r="Y106" s="505">
        <v>164</v>
      </c>
      <c r="Z106" s="505">
        <v>0</v>
      </c>
      <c r="AA106" s="505">
        <v>791</v>
      </c>
      <c r="AB106" s="505">
        <v>158.19999999999999</v>
      </c>
      <c r="AC106" s="505">
        <v>0</v>
      </c>
      <c r="AD106" s="505">
        <v>0</v>
      </c>
      <c r="AE106" s="505">
        <v>102.0000000000002</v>
      </c>
      <c r="AF106" s="505">
        <v>125.99999999999993</v>
      </c>
      <c r="AG106" s="505">
        <v>0</v>
      </c>
      <c r="AH106" s="505">
        <v>0</v>
      </c>
      <c r="AI106" s="505">
        <v>0</v>
      </c>
      <c r="AJ106" s="505">
        <v>0</v>
      </c>
      <c r="AK106" s="505">
        <v>0</v>
      </c>
      <c r="AL106" s="505">
        <v>0</v>
      </c>
      <c r="AM106" s="505">
        <v>0</v>
      </c>
      <c r="AN106" s="505">
        <v>616.89949109414715</v>
      </c>
      <c r="AO106" s="505">
        <v>84.534351145038499</v>
      </c>
      <c r="AP106" s="505">
        <v>60.381679389312957</v>
      </c>
      <c r="AQ106" s="505">
        <v>14.08905852417303</v>
      </c>
      <c r="AR106" s="505">
        <v>15.09541984732828</v>
      </c>
      <c r="AS106" s="505">
        <v>0</v>
      </c>
      <c r="AT106" s="505">
        <v>0</v>
      </c>
      <c r="AU106" s="505">
        <v>0</v>
      </c>
      <c r="AV106" s="505">
        <v>0</v>
      </c>
      <c r="AW106" s="505">
        <v>0</v>
      </c>
      <c r="AX106" s="505">
        <v>2.0925925925925961</v>
      </c>
      <c r="AY106" s="505">
        <v>8.3703703703703844</v>
      </c>
      <c r="AZ106" s="505">
        <v>14.648148148148133</v>
      </c>
      <c r="BA106" s="505">
        <v>1.0232858990944373</v>
      </c>
      <c r="BB106" s="505">
        <v>0</v>
      </c>
      <c r="BC106" s="505">
        <v>0</v>
      </c>
      <c r="BD106" s="505">
        <v>58.512820512820511</v>
      </c>
      <c r="BE106" s="505">
        <v>57.07692307692308</v>
      </c>
      <c r="BF106" s="505">
        <v>58.512820512820511</v>
      </c>
      <c r="BG106" s="505">
        <v>48.096774193548406</v>
      </c>
      <c r="BH106" s="505">
        <v>69.958041958042031</v>
      </c>
      <c r="BI106" s="505">
        <v>183.53340903760966</v>
      </c>
      <c r="BJ106" s="505">
        <v>0</v>
      </c>
      <c r="BK106" s="505">
        <v>0</v>
      </c>
      <c r="BL106" s="505">
        <v>0</v>
      </c>
      <c r="BM106" s="505">
        <v>1.8180000000000001</v>
      </c>
      <c r="BN106" s="505">
        <v>0</v>
      </c>
      <c r="BO106" s="622">
        <v>0</v>
      </c>
      <c r="BP106" s="505">
        <v>0</v>
      </c>
      <c r="BQ106" s="505">
        <v>0</v>
      </c>
      <c r="BR106" s="505">
        <v>1</v>
      </c>
      <c r="BS106" s="505"/>
      <c r="BT106" s="505"/>
      <c r="BU106" s="505"/>
    </row>
    <row r="107" spans="1:73" ht="14.4">
      <c r="A107" s="486">
        <f>VLOOKUP(C107,'[18]DfE No.'!C:E,3,FALSE)</f>
        <v>233</v>
      </c>
      <c r="B107" s="502">
        <v>138117</v>
      </c>
      <c r="C107" s="502">
        <v>9352000</v>
      </c>
      <c r="D107" s="503" t="s">
        <v>547</v>
      </c>
      <c r="E107" s="492" t="s">
        <v>40</v>
      </c>
      <c r="F107" s="504" t="s">
        <v>697</v>
      </c>
      <c r="G107" s="505">
        <v>1</v>
      </c>
      <c r="H107" s="505">
        <v>0</v>
      </c>
      <c r="I107" s="505">
        <v>0</v>
      </c>
      <c r="J107" s="505">
        <v>7</v>
      </c>
      <c r="K107" s="505">
        <v>0</v>
      </c>
      <c r="L107" s="505">
        <v>0</v>
      </c>
      <c r="M107" s="505">
        <v>0</v>
      </c>
      <c r="N107" s="505">
        <v>132</v>
      </c>
      <c r="O107" s="505">
        <v>132</v>
      </c>
      <c r="P107" s="505">
        <v>21</v>
      </c>
      <c r="Q107" s="505">
        <v>111</v>
      </c>
      <c r="R107" s="505">
        <v>0</v>
      </c>
      <c r="S107" s="505">
        <v>0</v>
      </c>
      <c r="T107" s="505">
        <v>0</v>
      </c>
      <c r="U107" s="505">
        <v>0</v>
      </c>
      <c r="V107" s="505">
        <v>0</v>
      </c>
      <c r="W107" s="505">
        <v>0</v>
      </c>
      <c r="X107" s="505">
        <v>0</v>
      </c>
      <c r="Y107" s="505">
        <v>0</v>
      </c>
      <c r="Z107" s="505">
        <v>0</v>
      </c>
      <c r="AA107" s="505">
        <v>132</v>
      </c>
      <c r="AB107" s="505">
        <v>18.857142857142858</v>
      </c>
      <c r="AC107" s="505">
        <v>59.000000000000007</v>
      </c>
      <c r="AD107" s="505">
        <v>60.000000000000057</v>
      </c>
      <c r="AE107" s="505">
        <v>0</v>
      </c>
      <c r="AF107" s="505">
        <v>0</v>
      </c>
      <c r="AG107" s="505">
        <v>22.999999999999968</v>
      </c>
      <c r="AH107" s="505">
        <v>22.999999999999968</v>
      </c>
      <c r="AI107" s="505">
        <v>85.999999999999943</v>
      </c>
      <c r="AJ107" s="505">
        <v>0</v>
      </c>
      <c r="AK107" s="505">
        <v>0</v>
      </c>
      <c r="AL107" s="505">
        <v>0</v>
      </c>
      <c r="AM107" s="505">
        <v>0</v>
      </c>
      <c r="AN107" s="505">
        <v>0</v>
      </c>
      <c r="AO107" s="505">
        <v>0</v>
      </c>
      <c r="AP107" s="505">
        <v>0</v>
      </c>
      <c r="AQ107" s="505">
        <v>0</v>
      </c>
      <c r="AR107" s="505">
        <v>0</v>
      </c>
      <c r="AS107" s="505">
        <v>0</v>
      </c>
      <c r="AT107" s="505">
        <v>0</v>
      </c>
      <c r="AU107" s="505">
        <v>7.1351351351351413</v>
      </c>
      <c r="AV107" s="505">
        <v>14.270270270270256</v>
      </c>
      <c r="AW107" s="505">
        <v>16.648648648648631</v>
      </c>
      <c r="AX107" s="505">
        <v>0</v>
      </c>
      <c r="AY107" s="505">
        <v>0</v>
      </c>
      <c r="AZ107" s="505">
        <v>0</v>
      </c>
      <c r="BA107" s="505">
        <v>0</v>
      </c>
      <c r="BB107" s="505">
        <v>56.084210526315793</v>
      </c>
      <c r="BC107" s="505">
        <v>66.694736842105272</v>
      </c>
      <c r="BD107" s="505">
        <v>0</v>
      </c>
      <c r="BE107" s="505">
        <v>0</v>
      </c>
      <c r="BF107" s="505">
        <v>0</v>
      </c>
      <c r="BG107" s="505">
        <v>0</v>
      </c>
      <c r="BH107" s="505">
        <v>0</v>
      </c>
      <c r="BI107" s="505">
        <v>0</v>
      </c>
      <c r="BJ107" s="505">
        <v>4.0799999999999992</v>
      </c>
      <c r="BK107" s="505">
        <v>0</v>
      </c>
      <c r="BL107" s="505">
        <v>1.258</v>
      </c>
      <c r="BM107" s="505">
        <v>0</v>
      </c>
      <c r="BN107" s="505">
        <v>0.23765020026702255</v>
      </c>
      <c r="BO107" s="622">
        <v>0</v>
      </c>
      <c r="BP107" s="505">
        <v>0</v>
      </c>
      <c r="BQ107" s="505">
        <v>1</v>
      </c>
      <c r="BR107" s="505">
        <v>0</v>
      </c>
      <c r="BS107" s="505"/>
      <c r="BT107" s="505"/>
      <c r="BU107" s="505"/>
    </row>
    <row r="108" spans="1:73" ht="14.4">
      <c r="A108" s="486">
        <f>VLOOKUP(C108,'[18]DfE No.'!C:E,3,FALSE)</f>
        <v>262</v>
      </c>
      <c r="B108" s="502">
        <v>139803</v>
      </c>
      <c r="C108" s="502">
        <v>9352001</v>
      </c>
      <c r="D108" s="503" t="s">
        <v>1005</v>
      </c>
      <c r="E108" s="492" t="s">
        <v>40</v>
      </c>
      <c r="F108" s="504" t="s">
        <v>697</v>
      </c>
      <c r="G108" s="505">
        <v>1</v>
      </c>
      <c r="H108" s="505">
        <v>0</v>
      </c>
      <c r="I108" s="505">
        <v>0</v>
      </c>
      <c r="J108" s="505">
        <v>7</v>
      </c>
      <c r="K108" s="505">
        <v>0</v>
      </c>
      <c r="L108" s="505">
        <v>0</v>
      </c>
      <c r="M108" s="505">
        <v>0</v>
      </c>
      <c r="N108" s="505">
        <v>574</v>
      </c>
      <c r="O108" s="505">
        <v>574</v>
      </c>
      <c r="P108" s="505">
        <v>79</v>
      </c>
      <c r="Q108" s="505">
        <v>495</v>
      </c>
      <c r="R108" s="505">
        <v>0</v>
      </c>
      <c r="S108" s="505">
        <v>0</v>
      </c>
      <c r="T108" s="505">
        <v>0</v>
      </c>
      <c r="U108" s="505">
        <v>0</v>
      </c>
      <c r="V108" s="505">
        <v>0</v>
      </c>
      <c r="W108" s="505">
        <v>0</v>
      </c>
      <c r="X108" s="505">
        <v>0</v>
      </c>
      <c r="Y108" s="505">
        <v>0</v>
      </c>
      <c r="Z108" s="505">
        <v>0</v>
      </c>
      <c r="AA108" s="505">
        <v>574</v>
      </c>
      <c r="AB108" s="505">
        <v>82</v>
      </c>
      <c r="AC108" s="505">
        <v>170.99999999999986</v>
      </c>
      <c r="AD108" s="505">
        <v>183.00000000000003</v>
      </c>
      <c r="AE108" s="505">
        <v>0</v>
      </c>
      <c r="AF108" s="505">
        <v>0</v>
      </c>
      <c r="AG108" s="505">
        <v>209.00000000000017</v>
      </c>
      <c r="AH108" s="505">
        <v>8.0000000000000249</v>
      </c>
      <c r="AI108" s="505">
        <v>77.000000000000213</v>
      </c>
      <c r="AJ108" s="505">
        <v>111.00000000000026</v>
      </c>
      <c r="AK108" s="505">
        <v>88.999999999999801</v>
      </c>
      <c r="AL108" s="505">
        <v>80.000000000000256</v>
      </c>
      <c r="AM108" s="505">
        <v>0</v>
      </c>
      <c r="AN108" s="505">
        <v>0</v>
      </c>
      <c r="AO108" s="505">
        <v>0</v>
      </c>
      <c r="AP108" s="505">
        <v>0</v>
      </c>
      <c r="AQ108" s="505">
        <v>0</v>
      </c>
      <c r="AR108" s="505">
        <v>0</v>
      </c>
      <c r="AS108" s="505">
        <v>0</v>
      </c>
      <c r="AT108" s="505">
        <v>0</v>
      </c>
      <c r="AU108" s="505">
        <v>6.9716599190283679</v>
      </c>
      <c r="AV108" s="505">
        <v>15.105263157894729</v>
      </c>
      <c r="AW108" s="505">
        <v>22.076923076923098</v>
      </c>
      <c r="AX108" s="505">
        <v>0</v>
      </c>
      <c r="AY108" s="505">
        <v>0</v>
      </c>
      <c r="AZ108" s="505">
        <v>0</v>
      </c>
      <c r="BA108" s="505">
        <v>3.0210526315789474</v>
      </c>
      <c r="BB108" s="505">
        <v>151.65957446808511</v>
      </c>
      <c r="BC108" s="505">
        <v>175.86382978723404</v>
      </c>
      <c r="BD108" s="505">
        <v>0</v>
      </c>
      <c r="BE108" s="505">
        <v>0</v>
      </c>
      <c r="BF108" s="505">
        <v>0</v>
      </c>
      <c r="BG108" s="505">
        <v>0</v>
      </c>
      <c r="BH108" s="505">
        <v>0</v>
      </c>
      <c r="BI108" s="505">
        <v>0</v>
      </c>
      <c r="BJ108" s="505">
        <v>0</v>
      </c>
      <c r="BK108" s="505">
        <v>0</v>
      </c>
      <c r="BL108" s="505">
        <v>0.70399999999999996</v>
      </c>
      <c r="BM108" s="505">
        <v>0</v>
      </c>
      <c r="BN108" s="505">
        <v>0</v>
      </c>
      <c r="BO108" s="622">
        <v>0</v>
      </c>
      <c r="BP108" s="505">
        <v>0</v>
      </c>
      <c r="BQ108" s="505">
        <v>1</v>
      </c>
      <c r="BR108" s="505">
        <v>0</v>
      </c>
      <c r="BS108" s="505"/>
      <c r="BT108" s="505"/>
      <c r="BU108" s="505"/>
    </row>
    <row r="109" spans="1:73" ht="14.4">
      <c r="A109" s="486">
        <f>VLOOKUP(C109,'[18]DfE No.'!C:E,3,FALSE)</f>
        <v>411</v>
      </c>
      <c r="B109" s="502">
        <v>136316</v>
      </c>
      <c r="C109" s="502">
        <v>9352003</v>
      </c>
      <c r="D109" s="503" t="s">
        <v>333</v>
      </c>
      <c r="E109" s="492" t="s">
        <v>40</v>
      </c>
      <c r="F109" s="504" t="s">
        <v>697</v>
      </c>
      <c r="G109" s="505">
        <v>1</v>
      </c>
      <c r="H109" s="505">
        <v>0</v>
      </c>
      <c r="I109" s="505">
        <v>0</v>
      </c>
      <c r="J109" s="505">
        <v>7</v>
      </c>
      <c r="K109" s="505">
        <v>0</v>
      </c>
      <c r="L109" s="505">
        <v>0</v>
      </c>
      <c r="M109" s="505">
        <v>0</v>
      </c>
      <c r="N109" s="505">
        <v>403</v>
      </c>
      <c r="O109" s="505">
        <v>403</v>
      </c>
      <c r="P109" s="505">
        <v>60</v>
      </c>
      <c r="Q109" s="505">
        <v>343</v>
      </c>
      <c r="R109" s="505">
        <v>0</v>
      </c>
      <c r="S109" s="505">
        <v>0</v>
      </c>
      <c r="T109" s="505">
        <v>0</v>
      </c>
      <c r="U109" s="505">
        <v>0</v>
      </c>
      <c r="V109" s="505">
        <v>0</v>
      </c>
      <c r="W109" s="505">
        <v>0</v>
      </c>
      <c r="X109" s="505">
        <v>0</v>
      </c>
      <c r="Y109" s="505">
        <v>0</v>
      </c>
      <c r="Z109" s="505">
        <v>0</v>
      </c>
      <c r="AA109" s="505">
        <v>403</v>
      </c>
      <c r="AB109" s="505">
        <v>57.571428571428569</v>
      </c>
      <c r="AC109" s="505">
        <v>86.999999999999943</v>
      </c>
      <c r="AD109" s="505">
        <v>98.999999999999844</v>
      </c>
      <c r="AE109" s="505">
        <v>0</v>
      </c>
      <c r="AF109" s="505">
        <v>0</v>
      </c>
      <c r="AG109" s="505">
        <v>400.00000000000011</v>
      </c>
      <c r="AH109" s="505">
        <v>0.99999999999999933</v>
      </c>
      <c r="AI109" s="505">
        <v>0.99999999999999933</v>
      </c>
      <c r="AJ109" s="505">
        <v>0.99999999999999933</v>
      </c>
      <c r="AK109" s="505">
        <v>0</v>
      </c>
      <c r="AL109" s="505">
        <v>0</v>
      </c>
      <c r="AM109" s="505">
        <v>0</v>
      </c>
      <c r="AN109" s="505">
        <v>0</v>
      </c>
      <c r="AO109" s="505">
        <v>0</v>
      </c>
      <c r="AP109" s="505">
        <v>0</v>
      </c>
      <c r="AQ109" s="505">
        <v>0</v>
      </c>
      <c r="AR109" s="505">
        <v>0</v>
      </c>
      <c r="AS109" s="505">
        <v>0</v>
      </c>
      <c r="AT109" s="505">
        <v>0</v>
      </c>
      <c r="AU109" s="505">
        <v>16.692307692307704</v>
      </c>
      <c r="AV109" s="505">
        <v>22.653846153846157</v>
      </c>
      <c r="AW109" s="505">
        <v>35.769230769230752</v>
      </c>
      <c r="AX109" s="505">
        <v>0</v>
      </c>
      <c r="AY109" s="505">
        <v>0</v>
      </c>
      <c r="AZ109" s="505">
        <v>0</v>
      </c>
      <c r="BA109" s="505">
        <v>5.316622691292876</v>
      </c>
      <c r="BB109" s="505">
        <v>108.7560975609756</v>
      </c>
      <c r="BC109" s="505">
        <v>127.78048780487805</v>
      </c>
      <c r="BD109" s="505">
        <v>0</v>
      </c>
      <c r="BE109" s="505">
        <v>0</v>
      </c>
      <c r="BF109" s="505">
        <v>0</v>
      </c>
      <c r="BG109" s="505">
        <v>0</v>
      </c>
      <c r="BH109" s="505">
        <v>0</v>
      </c>
      <c r="BI109" s="505">
        <v>0</v>
      </c>
      <c r="BJ109" s="505">
        <v>1.8200000000000169</v>
      </c>
      <c r="BK109" s="505">
        <v>0</v>
      </c>
      <c r="BL109" s="505">
        <v>0.97199999999999998</v>
      </c>
      <c r="BM109" s="505">
        <v>0</v>
      </c>
      <c r="BN109" s="505">
        <v>0</v>
      </c>
      <c r="BO109" s="622">
        <v>0</v>
      </c>
      <c r="BP109" s="505">
        <v>0</v>
      </c>
      <c r="BQ109" s="505">
        <v>1</v>
      </c>
      <c r="BR109" s="505">
        <v>0</v>
      </c>
      <c r="BS109" s="505"/>
      <c r="BT109" s="505"/>
      <c r="BU109" s="505"/>
    </row>
    <row r="110" spans="1:73" ht="14.4">
      <c r="A110" s="486">
        <f>VLOOKUP(C110,'[18]DfE No.'!C:E,3,FALSE)</f>
        <v>73</v>
      </c>
      <c r="B110" s="502">
        <v>139804</v>
      </c>
      <c r="C110" s="502">
        <v>9352006</v>
      </c>
      <c r="D110" s="503" t="s">
        <v>472</v>
      </c>
      <c r="E110" s="492" t="s">
        <v>40</v>
      </c>
      <c r="F110" s="504" t="s">
        <v>697</v>
      </c>
      <c r="G110" s="505">
        <v>1</v>
      </c>
      <c r="H110" s="505">
        <v>0</v>
      </c>
      <c r="I110" s="505">
        <v>0</v>
      </c>
      <c r="J110" s="505">
        <v>7</v>
      </c>
      <c r="K110" s="505">
        <v>0</v>
      </c>
      <c r="L110" s="505">
        <v>0</v>
      </c>
      <c r="M110" s="505">
        <v>0</v>
      </c>
      <c r="N110" s="505">
        <v>202</v>
      </c>
      <c r="O110" s="505">
        <v>202</v>
      </c>
      <c r="P110" s="505">
        <v>30</v>
      </c>
      <c r="Q110" s="505">
        <v>172</v>
      </c>
      <c r="R110" s="505">
        <v>0</v>
      </c>
      <c r="S110" s="505">
        <v>0</v>
      </c>
      <c r="T110" s="505">
        <v>0</v>
      </c>
      <c r="U110" s="505">
        <v>0</v>
      </c>
      <c r="V110" s="505">
        <v>0</v>
      </c>
      <c r="W110" s="505">
        <v>0</v>
      </c>
      <c r="X110" s="505">
        <v>0</v>
      </c>
      <c r="Y110" s="505">
        <v>0</v>
      </c>
      <c r="Z110" s="505">
        <v>0</v>
      </c>
      <c r="AA110" s="505">
        <v>202</v>
      </c>
      <c r="AB110" s="505">
        <v>28.857142857142858</v>
      </c>
      <c r="AC110" s="505">
        <v>91.000000000000099</v>
      </c>
      <c r="AD110" s="505">
        <v>99.999999999999986</v>
      </c>
      <c r="AE110" s="505">
        <v>0</v>
      </c>
      <c r="AF110" s="505">
        <v>0</v>
      </c>
      <c r="AG110" s="505">
        <v>32.159203980099406</v>
      </c>
      <c r="AH110" s="505">
        <v>27.134328358208911</v>
      </c>
      <c r="AI110" s="505">
        <v>47.233830845771088</v>
      </c>
      <c r="AJ110" s="505">
        <v>7.0348258706467721</v>
      </c>
      <c r="AK110" s="505">
        <v>4.0199004975124355</v>
      </c>
      <c r="AL110" s="505">
        <v>27.134328358208911</v>
      </c>
      <c r="AM110" s="505">
        <v>57.283582089552283</v>
      </c>
      <c r="AN110" s="505">
        <v>0</v>
      </c>
      <c r="AO110" s="505">
        <v>0</v>
      </c>
      <c r="AP110" s="505">
        <v>0</v>
      </c>
      <c r="AQ110" s="505">
        <v>0</v>
      </c>
      <c r="AR110" s="505">
        <v>0</v>
      </c>
      <c r="AS110" s="505">
        <v>0</v>
      </c>
      <c r="AT110" s="505">
        <v>0</v>
      </c>
      <c r="AU110" s="505">
        <v>1.1744186046511622</v>
      </c>
      <c r="AV110" s="505">
        <v>3.5232558139534924</v>
      </c>
      <c r="AW110" s="505">
        <v>4.6976744186046568</v>
      </c>
      <c r="AX110" s="505">
        <v>0</v>
      </c>
      <c r="AY110" s="505">
        <v>0</v>
      </c>
      <c r="AZ110" s="505">
        <v>0</v>
      </c>
      <c r="BA110" s="505">
        <v>4.0603015075376883</v>
      </c>
      <c r="BB110" s="505">
        <v>46.146341463414636</v>
      </c>
      <c r="BC110" s="505">
        <v>54.195121951219512</v>
      </c>
      <c r="BD110" s="505">
        <v>0</v>
      </c>
      <c r="BE110" s="505">
        <v>0</v>
      </c>
      <c r="BF110" s="505">
        <v>0</v>
      </c>
      <c r="BG110" s="505">
        <v>0</v>
      </c>
      <c r="BH110" s="505">
        <v>0</v>
      </c>
      <c r="BI110" s="505">
        <v>0</v>
      </c>
      <c r="BJ110" s="505">
        <v>2.8800000000000083</v>
      </c>
      <c r="BK110" s="505">
        <v>0</v>
      </c>
      <c r="BL110" s="505">
        <v>0.93899999999999995</v>
      </c>
      <c r="BM110" s="505">
        <v>0</v>
      </c>
      <c r="BN110" s="505">
        <v>0</v>
      </c>
      <c r="BO110" s="622">
        <v>0</v>
      </c>
      <c r="BP110" s="505">
        <v>0</v>
      </c>
      <c r="BQ110" s="505">
        <v>1</v>
      </c>
      <c r="BR110" s="505">
        <v>0</v>
      </c>
      <c r="BS110" s="505"/>
      <c r="BT110" s="505"/>
      <c r="BU110" s="505"/>
    </row>
    <row r="111" spans="1:73" ht="14.4">
      <c r="A111" s="486">
        <f>VLOOKUP(C111,'[18]DfE No.'!C:E,3,FALSE)</f>
        <v>453</v>
      </c>
      <c r="B111" s="502">
        <v>140044</v>
      </c>
      <c r="C111" s="502">
        <v>9352010</v>
      </c>
      <c r="D111" s="503" t="s">
        <v>1006</v>
      </c>
      <c r="E111" s="492" t="s">
        <v>40</v>
      </c>
      <c r="F111" s="504" t="s">
        <v>697</v>
      </c>
      <c r="G111" s="505">
        <v>1</v>
      </c>
      <c r="H111" s="505">
        <v>0</v>
      </c>
      <c r="I111" s="505">
        <v>0</v>
      </c>
      <c r="J111" s="505">
        <v>7</v>
      </c>
      <c r="K111" s="505">
        <v>0</v>
      </c>
      <c r="L111" s="505">
        <v>0</v>
      </c>
      <c r="M111" s="505">
        <v>0</v>
      </c>
      <c r="N111" s="505">
        <v>380</v>
      </c>
      <c r="O111" s="505">
        <v>380</v>
      </c>
      <c r="P111" s="505">
        <v>50</v>
      </c>
      <c r="Q111" s="505">
        <v>330</v>
      </c>
      <c r="R111" s="505">
        <v>0</v>
      </c>
      <c r="S111" s="505">
        <v>0</v>
      </c>
      <c r="T111" s="505">
        <v>0</v>
      </c>
      <c r="U111" s="505">
        <v>0</v>
      </c>
      <c r="V111" s="505">
        <v>0</v>
      </c>
      <c r="W111" s="505">
        <v>0</v>
      </c>
      <c r="X111" s="505">
        <v>0</v>
      </c>
      <c r="Y111" s="505">
        <v>0</v>
      </c>
      <c r="Z111" s="505">
        <v>0</v>
      </c>
      <c r="AA111" s="505">
        <v>380</v>
      </c>
      <c r="AB111" s="505">
        <v>54.285714285714285</v>
      </c>
      <c r="AC111" s="505">
        <v>99.999999999999957</v>
      </c>
      <c r="AD111" s="505">
        <v>106.99999999999997</v>
      </c>
      <c r="AE111" s="505">
        <v>0</v>
      </c>
      <c r="AF111" s="505">
        <v>0</v>
      </c>
      <c r="AG111" s="505">
        <v>365.99999999999994</v>
      </c>
      <c r="AH111" s="505">
        <v>5.9999999999999893</v>
      </c>
      <c r="AI111" s="505">
        <v>8.0000000000000124</v>
      </c>
      <c r="AJ111" s="505">
        <v>0</v>
      </c>
      <c r="AK111" s="505">
        <v>0</v>
      </c>
      <c r="AL111" s="505">
        <v>0</v>
      </c>
      <c r="AM111" s="505">
        <v>0</v>
      </c>
      <c r="AN111" s="505">
        <v>0</v>
      </c>
      <c r="AO111" s="505">
        <v>0</v>
      </c>
      <c r="AP111" s="505">
        <v>0</v>
      </c>
      <c r="AQ111" s="505">
        <v>0</v>
      </c>
      <c r="AR111" s="505">
        <v>0</v>
      </c>
      <c r="AS111" s="505">
        <v>0</v>
      </c>
      <c r="AT111" s="505">
        <v>0</v>
      </c>
      <c r="AU111" s="505">
        <v>14.969696969696971</v>
      </c>
      <c r="AV111" s="505">
        <v>24.181818181818169</v>
      </c>
      <c r="AW111" s="505">
        <v>39.151515151515142</v>
      </c>
      <c r="AX111" s="505">
        <v>0</v>
      </c>
      <c r="AY111" s="505">
        <v>0</v>
      </c>
      <c r="AZ111" s="505">
        <v>0</v>
      </c>
      <c r="BA111" s="505">
        <v>3.04</v>
      </c>
      <c r="BB111" s="505">
        <v>93.41538461538461</v>
      </c>
      <c r="BC111" s="505">
        <v>107.56923076923076</v>
      </c>
      <c r="BD111" s="505">
        <v>0</v>
      </c>
      <c r="BE111" s="505">
        <v>0</v>
      </c>
      <c r="BF111" s="505">
        <v>0</v>
      </c>
      <c r="BG111" s="505">
        <v>0</v>
      </c>
      <c r="BH111" s="505">
        <v>0</v>
      </c>
      <c r="BI111" s="505">
        <v>0</v>
      </c>
      <c r="BJ111" s="505">
        <v>0.20000000000000642</v>
      </c>
      <c r="BK111" s="505">
        <v>0</v>
      </c>
      <c r="BL111" s="505">
        <v>0.59499999999999997</v>
      </c>
      <c r="BM111" s="505">
        <v>0</v>
      </c>
      <c r="BN111" s="505">
        <v>0</v>
      </c>
      <c r="BO111" s="622">
        <v>0</v>
      </c>
      <c r="BP111" s="505">
        <v>0</v>
      </c>
      <c r="BQ111" s="505">
        <v>1</v>
      </c>
      <c r="BR111" s="505">
        <v>0</v>
      </c>
      <c r="BS111" s="505"/>
      <c r="BT111" s="505"/>
      <c r="BU111" s="505"/>
    </row>
    <row r="112" spans="1:73" ht="14.4">
      <c r="A112" s="486">
        <f>VLOOKUP(C112,'[18]DfE No.'!C:E,3,FALSE)</f>
        <v>61</v>
      </c>
      <c r="B112" s="502">
        <v>140573</v>
      </c>
      <c r="C112" s="502">
        <v>9352014</v>
      </c>
      <c r="D112" s="503" t="s">
        <v>545</v>
      </c>
      <c r="E112" s="492" t="s">
        <v>40</v>
      </c>
      <c r="F112" s="504" t="s">
        <v>697</v>
      </c>
      <c r="G112" s="505">
        <v>1</v>
      </c>
      <c r="H112" s="505">
        <v>0</v>
      </c>
      <c r="I112" s="505">
        <v>0</v>
      </c>
      <c r="J112" s="505">
        <v>7</v>
      </c>
      <c r="K112" s="505">
        <v>0</v>
      </c>
      <c r="L112" s="505">
        <v>0</v>
      </c>
      <c r="M112" s="505">
        <v>0</v>
      </c>
      <c r="N112" s="505">
        <v>396</v>
      </c>
      <c r="O112" s="505">
        <v>396</v>
      </c>
      <c r="P112" s="505">
        <v>55</v>
      </c>
      <c r="Q112" s="505">
        <v>341</v>
      </c>
      <c r="R112" s="505">
        <v>0</v>
      </c>
      <c r="S112" s="505">
        <v>0</v>
      </c>
      <c r="T112" s="505">
        <v>0</v>
      </c>
      <c r="U112" s="505">
        <v>0</v>
      </c>
      <c r="V112" s="505">
        <v>0</v>
      </c>
      <c r="W112" s="505">
        <v>0</v>
      </c>
      <c r="X112" s="505">
        <v>0</v>
      </c>
      <c r="Y112" s="505">
        <v>0</v>
      </c>
      <c r="Z112" s="505">
        <v>0</v>
      </c>
      <c r="AA112" s="505">
        <v>396</v>
      </c>
      <c r="AB112" s="505">
        <v>56.571428571428569</v>
      </c>
      <c r="AC112" s="505">
        <v>198.9999999999998</v>
      </c>
      <c r="AD112" s="505">
        <v>209.00000000000009</v>
      </c>
      <c r="AE112" s="505">
        <v>0</v>
      </c>
      <c r="AF112" s="505">
        <v>0</v>
      </c>
      <c r="AG112" s="505">
        <v>19.999999999999996</v>
      </c>
      <c r="AH112" s="505">
        <v>102.00000000000017</v>
      </c>
      <c r="AI112" s="505">
        <v>64.000000000000142</v>
      </c>
      <c r="AJ112" s="505">
        <v>7.9999999999999991</v>
      </c>
      <c r="AK112" s="505">
        <v>110.99999999999989</v>
      </c>
      <c r="AL112" s="505">
        <v>55.999999999999829</v>
      </c>
      <c r="AM112" s="505">
        <v>35.000000000000007</v>
      </c>
      <c r="AN112" s="505">
        <v>0</v>
      </c>
      <c r="AO112" s="505">
        <v>0</v>
      </c>
      <c r="AP112" s="505">
        <v>0</v>
      </c>
      <c r="AQ112" s="505">
        <v>0</v>
      </c>
      <c r="AR112" s="505">
        <v>0</v>
      </c>
      <c r="AS112" s="505">
        <v>0</v>
      </c>
      <c r="AT112" s="505">
        <v>0</v>
      </c>
      <c r="AU112" s="505">
        <v>3.4838709677419351</v>
      </c>
      <c r="AV112" s="505">
        <v>11.612903225806436</v>
      </c>
      <c r="AW112" s="505">
        <v>17.419354838709676</v>
      </c>
      <c r="AX112" s="505">
        <v>0</v>
      </c>
      <c r="AY112" s="505">
        <v>0</v>
      </c>
      <c r="AZ112" s="505">
        <v>0</v>
      </c>
      <c r="BA112" s="505">
        <v>7.8805970149253728</v>
      </c>
      <c r="BB112" s="505">
        <v>94.276470588235298</v>
      </c>
      <c r="BC112" s="505">
        <v>109.48235294117647</v>
      </c>
      <c r="BD112" s="505">
        <v>0</v>
      </c>
      <c r="BE112" s="505">
        <v>0</v>
      </c>
      <c r="BF112" s="505">
        <v>0</v>
      </c>
      <c r="BG112" s="505">
        <v>0</v>
      </c>
      <c r="BH112" s="505">
        <v>0</v>
      </c>
      <c r="BI112" s="505">
        <v>0</v>
      </c>
      <c r="BJ112" s="505">
        <v>0</v>
      </c>
      <c r="BK112" s="505">
        <v>0</v>
      </c>
      <c r="BL112" s="505">
        <v>0.50700000000000001</v>
      </c>
      <c r="BM112" s="505">
        <v>0</v>
      </c>
      <c r="BN112" s="505">
        <v>0</v>
      </c>
      <c r="BO112" s="622">
        <v>0</v>
      </c>
      <c r="BP112" s="505">
        <v>0</v>
      </c>
      <c r="BQ112" s="505">
        <v>1</v>
      </c>
      <c r="BR112" s="505">
        <v>0</v>
      </c>
      <c r="BS112" s="505"/>
      <c r="BT112" s="505"/>
      <c r="BU112" s="505"/>
    </row>
    <row r="113" spans="1:73" ht="14.4">
      <c r="A113" s="486">
        <f>VLOOKUP(C113,'[18]DfE No.'!C:E,3,FALSE)</f>
        <v>292</v>
      </c>
      <c r="B113" s="502">
        <v>140822</v>
      </c>
      <c r="C113" s="502">
        <v>9352017</v>
      </c>
      <c r="D113" s="503" t="s">
        <v>280</v>
      </c>
      <c r="E113" s="492" t="s">
        <v>40</v>
      </c>
      <c r="F113" s="504" t="s">
        <v>697</v>
      </c>
      <c r="G113" s="505">
        <v>1</v>
      </c>
      <c r="H113" s="505">
        <v>0</v>
      </c>
      <c r="I113" s="505">
        <v>0</v>
      </c>
      <c r="J113" s="505">
        <v>7</v>
      </c>
      <c r="K113" s="505">
        <v>0</v>
      </c>
      <c r="L113" s="505">
        <v>0</v>
      </c>
      <c r="M113" s="505">
        <v>0</v>
      </c>
      <c r="N113" s="505">
        <v>639</v>
      </c>
      <c r="O113" s="505">
        <v>639</v>
      </c>
      <c r="P113" s="505">
        <v>82</v>
      </c>
      <c r="Q113" s="505">
        <v>557</v>
      </c>
      <c r="R113" s="505">
        <v>0</v>
      </c>
      <c r="S113" s="505">
        <v>0</v>
      </c>
      <c r="T113" s="505">
        <v>0</v>
      </c>
      <c r="U113" s="505">
        <v>0</v>
      </c>
      <c r="V113" s="505">
        <v>0</v>
      </c>
      <c r="W113" s="505">
        <v>0</v>
      </c>
      <c r="X113" s="505">
        <v>0</v>
      </c>
      <c r="Y113" s="505">
        <v>0</v>
      </c>
      <c r="Z113" s="505">
        <v>0</v>
      </c>
      <c r="AA113" s="505">
        <v>639</v>
      </c>
      <c r="AB113" s="505">
        <v>91.285714285714292</v>
      </c>
      <c r="AC113" s="505">
        <v>86.000000000000014</v>
      </c>
      <c r="AD113" s="505">
        <v>95.000000000000327</v>
      </c>
      <c r="AE113" s="505">
        <v>0</v>
      </c>
      <c r="AF113" s="505">
        <v>0</v>
      </c>
      <c r="AG113" s="505">
        <v>558.99999999999977</v>
      </c>
      <c r="AH113" s="505">
        <v>34.999999999999979</v>
      </c>
      <c r="AI113" s="505">
        <v>19</v>
      </c>
      <c r="AJ113" s="505">
        <v>15.00000000000002</v>
      </c>
      <c r="AK113" s="505">
        <v>10.999999999999977</v>
      </c>
      <c r="AL113" s="505">
        <v>0</v>
      </c>
      <c r="AM113" s="505">
        <v>0</v>
      </c>
      <c r="AN113" s="505">
        <v>0</v>
      </c>
      <c r="AO113" s="505">
        <v>0</v>
      </c>
      <c r="AP113" s="505">
        <v>0</v>
      </c>
      <c r="AQ113" s="505">
        <v>0</v>
      </c>
      <c r="AR113" s="505">
        <v>0</v>
      </c>
      <c r="AS113" s="505">
        <v>0</v>
      </c>
      <c r="AT113" s="505">
        <v>0</v>
      </c>
      <c r="AU113" s="505">
        <v>21.875675675675652</v>
      </c>
      <c r="AV113" s="505">
        <v>46.05405405405407</v>
      </c>
      <c r="AW113" s="505">
        <v>63.324324324324323</v>
      </c>
      <c r="AX113" s="505">
        <v>0</v>
      </c>
      <c r="AY113" s="505">
        <v>0</v>
      </c>
      <c r="AZ113" s="505">
        <v>0</v>
      </c>
      <c r="BA113" s="505">
        <v>0.98611111111111105</v>
      </c>
      <c r="BB113" s="505">
        <v>194.68971962616823</v>
      </c>
      <c r="BC113" s="505">
        <v>223.35140186915891</v>
      </c>
      <c r="BD113" s="505">
        <v>0</v>
      </c>
      <c r="BE113" s="505">
        <v>0</v>
      </c>
      <c r="BF113" s="505">
        <v>0</v>
      </c>
      <c r="BG113" s="505">
        <v>0</v>
      </c>
      <c r="BH113" s="505">
        <v>0</v>
      </c>
      <c r="BI113" s="505">
        <v>0</v>
      </c>
      <c r="BJ113" s="505">
        <v>0</v>
      </c>
      <c r="BK113" s="505">
        <v>0</v>
      </c>
      <c r="BL113" s="505">
        <v>0.53800000000000003</v>
      </c>
      <c r="BM113" s="505">
        <v>0</v>
      </c>
      <c r="BN113" s="505">
        <v>0</v>
      </c>
      <c r="BO113" s="622">
        <v>0</v>
      </c>
      <c r="BP113" s="505">
        <v>0</v>
      </c>
      <c r="BQ113" s="505">
        <v>1</v>
      </c>
      <c r="BR113" s="505">
        <v>0</v>
      </c>
      <c r="BS113" s="505"/>
      <c r="BT113" s="505"/>
      <c r="BU113" s="505"/>
    </row>
    <row r="114" spans="1:73" ht="14.4">
      <c r="A114" s="486">
        <f>VLOOKUP(C114,'[18]DfE No.'!C:E,3,FALSE)</f>
        <v>484</v>
      </c>
      <c r="B114" s="502">
        <v>142993</v>
      </c>
      <c r="C114" s="502">
        <v>9352022</v>
      </c>
      <c r="D114" s="503" t="s">
        <v>544</v>
      </c>
      <c r="E114" s="492" t="s">
        <v>40</v>
      </c>
      <c r="F114" s="504" t="s">
        <v>697</v>
      </c>
      <c r="G114" s="505">
        <v>1</v>
      </c>
      <c r="H114" s="505">
        <v>0</v>
      </c>
      <c r="I114" s="505">
        <v>0</v>
      </c>
      <c r="J114" s="505">
        <v>7</v>
      </c>
      <c r="K114" s="505">
        <v>0</v>
      </c>
      <c r="L114" s="505">
        <v>0</v>
      </c>
      <c r="M114" s="505">
        <v>0</v>
      </c>
      <c r="N114" s="505">
        <v>216</v>
      </c>
      <c r="O114" s="505">
        <v>216</v>
      </c>
      <c r="P114" s="505">
        <v>30</v>
      </c>
      <c r="Q114" s="505">
        <v>186</v>
      </c>
      <c r="R114" s="505">
        <v>0</v>
      </c>
      <c r="S114" s="505">
        <v>0</v>
      </c>
      <c r="T114" s="505">
        <v>0</v>
      </c>
      <c r="U114" s="505">
        <v>0</v>
      </c>
      <c r="V114" s="505">
        <v>0</v>
      </c>
      <c r="W114" s="505">
        <v>0</v>
      </c>
      <c r="X114" s="505">
        <v>0</v>
      </c>
      <c r="Y114" s="505">
        <v>0</v>
      </c>
      <c r="Z114" s="505">
        <v>0</v>
      </c>
      <c r="AA114" s="505">
        <v>216</v>
      </c>
      <c r="AB114" s="505">
        <v>30.857142857142858</v>
      </c>
      <c r="AC114" s="505">
        <v>33.00000000000005</v>
      </c>
      <c r="AD114" s="505">
        <v>34.999999999999993</v>
      </c>
      <c r="AE114" s="505">
        <v>0</v>
      </c>
      <c r="AF114" s="505">
        <v>0</v>
      </c>
      <c r="AG114" s="505">
        <v>198.99999999999991</v>
      </c>
      <c r="AH114" s="505">
        <v>17</v>
      </c>
      <c r="AI114" s="505">
        <v>0</v>
      </c>
      <c r="AJ114" s="505">
        <v>0</v>
      </c>
      <c r="AK114" s="505">
        <v>0</v>
      </c>
      <c r="AL114" s="505">
        <v>0</v>
      </c>
      <c r="AM114" s="505">
        <v>0</v>
      </c>
      <c r="AN114" s="505">
        <v>0</v>
      </c>
      <c r="AO114" s="505">
        <v>0</v>
      </c>
      <c r="AP114" s="505">
        <v>0</v>
      </c>
      <c r="AQ114" s="505">
        <v>0</v>
      </c>
      <c r="AR114" s="505">
        <v>0</v>
      </c>
      <c r="AS114" s="505">
        <v>0</v>
      </c>
      <c r="AT114" s="505">
        <v>0</v>
      </c>
      <c r="AU114" s="505">
        <v>11.612903225806463</v>
      </c>
      <c r="AV114" s="505">
        <v>26.709677419354922</v>
      </c>
      <c r="AW114" s="505">
        <v>34.838709677419317</v>
      </c>
      <c r="AX114" s="505">
        <v>0</v>
      </c>
      <c r="AY114" s="505">
        <v>0</v>
      </c>
      <c r="AZ114" s="505">
        <v>0</v>
      </c>
      <c r="BA114" s="505">
        <v>0.98181818181818181</v>
      </c>
      <c r="BB114" s="505">
        <v>51.233532934131738</v>
      </c>
      <c r="BC114" s="505">
        <v>59.49700598802395</v>
      </c>
      <c r="BD114" s="505">
        <v>0</v>
      </c>
      <c r="BE114" s="505">
        <v>0</v>
      </c>
      <c r="BF114" s="505">
        <v>0</v>
      </c>
      <c r="BG114" s="505">
        <v>0</v>
      </c>
      <c r="BH114" s="505">
        <v>0</v>
      </c>
      <c r="BI114" s="505">
        <v>0</v>
      </c>
      <c r="BJ114" s="505">
        <v>0</v>
      </c>
      <c r="BK114" s="505">
        <v>0</v>
      </c>
      <c r="BL114" s="505">
        <v>1.0529999999999999</v>
      </c>
      <c r="BM114" s="505">
        <v>0</v>
      </c>
      <c r="BN114" s="505">
        <v>0</v>
      </c>
      <c r="BO114" s="622">
        <v>0</v>
      </c>
      <c r="BP114" s="505">
        <v>0</v>
      </c>
      <c r="BQ114" s="505">
        <v>1</v>
      </c>
      <c r="BR114" s="505">
        <v>0</v>
      </c>
      <c r="BS114" s="505"/>
      <c r="BT114" s="505"/>
      <c r="BU114" s="505"/>
    </row>
    <row r="115" spans="1:73" ht="14.4">
      <c r="A115" s="486">
        <f>VLOOKUP(C115,'[18]DfE No.'!C:E,3,FALSE)</f>
        <v>77</v>
      </c>
      <c r="B115" s="502">
        <v>140823</v>
      </c>
      <c r="C115" s="502">
        <v>9352025</v>
      </c>
      <c r="D115" s="503" t="s">
        <v>184</v>
      </c>
      <c r="E115" s="492" t="s">
        <v>40</v>
      </c>
      <c r="F115" s="504" t="s">
        <v>697</v>
      </c>
      <c r="G115" s="505">
        <v>1</v>
      </c>
      <c r="H115" s="505">
        <v>0</v>
      </c>
      <c r="I115" s="505">
        <v>0</v>
      </c>
      <c r="J115" s="505">
        <v>7</v>
      </c>
      <c r="K115" s="505">
        <v>0</v>
      </c>
      <c r="L115" s="505">
        <v>0</v>
      </c>
      <c r="M115" s="505">
        <v>0</v>
      </c>
      <c r="N115" s="505">
        <v>292</v>
      </c>
      <c r="O115" s="505">
        <v>292</v>
      </c>
      <c r="P115" s="505">
        <v>34</v>
      </c>
      <c r="Q115" s="505">
        <v>258</v>
      </c>
      <c r="R115" s="505">
        <v>0</v>
      </c>
      <c r="S115" s="505">
        <v>0</v>
      </c>
      <c r="T115" s="505">
        <v>0</v>
      </c>
      <c r="U115" s="505">
        <v>0</v>
      </c>
      <c r="V115" s="505">
        <v>0</v>
      </c>
      <c r="W115" s="505">
        <v>0</v>
      </c>
      <c r="X115" s="505">
        <v>0</v>
      </c>
      <c r="Y115" s="505">
        <v>0</v>
      </c>
      <c r="Z115" s="505">
        <v>0</v>
      </c>
      <c r="AA115" s="505">
        <v>292</v>
      </c>
      <c r="AB115" s="505">
        <v>41.714285714285715</v>
      </c>
      <c r="AC115" s="505">
        <v>73</v>
      </c>
      <c r="AD115" s="505">
        <v>74.999999999999957</v>
      </c>
      <c r="AE115" s="505">
        <v>0</v>
      </c>
      <c r="AF115" s="505">
        <v>0</v>
      </c>
      <c r="AG115" s="505">
        <v>186.9204152249134</v>
      </c>
      <c r="AH115" s="505">
        <v>6.0622837370242264</v>
      </c>
      <c r="AI115" s="505">
        <v>10.10380622837371</v>
      </c>
      <c r="AJ115" s="505">
        <v>82.851211072664285</v>
      </c>
      <c r="AK115" s="505">
        <v>1.0103806228373711</v>
      </c>
      <c r="AL115" s="505">
        <v>3.0311418685120985</v>
      </c>
      <c r="AM115" s="505">
        <v>2.0207612456747421</v>
      </c>
      <c r="AN115" s="505">
        <v>0</v>
      </c>
      <c r="AO115" s="505">
        <v>0</v>
      </c>
      <c r="AP115" s="505">
        <v>0</v>
      </c>
      <c r="AQ115" s="505">
        <v>0</v>
      </c>
      <c r="AR115" s="505">
        <v>0</v>
      </c>
      <c r="AS115" s="505">
        <v>0</v>
      </c>
      <c r="AT115" s="505">
        <v>0</v>
      </c>
      <c r="AU115" s="505">
        <v>0</v>
      </c>
      <c r="AV115" s="505">
        <v>0</v>
      </c>
      <c r="AW115" s="505">
        <v>1.1317829457364335</v>
      </c>
      <c r="AX115" s="505">
        <v>0</v>
      </c>
      <c r="AY115" s="505">
        <v>0</v>
      </c>
      <c r="AZ115" s="505">
        <v>0</v>
      </c>
      <c r="BA115" s="505">
        <v>0</v>
      </c>
      <c r="BB115" s="505">
        <v>68.939271255060731</v>
      </c>
      <c r="BC115" s="505">
        <v>78.02429149797571</v>
      </c>
      <c r="BD115" s="505">
        <v>0</v>
      </c>
      <c r="BE115" s="505">
        <v>0</v>
      </c>
      <c r="BF115" s="505">
        <v>0</v>
      </c>
      <c r="BG115" s="505">
        <v>0</v>
      </c>
      <c r="BH115" s="505">
        <v>0</v>
      </c>
      <c r="BI115" s="505">
        <v>0</v>
      </c>
      <c r="BJ115" s="505">
        <v>0</v>
      </c>
      <c r="BK115" s="505">
        <v>0</v>
      </c>
      <c r="BL115" s="505">
        <v>1.2909999999999999</v>
      </c>
      <c r="BM115" s="505">
        <v>0</v>
      </c>
      <c r="BN115" s="505">
        <v>0</v>
      </c>
      <c r="BO115" s="622">
        <v>0</v>
      </c>
      <c r="BP115" s="505">
        <v>0</v>
      </c>
      <c r="BQ115" s="505">
        <v>1</v>
      </c>
      <c r="BR115" s="505">
        <v>0</v>
      </c>
      <c r="BS115" s="505"/>
      <c r="BT115" s="505"/>
      <c r="BU115" s="505"/>
    </row>
    <row r="116" spans="1:73" ht="14.4">
      <c r="A116" s="486">
        <f>VLOOKUP(C116,'[18]DfE No.'!C:E,3,FALSE)</f>
        <v>267</v>
      </c>
      <c r="B116" s="502">
        <v>140887</v>
      </c>
      <c r="C116" s="502">
        <v>9352027</v>
      </c>
      <c r="D116" s="503" t="s">
        <v>1007</v>
      </c>
      <c r="E116" s="492" t="s">
        <v>40</v>
      </c>
      <c r="F116" s="504" t="s">
        <v>697</v>
      </c>
      <c r="G116" s="505">
        <v>1</v>
      </c>
      <c r="H116" s="505">
        <v>0</v>
      </c>
      <c r="I116" s="505">
        <v>0</v>
      </c>
      <c r="J116" s="505">
        <v>7</v>
      </c>
      <c r="K116" s="505">
        <v>0</v>
      </c>
      <c r="L116" s="505">
        <v>0</v>
      </c>
      <c r="M116" s="505">
        <v>0</v>
      </c>
      <c r="N116" s="505">
        <v>470</v>
      </c>
      <c r="O116" s="505">
        <v>470</v>
      </c>
      <c r="P116" s="505">
        <v>58</v>
      </c>
      <c r="Q116" s="505">
        <v>412</v>
      </c>
      <c r="R116" s="505">
        <v>0</v>
      </c>
      <c r="S116" s="505">
        <v>0</v>
      </c>
      <c r="T116" s="505">
        <v>0</v>
      </c>
      <c r="U116" s="505">
        <v>0</v>
      </c>
      <c r="V116" s="505">
        <v>0</v>
      </c>
      <c r="W116" s="505">
        <v>0</v>
      </c>
      <c r="X116" s="505">
        <v>0</v>
      </c>
      <c r="Y116" s="505">
        <v>0</v>
      </c>
      <c r="Z116" s="505">
        <v>0</v>
      </c>
      <c r="AA116" s="505">
        <v>470</v>
      </c>
      <c r="AB116" s="505">
        <v>67.142857142857139</v>
      </c>
      <c r="AC116" s="505">
        <v>186.00000000000009</v>
      </c>
      <c r="AD116" s="505">
        <v>195.00000000000017</v>
      </c>
      <c r="AE116" s="505">
        <v>0</v>
      </c>
      <c r="AF116" s="505">
        <v>0</v>
      </c>
      <c r="AG116" s="505">
        <v>56.119402985074693</v>
      </c>
      <c r="AH116" s="505">
        <v>9.0191897654584334</v>
      </c>
      <c r="AI116" s="505">
        <v>107.22814498933893</v>
      </c>
      <c r="AJ116" s="505">
        <v>91.194029850746432</v>
      </c>
      <c r="AK116" s="505">
        <v>191.40724946695073</v>
      </c>
      <c r="AL116" s="505">
        <v>15.031982942430691</v>
      </c>
      <c r="AM116" s="505">
        <v>0</v>
      </c>
      <c r="AN116" s="505">
        <v>0</v>
      </c>
      <c r="AO116" s="505">
        <v>0</v>
      </c>
      <c r="AP116" s="505">
        <v>0</v>
      </c>
      <c r="AQ116" s="505">
        <v>0</v>
      </c>
      <c r="AR116" s="505">
        <v>0</v>
      </c>
      <c r="AS116" s="505">
        <v>0</v>
      </c>
      <c r="AT116" s="505">
        <v>0</v>
      </c>
      <c r="AU116" s="505">
        <v>60.461165048543634</v>
      </c>
      <c r="AV116" s="505">
        <v>112.93689320388334</v>
      </c>
      <c r="AW116" s="505">
        <v>160.84951456310685</v>
      </c>
      <c r="AX116" s="505">
        <v>0</v>
      </c>
      <c r="AY116" s="505">
        <v>0</v>
      </c>
      <c r="AZ116" s="505">
        <v>0</v>
      </c>
      <c r="BA116" s="505">
        <v>1.8431372549019607</v>
      </c>
      <c r="BB116" s="505">
        <v>213.31360946745562</v>
      </c>
      <c r="BC116" s="505">
        <v>243.34319526627218</v>
      </c>
      <c r="BD116" s="505">
        <v>0</v>
      </c>
      <c r="BE116" s="505">
        <v>0</v>
      </c>
      <c r="BF116" s="505">
        <v>0</v>
      </c>
      <c r="BG116" s="505">
        <v>0</v>
      </c>
      <c r="BH116" s="505">
        <v>0</v>
      </c>
      <c r="BI116" s="505">
        <v>0</v>
      </c>
      <c r="BJ116" s="505">
        <v>21.906609808102147</v>
      </c>
      <c r="BK116" s="505">
        <v>0</v>
      </c>
      <c r="BL116" s="505">
        <v>0.89300000000000002</v>
      </c>
      <c r="BM116" s="505">
        <v>0</v>
      </c>
      <c r="BN116" s="505">
        <v>0</v>
      </c>
      <c r="BO116" s="622">
        <v>0</v>
      </c>
      <c r="BP116" s="505">
        <v>0</v>
      </c>
      <c r="BQ116" s="505">
        <v>1</v>
      </c>
      <c r="BR116" s="505">
        <v>0</v>
      </c>
      <c r="BS116" s="505"/>
      <c r="BT116" s="505"/>
      <c r="BU116" s="505"/>
    </row>
    <row r="117" spans="1:73" ht="14.4">
      <c r="A117" s="486">
        <f>VLOOKUP(C117,'[18]DfE No.'!C:E,3,FALSE)</f>
        <v>423</v>
      </c>
      <c r="B117" s="502">
        <v>140998</v>
      </c>
      <c r="C117" s="502">
        <v>9352029</v>
      </c>
      <c r="D117" s="503" t="s">
        <v>343</v>
      </c>
      <c r="E117" s="492" t="s">
        <v>40</v>
      </c>
      <c r="F117" s="504" t="s">
        <v>697</v>
      </c>
      <c r="G117" s="505">
        <v>1</v>
      </c>
      <c r="H117" s="505">
        <v>0</v>
      </c>
      <c r="I117" s="505">
        <v>0</v>
      </c>
      <c r="J117" s="505">
        <v>5</v>
      </c>
      <c r="K117" s="505">
        <v>0</v>
      </c>
      <c r="L117" s="505">
        <v>0</v>
      </c>
      <c r="M117" s="505">
        <v>0</v>
      </c>
      <c r="N117" s="505">
        <v>278</v>
      </c>
      <c r="O117" s="505">
        <v>278</v>
      </c>
      <c r="P117" s="505">
        <v>59</v>
      </c>
      <c r="Q117" s="505">
        <v>219</v>
      </c>
      <c r="R117" s="505">
        <v>0</v>
      </c>
      <c r="S117" s="505">
        <v>0</v>
      </c>
      <c r="T117" s="505">
        <v>0</v>
      </c>
      <c r="U117" s="505">
        <v>0</v>
      </c>
      <c r="V117" s="505">
        <v>0</v>
      </c>
      <c r="W117" s="505">
        <v>0</v>
      </c>
      <c r="X117" s="505">
        <v>0</v>
      </c>
      <c r="Y117" s="505">
        <v>0</v>
      </c>
      <c r="Z117" s="505">
        <v>0</v>
      </c>
      <c r="AA117" s="505">
        <v>278</v>
      </c>
      <c r="AB117" s="505">
        <v>55.6</v>
      </c>
      <c r="AC117" s="505">
        <v>81.999999999999886</v>
      </c>
      <c r="AD117" s="505">
        <v>83.000000000000085</v>
      </c>
      <c r="AE117" s="505">
        <v>0</v>
      </c>
      <c r="AF117" s="505">
        <v>0</v>
      </c>
      <c r="AG117" s="505">
        <v>117</v>
      </c>
      <c r="AH117" s="505">
        <v>65.999999999999986</v>
      </c>
      <c r="AI117" s="505">
        <v>95.000000000000014</v>
      </c>
      <c r="AJ117" s="505">
        <v>0</v>
      </c>
      <c r="AK117" s="505">
        <v>0</v>
      </c>
      <c r="AL117" s="505">
        <v>0</v>
      </c>
      <c r="AM117" s="505">
        <v>0</v>
      </c>
      <c r="AN117" s="505">
        <v>0</v>
      </c>
      <c r="AO117" s="505">
        <v>0</v>
      </c>
      <c r="AP117" s="505">
        <v>0</v>
      </c>
      <c r="AQ117" s="505">
        <v>0</v>
      </c>
      <c r="AR117" s="505">
        <v>0</v>
      </c>
      <c r="AS117" s="505">
        <v>0</v>
      </c>
      <c r="AT117" s="505">
        <v>0</v>
      </c>
      <c r="AU117" s="505">
        <v>12.694063926940638</v>
      </c>
      <c r="AV117" s="505">
        <v>20.310502283105023</v>
      </c>
      <c r="AW117" s="505">
        <v>29.196347031963384</v>
      </c>
      <c r="AX117" s="505">
        <v>0</v>
      </c>
      <c r="AY117" s="505">
        <v>0</v>
      </c>
      <c r="AZ117" s="505">
        <v>0</v>
      </c>
      <c r="BA117" s="505">
        <v>0</v>
      </c>
      <c r="BB117" s="505">
        <v>59.824390243902442</v>
      </c>
      <c r="BC117" s="505">
        <v>75.941463414634157</v>
      </c>
      <c r="BD117" s="505">
        <v>0</v>
      </c>
      <c r="BE117" s="505">
        <v>0</v>
      </c>
      <c r="BF117" s="505">
        <v>0</v>
      </c>
      <c r="BG117" s="505">
        <v>0</v>
      </c>
      <c r="BH117" s="505">
        <v>0</v>
      </c>
      <c r="BI117" s="505">
        <v>0</v>
      </c>
      <c r="BJ117" s="505">
        <v>7.5818181818181882</v>
      </c>
      <c r="BK117" s="505">
        <v>0</v>
      </c>
      <c r="BL117" s="505">
        <v>1.2869999999999999</v>
      </c>
      <c r="BM117" s="505">
        <v>0</v>
      </c>
      <c r="BN117" s="505">
        <v>0</v>
      </c>
      <c r="BO117" s="622">
        <v>0</v>
      </c>
      <c r="BP117" s="505">
        <v>0</v>
      </c>
      <c r="BQ117" s="505">
        <v>1</v>
      </c>
      <c r="BR117" s="505">
        <v>0</v>
      </c>
      <c r="BS117" s="505"/>
      <c r="BT117" s="505"/>
      <c r="BU117" s="505"/>
    </row>
    <row r="118" spans="1:73" ht="14.4">
      <c r="A118" s="486">
        <f>VLOOKUP(C118,'[18]DfE No.'!C:E,3,FALSE)</f>
        <v>521</v>
      </c>
      <c r="B118" s="502">
        <v>142995</v>
      </c>
      <c r="C118" s="502">
        <v>9352030</v>
      </c>
      <c r="D118" s="503" t="s">
        <v>1125</v>
      </c>
      <c r="E118" s="492" t="s">
        <v>40</v>
      </c>
      <c r="F118" s="504" t="s">
        <v>697</v>
      </c>
      <c r="G118" s="505">
        <v>1</v>
      </c>
      <c r="H118" s="505">
        <v>0</v>
      </c>
      <c r="I118" s="505">
        <v>0</v>
      </c>
      <c r="J118" s="505">
        <v>7</v>
      </c>
      <c r="K118" s="505">
        <v>0</v>
      </c>
      <c r="L118" s="505">
        <v>0</v>
      </c>
      <c r="M118" s="505">
        <v>0</v>
      </c>
      <c r="N118" s="505">
        <v>189</v>
      </c>
      <c r="O118" s="505">
        <v>189</v>
      </c>
      <c r="P118" s="505">
        <v>28</v>
      </c>
      <c r="Q118" s="505">
        <v>161</v>
      </c>
      <c r="R118" s="505">
        <v>0</v>
      </c>
      <c r="S118" s="505">
        <v>0</v>
      </c>
      <c r="T118" s="505">
        <v>0</v>
      </c>
      <c r="U118" s="505">
        <v>0</v>
      </c>
      <c r="V118" s="505">
        <v>0</v>
      </c>
      <c r="W118" s="505">
        <v>0</v>
      </c>
      <c r="X118" s="505">
        <v>0</v>
      </c>
      <c r="Y118" s="505">
        <v>0</v>
      </c>
      <c r="Z118" s="505">
        <v>0</v>
      </c>
      <c r="AA118" s="505">
        <v>189</v>
      </c>
      <c r="AB118" s="505">
        <v>27</v>
      </c>
      <c r="AC118" s="505">
        <v>21.999999999999922</v>
      </c>
      <c r="AD118" s="505">
        <v>23.00000000000006</v>
      </c>
      <c r="AE118" s="505">
        <v>0</v>
      </c>
      <c r="AF118" s="505">
        <v>0</v>
      </c>
      <c r="AG118" s="505">
        <v>186.99999999999991</v>
      </c>
      <c r="AH118" s="505">
        <v>2.0000000000000036</v>
      </c>
      <c r="AI118" s="505">
        <v>0</v>
      </c>
      <c r="AJ118" s="505">
        <v>0</v>
      </c>
      <c r="AK118" s="505">
        <v>0</v>
      </c>
      <c r="AL118" s="505">
        <v>0</v>
      </c>
      <c r="AM118" s="505">
        <v>0</v>
      </c>
      <c r="AN118" s="505">
        <v>0</v>
      </c>
      <c r="AO118" s="505">
        <v>0</v>
      </c>
      <c r="AP118" s="505">
        <v>0</v>
      </c>
      <c r="AQ118" s="505">
        <v>0</v>
      </c>
      <c r="AR118" s="505">
        <v>0</v>
      </c>
      <c r="AS118" s="505">
        <v>0</v>
      </c>
      <c r="AT118" s="505">
        <v>0</v>
      </c>
      <c r="AU118" s="505">
        <v>1.1739130434782605</v>
      </c>
      <c r="AV118" s="505">
        <v>1.1739130434782605</v>
      </c>
      <c r="AW118" s="505">
        <v>2.3478260869565211</v>
      </c>
      <c r="AX118" s="505">
        <v>0</v>
      </c>
      <c r="AY118" s="505">
        <v>0</v>
      </c>
      <c r="AZ118" s="505">
        <v>0</v>
      </c>
      <c r="BA118" s="505">
        <v>1.0738636363636365</v>
      </c>
      <c r="BB118" s="505">
        <v>38.237499999999997</v>
      </c>
      <c r="BC118" s="505">
        <v>44.887499999999996</v>
      </c>
      <c r="BD118" s="505">
        <v>0</v>
      </c>
      <c r="BE118" s="505">
        <v>0</v>
      </c>
      <c r="BF118" s="505">
        <v>0</v>
      </c>
      <c r="BG118" s="505">
        <v>0</v>
      </c>
      <c r="BH118" s="505">
        <v>0</v>
      </c>
      <c r="BI118" s="505">
        <v>0</v>
      </c>
      <c r="BJ118" s="505">
        <v>2.7344680851063878</v>
      </c>
      <c r="BK118" s="505">
        <v>0</v>
      </c>
      <c r="BL118" s="505">
        <v>4.375</v>
      </c>
      <c r="BM118" s="505">
        <v>0</v>
      </c>
      <c r="BN118" s="505">
        <v>0</v>
      </c>
      <c r="BO118" s="622">
        <v>1</v>
      </c>
      <c r="BP118" s="505">
        <v>0</v>
      </c>
      <c r="BQ118" s="505">
        <v>1</v>
      </c>
      <c r="BR118" s="505">
        <v>0</v>
      </c>
      <c r="BS118" s="505"/>
      <c r="BT118" s="505"/>
      <c r="BU118" s="505"/>
    </row>
    <row r="119" spans="1:73" ht="14.4">
      <c r="A119" s="486">
        <f>VLOOKUP(C119,'[18]DfE No.'!C:E,3,FALSE)</f>
        <v>522</v>
      </c>
      <c r="B119" s="502">
        <v>142566</v>
      </c>
      <c r="C119" s="502">
        <v>9352031</v>
      </c>
      <c r="D119" s="503" t="s">
        <v>541</v>
      </c>
      <c r="E119" s="492" t="s">
        <v>40</v>
      </c>
      <c r="F119" s="504" t="s">
        <v>697</v>
      </c>
      <c r="G119" s="505">
        <v>1</v>
      </c>
      <c r="H119" s="505">
        <v>0</v>
      </c>
      <c r="I119" s="505">
        <v>0</v>
      </c>
      <c r="J119" s="505">
        <v>7</v>
      </c>
      <c r="K119" s="505">
        <v>0</v>
      </c>
      <c r="L119" s="505">
        <v>0</v>
      </c>
      <c r="M119" s="505">
        <v>0</v>
      </c>
      <c r="N119" s="505">
        <v>115</v>
      </c>
      <c r="O119" s="505">
        <v>115</v>
      </c>
      <c r="P119" s="505">
        <v>10</v>
      </c>
      <c r="Q119" s="505">
        <v>105</v>
      </c>
      <c r="R119" s="505">
        <v>0</v>
      </c>
      <c r="S119" s="505">
        <v>0</v>
      </c>
      <c r="T119" s="505">
        <v>0</v>
      </c>
      <c r="U119" s="505">
        <v>0</v>
      </c>
      <c r="V119" s="505">
        <v>0</v>
      </c>
      <c r="W119" s="505">
        <v>0</v>
      </c>
      <c r="X119" s="505">
        <v>0</v>
      </c>
      <c r="Y119" s="505">
        <v>0</v>
      </c>
      <c r="Z119" s="505">
        <v>0</v>
      </c>
      <c r="AA119" s="505">
        <v>115</v>
      </c>
      <c r="AB119" s="505">
        <v>16.428571428571427</v>
      </c>
      <c r="AC119" s="505">
        <v>45</v>
      </c>
      <c r="AD119" s="505">
        <v>47</v>
      </c>
      <c r="AE119" s="505">
        <v>0</v>
      </c>
      <c r="AF119" s="505">
        <v>0</v>
      </c>
      <c r="AG119" s="505">
        <v>113.00000000000001</v>
      </c>
      <c r="AH119" s="505">
        <v>2.0000000000000018</v>
      </c>
      <c r="AI119" s="505">
        <v>0</v>
      </c>
      <c r="AJ119" s="505">
        <v>0</v>
      </c>
      <c r="AK119" s="505">
        <v>0</v>
      </c>
      <c r="AL119" s="505">
        <v>0</v>
      </c>
      <c r="AM119" s="505">
        <v>0</v>
      </c>
      <c r="AN119" s="505">
        <v>0</v>
      </c>
      <c r="AO119" s="505">
        <v>0</v>
      </c>
      <c r="AP119" s="505">
        <v>0</v>
      </c>
      <c r="AQ119" s="505">
        <v>0</v>
      </c>
      <c r="AR119" s="505">
        <v>0</v>
      </c>
      <c r="AS119" s="505">
        <v>0</v>
      </c>
      <c r="AT119" s="505">
        <v>0</v>
      </c>
      <c r="AU119" s="505">
        <v>0</v>
      </c>
      <c r="AV119" s="505">
        <v>0</v>
      </c>
      <c r="AW119" s="505">
        <v>1.0952380952380947</v>
      </c>
      <c r="AX119" s="505">
        <v>0</v>
      </c>
      <c r="AY119" s="505">
        <v>0</v>
      </c>
      <c r="AZ119" s="505">
        <v>0</v>
      </c>
      <c r="BA119" s="505">
        <v>0</v>
      </c>
      <c r="BB119" s="505">
        <v>25.772727272727273</v>
      </c>
      <c r="BC119" s="505">
        <v>28.227272727272727</v>
      </c>
      <c r="BD119" s="505">
        <v>0</v>
      </c>
      <c r="BE119" s="505">
        <v>0</v>
      </c>
      <c r="BF119" s="505">
        <v>0</v>
      </c>
      <c r="BG119" s="505">
        <v>0</v>
      </c>
      <c r="BH119" s="505">
        <v>0</v>
      </c>
      <c r="BI119" s="505">
        <v>0</v>
      </c>
      <c r="BJ119" s="505">
        <v>1.0999999999999939</v>
      </c>
      <c r="BK119" s="505">
        <v>0</v>
      </c>
      <c r="BL119" s="505">
        <v>2.294</v>
      </c>
      <c r="BM119" s="505">
        <v>0</v>
      </c>
      <c r="BN119" s="505">
        <v>0.46461949265687585</v>
      </c>
      <c r="BO119" s="622">
        <v>1</v>
      </c>
      <c r="BP119" s="505">
        <v>1</v>
      </c>
      <c r="BQ119" s="505">
        <v>1</v>
      </c>
      <c r="BR119" s="505">
        <v>0</v>
      </c>
      <c r="BS119" s="505"/>
      <c r="BT119" s="505"/>
      <c r="BU119" s="505"/>
    </row>
    <row r="120" spans="1:73" ht="14.4">
      <c r="A120" s="486">
        <f>VLOOKUP(C120,'[18]DfE No.'!C:E,3,FALSE)</f>
        <v>454</v>
      </c>
      <c r="B120" s="502">
        <v>138161</v>
      </c>
      <c r="C120" s="502">
        <v>9352036</v>
      </c>
      <c r="D120" s="503" t="s">
        <v>540</v>
      </c>
      <c r="E120" s="492" t="s">
        <v>40</v>
      </c>
      <c r="F120" s="504" t="s">
        <v>697</v>
      </c>
      <c r="G120" s="505">
        <v>1</v>
      </c>
      <c r="H120" s="505">
        <v>0</v>
      </c>
      <c r="I120" s="505">
        <v>0</v>
      </c>
      <c r="J120" s="505">
        <v>7</v>
      </c>
      <c r="K120" s="505">
        <v>0</v>
      </c>
      <c r="L120" s="505">
        <v>0</v>
      </c>
      <c r="M120" s="505">
        <v>0</v>
      </c>
      <c r="N120" s="505">
        <v>390</v>
      </c>
      <c r="O120" s="505">
        <v>390</v>
      </c>
      <c r="P120" s="505">
        <v>59</v>
      </c>
      <c r="Q120" s="505">
        <v>331</v>
      </c>
      <c r="R120" s="505">
        <v>0</v>
      </c>
      <c r="S120" s="505">
        <v>0</v>
      </c>
      <c r="T120" s="505">
        <v>0</v>
      </c>
      <c r="U120" s="505">
        <v>0</v>
      </c>
      <c r="V120" s="505">
        <v>0</v>
      </c>
      <c r="W120" s="505">
        <v>0</v>
      </c>
      <c r="X120" s="505">
        <v>0</v>
      </c>
      <c r="Y120" s="505">
        <v>0</v>
      </c>
      <c r="Z120" s="505">
        <v>0</v>
      </c>
      <c r="AA120" s="505">
        <v>390</v>
      </c>
      <c r="AB120" s="505">
        <v>55.714285714285715</v>
      </c>
      <c r="AC120" s="505">
        <v>97.999999999999886</v>
      </c>
      <c r="AD120" s="505">
        <v>102.00000000000018</v>
      </c>
      <c r="AE120" s="505">
        <v>0</v>
      </c>
      <c r="AF120" s="505">
        <v>0</v>
      </c>
      <c r="AG120" s="505">
        <v>254.65295629820048</v>
      </c>
      <c r="AH120" s="505">
        <v>117.30077120822619</v>
      </c>
      <c r="AI120" s="505">
        <v>18.046272493573273</v>
      </c>
      <c r="AJ120" s="505">
        <v>0</v>
      </c>
      <c r="AK120" s="505">
        <v>0</v>
      </c>
      <c r="AL120" s="505">
        <v>0</v>
      </c>
      <c r="AM120" s="505">
        <v>0</v>
      </c>
      <c r="AN120" s="505">
        <v>0</v>
      </c>
      <c r="AO120" s="505">
        <v>0</v>
      </c>
      <c r="AP120" s="505">
        <v>0</v>
      </c>
      <c r="AQ120" s="505">
        <v>0</v>
      </c>
      <c r="AR120" s="505">
        <v>0</v>
      </c>
      <c r="AS120" s="505">
        <v>0</v>
      </c>
      <c r="AT120" s="505">
        <v>0</v>
      </c>
      <c r="AU120" s="505">
        <v>10.636363636363647</v>
      </c>
      <c r="AV120" s="505">
        <v>20.090909090909086</v>
      </c>
      <c r="AW120" s="505">
        <v>24.818181818181806</v>
      </c>
      <c r="AX120" s="505">
        <v>0</v>
      </c>
      <c r="AY120" s="505">
        <v>0</v>
      </c>
      <c r="AZ120" s="505">
        <v>0</v>
      </c>
      <c r="BA120" s="505">
        <v>0</v>
      </c>
      <c r="BB120" s="505">
        <v>96.096774193548399</v>
      </c>
      <c r="BC120" s="505">
        <v>113.22580645161291</v>
      </c>
      <c r="BD120" s="505">
        <v>0</v>
      </c>
      <c r="BE120" s="505">
        <v>0</v>
      </c>
      <c r="BF120" s="505">
        <v>0</v>
      </c>
      <c r="BG120" s="505">
        <v>0</v>
      </c>
      <c r="BH120" s="505">
        <v>0</v>
      </c>
      <c r="BI120" s="505">
        <v>0</v>
      </c>
      <c r="BJ120" s="505">
        <v>0</v>
      </c>
      <c r="BK120" s="505">
        <v>0</v>
      </c>
      <c r="BL120" s="505">
        <v>0.92500000000000004</v>
      </c>
      <c r="BM120" s="505">
        <v>0</v>
      </c>
      <c r="BN120" s="505">
        <v>0</v>
      </c>
      <c r="BO120" s="622">
        <v>0</v>
      </c>
      <c r="BP120" s="505">
        <v>0</v>
      </c>
      <c r="BQ120" s="505">
        <v>1</v>
      </c>
      <c r="BR120" s="505">
        <v>0</v>
      </c>
      <c r="BS120" s="505"/>
      <c r="BT120" s="505"/>
      <c r="BU120" s="505"/>
    </row>
    <row r="121" spans="1:73" ht="14.4">
      <c r="A121" s="486">
        <f>VLOOKUP(C121,'[18]DfE No.'!C:E,3,FALSE)</f>
        <v>450</v>
      </c>
      <c r="B121" s="502">
        <v>141546</v>
      </c>
      <c r="C121" s="502">
        <v>9352040</v>
      </c>
      <c r="D121" s="503" t="s">
        <v>539</v>
      </c>
      <c r="E121" s="492" t="s">
        <v>40</v>
      </c>
      <c r="F121" s="504" t="s">
        <v>697</v>
      </c>
      <c r="G121" s="505">
        <v>1</v>
      </c>
      <c r="H121" s="505">
        <v>0</v>
      </c>
      <c r="I121" s="505">
        <v>0</v>
      </c>
      <c r="J121" s="505">
        <v>7</v>
      </c>
      <c r="K121" s="505">
        <v>0</v>
      </c>
      <c r="L121" s="505">
        <v>0</v>
      </c>
      <c r="M121" s="505">
        <v>0</v>
      </c>
      <c r="N121" s="505">
        <v>399</v>
      </c>
      <c r="O121" s="505">
        <v>399</v>
      </c>
      <c r="P121" s="505">
        <v>63</v>
      </c>
      <c r="Q121" s="505">
        <v>336</v>
      </c>
      <c r="R121" s="505">
        <v>0</v>
      </c>
      <c r="S121" s="505">
        <v>0</v>
      </c>
      <c r="T121" s="505">
        <v>0</v>
      </c>
      <c r="U121" s="505">
        <v>0</v>
      </c>
      <c r="V121" s="505">
        <v>0</v>
      </c>
      <c r="W121" s="505">
        <v>0</v>
      </c>
      <c r="X121" s="505">
        <v>0</v>
      </c>
      <c r="Y121" s="505">
        <v>0</v>
      </c>
      <c r="Z121" s="505">
        <v>0</v>
      </c>
      <c r="AA121" s="505">
        <v>399</v>
      </c>
      <c r="AB121" s="505">
        <v>57</v>
      </c>
      <c r="AC121" s="505">
        <v>84.000000000000128</v>
      </c>
      <c r="AD121" s="505">
        <v>87.999999999999886</v>
      </c>
      <c r="AE121" s="505">
        <v>0</v>
      </c>
      <c r="AF121" s="505">
        <v>0</v>
      </c>
      <c r="AG121" s="505">
        <v>244.00000000000009</v>
      </c>
      <c r="AH121" s="505">
        <v>136.0000000000002</v>
      </c>
      <c r="AI121" s="505">
        <v>18.999999999999993</v>
      </c>
      <c r="AJ121" s="505">
        <v>0</v>
      </c>
      <c r="AK121" s="505">
        <v>0</v>
      </c>
      <c r="AL121" s="505">
        <v>0</v>
      </c>
      <c r="AM121" s="505">
        <v>0</v>
      </c>
      <c r="AN121" s="505">
        <v>0</v>
      </c>
      <c r="AO121" s="505">
        <v>0</v>
      </c>
      <c r="AP121" s="505">
        <v>0</v>
      </c>
      <c r="AQ121" s="505">
        <v>0</v>
      </c>
      <c r="AR121" s="505">
        <v>0</v>
      </c>
      <c r="AS121" s="505">
        <v>0</v>
      </c>
      <c r="AT121" s="505">
        <v>0</v>
      </c>
      <c r="AU121" s="505">
        <v>14.249999999999993</v>
      </c>
      <c r="AV121" s="505">
        <v>22.562499999999982</v>
      </c>
      <c r="AW121" s="505">
        <v>28.499999999999986</v>
      </c>
      <c r="AX121" s="505">
        <v>0</v>
      </c>
      <c r="AY121" s="505">
        <v>0</v>
      </c>
      <c r="AZ121" s="505">
        <v>0</v>
      </c>
      <c r="BA121" s="505">
        <v>3.1010362694300517</v>
      </c>
      <c r="BB121" s="505">
        <v>92.427184466019426</v>
      </c>
      <c r="BC121" s="505">
        <v>109.75728155339806</v>
      </c>
      <c r="BD121" s="505">
        <v>0</v>
      </c>
      <c r="BE121" s="505">
        <v>0</v>
      </c>
      <c r="BF121" s="505">
        <v>0</v>
      </c>
      <c r="BG121" s="505">
        <v>0</v>
      </c>
      <c r="BH121" s="505">
        <v>0</v>
      </c>
      <c r="BI121" s="505">
        <v>0</v>
      </c>
      <c r="BJ121" s="505">
        <v>13.059999999999988</v>
      </c>
      <c r="BK121" s="505">
        <v>0</v>
      </c>
      <c r="BL121" s="505">
        <v>1.012</v>
      </c>
      <c r="BM121" s="505">
        <v>0</v>
      </c>
      <c r="BN121" s="505">
        <v>0</v>
      </c>
      <c r="BO121" s="622">
        <v>0</v>
      </c>
      <c r="BP121" s="505">
        <v>0</v>
      </c>
      <c r="BQ121" s="505">
        <v>1</v>
      </c>
      <c r="BR121" s="505">
        <v>0</v>
      </c>
      <c r="BS121" s="505"/>
      <c r="BT121" s="505"/>
      <c r="BU121" s="505"/>
    </row>
    <row r="122" spans="1:73" ht="14.4">
      <c r="A122" s="486">
        <f>VLOOKUP(C122,'[18]DfE No.'!C:E,3,FALSE)</f>
        <v>52</v>
      </c>
      <c r="B122" s="502">
        <v>141172</v>
      </c>
      <c r="C122" s="502">
        <v>9352043</v>
      </c>
      <c r="D122" s="503" t="s">
        <v>1008</v>
      </c>
      <c r="E122" s="492" t="s">
        <v>40</v>
      </c>
      <c r="F122" s="504" t="s">
        <v>697</v>
      </c>
      <c r="G122" s="505">
        <v>1</v>
      </c>
      <c r="H122" s="505">
        <v>0</v>
      </c>
      <c r="I122" s="505">
        <v>0</v>
      </c>
      <c r="J122" s="505">
        <v>7</v>
      </c>
      <c r="K122" s="505">
        <v>0</v>
      </c>
      <c r="L122" s="505">
        <v>0</v>
      </c>
      <c r="M122" s="505">
        <v>0</v>
      </c>
      <c r="N122" s="505">
        <v>208</v>
      </c>
      <c r="O122" s="505">
        <v>208</v>
      </c>
      <c r="P122" s="505">
        <v>23</v>
      </c>
      <c r="Q122" s="505">
        <v>185</v>
      </c>
      <c r="R122" s="505">
        <v>0</v>
      </c>
      <c r="S122" s="505">
        <v>0</v>
      </c>
      <c r="T122" s="505">
        <v>0</v>
      </c>
      <c r="U122" s="505">
        <v>0</v>
      </c>
      <c r="V122" s="505">
        <v>0</v>
      </c>
      <c r="W122" s="505">
        <v>0</v>
      </c>
      <c r="X122" s="505">
        <v>0</v>
      </c>
      <c r="Y122" s="505">
        <v>0</v>
      </c>
      <c r="Z122" s="505">
        <v>0</v>
      </c>
      <c r="AA122" s="505">
        <v>208</v>
      </c>
      <c r="AB122" s="505">
        <v>29.714285714285715</v>
      </c>
      <c r="AC122" s="505">
        <v>81.000000000000014</v>
      </c>
      <c r="AD122" s="505">
        <v>83.000000000000099</v>
      </c>
      <c r="AE122" s="505">
        <v>0</v>
      </c>
      <c r="AF122" s="505">
        <v>0</v>
      </c>
      <c r="AG122" s="505">
        <v>69.669902912621438</v>
      </c>
      <c r="AH122" s="505">
        <v>71.689320388349458</v>
      </c>
      <c r="AI122" s="505">
        <v>4.0388349514563027</v>
      </c>
      <c r="AJ122" s="505">
        <v>59.572815533980531</v>
      </c>
      <c r="AK122" s="505">
        <v>0</v>
      </c>
      <c r="AL122" s="505">
        <v>1.0097087378640768</v>
      </c>
      <c r="AM122" s="505">
        <v>2.0194174757281553</v>
      </c>
      <c r="AN122" s="505">
        <v>0</v>
      </c>
      <c r="AO122" s="505">
        <v>0</v>
      </c>
      <c r="AP122" s="505">
        <v>0</v>
      </c>
      <c r="AQ122" s="505">
        <v>0</v>
      </c>
      <c r="AR122" s="505">
        <v>0</v>
      </c>
      <c r="AS122" s="505">
        <v>0</v>
      </c>
      <c r="AT122" s="505">
        <v>0</v>
      </c>
      <c r="AU122" s="505">
        <v>2.2486486486486461</v>
      </c>
      <c r="AV122" s="505">
        <v>3.3729729729729696</v>
      </c>
      <c r="AW122" s="505">
        <v>4.4972972972972922</v>
      </c>
      <c r="AX122" s="505">
        <v>0</v>
      </c>
      <c r="AY122" s="505">
        <v>0</v>
      </c>
      <c r="AZ122" s="505">
        <v>0</v>
      </c>
      <c r="BA122" s="505">
        <v>1.9715639810426542</v>
      </c>
      <c r="BB122" s="505">
        <v>63.021978021978022</v>
      </c>
      <c r="BC122" s="505">
        <v>70.857142857142861</v>
      </c>
      <c r="BD122" s="505">
        <v>0</v>
      </c>
      <c r="BE122" s="505">
        <v>0</v>
      </c>
      <c r="BF122" s="505">
        <v>0</v>
      </c>
      <c r="BG122" s="505">
        <v>0</v>
      </c>
      <c r="BH122" s="505">
        <v>0</v>
      </c>
      <c r="BI122" s="505">
        <v>0</v>
      </c>
      <c r="BJ122" s="505">
        <v>0</v>
      </c>
      <c r="BK122" s="505">
        <v>0</v>
      </c>
      <c r="BL122" s="505">
        <v>2.7389999999999999</v>
      </c>
      <c r="BM122" s="505">
        <v>0</v>
      </c>
      <c r="BN122" s="505">
        <v>0</v>
      </c>
      <c r="BO122" s="622">
        <v>1</v>
      </c>
      <c r="BP122" s="505">
        <v>0</v>
      </c>
      <c r="BQ122" s="505">
        <v>1</v>
      </c>
      <c r="BR122" s="505">
        <v>0</v>
      </c>
      <c r="BS122" s="505"/>
      <c r="BT122" s="505"/>
      <c r="BU122" s="505"/>
    </row>
    <row r="123" spans="1:73" ht="14.4">
      <c r="A123" s="486">
        <f>VLOOKUP(C123,'[18]DfE No.'!C:E,3,FALSE)</f>
        <v>416</v>
      </c>
      <c r="B123" s="502">
        <v>148509</v>
      </c>
      <c r="C123" s="502">
        <v>9352045</v>
      </c>
      <c r="D123" s="503" t="s">
        <v>337</v>
      </c>
      <c r="E123" s="492" t="s">
        <v>40</v>
      </c>
      <c r="F123" s="504" t="s">
        <v>697</v>
      </c>
      <c r="G123" s="505">
        <v>1</v>
      </c>
      <c r="H123" s="505">
        <v>0</v>
      </c>
      <c r="I123" s="505">
        <v>0</v>
      </c>
      <c r="J123" s="505">
        <v>7</v>
      </c>
      <c r="K123" s="505">
        <v>0</v>
      </c>
      <c r="L123" s="505">
        <v>0</v>
      </c>
      <c r="M123" s="505">
        <v>0</v>
      </c>
      <c r="N123" s="505">
        <v>235</v>
      </c>
      <c r="O123" s="505">
        <v>235</v>
      </c>
      <c r="P123" s="505">
        <v>26</v>
      </c>
      <c r="Q123" s="505">
        <v>209</v>
      </c>
      <c r="R123" s="505">
        <v>0</v>
      </c>
      <c r="S123" s="505">
        <v>0</v>
      </c>
      <c r="T123" s="505">
        <v>0</v>
      </c>
      <c r="U123" s="505">
        <v>0</v>
      </c>
      <c r="V123" s="505">
        <v>0</v>
      </c>
      <c r="W123" s="505">
        <v>0</v>
      </c>
      <c r="X123" s="505">
        <v>0</v>
      </c>
      <c r="Y123" s="505">
        <v>0</v>
      </c>
      <c r="Z123" s="505">
        <v>0</v>
      </c>
      <c r="AA123" s="505">
        <v>235</v>
      </c>
      <c r="AB123" s="505">
        <v>33.571428571428569</v>
      </c>
      <c r="AC123" s="505">
        <v>41.000000000000007</v>
      </c>
      <c r="AD123" s="505">
        <v>42.999999999999922</v>
      </c>
      <c r="AE123" s="505">
        <v>0</v>
      </c>
      <c r="AF123" s="505">
        <v>0</v>
      </c>
      <c r="AG123" s="505">
        <v>217.00000000000003</v>
      </c>
      <c r="AH123" s="505">
        <v>11.000000000000005</v>
      </c>
      <c r="AI123" s="505">
        <v>7.0000000000000018</v>
      </c>
      <c r="AJ123" s="505">
        <v>0</v>
      </c>
      <c r="AK123" s="505">
        <v>0</v>
      </c>
      <c r="AL123" s="505">
        <v>0</v>
      </c>
      <c r="AM123" s="505">
        <v>0</v>
      </c>
      <c r="AN123" s="505">
        <v>0</v>
      </c>
      <c r="AO123" s="505">
        <v>0</v>
      </c>
      <c r="AP123" s="505">
        <v>0</v>
      </c>
      <c r="AQ123" s="505">
        <v>0</v>
      </c>
      <c r="AR123" s="505">
        <v>0</v>
      </c>
      <c r="AS123" s="505">
        <v>0</v>
      </c>
      <c r="AT123" s="505">
        <v>0</v>
      </c>
      <c r="AU123" s="505">
        <v>3.3732057416267867</v>
      </c>
      <c r="AV123" s="505">
        <v>7.8708133971291918</v>
      </c>
      <c r="AW123" s="505">
        <v>10.119617224880383</v>
      </c>
      <c r="AX123" s="505">
        <v>0</v>
      </c>
      <c r="AY123" s="505">
        <v>0</v>
      </c>
      <c r="AZ123" s="505">
        <v>0</v>
      </c>
      <c r="BA123" s="505">
        <v>0</v>
      </c>
      <c r="BB123" s="505">
        <v>52.25</v>
      </c>
      <c r="BC123" s="505">
        <v>58.75</v>
      </c>
      <c r="BD123" s="505">
        <v>0</v>
      </c>
      <c r="BE123" s="505">
        <v>0</v>
      </c>
      <c r="BF123" s="505">
        <v>0</v>
      </c>
      <c r="BG123" s="505">
        <v>0</v>
      </c>
      <c r="BH123" s="505">
        <v>0</v>
      </c>
      <c r="BI123" s="505">
        <v>0</v>
      </c>
      <c r="BJ123" s="505">
        <v>0</v>
      </c>
      <c r="BK123" s="505">
        <v>0</v>
      </c>
      <c r="BL123" s="505">
        <v>1.1439999999999999</v>
      </c>
      <c r="BM123" s="505">
        <v>0</v>
      </c>
      <c r="BN123" s="505">
        <v>0</v>
      </c>
      <c r="BO123" s="622">
        <v>0</v>
      </c>
      <c r="BP123" s="505">
        <v>0</v>
      </c>
      <c r="BQ123" s="505">
        <v>1</v>
      </c>
      <c r="BR123" s="505">
        <v>0</v>
      </c>
      <c r="BS123" s="505"/>
      <c r="BT123" s="505"/>
      <c r="BU123" s="505"/>
    </row>
    <row r="124" spans="1:73" ht="14.4">
      <c r="A124" s="486">
        <f>VLOOKUP(C124,'[18]DfE No.'!C:E,3,FALSE)</f>
        <v>447</v>
      </c>
      <c r="B124" s="502">
        <v>141371</v>
      </c>
      <c r="C124" s="502">
        <v>9352047</v>
      </c>
      <c r="D124" s="503" t="s">
        <v>537</v>
      </c>
      <c r="E124" s="492" t="s">
        <v>40</v>
      </c>
      <c r="F124" s="504" t="s">
        <v>697</v>
      </c>
      <c r="G124" s="505">
        <v>1</v>
      </c>
      <c r="H124" s="505">
        <v>0</v>
      </c>
      <c r="I124" s="505">
        <v>0</v>
      </c>
      <c r="J124" s="505">
        <v>7</v>
      </c>
      <c r="K124" s="505">
        <v>0</v>
      </c>
      <c r="L124" s="505">
        <v>0</v>
      </c>
      <c r="M124" s="505">
        <v>0</v>
      </c>
      <c r="N124" s="505">
        <v>337</v>
      </c>
      <c r="O124" s="505">
        <v>337</v>
      </c>
      <c r="P124" s="505">
        <v>33</v>
      </c>
      <c r="Q124" s="505">
        <v>304</v>
      </c>
      <c r="R124" s="505">
        <v>0</v>
      </c>
      <c r="S124" s="505">
        <v>0</v>
      </c>
      <c r="T124" s="505">
        <v>0</v>
      </c>
      <c r="U124" s="505">
        <v>0</v>
      </c>
      <c r="V124" s="505">
        <v>0</v>
      </c>
      <c r="W124" s="505">
        <v>0</v>
      </c>
      <c r="X124" s="505">
        <v>0</v>
      </c>
      <c r="Y124" s="505">
        <v>0</v>
      </c>
      <c r="Z124" s="505">
        <v>0</v>
      </c>
      <c r="AA124" s="505">
        <v>337</v>
      </c>
      <c r="AB124" s="505">
        <v>48.142857142857146</v>
      </c>
      <c r="AC124" s="505">
        <v>68.999999999999943</v>
      </c>
      <c r="AD124" s="505">
        <v>76.000000000000028</v>
      </c>
      <c r="AE124" s="505">
        <v>0</v>
      </c>
      <c r="AF124" s="505">
        <v>0</v>
      </c>
      <c r="AG124" s="505">
        <v>317.82934131736533</v>
      </c>
      <c r="AH124" s="505">
        <v>12.107784431137707</v>
      </c>
      <c r="AI124" s="505">
        <v>7.0628742514969964</v>
      </c>
      <c r="AJ124" s="505">
        <v>0</v>
      </c>
      <c r="AK124" s="505">
        <v>0</v>
      </c>
      <c r="AL124" s="505">
        <v>0</v>
      </c>
      <c r="AM124" s="505">
        <v>0</v>
      </c>
      <c r="AN124" s="505">
        <v>0</v>
      </c>
      <c r="AO124" s="505">
        <v>0</v>
      </c>
      <c r="AP124" s="505">
        <v>0</v>
      </c>
      <c r="AQ124" s="505">
        <v>0</v>
      </c>
      <c r="AR124" s="505">
        <v>0</v>
      </c>
      <c r="AS124" s="505">
        <v>0</v>
      </c>
      <c r="AT124" s="505">
        <v>0</v>
      </c>
      <c r="AU124" s="505">
        <v>22.171052631578938</v>
      </c>
      <c r="AV124" s="505">
        <v>24.388157894736846</v>
      </c>
      <c r="AW124" s="505">
        <v>32.148026315789487</v>
      </c>
      <c r="AX124" s="505">
        <v>0</v>
      </c>
      <c r="AY124" s="505">
        <v>0</v>
      </c>
      <c r="AZ124" s="505">
        <v>0</v>
      </c>
      <c r="BA124" s="505">
        <v>3.1495327102803734</v>
      </c>
      <c r="BB124" s="505">
        <v>91.539033457249076</v>
      </c>
      <c r="BC124" s="505">
        <v>101.47583643122678</v>
      </c>
      <c r="BD124" s="505">
        <v>0</v>
      </c>
      <c r="BE124" s="505">
        <v>0</v>
      </c>
      <c r="BF124" s="505">
        <v>0</v>
      </c>
      <c r="BG124" s="505">
        <v>0</v>
      </c>
      <c r="BH124" s="505">
        <v>0</v>
      </c>
      <c r="BI124" s="505">
        <v>0</v>
      </c>
      <c r="BJ124" s="505">
        <v>0</v>
      </c>
      <c r="BK124" s="505">
        <v>0</v>
      </c>
      <c r="BL124" s="505">
        <v>0.879</v>
      </c>
      <c r="BM124" s="505">
        <v>0</v>
      </c>
      <c r="BN124" s="505">
        <v>0</v>
      </c>
      <c r="BO124" s="622">
        <v>0</v>
      </c>
      <c r="BP124" s="505">
        <v>0</v>
      </c>
      <c r="BQ124" s="505">
        <v>1</v>
      </c>
      <c r="BR124" s="505">
        <v>0</v>
      </c>
      <c r="BS124" s="505"/>
      <c r="BT124" s="505"/>
      <c r="BU124" s="505"/>
    </row>
    <row r="125" spans="1:73" ht="14.4">
      <c r="A125" s="486">
        <f>VLOOKUP(C125,'[18]DfE No.'!C:E,3,FALSE)</f>
        <v>251</v>
      </c>
      <c r="B125" s="502">
        <v>141372</v>
      </c>
      <c r="C125" s="502">
        <v>9352048</v>
      </c>
      <c r="D125" s="503" t="s">
        <v>257</v>
      </c>
      <c r="E125" s="492" t="s">
        <v>40</v>
      </c>
      <c r="F125" s="504" t="s">
        <v>697</v>
      </c>
      <c r="G125" s="505">
        <v>1</v>
      </c>
      <c r="H125" s="505">
        <v>0</v>
      </c>
      <c r="I125" s="505">
        <v>0</v>
      </c>
      <c r="J125" s="505">
        <v>3</v>
      </c>
      <c r="K125" s="505">
        <v>0</v>
      </c>
      <c r="L125" s="505">
        <v>0</v>
      </c>
      <c r="M125" s="505">
        <v>0</v>
      </c>
      <c r="N125" s="505">
        <v>204</v>
      </c>
      <c r="O125" s="505">
        <v>204</v>
      </c>
      <c r="P125" s="505">
        <v>63</v>
      </c>
      <c r="Q125" s="505">
        <v>141</v>
      </c>
      <c r="R125" s="505">
        <v>0</v>
      </c>
      <c r="S125" s="505">
        <v>0</v>
      </c>
      <c r="T125" s="505">
        <v>0</v>
      </c>
      <c r="U125" s="505">
        <v>0</v>
      </c>
      <c r="V125" s="505">
        <v>0</v>
      </c>
      <c r="W125" s="505">
        <v>0</v>
      </c>
      <c r="X125" s="505">
        <v>0</v>
      </c>
      <c r="Y125" s="505">
        <v>0</v>
      </c>
      <c r="Z125" s="505">
        <v>0</v>
      </c>
      <c r="AA125" s="505">
        <v>204</v>
      </c>
      <c r="AB125" s="505">
        <v>68</v>
      </c>
      <c r="AC125" s="505">
        <v>52.999999999999915</v>
      </c>
      <c r="AD125" s="505">
        <v>52.999999999999915</v>
      </c>
      <c r="AE125" s="505">
        <v>0</v>
      </c>
      <c r="AF125" s="505">
        <v>0</v>
      </c>
      <c r="AG125" s="505">
        <v>100.00000000000009</v>
      </c>
      <c r="AH125" s="505">
        <v>4</v>
      </c>
      <c r="AI125" s="505">
        <v>7.0000000000000044</v>
      </c>
      <c r="AJ125" s="505">
        <v>11.999999999999998</v>
      </c>
      <c r="AK125" s="505">
        <v>77.000000000000028</v>
      </c>
      <c r="AL125" s="505">
        <v>4</v>
      </c>
      <c r="AM125" s="505">
        <v>0</v>
      </c>
      <c r="AN125" s="505">
        <v>0</v>
      </c>
      <c r="AO125" s="505">
        <v>0</v>
      </c>
      <c r="AP125" s="505">
        <v>0</v>
      </c>
      <c r="AQ125" s="505">
        <v>0</v>
      </c>
      <c r="AR125" s="505">
        <v>0</v>
      </c>
      <c r="AS125" s="505">
        <v>0</v>
      </c>
      <c r="AT125" s="505">
        <v>0</v>
      </c>
      <c r="AU125" s="505">
        <v>14.468085106382972</v>
      </c>
      <c r="AV125" s="505">
        <v>27.489361702127582</v>
      </c>
      <c r="AW125" s="505">
        <v>27.489361702127582</v>
      </c>
      <c r="AX125" s="505">
        <v>0</v>
      </c>
      <c r="AY125" s="505">
        <v>0</v>
      </c>
      <c r="AZ125" s="505">
        <v>0</v>
      </c>
      <c r="BA125" s="505">
        <v>1.9902439024390244</v>
      </c>
      <c r="BB125" s="505">
        <v>39.392668078348329</v>
      </c>
      <c r="BC125" s="505">
        <v>56.99364743250397</v>
      </c>
      <c r="BD125" s="505">
        <v>0</v>
      </c>
      <c r="BE125" s="505">
        <v>0</v>
      </c>
      <c r="BF125" s="505">
        <v>0</v>
      </c>
      <c r="BG125" s="505">
        <v>0</v>
      </c>
      <c r="BH125" s="505">
        <v>0</v>
      </c>
      <c r="BI125" s="505">
        <v>0</v>
      </c>
      <c r="BJ125" s="505">
        <v>0</v>
      </c>
      <c r="BK125" s="505">
        <v>0</v>
      </c>
      <c r="BL125" s="505">
        <v>0.55400000000000005</v>
      </c>
      <c r="BM125" s="505">
        <v>0</v>
      </c>
      <c r="BN125" s="505">
        <v>0</v>
      </c>
      <c r="BO125" s="622">
        <v>0</v>
      </c>
      <c r="BP125" s="505">
        <v>0</v>
      </c>
      <c r="BQ125" s="505">
        <v>1</v>
      </c>
      <c r="BR125" s="505">
        <v>0</v>
      </c>
      <c r="BS125" s="505"/>
      <c r="BT125" s="505"/>
      <c r="BU125" s="505"/>
    </row>
    <row r="126" spans="1:73" ht="14.4">
      <c r="A126" s="486">
        <f>VLOOKUP(C126,'[18]DfE No.'!C:E,3,FALSE)</f>
        <v>252</v>
      </c>
      <c r="B126" s="502">
        <v>141373</v>
      </c>
      <c r="C126" s="502">
        <v>9352050</v>
      </c>
      <c r="D126" s="503" t="s">
        <v>258</v>
      </c>
      <c r="E126" s="492" t="s">
        <v>40</v>
      </c>
      <c r="F126" s="504" t="s">
        <v>697</v>
      </c>
      <c r="G126" s="505">
        <v>1</v>
      </c>
      <c r="H126" s="505">
        <v>0</v>
      </c>
      <c r="I126" s="505">
        <v>0</v>
      </c>
      <c r="J126" s="505">
        <v>4</v>
      </c>
      <c r="K126" s="505">
        <v>0</v>
      </c>
      <c r="L126" s="505">
        <v>0</v>
      </c>
      <c r="M126" s="505">
        <v>0</v>
      </c>
      <c r="N126" s="505">
        <v>316</v>
      </c>
      <c r="O126" s="505">
        <v>316</v>
      </c>
      <c r="P126" s="505">
        <v>0</v>
      </c>
      <c r="Q126" s="505">
        <v>316</v>
      </c>
      <c r="R126" s="505">
        <v>0</v>
      </c>
      <c r="S126" s="505">
        <v>0</v>
      </c>
      <c r="T126" s="505">
        <v>0</v>
      </c>
      <c r="U126" s="505">
        <v>0</v>
      </c>
      <c r="V126" s="505">
        <v>0</v>
      </c>
      <c r="W126" s="505">
        <v>0</v>
      </c>
      <c r="X126" s="505">
        <v>0</v>
      </c>
      <c r="Y126" s="505">
        <v>0</v>
      </c>
      <c r="Z126" s="505">
        <v>0</v>
      </c>
      <c r="AA126" s="505">
        <v>316</v>
      </c>
      <c r="AB126" s="505">
        <v>79</v>
      </c>
      <c r="AC126" s="505">
        <v>91.000000000000057</v>
      </c>
      <c r="AD126" s="505">
        <v>98</v>
      </c>
      <c r="AE126" s="505">
        <v>0</v>
      </c>
      <c r="AF126" s="505">
        <v>0</v>
      </c>
      <c r="AG126" s="505">
        <v>152.96815286624201</v>
      </c>
      <c r="AH126" s="505">
        <v>8.05095541401273</v>
      </c>
      <c r="AI126" s="505">
        <v>13.082802547770696</v>
      </c>
      <c r="AJ126" s="505">
        <v>21.133757961783427</v>
      </c>
      <c r="AK126" s="505">
        <v>119.75796178343943</v>
      </c>
      <c r="AL126" s="505">
        <v>1.0063694267515928</v>
      </c>
      <c r="AM126" s="505">
        <v>0</v>
      </c>
      <c r="AN126" s="505">
        <v>0</v>
      </c>
      <c r="AO126" s="505">
        <v>0</v>
      </c>
      <c r="AP126" s="505">
        <v>0</v>
      </c>
      <c r="AQ126" s="505">
        <v>0</v>
      </c>
      <c r="AR126" s="505">
        <v>0</v>
      </c>
      <c r="AS126" s="505">
        <v>0</v>
      </c>
      <c r="AT126" s="505">
        <v>0</v>
      </c>
      <c r="AU126" s="505">
        <v>0</v>
      </c>
      <c r="AV126" s="505">
        <v>1.0000000000000011</v>
      </c>
      <c r="AW126" s="505">
        <v>12.999999999999995</v>
      </c>
      <c r="AX126" s="505">
        <v>0</v>
      </c>
      <c r="AY126" s="505">
        <v>0</v>
      </c>
      <c r="AZ126" s="505">
        <v>0</v>
      </c>
      <c r="BA126" s="505">
        <v>4</v>
      </c>
      <c r="BB126" s="505">
        <v>84.073394495412842</v>
      </c>
      <c r="BC126" s="505">
        <v>84.073394495412842</v>
      </c>
      <c r="BD126" s="505">
        <v>0</v>
      </c>
      <c r="BE126" s="505">
        <v>0</v>
      </c>
      <c r="BF126" s="505">
        <v>0</v>
      </c>
      <c r="BG126" s="505">
        <v>0</v>
      </c>
      <c r="BH126" s="505">
        <v>0</v>
      </c>
      <c r="BI126" s="505">
        <v>0</v>
      </c>
      <c r="BJ126" s="505">
        <v>0</v>
      </c>
      <c r="BK126" s="505">
        <v>0</v>
      </c>
      <c r="BL126" s="505">
        <v>0.51</v>
      </c>
      <c r="BM126" s="505">
        <v>0</v>
      </c>
      <c r="BN126" s="505">
        <v>0</v>
      </c>
      <c r="BO126" s="622">
        <v>0</v>
      </c>
      <c r="BP126" s="505">
        <v>0</v>
      </c>
      <c r="BQ126" s="505">
        <v>1</v>
      </c>
      <c r="BR126" s="505">
        <v>0</v>
      </c>
      <c r="BS126" s="505"/>
      <c r="BT126" s="505"/>
      <c r="BU126" s="505"/>
    </row>
    <row r="127" spans="1:73" ht="14.4">
      <c r="A127" s="486">
        <f>VLOOKUP(C127,'[18]DfE No.'!C:E,3,FALSE)</f>
        <v>440</v>
      </c>
      <c r="B127" s="502">
        <v>141406</v>
      </c>
      <c r="C127" s="502">
        <v>9352051</v>
      </c>
      <c r="D127" s="503" t="s">
        <v>535</v>
      </c>
      <c r="E127" s="492" t="s">
        <v>40</v>
      </c>
      <c r="F127" s="504" t="s">
        <v>697</v>
      </c>
      <c r="G127" s="505">
        <v>1</v>
      </c>
      <c r="H127" s="505">
        <v>0</v>
      </c>
      <c r="I127" s="505">
        <v>0</v>
      </c>
      <c r="J127" s="505">
        <v>7</v>
      </c>
      <c r="K127" s="505">
        <v>0</v>
      </c>
      <c r="L127" s="505">
        <v>0</v>
      </c>
      <c r="M127" s="505">
        <v>0</v>
      </c>
      <c r="N127" s="505">
        <v>197</v>
      </c>
      <c r="O127" s="505">
        <v>197</v>
      </c>
      <c r="P127" s="505">
        <v>25</v>
      </c>
      <c r="Q127" s="505">
        <v>172</v>
      </c>
      <c r="R127" s="505">
        <v>0</v>
      </c>
      <c r="S127" s="505">
        <v>0</v>
      </c>
      <c r="T127" s="505">
        <v>0</v>
      </c>
      <c r="U127" s="505">
        <v>0</v>
      </c>
      <c r="V127" s="505">
        <v>0</v>
      </c>
      <c r="W127" s="505">
        <v>0</v>
      </c>
      <c r="X127" s="505">
        <v>0</v>
      </c>
      <c r="Y127" s="505">
        <v>0</v>
      </c>
      <c r="Z127" s="505">
        <v>0</v>
      </c>
      <c r="AA127" s="505">
        <v>197</v>
      </c>
      <c r="AB127" s="505">
        <v>28.142857142857142</v>
      </c>
      <c r="AC127" s="505">
        <v>41.999999999999957</v>
      </c>
      <c r="AD127" s="505">
        <v>47.000000000000064</v>
      </c>
      <c r="AE127" s="505">
        <v>0</v>
      </c>
      <c r="AF127" s="505">
        <v>0</v>
      </c>
      <c r="AG127" s="505">
        <v>95.484693877550939</v>
      </c>
      <c r="AH127" s="505">
        <v>101.51530612244906</v>
      </c>
      <c r="AI127" s="505">
        <v>0</v>
      </c>
      <c r="AJ127" s="505">
        <v>0</v>
      </c>
      <c r="AK127" s="505">
        <v>0</v>
      </c>
      <c r="AL127" s="505">
        <v>0</v>
      </c>
      <c r="AM127" s="505">
        <v>0</v>
      </c>
      <c r="AN127" s="505">
        <v>0</v>
      </c>
      <c r="AO127" s="505">
        <v>0</v>
      </c>
      <c r="AP127" s="505">
        <v>0</v>
      </c>
      <c r="AQ127" s="505">
        <v>0</v>
      </c>
      <c r="AR127" s="505">
        <v>0</v>
      </c>
      <c r="AS127" s="505">
        <v>0</v>
      </c>
      <c r="AT127" s="505">
        <v>0</v>
      </c>
      <c r="AU127" s="505">
        <v>1.1453488372093017</v>
      </c>
      <c r="AV127" s="505">
        <v>2.2906976744186074</v>
      </c>
      <c r="AW127" s="505">
        <v>3.4360465116279109</v>
      </c>
      <c r="AX127" s="505">
        <v>0</v>
      </c>
      <c r="AY127" s="505">
        <v>0</v>
      </c>
      <c r="AZ127" s="505">
        <v>0</v>
      </c>
      <c r="BA127" s="505">
        <v>3.8627450980392157</v>
      </c>
      <c r="BB127" s="505">
        <v>41.976190476190474</v>
      </c>
      <c r="BC127" s="505">
        <v>48.077380952380949</v>
      </c>
      <c r="BD127" s="505">
        <v>0</v>
      </c>
      <c r="BE127" s="505">
        <v>0</v>
      </c>
      <c r="BF127" s="505">
        <v>0</v>
      </c>
      <c r="BG127" s="505">
        <v>0</v>
      </c>
      <c r="BH127" s="505">
        <v>0</v>
      </c>
      <c r="BI127" s="505">
        <v>0</v>
      </c>
      <c r="BJ127" s="505">
        <v>0</v>
      </c>
      <c r="BK127" s="505">
        <v>0</v>
      </c>
      <c r="BL127" s="505">
        <v>2.3159999999999998</v>
      </c>
      <c r="BM127" s="505">
        <v>0</v>
      </c>
      <c r="BN127" s="505">
        <v>0</v>
      </c>
      <c r="BO127" s="622">
        <v>1</v>
      </c>
      <c r="BP127" s="505">
        <v>0</v>
      </c>
      <c r="BQ127" s="505">
        <v>1</v>
      </c>
      <c r="BR127" s="505">
        <v>0</v>
      </c>
      <c r="BS127" s="505"/>
      <c r="BT127" s="505"/>
      <c r="BU127" s="505"/>
    </row>
    <row r="128" spans="1:73" ht="14.4">
      <c r="A128" s="486">
        <f>VLOOKUP(C128,'[18]DfE No.'!C:E,3,FALSE)</f>
        <v>92</v>
      </c>
      <c r="B128" s="502">
        <v>141702</v>
      </c>
      <c r="C128" s="502">
        <v>9352052</v>
      </c>
      <c r="D128" s="503" t="s">
        <v>196</v>
      </c>
      <c r="E128" s="492" t="s">
        <v>40</v>
      </c>
      <c r="F128" s="504" t="s">
        <v>697</v>
      </c>
      <c r="G128" s="505">
        <v>1</v>
      </c>
      <c r="H128" s="505">
        <v>0</v>
      </c>
      <c r="I128" s="505">
        <v>0</v>
      </c>
      <c r="J128" s="505">
        <v>7</v>
      </c>
      <c r="K128" s="505">
        <v>0</v>
      </c>
      <c r="L128" s="505">
        <v>0</v>
      </c>
      <c r="M128" s="505">
        <v>0</v>
      </c>
      <c r="N128" s="505">
        <v>184</v>
      </c>
      <c r="O128" s="505">
        <v>184</v>
      </c>
      <c r="P128" s="505">
        <v>28</v>
      </c>
      <c r="Q128" s="505">
        <v>156</v>
      </c>
      <c r="R128" s="505">
        <v>0</v>
      </c>
      <c r="S128" s="505">
        <v>0</v>
      </c>
      <c r="T128" s="505">
        <v>0</v>
      </c>
      <c r="U128" s="505">
        <v>0</v>
      </c>
      <c r="V128" s="505">
        <v>0</v>
      </c>
      <c r="W128" s="505">
        <v>0</v>
      </c>
      <c r="X128" s="505">
        <v>0</v>
      </c>
      <c r="Y128" s="505">
        <v>0</v>
      </c>
      <c r="Z128" s="505">
        <v>0</v>
      </c>
      <c r="AA128" s="505">
        <v>184</v>
      </c>
      <c r="AB128" s="505">
        <v>26.285714285714285</v>
      </c>
      <c r="AC128" s="505">
        <v>35.999999999999908</v>
      </c>
      <c r="AD128" s="505">
        <v>38.999999999999915</v>
      </c>
      <c r="AE128" s="505">
        <v>0</v>
      </c>
      <c r="AF128" s="505">
        <v>0</v>
      </c>
      <c r="AG128" s="505">
        <v>152.83060109289619</v>
      </c>
      <c r="AH128" s="505">
        <v>19.103825136612048</v>
      </c>
      <c r="AI128" s="505">
        <v>1.0054644808743169</v>
      </c>
      <c r="AJ128" s="505">
        <v>11.060109289617479</v>
      </c>
      <c r="AK128" s="505">
        <v>0</v>
      </c>
      <c r="AL128" s="505">
        <v>0</v>
      </c>
      <c r="AM128" s="505">
        <v>0</v>
      </c>
      <c r="AN128" s="505">
        <v>0</v>
      </c>
      <c r="AO128" s="505">
        <v>0</v>
      </c>
      <c r="AP128" s="505">
        <v>0</v>
      </c>
      <c r="AQ128" s="505">
        <v>0</v>
      </c>
      <c r="AR128" s="505">
        <v>0</v>
      </c>
      <c r="AS128" s="505">
        <v>0</v>
      </c>
      <c r="AT128" s="505">
        <v>0</v>
      </c>
      <c r="AU128" s="505">
        <v>0</v>
      </c>
      <c r="AV128" s="505">
        <v>1.187096774193549</v>
      </c>
      <c r="AW128" s="505">
        <v>1.187096774193549</v>
      </c>
      <c r="AX128" s="505">
        <v>0</v>
      </c>
      <c r="AY128" s="505">
        <v>0</v>
      </c>
      <c r="AZ128" s="505">
        <v>0</v>
      </c>
      <c r="BA128" s="505">
        <v>0</v>
      </c>
      <c r="BB128" s="505">
        <v>35.850931677018629</v>
      </c>
      <c r="BC128" s="505">
        <v>42.285714285714278</v>
      </c>
      <c r="BD128" s="505">
        <v>0</v>
      </c>
      <c r="BE128" s="505">
        <v>0</v>
      </c>
      <c r="BF128" s="505">
        <v>0</v>
      </c>
      <c r="BG128" s="505">
        <v>0</v>
      </c>
      <c r="BH128" s="505">
        <v>0</v>
      </c>
      <c r="BI128" s="505">
        <v>0</v>
      </c>
      <c r="BJ128" s="505">
        <v>0</v>
      </c>
      <c r="BK128" s="505">
        <v>0</v>
      </c>
      <c r="BL128" s="505">
        <v>1.631</v>
      </c>
      <c r="BM128" s="505">
        <v>0</v>
      </c>
      <c r="BN128" s="505">
        <v>0</v>
      </c>
      <c r="BO128" s="622">
        <v>7.7499999999999791E-2</v>
      </c>
      <c r="BP128" s="505">
        <v>0</v>
      </c>
      <c r="BQ128" s="505">
        <v>1</v>
      </c>
      <c r="BR128" s="505">
        <v>0</v>
      </c>
      <c r="BS128" s="505"/>
      <c r="BT128" s="505"/>
      <c r="BU128" s="505"/>
    </row>
    <row r="129" spans="1:73" ht="14.4">
      <c r="A129" s="486">
        <f>VLOOKUP(C129,'[18]DfE No.'!C:E,3,FALSE)</f>
        <v>59</v>
      </c>
      <c r="B129" s="502">
        <v>141736</v>
      </c>
      <c r="C129" s="502">
        <v>9352053</v>
      </c>
      <c r="D129" s="503" t="s">
        <v>158</v>
      </c>
      <c r="E129" s="492" t="s">
        <v>40</v>
      </c>
      <c r="F129" s="504" t="s">
        <v>697</v>
      </c>
      <c r="G129" s="505">
        <v>1</v>
      </c>
      <c r="H129" s="505">
        <v>0</v>
      </c>
      <c r="I129" s="505">
        <v>0</v>
      </c>
      <c r="J129" s="505">
        <v>7</v>
      </c>
      <c r="K129" s="505">
        <v>0</v>
      </c>
      <c r="L129" s="505">
        <v>0</v>
      </c>
      <c r="M129" s="505">
        <v>0</v>
      </c>
      <c r="N129" s="505">
        <v>338</v>
      </c>
      <c r="O129" s="505">
        <v>338</v>
      </c>
      <c r="P129" s="505">
        <v>42</v>
      </c>
      <c r="Q129" s="505">
        <v>296</v>
      </c>
      <c r="R129" s="505">
        <v>0</v>
      </c>
      <c r="S129" s="505">
        <v>0</v>
      </c>
      <c r="T129" s="505">
        <v>0</v>
      </c>
      <c r="U129" s="505">
        <v>0</v>
      </c>
      <c r="V129" s="505">
        <v>0</v>
      </c>
      <c r="W129" s="505">
        <v>0</v>
      </c>
      <c r="X129" s="505">
        <v>0</v>
      </c>
      <c r="Y129" s="505">
        <v>0</v>
      </c>
      <c r="Z129" s="505">
        <v>0</v>
      </c>
      <c r="AA129" s="505">
        <v>338</v>
      </c>
      <c r="AB129" s="505">
        <v>48.285714285714285</v>
      </c>
      <c r="AC129" s="505">
        <v>111.99999999999996</v>
      </c>
      <c r="AD129" s="505">
        <v>116.99999999999994</v>
      </c>
      <c r="AE129" s="505">
        <v>0</v>
      </c>
      <c r="AF129" s="505">
        <v>0</v>
      </c>
      <c r="AG129" s="505">
        <v>160.37237237237221</v>
      </c>
      <c r="AH129" s="505">
        <v>19.285285285285301</v>
      </c>
      <c r="AI129" s="505">
        <v>92.366366366366279</v>
      </c>
      <c r="AJ129" s="505">
        <v>21.315315315315328</v>
      </c>
      <c r="AK129" s="505">
        <v>7.1051051051050971</v>
      </c>
      <c r="AL129" s="505">
        <v>5.0750750750750697</v>
      </c>
      <c r="AM129" s="505">
        <v>32.48048048048048</v>
      </c>
      <c r="AN129" s="505">
        <v>0</v>
      </c>
      <c r="AO129" s="505">
        <v>0</v>
      </c>
      <c r="AP129" s="505">
        <v>0</v>
      </c>
      <c r="AQ129" s="505">
        <v>0</v>
      </c>
      <c r="AR129" s="505">
        <v>0</v>
      </c>
      <c r="AS129" s="505">
        <v>0</v>
      </c>
      <c r="AT129" s="505">
        <v>0</v>
      </c>
      <c r="AU129" s="505">
        <v>0</v>
      </c>
      <c r="AV129" s="505">
        <v>1.1418918918918923</v>
      </c>
      <c r="AW129" s="505">
        <v>3.4256756756756634</v>
      </c>
      <c r="AX129" s="505">
        <v>0</v>
      </c>
      <c r="AY129" s="505">
        <v>0</v>
      </c>
      <c r="AZ129" s="505">
        <v>0</v>
      </c>
      <c r="BA129" s="505">
        <v>3.797752808988764</v>
      </c>
      <c r="BB129" s="505">
        <v>93.877022653721681</v>
      </c>
      <c r="BC129" s="505">
        <v>107.19741100323625</v>
      </c>
      <c r="BD129" s="505">
        <v>0</v>
      </c>
      <c r="BE129" s="505">
        <v>0</v>
      </c>
      <c r="BF129" s="505">
        <v>0</v>
      </c>
      <c r="BG129" s="505">
        <v>0</v>
      </c>
      <c r="BH129" s="505">
        <v>0</v>
      </c>
      <c r="BI129" s="505">
        <v>0</v>
      </c>
      <c r="BJ129" s="505">
        <v>0</v>
      </c>
      <c r="BK129" s="505">
        <v>0</v>
      </c>
      <c r="BL129" s="505">
        <v>0.89700000000000002</v>
      </c>
      <c r="BM129" s="505">
        <v>0</v>
      </c>
      <c r="BN129" s="505">
        <v>0</v>
      </c>
      <c r="BO129" s="622">
        <v>0</v>
      </c>
      <c r="BP129" s="505">
        <v>0</v>
      </c>
      <c r="BQ129" s="505">
        <v>1</v>
      </c>
      <c r="BR129" s="505">
        <v>0</v>
      </c>
      <c r="BS129" s="505"/>
      <c r="BT129" s="505"/>
      <c r="BU129" s="505"/>
    </row>
    <row r="130" spans="1:73" ht="14.4">
      <c r="A130" s="486">
        <f>VLOOKUP(C130,'[18]DfE No.'!C:E,3,FALSE)</f>
        <v>465</v>
      </c>
      <c r="B130" s="502">
        <v>139485</v>
      </c>
      <c r="C130" s="502">
        <v>9352054</v>
      </c>
      <c r="D130" s="503" t="s">
        <v>1009</v>
      </c>
      <c r="E130" s="492" t="s">
        <v>40</v>
      </c>
      <c r="F130" s="504" t="s">
        <v>697</v>
      </c>
      <c r="G130" s="505">
        <v>1</v>
      </c>
      <c r="H130" s="505">
        <v>0</v>
      </c>
      <c r="I130" s="505">
        <v>0</v>
      </c>
      <c r="J130" s="505">
        <v>7</v>
      </c>
      <c r="K130" s="505">
        <v>0</v>
      </c>
      <c r="L130" s="505">
        <v>0</v>
      </c>
      <c r="M130" s="505">
        <v>0</v>
      </c>
      <c r="N130" s="505">
        <v>203</v>
      </c>
      <c r="O130" s="505">
        <v>203</v>
      </c>
      <c r="P130" s="505">
        <v>30</v>
      </c>
      <c r="Q130" s="505">
        <v>173</v>
      </c>
      <c r="R130" s="505">
        <v>0</v>
      </c>
      <c r="S130" s="505">
        <v>0</v>
      </c>
      <c r="T130" s="505">
        <v>0</v>
      </c>
      <c r="U130" s="505">
        <v>0</v>
      </c>
      <c r="V130" s="505">
        <v>0</v>
      </c>
      <c r="W130" s="505">
        <v>0</v>
      </c>
      <c r="X130" s="505">
        <v>0</v>
      </c>
      <c r="Y130" s="505">
        <v>0</v>
      </c>
      <c r="Z130" s="505">
        <v>0</v>
      </c>
      <c r="AA130" s="505">
        <v>203</v>
      </c>
      <c r="AB130" s="505">
        <v>29</v>
      </c>
      <c r="AC130" s="505">
        <v>13.999999999999996</v>
      </c>
      <c r="AD130" s="505">
        <v>16.999999999999996</v>
      </c>
      <c r="AE130" s="505">
        <v>0</v>
      </c>
      <c r="AF130" s="505">
        <v>0</v>
      </c>
      <c r="AG130" s="505">
        <v>201.00000000000009</v>
      </c>
      <c r="AH130" s="505">
        <v>1.9999999999999993</v>
      </c>
      <c r="AI130" s="505">
        <v>0</v>
      </c>
      <c r="AJ130" s="505">
        <v>0</v>
      </c>
      <c r="AK130" s="505">
        <v>0</v>
      </c>
      <c r="AL130" s="505">
        <v>0</v>
      </c>
      <c r="AM130" s="505">
        <v>0</v>
      </c>
      <c r="AN130" s="505">
        <v>0</v>
      </c>
      <c r="AO130" s="505">
        <v>0</v>
      </c>
      <c r="AP130" s="505">
        <v>0</v>
      </c>
      <c r="AQ130" s="505">
        <v>0</v>
      </c>
      <c r="AR130" s="505">
        <v>0</v>
      </c>
      <c r="AS130" s="505">
        <v>0</v>
      </c>
      <c r="AT130" s="505">
        <v>0</v>
      </c>
      <c r="AU130" s="505">
        <v>2.3882352941176386</v>
      </c>
      <c r="AV130" s="505">
        <v>2.3882352941176386</v>
      </c>
      <c r="AW130" s="505">
        <v>2.3882352941176386</v>
      </c>
      <c r="AX130" s="505">
        <v>0</v>
      </c>
      <c r="AY130" s="505">
        <v>0</v>
      </c>
      <c r="AZ130" s="505">
        <v>0</v>
      </c>
      <c r="BA130" s="505">
        <v>1.0410256410256411</v>
      </c>
      <c r="BB130" s="505">
        <v>39.22674418604651</v>
      </c>
      <c r="BC130" s="505">
        <v>46.029069767441861</v>
      </c>
      <c r="BD130" s="505">
        <v>0</v>
      </c>
      <c r="BE130" s="505">
        <v>0</v>
      </c>
      <c r="BF130" s="505">
        <v>0</v>
      </c>
      <c r="BG130" s="505">
        <v>0</v>
      </c>
      <c r="BH130" s="505">
        <v>0</v>
      </c>
      <c r="BI130" s="505">
        <v>0</v>
      </c>
      <c r="BJ130" s="505">
        <v>2.8200000000000105</v>
      </c>
      <c r="BK130" s="505">
        <v>0</v>
      </c>
      <c r="BL130" s="505">
        <v>2.5489999999999999</v>
      </c>
      <c r="BM130" s="505">
        <v>0</v>
      </c>
      <c r="BN130" s="505">
        <v>0</v>
      </c>
      <c r="BO130" s="622">
        <v>1</v>
      </c>
      <c r="BP130" s="505">
        <v>0</v>
      </c>
      <c r="BQ130" s="505">
        <v>1</v>
      </c>
      <c r="BR130" s="505">
        <v>0</v>
      </c>
      <c r="BS130" s="505"/>
      <c r="BT130" s="505"/>
      <c r="BU130" s="505"/>
    </row>
    <row r="131" spans="1:73" ht="14.4">
      <c r="A131" s="486">
        <f>VLOOKUP(C131,'[18]DfE No.'!C:E,3,FALSE)</f>
        <v>63</v>
      </c>
      <c r="B131" s="502">
        <v>141983</v>
      </c>
      <c r="C131" s="502">
        <v>9352056</v>
      </c>
      <c r="D131" s="503" t="s">
        <v>1010</v>
      </c>
      <c r="E131" s="492" t="s">
        <v>40</v>
      </c>
      <c r="F131" s="504" t="s">
        <v>697</v>
      </c>
      <c r="G131" s="505">
        <v>1</v>
      </c>
      <c r="H131" s="505">
        <v>0</v>
      </c>
      <c r="I131" s="505">
        <v>0</v>
      </c>
      <c r="J131" s="505">
        <v>7</v>
      </c>
      <c r="K131" s="505">
        <v>0</v>
      </c>
      <c r="L131" s="505">
        <v>0</v>
      </c>
      <c r="M131" s="505">
        <v>0</v>
      </c>
      <c r="N131" s="505">
        <v>156</v>
      </c>
      <c r="O131" s="505">
        <v>156</v>
      </c>
      <c r="P131" s="505">
        <v>16</v>
      </c>
      <c r="Q131" s="505">
        <v>140</v>
      </c>
      <c r="R131" s="505">
        <v>0</v>
      </c>
      <c r="S131" s="505">
        <v>0</v>
      </c>
      <c r="T131" s="505">
        <v>0</v>
      </c>
      <c r="U131" s="505">
        <v>0</v>
      </c>
      <c r="V131" s="505">
        <v>0</v>
      </c>
      <c r="W131" s="505">
        <v>0</v>
      </c>
      <c r="X131" s="505">
        <v>0</v>
      </c>
      <c r="Y131" s="505">
        <v>0</v>
      </c>
      <c r="Z131" s="505">
        <v>0</v>
      </c>
      <c r="AA131" s="505">
        <v>156</v>
      </c>
      <c r="AB131" s="505">
        <v>22.285714285714285</v>
      </c>
      <c r="AC131" s="505">
        <v>75.999999999999972</v>
      </c>
      <c r="AD131" s="505">
        <v>77.000000000000071</v>
      </c>
      <c r="AE131" s="505">
        <v>0</v>
      </c>
      <c r="AF131" s="505">
        <v>0</v>
      </c>
      <c r="AG131" s="505">
        <v>23.298701298701246</v>
      </c>
      <c r="AH131" s="505">
        <v>43.558441558441523</v>
      </c>
      <c r="AI131" s="505">
        <v>32.415584415584448</v>
      </c>
      <c r="AJ131" s="505">
        <v>5.06493506493507</v>
      </c>
      <c r="AK131" s="505">
        <v>17.220779220779161</v>
      </c>
      <c r="AL131" s="505">
        <v>12.155844155844154</v>
      </c>
      <c r="AM131" s="505">
        <v>22.285714285714306</v>
      </c>
      <c r="AN131" s="505">
        <v>0</v>
      </c>
      <c r="AO131" s="505">
        <v>0</v>
      </c>
      <c r="AP131" s="505">
        <v>0</v>
      </c>
      <c r="AQ131" s="505">
        <v>0</v>
      </c>
      <c r="AR131" s="505">
        <v>0</v>
      </c>
      <c r="AS131" s="505">
        <v>0</v>
      </c>
      <c r="AT131" s="505">
        <v>0</v>
      </c>
      <c r="AU131" s="505">
        <v>1.1142857142857139</v>
      </c>
      <c r="AV131" s="505">
        <v>1.1142857142857139</v>
      </c>
      <c r="AW131" s="505">
        <v>2.2285714285714309</v>
      </c>
      <c r="AX131" s="505">
        <v>0</v>
      </c>
      <c r="AY131" s="505">
        <v>0</v>
      </c>
      <c r="AZ131" s="505">
        <v>0</v>
      </c>
      <c r="BA131" s="505">
        <v>0</v>
      </c>
      <c r="BB131" s="505">
        <v>41.904761904761905</v>
      </c>
      <c r="BC131" s="505">
        <v>46.693877551020407</v>
      </c>
      <c r="BD131" s="505">
        <v>0</v>
      </c>
      <c r="BE131" s="505">
        <v>0</v>
      </c>
      <c r="BF131" s="505">
        <v>0</v>
      </c>
      <c r="BG131" s="505">
        <v>0</v>
      </c>
      <c r="BH131" s="505">
        <v>0</v>
      </c>
      <c r="BI131" s="505">
        <v>0</v>
      </c>
      <c r="BJ131" s="505">
        <v>0</v>
      </c>
      <c r="BK131" s="505">
        <v>0</v>
      </c>
      <c r="BL131" s="505">
        <v>0.54200000000000004</v>
      </c>
      <c r="BM131" s="505">
        <v>0</v>
      </c>
      <c r="BN131" s="505">
        <v>0</v>
      </c>
      <c r="BO131" s="622">
        <v>0</v>
      </c>
      <c r="BP131" s="505">
        <v>0</v>
      </c>
      <c r="BQ131" s="505">
        <v>1</v>
      </c>
      <c r="BR131" s="505">
        <v>0</v>
      </c>
      <c r="BS131" s="505"/>
      <c r="BT131" s="505"/>
      <c r="BU131" s="505"/>
    </row>
    <row r="132" spans="1:73" ht="14.4">
      <c r="A132" s="486">
        <f>VLOOKUP(C132,'[18]DfE No.'!C:E,3,FALSE)</f>
        <v>70</v>
      </c>
      <c r="B132" s="502">
        <v>141984</v>
      </c>
      <c r="C132" s="502">
        <v>9352057</v>
      </c>
      <c r="D132" s="503" t="s">
        <v>1011</v>
      </c>
      <c r="E132" s="492" t="s">
        <v>40</v>
      </c>
      <c r="F132" s="504" t="s">
        <v>697</v>
      </c>
      <c r="G132" s="505">
        <v>1</v>
      </c>
      <c r="H132" s="505">
        <v>0</v>
      </c>
      <c r="I132" s="505">
        <v>0</v>
      </c>
      <c r="J132" s="505">
        <v>7</v>
      </c>
      <c r="K132" s="505">
        <v>0</v>
      </c>
      <c r="L132" s="505">
        <v>0</v>
      </c>
      <c r="M132" s="505">
        <v>0</v>
      </c>
      <c r="N132" s="505">
        <v>398</v>
      </c>
      <c r="O132" s="505">
        <v>398</v>
      </c>
      <c r="P132" s="505">
        <v>53</v>
      </c>
      <c r="Q132" s="505">
        <v>345</v>
      </c>
      <c r="R132" s="505">
        <v>0</v>
      </c>
      <c r="S132" s="505">
        <v>0</v>
      </c>
      <c r="T132" s="505">
        <v>0</v>
      </c>
      <c r="U132" s="505">
        <v>0</v>
      </c>
      <c r="V132" s="505">
        <v>0</v>
      </c>
      <c r="W132" s="505">
        <v>0</v>
      </c>
      <c r="X132" s="505">
        <v>0</v>
      </c>
      <c r="Y132" s="505">
        <v>0</v>
      </c>
      <c r="Z132" s="505">
        <v>0</v>
      </c>
      <c r="AA132" s="505">
        <v>398</v>
      </c>
      <c r="AB132" s="505">
        <v>56.857142857142854</v>
      </c>
      <c r="AC132" s="505">
        <v>210.99999999999991</v>
      </c>
      <c r="AD132" s="505">
        <v>221.00000000000009</v>
      </c>
      <c r="AE132" s="505">
        <v>0</v>
      </c>
      <c r="AF132" s="505">
        <v>0</v>
      </c>
      <c r="AG132" s="505">
        <v>50.636132315521749</v>
      </c>
      <c r="AH132" s="505">
        <v>5.0636132315521749</v>
      </c>
      <c r="AI132" s="505">
        <v>2.0254452926208661</v>
      </c>
      <c r="AJ132" s="505">
        <v>117.47582697201032</v>
      </c>
      <c r="AK132" s="505">
        <v>74.941475826971995</v>
      </c>
      <c r="AL132" s="505">
        <v>12.152671755725205</v>
      </c>
      <c r="AM132" s="505">
        <v>135.70483460559799</v>
      </c>
      <c r="AN132" s="505">
        <v>0</v>
      </c>
      <c r="AO132" s="505">
        <v>0</v>
      </c>
      <c r="AP132" s="505">
        <v>0</v>
      </c>
      <c r="AQ132" s="505">
        <v>0</v>
      </c>
      <c r="AR132" s="505">
        <v>0</v>
      </c>
      <c r="AS132" s="505">
        <v>0</v>
      </c>
      <c r="AT132" s="505">
        <v>0</v>
      </c>
      <c r="AU132" s="505">
        <v>10.382608695652163</v>
      </c>
      <c r="AV132" s="505">
        <v>13.843478260869576</v>
      </c>
      <c r="AW132" s="505">
        <v>17.30434782608695</v>
      </c>
      <c r="AX132" s="505">
        <v>0</v>
      </c>
      <c r="AY132" s="505">
        <v>0</v>
      </c>
      <c r="AZ132" s="505">
        <v>0</v>
      </c>
      <c r="BA132" s="505">
        <v>2.0151898734177216</v>
      </c>
      <c r="BB132" s="505">
        <v>102</v>
      </c>
      <c r="BC132" s="505">
        <v>117.66956521739131</v>
      </c>
      <c r="BD132" s="505">
        <v>0</v>
      </c>
      <c r="BE132" s="505">
        <v>0</v>
      </c>
      <c r="BF132" s="505">
        <v>0</v>
      </c>
      <c r="BG132" s="505">
        <v>0</v>
      </c>
      <c r="BH132" s="505">
        <v>0</v>
      </c>
      <c r="BI132" s="505">
        <v>0</v>
      </c>
      <c r="BJ132" s="505">
        <v>5.1199999999999992</v>
      </c>
      <c r="BK132" s="505">
        <v>0</v>
      </c>
      <c r="BL132" s="505">
        <v>0.51</v>
      </c>
      <c r="BM132" s="505">
        <v>0</v>
      </c>
      <c r="BN132" s="505">
        <v>0</v>
      </c>
      <c r="BO132" s="622">
        <v>0</v>
      </c>
      <c r="BP132" s="505">
        <v>0</v>
      </c>
      <c r="BQ132" s="505">
        <v>1</v>
      </c>
      <c r="BR132" s="505">
        <v>0</v>
      </c>
      <c r="BS132" s="505"/>
      <c r="BT132" s="505"/>
      <c r="BU132" s="505"/>
    </row>
    <row r="133" spans="1:73" ht="14.4">
      <c r="A133" s="486">
        <f>VLOOKUP(C133,'[18]DfE No.'!C:E,3,FALSE)</f>
        <v>1</v>
      </c>
      <c r="B133" s="502">
        <v>144211</v>
      </c>
      <c r="C133" s="502">
        <v>9352058</v>
      </c>
      <c r="D133" s="503" t="s">
        <v>1012</v>
      </c>
      <c r="E133" s="492" t="s">
        <v>40</v>
      </c>
      <c r="F133" s="504" t="s">
        <v>697</v>
      </c>
      <c r="G133" s="505">
        <v>1</v>
      </c>
      <c r="H133" s="505">
        <v>0</v>
      </c>
      <c r="I133" s="505">
        <v>0</v>
      </c>
      <c r="J133" s="505">
        <v>7</v>
      </c>
      <c r="K133" s="505">
        <v>0</v>
      </c>
      <c r="L133" s="505">
        <v>0</v>
      </c>
      <c r="M133" s="505">
        <v>0</v>
      </c>
      <c r="N133" s="505">
        <v>99</v>
      </c>
      <c r="O133" s="505">
        <v>99</v>
      </c>
      <c r="P133" s="505">
        <v>15</v>
      </c>
      <c r="Q133" s="505">
        <v>84</v>
      </c>
      <c r="R133" s="505">
        <v>0</v>
      </c>
      <c r="S133" s="505">
        <v>0</v>
      </c>
      <c r="T133" s="505">
        <v>0</v>
      </c>
      <c r="U133" s="505">
        <v>0</v>
      </c>
      <c r="V133" s="505">
        <v>0</v>
      </c>
      <c r="W133" s="505">
        <v>0</v>
      </c>
      <c r="X133" s="505">
        <v>0</v>
      </c>
      <c r="Y133" s="505">
        <v>0</v>
      </c>
      <c r="Z133" s="505">
        <v>0</v>
      </c>
      <c r="AA133" s="505">
        <v>99</v>
      </c>
      <c r="AB133" s="505">
        <v>14.142857142857142</v>
      </c>
      <c r="AC133" s="505">
        <v>15.000000000000048</v>
      </c>
      <c r="AD133" s="505">
        <v>15.000000000000048</v>
      </c>
      <c r="AE133" s="505">
        <v>0</v>
      </c>
      <c r="AF133" s="505">
        <v>0</v>
      </c>
      <c r="AG133" s="505">
        <v>98</v>
      </c>
      <c r="AH133" s="505">
        <v>0</v>
      </c>
      <c r="AI133" s="505">
        <v>0.99999999999999989</v>
      </c>
      <c r="AJ133" s="505">
        <v>0</v>
      </c>
      <c r="AK133" s="505">
        <v>0</v>
      </c>
      <c r="AL133" s="505">
        <v>0</v>
      </c>
      <c r="AM133" s="505">
        <v>0</v>
      </c>
      <c r="AN133" s="505">
        <v>0</v>
      </c>
      <c r="AO133" s="505">
        <v>0</v>
      </c>
      <c r="AP133" s="505">
        <v>0</v>
      </c>
      <c r="AQ133" s="505">
        <v>0</v>
      </c>
      <c r="AR133" s="505">
        <v>0</v>
      </c>
      <c r="AS133" s="505">
        <v>0</v>
      </c>
      <c r="AT133" s="505">
        <v>0</v>
      </c>
      <c r="AU133" s="505">
        <v>0</v>
      </c>
      <c r="AV133" s="505">
        <v>0</v>
      </c>
      <c r="AW133" s="505">
        <v>0</v>
      </c>
      <c r="AX133" s="505">
        <v>0</v>
      </c>
      <c r="AY133" s="505">
        <v>0</v>
      </c>
      <c r="AZ133" s="505">
        <v>0</v>
      </c>
      <c r="BA133" s="505">
        <v>0</v>
      </c>
      <c r="BB133" s="505">
        <v>23.277108433734941</v>
      </c>
      <c r="BC133" s="505">
        <v>27.433734939759038</v>
      </c>
      <c r="BD133" s="505">
        <v>0</v>
      </c>
      <c r="BE133" s="505">
        <v>0</v>
      </c>
      <c r="BF133" s="505">
        <v>0</v>
      </c>
      <c r="BG133" s="505">
        <v>0</v>
      </c>
      <c r="BH133" s="505">
        <v>0</v>
      </c>
      <c r="BI133" s="505">
        <v>0</v>
      </c>
      <c r="BJ133" s="505">
        <v>5.9999999999999699E-2</v>
      </c>
      <c r="BK133" s="505">
        <v>0</v>
      </c>
      <c r="BL133" s="505">
        <v>3.5659999999999998</v>
      </c>
      <c r="BM133" s="505">
        <v>0</v>
      </c>
      <c r="BN133" s="505">
        <v>0.67823765020026694</v>
      </c>
      <c r="BO133" s="622">
        <v>1</v>
      </c>
      <c r="BP133" s="505">
        <v>1</v>
      </c>
      <c r="BQ133" s="505">
        <v>1</v>
      </c>
      <c r="BR133" s="505">
        <v>0</v>
      </c>
      <c r="BS133" s="505"/>
      <c r="BT133" s="505"/>
      <c r="BU133" s="505"/>
    </row>
    <row r="134" spans="1:73" ht="14.4">
      <c r="A134" s="486">
        <f>VLOOKUP(C134,'[18]DfE No.'!C:E,3,FALSE)</f>
        <v>295</v>
      </c>
      <c r="B134" s="502">
        <v>141985</v>
      </c>
      <c r="C134" s="502">
        <v>9352059</v>
      </c>
      <c r="D134" s="503" t="s">
        <v>530</v>
      </c>
      <c r="E134" s="492" t="s">
        <v>40</v>
      </c>
      <c r="F134" s="504" t="s">
        <v>697</v>
      </c>
      <c r="G134" s="505">
        <v>1</v>
      </c>
      <c r="H134" s="505">
        <v>0</v>
      </c>
      <c r="I134" s="505">
        <v>0</v>
      </c>
      <c r="J134" s="505">
        <v>7</v>
      </c>
      <c r="K134" s="505">
        <v>0</v>
      </c>
      <c r="L134" s="505">
        <v>0</v>
      </c>
      <c r="M134" s="505">
        <v>0</v>
      </c>
      <c r="N134" s="505">
        <v>336</v>
      </c>
      <c r="O134" s="505">
        <v>336</v>
      </c>
      <c r="P134" s="505">
        <v>34</v>
      </c>
      <c r="Q134" s="505">
        <v>302</v>
      </c>
      <c r="R134" s="505">
        <v>0</v>
      </c>
      <c r="S134" s="505">
        <v>0</v>
      </c>
      <c r="T134" s="505">
        <v>0</v>
      </c>
      <c r="U134" s="505">
        <v>0</v>
      </c>
      <c r="V134" s="505">
        <v>0</v>
      </c>
      <c r="W134" s="505">
        <v>0</v>
      </c>
      <c r="X134" s="505">
        <v>0</v>
      </c>
      <c r="Y134" s="505">
        <v>0</v>
      </c>
      <c r="Z134" s="505">
        <v>0</v>
      </c>
      <c r="AA134" s="505">
        <v>336</v>
      </c>
      <c r="AB134" s="505">
        <v>48</v>
      </c>
      <c r="AC134" s="505">
        <v>100.00000000000013</v>
      </c>
      <c r="AD134" s="505">
        <v>105</v>
      </c>
      <c r="AE134" s="505">
        <v>0</v>
      </c>
      <c r="AF134" s="505">
        <v>0</v>
      </c>
      <c r="AG134" s="505">
        <v>117.00000000000009</v>
      </c>
      <c r="AH134" s="505">
        <v>5.0000000000000062</v>
      </c>
      <c r="AI134" s="505">
        <v>46.999999999999872</v>
      </c>
      <c r="AJ134" s="505">
        <v>98.999999999999943</v>
      </c>
      <c r="AK134" s="505">
        <v>56.999999999999957</v>
      </c>
      <c r="AL134" s="505">
        <v>10.999999999999986</v>
      </c>
      <c r="AM134" s="505">
        <v>0</v>
      </c>
      <c r="AN134" s="505">
        <v>0</v>
      </c>
      <c r="AO134" s="505">
        <v>0</v>
      </c>
      <c r="AP134" s="505">
        <v>0</v>
      </c>
      <c r="AQ134" s="505">
        <v>0</v>
      </c>
      <c r="AR134" s="505">
        <v>0</v>
      </c>
      <c r="AS134" s="505">
        <v>0</v>
      </c>
      <c r="AT134" s="505">
        <v>0</v>
      </c>
      <c r="AU134" s="505">
        <v>7.788079470198686</v>
      </c>
      <c r="AV134" s="505">
        <v>11.125827814569551</v>
      </c>
      <c r="AW134" s="505">
        <v>13.350993377483428</v>
      </c>
      <c r="AX134" s="505">
        <v>0</v>
      </c>
      <c r="AY134" s="505">
        <v>0</v>
      </c>
      <c r="AZ134" s="505">
        <v>0</v>
      </c>
      <c r="BA134" s="505">
        <v>0</v>
      </c>
      <c r="BB134" s="505">
        <v>70.637288135593224</v>
      </c>
      <c r="BC134" s="505">
        <v>78.589830508474577</v>
      </c>
      <c r="BD134" s="505">
        <v>0</v>
      </c>
      <c r="BE134" s="505">
        <v>0</v>
      </c>
      <c r="BF134" s="505">
        <v>0</v>
      </c>
      <c r="BG134" s="505">
        <v>0</v>
      </c>
      <c r="BH134" s="505">
        <v>0</v>
      </c>
      <c r="BI134" s="505">
        <v>0</v>
      </c>
      <c r="BJ134" s="505">
        <v>0</v>
      </c>
      <c r="BK134" s="505">
        <v>0</v>
      </c>
      <c r="BL134" s="505">
        <v>0.71099999999999997</v>
      </c>
      <c r="BM134" s="505">
        <v>0</v>
      </c>
      <c r="BN134" s="505">
        <v>0</v>
      </c>
      <c r="BO134" s="622">
        <v>0</v>
      </c>
      <c r="BP134" s="505">
        <v>0</v>
      </c>
      <c r="BQ134" s="505">
        <v>1</v>
      </c>
      <c r="BR134" s="505">
        <v>0</v>
      </c>
      <c r="BS134" s="505"/>
      <c r="BT134" s="505"/>
      <c r="BU134" s="505"/>
    </row>
    <row r="135" spans="1:73" ht="14.4">
      <c r="A135" s="486">
        <f>VLOOKUP(C135,'[18]DfE No.'!C:E,3,FALSE)</f>
        <v>402</v>
      </c>
      <c r="B135" s="502">
        <v>143359</v>
      </c>
      <c r="C135" s="502">
        <v>9352060</v>
      </c>
      <c r="D135" s="503" t="s">
        <v>1013</v>
      </c>
      <c r="E135" s="492" t="s">
        <v>40</v>
      </c>
      <c r="F135" s="504" t="s">
        <v>697</v>
      </c>
      <c r="G135" s="505">
        <v>1</v>
      </c>
      <c r="H135" s="505">
        <v>0</v>
      </c>
      <c r="I135" s="505">
        <v>0</v>
      </c>
      <c r="J135" s="505">
        <v>7</v>
      </c>
      <c r="K135" s="505">
        <v>0</v>
      </c>
      <c r="L135" s="505">
        <v>0</v>
      </c>
      <c r="M135" s="505">
        <v>0</v>
      </c>
      <c r="N135" s="505">
        <v>143</v>
      </c>
      <c r="O135" s="505">
        <v>143</v>
      </c>
      <c r="P135" s="505">
        <v>14</v>
      </c>
      <c r="Q135" s="505">
        <v>129</v>
      </c>
      <c r="R135" s="505">
        <v>0</v>
      </c>
      <c r="S135" s="505">
        <v>0</v>
      </c>
      <c r="T135" s="505">
        <v>0</v>
      </c>
      <c r="U135" s="505">
        <v>0</v>
      </c>
      <c r="V135" s="505">
        <v>0</v>
      </c>
      <c r="W135" s="505">
        <v>0</v>
      </c>
      <c r="X135" s="505">
        <v>0</v>
      </c>
      <c r="Y135" s="505">
        <v>0</v>
      </c>
      <c r="Z135" s="505">
        <v>0</v>
      </c>
      <c r="AA135" s="505">
        <v>143</v>
      </c>
      <c r="AB135" s="505">
        <v>20.428571428571427</v>
      </c>
      <c r="AC135" s="505">
        <v>34.000000000000036</v>
      </c>
      <c r="AD135" s="505">
        <v>35.000000000000036</v>
      </c>
      <c r="AE135" s="505">
        <v>0</v>
      </c>
      <c r="AF135" s="505">
        <v>0</v>
      </c>
      <c r="AG135" s="505">
        <v>139</v>
      </c>
      <c r="AH135" s="505">
        <v>4.0000000000000036</v>
      </c>
      <c r="AI135" s="505">
        <v>0</v>
      </c>
      <c r="AJ135" s="505">
        <v>0</v>
      </c>
      <c r="AK135" s="505">
        <v>0</v>
      </c>
      <c r="AL135" s="505">
        <v>0</v>
      </c>
      <c r="AM135" s="505">
        <v>0</v>
      </c>
      <c r="AN135" s="505">
        <v>0</v>
      </c>
      <c r="AO135" s="505">
        <v>0</v>
      </c>
      <c r="AP135" s="505">
        <v>0</v>
      </c>
      <c r="AQ135" s="505">
        <v>0</v>
      </c>
      <c r="AR135" s="505">
        <v>0</v>
      </c>
      <c r="AS135" s="505">
        <v>0</v>
      </c>
      <c r="AT135" s="505">
        <v>0</v>
      </c>
      <c r="AU135" s="505">
        <v>0</v>
      </c>
      <c r="AV135" s="505">
        <v>0</v>
      </c>
      <c r="AW135" s="505">
        <v>0</v>
      </c>
      <c r="AX135" s="505">
        <v>0</v>
      </c>
      <c r="AY135" s="505">
        <v>0</v>
      </c>
      <c r="AZ135" s="505">
        <v>0</v>
      </c>
      <c r="BA135" s="505">
        <v>0.95333333333333337</v>
      </c>
      <c r="BB135" s="505">
        <v>42.343511450381676</v>
      </c>
      <c r="BC135" s="505">
        <v>46.938931297709921</v>
      </c>
      <c r="BD135" s="505">
        <v>0</v>
      </c>
      <c r="BE135" s="505">
        <v>0</v>
      </c>
      <c r="BF135" s="505">
        <v>0</v>
      </c>
      <c r="BG135" s="505">
        <v>0</v>
      </c>
      <c r="BH135" s="505">
        <v>0</v>
      </c>
      <c r="BI135" s="505">
        <v>0</v>
      </c>
      <c r="BJ135" s="505">
        <v>2.4199999999999968</v>
      </c>
      <c r="BK135" s="505">
        <v>0</v>
      </c>
      <c r="BL135" s="505">
        <v>3.3010000000000002</v>
      </c>
      <c r="BM135" s="505">
        <v>0</v>
      </c>
      <c r="BN135" s="505">
        <v>9.0787716955941233E-2</v>
      </c>
      <c r="BO135" s="622">
        <v>1</v>
      </c>
      <c r="BP135" s="505">
        <v>1</v>
      </c>
      <c r="BQ135" s="505">
        <v>1</v>
      </c>
      <c r="BR135" s="505">
        <v>0</v>
      </c>
      <c r="BS135" s="505"/>
      <c r="BT135" s="505"/>
      <c r="BU135" s="505"/>
    </row>
    <row r="136" spans="1:73" ht="14.4">
      <c r="A136" s="486">
        <f>VLOOKUP(C136,'[18]DfE No.'!C:E,3,FALSE)</f>
        <v>6</v>
      </c>
      <c r="B136" s="502">
        <v>143492</v>
      </c>
      <c r="C136" s="502">
        <v>9352063</v>
      </c>
      <c r="D136" s="503" t="s">
        <v>94</v>
      </c>
      <c r="E136" s="492" t="s">
        <v>40</v>
      </c>
      <c r="F136" s="504" t="s">
        <v>697</v>
      </c>
      <c r="G136" s="505">
        <v>1</v>
      </c>
      <c r="H136" s="505">
        <v>0</v>
      </c>
      <c r="I136" s="505">
        <v>0</v>
      </c>
      <c r="J136" s="505">
        <v>7</v>
      </c>
      <c r="K136" s="505">
        <v>0</v>
      </c>
      <c r="L136" s="505">
        <v>0</v>
      </c>
      <c r="M136" s="505">
        <v>0</v>
      </c>
      <c r="N136" s="505">
        <v>354</v>
      </c>
      <c r="O136" s="505">
        <v>354</v>
      </c>
      <c r="P136" s="505">
        <v>38</v>
      </c>
      <c r="Q136" s="505">
        <v>316</v>
      </c>
      <c r="R136" s="505">
        <v>0</v>
      </c>
      <c r="S136" s="505">
        <v>0</v>
      </c>
      <c r="T136" s="505">
        <v>0</v>
      </c>
      <c r="U136" s="505">
        <v>0</v>
      </c>
      <c r="V136" s="505">
        <v>0</v>
      </c>
      <c r="W136" s="505">
        <v>0</v>
      </c>
      <c r="X136" s="505">
        <v>0</v>
      </c>
      <c r="Y136" s="505">
        <v>0</v>
      </c>
      <c r="Z136" s="505">
        <v>0</v>
      </c>
      <c r="AA136" s="505">
        <v>354</v>
      </c>
      <c r="AB136" s="505">
        <v>50.571428571428569</v>
      </c>
      <c r="AC136" s="505">
        <v>79.000000000000142</v>
      </c>
      <c r="AD136" s="505">
        <v>84.999999999999829</v>
      </c>
      <c r="AE136" s="505">
        <v>0</v>
      </c>
      <c r="AF136" s="505">
        <v>0</v>
      </c>
      <c r="AG136" s="505">
        <v>198.99999999999991</v>
      </c>
      <c r="AH136" s="505">
        <v>1.9999999999999987</v>
      </c>
      <c r="AI136" s="505">
        <v>126.00000000000017</v>
      </c>
      <c r="AJ136" s="505">
        <v>0</v>
      </c>
      <c r="AK136" s="505">
        <v>27.000000000000011</v>
      </c>
      <c r="AL136" s="505">
        <v>0</v>
      </c>
      <c r="AM136" s="505">
        <v>0</v>
      </c>
      <c r="AN136" s="505">
        <v>0</v>
      </c>
      <c r="AO136" s="505">
        <v>0</v>
      </c>
      <c r="AP136" s="505">
        <v>0</v>
      </c>
      <c r="AQ136" s="505">
        <v>0</v>
      </c>
      <c r="AR136" s="505">
        <v>0</v>
      </c>
      <c r="AS136" s="505">
        <v>0</v>
      </c>
      <c r="AT136" s="505">
        <v>0</v>
      </c>
      <c r="AU136" s="505">
        <v>1.1202531645569633</v>
      </c>
      <c r="AV136" s="505">
        <v>1.1202531645569633</v>
      </c>
      <c r="AW136" s="505">
        <v>3.3607594936708862</v>
      </c>
      <c r="AX136" s="505">
        <v>0</v>
      </c>
      <c r="AY136" s="505">
        <v>0</v>
      </c>
      <c r="AZ136" s="505">
        <v>0</v>
      </c>
      <c r="BA136" s="505">
        <v>0.97520661157024802</v>
      </c>
      <c r="BB136" s="505">
        <v>64.102857142857147</v>
      </c>
      <c r="BC136" s="505">
        <v>71.811428571428578</v>
      </c>
      <c r="BD136" s="505">
        <v>0</v>
      </c>
      <c r="BE136" s="505">
        <v>0</v>
      </c>
      <c r="BF136" s="505">
        <v>0</v>
      </c>
      <c r="BG136" s="505">
        <v>0</v>
      </c>
      <c r="BH136" s="505">
        <v>0</v>
      </c>
      <c r="BI136" s="505">
        <v>0</v>
      </c>
      <c r="BJ136" s="505">
        <v>0</v>
      </c>
      <c r="BK136" s="505">
        <v>0</v>
      </c>
      <c r="BL136" s="505">
        <v>0.65600000000000003</v>
      </c>
      <c r="BM136" s="505">
        <v>0</v>
      </c>
      <c r="BN136" s="505">
        <v>0</v>
      </c>
      <c r="BO136" s="622">
        <v>0</v>
      </c>
      <c r="BP136" s="505">
        <v>0</v>
      </c>
      <c r="BQ136" s="505">
        <v>1</v>
      </c>
      <c r="BR136" s="505">
        <v>0</v>
      </c>
      <c r="BS136" s="505"/>
      <c r="BT136" s="505"/>
      <c r="BU136" s="505"/>
    </row>
    <row r="137" spans="1:73" ht="14.4">
      <c r="A137" s="486">
        <f>VLOOKUP(C137,'[18]DfE No.'!C:E,3,FALSE)</f>
        <v>7</v>
      </c>
      <c r="B137" s="502">
        <v>143491</v>
      </c>
      <c r="C137" s="502">
        <v>9352064</v>
      </c>
      <c r="D137" s="503" t="s">
        <v>96</v>
      </c>
      <c r="E137" s="492" t="s">
        <v>40</v>
      </c>
      <c r="F137" s="504" t="s">
        <v>697</v>
      </c>
      <c r="G137" s="505">
        <v>1</v>
      </c>
      <c r="H137" s="505">
        <v>0</v>
      </c>
      <c r="I137" s="505">
        <v>0</v>
      </c>
      <c r="J137" s="505">
        <v>3</v>
      </c>
      <c r="K137" s="505">
        <v>0</v>
      </c>
      <c r="L137" s="505">
        <v>0</v>
      </c>
      <c r="M137" s="505">
        <v>0</v>
      </c>
      <c r="N137" s="505">
        <v>44</v>
      </c>
      <c r="O137" s="505">
        <v>44</v>
      </c>
      <c r="P137" s="505">
        <v>10</v>
      </c>
      <c r="Q137" s="505">
        <v>34</v>
      </c>
      <c r="R137" s="505">
        <v>0</v>
      </c>
      <c r="S137" s="505">
        <v>0</v>
      </c>
      <c r="T137" s="505">
        <v>0</v>
      </c>
      <c r="U137" s="505">
        <v>0</v>
      </c>
      <c r="V137" s="505">
        <v>0</v>
      </c>
      <c r="W137" s="505">
        <v>0</v>
      </c>
      <c r="X137" s="505">
        <v>0</v>
      </c>
      <c r="Y137" s="505">
        <v>0</v>
      </c>
      <c r="Z137" s="505">
        <v>0</v>
      </c>
      <c r="AA137" s="505">
        <v>44</v>
      </c>
      <c r="AB137" s="505">
        <v>14.666666666666666</v>
      </c>
      <c r="AC137" s="505">
        <v>11</v>
      </c>
      <c r="AD137" s="505">
        <v>11</v>
      </c>
      <c r="AE137" s="505">
        <v>0</v>
      </c>
      <c r="AF137" s="505">
        <v>0</v>
      </c>
      <c r="AG137" s="505">
        <v>19.000000000000007</v>
      </c>
      <c r="AH137" s="505">
        <v>0</v>
      </c>
      <c r="AI137" s="505">
        <v>17.999999999999996</v>
      </c>
      <c r="AJ137" s="505">
        <v>0</v>
      </c>
      <c r="AK137" s="505">
        <v>6.9999999999999964</v>
      </c>
      <c r="AL137" s="505">
        <v>0</v>
      </c>
      <c r="AM137" s="505">
        <v>0</v>
      </c>
      <c r="AN137" s="505">
        <v>0</v>
      </c>
      <c r="AO137" s="505">
        <v>0</v>
      </c>
      <c r="AP137" s="505">
        <v>0</v>
      </c>
      <c r="AQ137" s="505">
        <v>0</v>
      </c>
      <c r="AR137" s="505">
        <v>0</v>
      </c>
      <c r="AS137" s="505">
        <v>0</v>
      </c>
      <c r="AT137" s="505">
        <v>0</v>
      </c>
      <c r="AU137" s="505">
        <v>0</v>
      </c>
      <c r="AV137" s="505">
        <v>1.2941176470588256</v>
      </c>
      <c r="AW137" s="505">
        <v>1.2941176470588256</v>
      </c>
      <c r="AX137" s="505">
        <v>0</v>
      </c>
      <c r="AY137" s="505">
        <v>0</v>
      </c>
      <c r="AZ137" s="505">
        <v>0</v>
      </c>
      <c r="BA137" s="505">
        <v>0</v>
      </c>
      <c r="BB137" s="505">
        <v>9.4989412387506604</v>
      </c>
      <c r="BC137" s="505">
        <v>12.29274748544203</v>
      </c>
      <c r="BD137" s="505">
        <v>0</v>
      </c>
      <c r="BE137" s="505">
        <v>0</v>
      </c>
      <c r="BF137" s="505">
        <v>0</v>
      </c>
      <c r="BG137" s="505">
        <v>0</v>
      </c>
      <c r="BH137" s="505">
        <v>0</v>
      </c>
      <c r="BI137" s="505">
        <v>0</v>
      </c>
      <c r="BJ137" s="505">
        <v>0</v>
      </c>
      <c r="BK137" s="505">
        <v>0</v>
      </c>
      <c r="BL137" s="505">
        <v>0.64300000000000002</v>
      </c>
      <c r="BM137" s="505">
        <v>0</v>
      </c>
      <c r="BN137" s="505">
        <v>0.62928348909657317</v>
      </c>
      <c r="BO137" s="622">
        <v>0</v>
      </c>
      <c r="BP137" s="505">
        <v>0</v>
      </c>
      <c r="BQ137" s="505">
        <v>1</v>
      </c>
      <c r="BR137" s="505">
        <v>0</v>
      </c>
      <c r="BS137" s="505"/>
      <c r="BT137" s="505"/>
      <c r="BU137" s="505"/>
    </row>
    <row r="138" spans="1:73" ht="14.4">
      <c r="A138" s="486">
        <f>VLOOKUP(C138,'[18]DfE No.'!C:E,3,FALSE)</f>
        <v>64</v>
      </c>
      <c r="B138" s="502">
        <v>142016</v>
      </c>
      <c r="C138" s="502">
        <v>9352065</v>
      </c>
      <c r="D138" s="503" t="s">
        <v>526</v>
      </c>
      <c r="E138" s="492" t="s">
        <v>40</v>
      </c>
      <c r="F138" s="504" t="s">
        <v>697</v>
      </c>
      <c r="G138" s="505">
        <v>1</v>
      </c>
      <c r="H138" s="505">
        <v>0</v>
      </c>
      <c r="I138" s="505">
        <v>0</v>
      </c>
      <c r="J138" s="505">
        <v>7</v>
      </c>
      <c r="K138" s="505">
        <v>0</v>
      </c>
      <c r="L138" s="505">
        <v>0</v>
      </c>
      <c r="M138" s="505">
        <v>0</v>
      </c>
      <c r="N138" s="505">
        <v>375</v>
      </c>
      <c r="O138" s="505">
        <v>375</v>
      </c>
      <c r="P138" s="505">
        <v>42</v>
      </c>
      <c r="Q138" s="505">
        <v>333</v>
      </c>
      <c r="R138" s="505">
        <v>0</v>
      </c>
      <c r="S138" s="505">
        <v>0</v>
      </c>
      <c r="T138" s="505">
        <v>0</v>
      </c>
      <c r="U138" s="505">
        <v>0</v>
      </c>
      <c r="V138" s="505">
        <v>0</v>
      </c>
      <c r="W138" s="505">
        <v>0</v>
      </c>
      <c r="X138" s="505">
        <v>0</v>
      </c>
      <c r="Y138" s="505">
        <v>0</v>
      </c>
      <c r="Z138" s="505">
        <v>0</v>
      </c>
      <c r="AA138" s="505">
        <v>375</v>
      </c>
      <c r="AB138" s="505">
        <v>53.571428571428569</v>
      </c>
      <c r="AC138" s="505">
        <v>178.00000000000014</v>
      </c>
      <c r="AD138" s="505">
        <v>184.00000000000011</v>
      </c>
      <c r="AE138" s="505">
        <v>0</v>
      </c>
      <c r="AF138" s="505">
        <v>0</v>
      </c>
      <c r="AG138" s="505">
        <v>53.141711229946495</v>
      </c>
      <c r="AH138" s="505">
        <v>7.0187165775401246</v>
      </c>
      <c r="AI138" s="505">
        <v>2.0053475935828877</v>
      </c>
      <c r="AJ138" s="505">
        <v>102.27272727272737</v>
      </c>
      <c r="AK138" s="505">
        <v>72.192513368983867</v>
      </c>
      <c r="AL138" s="505">
        <v>22.058823529411761</v>
      </c>
      <c r="AM138" s="505">
        <v>116.31016042780762</v>
      </c>
      <c r="AN138" s="505">
        <v>0</v>
      </c>
      <c r="AO138" s="505">
        <v>0</v>
      </c>
      <c r="AP138" s="505">
        <v>0</v>
      </c>
      <c r="AQ138" s="505">
        <v>0</v>
      </c>
      <c r="AR138" s="505">
        <v>0</v>
      </c>
      <c r="AS138" s="505">
        <v>0</v>
      </c>
      <c r="AT138" s="505">
        <v>0</v>
      </c>
      <c r="AU138" s="505">
        <v>7.8828828828828748</v>
      </c>
      <c r="AV138" s="505">
        <v>11.26126126126125</v>
      </c>
      <c r="AW138" s="505">
        <v>13.5135135135135</v>
      </c>
      <c r="AX138" s="505">
        <v>0</v>
      </c>
      <c r="AY138" s="505">
        <v>0</v>
      </c>
      <c r="AZ138" s="505">
        <v>0</v>
      </c>
      <c r="BA138" s="505">
        <v>2.9450261780104712</v>
      </c>
      <c r="BB138" s="505">
        <v>97.211180124223603</v>
      </c>
      <c r="BC138" s="505">
        <v>109.47204968944099</v>
      </c>
      <c r="BD138" s="505">
        <v>0</v>
      </c>
      <c r="BE138" s="505">
        <v>0</v>
      </c>
      <c r="BF138" s="505">
        <v>0</v>
      </c>
      <c r="BG138" s="505">
        <v>0</v>
      </c>
      <c r="BH138" s="505">
        <v>0</v>
      </c>
      <c r="BI138" s="505">
        <v>0</v>
      </c>
      <c r="BJ138" s="505">
        <v>2.5668449197861141</v>
      </c>
      <c r="BK138" s="505">
        <v>0</v>
      </c>
      <c r="BL138" s="505">
        <v>0.41199999999999998</v>
      </c>
      <c r="BM138" s="505">
        <v>0</v>
      </c>
      <c r="BN138" s="505">
        <v>0</v>
      </c>
      <c r="BO138" s="622">
        <v>0</v>
      </c>
      <c r="BP138" s="505">
        <v>0</v>
      </c>
      <c r="BQ138" s="505">
        <v>1</v>
      </c>
      <c r="BR138" s="505">
        <v>0</v>
      </c>
      <c r="BS138" s="505"/>
      <c r="BT138" s="505"/>
      <c r="BU138" s="505"/>
    </row>
    <row r="139" spans="1:73" ht="14.4">
      <c r="A139" s="486">
        <f>VLOOKUP(C139,'[18]DfE No.'!C:E,3,FALSE)</f>
        <v>15</v>
      </c>
      <c r="B139" s="502">
        <v>144443</v>
      </c>
      <c r="C139" s="502">
        <v>9352067</v>
      </c>
      <c r="D139" s="503" t="s">
        <v>111</v>
      </c>
      <c r="E139" s="492" t="s">
        <v>40</v>
      </c>
      <c r="F139" s="504" t="s">
        <v>697</v>
      </c>
      <c r="G139" s="505">
        <v>1</v>
      </c>
      <c r="H139" s="505">
        <v>0</v>
      </c>
      <c r="I139" s="505">
        <v>0</v>
      </c>
      <c r="J139" s="505">
        <v>7</v>
      </c>
      <c r="K139" s="505">
        <v>0</v>
      </c>
      <c r="L139" s="505">
        <v>0</v>
      </c>
      <c r="M139" s="505">
        <v>0</v>
      </c>
      <c r="N139" s="505">
        <v>166</v>
      </c>
      <c r="O139" s="505">
        <v>166</v>
      </c>
      <c r="P139" s="505">
        <v>19</v>
      </c>
      <c r="Q139" s="505">
        <v>147</v>
      </c>
      <c r="R139" s="505">
        <v>0</v>
      </c>
      <c r="S139" s="505">
        <v>0</v>
      </c>
      <c r="T139" s="505">
        <v>0</v>
      </c>
      <c r="U139" s="505">
        <v>0</v>
      </c>
      <c r="V139" s="505">
        <v>0</v>
      </c>
      <c r="W139" s="505">
        <v>0</v>
      </c>
      <c r="X139" s="505">
        <v>0</v>
      </c>
      <c r="Y139" s="505">
        <v>0</v>
      </c>
      <c r="Z139" s="505">
        <v>0</v>
      </c>
      <c r="AA139" s="505">
        <v>166</v>
      </c>
      <c r="AB139" s="505">
        <v>23.714285714285715</v>
      </c>
      <c r="AC139" s="505">
        <v>46.000000000000036</v>
      </c>
      <c r="AD139" s="505">
        <v>47.000000000000014</v>
      </c>
      <c r="AE139" s="505">
        <v>0</v>
      </c>
      <c r="AF139" s="505">
        <v>0</v>
      </c>
      <c r="AG139" s="505">
        <v>52.315151515151491</v>
      </c>
      <c r="AH139" s="505">
        <v>47.28484848484851</v>
      </c>
      <c r="AI139" s="505">
        <v>64.387878787878805</v>
      </c>
      <c r="AJ139" s="505">
        <v>0</v>
      </c>
      <c r="AK139" s="505">
        <v>0</v>
      </c>
      <c r="AL139" s="505">
        <v>0</v>
      </c>
      <c r="AM139" s="505">
        <v>2.0121212121212086</v>
      </c>
      <c r="AN139" s="505">
        <v>0</v>
      </c>
      <c r="AO139" s="505">
        <v>0</v>
      </c>
      <c r="AP139" s="505">
        <v>0</v>
      </c>
      <c r="AQ139" s="505">
        <v>0</v>
      </c>
      <c r="AR139" s="505">
        <v>0</v>
      </c>
      <c r="AS139" s="505">
        <v>0</v>
      </c>
      <c r="AT139" s="505">
        <v>0</v>
      </c>
      <c r="AU139" s="505">
        <v>4.517006802721089</v>
      </c>
      <c r="AV139" s="505">
        <v>10.163265306122454</v>
      </c>
      <c r="AW139" s="505">
        <v>12.421768707482991</v>
      </c>
      <c r="AX139" s="505">
        <v>0</v>
      </c>
      <c r="AY139" s="505">
        <v>0</v>
      </c>
      <c r="AZ139" s="505">
        <v>0</v>
      </c>
      <c r="BA139" s="505">
        <v>3.6888888888888891</v>
      </c>
      <c r="BB139" s="505">
        <v>45.397058823529413</v>
      </c>
      <c r="BC139" s="505">
        <v>51.264705882352942</v>
      </c>
      <c r="BD139" s="505">
        <v>0</v>
      </c>
      <c r="BE139" s="505">
        <v>0</v>
      </c>
      <c r="BF139" s="505">
        <v>0</v>
      </c>
      <c r="BG139" s="505">
        <v>0</v>
      </c>
      <c r="BH139" s="505">
        <v>0</v>
      </c>
      <c r="BI139" s="505">
        <v>0</v>
      </c>
      <c r="BJ139" s="505">
        <v>2.0399999999999952</v>
      </c>
      <c r="BK139" s="505">
        <v>0</v>
      </c>
      <c r="BL139" s="505">
        <v>0.84599999999999997</v>
      </c>
      <c r="BM139" s="505">
        <v>0</v>
      </c>
      <c r="BN139" s="505">
        <v>0</v>
      </c>
      <c r="BO139" s="622">
        <v>0</v>
      </c>
      <c r="BP139" s="505">
        <v>0</v>
      </c>
      <c r="BQ139" s="505">
        <v>1</v>
      </c>
      <c r="BR139" s="505">
        <v>0</v>
      </c>
      <c r="BS139" s="505"/>
      <c r="BT139" s="505"/>
      <c r="BU139" s="505"/>
    </row>
    <row r="140" spans="1:73" ht="14.4">
      <c r="A140" s="486">
        <f>VLOOKUP(C140,'[18]DfE No.'!C:E,3,FALSE)</f>
        <v>219</v>
      </c>
      <c r="B140" s="502">
        <v>146021</v>
      </c>
      <c r="C140" s="502">
        <v>9352069</v>
      </c>
      <c r="D140" s="503" t="s">
        <v>235</v>
      </c>
      <c r="E140" s="492" t="s">
        <v>40</v>
      </c>
      <c r="F140" s="504" t="s">
        <v>697</v>
      </c>
      <c r="G140" s="505">
        <v>1</v>
      </c>
      <c r="H140" s="505">
        <v>0</v>
      </c>
      <c r="I140" s="505">
        <v>0</v>
      </c>
      <c r="J140" s="505">
        <v>7</v>
      </c>
      <c r="K140" s="505">
        <v>0</v>
      </c>
      <c r="L140" s="505">
        <v>0</v>
      </c>
      <c r="M140" s="505">
        <v>0</v>
      </c>
      <c r="N140" s="505">
        <v>451</v>
      </c>
      <c r="O140" s="505">
        <v>451</v>
      </c>
      <c r="P140" s="505">
        <v>69</v>
      </c>
      <c r="Q140" s="505">
        <v>382</v>
      </c>
      <c r="R140" s="505">
        <v>0</v>
      </c>
      <c r="S140" s="505">
        <v>0</v>
      </c>
      <c r="T140" s="505">
        <v>0</v>
      </c>
      <c r="U140" s="505">
        <v>0</v>
      </c>
      <c r="V140" s="505">
        <v>0</v>
      </c>
      <c r="W140" s="505">
        <v>0</v>
      </c>
      <c r="X140" s="505">
        <v>0</v>
      </c>
      <c r="Y140" s="505">
        <v>0</v>
      </c>
      <c r="Z140" s="505">
        <v>0</v>
      </c>
      <c r="AA140" s="505">
        <v>451</v>
      </c>
      <c r="AB140" s="505">
        <v>64.428571428571431</v>
      </c>
      <c r="AC140" s="505">
        <v>68.999999999999844</v>
      </c>
      <c r="AD140" s="505">
        <v>74</v>
      </c>
      <c r="AE140" s="505">
        <v>0</v>
      </c>
      <c r="AF140" s="505">
        <v>0</v>
      </c>
      <c r="AG140" s="505">
        <v>418</v>
      </c>
      <c r="AH140" s="505">
        <v>4.0000000000000009</v>
      </c>
      <c r="AI140" s="505">
        <v>9.000000000000016</v>
      </c>
      <c r="AJ140" s="505">
        <v>3.0000000000000009</v>
      </c>
      <c r="AK140" s="505">
        <v>10.000000000000002</v>
      </c>
      <c r="AL140" s="505">
        <v>6.9999999999999973</v>
      </c>
      <c r="AM140" s="505">
        <v>0</v>
      </c>
      <c r="AN140" s="505">
        <v>0</v>
      </c>
      <c r="AO140" s="505">
        <v>0</v>
      </c>
      <c r="AP140" s="505">
        <v>0</v>
      </c>
      <c r="AQ140" s="505">
        <v>0</v>
      </c>
      <c r="AR140" s="505">
        <v>0</v>
      </c>
      <c r="AS140" s="505">
        <v>0</v>
      </c>
      <c r="AT140" s="505">
        <v>0</v>
      </c>
      <c r="AU140" s="505">
        <v>1.1806282722513093</v>
      </c>
      <c r="AV140" s="505">
        <v>3.5418848167539281</v>
      </c>
      <c r="AW140" s="505">
        <v>3.5418848167539281</v>
      </c>
      <c r="AX140" s="505">
        <v>0</v>
      </c>
      <c r="AY140" s="505">
        <v>0</v>
      </c>
      <c r="AZ140" s="505">
        <v>0</v>
      </c>
      <c r="BA140" s="505">
        <v>5.125</v>
      </c>
      <c r="BB140" s="505">
        <v>64.908077994428965</v>
      </c>
      <c r="BC140" s="505">
        <v>76.632311977715872</v>
      </c>
      <c r="BD140" s="505">
        <v>0</v>
      </c>
      <c r="BE140" s="505">
        <v>0</v>
      </c>
      <c r="BF140" s="505">
        <v>0</v>
      </c>
      <c r="BG140" s="505">
        <v>0</v>
      </c>
      <c r="BH140" s="505">
        <v>0</v>
      </c>
      <c r="BI140" s="505">
        <v>0</v>
      </c>
      <c r="BJ140" s="505">
        <v>0</v>
      </c>
      <c r="BK140" s="505">
        <v>0</v>
      </c>
      <c r="BL140" s="505">
        <v>2.6629999999999998</v>
      </c>
      <c r="BM140" s="505">
        <v>0</v>
      </c>
      <c r="BN140" s="505">
        <v>0</v>
      </c>
      <c r="BO140" s="622">
        <v>1</v>
      </c>
      <c r="BP140" s="505">
        <v>0</v>
      </c>
      <c r="BQ140" s="505">
        <v>1</v>
      </c>
      <c r="BR140" s="505">
        <v>0</v>
      </c>
      <c r="BS140" s="505"/>
      <c r="BT140" s="505"/>
      <c r="BU140" s="505"/>
    </row>
    <row r="141" spans="1:73" ht="14.4">
      <c r="A141" s="486">
        <f>VLOOKUP(C141,'[18]DfE No.'!C:E,3,FALSE)</f>
        <v>431</v>
      </c>
      <c r="B141" s="502">
        <v>147880</v>
      </c>
      <c r="C141" s="502">
        <v>9352070</v>
      </c>
      <c r="D141" s="503" t="s">
        <v>349</v>
      </c>
      <c r="E141" s="492" t="s">
        <v>40</v>
      </c>
      <c r="F141" s="504" t="s">
        <v>697</v>
      </c>
      <c r="G141" s="505">
        <v>1</v>
      </c>
      <c r="H141" s="505">
        <v>0</v>
      </c>
      <c r="I141" s="505">
        <v>0</v>
      </c>
      <c r="J141" s="505">
        <v>7</v>
      </c>
      <c r="K141" s="505">
        <v>0</v>
      </c>
      <c r="L141" s="505">
        <v>0</v>
      </c>
      <c r="M141" s="505">
        <v>0</v>
      </c>
      <c r="N141" s="505">
        <v>393</v>
      </c>
      <c r="O141" s="505">
        <v>393</v>
      </c>
      <c r="P141" s="505">
        <v>59</v>
      </c>
      <c r="Q141" s="505">
        <v>334</v>
      </c>
      <c r="R141" s="505">
        <v>0</v>
      </c>
      <c r="S141" s="505">
        <v>0</v>
      </c>
      <c r="T141" s="505">
        <v>0</v>
      </c>
      <c r="U141" s="505">
        <v>0</v>
      </c>
      <c r="V141" s="505">
        <v>0</v>
      </c>
      <c r="W141" s="505">
        <v>0</v>
      </c>
      <c r="X141" s="505">
        <v>0</v>
      </c>
      <c r="Y141" s="505">
        <v>0</v>
      </c>
      <c r="Z141" s="505">
        <v>0</v>
      </c>
      <c r="AA141" s="505">
        <v>393</v>
      </c>
      <c r="AB141" s="505">
        <v>56.142857142857146</v>
      </c>
      <c r="AC141" s="505">
        <v>91.000000000000099</v>
      </c>
      <c r="AD141" s="505">
        <v>95.999999999999872</v>
      </c>
      <c r="AE141" s="505">
        <v>0</v>
      </c>
      <c r="AF141" s="505">
        <v>0</v>
      </c>
      <c r="AG141" s="505">
        <v>279.71173469387753</v>
      </c>
      <c r="AH141" s="505">
        <v>8.0204081632652979</v>
      </c>
      <c r="AI141" s="505">
        <v>6.0153061224489832</v>
      </c>
      <c r="AJ141" s="505">
        <v>0</v>
      </c>
      <c r="AK141" s="505">
        <v>99.252551020408063</v>
      </c>
      <c r="AL141" s="505">
        <v>0</v>
      </c>
      <c r="AM141" s="505">
        <v>0</v>
      </c>
      <c r="AN141" s="505">
        <v>0</v>
      </c>
      <c r="AO141" s="505">
        <v>0</v>
      </c>
      <c r="AP141" s="505">
        <v>0</v>
      </c>
      <c r="AQ141" s="505">
        <v>0</v>
      </c>
      <c r="AR141" s="505">
        <v>0</v>
      </c>
      <c r="AS141" s="505">
        <v>0</v>
      </c>
      <c r="AT141" s="505">
        <v>0</v>
      </c>
      <c r="AU141" s="505">
        <v>3.5299401197604783</v>
      </c>
      <c r="AV141" s="505">
        <v>3.5299401197604783</v>
      </c>
      <c r="AW141" s="505">
        <v>5.8832335329341232</v>
      </c>
      <c r="AX141" s="505">
        <v>0</v>
      </c>
      <c r="AY141" s="505">
        <v>0</v>
      </c>
      <c r="AZ141" s="505">
        <v>0</v>
      </c>
      <c r="BA141" s="505">
        <v>0</v>
      </c>
      <c r="BB141" s="505">
        <v>93.560240963855421</v>
      </c>
      <c r="BC141" s="505">
        <v>110.08734939759036</v>
      </c>
      <c r="BD141" s="505">
        <v>0</v>
      </c>
      <c r="BE141" s="505">
        <v>0</v>
      </c>
      <c r="BF141" s="505">
        <v>0</v>
      </c>
      <c r="BG141" s="505">
        <v>0</v>
      </c>
      <c r="BH141" s="505">
        <v>0</v>
      </c>
      <c r="BI141" s="505">
        <v>0</v>
      </c>
      <c r="BJ141" s="505">
        <v>0</v>
      </c>
      <c r="BK141" s="505">
        <v>0</v>
      </c>
      <c r="BL141" s="505">
        <v>0.65500000000000003</v>
      </c>
      <c r="BM141" s="505">
        <v>0</v>
      </c>
      <c r="BN141" s="505">
        <v>0</v>
      </c>
      <c r="BO141" s="622">
        <v>0</v>
      </c>
      <c r="BP141" s="505">
        <v>0</v>
      </c>
      <c r="BQ141" s="505">
        <v>1</v>
      </c>
      <c r="BR141" s="505">
        <v>0</v>
      </c>
      <c r="BS141" s="505"/>
      <c r="BT141" s="505"/>
      <c r="BU141" s="505"/>
    </row>
    <row r="142" spans="1:73" ht="14.4">
      <c r="A142" s="486">
        <f>VLOOKUP(C142,'[18]DfE No.'!C:E,3,FALSE)</f>
        <v>30</v>
      </c>
      <c r="B142" s="502">
        <v>141550</v>
      </c>
      <c r="C142" s="502">
        <v>9352073</v>
      </c>
      <c r="D142" s="503" t="s">
        <v>525</v>
      </c>
      <c r="E142" s="492" t="s">
        <v>40</v>
      </c>
      <c r="F142" s="504" t="s">
        <v>697</v>
      </c>
      <c r="G142" s="505">
        <v>1</v>
      </c>
      <c r="H142" s="505">
        <v>0</v>
      </c>
      <c r="I142" s="505">
        <v>0</v>
      </c>
      <c r="J142" s="505">
        <v>7</v>
      </c>
      <c r="K142" s="505">
        <v>0</v>
      </c>
      <c r="L142" s="505">
        <v>0</v>
      </c>
      <c r="M142" s="505">
        <v>0</v>
      </c>
      <c r="N142" s="505">
        <v>72</v>
      </c>
      <c r="O142" s="505">
        <v>72</v>
      </c>
      <c r="P142" s="505">
        <v>9</v>
      </c>
      <c r="Q142" s="505">
        <v>63</v>
      </c>
      <c r="R142" s="505">
        <v>0</v>
      </c>
      <c r="S142" s="505">
        <v>0</v>
      </c>
      <c r="T142" s="505">
        <v>0</v>
      </c>
      <c r="U142" s="505">
        <v>0</v>
      </c>
      <c r="V142" s="505">
        <v>0</v>
      </c>
      <c r="W142" s="505">
        <v>0</v>
      </c>
      <c r="X142" s="505">
        <v>0</v>
      </c>
      <c r="Y142" s="505">
        <v>0</v>
      </c>
      <c r="Z142" s="505">
        <v>0</v>
      </c>
      <c r="AA142" s="505">
        <v>72</v>
      </c>
      <c r="AB142" s="505">
        <v>10.285714285714286</v>
      </c>
      <c r="AC142" s="505">
        <v>14.999999999999977</v>
      </c>
      <c r="AD142" s="505">
        <v>14.999999999999977</v>
      </c>
      <c r="AE142" s="505">
        <v>0</v>
      </c>
      <c r="AF142" s="505">
        <v>0</v>
      </c>
      <c r="AG142" s="505">
        <v>65.828571428571408</v>
      </c>
      <c r="AH142" s="505">
        <v>5.1428571428571406</v>
      </c>
      <c r="AI142" s="505">
        <v>1.0285714285714296</v>
      </c>
      <c r="AJ142" s="505">
        <v>0</v>
      </c>
      <c r="AK142" s="505">
        <v>0</v>
      </c>
      <c r="AL142" s="505">
        <v>0</v>
      </c>
      <c r="AM142" s="505">
        <v>0</v>
      </c>
      <c r="AN142" s="505">
        <v>0</v>
      </c>
      <c r="AO142" s="505">
        <v>0</v>
      </c>
      <c r="AP142" s="505">
        <v>0</v>
      </c>
      <c r="AQ142" s="505">
        <v>0</v>
      </c>
      <c r="AR142" s="505">
        <v>0</v>
      </c>
      <c r="AS142" s="505">
        <v>0</v>
      </c>
      <c r="AT142" s="505">
        <v>0</v>
      </c>
      <c r="AU142" s="505">
        <v>1.1428571428571448</v>
      </c>
      <c r="AV142" s="505">
        <v>1.1428571428571448</v>
      </c>
      <c r="AW142" s="505">
        <v>1.1428571428571448</v>
      </c>
      <c r="AX142" s="505">
        <v>0</v>
      </c>
      <c r="AY142" s="505">
        <v>0</v>
      </c>
      <c r="AZ142" s="505">
        <v>0</v>
      </c>
      <c r="BA142" s="505">
        <v>0.9</v>
      </c>
      <c r="BB142" s="505">
        <v>17.849999999999998</v>
      </c>
      <c r="BC142" s="505">
        <v>20.399999999999999</v>
      </c>
      <c r="BD142" s="505">
        <v>0</v>
      </c>
      <c r="BE142" s="505">
        <v>0</v>
      </c>
      <c r="BF142" s="505">
        <v>0</v>
      </c>
      <c r="BG142" s="505">
        <v>0</v>
      </c>
      <c r="BH142" s="505">
        <v>0</v>
      </c>
      <c r="BI142" s="505">
        <v>0</v>
      </c>
      <c r="BJ142" s="505">
        <v>2.6799999999999984</v>
      </c>
      <c r="BK142" s="505">
        <v>0</v>
      </c>
      <c r="BL142" s="505">
        <v>2.7029999999999998</v>
      </c>
      <c r="BM142" s="505">
        <v>0</v>
      </c>
      <c r="BN142" s="505">
        <v>1</v>
      </c>
      <c r="BO142" s="622">
        <v>1</v>
      </c>
      <c r="BP142" s="505">
        <v>1</v>
      </c>
      <c r="BQ142" s="505">
        <v>1</v>
      </c>
      <c r="BR142" s="505">
        <v>0</v>
      </c>
      <c r="BS142" s="505"/>
      <c r="BT142" s="505"/>
      <c r="BU142" s="505"/>
    </row>
    <row r="143" spans="1:73" ht="14.4">
      <c r="A143" s="486">
        <f>VLOOKUP(C143,'[18]DfE No.'!C:E,3,FALSE)</f>
        <v>228</v>
      </c>
      <c r="B143" s="502">
        <v>147261</v>
      </c>
      <c r="C143" s="502">
        <v>9352074</v>
      </c>
      <c r="D143" s="503" t="s">
        <v>1266</v>
      </c>
      <c r="E143" s="492" t="s">
        <v>40</v>
      </c>
      <c r="F143" s="504" t="s">
        <v>697</v>
      </c>
      <c r="G143" s="505">
        <v>1</v>
      </c>
      <c r="H143" s="505">
        <v>0</v>
      </c>
      <c r="I143" s="505">
        <v>0</v>
      </c>
      <c r="J143" s="505">
        <v>4</v>
      </c>
      <c r="K143" s="505">
        <v>0</v>
      </c>
      <c r="L143" s="505">
        <v>0</v>
      </c>
      <c r="M143" s="505">
        <v>0</v>
      </c>
      <c r="N143" s="505">
        <v>201</v>
      </c>
      <c r="O143" s="505">
        <v>201</v>
      </c>
      <c r="P143" s="505">
        <v>0</v>
      </c>
      <c r="Q143" s="505">
        <v>201</v>
      </c>
      <c r="R143" s="505">
        <v>0</v>
      </c>
      <c r="S143" s="505">
        <v>0</v>
      </c>
      <c r="T143" s="505">
        <v>0</v>
      </c>
      <c r="U143" s="505">
        <v>0</v>
      </c>
      <c r="V143" s="505">
        <v>0</v>
      </c>
      <c r="W143" s="505">
        <v>0</v>
      </c>
      <c r="X143" s="505">
        <v>0</v>
      </c>
      <c r="Y143" s="505">
        <v>0</v>
      </c>
      <c r="Z143" s="505">
        <v>0</v>
      </c>
      <c r="AA143" s="505">
        <v>201</v>
      </c>
      <c r="AB143" s="505">
        <v>50.25</v>
      </c>
      <c r="AC143" s="505">
        <v>79.999999999999957</v>
      </c>
      <c r="AD143" s="505">
        <v>90.000000000000043</v>
      </c>
      <c r="AE143" s="505">
        <v>0</v>
      </c>
      <c r="AF143" s="505">
        <v>0</v>
      </c>
      <c r="AG143" s="505">
        <v>48.999999999999964</v>
      </c>
      <c r="AH143" s="505">
        <v>33.999999999999922</v>
      </c>
      <c r="AI143" s="505">
        <v>110.99999999999994</v>
      </c>
      <c r="AJ143" s="505">
        <v>3.9999999999999978</v>
      </c>
      <c r="AK143" s="505">
        <v>2.0000000000000009</v>
      </c>
      <c r="AL143" s="505">
        <v>0.99999999999999944</v>
      </c>
      <c r="AM143" s="505">
        <v>0</v>
      </c>
      <c r="AN143" s="505">
        <v>0</v>
      </c>
      <c r="AO143" s="505">
        <v>0</v>
      </c>
      <c r="AP143" s="505">
        <v>0</v>
      </c>
      <c r="AQ143" s="505">
        <v>0</v>
      </c>
      <c r="AR143" s="505">
        <v>0</v>
      </c>
      <c r="AS143" s="505">
        <v>0</v>
      </c>
      <c r="AT143" s="505">
        <v>0</v>
      </c>
      <c r="AU143" s="505">
        <v>2.0000000000000009</v>
      </c>
      <c r="AV143" s="505">
        <v>2.0000000000000009</v>
      </c>
      <c r="AW143" s="505">
        <v>7.0000000000000062</v>
      </c>
      <c r="AX143" s="505">
        <v>0</v>
      </c>
      <c r="AY143" s="505">
        <v>0</v>
      </c>
      <c r="AZ143" s="505">
        <v>0</v>
      </c>
      <c r="BA143" s="505">
        <v>2.8851674641148324</v>
      </c>
      <c r="BB143" s="505">
        <v>84.819148936170208</v>
      </c>
      <c r="BC143" s="505">
        <v>84.819148936170208</v>
      </c>
      <c r="BD143" s="505">
        <v>0</v>
      </c>
      <c r="BE143" s="505">
        <v>0</v>
      </c>
      <c r="BF143" s="505">
        <v>0</v>
      </c>
      <c r="BG143" s="505">
        <v>0</v>
      </c>
      <c r="BH143" s="505">
        <v>0</v>
      </c>
      <c r="BI143" s="505">
        <v>0</v>
      </c>
      <c r="BJ143" s="505">
        <v>6.0603015075368444E-2</v>
      </c>
      <c r="BK143" s="505">
        <v>0</v>
      </c>
      <c r="BL143" s="505">
        <v>0.77900000000000003</v>
      </c>
      <c r="BM143" s="505">
        <v>0</v>
      </c>
      <c r="BN143" s="505">
        <v>0</v>
      </c>
      <c r="BO143" s="622">
        <v>0</v>
      </c>
      <c r="BP143" s="505">
        <v>0</v>
      </c>
      <c r="BQ143" s="505">
        <v>1</v>
      </c>
      <c r="BR143" s="505">
        <v>0</v>
      </c>
      <c r="BS143" s="505"/>
      <c r="BT143" s="505"/>
      <c r="BU143" s="505"/>
    </row>
    <row r="144" spans="1:73" ht="14.4">
      <c r="A144" s="486">
        <f>VLOOKUP(C144,'[18]DfE No.'!C:E,3,FALSE)</f>
        <v>234</v>
      </c>
      <c r="B144" s="502">
        <v>147239</v>
      </c>
      <c r="C144" s="502">
        <v>9352075</v>
      </c>
      <c r="D144" s="503" t="s">
        <v>1267</v>
      </c>
      <c r="E144" s="492" t="s">
        <v>40</v>
      </c>
      <c r="F144" s="504" t="s">
        <v>697</v>
      </c>
      <c r="G144" s="505">
        <v>1</v>
      </c>
      <c r="H144" s="505">
        <v>0</v>
      </c>
      <c r="I144" s="505">
        <v>0</v>
      </c>
      <c r="J144" s="505">
        <v>3</v>
      </c>
      <c r="K144" s="505">
        <v>0</v>
      </c>
      <c r="L144" s="505">
        <v>0</v>
      </c>
      <c r="M144" s="505">
        <v>0</v>
      </c>
      <c r="N144" s="505">
        <v>96</v>
      </c>
      <c r="O144" s="505">
        <v>96</v>
      </c>
      <c r="P144" s="505">
        <v>29</v>
      </c>
      <c r="Q144" s="505">
        <v>67</v>
      </c>
      <c r="R144" s="505">
        <v>0</v>
      </c>
      <c r="S144" s="505">
        <v>0</v>
      </c>
      <c r="T144" s="505">
        <v>0</v>
      </c>
      <c r="U144" s="505">
        <v>0</v>
      </c>
      <c r="V144" s="505">
        <v>0</v>
      </c>
      <c r="W144" s="505">
        <v>0</v>
      </c>
      <c r="X144" s="505">
        <v>0</v>
      </c>
      <c r="Y144" s="505">
        <v>0</v>
      </c>
      <c r="Z144" s="505">
        <v>0</v>
      </c>
      <c r="AA144" s="505">
        <v>96</v>
      </c>
      <c r="AB144" s="505">
        <v>32</v>
      </c>
      <c r="AC144" s="505">
        <v>27</v>
      </c>
      <c r="AD144" s="505">
        <v>27</v>
      </c>
      <c r="AE144" s="505">
        <v>0</v>
      </c>
      <c r="AF144" s="505">
        <v>0</v>
      </c>
      <c r="AG144" s="505">
        <v>22.999999999999968</v>
      </c>
      <c r="AH144" s="505">
        <v>13.000000000000032</v>
      </c>
      <c r="AI144" s="505">
        <v>58.000000000000028</v>
      </c>
      <c r="AJ144" s="505">
        <v>1.0000000000000033</v>
      </c>
      <c r="AK144" s="505">
        <v>0</v>
      </c>
      <c r="AL144" s="505">
        <v>1.0000000000000033</v>
      </c>
      <c r="AM144" s="505">
        <v>0</v>
      </c>
      <c r="AN144" s="505">
        <v>0</v>
      </c>
      <c r="AO144" s="505">
        <v>0</v>
      </c>
      <c r="AP144" s="505">
        <v>0</v>
      </c>
      <c r="AQ144" s="505">
        <v>0</v>
      </c>
      <c r="AR144" s="505">
        <v>0</v>
      </c>
      <c r="AS144" s="505">
        <v>0</v>
      </c>
      <c r="AT144" s="505">
        <v>0</v>
      </c>
      <c r="AU144" s="505">
        <v>4.2985074626865698</v>
      </c>
      <c r="AV144" s="505">
        <v>14.328358208955265</v>
      </c>
      <c r="AW144" s="505">
        <v>14.328358208955265</v>
      </c>
      <c r="AX144" s="505">
        <v>0</v>
      </c>
      <c r="AY144" s="505">
        <v>0</v>
      </c>
      <c r="AZ144" s="505">
        <v>0</v>
      </c>
      <c r="BA144" s="505">
        <v>0</v>
      </c>
      <c r="BB144" s="505">
        <v>18.718501852832183</v>
      </c>
      <c r="BC144" s="505">
        <v>26.820539968237156</v>
      </c>
      <c r="BD144" s="505">
        <v>0</v>
      </c>
      <c r="BE144" s="505">
        <v>0</v>
      </c>
      <c r="BF144" s="505">
        <v>0</v>
      </c>
      <c r="BG144" s="505">
        <v>0</v>
      </c>
      <c r="BH144" s="505">
        <v>0</v>
      </c>
      <c r="BI144" s="505">
        <v>0</v>
      </c>
      <c r="BJ144" s="505">
        <v>0</v>
      </c>
      <c r="BK144" s="505">
        <v>0</v>
      </c>
      <c r="BL144" s="505">
        <v>0.60199999999999998</v>
      </c>
      <c r="BM144" s="505">
        <v>0</v>
      </c>
      <c r="BN144" s="505">
        <v>0</v>
      </c>
      <c r="BO144" s="622">
        <v>0</v>
      </c>
      <c r="BP144" s="505">
        <v>0</v>
      </c>
      <c r="BQ144" s="505">
        <v>1</v>
      </c>
      <c r="BR144" s="505">
        <v>0</v>
      </c>
      <c r="BS144" s="505"/>
      <c r="BT144" s="505"/>
      <c r="BU144" s="505"/>
    </row>
    <row r="145" spans="1:73" ht="14.4">
      <c r="A145" s="486">
        <f>VLOOKUP(C145,'[18]DfE No.'!C:E,3,FALSE)</f>
        <v>8</v>
      </c>
      <c r="B145" s="502">
        <v>142017</v>
      </c>
      <c r="C145" s="502">
        <v>9352078</v>
      </c>
      <c r="D145" s="503" t="s">
        <v>474</v>
      </c>
      <c r="E145" s="492" t="s">
        <v>40</v>
      </c>
      <c r="F145" s="504" t="s">
        <v>697</v>
      </c>
      <c r="G145" s="505">
        <v>1</v>
      </c>
      <c r="H145" s="505">
        <v>0</v>
      </c>
      <c r="I145" s="505">
        <v>0</v>
      </c>
      <c r="J145" s="505">
        <v>7</v>
      </c>
      <c r="K145" s="505">
        <v>0</v>
      </c>
      <c r="L145" s="505">
        <v>0</v>
      </c>
      <c r="M145" s="505">
        <v>0</v>
      </c>
      <c r="N145" s="505">
        <v>187</v>
      </c>
      <c r="O145" s="505">
        <v>187</v>
      </c>
      <c r="P145" s="505">
        <v>20</v>
      </c>
      <c r="Q145" s="505">
        <v>167</v>
      </c>
      <c r="R145" s="505">
        <v>0</v>
      </c>
      <c r="S145" s="505">
        <v>0</v>
      </c>
      <c r="T145" s="505">
        <v>0</v>
      </c>
      <c r="U145" s="505">
        <v>0</v>
      </c>
      <c r="V145" s="505">
        <v>0</v>
      </c>
      <c r="W145" s="505">
        <v>0</v>
      </c>
      <c r="X145" s="505">
        <v>0</v>
      </c>
      <c r="Y145" s="505">
        <v>0</v>
      </c>
      <c r="Z145" s="505">
        <v>0</v>
      </c>
      <c r="AA145" s="505">
        <v>187</v>
      </c>
      <c r="AB145" s="505">
        <v>26.714285714285715</v>
      </c>
      <c r="AC145" s="505">
        <v>81.000000000000043</v>
      </c>
      <c r="AD145" s="505">
        <v>84.000000000000028</v>
      </c>
      <c r="AE145" s="505">
        <v>0</v>
      </c>
      <c r="AF145" s="505">
        <v>0</v>
      </c>
      <c r="AG145" s="505">
        <v>98.000000000000057</v>
      </c>
      <c r="AH145" s="505">
        <v>0.99999999999999989</v>
      </c>
      <c r="AI145" s="505">
        <v>25.000000000000089</v>
      </c>
      <c r="AJ145" s="505">
        <v>1.9999999999999998</v>
      </c>
      <c r="AK145" s="505">
        <v>61.00000000000005</v>
      </c>
      <c r="AL145" s="505">
        <v>0</v>
      </c>
      <c r="AM145" s="505">
        <v>0</v>
      </c>
      <c r="AN145" s="505">
        <v>0</v>
      </c>
      <c r="AO145" s="505">
        <v>0</v>
      </c>
      <c r="AP145" s="505">
        <v>0</v>
      </c>
      <c r="AQ145" s="505">
        <v>0</v>
      </c>
      <c r="AR145" s="505">
        <v>0</v>
      </c>
      <c r="AS145" s="505">
        <v>0</v>
      </c>
      <c r="AT145" s="505">
        <v>0</v>
      </c>
      <c r="AU145" s="505">
        <v>0</v>
      </c>
      <c r="AV145" s="505">
        <v>1.1197604790419164</v>
      </c>
      <c r="AW145" s="505">
        <v>1.1197604790419164</v>
      </c>
      <c r="AX145" s="505">
        <v>0</v>
      </c>
      <c r="AY145" s="505">
        <v>0</v>
      </c>
      <c r="AZ145" s="505">
        <v>0</v>
      </c>
      <c r="BA145" s="505">
        <v>0</v>
      </c>
      <c r="BB145" s="505">
        <v>44.000000000000007</v>
      </c>
      <c r="BC145" s="505">
        <v>49.269461077844319</v>
      </c>
      <c r="BD145" s="505">
        <v>0</v>
      </c>
      <c r="BE145" s="505">
        <v>0</v>
      </c>
      <c r="BF145" s="505">
        <v>0</v>
      </c>
      <c r="BG145" s="505">
        <v>0</v>
      </c>
      <c r="BH145" s="505">
        <v>0</v>
      </c>
      <c r="BI145" s="505">
        <v>0</v>
      </c>
      <c r="BJ145" s="505">
        <v>4.7799999999999994</v>
      </c>
      <c r="BK145" s="505">
        <v>0</v>
      </c>
      <c r="BL145" s="505">
        <v>0.91700000000000004</v>
      </c>
      <c r="BM145" s="505">
        <v>0</v>
      </c>
      <c r="BN145" s="505">
        <v>0</v>
      </c>
      <c r="BO145" s="622">
        <v>0</v>
      </c>
      <c r="BP145" s="505">
        <v>0</v>
      </c>
      <c r="BQ145" s="505">
        <v>1</v>
      </c>
      <c r="BR145" s="505">
        <v>0</v>
      </c>
      <c r="BS145" s="505"/>
      <c r="BT145" s="505"/>
      <c r="BU145" s="505"/>
    </row>
    <row r="146" spans="1:73" ht="14.4">
      <c r="A146" s="486">
        <f>VLOOKUP(C146,'[18]DfE No.'!C:E,3,FALSE)</f>
        <v>41</v>
      </c>
      <c r="B146" s="502">
        <v>144444</v>
      </c>
      <c r="C146" s="502">
        <v>9352080</v>
      </c>
      <c r="D146" s="503" t="s">
        <v>140</v>
      </c>
      <c r="E146" s="492" t="s">
        <v>40</v>
      </c>
      <c r="F146" s="504" t="s">
        <v>697</v>
      </c>
      <c r="G146" s="505">
        <v>1</v>
      </c>
      <c r="H146" s="505">
        <v>0</v>
      </c>
      <c r="I146" s="505">
        <v>0</v>
      </c>
      <c r="J146" s="505">
        <v>7</v>
      </c>
      <c r="K146" s="505">
        <v>0</v>
      </c>
      <c r="L146" s="505">
        <v>0</v>
      </c>
      <c r="M146" s="505">
        <v>0</v>
      </c>
      <c r="N146" s="505">
        <v>295</v>
      </c>
      <c r="O146" s="505">
        <v>295</v>
      </c>
      <c r="P146" s="505">
        <v>38</v>
      </c>
      <c r="Q146" s="505">
        <v>257</v>
      </c>
      <c r="R146" s="505">
        <v>0</v>
      </c>
      <c r="S146" s="505">
        <v>0</v>
      </c>
      <c r="T146" s="505">
        <v>0</v>
      </c>
      <c r="U146" s="505">
        <v>0</v>
      </c>
      <c r="V146" s="505">
        <v>0</v>
      </c>
      <c r="W146" s="505">
        <v>0</v>
      </c>
      <c r="X146" s="505">
        <v>0</v>
      </c>
      <c r="Y146" s="505">
        <v>0</v>
      </c>
      <c r="Z146" s="505">
        <v>0</v>
      </c>
      <c r="AA146" s="505">
        <v>295</v>
      </c>
      <c r="AB146" s="505">
        <v>42.142857142857146</v>
      </c>
      <c r="AC146" s="505">
        <v>88.999999999999901</v>
      </c>
      <c r="AD146" s="505">
        <v>95.000000000000071</v>
      </c>
      <c r="AE146" s="505">
        <v>0</v>
      </c>
      <c r="AF146" s="505">
        <v>0</v>
      </c>
      <c r="AG146" s="505">
        <v>122.83276450511946</v>
      </c>
      <c r="AH146" s="505">
        <v>172.16723549488052</v>
      </c>
      <c r="AI146" s="505">
        <v>0</v>
      </c>
      <c r="AJ146" s="505">
        <v>0</v>
      </c>
      <c r="AK146" s="505">
        <v>0</v>
      </c>
      <c r="AL146" s="505">
        <v>0</v>
      </c>
      <c r="AM146" s="505">
        <v>0</v>
      </c>
      <c r="AN146" s="505">
        <v>0</v>
      </c>
      <c r="AO146" s="505">
        <v>0</v>
      </c>
      <c r="AP146" s="505">
        <v>0</v>
      </c>
      <c r="AQ146" s="505">
        <v>0</v>
      </c>
      <c r="AR146" s="505">
        <v>0</v>
      </c>
      <c r="AS146" s="505">
        <v>0</v>
      </c>
      <c r="AT146" s="505">
        <v>0</v>
      </c>
      <c r="AU146" s="505">
        <v>1.1478599221789891</v>
      </c>
      <c r="AV146" s="505">
        <v>2.2957198443579783</v>
      </c>
      <c r="AW146" s="505">
        <v>3.4435797665369758</v>
      </c>
      <c r="AX146" s="505">
        <v>0</v>
      </c>
      <c r="AY146" s="505">
        <v>0</v>
      </c>
      <c r="AZ146" s="505">
        <v>0</v>
      </c>
      <c r="BA146" s="505">
        <v>2.0774647887323945</v>
      </c>
      <c r="BB146" s="505">
        <v>71.881226053639836</v>
      </c>
      <c r="BC146" s="505">
        <v>82.509578544061299</v>
      </c>
      <c r="BD146" s="505">
        <v>0</v>
      </c>
      <c r="BE146" s="505">
        <v>0</v>
      </c>
      <c r="BF146" s="505">
        <v>0</v>
      </c>
      <c r="BG146" s="505">
        <v>0</v>
      </c>
      <c r="BH146" s="505">
        <v>0</v>
      </c>
      <c r="BI146" s="505">
        <v>0</v>
      </c>
      <c r="BJ146" s="505">
        <v>0</v>
      </c>
      <c r="BK146" s="505">
        <v>0</v>
      </c>
      <c r="BL146" s="505">
        <v>1.714</v>
      </c>
      <c r="BM146" s="505">
        <v>0</v>
      </c>
      <c r="BN146" s="505">
        <v>0</v>
      </c>
      <c r="BO146" s="622">
        <v>0.28499999999999981</v>
      </c>
      <c r="BP146" s="505">
        <v>0</v>
      </c>
      <c r="BQ146" s="505">
        <v>1</v>
      </c>
      <c r="BR146" s="505">
        <v>0</v>
      </c>
      <c r="BS146" s="505"/>
      <c r="BT146" s="505"/>
      <c r="BU146" s="505"/>
    </row>
    <row r="147" spans="1:73" ht="14.4">
      <c r="A147" s="486">
        <f>VLOOKUP(C147,'[18]DfE No.'!C:E,3,FALSE)</f>
        <v>242</v>
      </c>
      <c r="B147" s="502">
        <v>144850</v>
      </c>
      <c r="C147" s="502">
        <v>9352083</v>
      </c>
      <c r="D147" s="503" t="s">
        <v>251</v>
      </c>
      <c r="E147" s="492" t="s">
        <v>40</v>
      </c>
      <c r="F147" s="504" t="s">
        <v>697</v>
      </c>
      <c r="G147" s="505">
        <v>1</v>
      </c>
      <c r="H147" s="505">
        <v>0</v>
      </c>
      <c r="I147" s="505">
        <v>0</v>
      </c>
      <c r="J147" s="505">
        <v>7</v>
      </c>
      <c r="K147" s="505">
        <v>0</v>
      </c>
      <c r="L147" s="505">
        <v>0</v>
      </c>
      <c r="M147" s="505">
        <v>0</v>
      </c>
      <c r="N147" s="505">
        <v>103</v>
      </c>
      <c r="O147" s="505">
        <v>103</v>
      </c>
      <c r="P147" s="505">
        <v>14</v>
      </c>
      <c r="Q147" s="505">
        <v>89</v>
      </c>
      <c r="R147" s="505">
        <v>0</v>
      </c>
      <c r="S147" s="505">
        <v>0</v>
      </c>
      <c r="T147" s="505">
        <v>0</v>
      </c>
      <c r="U147" s="505">
        <v>0</v>
      </c>
      <c r="V147" s="505">
        <v>0</v>
      </c>
      <c r="W147" s="505">
        <v>0</v>
      </c>
      <c r="X147" s="505">
        <v>0</v>
      </c>
      <c r="Y147" s="505">
        <v>0</v>
      </c>
      <c r="Z147" s="505">
        <v>0</v>
      </c>
      <c r="AA147" s="505">
        <v>103</v>
      </c>
      <c r="AB147" s="505">
        <v>14.714285714285714</v>
      </c>
      <c r="AC147" s="505">
        <v>4.0000000000000018</v>
      </c>
      <c r="AD147" s="505">
        <v>4.0000000000000018</v>
      </c>
      <c r="AE147" s="505">
        <v>0</v>
      </c>
      <c r="AF147" s="505">
        <v>0</v>
      </c>
      <c r="AG147" s="505">
        <v>98.999999999999972</v>
      </c>
      <c r="AH147" s="505">
        <v>1</v>
      </c>
      <c r="AI147" s="505">
        <v>0</v>
      </c>
      <c r="AJ147" s="505">
        <v>0</v>
      </c>
      <c r="AK147" s="505">
        <v>2.9999999999999991</v>
      </c>
      <c r="AL147" s="505">
        <v>0</v>
      </c>
      <c r="AM147" s="505">
        <v>0</v>
      </c>
      <c r="AN147" s="505">
        <v>0</v>
      </c>
      <c r="AO147" s="505">
        <v>0</v>
      </c>
      <c r="AP147" s="505">
        <v>0</v>
      </c>
      <c r="AQ147" s="505">
        <v>0</v>
      </c>
      <c r="AR147" s="505">
        <v>0</v>
      </c>
      <c r="AS147" s="505">
        <v>0</v>
      </c>
      <c r="AT147" s="505">
        <v>0</v>
      </c>
      <c r="AU147" s="505">
        <v>1.1573033707865192</v>
      </c>
      <c r="AV147" s="505">
        <v>1.1573033707865192</v>
      </c>
      <c r="AW147" s="505">
        <v>1.1573033707865192</v>
      </c>
      <c r="AX147" s="505">
        <v>0</v>
      </c>
      <c r="AY147" s="505">
        <v>0</v>
      </c>
      <c r="AZ147" s="505">
        <v>0</v>
      </c>
      <c r="BA147" s="505">
        <v>0</v>
      </c>
      <c r="BB147" s="505">
        <v>29.666666666666664</v>
      </c>
      <c r="BC147" s="505">
        <v>34.333333333333329</v>
      </c>
      <c r="BD147" s="505">
        <v>0</v>
      </c>
      <c r="BE147" s="505">
        <v>0</v>
      </c>
      <c r="BF147" s="505">
        <v>0</v>
      </c>
      <c r="BG147" s="505">
        <v>0</v>
      </c>
      <c r="BH147" s="505">
        <v>0</v>
      </c>
      <c r="BI147" s="505">
        <v>0</v>
      </c>
      <c r="BJ147" s="505">
        <v>0</v>
      </c>
      <c r="BK147" s="505">
        <v>0</v>
      </c>
      <c r="BL147" s="505">
        <v>2.5089999999999999</v>
      </c>
      <c r="BM147" s="505">
        <v>0</v>
      </c>
      <c r="BN147" s="505">
        <v>0.62483311081441917</v>
      </c>
      <c r="BO147" s="622">
        <v>1</v>
      </c>
      <c r="BP147" s="505">
        <v>1</v>
      </c>
      <c r="BQ147" s="505">
        <v>1</v>
      </c>
      <c r="BR147" s="505">
        <v>0</v>
      </c>
      <c r="BS147" s="505"/>
      <c r="BT147" s="505"/>
      <c r="BU147" s="505"/>
    </row>
    <row r="148" spans="1:73" ht="14.4">
      <c r="A148" s="486">
        <f>VLOOKUP(C148,'[18]DfE No.'!C:E,3,FALSE)</f>
        <v>44</v>
      </c>
      <c r="B148" s="502">
        <v>144442</v>
      </c>
      <c r="C148" s="502">
        <v>9352086</v>
      </c>
      <c r="D148" s="503" t="s">
        <v>144</v>
      </c>
      <c r="E148" s="492" t="s">
        <v>40</v>
      </c>
      <c r="F148" s="504" t="s">
        <v>697</v>
      </c>
      <c r="G148" s="505">
        <v>1</v>
      </c>
      <c r="H148" s="505">
        <v>0</v>
      </c>
      <c r="I148" s="505">
        <v>0</v>
      </c>
      <c r="J148" s="505">
        <v>7</v>
      </c>
      <c r="K148" s="505">
        <v>0</v>
      </c>
      <c r="L148" s="505">
        <v>0</v>
      </c>
      <c r="M148" s="505">
        <v>0</v>
      </c>
      <c r="N148" s="505">
        <v>104</v>
      </c>
      <c r="O148" s="505">
        <v>104</v>
      </c>
      <c r="P148" s="505">
        <v>15</v>
      </c>
      <c r="Q148" s="505">
        <v>89</v>
      </c>
      <c r="R148" s="505">
        <v>0</v>
      </c>
      <c r="S148" s="505">
        <v>0</v>
      </c>
      <c r="T148" s="505">
        <v>0</v>
      </c>
      <c r="U148" s="505">
        <v>0</v>
      </c>
      <c r="V148" s="505">
        <v>0</v>
      </c>
      <c r="W148" s="505">
        <v>0</v>
      </c>
      <c r="X148" s="505">
        <v>0</v>
      </c>
      <c r="Y148" s="505">
        <v>0</v>
      </c>
      <c r="Z148" s="505">
        <v>0</v>
      </c>
      <c r="AA148" s="505">
        <v>104</v>
      </c>
      <c r="AB148" s="505">
        <v>14.857142857142858</v>
      </c>
      <c r="AC148" s="505">
        <v>24.000000000000025</v>
      </c>
      <c r="AD148" s="505">
        <v>27.000000000000043</v>
      </c>
      <c r="AE148" s="505">
        <v>0</v>
      </c>
      <c r="AF148" s="505">
        <v>0</v>
      </c>
      <c r="AG148" s="505">
        <v>21.000000000000011</v>
      </c>
      <c r="AH148" s="505">
        <v>83</v>
      </c>
      <c r="AI148" s="505">
        <v>0</v>
      </c>
      <c r="AJ148" s="505">
        <v>0</v>
      </c>
      <c r="AK148" s="505">
        <v>0</v>
      </c>
      <c r="AL148" s="505">
        <v>0</v>
      </c>
      <c r="AM148" s="505">
        <v>0</v>
      </c>
      <c r="AN148" s="505">
        <v>0</v>
      </c>
      <c r="AO148" s="505">
        <v>0</v>
      </c>
      <c r="AP148" s="505">
        <v>0</v>
      </c>
      <c r="AQ148" s="505">
        <v>0</v>
      </c>
      <c r="AR148" s="505">
        <v>0</v>
      </c>
      <c r="AS148" s="505">
        <v>0</v>
      </c>
      <c r="AT148" s="505">
        <v>0</v>
      </c>
      <c r="AU148" s="505">
        <v>0</v>
      </c>
      <c r="AV148" s="505">
        <v>0</v>
      </c>
      <c r="AW148" s="505">
        <v>0</v>
      </c>
      <c r="AX148" s="505">
        <v>0</v>
      </c>
      <c r="AY148" s="505">
        <v>0</v>
      </c>
      <c r="AZ148" s="505">
        <v>0</v>
      </c>
      <c r="BA148" s="505">
        <v>0</v>
      </c>
      <c r="BB148" s="505">
        <v>19.673684210526314</v>
      </c>
      <c r="BC148" s="505">
        <v>22.989473684210527</v>
      </c>
      <c r="BD148" s="505">
        <v>0</v>
      </c>
      <c r="BE148" s="505">
        <v>0</v>
      </c>
      <c r="BF148" s="505">
        <v>0</v>
      </c>
      <c r="BG148" s="505">
        <v>0</v>
      </c>
      <c r="BH148" s="505">
        <v>0</v>
      </c>
      <c r="BI148" s="505">
        <v>0</v>
      </c>
      <c r="BJ148" s="505">
        <v>0.7599999999999999</v>
      </c>
      <c r="BK148" s="505">
        <v>0</v>
      </c>
      <c r="BL148" s="505">
        <v>1.1910000000000001</v>
      </c>
      <c r="BM148" s="505">
        <v>0</v>
      </c>
      <c r="BN148" s="505">
        <v>0.61148197596795706</v>
      </c>
      <c r="BO148" s="622">
        <v>0</v>
      </c>
      <c r="BP148" s="505">
        <v>0</v>
      </c>
      <c r="BQ148" s="505">
        <v>1</v>
      </c>
      <c r="BR148" s="505">
        <v>0</v>
      </c>
      <c r="BS148" s="505"/>
      <c r="BT148" s="505"/>
      <c r="BU148" s="505"/>
    </row>
    <row r="149" spans="1:73" ht="14.4">
      <c r="A149" s="486">
        <f>VLOOKUP(C149,'[18]DfE No.'!C:E,3,FALSE)</f>
        <v>45</v>
      </c>
      <c r="B149" s="502">
        <v>143074</v>
      </c>
      <c r="C149" s="502">
        <v>9352087</v>
      </c>
      <c r="D149" s="503" t="s">
        <v>524</v>
      </c>
      <c r="E149" s="492" t="s">
        <v>40</v>
      </c>
      <c r="F149" s="504" t="s">
        <v>697</v>
      </c>
      <c r="G149" s="505">
        <v>1</v>
      </c>
      <c r="H149" s="505">
        <v>0</v>
      </c>
      <c r="I149" s="505">
        <v>0</v>
      </c>
      <c r="J149" s="505">
        <v>7</v>
      </c>
      <c r="K149" s="505">
        <v>0</v>
      </c>
      <c r="L149" s="505">
        <v>0</v>
      </c>
      <c r="M149" s="505">
        <v>0</v>
      </c>
      <c r="N149" s="505">
        <v>81</v>
      </c>
      <c r="O149" s="505">
        <v>81</v>
      </c>
      <c r="P149" s="505">
        <v>11</v>
      </c>
      <c r="Q149" s="505">
        <v>70</v>
      </c>
      <c r="R149" s="505">
        <v>0</v>
      </c>
      <c r="S149" s="505">
        <v>0</v>
      </c>
      <c r="T149" s="505">
        <v>0</v>
      </c>
      <c r="U149" s="505">
        <v>0</v>
      </c>
      <c r="V149" s="505">
        <v>0</v>
      </c>
      <c r="W149" s="505">
        <v>0</v>
      </c>
      <c r="X149" s="505">
        <v>0</v>
      </c>
      <c r="Y149" s="505">
        <v>0</v>
      </c>
      <c r="Z149" s="505">
        <v>0</v>
      </c>
      <c r="AA149" s="505">
        <v>81</v>
      </c>
      <c r="AB149" s="505">
        <v>11.571428571428571</v>
      </c>
      <c r="AC149" s="505">
        <v>11.999999999999988</v>
      </c>
      <c r="AD149" s="505">
        <v>13.000000000000014</v>
      </c>
      <c r="AE149" s="505">
        <v>0</v>
      </c>
      <c r="AF149" s="505">
        <v>0</v>
      </c>
      <c r="AG149" s="505">
        <v>81</v>
      </c>
      <c r="AH149" s="505">
        <v>0</v>
      </c>
      <c r="AI149" s="505">
        <v>0</v>
      </c>
      <c r="AJ149" s="505">
        <v>0</v>
      </c>
      <c r="AK149" s="505">
        <v>0</v>
      </c>
      <c r="AL149" s="505">
        <v>0</v>
      </c>
      <c r="AM149" s="505">
        <v>0</v>
      </c>
      <c r="AN149" s="505">
        <v>0</v>
      </c>
      <c r="AO149" s="505">
        <v>0</v>
      </c>
      <c r="AP149" s="505">
        <v>0</v>
      </c>
      <c r="AQ149" s="505">
        <v>0</v>
      </c>
      <c r="AR149" s="505">
        <v>0</v>
      </c>
      <c r="AS149" s="505">
        <v>0</v>
      </c>
      <c r="AT149" s="505">
        <v>0</v>
      </c>
      <c r="AU149" s="505">
        <v>1.1571428571428581</v>
      </c>
      <c r="AV149" s="505">
        <v>2.3142857142857163</v>
      </c>
      <c r="AW149" s="505">
        <v>2.3142857142857163</v>
      </c>
      <c r="AX149" s="505">
        <v>0</v>
      </c>
      <c r="AY149" s="505">
        <v>0</v>
      </c>
      <c r="AZ149" s="505">
        <v>0</v>
      </c>
      <c r="BA149" s="505">
        <v>0.97590361445783136</v>
      </c>
      <c r="BB149" s="505">
        <v>13.770491803278688</v>
      </c>
      <c r="BC149" s="505">
        <v>15.934426229508196</v>
      </c>
      <c r="BD149" s="505">
        <v>0</v>
      </c>
      <c r="BE149" s="505">
        <v>0</v>
      </c>
      <c r="BF149" s="505">
        <v>0</v>
      </c>
      <c r="BG149" s="505">
        <v>0</v>
      </c>
      <c r="BH149" s="505">
        <v>0</v>
      </c>
      <c r="BI149" s="505">
        <v>0</v>
      </c>
      <c r="BJ149" s="505">
        <v>2.2274999999999996</v>
      </c>
      <c r="BK149" s="505">
        <v>0</v>
      </c>
      <c r="BL149" s="505">
        <v>3.444</v>
      </c>
      <c r="BM149" s="505">
        <v>0</v>
      </c>
      <c r="BN149" s="505">
        <v>0.91855807743658202</v>
      </c>
      <c r="BO149" s="622">
        <v>1</v>
      </c>
      <c r="BP149" s="505">
        <v>1</v>
      </c>
      <c r="BQ149" s="505">
        <v>1</v>
      </c>
      <c r="BR149" s="505">
        <v>0</v>
      </c>
      <c r="BS149" s="505">
        <v>30</v>
      </c>
      <c r="BT149" s="505"/>
      <c r="BU149" s="505"/>
    </row>
    <row r="150" spans="1:73" ht="14.4">
      <c r="A150" s="486">
        <f>VLOOKUP(C150,'[18]DfE No.'!C:E,3,FALSE)</f>
        <v>48</v>
      </c>
      <c r="B150" s="502">
        <v>144445</v>
      </c>
      <c r="C150" s="502">
        <v>9352088</v>
      </c>
      <c r="D150" s="503" t="s">
        <v>148</v>
      </c>
      <c r="E150" s="492" t="s">
        <v>40</v>
      </c>
      <c r="F150" s="504" t="s">
        <v>697</v>
      </c>
      <c r="G150" s="505">
        <v>1</v>
      </c>
      <c r="H150" s="505">
        <v>0</v>
      </c>
      <c r="I150" s="505">
        <v>0</v>
      </c>
      <c r="J150" s="505">
        <v>7</v>
      </c>
      <c r="K150" s="505">
        <v>0</v>
      </c>
      <c r="L150" s="505">
        <v>0</v>
      </c>
      <c r="M150" s="505">
        <v>0</v>
      </c>
      <c r="N150" s="505">
        <v>100</v>
      </c>
      <c r="O150" s="505">
        <v>100</v>
      </c>
      <c r="P150" s="505">
        <v>15</v>
      </c>
      <c r="Q150" s="505">
        <v>85</v>
      </c>
      <c r="R150" s="505">
        <v>0</v>
      </c>
      <c r="S150" s="505">
        <v>0</v>
      </c>
      <c r="T150" s="505">
        <v>0</v>
      </c>
      <c r="U150" s="505">
        <v>0</v>
      </c>
      <c r="V150" s="505">
        <v>0</v>
      </c>
      <c r="W150" s="505">
        <v>0</v>
      </c>
      <c r="X150" s="505">
        <v>0</v>
      </c>
      <c r="Y150" s="505">
        <v>0</v>
      </c>
      <c r="Z150" s="505">
        <v>0</v>
      </c>
      <c r="AA150" s="505">
        <v>100</v>
      </c>
      <c r="AB150" s="505">
        <v>14.285714285714286</v>
      </c>
      <c r="AC150" s="505">
        <v>12</v>
      </c>
      <c r="AD150" s="505">
        <v>14.000000000000002</v>
      </c>
      <c r="AE150" s="505">
        <v>0</v>
      </c>
      <c r="AF150" s="505">
        <v>0</v>
      </c>
      <c r="AG150" s="505">
        <v>67</v>
      </c>
      <c r="AH150" s="505">
        <v>23</v>
      </c>
      <c r="AI150" s="505">
        <v>10</v>
      </c>
      <c r="AJ150" s="505">
        <v>0</v>
      </c>
      <c r="AK150" s="505">
        <v>0</v>
      </c>
      <c r="AL150" s="505">
        <v>0</v>
      </c>
      <c r="AM150" s="505">
        <v>0</v>
      </c>
      <c r="AN150" s="505">
        <v>0</v>
      </c>
      <c r="AO150" s="505">
        <v>0</v>
      </c>
      <c r="AP150" s="505">
        <v>0</v>
      </c>
      <c r="AQ150" s="505">
        <v>0</v>
      </c>
      <c r="AR150" s="505">
        <v>0</v>
      </c>
      <c r="AS150" s="505">
        <v>0</v>
      </c>
      <c r="AT150" s="505">
        <v>0</v>
      </c>
      <c r="AU150" s="505">
        <v>1.1764705882352899</v>
      </c>
      <c r="AV150" s="505">
        <v>1.1764705882352899</v>
      </c>
      <c r="AW150" s="505">
        <v>1.1764705882352899</v>
      </c>
      <c r="AX150" s="505">
        <v>0</v>
      </c>
      <c r="AY150" s="505">
        <v>0</v>
      </c>
      <c r="AZ150" s="505">
        <v>0</v>
      </c>
      <c r="BA150" s="505">
        <v>1.0309278350515463</v>
      </c>
      <c r="BB150" s="505">
        <v>21.25</v>
      </c>
      <c r="BC150" s="505">
        <v>25</v>
      </c>
      <c r="BD150" s="505">
        <v>0</v>
      </c>
      <c r="BE150" s="505">
        <v>0</v>
      </c>
      <c r="BF150" s="505">
        <v>0</v>
      </c>
      <c r="BG150" s="505">
        <v>0</v>
      </c>
      <c r="BH150" s="505">
        <v>0</v>
      </c>
      <c r="BI150" s="505">
        <v>0</v>
      </c>
      <c r="BJ150" s="505">
        <v>0</v>
      </c>
      <c r="BK150" s="505">
        <v>0</v>
      </c>
      <c r="BL150" s="505">
        <v>3.3740000000000001</v>
      </c>
      <c r="BM150" s="505">
        <v>0</v>
      </c>
      <c r="BN150" s="505">
        <v>0.66488651535380494</v>
      </c>
      <c r="BO150" s="622">
        <v>1</v>
      </c>
      <c r="BP150" s="505">
        <v>1</v>
      </c>
      <c r="BQ150" s="505">
        <v>1</v>
      </c>
      <c r="BR150" s="505">
        <v>0</v>
      </c>
      <c r="BS150" s="505"/>
      <c r="BT150" s="505"/>
      <c r="BU150" s="505"/>
    </row>
    <row r="151" spans="1:73" ht="14.4">
      <c r="A151" s="486">
        <f>VLOOKUP(C151,'[18]DfE No.'!C:E,3,FALSE)</f>
        <v>312</v>
      </c>
      <c r="B151" s="502">
        <v>142018</v>
      </c>
      <c r="C151" s="502">
        <v>9352090</v>
      </c>
      <c r="D151" s="503" t="s">
        <v>523</v>
      </c>
      <c r="E151" s="492" t="s">
        <v>40</v>
      </c>
      <c r="F151" s="504" t="s">
        <v>697</v>
      </c>
      <c r="G151" s="505">
        <v>1</v>
      </c>
      <c r="H151" s="505">
        <v>0</v>
      </c>
      <c r="I151" s="505">
        <v>0</v>
      </c>
      <c r="J151" s="505">
        <v>7</v>
      </c>
      <c r="K151" s="505">
        <v>0</v>
      </c>
      <c r="L151" s="505">
        <v>0</v>
      </c>
      <c r="M151" s="505">
        <v>0</v>
      </c>
      <c r="N151" s="505">
        <v>119</v>
      </c>
      <c r="O151" s="505">
        <v>119</v>
      </c>
      <c r="P151" s="505">
        <v>12</v>
      </c>
      <c r="Q151" s="505">
        <v>107</v>
      </c>
      <c r="R151" s="505">
        <v>0</v>
      </c>
      <c r="S151" s="505">
        <v>0</v>
      </c>
      <c r="T151" s="505">
        <v>0</v>
      </c>
      <c r="U151" s="505">
        <v>0</v>
      </c>
      <c r="V151" s="505">
        <v>0</v>
      </c>
      <c r="W151" s="505">
        <v>0</v>
      </c>
      <c r="X151" s="505">
        <v>0</v>
      </c>
      <c r="Y151" s="505">
        <v>0</v>
      </c>
      <c r="Z151" s="505">
        <v>0</v>
      </c>
      <c r="AA151" s="505">
        <v>119</v>
      </c>
      <c r="AB151" s="505">
        <v>17</v>
      </c>
      <c r="AC151" s="505">
        <v>23.000000000000032</v>
      </c>
      <c r="AD151" s="505">
        <v>29.999999999999947</v>
      </c>
      <c r="AE151" s="505">
        <v>0</v>
      </c>
      <c r="AF151" s="505">
        <v>0</v>
      </c>
      <c r="AG151" s="505">
        <v>115.00000000000003</v>
      </c>
      <c r="AH151" s="505">
        <v>1.9999999999999962</v>
      </c>
      <c r="AI151" s="505">
        <v>0.99999999999999933</v>
      </c>
      <c r="AJ151" s="505">
        <v>0</v>
      </c>
      <c r="AK151" s="505">
        <v>0.99999999999999933</v>
      </c>
      <c r="AL151" s="505">
        <v>0</v>
      </c>
      <c r="AM151" s="505">
        <v>0</v>
      </c>
      <c r="AN151" s="505">
        <v>0</v>
      </c>
      <c r="AO151" s="505">
        <v>0</v>
      </c>
      <c r="AP151" s="505">
        <v>0</v>
      </c>
      <c r="AQ151" s="505">
        <v>0</v>
      </c>
      <c r="AR151" s="505">
        <v>0</v>
      </c>
      <c r="AS151" s="505">
        <v>0</v>
      </c>
      <c r="AT151" s="505">
        <v>0</v>
      </c>
      <c r="AU151" s="505">
        <v>1.1121495327102799</v>
      </c>
      <c r="AV151" s="505">
        <v>2.2242990654205572</v>
      </c>
      <c r="AW151" s="505">
        <v>3.336448598130842</v>
      </c>
      <c r="AX151" s="505">
        <v>0</v>
      </c>
      <c r="AY151" s="505">
        <v>0</v>
      </c>
      <c r="AZ151" s="505">
        <v>0</v>
      </c>
      <c r="BA151" s="505">
        <v>0</v>
      </c>
      <c r="BB151" s="505">
        <v>16.364705882352943</v>
      </c>
      <c r="BC151" s="505">
        <v>18.200000000000003</v>
      </c>
      <c r="BD151" s="505">
        <v>0</v>
      </c>
      <c r="BE151" s="505">
        <v>0</v>
      </c>
      <c r="BF151" s="505">
        <v>0</v>
      </c>
      <c r="BG151" s="505">
        <v>0</v>
      </c>
      <c r="BH151" s="505">
        <v>0</v>
      </c>
      <c r="BI151" s="505">
        <v>0</v>
      </c>
      <c r="BJ151" s="505">
        <v>1.8599999999999963</v>
      </c>
      <c r="BK151" s="505">
        <v>0</v>
      </c>
      <c r="BL151" s="505">
        <v>1.155</v>
      </c>
      <c r="BM151" s="505">
        <v>0</v>
      </c>
      <c r="BN151" s="505">
        <v>0.41121495327102797</v>
      </c>
      <c r="BO151" s="622">
        <v>0</v>
      </c>
      <c r="BP151" s="505">
        <v>0</v>
      </c>
      <c r="BQ151" s="505">
        <v>1</v>
      </c>
      <c r="BR151" s="505">
        <v>0</v>
      </c>
      <c r="BS151" s="505"/>
      <c r="BT151" s="505"/>
      <c r="BU151" s="505"/>
    </row>
    <row r="152" spans="1:73" ht="14.4">
      <c r="A152" s="486">
        <f>VLOOKUP(C152,'[18]DfE No.'!C:E,3,FALSE)</f>
        <v>57</v>
      </c>
      <c r="B152" s="502">
        <v>141554</v>
      </c>
      <c r="C152" s="502">
        <v>9352091</v>
      </c>
      <c r="D152" s="503" t="s">
        <v>156</v>
      </c>
      <c r="E152" s="492" t="s">
        <v>40</v>
      </c>
      <c r="F152" s="504" t="s">
        <v>697</v>
      </c>
      <c r="G152" s="505">
        <v>1</v>
      </c>
      <c r="H152" s="505">
        <v>0</v>
      </c>
      <c r="I152" s="505">
        <v>0</v>
      </c>
      <c r="J152" s="505">
        <v>7</v>
      </c>
      <c r="K152" s="505">
        <v>0</v>
      </c>
      <c r="L152" s="505">
        <v>0</v>
      </c>
      <c r="M152" s="505">
        <v>0</v>
      </c>
      <c r="N152" s="505">
        <v>296</v>
      </c>
      <c r="O152" s="505">
        <v>296</v>
      </c>
      <c r="P152" s="505">
        <v>49</v>
      </c>
      <c r="Q152" s="505">
        <v>247</v>
      </c>
      <c r="R152" s="505">
        <v>0</v>
      </c>
      <c r="S152" s="505">
        <v>0</v>
      </c>
      <c r="T152" s="505">
        <v>0</v>
      </c>
      <c r="U152" s="505">
        <v>0</v>
      </c>
      <c r="V152" s="505">
        <v>0</v>
      </c>
      <c r="W152" s="505">
        <v>0</v>
      </c>
      <c r="X152" s="505">
        <v>0</v>
      </c>
      <c r="Y152" s="505">
        <v>0</v>
      </c>
      <c r="Z152" s="505">
        <v>0</v>
      </c>
      <c r="AA152" s="505">
        <v>296</v>
      </c>
      <c r="AB152" s="505">
        <v>42.285714285714285</v>
      </c>
      <c r="AC152" s="505">
        <v>97.999999999999972</v>
      </c>
      <c r="AD152" s="505">
        <v>103.00000000000001</v>
      </c>
      <c r="AE152" s="505">
        <v>0</v>
      </c>
      <c r="AF152" s="505">
        <v>0</v>
      </c>
      <c r="AG152" s="505">
        <v>200.99999999999997</v>
      </c>
      <c r="AH152" s="505">
        <v>11.000000000000011</v>
      </c>
      <c r="AI152" s="505">
        <v>84.000000000000057</v>
      </c>
      <c r="AJ152" s="505">
        <v>0</v>
      </c>
      <c r="AK152" s="505">
        <v>0</v>
      </c>
      <c r="AL152" s="505">
        <v>0</v>
      </c>
      <c r="AM152" s="505">
        <v>0</v>
      </c>
      <c r="AN152" s="505">
        <v>0</v>
      </c>
      <c r="AO152" s="505">
        <v>0</v>
      </c>
      <c r="AP152" s="505">
        <v>0</v>
      </c>
      <c r="AQ152" s="505">
        <v>0</v>
      </c>
      <c r="AR152" s="505">
        <v>0</v>
      </c>
      <c r="AS152" s="505">
        <v>0</v>
      </c>
      <c r="AT152" s="505">
        <v>0</v>
      </c>
      <c r="AU152" s="505">
        <v>7.1902834008097161</v>
      </c>
      <c r="AV152" s="505">
        <v>10.785425101214589</v>
      </c>
      <c r="AW152" s="505">
        <v>13.182186234817816</v>
      </c>
      <c r="AX152" s="505">
        <v>0</v>
      </c>
      <c r="AY152" s="505">
        <v>0</v>
      </c>
      <c r="AZ152" s="505">
        <v>0</v>
      </c>
      <c r="BA152" s="505">
        <v>4.3690036900368998</v>
      </c>
      <c r="BB152" s="505">
        <v>85.247787610619469</v>
      </c>
      <c r="BC152" s="505">
        <v>102.15929203539822</v>
      </c>
      <c r="BD152" s="505">
        <v>0</v>
      </c>
      <c r="BE152" s="505">
        <v>0</v>
      </c>
      <c r="BF152" s="505">
        <v>0</v>
      </c>
      <c r="BG152" s="505">
        <v>0</v>
      </c>
      <c r="BH152" s="505">
        <v>0</v>
      </c>
      <c r="BI152" s="505">
        <v>0</v>
      </c>
      <c r="BJ152" s="505">
        <v>0</v>
      </c>
      <c r="BK152" s="505">
        <v>0</v>
      </c>
      <c r="BL152" s="505">
        <v>1.768</v>
      </c>
      <c r="BM152" s="505">
        <v>0</v>
      </c>
      <c r="BN152" s="505">
        <v>0</v>
      </c>
      <c r="BO152" s="622">
        <v>0.41999999999999993</v>
      </c>
      <c r="BP152" s="505">
        <v>0</v>
      </c>
      <c r="BQ152" s="505">
        <v>1</v>
      </c>
      <c r="BR152" s="505">
        <v>0</v>
      </c>
      <c r="BS152" s="505"/>
      <c r="BT152" s="505"/>
      <c r="BU152" s="505"/>
    </row>
    <row r="153" spans="1:73" ht="14.4">
      <c r="A153" s="486">
        <f>VLOOKUP(C153,'[18]DfE No.'!C:E,3,FALSE)</f>
        <v>515</v>
      </c>
      <c r="B153" s="502">
        <v>142025</v>
      </c>
      <c r="C153" s="502">
        <v>9352093</v>
      </c>
      <c r="D153" s="503" t="s">
        <v>412</v>
      </c>
      <c r="E153" s="492" t="s">
        <v>40</v>
      </c>
      <c r="F153" s="504" t="s">
        <v>697</v>
      </c>
      <c r="G153" s="505">
        <v>1</v>
      </c>
      <c r="H153" s="505">
        <v>0</v>
      </c>
      <c r="I153" s="505">
        <v>0</v>
      </c>
      <c r="J153" s="505">
        <v>7</v>
      </c>
      <c r="K153" s="505">
        <v>0</v>
      </c>
      <c r="L153" s="505">
        <v>0</v>
      </c>
      <c r="M153" s="505">
        <v>0</v>
      </c>
      <c r="N153" s="505">
        <v>346</v>
      </c>
      <c r="O153" s="505">
        <v>346</v>
      </c>
      <c r="P153" s="505">
        <v>57</v>
      </c>
      <c r="Q153" s="505">
        <v>289</v>
      </c>
      <c r="R153" s="505">
        <v>0</v>
      </c>
      <c r="S153" s="505">
        <v>0</v>
      </c>
      <c r="T153" s="505">
        <v>0</v>
      </c>
      <c r="U153" s="505">
        <v>0</v>
      </c>
      <c r="V153" s="505">
        <v>0</v>
      </c>
      <c r="W153" s="505">
        <v>0</v>
      </c>
      <c r="X153" s="505">
        <v>0</v>
      </c>
      <c r="Y153" s="505">
        <v>0</v>
      </c>
      <c r="Z153" s="505">
        <v>0</v>
      </c>
      <c r="AA153" s="505">
        <v>346</v>
      </c>
      <c r="AB153" s="505">
        <v>49.428571428571431</v>
      </c>
      <c r="AC153" s="505">
        <v>62.000000000000107</v>
      </c>
      <c r="AD153" s="505">
        <v>68.999999999999972</v>
      </c>
      <c r="AE153" s="505">
        <v>0</v>
      </c>
      <c r="AF153" s="505">
        <v>0</v>
      </c>
      <c r="AG153" s="505">
        <v>342.99130434782609</v>
      </c>
      <c r="AH153" s="505">
        <v>1.0028985507246373</v>
      </c>
      <c r="AI153" s="505">
        <v>2.0057971014492746</v>
      </c>
      <c r="AJ153" s="505">
        <v>0</v>
      </c>
      <c r="AK153" s="505">
        <v>0</v>
      </c>
      <c r="AL153" s="505">
        <v>0</v>
      </c>
      <c r="AM153" s="505">
        <v>0</v>
      </c>
      <c r="AN153" s="505">
        <v>0</v>
      </c>
      <c r="AO153" s="505">
        <v>0</v>
      </c>
      <c r="AP153" s="505">
        <v>0</v>
      </c>
      <c r="AQ153" s="505">
        <v>0</v>
      </c>
      <c r="AR153" s="505">
        <v>0</v>
      </c>
      <c r="AS153" s="505">
        <v>0</v>
      </c>
      <c r="AT153" s="505">
        <v>0</v>
      </c>
      <c r="AU153" s="505">
        <v>10.926315789473701</v>
      </c>
      <c r="AV153" s="505">
        <v>21.852631578947364</v>
      </c>
      <c r="AW153" s="505">
        <v>25.494736842105265</v>
      </c>
      <c r="AX153" s="505">
        <v>0</v>
      </c>
      <c r="AY153" s="505">
        <v>0</v>
      </c>
      <c r="AZ153" s="505">
        <v>0</v>
      </c>
      <c r="BA153" s="505">
        <v>0</v>
      </c>
      <c r="BB153" s="505">
        <v>104.65843621399178</v>
      </c>
      <c r="BC153" s="505">
        <v>125.30041152263375</v>
      </c>
      <c r="BD153" s="505">
        <v>0</v>
      </c>
      <c r="BE153" s="505">
        <v>0</v>
      </c>
      <c r="BF153" s="505">
        <v>0</v>
      </c>
      <c r="BG153" s="505">
        <v>0</v>
      </c>
      <c r="BH153" s="505">
        <v>0</v>
      </c>
      <c r="BI153" s="505">
        <v>0</v>
      </c>
      <c r="BJ153" s="505">
        <v>0.23999999999999749</v>
      </c>
      <c r="BK153" s="505">
        <v>0</v>
      </c>
      <c r="BL153" s="505">
        <v>1.101</v>
      </c>
      <c r="BM153" s="505">
        <v>0</v>
      </c>
      <c r="BN153" s="505">
        <v>0</v>
      </c>
      <c r="BO153" s="622">
        <v>0</v>
      </c>
      <c r="BP153" s="505">
        <v>0</v>
      </c>
      <c r="BQ153" s="505">
        <v>1</v>
      </c>
      <c r="BR153" s="505">
        <v>0</v>
      </c>
      <c r="BS153" s="505"/>
      <c r="BT153" s="505"/>
      <c r="BU153" s="505"/>
    </row>
    <row r="154" spans="1:73" ht="14.4">
      <c r="A154" s="486">
        <f>VLOOKUP(C154,'[18]DfE No.'!C:E,3,FALSE)</f>
        <v>81</v>
      </c>
      <c r="B154" s="502">
        <v>143069</v>
      </c>
      <c r="C154" s="502">
        <v>9352096</v>
      </c>
      <c r="D154" s="503" t="s">
        <v>188</v>
      </c>
      <c r="E154" s="492" t="s">
        <v>40</v>
      </c>
      <c r="F154" s="504" t="s">
        <v>697</v>
      </c>
      <c r="G154" s="505">
        <v>1</v>
      </c>
      <c r="H154" s="505">
        <v>0</v>
      </c>
      <c r="I154" s="505">
        <v>0</v>
      </c>
      <c r="J154" s="505">
        <v>7</v>
      </c>
      <c r="K154" s="505">
        <v>0</v>
      </c>
      <c r="L154" s="505">
        <v>0</v>
      </c>
      <c r="M154" s="505">
        <v>0</v>
      </c>
      <c r="N154" s="505">
        <v>73</v>
      </c>
      <c r="O154" s="505">
        <v>73</v>
      </c>
      <c r="P154" s="505">
        <v>10</v>
      </c>
      <c r="Q154" s="505">
        <v>63</v>
      </c>
      <c r="R154" s="505">
        <v>0</v>
      </c>
      <c r="S154" s="505">
        <v>0</v>
      </c>
      <c r="T154" s="505">
        <v>0</v>
      </c>
      <c r="U154" s="505">
        <v>0</v>
      </c>
      <c r="V154" s="505">
        <v>0</v>
      </c>
      <c r="W154" s="505">
        <v>0</v>
      </c>
      <c r="X154" s="505">
        <v>0</v>
      </c>
      <c r="Y154" s="505">
        <v>0</v>
      </c>
      <c r="Z154" s="505">
        <v>0</v>
      </c>
      <c r="AA154" s="505">
        <v>73</v>
      </c>
      <c r="AB154" s="505">
        <v>10.428571428571429</v>
      </c>
      <c r="AC154" s="505">
        <v>13.999999999999982</v>
      </c>
      <c r="AD154" s="505">
        <v>16.000000000000014</v>
      </c>
      <c r="AE154" s="505">
        <v>0</v>
      </c>
      <c r="AF154" s="505">
        <v>0</v>
      </c>
      <c r="AG154" s="505">
        <v>57.999999999999964</v>
      </c>
      <c r="AH154" s="505">
        <v>15.000000000000036</v>
      </c>
      <c r="AI154" s="505">
        <v>0</v>
      </c>
      <c r="AJ154" s="505">
        <v>0</v>
      </c>
      <c r="AK154" s="505">
        <v>0</v>
      </c>
      <c r="AL154" s="505">
        <v>0</v>
      </c>
      <c r="AM154" s="505">
        <v>0</v>
      </c>
      <c r="AN154" s="505">
        <v>0</v>
      </c>
      <c r="AO154" s="505">
        <v>0</v>
      </c>
      <c r="AP154" s="505">
        <v>0</v>
      </c>
      <c r="AQ154" s="505">
        <v>0</v>
      </c>
      <c r="AR154" s="505">
        <v>0</v>
      </c>
      <c r="AS154" s="505">
        <v>0</v>
      </c>
      <c r="AT154" s="505">
        <v>0</v>
      </c>
      <c r="AU154" s="505">
        <v>0</v>
      </c>
      <c r="AV154" s="505">
        <v>0</v>
      </c>
      <c r="AW154" s="505">
        <v>0</v>
      </c>
      <c r="AX154" s="505">
        <v>0</v>
      </c>
      <c r="AY154" s="505">
        <v>0</v>
      </c>
      <c r="AZ154" s="505">
        <v>0</v>
      </c>
      <c r="BA154" s="505">
        <v>0</v>
      </c>
      <c r="BB154" s="505">
        <v>7.875</v>
      </c>
      <c r="BC154" s="505">
        <v>9.125</v>
      </c>
      <c r="BD154" s="505">
        <v>0</v>
      </c>
      <c r="BE154" s="505">
        <v>0</v>
      </c>
      <c r="BF154" s="505">
        <v>0</v>
      </c>
      <c r="BG154" s="505">
        <v>0</v>
      </c>
      <c r="BH154" s="505">
        <v>0</v>
      </c>
      <c r="BI154" s="505">
        <v>0</v>
      </c>
      <c r="BJ154" s="505">
        <v>3.6199999999999704</v>
      </c>
      <c r="BK154" s="505">
        <v>0</v>
      </c>
      <c r="BL154" s="505">
        <v>3.9510000000000001</v>
      </c>
      <c r="BM154" s="505">
        <v>0</v>
      </c>
      <c r="BN154" s="505">
        <v>1</v>
      </c>
      <c r="BO154" s="622">
        <v>1</v>
      </c>
      <c r="BP154" s="505">
        <v>1</v>
      </c>
      <c r="BQ154" s="505">
        <v>1</v>
      </c>
      <c r="BR154" s="505">
        <v>0</v>
      </c>
      <c r="BS154" s="505"/>
      <c r="BT154" s="505"/>
      <c r="BU154" s="505"/>
    </row>
    <row r="155" spans="1:73" ht="14.4">
      <c r="A155" s="486">
        <f>VLOOKUP(C155,'[18]DfE No.'!C:E,3,FALSE)</f>
        <v>471</v>
      </c>
      <c r="B155" s="502">
        <v>143361</v>
      </c>
      <c r="C155" s="502">
        <v>9352097</v>
      </c>
      <c r="D155" s="503" t="s">
        <v>1014</v>
      </c>
      <c r="E155" s="492" t="s">
        <v>40</v>
      </c>
      <c r="F155" s="504" t="s">
        <v>697</v>
      </c>
      <c r="G155" s="505">
        <v>1</v>
      </c>
      <c r="H155" s="505">
        <v>0</v>
      </c>
      <c r="I155" s="505">
        <v>0</v>
      </c>
      <c r="J155" s="505">
        <v>7</v>
      </c>
      <c r="K155" s="505">
        <v>0</v>
      </c>
      <c r="L155" s="505">
        <v>0</v>
      </c>
      <c r="M155" s="505">
        <v>0</v>
      </c>
      <c r="N155" s="505">
        <v>99</v>
      </c>
      <c r="O155" s="505">
        <v>99</v>
      </c>
      <c r="P155" s="505">
        <v>11</v>
      </c>
      <c r="Q155" s="505">
        <v>88</v>
      </c>
      <c r="R155" s="505">
        <v>0</v>
      </c>
      <c r="S155" s="505">
        <v>0</v>
      </c>
      <c r="T155" s="505">
        <v>0</v>
      </c>
      <c r="U155" s="505">
        <v>0</v>
      </c>
      <c r="V155" s="505">
        <v>0</v>
      </c>
      <c r="W155" s="505">
        <v>0</v>
      </c>
      <c r="X155" s="505">
        <v>0</v>
      </c>
      <c r="Y155" s="505">
        <v>0</v>
      </c>
      <c r="Z155" s="505">
        <v>0</v>
      </c>
      <c r="AA155" s="505">
        <v>99</v>
      </c>
      <c r="AB155" s="505">
        <v>14.142857142857142</v>
      </c>
      <c r="AC155" s="505">
        <v>17.000000000000028</v>
      </c>
      <c r="AD155" s="505">
        <v>17.000000000000028</v>
      </c>
      <c r="AE155" s="505">
        <v>0</v>
      </c>
      <c r="AF155" s="505">
        <v>0</v>
      </c>
      <c r="AG155" s="505">
        <v>99</v>
      </c>
      <c r="AH155" s="505">
        <v>0</v>
      </c>
      <c r="AI155" s="505">
        <v>0</v>
      </c>
      <c r="AJ155" s="505">
        <v>0</v>
      </c>
      <c r="AK155" s="505">
        <v>0</v>
      </c>
      <c r="AL155" s="505">
        <v>0</v>
      </c>
      <c r="AM155" s="505">
        <v>0</v>
      </c>
      <c r="AN155" s="505">
        <v>0</v>
      </c>
      <c r="AO155" s="505">
        <v>0</v>
      </c>
      <c r="AP155" s="505">
        <v>0</v>
      </c>
      <c r="AQ155" s="505">
        <v>0</v>
      </c>
      <c r="AR155" s="505">
        <v>0</v>
      </c>
      <c r="AS155" s="505">
        <v>0</v>
      </c>
      <c r="AT155" s="505">
        <v>0</v>
      </c>
      <c r="AU155" s="505">
        <v>0</v>
      </c>
      <c r="AV155" s="505">
        <v>0</v>
      </c>
      <c r="AW155" s="505">
        <v>0</v>
      </c>
      <c r="AX155" s="505">
        <v>0</v>
      </c>
      <c r="AY155" s="505">
        <v>0</v>
      </c>
      <c r="AZ155" s="505">
        <v>0</v>
      </c>
      <c r="BA155" s="505">
        <v>0.96116504854368923</v>
      </c>
      <c r="BB155" s="505">
        <v>25.826086956521742</v>
      </c>
      <c r="BC155" s="505">
        <v>29.054347826086961</v>
      </c>
      <c r="BD155" s="505">
        <v>0</v>
      </c>
      <c r="BE155" s="505">
        <v>0</v>
      </c>
      <c r="BF155" s="505">
        <v>0</v>
      </c>
      <c r="BG155" s="505">
        <v>0</v>
      </c>
      <c r="BH155" s="505">
        <v>0</v>
      </c>
      <c r="BI155" s="505">
        <v>0</v>
      </c>
      <c r="BJ155" s="505">
        <v>0</v>
      </c>
      <c r="BK155" s="505">
        <v>0</v>
      </c>
      <c r="BL155" s="505">
        <v>2.581</v>
      </c>
      <c r="BM155" s="505">
        <v>0</v>
      </c>
      <c r="BN155" s="505">
        <v>0.67823765020026694</v>
      </c>
      <c r="BO155" s="622">
        <v>1</v>
      </c>
      <c r="BP155" s="505">
        <v>1</v>
      </c>
      <c r="BQ155" s="505">
        <v>1</v>
      </c>
      <c r="BR155" s="505">
        <v>0</v>
      </c>
      <c r="BS155" s="505"/>
      <c r="BT155" s="505"/>
      <c r="BU155" s="505"/>
    </row>
    <row r="156" spans="1:73" ht="14.4">
      <c r="A156" s="486">
        <f>VLOOKUP(C156,'[18]DfE No.'!C:E,3,FALSE)</f>
        <v>82</v>
      </c>
      <c r="B156" s="502">
        <v>143806</v>
      </c>
      <c r="C156" s="502">
        <v>9352098</v>
      </c>
      <c r="D156" s="503" t="s">
        <v>190</v>
      </c>
      <c r="E156" s="492" t="s">
        <v>40</v>
      </c>
      <c r="F156" s="504" t="s">
        <v>697</v>
      </c>
      <c r="G156" s="505">
        <v>1</v>
      </c>
      <c r="H156" s="505">
        <v>0</v>
      </c>
      <c r="I156" s="505">
        <v>0</v>
      </c>
      <c r="J156" s="505">
        <v>7</v>
      </c>
      <c r="K156" s="505">
        <v>0</v>
      </c>
      <c r="L156" s="505">
        <v>0</v>
      </c>
      <c r="M156" s="505">
        <v>0</v>
      </c>
      <c r="N156" s="505">
        <v>41</v>
      </c>
      <c r="O156" s="505">
        <v>41</v>
      </c>
      <c r="P156" s="505">
        <v>5</v>
      </c>
      <c r="Q156" s="505">
        <v>36</v>
      </c>
      <c r="R156" s="505">
        <v>0</v>
      </c>
      <c r="S156" s="505">
        <v>0</v>
      </c>
      <c r="T156" s="505">
        <v>0</v>
      </c>
      <c r="U156" s="505">
        <v>0</v>
      </c>
      <c r="V156" s="505">
        <v>0</v>
      </c>
      <c r="W156" s="505">
        <v>0</v>
      </c>
      <c r="X156" s="505">
        <v>0</v>
      </c>
      <c r="Y156" s="505">
        <v>0</v>
      </c>
      <c r="Z156" s="505">
        <v>0</v>
      </c>
      <c r="AA156" s="505">
        <v>41</v>
      </c>
      <c r="AB156" s="505">
        <v>5.8571428571428568</v>
      </c>
      <c r="AC156" s="505">
        <v>8.9999999999999911</v>
      </c>
      <c r="AD156" s="505">
        <v>8.9999999999999911</v>
      </c>
      <c r="AE156" s="505">
        <v>0</v>
      </c>
      <c r="AF156" s="505">
        <v>0</v>
      </c>
      <c r="AG156" s="505">
        <v>31.000000000000011</v>
      </c>
      <c r="AH156" s="505">
        <v>4</v>
      </c>
      <c r="AI156" s="505">
        <v>5.9999999999999938</v>
      </c>
      <c r="AJ156" s="505">
        <v>0</v>
      </c>
      <c r="AK156" s="505">
        <v>0</v>
      </c>
      <c r="AL156" s="505">
        <v>0</v>
      </c>
      <c r="AM156" s="505">
        <v>0</v>
      </c>
      <c r="AN156" s="505">
        <v>0</v>
      </c>
      <c r="AO156" s="505">
        <v>0</v>
      </c>
      <c r="AP156" s="505">
        <v>0</v>
      </c>
      <c r="AQ156" s="505">
        <v>0</v>
      </c>
      <c r="AR156" s="505">
        <v>0</v>
      </c>
      <c r="AS156" s="505">
        <v>0</v>
      </c>
      <c r="AT156" s="505">
        <v>0</v>
      </c>
      <c r="AU156" s="505">
        <v>0</v>
      </c>
      <c r="AV156" s="505">
        <v>0</v>
      </c>
      <c r="AW156" s="505">
        <v>0</v>
      </c>
      <c r="AX156" s="505">
        <v>0</v>
      </c>
      <c r="AY156" s="505">
        <v>0</v>
      </c>
      <c r="AZ156" s="505">
        <v>0</v>
      </c>
      <c r="BA156" s="505">
        <v>0</v>
      </c>
      <c r="BB156" s="505">
        <v>6.4285714285714288</v>
      </c>
      <c r="BC156" s="505">
        <v>7.3214285714285712</v>
      </c>
      <c r="BD156" s="505">
        <v>0</v>
      </c>
      <c r="BE156" s="505">
        <v>0</v>
      </c>
      <c r="BF156" s="505">
        <v>0</v>
      </c>
      <c r="BG156" s="505">
        <v>0</v>
      </c>
      <c r="BH156" s="505">
        <v>0</v>
      </c>
      <c r="BI156" s="505">
        <v>0</v>
      </c>
      <c r="BJ156" s="505">
        <v>3.5399999999999938</v>
      </c>
      <c r="BK156" s="505">
        <v>0</v>
      </c>
      <c r="BL156" s="505">
        <v>3.3140000000000001</v>
      </c>
      <c r="BM156" s="505">
        <v>0</v>
      </c>
      <c r="BN156" s="505">
        <v>1</v>
      </c>
      <c r="BO156" s="622">
        <v>1</v>
      </c>
      <c r="BP156" s="505">
        <v>1</v>
      </c>
      <c r="BQ156" s="505">
        <v>1</v>
      </c>
      <c r="BR156" s="505">
        <v>0</v>
      </c>
      <c r="BS156" s="505"/>
      <c r="BT156" s="505"/>
      <c r="BU156" s="505"/>
    </row>
    <row r="157" spans="1:73" ht="14.4">
      <c r="A157" s="486">
        <f>VLOOKUP(C157,'[18]DfE No.'!C:E,3,FALSE)</f>
        <v>511</v>
      </c>
      <c r="B157" s="502">
        <v>142026</v>
      </c>
      <c r="C157" s="502">
        <v>9352099</v>
      </c>
      <c r="D157" s="503" t="s">
        <v>1015</v>
      </c>
      <c r="E157" s="492" t="s">
        <v>40</v>
      </c>
      <c r="F157" s="504" t="s">
        <v>697</v>
      </c>
      <c r="G157" s="505">
        <v>1</v>
      </c>
      <c r="H157" s="505">
        <v>0</v>
      </c>
      <c r="I157" s="505">
        <v>0</v>
      </c>
      <c r="J157" s="505">
        <v>7</v>
      </c>
      <c r="K157" s="505">
        <v>0</v>
      </c>
      <c r="L157" s="505">
        <v>0</v>
      </c>
      <c r="M157" s="505">
        <v>0</v>
      </c>
      <c r="N157" s="505">
        <v>206</v>
      </c>
      <c r="O157" s="505">
        <v>206</v>
      </c>
      <c r="P157" s="505">
        <v>26</v>
      </c>
      <c r="Q157" s="505">
        <v>180</v>
      </c>
      <c r="R157" s="505">
        <v>0</v>
      </c>
      <c r="S157" s="505">
        <v>0</v>
      </c>
      <c r="T157" s="505">
        <v>0</v>
      </c>
      <c r="U157" s="505">
        <v>0</v>
      </c>
      <c r="V157" s="505">
        <v>0</v>
      </c>
      <c r="W157" s="505">
        <v>0</v>
      </c>
      <c r="X157" s="505">
        <v>0</v>
      </c>
      <c r="Y157" s="505">
        <v>0</v>
      </c>
      <c r="Z157" s="505">
        <v>0</v>
      </c>
      <c r="AA157" s="505">
        <v>206</v>
      </c>
      <c r="AB157" s="505">
        <v>29.428571428571427</v>
      </c>
      <c r="AC157" s="505">
        <v>57.999999999999915</v>
      </c>
      <c r="AD157" s="505">
        <v>57.999999999999915</v>
      </c>
      <c r="AE157" s="505">
        <v>0</v>
      </c>
      <c r="AF157" s="505">
        <v>0</v>
      </c>
      <c r="AG157" s="505">
        <v>94.999999999999929</v>
      </c>
      <c r="AH157" s="505">
        <v>77.999999999999972</v>
      </c>
      <c r="AI157" s="505">
        <v>33.000000000000092</v>
      </c>
      <c r="AJ157" s="505">
        <v>0</v>
      </c>
      <c r="AK157" s="505">
        <v>0</v>
      </c>
      <c r="AL157" s="505">
        <v>0</v>
      </c>
      <c r="AM157" s="505">
        <v>0</v>
      </c>
      <c r="AN157" s="505">
        <v>0</v>
      </c>
      <c r="AO157" s="505">
        <v>0</v>
      </c>
      <c r="AP157" s="505">
        <v>0</v>
      </c>
      <c r="AQ157" s="505">
        <v>0</v>
      </c>
      <c r="AR157" s="505">
        <v>0</v>
      </c>
      <c r="AS157" s="505">
        <v>0</v>
      </c>
      <c r="AT157" s="505">
        <v>0</v>
      </c>
      <c r="AU157" s="505">
        <v>10.3</v>
      </c>
      <c r="AV157" s="505">
        <v>17.166666666666661</v>
      </c>
      <c r="AW157" s="505">
        <v>21.744444444444536</v>
      </c>
      <c r="AX157" s="505">
        <v>0</v>
      </c>
      <c r="AY157" s="505">
        <v>0</v>
      </c>
      <c r="AZ157" s="505">
        <v>0</v>
      </c>
      <c r="BA157" s="505">
        <v>0.94930875576036866</v>
      </c>
      <c r="BB157" s="505">
        <v>46.909090909090914</v>
      </c>
      <c r="BC157" s="505">
        <v>53.684848484848487</v>
      </c>
      <c r="BD157" s="505">
        <v>0</v>
      </c>
      <c r="BE157" s="505">
        <v>0</v>
      </c>
      <c r="BF157" s="505">
        <v>0</v>
      </c>
      <c r="BG157" s="505">
        <v>0</v>
      </c>
      <c r="BH157" s="505">
        <v>0</v>
      </c>
      <c r="BI157" s="505">
        <v>0</v>
      </c>
      <c r="BJ157" s="505">
        <v>0</v>
      </c>
      <c r="BK157" s="505">
        <v>0</v>
      </c>
      <c r="BL157" s="505">
        <v>0.61199999999999999</v>
      </c>
      <c r="BM157" s="505">
        <v>0</v>
      </c>
      <c r="BN157" s="505">
        <v>0</v>
      </c>
      <c r="BO157" s="622">
        <v>0</v>
      </c>
      <c r="BP157" s="505">
        <v>0</v>
      </c>
      <c r="BQ157" s="505">
        <v>1</v>
      </c>
      <c r="BR157" s="505">
        <v>0</v>
      </c>
      <c r="BS157" s="505"/>
      <c r="BT157" s="505"/>
      <c r="BU157" s="505"/>
    </row>
    <row r="158" spans="1:73" ht="14.4">
      <c r="A158" s="486">
        <f>VLOOKUP(C158,'[18]DfE No.'!C:E,3,FALSE)</f>
        <v>84</v>
      </c>
      <c r="B158" s="502">
        <v>146173</v>
      </c>
      <c r="C158" s="502">
        <v>9352100</v>
      </c>
      <c r="D158" s="503" t="s">
        <v>192</v>
      </c>
      <c r="E158" s="492" t="s">
        <v>40</v>
      </c>
      <c r="F158" s="504" t="s">
        <v>697</v>
      </c>
      <c r="G158" s="505">
        <v>1</v>
      </c>
      <c r="H158" s="505">
        <v>0</v>
      </c>
      <c r="I158" s="505">
        <v>0</v>
      </c>
      <c r="J158" s="505">
        <v>7</v>
      </c>
      <c r="K158" s="505">
        <v>0</v>
      </c>
      <c r="L158" s="505">
        <v>0</v>
      </c>
      <c r="M158" s="505">
        <v>0</v>
      </c>
      <c r="N158" s="505">
        <v>61</v>
      </c>
      <c r="O158" s="505">
        <v>61</v>
      </c>
      <c r="P158" s="505">
        <v>5</v>
      </c>
      <c r="Q158" s="505">
        <v>56</v>
      </c>
      <c r="R158" s="505">
        <v>0</v>
      </c>
      <c r="S158" s="505">
        <v>0</v>
      </c>
      <c r="T158" s="505">
        <v>0</v>
      </c>
      <c r="U158" s="505">
        <v>0</v>
      </c>
      <c r="V158" s="505">
        <v>0</v>
      </c>
      <c r="W158" s="505">
        <v>0</v>
      </c>
      <c r="X158" s="505">
        <v>0</v>
      </c>
      <c r="Y158" s="505">
        <v>0</v>
      </c>
      <c r="Z158" s="505">
        <v>0</v>
      </c>
      <c r="AA158" s="505">
        <v>61</v>
      </c>
      <c r="AB158" s="505">
        <v>8.7142857142857135</v>
      </c>
      <c r="AC158" s="505">
        <v>5.9999999999999991</v>
      </c>
      <c r="AD158" s="505">
        <v>9.9999999999999876</v>
      </c>
      <c r="AE158" s="505">
        <v>0</v>
      </c>
      <c r="AF158" s="505">
        <v>0</v>
      </c>
      <c r="AG158" s="505">
        <v>61</v>
      </c>
      <c r="AH158" s="505">
        <v>0</v>
      </c>
      <c r="AI158" s="505">
        <v>0</v>
      </c>
      <c r="AJ158" s="505">
        <v>0</v>
      </c>
      <c r="AK158" s="505">
        <v>0</v>
      </c>
      <c r="AL158" s="505">
        <v>0</v>
      </c>
      <c r="AM158" s="505">
        <v>0</v>
      </c>
      <c r="AN158" s="505">
        <v>0</v>
      </c>
      <c r="AO158" s="505">
        <v>0</v>
      </c>
      <c r="AP158" s="505">
        <v>0</v>
      </c>
      <c r="AQ158" s="505">
        <v>0</v>
      </c>
      <c r="AR158" s="505">
        <v>0</v>
      </c>
      <c r="AS158" s="505">
        <v>0</v>
      </c>
      <c r="AT158" s="505">
        <v>0</v>
      </c>
      <c r="AU158" s="505">
        <v>0</v>
      </c>
      <c r="AV158" s="505">
        <v>0</v>
      </c>
      <c r="AW158" s="505">
        <v>0</v>
      </c>
      <c r="AX158" s="505">
        <v>0</v>
      </c>
      <c r="AY158" s="505">
        <v>0</v>
      </c>
      <c r="AZ158" s="505">
        <v>0</v>
      </c>
      <c r="BA158" s="505">
        <v>0</v>
      </c>
      <c r="BB158" s="505">
        <v>13.754385964912281</v>
      </c>
      <c r="BC158" s="505">
        <v>14.982456140350878</v>
      </c>
      <c r="BD158" s="505">
        <v>0</v>
      </c>
      <c r="BE158" s="505">
        <v>0</v>
      </c>
      <c r="BF158" s="505">
        <v>0</v>
      </c>
      <c r="BG158" s="505">
        <v>0</v>
      </c>
      <c r="BH158" s="505">
        <v>0</v>
      </c>
      <c r="BI158" s="505">
        <v>0</v>
      </c>
      <c r="BJ158" s="505">
        <v>5.3399999999999777</v>
      </c>
      <c r="BK158" s="505">
        <v>0</v>
      </c>
      <c r="BL158" s="505">
        <v>2.117</v>
      </c>
      <c r="BM158" s="505">
        <v>0</v>
      </c>
      <c r="BN158" s="505">
        <v>1</v>
      </c>
      <c r="BO158" s="622">
        <v>1</v>
      </c>
      <c r="BP158" s="505">
        <v>1</v>
      </c>
      <c r="BQ158" s="505">
        <v>1</v>
      </c>
      <c r="BR158" s="505">
        <v>0</v>
      </c>
      <c r="BS158" s="505"/>
      <c r="BT158" s="505"/>
      <c r="BU158" s="505"/>
    </row>
    <row r="159" spans="1:73" ht="14.4">
      <c r="A159" s="486">
        <f>VLOOKUP(C159,'[18]DfE No.'!C:E,3,FALSE)</f>
        <v>474</v>
      </c>
      <c r="B159" s="502">
        <v>142027</v>
      </c>
      <c r="C159" s="502">
        <v>9352103</v>
      </c>
      <c r="D159" s="503" t="s">
        <v>519</v>
      </c>
      <c r="E159" s="492" t="s">
        <v>40</v>
      </c>
      <c r="F159" s="504" t="s">
        <v>697</v>
      </c>
      <c r="G159" s="505">
        <v>1</v>
      </c>
      <c r="H159" s="505">
        <v>0</v>
      </c>
      <c r="I159" s="505">
        <v>0</v>
      </c>
      <c r="J159" s="505">
        <v>7</v>
      </c>
      <c r="K159" s="505">
        <v>0</v>
      </c>
      <c r="L159" s="505">
        <v>0</v>
      </c>
      <c r="M159" s="505">
        <v>0</v>
      </c>
      <c r="N159" s="505">
        <v>514</v>
      </c>
      <c r="O159" s="505">
        <v>514</v>
      </c>
      <c r="P159" s="505">
        <v>89</v>
      </c>
      <c r="Q159" s="505">
        <v>425</v>
      </c>
      <c r="R159" s="505">
        <v>0</v>
      </c>
      <c r="S159" s="505">
        <v>0</v>
      </c>
      <c r="T159" s="505">
        <v>0</v>
      </c>
      <c r="U159" s="505">
        <v>0</v>
      </c>
      <c r="V159" s="505">
        <v>0</v>
      </c>
      <c r="W159" s="505">
        <v>0</v>
      </c>
      <c r="X159" s="505">
        <v>0</v>
      </c>
      <c r="Y159" s="505">
        <v>0</v>
      </c>
      <c r="Z159" s="505">
        <v>0</v>
      </c>
      <c r="AA159" s="505">
        <v>514</v>
      </c>
      <c r="AB159" s="505">
        <v>73.428571428571431</v>
      </c>
      <c r="AC159" s="505">
        <v>94.000000000000199</v>
      </c>
      <c r="AD159" s="505">
        <v>104.99999999999983</v>
      </c>
      <c r="AE159" s="505">
        <v>0</v>
      </c>
      <c r="AF159" s="505">
        <v>0</v>
      </c>
      <c r="AG159" s="505">
        <v>386.99999999999989</v>
      </c>
      <c r="AH159" s="505">
        <v>0</v>
      </c>
      <c r="AI159" s="505">
        <v>127.00000000000009</v>
      </c>
      <c r="AJ159" s="505">
        <v>0</v>
      </c>
      <c r="AK159" s="505">
        <v>0</v>
      </c>
      <c r="AL159" s="505">
        <v>0</v>
      </c>
      <c r="AM159" s="505">
        <v>0</v>
      </c>
      <c r="AN159" s="505">
        <v>0</v>
      </c>
      <c r="AO159" s="505">
        <v>0</v>
      </c>
      <c r="AP159" s="505">
        <v>0</v>
      </c>
      <c r="AQ159" s="505">
        <v>0</v>
      </c>
      <c r="AR159" s="505">
        <v>0</v>
      </c>
      <c r="AS159" s="505">
        <v>0</v>
      </c>
      <c r="AT159" s="505">
        <v>0</v>
      </c>
      <c r="AU159" s="505">
        <v>8.4658823529411684</v>
      </c>
      <c r="AV159" s="505">
        <v>18.141176470588224</v>
      </c>
      <c r="AW159" s="505">
        <v>26.607058823529389</v>
      </c>
      <c r="AX159" s="505">
        <v>0</v>
      </c>
      <c r="AY159" s="505">
        <v>0</v>
      </c>
      <c r="AZ159" s="505">
        <v>0</v>
      </c>
      <c r="BA159" s="505">
        <v>3.1469387755102041</v>
      </c>
      <c r="BB159" s="505">
        <v>127.84552845528457</v>
      </c>
      <c r="BC159" s="505">
        <v>154.6178861788618</v>
      </c>
      <c r="BD159" s="505">
        <v>0</v>
      </c>
      <c r="BE159" s="505">
        <v>0</v>
      </c>
      <c r="BF159" s="505">
        <v>0</v>
      </c>
      <c r="BG159" s="505">
        <v>0</v>
      </c>
      <c r="BH159" s="505">
        <v>0</v>
      </c>
      <c r="BI159" s="505">
        <v>0</v>
      </c>
      <c r="BJ159" s="505">
        <v>6.1600000000000197</v>
      </c>
      <c r="BK159" s="505">
        <v>0</v>
      </c>
      <c r="BL159" s="505">
        <v>1.1040000000000001</v>
      </c>
      <c r="BM159" s="505">
        <v>0</v>
      </c>
      <c r="BN159" s="505">
        <v>0</v>
      </c>
      <c r="BO159" s="622">
        <v>0</v>
      </c>
      <c r="BP159" s="505">
        <v>0</v>
      </c>
      <c r="BQ159" s="505">
        <v>1</v>
      </c>
      <c r="BR159" s="505">
        <v>0</v>
      </c>
      <c r="BS159" s="505"/>
      <c r="BT159" s="505"/>
      <c r="BU159" s="505"/>
    </row>
    <row r="160" spans="1:73" ht="14.4">
      <c r="A160" s="486">
        <f>VLOOKUP(C160,'[18]DfE No.'!C:E,3,FALSE)</f>
        <v>62</v>
      </c>
      <c r="B160" s="502">
        <v>142187</v>
      </c>
      <c r="C160" s="502">
        <v>9352104</v>
      </c>
      <c r="D160" s="503" t="s">
        <v>518</v>
      </c>
      <c r="E160" s="492" t="s">
        <v>40</v>
      </c>
      <c r="F160" s="504" t="s">
        <v>697</v>
      </c>
      <c r="G160" s="505">
        <v>1</v>
      </c>
      <c r="H160" s="505">
        <v>0</v>
      </c>
      <c r="I160" s="505">
        <v>0</v>
      </c>
      <c r="J160" s="505">
        <v>7</v>
      </c>
      <c r="K160" s="505">
        <v>0</v>
      </c>
      <c r="L160" s="505">
        <v>0</v>
      </c>
      <c r="M160" s="505">
        <v>0</v>
      </c>
      <c r="N160" s="505">
        <v>305</v>
      </c>
      <c r="O160" s="505">
        <v>305</v>
      </c>
      <c r="P160" s="505">
        <v>36</v>
      </c>
      <c r="Q160" s="505">
        <v>269</v>
      </c>
      <c r="R160" s="505">
        <v>0</v>
      </c>
      <c r="S160" s="505">
        <v>0</v>
      </c>
      <c r="T160" s="505">
        <v>0</v>
      </c>
      <c r="U160" s="505">
        <v>0</v>
      </c>
      <c r="V160" s="505">
        <v>0</v>
      </c>
      <c r="W160" s="505">
        <v>0</v>
      </c>
      <c r="X160" s="505">
        <v>0</v>
      </c>
      <c r="Y160" s="505">
        <v>0</v>
      </c>
      <c r="Z160" s="505">
        <v>0</v>
      </c>
      <c r="AA160" s="505">
        <v>305</v>
      </c>
      <c r="AB160" s="505">
        <v>43.571428571428569</v>
      </c>
      <c r="AC160" s="505">
        <v>83.000000000000114</v>
      </c>
      <c r="AD160" s="505">
        <v>87.999999999999872</v>
      </c>
      <c r="AE160" s="505">
        <v>0</v>
      </c>
      <c r="AF160" s="505">
        <v>0</v>
      </c>
      <c r="AG160" s="505">
        <v>181.00000000000009</v>
      </c>
      <c r="AH160" s="505">
        <v>7.9999999999999964</v>
      </c>
      <c r="AI160" s="505">
        <v>0</v>
      </c>
      <c r="AJ160" s="505">
        <v>15.000000000000012</v>
      </c>
      <c r="AK160" s="505">
        <v>67</v>
      </c>
      <c r="AL160" s="505">
        <v>2.0000000000000004</v>
      </c>
      <c r="AM160" s="505">
        <v>31.999999999999925</v>
      </c>
      <c r="AN160" s="505">
        <v>0</v>
      </c>
      <c r="AO160" s="505">
        <v>0</v>
      </c>
      <c r="AP160" s="505">
        <v>0</v>
      </c>
      <c r="AQ160" s="505">
        <v>0</v>
      </c>
      <c r="AR160" s="505">
        <v>0</v>
      </c>
      <c r="AS160" s="505">
        <v>0</v>
      </c>
      <c r="AT160" s="505">
        <v>0</v>
      </c>
      <c r="AU160" s="505">
        <v>4.5353159851301017</v>
      </c>
      <c r="AV160" s="505">
        <v>5.6691449814126278</v>
      </c>
      <c r="AW160" s="505">
        <v>9.0706319702602336</v>
      </c>
      <c r="AX160" s="505">
        <v>0</v>
      </c>
      <c r="AY160" s="505">
        <v>0</v>
      </c>
      <c r="AZ160" s="505">
        <v>0</v>
      </c>
      <c r="BA160" s="505">
        <v>0.99025974025974028</v>
      </c>
      <c r="BB160" s="505">
        <v>54.007722007722002</v>
      </c>
      <c r="BC160" s="505">
        <v>61.235521235521233</v>
      </c>
      <c r="BD160" s="505">
        <v>0</v>
      </c>
      <c r="BE160" s="505">
        <v>0</v>
      </c>
      <c r="BF160" s="505">
        <v>0</v>
      </c>
      <c r="BG160" s="505">
        <v>0</v>
      </c>
      <c r="BH160" s="505">
        <v>0</v>
      </c>
      <c r="BI160" s="505">
        <v>0</v>
      </c>
      <c r="BJ160" s="505">
        <v>0</v>
      </c>
      <c r="BK160" s="505">
        <v>0</v>
      </c>
      <c r="BL160" s="505">
        <v>1.1200000000000001</v>
      </c>
      <c r="BM160" s="505">
        <v>0</v>
      </c>
      <c r="BN160" s="505">
        <v>0</v>
      </c>
      <c r="BO160" s="622">
        <v>0</v>
      </c>
      <c r="BP160" s="505">
        <v>0</v>
      </c>
      <c r="BQ160" s="505">
        <v>1</v>
      </c>
      <c r="BR160" s="505">
        <v>0</v>
      </c>
      <c r="BS160" s="505"/>
      <c r="BT160" s="505"/>
      <c r="BU160" s="505"/>
    </row>
    <row r="161" spans="1:73" ht="14.4">
      <c r="A161" s="486">
        <f>VLOOKUP(C161,'[18]DfE No.'!C:E,3,FALSE)</f>
        <v>494</v>
      </c>
      <c r="B161" s="502">
        <v>147509</v>
      </c>
      <c r="C161" s="502">
        <v>9352105</v>
      </c>
      <c r="D161" s="503" t="s">
        <v>395</v>
      </c>
      <c r="E161" s="492" t="s">
        <v>40</v>
      </c>
      <c r="F161" s="504" t="s">
        <v>697</v>
      </c>
      <c r="G161" s="505">
        <v>1</v>
      </c>
      <c r="H161" s="505">
        <v>0</v>
      </c>
      <c r="I161" s="505">
        <v>0</v>
      </c>
      <c r="J161" s="505">
        <v>7</v>
      </c>
      <c r="K161" s="505">
        <v>0</v>
      </c>
      <c r="L161" s="505">
        <v>0</v>
      </c>
      <c r="M161" s="505">
        <v>0</v>
      </c>
      <c r="N161" s="505">
        <v>131</v>
      </c>
      <c r="O161" s="505">
        <v>131</v>
      </c>
      <c r="P161" s="505">
        <v>14</v>
      </c>
      <c r="Q161" s="505">
        <v>117</v>
      </c>
      <c r="R161" s="505">
        <v>0</v>
      </c>
      <c r="S161" s="505">
        <v>0</v>
      </c>
      <c r="T161" s="505">
        <v>0</v>
      </c>
      <c r="U161" s="505">
        <v>0</v>
      </c>
      <c r="V161" s="505">
        <v>0</v>
      </c>
      <c r="W161" s="505">
        <v>0</v>
      </c>
      <c r="X161" s="505">
        <v>0</v>
      </c>
      <c r="Y161" s="505">
        <v>0</v>
      </c>
      <c r="Z161" s="505">
        <v>0</v>
      </c>
      <c r="AA161" s="505">
        <v>131</v>
      </c>
      <c r="AB161" s="505">
        <v>18.714285714285715</v>
      </c>
      <c r="AC161" s="505">
        <v>7.9999999999999956</v>
      </c>
      <c r="AD161" s="505">
        <v>11.000000000000005</v>
      </c>
      <c r="AE161" s="505">
        <v>0</v>
      </c>
      <c r="AF161" s="505">
        <v>0</v>
      </c>
      <c r="AG161" s="505">
        <v>129.99999999999994</v>
      </c>
      <c r="AH161" s="505">
        <v>0.99999999999999978</v>
      </c>
      <c r="AI161" s="505">
        <v>0</v>
      </c>
      <c r="AJ161" s="505">
        <v>0</v>
      </c>
      <c r="AK161" s="505">
        <v>0</v>
      </c>
      <c r="AL161" s="505">
        <v>0</v>
      </c>
      <c r="AM161" s="505">
        <v>0</v>
      </c>
      <c r="AN161" s="505">
        <v>0</v>
      </c>
      <c r="AO161" s="505">
        <v>0</v>
      </c>
      <c r="AP161" s="505">
        <v>0</v>
      </c>
      <c r="AQ161" s="505">
        <v>0</v>
      </c>
      <c r="AR161" s="505">
        <v>0</v>
      </c>
      <c r="AS161" s="505">
        <v>0</v>
      </c>
      <c r="AT161" s="505">
        <v>0</v>
      </c>
      <c r="AU161" s="505">
        <v>2.2393162393162398</v>
      </c>
      <c r="AV161" s="505">
        <v>4.4786324786324796</v>
      </c>
      <c r="AW161" s="505">
        <v>5.5982905982905935</v>
      </c>
      <c r="AX161" s="505">
        <v>0</v>
      </c>
      <c r="AY161" s="505">
        <v>0</v>
      </c>
      <c r="AZ161" s="505">
        <v>0</v>
      </c>
      <c r="BA161" s="505">
        <v>0</v>
      </c>
      <c r="BB161" s="505">
        <v>19.102040816326529</v>
      </c>
      <c r="BC161" s="505">
        <v>21.387755102040813</v>
      </c>
      <c r="BD161" s="505">
        <v>0</v>
      </c>
      <c r="BE161" s="505">
        <v>0</v>
      </c>
      <c r="BF161" s="505">
        <v>0</v>
      </c>
      <c r="BG161" s="505">
        <v>0</v>
      </c>
      <c r="BH161" s="505">
        <v>0</v>
      </c>
      <c r="BI161" s="505">
        <v>0</v>
      </c>
      <c r="BJ161" s="505">
        <v>5.1399999999999944</v>
      </c>
      <c r="BK161" s="505">
        <v>0</v>
      </c>
      <c r="BL161" s="505">
        <v>3.5539999999999998</v>
      </c>
      <c r="BM161" s="505">
        <v>0</v>
      </c>
      <c r="BN161" s="505">
        <v>0.25100133511348444</v>
      </c>
      <c r="BO161" s="622">
        <v>1</v>
      </c>
      <c r="BP161" s="505">
        <v>1</v>
      </c>
      <c r="BQ161" s="505">
        <v>1</v>
      </c>
      <c r="BR161" s="505">
        <v>0</v>
      </c>
      <c r="BS161" s="505"/>
      <c r="BT161" s="505"/>
      <c r="BU161" s="505"/>
    </row>
    <row r="162" spans="1:73" ht="14.4">
      <c r="A162" s="486">
        <f>VLOOKUP(C162,'[18]DfE No.'!C:E,3,FALSE)</f>
        <v>96</v>
      </c>
      <c r="B162" s="502">
        <v>146494</v>
      </c>
      <c r="C162" s="502">
        <v>9352106</v>
      </c>
      <c r="D162" s="503" t="s">
        <v>200</v>
      </c>
      <c r="E162" s="492" t="s">
        <v>40</v>
      </c>
      <c r="F162" s="504" t="s">
        <v>697</v>
      </c>
      <c r="G162" s="505">
        <v>1</v>
      </c>
      <c r="H162" s="505">
        <v>0</v>
      </c>
      <c r="I162" s="505">
        <v>0</v>
      </c>
      <c r="J162" s="505">
        <v>7</v>
      </c>
      <c r="K162" s="505">
        <v>0</v>
      </c>
      <c r="L162" s="505">
        <v>0</v>
      </c>
      <c r="M162" s="505">
        <v>0</v>
      </c>
      <c r="N162" s="505">
        <v>265</v>
      </c>
      <c r="O162" s="505">
        <v>265</v>
      </c>
      <c r="P162" s="505">
        <v>44</v>
      </c>
      <c r="Q162" s="505">
        <v>221</v>
      </c>
      <c r="R162" s="505">
        <v>0</v>
      </c>
      <c r="S162" s="505">
        <v>0</v>
      </c>
      <c r="T162" s="505">
        <v>0</v>
      </c>
      <c r="U162" s="505">
        <v>0</v>
      </c>
      <c r="V162" s="505">
        <v>0</v>
      </c>
      <c r="W162" s="505">
        <v>0</v>
      </c>
      <c r="X162" s="505">
        <v>0</v>
      </c>
      <c r="Y162" s="505">
        <v>0</v>
      </c>
      <c r="Z162" s="505">
        <v>0</v>
      </c>
      <c r="AA162" s="505">
        <v>265</v>
      </c>
      <c r="AB162" s="505">
        <v>37.857142857142854</v>
      </c>
      <c r="AC162" s="505">
        <v>79.000000000000057</v>
      </c>
      <c r="AD162" s="505">
        <v>87.000000000000043</v>
      </c>
      <c r="AE162" s="505">
        <v>0</v>
      </c>
      <c r="AF162" s="505">
        <v>0</v>
      </c>
      <c r="AG162" s="505">
        <v>100.37878787878793</v>
      </c>
      <c r="AH162" s="505">
        <v>163.61742424242414</v>
      </c>
      <c r="AI162" s="505">
        <v>0</v>
      </c>
      <c r="AJ162" s="505">
        <v>0</v>
      </c>
      <c r="AK162" s="505">
        <v>0</v>
      </c>
      <c r="AL162" s="505">
        <v>0</v>
      </c>
      <c r="AM162" s="505">
        <v>1.0037878787878793</v>
      </c>
      <c r="AN162" s="505">
        <v>0</v>
      </c>
      <c r="AO162" s="505">
        <v>0</v>
      </c>
      <c r="AP162" s="505">
        <v>0</v>
      </c>
      <c r="AQ162" s="505">
        <v>0</v>
      </c>
      <c r="AR162" s="505">
        <v>0</v>
      </c>
      <c r="AS162" s="505">
        <v>0</v>
      </c>
      <c r="AT162" s="505">
        <v>0</v>
      </c>
      <c r="AU162" s="505">
        <v>1.1990950226244332</v>
      </c>
      <c r="AV162" s="505">
        <v>1.1990950226244332</v>
      </c>
      <c r="AW162" s="505">
        <v>4.796380090497733</v>
      </c>
      <c r="AX162" s="505">
        <v>0</v>
      </c>
      <c r="AY162" s="505">
        <v>0</v>
      </c>
      <c r="AZ162" s="505">
        <v>0</v>
      </c>
      <c r="BA162" s="505">
        <v>1.0076045627376427</v>
      </c>
      <c r="BB162" s="505">
        <v>78.388888888888886</v>
      </c>
      <c r="BC162" s="505">
        <v>93.995726495726487</v>
      </c>
      <c r="BD162" s="505">
        <v>0</v>
      </c>
      <c r="BE162" s="505">
        <v>0</v>
      </c>
      <c r="BF162" s="505">
        <v>0</v>
      </c>
      <c r="BG162" s="505">
        <v>0</v>
      </c>
      <c r="BH162" s="505">
        <v>0</v>
      </c>
      <c r="BI162" s="505">
        <v>0</v>
      </c>
      <c r="BJ162" s="505">
        <v>12.100000000000115</v>
      </c>
      <c r="BK162" s="505">
        <v>0</v>
      </c>
      <c r="BL162" s="505">
        <v>1.268</v>
      </c>
      <c r="BM162" s="505">
        <v>0</v>
      </c>
      <c r="BN162" s="505">
        <v>0</v>
      </c>
      <c r="BO162" s="622">
        <v>0</v>
      </c>
      <c r="BP162" s="505">
        <v>0</v>
      </c>
      <c r="BQ162" s="505">
        <v>1</v>
      </c>
      <c r="BR162" s="505">
        <v>0</v>
      </c>
      <c r="BS162" s="505"/>
      <c r="BT162" s="505"/>
      <c r="BU162" s="505"/>
    </row>
    <row r="163" spans="1:73" ht="14.4">
      <c r="A163" s="486">
        <f>VLOOKUP(C163,'[18]DfE No.'!C:E,3,FALSE)</f>
        <v>98</v>
      </c>
      <c r="B163" s="502">
        <v>145694</v>
      </c>
      <c r="C163" s="502">
        <v>9352109</v>
      </c>
      <c r="D163" s="503" t="s">
        <v>204</v>
      </c>
      <c r="E163" s="492" t="s">
        <v>40</v>
      </c>
      <c r="F163" s="504" t="s">
        <v>697</v>
      </c>
      <c r="G163" s="505">
        <v>1</v>
      </c>
      <c r="H163" s="505">
        <v>0</v>
      </c>
      <c r="I163" s="505">
        <v>0</v>
      </c>
      <c r="J163" s="505">
        <v>7</v>
      </c>
      <c r="K163" s="505">
        <v>0</v>
      </c>
      <c r="L163" s="505">
        <v>0</v>
      </c>
      <c r="M163" s="505">
        <v>0</v>
      </c>
      <c r="N163" s="505">
        <v>60</v>
      </c>
      <c r="O163" s="505">
        <v>60</v>
      </c>
      <c r="P163" s="505">
        <v>10</v>
      </c>
      <c r="Q163" s="505">
        <v>50</v>
      </c>
      <c r="R163" s="505">
        <v>0</v>
      </c>
      <c r="S163" s="505">
        <v>0</v>
      </c>
      <c r="T163" s="505">
        <v>0</v>
      </c>
      <c r="U163" s="505">
        <v>0</v>
      </c>
      <c r="V163" s="505">
        <v>0</v>
      </c>
      <c r="W163" s="505">
        <v>0</v>
      </c>
      <c r="X163" s="505">
        <v>0</v>
      </c>
      <c r="Y163" s="505">
        <v>0</v>
      </c>
      <c r="Z163" s="505">
        <v>0</v>
      </c>
      <c r="AA163" s="505">
        <v>60</v>
      </c>
      <c r="AB163" s="505">
        <v>8.5714285714285712</v>
      </c>
      <c r="AC163" s="505">
        <v>4.9999999999999982</v>
      </c>
      <c r="AD163" s="505">
        <v>6</v>
      </c>
      <c r="AE163" s="505">
        <v>0</v>
      </c>
      <c r="AF163" s="505">
        <v>0</v>
      </c>
      <c r="AG163" s="505">
        <v>50.847457627118644</v>
      </c>
      <c r="AH163" s="505">
        <v>1.0169491525423739</v>
      </c>
      <c r="AI163" s="505">
        <v>1.0169491525423739</v>
      </c>
      <c r="AJ163" s="505">
        <v>1.0169491525423739</v>
      </c>
      <c r="AK163" s="505">
        <v>6.1016949152542201</v>
      </c>
      <c r="AL163" s="505">
        <v>0</v>
      </c>
      <c r="AM163" s="505">
        <v>0</v>
      </c>
      <c r="AN163" s="505">
        <v>0</v>
      </c>
      <c r="AO163" s="505">
        <v>0</v>
      </c>
      <c r="AP163" s="505">
        <v>0</v>
      </c>
      <c r="AQ163" s="505">
        <v>0</v>
      </c>
      <c r="AR163" s="505">
        <v>0</v>
      </c>
      <c r="AS163" s="505">
        <v>0</v>
      </c>
      <c r="AT163" s="505">
        <v>0</v>
      </c>
      <c r="AU163" s="505">
        <v>1.2</v>
      </c>
      <c r="AV163" s="505">
        <v>1.2</v>
      </c>
      <c r="AW163" s="505">
        <v>2.4</v>
      </c>
      <c r="AX163" s="505">
        <v>0</v>
      </c>
      <c r="AY163" s="505">
        <v>0</v>
      </c>
      <c r="AZ163" s="505">
        <v>0</v>
      </c>
      <c r="BA163" s="505">
        <v>2.2222222222222223</v>
      </c>
      <c r="BB163" s="505">
        <v>14.772727272727273</v>
      </c>
      <c r="BC163" s="505">
        <v>17.727272727272727</v>
      </c>
      <c r="BD163" s="505">
        <v>0</v>
      </c>
      <c r="BE163" s="505">
        <v>0</v>
      </c>
      <c r="BF163" s="505">
        <v>0</v>
      </c>
      <c r="BG163" s="505">
        <v>0</v>
      </c>
      <c r="BH163" s="505">
        <v>0</v>
      </c>
      <c r="BI163" s="505">
        <v>0</v>
      </c>
      <c r="BJ163" s="505">
        <v>4.3999999999999799</v>
      </c>
      <c r="BK163" s="505">
        <v>0</v>
      </c>
      <c r="BL163" s="505">
        <v>2.5190000000000001</v>
      </c>
      <c r="BM163" s="505">
        <v>0</v>
      </c>
      <c r="BN163" s="505">
        <v>1</v>
      </c>
      <c r="BO163" s="622">
        <v>1</v>
      </c>
      <c r="BP163" s="505">
        <v>1</v>
      </c>
      <c r="BQ163" s="505">
        <v>1</v>
      </c>
      <c r="BR163" s="505">
        <v>0</v>
      </c>
      <c r="BS163" s="505"/>
      <c r="BT163" s="505"/>
      <c r="BU163" s="505"/>
    </row>
    <row r="164" spans="1:73" ht="14.4">
      <c r="A164" s="486">
        <f>VLOOKUP(C164,'[18]DfE No.'!C:E,3,FALSE)</f>
        <v>60</v>
      </c>
      <c r="B164" s="502">
        <v>142580</v>
      </c>
      <c r="C164" s="502">
        <v>9352113</v>
      </c>
      <c r="D164" s="503" t="s">
        <v>1016</v>
      </c>
      <c r="E164" s="492" t="s">
        <v>40</v>
      </c>
      <c r="F164" s="504" t="s">
        <v>697</v>
      </c>
      <c r="G164" s="505">
        <v>1</v>
      </c>
      <c r="H164" s="505">
        <v>0</v>
      </c>
      <c r="I164" s="505">
        <v>0</v>
      </c>
      <c r="J164" s="505">
        <v>7</v>
      </c>
      <c r="K164" s="505">
        <v>0</v>
      </c>
      <c r="L164" s="505">
        <v>0</v>
      </c>
      <c r="M164" s="505">
        <v>0</v>
      </c>
      <c r="N164" s="505">
        <v>305</v>
      </c>
      <c r="O164" s="505">
        <v>305</v>
      </c>
      <c r="P164" s="505">
        <v>43</v>
      </c>
      <c r="Q164" s="505">
        <v>262</v>
      </c>
      <c r="R164" s="505">
        <v>0</v>
      </c>
      <c r="S164" s="505">
        <v>0</v>
      </c>
      <c r="T164" s="505">
        <v>0</v>
      </c>
      <c r="U164" s="505">
        <v>0</v>
      </c>
      <c r="V164" s="505">
        <v>0</v>
      </c>
      <c r="W164" s="505">
        <v>0</v>
      </c>
      <c r="X164" s="505">
        <v>0</v>
      </c>
      <c r="Y164" s="505">
        <v>0</v>
      </c>
      <c r="Z164" s="505">
        <v>0</v>
      </c>
      <c r="AA164" s="505">
        <v>305</v>
      </c>
      <c r="AB164" s="505">
        <v>43.571428571428569</v>
      </c>
      <c r="AC164" s="505">
        <v>101.00000000000013</v>
      </c>
      <c r="AD164" s="505">
        <v>107.00000000000014</v>
      </c>
      <c r="AE164" s="505">
        <v>0</v>
      </c>
      <c r="AF164" s="505">
        <v>0</v>
      </c>
      <c r="AG164" s="505">
        <v>145.95709570957109</v>
      </c>
      <c r="AH164" s="505">
        <v>18.118811881188119</v>
      </c>
      <c r="AI164" s="505">
        <v>42.277227722772388</v>
      </c>
      <c r="AJ164" s="505">
        <v>39.257425742574341</v>
      </c>
      <c r="AK164" s="505">
        <v>13.085808580858085</v>
      </c>
      <c r="AL164" s="505">
        <v>17.112211221122109</v>
      </c>
      <c r="AM164" s="505">
        <v>29.191419141914189</v>
      </c>
      <c r="AN164" s="505">
        <v>0</v>
      </c>
      <c r="AO164" s="505">
        <v>0</v>
      </c>
      <c r="AP164" s="505">
        <v>0</v>
      </c>
      <c r="AQ164" s="505">
        <v>0</v>
      </c>
      <c r="AR164" s="505">
        <v>0</v>
      </c>
      <c r="AS164" s="505">
        <v>0</v>
      </c>
      <c r="AT164" s="505">
        <v>0</v>
      </c>
      <c r="AU164" s="505">
        <v>2.6991150442477867</v>
      </c>
      <c r="AV164" s="505">
        <v>4.0486725663716694</v>
      </c>
      <c r="AW164" s="505">
        <v>5.3982300884955796</v>
      </c>
      <c r="AX164" s="505">
        <v>0</v>
      </c>
      <c r="AY164" s="505">
        <v>0</v>
      </c>
      <c r="AZ164" s="505">
        <v>0</v>
      </c>
      <c r="BA164" s="505">
        <v>1.9003115264797508</v>
      </c>
      <c r="BB164" s="505">
        <v>89.171929824561403</v>
      </c>
      <c r="BC164" s="505">
        <v>103.80701754385964</v>
      </c>
      <c r="BD164" s="505">
        <v>0</v>
      </c>
      <c r="BE164" s="505">
        <v>0</v>
      </c>
      <c r="BF164" s="505">
        <v>0</v>
      </c>
      <c r="BG164" s="505">
        <v>0</v>
      </c>
      <c r="BH164" s="505">
        <v>0</v>
      </c>
      <c r="BI164" s="505">
        <v>0</v>
      </c>
      <c r="BJ164" s="505">
        <v>0</v>
      </c>
      <c r="BK164" s="505">
        <v>0</v>
      </c>
      <c r="BL164" s="505">
        <v>0.74399999999999999</v>
      </c>
      <c r="BM164" s="505">
        <v>0</v>
      </c>
      <c r="BN164" s="505">
        <v>0</v>
      </c>
      <c r="BO164" s="622">
        <v>0</v>
      </c>
      <c r="BP164" s="505">
        <v>0</v>
      </c>
      <c r="BQ164" s="505">
        <v>1</v>
      </c>
      <c r="BR164" s="505">
        <v>0</v>
      </c>
      <c r="BS164" s="505"/>
      <c r="BT164" s="505"/>
      <c r="BU164" s="505"/>
    </row>
    <row r="165" spans="1:73" ht="14.4">
      <c r="A165" s="486">
        <f>VLOOKUP(C165,'[18]DfE No.'!C:E,3,FALSE)</f>
        <v>506</v>
      </c>
      <c r="B165" s="502">
        <v>147931</v>
      </c>
      <c r="C165" s="502">
        <v>9352114</v>
      </c>
      <c r="D165" s="503" t="s">
        <v>951</v>
      </c>
      <c r="E165" s="492" t="s">
        <v>40</v>
      </c>
      <c r="F165" s="504" t="s">
        <v>697</v>
      </c>
      <c r="G165" s="505">
        <v>1</v>
      </c>
      <c r="H165" s="505">
        <v>0</v>
      </c>
      <c r="I165" s="505">
        <v>0</v>
      </c>
      <c r="J165" s="505">
        <v>7</v>
      </c>
      <c r="K165" s="505">
        <v>0</v>
      </c>
      <c r="L165" s="505">
        <v>0</v>
      </c>
      <c r="M165" s="505">
        <v>0</v>
      </c>
      <c r="N165" s="505">
        <v>209</v>
      </c>
      <c r="O165" s="505">
        <v>209</v>
      </c>
      <c r="P165" s="505">
        <v>30</v>
      </c>
      <c r="Q165" s="505">
        <v>179</v>
      </c>
      <c r="R165" s="505">
        <v>0</v>
      </c>
      <c r="S165" s="505">
        <v>0</v>
      </c>
      <c r="T165" s="505">
        <v>0</v>
      </c>
      <c r="U165" s="505">
        <v>0</v>
      </c>
      <c r="V165" s="505">
        <v>0</v>
      </c>
      <c r="W165" s="505">
        <v>0</v>
      </c>
      <c r="X165" s="505">
        <v>0</v>
      </c>
      <c r="Y165" s="505">
        <v>0</v>
      </c>
      <c r="Z165" s="505">
        <v>0</v>
      </c>
      <c r="AA165" s="505">
        <v>209</v>
      </c>
      <c r="AB165" s="505">
        <v>29.857142857142858</v>
      </c>
      <c r="AC165" s="505">
        <v>32.000000000000007</v>
      </c>
      <c r="AD165" s="505">
        <v>32.999999999999943</v>
      </c>
      <c r="AE165" s="505">
        <v>0</v>
      </c>
      <c r="AF165" s="505">
        <v>0</v>
      </c>
      <c r="AG165" s="505">
        <v>206.99999999999991</v>
      </c>
      <c r="AH165" s="505">
        <v>1.9999999999999996</v>
      </c>
      <c r="AI165" s="505">
        <v>0</v>
      </c>
      <c r="AJ165" s="505">
        <v>0</v>
      </c>
      <c r="AK165" s="505">
        <v>0</v>
      </c>
      <c r="AL165" s="505">
        <v>0</v>
      </c>
      <c r="AM165" s="505">
        <v>0</v>
      </c>
      <c r="AN165" s="505">
        <v>0</v>
      </c>
      <c r="AO165" s="505">
        <v>0</v>
      </c>
      <c r="AP165" s="505">
        <v>0</v>
      </c>
      <c r="AQ165" s="505">
        <v>0</v>
      </c>
      <c r="AR165" s="505">
        <v>0</v>
      </c>
      <c r="AS165" s="505">
        <v>0</v>
      </c>
      <c r="AT165" s="505">
        <v>0</v>
      </c>
      <c r="AU165" s="505">
        <v>0</v>
      </c>
      <c r="AV165" s="505">
        <v>0</v>
      </c>
      <c r="AW165" s="505">
        <v>0</v>
      </c>
      <c r="AX165" s="505">
        <v>0</v>
      </c>
      <c r="AY165" s="505">
        <v>0</v>
      </c>
      <c r="AZ165" s="505">
        <v>0</v>
      </c>
      <c r="BA165" s="505">
        <v>0.99523809523809537</v>
      </c>
      <c r="BB165" s="505">
        <v>30.511363636363633</v>
      </c>
      <c r="BC165" s="505">
        <v>35.625</v>
      </c>
      <c r="BD165" s="505">
        <v>0</v>
      </c>
      <c r="BE165" s="505">
        <v>0</v>
      </c>
      <c r="BF165" s="505">
        <v>0</v>
      </c>
      <c r="BG165" s="505">
        <v>0</v>
      </c>
      <c r="BH165" s="505">
        <v>0</v>
      </c>
      <c r="BI165" s="505">
        <v>0</v>
      </c>
      <c r="BJ165" s="505">
        <v>0</v>
      </c>
      <c r="BK165" s="505">
        <v>0</v>
      </c>
      <c r="BL165" s="505">
        <v>1.7290000000000001</v>
      </c>
      <c r="BM165" s="505">
        <v>0</v>
      </c>
      <c r="BN165" s="505">
        <v>0</v>
      </c>
      <c r="BO165" s="622">
        <v>0.32250000000000012</v>
      </c>
      <c r="BP165" s="505">
        <v>0</v>
      </c>
      <c r="BQ165" s="505">
        <v>1</v>
      </c>
      <c r="BR165" s="505">
        <v>0</v>
      </c>
      <c r="BS165" s="505"/>
      <c r="BT165" s="505"/>
      <c r="BU165" s="505"/>
    </row>
    <row r="166" spans="1:73" ht="14.4">
      <c r="A166" s="486">
        <f>VLOOKUP(C166,'[18]DfE No.'!C:E,3,FALSE)</f>
        <v>16</v>
      </c>
      <c r="B166" s="502">
        <v>142770</v>
      </c>
      <c r="C166" s="502">
        <v>9352116</v>
      </c>
      <c r="D166" s="503" t="s">
        <v>516</v>
      </c>
      <c r="E166" s="492" t="s">
        <v>40</v>
      </c>
      <c r="F166" s="504" t="s">
        <v>697</v>
      </c>
      <c r="G166" s="505">
        <v>1</v>
      </c>
      <c r="H166" s="505">
        <v>0</v>
      </c>
      <c r="I166" s="505">
        <v>0</v>
      </c>
      <c r="J166" s="505">
        <v>7</v>
      </c>
      <c r="K166" s="505">
        <v>0</v>
      </c>
      <c r="L166" s="505">
        <v>0</v>
      </c>
      <c r="M166" s="505">
        <v>0</v>
      </c>
      <c r="N166" s="505">
        <v>89</v>
      </c>
      <c r="O166" s="505">
        <v>89</v>
      </c>
      <c r="P166" s="505">
        <v>13</v>
      </c>
      <c r="Q166" s="505">
        <v>76</v>
      </c>
      <c r="R166" s="505">
        <v>0</v>
      </c>
      <c r="S166" s="505">
        <v>0</v>
      </c>
      <c r="T166" s="505">
        <v>0</v>
      </c>
      <c r="U166" s="505">
        <v>0</v>
      </c>
      <c r="V166" s="505">
        <v>0</v>
      </c>
      <c r="W166" s="505">
        <v>0</v>
      </c>
      <c r="X166" s="505">
        <v>0</v>
      </c>
      <c r="Y166" s="505">
        <v>0</v>
      </c>
      <c r="Z166" s="505">
        <v>0</v>
      </c>
      <c r="AA166" s="505">
        <v>89</v>
      </c>
      <c r="AB166" s="505">
        <v>12.714285714285714</v>
      </c>
      <c r="AC166" s="505">
        <v>23.000000000000018</v>
      </c>
      <c r="AD166" s="505">
        <v>24.999999999999968</v>
      </c>
      <c r="AE166" s="505">
        <v>0</v>
      </c>
      <c r="AF166" s="505">
        <v>0</v>
      </c>
      <c r="AG166" s="505">
        <v>33.999999999999972</v>
      </c>
      <c r="AH166" s="505">
        <v>28.000000000000025</v>
      </c>
      <c r="AI166" s="505">
        <v>27.000000000000007</v>
      </c>
      <c r="AJ166" s="505">
        <v>0</v>
      </c>
      <c r="AK166" s="505">
        <v>0</v>
      </c>
      <c r="AL166" s="505">
        <v>0</v>
      </c>
      <c r="AM166" s="505">
        <v>0</v>
      </c>
      <c r="AN166" s="505">
        <v>0</v>
      </c>
      <c r="AO166" s="505">
        <v>0</v>
      </c>
      <c r="AP166" s="505">
        <v>0</v>
      </c>
      <c r="AQ166" s="505">
        <v>0</v>
      </c>
      <c r="AR166" s="505">
        <v>0</v>
      </c>
      <c r="AS166" s="505">
        <v>0</v>
      </c>
      <c r="AT166" s="505">
        <v>0</v>
      </c>
      <c r="AU166" s="505">
        <v>0</v>
      </c>
      <c r="AV166" s="505">
        <v>0</v>
      </c>
      <c r="AW166" s="505">
        <v>0</v>
      </c>
      <c r="AX166" s="505">
        <v>0</v>
      </c>
      <c r="AY166" s="505">
        <v>0</v>
      </c>
      <c r="AZ166" s="505">
        <v>0</v>
      </c>
      <c r="BA166" s="505">
        <v>0</v>
      </c>
      <c r="BB166" s="505">
        <v>22.594594594594597</v>
      </c>
      <c r="BC166" s="505">
        <v>26.45945945945946</v>
      </c>
      <c r="BD166" s="505">
        <v>0</v>
      </c>
      <c r="BE166" s="505">
        <v>0</v>
      </c>
      <c r="BF166" s="505">
        <v>0</v>
      </c>
      <c r="BG166" s="505">
        <v>0</v>
      </c>
      <c r="BH166" s="505">
        <v>0</v>
      </c>
      <c r="BI166" s="505">
        <v>0</v>
      </c>
      <c r="BJ166" s="505">
        <v>1.6599999999999975</v>
      </c>
      <c r="BK166" s="505">
        <v>0</v>
      </c>
      <c r="BL166" s="505">
        <v>0.57299999999999995</v>
      </c>
      <c r="BM166" s="505">
        <v>0</v>
      </c>
      <c r="BN166" s="505">
        <v>0.81174899866488648</v>
      </c>
      <c r="BO166" s="622">
        <v>0</v>
      </c>
      <c r="BP166" s="505">
        <v>0</v>
      </c>
      <c r="BQ166" s="505">
        <v>1</v>
      </c>
      <c r="BR166" s="505">
        <v>0</v>
      </c>
      <c r="BS166" s="505"/>
      <c r="BT166" s="505"/>
      <c r="BU166" s="505"/>
    </row>
    <row r="167" spans="1:73" ht="14.4">
      <c r="A167" s="486">
        <f>VLOOKUP(C167,'[18]DfE No.'!C:E,3,FALSE)</f>
        <v>9</v>
      </c>
      <c r="B167" s="502">
        <v>142786</v>
      </c>
      <c r="C167" s="502">
        <v>9352120</v>
      </c>
      <c r="D167" s="503" t="s">
        <v>99</v>
      </c>
      <c r="E167" s="492" t="s">
        <v>40</v>
      </c>
      <c r="F167" s="504" t="s">
        <v>697</v>
      </c>
      <c r="G167" s="505">
        <v>1</v>
      </c>
      <c r="H167" s="505">
        <v>0</v>
      </c>
      <c r="I167" s="505">
        <v>0</v>
      </c>
      <c r="J167" s="505">
        <v>7</v>
      </c>
      <c r="K167" s="505">
        <v>0</v>
      </c>
      <c r="L167" s="505">
        <v>0</v>
      </c>
      <c r="M167" s="505">
        <v>0</v>
      </c>
      <c r="N167" s="505">
        <v>75</v>
      </c>
      <c r="O167" s="505">
        <v>75</v>
      </c>
      <c r="P167" s="505">
        <v>13</v>
      </c>
      <c r="Q167" s="505">
        <v>62</v>
      </c>
      <c r="R167" s="505">
        <v>0</v>
      </c>
      <c r="S167" s="505">
        <v>0</v>
      </c>
      <c r="T167" s="505">
        <v>0</v>
      </c>
      <c r="U167" s="505">
        <v>0</v>
      </c>
      <c r="V167" s="505">
        <v>0</v>
      </c>
      <c r="W167" s="505">
        <v>0</v>
      </c>
      <c r="X167" s="505">
        <v>0</v>
      </c>
      <c r="Y167" s="505">
        <v>0</v>
      </c>
      <c r="Z167" s="505">
        <v>0</v>
      </c>
      <c r="AA167" s="505">
        <v>75</v>
      </c>
      <c r="AB167" s="505">
        <v>10.714285714285714</v>
      </c>
      <c r="AC167" s="505">
        <v>20.000000000000025</v>
      </c>
      <c r="AD167" s="505">
        <v>20.000000000000025</v>
      </c>
      <c r="AE167" s="505">
        <v>0</v>
      </c>
      <c r="AF167" s="505">
        <v>0</v>
      </c>
      <c r="AG167" s="505">
        <v>45.608108108108098</v>
      </c>
      <c r="AH167" s="505">
        <v>2.027027027027025</v>
      </c>
      <c r="AI167" s="505">
        <v>14.189189189189175</v>
      </c>
      <c r="AJ167" s="505">
        <v>0</v>
      </c>
      <c r="AK167" s="505">
        <v>9.1216216216216495</v>
      </c>
      <c r="AL167" s="505">
        <v>1.0135135135135125</v>
      </c>
      <c r="AM167" s="505">
        <v>3.0405405405405377</v>
      </c>
      <c r="AN167" s="505">
        <v>0</v>
      </c>
      <c r="AO167" s="505">
        <v>0</v>
      </c>
      <c r="AP167" s="505">
        <v>0</v>
      </c>
      <c r="AQ167" s="505">
        <v>0</v>
      </c>
      <c r="AR167" s="505">
        <v>0</v>
      </c>
      <c r="AS167" s="505">
        <v>0</v>
      </c>
      <c r="AT167" s="505">
        <v>0</v>
      </c>
      <c r="AU167" s="505">
        <v>0</v>
      </c>
      <c r="AV167" s="505">
        <v>1.22950819672131</v>
      </c>
      <c r="AW167" s="505">
        <v>2.4590163934426199</v>
      </c>
      <c r="AX167" s="505">
        <v>0</v>
      </c>
      <c r="AY167" s="505">
        <v>0</v>
      </c>
      <c r="AZ167" s="505">
        <v>0</v>
      </c>
      <c r="BA167" s="505">
        <v>0</v>
      </c>
      <c r="BB167" s="505">
        <v>17.169230769230769</v>
      </c>
      <c r="BC167" s="505">
        <v>20.76923076923077</v>
      </c>
      <c r="BD167" s="505">
        <v>0</v>
      </c>
      <c r="BE167" s="505">
        <v>0</v>
      </c>
      <c r="BF167" s="505">
        <v>0</v>
      </c>
      <c r="BG167" s="505">
        <v>0</v>
      </c>
      <c r="BH167" s="505">
        <v>0</v>
      </c>
      <c r="BI167" s="505">
        <v>0</v>
      </c>
      <c r="BJ167" s="505">
        <v>2.4999999999999973</v>
      </c>
      <c r="BK167" s="505">
        <v>0</v>
      </c>
      <c r="BL167" s="505">
        <v>0.81899999999999995</v>
      </c>
      <c r="BM167" s="505">
        <v>0</v>
      </c>
      <c r="BN167" s="505">
        <v>0.99866488651535379</v>
      </c>
      <c r="BO167" s="622">
        <v>0</v>
      </c>
      <c r="BP167" s="505">
        <v>0</v>
      </c>
      <c r="BQ167" s="505">
        <v>1</v>
      </c>
      <c r="BR167" s="505">
        <v>0</v>
      </c>
      <c r="BS167" s="505"/>
      <c r="BT167" s="505"/>
      <c r="BU167" s="505"/>
    </row>
    <row r="168" spans="1:73" ht="14.4">
      <c r="A168" s="486">
        <f>VLOOKUP(C168,'[18]DfE No.'!C:E,3,FALSE)</f>
        <v>109</v>
      </c>
      <c r="B168" s="502">
        <v>144446</v>
      </c>
      <c r="C168" s="502">
        <v>9352122</v>
      </c>
      <c r="D168" s="503" t="s">
        <v>210</v>
      </c>
      <c r="E168" s="492" t="s">
        <v>40</v>
      </c>
      <c r="F168" s="504" t="s">
        <v>697</v>
      </c>
      <c r="G168" s="505">
        <v>1</v>
      </c>
      <c r="H168" s="505">
        <v>0</v>
      </c>
      <c r="I168" s="505">
        <v>0</v>
      </c>
      <c r="J168" s="505">
        <v>7</v>
      </c>
      <c r="K168" s="505">
        <v>0</v>
      </c>
      <c r="L168" s="505">
        <v>0</v>
      </c>
      <c r="M168" s="505">
        <v>0</v>
      </c>
      <c r="N168" s="505">
        <v>82</v>
      </c>
      <c r="O168" s="505">
        <v>82</v>
      </c>
      <c r="P168" s="505">
        <v>13</v>
      </c>
      <c r="Q168" s="505">
        <v>69</v>
      </c>
      <c r="R168" s="505">
        <v>0</v>
      </c>
      <c r="S168" s="505">
        <v>0</v>
      </c>
      <c r="T168" s="505">
        <v>0</v>
      </c>
      <c r="U168" s="505">
        <v>0</v>
      </c>
      <c r="V168" s="505">
        <v>0</v>
      </c>
      <c r="W168" s="505">
        <v>0</v>
      </c>
      <c r="X168" s="505">
        <v>0</v>
      </c>
      <c r="Y168" s="505">
        <v>0</v>
      </c>
      <c r="Z168" s="505">
        <v>0</v>
      </c>
      <c r="AA168" s="505">
        <v>82</v>
      </c>
      <c r="AB168" s="505">
        <v>11.714285714285714</v>
      </c>
      <c r="AC168" s="505">
        <v>21.999999999999979</v>
      </c>
      <c r="AD168" s="505">
        <v>23.000000000000014</v>
      </c>
      <c r="AE168" s="505">
        <v>0</v>
      </c>
      <c r="AF168" s="505">
        <v>0</v>
      </c>
      <c r="AG168" s="505">
        <v>53.654320987654323</v>
      </c>
      <c r="AH168" s="505">
        <v>26.320987654321019</v>
      </c>
      <c r="AI168" s="505">
        <v>0</v>
      </c>
      <c r="AJ168" s="505">
        <v>2.0246913580246946</v>
      </c>
      <c r="AK168" s="505">
        <v>0</v>
      </c>
      <c r="AL168" s="505">
        <v>0</v>
      </c>
      <c r="AM168" s="505">
        <v>0</v>
      </c>
      <c r="AN168" s="505">
        <v>0</v>
      </c>
      <c r="AO168" s="505">
        <v>0</v>
      </c>
      <c r="AP168" s="505">
        <v>0</v>
      </c>
      <c r="AQ168" s="505">
        <v>0</v>
      </c>
      <c r="AR168" s="505">
        <v>0</v>
      </c>
      <c r="AS168" s="505">
        <v>0</v>
      </c>
      <c r="AT168" s="505">
        <v>0</v>
      </c>
      <c r="AU168" s="505">
        <v>0</v>
      </c>
      <c r="AV168" s="505">
        <v>0</v>
      </c>
      <c r="AW168" s="505">
        <v>0</v>
      </c>
      <c r="AX168" s="505">
        <v>0</v>
      </c>
      <c r="AY168" s="505">
        <v>0</v>
      </c>
      <c r="AZ168" s="505">
        <v>0</v>
      </c>
      <c r="BA168" s="505">
        <v>1.9759036144578315</v>
      </c>
      <c r="BB168" s="505">
        <v>18.53731343283582</v>
      </c>
      <c r="BC168" s="505">
        <v>22.029850746268657</v>
      </c>
      <c r="BD168" s="505">
        <v>0</v>
      </c>
      <c r="BE168" s="505">
        <v>0</v>
      </c>
      <c r="BF168" s="505">
        <v>0</v>
      </c>
      <c r="BG168" s="505">
        <v>0</v>
      </c>
      <c r="BH168" s="505">
        <v>0</v>
      </c>
      <c r="BI168" s="505">
        <v>0</v>
      </c>
      <c r="BJ168" s="505">
        <v>0</v>
      </c>
      <c r="BK168" s="505">
        <v>0</v>
      </c>
      <c r="BL168" s="505">
        <v>3.45</v>
      </c>
      <c r="BM168" s="505">
        <v>0</v>
      </c>
      <c r="BN168" s="505">
        <v>0.90520694259012013</v>
      </c>
      <c r="BO168" s="622">
        <v>1</v>
      </c>
      <c r="BP168" s="505">
        <v>1</v>
      </c>
      <c r="BQ168" s="505">
        <v>1</v>
      </c>
      <c r="BR168" s="505">
        <v>0</v>
      </c>
      <c r="BS168" s="505"/>
      <c r="BT168" s="505"/>
      <c r="BU168" s="505"/>
    </row>
    <row r="169" spans="1:73" ht="14.4">
      <c r="A169" s="486">
        <f>VLOOKUP(C169,'[18]DfE No.'!C:E,3,FALSE)</f>
        <v>111</v>
      </c>
      <c r="B169" s="502">
        <v>141551</v>
      </c>
      <c r="C169" s="502">
        <v>9352123</v>
      </c>
      <c r="D169" s="503" t="s">
        <v>515</v>
      </c>
      <c r="E169" s="492" t="s">
        <v>40</v>
      </c>
      <c r="F169" s="504" t="s">
        <v>697</v>
      </c>
      <c r="G169" s="505">
        <v>1</v>
      </c>
      <c r="H169" s="505">
        <v>0</v>
      </c>
      <c r="I169" s="505">
        <v>0</v>
      </c>
      <c r="J169" s="505">
        <v>7</v>
      </c>
      <c r="K169" s="505">
        <v>0</v>
      </c>
      <c r="L169" s="505">
        <v>0</v>
      </c>
      <c r="M169" s="505">
        <v>0</v>
      </c>
      <c r="N169" s="505">
        <v>147</v>
      </c>
      <c r="O169" s="505">
        <v>147</v>
      </c>
      <c r="P169" s="505">
        <v>21</v>
      </c>
      <c r="Q169" s="505">
        <v>126</v>
      </c>
      <c r="R169" s="505">
        <v>0</v>
      </c>
      <c r="S169" s="505">
        <v>0</v>
      </c>
      <c r="T169" s="505">
        <v>0</v>
      </c>
      <c r="U169" s="505">
        <v>0</v>
      </c>
      <c r="V169" s="505">
        <v>0</v>
      </c>
      <c r="W169" s="505">
        <v>0</v>
      </c>
      <c r="X169" s="505">
        <v>0</v>
      </c>
      <c r="Y169" s="505">
        <v>0</v>
      </c>
      <c r="Z169" s="505">
        <v>0</v>
      </c>
      <c r="AA169" s="505">
        <v>147</v>
      </c>
      <c r="AB169" s="505">
        <v>21</v>
      </c>
      <c r="AC169" s="505">
        <v>45.999999999999972</v>
      </c>
      <c r="AD169" s="505">
        <v>47.000000000000057</v>
      </c>
      <c r="AE169" s="505">
        <v>0</v>
      </c>
      <c r="AF169" s="505">
        <v>0</v>
      </c>
      <c r="AG169" s="505">
        <v>37.999999999999972</v>
      </c>
      <c r="AH169" s="505">
        <v>109.00000000000004</v>
      </c>
      <c r="AI169" s="505">
        <v>0</v>
      </c>
      <c r="AJ169" s="505">
        <v>0</v>
      </c>
      <c r="AK169" s="505">
        <v>0</v>
      </c>
      <c r="AL169" s="505">
        <v>0</v>
      </c>
      <c r="AM169" s="505">
        <v>0</v>
      </c>
      <c r="AN169" s="505">
        <v>0</v>
      </c>
      <c r="AO169" s="505">
        <v>0</v>
      </c>
      <c r="AP169" s="505">
        <v>0</v>
      </c>
      <c r="AQ169" s="505">
        <v>0</v>
      </c>
      <c r="AR169" s="505">
        <v>0</v>
      </c>
      <c r="AS169" s="505">
        <v>0</v>
      </c>
      <c r="AT169" s="505">
        <v>0</v>
      </c>
      <c r="AU169" s="505">
        <v>1.1666666666666672</v>
      </c>
      <c r="AV169" s="505">
        <v>2.3333333333333375</v>
      </c>
      <c r="AW169" s="505">
        <v>2.3333333333333375</v>
      </c>
      <c r="AX169" s="505">
        <v>0</v>
      </c>
      <c r="AY169" s="505">
        <v>0</v>
      </c>
      <c r="AZ169" s="505">
        <v>0</v>
      </c>
      <c r="BA169" s="505">
        <v>0</v>
      </c>
      <c r="BB169" s="505">
        <v>35.853658536585364</v>
      </c>
      <c r="BC169" s="505">
        <v>41.829268292682926</v>
      </c>
      <c r="BD169" s="505">
        <v>0</v>
      </c>
      <c r="BE169" s="505">
        <v>0</v>
      </c>
      <c r="BF169" s="505">
        <v>0</v>
      </c>
      <c r="BG169" s="505">
        <v>0</v>
      </c>
      <c r="BH169" s="505">
        <v>0</v>
      </c>
      <c r="BI169" s="505">
        <v>0</v>
      </c>
      <c r="BJ169" s="505">
        <v>1.1799999999999951</v>
      </c>
      <c r="BK169" s="505">
        <v>0</v>
      </c>
      <c r="BL169" s="505">
        <v>2.5640000000000001</v>
      </c>
      <c r="BM169" s="505">
        <v>0</v>
      </c>
      <c r="BN169" s="505">
        <v>3.7383177570093351E-2</v>
      </c>
      <c r="BO169" s="622">
        <v>1</v>
      </c>
      <c r="BP169" s="505">
        <v>1</v>
      </c>
      <c r="BQ169" s="505">
        <v>1</v>
      </c>
      <c r="BR169" s="505">
        <v>0</v>
      </c>
      <c r="BS169" s="505"/>
      <c r="BT169" s="505"/>
      <c r="BU169" s="505"/>
    </row>
    <row r="170" spans="1:73" ht="14.4">
      <c r="A170" s="486">
        <f>VLOOKUP(C170,'[18]DfE No.'!C:E,3,FALSE)</f>
        <v>115</v>
      </c>
      <c r="B170" s="502">
        <v>145460</v>
      </c>
      <c r="C170" s="502">
        <v>9352126</v>
      </c>
      <c r="D170" s="503" t="s">
        <v>216</v>
      </c>
      <c r="E170" s="492" t="s">
        <v>40</v>
      </c>
      <c r="F170" s="504" t="s">
        <v>697</v>
      </c>
      <c r="G170" s="505">
        <v>1</v>
      </c>
      <c r="H170" s="505">
        <v>0</v>
      </c>
      <c r="I170" s="505">
        <v>0</v>
      </c>
      <c r="J170" s="505">
        <v>7</v>
      </c>
      <c r="K170" s="505">
        <v>0</v>
      </c>
      <c r="L170" s="505">
        <v>0</v>
      </c>
      <c r="M170" s="505">
        <v>0</v>
      </c>
      <c r="N170" s="505">
        <v>101</v>
      </c>
      <c r="O170" s="505">
        <v>101</v>
      </c>
      <c r="P170" s="505">
        <v>10</v>
      </c>
      <c r="Q170" s="505">
        <v>91</v>
      </c>
      <c r="R170" s="505">
        <v>0</v>
      </c>
      <c r="S170" s="505">
        <v>0</v>
      </c>
      <c r="T170" s="505">
        <v>0</v>
      </c>
      <c r="U170" s="505">
        <v>0</v>
      </c>
      <c r="V170" s="505">
        <v>0</v>
      </c>
      <c r="W170" s="505">
        <v>0</v>
      </c>
      <c r="X170" s="505">
        <v>0</v>
      </c>
      <c r="Y170" s="505">
        <v>0</v>
      </c>
      <c r="Z170" s="505">
        <v>0</v>
      </c>
      <c r="AA170" s="505">
        <v>101</v>
      </c>
      <c r="AB170" s="505">
        <v>14.428571428571429</v>
      </c>
      <c r="AC170" s="505">
        <v>1.9999999999999998</v>
      </c>
      <c r="AD170" s="505">
        <v>3</v>
      </c>
      <c r="AE170" s="505">
        <v>0</v>
      </c>
      <c r="AF170" s="505">
        <v>0</v>
      </c>
      <c r="AG170" s="505">
        <v>96.999999999999957</v>
      </c>
      <c r="AH170" s="505">
        <v>3.9999999999999996</v>
      </c>
      <c r="AI170" s="505">
        <v>0</v>
      </c>
      <c r="AJ170" s="505">
        <v>0</v>
      </c>
      <c r="AK170" s="505">
        <v>0</v>
      </c>
      <c r="AL170" s="505">
        <v>0</v>
      </c>
      <c r="AM170" s="505">
        <v>0</v>
      </c>
      <c r="AN170" s="505">
        <v>0</v>
      </c>
      <c r="AO170" s="505">
        <v>0</v>
      </c>
      <c r="AP170" s="505">
        <v>0</v>
      </c>
      <c r="AQ170" s="505">
        <v>0</v>
      </c>
      <c r="AR170" s="505">
        <v>0</v>
      </c>
      <c r="AS170" s="505">
        <v>0</v>
      </c>
      <c r="AT170" s="505">
        <v>0</v>
      </c>
      <c r="AU170" s="505">
        <v>0</v>
      </c>
      <c r="AV170" s="505">
        <v>0</v>
      </c>
      <c r="AW170" s="505">
        <v>0</v>
      </c>
      <c r="AX170" s="505">
        <v>0</v>
      </c>
      <c r="AY170" s="505">
        <v>0</v>
      </c>
      <c r="AZ170" s="505">
        <v>0</v>
      </c>
      <c r="BA170" s="505">
        <v>0</v>
      </c>
      <c r="BB170" s="505">
        <v>11.505747126436782</v>
      </c>
      <c r="BC170" s="505">
        <v>12.770114942528737</v>
      </c>
      <c r="BD170" s="505">
        <v>0</v>
      </c>
      <c r="BE170" s="505">
        <v>0</v>
      </c>
      <c r="BF170" s="505">
        <v>0</v>
      </c>
      <c r="BG170" s="505">
        <v>0</v>
      </c>
      <c r="BH170" s="505">
        <v>0</v>
      </c>
      <c r="BI170" s="505">
        <v>0</v>
      </c>
      <c r="BJ170" s="505">
        <v>2.94</v>
      </c>
      <c r="BK170" s="505">
        <v>0</v>
      </c>
      <c r="BL170" s="505">
        <v>2.2989999999999999</v>
      </c>
      <c r="BM170" s="505">
        <v>0</v>
      </c>
      <c r="BN170" s="505">
        <v>0.65153538050734294</v>
      </c>
      <c r="BO170" s="622">
        <v>1</v>
      </c>
      <c r="BP170" s="505">
        <v>1</v>
      </c>
      <c r="BQ170" s="505">
        <v>1</v>
      </c>
      <c r="BR170" s="505">
        <v>0</v>
      </c>
      <c r="BS170" s="505"/>
      <c r="BT170" s="505"/>
      <c r="BU170" s="505"/>
    </row>
    <row r="171" spans="1:73" ht="14.4">
      <c r="A171" s="486">
        <f>VLOOKUP(C171,'[18]DfE No.'!C:E,3,FALSE)</f>
        <v>502</v>
      </c>
      <c r="B171" s="502">
        <v>147932</v>
      </c>
      <c r="C171" s="502">
        <v>9352129</v>
      </c>
      <c r="D171" s="503" t="s">
        <v>400</v>
      </c>
      <c r="E171" s="492" t="s">
        <v>40</v>
      </c>
      <c r="F171" s="504" t="s">
        <v>697</v>
      </c>
      <c r="G171" s="505">
        <v>1</v>
      </c>
      <c r="H171" s="505">
        <v>0</v>
      </c>
      <c r="I171" s="505">
        <v>0</v>
      </c>
      <c r="J171" s="505">
        <v>7</v>
      </c>
      <c r="K171" s="505">
        <v>0</v>
      </c>
      <c r="L171" s="505">
        <v>0</v>
      </c>
      <c r="M171" s="505">
        <v>0</v>
      </c>
      <c r="N171" s="505">
        <v>154</v>
      </c>
      <c r="O171" s="505">
        <v>154</v>
      </c>
      <c r="P171" s="505">
        <v>28</v>
      </c>
      <c r="Q171" s="505">
        <v>126</v>
      </c>
      <c r="R171" s="505">
        <v>0</v>
      </c>
      <c r="S171" s="505">
        <v>0</v>
      </c>
      <c r="T171" s="505">
        <v>0</v>
      </c>
      <c r="U171" s="505">
        <v>0</v>
      </c>
      <c r="V171" s="505">
        <v>0</v>
      </c>
      <c r="W171" s="505">
        <v>0</v>
      </c>
      <c r="X171" s="505">
        <v>0</v>
      </c>
      <c r="Y171" s="505">
        <v>0</v>
      </c>
      <c r="Z171" s="505">
        <v>0</v>
      </c>
      <c r="AA171" s="505">
        <v>154</v>
      </c>
      <c r="AB171" s="505">
        <v>22</v>
      </c>
      <c r="AC171" s="505">
        <v>60.999999999999986</v>
      </c>
      <c r="AD171" s="505">
        <v>62.999999999999986</v>
      </c>
      <c r="AE171" s="505">
        <v>0</v>
      </c>
      <c r="AF171" s="505">
        <v>0</v>
      </c>
      <c r="AG171" s="505">
        <v>64.999999999999986</v>
      </c>
      <c r="AH171" s="505">
        <v>62.000000000000064</v>
      </c>
      <c r="AI171" s="505">
        <v>26.000000000000025</v>
      </c>
      <c r="AJ171" s="505">
        <v>0</v>
      </c>
      <c r="AK171" s="505">
        <v>0.99999999999999944</v>
      </c>
      <c r="AL171" s="505">
        <v>0</v>
      </c>
      <c r="AM171" s="505">
        <v>0</v>
      </c>
      <c r="AN171" s="505">
        <v>0</v>
      </c>
      <c r="AO171" s="505">
        <v>0</v>
      </c>
      <c r="AP171" s="505">
        <v>0</v>
      </c>
      <c r="AQ171" s="505">
        <v>0</v>
      </c>
      <c r="AR171" s="505">
        <v>0</v>
      </c>
      <c r="AS171" s="505">
        <v>0</v>
      </c>
      <c r="AT171" s="505">
        <v>0</v>
      </c>
      <c r="AU171" s="505">
        <v>4.8888888888888822</v>
      </c>
      <c r="AV171" s="505">
        <v>9.7777777777777786</v>
      </c>
      <c r="AW171" s="505">
        <v>9.7777777777777786</v>
      </c>
      <c r="AX171" s="505">
        <v>0</v>
      </c>
      <c r="AY171" s="505">
        <v>0</v>
      </c>
      <c r="AZ171" s="505">
        <v>0</v>
      </c>
      <c r="BA171" s="505">
        <v>1.1240875912408759</v>
      </c>
      <c r="BB171" s="505">
        <v>21.53846153846154</v>
      </c>
      <c r="BC171" s="505">
        <v>26.324786324786324</v>
      </c>
      <c r="BD171" s="505">
        <v>0</v>
      </c>
      <c r="BE171" s="505">
        <v>0</v>
      </c>
      <c r="BF171" s="505">
        <v>0</v>
      </c>
      <c r="BG171" s="505">
        <v>0</v>
      </c>
      <c r="BH171" s="505">
        <v>0</v>
      </c>
      <c r="BI171" s="505">
        <v>0</v>
      </c>
      <c r="BJ171" s="505">
        <v>10.760000000000019</v>
      </c>
      <c r="BK171" s="505">
        <v>0</v>
      </c>
      <c r="BL171" s="505">
        <v>0.85099999999999998</v>
      </c>
      <c r="BM171" s="505">
        <v>0</v>
      </c>
      <c r="BN171" s="505">
        <v>0</v>
      </c>
      <c r="BO171" s="622">
        <v>0</v>
      </c>
      <c r="BP171" s="505">
        <v>0</v>
      </c>
      <c r="BQ171" s="505">
        <v>1</v>
      </c>
      <c r="BR171" s="505">
        <v>0</v>
      </c>
      <c r="BS171" s="505"/>
      <c r="BT171" s="505"/>
      <c r="BU171" s="505"/>
    </row>
    <row r="172" spans="1:73" ht="14.4">
      <c r="A172" s="486">
        <f>VLOOKUP(C172,'[18]DfE No.'!C:E,3,FALSE)</f>
        <v>208</v>
      </c>
      <c r="B172" s="502">
        <v>145835</v>
      </c>
      <c r="C172" s="502">
        <v>9352133</v>
      </c>
      <c r="D172" s="503" t="s">
        <v>231</v>
      </c>
      <c r="E172" s="492" t="s">
        <v>40</v>
      </c>
      <c r="F172" s="504" t="s">
        <v>697</v>
      </c>
      <c r="G172" s="505">
        <v>1</v>
      </c>
      <c r="H172" s="505">
        <v>0</v>
      </c>
      <c r="I172" s="505">
        <v>0</v>
      </c>
      <c r="J172" s="505">
        <v>7</v>
      </c>
      <c r="K172" s="505">
        <v>0</v>
      </c>
      <c r="L172" s="505">
        <v>0</v>
      </c>
      <c r="M172" s="505">
        <v>0</v>
      </c>
      <c r="N172" s="505">
        <v>214</v>
      </c>
      <c r="O172" s="505">
        <v>214</v>
      </c>
      <c r="P172" s="505">
        <v>38</v>
      </c>
      <c r="Q172" s="505">
        <v>176</v>
      </c>
      <c r="R172" s="505">
        <v>0</v>
      </c>
      <c r="S172" s="505">
        <v>0</v>
      </c>
      <c r="T172" s="505">
        <v>0</v>
      </c>
      <c r="U172" s="505">
        <v>0</v>
      </c>
      <c r="V172" s="505">
        <v>0</v>
      </c>
      <c r="W172" s="505">
        <v>0</v>
      </c>
      <c r="X172" s="505">
        <v>0</v>
      </c>
      <c r="Y172" s="505">
        <v>0</v>
      </c>
      <c r="Z172" s="505">
        <v>0</v>
      </c>
      <c r="AA172" s="505">
        <v>214</v>
      </c>
      <c r="AB172" s="505">
        <v>30.571428571428573</v>
      </c>
      <c r="AC172" s="505">
        <v>19.999999999999989</v>
      </c>
      <c r="AD172" s="505">
        <v>22</v>
      </c>
      <c r="AE172" s="505">
        <v>0</v>
      </c>
      <c r="AF172" s="505">
        <v>0</v>
      </c>
      <c r="AG172" s="505">
        <v>205.00000000000003</v>
      </c>
      <c r="AH172" s="505">
        <v>6.0000000000000018</v>
      </c>
      <c r="AI172" s="505">
        <v>0.99999999999999956</v>
      </c>
      <c r="AJ172" s="505">
        <v>0</v>
      </c>
      <c r="AK172" s="505">
        <v>1.9999999999999991</v>
      </c>
      <c r="AL172" s="505">
        <v>0</v>
      </c>
      <c r="AM172" s="505">
        <v>0</v>
      </c>
      <c r="AN172" s="505">
        <v>0</v>
      </c>
      <c r="AO172" s="505">
        <v>0</v>
      </c>
      <c r="AP172" s="505">
        <v>0</v>
      </c>
      <c r="AQ172" s="505">
        <v>0</v>
      </c>
      <c r="AR172" s="505">
        <v>0</v>
      </c>
      <c r="AS172" s="505">
        <v>0</v>
      </c>
      <c r="AT172" s="505">
        <v>0</v>
      </c>
      <c r="AU172" s="505">
        <v>0</v>
      </c>
      <c r="AV172" s="505">
        <v>0</v>
      </c>
      <c r="AW172" s="505">
        <v>0</v>
      </c>
      <c r="AX172" s="505">
        <v>0</v>
      </c>
      <c r="AY172" s="505">
        <v>0</v>
      </c>
      <c r="AZ172" s="505">
        <v>0</v>
      </c>
      <c r="BA172" s="505">
        <v>0</v>
      </c>
      <c r="BB172" s="505">
        <v>32.554913294797686</v>
      </c>
      <c r="BC172" s="505">
        <v>39.583815028901732</v>
      </c>
      <c r="BD172" s="505">
        <v>0</v>
      </c>
      <c r="BE172" s="505">
        <v>0</v>
      </c>
      <c r="BF172" s="505">
        <v>0</v>
      </c>
      <c r="BG172" s="505">
        <v>0</v>
      </c>
      <c r="BH172" s="505">
        <v>0</v>
      </c>
      <c r="BI172" s="505">
        <v>0</v>
      </c>
      <c r="BJ172" s="505">
        <v>0</v>
      </c>
      <c r="BK172" s="505">
        <v>0</v>
      </c>
      <c r="BL172" s="505">
        <v>2.2669999999999999</v>
      </c>
      <c r="BM172" s="505">
        <v>0</v>
      </c>
      <c r="BN172" s="505">
        <v>0</v>
      </c>
      <c r="BO172" s="622">
        <v>1</v>
      </c>
      <c r="BP172" s="505">
        <v>0</v>
      </c>
      <c r="BQ172" s="505">
        <v>1</v>
      </c>
      <c r="BR172" s="505">
        <v>0</v>
      </c>
      <c r="BS172" s="505"/>
      <c r="BT172" s="505"/>
      <c r="BU172" s="505"/>
    </row>
    <row r="173" spans="1:73" ht="14.4">
      <c r="A173" s="486">
        <f>VLOOKUP(C173,'[18]DfE No.'!C:E,3,FALSE)</f>
        <v>23</v>
      </c>
      <c r="B173" s="502">
        <v>146875</v>
      </c>
      <c r="C173" s="502">
        <v>9352136</v>
      </c>
      <c r="D173" s="503" t="s">
        <v>952</v>
      </c>
      <c r="E173" s="492" t="s">
        <v>40</v>
      </c>
      <c r="F173" s="504" t="s">
        <v>697</v>
      </c>
      <c r="G173" s="505">
        <v>1</v>
      </c>
      <c r="H173" s="505">
        <v>0</v>
      </c>
      <c r="I173" s="505">
        <v>0</v>
      </c>
      <c r="J173" s="505">
        <v>7</v>
      </c>
      <c r="K173" s="505">
        <v>0</v>
      </c>
      <c r="L173" s="505">
        <v>0</v>
      </c>
      <c r="M173" s="505">
        <v>0</v>
      </c>
      <c r="N173" s="505">
        <v>142</v>
      </c>
      <c r="O173" s="505">
        <v>142</v>
      </c>
      <c r="P173" s="505">
        <v>27</v>
      </c>
      <c r="Q173" s="505">
        <v>115</v>
      </c>
      <c r="R173" s="505">
        <v>0</v>
      </c>
      <c r="S173" s="505">
        <v>0</v>
      </c>
      <c r="T173" s="505">
        <v>0</v>
      </c>
      <c r="U173" s="505">
        <v>0</v>
      </c>
      <c r="V173" s="505">
        <v>0</v>
      </c>
      <c r="W173" s="505">
        <v>0</v>
      </c>
      <c r="X173" s="505">
        <v>0</v>
      </c>
      <c r="Y173" s="505">
        <v>0</v>
      </c>
      <c r="Z173" s="505">
        <v>0</v>
      </c>
      <c r="AA173" s="505">
        <v>142</v>
      </c>
      <c r="AB173" s="505">
        <v>20.285714285714285</v>
      </c>
      <c r="AC173" s="505">
        <v>22.000000000000039</v>
      </c>
      <c r="AD173" s="505">
        <v>22.999999999999929</v>
      </c>
      <c r="AE173" s="505">
        <v>0</v>
      </c>
      <c r="AF173" s="505">
        <v>0</v>
      </c>
      <c r="AG173" s="505">
        <v>119.00000000000006</v>
      </c>
      <c r="AH173" s="505">
        <v>6.9999999999999964</v>
      </c>
      <c r="AI173" s="505">
        <v>15.999999999999977</v>
      </c>
      <c r="AJ173" s="505">
        <v>0</v>
      </c>
      <c r="AK173" s="505">
        <v>0</v>
      </c>
      <c r="AL173" s="505">
        <v>0</v>
      </c>
      <c r="AM173" s="505">
        <v>0</v>
      </c>
      <c r="AN173" s="505">
        <v>0</v>
      </c>
      <c r="AO173" s="505">
        <v>0</v>
      </c>
      <c r="AP173" s="505">
        <v>0</v>
      </c>
      <c r="AQ173" s="505">
        <v>0</v>
      </c>
      <c r="AR173" s="505">
        <v>0</v>
      </c>
      <c r="AS173" s="505">
        <v>0</v>
      </c>
      <c r="AT173" s="505">
        <v>0</v>
      </c>
      <c r="AU173" s="505">
        <v>1.2566371681415924</v>
      </c>
      <c r="AV173" s="505">
        <v>2.513274336283188</v>
      </c>
      <c r="AW173" s="505">
        <v>3.7699115044247811</v>
      </c>
      <c r="AX173" s="505">
        <v>0</v>
      </c>
      <c r="AY173" s="505">
        <v>0</v>
      </c>
      <c r="AZ173" s="505">
        <v>0</v>
      </c>
      <c r="BA173" s="505">
        <v>0</v>
      </c>
      <c r="BB173" s="505">
        <v>43.865979381443296</v>
      </c>
      <c r="BC173" s="505">
        <v>54.164948453608247</v>
      </c>
      <c r="BD173" s="505">
        <v>0</v>
      </c>
      <c r="BE173" s="505">
        <v>0</v>
      </c>
      <c r="BF173" s="505">
        <v>0</v>
      </c>
      <c r="BG173" s="505">
        <v>0</v>
      </c>
      <c r="BH173" s="505">
        <v>0</v>
      </c>
      <c r="BI173" s="505">
        <v>0</v>
      </c>
      <c r="BJ173" s="505">
        <v>0</v>
      </c>
      <c r="BK173" s="505">
        <v>0</v>
      </c>
      <c r="BL173" s="505">
        <v>1.6779999999999999</v>
      </c>
      <c r="BM173" s="505">
        <v>0</v>
      </c>
      <c r="BN173" s="505">
        <v>0.10413885180240312</v>
      </c>
      <c r="BO173" s="622">
        <v>0.19499999999999962</v>
      </c>
      <c r="BP173" s="505">
        <v>1</v>
      </c>
      <c r="BQ173" s="505">
        <v>1</v>
      </c>
      <c r="BR173" s="505">
        <v>0</v>
      </c>
      <c r="BS173" s="505"/>
      <c r="BT173" s="505"/>
      <c r="BU173" s="505"/>
    </row>
    <row r="174" spans="1:73" ht="14.4">
      <c r="A174" s="486">
        <f>VLOOKUP(C174,'[18]DfE No.'!C:E,3,FALSE)</f>
        <v>503</v>
      </c>
      <c r="B174" s="502">
        <v>147933</v>
      </c>
      <c r="C174" s="502">
        <v>9352138</v>
      </c>
      <c r="D174" s="503" t="s">
        <v>953</v>
      </c>
      <c r="E174" s="492" t="s">
        <v>40</v>
      </c>
      <c r="F174" s="504" t="s">
        <v>697</v>
      </c>
      <c r="G174" s="505">
        <v>1</v>
      </c>
      <c r="H174" s="505">
        <v>0</v>
      </c>
      <c r="I174" s="505">
        <v>0</v>
      </c>
      <c r="J174" s="505">
        <v>7</v>
      </c>
      <c r="K174" s="505">
        <v>0</v>
      </c>
      <c r="L174" s="505">
        <v>0</v>
      </c>
      <c r="M174" s="505">
        <v>0</v>
      </c>
      <c r="N174" s="505">
        <v>396</v>
      </c>
      <c r="O174" s="505">
        <v>396</v>
      </c>
      <c r="P174" s="505">
        <v>59</v>
      </c>
      <c r="Q174" s="505">
        <v>337</v>
      </c>
      <c r="R174" s="505">
        <v>0</v>
      </c>
      <c r="S174" s="505">
        <v>0</v>
      </c>
      <c r="T174" s="505">
        <v>0</v>
      </c>
      <c r="U174" s="505">
        <v>0</v>
      </c>
      <c r="V174" s="505">
        <v>0</v>
      </c>
      <c r="W174" s="505">
        <v>0</v>
      </c>
      <c r="X174" s="505">
        <v>0</v>
      </c>
      <c r="Y174" s="505">
        <v>0</v>
      </c>
      <c r="Z174" s="505">
        <v>0</v>
      </c>
      <c r="AA174" s="505">
        <v>396</v>
      </c>
      <c r="AB174" s="505">
        <v>56.571428571428569</v>
      </c>
      <c r="AC174" s="505">
        <v>64.999999999999943</v>
      </c>
      <c r="AD174" s="505">
        <v>70.999999999999886</v>
      </c>
      <c r="AE174" s="505">
        <v>0</v>
      </c>
      <c r="AF174" s="505">
        <v>0</v>
      </c>
      <c r="AG174" s="505">
        <v>277.00000000000017</v>
      </c>
      <c r="AH174" s="505">
        <v>74.999999999999844</v>
      </c>
      <c r="AI174" s="505">
        <v>27.000000000000011</v>
      </c>
      <c r="AJ174" s="505">
        <v>0</v>
      </c>
      <c r="AK174" s="505">
        <v>16.999999999999989</v>
      </c>
      <c r="AL174" s="505">
        <v>0</v>
      </c>
      <c r="AM174" s="505">
        <v>0</v>
      </c>
      <c r="AN174" s="505">
        <v>0</v>
      </c>
      <c r="AO174" s="505">
        <v>0</v>
      </c>
      <c r="AP174" s="505">
        <v>0</v>
      </c>
      <c r="AQ174" s="505">
        <v>0</v>
      </c>
      <c r="AR174" s="505">
        <v>0</v>
      </c>
      <c r="AS174" s="505">
        <v>0</v>
      </c>
      <c r="AT174" s="505">
        <v>0</v>
      </c>
      <c r="AU174" s="505">
        <v>1.1750741839762597</v>
      </c>
      <c r="AV174" s="505">
        <v>3.525222551928783</v>
      </c>
      <c r="AW174" s="505">
        <v>5.8753709198812984</v>
      </c>
      <c r="AX174" s="505">
        <v>0</v>
      </c>
      <c r="AY174" s="505">
        <v>0</v>
      </c>
      <c r="AZ174" s="505">
        <v>0</v>
      </c>
      <c r="BA174" s="505">
        <v>0.99497487437185927</v>
      </c>
      <c r="BB174" s="505">
        <v>111.99700598802396</v>
      </c>
      <c r="BC174" s="505">
        <v>131.60479041916167</v>
      </c>
      <c r="BD174" s="505">
        <v>0</v>
      </c>
      <c r="BE174" s="505">
        <v>0</v>
      </c>
      <c r="BF174" s="505">
        <v>0</v>
      </c>
      <c r="BG174" s="505">
        <v>0</v>
      </c>
      <c r="BH174" s="505">
        <v>0</v>
      </c>
      <c r="BI174" s="505">
        <v>0</v>
      </c>
      <c r="BJ174" s="505">
        <v>0</v>
      </c>
      <c r="BK174" s="505">
        <v>0</v>
      </c>
      <c r="BL174" s="505">
        <v>0.73199999999999998</v>
      </c>
      <c r="BM174" s="505">
        <v>0</v>
      </c>
      <c r="BN174" s="505">
        <v>0</v>
      </c>
      <c r="BO174" s="622">
        <v>0</v>
      </c>
      <c r="BP174" s="505">
        <v>0</v>
      </c>
      <c r="BQ174" s="505">
        <v>1</v>
      </c>
      <c r="BR174" s="505">
        <v>0</v>
      </c>
      <c r="BS174" s="505"/>
      <c r="BT174" s="505"/>
      <c r="BU174" s="505"/>
    </row>
    <row r="175" spans="1:73" ht="14.4">
      <c r="A175" s="486">
        <f>VLOOKUP(C175,'[18]DfE No.'!C:E,3,FALSE)</f>
        <v>67</v>
      </c>
      <c r="B175" s="502">
        <v>141640</v>
      </c>
      <c r="C175" s="502">
        <v>9352145</v>
      </c>
      <c r="D175" s="503" t="s">
        <v>171</v>
      </c>
      <c r="E175" s="492" t="s">
        <v>40</v>
      </c>
      <c r="F175" s="504" t="s">
        <v>697</v>
      </c>
      <c r="G175" s="505">
        <v>1</v>
      </c>
      <c r="H175" s="505">
        <v>0</v>
      </c>
      <c r="I175" s="505">
        <v>0</v>
      </c>
      <c r="J175" s="505">
        <v>7</v>
      </c>
      <c r="K175" s="505">
        <v>0</v>
      </c>
      <c r="L175" s="505">
        <v>0</v>
      </c>
      <c r="M175" s="505">
        <v>0</v>
      </c>
      <c r="N175" s="505">
        <v>361</v>
      </c>
      <c r="O175" s="505">
        <v>361</v>
      </c>
      <c r="P175" s="505">
        <v>37</v>
      </c>
      <c r="Q175" s="505">
        <v>324</v>
      </c>
      <c r="R175" s="505">
        <v>0</v>
      </c>
      <c r="S175" s="505">
        <v>0</v>
      </c>
      <c r="T175" s="505">
        <v>0</v>
      </c>
      <c r="U175" s="505">
        <v>0</v>
      </c>
      <c r="V175" s="505">
        <v>0</v>
      </c>
      <c r="W175" s="505">
        <v>0</v>
      </c>
      <c r="X175" s="505">
        <v>0</v>
      </c>
      <c r="Y175" s="505">
        <v>0</v>
      </c>
      <c r="Z175" s="505">
        <v>0</v>
      </c>
      <c r="AA175" s="505">
        <v>361</v>
      </c>
      <c r="AB175" s="505">
        <v>51.571428571428569</v>
      </c>
      <c r="AC175" s="505">
        <v>67.999999999999972</v>
      </c>
      <c r="AD175" s="505">
        <v>72.999999999999829</v>
      </c>
      <c r="AE175" s="505">
        <v>0</v>
      </c>
      <c r="AF175" s="505">
        <v>0</v>
      </c>
      <c r="AG175" s="505">
        <v>176.99999999999991</v>
      </c>
      <c r="AH175" s="505">
        <v>105.00000000000006</v>
      </c>
      <c r="AI175" s="505">
        <v>14.999999999999993</v>
      </c>
      <c r="AJ175" s="505">
        <v>26.000000000000021</v>
      </c>
      <c r="AK175" s="505">
        <v>5.0000000000000089</v>
      </c>
      <c r="AL175" s="505">
        <v>25.000000000000011</v>
      </c>
      <c r="AM175" s="505">
        <v>8</v>
      </c>
      <c r="AN175" s="505">
        <v>0</v>
      </c>
      <c r="AO175" s="505">
        <v>0</v>
      </c>
      <c r="AP175" s="505">
        <v>0</v>
      </c>
      <c r="AQ175" s="505">
        <v>0</v>
      </c>
      <c r="AR175" s="505">
        <v>0</v>
      </c>
      <c r="AS175" s="505">
        <v>0</v>
      </c>
      <c r="AT175" s="505">
        <v>0</v>
      </c>
      <c r="AU175" s="505">
        <v>1.1141975308641976</v>
      </c>
      <c r="AV175" s="505">
        <v>1.1141975308641976</v>
      </c>
      <c r="AW175" s="505">
        <v>1.1141975308641976</v>
      </c>
      <c r="AX175" s="505">
        <v>0</v>
      </c>
      <c r="AY175" s="505">
        <v>0</v>
      </c>
      <c r="AZ175" s="505">
        <v>0</v>
      </c>
      <c r="BA175" s="505">
        <v>0.96266666666666667</v>
      </c>
      <c r="BB175" s="505">
        <v>82.15384615384616</v>
      </c>
      <c r="BC175" s="505">
        <v>91.535612535612543</v>
      </c>
      <c r="BD175" s="505">
        <v>0</v>
      </c>
      <c r="BE175" s="505">
        <v>0</v>
      </c>
      <c r="BF175" s="505">
        <v>0</v>
      </c>
      <c r="BG175" s="505">
        <v>0</v>
      </c>
      <c r="BH175" s="505">
        <v>0</v>
      </c>
      <c r="BI175" s="505">
        <v>0</v>
      </c>
      <c r="BJ175" s="505">
        <v>0</v>
      </c>
      <c r="BK175" s="505">
        <v>0</v>
      </c>
      <c r="BL175" s="505">
        <v>0.95199999999999996</v>
      </c>
      <c r="BM175" s="505">
        <v>0</v>
      </c>
      <c r="BN175" s="505">
        <v>0</v>
      </c>
      <c r="BO175" s="622">
        <v>0</v>
      </c>
      <c r="BP175" s="505">
        <v>0</v>
      </c>
      <c r="BQ175" s="505">
        <v>1</v>
      </c>
      <c r="BR175" s="505">
        <v>0</v>
      </c>
      <c r="BS175" s="505"/>
      <c r="BT175" s="505"/>
      <c r="BU175" s="505"/>
    </row>
    <row r="176" spans="1:73" ht="14.4">
      <c r="A176" s="486">
        <f>VLOOKUP(C176,'[18]DfE No.'!C:E,3,FALSE)</f>
        <v>65</v>
      </c>
      <c r="B176" s="502">
        <v>145541</v>
      </c>
      <c r="C176" s="502">
        <v>9352147</v>
      </c>
      <c r="D176" s="503" t="s">
        <v>169</v>
      </c>
      <c r="E176" s="492" t="s">
        <v>40</v>
      </c>
      <c r="F176" s="504" t="s">
        <v>697</v>
      </c>
      <c r="G176" s="505">
        <v>1</v>
      </c>
      <c r="H176" s="505">
        <v>0</v>
      </c>
      <c r="I176" s="505">
        <v>0</v>
      </c>
      <c r="J176" s="505">
        <v>7</v>
      </c>
      <c r="K176" s="505">
        <v>0</v>
      </c>
      <c r="L176" s="505">
        <v>0</v>
      </c>
      <c r="M176" s="505">
        <v>0</v>
      </c>
      <c r="N176" s="505">
        <v>365</v>
      </c>
      <c r="O176" s="505">
        <v>365</v>
      </c>
      <c r="P176" s="505">
        <v>36</v>
      </c>
      <c r="Q176" s="505">
        <v>329</v>
      </c>
      <c r="R176" s="505">
        <v>0</v>
      </c>
      <c r="S176" s="505">
        <v>0</v>
      </c>
      <c r="T176" s="505">
        <v>0</v>
      </c>
      <c r="U176" s="505">
        <v>0</v>
      </c>
      <c r="V176" s="505">
        <v>0</v>
      </c>
      <c r="W176" s="505">
        <v>0</v>
      </c>
      <c r="X176" s="505">
        <v>0</v>
      </c>
      <c r="Y176" s="505">
        <v>0</v>
      </c>
      <c r="Z176" s="505">
        <v>0</v>
      </c>
      <c r="AA176" s="505">
        <v>365</v>
      </c>
      <c r="AB176" s="505">
        <v>52.142857142857146</v>
      </c>
      <c r="AC176" s="505">
        <v>202.00000000000014</v>
      </c>
      <c r="AD176" s="505">
        <v>203.99999999999997</v>
      </c>
      <c r="AE176" s="505">
        <v>0</v>
      </c>
      <c r="AF176" s="505">
        <v>0</v>
      </c>
      <c r="AG176" s="505">
        <v>61.167582417582565</v>
      </c>
      <c r="AH176" s="505">
        <v>7.0192307692307585</v>
      </c>
      <c r="AI176" s="505">
        <v>3.0082417582417578</v>
      </c>
      <c r="AJ176" s="505">
        <v>93.255494505494312</v>
      </c>
      <c r="AK176" s="505">
        <v>82.22527472527463</v>
      </c>
      <c r="AL176" s="505">
        <v>8.0219780219780308</v>
      </c>
      <c r="AM176" s="505">
        <v>110.30219780219774</v>
      </c>
      <c r="AN176" s="505">
        <v>0</v>
      </c>
      <c r="AO176" s="505">
        <v>0</v>
      </c>
      <c r="AP176" s="505">
        <v>0</v>
      </c>
      <c r="AQ176" s="505">
        <v>0</v>
      </c>
      <c r="AR176" s="505">
        <v>0</v>
      </c>
      <c r="AS176" s="505">
        <v>0</v>
      </c>
      <c r="AT176" s="505">
        <v>0</v>
      </c>
      <c r="AU176" s="505">
        <v>2.2530864197530867</v>
      </c>
      <c r="AV176" s="505">
        <v>3.3796296296296302</v>
      </c>
      <c r="AW176" s="505">
        <v>3.3796296296296302</v>
      </c>
      <c r="AX176" s="505">
        <v>0</v>
      </c>
      <c r="AY176" s="505">
        <v>0</v>
      </c>
      <c r="AZ176" s="505">
        <v>0</v>
      </c>
      <c r="BA176" s="505">
        <v>5.4749999999999996</v>
      </c>
      <c r="BB176" s="505">
        <v>105.46027397260275</v>
      </c>
      <c r="BC176" s="505">
        <v>117</v>
      </c>
      <c r="BD176" s="505">
        <v>0</v>
      </c>
      <c r="BE176" s="505">
        <v>0</v>
      </c>
      <c r="BF176" s="505">
        <v>0</v>
      </c>
      <c r="BG176" s="505">
        <v>0</v>
      </c>
      <c r="BH176" s="505">
        <v>0</v>
      </c>
      <c r="BI176" s="505">
        <v>0</v>
      </c>
      <c r="BJ176" s="505">
        <v>0</v>
      </c>
      <c r="BK176" s="505">
        <v>0</v>
      </c>
      <c r="BL176" s="505">
        <v>0.621</v>
      </c>
      <c r="BM176" s="505">
        <v>0</v>
      </c>
      <c r="BN176" s="505">
        <v>0</v>
      </c>
      <c r="BO176" s="622">
        <v>0</v>
      </c>
      <c r="BP176" s="505">
        <v>0</v>
      </c>
      <c r="BQ176" s="505">
        <v>1</v>
      </c>
      <c r="BR176" s="505">
        <v>0</v>
      </c>
      <c r="BS176" s="505"/>
      <c r="BT176" s="505"/>
      <c r="BU176" s="505"/>
    </row>
    <row r="177" spans="1:73" ht="14.4">
      <c r="A177" s="486">
        <f>VLOOKUP(C177,'[18]DfE No.'!C:E,3,FALSE)</f>
        <v>13</v>
      </c>
      <c r="B177" s="502">
        <v>143050</v>
      </c>
      <c r="C177" s="502">
        <v>9352150</v>
      </c>
      <c r="D177" s="503" t="s">
        <v>514</v>
      </c>
      <c r="E177" s="492" t="s">
        <v>40</v>
      </c>
      <c r="F177" s="504" t="s">
        <v>697</v>
      </c>
      <c r="G177" s="505">
        <v>1</v>
      </c>
      <c r="H177" s="505">
        <v>0</v>
      </c>
      <c r="I177" s="505">
        <v>0</v>
      </c>
      <c r="J177" s="505">
        <v>7</v>
      </c>
      <c r="K177" s="505">
        <v>0</v>
      </c>
      <c r="L177" s="505">
        <v>0</v>
      </c>
      <c r="M177" s="505">
        <v>0</v>
      </c>
      <c r="N177" s="505">
        <v>87</v>
      </c>
      <c r="O177" s="505">
        <v>87</v>
      </c>
      <c r="P177" s="505">
        <v>16</v>
      </c>
      <c r="Q177" s="505">
        <v>71</v>
      </c>
      <c r="R177" s="505">
        <v>0</v>
      </c>
      <c r="S177" s="505">
        <v>0</v>
      </c>
      <c r="T177" s="505">
        <v>0</v>
      </c>
      <c r="U177" s="505">
        <v>0</v>
      </c>
      <c r="V177" s="505">
        <v>0</v>
      </c>
      <c r="W177" s="505">
        <v>0</v>
      </c>
      <c r="X177" s="505">
        <v>0</v>
      </c>
      <c r="Y177" s="505">
        <v>0</v>
      </c>
      <c r="Z177" s="505">
        <v>0</v>
      </c>
      <c r="AA177" s="505">
        <v>87</v>
      </c>
      <c r="AB177" s="505">
        <v>12.428571428571429</v>
      </c>
      <c r="AC177" s="505">
        <v>22.000000000000018</v>
      </c>
      <c r="AD177" s="505">
        <v>23.999999999999979</v>
      </c>
      <c r="AE177" s="505">
        <v>0</v>
      </c>
      <c r="AF177" s="505">
        <v>0</v>
      </c>
      <c r="AG177" s="505">
        <v>73.000000000000014</v>
      </c>
      <c r="AH177" s="505">
        <v>13.999999999999995</v>
      </c>
      <c r="AI177" s="505">
        <v>0</v>
      </c>
      <c r="AJ177" s="505">
        <v>0</v>
      </c>
      <c r="AK177" s="505">
        <v>0</v>
      </c>
      <c r="AL177" s="505">
        <v>0</v>
      </c>
      <c r="AM177" s="505">
        <v>0</v>
      </c>
      <c r="AN177" s="505">
        <v>0</v>
      </c>
      <c r="AO177" s="505">
        <v>0</v>
      </c>
      <c r="AP177" s="505">
        <v>0</v>
      </c>
      <c r="AQ177" s="505">
        <v>0</v>
      </c>
      <c r="AR177" s="505">
        <v>0</v>
      </c>
      <c r="AS177" s="505">
        <v>0</v>
      </c>
      <c r="AT177" s="505">
        <v>0</v>
      </c>
      <c r="AU177" s="505">
        <v>0</v>
      </c>
      <c r="AV177" s="505">
        <v>0</v>
      </c>
      <c r="AW177" s="505">
        <v>0</v>
      </c>
      <c r="AX177" s="505">
        <v>0</v>
      </c>
      <c r="AY177" s="505">
        <v>0</v>
      </c>
      <c r="AZ177" s="505">
        <v>0</v>
      </c>
      <c r="BA177" s="505">
        <v>0</v>
      </c>
      <c r="BB177" s="505">
        <v>19.452054794520546</v>
      </c>
      <c r="BC177" s="505">
        <v>23.835616438356162</v>
      </c>
      <c r="BD177" s="505">
        <v>0</v>
      </c>
      <c r="BE177" s="505">
        <v>0</v>
      </c>
      <c r="BF177" s="505">
        <v>0</v>
      </c>
      <c r="BG177" s="505">
        <v>0</v>
      </c>
      <c r="BH177" s="505">
        <v>0</v>
      </c>
      <c r="BI177" s="505">
        <v>0</v>
      </c>
      <c r="BJ177" s="505">
        <v>0.77999999999999892</v>
      </c>
      <c r="BK177" s="505">
        <v>0</v>
      </c>
      <c r="BL177" s="505">
        <v>3.2389999999999999</v>
      </c>
      <c r="BM177" s="505">
        <v>0</v>
      </c>
      <c r="BN177" s="505">
        <v>0.83845126835781025</v>
      </c>
      <c r="BO177" s="622">
        <v>1</v>
      </c>
      <c r="BP177" s="505">
        <v>1</v>
      </c>
      <c r="BQ177" s="505">
        <v>1</v>
      </c>
      <c r="BR177" s="505">
        <v>0</v>
      </c>
      <c r="BS177" s="505"/>
      <c r="BT177" s="505"/>
      <c r="BU177" s="505"/>
    </row>
    <row r="178" spans="1:73" ht="14.4">
      <c r="A178" s="486">
        <f>VLOOKUP(C178,'[18]DfE No.'!C:E,3,FALSE)</f>
        <v>74</v>
      </c>
      <c r="B178" s="502">
        <v>145695</v>
      </c>
      <c r="C178" s="502">
        <v>9352152</v>
      </c>
      <c r="D178" s="503" t="s">
        <v>620</v>
      </c>
      <c r="E178" s="492" t="s">
        <v>40</v>
      </c>
      <c r="F178" s="504" t="s">
        <v>697</v>
      </c>
      <c r="G178" s="505">
        <v>1</v>
      </c>
      <c r="H178" s="505">
        <v>0</v>
      </c>
      <c r="I178" s="505">
        <v>0</v>
      </c>
      <c r="J178" s="505">
        <v>7</v>
      </c>
      <c r="K178" s="505">
        <v>0</v>
      </c>
      <c r="L178" s="505">
        <v>0</v>
      </c>
      <c r="M178" s="505">
        <v>0</v>
      </c>
      <c r="N178" s="505">
        <v>419</v>
      </c>
      <c r="O178" s="505">
        <v>419</v>
      </c>
      <c r="P178" s="505">
        <v>58</v>
      </c>
      <c r="Q178" s="505">
        <v>361</v>
      </c>
      <c r="R178" s="505">
        <v>0</v>
      </c>
      <c r="S178" s="505">
        <v>0</v>
      </c>
      <c r="T178" s="505">
        <v>0</v>
      </c>
      <c r="U178" s="505">
        <v>0</v>
      </c>
      <c r="V178" s="505">
        <v>0</v>
      </c>
      <c r="W178" s="505">
        <v>0</v>
      </c>
      <c r="X178" s="505">
        <v>0</v>
      </c>
      <c r="Y178" s="505">
        <v>0</v>
      </c>
      <c r="Z178" s="505">
        <v>0</v>
      </c>
      <c r="AA178" s="505">
        <v>419</v>
      </c>
      <c r="AB178" s="505">
        <v>59.857142857142854</v>
      </c>
      <c r="AC178" s="505">
        <v>78.999999999999972</v>
      </c>
      <c r="AD178" s="505">
        <v>84.999999999999801</v>
      </c>
      <c r="AE178" s="505">
        <v>0</v>
      </c>
      <c r="AF178" s="505">
        <v>0</v>
      </c>
      <c r="AG178" s="505">
        <v>311.00000000000017</v>
      </c>
      <c r="AH178" s="505">
        <v>39.000000000000014</v>
      </c>
      <c r="AI178" s="505">
        <v>5.0000000000000098</v>
      </c>
      <c r="AJ178" s="505">
        <v>17</v>
      </c>
      <c r="AK178" s="505">
        <v>28.000000000000007</v>
      </c>
      <c r="AL178" s="505">
        <v>11.000000000000005</v>
      </c>
      <c r="AM178" s="505">
        <v>8.0000000000000071</v>
      </c>
      <c r="AN178" s="505">
        <v>0</v>
      </c>
      <c r="AO178" s="505">
        <v>0</v>
      </c>
      <c r="AP178" s="505">
        <v>0</v>
      </c>
      <c r="AQ178" s="505">
        <v>0</v>
      </c>
      <c r="AR178" s="505">
        <v>0</v>
      </c>
      <c r="AS178" s="505">
        <v>0</v>
      </c>
      <c r="AT178" s="505">
        <v>0</v>
      </c>
      <c r="AU178" s="505">
        <v>0</v>
      </c>
      <c r="AV178" s="505">
        <v>2.3213296398891967</v>
      </c>
      <c r="AW178" s="505">
        <v>2.3213296398891967</v>
      </c>
      <c r="AX178" s="505">
        <v>0</v>
      </c>
      <c r="AY178" s="505">
        <v>0</v>
      </c>
      <c r="AZ178" s="505">
        <v>0</v>
      </c>
      <c r="BA178" s="505">
        <v>0</v>
      </c>
      <c r="BB178" s="505">
        <v>89.495821727019504</v>
      </c>
      <c r="BC178" s="505">
        <v>103.87465181058496</v>
      </c>
      <c r="BD178" s="505">
        <v>0</v>
      </c>
      <c r="BE178" s="505">
        <v>0</v>
      </c>
      <c r="BF178" s="505">
        <v>0</v>
      </c>
      <c r="BG178" s="505">
        <v>0</v>
      </c>
      <c r="BH178" s="505">
        <v>0</v>
      </c>
      <c r="BI178" s="505">
        <v>0</v>
      </c>
      <c r="BJ178" s="505">
        <v>0</v>
      </c>
      <c r="BK178" s="505">
        <v>0</v>
      </c>
      <c r="BL178" s="505">
        <v>1.1990000000000001</v>
      </c>
      <c r="BM178" s="505">
        <v>0</v>
      </c>
      <c r="BN178" s="505">
        <v>0</v>
      </c>
      <c r="BO178" s="622">
        <v>0</v>
      </c>
      <c r="BP178" s="505">
        <v>0</v>
      </c>
      <c r="BQ178" s="505">
        <v>1</v>
      </c>
      <c r="BR178" s="505">
        <v>0</v>
      </c>
      <c r="BS178" s="505"/>
      <c r="BT178" s="505"/>
      <c r="BU178" s="505"/>
    </row>
    <row r="179" spans="1:73" ht="14.4">
      <c r="A179" s="486">
        <f>VLOOKUP(C179,'[18]DfE No.'!C:E,3,FALSE)</f>
        <v>264</v>
      </c>
      <c r="B179" s="502">
        <v>144212</v>
      </c>
      <c r="C179" s="502">
        <v>9352154</v>
      </c>
      <c r="D179" s="503" t="s">
        <v>265</v>
      </c>
      <c r="E179" s="492" t="s">
        <v>40</v>
      </c>
      <c r="F179" s="504" t="s">
        <v>697</v>
      </c>
      <c r="G179" s="505">
        <v>1</v>
      </c>
      <c r="H179" s="505">
        <v>0</v>
      </c>
      <c r="I179" s="505">
        <v>0</v>
      </c>
      <c r="J179" s="505">
        <v>7</v>
      </c>
      <c r="K179" s="505">
        <v>0</v>
      </c>
      <c r="L179" s="505">
        <v>0</v>
      </c>
      <c r="M179" s="505">
        <v>0</v>
      </c>
      <c r="N179" s="505">
        <v>347</v>
      </c>
      <c r="O179" s="505">
        <v>347</v>
      </c>
      <c r="P179" s="505">
        <v>50</v>
      </c>
      <c r="Q179" s="505">
        <v>297</v>
      </c>
      <c r="R179" s="505">
        <v>0</v>
      </c>
      <c r="S179" s="505">
        <v>0</v>
      </c>
      <c r="T179" s="505">
        <v>0</v>
      </c>
      <c r="U179" s="505">
        <v>0</v>
      </c>
      <c r="V179" s="505">
        <v>0</v>
      </c>
      <c r="W179" s="505">
        <v>0</v>
      </c>
      <c r="X179" s="505">
        <v>0</v>
      </c>
      <c r="Y179" s="505">
        <v>0</v>
      </c>
      <c r="Z179" s="505">
        <v>0</v>
      </c>
      <c r="AA179" s="505">
        <v>347</v>
      </c>
      <c r="AB179" s="505">
        <v>49.571428571428569</v>
      </c>
      <c r="AC179" s="505">
        <v>80.999999999999957</v>
      </c>
      <c r="AD179" s="505">
        <v>82.000000000000142</v>
      </c>
      <c r="AE179" s="505">
        <v>0</v>
      </c>
      <c r="AF179" s="505">
        <v>0</v>
      </c>
      <c r="AG179" s="505">
        <v>61.000000000000021</v>
      </c>
      <c r="AH179" s="505">
        <v>85.000000000000014</v>
      </c>
      <c r="AI179" s="505">
        <v>187.00000000000011</v>
      </c>
      <c r="AJ179" s="505">
        <v>3.0000000000000022</v>
      </c>
      <c r="AK179" s="505">
        <v>10.999999999999986</v>
      </c>
      <c r="AL179" s="505">
        <v>0</v>
      </c>
      <c r="AM179" s="505">
        <v>0</v>
      </c>
      <c r="AN179" s="505">
        <v>0</v>
      </c>
      <c r="AO179" s="505">
        <v>0</v>
      </c>
      <c r="AP179" s="505">
        <v>0</v>
      </c>
      <c r="AQ179" s="505">
        <v>0</v>
      </c>
      <c r="AR179" s="505">
        <v>0</v>
      </c>
      <c r="AS179" s="505">
        <v>0</v>
      </c>
      <c r="AT179" s="505">
        <v>0</v>
      </c>
      <c r="AU179" s="505">
        <v>65.427609427609582</v>
      </c>
      <c r="AV179" s="505">
        <v>107.48821548821557</v>
      </c>
      <c r="AW179" s="505">
        <v>162.40067340067338</v>
      </c>
      <c r="AX179" s="505">
        <v>0</v>
      </c>
      <c r="AY179" s="505">
        <v>0</v>
      </c>
      <c r="AZ179" s="505">
        <v>0</v>
      </c>
      <c r="BA179" s="505">
        <v>0</v>
      </c>
      <c r="BB179" s="505">
        <v>90.972972972972968</v>
      </c>
      <c r="BC179" s="505">
        <v>106.28828828828829</v>
      </c>
      <c r="BD179" s="505">
        <v>0</v>
      </c>
      <c r="BE179" s="505">
        <v>0</v>
      </c>
      <c r="BF179" s="505">
        <v>0</v>
      </c>
      <c r="BG179" s="505">
        <v>0</v>
      </c>
      <c r="BH179" s="505">
        <v>0</v>
      </c>
      <c r="BI179" s="505">
        <v>0</v>
      </c>
      <c r="BJ179" s="505">
        <v>3.2493641618497189</v>
      </c>
      <c r="BK179" s="505">
        <v>0</v>
      </c>
      <c r="BL179" s="505">
        <v>0.49399999999999999</v>
      </c>
      <c r="BM179" s="505">
        <v>0</v>
      </c>
      <c r="BN179" s="505">
        <v>0</v>
      </c>
      <c r="BO179" s="622">
        <v>0</v>
      </c>
      <c r="BP179" s="505">
        <v>0</v>
      </c>
      <c r="BQ179" s="505">
        <v>1</v>
      </c>
      <c r="BR179" s="505">
        <v>0</v>
      </c>
      <c r="BS179" s="505"/>
      <c r="BT179" s="505"/>
      <c r="BU179" s="505"/>
    </row>
    <row r="180" spans="1:73" ht="14.4">
      <c r="A180" s="486">
        <f>VLOOKUP(C180,'[18]DfE No.'!C:E,3,FALSE)</f>
        <v>469</v>
      </c>
      <c r="B180" s="502">
        <v>143147</v>
      </c>
      <c r="C180" s="502">
        <v>9352155</v>
      </c>
      <c r="D180" s="503" t="s">
        <v>513</v>
      </c>
      <c r="E180" s="492" t="s">
        <v>40</v>
      </c>
      <c r="F180" s="504" t="s">
        <v>697</v>
      </c>
      <c r="G180" s="505">
        <v>1</v>
      </c>
      <c r="H180" s="505">
        <v>0</v>
      </c>
      <c r="I180" s="505">
        <v>0</v>
      </c>
      <c r="J180" s="505">
        <v>7</v>
      </c>
      <c r="K180" s="505">
        <v>0</v>
      </c>
      <c r="L180" s="505">
        <v>0</v>
      </c>
      <c r="M180" s="505">
        <v>0</v>
      </c>
      <c r="N180" s="505">
        <v>200</v>
      </c>
      <c r="O180" s="505">
        <v>200</v>
      </c>
      <c r="P180" s="505">
        <v>30</v>
      </c>
      <c r="Q180" s="505">
        <v>170</v>
      </c>
      <c r="R180" s="505">
        <v>0</v>
      </c>
      <c r="S180" s="505">
        <v>0</v>
      </c>
      <c r="T180" s="505">
        <v>0</v>
      </c>
      <c r="U180" s="505">
        <v>0</v>
      </c>
      <c r="V180" s="505">
        <v>0</v>
      </c>
      <c r="W180" s="505">
        <v>0</v>
      </c>
      <c r="X180" s="505">
        <v>0</v>
      </c>
      <c r="Y180" s="505">
        <v>0</v>
      </c>
      <c r="Z180" s="505">
        <v>0</v>
      </c>
      <c r="AA180" s="505">
        <v>200</v>
      </c>
      <c r="AB180" s="505">
        <v>28.571428571428573</v>
      </c>
      <c r="AC180" s="505">
        <v>32</v>
      </c>
      <c r="AD180" s="505">
        <v>33</v>
      </c>
      <c r="AE180" s="505">
        <v>0</v>
      </c>
      <c r="AF180" s="505">
        <v>0</v>
      </c>
      <c r="AG180" s="505">
        <v>172.8643216080402</v>
      </c>
      <c r="AH180" s="505">
        <v>21.105527638190999</v>
      </c>
      <c r="AI180" s="505">
        <v>6.0301507537688401</v>
      </c>
      <c r="AJ180" s="505">
        <v>0</v>
      </c>
      <c r="AK180" s="505">
        <v>0</v>
      </c>
      <c r="AL180" s="505">
        <v>0</v>
      </c>
      <c r="AM180" s="505">
        <v>0</v>
      </c>
      <c r="AN180" s="505">
        <v>0</v>
      </c>
      <c r="AO180" s="505">
        <v>0</v>
      </c>
      <c r="AP180" s="505">
        <v>0</v>
      </c>
      <c r="AQ180" s="505">
        <v>0</v>
      </c>
      <c r="AR180" s="505">
        <v>0</v>
      </c>
      <c r="AS180" s="505">
        <v>0</v>
      </c>
      <c r="AT180" s="505">
        <v>0</v>
      </c>
      <c r="AU180" s="505">
        <v>0</v>
      </c>
      <c r="AV180" s="505">
        <v>0</v>
      </c>
      <c r="AW180" s="505">
        <v>0</v>
      </c>
      <c r="AX180" s="505">
        <v>0</v>
      </c>
      <c r="AY180" s="505">
        <v>0</v>
      </c>
      <c r="AZ180" s="505">
        <v>0</v>
      </c>
      <c r="BA180" s="505">
        <v>1.0101010101010102</v>
      </c>
      <c r="BB180" s="505">
        <v>51.301775147928993</v>
      </c>
      <c r="BC180" s="505">
        <v>60.355029585798817</v>
      </c>
      <c r="BD180" s="505">
        <v>0</v>
      </c>
      <c r="BE180" s="505">
        <v>0</v>
      </c>
      <c r="BF180" s="505">
        <v>0</v>
      </c>
      <c r="BG180" s="505">
        <v>0</v>
      </c>
      <c r="BH180" s="505">
        <v>0</v>
      </c>
      <c r="BI180" s="505">
        <v>0</v>
      </c>
      <c r="BJ180" s="505">
        <v>5.0000000000000018</v>
      </c>
      <c r="BK180" s="505">
        <v>0</v>
      </c>
      <c r="BL180" s="505">
        <v>2.63</v>
      </c>
      <c r="BM180" s="505">
        <v>0</v>
      </c>
      <c r="BN180" s="505">
        <v>0</v>
      </c>
      <c r="BO180" s="622">
        <v>1</v>
      </c>
      <c r="BP180" s="505">
        <v>0</v>
      </c>
      <c r="BQ180" s="505">
        <v>1</v>
      </c>
      <c r="BR180" s="505">
        <v>0</v>
      </c>
      <c r="BS180" s="505"/>
      <c r="BT180" s="505"/>
      <c r="BU180" s="505"/>
    </row>
    <row r="181" spans="1:73" ht="14.4">
      <c r="A181" s="486">
        <f>VLOOKUP(C181,'[18]DfE No.'!C:E,3,FALSE)</f>
        <v>283</v>
      </c>
      <c r="B181" s="502">
        <v>141819</v>
      </c>
      <c r="C181" s="502">
        <v>9352158</v>
      </c>
      <c r="D181" s="503" t="s">
        <v>273</v>
      </c>
      <c r="E181" s="492" t="s">
        <v>40</v>
      </c>
      <c r="F181" s="504" t="s">
        <v>697</v>
      </c>
      <c r="G181" s="505">
        <v>1</v>
      </c>
      <c r="H181" s="505">
        <v>0</v>
      </c>
      <c r="I181" s="505">
        <v>0</v>
      </c>
      <c r="J181" s="505">
        <v>7</v>
      </c>
      <c r="K181" s="505">
        <v>0</v>
      </c>
      <c r="L181" s="505">
        <v>0</v>
      </c>
      <c r="M181" s="505">
        <v>0</v>
      </c>
      <c r="N181" s="505">
        <v>413</v>
      </c>
      <c r="O181" s="505">
        <v>413</v>
      </c>
      <c r="P181" s="505">
        <v>59</v>
      </c>
      <c r="Q181" s="505">
        <v>354</v>
      </c>
      <c r="R181" s="505">
        <v>0</v>
      </c>
      <c r="S181" s="505">
        <v>0</v>
      </c>
      <c r="T181" s="505">
        <v>0</v>
      </c>
      <c r="U181" s="505">
        <v>0</v>
      </c>
      <c r="V181" s="505">
        <v>0</v>
      </c>
      <c r="W181" s="505">
        <v>0</v>
      </c>
      <c r="X181" s="505">
        <v>0</v>
      </c>
      <c r="Y181" s="505">
        <v>0</v>
      </c>
      <c r="Z181" s="505">
        <v>0</v>
      </c>
      <c r="AA181" s="505">
        <v>413</v>
      </c>
      <c r="AB181" s="505">
        <v>59</v>
      </c>
      <c r="AC181" s="505">
        <v>82.999999999999872</v>
      </c>
      <c r="AD181" s="505">
        <v>92.000000000000114</v>
      </c>
      <c r="AE181" s="505">
        <v>0</v>
      </c>
      <c r="AF181" s="505">
        <v>0</v>
      </c>
      <c r="AG181" s="505">
        <v>138.99999999999986</v>
      </c>
      <c r="AH181" s="505">
        <v>141.99999999999991</v>
      </c>
      <c r="AI181" s="505">
        <v>90.999999999999815</v>
      </c>
      <c r="AJ181" s="505">
        <v>17.999999999999986</v>
      </c>
      <c r="AK181" s="505">
        <v>17.000000000000014</v>
      </c>
      <c r="AL181" s="505">
        <v>5.9999999999999947</v>
      </c>
      <c r="AM181" s="505">
        <v>0</v>
      </c>
      <c r="AN181" s="505">
        <v>0</v>
      </c>
      <c r="AO181" s="505">
        <v>0</v>
      </c>
      <c r="AP181" s="505">
        <v>0</v>
      </c>
      <c r="AQ181" s="505">
        <v>0</v>
      </c>
      <c r="AR181" s="505">
        <v>0</v>
      </c>
      <c r="AS181" s="505">
        <v>0</v>
      </c>
      <c r="AT181" s="505">
        <v>0</v>
      </c>
      <c r="AU181" s="505">
        <v>52.500000000000156</v>
      </c>
      <c r="AV181" s="505">
        <v>78.166666666666742</v>
      </c>
      <c r="AW181" s="505">
        <v>99.166666666666458</v>
      </c>
      <c r="AX181" s="505">
        <v>0</v>
      </c>
      <c r="AY181" s="505">
        <v>0</v>
      </c>
      <c r="AZ181" s="505">
        <v>0</v>
      </c>
      <c r="BA181" s="505">
        <v>0</v>
      </c>
      <c r="BB181" s="505">
        <v>107.13157894736842</v>
      </c>
      <c r="BC181" s="505">
        <v>124.98684210526315</v>
      </c>
      <c r="BD181" s="505">
        <v>0</v>
      </c>
      <c r="BE181" s="505">
        <v>0</v>
      </c>
      <c r="BF181" s="505">
        <v>0</v>
      </c>
      <c r="BG181" s="505">
        <v>0</v>
      </c>
      <c r="BH181" s="505">
        <v>0</v>
      </c>
      <c r="BI181" s="505">
        <v>0</v>
      </c>
      <c r="BJ181" s="505">
        <v>13.219999999999997</v>
      </c>
      <c r="BK181" s="505">
        <v>0</v>
      </c>
      <c r="BL181" s="505">
        <v>0.43099999999999999</v>
      </c>
      <c r="BM181" s="505">
        <v>0</v>
      </c>
      <c r="BN181" s="505">
        <v>0</v>
      </c>
      <c r="BO181" s="622">
        <v>0</v>
      </c>
      <c r="BP181" s="505">
        <v>0</v>
      </c>
      <c r="BQ181" s="505">
        <v>1</v>
      </c>
      <c r="BR181" s="505">
        <v>0</v>
      </c>
      <c r="BS181" s="505"/>
      <c r="BT181" s="505"/>
      <c r="BU181" s="505"/>
    </row>
    <row r="182" spans="1:73" ht="14.4">
      <c r="A182" s="486">
        <f>VLOOKUP(C182,'[18]DfE No.'!C:E,3,FALSE)</f>
        <v>256</v>
      </c>
      <c r="B182" s="502">
        <v>141591</v>
      </c>
      <c r="C182" s="502">
        <v>9352159</v>
      </c>
      <c r="D182" s="503" t="s">
        <v>260</v>
      </c>
      <c r="E182" s="492" t="s">
        <v>40</v>
      </c>
      <c r="F182" s="504" t="s">
        <v>697</v>
      </c>
      <c r="G182" s="505">
        <v>1</v>
      </c>
      <c r="H182" s="505">
        <v>0</v>
      </c>
      <c r="I182" s="505">
        <v>0</v>
      </c>
      <c r="J182" s="505">
        <v>7</v>
      </c>
      <c r="K182" s="505">
        <v>0</v>
      </c>
      <c r="L182" s="505">
        <v>0</v>
      </c>
      <c r="M182" s="505">
        <v>0</v>
      </c>
      <c r="N182" s="505">
        <v>389</v>
      </c>
      <c r="O182" s="505">
        <v>389</v>
      </c>
      <c r="P182" s="505">
        <v>48</v>
      </c>
      <c r="Q182" s="505">
        <v>341</v>
      </c>
      <c r="R182" s="505">
        <v>0</v>
      </c>
      <c r="S182" s="505">
        <v>0</v>
      </c>
      <c r="T182" s="505">
        <v>0</v>
      </c>
      <c r="U182" s="505">
        <v>0</v>
      </c>
      <c r="V182" s="505">
        <v>0</v>
      </c>
      <c r="W182" s="505">
        <v>0</v>
      </c>
      <c r="X182" s="505">
        <v>0</v>
      </c>
      <c r="Y182" s="505">
        <v>0</v>
      </c>
      <c r="Z182" s="505">
        <v>0</v>
      </c>
      <c r="AA182" s="505">
        <v>389</v>
      </c>
      <c r="AB182" s="505">
        <v>55.571428571428569</v>
      </c>
      <c r="AC182" s="505">
        <v>58.000000000000099</v>
      </c>
      <c r="AD182" s="505">
        <v>61.999999999999943</v>
      </c>
      <c r="AE182" s="505">
        <v>0</v>
      </c>
      <c r="AF182" s="505">
        <v>0</v>
      </c>
      <c r="AG182" s="505">
        <v>273.99999999999994</v>
      </c>
      <c r="AH182" s="505">
        <v>34.000000000000014</v>
      </c>
      <c r="AI182" s="505">
        <v>5.0000000000000018</v>
      </c>
      <c r="AJ182" s="505">
        <v>37.000000000000014</v>
      </c>
      <c r="AK182" s="505">
        <v>38.999999999999865</v>
      </c>
      <c r="AL182" s="505">
        <v>0</v>
      </c>
      <c r="AM182" s="505">
        <v>0</v>
      </c>
      <c r="AN182" s="505">
        <v>0</v>
      </c>
      <c r="AO182" s="505">
        <v>0</v>
      </c>
      <c r="AP182" s="505">
        <v>0</v>
      </c>
      <c r="AQ182" s="505">
        <v>0</v>
      </c>
      <c r="AR182" s="505">
        <v>0</v>
      </c>
      <c r="AS182" s="505">
        <v>0</v>
      </c>
      <c r="AT182" s="505">
        <v>0</v>
      </c>
      <c r="AU182" s="505">
        <v>18.30588235294119</v>
      </c>
      <c r="AV182" s="505">
        <v>33.179411764705875</v>
      </c>
      <c r="AW182" s="505">
        <v>50.341176470588103</v>
      </c>
      <c r="AX182" s="505">
        <v>0</v>
      </c>
      <c r="AY182" s="505">
        <v>0</v>
      </c>
      <c r="AZ182" s="505">
        <v>0</v>
      </c>
      <c r="BA182" s="505">
        <v>0</v>
      </c>
      <c r="BB182" s="505">
        <v>133.15238095238095</v>
      </c>
      <c r="BC182" s="505">
        <v>151.89523809523808</v>
      </c>
      <c r="BD182" s="505">
        <v>0</v>
      </c>
      <c r="BE182" s="505">
        <v>0</v>
      </c>
      <c r="BF182" s="505">
        <v>0</v>
      </c>
      <c r="BG182" s="505">
        <v>0</v>
      </c>
      <c r="BH182" s="505">
        <v>0</v>
      </c>
      <c r="BI182" s="505">
        <v>0</v>
      </c>
      <c r="BJ182" s="505">
        <v>3.6600000000000139</v>
      </c>
      <c r="BK182" s="505">
        <v>0</v>
      </c>
      <c r="BL182" s="505">
        <v>0.68200000000000005</v>
      </c>
      <c r="BM182" s="505">
        <v>0</v>
      </c>
      <c r="BN182" s="505">
        <v>0</v>
      </c>
      <c r="BO182" s="622">
        <v>0</v>
      </c>
      <c r="BP182" s="505">
        <v>0</v>
      </c>
      <c r="BQ182" s="505">
        <v>1</v>
      </c>
      <c r="BR182" s="505">
        <v>0</v>
      </c>
      <c r="BS182" s="505"/>
      <c r="BT182" s="505"/>
      <c r="BU182" s="505"/>
    </row>
    <row r="183" spans="1:73" ht="14.4">
      <c r="A183" s="486">
        <f>VLOOKUP(C183,'[18]DfE No.'!C:E,3,FALSE)</f>
        <v>279</v>
      </c>
      <c r="B183" s="502">
        <v>145540</v>
      </c>
      <c r="C183" s="502">
        <v>9352167</v>
      </c>
      <c r="D183" s="503" t="s">
        <v>1126</v>
      </c>
      <c r="E183" s="492" t="s">
        <v>40</v>
      </c>
      <c r="F183" s="504" t="s">
        <v>697</v>
      </c>
      <c r="G183" s="505">
        <v>1</v>
      </c>
      <c r="H183" s="505">
        <v>0</v>
      </c>
      <c r="I183" s="505">
        <v>0</v>
      </c>
      <c r="J183" s="505">
        <v>7</v>
      </c>
      <c r="K183" s="505">
        <v>0</v>
      </c>
      <c r="L183" s="505">
        <v>0</v>
      </c>
      <c r="M183" s="505">
        <v>0</v>
      </c>
      <c r="N183" s="505">
        <v>276</v>
      </c>
      <c r="O183" s="505">
        <v>276</v>
      </c>
      <c r="P183" s="505">
        <v>21</v>
      </c>
      <c r="Q183" s="505">
        <v>255</v>
      </c>
      <c r="R183" s="505">
        <v>0</v>
      </c>
      <c r="S183" s="505">
        <v>0</v>
      </c>
      <c r="T183" s="505">
        <v>0</v>
      </c>
      <c r="U183" s="505">
        <v>0</v>
      </c>
      <c r="V183" s="505">
        <v>0</v>
      </c>
      <c r="W183" s="505">
        <v>0</v>
      </c>
      <c r="X183" s="505">
        <v>0</v>
      </c>
      <c r="Y183" s="505">
        <v>0</v>
      </c>
      <c r="Z183" s="505">
        <v>0</v>
      </c>
      <c r="AA183" s="505">
        <v>276</v>
      </c>
      <c r="AB183" s="505">
        <v>39.428571428571431</v>
      </c>
      <c r="AC183" s="505">
        <v>74.000000000000128</v>
      </c>
      <c r="AD183" s="505">
        <v>84.000000000000128</v>
      </c>
      <c r="AE183" s="505">
        <v>0</v>
      </c>
      <c r="AF183" s="505">
        <v>0</v>
      </c>
      <c r="AG183" s="505">
        <v>210.99999999999989</v>
      </c>
      <c r="AH183" s="505">
        <v>16.999999999999993</v>
      </c>
      <c r="AI183" s="505">
        <v>5.9999999999999982</v>
      </c>
      <c r="AJ183" s="505">
        <v>24.999999999999989</v>
      </c>
      <c r="AK183" s="505">
        <v>16.999999999999993</v>
      </c>
      <c r="AL183" s="505">
        <v>0</v>
      </c>
      <c r="AM183" s="505">
        <v>0</v>
      </c>
      <c r="AN183" s="505">
        <v>0</v>
      </c>
      <c r="AO183" s="505">
        <v>0</v>
      </c>
      <c r="AP183" s="505">
        <v>0</v>
      </c>
      <c r="AQ183" s="505">
        <v>0</v>
      </c>
      <c r="AR183" s="505">
        <v>0</v>
      </c>
      <c r="AS183" s="505">
        <v>0</v>
      </c>
      <c r="AT183" s="505">
        <v>0</v>
      </c>
      <c r="AU183" s="505">
        <v>18.400000000000006</v>
      </c>
      <c r="AV183" s="505">
        <v>30.305882352941055</v>
      </c>
      <c r="AW183" s="505">
        <v>43.294117647058762</v>
      </c>
      <c r="AX183" s="505">
        <v>0</v>
      </c>
      <c r="AY183" s="505">
        <v>0</v>
      </c>
      <c r="AZ183" s="505">
        <v>0</v>
      </c>
      <c r="BA183" s="505">
        <v>0</v>
      </c>
      <c r="BB183" s="505">
        <v>73.008298755186715</v>
      </c>
      <c r="BC183" s="505">
        <v>79.020746887966794</v>
      </c>
      <c r="BD183" s="505">
        <v>0</v>
      </c>
      <c r="BE183" s="505">
        <v>0</v>
      </c>
      <c r="BF183" s="505">
        <v>0</v>
      </c>
      <c r="BG183" s="505">
        <v>0</v>
      </c>
      <c r="BH183" s="505">
        <v>0</v>
      </c>
      <c r="BI183" s="505">
        <v>0</v>
      </c>
      <c r="BJ183" s="505">
        <v>3.4399999999999937</v>
      </c>
      <c r="BK183" s="505">
        <v>0</v>
      </c>
      <c r="BL183" s="505">
        <v>0.50700000000000001</v>
      </c>
      <c r="BM183" s="505">
        <v>0</v>
      </c>
      <c r="BN183" s="505">
        <v>0</v>
      </c>
      <c r="BO183" s="622">
        <v>0</v>
      </c>
      <c r="BP183" s="505">
        <v>0</v>
      </c>
      <c r="BQ183" s="505">
        <v>1</v>
      </c>
      <c r="BR183" s="505">
        <v>0</v>
      </c>
      <c r="BS183" s="505"/>
      <c r="BT183" s="505"/>
      <c r="BU183" s="505"/>
    </row>
    <row r="184" spans="1:73" ht="14.4">
      <c r="A184" s="486">
        <f>VLOOKUP(C184,'[18]DfE No.'!C:E,3,FALSE)</f>
        <v>294</v>
      </c>
      <c r="B184" s="502">
        <v>144329</v>
      </c>
      <c r="C184" s="502">
        <v>9352171</v>
      </c>
      <c r="D184" s="503" t="s">
        <v>282</v>
      </c>
      <c r="E184" s="492" t="s">
        <v>40</v>
      </c>
      <c r="F184" s="504" t="s">
        <v>697</v>
      </c>
      <c r="G184" s="505">
        <v>1</v>
      </c>
      <c r="H184" s="505">
        <v>0</v>
      </c>
      <c r="I184" s="505">
        <v>0</v>
      </c>
      <c r="J184" s="505">
        <v>4</v>
      </c>
      <c r="K184" s="505">
        <v>0</v>
      </c>
      <c r="L184" s="505">
        <v>0</v>
      </c>
      <c r="M184" s="505">
        <v>0</v>
      </c>
      <c r="N184" s="505">
        <v>339</v>
      </c>
      <c r="O184" s="505">
        <v>339</v>
      </c>
      <c r="P184" s="505">
        <v>0</v>
      </c>
      <c r="Q184" s="505">
        <v>339</v>
      </c>
      <c r="R184" s="505">
        <v>0</v>
      </c>
      <c r="S184" s="505">
        <v>0</v>
      </c>
      <c r="T184" s="505">
        <v>0</v>
      </c>
      <c r="U184" s="505">
        <v>0</v>
      </c>
      <c r="V184" s="505">
        <v>0</v>
      </c>
      <c r="W184" s="505">
        <v>0</v>
      </c>
      <c r="X184" s="505">
        <v>0</v>
      </c>
      <c r="Y184" s="505">
        <v>0</v>
      </c>
      <c r="Z184" s="505">
        <v>0</v>
      </c>
      <c r="AA184" s="505">
        <v>339</v>
      </c>
      <c r="AB184" s="505">
        <v>84.75</v>
      </c>
      <c r="AC184" s="505">
        <v>88.999999999999943</v>
      </c>
      <c r="AD184" s="505">
        <v>95</v>
      </c>
      <c r="AE184" s="505">
        <v>0</v>
      </c>
      <c r="AF184" s="505">
        <v>0</v>
      </c>
      <c r="AG184" s="505">
        <v>156.99999999999994</v>
      </c>
      <c r="AH184" s="505">
        <v>36.999999999999879</v>
      </c>
      <c r="AI184" s="505">
        <v>107.00000000000016</v>
      </c>
      <c r="AJ184" s="505">
        <v>6.9999999999999938</v>
      </c>
      <c r="AK184" s="505">
        <v>25.000000000000004</v>
      </c>
      <c r="AL184" s="505">
        <v>6.0000000000000044</v>
      </c>
      <c r="AM184" s="505">
        <v>0</v>
      </c>
      <c r="AN184" s="505">
        <v>0</v>
      </c>
      <c r="AO184" s="505">
        <v>0</v>
      </c>
      <c r="AP184" s="505">
        <v>0</v>
      </c>
      <c r="AQ184" s="505">
        <v>0</v>
      </c>
      <c r="AR184" s="505">
        <v>0</v>
      </c>
      <c r="AS184" s="505">
        <v>0</v>
      </c>
      <c r="AT184" s="505">
        <v>0</v>
      </c>
      <c r="AU184" s="505">
        <v>1.9999999999999991</v>
      </c>
      <c r="AV184" s="505">
        <v>5.0000000000000142</v>
      </c>
      <c r="AW184" s="505">
        <v>19.999999999999989</v>
      </c>
      <c r="AX184" s="505">
        <v>0</v>
      </c>
      <c r="AY184" s="505">
        <v>0</v>
      </c>
      <c r="AZ184" s="505">
        <v>0</v>
      </c>
      <c r="BA184" s="505">
        <v>1.9709302325581395</v>
      </c>
      <c r="BB184" s="505">
        <v>99.421588594704687</v>
      </c>
      <c r="BC184" s="505">
        <v>99.421588594704687</v>
      </c>
      <c r="BD184" s="505">
        <v>0</v>
      </c>
      <c r="BE184" s="505">
        <v>0</v>
      </c>
      <c r="BF184" s="505">
        <v>0</v>
      </c>
      <c r="BG184" s="505">
        <v>0</v>
      </c>
      <c r="BH184" s="505">
        <v>0</v>
      </c>
      <c r="BI184" s="505">
        <v>0</v>
      </c>
      <c r="BJ184" s="505">
        <v>0</v>
      </c>
      <c r="BK184" s="505">
        <v>0</v>
      </c>
      <c r="BL184" s="505">
        <v>0.60799999999999998</v>
      </c>
      <c r="BM184" s="505">
        <v>0</v>
      </c>
      <c r="BN184" s="505">
        <v>0</v>
      </c>
      <c r="BO184" s="622">
        <v>0</v>
      </c>
      <c r="BP184" s="505">
        <v>0</v>
      </c>
      <c r="BQ184" s="505">
        <v>1</v>
      </c>
      <c r="BR184" s="505">
        <v>0</v>
      </c>
      <c r="BS184" s="505"/>
      <c r="BT184" s="505"/>
      <c r="BU184" s="505"/>
    </row>
    <row r="185" spans="1:73" ht="14.4">
      <c r="A185" s="486">
        <f>VLOOKUP(C185,'[18]DfE No.'!C:E,3,FALSE)</f>
        <v>293</v>
      </c>
      <c r="B185" s="502">
        <v>144213</v>
      </c>
      <c r="C185" s="502">
        <v>9352172</v>
      </c>
      <c r="D185" s="503" t="s">
        <v>1017</v>
      </c>
      <c r="E185" s="492" t="s">
        <v>40</v>
      </c>
      <c r="F185" s="504" t="s">
        <v>697</v>
      </c>
      <c r="G185" s="505">
        <v>1</v>
      </c>
      <c r="H185" s="505">
        <v>0</v>
      </c>
      <c r="I185" s="505">
        <v>0</v>
      </c>
      <c r="J185" s="505">
        <v>3</v>
      </c>
      <c r="K185" s="505">
        <v>0</v>
      </c>
      <c r="L185" s="505">
        <v>0</v>
      </c>
      <c r="M185" s="505">
        <v>0</v>
      </c>
      <c r="N185" s="505">
        <v>267</v>
      </c>
      <c r="O185" s="505">
        <v>267</v>
      </c>
      <c r="P185" s="505">
        <v>89</v>
      </c>
      <c r="Q185" s="505">
        <v>178</v>
      </c>
      <c r="R185" s="505">
        <v>0</v>
      </c>
      <c r="S185" s="505">
        <v>0</v>
      </c>
      <c r="T185" s="505">
        <v>0</v>
      </c>
      <c r="U185" s="505">
        <v>0</v>
      </c>
      <c r="V185" s="505">
        <v>0</v>
      </c>
      <c r="W185" s="505">
        <v>0</v>
      </c>
      <c r="X185" s="505">
        <v>0</v>
      </c>
      <c r="Y185" s="505">
        <v>0</v>
      </c>
      <c r="Z185" s="505">
        <v>0</v>
      </c>
      <c r="AA185" s="505">
        <v>267</v>
      </c>
      <c r="AB185" s="505">
        <v>89</v>
      </c>
      <c r="AC185" s="505">
        <v>74.999999999999901</v>
      </c>
      <c r="AD185" s="505">
        <v>74.999999999999901</v>
      </c>
      <c r="AE185" s="505">
        <v>0</v>
      </c>
      <c r="AF185" s="505">
        <v>0</v>
      </c>
      <c r="AG185" s="505">
        <v>118.99999999999999</v>
      </c>
      <c r="AH185" s="505">
        <v>31.000000000000085</v>
      </c>
      <c r="AI185" s="505">
        <v>88.999999999999901</v>
      </c>
      <c r="AJ185" s="505">
        <v>3.0000000000000062</v>
      </c>
      <c r="AK185" s="505">
        <v>21.999999999999986</v>
      </c>
      <c r="AL185" s="505">
        <v>3.0000000000000062</v>
      </c>
      <c r="AM185" s="505">
        <v>0</v>
      </c>
      <c r="AN185" s="505">
        <v>0</v>
      </c>
      <c r="AO185" s="505">
        <v>0</v>
      </c>
      <c r="AP185" s="505">
        <v>0</v>
      </c>
      <c r="AQ185" s="505">
        <v>0</v>
      </c>
      <c r="AR185" s="505">
        <v>0</v>
      </c>
      <c r="AS185" s="505">
        <v>0</v>
      </c>
      <c r="AT185" s="505">
        <v>0</v>
      </c>
      <c r="AU185" s="505">
        <v>30.000000000000068</v>
      </c>
      <c r="AV185" s="505">
        <v>59.999999999999865</v>
      </c>
      <c r="AW185" s="505">
        <v>59.999999999999865</v>
      </c>
      <c r="AX185" s="505">
        <v>0</v>
      </c>
      <c r="AY185" s="505">
        <v>0</v>
      </c>
      <c r="AZ185" s="505">
        <v>0</v>
      </c>
      <c r="BA185" s="505">
        <v>2.0227272727272729</v>
      </c>
      <c r="BB185" s="505">
        <v>49.729751191106402</v>
      </c>
      <c r="BC185" s="505">
        <v>74.594626786659603</v>
      </c>
      <c r="BD185" s="505">
        <v>0</v>
      </c>
      <c r="BE185" s="505">
        <v>0</v>
      </c>
      <c r="BF185" s="505">
        <v>0</v>
      </c>
      <c r="BG185" s="505">
        <v>0</v>
      </c>
      <c r="BH185" s="505">
        <v>0</v>
      </c>
      <c r="BI185" s="505">
        <v>0</v>
      </c>
      <c r="BJ185" s="505">
        <v>0</v>
      </c>
      <c r="BK185" s="505">
        <v>0</v>
      </c>
      <c r="BL185" s="505">
        <v>0.63400000000000001</v>
      </c>
      <c r="BM185" s="505">
        <v>0</v>
      </c>
      <c r="BN185" s="505">
        <v>0</v>
      </c>
      <c r="BO185" s="622">
        <v>0</v>
      </c>
      <c r="BP185" s="505">
        <v>0</v>
      </c>
      <c r="BQ185" s="505">
        <v>1</v>
      </c>
      <c r="BR185" s="505">
        <v>0</v>
      </c>
      <c r="BS185" s="505"/>
      <c r="BT185" s="505"/>
      <c r="BU185" s="505"/>
    </row>
    <row r="186" spans="1:73" ht="14.4">
      <c r="A186" s="486">
        <f>VLOOKUP(C186,'[18]DfE No.'!C:E,3,FALSE)</f>
        <v>300</v>
      </c>
      <c r="B186" s="502">
        <v>148750</v>
      </c>
      <c r="C186" s="502">
        <v>9352176</v>
      </c>
      <c r="D186" s="503" t="s">
        <v>284</v>
      </c>
      <c r="E186" s="492" t="s">
        <v>40</v>
      </c>
      <c r="F186" s="504" t="s">
        <v>697</v>
      </c>
      <c r="G186" s="505">
        <v>1</v>
      </c>
      <c r="H186" s="505">
        <v>0</v>
      </c>
      <c r="I186" s="505">
        <v>0</v>
      </c>
      <c r="J186" s="505">
        <v>7</v>
      </c>
      <c r="K186" s="505">
        <v>0</v>
      </c>
      <c r="L186" s="505">
        <v>0</v>
      </c>
      <c r="M186" s="505">
        <v>0</v>
      </c>
      <c r="N186" s="505">
        <v>555</v>
      </c>
      <c r="O186" s="505">
        <v>555</v>
      </c>
      <c r="P186" s="505">
        <v>69</v>
      </c>
      <c r="Q186" s="505">
        <v>486</v>
      </c>
      <c r="R186" s="505">
        <v>0</v>
      </c>
      <c r="S186" s="505">
        <v>0</v>
      </c>
      <c r="T186" s="505">
        <v>0</v>
      </c>
      <c r="U186" s="505">
        <v>0</v>
      </c>
      <c r="V186" s="505">
        <v>0</v>
      </c>
      <c r="W186" s="505">
        <v>0</v>
      </c>
      <c r="X186" s="505">
        <v>0</v>
      </c>
      <c r="Y186" s="505">
        <v>0</v>
      </c>
      <c r="Z186" s="505">
        <v>0</v>
      </c>
      <c r="AA186" s="505">
        <v>555</v>
      </c>
      <c r="AB186" s="505">
        <v>79.285714285714292</v>
      </c>
      <c r="AC186" s="505">
        <v>193.00000000000014</v>
      </c>
      <c r="AD186" s="505">
        <v>203.00000000000014</v>
      </c>
      <c r="AE186" s="505">
        <v>0</v>
      </c>
      <c r="AF186" s="505">
        <v>0</v>
      </c>
      <c r="AG186" s="505">
        <v>78.423913043478279</v>
      </c>
      <c r="AH186" s="505">
        <v>105.57065217391315</v>
      </c>
      <c r="AI186" s="505">
        <v>119.64673913043504</v>
      </c>
      <c r="AJ186" s="505">
        <v>11.059782608695675</v>
      </c>
      <c r="AK186" s="505">
        <v>138.75</v>
      </c>
      <c r="AL186" s="505">
        <v>101.54891304347846</v>
      </c>
      <c r="AM186" s="505">
        <v>0</v>
      </c>
      <c r="AN186" s="505">
        <v>0</v>
      </c>
      <c r="AO186" s="505">
        <v>0</v>
      </c>
      <c r="AP186" s="505">
        <v>0</v>
      </c>
      <c r="AQ186" s="505">
        <v>0</v>
      </c>
      <c r="AR186" s="505">
        <v>0</v>
      </c>
      <c r="AS186" s="505">
        <v>0</v>
      </c>
      <c r="AT186" s="505">
        <v>0</v>
      </c>
      <c r="AU186" s="505">
        <v>37.685185185185169</v>
      </c>
      <c r="AV186" s="505">
        <v>66.234567901234442</v>
      </c>
      <c r="AW186" s="505">
        <v>98.209876543209845</v>
      </c>
      <c r="AX186" s="505">
        <v>0</v>
      </c>
      <c r="AY186" s="505">
        <v>0</v>
      </c>
      <c r="AZ186" s="505">
        <v>0</v>
      </c>
      <c r="BA186" s="505">
        <v>7.1811460258780038</v>
      </c>
      <c r="BB186" s="505">
        <v>155.10638297872342</v>
      </c>
      <c r="BC186" s="505">
        <v>177.12765957446808</v>
      </c>
      <c r="BD186" s="505">
        <v>0</v>
      </c>
      <c r="BE186" s="505">
        <v>0</v>
      </c>
      <c r="BF186" s="505">
        <v>0</v>
      </c>
      <c r="BG186" s="505">
        <v>0</v>
      </c>
      <c r="BH186" s="505">
        <v>0</v>
      </c>
      <c r="BI186" s="505">
        <v>0</v>
      </c>
      <c r="BJ186" s="505">
        <v>24.70000000000028</v>
      </c>
      <c r="BK186" s="505">
        <v>0</v>
      </c>
      <c r="BL186" s="505">
        <v>0.86099999999999999</v>
      </c>
      <c r="BM186" s="505">
        <v>0</v>
      </c>
      <c r="BN186" s="505">
        <v>0</v>
      </c>
      <c r="BO186" s="622">
        <v>0</v>
      </c>
      <c r="BP186" s="505">
        <v>0</v>
      </c>
      <c r="BQ186" s="505">
        <v>1</v>
      </c>
      <c r="BR186" s="505">
        <v>0</v>
      </c>
      <c r="BS186" s="505"/>
      <c r="BT186" s="505"/>
      <c r="BU186" s="505"/>
    </row>
    <row r="187" spans="1:73" ht="14.4">
      <c r="A187" s="486">
        <f>VLOOKUP(C187,'[18]DfE No.'!C:E,3,FALSE)</f>
        <v>260</v>
      </c>
      <c r="B187" s="502">
        <v>144216</v>
      </c>
      <c r="C187" s="502">
        <v>9352185</v>
      </c>
      <c r="D187" s="503" t="s">
        <v>263</v>
      </c>
      <c r="E187" s="492" t="s">
        <v>40</v>
      </c>
      <c r="F187" s="504" t="s">
        <v>697</v>
      </c>
      <c r="G187" s="505">
        <v>1</v>
      </c>
      <c r="H187" s="505">
        <v>0</v>
      </c>
      <c r="I187" s="505">
        <v>0</v>
      </c>
      <c r="J187" s="505">
        <v>7</v>
      </c>
      <c r="K187" s="505">
        <v>0</v>
      </c>
      <c r="L187" s="505">
        <v>0</v>
      </c>
      <c r="M187" s="505">
        <v>0</v>
      </c>
      <c r="N187" s="505">
        <v>356</v>
      </c>
      <c r="O187" s="505">
        <v>356</v>
      </c>
      <c r="P187" s="505">
        <v>50</v>
      </c>
      <c r="Q187" s="505">
        <v>306</v>
      </c>
      <c r="R187" s="505">
        <v>0</v>
      </c>
      <c r="S187" s="505">
        <v>0</v>
      </c>
      <c r="T187" s="505">
        <v>0</v>
      </c>
      <c r="U187" s="505">
        <v>0</v>
      </c>
      <c r="V187" s="505">
        <v>0</v>
      </c>
      <c r="W187" s="505">
        <v>0</v>
      </c>
      <c r="X187" s="505">
        <v>0</v>
      </c>
      <c r="Y187" s="505">
        <v>0</v>
      </c>
      <c r="Z187" s="505">
        <v>0</v>
      </c>
      <c r="AA187" s="505">
        <v>356</v>
      </c>
      <c r="AB187" s="505">
        <v>50.857142857142854</v>
      </c>
      <c r="AC187" s="505">
        <v>173.99999999999991</v>
      </c>
      <c r="AD187" s="505">
        <v>180.00000000000006</v>
      </c>
      <c r="AE187" s="505">
        <v>0</v>
      </c>
      <c r="AF187" s="505">
        <v>0</v>
      </c>
      <c r="AG187" s="505">
        <v>62.999999999999837</v>
      </c>
      <c r="AH187" s="505">
        <v>4.0000000000000089</v>
      </c>
      <c r="AI187" s="505">
        <v>25</v>
      </c>
      <c r="AJ187" s="505">
        <v>60.000000000000135</v>
      </c>
      <c r="AK187" s="505">
        <v>52.999999999999993</v>
      </c>
      <c r="AL187" s="505">
        <v>151.00000000000017</v>
      </c>
      <c r="AM187" s="505">
        <v>0</v>
      </c>
      <c r="AN187" s="505">
        <v>0</v>
      </c>
      <c r="AO187" s="505">
        <v>0</v>
      </c>
      <c r="AP187" s="505">
        <v>0</v>
      </c>
      <c r="AQ187" s="505">
        <v>0</v>
      </c>
      <c r="AR187" s="505">
        <v>0</v>
      </c>
      <c r="AS187" s="505">
        <v>0</v>
      </c>
      <c r="AT187" s="505">
        <v>0</v>
      </c>
      <c r="AU187" s="505">
        <v>23.267973856209146</v>
      </c>
      <c r="AV187" s="505">
        <v>33.738562091503283</v>
      </c>
      <c r="AW187" s="505">
        <v>51.189542483660261</v>
      </c>
      <c r="AX187" s="505">
        <v>0</v>
      </c>
      <c r="AY187" s="505">
        <v>0</v>
      </c>
      <c r="AZ187" s="505">
        <v>0</v>
      </c>
      <c r="BA187" s="505">
        <v>0</v>
      </c>
      <c r="BB187" s="505">
        <v>83.174496644295303</v>
      </c>
      <c r="BC187" s="505">
        <v>96.765100671140942</v>
      </c>
      <c r="BD187" s="505">
        <v>0</v>
      </c>
      <c r="BE187" s="505">
        <v>0</v>
      </c>
      <c r="BF187" s="505">
        <v>0</v>
      </c>
      <c r="BG187" s="505">
        <v>0</v>
      </c>
      <c r="BH187" s="505">
        <v>0</v>
      </c>
      <c r="BI187" s="505">
        <v>0</v>
      </c>
      <c r="BJ187" s="505">
        <v>0</v>
      </c>
      <c r="BK187" s="505">
        <v>0</v>
      </c>
      <c r="BL187" s="505">
        <v>0.85099999999999998</v>
      </c>
      <c r="BM187" s="505">
        <v>0</v>
      </c>
      <c r="BN187" s="505">
        <v>0</v>
      </c>
      <c r="BO187" s="622">
        <v>0</v>
      </c>
      <c r="BP187" s="505">
        <v>0</v>
      </c>
      <c r="BQ187" s="505">
        <v>1</v>
      </c>
      <c r="BR187" s="505">
        <v>0</v>
      </c>
      <c r="BS187" s="505"/>
      <c r="BT187" s="505"/>
      <c r="BU187" s="505"/>
    </row>
    <row r="188" spans="1:73" ht="14.4">
      <c r="A188" s="486">
        <f>VLOOKUP(C188,'[18]DfE No.'!C:E,3,FALSE)</f>
        <v>263</v>
      </c>
      <c r="B188" s="502">
        <v>144217</v>
      </c>
      <c r="C188" s="502">
        <v>9352186</v>
      </c>
      <c r="D188" s="503" t="s">
        <v>264</v>
      </c>
      <c r="E188" s="492" t="s">
        <v>40</v>
      </c>
      <c r="F188" s="504" t="s">
        <v>697</v>
      </c>
      <c r="G188" s="505">
        <v>1</v>
      </c>
      <c r="H188" s="505">
        <v>0</v>
      </c>
      <c r="I188" s="505">
        <v>0</v>
      </c>
      <c r="J188" s="505">
        <v>7</v>
      </c>
      <c r="K188" s="505">
        <v>0</v>
      </c>
      <c r="L188" s="505">
        <v>0</v>
      </c>
      <c r="M188" s="505">
        <v>0</v>
      </c>
      <c r="N188" s="505">
        <v>414</v>
      </c>
      <c r="O188" s="505">
        <v>414</v>
      </c>
      <c r="P188" s="505">
        <v>60</v>
      </c>
      <c r="Q188" s="505">
        <v>354</v>
      </c>
      <c r="R188" s="505">
        <v>0</v>
      </c>
      <c r="S188" s="505">
        <v>0</v>
      </c>
      <c r="T188" s="505">
        <v>0</v>
      </c>
      <c r="U188" s="505">
        <v>0</v>
      </c>
      <c r="V188" s="505">
        <v>0</v>
      </c>
      <c r="W188" s="505">
        <v>0</v>
      </c>
      <c r="X188" s="505">
        <v>0</v>
      </c>
      <c r="Y188" s="505">
        <v>0</v>
      </c>
      <c r="Z188" s="505">
        <v>0</v>
      </c>
      <c r="AA188" s="505">
        <v>414</v>
      </c>
      <c r="AB188" s="505">
        <v>59.142857142857146</v>
      </c>
      <c r="AC188" s="505">
        <v>88.000000000000028</v>
      </c>
      <c r="AD188" s="505">
        <v>94.999999999999829</v>
      </c>
      <c r="AE188" s="505">
        <v>0</v>
      </c>
      <c r="AF188" s="505">
        <v>0</v>
      </c>
      <c r="AG188" s="505">
        <v>177.42857142857162</v>
      </c>
      <c r="AH188" s="505">
        <v>2.0048426150121079</v>
      </c>
      <c r="AI188" s="505">
        <v>62.150121065375444</v>
      </c>
      <c r="AJ188" s="505">
        <v>23.055690072639234</v>
      </c>
      <c r="AK188" s="505">
        <v>114.27602905569023</v>
      </c>
      <c r="AL188" s="505">
        <v>35.084745762711862</v>
      </c>
      <c r="AM188" s="505">
        <v>0</v>
      </c>
      <c r="AN188" s="505">
        <v>0</v>
      </c>
      <c r="AO188" s="505">
        <v>0</v>
      </c>
      <c r="AP188" s="505">
        <v>0</v>
      </c>
      <c r="AQ188" s="505">
        <v>0</v>
      </c>
      <c r="AR188" s="505">
        <v>0</v>
      </c>
      <c r="AS188" s="505">
        <v>0</v>
      </c>
      <c r="AT188" s="505">
        <v>0</v>
      </c>
      <c r="AU188" s="505">
        <v>9.3559322033898411</v>
      </c>
      <c r="AV188" s="505">
        <v>19.881355932203391</v>
      </c>
      <c r="AW188" s="505">
        <v>31.576271186440692</v>
      </c>
      <c r="AX188" s="505">
        <v>0</v>
      </c>
      <c r="AY188" s="505">
        <v>0</v>
      </c>
      <c r="AZ188" s="505">
        <v>0</v>
      </c>
      <c r="BA188" s="505">
        <v>0</v>
      </c>
      <c r="BB188" s="505">
        <v>97.014577259475217</v>
      </c>
      <c r="BC188" s="505">
        <v>113.45772594752185</v>
      </c>
      <c r="BD188" s="505">
        <v>0</v>
      </c>
      <c r="BE188" s="505">
        <v>0</v>
      </c>
      <c r="BF188" s="505">
        <v>0</v>
      </c>
      <c r="BG188" s="505">
        <v>0</v>
      </c>
      <c r="BH188" s="505">
        <v>0</v>
      </c>
      <c r="BI188" s="505">
        <v>0</v>
      </c>
      <c r="BJ188" s="505">
        <v>0</v>
      </c>
      <c r="BK188" s="505">
        <v>0</v>
      </c>
      <c r="BL188" s="505">
        <v>0.86699999999999999</v>
      </c>
      <c r="BM188" s="505">
        <v>0</v>
      </c>
      <c r="BN188" s="505">
        <v>0</v>
      </c>
      <c r="BO188" s="622">
        <v>0</v>
      </c>
      <c r="BP188" s="505">
        <v>0</v>
      </c>
      <c r="BQ188" s="505">
        <v>1</v>
      </c>
      <c r="BR188" s="505">
        <v>0</v>
      </c>
      <c r="BS188" s="505"/>
      <c r="BT188" s="505"/>
      <c r="BU188" s="505"/>
    </row>
    <row r="189" spans="1:73" ht="14.4">
      <c r="A189" s="486">
        <f>VLOOKUP(C189,'[18]DfE No.'!C:E,3,FALSE)</f>
        <v>225</v>
      </c>
      <c r="B189" s="502">
        <v>143549</v>
      </c>
      <c r="C189" s="502">
        <v>9352187</v>
      </c>
      <c r="D189" s="503" t="s">
        <v>1018</v>
      </c>
      <c r="E189" s="492" t="s">
        <v>40</v>
      </c>
      <c r="F189" s="504" t="s">
        <v>697</v>
      </c>
      <c r="G189" s="505">
        <v>1</v>
      </c>
      <c r="H189" s="505">
        <v>0</v>
      </c>
      <c r="I189" s="505">
        <v>0</v>
      </c>
      <c r="J189" s="505">
        <v>7</v>
      </c>
      <c r="K189" s="505">
        <v>0</v>
      </c>
      <c r="L189" s="505">
        <v>0</v>
      </c>
      <c r="M189" s="505">
        <v>0</v>
      </c>
      <c r="N189" s="505">
        <v>110</v>
      </c>
      <c r="O189" s="505">
        <v>110</v>
      </c>
      <c r="P189" s="505">
        <v>22</v>
      </c>
      <c r="Q189" s="505">
        <v>88</v>
      </c>
      <c r="R189" s="505">
        <v>0</v>
      </c>
      <c r="S189" s="505">
        <v>0</v>
      </c>
      <c r="T189" s="505">
        <v>0</v>
      </c>
      <c r="U189" s="505">
        <v>0</v>
      </c>
      <c r="V189" s="505">
        <v>0</v>
      </c>
      <c r="W189" s="505">
        <v>0</v>
      </c>
      <c r="X189" s="505">
        <v>0</v>
      </c>
      <c r="Y189" s="505">
        <v>0</v>
      </c>
      <c r="Z189" s="505">
        <v>0</v>
      </c>
      <c r="AA189" s="505">
        <v>110</v>
      </c>
      <c r="AB189" s="505">
        <v>15.714285714285714</v>
      </c>
      <c r="AC189" s="505">
        <v>7.9999999999999964</v>
      </c>
      <c r="AD189" s="505">
        <v>9.9999999999999982</v>
      </c>
      <c r="AE189" s="505">
        <v>0</v>
      </c>
      <c r="AF189" s="505">
        <v>0</v>
      </c>
      <c r="AG189" s="505">
        <v>104.81132075471695</v>
      </c>
      <c r="AH189" s="505">
        <v>5.1886792452830166</v>
      </c>
      <c r="AI189" s="505">
        <v>0</v>
      </c>
      <c r="AJ189" s="505">
        <v>0</v>
      </c>
      <c r="AK189" s="505">
        <v>0</v>
      </c>
      <c r="AL189" s="505">
        <v>0</v>
      </c>
      <c r="AM189" s="505">
        <v>0</v>
      </c>
      <c r="AN189" s="505">
        <v>0</v>
      </c>
      <c r="AO189" s="505">
        <v>0</v>
      </c>
      <c r="AP189" s="505">
        <v>0</v>
      </c>
      <c r="AQ189" s="505">
        <v>0</v>
      </c>
      <c r="AR189" s="505">
        <v>0</v>
      </c>
      <c r="AS189" s="505">
        <v>0</v>
      </c>
      <c r="AT189" s="505">
        <v>0</v>
      </c>
      <c r="AU189" s="505">
        <v>1.250000000000004</v>
      </c>
      <c r="AV189" s="505">
        <v>1.250000000000004</v>
      </c>
      <c r="AW189" s="505">
        <v>1.250000000000004</v>
      </c>
      <c r="AX189" s="505">
        <v>0</v>
      </c>
      <c r="AY189" s="505">
        <v>0</v>
      </c>
      <c r="AZ189" s="505">
        <v>0</v>
      </c>
      <c r="BA189" s="505">
        <v>0.95652173913043481</v>
      </c>
      <c r="BB189" s="505">
        <v>20.30769230769231</v>
      </c>
      <c r="BC189" s="505">
        <v>25.38461538461539</v>
      </c>
      <c r="BD189" s="505">
        <v>0</v>
      </c>
      <c r="BE189" s="505">
        <v>0</v>
      </c>
      <c r="BF189" s="505">
        <v>0</v>
      </c>
      <c r="BG189" s="505">
        <v>0</v>
      </c>
      <c r="BH189" s="505">
        <v>0</v>
      </c>
      <c r="BI189" s="505">
        <v>0</v>
      </c>
      <c r="BJ189" s="505">
        <v>0</v>
      </c>
      <c r="BK189" s="505">
        <v>0</v>
      </c>
      <c r="BL189" s="505">
        <v>1.8959999999999999</v>
      </c>
      <c r="BM189" s="505">
        <v>0</v>
      </c>
      <c r="BN189" s="505">
        <v>0.53137516688918551</v>
      </c>
      <c r="BO189" s="622">
        <v>0.73999999999999977</v>
      </c>
      <c r="BP189" s="505">
        <v>1</v>
      </c>
      <c r="BQ189" s="505">
        <v>1</v>
      </c>
      <c r="BR189" s="505">
        <v>0</v>
      </c>
      <c r="BS189" s="505"/>
      <c r="BT189" s="505"/>
      <c r="BU189" s="505"/>
    </row>
    <row r="190" spans="1:73" ht="14.4">
      <c r="A190" s="486">
        <f>VLOOKUP(C190,'[18]DfE No.'!C:E,3,FALSE)</f>
        <v>270</v>
      </c>
      <c r="B190" s="502">
        <v>143550</v>
      </c>
      <c r="C190" s="502">
        <v>9352188</v>
      </c>
      <c r="D190" s="503" t="s">
        <v>1127</v>
      </c>
      <c r="E190" s="492" t="s">
        <v>40</v>
      </c>
      <c r="F190" s="504" t="s">
        <v>697</v>
      </c>
      <c r="G190" s="505">
        <v>1</v>
      </c>
      <c r="H190" s="505">
        <v>0</v>
      </c>
      <c r="I190" s="505">
        <v>0</v>
      </c>
      <c r="J190" s="505">
        <v>7</v>
      </c>
      <c r="K190" s="505">
        <v>0</v>
      </c>
      <c r="L190" s="505">
        <v>0</v>
      </c>
      <c r="M190" s="505">
        <v>0</v>
      </c>
      <c r="N190" s="505">
        <v>355</v>
      </c>
      <c r="O190" s="505">
        <v>355</v>
      </c>
      <c r="P190" s="505">
        <v>56</v>
      </c>
      <c r="Q190" s="505">
        <v>299</v>
      </c>
      <c r="R190" s="505">
        <v>0</v>
      </c>
      <c r="S190" s="505">
        <v>0</v>
      </c>
      <c r="T190" s="505">
        <v>0</v>
      </c>
      <c r="U190" s="505">
        <v>0</v>
      </c>
      <c r="V190" s="505">
        <v>0</v>
      </c>
      <c r="W190" s="505">
        <v>0</v>
      </c>
      <c r="X190" s="505">
        <v>0</v>
      </c>
      <c r="Y190" s="505">
        <v>0</v>
      </c>
      <c r="Z190" s="505">
        <v>0</v>
      </c>
      <c r="AA190" s="505">
        <v>355</v>
      </c>
      <c r="AB190" s="505">
        <v>50.714285714285715</v>
      </c>
      <c r="AC190" s="505">
        <v>150.99999999999989</v>
      </c>
      <c r="AD190" s="505">
        <v>160.00000000000011</v>
      </c>
      <c r="AE190" s="505">
        <v>0</v>
      </c>
      <c r="AF190" s="505">
        <v>0</v>
      </c>
      <c r="AG190" s="505">
        <v>89.999999999999858</v>
      </c>
      <c r="AH190" s="505">
        <v>6.9999999999999893</v>
      </c>
      <c r="AI190" s="505">
        <v>5.9999999999999911</v>
      </c>
      <c r="AJ190" s="505">
        <v>113.00000000000014</v>
      </c>
      <c r="AK190" s="505">
        <v>139.00000000000003</v>
      </c>
      <c r="AL190" s="505">
        <v>0</v>
      </c>
      <c r="AM190" s="505">
        <v>0</v>
      </c>
      <c r="AN190" s="505">
        <v>0</v>
      </c>
      <c r="AO190" s="505">
        <v>0</v>
      </c>
      <c r="AP190" s="505">
        <v>0</v>
      </c>
      <c r="AQ190" s="505">
        <v>0</v>
      </c>
      <c r="AR190" s="505">
        <v>0</v>
      </c>
      <c r="AS190" s="505">
        <v>0</v>
      </c>
      <c r="AT190" s="505">
        <v>0</v>
      </c>
      <c r="AU190" s="505">
        <v>24.933110367892983</v>
      </c>
      <c r="AV190" s="505">
        <v>58.177257525083483</v>
      </c>
      <c r="AW190" s="505">
        <v>74.799331103679023</v>
      </c>
      <c r="AX190" s="505">
        <v>0</v>
      </c>
      <c r="AY190" s="505">
        <v>0</v>
      </c>
      <c r="AZ190" s="505">
        <v>0</v>
      </c>
      <c r="BA190" s="505">
        <v>0</v>
      </c>
      <c r="BB190" s="505">
        <v>100.05905511811024</v>
      </c>
      <c r="BC190" s="505">
        <v>118.7992125984252</v>
      </c>
      <c r="BD190" s="505">
        <v>0</v>
      </c>
      <c r="BE190" s="505">
        <v>0</v>
      </c>
      <c r="BF190" s="505">
        <v>0</v>
      </c>
      <c r="BG190" s="505">
        <v>0</v>
      </c>
      <c r="BH190" s="505">
        <v>0</v>
      </c>
      <c r="BI190" s="505">
        <v>0</v>
      </c>
      <c r="BJ190" s="505">
        <v>13.699999999999983</v>
      </c>
      <c r="BK190" s="505">
        <v>0</v>
      </c>
      <c r="BL190" s="505">
        <v>0.79500000000000004</v>
      </c>
      <c r="BM190" s="505">
        <v>0</v>
      </c>
      <c r="BN190" s="505">
        <v>0</v>
      </c>
      <c r="BO190" s="622">
        <v>0</v>
      </c>
      <c r="BP190" s="505">
        <v>0</v>
      </c>
      <c r="BQ190" s="505">
        <v>1</v>
      </c>
      <c r="BR190" s="505">
        <v>0</v>
      </c>
      <c r="BS190" s="505"/>
      <c r="BT190" s="505"/>
      <c r="BU190" s="505"/>
    </row>
    <row r="191" spans="1:73" ht="14.4">
      <c r="A191" s="486">
        <f>VLOOKUP(C191,'[18]DfE No.'!C:E,3,FALSE)</f>
        <v>121</v>
      </c>
      <c r="B191" s="502">
        <v>143671</v>
      </c>
      <c r="C191" s="502">
        <v>9352189</v>
      </c>
      <c r="D191" s="503" t="s">
        <v>1128</v>
      </c>
      <c r="E191" s="492" t="s">
        <v>40</v>
      </c>
      <c r="F191" s="504" t="s">
        <v>697</v>
      </c>
      <c r="G191" s="505">
        <v>1</v>
      </c>
      <c r="H191" s="505">
        <v>0</v>
      </c>
      <c r="I191" s="505">
        <v>0</v>
      </c>
      <c r="J191" s="505">
        <v>4</v>
      </c>
      <c r="K191" s="505">
        <v>0</v>
      </c>
      <c r="L191" s="505">
        <v>0</v>
      </c>
      <c r="M191" s="505">
        <v>0</v>
      </c>
      <c r="N191" s="505">
        <v>180.5</v>
      </c>
      <c r="O191" s="505">
        <v>180.5</v>
      </c>
      <c r="P191" s="505">
        <v>63.5</v>
      </c>
      <c r="Q191" s="505">
        <v>117</v>
      </c>
      <c r="R191" s="505">
        <v>0</v>
      </c>
      <c r="S191" s="505">
        <v>0</v>
      </c>
      <c r="T191" s="505">
        <v>0</v>
      </c>
      <c r="U191" s="505">
        <v>0</v>
      </c>
      <c r="V191" s="505">
        <v>0</v>
      </c>
      <c r="W191" s="505">
        <v>0</v>
      </c>
      <c r="X191" s="505">
        <v>0</v>
      </c>
      <c r="Y191" s="505">
        <v>0</v>
      </c>
      <c r="Z191" s="505">
        <v>0</v>
      </c>
      <c r="AA191" s="505">
        <v>180.5</v>
      </c>
      <c r="AB191" s="505">
        <v>45.125</v>
      </c>
      <c r="AC191" s="505">
        <v>47.616564417177898</v>
      </c>
      <c r="AD191" s="505">
        <v>47.616564417177898</v>
      </c>
      <c r="AE191" s="505">
        <v>0</v>
      </c>
      <c r="AF191" s="505">
        <v>0</v>
      </c>
      <c r="AG191" s="505">
        <v>67.6875</v>
      </c>
      <c r="AH191" s="505">
        <v>76.712499999999991</v>
      </c>
      <c r="AI191" s="505">
        <v>2.2562500000000001</v>
      </c>
      <c r="AJ191" s="505">
        <v>13.5375</v>
      </c>
      <c r="AK191" s="505">
        <v>7.8968749999999996</v>
      </c>
      <c r="AL191" s="505">
        <v>9.0250000000000004</v>
      </c>
      <c r="AM191" s="505">
        <v>3.3843749999999999</v>
      </c>
      <c r="AN191" s="505">
        <v>0</v>
      </c>
      <c r="AO191" s="505">
        <v>0</v>
      </c>
      <c r="AP191" s="505">
        <v>0</v>
      </c>
      <c r="AQ191" s="505">
        <v>0</v>
      </c>
      <c r="AR191" s="505">
        <v>0</v>
      </c>
      <c r="AS191" s="505">
        <v>0</v>
      </c>
      <c r="AT191" s="505">
        <v>0</v>
      </c>
      <c r="AU191" s="505">
        <v>6.170940170940173</v>
      </c>
      <c r="AV191" s="505">
        <v>9.2564102564102591</v>
      </c>
      <c r="AW191" s="505">
        <v>10.799145299145293</v>
      </c>
      <c r="AX191" s="505">
        <v>0</v>
      </c>
      <c r="AY191" s="505">
        <v>0</v>
      </c>
      <c r="AZ191" s="505">
        <v>0</v>
      </c>
      <c r="BA191" s="505">
        <v>0</v>
      </c>
      <c r="BB191" s="505">
        <v>25.434782608695652</v>
      </c>
      <c r="BC191" s="505">
        <v>39.239130434782609</v>
      </c>
      <c r="BD191" s="505">
        <v>0</v>
      </c>
      <c r="BE191" s="505">
        <v>0</v>
      </c>
      <c r="BF191" s="505">
        <v>0</v>
      </c>
      <c r="BG191" s="505">
        <v>0</v>
      </c>
      <c r="BH191" s="505">
        <v>0</v>
      </c>
      <c r="BI191" s="505">
        <v>0</v>
      </c>
      <c r="BJ191" s="505">
        <v>1.4261728395061675</v>
      </c>
      <c r="BK191" s="505">
        <v>0</v>
      </c>
      <c r="BL191" s="505">
        <v>0.67700000000000005</v>
      </c>
      <c r="BM191" s="505">
        <v>0</v>
      </c>
      <c r="BN191" s="505">
        <v>0</v>
      </c>
      <c r="BO191" s="622">
        <v>0</v>
      </c>
      <c r="BP191" s="505">
        <v>0</v>
      </c>
      <c r="BQ191" s="505">
        <v>1</v>
      </c>
      <c r="BR191" s="505">
        <v>0</v>
      </c>
      <c r="BS191" s="505"/>
      <c r="BT191" s="505"/>
      <c r="BU191" s="505"/>
    </row>
    <row r="192" spans="1:73" ht="14.4">
      <c r="A192" s="486">
        <f>VLOOKUP(C192,'[18]DfE No.'!C:E,3,FALSE)</f>
        <v>249</v>
      </c>
      <c r="B192" s="502">
        <v>146460</v>
      </c>
      <c r="C192" s="502">
        <v>9352194</v>
      </c>
      <c r="D192" s="503" t="s">
        <v>255</v>
      </c>
      <c r="E192" s="492" t="s">
        <v>40</v>
      </c>
      <c r="F192" s="504" t="s">
        <v>697</v>
      </c>
      <c r="G192" s="505">
        <v>1</v>
      </c>
      <c r="H192" s="505">
        <v>0</v>
      </c>
      <c r="I192" s="505">
        <v>0</v>
      </c>
      <c r="J192" s="505">
        <v>7</v>
      </c>
      <c r="K192" s="505">
        <v>0</v>
      </c>
      <c r="L192" s="505">
        <v>0</v>
      </c>
      <c r="M192" s="505">
        <v>0</v>
      </c>
      <c r="N192" s="505">
        <v>611</v>
      </c>
      <c r="O192" s="505">
        <v>611</v>
      </c>
      <c r="P192" s="505">
        <v>75</v>
      </c>
      <c r="Q192" s="505">
        <v>536</v>
      </c>
      <c r="R192" s="505">
        <v>0</v>
      </c>
      <c r="S192" s="505">
        <v>0</v>
      </c>
      <c r="T192" s="505">
        <v>0</v>
      </c>
      <c r="U192" s="505">
        <v>0</v>
      </c>
      <c r="V192" s="505">
        <v>0</v>
      </c>
      <c r="W192" s="505">
        <v>0</v>
      </c>
      <c r="X192" s="505">
        <v>0</v>
      </c>
      <c r="Y192" s="505">
        <v>0</v>
      </c>
      <c r="Z192" s="505">
        <v>0</v>
      </c>
      <c r="AA192" s="505">
        <v>611</v>
      </c>
      <c r="AB192" s="505">
        <v>87.285714285714292</v>
      </c>
      <c r="AC192" s="505">
        <v>40.000000000000028</v>
      </c>
      <c r="AD192" s="505">
        <v>42.999999999999979</v>
      </c>
      <c r="AE192" s="505">
        <v>0</v>
      </c>
      <c r="AF192" s="505">
        <v>0</v>
      </c>
      <c r="AG192" s="505">
        <v>550.99999999999989</v>
      </c>
      <c r="AH192" s="505">
        <v>4.9999999999999991</v>
      </c>
      <c r="AI192" s="505">
        <v>1.9999999999999984</v>
      </c>
      <c r="AJ192" s="505">
        <v>16.999999999999979</v>
      </c>
      <c r="AK192" s="505">
        <v>36.000000000000021</v>
      </c>
      <c r="AL192" s="505">
        <v>0</v>
      </c>
      <c r="AM192" s="505">
        <v>0</v>
      </c>
      <c r="AN192" s="505">
        <v>0</v>
      </c>
      <c r="AO192" s="505">
        <v>0</v>
      </c>
      <c r="AP192" s="505">
        <v>0</v>
      </c>
      <c r="AQ192" s="505">
        <v>0</v>
      </c>
      <c r="AR192" s="505">
        <v>0</v>
      </c>
      <c r="AS192" s="505">
        <v>0</v>
      </c>
      <c r="AT192" s="505">
        <v>0</v>
      </c>
      <c r="AU192" s="505">
        <v>10.259328358208952</v>
      </c>
      <c r="AV192" s="505">
        <v>15.958955223880581</v>
      </c>
      <c r="AW192" s="505">
        <v>23.938432835820873</v>
      </c>
      <c r="AX192" s="505">
        <v>0</v>
      </c>
      <c r="AY192" s="505">
        <v>0</v>
      </c>
      <c r="AZ192" s="505">
        <v>0</v>
      </c>
      <c r="BA192" s="505">
        <v>4.8646496815286628</v>
      </c>
      <c r="BB192" s="505">
        <v>133.22543352601156</v>
      </c>
      <c r="BC192" s="505">
        <v>151.86705202312137</v>
      </c>
      <c r="BD192" s="505">
        <v>0</v>
      </c>
      <c r="BE192" s="505">
        <v>0</v>
      </c>
      <c r="BF192" s="505">
        <v>0</v>
      </c>
      <c r="BG192" s="505">
        <v>0</v>
      </c>
      <c r="BH192" s="505">
        <v>0</v>
      </c>
      <c r="BI192" s="505">
        <v>0</v>
      </c>
      <c r="BJ192" s="505">
        <v>0</v>
      </c>
      <c r="BK192" s="505">
        <v>0</v>
      </c>
      <c r="BL192" s="505">
        <v>1.21</v>
      </c>
      <c r="BM192" s="505">
        <v>0</v>
      </c>
      <c r="BN192" s="505">
        <v>0</v>
      </c>
      <c r="BO192" s="622">
        <v>0</v>
      </c>
      <c r="BP192" s="505">
        <v>0</v>
      </c>
      <c r="BQ192" s="505">
        <v>1</v>
      </c>
      <c r="BR192" s="505">
        <v>0</v>
      </c>
      <c r="BS192" s="505"/>
      <c r="BT192" s="505"/>
      <c r="BU192" s="505"/>
    </row>
    <row r="193" spans="1:73" ht="14.4">
      <c r="A193" s="486">
        <f>VLOOKUP(C193,'[18]DfE No.'!C:E,3,FALSE)</f>
        <v>119</v>
      </c>
      <c r="B193" s="502">
        <v>143830</v>
      </c>
      <c r="C193" s="502">
        <v>9352197</v>
      </c>
      <c r="D193" s="503" t="s">
        <v>1019</v>
      </c>
      <c r="E193" s="492" t="s">
        <v>40</v>
      </c>
      <c r="F193" s="504" t="s">
        <v>697</v>
      </c>
      <c r="G193" s="505">
        <v>1</v>
      </c>
      <c r="H193" s="505">
        <v>0</v>
      </c>
      <c r="I193" s="505">
        <v>0</v>
      </c>
      <c r="J193" s="505">
        <v>7</v>
      </c>
      <c r="K193" s="505">
        <v>0</v>
      </c>
      <c r="L193" s="505">
        <v>0</v>
      </c>
      <c r="M193" s="505">
        <v>0</v>
      </c>
      <c r="N193" s="505">
        <v>79</v>
      </c>
      <c r="O193" s="505">
        <v>79</v>
      </c>
      <c r="P193" s="505">
        <v>14</v>
      </c>
      <c r="Q193" s="505">
        <v>65</v>
      </c>
      <c r="R193" s="505">
        <v>0</v>
      </c>
      <c r="S193" s="505">
        <v>0</v>
      </c>
      <c r="T193" s="505">
        <v>0</v>
      </c>
      <c r="U193" s="505">
        <v>0</v>
      </c>
      <c r="V193" s="505">
        <v>0</v>
      </c>
      <c r="W193" s="505">
        <v>0</v>
      </c>
      <c r="X193" s="505">
        <v>0</v>
      </c>
      <c r="Y193" s="505">
        <v>0</v>
      </c>
      <c r="Z193" s="505">
        <v>0</v>
      </c>
      <c r="AA193" s="505">
        <v>79</v>
      </c>
      <c r="AB193" s="505">
        <v>11.285714285714286</v>
      </c>
      <c r="AC193" s="505">
        <v>23.999999999999972</v>
      </c>
      <c r="AD193" s="505">
        <v>23.999999999999972</v>
      </c>
      <c r="AE193" s="505">
        <v>0</v>
      </c>
      <c r="AF193" s="505">
        <v>0</v>
      </c>
      <c r="AG193" s="505">
        <v>70.000000000000028</v>
      </c>
      <c r="AH193" s="505">
        <v>8.9999999999999698</v>
      </c>
      <c r="AI193" s="505">
        <v>0</v>
      </c>
      <c r="AJ193" s="505">
        <v>0</v>
      </c>
      <c r="AK193" s="505">
        <v>0</v>
      </c>
      <c r="AL193" s="505">
        <v>0</v>
      </c>
      <c r="AM193" s="505">
        <v>0</v>
      </c>
      <c r="AN193" s="505">
        <v>0</v>
      </c>
      <c r="AO193" s="505">
        <v>0</v>
      </c>
      <c r="AP193" s="505">
        <v>0</v>
      </c>
      <c r="AQ193" s="505">
        <v>0</v>
      </c>
      <c r="AR193" s="505">
        <v>0</v>
      </c>
      <c r="AS193" s="505">
        <v>0</v>
      </c>
      <c r="AT193" s="505">
        <v>0</v>
      </c>
      <c r="AU193" s="505">
        <v>0</v>
      </c>
      <c r="AV193" s="505">
        <v>1.2153846153846166</v>
      </c>
      <c r="AW193" s="505">
        <v>1.2153846153846166</v>
      </c>
      <c r="AX193" s="505">
        <v>0</v>
      </c>
      <c r="AY193" s="505">
        <v>0</v>
      </c>
      <c r="AZ193" s="505">
        <v>0</v>
      </c>
      <c r="BA193" s="505">
        <v>0</v>
      </c>
      <c r="BB193" s="505">
        <v>19.117647058823529</v>
      </c>
      <c r="BC193" s="505">
        <v>23.235294117647058</v>
      </c>
      <c r="BD193" s="505">
        <v>0</v>
      </c>
      <c r="BE193" s="505">
        <v>0</v>
      </c>
      <c r="BF193" s="505">
        <v>0</v>
      </c>
      <c r="BG193" s="505">
        <v>0</v>
      </c>
      <c r="BH193" s="505">
        <v>0</v>
      </c>
      <c r="BI193" s="505">
        <v>0</v>
      </c>
      <c r="BJ193" s="505">
        <v>1.2600000000000005</v>
      </c>
      <c r="BK193" s="505">
        <v>0</v>
      </c>
      <c r="BL193" s="505">
        <v>3.4079999999999999</v>
      </c>
      <c r="BM193" s="505">
        <v>0</v>
      </c>
      <c r="BN193" s="505">
        <v>0.94526034712950591</v>
      </c>
      <c r="BO193" s="622">
        <v>1</v>
      </c>
      <c r="BP193" s="505">
        <v>1</v>
      </c>
      <c r="BQ193" s="505">
        <v>1</v>
      </c>
      <c r="BR193" s="505">
        <v>0</v>
      </c>
      <c r="BS193" s="505"/>
      <c r="BT193" s="505"/>
      <c r="BU193" s="505"/>
    </row>
    <row r="194" spans="1:73" ht="14.4">
      <c r="A194" s="486">
        <f>VLOOKUP(C194,'[18]DfE No.'!C:E,3,FALSE)</f>
        <v>512</v>
      </c>
      <c r="B194" s="502">
        <v>143860</v>
      </c>
      <c r="C194" s="502">
        <v>9352198</v>
      </c>
      <c r="D194" s="503" t="s">
        <v>1020</v>
      </c>
      <c r="E194" s="492" t="s">
        <v>40</v>
      </c>
      <c r="F194" s="504" t="s">
        <v>697</v>
      </c>
      <c r="G194" s="505">
        <v>1</v>
      </c>
      <c r="H194" s="505">
        <v>0</v>
      </c>
      <c r="I194" s="505">
        <v>0</v>
      </c>
      <c r="J194" s="505">
        <v>7</v>
      </c>
      <c r="K194" s="505">
        <v>0</v>
      </c>
      <c r="L194" s="505">
        <v>0</v>
      </c>
      <c r="M194" s="505">
        <v>0</v>
      </c>
      <c r="N194" s="505">
        <v>357</v>
      </c>
      <c r="O194" s="505">
        <v>357</v>
      </c>
      <c r="P194" s="505">
        <v>41</v>
      </c>
      <c r="Q194" s="505">
        <v>316</v>
      </c>
      <c r="R194" s="505">
        <v>0</v>
      </c>
      <c r="S194" s="505">
        <v>0</v>
      </c>
      <c r="T194" s="505">
        <v>0</v>
      </c>
      <c r="U194" s="505">
        <v>0</v>
      </c>
      <c r="V194" s="505">
        <v>0</v>
      </c>
      <c r="W194" s="505">
        <v>0</v>
      </c>
      <c r="X194" s="505">
        <v>0</v>
      </c>
      <c r="Y194" s="505">
        <v>0</v>
      </c>
      <c r="Z194" s="505">
        <v>0</v>
      </c>
      <c r="AA194" s="505">
        <v>357</v>
      </c>
      <c r="AB194" s="505">
        <v>51</v>
      </c>
      <c r="AC194" s="505">
        <v>117.99999999999997</v>
      </c>
      <c r="AD194" s="505">
        <v>127.00000000000018</v>
      </c>
      <c r="AE194" s="505">
        <v>0</v>
      </c>
      <c r="AF194" s="505">
        <v>0</v>
      </c>
      <c r="AG194" s="505">
        <v>121.01694915254251</v>
      </c>
      <c r="AH194" s="505">
        <v>147.23728813559305</v>
      </c>
      <c r="AI194" s="505">
        <v>88.74576271186443</v>
      </c>
      <c r="AJ194" s="505">
        <v>0</v>
      </c>
      <c r="AK194" s="505">
        <v>0</v>
      </c>
      <c r="AL194" s="505">
        <v>0</v>
      </c>
      <c r="AM194" s="505">
        <v>0</v>
      </c>
      <c r="AN194" s="505">
        <v>0</v>
      </c>
      <c r="AO194" s="505">
        <v>0</v>
      </c>
      <c r="AP194" s="505">
        <v>0</v>
      </c>
      <c r="AQ194" s="505">
        <v>0</v>
      </c>
      <c r="AR194" s="505">
        <v>0</v>
      </c>
      <c r="AS194" s="505">
        <v>0</v>
      </c>
      <c r="AT194" s="505">
        <v>0</v>
      </c>
      <c r="AU194" s="505">
        <v>2.2666666666666671</v>
      </c>
      <c r="AV194" s="505">
        <v>5.6666666666666758</v>
      </c>
      <c r="AW194" s="505">
        <v>10.20000000000001</v>
      </c>
      <c r="AX194" s="505">
        <v>0</v>
      </c>
      <c r="AY194" s="505">
        <v>0</v>
      </c>
      <c r="AZ194" s="505">
        <v>0</v>
      </c>
      <c r="BA194" s="505">
        <v>0.96486486486486489</v>
      </c>
      <c r="BB194" s="505">
        <v>82.558558558558559</v>
      </c>
      <c r="BC194" s="505">
        <v>93.270270270270274</v>
      </c>
      <c r="BD194" s="505">
        <v>0</v>
      </c>
      <c r="BE194" s="505">
        <v>0</v>
      </c>
      <c r="BF194" s="505">
        <v>0</v>
      </c>
      <c r="BG194" s="505">
        <v>0</v>
      </c>
      <c r="BH194" s="505">
        <v>0</v>
      </c>
      <c r="BI194" s="505">
        <v>0</v>
      </c>
      <c r="BJ194" s="505">
        <v>0</v>
      </c>
      <c r="BK194" s="505">
        <v>0</v>
      </c>
      <c r="BL194" s="505">
        <v>1.3440000000000001</v>
      </c>
      <c r="BM194" s="505">
        <v>0</v>
      </c>
      <c r="BN194" s="505">
        <v>0</v>
      </c>
      <c r="BO194" s="622">
        <v>0</v>
      </c>
      <c r="BP194" s="505">
        <v>0</v>
      </c>
      <c r="BQ194" s="505">
        <v>1</v>
      </c>
      <c r="BR194" s="505">
        <v>0</v>
      </c>
      <c r="BS194" s="505"/>
      <c r="BT194" s="505"/>
      <c r="BU194" s="505"/>
    </row>
    <row r="195" spans="1:73" ht="14.4">
      <c r="A195" s="486">
        <f>VLOOKUP(C195,'[18]DfE No.'!C:E,3,FALSE)</f>
        <v>483</v>
      </c>
      <c r="B195" s="502">
        <v>143861</v>
      </c>
      <c r="C195" s="502">
        <v>9352199</v>
      </c>
      <c r="D195" s="503" t="s">
        <v>1021</v>
      </c>
      <c r="E195" s="492" t="s">
        <v>40</v>
      </c>
      <c r="F195" s="504" t="s">
        <v>697</v>
      </c>
      <c r="G195" s="505">
        <v>1</v>
      </c>
      <c r="H195" s="505">
        <v>0</v>
      </c>
      <c r="I195" s="505">
        <v>0</v>
      </c>
      <c r="J195" s="505">
        <v>7</v>
      </c>
      <c r="K195" s="505">
        <v>0</v>
      </c>
      <c r="L195" s="505">
        <v>0</v>
      </c>
      <c r="M195" s="505">
        <v>0</v>
      </c>
      <c r="N195" s="505">
        <v>324</v>
      </c>
      <c r="O195" s="505">
        <v>324</v>
      </c>
      <c r="P195" s="505">
        <v>38</v>
      </c>
      <c r="Q195" s="505">
        <v>286</v>
      </c>
      <c r="R195" s="505">
        <v>0</v>
      </c>
      <c r="S195" s="505">
        <v>0</v>
      </c>
      <c r="T195" s="505">
        <v>0</v>
      </c>
      <c r="U195" s="505">
        <v>0</v>
      </c>
      <c r="V195" s="505">
        <v>0</v>
      </c>
      <c r="W195" s="505">
        <v>0</v>
      </c>
      <c r="X195" s="505">
        <v>0</v>
      </c>
      <c r="Y195" s="505">
        <v>0</v>
      </c>
      <c r="Z195" s="505">
        <v>0</v>
      </c>
      <c r="AA195" s="505">
        <v>324</v>
      </c>
      <c r="AB195" s="505">
        <v>46.285714285714285</v>
      </c>
      <c r="AC195" s="505">
        <v>88.000000000000014</v>
      </c>
      <c r="AD195" s="505">
        <v>92.000000000000114</v>
      </c>
      <c r="AE195" s="505">
        <v>0</v>
      </c>
      <c r="AF195" s="505">
        <v>0</v>
      </c>
      <c r="AG195" s="505">
        <v>274.84829721362229</v>
      </c>
      <c r="AH195" s="505">
        <v>48.148606811145562</v>
      </c>
      <c r="AI195" s="505">
        <v>1.0030959752321973</v>
      </c>
      <c r="AJ195" s="505">
        <v>0</v>
      </c>
      <c r="AK195" s="505">
        <v>0</v>
      </c>
      <c r="AL195" s="505">
        <v>0</v>
      </c>
      <c r="AM195" s="505">
        <v>0</v>
      </c>
      <c r="AN195" s="505">
        <v>0</v>
      </c>
      <c r="AO195" s="505">
        <v>0</v>
      </c>
      <c r="AP195" s="505">
        <v>0</v>
      </c>
      <c r="AQ195" s="505">
        <v>0</v>
      </c>
      <c r="AR195" s="505">
        <v>0</v>
      </c>
      <c r="AS195" s="505">
        <v>0</v>
      </c>
      <c r="AT195" s="505">
        <v>0</v>
      </c>
      <c r="AU195" s="505">
        <v>24.042402826855113</v>
      </c>
      <c r="AV195" s="505">
        <v>36.636042402826703</v>
      </c>
      <c r="AW195" s="505">
        <v>45.795053003533702</v>
      </c>
      <c r="AX195" s="505">
        <v>0</v>
      </c>
      <c r="AY195" s="505">
        <v>0</v>
      </c>
      <c r="AZ195" s="505">
        <v>0</v>
      </c>
      <c r="BA195" s="505">
        <v>0.99082568807339455</v>
      </c>
      <c r="BB195" s="505">
        <v>98.244274809160316</v>
      </c>
      <c r="BC195" s="505">
        <v>111.29770992366413</v>
      </c>
      <c r="BD195" s="505">
        <v>0</v>
      </c>
      <c r="BE195" s="505">
        <v>0</v>
      </c>
      <c r="BF195" s="505">
        <v>0</v>
      </c>
      <c r="BG195" s="505">
        <v>0</v>
      </c>
      <c r="BH195" s="505">
        <v>0</v>
      </c>
      <c r="BI195" s="505">
        <v>0</v>
      </c>
      <c r="BJ195" s="505">
        <v>9.5600000000000076</v>
      </c>
      <c r="BK195" s="505">
        <v>0</v>
      </c>
      <c r="BL195" s="505">
        <v>0.78600000000000003</v>
      </c>
      <c r="BM195" s="505">
        <v>0</v>
      </c>
      <c r="BN195" s="505">
        <v>0</v>
      </c>
      <c r="BO195" s="622">
        <v>0</v>
      </c>
      <c r="BP195" s="505">
        <v>0</v>
      </c>
      <c r="BQ195" s="505">
        <v>1</v>
      </c>
      <c r="BR195" s="505">
        <v>0</v>
      </c>
      <c r="BS195" s="505"/>
      <c r="BT195" s="505"/>
      <c r="BU195" s="505"/>
    </row>
    <row r="196" spans="1:73" ht="14.4">
      <c r="A196" s="486">
        <f>VLOOKUP(C196,'[18]DfE No.'!C:E,3,FALSE)</f>
        <v>473</v>
      </c>
      <c r="B196" s="502">
        <v>144275</v>
      </c>
      <c r="C196" s="502">
        <v>9352200</v>
      </c>
      <c r="D196" s="503" t="s">
        <v>1129</v>
      </c>
      <c r="E196" s="492" t="s">
        <v>40</v>
      </c>
      <c r="F196" s="504" t="s">
        <v>697</v>
      </c>
      <c r="G196" s="505">
        <v>1</v>
      </c>
      <c r="H196" s="505">
        <v>0</v>
      </c>
      <c r="I196" s="505">
        <v>0</v>
      </c>
      <c r="J196" s="505">
        <v>7</v>
      </c>
      <c r="K196" s="505">
        <v>0</v>
      </c>
      <c r="L196" s="505">
        <v>0</v>
      </c>
      <c r="M196" s="505">
        <v>0</v>
      </c>
      <c r="N196" s="505">
        <v>242</v>
      </c>
      <c r="O196" s="505">
        <v>242</v>
      </c>
      <c r="P196" s="505">
        <v>58</v>
      </c>
      <c r="Q196" s="505">
        <v>184</v>
      </c>
      <c r="R196" s="505">
        <v>0</v>
      </c>
      <c r="S196" s="505">
        <v>0</v>
      </c>
      <c r="T196" s="505">
        <v>0</v>
      </c>
      <c r="U196" s="505">
        <v>0</v>
      </c>
      <c r="V196" s="505">
        <v>0</v>
      </c>
      <c r="W196" s="505">
        <v>0</v>
      </c>
      <c r="X196" s="505">
        <v>0</v>
      </c>
      <c r="Y196" s="505">
        <v>0</v>
      </c>
      <c r="Z196" s="505">
        <v>0</v>
      </c>
      <c r="AA196" s="505">
        <v>242</v>
      </c>
      <c r="AB196" s="505">
        <v>34.571428571428569</v>
      </c>
      <c r="AC196" s="505">
        <v>47.000000000000036</v>
      </c>
      <c r="AD196" s="505">
        <v>48.99999999999995</v>
      </c>
      <c r="AE196" s="505">
        <v>0</v>
      </c>
      <c r="AF196" s="505">
        <v>0</v>
      </c>
      <c r="AG196" s="505">
        <v>193.00000000000006</v>
      </c>
      <c r="AH196" s="505">
        <v>1.0000000000000007</v>
      </c>
      <c r="AI196" s="505">
        <v>48.000000000000114</v>
      </c>
      <c r="AJ196" s="505">
        <v>0</v>
      </c>
      <c r="AK196" s="505">
        <v>0</v>
      </c>
      <c r="AL196" s="505">
        <v>0</v>
      </c>
      <c r="AM196" s="505">
        <v>0</v>
      </c>
      <c r="AN196" s="505">
        <v>0</v>
      </c>
      <c r="AO196" s="505">
        <v>0</v>
      </c>
      <c r="AP196" s="505">
        <v>0</v>
      </c>
      <c r="AQ196" s="505">
        <v>0</v>
      </c>
      <c r="AR196" s="505">
        <v>0</v>
      </c>
      <c r="AS196" s="505">
        <v>0</v>
      </c>
      <c r="AT196" s="505">
        <v>0</v>
      </c>
      <c r="AU196" s="505">
        <v>1.3152173913043474</v>
      </c>
      <c r="AV196" s="505">
        <v>2.6304347826086949</v>
      </c>
      <c r="AW196" s="505">
        <v>5.2608695652173898</v>
      </c>
      <c r="AX196" s="505">
        <v>0</v>
      </c>
      <c r="AY196" s="505">
        <v>0</v>
      </c>
      <c r="AZ196" s="505">
        <v>0</v>
      </c>
      <c r="BA196" s="505">
        <v>0</v>
      </c>
      <c r="BB196" s="505">
        <v>70.591194968553467</v>
      </c>
      <c r="BC196" s="505">
        <v>92.842767295597497</v>
      </c>
      <c r="BD196" s="505">
        <v>0</v>
      </c>
      <c r="BE196" s="505">
        <v>0</v>
      </c>
      <c r="BF196" s="505">
        <v>0</v>
      </c>
      <c r="BG196" s="505">
        <v>0</v>
      </c>
      <c r="BH196" s="505">
        <v>0</v>
      </c>
      <c r="BI196" s="505">
        <v>0</v>
      </c>
      <c r="BJ196" s="505">
        <v>2.5505394190871304</v>
      </c>
      <c r="BK196" s="505">
        <v>0</v>
      </c>
      <c r="BL196" s="505">
        <v>2.3250000000000002</v>
      </c>
      <c r="BM196" s="505">
        <v>0</v>
      </c>
      <c r="BN196" s="505">
        <v>0</v>
      </c>
      <c r="BO196" s="622">
        <v>1</v>
      </c>
      <c r="BP196" s="505">
        <v>0</v>
      </c>
      <c r="BQ196" s="505">
        <v>1</v>
      </c>
      <c r="BR196" s="505">
        <v>0</v>
      </c>
      <c r="BS196" s="505"/>
      <c r="BT196" s="505"/>
      <c r="BU196" s="505"/>
    </row>
    <row r="197" spans="1:73" ht="14.4">
      <c r="A197" s="486">
        <f>VLOOKUP(C197,'[18]DfE No.'!C:E,3,FALSE)</f>
        <v>452</v>
      </c>
      <c r="B197" s="502">
        <v>144276</v>
      </c>
      <c r="C197" s="502">
        <v>9352201</v>
      </c>
      <c r="D197" s="503" t="s">
        <v>1022</v>
      </c>
      <c r="E197" s="492" t="s">
        <v>40</v>
      </c>
      <c r="F197" s="504" t="s">
        <v>697</v>
      </c>
      <c r="G197" s="505">
        <v>1</v>
      </c>
      <c r="H197" s="505">
        <v>0</v>
      </c>
      <c r="I197" s="505">
        <v>0</v>
      </c>
      <c r="J197" s="505">
        <v>7</v>
      </c>
      <c r="K197" s="505">
        <v>0</v>
      </c>
      <c r="L197" s="505">
        <v>0</v>
      </c>
      <c r="M197" s="505">
        <v>0</v>
      </c>
      <c r="N197" s="505">
        <v>225</v>
      </c>
      <c r="O197" s="505">
        <v>225</v>
      </c>
      <c r="P197" s="505">
        <v>18</v>
      </c>
      <c r="Q197" s="505">
        <v>207</v>
      </c>
      <c r="R197" s="505">
        <v>0</v>
      </c>
      <c r="S197" s="505">
        <v>0</v>
      </c>
      <c r="T197" s="505">
        <v>0</v>
      </c>
      <c r="U197" s="505">
        <v>0</v>
      </c>
      <c r="V197" s="505">
        <v>0</v>
      </c>
      <c r="W197" s="505">
        <v>0</v>
      </c>
      <c r="X197" s="505">
        <v>0</v>
      </c>
      <c r="Y197" s="505">
        <v>0</v>
      </c>
      <c r="Z197" s="505">
        <v>0</v>
      </c>
      <c r="AA197" s="505">
        <v>225</v>
      </c>
      <c r="AB197" s="505">
        <v>32.142857142857146</v>
      </c>
      <c r="AC197" s="505">
        <v>65.000000000000014</v>
      </c>
      <c r="AD197" s="505">
        <v>74.000000000000028</v>
      </c>
      <c r="AE197" s="505">
        <v>0</v>
      </c>
      <c r="AF197" s="505">
        <v>0</v>
      </c>
      <c r="AG197" s="505">
        <v>80.357142857142819</v>
      </c>
      <c r="AH197" s="505">
        <v>47.209821428571523</v>
      </c>
      <c r="AI197" s="505">
        <v>97.433035714285651</v>
      </c>
      <c r="AJ197" s="505">
        <v>0</v>
      </c>
      <c r="AK197" s="505">
        <v>0</v>
      </c>
      <c r="AL197" s="505">
        <v>0</v>
      </c>
      <c r="AM197" s="505">
        <v>0</v>
      </c>
      <c r="AN197" s="505">
        <v>0</v>
      </c>
      <c r="AO197" s="505">
        <v>0</v>
      </c>
      <c r="AP197" s="505">
        <v>0</v>
      </c>
      <c r="AQ197" s="505">
        <v>0</v>
      </c>
      <c r="AR197" s="505">
        <v>0</v>
      </c>
      <c r="AS197" s="505">
        <v>0</v>
      </c>
      <c r="AT197" s="505">
        <v>0</v>
      </c>
      <c r="AU197" s="505">
        <v>8.6956521739130483</v>
      </c>
      <c r="AV197" s="505">
        <v>15.217391304347828</v>
      </c>
      <c r="AW197" s="505">
        <v>26.086956521739076</v>
      </c>
      <c r="AX197" s="505">
        <v>0</v>
      </c>
      <c r="AY197" s="505">
        <v>0</v>
      </c>
      <c r="AZ197" s="505">
        <v>0</v>
      </c>
      <c r="BA197" s="505">
        <v>3.8297872340425534</v>
      </c>
      <c r="BB197" s="505">
        <v>89.567307692307693</v>
      </c>
      <c r="BC197" s="505">
        <v>97.355769230769241</v>
      </c>
      <c r="BD197" s="505">
        <v>0</v>
      </c>
      <c r="BE197" s="505">
        <v>0</v>
      </c>
      <c r="BF197" s="505">
        <v>0</v>
      </c>
      <c r="BG197" s="505">
        <v>0</v>
      </c>
      <c r="BH197" s="505">
        <v>0</v>
      </c>
      <c r="BI197" s="505">
        <v>0</v>
      </c>
      <c r="BJ197" s="505">
        <v>4.6614349775784847</v>
      </c>
      <c r="BK197" s="505">
        <v>0</v>
      </c>
      <c r="BL197" s="505">
        <v>0.54600000000000004</v>
      </c>
      <c r="BM197" s="505">
        <v>0</v>
      </c>
      <c r="BN197" s="505">
        <v>0</v>
      </c>
      <c r="BO197" s="622">
        <v>0</v>
      </c>
      <c r="BP197" s="505">
        <v>0</v>
      </c>
      <c r="BQ197" s="505">
        <v>1</v>
      </c>
      <c r="BR197" s="505">
        <v>0</v>
      </c>
      <c r="BS197" s="505"/>
      <c r="BT197" s="505"/>
      <c r="BU197" s="505"/>
    </row>
    <row r="198" spans="1:73" ht="14.4">
      <c r="A198" s="486">
        <f>VLOOKUP(C198,'[18]DfE No.'!C:E,3,FALSE)</f>
        <v>429</v>
      </c>
      <c r="B198" s="502">
        <v>144399</v>
      </c>
      <c r="C198" s="502">
        <v>9352202</v>
      </c>
      <c r="D198" s="503" t="s">
        <v>347</v>
      </c>
      <c r="E198" s="492" t="s">
        <v>40</v>
      </c>
      <c r="F198" s="504" t="s">
        <v>697</v>
      </c>
      <c r="G198" s="505">
        <v>1</v>
      </c>
      <c r="H198" s="505">
        <v>0</v>
      </c>
      <c r="I198" s="505">
        <v>0</v>
      </c>
      <c r="J198" s="505">
        <v>7</v>
      </c>
      <c r="K198" s="505">
        <v>0</v>
      </c>
      <c r="L198" s="505">
        <v>0</v>
      </c>
      <c r="M198" s="505">
        <v>0</v>
      </c>
      <c r="N198" s="505">
        <v>180</v>
      </c>
      <c r="O198" s="505">
        <v>180</v>
      </c>
      <c r="P198" s="505">
        <v>14</v>
      </c>
      <c r="Q198" s="505">
        <v>166</v>
      </c>
      <c r="R198" s="505">
        <v>0</v>
      </c>
      <c r="S198" s="505">
        <v>0</v>
      </c>
      <c r="T198" s="505">
        <v>0</v>
      </c>
      <c r="U198" s="505">
        <v>0</v>
      </c>
      <c r="V198" s="505">
        <v>0</v>
      </c>
      <c r="W198" s="505">
        <v>0</v>
      </c>
      <c r="X198" s="505">
        <v>0</v>
      </c>
      <c r="Y198" s="505">
        <v>0</v>
      </c>
      <c r="Z198" s="505">
        <v>0</v>
      </c>
      <c r="AA198" s="505">
        <v>180</v>
      </c>
      <c r="AB198" s="505">
        <v>25.714285714285715</v>
      </c>
      <c r="AC198" s="505">
        <v>34.000000000000021</v>
      </c>
      <c r="AD198" s="505">
        <v>36</v>
      </c>
      <c r="AE198" s="505">
        <v>0</v>
      </c>
      <c r="AF198" s="505">
        <v>0</v>
      </c>
      <c r="AG198" s="505">
        <v>176.99999999999994</v>
      </c>
      <c r="AH198" s="505">
        <v>3.0000000000000062</v>
      </c>
      <c r="AI198" s="505">
        <v>0</v>
      </c>
      <c r="AJ198" s="505">
        <v>0</v>
      </c>
      <c r="AK198" s="505">
        <v>0</v>
      </c>
      <c r="AL198" s="505">
        <v>0</v>
      </c>
      <c r="AM198" s="505">
        <v>0</v>
      </c>
      <c r="AN198" s="505">
        <v>0</v>
      </c>
      <c r="AO198" s="505">
        <v>0</v>
      </c>
      <c r="AP198" s="505">
        <v>0</v>
      </c>
      <c r="AQ198" s="505">
        <v>0</v>
      </c>
      <c r="AR198" s="505">
        <v>0</v>
      </c>
      <c r="AS198" s="505">
        <v>0</v>
      </c>
      <c r="AT198" s="505">
        <v>0</v>
      </c>
      <c r="AU198" s="505">
        <v>0</v>
      </c>
      <c r="AV198" s="505">
        <v>0</v>
      </c>
      <c r="AW198" s="505">
        <v>1.0843373493975905</v>
      </c>
      <c r="AX198" s="505">
        <v>0</v>
      </c>
      <c r="AY198" s="505">
        <v>0</v>
      </c>
      <c r="AZ198" s="505">
        <v>0</v>
      </c>
      <c r="BA198" s="505">
        <v>0.91370558375634514</v>
      </c>
      <c r="BB198" s="505">
        <v>29.232704402515722</v>
      </c>
      <c r="BC198" s="505">
        <v>31.698113207547166</v>
      </c>
      <c r="BD198" s="505">
        <v>0</v>
      </c>
      <c r="BE198" s="505">
        <v>0</v>
      </c>
      <c r="BF198" s="505">
        <v>0</v>
      </c>
      <c r="BG198" s="505">
        <v>0</v>
      </c>
      <c r="BH198" s="505">
        <v>0</v>
      </c>
      <c r="BI198" s="505">
        <v>0</v>
      </c>
      <c r="BJ198" s="505">
        <v>3.2000000000000055</v>
      </c>
      <c r="BK198" s="505">
        <v>0</v>
      </c>
      <c r="BL198" s="505">
        <v>2.7970000000000002</v>
      </c>
      <c r="BM198" s="505">
        <v>0</v>
      </c>
      <c r="BN198" s="505">
        <v>0</v>
      </c>
      <c r="BO198" s="622">
        <v>1</v>
      </c>
      <c r="BP198" s="505">
        <v>0</v>
      </c>
      <c r="BQ198" s="505">
        <v>1</v>
      </c>
      <c r="BR198" s="505">
        <v>0</v>
      </c>
      <c r="BS198" s="505"/>
      <c r="BT198" s="505"/>
      <c r="BU198" s="505"/>
    </row>
    <row r="199" spans="1:73" ht="14.4">
      <c r="A199" s="486">
        <f>VLOOKUP(C199,'[18]DfE No.'!C:E,3,FALSE)</f>
        <v>217</v>
      </c>
      <c r="B199" s="502">
        <v>144625</v>
      </c>
      <c r="C199" s="502">
        <v>9352203</v>
      </c>
      <c r="D199" s="503" t="s">
        <v>1023</v>
      </c>
      <c r="E199" s="492" t="s">
        <v>40</v>
      </c>
      <c r="F199" s="504" t="s">
        <v>697</v>
      </c>
      <c r="G199" s="505">
        <v>1</v>
      </c>
      <c r="H199" s="505">
        <v>0</v>
      </c>
      <c r="I199" s="505">
        <v>0</v>
      </c>
      <c r="J199" s="505">
        <v>7</v>
      </c>
      <c r="K199" s="505">
        <v>0</v>
      </c>
      <c r="L199" s="505">
        <v>0</v>
      </c>
      <c r="M199" s="505">
        <v>0</v>
      </c>
      <c r="N199" s="505">
        <v>111</v>
      </c>
      <c r="O199" s="505">
        <v>111</v>
      </c>
      <c r="P199" s="505">
        <v>11</v>
      </c>
      <c r="Q199" s="505">
        <v>100</v>
      </c>
      <c r="R199" s="505">
        <v>0</v>
      </c>
      <c r="S199" s="505">
        <v>0</v>
      </c>
      <c r="T199" s="505">
        <v>0</v>
      </c>
      <c r="U199" s="505">
        <v>0</v>
      </c>
      <c r="V199" s="505">
        <v>0</v>
      </c>
      <c r="W199" s="505">
        <v>0</v>
      </c>
      <c r="X199" s="505">
        <v>0</v>
      </c>
      <c r="Y199" s="505">
        <v>0</v>
      </c>
      <c r="Z199" s="505">
        <v>0</v>
      </c>
      <c r="AA199" s="505">
        <v>111</v>
      </c>
      <c r="AB199" s="505">
        <v>15.857142857142858</v>
      </c>
      <c r="AC199" s="505">
        <v>11.999999999999988</v>
      </c>
      <c r="AD199" s="505">
        <v>12.999999999999988</v>
      </c>
      <c r="AE199" s="505">
        <v>0</v>
      </c>
      <c r="AF199" s="505">
        <v>0</v>
      </c>
      <c r="AG199" s="505">
        <v>94.000000000000014</v>
      </c>
      <c r="AH199" s="505">
        <v>2.9999999999999969</v>
      </c>
      <c r="AI199" s="505">
        <v>6.0000000000000053</v>
      </c>
      <c r="AJ199" s="505">
        <v>1.999999999999998</v>
      </c>
      <c r="AK199" s="505">
        <v>6.0000000000000053</v>
      </c>
      <c r="AL199" s="505">
        <v>0</v>
      </c>
      <c r="AM199" s="505">
        <v>0</v>
      </c>
      <c r="AN199" s="505">
        <v>0</v>
      </c>
      <c r="AO199" s="505">
        <v>0</v>
      </c>
      <c r="AP199" s="505">
        <v>0</v>
      </c>
      <c r="AQ199" s="505">
        <v>0</v>
      </c>
      <c r="AR199" s="505">
        <v>0</v>
      </c>
      <c r="AS199" s="505">
        <v>0</v>
      </c>
      <c r="AT199" s="505">
        <v>0</v>
      </c>
      <c r="AU199" s="505">
        <v>1.1100000000000001</v>
      </c>
      <c r="AV199" s="505">
        <v>1.1100000000000001</v>
      </c>
      <c r="AW199" s="505">
        <v>2.2200000000000002</v>
      </c>
      <c r="AX199" s="505">
        <v>0</v>
      </c>
      <c r="AY199" s="505">
        <v>0</v>
      </c>
      <c r="AZ199" s="505">
        <v>0</v>
      </c>
      <c r="BA199" s="505">
        <v>0</v>
      </c>
      <c r="BB199" s="505">
        <v>26.086956521739129</v>
      </c>
      <c r="BC199" s="505">
        <v>28.956521739130434</v>
      </c>
      <c r="BD199" s="505">
        <v>0</v>
      </c>
      <c r="BE199" s="505">
        <v>0</v>
      </c>
      <c r="BF199" s="505">
        <v>0</v>
      </c>
      <c r="BG199" s="505">
        <v>0</v>
      </c>
      <c r="BH199" s="505">
        <v>0</v>
      </c>
      <c r="BI199" s="505">
        <v>0</v>
      </c>
      <c r="BJ199" s="505">
        <v>2.3400000000000021</v>
      </c>
      <c r="BK199" s="505">
        <v>0</v>
      </c>
      <c r="BL199" s="505">
        <v>2.8570000000000002</v>
      </c>
      <c r="BM199" s="505">
        <v>0</v>
      </c>
      <c r="BN199" s="505">
        <v>0.5180240320427234</v>
      </c>
      <c r="BO199" s="622">
        <v>1</v>
      </c>
      <c r="BP199" s="505">
        <v>1</v>
      </c>
      <c r="BQ199" s="505">
        <v>1</v>
      </c>
      <c r="BR199" s="505">
        <v>0</v>
      </c>
      <c r="BS199" s="505"/>
      <c r="BT199" s="505"/>
      <c r="BU199" s="505"/>
    </row>
    <row r="200" spans="1:73" ht="14.4">
      <c r="A200" s="486">
        <f>VLOOKUP(C200,'[18]DfE No.'!C:E,3,FALSE)</f>
        <v>448</v>
      </c>
      <c r="B200" s="502">
        <v>144215</v>
      </c>
      <c r="C200" s="502">
        <v>9352204</v>
      </c>
      <c r="D200" s="503" t="s">
        <v>1024</v>
      </c>
      <c r="E200" s="492" t="s">
        <v>40</v>
      </c>
      <c r="F200" s="504" t="s">
        <v>697</v>
      </c>
      <c r="G200" s="505">
        <v>1</v>
      </c>
      <c r="H200" s="505">
        <v>0</v>
      </c>
      <c r="I200" s="505">
        <v>0</v>
      </c>
      <c r="J200" s="505">
        <v>7</v>
      </c>
      <c r="K200" s="505">
        <v>0</v>
      </c>
      <c r="L200" s="505">
        <v>0</v>
      </c>
      <c r="M200" s="505">
        <v>0</v>
      </c>
      <c r="N200" s="505">
        <v>75</v>
      </c>
      <c r="O200" s="505">
        <v>75</v>
      </c>
      <c r="P200" s="505">
        <v>14</v>
      </c>
      <c r="Q200" s="505">
        <v>61</v>
      </c>
      <c r="R200" s="505">
        <v>0</v>
      </c>
      <c r="S200" s="505">
        <v>0</v>
      </c>
      <c r="T200" s="505">
        <v>0</v>
      </c>
      <c r="U200" s="505">
        <v>0</v>
      </c>
      <c r="V200" s="505">
        <v>0</v>
      </c>
      <c r="W200" s="505">
        <v>0</v>
      </c>
      <c r="X200" s="505">
        <v>0</v>
      </c>
      <c r="Y200" s="505">
        <v>0</v>
      </c>
      <c r="Z200" s="505">
        <v>0</v>
      </c>
      <c r="AA200" s="505">
        <v>75</v>
      </c>
      <c r="AB200" s="505">
        <v>10.714285714285714</v>
      </c>
      <c r="AC200" s="505">
        <v>12</v>
      </c>
      <c r="AD200" s="505">
        <v>12.999999999999975</v>
      </c>
      <c r="AE200" s="505">
        <v>0</v>
      </c>
      <c r="AF200" s="505">
        <v>0</v>
      </c>
      <c r="AG200" s="505">
        <v>57.999999999999972</v>
      </c>
      <c r="AH200" s="505">
        <v>17.000000000000025</v>
      </c>
      <c r="AI200" s="505">
        <v>0</v>
      </c>
      <c r="AJ200" s="505">
        <v>0</v>
      </c>
      <c r="AK200" s="505">
        <v>0</v>
      </c>
      <c r="AL200" s="505">
        <v>0</v>
      </c>
      <c r="AM200" s="505">
        <v>0</v>
      </c>
      <c r="AN200" s="505">
        <v>0</v>
      </c>
      <c r="AO200" s="505">
        <v>0</v>
      </c>
      <c r="AP200" s="505">
        <v>0</v>
      </c>
      <c r="AQ200" s="505">
        <v>0</v>
      </c>
      <c r="AR200" s="505">
        <v>0</v>
      </c>
      <c r="AS200" s="505">
        <v>0</v>
      </c>
      <c r="AT200" s="505">
        <v>0</v>
      </c>
      <c r="AU200" s="505">
        <v>0</v>
      </c>
      <c r="AV200" s="505">
        <v>0</v>
      </c>
      <c r="AW200" s="505">
        <v>0</v>
      </c>
      <c r="AX200" s="505">
        <v>0</v>
      </c>
      <c r="AY200" s="505">
        <v>0</v>
      </c>
      <c r="AZ200" s="505">
        <v>0</v>
      </c>
      <c r="BA200" s="505">
        <v>0</v>
      </c>
      <c r="BB200" s="505">
        <v>17.941176470588236</v>
      </c>
      <c r="BC200" s="505">
        <v>22.058823529411764</v>
      </c>
      <c r="BD200" s="505">
        <v>0</v>
      </c>
      <c r="BE200" s="505">
        <v>0</v>
      </c>
      <c r="BF200" s="505">
        <v>0</v>
      </c>
      <c r="BG200" s="505">
        <v>0</v>
      </c>
      <c r="BH200" s="505">
        <v>0</v>
      </c>
      <c r="BI200" s="505">
        <v>0</v>
      </c>
      <c r="BJ200" s="505">
        <v>0</v>
      </c>
      <c r="BK200" s="505">
        <v>0</v>
      </c>
      <c r="BL200" s="505">
        <v>3.8</v>
      </c>
      <c r="BM200" s="505">
        <v>0</v>
      </c>
      <c r="BN200" s="505">
        <v>0.99866488651535379</v>
      </c>
      <c r="BO200" s="622">
        <v>1</v>
      </c>
      <c r="BP200" s="505">
        <v>1</v>
      </c>
      <c r="BQ200" s="505">
        <v>1</v>
      </c>
      <c r="BR200" s="505">
        <v>0</v>
      </c>
      <c r="BS200" s="505"/>
      <c r="BT200" s="505"/>
      <c r="BU200" s="505"/>
    </row>
    <row r="201" spans="1:73" ht="14.4">
      <c r="A201" s="486">
        <f>VLOOKUP(C201,'[18]DfE No.'!C:E,3,FALSE)</f>
        <v>501</v>
      </c>
      <c r="B201" s="502">
        <v>144553</v>
      </c>
      <c r="C201" s="502">
        <v>9352205</v>
      </c>
      <c r="D201" s="503" t="s">
        <v>1025</v>
      </c>
      <c r="E201" s="492" t="s">
        <v>40</v>
      </c>
      <c r="F201" s="504" t="s">
        <v>697</v>
      </c>
      <c r="G201" s="505">
        <v>1</v>
      </c>
      <c r="H201" s="505">
        <v>0</v>
      </c>
      <c r="I201" s="505">
        <v>0</v>
      </c>
      <c r="J201" s="505">
        <v>7</v>
      </c>
      <c r="K201" s="505">
        <v>0</v>
      </c>
      <c r="L201" s="505">
        <v>0</v>
      </c>
      <c r="M201" s="505">
        <v>0</v>
      </c>
      <c r="N201" s="505">
        <v>43</v>
      </c>
      <c r="O201" s="505">
        <v>43</v>
      </c>
      <c r="P201" s="505">
        <v>13</v>
      </c>
      <c r="Q201" s="505">
        <v>30</v>
      </c>
      <c r="R201" s="505">
        <v>0</v>
      </c>
      <c r="S201" s="505">
        <v>0</v>
      </c>
      <c r="T201" s="505">
        <v>0</v>
      </c>
      <c r="U201" s="505">
        <v>0</v>
      </c>
      <c r="V201" s="505">
        <v>0</v>
      </c>
      <c r="W201" s="505">
        <v>0</v>
      </c>
      <c r="X201" s="505">
        <v>0</v>
      </c>
      <c r="Y201" s="505">
        <v>0</v>
      </c>
      <c r="Z201" s="505">
        <v>0</v>
      </c>
      <c r="AA201" s="505">
        <v>43</v>
      </c>
      <c r="AB201" s="505">
        <v>6.1428571428571432</v>
      </c>
      <c r="AC201" s="505">
        <v>10.000000000000012</v>
      </c>
      <c r="AD201" s="505">
        <v>10.999999999999996</v>
      </c>
      <c r="AE201" s="505">
        <v>0</v>
      </c>
      <c r="AF201" s="505">
        <v>0</v>
      </c>
      <c r="AG201" s="505">
        <v>43</v>
      </c>
      <c r="AH201" s="505">
        <v>0</v>
      </c>
      <c r="AI201" s="505">
        <v>0</v>
      </c>
      <c r="AJ201" s="505">
        <v>0</v>
      </c>
      <c r="AK201" s="505">
        <v>0</v>
      </c>
      <c r="AL201" s="505">
        <v>0</v>
      </c>
      <c r="AM201" s="505">
        <v>0</v>
      </c>
      <c r="AN201" s="505">
        <v>0</v>
      </c>
      <c r="AO201" s="505">
        <v>0</v>
      </c>
      <c r="AP201" s="505">
        <v>0</v>
      </c>
      <c r="AQ201" s="505">
        <v>0</v>
      </c>
      <c r="AR201" s="505">
        <v>0</v>
      </c>
      <c r="AS201" s="505">
        <v>0</v>
      </c>
      <c r="AT201" s="505">
        <v>0</v>
      </c>
      <c r="AU201" s="505">
        <v>0</v>
      </c>
      <c r="AV201" s="505">
        <v>1.4333333333333318</v>
      </c>
      <c r="AW201" s="505">
        <v>1.4333333333333318</v>
      </c>
      <c r="AX201" s="505">
        <v>0</v>
      </c>
      <c r="AY201" s="505">
        <v>0</v>
      </c>
      <c r="AZ201" s="505">
        <v>0</v>
      </c>
      <c r="BA201" s="505">
        <v>0</v>
      </c>
      <c r="BB201" s="505">
        <v>16.666666666666668</v>
      </c>
      <c r="BC201" s="505">
        <v>23.888888888888889</v>
      </c>
      <c r="BD201" s="505">
        <v>0</v>
      </c>
      <c r="BE201" s="505">
        <v>0</v>
      </c>
      <c r="BF201" s="505">
        <v>0</v>
      </c>
      <c r="BG201" s="505">
        <v>0</v>
      </c>
      <c r="BH201" s="505">
        <v>0</v>
      </c>
      <c r="BI201" s="505">
        <v>0</v>
      </c>
      <c r="BJ201" s="505">
        <v>3.4199999999999906</v>
      </c>
      <c r="BK201" s="505">
        <v>0</v>
      </c>
      <c r="BL201" s="505">
        <v>2.6080000000000001</v>
      </c>
      <c r="BM201" s="505">
        <v>0</v>
      </c>
      <c r="BN201" s="505">
        <v>1</v>
      </c>
      <c r="BO201" s="622">
        <v>1</v>
      </c>
      <c r="BP201" s="505">
        <v>1</v>
      </c>
      <c r="BQ201" s="505">
        <v>1</v>
      </c>
      <c r="BR201" s="505">
        <v>0</v>
      </c>
      <c r="BS201" s="505"/>
      <c r="BT201" s="505"/>
      <c r="BU201" s="505"/>
    </row>
    <row r="202" spans="1:73" ht="14.4">
      <c r="A202" s="486">
        <f>VLOOKUP(C202,'[18]DfE No.'!C:E,3,FALSE)</f>
        <v>99</v>
      </c>
      <c r="B202" s="502">
        <v>144826</v>
      </c>
      <c r="C202" s="502">
        <v>9352206</v>
      </c>
      <c r="D202" s="503" t="s">
        <v>206</v>
      </c>
      <c r="E202" s="492" t="s">
        <v>40</v>
      </c>
      <c r="F202" s="504" t="s">
        <v>697</v>
      </c>
      <c r="G202" s="505">
        <v>1</v>
      </c>
      <c r="H202" s="505">
        <v>0</v>
      </c>
      <c r="I202" s="505">
        <v>0</v>
      </c>
      <c r="J202" s="505">
        <v>7</v>
      </c>
      <c r="K202" s="505">
        <v>0</v>
      </c>
      <c r="L202" s="505">
        <v>0</v>
      </c>
      <c r="M202" s="505">
        <v>0</v>
      </c>
      <c r="N202" s="505">
        <v>56</v>
      </c>
      <c r="O202" s="505">
        <v>56</v>
      </c>
      <c r="P202" s="505">
        <v>7</v>
      </c>
      <c r="Q202" s="505">
        <v>49</v>
      </c>
      <c r="R202" s="505">
        <v>0</v>
      </c>
      <c r="S202" s="505">
        <v>0</v>
      </c>
      <c r="T202" s="505">
        <v>0</v>
      </c>
      <c r="U202" s="505">
        <v>0</v>
      </c>
      <c r="V202" s="505">
        <v>0</v>
      </c>
      <c r="W202" s="505">
        <v>0</v>
      </c>
      <c r="X202" s="505">
        <v>0</v>
      </c>
      <c r="Y202" s="505">
        <v>0</v>
      </c>
      <c r="Z202" s="505">
        <v>0</v>
      </c>
      <c r="AA202" s="505">
        <v>56</v>
      </c>
      <c r="AB202" s="505">
        <v>8</v>
      </c>
      <c r="AC202" s="505">
        <v>23.000000000000014</v>
      </c>
      <c r="AD202" s="505">
        <v>24.000000000000025</v>
      </c>
      <c r="AE202" s="505">
        <v>0</v>
      </c>
      <c r="AF202" s="505">
        <v>0</v>
      </c>
      <c r="AG202" s="505">
        <v>28</v>
      </c>
      <c r="AH202" s="505">
        <v>7</v>
      </c>
      <c r="AI202" s="505">
        <v>0</v>
      </c>
      <c r="AJ202" s="505">
        <v>21</v>
      </c>
      <c r="AK202" s="505">
        <v>0</v>
      </c>
      <c r="AL202" s="505">
        <v>0</v>
      </c>
      <c r="AM202" s="505">
        <v>0</v>
      </c>
      <c r="AN202" s="505">
        <v>0</v>
      </c>
      <c r="AO202" s="505">
        <v>0</v>
      </c>
      <c r="AP202" s="505">
        <v>0</v>
      </c>
      <c r="AQ202" s="505">
        <v>0</v>
      </c>
      <c r="AR202" s="505">
        <v>0</v>
      </c>
      <c r="AS202" s="505">
        <v>0</v>
      </c>
      <c r="AT202" s="505">
        <v>0</v>
      </c>
      <c r="AU202" s="505">
        <v>0</v>
      </c>
      <c r="AV202" s="505">
        <v>0</v>
      </c>
      <c r="AW202" s="505">
        <v>0</v>
      </c>
      <c r="AX202" s="505">
        <v>0</v>
      </c>
      <c r="AY202" s="505">
        <v>0</v>
      </c>
      <c r="AZ202" s="505">
        <v>0</v>
      </c>
      <c r="BA202" s="505">
        <v>0</v>
      </c>
      <c r="BB202" s="505">
        <v>12.25</v>
      </c>
      <c r="BC202" s="505">
        <v>14</v>
      </c>
      <c r="BD202" s="505">
        <v>0</v>
      </c>
      <c r="BE202" s="505">
        <v>0</v>
      </c>
      <c r="BF202" s="505">
        <v>0</v>
      </c>
      <c r="BG202" s="505">
        <v>0</v>
      </c>
      <c r="BH202" s="505">
        <v>0</v>
      </c>
      <c r="BI202" s="505">
        <v>0</v>
      </c>
      <c r="BJ202" s="505">
        <v>4.6400000000000077</v>
      </c>
      <c r="BK202" s="505">
        <v>0</v>
      </c>
      <c r="BL202" s="505">
        <v>0.96099999999999997</v>
      </c>
      <c r="BM202" s="505">
        <v>0</v>
      </c>
      <c r="BN202" s="505">
        <v>1</v>
      </c>
      <c r="BO202" s="622">
        <v>0</v>
      </c>
      <c r="BP202" s="505">
        <v>0</v>
      </c>
      <c r="BQ202" s="505">
        <v>1</v>
      </c>
      <c r="BR202" s="505">
        <v>0</v>
      </c>
      <c r="BS202" s="505"/>
      <c r="BT202" s="505"/>
      <c r="BU202" s="505"/>
    </row>
    <row r="203" spans="1:73" ht="14.4">
      <c r="A203" s="486">
        <f>VLOOKUP(C203,'[18]DfE No.'!C:E,3,FALSE)</f>
        <v>14</v>
      </c>
      <c r="B203" s="502">
        <v>144827</v>
      </c>
      <c r="C203" s="502">
        <v>9352207</v>
      </c>
      <c r="D203" s="503" t="s">
        <v>1026</v>
      </c>
      <c r="E203" s="492" t="s">
        <v>40</v>
      </c>
      <c r="F203" s="504" t="s">
        <v>697</v>
      </c>
      <c r="G203" s="505">
        <v>1</v>
      </c>
      <c r="H203" s="505">
        <v>0</v>
      </c>
      <c r="I203" s="505">
        <v>0</v>
      </c>
      <c r="J203" s="505">
        <v>7</v>
      </c>
      <c r="K203" s="505">
        <v>0</v>
      </c>
      <c r="L203" s="505">
        <v>0</v>
      </c>
      <c r="M203" s="505">
        <v>0</v>
      </c>
      <c r="N203" s="505">
        <v>72</v>
      </c>
      <c r="O203" s="505">
        <v>72</v>
      </c>
      <c r="P203" s="505">
        <v>4</v>
      </c>
      <c r="Q203" s="505">
        <v>68</v>
      </c>
      <c r="R203" s="505">
        <v>0</v>
      </c>
      <c r="S203" s="505">
        <v>0</v>
      </c>
      <c r="T203" s="505">
        <v>0</v>
      </c>
      <c r="U203" s="505">
        <v>0</v>
      </c>
      <c r="V203" s="505">
        <v>0</v>
      </c>
      <c r="W203" s="505">
        <v>0</v>
      </c>
      <c r="X203" s="505">
        <v>0</v>
      </c>
      <c r="Y203" s="505">
        <v>0</v>
      </c>
      <c r="Z203" s="505">
        <v>0</v>
      </c>
      <c r="AA203" s="505">
        <v>72</v>
      </c>
      <c r="AB203" s="505">
        <v>10.285714285714286</v>
      </c>
      <c r="AC203" s="505">
        <v>18</v>
      </c>
      <c r="AD203" s="505">
        <v>20.000000000000018</v>
      </c>
      <c r="AE203" s="505">
        <v>0</v>
      </c>
      <c r="AF203" s="505">
        <v>0</v>
      </c>
      <c r="AG203" s="505">
        <v>52.999999999999993</v>
      </c>
      <c r="AH203" s="505">
        <v>11.000000000000018</v>
      </c>
      <c r="AI203" s="505">
        <v>2.0000000000000018</v>
      </c>
      <c r="AJ203" s="505">
        <v>4.0000000000000036</v>
      </c>
      <c r="AK203" s="505">
        <v>2.0000000000000018</v>
      </c>
      <c r="AL203" s="505">
        <v>0</v>
      </c>
      <c r="AM203" s="505">
        <v>0</v>
      </c>
      <c r="AN203" s="505">
        <v>0</v>
      </c>
      <c r="AO203" s="505">
        <v>0</v>
      </c>
      <c r="AP203" s="505">
        <v>0</v>
      </c>
      <c r="AQ203" s="505">
        <v>0</v>
      </c>
      <c r="AR203" s="505">
        <v>0</v>
      </c>
      <c r="AS203" s="505">
        <v>0</v>
      </c>
      <c r="AT203" s="505">
        <v>0</v>
      </c>
      <c r="AU203" s="505">
        <v>0</v>
      </c>
      <c r="AV203" s="505">
        <v>0</v>
      </c>
      <c r="AW203" s="505">
        <v>0</v>
      </c>
      <c r="AX203" s="505">
        <v>0</v>
      </c>
      <c r="AY203" s="505">
        <v>0</v>
      </c>
      <c r="AZ203" s="505">
        <v>0</v>
      </c>
      <c r="BA203" s="505">
        <v>0</v>
      </c>
      <c r="BB203" s="505">
        <v>25.72972972972973</v>
      </c>
      <c r="BC203" s="505">
        <v>27.243243243243246</v>
      </c>
      <c r="BD203" s="505">
        <v>0</v>
      </c>
      <c r="BE203" s="505">
        <v>0</v>
      </c>
      <c r="BF203" s="505">
        <v>0</v>
      </c>
      <c r="BG203" s="505">
        <v>0</v>
      </c>
      <c r="BH203" s="505">
        <v>0</v>
      </c>
      <c r="BI203" s="505">
        <v>0</v>
      </c>
      <c r="BJ203" s="505">
        <v>3.6799999999999917</v>
      </c>
      <c r="BK203" s="505">
        <v>0</v>
      </c>
      <c r="BL203" s="505">
        <v>3.8490000000000002</v>
      </c>
      <c r="BM203" s="505">
        <v>0</v>
      </c>
      <c r="BN203" s="505">
        <v>1</v>
      </c>
      <c r="BO203" s="622">
        <v>1</v>
      </c>
      <c r="BP203" s="505">
        <v>1</v>
      </c>
      <c r="BQ203" s="505">
        <v>1</v>
      </c>
      <c r="BR203" s="505">
        <v>0</v>
      </c>
      <c r="BS203" s="505"/>
      <c r="BT203" s="505"/>
      <c r="BU203" s="505"/>
    </row>
    <row r="204" spans="1:73" ht="14.4">
      <c r="A204" s="486">
        <f>VLOOKUP(C204,'[18]DfE No.'!C:E,3,FALSE)</f>
        <v>5</v>
      </c>
      <c r="B204" s="502">
        <v>144828</v>
      </c>
      <c r="C204" s="502">
        <v>9352208</v>
      </c>
      <c r="D204" s="503" t="s">
        <v>1027</v>
      </c>
      <c r="E204" s="492" t="s">
        <v>40</v>
      </c>
      <c r="F204" s="504" t="s">
        <v>697</v>
      </c>
      <c r="G204" s="505">
        <v>1</v>
      </c>
      <c r="H204" s="505">
        <v>0</v>
      </c>
      <c r="I204" s="505">
        <v>0</v>
      </c>
      <c r="J204" s="505">
        <v>7</v>
      </c>
      <c r="K204" s="505">
        <v>0</v>
      </c>
      <c r="L204" s="505">
        <v>0</v>
      </c>
      <c r="M204" s="505">
        <v>0</v>
      </c>
      <c r="N204" s="505">
        <v>84</v>
      </c>
      <c r="O204" s="505">
        <v>84</v>
      </c>
      <c r="P204" s="505">
        <v>9</v>
      </c>
      <c r="Q204" s="505">
        <v>75</v>
      </c>
      <c r="R204" s="505">
        <v>0</v>
      </c>
      <c r="S204" s="505">
        <v>0</v>
      </c>
      <c r="T204" s="505">
        <v>0</v>
      </c>
      <c r="U204" s="505">
        <v>0</v>
      </c>
      <c r="V204" s="505">
        <v>0</v>
      </c>
      <c r="W204" s="505">
        <v>0</v>
      </c>
      <c r="X204" s="505">
        <v>0</v>
      </c>
      <c r="Y204" s="505">
        <v>0</v>
      </c>
      <c r="Z204" s="505">
        <v>0</v>
      </c>
      <c r="AA204" s="505">
        <v>84</v>
      </c>
      <c r="AB204" s="505">
        <v>12</v>
      </c>
      <c r="AC204" s="505">
        <v>14.000000000000027</v>
      </c>
      <c r="AD204" s="505">
        <v>15.999999999999959</v>
      </c>
      <c r="AE204" s="505">
        <v>0</v>
      </c>
      <c r="AF204" s="505">
        <v>0</v>
      </c>
      <c r="AG204" s="505">
        <v>65.783132530120483</v>
      </c>
      <c r="AH204" s="505">
        <v>5.0602409638554224</v>
      </c>
      <c r="AI204" s="505">
        <v>10.120481927710811</v>
      </c>
      <c r="AJ204" s="505">
        <v>1.0120481927710812</v>
      </c>
      <c r="AK204" s="505">
        <v>0</v>
      </c>
      <c r="AL204" s="505">
        <v>2.0240963855421708</v>
      </c>
      <c r="AM204" s="505">
        <v>0</v>
      </c>
      <c r="AN204" s="505">
        <v>0</v>
      </c>
      <c r="AO204" s="505">
        <v>0</v>
      </c>
      <c r="AP204" s="505">
        <v>0</v>
      </c>
      <c r="AQ204" s="505">
        <v>0</v>
      </c>
      <c r="AR204" s="505">
        <v>0</v>
      </c>
      <c r="AS204" s="505">
        <v>0</v>
      </c>
      <c r="AT204" s="505">
        <v>0</v>
      </c>
      <c r="AU204" s="505">
        <v>0</v>
      </c>
      <c r="AV204" s="505">
        <v>0</v>
      </c>
      <c r="AW204" s="505">
        <v>0</v>
      </c>
      <c r="AX204" s="505">
        <v>0</v>
      </c>
      <c r="AY204" s="505">
        <v>0</v>
      </c>
      <c r="AZ204" s="505">
        <v>0</v>
      </c>
      <c r="BA204" s="505">
        <v>0</v>
      </c>
      <c r="BB204" s="505">
        <v>14.130434782608695</v>
      </c>
      <c r="BC204" s="505">
        <v>15.82608695652174</v>
      </c>
      <c r="BD204" s="505">
        <v>0</v>
      </c>
      <c r="BE204" s="505">
        <v>0</v>
      </c>
      <c r="BF204" s="505">
        <v>0</v>
      </c>
      <c r="BG204" s="505">
        <v>0</v>
      </c>
      <c r="BH204" s="505">
        <v>0</v>
      </c>
      <c r="BI204" s="505">
        <v>0</v>
      </c>
      <c r="BJ204" s="505">
        <v>0</v>
      </c>
      <c r="BK204" s="505">
        <v>0</v>
      </c>
      <c r="BL204" s="505">
        <v>2.2280000000000002</v>
      </c>
      <c r="BM204" s="505">
        <v>0</v>
      </c>
      <c r="BN204" s="505">
        <v>0.87850467289719614</v>
      </c>
      <c r="BO204" s="622">
        <v>1</v>
      </c>
      <c r="BP204" s="505">
        <v>1</v>
      </c>
      <c r="BQ204" s="505">
        <v>1</v>
      </c>
      <c r="BR204" s="505">
        <v>0</v>
      </c>
      <c r="BS204" s="505"/>
      <c r="BT204" s="505"/>
      <c r="BU204" s="505"/>
    </row>
    <row r="205" spans="1:73" ht="14.4">
      <c r="A205" s="486">
        <f>VLOOKUP(C205,'[18]DfE No.'!C:E,3,FALSE)</f>
        <v>442</v>
      </c>
      <c r="B205" s="502">
        <v>144218</v>
      </c>
      <c r="C205" s="502">
        <v>9352209</v>
      </c>
      <c r="D205" s="503" t="s">
        <v>1028</v>
      </c>
      <c r="E205" s="492" t="s">
        <v>40</v>
      </c>
      <c r="F205" s="504" t="s">
        <v>697</v>
      </c>
      <c r="G205" s="505">
        <v>1</v>
      </c>
      <c r="H205" s="505">
        <v>0</v>
      </c>
      <c r="I205" s="505">
        <v>0</v>
      </c>
      <c r="J205" s="505">
        <v>7</v>
      </c>
      <c r="K205" s="505">
        <v>0</v>
      </c>
      <c r="L205" s="505">
        <v>0</v>
      </c>
      <c r="M205" s="505">
        <v>0</v>
      </c>
      <c r="N205" s="505">
        <v>423</v>
      </c>
      <c r="O205" s="505">
        <v>423</v>
      </c>
      <c r="P205" s="505">
        <v>60</v>
      </c>
      <c r="Q205" s="505">
        <v>363</v>
      </c>
      <c r="R205" s="505">
        <v>0</v>
      </c>
      <c r="S205" s="505">
        <v>0</v>
      </c>
      <c r="T205" s="505">
        <v>0</v>
      </c>
      <c r="U205" s="505">
        <v>0</v>
      </c>
      <c r="V205" s="505">
        <v>0</v>
      </c>
      <c r="W205" s="505">
        <v>0</v>
      </c>
      <c r="X205" s="505">
        <v>0</v>
      </c>
      <c r="Y205" s="505">
        <v>0</v>
      </c>
      <c r="Z205" s="505">
        <v>0</v>
      </c>
      <c r="AA205" s="505">
        <v>423</v>
      </c>
      <c r="AB205" s="505">
        <v>60.428571428571431</v>
      </c>
      <c r="AC205" s="505">
        <v>93.000000000000085</v>
      </c>
      <c r="AD205" s="505">
        <v>100.00000000000009</v>
      </c>
      <c r="AE205" s="505">
        <v>0</v>
      </c>
      <c r="AF205" s="505">
        <v>0</v>
      </c>
      <c r="AG205" s="505">
        <v>337.79857819905226</v>
      </c>
      <c r="AH205" s="505">
        <v>27.063981042654014</v>
      </c>
      <c r="AI205" s="505">
        <v>57.135071090047241</v>
      </c>
      <c r="AJ205" s="505">
        <v>1.0023696682464465</v>
      </c>
      <c r="AK205" s="505">
        <v>0</v>
      </c>
      <c r="AL205" s="505">
        <v>0</v>
      </c>
      <c r="AM205" s="505">
        <v>0</v>
      </c>
      <c r="AN205" s="505">
        <v>0</v>
      </c>
      <c r="AO205" s="505">
        <v>0</v>
      </c>
      <c r="AP205" s="505">
        <v>0</v>
      </c>
      <c r="AQ205" s="505">
        <v>0</v>
      </c>
      <c r="AR205" s="505">
        <v>0</v>
      </c>
      <c r="AS205" s="505">
        <v>0</v>
      </c>
      <c r="AT205" s="505">
        <v>0</v>
      </c>
      <c r="AU205" s="505">
        <v>1.1750000000000009</v>
      </c>
      <c r="AV205" s="505">
        <v>1.1750000000000009</v>
      </c>
      <c r="AW205" s="505">
        <v>3.5249999999999986</v>
      </c>
      <c r="AX205" s="505">
        <v>0</v>
      </c>
      <c r="AY205" s="505">
        <v>0</v>
      </c>
      <c r="AZ205" s="505">
        <v>0</v>
      </c>
      <c r="BA205" s="505">
        <v>2.028776978417266</v>
      </c>
      <c r="BB205" s="505">
        <v>129.86197183098594</v>
      </c>
      <c r="BC205" s="505">
        <v>151.3267605633803</v>
      </c>
      <c r="BD205" s="505">
        <v>0</v>
      </c>
      <c r="BE205" s="505">
        <v>0</v>
      </c>
      <c r="BF205" s="505">
        <v>0</v>
      </c>
      <c r="BG205" s="505">
        <v>0</v>
      </c>
      <c r="BH205" s="505">
        <v>0</v>
      </c>
      <c r="BI205" s="505">
        <v>0</v>
      </c>
      <c r="BJ205" s="505">
        <v>0</v>
      </c>
      <c r="BK205" s="505">
        <v>0</v>
      </c>
      <c r="BL205" s="505">
        <v>1.048</v>
      </c>
      <c r="BM205" s="505">
        <v>0</v>
      </c>
      <c r="BN205" s="505">
        <v>0</v>
      </c>
      <c r="BO205" s="622">
        <v>0</v>
      </c>
      <c r="BP205" s="505">
        <v>0</v>
      </c>
      <c r="BQ205" s="505">
        <v>1</v>
      </c>
      <c r="BR205" s="505">
        <v>0</v>
      </c>
      <c r="BS205" s="505"/>
      <c r="BT205" s="505"/>
      <c r="BU205" s="505"/>
    </row>
    <row r="206" spans="1:73" ht="14.4">
      <c r="A206" s="486">
        <f>VLOOKUP(C206,'[18]DfE No.'!C:E,3,FALSE)</f>
        <v>521</v>
      </c>
      <c r="B206" s="502">
        <v>145031</v>
      </c>
      <c r="C206" s="502">
        <v>9352210</v>
      </c>
      <c r="D206" s="503" t="s">
        <v>1130</v>
      </c>
      <c r="E206" s="492" t="s">
        <v>40</v>
      </c>
      <c r="F206" s="504" t="s">
        <v>697</v>
      </c>
      <c r="G206" s="505">
        <v>1</v>
      </c>
      <c r="H206" s="505">
        <v>0</v>
      </c>
      <c r="I206" s="505">
        <v>0</v>
      </c>
      <c r="J206" s="505">
        <v>6</v>
      </c>
      <c r="K206" s="505">
        <v>0</v>
      </c>
      <c r="L206" s="505">
        <v>0</v>
      </c>
      <c r="M206" s="505">
        <v>0</v>
      </c>
      <c r="N206" s="505">
        <v>162.5</v>
      </c>
      <c r="O206" s="505">
        <v>162.5</v>
      </c>
      <c r="P206" s="505">
        <v>47.5</v>
      </c>
      <c r="Q206" s="505">
        <v>115</v>
      </c>
      <c r="R206" s="505">
        <v>0</v>
      </c>
      <c r="S206" s="505">
        <v>0</v>
      </c>
      <c r="T206" s="505">
        <v>0</v>
      </c>
      <c r="U206" s="505">
        <v>0</v>
      </c>
      <c r="V206" s="505">
        <v>0</v>
      </c>
      <c r="W206" s="505">
        <v>0</v>
      </c>
      <c r="X206" s="505">
        <v>0</v>
      </c>
      <c r="Y206" s="505">
        <v>0</v>
      </c>
      <c r="Z206" s="505">
        <v>0</v>
      </c>
      <c r="AA206" s="505">
        <v>162.5</v>
      </c>
      <c r="AB206" s="505">
        <v>27.083333333333332</v>
      </c>
      <c r="AC206" s="505">
        <v>20.172413793103487</v>
      </c>
      <c r="AD206" s="505">
        <v>20.172413793103487</v>
      </c>
      <c r="AE206" s="505">
        <v>0</v>
      </c>
      <c r="AF206" s="505">
        <v>0</v>
      </c>
      <c r="AG206" s="505">
        <v>162.5</v>
      </c>
      <c r="AH206" s="505">
        <v>0</v>
      </c>
      <c r="AI206" s="505">
        <v>0</v>
      </c>
      <c r="AJ206" s="505">
        <v>0</v>
      </c>
      <c r="AK206" s="505">
        <v>0</v>
      </c>
      <c r="AL206" s="505">
        <v>0</v>
      </c>
      <c r="AM206" s="505">
        <v>0</v>
      </c>
      <c r="AN206" s="505">
        <v>0</v>
      </c>
      <c r="AO206" s="505">
        <v>0</v>
      </c>
      <c r="AP206" s="505">
        <v>0</v>
      </c>
      <c r="AQ206" s="505">
        <v>0</v>
      </c>
      <c r="AR206" s="505">
        <v>0</v>
      </c>
      <c r="AS206" s="505">
        <v>0</v>
      </c>
      <c r="AT206" s="505">
        <v>0</v>
      </c>
      <c r="AU206" s="505">
        <v>1.413043478260869</v>
      </c>
      <c r="AV206" s="505">
        <v>2.8260869565217415</v>
      </c>
      <c r="AW206" s="505">
        <v>12.717391304347828</v>
      </c>
      <c r="AX206" s="505">
        <v>0</v>
      </c>
      <c r="AY206" s="505">
        <v>0</v>
      </c>
      <c r="AZ206" s="505">
        <v>0</v>
      </c>
      <c r="BA206" s="505">
        <v>0</v>
      </c>
      <c r="BB206" s="505">
        <v>43.125</v>
      </c>
      <c r="BC206" s="505">
        <v>60.9375</v>
      </c>
      <c r="BD206" s="505">
        <v>0</v>
      </c>
      <c r="BE206" s="505">
        <v>0</v>
      </c>
      <c r="BF206" s="505">
        <v>0</v>
      </c>
      <c r="BG206" s="505">
        <v>0</v>
      </c>
      <c r="BH206" s="505">
        <v>0</v>
      </c>
      <c r="BI206" s="505">
        <v>0</v>
      </c>
      <c r="BJ206" s="505">
        <v>11.543103448275915</v>
      </c>
      <c r="BK206" s="505">
        <v>0</v>
      </c>
      <c r="BL206" s="505">
        <v>2.5459999999999998</v>
      </c>
      <c r="BM206" s="505">
        <v>0</v>
      </c>
      <c r="BN206" s="505">
        <v>0</v>
      </c>
      <c r="BO206" s="622">
        <v>1</v>
      </c>
      <c r="BP206" s="505">
        <v>0</v>
      </c>
      <c r="BQ206" s="505">
        <v>1</v>
      </c>
      <c r="BR206" s="505">
        <v>0</v>
      </c>
      <c r="BS206" s="505"/>
      <c r="BT206" s="505"/>
      <c r="BU206" s="505"/>
    </row>
    <row r="207" spans="1:73" ht="14.4">
      <c r="A207" s="486">
        <f>VLOOKUP(C207,'[18]DfE No.'!C:E,3,FALSE)</f>
        <v>274</v>
      </c>
      <c r="B207" s="502">
        <v>145118</v>
      </c>
      <c r="C207" s="502">
        <v>9352211</v>
      </c>
      <c r="D207" s="503" t="s">
        <v>1029</v>
      </c>
      <c r="E207" s="492" t="s">
        <v>40</v>
      </c>
      <c r="F207" s="504" t="s">
        <v>697</v>
      </c>
      <c r="G207" s="505">
        <v>1</v>
      </c>
      <c r="H207" s="505">
        <v>0</v>
      </c>
      <c r="I207" s="505">
        <v>0</v>
      </c>
      <c r="J207" s="505">
        <v>7</v>
      </c>
      <c r="K207" s="505">
        <v>0</v>
      </c>
      <c r="L207" s="505">
        <v>0</v>
      </c>
      <c r="M207" s="505">
        <v>0</v>
      </c>
      <c r="N207" s="505">
        <v>288</v>
      </c>
      <c r="O207" s="505">
        <v>288</v>
      </c>
      <c r="P207" s="505">
        <v>34</v>
      </c>
      <c r="Q207" s="505">
        <v>254</v>
      </c>
      <c r="R207" s="505">
        <v>0</v>
      </c>
      <c r="S207" s="505">
        <v>0</v>
      </c>
      <c r="T207" s="505">
        <v>0</v>
      </c>
      <c r="U207" s="505">
        <v>0</v>
      </c>
      <c r="V207" s="505">
        <v>0</v>
      </c>
      <c r="W207" s="505">
        <v>0</v>
      </c>
      <c r="X207" s="505">
        <v>0</v>
      </c>
      <c r="Y207" s="505">
        <v>0</v>
      </c>
      <c r="Z207" s="505">
        <v>0</v>
      </c>
      <c r="AA207" s="505">
        <v>288</v>
      </c>
      <c r="AB207" s="505">
        <v>41.142857142857146</v>
      </c>
      <c r="AC207" s="505">
        <v>140.99999999999989</v>
      </c>
      <c r="AD207" s="505">
        <v>145.99999999999986</v>
      </c>
      <c r="AE207" s="505">
        <v>0</v>
      </c>
      <c r="AF207" s="505">
        <v>0</v>
      </c>
      <c r="AG207" s="505">
        <v>31.000000000000036</v>
      </c>
      <c r="AH207" s="505">
        <v>1.9999999999999987</v>
      </c>
      <c r="AI207" s="505">
        <v>8.0000000000000071</v>
      </c>
      <c r="AJ207" s="505">
        <v>117</v>
      </c>
      <c r="AK207" s="505">
        <v>130.00000000000003</v>
      </c>
      <c r="AL207" s="505">
        <v>0</v>
      </c>
      <c r="AM207" s="505">
        <v>0</v>
      </c>
      <c r="AN207" s="505">
        <v>0</v>
      </c>
      <c r="AO207" s="505">
        <v>0</v>
      </c>
      <c r="AP207" s="505">
        <v>0</v>
      </c>
      <c r="AQ207" s="505">
        <v>0</v>
      </c>
      <c r="AR207" s="505">
        <v>0</v>
      </c>
      <c r="AS207" s="505">
        <v>0</v>
      </c>
      <c r="AT207" s="505">
        <v>0</v>
      </c>
      <c r="AU207" s="505">
        <v>12.472440944881882</v>
      </c>
      <c r="AV207" s="505">
        <v>28.346456692913389</v>
      </c>
      <c r="AW207" s="505">
        <v>41.952755905511907</v>
      </c>
      <c r="AX207" s="505">
        <v>0</v>
      </c>
      <c r="AY207" s="505">
        <v>0</v>
      </c>
      <c r="AZ207" s="505">
        <v>0</v>
      </c>
      <c r="BA207" s="505">
        <v>1.8947368421052631</v>
      </c>
      <c r="BB207" s="505">
        <v>85.406113537117903</v>
      </c>
      <c r="BC207" s="505">
        <v>96.838427947598262</v>
      </c>
      <c r="BD207" s="505">
        <v>0</v>
      </c>
      <c r="BE207" s="505">
        <v>0</v>
      </c>
      <c r="BF207" s="505">
        <v>0</v>
      </c>
      <c r="BG207" s="505">
        <v>0</v>
      </c>
      <c r="BH207" s="505">
        <v>0</v>
      </c>
      <c r="BI207" s="505">
        <v>0</v>
      </c>
      <c r="BJ207" s="505">
        <v>2.7199999999999895</v>
      </c>
      <c r="BK207" s="505">
        <v>0</v>
      </c>
      <c r="BL207" s="505">
        <v>0.73699999999999999</v>
      </c>
      <c r="BM207" s="505">
        <v>0</v>
      </c>
      <c r="BN207" s="505">
        <v>0</v>
      </c>
      <c r="BO207" s="622">
        <v>0</v>
      </c>
      <c r="BP207" s="505">
        <v>0</v>
      </c>
      <c r="BQ207" s="505">
        <v>1</v>
      </c>
      <c r="BR207" s="505">
        <v>0</v>
      </c>
      <c r="BS207" s="505"/>
      <c r="BT207" s="505"/>
      <c r="BU207" s="505"/>
    </row>
    <row r="208" spans="1:73" ht="14.4">
      <c r="A208" s="486">
        <f>VLOOKUP(C208,'[18]DfE No.'!C:E,3,FALSE)</f>
        <v>464</v>
      </c>
      <c r="B208" s="502">
        <v>145234</v>
      </c>
      <c r="C208" s="502">
        <v>9352212</v>
      </c>
      <c r="D208" s="503" t="s">
        <v>1131</v>
      </c>
      <c r="E208" s="492" t="s">
        <v>40</v>
      </c>
      <c r="F208" s="504" t="s">
        <v>697</v>
      </c>
      <c r="G208" s="505">
        <v>1</v>
      </c>
      <c r="H208" s="505">
        <v>0</v>
      </c>
      <c r="I208" s="505">
        <v>0</v>
      </c>
      <c r="J208" s="505">
        <v>7</v>
      </c>
      <c r="K208" s="505">
        <v>0</v>
      </c>
      <c r="L208" s="505">
        <v>0</v>
      </c>
      <c r="M208" s="505">
        <v>0</v>
      </c>
      <c r="N208" s="505">
        <v>114</v>
      </c>
      <c r="O208" s="505">
        <v>114</v>
      </c>
      <c r="P208" s="505">
        <v>10</v>
      </c>
      <c r="Q208" s="505">
        <v>104</v>
      </c>
      <c r="R208" s="505">
        <v>0</v>
      </c>
      <c r="S208" s="505">
        <v>0</v>
      </c>
      <c r="T208" s="505">
        <v>0</v>
      </c>
      <c r="U208" s="505">
        <v>0</v>
      </c>
      <c r="V208" s="505">
        <v>0</v>
      </c>
      <c r="W208" s="505">
        <v>0</v>
      </c>
      <c r="X208" s="505">
        <v>0</v>
      </c>
      <c r="Y208" s="505">
        <v>0</v>
      </c>
      <c r="Z208" s="505">
        <v>0</v>
      </c>
      <c r="AA208" s="505">
        <v>114</v>
      </c>
      <c r="AB208" s="505">
        <v>16.285714285714285</v>
      </c>
      <c r="AC208" s="505">
        <v>17.000000000000014</v>
      </c>
      <c r="AD208" s="505">
        <v>19.000000000000036</v>
      </c>
      <c r="AE208" s="505">
        <v>0</v>
      </c>
      <c r="AF208" s="505">
        <v>0</v>
      </c>
      <c r="AG208" s="505">
        <v>114</v>
      </c>
      <c r="AH208" s="505">
        <v>0</v>
      </c>
      <c r="AI208" s="505">
        <v>0</v>
      </c>
      <c r="AJ208" s="505">
        <v>0</v>
      </c>
      <c r="AK208" s="505">
        <v>0</v>
      </c>
      <c r="AL208" s="505">
        <v>0</v>
      </c>
      <c r="AM208" s="505">
        <v>0</v>
      </c>
      <c r="AN208" s="505">
        <v>0</v>
      </c>
      <c r="AO208" s="505">
        <v>0</v>
      </c>
      <c r="AP208" s="505">
        <v>0</v>
      </c>
      <c r="AQ208" s="505">
        <v>0</v>
      </c>
      <c r="AR208" s="505">
        <v>0</v>
      </c>
      <c r="AS208" s="505">
        <v>0</v>
      </c>
      <c r="AT208" s="505">
        <v>0</v>
      </c>
      <c r="AU208" s="505">
        <v>1.0961538461538467</v>
      </c>
      <c r="AV208" s="505">
        <v>1.0961538461538467</v>
      </c>
      <c r="AW208" s="505">
        <v>3.288461538461533</v>
      </c>
      <c r="AX208" s="505">
        <v>0</v>
      </c>
      <c r="AY208" s="505">
        <v>0</v>
      </c>
      <c r="AZ208" s="505">
        <v>0</v>
      </c>
      <c r="BA208" s="505">
        <v>0.93442622950819676</v>
      </c>
      <c r="BB208" s="505">
        <v>42.886597938144327</v>
      </c>
      <c r="BC208" s="505">
        <v>47.010309278350512</v>
      </c>
      <c r="BD208" s="505">
        <v>0</v>
      </c>
      <c r="BE208" s="505">
        <v>0</v>
      </c>
      <c r="BF208" s="505">
        <v>0</v>
      </c>
      <c r="BG208" s="505">
        <v>0</v>
      </c>
      <c r="BH208" s="505">
        <v>0</v>
      </c>
      <c r="BI208" s="505">
        <v>0</v>
      </c>
      <c r="BJ208" s="505">
        <v>0</v>
      </c>
      <c r="BK208" s="505">
        <v>0</v>
      </c>
      <c r="BL208" s="505">
        <v>2.5640000000000001</v>
      </c>
      <c r="BM208" s="505">
        <v>0</v>
      </c>
      <c r="BN208" s="505">
        <v>0.47797062750333774</v>
      </c>
      <c r="BO208" s="622">
        <v>1</v>
      </c>
      <c r="BP208" s="505">
        <v>1</v>
      </c>
      <c r="BQ208" s="505">
        <v>1</v>
      </c>
      <c r="BR208" s="505">
        <v>0</v>
      </c>
      <c r="BS208" s="505"/>
      <c r="BT208" s="505"/>
      <c r="BU208" s="505"/>
    </row>
    <row r="209" spans="1:73" ht="14.4">
      <c r="A209" s="486">
        <f>VLOOKUP(C209,'[18]DfE No.'!C:E,3,FALSE)</f>
        <v>496</v>
      </c>
      <c r="B209" s="502">
        <v>145237</v>
      </c>
      <c r="C209" s="502">
        <v>9352213</v>
      </c>
      <c r="D209" s="503" t="s">
        <v>1132</v>
      </c>
      <c r="E209" s="492" t="s">
        <v>40</v>
      </c>
      <c r="F209" s="504" t="s">
        <v>697</v>
      </c>
      <c r="G209" s="505">
        <v>1</v>
      </c>
      <c r="H209" s="505">
        <v>0</v>
      </c>
      <c r="I209" s="505">
        <v>0</v>
      </c>
      <c r="J209" s="505">
        <v>7</v>
      </c>
      <c r="K209" s="505">
        <v>0</v>
      </c>
      <c r="L209" s="505">
        <v>0</v>
      </c>
      <c r="M209" s="505">
        <v>0</v>
      </c>
      <c r="N209" s="505">
        <v>195</v>
      </c>
      <c r="O209" s="505">
        <v>195</v>
      </c>
      <c r="P209" s="505">
        <v>27</v>
      </c>
      <c r="Q209" s="505">
        <v>168</v>
      </c>
      <c r="R209" s="505">
        <v>0</v>
      </c>
      <c r="S209" s="505">
        <v>0</v>
      </c>
      <c r="T209" s="505">
        <v>0</v>
      </c>
      <c r="U209" s="505">
        <v>0</v>
      </c>
      <c r="V209" s="505">
        <v>0</v>
      </c>
      <c r="W209" s="505">
        <v>0</v>
      </c>
      <c r="X209" s="505">
        <v>0</v>
      </c>
      <c r="Y209" s="505">
        <v>0</v>
      </c>
      <c r="Z209" s="505">
        <v>0</v>
      </c>
      <c r="AA209" s="505">
        <v>195</v>
      </c>
      <c r="AB209" s="505">
        <v>27.857142857142858</v>
      </c>
      <c r="AC209" s="505">
        <v>20.000000000000085</v>
      </c>
      <c r="AD209" s="505">
        <v>22.000000000000036</v>
      </c>
      <c r="AE209" s="505">
        <v>0</v>
      </c>
      <c r="AF209" s="505">
        <v>0</v>
      </c>
      <c r="AG209" s="505">
        <v>193.00000000000006</v>
      </c>
      <c r="AH209" s="505">
        <v>1.0000000000000004</v>
      </c>
      <c r="AI209" s="505">
        <v>1.0000000000000004</v>
      </c>
      <c r="AJ209" s="505">
        <v>0</v>
      </c>
      <c r="AK209" s="505">
        <v>0</v>
      </c>
      <c r="AL209" s="505">
        <v>0</v>
      </c>
      <c r="AM209" s="505">
        <v>0</v>
      </c>
      <c r="AN209" s="505">
        <v>0</v>
      </c>
      <c r="AO209" s="505">
        <v>0</v>
      </c>
      <c r="AP209" s="505">
        <v>0</v>
      </c>
      <c r="AQ209" s="505">
        <v>0</v>
      </c>
      <c r="AR209" s="505">
        <v>0</v>
      </c>
      <c r="AS209" s="505">
        <v>0</v>
      </c>
      <c r="AT209" s="505">
        <v>0</v>
      </c>
      <c r="AU209" s="505">
        <v>0</v>
      </c>
      <c r="AV209" s="505">
        <v>1.1607142857142854</v>
      </c>
      <c r="AW209" s="505">
        <v>1.1607142857142854</v>
      </c>
      <c r="AX209" s="505">
        <v>0</v>
      </c>
      <c r="AY209" s="505">
        <v>0</v>
      </c>
      <c r="AZ209" s="505">
        <v>0</v>
      </c>
      <c r="BA209" s="505">
        <v>0</v>
      </c>
      <c r="BB209" s="505">
        <v>33.81818181818182</v>
      </c>
      <c r="BC209" s="505">
        <v>39.253246753246756</v>
      </c>
      <c r="BD209" s="505">
        <v>0</v>
      </c>
      <c r="BE209" s="505">
        <v>0</v>
      </c>
      <c r="BF209" s="505">
        <v>0</v>
      </c>
      <c r="BG209" s="505">
        <v>0</v>
      </c>
      <c r="BH209" s="505">
        <v>0</v>
      </c>
      <c r="BI209" s="505">
        <v>0</v>
      </c>
      <c r="BJ209" s="505">
        <v>0.29999999999999299</v>
      </c>
      <c r="BK209" s="505">
        <v>0</v>
      </c>
      <c r="BL209" s="505">
        <v>2.8340000000000001</v>
      </c>
      <c r="BM209" s="505">
        <v>0</v>
      </c>
      <c r="BN209" s="505">
        <v>0</v>
      </c>
      <c r="BO209" s="622">
        <v>1</v>
      </c>
      <c r="BP209" s="505">
        <v>0</v>
      </c>
      <c r="BQ209" s="505">
        <v>1</v>
      </c>
      <c r="BR209" s="505">
        <v>0</v>
      </c>
      <c r="BS209" s="505"/>
      <c r="BT209" s="505"/>
      <c r="BU209" s="505"/>
    </row>
    <row r="210" spans="1:73" ht="14.4">
      <c r="A210" s="486">
        <f>VLOOKUP(C210,'[18]DfE No.'!C:E,3,FALSE)</f>
        <v>413</v>
      </c>
      <c r="B210" s="502">
        <v>145476</v>
      </c>
      <c r="C210" s="502">
        <v>9352214</v>
      </c>
      <c r="D210" s="503" t="s">
        <v>1133</v>
      </c>
      <c r="E210" s="492" t="s">
        <v>40</v>
      </c>
      <c r="F210" s="504" t="s">
        <v>697</v>
      </c>
      <c r="G210" s="505">
        <v>1</v>
      </c>
      <c r="H210" s="505">
        <v>0</v>
      </c>
      <c r="I210" s="505">
        <v>0</v>
      </c>
      <c r="J210" s="505">
        <v>7</v>
      </c>
      <c r="K210" s="505">
        <v>0</v>
      </c>
      <c r="L210" s="505">
        <v>0</v>
      </c>
      <c r="M210" s="505">
        <v>0</v>
      </c>
      <c r="N210" s="505">
        <v>244</v>
      </c>
      <c r="O210" s="505">
        <v>244</v>
      </c>
      <c r="P210" s="505">
        <v>31</v>
      </c>
      <c r="Q210" s="505">
        <v>213</v>
      </c>
      <c r="R210" s="505">
        <v>0</v>
      </c>
      <c r="S210" s="505">
        <v>0</v>
      </c>
      <c r="T210" s="505">
        <v>0</v>
      </c>
      <c r="U210" s="505">
        <v>0</v>
      </c>
      <c r="V210" s="505">
        <v>0</v>
      </c>
      <c r="W210" s="505">
        <v>0</v>
      </c>
      <c r="X210" s="505">
        <v>0</v>
      </c>
      <c r="Y210" s="505">
        <v>0</v>
      </c>
      <c r="Z210" s="505">
        <v>0</v>
      </c>
      <c r="AA210" s="505">
        <v>244</v>
      </c>
      <c r="AB210" s="505">
        <v>34.857142857142854</v>
      </c>
      <c r="AC210" s="505">
        <v>42.000000000000092</v>
      </c>
      <c r="AD210" s="505">
        <v>51.000000000000007</v>
      </c>
      <c r="AE210" s="505">
        <v>0</v>
      </c>
      <c r="AF210" s="505">
        <v>0</v>
      </c>
      <c r="AG210" s="505">
        <v>244</v>
      </c>
      <c r="AH210" s="505">
        <v>0</v>
      </c>
      <c r="AI210" s="505">
        <v>0</v>
      </c>
      <c r="AJ210" s="505">
        <v>0</v>
      </c>
      <c r="AK210" s="505">
        <v>0</v>
      </c>
      <c r="AL210" s="505">
        <v>0</v>
      </c>
      <c r="AM210" s="505">
        <v>0</v>
      </c>
      <c r="AN210" s="505">
        <v>0</v>
      </c>
      <c r="AO210" s="505">
        <v>0</v>
      </c>
      <c r="AP210" s="505">
        <v>0</v>
      </c>
      <c r="AQ210" s="505">
        <v>0</v>
      </c>
      <c r="AR210" s="505">
        <v>0</v>
      </c>
      <c r="AS210" s="505">
        <v>0</v>
      </c>
      <c r="AT210" s="505">
        <v>0</v>
      </c>
      <c r="AU210" s="505">
        <v>11.455399061032855</v>
      </c>
      <c r="AV210" s="505">
        <v>20.619718309859149</v>
      </c>
      <c r="AW210" s="505">
        <v>30.929577464788807</v>
      </c>
      <c r="AX210" s="505">
        <v>0</v>
      </c>
      <c r="AY210" s="505">
        <v>0</v>
      </c>
      <c r="AZ210" s="505">
        <v>0</v>
      </c>
      <c r="BA210" s="505">
        <v>0.8776978417266188</v>
      </c>
      <c r="BB210" s="505">
        <v>65</v>
      </c>
      <c r="BC210" s="505">
        <v>74.460093896713616</v>
      </c>
      <c r="BD210" s="505">
        <v>0</v>
      </c>
      <c r="BE210" s="505">
        <v>0</v>
      </c>
      <c r="BF210" s="505">
        <v>0</v>
      </c>
      <c r="BG210" s="505">
        <v>0</v>
      </c>
      <c r="BH210" s="505">
        <v>0</v>
      </c>
      <c r="BI210" s="505">
        <v>0</v>
      </c>
      <c r="BJ210" s="505">
        <v>1.3600000000000048</v>
      </c>
      <c r="BK210" s="505">
        <v>0</v>
      </c>
      <c r="BL210" s="505">
        <v>0.86099999999999999</v>
      </c>
      <c r="BM210" s="505">
        <v>0</v>
      </c>
      <c r="BN210" s="505">
        <v>0</v>
      </c>
      <c r="BO210" s="622">
        <v>0</v>
      </c>
      <c r="BP210" s="505">
        <v>0</v>
      </c>
      <c r="BQ210" s="505">
        <v>1</v>
      </c>
      <c r="BR210" s="505">
        <v>0</v>
      </c>
      <c r="BS210" s="505"/>
      <c r="BT210" s="505"/>
      <c r="BU210" s="505"/>
    </row>
    <row r="211" spans="1:73" ht="14.4">
      <c r="A211" s="486">
        <f>VLOOKUP(C211,'[18]DfE No.'!C:E,3,FALSE)</f>
        <v>68</v>
      </c>
      <c r="B211" s="502">
        <v>145559</v>
      </c>
      <c r="C211" s="502">
        <v>9352215</v>
      </c>
      <c r="D211" s="503" t="s">
        <v>173</v>
      </c>
      <c r="E211" s="492" t="s">
        <v>40</v>
      </c>
      <c r="F211" s="504" t="s">
        <v>697</v>
      </c>
      <c r="G211" s="505">
        <v>1</v>
      </c>
      <c r="H211" s="505">
        <v>0</v>
      </c>
      <c r="I211" s="505">
        <v>0</v>
      </c>
      <c r="J211" s="505">
        <v>7</v>
      </c>
      <c r="K211" s="505">
        <v>0</v>
      </c>
      <c r="L211" s="505">
        <v>0</v>
      </c>
      <c r="M211" s="505">
        <v>0</v>
      </c>
      <c r="N211" s="505">
        <v>508</v>
      </c>
      <c r="O211" s="505">
        <v>508</v>
      </c>
      <c r="P211" s="505">
        <v>75</v>
      </c>
      <c r="Q211" s="505">
        <v>433</v>
      </c>
      <c r="R211" s="505">
        <v>0</v>
      </c>
      <c r="S211" s="505">
        <v>0</v>
      </c>
      <c r="T211" s="505">
        <v>0</v>
      </c>
      <c r="U211" s="505">
        <v>0</v>
      </c>
      <c r="V211" s="505">
        <v>0</v>
      </c>
      <c r="W211" s="505">
        <v>0</v>
      </c>
      <c r="X211" s="505">
        <v>0</v>
      </c>
      <c r="Y211" s="505">
        <v>0</v>
      </c>
      <c r="Z211" s="505">
        <v>0</v>
      </c>
      <c r="AA211" s="505">
        <v>508</v>
      </c>
      <c r="AB211" s="505">
        <v>72.571428571428569</v>
      </c>
      <c r="AC211" s="505">
        <v>257.99999999999977</v>
      </c>
      <c r="AD211" s="505">
        <v>265.99999999999977</v>
      </c>
      <c r="AE211" s="505">
        <v>0</v>
      </c>
      <c r="AF211" s="505">
        <v>0</v>
      </c>
      <c r="AG211" s="505">
        <v>26.051282051282062</v>
      </c>
      <c r="AH211" s="505">
        <v>10.019723865877696</v>
      </c>
      <c r="AI211" s="505">
        <v>4.0078895463510831</v>
      </c>
      <c r="AJ211" s="505">
        <v>27.053254437869832</v>
      </c>
      <c r="AK211" s="505">
        <v>155.30571992110478</v>
      </c>
      <c r="AL211" s="505">
        <v>96.189349112425774</v>
      </c>
      <c r="AM211" s="505">
        <v>189.37278106508856</v>
      </c>
      <c r="AN211" s="505">
        <v>0</v>
      </c>
      <c r="AO211" s="505">
        <v>0</v>
      </c>
      <c r="AP211" s="505">
        <v>0</v>
      </c>
      <c r="AQ211" s="505">
        <v>0</v>
      </c>
      <c r="AR211" s="505">
        <v>0</v>
      </c>
      <c r="AS211" s="505">
        <v>0</v>
      </c>
      <c r="AT211" s="505">
        <v>0</v>
      </c>
      <c r="AU211" s="505">
        <v>10.607888631090493</v>
      </c>
      <c r="AV211" s="505">
        <v>16.50116009280741</v>
      </c>
      <c r="AW211" s="505">
        <v>20.03712296983759</v>
      </c>
      <c r="AX211" s="505">
        <v>0</v>
      </c>
      <c r="AY211" s="505">
        <v>0</v>
      </c>
      <c r="AZ211" s="505">
        <v>0</v>
      </c>
      <c r="BA211" s="505">
        <v>7.9842829076620818</v>
      </c>
      <c r="BB211" s="505">
        <v>128.56294536817103</v>
      </c>
      <c r="BC211" s="505">
        <v>150.83135391923989</v>
      </c>
      <c r="BD211" s="505">
        <v>0</v>
      </c>
      <c r="BE211" s="505">
        <v>0</v>
      </c>
      <c r="BF211" s="505">
        <v>0</v>
      </c>
      <c r="BG211" s="505">
        <v>0</v>
      </c>
      <c r="BH211" s="505">
        <v>0</v>
      </c>
      <c r="BI211" s="505">
        <v>0</v>
      </c>
      <c r="BJ211" s="505">
        <v>0</v>
      </c>
      <c r="BK211" s="505">
        <v>0</v>
      </c>
      <c r="BL211" s="505">
        <v>0.69199999999999995</v>
      </c>
      <c r="BM211" s="505">
        <v>0</v>
      </c>
      <c r="BN211" s="505">
        <v>0</v>
      </c>
      <c r="BO211" s="622">
        <v>0</v>
      </c>
      <c r="BP211" s="505">
        <v>0</v>
      </c>
      <c r="BQ211" s="505">
        <v>1</v>
      </c>
      <c r="BR211" s="505">
        <v>0</v>
      </c>
      <c r="BS211" s="505"/>
      <c r="BT211" s="505"/>
      <c r="BU211" s="505"/>
    </row>
    <row r="212" spans="1:73" ht="14.4">
      <c r="A212" s="486">
        <f>VLOOKUP(C212,'[18]DfE No.'!C:E,3,FALSE)</f>
        <v>476</v>
      </c>
      <c r="B212" s="502">
        <v>145277</v>
      </c>
      <c r="C212" s="502">
        <v>9352216</v>
      </c>
      <c r="D212" s="503" t="s">
        <v>1134</v>
      </c>
      <c r="E212" s="492" t="s">
        <v>40</v>
      </c>
      <c r="F212" s="504" t="s">
        <v>697</v>
      </c>
      <c r="G212" s="505">
        <v>1</v>
      </c>
      <c r="H212" s="505">
        <v>0</v>
      </c>
      <c r="I212" s="505">
        <v>0</v>
      </c>
      <c r="J212" s="505">
        <v>7</v>
      </c>
      <c r="K212" s="505">
        <v>0</v>
      </c>
      <c r="L212" s="505">
        <v>0</v>
      </c>
      <c r="M212" s="505">
        <v>0</v>
      </c>
      <c r="N212" s="505">
        <v>241</v>
      </c>
      <c r="O212" s="505">
        <v>241</v>
      </c>
      <c r="P212" s="505">
        <v>43</v>
      </c>
      <c r="Q212" s="505">
        <v>198</v>
      </c>
      <c r="R212" s="505">
        <v>0</v>
      </c>
      <c r="S212" s="505">
        <v>0</v>
      </c>
      <c r="T212" s="505">
        <v>0</v>
      </c>
      <c r="U212" s="505">
        <v>0</v>
      </c>
      <c r="V212" s="505">
        <v>0</v>
      </c>
      <c r="W212" s="505">
        <v>0</v>
      </c>
      <c r="X212" s="505">
        <v>0</v>
      </c>
      <c r="Y212" s="505">
        <v>0</v>
      </c>
      <c r="Z212" s="505">
        <v>0</v>
      </c>
      <c r="AA212" s="505">
        <v>241</v>
      </c>
      <c r="AB212" s="505">
        <v>34.428571428571431</v>
      </c>
      <c r="AC212" s="505">
        <v>26.000000000000025</v>
      </c>
      <c r="AD212" s="505">
        <v>32.000000000000036</v>
      </c>
      <c r="AE212" s="505">
        <v>0</v>
      </c>
      <c r="AF212" s="505">
        <v>0</v>
      </c>
      <c r="AG212" s="505">
        <v>223.99999999999997</v>
      </c>
      <c r="AH212" s="505">
        <v>0</v>
      </c>
      <c r="AI212" s="505">
        <v>16.999999999999993</v>
      </c>
      <c r="AJ212" s="505">
        <v>0</v>
      </c>
      <c r="AK212" s="505">
        <v>0</v>
      </c>
      <c r="AL212" s="505">
        <v>0</v>
      </c>
      <c r="AM212" s="505">
        <v>0</v>
      </c>
      <c r="AN212" s="505">
        <v>0</v>
      </c>
      <c r="AO212" s="505">
        <v>0</v>
      </c>
      <c r="AP212" s="505">
        <v>0</v>
      </c>
      <c r="AQ212" s="505">
        <v>0</v>
      </c>
      <c r="AR212" s="505">
        <v>0</v>
      </c>
      <c r="AS212" s="505">
        <v>0</v>
      </c>
      <c r="AT212" s="505">
        <v>0</v>
      </c>
      <c r="AU212" s="505">
        <v>1.2751322751322749</v>
      </c>
      <c r="AV212" s="505">
        <v>1.2751322751322749</v>
      </c>
      <c r="AW212" s="505">
        <v>2.5502645502645547</v>
      </c>
      <c r="AX212" s="505">
        <v>0</v>
      </c>
      <c r="AY212" s="505">
        <v>0</v>
      </c>
      <c r="AZ212" s="505">
        <v>0</v>
      </c>
      <c r="BA212" s="505">
        <v>0</v>
      </c>
      <c r="BB212" s="505">
        <v>68.71764705882353</v>
      </c>
      <c r="BC212" s="505">
        <v>83.641176470588235</v>
      </c>
      <c r="BD212" s="505">
        <v>0</v>
      </c>
      <c r="BE212" s="505">
        <v>0</v>
      </c>
      <c r="BF212" s="505">
        <v>0</v>
      </c>
      <c r="BG212" s="505">
        <v>0</v>
      </c>
      <c r="BH212" s="505">
        <v>0</v>
      </c>
      <c r="BI212" s="505">
        <v>0</v>
      </c>
      <c r="BJ212" s="505">
        <v>0</v>
      </c>
      <c r="BK212" s="505">
        <v>0</v>
      </c>
      <c r="BL212" s="505">
        <v>2.827</v>
      </c>
      <c r="BM212" s="505">
        <v>0</v>
      </c>
      <c r="BN212" s="505">
        <v>0</v>
      </c>
      <c r="BO212" s="622">
        <v>1</v>
      </c>
      <c r="BP212" s="505">
        <v>0</v>
      </c>
      <c r="BQ212" s="505">
        <v>1</v>
      </c>
      <c r="BR212" s="505">
        <v>0</v>
      </c>
      <c r="BS212" s="505"/>
      <c r="BT212" s="505"/>
      <c r="BU212" s="505"/>
    </row>
    <row r="213" spans="1:73" ht="14.4">
      <c r="A213" s="486">
        <f>VLOOKUP(C213,'[18]DfE No.'!C:E,3,FALSE)</f>
        <v>269</v>
      </c>
      <c r="B213" s="502">
        <v>145851</v>
      </c>
      <c r="C213" s="502">
        <v>9352217</v>
      </c>
      <c r="D213" s="503" t="s">
        <v>1135</v>
      </c>
      <c r="E213" s="492" t="s">
        <v>40</v>
      </c>
      <c r="F213" s="504" t="s">
        <v>697</v>
      </c>
      <c r="G213" s="505">
        <v>1</v>
      </c>
      <c r="H213" s="505">
        <v>0</v>
      </c>
      <c r="I213" s="505">
        <v>0</v>
      </c>
      <c r="J213" s="505">
        <v>7</v>
      </c>
      <c r="K213" s="505">
        <v>0</v>
      </c>
      <c r="L213" s="505">
        <v>0</v>
      </c>
      <c r="M213" s="505">
        <v>0</v>
      </c>
      <c r="N213" s="505">
        <v>352</v>
      </c>
      <c r="O213" s="505">
        <v>352</v>
      </c>
      <c r="P213" s="505">
        <v>41</v>
      </c>
      <c r="Q213" s="505">
        <v>311</v>
      </c>
      <c r="R213" s="505">
        <v>0</v>
      </c>
      <c r="S213" s="505">
        <v>0</v>
      </c>
      <c r="T213" s="505">
        <v>0</v>
      </c>
      <c r="U213" s="505">
        <v>0</v>
      </c>
      <c r="V213" s="505">
        <v>0</v>
      </c>
      <c r="W213" s="505">
        <v>0</v>
      </c>
      <c r="X213" s="505">
        <v>0</v>
      </c>
      <c r="Y213" s="505">
        <v>0</v>
      </c>
      <c r="Z213" s="505">
        <v>0</v>
      </c>
      <c r="AA213" s="505">
        <v>352</v>
      </c>
      <c r="AB213" s="505">
        <v>50.285714285714285</v>
      </c>
      <c r="AC213" s="505">
        <v>122.99999999999994</v>
      </c>
      <c r="AD213" s="505">
        <v>127.00000000000016</v>
      </c>
      <c r="AE213" s="505">
        <v>0</v>
      </c>
      <c r="AF213" s="505">
        <v>0</v>
      </c>
      <c r="AG213" s="505">
        <v>74.000000000000099</v>
      </c>
      <c r="AH213" s="505">
        <v>1.9999999999999996</v>
      </c>
      <c r="AI213" s="505">
        <v>17.999999999999986</v>
      </c>
      <c r="AJ213" s="505">
        <v>205.00000000000011</v>
      </c>
      <c r="AK213" s="505">
        <v>53.000000000000057</v>
      </c>
      <c r="AL213" s="505">
        <v>0</v>
      </c>
      <c r="AM213" s="505">
        <v>0</v>
      </c>
      <c r="AN213" s="505">
        <v>0</v>
      </c>
      <c r="AO213" s="505">
        <v>0</v>
      </c>
      <c r="AP213" s="505">
        <v>0</v>
      </c>
      <c r="AQ213" s="505">
        <v>0</v>
      </c>
      <c r="AR213" s="505">
        <v>0</v>
      </c>
      <c r="AS213" s="505">
        <v>0</v>
      </c>
      <c r="AT213" s="505">
        <v>0</v>
      </c>
      <c r="AU213" s="505">
        <v>7.9228295819935681</v>
      </c>
      <c r="AV213" s="505">
        <v>16.977491961414795</v>
      </c>
      <c r="AW213" s="505">
        <v>23.768488745980704</v>
      </c>
      <c r="AX213" s="505">
        <v>0</v>
      </c>
      <c r="AY213" s="505">
        <v>0</v>
      </c>
      <c r="AZ213" s="505">
        <v>0</v>
      </c>
      <c r="BA213" s="505">
        <v>0</v>
      </c>
      <c r="BB213" s="505">
        <v>138.5859649122807</v>
      </c>
      <c r="BC213" s="505">
        <v>156.85614035087718</v>
      </c>
      <c r="BD213" s="505">
        <v>0</v>
      </c>
      <c r="BE213" s="505">
        <v>0</v>
      </c>
      <c r="BF213" s="505">
        <v>0</v>
      </c>
      <c r="BG213" s="505">
        <v>0</v>
      </c>
      <c r="BH213" s="505">
        <v>0</v>
      </c>
      <c r="BI213" s="505">
        <v>0</v>
      </c>
      <c r="BJ213" s="505">
        <v>0</v>
      </c>
      <c r="BK213" s="505">
        <v>0</v>
      </c>
      <c r="BL213" s="505">
        <v>0.57899999999999996</v>
      </c>
      <c r="BM213" s="505">
        <v>0</v>
      </c>
      <c r="BN213" s="505">
        <v>0</v>
      </c>
      <c r="BO213" s="622">
        <v>0</v>
      </c>
      <c r="BP213" s="505">
        <v>0</v>
      </c>
      <c r="BQ213" s="505">
        <v>1</v>
      </c>
      <c r="BR213" s="505">
        <v>0</v>
      </c>
      <c r="BS213" s="505"/>
      <c r="BT213" s="505"/>
      <c r="BU213" s="505"/>
    </row>
    <row r="214" spans="1:73" ht="14.4">
      <c r="A214" s="486">
        <f>VLOOKUP(C214,'[18]DfE No.'!C:E,3,FALSE)</f>
        <v>425</v>
      </c>
      <c r="B214" s="502">
        <v>145698</v>
      </c>
      <c r="C214" s="502">
        <v>9352220</v>
      </c>
      <c r="D214" s="503" t="s">
        <v>1136</v>
      </c>
      <c r="E214" s="492" t="s">
        <v>40</v>
      </c>
      <c r="F214" s="504" t="s">
        <v>697</v>
      </c>
      <c r="G214" s="505">
        <v>1</v>
      </c>
      <c r="H214" s="505">
        <v>0</v>
      </c>
      <c r="I214" s="505">
        <v>0</v>
      </c>
      <c r="J214" s="505">
        <v>7</v>
      </c>
      <c r="K214" s="505">
        <v>0</v>
      </c>
      <c r="L214" s="505">
        <v>0</v>
      </c>
      <c r="M214" s="505">
        <v>0</v>
      </c>
      <c r="N214" s="505">
        <v>421</v>
      </c>
      <c r="O214" s="505">
        <v>421</v>
      </c>
      <c r="P214" s="505">
        <v>49</v>
      </c>
      <c r="Q214" s="505">
        <v>372</v>
      </c>
      <c r="R214" s="505">
        <v>0</v>
      </c>
      <c r="S214" s="505">
        <v>0</v>
      </c>
      <c r="T214" s="505">
        <v>0</v>
      </c>
      <c r="U214" s="505">
        <v>0</v>
      </c>
      <c r="V214" s="505">
        <v>0</v>
      </c>
      <c r="W214" s="505">
        <v>0</v>
      </c>
      <c r="X214" s="505">
        <v>0</v>
      </c>
      <c r="Y214" s="505">
        <v>0</v>
      </c>
      <c r="Z214" s="505">
        <v>0</v>
      </c>
      <c r="AA214" s="505">
        <v>421</v>
      </c>
      <c r="AB214" s="505">
        <v>60.142857142857146</v>
      </c>
      <c r="AC214" s="505">
        <v>51.000000000000121</v>
      </c>
      <c r="AD214" s="505">
        <v>58.000000000000078</v>
      </c>
      <c r="AE214" s="505">
        <v>0</v>
      </c>
      <c r="AF214" s="505">
        <v>0</v>
      </c>
      <c r="AG214" s="505">
        <v>409.97380952380962</v>
      </c>
      <c r="AH214" s="505">
        <v>5.0119047619047601</v>
      </c>
      <c r="AI214" s="505">
        <v>6.0142857142857196</v>
      </c>
      <c r="AJ214" s="505">
        <v>0</v>
      </c>
      <c r="AK214" s="505">
        <v>0</v>
      </c>
      <c r="AL214" s="505">
        <v>0</v>
      </c>
      <c r="AM214" s="505">
        <v>0</v>
      </c>
      <c r="AN214" s="505">
        <v>0</v>
      </c>
      <c r="AO214" s="505">
        <v>0</v>
      </c>
      <c r="AP214" s="505">
        <v>0</v>
      </c>
      <c r="AQ214" s="505">
        <v>0</v>
      </c>
      <c r="AR214" s="505">
        <v>0</v>
      </c>
      <c r="AS214" s="505">
        <v>0</v>
      </c>
      <c r="AT214" s="505">
        <v>0</v>
      </c>
      <c r="AU214" s="505">
        <v>4.5513513513513466</v>
      </c>
      <c r="AV214" s="505">
        <v>10.240540540540531</v>
      </c>
      <c r="AW214" s="505">
        <v>21.61891891891894</v>
      </c>
      <c r="AX214" s="505">
        <v>0</v>
      </c>
      <c r="AY214" s="505">
        <v>0</v>
      </c>
      <c r="AZ214" s="505">
        <v>0</v>
      </c>
      <c r="BA214" s="505">
        <v>1</v>
      </c>
      <c r="BB214" s="505">
        <v>111.27272727272728</v>
      </c>
      <c r="BC214" s="505">
        <v>125.92961876832845</v>
      </c>
      <c r="BD214" s="505">
        <v>0</v>
      </c>
      <c r="BE214" s="505">
        <v>0</v>
      </c>
      <c r="BF214" s="505">
        <v>0</v>
      </c>
      <c r="BG214" s="505">
        <v>0</v>
      </c>
      <c r="BH214" s="505">
        <v>0</v>
      </c>
      <c r="BI214" s="505">
        <v>0</v>
      </c>
      <c r="BJ214" s="505">
        <v>12.739999999999981</v>
      </c>
      <c r="BK214" s="505">
        <v>0</v>
      </c>
      <c r="BL214" s="505">
        <v>1.115</v>
      </c>
      <c r="BM214" s="505">
        <v>0</v>
      </c>
      <c r="BN214" s="505">
        <v>0</v>
      </c>
      <c r="BO214" s="622">
        <v>0</v>
      </c>
      <c r="BP214" s="505">
        <v>0</v>
      </c>
      <c r="BQ214" s="505">
        <v>1</v>
      </c>
      <c r="BR214" s="505">
        <v>0</v>
      </c>
      <c r="BS214" s="505"/>
      <c r="BT214" s="505"/>
      <c r="BU214" s="505"/>
    </row>
    <row r="215" spans="1:73" ht="14.4">
      <c r="A215" s="486">
        <f>VLOOKUP(C215,'[18]DfE No.'!C:E,3,FALSE)</f>
        <v>328</v>
      </c>
      <c r="B215" s="502">
        <v>145979</v>
      </c>
      <c r="C215" s="502">
        <v>9352221</v>
      </c>
      <c r="D215" s="503" t="s">
        <v>1137</v>
      </c>
      <c r="E215" s="492" t="s">
        <v>40</v>
      </c>
      <c r="F215" s="504" t="s">
        <v>697</v>
      </c>
      <c r="G215" s="505">
        <v>1</v>
      </c>
      <c r="H215" s="505">
        <v>0</v>
      </c>
      <c r="I215" s="505">
        <v>0</v>
      </c>
      <c r="J215" s="505">
        <v>7</v>
      </c>
      <c r="K215" s="505">
        <v>0</v>
      </c>
      <c r="L215" s="505">
        <v>0</v>
      </c>
      <c r="M215" s="505">
        <v>0</v>
      </c>
      <c r="N215" s="505">
        <v>72</v>
      </c>
      <c r="O215" s="505">
        <v>72</v>
      </c>
      <c r="P215" s="505">
        <v>9</v>
      </c>
      <c r="Q215" s="505">
        <v>63</v>
      </c>
      <c r="R215" s="505">
        <v>0</v>
      </c>
      <c r="S215" s="505">
        <v>0</v>
      </c>
      <c r="T215" s="505">
        <v>0</v>
      </c>
      <c r="U215" s="505">
        <v>0</v>
      </c>
      <c r="V215" s="505">
        <v>0</v>
      </c>
      <c r="W215" s="505">
        <v>0</v>
      </c>
      <c r="X215" s="505">
        <v>0</v>
      </c>
      <c r="Y215" s="505">
        <v>0</v>
      </c>
      <c r="Z215" s="505">
        <v>0</v>
      </c>
      <c r="AA215" s="505">
        <v>72</v>
      </c>
      <c r="AB215" s="505">
        <v>10.285714285714286</v>
      </c>
      <c r="AC215" s="505">
        <v>6.9999999999999982</v>
      </c>
      <c r="AD215" s="505">
        <v>11.000000000000018</v>
      </c>
      <c r="AE215" s="505">
        <v>0</v>
      </c>
      <c r="AF215" s="505">
        <v>0</v>
      </c>
      <c r="AG215" s="505">
        <v>63</v>
      </c>
      <c r="AH215" s="505">
        <v>0</v>
      </c>
      <c r="AI215" s="505">
        <v>4.9999999999999973</v>
      </c>
      <c r="AJ215" s="505">
        <v>0</v>
      </c>
      <c r="AK215" s="505">
        <v>3.0000000000000022</v>
      </c>
      <c r="AL215" s="505">
        <v>1.0000000000000009</v>
      </c>
      <c r="AM215" s="505">
        <v>0</v>
      </c>
      <c r="AN215" s="505">
        <v>0</v>
      </c>
      <c r="AO215" s="505">
        <v>0</v>
      </c>
      <c r="AP215" s="505">
        <v>0</v>
      </c>
      <c r="AQ215" s="505">
        <v>0</v>
      </c>
      <c r="AR215" s="505">
        <v>0</v>
      </c>
      <c r="AS215" s="505">
        <v>0</v>
      </c>
      <c r="AT215" s="505">
        <v>0</v>
      </c>
      <c r="AU215" s="505">
        <v>0</v>
      </c>
      <c r="AV215" s="505">
        <v>0</v>
      </c>
      <c r="AW215" s="505">
        <v>1.1428571428571448</v>
      </c>
      <c r="AX215" s="505">
        <v>0</v>
      </c>
      <c r="AY215" s="505">
        <v>0</v>
      </c>
      <c r="AZ215" s="505">
        <v>0</v>
      </c>
      <c r="BA215" s="505">
        <v>0</v>
      </c>
      <c r="BB215" s="505">
        <v>14.823529411764707</v>
      </c>
      <c r="BC215" s="505">
        <v>16.941176470588236</v>
      </c>
      <c r="BD215" s="505">
        <v>0</v>
      </c>
      <c r="BE215" s="505">
        <v>0</v>
      </c>
      <c r="BF215" s="505">
        <v>0</v>
      </c>
      <c r="BG215" s="505">
        <v>0</v>
      </c>
      <c r="BH215" s="505">
        <v>0</v>
      </c>
      <c r="BI215" s="505">
        <v>0</v>
      </c>
      <c r="BJ215" s="505">
        <v>2.6799999999999984</v>
      </c>
      <c r="BK215" s="505">
        <v>0</v>
      </c>
      <c r="BL215" s="505">
        <v>1.8839999999999999</v>
      </c>
      <c r="BM215" s="505">
        <v>0</v>
      </c>
      <c r="BN215" s="505">
        <v>1</v>
      </c>
      <c r="BO215" s="622">
        <v>0.70999999999999974</v>
      </c>
      <c r="BP215" s="505">
        <v>1</v>
      </c>
      <c r="BQ215" s="505">
        <v>1</v>
      </c>
      <c r="BR215" s="505">
        <v>0</v>
      </c>
      <c r="BS215" s="505"/>
      <c r="BT215" s="505"/>
      <c r="BU215" s="505"/>
    </row>
    <row r="216" spans="1:73" ht="14.4">
      <c r="A216" s="486">
        <f>VLOOKUP(C216,'[18]DfE No.'!C:E,3,FALSE)</f>
        <v>481</v>
      </c>
      <c r="B216" s="502">
        <v>146086</v>
      </c>
      <c r="C216" s="502">
        <v>9352222</v>
      </c>
      <c r="D216" s="503" t="s">
        <v>1138</v>
      </c>
      <c r="E216" s="492" t="s">
        <v>40</v>
      </c>
      <c r="F216" s="504" t="s">
        <v>697</v>
      </c>
      <c r="G216" s="505">
        <v>1</v>
      </c>
      <c r="H216" s="505">
        <v>0</v>
      </c>
      <c r="I216" s="505">
        <v>0</v>
      </c>
      <c r="J216" s="505">
        <v>7</v>
      </c>
      <c r="K216" s="505">
        <v>0</v>
      </c>
      <c r="L216" s="505">
        <v>0</v>
      </c>
      <c r="M216" s="505">
        <v>0</v>
      </c>
      <c r="N216" s="505">
        <v>176</v>
      </c>
      <c r="O216" s="505">
        <v>176</v>
      </c>
      <c r="P216" s="505">
        <v>23</v>
      </c>
      <c r="Q216" s="505">
        <v>153</v>
      </c>
      <c r="R216" s="505">
        <v>0</v>
      </c>
      <c r="S216" s="505">
        <v>0</v>
      </c>
      <c r="T216" s="505">
        <v>0</v>
      </c>
      <c r="U216" s="505">
        <v>0</v>
      </c>
      <c r="V216" s="505">
        <v>0</v>
      </c>
      <c r="W216" s="505">
        <v>0</v>
      </c>
      <c r="X216" s="505">
        <v>0</v>
      </c>
      <c r="Y216" s="505">
        <v>0</v>
      </c>
      <c r="Z216" s="505">
        <v>0</v>
      </c>
      <c r="AA216" s="505">
        <v>176</v>
      </c>
      <c r="AB216" s="505">
        <v>25.142857142857142</v>
      </c>
      <c r="AC216" s="505">
        <v>33</v>
      </c>
      <c r="AD216" s="505">
        <v>34.999999999999936</v>
      </c>
      <c r="AE216" s="505">
        <v>0</v>
      </c>
      <c r="AF216" s="505">
        <v>0</v>
      </c>
      <c r="AG216" s="505">
        <v>158.00000000000006</v>
      </c>
      <c r="AH216" s="505">
        <v>17.999999999999954</v>
      </c>
      <c r="AI216" s="505">
        <v>0</v>
      </c>
      <c r="AJ216" s="505">
        <v>0</v>
      </c>
      <c r="AK216" s="505">
        <v>0</v>
      </c>
      <c r="AL216" s="505">
        <v>0</v>
      </c>
      <c r="AM216" s="505">
        <v>0</v>
      </c>
      <c r="AN216" s="505">
        <v>0</v>
      </c>
      <c r="AO216" s="505">
        <v>0</v>
      </c>
      <c r="AP216" s="505">
        <v>0</v>
      </c>
      <c r="AQ216" s="505">
        <v>0</v>
      </c>
      <c r="AR216" s="505">
        <v>0</v>
      </c>
      <c r="AS216" s="505">
        <v>0</v>
      </c>
      <c r="AT216" s="505">
        <v>0</v>
      </c>
      <c r="AU216" s="505">
        <v>14.95424836601307</v>
      </c>
      <c r="AV216" s="505">
        <v>36.810457516339937</v>
      </c>
      <c r="AW216" s="505">
        <v>48.313725490196141</v>
      </c>
      <c r="AX216" s="505">
        <v>0</v>
      </c>
      <c r="AY216" s="505">
        <v>0</v>
      </c>
      <c r="AZ216" s="505">
        <v>0</v>
      </c>
      <c r="BA216" s="505">
        <v>0</v>
      </c>
      <c r="BB216" s="505">
        <v>52.522388059701491</v>
      </c>
      <c r="BC216" s="505">
        <v>60.417910447761194</v>
      </c>
      <c r="BD216" s="505">
        <v>0</v>
      </c>
      <c r="BE216" s="505">
        <v>0</v>
      </c>
      <c r="BF216" s="505">
        <v>0</v>
      </c>
      <c r="BG216" s="505">
        <v>0</v>
      </c>
      <c r="BH216" s="505">
        <v>0</v>
      </c>
      <c r="BI216" s="505">
        <v>0</v>
      </c>
      <c r="BJ216" s="505">
        <v>6.4400000000000022</v>
      </c>
      <c r="BK216" s="505">
        <v>0</v>
      </c>
      <c r="BL216" s="505">
        <v>0.64200000000000002</v>
      </c>
      <c r="BM216" s="505">
        <v>0</v>
      </c>
      <c r="BN216" s="505">
        <v>0</v>
      </c>
      <c r="BO216" s="622">
        <v>0</v>
      </c>
      <c r="BP216" s="505">
        <v>0</v>
      </c>
      <c r="BQ216" s="505">
        <v>1</v>
      </c>
      <c r="BR216" s="505">
        <v>0</v>
      </c>
      <c r="BS216" s="505"/>
      <c r="BT216" s="505"/>
      <c r="BU216" s="505"/>
    </row>
    <row r="217" spans="1:73" ht="14.4">
      <c r="A217" s="486">
        <f>VLOOKUP(C217,'[18]DfE No.'!C:E,3,FALSE)</f>
        <v>322</v>
      </c>
      <c r="B217" s="502">
        <v>146271</v>
      </c>
      <c r="C217" s="502">
        <v>9352223</v>
      </c>
      <c r="D217" s="503" t="s">
        <v>297</v>
      </c>
      <c r="E217" s="492" t="s">
        <v>40</v>
      </c>
      <c r="F217" s="504" t="s">
        <v>697</v>
      </c>
      <c r="G217" s="505">
        <v>1</v>
      </c>
      <c r="H217" s="505">
        <v>0</v>
      </c>
      <c r="I217" s="505">
        <v>0</v>
      </c>
      <c r="J217" s="505">
        <v>7</v>
      </c>
      <c r="K217" s="505">
        <v>0</v>
      </c>
      <c r="L217" s="505">
        <v>0</v>
      </c>
      <c r="M217" s="505">
        <v>0</v>
      </c>
      <c r="N217" s="505">
        <v>147</v>
      </c>
      <c r="O217" s="505">
        <v>147</v>
      </c>
      <c r="P217" s="505">
        <v>15</v>
      </c>
      <c r="Q217" s="505">
        <v>132</v>
      </c>
      <c r="R217" s="505">
        <v>0</v>
      </c>
      <c r="S217" s="505">
        <v>0</v>
      </c>
      <c r="T217" s="505">
        <v>0</v>
      </c>
      <c r="U217" s="505">
        <v>0</v>
      </c>
      <c r="V217" s="505">
        <v>0</v>
      </c>
      <c r="W217" s="505">
        <v>0</v>
      </c>
      <c r="X217" s="505">
        <v>0</v>
      </c>
      <c r="Y217" s="505">
        <v>0</v>
      </c>
      <c r="Z217" s="505">
        <v>0</v>
      </c>
      <c r="AA217" s="505">
        <v>147</v>
      </c>
      <c r="AB217" s="505">
        <v>21</v>
      </c>
      <c r="AC217" s="505">
        <v>31.00000000000006</v>
      </c>
      <c r="AD217" s="505">
        <v>32.99999999999995</v>
      </c>
      <c r="AE217" s="505">
        <v>0</v>
      </c>
      <c r="AF217" s="505">
        <v>0</v>
      </c>
      <c r="AG217" s="505">
        <v>145.99315068493155</v>
      </c>
      <c r="AH217" s="505">
        <v>0</v>
      </c>
      <c r="AI217" s="505">
        <v>0</v>
      </c>
      <c r="AJ217" s="505">
        <v>1.0068493150684932</v>
      </c>
      <c r="AK217" s="505">
        <v>0</v>
      </c>
      <c r="AL217" s="505">
        <v>0</v>
      </c>
      <c r="AM217" s="505">
        <v>0</v>
      </c>
      <c r="AN217" s="505">
        <v>0</v>
      </c>
      <c r="AO217" s="505">
        <v>0</v>
      </c>
      <c r="AP217" s="505">
        <v>0</v>
      </c>
      <c r="AQ217" s="505">
        <v>0</v>
      </c>
      <c r="AR217" s="505">
        <v>0</v>
      </c>
      <c r="AS217" s="505">
        <v>0</v>
      </c>
      <c r="AT217" s="505">
        <v>0</v>
      </c>
      <c r="AU217" s="505">
        <v>0</v>
      </c>
      <c r="AV217" s="505">
        <v>0</v>
      </c>
      <c r="AW217" s="505">
        <v>1.1136363636363642</v>
      </c>
      <c r="AX217" s="505">
        <v>0</v>
      </c>
      <c r="AY217" s="505">
        <v>0</v>
      </c>
      <c r="AZ217" s="505">
        <v>0</v>
      </c>
      <c r="BA217" s="505">
        <v>0</v>
      </c>
      <c r="BB217" s="505">
        <v>29.131034482758622</v>
      </c>
      <c r="BC217" s="505">
        <v>32.441379310344828</v>
      </c>
      <c r="BD217" s="505">
        <v>0</v>
      </c>
      <c r="BE217" s="505">
        <v>0</v>
      </c>
      <c r="BF217" s="505">
        <v>0</v>
      </c>
      <c r="BG217" s="505">
        <v>0</v>
      </c>
      <c r="BH217" s="505">
        <v>0</v>
      </c>
      <c r="BI217" s="505">
        <v>0</v>
      </c>
      <c r="BJ217" s="505">
        <v>0</v>
      </c>
      <c r="BK217" s="505">
        <v>0</v>
      </c>
      <c r="BL217" s="505">
        <v>3.7509999999999999</v>
      </c>
      <c r="BM217" s="505">
        <v>0</v>
      </c>
      <c r="BN217" s="505">
        <v>3.7383177570093351E-2</v>
      </c>
      <c r="BO217" s="622">
        <v>1</v>
      </c>
      <c r="BP217" s="505">
        <v>1</v>
      </c>
      <c r="BQ217" s="505">
        <v>1</v>
      </c>
      <c r="BR217" s="505">
        <v>0</v>
      </c>
      <c r="BS217" s="505"/>
      <c r="BT217" s="505"/>
      <c r="BU217" s="505"/>
    </row>
    <row r="218" spans="1:73" ht="14.4">
      <c r="A218" s="486">
        <f>VLOOKUP(C218,'[18]DfE No.'!C:E,3,FALSE)</f>
        <v>417</v>
      </c>
      <c r="B218" s="502">
        <v>146280</v>
      </c>
      <c r="C218" s="502">
        <v>9352224</v>
      </c>
      <c r="D218" s="503" t="s">
        <v>1407</v>
      </c>
      <c r="E218" s="492" t="s">
        <v>40</v>
      </c>
      <c r="F218" s="504" t="s">
        <v>697</v>
      </c>
      <c r="G218" s="505">
        <v>1</v>
      </c>
      <c r="H218" s="505">
        <v>0</v>
      </c>
      <c r="I218" s="505">
        <v>0</v>
      </c>
      <c r="J218" s="505">
        <v>7</v>
      </c>
      <c r="K218" s="505">
        <v>0</v>
      </c>
      <c r="L218" s="505">
        <v>0</v>
      </c>
      <c r="M218" s="505">
        <v>0</v>
      </c>
      <c r="N218" s="505">
        <v>145</v>
      </c>
      <c r="O218" s="505">
        <v>145</v>
      </c>
      <c r="P218" s="505">
        <v>22</v>
      </c>
      <c r="Q218" s="505">
        <v>123</v>
      </c>
      <c r="R218" s="505">
        <v>0</v>
      </c>
      <c r="S218" s="505">
        <v>0</v>
      </c>
      <c r="T218" s="505">
        <v>0</v>
      </c>
      <c r="U218" s="505">
        <v>0</v>
      </c>
      <c r="V218" s="505">
        <v>0</v>
      </c>
      <c r="W218" s="505">
        <v>0</v>
      </c>
      <c r="X218" s="505">
        <v>0</v>
      </c>
      <c r="Y218" s="505">
        <v>0</v>
      </c>
      <c r="Z218" s="505">
        <v>0</v>
      </c>
      <c r="AA218" s="505">
        <v>145</v>
      </c>
      <c r="AB218" s="505">
        <v>20.714285714285715</v>
      </c>
      <c r="AC218" s="505">
        <v>50.000000000000071</v>
      </c>
      <c r="AD218" s="505">
        <v>51.999999999999943</v>
      </c>
      <c r="AE218" s="505">
        <v>0</v>
      </c>
      <c r="AF218" s="505">
        <v>0</v>
      </c>
      <c r="AG218" s="505">
        <v>52.361111111111093</v>
      </c>
      <c r="AH218" s="505">
        <v>44.305555555555621</v>
      </c>
      <c r="AI218" s="505">
        <v>48.333333333333279</v>
      </c>
      <c r="AJ218" s="505">
        <v>0</v>
      </c>
      <c r="AK218" s="505">
        <v>0</v>
      </c>
      <c r="AL218" s="505">
        <v>0</v>
      </c>
      <c r="AM218" s="505">
        <v>0</v>
      </c>
      <c r="AN218" s="505">
        <v>0</v>
      </c>
      <c r="AO218" s="505">
        <v>0</v>
      </c>
      <c r="AP218" s="505">
        <v>0</v>
      </c>
      <c r="AQ218" s="505">
        <v>0</v>
      </c>
      <c r="AR218" s="505">
        <v>0</v>
      </c>
      <c r="AS218" s="505">
        <v>0</v>
      </c>
      <c r="AT218" s="505">
        <v>0</v>
      </c>
      <c r="AU218" s="505">
        <v>0</v>
      </c>
      <c r="AV218" s="505">
        <v>5.8943089430894249</v>
      </c>
      <c r="AW218" s="505">
        <v>8.2520325203252103</v>
      </c>
      <c r="AX218" s="505">
        <v>0</v>
      </c>
      <c r="AY218" s="505">
        <v>0</v>
      </c>
      <c r="AZ218" s="505">
        <v>0</v>
      </c>
      <c r="BA218" s="505">
        <v>1.0661764705882353</v>
      </c>
      <c r="BB218" s="505">
        <v>55.35</v>
      </c>
      <c r="BC218" s="505">
        <v>65.25</v>
      </c>
      <c r="BD218" s="505">
        <v>0</v>
      </c>
      <c r="BE218" s="505">
        <v>0</v>
      </c>
      <c r="BF218" s="505">
        <v>0</v>
      </c>
      <c r="BG218" s="505">
        <v>0</v>
      </c>
      <c r="BH218" s="505">
        <v>0</v>
      </c>
      <c r="BI218" s="505">
        <v>0</v>
      </c>
      <c r="BJ218" s="505">
        <v>2.299999999999994</v>
      </c>
      <c r="BK218" s="505">
        <v>0</v>
      </c>
      <c r="BL218" s="505">
        <v>1.274</v>
      </c>
      <c r="BM218" s="505">
        <v>0</v>
      </c>
      <c r="BN218" s="505">
        <v>6.4085447263017126E-2</v>
      </c>
      <c r="BO218" s="622">
        <v>0</v>
      </c>
      <c r="BP218" s="505">
        <v>0</v>
      </c>
      <c r="BQ218" s="505">
        <v>1</v>
      </c>
      <c r="BR218" s="505">
        <v>0</v>
      </c>
      <c r="BS218" s="505"/>
      <c r="BT218" s="505"/>
      <c r="BU218" s="505"/>
    </row>
    <row r="219" spans="1:73" ht="14.4">
      <c r="A219" s="486">
        <f>VLOOKUP(C219,'[18]DfE No.'!C:E,3,FALSE)</f>
        <v>250</v>
      </c>
      <c r="B219" s="502">
        <v>146323</v>
      </c>
      <c r="C219" s="502">
        <v>9352225</v>
      </c>
      <c r="D219" s="503" t="s">
        <v>256</v>
      </c>
      <c r="E219" s="492" t="s">
        <v>40</v>
      </c>
      <c r="F219" s="504" t="s">
        <v>697</v>
      </c>
      <c r="G219" s="505">
        <v>1</v>
      </c>
      <c r="H219" s="505">
        <v>0</v>
      </c>
      <c r="I219" s="505">
        <v>0</v>
      </c>
      <c r="J219" s="505">
        <v>7</v>
      </c>
      <c r="K219" s="505">
        <v>0</v>
      </c>
      <c r="L219" s="505">
        <v>0</v>
      </c>
      <c r="M219" s="505">
        <v>0</v>
      </c>
      <c r="N219" s="505">
        <v>625</v>
      </c>
      <c r="O219" s="505">
        <v>625</v>
      </c>
      <c r="P219" s="505">
        <v>90</v>
      </c>
      <c r="Q219" s="505">
        <v>535</v>
      </c>
      <c r="R219" s="505">
        <v>0</v>
      </c>
      <c r="S219" s="505">
        <v>0</v>
      </c>
      <c r="T219" s="505">
        <v>0</v>
      </c>
      <c r="U219" s="505">
        <v>0</v>
      </c>
      <c r="V219" s="505">
        <v>0</v>
      </c>
      <c r="W219" s="505">
        <v>0</v>
      </c>
      <c r="X219" s="505">
        <v>0</v>
      </c>
      <c r="Y219" s="505">
        <v>0</v>
      </c>
      <c r="Z219" s="505">
        <v>0</v>
      </c>
      <c r="AA219" s="505">
        <v>625</v>
      </c>
      <c r="AB219" s="505">
        <v>89.285714285714292</v>
      </c>
      <c r="AC219" s="505">
        <v>60</v>
      </c>
      <c r="AD219" s="505">
        <v>68</v>
      </c>
      <c r="AE219" s="505">
        <v>0</v>
      </c>
      <c r="AF219" s="505">
        <v>0</v>
      </c>
      <c r="AG219" s="505">
        <v>590.89085072231126</v>
      </c>
      <c r="AH219" s="505">
        <v>13.0417335473515</v>
      </c>
      <c r="AI219" s="505">
        <v>7.0224719101123743</v>
      </c>
      <c r="AJ219" s="505">
        <v>7.0224719101123743</v>
      </c>
      <c r="AK219" s="505">
        <v>7.0224719101123743</v>
      </c>
      <c r="AL219" s="505">
        <v>0</v>
      </c>
      <c r="AM219" s="505">
        <v>0</v>
      </c>
      <c r="AN219" s="505">
        <v>0</v>
      </c>
      <c r="AO219" s="505">
        <v>0</v>
      </c>
      <c r="AP219" s="505">
        <v>0</v>
      </c>
      <c r="AQ219" s="505">
        <v>0</v>
      </c>
      <c r="AR219" s="505">
        <v>0</v>
      </c>
      <c r="AS219" s="505">
        <v>0</v>
      </c>
      <c r="AT219" s="505">
        <v>0</v>
      </c>
      <c r="AU219" s="505">
        <v>29.2056074766355</v>
      </c>
      <c r="AV219" s="505">
        <v>44.392523364486003</v>
      </c>
      <c r="AW219" s="505">
        <v>56.074766355140191</v>
      </c>
      <c r="AX219" s="505">
        <v>0</v>
      </c>
      <c r="AY219" s="505">
        <v>0</v>
      </c>
      <c r="AZ219" s="505">
        <v>0</v>
      </c>
      <c r="BA219" s="505">
        <v>0</v>
      </c>
      <c r="BB219" s="505">
        <v>102.35700197238658</v>
      </c>
      <c r="BC219" s="505">
        <v>119.5759368836292</v>
      </c>
      <c r="BD219" s="505">
        <v>0</v>
      </c>
      <c r="BE219" s="505">
        <v>0</v>
      </c>
      <c r="BF219" s="505">
        <v>0</v>
      </c>
      <c r="BG219" s="505">
        <v>0</v>
      </c>
      <c r="BH219" s="505">
        <v>0</v>
      </c>
      <c r="BI219" s="505">
        <v>0</v>
      </c>
      <c r="BJ219" s="505">
        <v>0</v>
      </c>
      <c r="BK219" s="505">
        <v>0</v>
      </c>
      <c r="BL219" s="505">
        <v>0.63400000000000001</v>
      </c>
      <c r="BM219" s="505">
        <v>0</v>
      </c>
      <c r="BN219" s="505">
        <v>0</v>
      </c>
      <c r="BO219" s="622">
        <v>0</v>
      </c>
      <c r="BP219" s="505">
        <v>0</v>
      </c>
      <c r="BQ219" s="505">
        <v>1</v>
      </c>
      <c r="BR219" s="505">
        <v>0</v>
      </c>
      <c r="BS219" s="505"/>
      <c r="BT219" s="505"/>
      <c r="BU219" s="505"/>
    </row>
    <row r="220" spans="1:73" ht="14.4">
      <c r="A220" s="486">
        <f>VLOOKUP(C220,'[18]DfE No.'!C:E,3,FALSE)</f>
        <v>231</v>
      </c>
      <c r="B220" s="502">
        <v>146532</v>
      </c>
      <c r="C220" s="502">
        <v>9352226</v>
      </c>
      <c r="D220" s="503" t="s">
        <v>243</v>
      </c>
      <c r="E220" s="492" t="s">
        <v>40</v>
      </c>
      <c r="F220" s="504" t="s">
        <v>697</v>
      </c>
      <c r="G220" s="505">
        <v>1</v>
      </c>
      <c r="H220" s="505">
        <v>0</v>
      </c>
      <c r="I220" s="505">
        <v>0</v>
      </c>
      <c r="J220" s="505">
        <v>7</v>
      </c>
      <c r="K220" s="505">
        <v>0</v>
      </c>
      <c r="L220" s="505">
        <v>0</v>
      </c>
      <c r="M220" s="505">
        <v>0</v>
      </c>
      <c r="N220" s="505">
        <v>167</v>
      </c>
      <c r="O220" s="505">
        <v>167</v>
      </c>
      <c r="P220" s="505">
        <v>19</v>
      </c>
      <c r="Q220" s="505">
        <v>148</v>
      </c>
      <c r="R220" s="505">
        <v>0</v>
      </c>
      <c r="S220" s="505">
        <v>0</v>
      </c>
      <c r="T220" s="505">
        <v>0</v>
      </c>
      <c r="U220" s="505">
        <v>0</v>
      </c>
      <c r="V220" s="505">
        <v>0</v>
      </c>
      <c r="W220" s="505">
        <v>0</v>
      </c>
      <c r="X220" s="505">
        <v>0</v>
      </c>
      <c r="Y220" s="505">
        <v>0</v>
      </c>
      <c r="Z220" s="505">
        <v>0</v>
      </c>
      <c r="AA220" s="505">
        <v>167</v>
      </c>
      <c r="AB220" s="505">
        <v>23.857142857142858</v>
      </c>
      <c r="AC220" s="505">
        <v>48.000000000000036</v>
      </c>
      <c r="AD220" s="505">
        <v>48.000000000000036</v>
      </c>
      <c r="AE220" s="505">
        <v>0</v>
      </c>
      <c r="AF220" s="505">
        <v>0</v>
      </c>
      <c r="AG220" s="505">
        <v>59.00000000000005</v>
      </c>
      <c r="AH220" s="505">
        <v>33.000000000000057</v>
      </c>
      <c r="AI220" s="505">
        <v>75.000000000000057</v>
      </c>
      <c r="AJ220" s="505">
        <v>0</v>
      </c>
      <c r="AK220" s="505">
        <v>0</v>
      </c>
      <c r="AL220" s="505">
        <v>0</v>
      </c>
      <c r="AM220" s="505">
        <v>0</v>
      </c>
      <c r="AN220" s="505">
        <v>0</v>
      </c>
      <c r="AO220" s="505">
        <v>0</v>
      </c>
      <c r="AP220" s="505">
        <v>0</v>
      </c>
      <c r="AQ220" s="505">
        <v>0</v>
      </c>
      <c r="AR220" s="505">
        <v>0</v>
      </c>
      <c r="AS220" s="505">
        <v>0</v>
      </c>
      <c r="AT220" s="505">
        <v>0</v>
      </c>
      <c r="AU220" s="505">
        <v>2.2567567567567544</v>
      </c>
      <c r="AV220" s="505">
        <v>4.5135135135135087</v>
      </c>
      <c r="AW220" s="505">
        <v>7.8986486486486491</v>
      </c>
      <c r="AX220" s="505">
        <v>0</v>
      </c>
      <c r="AY220" s="505">
        <v>0</v>
      </c>
      <c r="AZ220" s="505">
        <v>0</v>
      </c>
      <c r="BA220" s="505">
        <v>1.8453038674033149</v>
      </c>
      <c r="BB220" s="505">
        <v>53</v>
      </c>
      <c r="BC220" s="505">
        <v>59.804054054054056</v>
      </c>
      <c r="BD220" s="505">
        <v>0</v>
      </c>
      <c r="BE220" s="505">
        <v>0</v>
      </c>
      <c r="BF220" s="505">
        <v>0</v>
      </c>
      <c r="BG220" s="505">
        <v>0</v>
      </c>
      <c r="BH220" s="505">
        <v>0</v>
      </c>
      <c r="BI220" s="505">
        <v>0</v>
      </c>
      <c r="BJ220" s="505">
        <v>0</v>
      </c>
      <c r="BK220" s="505">
        <v>0</v>
      </c>
      <c r="BL220" s="505">
        <v>0.80900000000000005</v>
      </c>
      <c r="BM220" s="505">
        <v>0</v>
      </c>
      <c r="BN220" s="505">
        <v>0</v>
      </c>
      <c r="BO220" s="622">
        <v>0</v>
      </c>
      <c r="BP220" s="505">
        <v>0</v>
      </c>
      <c r="BQ220" s="505">
        <v>1</v>
      </c>
      <c r="BR220" s="505">
        <v>0</v>
      </c>
      <c r="BS220" s="505"/>
      <c r="BT220" s="505"/>
      <c r="BU220" s="505"/>
    </row>
    <row r="221" spans="1:73" ht="14.4">
      <c r="A221" s="486">
        <f>VLOOKUP(C221,'[18]DfE No.'!C:E,3,FALSE)</f>
        <v>42</v>
      </c>
      <c r="B221" s="502">
        <v>146961</v>
      </c>
      <c r="C221" s="502">
        <v>9352228</v>
      </c>
      <c r="D221" s="503" t="s">
        <v>1268</v>
      </c>
      <c r="E221" s="492" t="s">
        <v>40</v>
      </c>
      <c r="F221" s="504" t="s">
        <v>697</v>
      </c>
      <c r="G221" s="505">
        <v>1</v>
      </c>
      <c r="H221" s="505">
        <v>0</v>
      </c>
      <c r="I221" s="505">
        <v>0</v>
      </c>
      <c r="J221" s="505">
        <v>7</v>
      </c>
      <c r="K221" s="505">
        <v>0</v>
      </c>
      <c r="L221" s="505">
        <v>0</v>
      </c>
      <c r="M221" s="505">
        <v>0</v>
      </c>
      <c r="N221" s="505">
        <v>28</v>
      </c>
      <c r="O221" s="505">
        <v>28</v>
      </c>
      <c r="P221" s="505">
        <v>6</v>
      </c>
      <c r="Q221" s="505">
        <v>22</v>
      </c>
      <c r="R221" s="505">
        <v>0</v>
      </c>
      <c r="S221" s="505">
        <v>0</v>
      </c>
      <c r="T221" s="505">
        <v>0</v>
      </c>
      <c r="U221" s="505">
        <v>0</v>
      </c>
      <c r="V221" s="505">
        <v>0</v>
      </c>
      <c r="W221" s="505">
        <v>0</v>
      </c>
      <c r="X221" s="505">
        <v>0</v>
      </c>
      <c r="Y221" s="505">
        <v>0</v>
      </c>
      <c r="Z221" s="505">
        <v>0</v>
      </c>
      <c r="AA221" s="505">
        <v>28</v>
      </c>
      <c r="AB221" s="505">
        <v>4</v>
      </c>
      <c r="AC221" s="505">
        <v>5.999999999999992</v>
      </c>
      <c r="AD221" s="505">
        <v>8.0000000000000071</v>
      </c>
      <c r="AE221" s="505">
        <v>0</v>
      </c>
      <c r="AF221" s="505">
        <v>0</v>
      </c>
      <c r="AG221" s="505">
        <v>26.999999999999993</v>
      </c>
      <c r="AH221" s="505">
        <v>0</v>
      </c>
      <c r="AI221" s="505">
        <v>0</v>
      </c>
      <c r="AJ221" s="505">
        <v>0</v>
      </c>
      <c r="AK221" s="505">
        <v>0.99999999999999956</v>
      </c>
      <c r="AL221" s="505">
        <v>0</v>
      </c>
      <c r="AM221" s="505">
        <v>0</v>
      </c>
      <c r="AN221" s="505">
        <v>0</v>
      </c>
      <c r="AO221" s="505">
        <v>0</v>
      </c>
      <c r="AP221" s="505">
        <v>0</v>
      </c>
      <c r="AQ221" s="505">
        <v>0</v>
      </c>
      <c r="AR221" s="505">
        <v>0</v>
      </c>
      <c r="AS221" s="505">
        <v>0</v>
      </c>
      <c r="AT221" s="505">
        <v>0</v>
      </c>
      <c r="AU221" s="505">
        <v>0</v>
      </c>
      <c r="AV221" s="505">
        <v>0</v>
      </c>
      <c r="AW221" s="505">
        <v>0</v>
      </c>
      <c r="AX221" s="505">
        <v>0</v>
      </c>
      <c r="AY221" s="505">
        <v>0</v>
      </c>
      <c r="AZ221" s="505">
        <v>0</v>
      </c>
      <c r="BA221" s="505">
        <v>0.73684210526315785</v>
      </c>
      <c r="BB221" s="505">
        <v>4.1904761904761898</v>
      </c>
      <c r="BC221" s="505">
        <v>5.3333333333333321</v>
      </c>
      <c r="BD221" s="505">
        <v>0</v>
      </c>
      <c r="BE221" s="505">
        <v>0</v>
      </c>
      <c r="BF221" s="505">
        <v>0</v>
      </c>
      <c r="BG221" s="505">
        <v>0</v>
      </c>
      <c r="BH221" s="505">
        <v>0</v>
      </c>
      <c r="BI221" s="505">
        <v>0</v>
      </c>
      <c r="BJ221" s="505">
        <v>2.3200000000000038</v>
      </c>
      <c r="BK221" s="505">
        <v>0</v>
      </c>
      <c r="BL221" s="505">
        <v>3.3279999999999998</v>
      </c>
      <c r="BM221" s="505">
        <v>0</v>
      </c>
      <c r="BN221" s="505">
        <v>1</v>
      </c>
      <c r="BO221" s="622">
        <v>1</v>
      </c>
      <c r="BP221" s="505">
        <v>1</v>
      </c>
      <c r="BQ221" s="505">
        <v>1</v>
      </c>
      <c r="BR221" s="505">
        <v>0</v>
      </c>
      <c r="BS221" s="505"/>
      <c r="BT221" s="505"/>
      <c r="BU221" s="505"/>
    </row>
    <row r="222" spans="1:73" ht="14.4">
      <c r="A222" s="486">
        <f>VLOOKUP(C222,'[18]DfE No.'!C:E,3,FALSE)</f>
        <v>446</v>
      </c>
      <c r="B222" s="502">
        <v>147450</v>
      </c>
      <c r="C222" s="502">
        <v>9352229</v>
      </c>
      <c r="D222" s="503" t="s">
        <v>1274</v>
      </c>
      <c r="E222" s="492" t="s">
        <v>40</v>
      </c>
      <c r="F222" s="504" t="s">
        <v>697</v>
      </c>
      <c r="G222" s="505">
        <v>1</v>
      </c>
      <c r="H222" s="505">
        <v>0</v>
      </c>
      <c r="I222" s="505">
        <v>0</v>
      </c>
      <c r="J222" s="505">
        <v>7</v>
      </c>
      <c r="K222" s="505">
        <v>0</v>
      </c>
      <c r="L222" s="505">
        <v>0</v>
      </c>
      <c r="M222" s="505">
        <v>0</v>
      </c>
      <c r="N222" s="505">
        <v>79</v>
      </c>
      <c r="O222" s="505">
        <v>79</v>
      </c>
      <c r="P222" s="505">
        <v>8</v>
      </c>
      <c r="Q222" s="505">
        <v>71</v>
      </c>
      <c r="R222" s="505">
        <v>0</v>
      </c>
      <c r="S222" s="505">
        <v>0</v>
      </c>
      <c r="T222" s="505">
        <v>0</v>
      </c>
      <c r="U222" s="505">
        <v>0</v>
      </c>
      <c r="V222" s="505">
        <v>0</v>
      </c>
      <c r="W222" s="505">
        <v>0</v>
      </c>
      <c r="X222" s="505">
        <v>0</v>
      </c>
      <c r="Y222" s="505">
        <v>0</v>
      </c>
      <c r="Z222" s="505">
        <v>0</v>
      </c>
      <c r="AA222" s="505">
        <v>79</v>
      </c>
      <c r="AB222" s="505">
        <v>11.285714285714286</v>
      </c>
      <c r="AC222" s="505">
        <v>14.000000000000021</v>
      </c>
      <c r="AD222" s="505">
        <v>15.99999999999998</v>
      </c>
      <c r="AE222" s="505">
        <v>0</v>
      </c>
      <c r="AF222" s="505">
        <v>0</v>
      </c>
      <c r="AG222" s="505">
        <v>76.999999999999957</v>
      </c>
      <c r="AH222" s="505">
        <v>1.9999999999999976</v>
      </c>
      <c r="AI222" s="505">
        <v>0</v>
      </c>
      <c r="AJ222" s="505">
        <v>0</v>
      </c>
      <c r="AK222" s="505">
        <v>0</v>
      </c>
      <c r="AL222" s="505">
        <v>0</v>
      </c>
      <c r="AM222" s="505">
        <v>0</v>
      </c>
      <c r="AN222" s="505">
        <v>0</v>
      </c>
      <c r="AO222" s="505">
        <v>0</v>
      </c>
      <c r="AP222" s="505">
        <v>0</v>
      </c>
      <c r="AQ222" s="505">
        <v>0</v>
      </c>
      <c r="AR222" s="505">
        <v>0</v>
      </c>
      <c r="AS222" s="505">
        <v>0</v>
      </c>
      <c r="AT222" s="505">
        <v>0</v>
      </c>
      <c r="AU222" s="505">
        <v>0</v>
      </c>
      <c r="AV222" s="505">
        <v>1.1126760563380265</v>
      </c>
      <c r="AW222" s="505">
        <v>1.1126760563380265</v>
      </c>
      <c r="AX222" s="505">
        <v>0</v>
      </c>
      <c r="AY222" s="505">
        <v>0</v>
      </c>
      <c r="AZ222" s="505">
        <v>0</v>
      </c>
      <c r="BA222" s="505">
        <v>0</v>
      </c>
      <c r="BB222" s="505">
        <v>19.914634146341466</v>
      </c>
      <c r="BC222" s="505">
        <v>22.158536585365855</v>
      </c>
      <c r="BD222" s="505">
        <v>0</v>
      </c>
      <c r="BE222" s="505">
        <v>0</v>
      </c>
      <c r="BF222" s="505">
        <v>0</v>
      </c>
      <c r="BG222" s="505">
        <v>0</v>
      </c>
      <c r="BH222" s="505">
        <v>0</v>
      </c>
      <c r="BI222" s="505">
        <v>0</v>
      </c>
      <c r="BJ222" s="505">
        <v>0</v>
      </c>
      <c r="BK222" s="505">
        <v>0</v>
      </c>
      <c r="BL222" s="505">
        <v>2.839</v>
      </c>
      <c r="BM222" s="505">
        <v>0</v>
      </c>
      <c r="BN222" s="505">
        <v>0.94526034712950591</v>
      </c>
      <c r="BO222" s="622">
        <v>1</v>
      </c>
      <c r="BP222" s="505">
        <v>1</v>
      </c>
      <c r="BQ222" s="505">
        <v>1</v>
      </c>
      <c r="BR222" s="505">
        <v>0</v>
      </c>
      <c r="BS222" s="505"/>
      <c r="BT222" s="505"/>
      <c r="BU222" s="505"/>
    </row>
    <row r="223" spans="1:73" ht="14.4">
      <c r="A223" s="486">
        <f>VLOOKUP(C223,'[18]DfE No.'!C:E,3,FALSE)</f>
        <v>480</v>
      </c>
      <c r="B223" s="502">
        <v>147934</v>
      </c>
      <c r="C223" s="502">
        <v>9352916</v>
      </c>
      <c r="D223" s="503" t="s">
        <v>385</v>
      </c>
      <c r="E223" s="492" t="s">
        <v>40</v>
      </c>
      <c r="F223" s="504" t="s">
        <v>697</v>
      </c>
      <c r="G223" s="505">
        <v>1</v>
      </c>
      <c r="H223" s="505">
        <v>0</v>
      </c>
      <c r="I223" s="505">
        <v>0</v>
      </c>
      <c r="J223" s="505">
        <v>7</v>
      </c>
      <c r="K223" s="505">
        <v>0</v>
      </c>
      <c r="L223" s="505">
        <v>0</v>
      </c>
      <c r="M223" s="505">
        <v>0</v>
      </c>
      <c r="N223" s="505">
        <v>233</v>
      </c>
      <c r="O223" s="505">
        <v>233</v>
      </c>
      <c r="P223" s="505">
        <v>43</v>
      </c>
      <c r="Q223" s="505">
        <v>190</v>
      </c>
      <c r="R223" s="505">
        <v>0</v>
      </c>
      <c r="S223" s="505">
        <v>0</v>
      </c>
      <c r="T223" s="505">
        <v>0</v>
      </c>
      <c r="U223" s="505">
        <v>0</v>
      </c>
      <c r="V223" s="505">
        <v>0</v>
      </c>
      <c r="W223" s="505">
        <v>0</v>
      </c>
      <c r="X223" s="505">
        <v>0</v>
      </c>
      <c r="Y223" s="505">
        <v>0</v>
      </c>
      <c r="Z223" s="505">
        <v>0</v>
      </c>
      <c r="AA223" s="505">
        <v>233</v>
      </c>
      <c r="AB223" s="505">
        <v>33.285714285714285</v>
      </c>
      <c r="AC223" s="505">
        <v>34.000000000000028</v>
      </c>
      <c r="AD223" s="505">
        <v>35.999999999999922</v>
      </c>
      <c r="AE223" s="505">
        <v>0</v>
      </c>
      <c r="AF223" s="505">
        <v>0</v>
      </c>
      <c r="AG223" s="505">
        <v>164</v>
      </c>
      <c r="AH223" s="505">
        <v>67.000000000000114</v>
      </c>
      <c r="AI223" s="505">
        <v>0</v>
      </c>
      <c r="AJ223" s="505">
        <v>0</v>
      </c>
      <c r="AK223" s="505">
        <v>1.9999999999999991</v>
      </c>
      <c r="AL223" s="505">
        <v>0</v>
      </c>
      <c r="AM223" s="505">
        <v>0</v>
      </c>
      <c r="AN223" s="505">
        <v>0</v>
      </c>
      <c r="AO223" s="505">
        <v>0</v>
      </c>
      <c r="AP223" s="505">
        <v>0</v>
      </c>
      <c r="AQ223" s="505">
        <v>0</v>
      </c>
      <c r="AR223" s="505">
        <v>0</v>
      </c>
      <c r="AS223" s="505">
        <v>0</v>
      </c>
      <c r="AT223" s="505">
        <v>0</v>
      </c>
      <c r="AU223" s="505">
        <v>3.6789473684210461</v>
      </c>
      <c r="AV223" s="505">
        <v>3.6789473684210461</v>
      </c>
      <c r="AW223" s="505">
        <v>3.6789473684210461</v>
      </c>
      <c r="AX223" s="505">
        <v>0</v>
      </c>
      <c r="AY223" s="505">
        <v>0</v>
      </c>
      <c r="AZ223" s="505">
        <v>0</v>
      </c>
      <c r="BA223" s="505">
        <v>0</v>
      </c>
      <c r="BB223" s="505">
        <v>50.611353711790393</v>
      </c>
      <c r="BC223" s="505">
        <v>62.065502183406117</v>
      </c>
      <c r="BD223" s="505">
        <v>0</v>
      </c>
      <c r="BE223" s="505">
        <v>0</v>
      </c>
      <c r="BF223" s="505">
        <v>0</v>
      </c>
      <c r="BG223" s="505">
        <v>0</v>
      </c>
      <c r="BH223" s="505">
        <v>0</v>
      </c>
      <c r="BI223" s="505">
        <v>0</v>
      </c>
      <c r="BJ223" s="505">
        <v>0</v>
      </c>
      <c r="BK223" s="505">
        <v>0</v>
      </c>
      <c r="BL223" s="505">
        <v>1.9379999999999999</v>
      </c>
      <c r="BM223" s="505">
        <v>0</v>
      </c>
      <c r="BN223" s="505">
        <v>0</v>
      </c>
      <c r="BO223" s="622">
        <v>0.84499999999999986</v>
      </c>
      <c r="BP223" s="505">
        <v>0</v>
      </c>
      <c r="BQ223" s="505">
        <v>1</v>
      </c>
      <c r="BR223" s="505">
        <v>0</v>
      </c>
      <c r="BS223" s="505"/>
      <c r="BT223" s="505"/>
      <c r="BU223" s="505"/>
    </row>
    <row r="224" spans="1:73" ht="14.4">
      <c r="A224" s="486">
        <f>VLOOKUP(C224,'[18]DfE No.'!C:E,3,FALSE)</f>
        <v>281</v>
      </c>
      <c r="B224" s="502">
        <v>148414</v>
      </c>
      <c r="C224" s="502">
        <v>9352922</v>
      </c>
      <c r="D224" s="503" t="s">
        <v>272</v>
      </c>
      <c r="E224" s="492" t="s">
        <v>40</v>
      </c>
      <c r="F224" s="504" t="s">
        <v>697</v>
      </c>
      <c r="G224" s="505">
        <v>1</v>
      </c>
      <c r="H224" s="505">
        <v>0</v>
      </c>
      <c r="I224" s="505">
        <v>0</v>
      </c>
      <c r="J224" s="505">
        <v>7</v>
      </c>
      <c r="K224" s="505">
        <v>0</v>
      </c>
      <c r="L224" s="505">
        <v>0</v>
      </c>
      <c r="M224" s="505">
        <v>0</v>
      </c>
      <c r="N224" s="505">
        <v>565</v>
      </c>
      <c r="O224" s="505">
        <v>565</v>
      </c>
      <c r="P224" s="505">
        <v>61</v>
      </c>
      <c r="Q224" s="505">
        <v>504</v>
      </c>
      <c r="R224" s="505">
        <v>0</v>
      </c>
      <c r="S224" s="505">
        <v>0</v>
      </c>
      <c r="T224" s="505">
        <v>0</v>
      </c>
      <c r="U224" s="505">
        <v>0</v>
      </c>
      <c r="V224" s="505">
        <v>0</v>
      </c>
      <c r="W224" s="505">
        <v>0</v>
      </c>
      <c r="X224" s="505">
        <v>0</v>
      </c>
      <c r="Y224" s="505">
        <v>0</v>
      </c>
      <c r="Z224" s="505">
        <v>0</v>
      </c>
      <c r="AA224" s="505">
        <v>565</v>
      </c>
      <c r="AB224" s="505">
        <v>80.714285714285708</v>
      </c>
      <c r="AC224" s="505">
        <v>97.000000000000256</v>
      </c>
      <c r="AD224" s="505">
        <v>105.00000000000013</v>
      </c>
      <c r="AE224" s="505">
        <v>0</v>
      </c>
      <c r="AF224" s="505">
        <v>0</v>
      </c>
      <c r="AG224" s="505">
        <v>377.99999999999977</v>
      </c>
      <c r="AH224" s="505">
        <v>19.000000000000004</v>
      </c>
      <c r="AI224" s="505">
        <v>147.99999999999983</v>
      </c>
      <c r="AJ224" s="505">
        <v>6.000000000000016</v>
      </c>
      <c r="AK224" s="505">
        <v>13.999999999999998</v>
      </c>
      <c r="AL224" s="505">
        <v>0</v>
      </c>
      <c r="AM224" s="505">
        <v>0</v>
      </c>
      <c r="AN224" s="505">
        <v>0</v>
      </c>
      <c r="AO224" s="505">
        <v>0</v>
      </c>
      <c r="AP224" s="505">
        <v>0</v>
      </c>
      <c r="AQ224" s="505">
        <v>0</v>
      </c>
      <c r="AR224" s="505">
        <v>0</v>
      </c>
      <c r="AS224" s="505">
        <v>0</v>
      </c>
      <c r="AT224" s="505">
        <v>0</v>
      </c>
      <c r="AU224" s="505">
        <v>8.9682539682539826</v>
      </c>
      <c r="AV224" s="505">
        <v>22.420634920634932</v>
      </c>
      <c r="AW224" s="505">
        <v>45.96230158730161</v>
      </c>
      <c r="AX224" s="505">
        <v>0</v>
      </c>
      <c r="AY224" s="505">
        <v>0</v>
      </c>
      <c r="AZ224" s="505">
        <v>0</v>
      </c>
      <c r="BA224" s="505">
        <v>3.896551724137931</v>
      </c>
      <c r="BB224" s="505">
        <v>158.05917159763314</v>
      </c>
      <c r="BC224" s="505">
        <v>177.18934911242604</v>
      </c>
      <c r="BD224" s="505">
        <v>0</v>
      </c>
      <c r="BE224" s="505">
        <v>0</v>
      </c>
      <c r="BF224" s="505">
        <v>0</v>
      </c>
      <c r="BG224" s="505">
        <v>0</v>
      </c>
      <c r="BH224" s="505">
        <v>0</v>
      </c>
      <c r="BI224" s="505">
        <v>0</v>
      </c>
      <c r="BJ224" s="505">
        <v>0.10000000000001255</v>
      </c>
      <c r="BK224" s="505">
        <v>0</v>
      </c>
      <c r="BL224" s="505">
        <v>1.0409999999999999</v>
      </c>
      <c r="BM224" s="505">
        <v>0</v>
      </c>
      <c r="BN224" s="505">
        <v>0</v>
      </c>
      <c r="BO224" s="622">
        <v>0</v>
      </c>
      <c r="BP224" s="505">
        <v>0</v>
      </c>
      <c r="BQ224" s="505">
        <v>1</v>
      </c>
      <c r="BR224" s="505">
        <v>0</v>
      </c>
      <c r="BS224" s="505"/>
      <c r="BT224" s="505"/>
      <c r="BU224" s="505"/>
    </row>
    <row r="225" spans="1:73" ht="14.4">
      <c r="A225" s="486">
        <f>VLOOKUP(C225,'[18]DfE No.'!C:E,3,FALSE)</f>
        <v>303</v>
      </c>
      <c r="B225" s="502">
        <v>141849</v>
      </c>
      <c r="C225" s="502">
        <v>9352927</v>
      </c>
      <c r="D225" s="503" t="s">
        <v>1408</v>
      </c>
      <c r="E225" s="492" t="s">
        <v>40</v>
      </c>
      <c r="F225" s="504" t="s">
        <v>697</v>
      </c>
      <c r="G225" s="505">
        <v>1</v>
      </c>
      <c r="H225" s="505">
        <v>0</v>
      </c>
      <c r="I225" s="505">
        <v>0</v>
      </c>
      <c r="J225" s="505">
        <v>7</v>
      </c>
      <c r="K225" s="505">
        <v>0</v>
      </c>
      <c r="L225" s="505">
        <v>0</v>
      </c>
      <c r="M225" s="505">
        <v>0</v>
      </c>
      <c r="N225" s="505">
        <v>292</v>
      </c>
      <c r="O225" s="505">
        <v>292</v>
      </c>
      <c r="P225" s="505">
        <v>39</v>
      </c>
      <c r="Q225" s="505">
        <v>253</v>
      </c>
      <c r="R225" s="505">
        <v>0</v>
      </c>
      <c r="S225" s="505">
        <v>0</v>
      </c>
      <c r="T225" s="505">
        <v>0</v>
      </c>
      <c r="U225" s="505">
        <v>0</v>
      </c>
      <c r="V225" s="505">
        <v>0</v>
      </c>
      <c r="W225" s="505">
        <v>0</v>
      </c>
      <c r="X225" s="505">
        <v>0</v>
      </c>
      <c r="Y225" s="505">
        <v>0</v>
      </c>
      <c r="Z225" s="505">
        <v>0</v>
      </c>
      <c r="AA225" s="505">
        <v>292</v>
      </c>
      <c r="AB225" s="505">
        <v>41.714285714285715</v>
      </c>
      <c r="AC225" s="505">
        <v>113</v>
      </c>
      <c r="AD225" s="505">
        <v>116.9999999999999</v>
      </c>
      <c r="AE225" s="505">
        <v>0</v>
      </c>
      <c r="AF225" s="505">
        <v>0</v>
      </c>
      <c r="AG225" s="505">
        <v>31.999999999999879</v>
      </c>
      <c r="AH225" s="505">
        <v>4</v>
      </c>
      <c r="AI225" s="505">
        <v>9.0000000000000071</v>
      </c>
      <c r="AJ225" s="505">
        <v>107.99999999999996</v>
      </c>
      <c r="AK225" s="505">
        <v>118.99999999999986</v>
      </c>
      <c r="AL225" s="505">
        <v>20</v>
      </c>
      <c r="AM225" s="505">
        <v>0</v>
      </c>
      <c r="AN225" s="505">
        <v>0</v>
      </c>
      <c r="AO225" s="505">
        <v>0</v>
      </c>
      <c r="AP225" s="505">
        <v>0</v>
      </c>
      <c r="AQ225" s="505">
        <v>0</v>
      </c>
      <c r="AR225" s="505">
        <v>0</v>
      </c>
      <c r="AS225" s="505">
        <v>0</v>
      </c>
      <c r="AT225" s="505">
        <v>0</v>
      </c>
      <c r="AU225" s="505">
        <v>12.695652173913039</v>
      </c>
      <c r="AV225" s="505">
        <v>26.545454545454543</v>
      </c>
      <c r="AW225" s="505">
        <v>35.778656126482296</v>
      </c>
      <c r="AX225" s="505">
        <v>0</v>
      </c>
      <c r="AY225" s="505">
        <v>0</v>
      </c>
      <c r="AZ225" s="505">
        <v>0</v>
      </c>
      <c r="BA225" s="505">
        <v>1.0138888888888888</v>
      </c>
      <c r="BB225" s="505">
        <v>98.146551724137936</v>
      </c>
      <c r="BC225" s="505">
        <v>113.27586206896552</v>
      </c>
      <c r="BD225" s="505">
        <v>0</v>
      </c>
      <c r="BE225" s="505">
        <v>0</v>
      </c>
      <c r="BF225" s="505">
        <v>0</v>
      </c>
      <c r="BG225" s="505">
        <v>0</v>
      </c>
      <c r="BH225" s="505">
        <v>0</v>
      </c>
      <c r="BI225" s="505">
        <v>0</v>
      </c>
      <c r="BJ225" s="505">
        <v>6.4799999999999995</v>
      </c>
      <c r="BK225" s="505">
        <v>0</v>
      </c>
      <c r="BL225" s="505">
        <v>0.48399999999999999</v>
      </c>
      <c r="BM225" s="505">
        <v>0</v>
      </c>
      <c r="BN225" s="505">
        <v>0</v>
      </c>
      <c r="BO225" s="622">
        <v>0</v>
      </c>
      <c r="BP225" s="505">
        <v>0</v>
      </c>
      <c r="BQ225" s="505">
        <v>1</v>
      </c>
      <c r="BR225" s="505">
        <v>0</v>
      </c>
      <c r="BS225" s="505"/>
      <c r="BT225" s="505"/>
      <c r="BU225" s="505"/>
    </row>
    <row r="226" spans="1:73" ht="14.4">
      <c r="A226" s="486">
        <f>VLOOKUP(C226,'[18]DfE No.'!C:E,3,FALSE)</f>
        <v>404</v>
      </c>
      <c r="B226" s="502">
        <v>143056</v>
      </c>
      <c r="C226" s="502">
        <v>9353002</v>
      </c>
      <c r="D226" s="503" t="s">
        <v>1139</v>
      </c>
      <c r="E226" s="492" t="s">
        <v>40</v>
      </c>
      <c r="F226" s="504" t="s">
        <v>697</v>
      </c>
      <c r="G226" s="505">
        <v>1</v>
      </c>
      <c r="H226" s="505">
        <v>0</v>
      </c>
      <c r="I226" s="505">
        <v>0</v>
      </c>
      <c r="J226" s="505">
        <v>7</v>
      </c>
      <c r="K226" s="505">
        <v>0</v>
      </c>
      <c r="L226" s="505">
        <v>0</v>
      </c>
      <c r="M226" s="505">
        <v>0</v>
      </c>
      <c r="N226" s="505">
        <v>52</v>
      </c>
      <c r="O226" s="505">
        <v>52</v>
      </c>
      <c r="P226" s="505">
        <v>5</v>
      </c>
      <c r="Q226" s="505">
        <v>47</v>
      </c>
      <c r="R226" s="505">
        <v>0</v>
      </c>
      <c r="S226" s="505">
        <v>0</v>
      </c>
      <c r="T226" s="505">
        <v>0</v>
      </c>
      <c r="U226" s="505">
        <v>0</v>
      </c>
      <c r="V226" s="505">
        <v>0</v>
      </c>
      <c r="W226" s="505">
        <v>0</v>
      </c>
      <c r="X226" s="505">
        <v>0</v>
      </c>
      <c r="Y226" s="505">
        <v>0</v>
      </c>
      <c r="Z226" s="505">
        <v>0</v>
      </c>
      <c r="AA226" s="505">
        <v>52</v>
      </c>
      <c r="AB226" s="505">
        <v>7.4285714285714288</v>
      </c>
      <c r="AC226" s="505">
        <v>7.0000000000000195</v>
      </c>
      <c r="AD226" s="505">
        <v>7.0000000000000195</v>
      </c>
      <c r="AE226" s="505">
        <v>0</v>
      </c>
      <c r="AF226" s="505">
        <v>0</v>
      </c>
      <c r="AG226" s="505">
        <v>49.960784313725483</v>
      </c>
      <c r="AH226" s="505">
        <v>0</v>
      </c>
      <c r="AI226" s="505">
        <v>2.0392156862745097</v>
      </c>
      <c r="AJ226" s="505">
        <v>0</v>
      </c>
      <c r="AK226" s="505">
        <v>0</v>
      </c>
      <c r="AL226" s="505">
        <v>0</v>
      </c>
      <c r="AM226" s="505">
        <v>0</v>
      </c>
      <c r="AN226" s="505">
        <v>0</v>
      </c>
      <c r="AO226" s="505">
        <v>0</v>
      </c>
      <c r="AP226" s="505">
        <v>0</v>
      </c>
      <c r="AQ226" s="505">
        <v>0</v>
      </c>
      <c r="AR226" s="505">
        <v>0</v>
      </c>
      <c r="AS226" s="505">
        <v>0</v>
      </c>
      <c r="AT226" s="505">
        <v>0</v>
      </c>
      <c r="AU226" s="505">
        <v>0</v>
      </c>
      <c r="AV226" s="505">
        <v>1.1063829787234067</v>
      </c>
      <c r="AW226" s="505">
        <v>3.3191489361702105</v>
      </c>
      <c r="AX226" s="505">
        <v>0</v>
      </c>
      <c r="AY226" s="505">
        <v>0</v>
      </c>
      <c r="AZ226" s="505">
        <v>0</v>
      </c>
      <c r="BA226" s="505">
        <v>1.0196078431372548</v>
      </c>
      <c r="BB226" s="505">
        <v>8.1739130434782599</v>
      </c>
      <c r="BC226" s="505">
        <v>9.0434782608695627</v>
      </c>
      <c r="BD226" s="505">
        <v>0</v>
      </c>
      <c r="BE226" s="505">
        <v>0</v>
      </c>
      <c r="BF226" s="505">
        <v>0</v>
      </c>
      <c r="BG226" s="505">
        <v>0</v>
      </c>
      <c r="BH226" s="505">
        <v>0</v>
      </c>
      <c r="BI226" s="505">
        <v>0</v>
      </c>
      <c r="BJ226" s="505">
        <v>3.8800000000000199</v>
      </c>
      <c r="BK226" s="505">
        <v>0</v>
      </c>
      <c r="BL226" s="505">
        <v>2.0489999999999999</v>
      </c>
      <c r="BM226" s="505">
        <v>0</v>
      </c>
      <c r="BN226" s="505">
        <v>1</v>
      </c>
      <c r="BO226" s="622">
        <v>1</v>
      </c>
      <c r="BP226" s="505">
        <v>1</v>
      </c>
      <c r="BQ226" s="505">
        <v>1</v>
      </c>
      <c r="BR226" s="505">
        <v>0</v>
      </c>
      <c r="BS226" s="505"/>
      <c r="BT226" s="505"/>
      <c r="BU226" s="505"/>
    </row>
    <row r="227" spans="1:73" ht="14.4">
      <c r="A227" s="486">
        <f>VLOOKUP(C227,'[18]DfE No.'!C:E,3,FALSE)</f>
        <v>224</v>
      </c>
      <c r="B227" s="502">
        <v>148751</v>
      </c>
      <c r="C227" s="502">
        <v>9353020</v>
      </c>
      <c r="D227" s="503" t="s">
        <v>1409</v>
      </c>
      <c r="E227" s="492" t="s">
        <v>40</v>
      </c>
      <c r="F227" s="504" t="s">
        <v>697</v>
      </c>
      <c r="G227" s="505">
        <v>1</v>
      </c>
      <c r="H227" s="505">
        <v>0</v>
      </c>
      <c r="I227" s="505">
        <v>0</v>
      </c>
      <c r="J227" s="505">
        <v>7</v>
      </c>
      <c r="K227" s="505">
        <v>0</v>
      </c>
      <c r="L227" s="505">
        <v>0</v>
      </c>
      <c r="M227" s="505">
        <v>0</v>
      </c>
      <c r="N227" s="505">
        <v>62</v>
      </c>
      <c r="O227" s="505">
        <v>62</v>
      </c>
      <c r="P227" s="505">
        <v>7</v>
      </c>
      <c r="Q227" s="505">
        <v>55</v>
      </c>
      <c r="R227" s="505">
        <v>0</v>
      </c>
      <c r="S227" s="505">
        <v>0</v>
      </c>
      <c r="T227" s="505">
        <v>0</v>
      </c>
      <c r="U227" s="505">
        <v>0</v>
      </c>
      <c r="V227" s="505">
        <v>0</v>
      </c>
      <c r="W227" s="505">
        <v>0</v>
      </c>
      <c r="X227" s="505">
        <v>0</v>
      </c>
      <c r="Y227" s="505">
        <v>0</v>
      </c>
      <c r="Z227" s="505">
        <v>0</v>
      </c>
      <c r="AA227" s="505">
        <v>62</v>
      </c>
      <c r="AB227" s="505">
        <v>8.8571428571428577</v>
      </c>
      <c r="AC227" s="505">
        <v>6</v>
      </c>
      <c r="AD227" s="505">
        <v>6</v>
      </c>
      <c r="AE227" s="505">
        <v>0</v>
      </c>
      <c r="AF227" s="505">
        <v>0</v>
      </c>
      <c r="AG227" s="505">
        <v>62</v>
      </c>
      <c r="AH227" s="505">
        <v>0</v>
      </c>
      <c r="AI227" s="505">
        <v>0</v>
      </c>
      <c r="AJ227" s="505">
        <v>0</v>
      </c>
      <c r="AK227" s="505">
        <v>0</v>
      </c>
      <c r="AL227" s="505">
        <v>0</v>
      </c>
      <c r="AM227" s="505">
        <v>0</v>
      </c>
      <c r="AN227" s="505">
        <v>0</v>
      </c>
      <c r="AO227" s="505">
        <v>0</v>
      </c>
      <c r="AP227" s="505">
        <v>0</v>
      </c>
      <c r="AQ227" s="505">
        <v>0</v>
      </c>
      <c r="AR227" s="505">
        <v>0</v>
      </c>
      <c r="AS227" s="505">
        <v>0</v>
      </c>
      <c r="AT227" s="505">
        <v>0</v>
      </c>
      <c r="AU227" s="505">
        <v>0</v>
      </c>
      <c r="AV227" s="505">
        <v>0</v>
      </c>
      <c r="AW227" s="505">
        <v>0</v>
      </c>
      <c r="AX227" s="505">
        <v>0</v>
      </c>
      <c r="AY227" s="505">
        <v>0</v>
      </c>
      <c r="AZ227" s="505">
        <v>0</v>
      </c>
      <c r="BA227" s="505">
        <v>2.0666666666666664</v>
      </c>
      <c r="BB227" s="505">
        <v>9.758064516129032</v>
      </c>
      <c r="BC227" s="505">
        <v>11</v>
      </c>
      <c r="BD227" s="505">
        <v>0</v>
      </c>
      <c r="BE227" s="505">
        <v>0</v>
      </c>
      <c r="BF227" s="505">
        <v>0</v>
      </c>
      <c r="BG227" s="505">
        <v>0</v>
      </c>
      <c r="BH227" s="505">
        <v>0</v>
      </c>
      <c r="BI227" s="505">
        <v>0</v>
      </c>
      <c r="BJ227" s="505">
        <v>1.2800000000000018</v>
      </c>
      <c r="BK227" s="505">
        <v>0</v>
      </c>
      <c r="BL227" s="505">
        <v>2.4820000000000002</v>
      </c>
      <c r="BM227" s="505">
        <v>0</v>
      </c>
      <c r="BN227" s="505">
        <v>1</v>
      </c>
      <c r="BO227" s="622">
        <v>1</v>
      </c>
      <c r="BP227" s="505">
        <v>1</v>
      </c>
      <c r="BQ227" s="505">
        <v>1</v>
      </c>
      <c r="BR227" s="505">
        <v>0</v>
      </c>
      <c r="BS227" s="505"/>
      <c r="BT227" s="505"/>
      <c r="BU227" s="505"/>
    </row>
    <row r="228" spans="1:73" ht="14.4">
      <c r="A228" s="486">
        <f>VLOOKUP(C228,'[18]DfE No.'!C:E,3,FALSE)</f>
        <v>441</v>
      </c>
      <c r="B228" s="502">
        <v>142547</v>
      </c>
      <c r="C228" s="502">
        <v>9353025</v>
      </c>
      <c r="D228" s="503" t="s">
        <v>510</v>
      </c>
      <c r="E228" s="492" t="s">
        <v>40</v>
      </c>
      <c r="F228" s="504" t="s">
        <v>697</v>
      </c>
      <c r="G228" s="505">
        <v>1</v>
      </c>
      <c r="H228" s="505">
        <v>0</v>
      </c>
      <c r="I228" s="505">
        <v>0</v>
      </c>
      <c r="J228" s="505">
        <v>7</v>
      </c>
      <c r="K228" s="505">
        <v>0</v>
      </c>
      <c r="L228" s="505">
        <v>0</v>
      </c>
      <c r="M228" s="505">
        <v>0</v>
      </c>
      <c r="N228" s="505">
        <v>199</v>
      </c>
      <c r="O228" s="505">
        <v>199</v>
      </c>
      <c r="P228" s="505">
        <v>27</v>
      </c>
      <c r="Q228" s="505">
        <v>172</v>
      </c>
      <c r="R228" s="505">
        <v>0</v>
      </c>
      <c r="S228" s="505">
        <v>0</v>
      </c>
      <c r="T228" s="505">
        <v>0</v>
      </c>
      <c r="U228" s="505">
        <v>0</v>
      </c>
      <c r="V228" s="505">
        <v>0</v>
      </c>
      <c r="W228" s="505">
        <v>0</v>
      </c>
      <c r="X228" s="505">
        <v>0</v>
      </c>
      <c r="Y228" s="505">
        <v>0</v>
      </c>
      <c r="Z228" s="505">
        <v>0</v>
      </c>
      <c r="AA228" s="505">
        <v>199</v>
      </c>
      <c r="AB228" s="505">
        <v>28.428571428571427</v>
      </c>
      <c r="AC228" s="505">
        <v>10.999999999999993</v>
      </c>
      <c r="AD228" s="505">
        <v>13.000000000000012</v>
      </c>
      <c r="AE228" s="505">
        <v>0</v>
      </c>
      <c r="AF228" s="505">
        <v>0</v>
      </c>
      <c r="AG228" s="505">
        <v>193.97474747474752</v>
      </c>
      <c r="AH228" s="505">
        <v>2.0101010101010099</v>
      </c>
      <c r="AI228" s="505">
        <v>3.0151515151515249</v>
      </c>
      <c r="AJ228" s="505">
        <v>0</v>
      </c>
      <c r="AK228" s="505">
        <v>0</v>
      </c>
      <c r="AL228" s="505">
        <v>0</v>
      </c>
      <c r="AM228" s="505">
        <v>0</v>
      </c>
      <c r="AN228" s="505">
        <v>0</v>
      </c>
      <c r="AO228" s="505">
        <v>0</v>
      </c>
      <c r="AP228" s="505">
        <v>0</v>
      </c>
      <c r="AQ228" s="505">
        <v>0</v>
      </c>
      <c r="AR228" s="505">
        <v>0</v>
      </c>
      <c r="AS228" s="505">
        <v>0</v>
      </c>
      <c r="AT228" s="505">
        <v>0</v>
      </c>
      <c r="AU228" s="505">
        <v>0</v>
      </c>
      <c r="AV228" s="505">
        <v>0</v>
      </c>
      <c r="AW228" s="505">
        <v>0</v>
      </c>
      <c r="AX228" s="505">
        <v>0</v>
      </c>
      <c r="AY228" s="505">
        <v>0</v>
      </c>
      <c r="AZ228" s="505">
        <v>0</v>
      </c>
      <c r="BA228" s="505">
        <v>0</v>
      </c>
      <c r="BB228" s="505">
        <v>28.163742690058477</v>
      </c>
      <c r="BC228" s="505">
        <v>32.584795321637422</v>
      </c>
      <c r="BD228" s="505">
        <v>0</v>
      </c>
      <c r="BE228" s="505">
        <v>0</v>
      </c>
      <c r="BF228" s="505">
        <v>0</v>
      </c>
      <c r="BG228" s="505">
        <v>0</v>
      </c>
      <c r="BH228" s="505">
        <v>0</v>
      </c>
      <c r="BI228" s="505">
        <v>0</v>
      </c>
      <c r="BJ228" s="505">
        <v>0</v>
      </c>
      <c r="BK228" s="505">
        <v>0</v>
      </c>
      <c r="BL228" s="505">
        <v>2.919</v>
      </c>
      <c r="BM228" s="505">
        <v>0</v>
      </c>
      <c r="BN228" s="505">
        <v>0</v>
      </c>
      <c r="BO228" s="622">
        <v>1</v>
      </c>
      <c r="BP228" s="505">
        <v>0</v>
      </c>
      <c r="BQ228" s="505">
        <v>1</v>
      </c>
      <c r="BR228" s="505">
        <v>0</v>
      </c>
      <c r="BS228" s="505"/>
      <c r="BT228" s="505"/>
      <c r="BU228" s="505"/>
    </row>
    <row r="229" spans="1:73" ht="14.4">
      <c r="A229" s="486">
        <f>VLOOKUP(C229,'[18]DfE No.'!C:E,3,FALSE)</f>
        <v>492</v>
      </c>
      <c r="B229" s="502">
        <v>142554</v>
      </c>
      <c r="C229" s="502">
        <v>9353054</v>
      </c>
      <c r="D229" s="503" t="s">
        <v>1030</v>
      </c>
      <c r="E229" s="492" t="s">
        <v>40</v>
      </c>
      <c r="F229" s="504" t="s">
        <v>697</v>
      </c>
      <c r="G229" s="505">
        <v>1</v>
      </c>
      <c r="H229" s="505">
        <v>0</v>
      </c>
      <c r="I229" s="505">
        <v>0</v>
      </c>
      <c r="J229" s="505">
        <v>7</v>
      </c>
      <c r="K229" s="505">
        <v>0</v>
      </c>
      <c r="L229" s="505">
        <v>0</v>
      </c>
      <c r="M229" s="505">
        <v>0</v>
      </c>
      <c r="N229" s="505">
        <v>123</v>
      </c>
      <c r="O229" s="505">
        <v>123</v>
      </c>
      <c r="P229" s="505">
        <v>17</v>
      </c>
      <c r="Q229" s="505">
        <v>106</v>
      </c>
      <c r="R229" s="505">
        <v>0</v>
      </c>
      <c r="S229" s="505">
        <v>0</v>
      </c>
      <c r="T229" s="505">
        <v>0</v>
      </c>
      <c r="U229" s="505">
        <v>0</v>
      </c>
      <c r="V229" s="505">
        <v>0</v>
      </c>
      <c r="W229" s="505">
        <v>0</v>
      </c>
      <c r="X229" s="505">
        <v>0</v>
      </c>
      <c r="Y229" s="505">
        <v>0</v>
      </c>
      <c r="Z229" s="505">
        <v>0</v>
      </c>
      <c r="AA229" s="505">
        <v>123</v>
      </c>
      <c r="AB229" s="505">
        <v>17.571428571428573</v>
      </c>
      <c r="AC229" s="505">
        <v>15.999999999999984</v>
      </c>
      <c r="AD229" s="505">
        <v>17.999999999999982</v>
      </c>
      <c r="AE229" s="505">
        <v>0</v>
      </c>
      <c r="AF229" s="505">
        <v>0</v>
      </c>
      <c r="AG229" s="505">
        <v>120</v>
      </c>
      <c r="AH229" s="505">
        <v>1.0000000000000002</v>
      </c>
      <c r="AI229" s="505">
        <v>0</v>
      </c>
      <c r="AJ229" s="505">
        <v>0</v>
      </c>
      <c r="AK229" s="505">
        <v>1.999999999999998</v>
      </c>
      <c r="AL229" s="505">
        <v>0</v>
      </c>
      <c r="AM229" s="505">
        <v>0</v>
      </c>
      <c r="AN229" s="505">
        <v>0</v>
      </c>
      <c r="AO229" s="505">
        <v>0</v>
      </c>
      <c r="AP229" s="505">
        <v>0</v>
      </c>
      <c r="AQ229" s="505">
        <v>0</v>
      </c>
      <c r="AR229" s="505">
        <v>0</v>
      </c>
      <c r="AS229" s="505">
        <v>0</v>
      </c>
      <c r="AT229" s="505">
        <v>0</v>
      </c>
      <c r="AU229" s="505">
        <v>0</v>
      </c>
      <c r="AV229" s="505">
        <v>0</v>
      </c>
      <c r="AW229" s="505">
        <v>0</v>
      </c>
      <c r="AX229" s="505">
        <v>0</v>
      </c>
      <c r="AY229" s="505">
        <v>0</v>
      </c>
      <c r="AZ229" s="505">
        <v>0</v>
      </c>
      <c r="BA229" s="505">
        <v>0</v>
      </c>
      <c r="BB229" s="505">
        <v>26.226804123711339</v>
      </c>
      <c r="BC229" s="505">
        <v>30.432989690721648</v>
      </c>
      <c r="BD229" s="505">
        <v>0</v>
      </c>
      <c r="BE229" s="505">
        <v>0</v>
      </c>
      <c r="BF229" s="505">
        <v>0</v>
      </c>
      <c r="BG229" s="505">
        <v>0</v>
      </c>
      <c r="BH229" s="505">
        <v>0</v>
      </c>
      <c r="BI229" s="505">
        <v>0</v>
      </c>
      <c r="BJ229" s="505">
        <v>1.6200000000000032</v>
      </c>
      <c r="BK229" s="505">
        <v>0</v>
      </c>
      <c r="BL229" s="505">
        <v>3.024</v>
      </c>
      <c r="BM229" s="505">
        <v>0</v>
      </c>
      <c r="BN229" s="505">
        <v>0.35781041388517998</v>
      </c>
      <c r="BO229" s="622">
        <v>1</v>
      </c>
      <c r="BP229" s="505">
        <v>1</v>
      </c>
      <c r="BQ229" s="505">
        <v>1</v>
      </c>
      <c r="BR229" s="505">
        <v>0</v>
      </c>
      <c r="BS229" s="505"/>
      <c r="BT229" s="505"/>
      <c r="BU229" s="505"/>
    </row>
    <row r="230" spans="1:73" ht="14.4">
      <c r="A230" s="486">
        <f>VLOOKUP(C230,'[18]DfE No.'!C:E,3,FALSE)</f>
        <v>514</v>
      </c>
      <c r="B230" s="502">
        <v>142562</v>
      </c>
      <c r="C230" s="502">
        <v>9353062</v>
      </c>
      <c r="D230" s="503" t="s">
        <v>1031</v>
      </c>
      <c r="E230" s="492" t="s">
        <v>40</v>
      </c>
      <c r="F230" s="504" t="s">
        <v>697</v>
      </c>
      <c r="G230" s="505">
        <v>1</v>
      </c>
      <c r="H230" s="505">
        <v>0</v>
      </c>
      <c r="I230" s="505">
        <v>0</v>
      </c>
      <c r="J230" s="505">
        <v>7</v>
      </c>
      <c r="K230" s="505">
        <v>0</v>
      </c>
      <c r="L230" s="505">
        <v>0</v>
      </c>
      <c r="M230" s="505">
        <v>0</v>
      </c>
      <c r="N230" s="505">
        <v>248</v>
      </c>
      <c r="O230" s="505">
        <v>248</v>
      </c>
      <c r="P230" s="505">
        <v>33</v>
      </c>
      <c r="Q230" s="505">
        <v>215</v>
      </c>
      <c r="R230" s="505">
        <v>0</v>
      </c>
      <c r="S230" s="505">
        <v>0</v>
      </c>
      <c r="T230" s="505">
        <v>0</v>
      </c>
      <c r="U230" s="505">
        <v>0</v>
      </c>
      <c r="V230" s="505">
        <v>0</v>
      </c>
      <c r="W230" s="505">
        <v>0</v>
      </c>
      <c r="X230" s="505">
        <v>0</v>
      </c>
      <c r="Y230" s="505">
        <v>0</v>
      </c>
      <c r="Z230" s="505">
        <v>0</v>
      </c>
      <c r="AA230" s="505">
        <v>248</v>
      </c>
      <c r="AB230" s="505">
        <v>35.428571428571431</v>
      </c>
      <c r="AC230" s="505">
        <v>35.000000000000121</v>
      </c>
      <c r="AD230" s="505">
        <v>36.000000000000085</v>
      </c>
      <c r="AE230" s="505">
        <v>0</v>
      </c>
      <c r="AF230" s="505">
        <v>0</v>
      </c>
      <c r="AG230" s="505">
        <v>244.00000000000014</v>
      </c>
      <c r="AH230" s="505">
        <v>1.0000000000000002</v>
      </c>
      <c r="AI230" s="505">
        <v>3.0000000000000036</v>
      </c>
      <c r="AJ230" s="505">
        <v>0</v>
      </c>
      <c r="AK230" s="505">
        <v>0</v>
      </c>
      <c r="AL230" s="505">
        <v>0</v>
      </c>
      <c r="AM230" s="505">
        <v>0</v>
      </c>
      <c r="AN230" s="505">
        <v>0</v>
      </c>
      <c r="AO230" s="505">
        <v>0</v>
      </c>
      <c r="AP230" s="505">
        <v>0</v>
      </c>
      <c r="AQ230" s="505">
        <v>0</v>
      </c>
      <c r="AR230" s="505">
        <v>0</v>
      </c>
      <c r="AS230" s="505">
        <v>0</v>
      </c>
      <c r="AT230" s="505">
        <v>0</v>
      </c>
      <c r="AU230" s="505">
        <v>1.1534883720930222</v>
      </c>
      <c r="AV230" s="505">
        <v>1.1534883720930222</v>
      </c>
      <c r="AW230" s="505">
        <v>2.3069767441860467</v>
      </c>
      <c r="AX230" s="505">
        <v>0</v>
      </c>
      <c r="AY230" s="505">
        <v>0</v>
      </c>
      <c r="AZ230" s="505">
        <v>0</v>
      </c>
      <c r="BA230" s="505">
        <v>3.6470588235294117</v>
      </c>
      <c r="BB230" s="505">
        <v>33.94736842105263</v>
      </c>
      <c r="BC230" s="505">
        <v>39.157894736842103</v>
      </c>
      <c r="BD230" s="505">
        <v>0</v>
      </c>
      <c r="BE230" s="505">
        <v>0</v>
      </c>
      <c r="BF230" s="505">
        <v>0</v>
      </c>
      <c r="BG230" s="505">
        <v>0</v>
      </c>
      <c r="BH230" s="505">
        <v>0</v>
      </c>
      <c r="BI230" s="505">
        <v>0</v>
      </c>
      <c r="BJ230" s="505">
        <v>1.1200000000000103</v>
      </c>
      <c r="BK230" s="505">
        <v>0</v>
      </c>
      <c r="BL230" s="505">
        <v>2.33</v>
      </c>
      <c r="BM230" s="505">
        <v>0</v>
      </c>
      <c r="BN230" s="505">
        <v>0</v>
      </c>
      <c r="BO230" s="622">
        <v>1</v>
      </c>
      <c r="BP230" s="505">
        <v>0</v>
      </c>
      <c r="BQ230" s="505">
        <v>1</v>
      </c>
      <c r="BR230" s="505">
        <v>0</v>
      </c>
      <c r="BS230" s="505"/>
      <c r="BT230" s="505"/>
      <c r="BU230" s="505"/>
    </row>
    <row r="231" spans="1:73" ht="14.4">
      <c r="A231" s="486">
        <f>VLOOKUP(C231,'[18]DfE No.'!C:E,3,FALSE)</f>
        <v>20</v>
      </c>
      <c r="B231" s="502">
        <v>146148</v>
      </c>
      <c r="C231" s="502">
        <v>9353081</v>
      </c>
      <c r="D231" s="503" t="s">
        <v>1140</v>
      </c>
      <c r="E231" s="492" t="s">
        <v>40</v>
      </c>
      <c r="F231" s="504" t="s">
        <v>697</v>
      </c>
      <c r="G231" s="505">
        <v>1</v>
      </c>
      <c r="H231" s="505">
        <v>0</v>
      </c>
      <c r="I231" s="505">
        <v>0</v>
      </c>
      <c r="J231" s="505">
        <v>7</v>
      </c>
      <c r="K231" s="505">
        <v>0</v>
      </c>
      <c r="L231" s="505">
        <v>0</v>
      </c>
      <c r="M231" s="505">
        <v>0</v>
      </c>
      <c r="N231" s="505">
        <v>36</v>
      </c>
      <c r="O231" s="505">
        <v>36</v>
      </c>
      <c r="P231" s="505">
        <v>6</v>
      </c>
      <c r="Q231" s="505">
        <v>30</v>
      </c>
      <c r="R231" s="505">
        <v>0</v>
      </c>
      <c r="S231" s="505">
        <v>0</v>
      </c>
      <c r="T231" s="505">
        <v>0</v>
      </c>
      <c r="U231" s="505">
        <v>0</v>
      </c>
      <c r="V231" s="505">
        <v>0</v>
      </c>
      <c r="W231" s="505">
        <v>0</v>
      </c>
      <c r="X231" s="505">
        <v>0</v>
      </c>
      <c r="Y231" s="505">
        <v>0</v>
      </c>
      <c r="Z231" s="505">
        <v>0</v>
      </c>
      <c r="AA231" s="505">
        <v>36</v>
      </c>
      <c r="AB231" s="505">
        <v>5.1428571428571432</v>
      </c>
      <c r="AC231" s="505">
        <v>7.9999999999999911</v>
      </c>
      <c r="AD231" s="505">
        <v>7.9999999999999911</v>
      </c>
      <c r="AE231" s="505">
        <v>0</v>
      </c>
      <c r="AF231" s="505">
        <v>0</v>
      </c>
      <c r="AG231" s="505">
        <v>30.999999999999996</v>
      </c>
      <c r="AH231" s="505">
        <v>3.9999999999999956</v>
      </c>
      <c r="AI231" s="505">
        <v>0</v>
      </c>
      <c r="AJ231" s="505">
        <v>0</v>
      </c>
      <c r="AK231" s="505">
        <v>1.0000000000000009</v>
      </c>
      <c r="AL231" s="505">
        <v>0</v>
      </c>
      <c r="AM231" s="505">
        <v>0</v>
      </c>
      <c r="AN231" s="505">
        <v>0</v>
      </c>
      <c r="AO231" s="505">
        <v>0</v>
      </c>
      <c r="AP231" s="505">
        <v>0</v>
      </c>
      <c r="AQ231" s="505">
        <v>0</v>
      </c>
      <c r="AR231" s="505">
        <v>0</v>
      </c>
      <c r="AS231" s="505">
        <v>0</v>
      </c>
      <c r="AT231" s="505">
        <v>0</v>
      </c>
      <c r="AU231" s="505">
        <v>1.1999999999999988</v>
      </c>
      <c r="AV231" s="505">
        <v>1.1999999999999988</v>
      </c>
      <c r="AW231" s="505">
        <v>1.1999999999999988</v>
      </c>
      <c r="AX231" s="505">
        <v>0</v>
      </c>
      <c r="AY231" s="505">
        <v>0</v>
      </c>
      <c r="AZ231" s="505">
        <v>0</v>
      </c>
      <c r="BA231" s="505">
        <v>0</v>
      </c>
      <c r="BB231" s="505">
        <v>12.272727272727273</v>
      </c>
      <c r="BC231" s="505">
        <v>14.727272727272728</v>
      </c>
      <c r="BD231" s="505">
        <v>0</v>
      </c>
      <c r="BE231" s="505">
        <v>0</v>
      </c>
      <c r="BF231" s="505">
        <v>0</v>
      </c>
      <c r="BG231" s="505">
        <v>0</v>
      </c>
      <c r="BH231" s="505">
        <v>0</v>
      </c>
      <c r="BI231" s="505">
        <v>0</v>
      </c>
      <c r="BJ231" s="505">
        <v>0</v>
      </c>
      <c r="BK231" s="505">
        <v>0</v>
      </c>
      <c r="BL231" s="505">
        <v>3.0739999999999998</v>
      </c>
      <c r="BM231" s="505">
        <v>0</v>
      </c>
      <c r="BN231" s="505">
        <v>1</v>
      </c>
      <c r="BO231" s="622">
        <v>1</v>
      </c>
      <c r="BP231" s="505">
        <v>1</v>
      </c>
      <c r="BQ231" s="505">
        <v>1</v>
      </c>
      <c r="BR231" s="505">
        <v>0</v>
      </c>
      <c r="BS231" s="505"/>
      <c r="BT231" s="505"/>
      <c r="BU231" s="505"/>
    </row>
    <row r="232" spans="1:73" ht="14.4">
      <c r="A232" s="486">
        <f>VLOOKUP(C232,'[18]DfE No.'!C:E,3,FALSE)</f>
        <v>26</v>
      </c>
      <c r="B232" s="502">
        <v>146234</v>
      </c>
      <c r="C232" s="502">
        <v>9353084</v>
      </c>
      <c r="D232" s="503" t="s">
        <v>1141</v>
      </c>
      <c r="E232" s="492" t="s">
        <v>40</v>
      </c>
      <c r="F232" s="504" t="s">
        <v>697</v>
      </c>
      <c r="G232" s="505">
        <v>1</v>
      </c>
      <c r="H232" s="505">
        <v>0</v>
      </c>
      <c r="I232" s="505">
        <v>0</v>
      </c>
      <c r="J232" s="505">
        <v>7</v>
      </c>
      <c r="K232" s="505">
        <v>0</v>
      </c>
      <c r="L232" s="505">
        <v>0</v>
      </c>
      <c r="M232" s="505">
        <v>0</v>
      </c>
      <c r="N232" s="505">
        <v>77</v>
      </c>
      <c r="O232" s="505">
        <v>77</v>
      </c>
      <c r="P232" s="505">
        <v>13</v>
      </c>
      <c r="Q232" s="505">
        <v>64</v>
      </c>
      <c r="R232" s="505">
        <v>0</v>
      </c>
      <c r="S232" s="505">
        <v>0</v>
      </c>
      <c r="T232" s="505">
        <v>0</v>
      </c>
      <c r="U232" s="505">
        <v>0</v>
      </c>
      <c r="V232" s="505">
        <v>0</v>
      </c>
      <c r="W232" s="505">
        <v>0</v>
      </c>
      <c r="X232" s="505">
        <v>0</v>
      </c>
      <c r="Y232" s="505">
        <v>0</v>
      </c>
      <c r="Z232" s="505">
        <v>0</v>
      </c>
      <c r="AA232" s="505">
        <v>77</v>
      </c>
      <c r="AB232" s="505">
        <v>11</v>
      </c>
      <c r="AC232" s="505">
        <v>15.000000000000016</v>
      </c>
      <c r="AD232" s="505">
        <v>15.000000000000016</v>
      </c>
      <c r="AE232" s="505">
        <v>0</v>
      </c>
      <c r="AF232" s="505">
        <v>0</v>
      </c>
      <c r="AG232" s="505">
        <v>74</v>
      </c>
      <c r="AH232" s="505">
        <v>2.0000000000000022</v>
      </c>
      <c r="AI232" s="505">
        <v>1.0000000000000011</v>
      </c>
      <c r="AJ232" s="505">
        <v>0</v>
      </c>
      <c r="AK232" s="505">
        <v>0</v>
      </c>
      <c r="AL232" s="505">
        <v>0</v>
      </c>
      <c r="AM232" s="505">
        <v>0</v>
      </c>
      <c r="AN232" s="505">
        <v>0</v>
      </c>
      <c r="AO232" s="505">
        <v>0</v>
      </c>
      <c r="AP232" s="505">
        <v>0</v>
      </c>
      <c r="AQ232" s="505">
        <v>0</v>
      </c>
      <c r="AR232" s="505">
        <v>0</v>
      </c>
      <c r="AS232" s="505">
        <v>0</v>
      </c>
      <c r="AT232" s="505">
        <v>0</v>
      </c>
      <c r="AU232" s="505">
        <v>0</v>
      </c>
      <c r="AV232" s="505">
        <v>0</v>
      </c>
      <c r="AW232" s="505">
        <v>1.203125</v>
      </c>
      <c r="AX232" s="505">
        <v>0</v>
      </c>
      <c r="AY232" s="505">
        <v>0</v>
      </c>
      <c r="AZ232" s="505">
        <v>0</v>
      </c>
      <c r="BA232" s="505">
        <v>0</v>
      </c>
      <c r="BB232" s="505">
        <v>14.101694915254237</v>
      </c>
      <c r="BC232" s="505">
        <v>16.966101694915253</v>
      </c>
      <c r="BD232" s="505">
        <v>0</v>
      </c>
      <c r="BE232" s="505">
        <v>0</v>
      </c>
      <c r="BF232" s="505">
        <v>0</v>
      </c>
      <c r="BG232" s="505">
        <v>0</v>
      </c>
      <c r="BH232" s="505">
        <v>0</v>
      </c>
      <c r="BI232" s="505">
        <v>0</v>
      </c>
      <c r="BJ232" s="505">
        <v>2.3799999999999994</v>
      </c>
      <c r="BK232" s="505">
        <v>0</v>
      </c>
      <c r="BL232" s="505">
        <v>3.0019999999999998</v>
      </c>
      <c r="BM232" s="505">
        <v>0</v>
      </c>
      <c r="BN232" s="505">
        <v>0.97196261682242979</v>
      </c>
      <c r="BO232" s="622">
        <v>1</v>
      </c>
      <c r="BP232" s="505">
        <v>1</v>
      </c>
      <c r="BQ232" s="505">
        <v>1</v>
      </c>
      <c r="BR232" s="505">
        <v>0</v>
      </c>
      <c r="BS232" s="505"/>
      <c r="BT232" s="505"/>
      <c r="BU232" s="505"/>
    </row>
    <row r="233" spans="1:73" ht="14.4">
      <c r="A233" s="486">
        <f>VLOOKUP(C233,'[18]DfE No.'!C:E,3,FALSE)</f>
        <v>36</v>
      </c>
      <c r="B233" s="502">
        <v>145696</v>
      </c>
      <c r="C233" s="502">
        <v>9353089</v>
      </c>
      <c r="D233" s="503" t="s">
        <v>1142</v>
      </c>
      <c r="E233" s="492" t="s">
        <v>40</v>
      </c>
      <c r="F233" s="504" t="s">
        <v>697</v>
      </c>
      <c r="G233" s="505">
        <v>1</v>
      </c>
      <c r="H233" s="505">
        <v>0</v>
      </c>
      <c r="I233" s="505">
        <v>0</v>
      </c>
      <c r="J233" s="505">
        <v>7</v>
      </c>
      <c r="K233" s="505">
        <v>0</v>
      </c>
      <c r="L233" s="505">
        <v>0</v>
      </c>
      <c r="M233" s="505">
        <v>0</v>
      </c>
      <c r="N233" s="505">
        <v>118</v>
      </c>
      <c r="O233" s="505">
        <v>118</v>
      </c>
      <c r="P233" s="505">
        <v>12</v>
      </c>
      <c r="Q233" s="505">
        <v>106</v>
      </c>
      <c r="R233" s="505">
        <v>0</v>
      </c>
      <c r="S233" s="505">
        <v>0</v>
      </c>
      <c r="T233" s="505">
        <v>0</v>
      </c>
      <c r="U233" s="505">
        <v>0</v>
      </c>
      <c r="V233" s="505">
        <v>0</v>
      </c>
      <c r="W233" s="505">
        <v>0</v>
      </c>
      <c r="X233" s="505">
        <v>0</v>
      </c>
      <c r="Y233" s="505">
        <v>0</v>
      </c>
      <c r="Z233" s="505">
        <v>0</v>
      </c>
      <c r="AA233" s="505">
        <v>118</v>
      </c>
      <c r="AB233" s="505">
        <v>16.857142857142858</v>
      </c>
      <c r="AC233" s="505">
        <v>18.000000000000007</v>
      </c>
      <c r="AD233" s="505">
        <v>24.00000000000005</v>
      </c>
      <c r="AE233" s="505">
        <v>0</v>
      </c>
      <c r="AF233" s="505">
        <v>0</v>
      </c>
      <c r="AG233" s="505">
        <v>106.00000000000003</v>
      </c>
      <c r="AH233" s="505">
        <v>11.999999999999966</v>
      </c>
      <c r="AI233" s="505">
        <v>0</v>
      </c>
      <c r="AJ233" s="505">
        <v>0</v>
      </c>
      <c r="AK233" s="505">
        <v>0</v>
      </c>
      <c r="AL233" s="505">
        <v>0</v>
      </c>
      <c r="AM233" s="505">
        <v>0</v>
      </c>
      <c r="AN233" s="505">
        <v>0</v>
      </c>
      <c r="AO233" s="505">
        <v>0</v>
      </c>
      <c r="AP233" s="505">
        <v>0</v>
      </c>
      <c r="AQ233" s="505">
        <v>0</v>
      </c>
      <c r="AR233" s="505">
        <v>0</v>
      </c>
      <c r="AS233" s="505">
        <v>0</v>
      </c>
      <c r="AT233" s="505">
        <v>0</v>
      </c>
      <c r="AU233" s="505">
        <v>0</v>
      </c>
      <c r="AV233" s="505">
        <v>0</v>
      </c>
      <c r="AW233" s="505">
        <v>1.1132075471698109</v>
      </c>
      <c r="AX233" s="505">
        <v>0</v>
      </c>
      <c r="AY233" s="505">
        <v>0</v>
      </c>
      <c r="AZ233" s="505">
        <v>0</v>
      </c>
      <c r="BA233" s="505">
        <v>0.94400000000000006</v>
      </c>
      <c r="BB233" s="505">
        <v>35.637931034482762</v>
      </c>
      <c r="BC233" s="505">
        <v>39.672413793103452</v>
      </c>
      <c r="BD233" s="505">
        <v>0</v>
      </c>
      <c r="BE233" s="505">
        <v>0</v>
      </c>
      <c r="BF233" s="505">
        <v>0</v>
      </c>
      <c r="BG233" s="505">
        <v>0</v>
      </c>
      <c r="BH233" s="505">
        <v>0</v>
      </c>
      <c r="BI233" s="505">
        <v>0</v>
      </c>
      <c r="BJ233" s="505">
        <v>0</v>
      </c>
      <c r="BK233" s="505">
        <v>0</v>
      </c>
      <c r="BL233" s="505">
        <v>3.3359999999999999</v>
      </c>
      <c r="BM233" s="505">
        <v>0</v>
      </c>
      <c r="BN233" s="505">
        <v>0.42456608811748986</v>
      </c>
      <c r="BO233" s="622">
        <v>1</v>
      </c>
      <c r="BP233" s="505">
        <v>1</v>
      </c>
      <c r="BQ233" s="505">
        <v>1</v>
      </c>
      <c r="BR233" s="505">
        <v>0</v>
      </c>
      <c r="BS233" s="505"/>
      <c r="BT233" s="505"/>
      <c r="BU233" s="505"/>
    </row>
    <row r="234" spans="1:73" ht="14.4">
      <c r="A234" s="486">
        <f>VLOOKUP(C234,'[18]DfE No.'!C:E,3,FALSE)</f>
        <v>449</v>
      </c>
      <c r="B234" s="502">
        <v>146175</v>
      </c>
      <c r="C234" s="502">
        <v>9353091</v>
      </c>
      <c r="D234" s="503" t="s">
        <v>1269</v>
      </c>
      <c r="E234" s="492" t="s">
        <v>40</v>
      </c>
      <c r="F234" s="504" t="s">
        <v>697</v>
      </c>
      <c r="G234" s="505">
        <v>1</v>
      </c>
      <c r="H234" s="505">
        <v>0</v>
      </c>
      <c r="I234" s="505">
        <v>0</v>
      </c>
      <c r="J234" s="505">
        <v>7</v>
      </c>
      <c r="K234" s="505">
        <v>0</v>
      </c>
      <c r="L234" s="505">
        <v>0</v>
      </c>
      <c r="M234" s="505">
        <v>0</v>
      </c>
      <c r="N234" s="505">
        <v>63</v>
      </c>
      <c r="O234" s="505">
        <v>63</v>
      </c>
      <c r="P234" s="505">
        <v>11</v>
      </c>
      <c r="Q234" s="505">
        <v>52</v>
      </c>
      <c r="R234" s="505">
        <v>0</v>
      </c>
      <c r="S234" s="505">
        <v>0</v>
      </c>
      <c r="T234" s="505">
        <v>0</v>
      </c>
      <c r="U234" s="505">
        <v>0</v>
      </c>
      <c r="V234" s="505">
        <v>0</v>
      </c>
      <c r="W234" s="505">
        <v>0</v>
      </c>
      <c r="X234" s="505">
        <v>0</v>
      </c>
      <c r="Y234" s="505">
        <v>0</v>
      </c>
      <c r="Z234" s="505">
        <v>0</v>
      </c>
      <c r="AA234" s="505">
        <v>63</v>
      </c>
      <c r="AB234" s="505">
        <v>9</v>
      </c>
      <c r="AC234" s="505">
        <v>25.000000000000014</v>
      </c>
      <c r="AD234" s="505">
        <v>25.000000000000014</v>
      </c>
      <c r="AE234" s="505">
        <v>0</v>
      </c>
      <c r="AF234" s="505">
        <v>0</v>
      </c>
      <c r="AG234" s="505">
        <v>58.000000000000021</v>
      </c>
      <c r="AH234" s="505">
        <v>1.0000000000000018</v>
      </c>
      <c r="AI234" s="505">
        <v>4.0000000000000009</v>
      </c>
      <c r="AJ234" s="505">
        <v>0</v>
      </c>
      <c r="AK234" s="505">
        <v>0</v>
      </c>
      <c r="AL234" s="505">
        <v>0</v>
      </c>
      <c r="AM234" s="505">
        <v>0</v>
      </c>
      <c r="AN234" s="505">
        <v>0</v>
      </c>
      <c r="AO234" s="505">
        <v>0</v>
      </c>
      <c r="AP234" s="505">
        <v>0</v>
      </c>
      <c r="AQ234" s="505">
        <v>0</v>
      </c>
      <c r="AR234" s="505">
        <v>0</v>
      </c>
      <c r="AS234" s="505">
        <v>0</v>
      </c>
      <c r="AT234" s="505">
        <v>0</v>
      </c>
      <c r="AU234" s="505">
        <v>0</v>
      </c>
      <c r="AV234" s="505">
        <v>0</v>
      </c>
      <c r="AW234" s="505">
        <v>0</v>
      </c>
      <c r="AX234" s="505">
        <v>0</v>
      </c>
      <c r="AY234" s="505">
        <v>0</v>
      </c>
      <c r="AZ234" s="505">
        <v>0</v>
      </c>
      <c r="BA234" s="505">
        <v>0</v>
      </c>
      <c r="BB234" s="505">
        <v>20.09090909090909</v>
      </c>
      <c r="BC234" s="505">
        <v>24.34090909090909</v>
      </c>
      <c r="BD234" s="505">
        <v>0</v>
      </c>
      <c r="BE234" s="505">
        <v>0</v>
      </c>
      <c r="BF234" s="505">
        <v>0</v>
      </c>
      <c r="BG234" s="505">
        <v>0</v>
      </c>
      <c r="BH234" s="505">
        <v>0</v>
      </c>
      <c r="BI234" s="505">
        <v>0</v>
      </c>
      <c r="BJ234" s="505">
        <v>4.2200000000000015</v>
      </c>
      <c r="BK234" s="505">
        <v>0</v>
      </c>
      <c r="BL234" s="505">
        <v>2.2229999999999999</v>
      </c>
      <c r="BM234" s="505">
        <v>0</v>
      </c>
      <c r="BN234" s="505">
        <v>1</v>
      </c>
      <c r="BO234" s="622">
        <v>1</v>
      </c>
      <c r="BP234" s="505">
        <v>1</v>
      </c>
      <c r="BQ234" s="505">
        <v>1</v>
      </c>
      <c r="BR234" s="505">
        <v>0</v>
      </c>
      <c r="BS234" s="505"/>
      <c r="BT234" s="505"/>
      <c r="BU234" s="505"/>
    </row>
    <row r="235" spans="1:73" ht="14.4">
      <c r="A235" s="486">
        <f>VLOOKUP(C235,'[18]DfE No.'!C:E,3,FALSE)</f>
        <v>243</v>
      </c>
      <c r="B235" s="502">
        <v>145539</v>
      </c>
      <c r="C235" s="502">
        <v>9353092</v>
      </c>
      <c r="D235" s="503" t="s">
        <v>1143</v>
      </c>
      <c r="E235" s="492" t="s">
        <v>40</v>
      </c>
      <c r="F235" s="504" t="s">
        <v>697</v>
      </c>
      <c r="G235" s="505">
        <v>1</v>
      </c>
      <c r="H235" s="505">
        <v>0</v>
      </c>
      <c r="I235" s="505">
        <v>0</v>
      </c>
      <c r="J235" s="505">
        <v>7</v>
      </c>
      <c r="K235" s="505">
        <v>0</v>
      </c>
      <c r="L235" s="505">
        <v>0</v>
      </c>
      <c r="M235" s="505">
        <v>0</v>
      </c>
      <c r="N235" s="505">
        <v>82</v>
      </c>
      <c r="O235" s="505">
        <v>82</v>
      </c>
      <c r="P235" s="505">
        <v>6</v>
      </c>
      <c r="Q235" s="505">
        <v>76</v>
      </c>
      <c r="R235" s="505">
        <v>0</v>
      </c>
      <c r="S235" s="505">
        <v>0</v>
      </c>
      <c r="T235" s="505">
        <v>0</v>
      </c>
      <c r="U235" s="505">
        <v>0</v>
      </c>
      <c r="V235" s="505">
        <v>0</v>
      </c>
      <c r="W235" s="505">
        <v>0</v>
      </c>
      <c r="X235" s="505">
        <v>0</v>
      </c>
      <c r="Y235" s="505">
        <v>0</v>
      </c>
      <c r="Z235" s="505">
        <v>0</v>
      </c>
      <c r="AA235" s="505">
        <v>82</v>
      </c>
      <c r="AB235" s="505">
        <v>11.714285714285714</v>
      </c>
      <c r="AC235" s="505">
        <v>7.0000000000000018</v>
      </c>
      <c r="AD235" s="505">
        <v>7.0000000000000018</v>
      </c>
      <c r="AE235" s="505">
        <v>0</v>
      </c>
      <c r="AF235" s="505">
        <v>0</v>
      </c>
      <c r="AG235" s="505">
        <v>70.999999999999972</v>
      </c>
      <c r="AH235" s="505">
        <v>7.0000000000000018</v>
      </c>
      <c r="AI235" s="505">
        <v>0</v>
      </c>
      <c r="AJ235" s="505">
        <v>1.999999999999998</v>
      </c>
      <c r="AK235" s="505">
        <v>0</v>
      </c>
      <c r="AL235" s="505">
        <v>1.999999999999998</v>
      </c>
      <c r="AM235" s="505">
        <v>0</v>
      </c>
      <c r="AN235" s="505">
        <v>0</v>
      </c>
      <c r="AO235" s="505">
        <v>0</v>
      </c>
      <c r="AP235" s="505">
        <v>0</v>
      </c>
      <c r="AQ235" s="505">
        <v>0</v>
      </c>
      <c r="AR235" s="505">
        <v>0</v>
      </c>
      <c r="AS235" s="505">
        <v>0</v>
      </c>
      <c r="AT235" s="505">
        <v>0</v>
      </c>
      <c r="AU235" s="505">
        <v>0</v>
      </c>
      <c r="AV235" s="505">
        <v>0</v>
      </c>
      <c r="AW235" s="505">
        <v>0</v>
      </c>
      <c r="AX235" s="505">
        <v>0</v>
      </c>
      <c r="AY235" s="505">
        <v>0</v>
      </c>
      <c r="AZ235" s="505">
        <v>0</v>
      </c>
      <c r="BA235" s="505">
        <v>0</v>
      </c>
      <c r="BB235" s="505">
        <v>11</v>
      </c>
      <c r="BC235" s="505">
        <v>11.868421052631579</v>
      </c>
      <c r="BD235" s="505">
        <v>0</v>
      </c>
      <c r="BE235" s="505">
        <v>0</v>
      </c>
      <c r="BF235" s="505">
        <v>0</v>
      </c>
      <c r="BG235" s="505">
        <v>0</v>
      </c>
      <c r="BH235" s="505">
        <v>0</v>
      </c>
      <c r="BI235" s="505">
        <v>0</v>
      </c>
      <c r="BJ235" s="505">
        <v>8.0000000000003485E-2</v>
      </c>
      <c r="BK235" s="505">
        <v>0</v>
      </c>
      <c r="BL235" s="505">
        <v>3.0640000000000001</v>
      </c>
      <c r="BM235" s="505">
        <v>0</v>
      </c>
      <c r="BN235" s="505">
        <v>0.90520694259012013</v>
      </c>
      <c r="BO235" s="622">
        <v>1</v>
      </c>
      <c r="BP235" s="505">
        <v>1</v>
      </c>
      <c r="BQ235" s="505">
        <v>1</v>
      </c>
      <c r="BR235" s="505">
        <v>0</v>
      </c>
      <c r="BS235" s="505"/>
      <c r="BT235" s="505"/>
      <c r="BU235" s="505"/>
    </row>
    <row r="236" spans="1:73" ht="14.4">
      <c r="A236" s="486">
        <f>VLOOKUP(C236,'[18]DfE No.'!C:E,3,FALSE)</f>
        <v>80</v>
      </c>
      <c r="B236" s="502">
        <v>143807</v>
      </c>
      <c r="C236" s="502">
        <v>9353096</v>
      </c>
      <c r="D236" s="503" t="s">
        <v>1144</v>
      </c>
      <c r="E236" s="492" t="s">
        <v>40</v>
      </c>
      <c r="F236" s="504" t="s">
        <v>697</v>
      </c>
      <c r="G236" s="505">
        <v>1</v>
      </c>
      <c r="H236" s="505">
        <v>0</v>
      </c>
      <c r="I236" s="505">
        <v>0</v>
      </c>
      <c r="J236" s="505">
        <v>7</v>
      </c>
      <c r="K236" s="505">
        <v>0</v>
      </c>
      <c r="L236" s="505">
        <v>0</v>
      </c>
      <c r="M236" s="505">
        <v>0</v>
      </c>
      <c r="N236" s="505">
        <v>168</v>
      </c>
      <c r="O236" s="505">
        <v>168</v>
      </c>
      <c r="P236" s="505">
        <v>19</v>
      </c>
      <c r="Q236" s="505">
        <v>149</v>
      </c>
      <c r="R236" s="505">
        <v>0</v>
      </c>
      <c r="S236" s="505">
        <v>0</v>
      </c>
      <c r="T236" s="505">
        <v>0</v>
      </c>
      <c r="U236" s="505">
        <v>0</v>
      </c>
      <c r="V236" s="505">
        <v>0</v>
      </c>
      <c r="W236" s="505">
        <v>0</v>
      </c>
      <c r="X236" s="505">
        <v>0</v>
      </c>
      <c r="Y236" s="505">
        <v>0</v>
      </c>
      <c r="Z236" s="505">
        <v>0</v>
      </c>
      <c r="AA236" s="505">
        <v>168</v>
      </c>
      <c r="AB236" s="505">
        <v>24</v>
      </c>
      <c r="AC236" s="505">
        <v>15.999999999999995</v>
      </c>
      <c r="AD236" s="505">
        <v>16.999999999999968</v>
      </c>
      <c r="AE236" s="505">
        <v>0</v>
      </c>
      <c r="AF236" s="505">
        <v>0</v>
      </c>
      <c r="AG236" s="505">
        <v>164.99999999999997</v>
      </c>
      <c r="AH236" s="505">
        <v>1.9999999999999993</v>
      </c>
      <c r="AI236" s="505">
        <v>0.99999999999999967</v>
      </c>
      <c r="AJ236" s="505">
        <v>0</v>
      </c>
      <c r="AK236" s="505">
        <v>0</v>
      </c>
      <c r="AL236" s="505">
        <v>0</v>
      </c>
      <c r="AM236" s="505">
        <v>0</v>
      </c>
      <c r="AN236" s="505">
        <v>0</v>
      </c>
      <c r="AO236" s="505">
        <v>0</v>
      </c>
      <c r="AP236" s="505">
        <v>0</v>
      </c>
      <c r="AQ236" s="505">
        <v>0</v>
      </c>
      <c r="AR236" s="505">
        <v>0</v>
      </c>
      <c r="AS236" s="505">
        <v>0</v>
      </c>
      <c r="AT236" s="505">
        <v>0</v>
      </c>
      <c r="AU236" s="505">
        <v>0</v>
      </c>
      <c r="AV236" s="505">
        <v>0</v>
      </c>
      <c r="AW236" s="505">
        <v>0</v>
      </c>
      <c r="AX236" s="505">
        <v>0</v>
      </c>
      <c r="AY236" s="505">
        <v>0</v>
      </c>
      <c r="AZ236" s="505">
        <v>0</v>
      </c>
      <c r="BA236" s="505">
        <v>0</v>
      </c>
      <c r="BB236" s="505">
        <v>22.695364238410598</v>
      </c>
      <c r="BC236" s="505">
        <v>25.589403973509935</v>
      </c>
      <c r="BD236" s="505">
        <v>0</v>
      </c>
      <c r="BE236" s="505">
        <v>0</v>
      </c>
      <c r="BF236" s="505">
        <v>0</v>
      </c>
      <c r="BG236" s="505">
        <v>0</v>
      </c>
      <c r="BH236" s="505">
        <v>0</v>
      </c>
      <c r="BI236" s="505">
        <v>0</v>
      </c>
      <c r="BJ236" s="505">
        <v>0</v>
      </c>
      <c r="BK236" s="505">
        <v>0</v>
      </c>
      <c r="BL236" s="505">
        <v>2.2799999999999998</v>
      </c>
      <c r="BM236" s="505">
        <v>0</v>
      </c>
      <c r="BN236" s="505">
        <v>0</v>
      </c>
      <c r="BO236" s="622">
        <v>1</v>
      </c>
      <c r="BP236" s="505">
        <v>0</v>
      </c>
      <c r="BQ236" s="505">
        <v>1</v>
      </c>
      <c r="BR236" s="505">
        <v>0</v>
      </c>
      <c r="BS236" s="505"/>
      <c r="BT236" s="505"/>
      <c r="BU236" s="505"/>
    </row>
    <row r="237" spans="1:73" ht="14.4">
      <c r="A237" s="486">
        <f>VLOOKUP(C237,'[18]DfE No.'!C:E,3,FALSE)</f>
        <v>316</v>
      </c>
      <c r="B237" s="502">
        <v>142994</v>
      </c>
      <c r="C237" s="502">
        <v>9353097</v>
      </c>
      <c r="D237" s="503" t="s">
        <v>507</v>
      </c>
      <c r="E237" s="492" t="s">
        <v>40</v>
      </c>
      <c r="F237" s="504" t="s">
        <v>697</v>
      </c>
      <c r="G237" s="505">
        <v>1</v>
      </c>
      <c r="H237" s="505">
        <v>0</v>
      </c>
      <c r="I237" s="505">
        <v>0</v>
      </c>
      <c r="J237" s="505">
        <v>7</v>
      </c>
      <c r="K237" s="505">
        <v>0</v>
      </c>
      <c r="L237" s="505">
        <v>0</v>
      </c>
      <c r="M237" s="505">
        <v>0</v>
      </c>
      <c r="N237" s="505">
        <v>99</v>
      </c>
      <c r="O237" s="505">
        <v>99</v>
      </c>
      <c r="P237" s="505">
        <v>14</v>
      </c>
      <c r="Q237" s="505">
        <v>85</v>
      </c>
      <c r="R237" s="505">
        <v>0</v>
      </c>
      <c r="S237" s="505">
        <v>0</v>
      </c>
      <c r="T237" s="505">
        <v>0</v>
      </c>
      <c r="U237" s="505">
        <v>0</v>
      </c>
      <c r="V237" s="505">
        <v>0</v>
      </c>
      <c r="W237" s="505">
        <v>0</v>
      </c>
      <c r="X237" s="505">
        <v>0</v>
      </c>
      <c r="Y237" s="505">
        <v>0</v>
      </c>
      <c r="Z237" s="505">
        <v>0</v>
      </c>
      <c r="AA237" s="505">
        <v>99</v>
      </c>
      <c r="AB237" s="505">
        <v>14.142857142857142</v>
      </c>
      <c r="AC237" s="505">
        <v>9.9999999999999982</v>
      </c>
      <c r="AD237" s="505">
        <v>9.9999999999999982</v>
      </c>
      <c r="AE237" s="505">
        <v>0</v>
      </c>
      <c r="AF237" s="505">
        <v>0</v>
      </c>
      <c r="AG237" s="505">
        <v>81.999999999999972</v>
      </c>
      <c r="AH237" s="505">
        <v>5.9999999999999991</v>
      </c>
      <c r="AI237" s="505">
        <v>4.9999999999999991</v>
      </c>
      <c r="AJ237" s="505">
        <v>3.9999999999999996</v>
      </c>
      <c r="AK237" s="505">
        <v>1.9999999999999998</v>
      </c>
      <c r="AL237" s="505">
        <v>0</v>
      </c>
      <c r="AM237" s="505">
        <v>0</v>
      </c>
      <c r="AN237" s="505">
        <v>0</v>
      </c>
      <c r="AO237" s="505">
        <v>0</v>
      </c>
      <c r="AP237" s="505">
        <v>0</v>
      </c>
      <c r="AQ237" s="505">
        <v>0</v>
      </c>
      <c r="AR237" s="505">
        <v>0</v>
      </c>
      <c r="AS237" s="505">
        <v>0</v>
      </c>
      <c r="AT237" s="505">
        <v>0</v>
      </c>
      <c r="AU237" s="505">
        <v>0</v>
      </c>
      <c r="AV237" s="505">
        <v>1.164705882352937</v>
      </c>
      <c r="AW237" s="505">
        <v>1.164705882352937</v>
      </c>
      <c r="AX237" s="505">
        <v>0</v>
      </c>
      <c r="AY237" s="505">
        <v>0</v>
      </c>
      <c r="AZ237" s="505">
        <v>0</v>
      </c>
      <c r="BA237" s="505">
        <v>1</v>
      </c>
      <c r="BB237" s="505">
        <v>18.433734939759038</v>
      </c>
      <c r="BC237" s="505">
        <v>21.469879518072293</v>
      </c>
      <c r="BD237" s="505">
        <v>0</v>
      </c>
      <c r="BE237" s="505">
        <v>0</v>
      </c>
      <c r="BF237" s="505">
        <v>0</v>
      </c>
      <c r="BG237" s="505">
        <v>0</v>
      </c>
      <c r="BH237" s="505">
        <v>0</v>
      </c>
      <c r="BI237" s="505">
        <v>0</v>
      </c>
      <c r="BJ237" s="505">
        <v>0</v>
      </c>
      <c r="BK237" s="505">
        <v>0</v>
      </c>
      <c r="BL237" s="505">
        <v>2.3050000000000002</v>
      </c>
      <c r="BM237" s="505">
        <v>0</v>
      </c>
      <c r="BN237" s="505">
        <v>0.67823765020026694</v>
      </c>
      <c r="BO237" s="622">
        <v>1</v>
      </c>
      <c r="BP237" s="505">
        <v>1</v>
      </c>
      <c r="BQ237" s="505">
        <v>1</v>
      </c>
      <c r="BR237" s="505">
        <v>0</v>
      </c>
      <c r="BS237" s="505"/>
      <c r="BT237" s="505"/>
      <c r="BU237" s="505"/>
    </row>
    <row r="238" spans="1:73" ht="14.4">
      <c r="A238" s="486">
        <f>VLOOKUP(C238,'[18]DfE No.'!C:E,3,FALSE)</f>
        <v>489</v>
      </c>
      <c r="B238" s="502">
        <v>143070</v>
      </c>
      <c r="C238" s="502">
        <v>9353098</v>
      </c>
      <c r="D238" s="503" t="s">
        <v>1145</v>
      </c>
      <c r="E238" s="492" t="s">
        <v>40</v>
      </c>
      <c r="F238" s="504" t="s">
        <v>697</v>
      </c>
      <c r="G238" s="505">
        <v>1</v>
      </c>
      <c r="H238" s="505">
        <v>0</v>
      </c>
      <c r="I238" s="505">
        <v>0</v>
      </c>
      <c r="J238" s="505">
        <v>7</v>
      </c>
      <c r="K238" s="505">
        <v>0</v>
      </c>
      <c r="L238" s="505">
        <v>0</v>
      </c>
      <c r="M238" s="505">
        <v>0</v>
      </c>
      <c r="N238" s="505">
        <v>87</v>
      </c>
      <c r="O238" s="505">
        <v>87</v>
      </c>
      <c r="P238" s="505">
        <v>6</v>
      </c>
      <c r="Q238" s="505">
        <v>81</v>
      </c>
      <c r="R238" s="505">
        <v>0</v>
      </c>
      <c r="S238" s="505">
        <v>0</v>
      </c>
      <c r="T238" s="505">
        <v>0</v>
      </c>
      <c r="U238" s="505">
        <v>0</v>
      </c>
      <c r="V238" s="505">
        <v>0</v>
      </c>
      <c r="W238" s="505">
        <v>0</v>
      </c>
      <c r="X238" s="505">
        <v>0</v>
      </c>
      <c r="Y238" s="505">
        <v>0</v>
      </c>
      <c r="Z238" s="505">
        <v>0</v>
      </c>
      <c r="AA238" s="505">
        <v>87</v>
      </c>
      <c r="AB238" s="505">
        <v>12.428571428571429</v>
      </c>
      <c r="AC238" s="505">
        <v>7.9999999999999964</v>
      </c>
      <c r="AD238" s="505">
        <v>9.0000000000000036</v>
      </c>
      <c r="AE238" s="505">
        <v>0</v>
      </c>
      <c r="AF238" s="505">
        <v>0</v>
      </c>
      <c r="AG238" s="505">
        <v>82</v>
      </c>
      <c r="AH238" s="505">
        <v>1.9999999999999967</v>
      </c>
      <c r="AI238" s="505">
        <v>1.9999999999999967</v>
      </c>
      <c r="AJ238" s="505">
        <v>0</v>
      </c>
      <c r="AK238" s="505">
        <v>0.99999999999999833</v>
      </c>
      <c r="AL238" s="505">
        <v>0</v>
      </c>
      <c r="AM238" s="505">
        <v>0</v>
      </c>
      <c r="AN238" s="505">
        <v>0</v>
      </c>
      <c r="AO238" s="505">
        <v>0</v>
      </c>
      <c r="AP238" s="505">
        <v>0</v>
      </c>
      <c r="AQ238" s="505">
        <v>0</v>
      </c>
      <c r="AR238" s="505">
        <v>0</v>
      </c>
      <c r="AS238" s="505">
        <v>0</v>
      </c>
      <c r="AT238" s="505">
        <v>0</v>
      </c>
      <c r="AU238" s="505">
        <v>0</v>
      </c>
      <c r="AV238" s="505">
        <v>1.0740740740740757</v>
      </c>
      <c r="AW238" s="505">
        <v>2.1481481481481515</v>
      </c>
      <c r="AX238" s="505">
        <v>0</v>
      </c>
      <c r="AY238" s="505">
        <v>0</v>
      </c>
      <c r="AZ238" s="505">
        <v>0</v>
      </c>
      <c r="BA238" s="505">
        <v>0.96666666666666667</v>
      </c>
      <c r="BB238" s="505">
        <v>28.53409090909091</v>
      </c>
      <c r="BC238" s="505">
        <v>30.647727272727273</v>
      </c>
      <c r="BD238" s="505">
        <v>0</v>
      </c>
      <c r="BE238" s="505">
        <v>0</v>
      </c>
      <c r="BF238" s="505">
        <v>0</v>
      </c>
      <c r="BG238" s="505">
        <v>0</v>
      </c>
      <c r="BH238" s="505">
        <v>0</v>
      </c>
      <c r="BI238" s="505">
        <v>0</v>
      </c>
      <c r="BJ238" s="505">
        <v>4.7799999999999843</v>
      </c>
      <c r="BK238" s="505">
        <v>0</v>
      </c>
      <c r="BL238" s="505">
        <v>2.0569999999999999</v>
      </c>
      <c r="BM238" s="505">
        <v>0</v>
      </c>
      <c r="BN238" s="505">
        <v>0.83845126835781025</v>
      </c>
      <c r="BO238" s="622">
        <v>1</v>
      </c>
      <c r="BP238" s="505">
        <v>1</v>
      </c>
      <c r="BQ238" s="505">
        <v>1</v>
      </c>
      <c r="BR238" s="505">
        <v>0</v>
      </c>
      <c r="BS238" s="505"/>
      <c r="BT238" s="505"/>
      <c r="BU238" s="505"/>
    </row>
    <row r="239" spans="1:73" ht="14.4">
      <c r="A239" s="486">
        <f>VLOOKUP(C239,'[18]DfE No.'!C:E,3,FALSE)</f>
        <v>86</v>
      </c>
      <c r="B239" s="502">
        <v>143071</v>
      </c>
      <c r="C239" s="502">
        <v>9353099</v>
      </c>
      <c r="D239" s="503" t="s">
        <v>1146</v>
      </c>
      <c r="E239" s="492" t="s">
        <v>40</v>
      </c>
      <c r="F239" s="504" t="s">
        <v>697</v>
      </c>
      <c r="G239" s="505">
        <v>1</v>
      </c>
      <c r="H239" s="505">
        <v>0</v>
      </c>
      <c r="I239" s="505">
        <v>0</v>
      </c>
      <c r="J239" s="505">
        <v>7</v>
      </c>
      <c r="K239" s="505">
        <v>0</v>
      </c>
      <c r="L239" s="505">
        <v>0</v>
      </c>
      <c r="M239" s="505">
        <v>0</v>
      </c>
      <c r="N239" s="505">
        <v>78</v>
      </c>
      <c r="O239" s="505">
        <v>78</v>
      </c>
      <c r="P239" s="505">
        <v>6</v>
      </c>
      <c r="Q239" s="505">
        <v>72</v>
      </c>
      <c r="R239" s="505">
        <v>0</v>
      </c>
      <c r="S239" s="505">
        <v>0</v>
      </c>
      <c r="T239" s="505">
        <v>0</v>
      </c>
      <c r="U239" s="505">
        <v>0</v>
      </c>
      <c r="V239" s="505">
        <v>0</v>
      </c>
      <c r="W239" s="505">
        <v>0</v>
      </c>
      <c r="X239" s="505">
        <v>0</v>
      </c>
      <c r="Y239" s="505">
        <v>0</v>
      </c>
      <c r="Z239" s="505">
        <v>0</v>
      </c>
      <c r="AA239" s="505">
        <v>78</v>
      </c>
      <c r="AB239" s="505">
        <v>11.142857142857142</v>
      </c>
      <c r="AC239" s="505">
        <v>6.9999999999999964</v>
      </c>
      <c r="AD239" s="505">
        <v>6.9999999999999964</v>
      </c>
      <c r="AE239" s="505">
        <v>0</v>
      </c>
      <c r="AF239" s="505">
        <v>0</v>
      </c>
      <c r="AG239" s="505">
        <v>72</v>
      </c>
      <c r="AH239" s="505">
        <v>5.9999999999999982</v>
      </c>
      <c r="AI239" s="505">
        <v>0</v>
      </c>
      <c r="AJ239" s="505">
        <v>0</v>
      </c>
      <c r="AK239" s="505">
        <v>0</v>
      </c>
      <c r="AL239" s="505">
        <v>0</v>
      </c>
      <c r="AM239" s="505">
        <v>0</v>
      </c>
      <c r="AN239" s="505">
        <v>0</v>
      </c>
      <c r="AO239" s="505">
        <v>0</v>
      </c>
      <c r="AP239" s="505">
        <v>0</v>
      </c>
      <c r="AQ239" s="505">
        <v>0</v>
      </c>
      <c r="AR239" s="505">
        <v>0</v>
      </c>
      <c r="AS239" s="505">
        <v>0</v>
      </c>
      <c r="AT239" s="505">
        <v>0</v>
      </c>
      <c r="AU239" s="505">
        <v>1.0833333333333341</v>
      </c>
      <c r="AV239" s="505">
        <v>1.0833333333333341</v>
      </c>
      <c r="AW239" s="505">
        <v>1.0833333333333341</v>
      </c>
      <c r="AX239" s="505">
        <v>0</v>
      </c>
      <c r="AY239" s="505">
        <v>0</v>
      </c>
      <c r="AZ239" s="505">
        <v>0</v>
      </c>
      <c r="BA239" s="505">
        <v>0</v>
      </c>
      <c r="BB239" s="505">
        <v>14.625</v>
      </c>
      <c r="BC239" s="505">
        <v>15.84375</v>
      </c>
      <c r="BD239" s="505">
        <v>0</v>
      </c>
      <c r="BE239" s="505">
        <v>0</v>
      </c>
      <c r="BF239" s="505">
        <v>0</v>
      </c>
      <c r="BG239" s="505">
        <v>0</v>
      </c>
      <c r="BH239" s="505">
        <v>0</v>
      </c>
      <c r="BI239" s="505">
        <v>0</v>
      </c>
      <c r="BJ239" s="505">
        <v>0</v>
      </c>
      <c r="BK239" s="505">
        <v>0</v>
      </c>
      <c r="BL239" s="505">
        <v>1.409</v>
      </c>
      <c r="BM239" s="505">
        <v>0</v>
      </c>
      <c r="BN239" s="505">
        <v>0.95861148197596791</v>
      </c>
      <c r="BO239" s="622">
        <v>0</v>
      </c>
      <c r="BP239" s="505">
        <v>0</v>
      </c>
      <c r="BQ239" s="505">
        <v>1</v>
      </c>
      <c r="BR239" s="505">
        <v>0</v>
      </c>
      <c r="BS239" s="505"/>
      <c r="BT239" s="505"/>
      <c r="BU239" s="505"/>
    </row>
    <row r="240" spans="1:73" ht="14.4">
      <c r="A240" s="486">
        <f>VLOOKUP(C240,'[18]DfE No.'!C:E,3,FALSE)</f>
        <v>93</v>
      </c>
      <c r="B240" s="502">
        <v>144849</v>
      </c>
      <c r="C240" s="502">
        <v>9353101</v>
      </c>
      <c r="D240" s="503" t="s">
        <v>1032</v>
      </c>
      <c r="E240" s="492" t="s">
        <v>40</v>
      </c>
      <c r="F240" s="504" t="s">
        <v>697</v>
      </c>
      <c r="G240" s="505">
        <v>1</v>
      </c>
      <c r="H240" s="505">
        <v>0</v>
      </c>
      <c r="I240" s="505">
        <v>0</v>
      </c>
      <c r="J240" s="505">
        <v>7</v>
      </c>
      <c r="K240" s="505">
        <v>0</v>
      </c>
      <c r="L240" s="505">
        <v>0</v>
      </c>
      <c r="M240" s="505">
        <v>0</v>
      </c>
      <c r="N240" s="505">
        <v>94</v>
      </c>
      <c r="O240" s="505">
        <v>94</v>
      </c>
      <c r="P240" s="505">
        <v>14</v>
      </c>
      <c r="Q240" s="505">
        <v>80</v>
      </c>
      <c r="R240" s="505">
        <v>0</v>
      </c>
      <c r="S240" s="505">
        <v>0</v>
      </c>
      <c r="T240" s="505">
        <v>0</v>
      </c>
      <c r="U240" s="505">
        <v>0</v>
      </c>
      <c r="V240" s="505">
        <v>0</v>
      </c>
      <c r="W240" s="505">
        <v>0</v>
      </c>
      <c r="X240" s="505">
        <v>0</v>
      </c>
      <c r="Y240" s="505">
        <v>0</v>
      </c>
      <c r="Z240" s="505">
        <v>0</v>
      </c>
      <c r="AA240" s="505">
        <v>94</v>
      </c>
      <c r="AB240" s="505">
        <v>13.428571428571429</v>
      </c>
      <c r="AC240" s="505">
        <v>8.9999999999999964</v>
      </c>
      <c r="AD240" s="505">
        <v>9.9999999999999769</v>
      </c>
      <c r="AE240" s="505">
        <v>0</v>
      </c>
      <c r="AF240" s="505">
        <v>0</v>
      </c>
      <c r="AG240" s="505">
        <v>82.000000000000014</v>
      </c>
      <c r="AH240" s="505">
        <v>8</v>
      </c>
      <c r="AI240" s="505">
        <v>2.0000000000000044</v>
      </c>
      <c r="AJ240" s="505">
        <v>0</v>
      </c>
      <c r="AK240" s="505">
        <v>2.0000000000000044</v>
      </c>
      <c r="AL240" s="505">
        <v>0</v>
      </c>
      <c r="AM240" s="505">
        <v>0</v>
      </c>
      <c r="AN240" s="505">
        <v>0</v>
      </c>
      <c r="AO240" s="505">
        <v>0</v>
      </c>
      <c r="AP240" s="505">
        <v>0</v>
      </c>
      <c r="AQ240" s="505">
        <v>0</v>
      </c>
      <c r="AR240" s="505">
        <v>0</v>
      </c>
      <c r="AS240" s="505">
        <v>0</v>
      </c>
      <c r="AT240" s="505">
        <v>0</v>
      </c>
      <c r="AU240" s="505">
        <v>0</v>
      </c>
      <c r="AV240" s="505">
        <v>0</v>
      </c>
      <c r="AW240" s="505">
        <v>0</v>
      </c>
      <c r="AX240" s="505">
        <v>0</v>
      </c>
      <c r="AY240" s="505">
        <v>0</v>
      </c>
      <c r="AZ240" s="505">
        <v>0</v>
      </c>
      <c r="BA240" s="505">
        <v>0</v>
      </c>
      <c r="BB240" s="505">
        <v>28.292682926829265</v>
      </c>
      <c r="BC240" s="505">
        <v>33.243902439024389</v>
      </c>
      <c r="BD240" s="505">
        <v>0</v>
      </c>
      <c r="BE240" s="505">
        <v>0</v>
      </c>
      <c r="BF240" s="505">
        <v>0</v>
      </c>
      <c r="BG240" s="505">
        <v>0</v>
      </c>
      <c r="BH240" s="505">
        <v>0</v>
      </c>
      <c r="BI240" s="505">
        <v>0</v>
      </c>
      <c r="BJ240" s="505">
        <v>0</v>
      </c>
      <c r="BK240" s="505">
        <v>0</v>
      </c>
      <c r="BL240" s="505">
        <v>2.4180000000000001</v>
      </c>
      <c r="BM240" s="505">
        <v>0</v>
      </c>
      <c r="BN240" s="505">
        <v>0.7449933244325766</v>
      </c>
      <c r="BO240" s="622">
        <v>1</v>
      </c>
      <c r="BP240" s="505">
        <v>1</v>
      </c>
      <c r="BQ240" s="505">
        <v>1</v>
      </c>
      <c r="BR240" s="505">
        <v>0</v>
      </c>
      <c r="BS240" s="505"/>
      <c r="BT240" s="505"/>
      <c r="BU240" s="505"/>
    </row>
    <row r="241" spans="1:73" ht="14.4">
      <c r="A241" s="486">
        <f>VLOOKUP(C241,'[18]DfE No.'!C:E,3,FALSE)</f>
        <v>102</v>
      </c>
      <c r="B241" s="502">
        <v>145697</v>
      </c>
      <c r="C241" s="502">
        <v>9353102</v>
      </c>
      <c r="D241" s="503" t="s">
        <v>1147</v>
      </c>
      <c r="E241" s="492" t="s">
        <v>40</v>
      </c>
      <c r="F241" s="504" t="s">
        <v>697</v>
      </c>
      <c r="G241" s="505">
        <v>1</v>
      </c>
      <c r="H241" s="505">
        <v>0</v>
      </c>
      <c r="I241" s="505">
        <v>0</v>
      </c>
      <c r="J241" s="505">
        <v>7</v>
      </c>
      <c r="K241" s="505">
        <v>0</v>
      </c>
      <c r="L241" s="505">
        <v>0</v>
      </c>
      <c r="M241" s="505">
        <v>0</v>
      </c>
      <c r="N241" s="505">
        <v>109</v>
      </c>
      <c r="O241" s="505">
        <v>109</v>
      </c>
      <c r="P241" s="505">
        <v>16</v>
      </c>
      <c r="Q241" s="505">
        <v>93</v>
      </c>
      <c r="R241" s="505">
        <v>0</v>
      </c>
      <c r="S241" s="505">
        <v>0</v>
      </c>
      <c r="T241" s="505">
        <v>0</v>
      </c>
      <c r="U241" s="505">
        <v>0</v>
      </c>
      <c r="V241" s="505">
        <v>0</v>
      </c>
      <c r="W241" s="505">
        <v>0</v>
      </c>
      <c r="X241" s="505">
        <v>0</v>
      </c>
      <c r="Y241" s="505">
        <v>0</v>
      </c>
      <c r="Z241" s="505">
        <v>0</v>
      </c>
      <c r="AA241" s="505">
        <v>109</v>
      </c>
      <c r="AB241" s="505">
        <v>15.571428571428571</v>
      </c>
      <c r="AC241" s="505">
        <v>8.9999999999999964</v>
      </c>
      <c r="AD241" s="505">
        <v>11.00000000000005</v>
      </c>
      <c r="AE241" s="505">
        <v>0</v>
      </c>
      <c r="AF241" s="505">
        <v>0</v>
      </c>
      <c r="AG241" s="505">
        <v>107</v>
      </c>
      <c r="AH241" s="505">
        <v>1.9999999999999989</v>
      </c>
      <c r="AI241" s="505">
        <v>0</v>
      </c>
      <c r="AJ241" s="505">
        <v>0</v>
      </c>
      <c r="AK241" s="505">
        <v>0</v>
      </c>
      <c r="AL241" s="505">
        <v>0</v>
      </c>
      <c r="AM241" s="505">
        <v>0</v>
      </c>
      <c r="AN241" s="505">
        <v>0</v>
      </c>
      <c r="AO241" s="505">
        <v>0</v>
      </c>
      <c r="AP241" s="505">
        <v>0</v>
      </c>
      <c r="AQ241" s="505">
        <v>0</v>
      </c>
      <c r="AR241" s="505">
        <v>0</v>
      </c>
      <c r="AS241" s="505">
        <v>0</v>
      </c>
      <c r="AT241" s="505">
        <v>0</v>
      </c>
      <c r="AU241" s="505">
        <v>0</v>
      </c>
      <c r="AV241" s="505">
        <v>0</v>
      </c>
      <c r="AW241" s="505">
        <v>0</v>
      </c>
      <c r="AX241" s="505">
        <v>0</v>
      </c>
      <c r="AY241" s="505">
        <v>0</v>
      </c>
      <c r="AZ241" s="505">
        <v>0</v>
      </c>
      <c r="BA241" s="505">
        <v>3.05607476635514</v>
      </c>
      <c r="BB241" s="505">
        <v>32.82352941176471</v>
      </c>
      <c r="BC241" s="505">
        <v>38.470588235294123</v>
      </c>
      <c r="BD241" s="505">
        <v>0</v>
      </c>
      <c r="BE241" s="505">
        <v>0</v>
      </c>
      <c r="BF241" s="505">
        <v>0</v>
      </c>
      <c r="BG241" s="505">
        <v>0</v>
      </c>
      <c r="BH241" s="505">
        <v>0</v>
      </c>
      <c r="BI241" s="505">
        <v>0</v>
      </c>
      <c r="BJ241" s="505">
        <v>0.45999999999999608</v>
      </c>
      <c r="BK241" s="505">
        <v>0</v>
      </c>
      <c r="BL241" s="505">
        <v>2.2330000000000001</v>
      </c>
      <c r="BM241" s="505">
        <v>0</v>
      </c>
      <c r="BN241" s="505">
        <v>0.5447263017356474</v>
      </c>
      <c r="BO241" s="622">
        <v>1</v>
      </c>
      <c r="BP241" s="505">
        <v>1</v>
      </c>
      <c r="BQ241" s="505">
        <v>1</v>
      </c>
      <c r="BR241" s="505">
        <v>0</v>
      </c>
      <c r="BS241" s="505"/>
      <c r="BT241" s="505"/>
      <c r="BU241" s="505"/>
    </row>
    <row r="242" spans="1:73" ht="14.4">
      <c r="A242" s="486">
        <f>VLOOKUP(C242,'[18]DfE No.'!C:E,3,FALSE)</f>
        <v>110</v>
      </c>
      <c r="B242" s="502">
        <v>147575</v>
      </c>
      <c r="C242" s="502">
        <v>9353108</v>
      </c>
      <c r="D242" s="503" t="s">
        <v>1353</v>
      </c>
      <c r="E242" s="492" t="s">
        <v>40</v>
      </c>
      <c r="F242" s="504" t="s">
        <v>697</v>
      </c>
      <c r="G242" s="505">
        <v>1</v>
      </c>
      <c r="H242" s="505">
        <v>0</v>
      </c>
      <c r="I242" s="505">
        <v>0</v>
      </c>
      <c r="J242" s="505">
        <v>7</v>
      </c>
      <c r="K242" s="505">
        <v>0</v>
      </c>
      <c r="L242" s="505">
        <v>0</v>
      </c>
      <c r="M242" s="505">
        <v>0</v>
      </c>
      <c r="N242" s="505">
        <v>33</v>
      </c>
      <c r="O242" s="505">
        <v>33</v>
      </c>
      <c r="P242" s="505">
        <v>7</v>
      </c>
      <c r="Q242" s="505">
        <v>26</v>
      </c>
      <c r="R242" s="505">
        <v>0</v>
      </c>
      <c r="S242" s="505">
        <v>0</v>
      </c>
      <c r="T242" s="505">
        <v>0</v>
      </c>
      <c r="U242" s="505">
        <v>0</v>
      </c>
      <c r="V242" s="505">
        <v>0</v>
      </c>
      <c r="W242" s="505">
        <v>0</v>
      </c>
      <c r="X242" s="505">
        <v>0</v>
      </c>
      <c r="Y242" s="505">
        <v>0</v>
      </c>
      <c r="Z242" s="505">
        <v>0</v>
      </c>
      <c r="AA242" s="505">
        <v>33</v>
      </c>
      <c r="AB242" s="505">
        <v>4.7142857142857144</v>
      </c>
      <c r="AC242" s="505">
        <v>2.9999999999999996</v>
      </c>
      <c r="AD242" s="505">
        <v>3.9999999999999929</v>
      </c>
      <c r="AE242" s="505">
        <v>0</v>
      </c>
      <c r="AF242" s="505">
        <v>0</v>
      </c>
      <c r="AG242" s="505">
        <v>32.000000000000007</v>
      </c>
      <c r="AH242" s="505">
        <v>0</v>
      </c>
      <c r="AI242" s="505">
        <v>0</v>
      </c>
      <c r="AJ242" s="505">
        <v>0</v>
      </c>
      <c r="AK242" s="505">
        <v>0.99999999999999989</v>
      </c>
      <c r="AL242" s="505">
        <v>0</v>
      </c>
      <c r="AM242" s="505">
        <v>0</v>
      </c>
      <c r="AN242" s="505">
        <v>0</v>
      </c>
      <c r="AO242" s="505">
        <v>0</v>
      </c>
      <c r="AP242" s="505">
        <v>0</v>
      </c>
      <c r="AQ242" s="505">
        <v>0</v>
      </c>
      <c r="AR242" s="505">
        <v>0</v>
      </c>
      <c r="AS242" s="505">
        <v>0</v>
      </c>
      <c r="AT242" s="505">
        <v>0</v>
      </c>
      <c r="AU242" s="505">
        <v>0</v>
      </c>
      <c r="AV242" s="505">
        <v>0</v>
      </c>
      <c r="AW242" s="505">
        <v>0</v>
      </c>
      <c r="AX242" s="505">
        <v>0</v>
      </c>
      <c r="AY242" s="505">
        <v>0</v>
      </c>
      <c r="AZ242" s="505">
        <v>0</v>
      </c>
      <c r="BA242" s="505">
        <v>0</v>
      </c>
      <c r="BB242" s="505">
        <v>6</v>
      </c>
      <c r="BC242" s="505">
        <v>7.6153846153846159</v>
      </c>
      <c r="BD242" s="505">
        <v>0</v>
      </c>
      <c r="BE242" s="505">
        <v>0</v>
      </c>
      <c r="BF242" s="505">
        <v>0</v>
      </c>
      <c r="BG242" s="505">
        <v>0</v>
      </c>
      <c r="BH242" s="505">
        <v>0</v>
      </c>
      <c r="BI242" s="505">
        <v>0</v>
      </c>
      <c r="BJ242" s="505">
        <v>4.0200000000000058</v>
      </c>
      <c r="BK242" s="505">
        <v>0</v>
      </c>
      <c r="BL242" s="505">
        <v>2.258</v>
      </c>
      <c r="BM242" s="505">
        <v>0</v>
      </c>
      <c r="BN242" s="505">
        <v>1</v>
      </c>
      <c r="BO242" s="622">
        <v>1</v>
      </c>
      <c r="BP242" s="505">
        <v>1</v>
      </c>
      <c r="BQ242" s="505">
        <v>1</v>
      </c>
      <c r="BR242" s="505">
        <v>0</v>
      </c>
      <c r="BS242" s="505"/>
      <c r="BT242" s="505"/>
      <c r="BU242" s="505"/>
    </row>
    <row r="243" spans="1:73" ht="14.4">
      <c r="A243" s="486">
        <f>VLOOKUP(C243,'[18]DfE No.'!C:E,3,FALSE)</f>
        <v>325</v>
      </c>
      <c r="B243" s="502">
        <v>142595</v>
      </c>
      <c r="C243" s="502">
        <v>9353115</v>
      </c>
      <c r="D243" s="503" t="s">
        <v>506</v>
      </c>
      <c r="E243" s="492" t="s">
        <v>40</v>
      </c>
      <c r="F243" s="504" t="s">
        <v>697</v>
      </c>
      <c r="G243" s="505">
        <v>1</v>
      </c>
      <c r="H243" s="505">
        <v>0</v>
      </c>
      <c r="I243" s="505">
        <v>0</v>
      </c>
      <c r="J243" s="505">
        <v>7</v>
      </c>
      <c r="K243" s="505">
        <v>0</v>
      </c>
      <c r="L243" s="505">
        <v>0</v>
      </c>
      <c r="M243" s="505">
        <v>0</v>
      </c>
      <c r="N243" s="505">
        <v>105</v>
      </c>
      <c r="O243" s="505">
        <v>105</v>
      </c>
      <c r="P243" s="505">
        <v>15</v>
      </c>
      <c r="Q243" s="505">
        <v>90</v>
      </c>
      <c r="R243" s="505">
        <v>0</v>
      </c>
      <c r="S243" s="505">
        <v>0</v>
      </c>
      <c r="T243" s="505">
        <v>0</v>
      </c>
      <c r="U243" s="505">
        <v>0</v>
      </c>
      <c r="V243" s="505">
        <v>0</v>
      </c>
      <c r="W243" s="505">
        <v>0</v>
      </c>
      <c r="X243" s="505">
        <v>0</v>
      </c>
      <c r="Y243" s="505">
        <v>0</v>
      </c>
      <c r="Z243" s="505">
        <v>0</v>
      </c>
      <c r="AA243" s="505">
        <v>105</v>
      </c>
      <c r="AB243" s="505">
        <v>15</v>
      </c>
      <c r="AC243" s="505">
        <v>13.00000000000002</v>
      </c>
      <c r="AD243" s="505">
        <v>15.999999999999961</v>
      </c>
      <c r="AE243" s="505">
        <v>0</v>
      </c>
      <c r="AF243" s="505">
        <v>0</v>
      </c>
      <c r="AG243" s="505">
        <v>85.000000000000043</v>
      </c>
      <c r="AH243" s="505">
        <v>8.9999999999999982</v>
      </c>
      <c r="AI243" s="505">
        <v>3.0000000000000027</v>
      </c>
      <c r="AJ243" s="505">
        <v>3.0000000000000027</v>
      </c>
      <c r="AK243" s="505">
        <v>0.99999999999999956</v>
      </c>
      <c r="AL243" s="505">
        <v>4</v>
      </c>
      <c r="AM243" s="505">
        <v>0</v>
      </c>
      <c r="AN243" s="505">
        <v>0</v>
      </c>
      <c r="AO243" s="505">
        <v>0</v>
      </c>
      <c r="AP243" s="505">
        <v>0</v>
      </c>
      <c r="AQ243" s="505">
        <v>0</v>
      </c>
      <c r="AR243" s="505">
        <v>0</v>
      </c>
      <c r="AS243" s="505">
        <v>0</v>
      </c>
      <c r="AT243" s="505">
        <v>0</v>
      </c>
      <c r="AU243" s="505">
        <v>0</v>
      </c>
      <c r="AV243" s="505">
        <v>0</v>
      </c>
      <c r="AW243" s="505">
        <v>2.3333333333333308</v>
      </c>
      <c r="AX243" s="505">
        <v>0</v>
      </c>
      <c r="AY243" s="505">
        <v>0</v>
      </c>
      <c r="AZ243" s="505">
        <v>0</v>
      </c>
      <c r="BA243" s="505">
        <v>3.0288461538461542</v>
      </c>
      <c r="BB243" s="505">
        <v>21.235955056179776</v>
      </c>
      <c r="BC243" s="505">
        <v>24.775280898876407</v>
      </c>
      <c r="BD243" s="505">
        <v>0</v>
      </c>
      <c r="BE243" s="505">
        <v>0</v>
      </c>
      <c r="BF243" s="505">
        <v>0</v>
      </c>
      <c r="BG243" s="505">
        <v>0</v>
      </c>
      <c r="BH243" s="505">
        <v>0</v>
      </c>
      <c r="BI243" s="505">
        <v>0</v>
      </c>
      <c r="BJ243" s="505">
        <v>0</v>
      </c>
      <c r="BK243" s="505">
        <v>0</v>
      </c>
      <c r="BL243" s="505">
        <v>1.5209999999999999</v>
      </c>
      <c r="BM243" s="505">
        <v>0</v>
      </c>
      <c r="BN243" s="505">
        <v>0.59813084112149517</v>
      </c>
      <c r="BO243" s="622">
        <v>0</v>
      </c>
      <c r="BP243" s="505">
        <v>0</v>
      </c>
      <c r="BQ243" s="505">
        <v>1</v>
      </c>
      <c r="BR243" s="505">
        <v>0</v>
      </c>
      <c r="BS243" s="505"/>
      <c r="BT243" s="505"/>
      <c r="BU243" s="505"/>
    </row>
    <row r="244" spans="1:73" ht="14.4">
      <c r="A244" s="486">
        <f>VLOOKUP(C244,'[18]DfE No.'!C:E,3,FALSE)</f>
        <v>38</v>
      </c>
      <c r="B244" s="502">
        <v>143065</v>
      </c>
      <c r="C244" s="502">
        <v>9353116</v>
      </c>
      <c r="D244" s="503" t="s">
        <v>1148</v>
      </c>
      <c r="E244" s="492" t="s">
        <v>40</v>
      </c>
      <c r="F244" s="504" t="s">
        <v>697</v>
      </c>
      <c r="G244" s="505">
        <v>1</v>
      </c>
      <c r="H244" s="505">
        <v>0</v>
      </c>
      <c r="I244" s="505">
        <v>0</v>
      </c>
      <c r="J244" s="505">
        <v>7</v>
      </c>
      <c r="K244" s="505">
        <v>0</v>
      </c>
      <c r="L244" s="505">
        <v>0</v>
      </c>
      <c r="M244" s="505">
        <v>0</v>
      </c>
      <c r="N244" s="505">
        <v>143</v>
      </c>
      <c r="O244" s="505">
        <v>143</v>
      </c>
      <c r="P244" s="505">
        <v>13</v>
      </c>
      <c r="Q244" s="505">
        <v>130</v>
      </c>
      <c r="R244" s="505">
        <v>0</v>
      </c>
      <c r="S244" s="505">
        <v>0</v>
      </c>
      <c r="T244" s="505">
        <v>0</v>
      </c>
      <c r="U244" s="505">
        <v>0</v>
      </c>
      <c r="V244" s="505">
        <v>0</v>
      </c>
      <c r="W244" s="505">
        <v>0</v>
      </c>
      <c r="X244" s="505">
        <v>0</v>
      </c>
      <c r="Y244" s="505">
        <v>0</v>
      </c>
      <c r="Z244" s="505">
        <v>0</v>
      </c>
      <c r="AA244" s="505">
        <v>143</v>
      </c>
      <c r="AB244" s="505">
        <v>20.428571428571427</v>
      </c>
      <c r="AC244" s="505">
        <v>6.0000000000000062</v>
      </c>
      <c r="AD244" s="505">
        <v>7.9999999999999938</v>
      </c>
      <c r="AE244" s="505">
        <v>0</v>
      </c>
      <c r="AF244" s="505">
        <v>0</v>
      </c>
      <c r="AG244" s="505">
        <v>141.99295774647885</v>
      </c>
      <c r="AH244" s="505">
        <v>0</v>
      </c>
      <c r="AI244" s="505">
        <v>0</v>
      </c>
      <c r="AJ244" s="505">
        <v>0</v>
      </c>
      <c r="AK244" s="505">
        <v>1.0070422535211268</v>
      </c>
      <c r="AL244" s="505">
        <v>0</v>
      </c>
      <c r="AM244" s="505">
        <v>0</v>
      </c>
      <c r="AN244" s="505">
        <v>0</v>
      </c>
      <c r="AO244" s="505">
        <v>0</v>
      </c>
      <c r="AP244" s="505">
        <v>0</v>
      </c>
      <c r="AQ244" s="505">
        <v>0</v>
      </c>
      <c r="AR244" s="505">
        <v>0</v>
      </c>
      <c r="AS244" s="505">
        <v>0</v>
      </c>
      <c r="AT244" s="505">
        <v>0</v>
      </c>
      <c r="AU244" s="505">
        <v>0</v>
      </c>
      <c r="AV244" s="505">
        <v>0</v>
      </c>
      <c r="AW244" s="505">
        <v>0</v>
      </c>
      <c r="AX244" s="505">
        <v>0</v>
      </c>
      <c r="AY244" s="505">
        <v>0</v>
      </c>
      <c r="AZ244" s="505">
        <v>0</v>
      </c>
      <c r="BA244" s="505">
        <v>0</v>
      </c>
      <c r="BB244" s="505">
        <v>24.566929133858267</v>
      </c>
      <c r="BC244" s="505">
        <v>27.023622047244093</v>
      </c>
      <c r="BD244" s="505">
        <v>0</v>
      </c>
      <c r="BE244" s="505">
        <v>0</v>
      </c>
      <c r="BF244" s="505">
        <v>0</v>
      </c>
      <c r="BG244" s="505">
        <v>0</v>
      </c>
      <c r="BH244" s="505">
        <v>0</v>
      </c>
      <c r="BI244" s="505">
        <v>0</v>
      </c>
      <c r="BJ244" s="505">
        <v>5.4200000000000008</v>
      </c>
      <c r="BK244" s="505">
        <v>0</v>
      </c>
      <c r="BL244" s="505">
        <v>3.3479999999999999</v>
      </c>
      <c r="BM244" s="505">
        <v>0</v>
      </c>
      <c r="BN244" s="505">
        <v>9.0787716955941233E-2</v>
      </c>
      <c r="BO244" s="622">
        <v>1</v>
      </c>
      <c r="BP244" s="505">
        <v>1</v>
      </c>
      <c r="BQ244" s="505">
        <v>1</v>
      </c>
      <c r="BR244" s="505">
        <v>0</v>
      </c>
      <c r="BS244" s="505"/>
      <c r="BT244" s="505"/>
      <c r="BU244" s="505"/>
    </row>
    <row r="245" spans="1:73" ht="14.4">
      <c r="A245" s="486">
        <f>VLOOKUP(C245,'[18]DfE No.'!C:E,3,FALSE)</f>
        <v>240</v>
      </c>
      <c r="B245" s="502">
        <v>142597</v>
      </c>
      <c r="C245" s="502">
        <v>9353302</v>
      </c>
      <c r="D245" s="503" t="s">
        <v>1033</v>
      </c>
      <c r="E245" s="492" t="s">
        <v>40</v>
      </c>
      <c r="F245" s="504" t="s">
        <v>697</v>
      </c>
      <c r="G245" s="505">
        <v>1</v>
      </c>
      <c r="H245" s="505">
        <v>0</v>
      </c>
      <c r="I245" s="505">
        <v>0</v>
      </c>
      <c r="J245" s="505">
        <v>7</v>
      </c>
      <c r="K245" s="505">
        <v>0</v>
      </c>
      <c r="L245" s="505">
        <v>0</v>
      </c>
      <c r="M245" s="505">
        <v>0</v>
      </c>
      <c r="N245" s="505">
        <v>184</v>
      </c>
      <c r="O245" s="505">
        <v>184</v>
      </c>
      <c r="P245" s="505">
        <v>17</v>
      </c>
      <c r="Q245" s="505">
        <v>167</v>
      </c>
      <c r="R245" s="505">
        <v>0</v>
      </c>
      <c r="S245" s="505">
        <v>0</v>
      </c>
      <c r="T245" s="505">
        <v>0</v>
      </c>
      <c r="U245" s="505">
        <v>0</v>
      </c>
      <c r="V245" s="505">
        <v>0</v>
      </c>
      <c r="W245" s="505">
        <v>0</v>
      </c>
      <c r="X245" s="505">
        <v>0</v>
      </c>
      <c r="Y245" s="505">
        <v>0</v>
      </c>
      <c r="Z245" s="505">
        <v>0</v>
      </c>
      <c r="AA245" s="505">
        <v>184</v>
      </c>
      <c r="AB245" s="505">
        <v>26.285714285714285</v>
      </c>
      <c r="AC245" s="505">
        <v>50.99999999999995</v>
      </c>
      <c r="AD245" s="505">
        <v>52.000000000000014</v>
      </c>
      <c r="AE245" s="505">
        <v>0</v>
      </c>
      <c r="AF245" s="505">
        <v>0</v>
      </c>
      <c r="AG245" s="505">
        <v>116.99999999999994</v>
      </c>
      <c r="AH245" s="505">
        <v>62.999999999999986</v>
      </c>
      <c r="AI245" s="505">
        <v>0</v>
      </c>
      <c r="AJ245" s="505">
        <v>0.99999999999999967</v>
      </c>
      <c r="AK245" s="505">
        <v>3.000000000000008</v>
      </c>
      <c r="AL245" s="505">
        <v>0</v>
      </c>
      <c r="AM245" s="505">
        <v>0</v>
      </c>
      <c r="AN245" s="505">
        <v>0</v>
      </c>
      <c r="AO245" s="505">
        <v>0</v>
      </c>
      <c r="AP245" s="505">
        <v>0</v>
      </c>
      <c r="AQ245" s="505">
        <v>0</v>
      </c>
      <c r="AR245" s="505">
        <v>0</v>
      </c>
      <c r="AS245" s="505">
        <v>0</v>
      </c>
      <c r="AT245" s="505">
        <v>0</v>
      </c>
      <c r="AU245" s="505">
        <v>0</v>
      </c>
      <c r="AV245" s="505">
        <v>1.101796407185629</v>
      </c>
      <c r="AW245" s="505">
        <v>2.2035928143712544</v>
      </c>
      <c r="AX245" s="505">
        <v>0</v>
      </c>
      <c r="AY245" s="505">
        <v>0</v>
      </c>
      <c r="AZ245" s="505">
        <v>0</v>
      </c>
      <c r="BA245" s="505">
        <v>1.9784946236559142</v>
      </c>
      <c r="BB245" s="505">
        <v>51.93292682926829</v>
      </c>
      <c r="BC245" s="505">
        <v>57.219512195121951</v>
      </c>
      <c r="BD245" s="505">
        <v>0</v>
      </c>
      <c r="BE245" s="505">
        <v>0</v>
      </c>
      <c r="BF245" s="505">
        <v>0</v>
      </c>
      <c r="BG245" s="505">
        <v>0</v>
      </c>
      <c r="BH245" s="505">
        <v>0</v>
      </c>
      <c r="BI245" s="505">
        <v>0</v>
      </c>
      <c r="BJ245" s="505">
        <v>2.0109289617479875E-2</v>
      </c>
      <c r="BK245" s="505">
        <v>0</v>
      </c>
      <c r="BL245" s="505">
        <v>0.76400000000000001</v>
      </c>
      <c r="BM245" s="505">
        <v>0</v>
      </c>
      <c r="BN245" s="505">
        <v>0</v>
      </c>
      <c r="BO245" s="622">
        <v>0</v>
      </c>
      <c r="BP245" s="505">
        <v>0</v>
      </c>
      <c r="BQ245" s="505">
        <v>1</v>
      </c>
      <c r="BR245" s="505">
        <v>0</v>
      </c>
      <c r="BS245" s="505"/>
      <c r="BT245" s="505"/>
      <c r="BU245" s="505"/>
    </row>
    <row r="246" spans="1:73" ht="14.4">
      <c r="A246" s="486">
        <f>VLOOKUP(C246,'[18]DfE No.'!C:E,3,FALSE)</f>
        <v>437</v>
      </c>
      <c r="B246" s="502">
        <v>139149</v>
      </c>
      <c r="C246" s="502">
        <v>9353312</v>
      </c>
      <c r="D246" s="503" t="s">
        <v>1034</v>
      </c>
      <c r="E246" s="492" t="s">
        <v>40</v>
      </c>
      <c r="F246" s="504" t="s">
        <v>697</v>
      </c>
      <c r="G246" s="505">
        <v>1</v>
      </c>
      <c r="H246" s="505">
        <v>0</v>
      </c>
      <c r="I246" s="505">
        <v>0</v>
      </c>
      <c r="J246" s="505">
        <v>7</v>
      </c>
      <c r="K246" s="505">
        <v>0</v>
      </c>
      <c r="L246" s="505">
        <v>0</v>
      </c>
      <c r="M246" s="505">
        <v>0</v>
      </c>
      <c r="N246" s="505">
        <v>89</v>
      </c>
      <c r="O246" s="505">
        <v>89</v>
      </c>
      <c r="P246" s="505">
        <v>15</v>
      </c>
      <c r="Q246" s="505">
        <v>74</v>
      </c>
      <c r="R246" s="505">
        <v>0</v>
      </c>
      <c r="S246" s="505">
        <v>0</v>
      </c>
      <c r="T246" s="505">
        <v>0</v>
      </c>
      <c r="U246" s="505">
        <v>0</v>
      </c>
      <c r="V246" s="505">
        <v>0</v>
      </c>
      <c r="W246" s="505">
        <v>0</v>
      </c>
      <c r="X246" s="505">
        <v>0</v>
      </c>
      <c r="Y246" s="505">
        <v>0</v>
      </c>
      <c r="Z246" s="505">
        <v>0</v>
      </c>
      <c r="AA246" s="505">
        <v>89</v>
      </c>
      <c r="AB246" s="505">
        <v>12.714285714285714</v>
      </c>
      <c r="AC246" s="505">
        <v>12.999999999999993</v>
      </c>
      <c r="AD246" s="505">
        <v>12.999999999999993</v>
      </c>
      <c r="AE246" s="505">
        <v>0</v>
      </c>
      <c r="AF246" s="505">
        <v>0</v>
      </c>
      <c r="AG246" s="505">
        <v>72.000000000000014</v>
      </c>
      <c r="AH246" s="505">
        <v>2.0000000000000044</v>
      </c>
      <c r="AI246" s="505">
        <v>8</v>
      </c>
      <c r="AJ246" s="505">
        <v>2.0000000000000044</v>
      </c>
      <c r="AK246" s="505">
        <v>5.0000000000000027</v>
      </c>
      <c r="AL246" s="505">
        <v>0</v>
      </c>
      <c r="AM246" s="505">
        <v>0</v>
      </c>
      <c r="AN246" s="505">
        <v>0</v>
      </c>
      <c r="AO246" s="505">
        <v>0</v>
      </c>
      <c r="AP246" s="505">
        <v>0</v>
      </c>
      <c r="AQ246" s="505">
        <v>0</v>
      </c>
      <c r="AR246" s="505">
        <v>0</v>
      </c>
      <c r="AS246" s="505">
        <v>0</v>
      </c>
      <c r="AT246" s="505">
        <v>0</v>
      </c>
      <c r="AU246" s="505">
        <v>0</v>
      </c>
      <c r="AV246" s="505">
        <v>1.2027027027027015</v>
      </c>
      <c r="AW246" s="505">
        <v>2.405405405405403</v>
      </c>
      <c r="AX246" s="505">
        <v>0</v>
      </c>
      <c r="AY246" s="505">
        <v>0</v>
      </c>
      <c r="AZ246" s="505">
        <v>0</v>
      </c>
      <c r="BA246" s="505">
        <v>0</v>
      </c>
      <c r="BB246" s="505">
        <v>15.462686567164178</v>
      </c>
      <c r="BC246" s="505">
        <v>18.597014925373134</v>
      </c>
      <c r="BD246" s="505">
        <v>0</v>
      </c>
      <c r="BE246" s="505">
        <v>0</v>
      </c>
      <c r="BF246" s="505">
        <v>0</v>
      </c>
      <c r="BG246" s="505">
        <v>0</v>
      </c>
      <c r="BH246" s="505">
        <v>0</v>
      </c>
      <c r="BI246" s="505">
        <v>0</v>
      </c>
      <c r="BJ246" s="505">
        <v>0</v>
      </c>
      <c r="BK246" s="505">
        <v>0</v>
      </c>
      <c r="BL246" s="505">
        <v>4.0679999999999996</v>
      </c>
      <c r="BM246" s="505">
        <v>0</v>
      </c>
      <c r="BN246" s="505">
        <v>0.81174899866488648</v>
      </c>
      <c r="BO246" s="622">
        <v>1</v>
      </c>
      <c r="BP246" s="505">
        <v>1</v>
      </c>
      <c r="BQ246" s="505">
        <v>1</v>
      </c>
      <c r="BR246" s="505">
        <v>0</v>
      </c>
      <c r="BS246" s="505"/>
      <c r="BT246" s="505"/>
      <c r="BU246" s="505"/>
    </row>
    <row r="247" spans="1:73" ht="14.4">
      <c r="A247" s="486">
        <f>VLOOKUP(C247,'[18]DfE No.'!C:E,3,FALSE)</f>
        <v>472</v>
      </c>
      <c r="B247" s="502">
        <v>137419</v>
      </c>
      <c r="C247" s="502">
        <v>9353314</v>
      </c>
      <c r="D247" s="503" t="s">
        <v>1035</v>
      </c>
      <c r="E247" s="492" t="s">
        <v>40</v>
      </c>
      <c r="F247" s="504" t="s">
        <v>697</v>
      </c>
      <c r="G247" s="505">
        <v>1</v>
      </c>
      <c r="H247" s="505">
        <v>0</v>
      </c>
      <c r="I247" s="505">
        <v>0</v>
      </c>
      <c r="J247" s="505">
        <v>7</v>
      </c>
      <c r="K247" s="505">
        <v>0</v>
      </c>
      <c r="L247" s="505">
        <v>0</v>
      </c>
      <c r="M247" s="505">
        <v>0</v>
      </c>
      <c r="N247" s="505">
        <v>420</v>
      </c>
      <c r="O247" s="505">
        <v>420</v>
      </c>
      <c r="P247" s="505">
        <v>60</v>
      </c>
      <c r="Q247" s="505">
        <v>360</v>
      </c>
      <c r="R247" s="505">
        <v>0</v>
      </c>
      <c r="S247" s="505">
        <v>0</v>
      </c>
      <c r="T247" s="505">
        <v>0</v>
      </c>
      <c r="U247" s="505">
        <v>0</v>
      </c>
      <c r="V247" s="505">
        <v>0</v>
      </c>
      <c r="W247" s="505">
        <v>0</v>
      </c>
      <c r="X247" s="505">
        <v>0</v>
      </c>
      <c r="Y247" s="505">
        <v>0</v>
      </c>
      <c r="Z247" s="505">
        <v>0</v>
      </c>
      <c r="AA247" s="505">
        <v>420</v>
      </c>
      <c r="AB247" s="505">
        <v>60</v>
      </c>
      <c r="AC247" s="505">
        <v>86.000000000000099</v>
      </c>
      <c r="AD247" s="505">
        <v>91.000000000000142</v>
      </c>
      <c r="AE247" s="505">
        <v>0</v>
      </c>
      <c r="AF247" s="505">
        <v>0</v>
      </c>
      <c r="AG247" s="505">
        <v>356.00000000000017</v>
      </c>
      <c r="AH247" s="505">
        <v>0</v>
      </c>
      <c r="AI247" s="505">
        <v>63.999999999999844</v>
      </c>
      <c r="AJ247" s="505">
        <v>0</v>
      </c>
      <c r="AK247" s="505">
        <v>0</v>
      </c>
      <c r="AL247" s="505">
        <v>0</v>
      </c>
      <c r="AM247" s="505">
        <v>0</v>
      </c>
      <c r="AN247" s="505">
        <v>0</v>
      </c>
      <c r="AO247" s="505">
        <v>0</v>
      </c>
      <c r="AP247" s="505">
        <v>0</v>
      </c>
      <c r="AQ247" s="505">
        <v>0</v>
      </c>
      <c r="AR247" s="505">
        <v>0</v>
      </c>
      <c r="AS247" s="505">
        <v>0</v>
      </c>
      <c r="AT247" s="505">
        <v>0</v>
      </c>
      <c r="AU247" s="505">
        <v>10.529247910863528</v>
      </c>
      <c r="AV247" s="505">
        <v>17.548746518105837</v>
      </c>
      <c r="AW247" s="505">
        <v>23.398328690807784</v>
      </c>
      <c r="AX247" s="505">
        <v>0</v>
      </c>
      <c r="AY247" s="505">
        <v>0</v>
      </c>
      <c r="AZ247" s="505">
        <v>0</v>
      </c>
      <c r="BA247" s="505">
        <v>2.0338983050847457</v>
      </c>
      <c r="BB247" s="505">
        <v>138.46153846153848</v>
      </c>
      <c r="BC247" s="505">
        <v>161.53846153846158</v>
      </c>
      <c r="BD247" s="505">
        <v>0</v>
      </c>
      <c r="BE247" s="505">
        <v>0</v>
      </c>
      <c r="BF247" s="505">
        <v>0</v>
      </c>
      <c r="BG247" s="505">
        <v>0</v>
      </c>
      <c r="BH247" s="505">
        <v>0</v>
      </c>
      <c r="BI247" s="505">
        <v>0</v>
      </c>
      <c r="BJ247" s="505">
        <v>0</v>
      </c>
      <c r="BK247" s="505">
        <v>0</v>
      </c>
      <c r="BL247" s="505">
        <v>1.3420000000000001</v>
      </c>
      <c r="BM247" s="505">
        <v>0</v>
      </c>
      <c r="BN247" s="505">
        <v>0</v>
      </c>
      <c r="BO247" s="622">
        <v>0</v>
      </c>
      <c r="BP247" s="505">
        <v>0</v>
      </c>
      <c r="BQ247" s="505">
        <v>1</v>
      </c>
      <c r="BR247" s="505">
        <v>0</v>
      </c>
      <c r="BS247" s="505"/>
      <c r="BT247" s="505"/>
      <c r="BU247" s="505"/>
    </row>
    <row r="248" spans="1:73" ht="14.4">
      <c r="A248" s="486">
        <f>VLOOKUP(C248,'[18]DfE No.'!C:E,3,FALSE)</f>
        <v>487</v>
      </c>
      <c r="B248" s="502">
        <v>139448</v>
      </c>
      <c r="C248" s="502">
        <v>9353318</v>
      </c>
      <c r="D248" s="503" t="s">
        <v>1149</v>
      </c>
      <c r="E248" s="492" t="s">
        <v>40</v>
      </c>
      <c r="F248" s="504" t="s">
        <v>697</v>
      </c>
      <c r="G248" s="505">
        <v>1</v>
      </c>
      <c r="H248" s="505">
        <v>0</v>
      </c>
      <c r="I248" s="505">
        <v>0</v>
      </c>
      <c r="J248" s="505">
        <v>7</v>
      </c>
      <c r="K248" s="505">
        <v>0</v>
      </c>
      <c r="L248" s="505">
        <v>0</v>
      </c>
      <c r="M248" s="505">
        <v>0</v>
      </c>
      <c r="N248" s="505">
        <v>302</v>
      </c>
      <c r="O248" s="505">
        <v>302</v>
      </c>
      <c r="P248" s="505">
        <v>41</v>
      </c>
      <c r="Q248" s="505">
        <v>261</v>
      </c>
      <c r="R248" s="505">
        <v>0</v>
      </c>
      <c r="S248" s="505">
        <v>0</v>
      </c>
      <c r="T248" s="505">
        <v>0</v>
      </c>
      <c r="U248" s="505">
        <v>0</v>
      </c>
      <c r="V248" s="505">
        <v>0</v>
      </c>
      <c r="W248" s="505">
        <v>0</v>
      </c>
      <c r="X248" s="505">
        <v>0</v>
      </c>
      <c r="Y248" s="505">
        <v>0</v>
      </c>
      <c r="Z248" s="505">
        <v>0</v>
      </c>
      <c r="AA248" s="505">
        <v>302</v>
      </c>
      <c r="AB248" s="505">
        <v>43.142857142857146</v>
      </c>
      <c r="AC248" s="505">
        <v>37.999999999999872</v>
      </c>
      <c r="AD248" s="505">
        <v>38.999999999999964</v>
      </c>
      <c r="AE248" s="505">
        <v>0</v>
      </c>
      <c r="AF248" s="505">
        <v>0</v>
      </c>
      <c r="AG248" s="505">
        <v>245.99999999999997</v>
      </c>
      <c r="AH248" s="505">
        <v>53.000000000000043</v>
      </c>
      <c r="AI248" s="505">
        <v>3.0000000000000013</v>
      </c>
      <c r="AJ248" s="505">
        <v>0</v>
      </c>
      <c r="AK248" s="505">
        <v>0</v>
      </c>
      <c r="AL248" s="505">
        <v>0</v>
      </c>
      <c r="AM248" s="505">
        <v>0</v>
      </c>
      <c r="AN248" s="505">
        <v>0</v>
      </c>
      <c r="AO248" s="505">
        <v>0</v>
      </c>
      <c r="AP248" s="505">
        <v>0</v>
      </c>
      <c r="AQ248" s="505">
        <v>0</v>
      </c>
      <c r="AR248" s="505">
        <v>0</v>
      </c>
      <c r="AS248" s="505">
        <v>0</v>
      </c>
      <c r="AT248" s="505">
        <v>0</v>
      </c>
      <c r="AU248" s="505">
        <v>16.261538461538446</v>
      </c>
      <c r="AV248" s="505">
        <v>26.715384615384625</v>
      </c>
      <c r="AW248" s="505">
        <v>41.815384615384474</v>
      </c>
      <c r="AX248" s="505">
        <v>0</v>
      </c>
      <c r="AY248" s="505">
        <v>0</v>
      </c>
      <c r="AZ248" s="505">
        <v>0</v>
      </c>
      <c r="BA248" s="505">
        <v>0</v>
      </c>
      <c r="BB248" s="505">
        <v>60.971311475409841</v>
      </c>
      <c r="BC248" s="505">
        <v>70.549180327868854</v>
      </c>
      <c r="BD248" s="505">
        <v>0</v>
      </c>
      <c r="BE248" s="505">
        <v>0</v>
      </c>
      <c r="BF248" s="505">
        <v>0</v>
      </c>
      <c r="BG248" s="505">
        <v>0</v>
      </c>
      <c r="BH248" s="505">
        <v>0</v>
      </c>
      <c r="BI248" s="505">
        <v>0</v>
      </c>
      <c r="BJ248" s="505">
        <v>0</v>
      </c>
      <c r="BK248" s="505">
        <v>0</v>
      </c>
      <c r="BL248" s="505">
        <v>0.85399999999999998</v>
      </c>
      <c r="BM248" s="505">
        <v>0</v>
      </c>
      <c r="BN248" s="505">
        <v>0</v>
      </c>
      <c r="BO248" s="622">
        <v>0</v>
      </c>
      <c r="BP248" s="505">
        <v>0</v>
      </c>
      <c r="BQ248" s="505">
        <v>1</v>
      </c>
      <c r="BR248" s="505">
        <v>0</v>
      </c>
      <c r="BS248" s="505"/>
      <c r="BT248" s="505"/>
      <c r="BU248" s="505"/>
    </row>
    <row r="249" spans="1:73" ht="14.4">
      <c r="A249" s="486">
        <f>VLOOKUP(C249,'[18]DfE No.'!C:E,3,FALSE)</f>
        <v>455</v>
      </c>
      <c r="B249" s="502">
        <v>143624</v>
      </c>
      <c r="C249" s="502">
        <v>9353320</v>
      </c>
      <c r="D249" s="503" t="s">
        <v>1036</v>
      </c>
      <c r="E249" s="492" t="s">
        <v>40</v>
      </c>
      <c r="F249" s="504" t="s">
        <v>697</v>
      </c>
      <c r="G249" s="505">
        <v>1</v>
      </c>
      <c r="H249" s="505">
        <v>0</v>
      </c>
      <c r="I249" s="505">
        <v>0</v>
      </c>
      <c r="J249" s="505">
        <v>7</v>
      </c>
      <c r="K249" s="505">
        <v>0</v>
      </c>
      <c r="L249" s="505">
        <v>0</v>
      </c>
      <c r="M249" s="505">
        <v>0</v>
      </c>
      <c r="N249" s="505">
        <v>247</v>
      </c>
      <c r="O249" s="505">
        <v>247</v>
      </c>
      <c r="P249" s="505">
        <v>30</v>
      </c>
      <c r="Q249" s="505">
        <v>217</v>
      </c>
      <c r="R249" s="505">
        <v>0</v>
      </c>
      <c r="S249" s="505">
        <v>0</v>
      </c>
      <c r="T249" s="505">
        <v>0</v>
      </c>
      <c r="U249" s="505">
        <v>0</v>
      </c>
      <c r="V249" s="505">
        <v>0</v>
      </c>
      <c r="W249" s="505">
        <v>0</v>
      </c>
      <c r="X249" s="505">
        <v>0</v>
      </c>
      <c r="Y249" s="505">
        <v>0</v>
      </c>
      <c r="Z249" s="505">
        <v>0</v>
      </c>
      <c r="AA249" s="505">
        <v>247</v>
      </c>
      <c r="AB249" s="505">
        <v>35.285714285714285</v>
      </c>
      <c r="AC249" s="505">
        <v>24.999999999999897</v>
      </c>
      <c r="AD249" s="505">
        <v>26.000000000000039</v>
      </c>
      <c r="AE249" s="505">
        <v>0</v>
      </c>
      <c r="AF249" s="505">
        <v>0</v>
      </c>
      <c r="AG249" s="505">
        <v>168.68292682926835</v>
      </c>
      <c r="AH249" s="505">
        <v>65.264227642276481</v>
      </c>
      <c r="AI249" s="505">
        <v>13.052845528455295</v>
      </c>
      <c r="AJ249" s="505">
        <v>0</v>
      </c>
      <c r="AK249" s="505">
        <v>0</v>
      </c>
      <c r="AL249" s="505">
        <v>0</v>
      </c>
      <c r="AM249" s="505">
        <v>0</v>
      </c>
      <c r="AN249" s="505">
        <v>0</v>
      </c>
      <c r="AO249" s="505">
        <v>0</v>
      </c>
      <c r="AP249" s="505">
        <v>0</v>
      </c>
      <c r="AQ249" s="505">
        <v>0</v>
      </c>
      <c r="AR249" s="505">
        <v>0</v>
      </c>
      <c r="AS249" s="505">
        <v>0</v>
      </c>
      <c r="AT249" s="505">
        <v>0</v>
      </c>
      <c r="AU249" s="505">
        <v>29.594470046082954</v>
      </c>
      <c r="AV249" s="505">
        <v>54.635944700460918</v>
      </c>
      <c r="AW249" s="505">
        <v>66.018433179723388</v>
      </c>
      <c r="AX249" s="505">
        <v>0</v>
      </c>
      <c r="AY249" s="505">
        <v>0</v>
      </c>
      <c r="AZ249" s="505">
        <v>0</v>
      </c>
      <c r="BA249" s="505">
        <v>0</v>
      </c>
      <c r="BB249" s="505">
        <v>52.958333333333329</v>
      </c>
      <c r="BC249" s="505">
        <v>60.279761904761898</v>
      </c>
      <c r="BD249" s="505">
        <v>0</v>
      </c>
      <c r="BE249" s="505">
        <v>0</v>
      </c>
      <c r="BF249" s="505">
        <v>0</v>
      </c>
      <c r="BG249" s="505">
        <v>0</v>
      </c>
      <c r="BH249" s="505">
        <v>0</v>
      </c>
      <c r="BI249" s="505">
        <v>0</v>
      </c>
      <c r="BJ249" s="505">
        <v>0</v>
      </c>
      <c r="BK249" s="505">
        <v>0</v>
      </c>
      <c r="BL249" s="505">
        <v>1.012</v>
      </c>
      <c r="BM249" s="505">
        <v>0</v>
      </c>
      <c r="BN249" s="505">
        <v>0</v>
      </c>
      <c r="BO249" s="622">
        <v>0</v>
      </c>
      <c r="BP249" s="505">
        <v>0</v>
      </c>
      <c r="BQ249" s="505">
        <v>1</v>
      </c>
      <c r="BR249" s="505">
        <v>0</v>
      </c>
      <c r="BS249" s="505"/>
      <c r="BT249" s="505"/>
      <c r="BU249" s="505"/>
    </row>
    <row r="250" spans="1:73" ht="14.4">
      <c r="A250" s="486">
        <f>VLOOKUP(C250,'[18]DfE No.'!C:E,3,FALSE)</f>
        <v>31</v>
      </c>
      <c r="B250" s="502">
        <v>145692</v>
      </c>
      <c r="C250" s="502">
        <v>9353323</v>
      </c>
      <c r="D250" s="503" t="s">
        <v>1150</v>
      </c>
      <c r="E250" s="492" t="s">
        <v>40</v>
      </c>
      <c r="F250" s="504" t="s">
        <v>697</v>
      </c>
      <c r="G250" s="505">
        <v>1</v>
      </c>
      <c r="H250" s="505">
        <v>0</v>
      </c>
      <c r="I250" s="505">
        <v>0</v>
      </c>
      <c r="J250" s="505">
        <v>7</v>
      </c>
      <c r="K250" s="505">
        <v>0</v>
      </c>
      <c r="L250" s="505">
        <v>0</v>
      </c>
      <c r="M250" s="505">
        <v>0</v>
      </c>
      <c r="N250" s="505">
        <v>175</v>
      </c>
      <c r="O250" s="505">
        <v>175</v>
      </c>
      <c r="P250" s="505">
        <v>21</v>
      </c>
      <c r="Q250" s="505">
        <v>154</v>
      </c>
      <c r="R250" s="505">
        <v>0</v>
      </c>
      <c r="S250" s="505">
        <v>0</v>
      </c>
      <c r="T250" s="505">
        <v>0</v>
      </c>
      <c r="U250" s="505">
        <v>0</v>
      </c>
      <c r="V250" s="505">
        <v>0</v>
      </c>
      <c r="W250" s="505">
        <v>0</v>
      </c>
      <c r="X250" s="505">
        <v>0</v>
      </c>
      <c r="Y250" s="505">
        <v>0</v>
      </c>
      <c r="Z250" s="505">
        <v>0</v>
      </c>
      <c r="AA250" s="505">
        <v>175</v>
      </c>
      <c r="AB250" s="505">
        <v>25</v>
      </c>
      <c r="AC250" s="505">
        <v>37.999999999999972</v>
      </c>
      <c r="AD250" s="505">
        <v>40.99999999999995</v>
      </c>
      <c r="AE250" s="505">
        <v>0</v>
      </c>
      <c r="AF250" s="505">
        <v>0</v>
      </c>
      <c r="AG250" s="505">
        <v>170.99999999999997</v>
      </c>
      <c r="AH250" s="505">
        <v>2.9999999999999925</v>
      </c>
      <c r="AI250" s="505">
        <v>0</v>
      </c>
      <c r="AJ250" s="505">
        <v>0.99999999999999922</v>
      </c>
      <c r="AK250" s="505">
        <v>0</v>
      </c>
      <c r="AL250" s="505">
        <v>0</v>
      </c>
      <c r="AM250" s="505">
        <v>0</v>
      </c>
      <c r="AN250" s="505">
        <v>0</v>
      </c>
      <c r="AO250" s="505">
        <v>0</v>
      </c>
      <c r="AP250" s="505">
        <v>0</v>
      </c>
      <c r="AQ250" s="505">
        <v>0</v>
      </c>
      <c r="AR250" s="505">
        <v>0</v>
      </c>
      <c r="AS250" s="505">
        <v>0</v>
      </c>
      <c r="AT250" s="505">
        <v>0</v>
      </c>
      <c r="AU250" s="505">
        <v>0</v>
      </c>
      <c r="AV250" s="505">
        <v>0</v>
      </c>
      <c r="AW250" s="505">
        <v>0</v>
      </c>
      <c r="AX250" s="505">
        <v>0</v>
      </c>
      <c r="AY250" s="505">
        <v>0</v>
      </c>
      <c r="AZ250" s="505">
        <v>0</v>
      </c>
      <c r="BA250" s="505">
        <v>0</v>
      </c>
      <c r="BB250" s="505">
        <v>40.474358974358978</v>
      </c>
      <c r="BC250" s="505">
        <v>45.993589743589745</v>
      </c>
      <c r="BD250" s="505">
        <v>0</v>
      </c>
      <c r="BE250" s="505">
        <v>0</v>
      </c>
      <c r="BF250" s="505">
        <v>0</v>
      </c>
      <c r="BG250" s="505">
        <v>0</v>
      </c>
      <c r="BH250" s="505">
        <v>0</v>
      </c>
      <c r="BI250" s="505">
        <v>0</v>
      </c>
      <c r="BJ250" s="505">
        <v>4.4999999999999982</v>
      </c>
      <c r="BK250" s="505">
        <v>0</v>
      </c>
      <c r="BL250" s="505">
        <v>2.5150000000000001</v>
      </c>
      <c r="BM250" s="505">
        <v>0</v>
      </c>
      <c r="BN250" s="505">
        <v>0</v>
      </c>
      <c r="BO250" s="622">
        <v>1</v>
      </c>
      <c r="BP250" s="505">
        <v>0</v>
      </c>
      <c r="BQ250" s="505">
        <v>1</v>
      </c>
      <c r="BR250" s="505">
        <v>0</v>
      </c>
      <c r="BS250" s="505"/>
      <c r="BT250" s="505"/>
      <c r="BU250" s="505"/>
    </row>
    <row r="251" spans="1:73" ht="14.4">
      <c r="A251" s="486">
        <f>VLOOKUP(C251,'[18]DfE No.'!C:E,3,FALSE)</f>
        <v>344</v>
      </c>
      <c r="B251" s="502">
        <v>142598</v>
      </c>
      <c r="C251" s="502">
        <v>9353328</v>
      </c>
      <c r="D251" s="503" t="s">
        <v>1037</v>
      </c>
      <c r="E251" s="492" t="s">
        <v>40</v>
      </c>
      <c r="F251" s="504" t="s">
        <v>697</v>
      </c>
      <c r="G251" s="505">
        <v>1</v>
      </c>
      <c r="H251" s="505">
        <v>0</v>
      </c>
      <c r="I251" s="505">
        <v>0</v>
      </c>
      <c r="J251" s="505">
        <v>7</v>
      </c>
      <c r="K251" s="505">
        <v>0</v>
      </c>
      <c r="L251" s="505">
        <v>0</v>
      </c>
      <c r="M251" s="505">
        <v>0</v>
      </c>
      <c r="N251" s="505">
        <v>200</v>
      </c>
      <c r="O251" s="505">
        <v>200</v>
      </c>
      <c r="P251" s="505">
        <v>30</v>
      </c>
      <c r="Q251" s="505">
        <v>170</v>
      </c>
      <c r="R251" s="505">
        <v>0</v>
      </c>
      <c r="S251" s="505">
        <v>0</v>
      </c>
      <c r="T251" s="505">
        <v>0</v>
      </c>
      <c r="U251" s="505">
        <v>0</v>
      </c>
      <c r="V251" s="505">
        <v>0</v>
      </c>
      <c r="W251" s="505">
        <v>0</v>
      </c>
      <c r="X251" s="505">
        <v>0</v>
      </c>
      <c r="Y251" s="505">
        <v>0</v>
      </c>
      <c r="Z251" s="505">
        <v>0</v>
      </c>
      <c r="AA251" s="505">
        <v>200</v>
      </c>
      <c r="AB251" s="505">
        <v>28.571428571428573</v>
      </c>
      <c r="AC251" s="505">
        <v>13</v>
      </c>
      <c r="AD251" s="505">
        <v>16</v>
      </c>
      <c r="AE251" s="505">
        <v>0</v>
      </c>
      <c r="AF251" s="505">
        <v>0</v>
      </c>
      <c r="AG251" s="505">
        <v>160</v>
      </c>
      <c r="AH251" s="505">
        <v>38</v>
      </c>
      <c r="AI251" s="505">
        <v>2</v>
      </c>
      <c r="AJ251" s="505">
        <v>0</v>
      </c>
      <c r="AK251" s="505">
        <v>0</v>
      </c>
      <c r="AL251" s="505">
        <v>0</v>
      </c>
      <c r="AM251" s="505">
        <v>0</v>
      </c>
      <c r="AN251" s="505">
        <v>0</v>
      </c>
      <c r="AO251" s="505">
        <v>0</v>
      </c>
      <c r="AP251" s="505">
        <v>0</v>
      </c>
      <c r="AQ251" s="505">
        <v>0</v>
      </c>
      <c r="AR251" s="505">
        <v>0</v>
      </c>
      <c r="AS251" s="505">
        <v>0</v>
      </c>
      <c r="AT251" s="505">
        <v>0</v>
      </c>
      <c r="AU251" s="505">
        <v>0</v>
      </c>
      <c r="AV251" s="505">
        <v>0</v>
      </c>
      <c r="AW251" s="505">
        <v>0</v>
      </c>
      <c r="AX251" s="505">
        <v>0</v>
      </c>
      <c r="AY251" s="505">
        <v>0</v>
      </c>
      <c r="AZ251" s="505">
        <v>0</v>
      </c>
      <c r="BA251" s="505">
        <v>0</v>
      </c>
      <c r="BB251" s="505">
        <v>33.767123287671232</v>
      </c>
      <c r="BC251" s="505">
        <v>39.726027397260275</v>
      </c>
      <c r="BD251" s="505">
        <v>0</v>
      </c>
      <c r="BE251" s="505">
        <v>0</v>
      </c>
      <c r="BF251" s="505">
        <v>0</v>
      </c>
      <c r="BG251" s="505">
        <v>0</v>
      </c>
      <c r="BH251" s="505">
        <v>0</v>
      </c>
      <c r="BI251" s="505">
        <v>0</v>
      </c>
      <c r="BJ251" s="505">
        <v>2.0000000000000018</v>
      </c>
      <c r="BK251" s="505">
        <v>0</v>
      </c>
      <c r="BL251" s="505">
        <v>0.89700000000000002</v>
      </c>
      <c r="BM251" s="505">
        <v>0</v>
      </c>
      <c r="BN251" s="505">
        <v>0</v>
      </c>
      <c r="BO251" s="622">
        <v>0</v>
      </c>
      <c r="BP251" s="505">
        <v>0</v>
      </c>
      <c r="BQ251" s="505">
        <v>1</v>
      </c>
      <c r="BR251" s="505">
        <v>0</v>
      </c>
      <c r="BS251" s="505"/>
      <c r="BT251" s="505"/>
      <c r="BU251" s="505"/>
    </row>
    <row r="252" spans="1:73" ht="14.4">
      <c r="A252" s="486">
        <f>VLOOKUP(C252,'[18]DfE No.'!C:E,3,FALSE)</f>
        <v>56</v>
      </c>
      <c r="B252" s="502">
        <v>145693</v>
      </c>
      <c r="C252" s="502">
        <v>9353331</v>
      </c>
      <c r="D252" s="503" t="s">
        <v>1151</v>
      </c>
      <c r="E252" s="492" t="s">
        <v>40</v>
      </c>
      <c r="F252" s="504" t="s">
        <v>697</v>
      </c>
      <c r="G252" s="505">
        <v>1</v>
      </c>
      <c r="H252" s="505">
        <v>0</v>
      </c>
      <c r="I252" s="505">
        <v>0</v>
      </c>
      <c r="J252" s="505">
        <v>7</v>
      </c>
      <c r="K252" s="505">
        <v>0</v>
      </c>
      <c r="L252" s="505">
        <v>0</v>
      </c>
      <c r="M252" s="505">
        <v>0</v>
      </c>
      <c r="N252" s="505">
        <v>120</v>
      </c>
      <c r="O252" s="505">
        <v>120</v>
      </c>
      <c r="P252" s="505">
        <v>15</v>
      </c>
      <c r="Q252" s="505">
        <v>105</v>
      </c>
      <c r="R252" s="505">
        <v>0</v>
      </c>
      <c r="S252" s="505">
        <v>0</v>
      </c>
      <c r="T252" s="505">
        <v>0</v>
      </c>
      <c r="U252" s="505">
        <v>0</v>
      </c>
      <c r="V252" s="505">
        <v>0</v>
      </c>
      <c r="W252" s="505">
        <v>0</v>
      </c>
      <c r="X252" s="505">
        <v>0</v>
      </c>
      <c r="Y252" s="505">
        <v>0</v>
      </c>
      <c r="Z252" s="505">
        <v>0</v>
      </c>
      <c r="AA252" s="505">
        <v>120</v>
      </c>
      <c r="AB252" s="505">
        <v>17.142857142857142</v>
      </c>
      <c r="AC252" s="505">
        <v>21.999999999999957</v>
      </c>
      <c r="AD252" s="505">
        <v>24</v>
      </c>
      <c r="AE252" s="505">
        <v>0</v>
      </c>
      <c r="AF252" s="505">
        <v>0</v>
      </c>
      <c r="AG252" s="505">
        <v>117</v>
      </c>
      <c r="AH252" s="505">
        <v>3</v>
      </c>
      <c r="AI252" s="505">
        <v>0</v>
      </c>
      <c r="AJ252" s="505">
        <v>0</v>
      </c>
      <c r="AK252" s="505">
        <v>0</v>
      </c>
      <c r="AL252" s="505">
        <v>0</v>
      </c>
      <c r="AM252" s="505">
        <v>0</v>
      </c>
      <c r="AN252" s="505">
        <v>0</v>
      </c>
      <c r="AO252" s="505">
        <v>0</v>
      </c>
      <c r="AP252" s="505">
        <v>0</v>
      </c>
      <c r="AQ252" s="505">
        <v>0</v>
      </c>
      <c r="AR252" s="505">
        <v>0</v>
      </c>
      <c r="AS252" s="505">
        <v>0</v>
      </c>
      <c r="AT252" s="505">
        <v>0</v>
      </c>
      <c r="AU252" s="505">
        <v>0</v>
      </c>
      <c r="AV252" s="505">
        <v>0</v>
      </c>
      <c r="AW252" s="505">
        <v>0</v>
      </c>
      <c r="AX252" s="505">
        <v>0</v>
      </c>
      <c r="AY252" s="505">
        <v>0</v>
      </c>
      <c r="AZ252" s="505">
        <v>0</v>
      </c>
      <c r="BA252" s="505">
        <v>1.0344827586206897</v>
      </c>
      <c r="BB252" s="505">
        <v>28.060344827586206</v>
      </c>
      <c r="BC252" s="505">
        <v>32.068965517241374</v>
      </c>
      <c r="BD252" s="505">
        <v>0</v>
      </c>
      <c r="BE252" s="505">
        <v>0</v>
      </c>
      <c r="BF252" s="505">
        <v>0</v>
      </c>
      <c r="BG252" s="505">
        <v>0</v>
      </c>
      <c r="BH252" s="505">
        <v>0</v>
      </c>
      <c r="BI252" s="505">
        <v>0</v>
      </c>
      <c r="BJ252" s="505">
        <v>0</v>
      </c>
      <c r="BK252" s="505">
        <v>0</v>
      </c>
      <c r="BL252" s="505">
        <v>3.8540000000000001</v>
      </c>
      <c r="BM252" s="505">
        <v>0</v>
      </c>
      <c r="BN252" s="505">
        <v>0.39786381842456597</v>
      </c>
      <c r="BO252" s="622">
        <v>1</v>
      </c>
      <c r="BP252" s="505">
        <v>1</v>
      </c>
      <c r="BQ252" s="505">
        <v>1</v>
      </c>
      <c r="BR252" s="505">
        <v>0</v>
      </c>
      <c r="BS252" s="505"/>
      <c r="BT252" s="505"/>
      <c r="BU252" s="505"/>
    </row>
    <row r="253" spans="1:73" ht="14.4">
      <c r="A253" s="486">
        <f>VLOOKUP(C253,'[18]DfE No.'!C:E,3,FALSE)</f>
        <v>72</v>
      </c>
      <c r="B253" s="502">
        <v>142806</v>
      </c>
      <c r="C253" s="502">
        <v>9353335</v>
      </c>
      <c r="D253" s="503" t="s">
        <v>1038</v>
      </c>
      <c r="E253" s="492" t="s">
        <v>40</v>
      </c>
      <c r="F253" s="504" t="s">
        <v>697</v>
      </c>
      <c r="G253" s="505">
        <v>1</v>
      </c>
      <c r="H253" s="505">
        <v>0</v>
      </c>
      <c r="I253" s="505">
        <v>0</v>
      </c>
      <c r="J253" s="505">
        <v>7</v>
      </c>
      <c r="K253" s="505">
        <v>0</v>
      </c>
      <c r="L253" s="505">
        <v>0</v>
      </c>
      <c r="M253" s="505">
        <v>0</v>
      </c>
      <c r="N253" s="505">
        <v>189</v>
      </c>
      <c r="O253" s="505">
        <v>189</v>
      </c>
      <c r="P253" s="505">
        <v>30</v>
      </c>
      <c r="Q253" s="505">
        <v>159</v>
      </c>
      <c r="R253" s="505">
        <v>0</v>
      </c>
      <c r="S253" s="505">
        <v>0</v>
      </c>
      <c r="T253" s="505">
        <v>0</v>
      </c>
      <c r="U253" s="505">
        <v>0</v>
      </c>
      <c r="V253" s="505">
        <v>0</v>
      </c>
      <c r="W253" s="505">
        <v>0</v>
      </c>
      <c r="X253" s="505">
        <v>0</v>
      </c>
      <c r="Y253" s="505">
        <v>0</v>
      </c>
      <c r="Z253" s="505">
        <v>0</v>
      </c>
      <c r="AA253" s="505">
        <v>189</v>
      </c>
      <c r="AB253" s="505">
        <v>27</v>
      </c>
      <c r="AC253" s="505">
        <v>19.000000000000089</v>
      </c>
      <c r="AD253" s="505">
        <v>20.999999999999979</v>
      </c>
      <c r="AE253" s="505">
        <v>0</v>
      </c>
      <c r="AF253" s="505">
        <v>0</v>
      </c>
      <c r="AG253" s="505">
        <v>59.631016042780679</v>
      </c>
      <c r="AH253" s="505">
        <v>61.652406417112346</v>
      </c>
      <c r="AI253" s="505">
        <v>14.149732620320854</v>
      </c>
      <c r="AJ253" s="505">
        <v>10.106951871657753</v>
      </c>
      <c r="AK253" s="505">
        <v>15.160427807486629</v>
      </c>
      <c r="AL253" s="505">
        <v>15.160427807486629</v>
      </c>
      <c r="AM253" s="505">
        <v>13.139037433155078</v>
      </c>
      <c r="AN253" s="505">
        <v>0</v>
      </c>
      <c r="AO253" s="505">
        <v>0</v>
      </c>
      <c r="AP253" s="505">
        <v>0</v>
      </c>
      <c r="AQ253" s="505">
        <v>0</v>
      </c>
      <c r="AR253" s="505">
        <v>0</v>
      </c>
      <c r="AS253" s="505">
        <v>0</v>
      </c>
      <c r="AT253" s="505">
        <v>0</v>
      </c>
      <c r="AU253" s="505">
        <v>3.7302631578947447</v>
      </c>
      <c r="AV253" s="505">
        <v>8.7039473684210584</v>
      </c>
      <c r="AW253" s="505">
        <v>13.677631578947372</v>
      </c>
      <c r="AX253" s="505">
        <v>0</v>
      </c>
      <c r="AY253" s="505">
        <v>0</v>
      </c>
      <c r="AZ253" s="505">
        <v>0</v>
      </c>
      <c r="BA253" s="505">
        <v>3.0159574468085104</v>
      </c>
      <c r="BB253" s="505">
        <v>49.508982035928149</v>
      </c>
      <c r="BC253" s="505">
        <v>58.85029940119761</v>
      </c>
      <c r="BD253" s="505">
        <v>0</v>
      </c>
      <c r="BE253" s="505">
        <v>0</v>
      </c>
      <c r="BF253" s="505">
        <v>0</v>
      </c>
      <c r="BG253" s="505">
        <v>0</v>
      </c>
      <c r="BH253" s="505">
        <v>0</v>
      </c>
      <c r="BI253" s="505">
        <v>0</v>
      </c>
      <c r="BJ253" s="505">
        <v>0</v>
      </c>
      <c r="BK253" s="505">
        <v>0</v>
      </c>
      <c r="BL253" s="505">
        <v>0.52</v>
      </c>
      <c r="BM253" s="505">
        <v>0</v>
      </c>
      <c r="BN253" s="505">
        <v>0</v>
      </c>
      <c r="BO253" s="622">
        <v>0</v>
      </c>
      <c r="BP253" s="505">
        <v>0</v>
      </c>
      <c r="BQ253" s="505">
        <v>1</v>
      </c>
      <c r="BR253" s="505">
        <v>0</v>
      </c>
      <c r="BS253" s="505"/>
      <c r="BT253" s="505"/>
      <c r="BU253" s="505"/>
    </row>
    <row r="254" spans="1:73" ht="14.4">
      <c r="A254" s="486">
        <f>VLOOKUP(C254,'[18]DfE No.'!C:E,3,FALSE)</f>
        <v>288</v>
      </c>
      <c r="B254" s="502">
        <v>146229</v>
      </c>
      <c r="C254" s="502">
        <v>9353339</v>
      </c>
      <c r="D254" s="503" t="s">
        <v>1270</v>
      </c>
      <c r="E254" s="492" t="s">
        <v>40</v>
      </c>
      <c r="F254" s="504" t="s">
        <v>697</v>
      </c>
      <c r="G254" s="505">
        <v>1</v>
      </c>
      <c r="H254" s="505">
        <v>0</v>
      </c>
      <c r="I254" s="505">
        <v>0</v>
      </c>
      <c r="J254" s="505">
        <v>7</v>
      </c>
      <c r="K254" s="505">
        <v>0</v>
      </c>
      <c r="L254" s="505">
        <v>0</v>
      </c>
      <c r="M254" s="505">
        <v>0</v>
      </c>
      <c r="N254" s="505">
        <v>410</v>
      </c>
      <c r="O254" s="505">
        <v>410</v>
      </c>
      <c r="P254" s="505">
        <v>59</v>
      </c>
      <c r="Q254" s="505">
        <v>351</v>
      </c>
      <c r="R254" s="505">
        <v>0</v>
      </c>
      <c r="S254" s="505">
        <v>0</v>
      </c>
      <c r="T254" s="505">
        <v>0</v>
      </c>
      <c r="U254" s="505">
        <v>0</v>
      </c>
      <c r="V254" s="505">
        <v>0</v>
      </c>
      <c r="W254" s="505">
        <v>0</v>
      </c>
      <c r="X254" s="505">
        <v>0</v>
      </c>
      <c r="Y254" s="505">
        <v>0</v>
      </c>
      <c r="Z254" s="505">
        <v>0</v>
      </c>
      <c r="AA254" s="505">
        <v>410</v>
      </c>
      <c r="AB254" s="505">
        <v>58.571428571428569</v>
      </c>
      <c r="AC254" s="505">
        <v>121.99999999999994</v>
      </c>
      <c r="AD254" s="505">
        <v>128.99999999999983</v>
      </c>
      <c r="AE254" s="505">
        <v>0</v>
      </c>
      <c r="AF254" s="505">
        <v>0</v>
      </c>
      <c r="AG254" s="505">
        <v>67.999999999999858</v>
      </c>
      <c r="AH254" s="505">
        <v>126.00000000000011</v>
      </c>
      <c r="AI254" s="505">
        <v>144</v>
      </c>
      <c r="AJ254" s="505">
        <v>22.000000000000021</v>
      </c>
      <c r="AK254" s="505">
        <v>43.000000000000078</v>
      </c>
      <c r="AL254" s="505">
        <v>6.9999999999999938</v>
      </c>
      <c r="AM254" s="505">
        <v>0</v>
      </c>
      <c r="AN254" s="505">
        <v>0</v>
      </c>
      <c r="AO254" s="505">
        <v>0</v>
      </c>
      <c r="AP254" s="505">
        <v>0</v>
      </c>
      <c r="AQ254" s="505">
        <v>0</v>
      </c>
      <c r="AR254" s="505">
        <v>0</v>
      </c>
      <c r="AS254" s="505">
        <v>0</v>
      </c>
      <c r="AT254" s="505">
        <v>0</v>
      </c>
      <c r="AU254" s="505">
        <v>54.900284900284937</v>
      </c>
      <c r="AV254" s="505">
        <v>96.951566951566761</v>
      </c>
      <c r="AW254" s="505">
        <v>141.33903133903146</v>
      </c>
      <c r="AX254" s="505">
        <v>0</v>
      </c>
      <c r="AY254" s="505">
        <v>0</v>
      </c>
      <c r="AZ254" s="505">
        <v>0</v>
      </c>
      <c r="BA254" s="505">
        <v>0</v>
      </c>
      <c r="BB254" s="505">
        <v>171.21951219512195</v>
      </c>
      <c r="BC254" s="505">
        <v>200</v>
      </c>
      <c r="BD254" s="505">
        <v>0</v>
      </c>
      <c r="BE254" s="505">
        <v>0</v>
      </c>
      <c r="BF254" s="505">
        <v>0</v>
      </c>
      <c r="BG254" s="505">
        <v>0</v>
      </c>
      <c r="BH254" s="505">
        <v>0</v>
      </c>
      <c r="BI254" s="505">
        <v>0</v>
      </c>
      <c r="BJ254" s="505">
        <v>7.4000000000000119</v>
      </c>
      <c r="BK254" s="505">
        <v>0</v>
      </c>
      <c r="BL254" s="505">
        <v>0.58199999999999996</v>
      </c>
      <c r="BM254" s="505">
        <v>0</v>
      </c>
      <c r="BN254" s="505">
        <v>0</v>
      </c>
      <c r="BO254" s="622">
        <v>0</v>
      </c>
      <c r="BP254" s="505">
        <v>0</v>
      </c>
      <c r="BQ254" s="505">
        <v>1</v>
      </c>
      <c r="BR254" s="505">
        <v>0</v>
      </c>
      <c r="BS254" s="505"/>
      <c r="BT254" s="505"/>
      <c r="BU254" s="505"/>
    </row>
    <row r="255" spans="1:73" ht="14.4">
      <c r="A255" s="486">
        <f>VLOOKUP(C255,'[18]DfE No.'!C:E,3,FALSE)</f>
        <v>289</v>
      </c>
      <c r="B255" s="502">
        <v>145382</v>
      </c>
      <c r="C255" s="502">
        <v>9353340</v>
      </c>
      <c r="D255" s="503" t="s">
        <v>278</v>
      </c>
      <c r="E255" s="492" t="s">
        <v>40</v>
      </c>
      <c r="F255" s="504" t="s">
        <v>697</v>
      </c>
      <c r="G255" s="505">
        <v>1</v>
      </c>
      <c r="H255" s="505">
        <v>0</v>
      </c>
      <c r="I255" s="505">
        <v>0</v>
      </c>
      <c r="J255" s="505">
        <v>7</v>
      </c>
      <c r="K255" s="505">
        <v>0</v>
      </c>
      <c r="L255" s="505">
        <v>0</v>
      </c>
      <c r="M255" s="505">
        <v>0</v>
      </c>
      <c r="N255" s="505">
        <v>211</v>
      </c>
      <c r="O255" s="505">
        <v>211</v>
      </c>
      <c r="P255" s="505">
        <v>31</v>
      </c>
      <c r="Q255" s="505">
        <v>180</v>
      </c>
      <c r="R255" s="505">
        <v>0</v>
      </c>
      <c r="S255" s="505">
        <v>0</v>
      </c>
      <c r="T255" s="505">
        <v>0</v>
      </c>
      <c r="U255" s="505">
        <v>0</v>
      </c>
      <c r="V255" s="505">
        <v>0</v>
      </c>
      <c r="W255" s="505">
        <v>0</v>
      </c>
      <c r="X255" s="505">
        <v>0</v>
      </c>
      <c r="Y255" s="505">
        <v>0</v>
      </c>
      <c r="Z255" s="505">
        <v>0</v>
      </c>
      <c r="AA255" s="505">
        <v>211</v>
      </c>
      <c r="AB255" s="505">
        <v>30.142857142857142</v>
      </c>
      <c r="AC255" s="505">
        <v>22.000000000000021</v>
      </c>
      <c r="AD255" s="505">
        <v>23.000000000000025</v>
      </c>
      <c r="AE255" s="505">
        <v>0</v>
      </c>
      <c r="AF255" s="505">
        <v>0</v>
      </c>
      <c r="AG255" s="505">
        <v>172.99999999999997</v>
      </c>
      <c r="AH255" s="505">
        <v>12.999999999999993</v>
      </c>
      <c r="AI255" s="505">
        <v>13.999999999999993</v>
      </c>
      <c r="AJ255" s="505">
        <v>3.0000000000000031</v>
      </c>
      <c r="AK255" s="505">
        <v>8.0000000000000071</v>
      </c>
      <c r="AL255" s="505">
        <v>0</v>
      </c>
      <c r="AM255" s="505">
        <v>0</v>
      </c>
      <c r="AN255" s="505">
        <v>0</v>
      </c>
      <c r="AO255" s="505">
        <v>0</v>
      </c>
      <c r="AP255" s="505">
        <v>0</v>
      </c>
      <c r="AQ255" s="505">
        <v>0</v>
      </c>
      <c r="AR255" s="505">
        <v>0</v>
      </c>
      <c r="AS255" s="505">
        <v>0</v>
      </c>
      <c r="AT255" s="505">
        <v>0</v>
      </c>
      <c r="AU255" s="505">
        <v>11.722222222222232</v>
      </c>
      <c r="AV255" s="505">
        <v>19.92777777777777</v>
      </c>
      <c r="AW255" s="505">
        <v>30.477777777777682</v>
      </c>
      <c r="AX255" s="505">
        <v>0</v>
      </c>
      <c r="AY255" s="505">
        <v>0</v>
      </c>
      <c r="AZ255" s="505">
        <v>0</v>
      </c>
      <c r="BA255" s="505">
        <v>0</v>
      </c>
      <c r="BB255" s="505">
        <v>31.952662721893489</v>
      </c>
      <c r="BC255" s="505">
        <v>37.455621301775146</v>
      </c>
      <c r="BD255" s="505">
        <v>0</v>
      </c>
      <c r="BE255" s="505">
        <v>0</v>
      </c>
      <c r="BF255" s="505">
        <v>0</v>
      </c>
      <c r="BG255" s="505">
        <v>0</v>
      </c>
      <c r="BH255" s="505">
        <v>0</v>
      </c>
      <c r="BI255" s="505">
        <v>0</v>
      </c>
      <c r="BJ255" s="505">
        <v>0</v>
      </c>
      <c r="BK255" s="505">
        <v>0</v>
      </c>
      <c r="BL255" s="505">
        <v>0.45700000000000002</v>
      </c>
      <c r="BM255" s="505">
        <v>0</v>
      </c>
      <c r="BN255" s="505">
        <v>0</v>
      </c>
      <c r="BO255" s="622">
        <v>0</v>
      </c>
      <c r="BP255" s="505">
        <v>0</v>
      </c>
      <c r="BQ255" s="505">
        <v>1</v>
      </c>
      <c r="BR255" s="505">
        <v>0</v>
      </c>
      <c r="BS255" s="505"/>
      <c r="BT255" s="505"/>
      <c r="BU255" s="505"/>
    </row>
    <row r="256" spans="1:73" ht="14.4">
      <c r="A256" s="486">
        <f>VLOOKUP(C256,'[18]DfE No.'!C:E,3,FALSE)</f>
        <v>291</v>
      </c>
      <c r="B256" s="502">
        <v>146977</v>
      </c>
      <c r="C256" s="502">
        <v>9353341</v>
      </c>
      <c r="D256" s="503" t="s">
        <v>279</v>
      </c>
      <c r="E256" s="492" t="s">
        <v>40</v>
      </c>
      <c r="F256" s="504" t="s">
        <v>697</v>
      </c>
      <c r="G256" s="505">
        <v>1</v>
      </c>
      <c r="H256" s="505">
        <v>0</v>
      </c>
      <c r="I256" s="505">
        <v>0</v>
      </c>
      <c r="J256" s="505">
        <v>7</v>
      </c>
      <c r="K256" s="505">
        <v>0</v>
      </c>
      <c r="L256" s="505">
        <v>0</v>
      </c>
      <c r="M256" s="505">
        <v>0</v>
      </c>
      <c r="N256" s="505">
        <v>201</v>
      </c>
      <c r="O256" s="505">
        <v>201</v>
      </c>
      <c r="P256" s="505">
        <v>21</v>
      </c>
      <c r="Q256" s="505">
        <v>180</v>
      </c>
      <c r="R256" s="505">
        <v>0</v>
      </c>
      <c r="S256" s="505">
        <v>0</v>
      </c>
      <c r="T256" s="505">
        <v>0</v>
      </c>
      <c r="U256" s="505">
        <v>0</v>
      </c>
      <c r="V256" s="505">
        <v>0</v>
      </c>
      <c r="W256" s="505">
        <v>0</v>
      </c>
      <c r="X256" s="505">
        <v>0</v>
      </c>
      <c r="Y256" s="505">
        <v>0</v>
      </c>
      <c r="Z256" s="505">
        <v>0</v>
      </c>
      <c r="AA256" s="505">
        <v>201</v>
      </c>
      <c r="AB256" s="505">
        <v>28.714285714285715</v>
      </c>
      <c r="AC256" s="505">
        <v>44.000000000000014</v>
      </c>
      <c r="AD256" s="505">
        <v>48.000000000000057</v>
      </c>
      <c r="AE256" s="505">
        <v>0</v>
      </c>
      <c r="AF256" s="505">
        <v>0</v>
      </c>
      <c r="AG256" s="505">
        <v>70.999999999999972</v>
      </c>
      <c r="AH256" s="505">
        <v>3.9999999999999978</v>
      </c>
      <c r="AI256" s="505">
        <v>13.999999999999993</v>
      </c>
      <c r="AJ256" s="505">
        <v>35.000000000000028</v>
      </c>
      <c r="AK256" s="505">
        <v>68.999999999999957</v>
      </c>
      <c r="AL256" s="505">
        <v>7.9999999999999956</v>
      </c>
      <c r="AM256" s="505">
        <v>0</v>
      </c>
      <c r="AN256" s="505">
        <v>0</v>
      </c>
      <c r="AO256" s="505">
        <v>0</v>
      </c>
      <c r="AP256" s="505">
        <v>0</v>
      </c>
      <c r="AQ256" s="505">
        <v>0</v>
      </c>
      <c r="AR256" s="505">
        <v>0</v>
      </c>
      <c r="AS256" s="505">
        <v>0</v>
      </c>
      <c r="AT256" s="505">
        <v>0</v>
      </c>
      <c r="AU256" s="505">
        <v>6.6999999999999931</v>
      </c>
      <c r="AV256" s="505">
        <v>11.166666666666675</v>
      </c>
      <c r="AW256" s="505">
        <v>11.166666666666675</v>
      </c>
      <c r="AX256" s="505">
        <v>0</v>
      </c>
      <c r="AY256" s="505">
        <v>0</v>
      </c>
      <c r="AZ256" s="505">
        <v>0</v>
      </c>
      <c r="BA256" s="505">
        <v>0</v>
      </c>
      <c r="BB256" s="505">
        <v>57</v>
      </c>
      <c r="BC256" s="505">
        <v>63.65</v>
      </c>
      <c r="BD256" s="505">
        <v>0</v>
      </c>
      <c r="BE256" s="505">
        <v>0</v>
      </c>
      <c r="BF256" s="505">
        <v>0</v>
      </c>
      <c r="BG256" s="505">
        <v>0</v>
      </c>
      <c r="BH256" s="505">
        <v>0</v>
      </c>
      <c r="BI256" s="505">
        <v>0</v>
      </c>
      <c r="BJ256" s="505">
        <v>0</v>
      </c>
      <c r="BK256" s="505">
        <v>0</v>
      </c>
      <c r="BL256" s="505">
        <v>0.46300000000000002</v>
      </c>
      <c r="BM256" s="505">
        <v>0</v>
      </c>
      <c r="BN256" s="505">
        <v>0</v>
      </c>
      <c r="BO256" s="622">
        <v>0</v>
      </c>
      <c r="BP256" s="505">
        <v>0</v>
      </c>
      <c r="BQ256" s="505">
        <v>1</v>
      </c>
      <c r="BR256" s="505">
        <v>0</v>
      </c>
      <c r="BS256" s="505"/>
      <c r="BT256" s="505"/>
      <c r="BU256" s="505"/>
    </row>
    <row r="257" spans="1:73" ht="14.4">
      <c r="A257" s="486">
        <f>VLOOKUP(C257,'[18]DfE No.'!C:E,3,FALSE)</f>
        <v>253</v>
      </c>
      <c r="B257" s="502">
        <v>141842</v>
      </c>
      <c r="C257" s="502">
        <v>9353344</v>
      </c>
      <c r="D257" s="503" t="s">
        <v>498</v>
      </c>
      <c r="E257" s="492" t="s">
        <v>40</v>
      </c>
      <c r="F257" s="504" t="s">
        <v>697</v>
      </c>
      <c r="G257" s="505">
        <v>1</v>
      </c>
      <c r="H257" s="505">
        <v>0</v>
      </c>
      <c r="I257" s="505">
        <v>0</v>
      </c>
      <c r="J257" s="505">
        <v>7</v>
      </c>
      <c r="K257" s="505">
        <v>0</v>
      </c>
      <c r="L257" s="505">
        <v>0</v>
      </c>
      <c r="M257" s="505">
        <v>0</v>
      </c>
      <c r="N257" s="505">
        <v>412</v>
      </c>
      <c r="O257" s="505">
        <v>412</v>
      </c>
      <c r="P257" s="505">
        <v>61</v>
      </c>
      <c r="Q257" s="505">
        <v>351</v>
      </c>
      <c r="R257" s="505">
        <v>0</v>
      </c>
      <c r="S257" s="505">
        <v>0</v>
      </c>
      <c r="T257" s="505">
        <v>0</v>
      </c>
      <c r="U257" s="505">
        <v>0</v>
      </c>
      <c r="V257" s="505">
        <v>0</v>
      </c>
      <c r="W257" s="505">
        <v>0</v>
      </c>
      <c r="X257" s="505">
        <v>0</v>
      </c>
      <c r="Y257" s="505">
        <v>0</v>
      </c>
      <c r="Z257" s="505">
        <v>0</v>
      </c>
      <c r="AA257" s="505">
        <v>412</v>
      </c>
      <c r="AB257" s="505">
        <v>58.857142857142854</v>
      </c>
      <c r="AC257" s="505">
        <v>134.00000000000003</v>
      </c>
      <c r="AD257" s="505">
        <v>145.0000000000002</v>
      </c>
      <c r="AE257" s="505">
        <v>0</v>
      </c>
      <c r="AF257" s="505">
        <v>0</v>
      </c>
      <c r="AG257" s="505">
        <v>47.999999999999986</v>
      </c>
      <c r="AH257" s="505">
        <v>33.000000000000007</v>
      </c>
      <c r="AI257" s="505">
        <v>86.000000000000043</v>
      </c>
      <c r="AJ257" s="505">
        <v>26.000000000000018</v>
      </c>
      <c r="AK257" s="505">
        <v>196.00000000000009</v>
      </c>
      <c r="AL257" s="505">
        <v>23</v>
      </c>
      <c r="AM257" s="505">
        <v>0</v>
      </c>
      <c r="AN257" s="505">
        <v>0</v>
      </c>
      <c r="AO257" s="505">
        <v>0</v>
      </c>
      <c r="AP257" s="505">
        <v>0</v>
      </c>
      <c r="AQ257" s="505">
        <v>0</v>
      </c>
      <c r="AR257" s="505">
        <v>0</v>
      </c>
      <c r="AS257" s="505">
        <v>0</v>
      </c>
      <c r="AT257" s="505">
        <v>0</v>
      </c>
      <c r="AU257" s="505">
        <v>22.301994301994291</v>
      </c>
      <c r="AV257" s="505">
        <v>31.692307692307683</v>
      </c>
      <c r="AW257" s="505">
        <v>43.430199430199259</v>
      </c>
      <c r="AX257" s="505">
        <v>0</v>
      </c>
      <c r="AY257" s="505">
        <v>0</v>
      </c>
      <c r="AZ257" s="505">
        <v>0</v>
      </c>
      <c r="BA257" s="505">
        <v>0</v>
      </c>
      <c r="BB257" s="505">
        <v>109.62464183381088</v>
      </c>
      <c r="BC257" s="505">
        <v>128.67621776504296</v>
      </c>
      <c r="BD257" s="505">
        <v>0</v>
      </c>
      <c r="BE257" s="505">
        <v>0</v>
      </c>
      <c r="BF257" s="505">
        <v>0</v>
      </c>
      <c r="BG257" s="505">
        <v>0</v>
      </c>
      <c r="BH257" s="505">
        <v>0</v>
      </c>
      <c r="BI257" s="505">
        <v>0</v>
      </c>
      <c r="BJ257" s="505">
        <v>0</v>
      </c>
      <c r="BK257" s="505">
        <v>0</v>
      </c>
      <c r="BL257" s="505">
        <v>0.56000000000000005</v>
      </c>
      <c r="BM257" s="505">
        <v>0</v>
      </c>
      <c r="BN257" s="505">
        <v>0</v>
      </c>
      <c r="BO257" s="622">
        <v>0</v>
      </c>
      <c r="BP257" s="505">
        <v>0</v>
      </c>
      <c r="BQ257" s="505">
        <v>1</v>
      </c>
      <c r="BR257" s="505">
        <v>0</v>
      </c>
      <c r="BS257" s="505"/>
      <c r="BT257" s="505"/>
      <c r="BU257" s="505"/>
    </row>
    <row r="258" spans="1:73" ht="14.4">
      <c r="A258" s="486">
        <f>VLOOKUP(C258,'[18]DfE No.'!C:E,3,FALSE)</f>
        <v>505</v>
      </c>
      <c r="B258" s="502">
        <v>143360</v>
      </c>
      <c r="C258" s="502">
        <v>9353345</v>
      </c>
      <c r="D258" s="503" t="s">
        <v>1039</v>
      </c>
      <c r="E258" s="492" t="s">
        <v>40</v>
      </c>
      <c r="F258" s="504" t="s">
        <v>697</v>
      </c>
      <c r="G258" s="505">
        <v>1</v>
      </c>
      <c r="H258" s="505">
        <v>0</v>
      </c>
      <c r="I258" s="505">
        <v>0</v>
      </c>
      <c r="J258" s="505">
        <v>7</v>
      </c>
      <c r="K258" s="505">
        <v>0</v>
      </c>
      <c r="L258" s="505">
        <v>0</v>
      </c>
      <c r="M258" s="505">
        <v>0</v>
      </c>
      <c r="N258" s="505">
        <v>367</v>
      </c>
      <c r="O258" s="505">
        <v>367</v>
      </c>
      <c r="P258" s="505">
        <v>47</v>
      </c>
      <c r="Q258" s="505">
        <v>320</v>
      </c>
      <c r="R258" s="505">
        <v>0</v>
      </c>
      <c r="S258" s="505">
        <v>0</v>
      </c>
      <c r="T258" s="505">
        <v>0</v>
      </c>
      <c r="U258" s="505">
        <v>0</v>
      </c>
      <c r="V258" s="505">
        <v>0</v>
      </c>
      <c r="W258" s="505">
        <v>0</v>
      </c>
      <c r="X258" s="505">
        <v>0</v>
      </c>
      <c r="Y258" s="505">
        <v>0</v>
      </c>
      <c r="Z258" s="505">
        <v>0</v>
      </c>
      <c r="AA258" s="505">
        <v>367</v>
      </c>
      <c r="AB258" s="505">
        <v>52.428571428571431</v>
      </c>
      <c r="AC258" s="505">
        <v>44.000000000000028</v>
      </c>
      <c r="AD258" s="505">
        <v>55.000000000000128</v>
      </c>
      <c r="AE258" s="505">
        <v>0</v>
      </c>
      <c r="AF258" s="505">
        <v>0</v>
      </c>
      <c r="AG258" s="505">
        <v>355.90934065934073</v>
      </c>
      <c r="AH258" s="505">
        <v>5.0412087912087777</v>
      </c>
      <c r="AI258" s="505">
        <v>4.0329670329670373</v>
      </c>
      <c r="AJ258" s="505">
        <v>0</v>
      </c>
      <c r="AK258" s="505">
        <v>2.0164835164835146</v>
      </c>
      <c r="AL258" s="505">
        <v>0</v>
      </c>
      <c r="AM258" s="505">
        <v>0</v>
      </c>
      <c r="AN258" s="505">
        <v>0</v>
      </c>
      <c r="AO258" s="505">
        <v>0</v>
      </c>
      <c r="AP258" s="505">
        <v>0</v>
      </c>
      <c r="AQ258" s="505">
        <v>0</v>
      </c>
      <c r="AR258" s="505">
        <v>0</v>
      </c>
      <c r="AS258" s="505">
        <v>0</v>
      </c>
      <c r="AT258" s="505">
        <v>0</v>
      </c>
      <c r="AU258" s="505">
        <v>2.2937500000000002</v>
      </c>
      <c r="AV258" s="505">
        <v>5.734375</v>
      </c>
      <c r="AW258" s="505">
        <v>6.8812499999999996</v>
      </c>
      <c r="AX258" s="505">
        <v>0</v>
      </c>
      <c r="AY258" s="505">
        <v>0</v>
      </c>
      <c r="AZ258" s="505">
        <v>0</v>
      </c>
      <c r="BA258" s="505">
        <v>1.8917525773195876</v>
      </c>
      <c r="BB258" s="505">
        <v>72.72727272727272</v>
      </c>
      <c r="BC258" s="505">
        <v>83.409090909090892</v>
      </c>
      <c r="BD258" s="505">
        <v>0</v>
      </c>
      <c r="BE258" s="505">
        <v>0</v>
      </c>
      <c r="BF258" s="505">
        <v>0</v>
      </c>
      <c r="BG258" s="505">
        <v>0</v>
      </c>
      <c r="BH258" s="505">
        <v>0</v>
      </c>
      <c r="BI258" s="505">
        <v>0</v>
      </c>
      <c r="BJ258" s="505">
        <v>0</v>
      </c>
      <c r="BK258" s="505">
        <v>0</v>
      </c>
      <c r="BL258" s="505">
        <v>1.395</v>
      </c>
      <c r="BM258" s="505">
        <v>0</v>
      </c>
      <c r="BN258" s="505">
        <v>0</v>
      </c>
      <c r="BO258" s="622">
        <v>0</v>
      </c>
      <c r="BP258" s="505">
        <v>0</v>
      </c>
      <c r="BQ258" s="505">
        <v>1</v>
      </c>
      <c r="BR258" s="505">
        <v>0</v>
      </c>
      <c r="BS258" s="505"/>
      <c r="BT258" s="505"/>
      <c r="BU258" s="505"/>
    </row>
    <row r="259" spans="1:73" ht="14.4">
      <c r="A259" s="486">
        <f>VLOOKUP(C259,'[18]DfE No.'!C:E,3,FALSE)</f>
        <v>320</v>
      </c>
      <c r="B259" s="502">
        <v>145795</v>
      </c>
      <c r="C259" s="502">
        <v>9353346</v>
      </c>
      <c r="D259" s="503" t="s">
        <v>1152</v>
      </c>
      <c r="E259" s="492" t="s">
        <v>40</v>
      </c>
      <c r="F259" s="504" t="s">
        <v>697</v>
      </c>
      <c r="G259" s="505">
        <v>1</v>
      </c>
      <c r="H259" s="505">
        <v>0</v>
      </c>
      <c r="I259" s="505">
        <v>0</v>
      </c>
      <c r="J259" s="505">
        <v>7</v>
      </c>
      <c r="K259" s="505">
        <v>0</v>
      </c>
      <c r="L259" s="505">
        <v>0</v>
      </c>
      <c r="M259" s="505">
        <v>0</v>
      </c>
      <c r="N259" s="505">
        <v>267</v>
      </c>
      <c r="O259" s="505">
        <v>267</v>
      </c>
      <c r="P259" s="505">
        <v>32</v>
      </c>
      <c r="Q259" s="505">
        <v>235</v>
      </c>
      <c r="R259" s="505">
        <v>0</v>
      </c>
      <c r="S259" s="505">
        <v>0</v>
      </c>
      <c r="T259" s="505">
        <v>0</v>
      </c>
      <c r="U259" s="505">
        <v>0</v>
      </c>
      <c r="V259" s="505">
        <v>0</v>
      </c>
      <c r="W259" s="505">
        <v>0</v>
      </c>
      <c r="X259" s="505">
        <v>0</v>
      </c>
      <c r="Y259" s="505">
        <v>0</v>
      </c>
      <c r="Z259" s="505">
        <v>0</v>
      </c>
      <c r="AA259" s="505">
        <v>267</v>
      </c>
      <c r="AB259" s="505">
        <v>38.142857142857146</v>
      </c>
      <c r="AC259" s="505">
        <v>21.999999999999986</v>
      </c>
      <c r="AD259" s="505">
        <v>24.999999999999993</v>
      </c>
      <c r="AE259" s="505">
        <v>0</v>
      </c>
      <c r="AF259" s="505">
        <v>0</v>
      </c>
      <c r="AG259" s="505">
        <v>265.99999999999994</v>
      </c>
      <c r="AH259" s="505">
        <v>0</v>
      </c>
      <c r="AI259" s="505">
        <v>1.0000000000000013</v>
      </c>
      <c r="AJ259" s="505">
        <v>0</v>
      </c>
      <c r="AK259" s="505">
        <v>0</v>
      </c>
      <c r="AL259" s="505">
        <v>0</v>
      </c>
      <c r="AM259" s="505">
        <v>0</v>
      </c>
      <c r="AN259" s="505">
        <v>0</v>
      </c>
      <c r="AO259" s="505">
        <v>0</v>
      </c>
      <c r="AP259" s="505">
        <v>0</v>
      </c>
      <c r="AQ259" s="505">
        <v>0</v>
      </c>
      <c r="AR259" s="505">
        <v>0</v>
      </c>
      <c r="AS259" s="505">
        <v>0</v>
      </c>
      <c r="AT259" s="505">
        <v>0</v>
      </c>
      <c r="AU259" s="505">
        <v>4.5446808510638341</v>
      </c>
      <c r="AV259" s="505">
        <v>7.9531914893617044</v>
      </c>
      <c r="AW259" s="505">
        <v>7.9531914893617044</v>
      </c>
      <c r="AX259" s="505">
        <v>0</v>
      </c>
      <c r="AY259" s="505">
        <v>0</v>
      </c>
      <c r="AZ259" s="505">
        <v>0</v>
      </c>
      <c r="BA259" s="505">
        <v>3.7738515901060072</v>
      </c>
      <c r="BB259" s="505">
        <v>68.828451882845187</v>
      </c>
      <c r="BC259" s="505">
        <v>78.20083682008368</v>
      </c>
      <c r="BD259" s="505">
        <v>0</v>
      </c>
      <c r="BE259" s="505">
        <v>0</v>
      </c>
      <c r="BF259" s="505">
        <v>0</v>
      </c>
      <c r="BG259" s="505">
        <v>0</v>
      </c>
      <c r="BH259" s="505">
        <v>0</v>
      </c>
      <c r="BI259" s="505">
        <v>0</v>
      </c>
      <c r="BJ259" s="505">
        <v>0</v>
      </c>
      <c r="BK259" s="505">
        <v>0</v>
      </c>
      <c r="BL259" s="505">
        <v>2.1800000000000002</v>
      </c>
      <c r="BM259" s="505">
        <v>0</v>
      </c>
      <c r="BN259" s="505">
        <v>0</v>
      </c>
      <c r="BO259" s="622">
        <v>1</v>
      </c>
      <c r="BP259" s="505">
        <v>0</v>
      </c>
      <c r="BQ259" s="505">
        <v>1</v>
      </c>
      <c r="BR259" s="505">
        <v>0</v>
      </c>
      <c r="BS259" s="505"/>
      <c r="BT259" s="505"/>
      <c r="BU259" s="505"/>
    </row>
    <row r="260" spans="1:73" ht="14.4">
      <c r="A260" s="486">
        <f>VLOOKUP(C260,'[18]DfE No.'!C:E,3,FALSE)</f>
        <v>527</v>
      </c>
      <c r="B260" s="502">
        <v>137179</v>
      </c>
      <c r="C260" s="502">
        <v>9354029</v>
      </c>
      <c r="D260" s="503" t="s">
        <v>416</v>
      </c>
      <c r="E260" s="492" t="s">
        <v>700</v>
      </c>
      <c r="F260" s="504" t="s">
        <v>697</v>
      </c>
      <c r="G260" s="505">
        <v>1</v>
      </c>
      <c r="H260" s="505">
        <v>2</v>
      </c>
      <c r="I260" s="505">
        <v>2</v>
      </c>
      <c r="J260" s="505">
        <v>2</v>
      </c>
      <c r="K260" s="505">
        <v>2</v>
      </c>
      <c r="L260" s="505">
        <v>2</v>
      </c>
      <c r="M260" s="505">
        <v>0</v>
      </c>
      <c r="N260" s="505">
        <v>301</v>
      </c>
      <c r="O260" s="505">
        <v>139</v>
      </c>
      <c r="P260" s="505">
        <v>0</v>
      </c>
      <c r="Q260" s="505">
        <v>139</v>
      </c>
      <c r="R260" s="505">
        <v>162</v>
      </c>
      <c r="S260" s="505">
        <v>162</v>
      </c>
      <c r="T260" s="505">
        <v>0</v>
      </c>
      <c r="U260" s="505">
        <v>85</v>
      </c>
      <c r="V260" s="505">
        <v>77</v>
      </c>
      <c r="W260" s="505">
        <v>0</v>
      </c>
      <c r="X260" s="505">
        <v>0</v>
      </c>
      <c r="Y260" s="505">
        <v>0</v>
      </c>
      <c r="Z260" s="505">
        <v>0</v>
      </c>
      <c r="AA260" s="505">
        <v>301</v>
      </c>
      <c r="AB260" s="505">
        <v>75.25</v>
      </c>
      <c r="AC260" s="505">
        <v>20.000000000000011</v>
      </c>
      <c r="AD260" s="505">
        <v>21.999999999999993</v>
      </c>
      <c r="AE260" s="505">
        <v>27.999999999999918</v>
      </c>
      <c r="AF260" s="505">
        <v>34.000000000000071</v>
      </c>
      <c r="AG260" s="505">
        <v>113.99999999999996</v>
      </c>
      <c r="AH260" s="505">
        <v>10.000000000000005</v>
      </c>
      <c r="AI260" s="505">
        <v>14.999999999999972</v>
      </c>
      <c r="AJ260" s="505">
        <v>0</v>
      </c>
      <c r="AK260" s="505">
        <v>0</v>
      </c>
      <c r="AL260" s="505">
        <v>0</v>
      </c>
      <c r="AM260" s="505">
        <v>0</v>
      </c>
      <c r="AN260" s="505">
        <v>141.99999999999997</v>
      </c>
      <c r="AO260" s="505">
        <v>13.999999999999993</v>
      </c>
      <c r="AP260" s="505">
        <v>5.9999999999999938</v>
      </c>
      <c r="AQ260" s="505">
        <v>0</v>
      </c>
      <c r="AR260" s="505">
        <v>0</v>
      </c>
      <c r="AS260" s="505">
        <v>0</v>
      </c>
      <c r="AT260" s="505">
        <v>0</v>
      </c>
      <c r="AU260" s="505">
        <v>2.0144927536231876</v>
      </c>
      <c r="AV260" s="505">
        <v>3.0217391304347814</v>
      </c>
      <c r="AW260" s="505">
        <v>3.0217391304347814</v>
      </c>
      <c r="AX260" s="505">
        <v>1</v>
      </c>
      <c r="AY260" s="505">
        <v>1</v>
      </c>
      <c r="AZ260" s="505">
        <v>1</v>
      </c>
      <c r="BA260" s="505">
        <v>0.92901234567901225</v>
      </c>
      <c r="BB260" s="505">
        <v>21.384615384615387</v>
      </c>
      <c r="BC260" s="505">
        <v>21.384615384615387</v>
      </c>
      <c r="BD260" s="505">
        <v>31.886989076364252</v>
      </c>
      <c r="BE260" s="505">
        <v>28.885860692706437</v>
      </c>
      <c r="BF260" s="505">
        <v>0</v>
      </c>
      <c r="BG260" s="505">
        <v>0</v>
      </c>
      <c r="BH260" s="505">
        <v>0</v>
      </c>
      <c r="BI260" s="505">
        <v>39.214978206106935</v>
      </c>
      <c r="BJ260" s="505">
        <v>0</v>
      </c>
      <c r="BK260" s="505">
        <v>8.2799999999999816</v>
      </c>
      <c r="BL260" s="505">
        <v>0</v>
      </c>
      <c r="BM260" s="505">
        <v>2.7210000000000001</v>
      </c>
      <c r="BN260" s="505">
        <v>0</v>
      </c>
      <c r="BO260" s="622">
        <v>1</v>
      </c>
      <c r="BP260" s="505">
        <v>0</v>
      </c>
      <c r="BQ260" s="505">
        <v>0.46179401993355484</v>
      </c>
      <c r="BR260" s="505">
        <v>0.53820598006644516</v>
      </c>
      <c r="BS260" s="505"/>
      <c r="BT260" s="505"/>
      <c r="BU260" s="505"/>
    </row>
    <row r="261" spans="1:73" ht="14.4">
      <c r="A261" s="486">
        <f>VLOOKUP(C261,'[18]DfE No.'!C:E,3,FALSE)</f>
        <v>531</v>
      </c>
      <c r="B261" s="502">
        <v>137180</v>
      </c>
      <c r="C261" s="502">
        <v>9354030</v>
      </c>
      <c r="D261" s="503" t="s">
        <v>417</v>
      </c>
      <c r="E261" s="492" t="s">
        <v>700</v>
      </c>
      <c r="F261" s="504" t="s">
        <v>697</v>
      </c>
      <c r="G261" s="505">
        <v>1</v>
      </c>
      <c r="H261" s="505">
        <v>2</v>
      </c>
      <c r="I261" s="505">
        <v>2</v>
      </c>
      <c r="J261" s="505">
        <v>2</v>
      </c>
      <c r="K261" s="505">
        <v>2</v>
      </c>
      <c r="L261" s="505">
        <v>2</v>
      </c>
      <c r="M261" s="505">
        <v>0</v>
      </c>
      <c r="N261" s="505">
        <v>431</v>
      </c>
      <c r="O261" s="505">
        <v>195</v>
      </c>
      <c r="P261" s="505">
        <v>0</v>
      </c>
      <c r="Q261" s="505">
        <v>195</v>
      </c>
      <c r="R261" s="505">
        <v>236</v>
      </c>
      <c r="S261" s="505">
        <v>236</v>
      </c>
      <c r="T261" s="505">
        <v>0</v>
      </c>
      <c r="U261" s="505">
        <v>126</v>
      </c>
      <c r="V261" s="505">
        <v>110</v>
      </c>
      <c r="W261" s="505">
        <v>0</v>
      </c>
      <c r="X261" s="505">
        <v>0</v>
      </c>
      <c r="Y261" s="505">
        <v>0</v>
      </c>
      <c r="Z261" s="505">
        <v>0</v>
      </c>
      <c r="AA261" s="505">
        <v>431</v>
      </c>
      <c r="AB261" s="505">
        <v>107.75</v>
      </c>
      <c r="AC261" s="505">
        <v>46.999999999999993</v>
      </c>
      <c r="AD261" s="505">
        <v>53.000000000000036</v>
      </c>
      <c r="AE261" s="505">
        <v>42.999999999999886</v>
      </c>
      <c r="AF261" s="505">
        <v>53.000000000000078</v>
      </c>
      <c r="AG261" s="505">
        <v>122.00000000000007</v>
      </c>
      <c r="AH261" s="505">
        <v>32.99999999999995</v>
      </c>
      <c r="AI261" s="505">
        <v>39.999999999999979</v>
      </c>
      <c r="AJ261" s="505">
        <v>0</v>
      </c>
      <c r="AK261" s="505">
        <v>0</v>
      </c>
      <c r="AL261" s="505">
        <v>0</v>
      </c>
      <c r="AM261" s="505">
        <v>0</v>
      </c>
      <c r="AN261" s="505">
        <v>178.99999999999989</v>
      </c>
      <c r="AO261" s="505">
        <v>31.999999999999986</v>
      </c>
      <c r="AP261" s="505">
        <v>25.000000000000117</v>
      </c>
      <c r="AQ261" s="505">
        <v>0</v>
      </c>
      <c r="AR261" s="505">
        <v>0</v>
      </c>
      <c r="AS261" s="505">
        <v>0</v>
      </c>
      <c r="AT261" s="505">
        <v>0</v>
      </c>
      <c r="AU261" s="505">
        <v>0</v>
      </c>
      <c r="AV261" s="505">
        <v>1.0000000000000004</v>
      </c>
      <c r="AW261" s="505">
        <v>1.0000000000000004</v>
      </c>
      <c r="AX261" s="505">
        <v>0</v>
      </c>
      <c r="AY261" s="505">
        <v>1</v>
      </c>
      <c r="AZ261" s="505">
        <v>1</v>
      </c>
      <c r="BA261" s="505">
        <v>0.9150743099787686</v>
      </c>
      <c r="BB261" s="505">
        <v>55.86486486486487</v>
      </c>
      <c r="BC261" s="505">
        <v>55.86486486486487</v>
      </c>
      <c r="BD261" s="505">
        <v>47.267772042610538</v>
      </c>
      <c r="BE261" s="505">
        <v>41.265515275294909</v>
      </c>
      <c r="BF261" s="505">
        <v>0</v>
      </c>
      <c r="BG261" s="505">
        <v>0</v>
      </c>
      <c r="BH261" s="505">
        <v>0</v>
      </c>
      <c r="BI261" s="505">
        <v>57.127992942229852</v>
      </c>
      <c r="BJ261" s="505">
        <v>0</v>
      </c>
      <c r="BK261" s="505">
        <v>0</v>
      </c>
      <c r="BL261" s="505">
        <v>0</v>
      </c>
      <c r="BM261" s="505">
        <v>2.99</v>
      </c>
      <c r="BN261" s="505">
        <v>0</v>
      </c>
      <c r="BO261" s="622">
        <v>1</v>
      </c>
      <c r="BP261" s="505">
        <v>0</v>
      </c>
      <c r="BQ261" s="505">
        <v>0.45243619489559167</v>
      </c>
      <c r="BR261" s="505">
        <v>0.54756380510440839</v>
      </c>
      <c r="BS261" s="505"/>
      <c r="BT261" s="505"/>
      <c r="BU261" s="505"/>
    </row>
    <row r="262" spans="1:73" ht="14.4">
      <c r="A262" s="486">
        <f>VLOOKUP(C262,'[18]DfE No.'!C:E,3,FALSE)</f>
        <v>551</v>
      </c>
      <c r="B262" s="502">
        <v>136990</v>
      </c>
      <c r="C262" s="502">
        <v>9354000</v>
      </c>
      <c r="D262" s="503" t="s">
        <v>1040</v>
      </c>
      <c r="E262" s="492" t="s">
        <v>699</v>
      </c>
      <c r="F262" s="504" t="s">
        <v>697</v>
      </c>
      <c r="G262" s="505">
        <v>1</v>
      </c>
      <c r="H262" s="505">
        <v>0</v>
      </c>
      <c r="I262" s="505">
        <v>0</v>
      </c>
      <c r="J262" s="505">
        <v>0</v>
      </c>
      <c r="K262" s="505">
        <v>3</v>
      </c>
      <c r="L262" s="505">
        <v>1</v>
      </c>
      <c r="M262" s="505">
        <v>2</v>
      </c>
      <c r="N262" s="505">
        <v>636</v>
      </c>
      <c r="O262" s="505">
        <v>0</v>
      </c>
      <c r="P262" s="505">
        <v>0</v>
      </c>
      <c r="Q262" s="505">
        <v>0</v>
      </c>
      <c r="R262" s="505">
        <v>636</v>
      </c>
      <c r="S262" s="505">
        <v>213</v>
      </c>
      <c r="T262" s="505">
        <v>423</v>
      </c>
      <c r="U262" s="505">
        <v>0</v>
      </c>
      <c r="V262" s="505">
        <v>0</v>
      </c>
      <c r="W262" s="505">
        <v>213</v>
      </c>
      <c r="X262" s="505">
        <v>218</v>
      </c>
      <c r="Y262" s="505">
        <v>205</v>
      </c>
      <c r="Z262" s="505">
        <v>0</v>
      </c>
      <c r="AA262" s="505">
        <v>636</v>
      </c>
      <c r="AB262" s="505">
        <v>212</v>
      </c>
      <c r="AC262" s="505">
        <v>0</v>
      </c>
      <c r="AD262" s="505">
        <v>0</v>
      </c>
      <c r="AE262" s="505">
        <v>96.999999999999844</v>
      </c>
      <c r="AF262" s="505">
        <v>113.00000000000016</v>
      </c>
      <c r="AG262" s="505">
        <v>0</v>
      </c>
      <c r="AH262" s="505">
        <v>0</v>
      </c>
      <c r="AI262" s="505">
        <v>0</v>
      </c>
      <c r="AJ262" s="505">
        <v>0</v>
      </c>
      <c r="AK262" s="505">
        <v>0</v>
      </c>
      <c r="AL262" s="505">
        <v>0</v>
      </c>
      <c r="AM262" s="505">
        <v>0</v>
      </c>
      <c r="AN262" s="505">
        <v>522.99999999999989</v>
      </c>
      <c r="AO262" s="505">
        <v>59.000000000000014</v>
      </c>
      <c r="AP262" s="505">
        <v>54.000000000000007</v>
      </c>
      <c r="AQ262" s="505">
        <v>0</v>
      </c>
      <c r="AR262" s="505">
        <v>0</v>
      </c>
      <c r="AS262" s="505">
        <v>0</v>
      </c>
      <c r="AT262" s="505">
        <v>0</v>
      </c>
      <c r="AU262" s="505">
        <v>0</v>
      </c>
      <c r="AV262" s="505">
        <v>0</v>
      </c>
      <c r="AW262" s="505">
        <v>0</v>
      </c>
      <c r="AX262" s="505">
        <v>1.9999999999999971</v>
      </c>
      <c r="AY262" s="505">
        <v>2.9999999999999987</v>
      </c>
      <c r="AZ262" s="505">
        <v>4.0000000000000009</v>
      </c>
      <c r="BA262" s="505">
        <v>1.9156626506024097</v>
      </c>
      <c r="BB262" s="505">
        <v>0</v>
      </c>
      <c r="BC262" s="505">
        <v>0</v>
      </c>
      <c r="BD262" s="505">
        <v>0</v>
      </c>
      <c r="BE262" s="505">
        <v>0</v>
      </c>
      <c r="BF262" s="505">
        <v>86.895522388059675</v>
      </c>
      <c r="BG262" s="505">
        <v>64.056872037914758</v>
      </c>
      <c r="BH262" s="505">
        <v>64.73684210526325</v>
      </c>
      <c r="BI262" s="505">
        <v>134.37884945830271</v>
      </c>
      <c r="BJ262" s="505">
        <v>0</v>
      </c>
      <c r="BK262" s="505">
        <v>0</v>
      </c>
      <c r="BL262" s="505">
        <v>0</v>
      </c>
      <c r="BM262" s="505">
        <v>1.3859999999999999</v>
      </c>
      <c r="BN262" s="505">
        <v>0</v>
      </c>
      <c r="BO262" s="622">
        <v>0</v>
      </c>
      <c r="BP262" s="505">
        <v>0</v>
      </c>
      <c r="BQ262" s="505">
        <v>0</v>
      </c>
      <c r="BR262" s="505">
        <v>1</v>
      </c>
      <c r="BS262" s="505"/>
      <c r="BT262" s="505"/>
      <c r="BU262" s="505"/>
    </row>
    <row r="263" spans="1:73" ht="14.4">
      <c r="A263" s="486">
        <f>VLOOKUP(C263,'[18]DfE No.'!C:E,3,FALSE)</f>
        <v>990</v>
      </c>
      <c r="B263" s="502">
        <v>136757</v>
      </c>
      <c r="C263" s="502">
        <v>9354001</v>
      </c>
      <c r="D263" s="503" t="s">
        <v>429</v>
      </c>
      <c r="E263" s="492" t="s">
        <v>699</v>
      </c>
      <c r="F263" s="504" t="s">
        <v>697</v>
      </c>
      <c r="G263" s="505">
        <v>1</v>
      </c>
      <c r="H263" s="505">
        <v>0</v>
      </c>
      <c r="I263" s="505">
        <v>0</v>
      </c>
      <c r="J263" s="505">
        <v>0</v>
      </c>
      <c r="K263" s="505">
        <v>5</v>
      </c>
      <c r="L263" s="505">
        <v>3</v>
      </c>
      <c r="M263" s="505">
        <v>2</v>
      </c>
      <c r="N263" s="505">
        <v>590</v>
      </c>
      <c r="O263" s="505">
        <v>0</v>
      </c>
      <c r="P263" s="505">
        <v>0</v>
      </c>
      <c r="Q263" s="505">
        <v>0</v>
      </c>
      <c r="R263" s="505">
        <v>590</v>
      </c>
      <c r="S263" s="505">
        <v>356</v>
      </c>
      <c r="T263" s="505">
        <v>234</v>
      </c>
      <c r="U263" s="505">
        <v>122</v>
      </c>
      <c r="V263" s="505">
        <v>116</v>
      </c>
      <c r="W263" s="505">
        <v>118</v>
      </c>
      <c r="X263" s="505">
        <v>121</v>
      </c>
      <c r="Y263" s="505">
        <v>113</v>
      </c>
      <c r="Z263" s="505">
        <v>0</v>
      </c>
      <c r="AA263" s="505">
        <v>590</v>
      </c>
      <c r="AB263" s="505">
        <v>118</v>
      </c>
      <c r="AC263" s="505">
        <v>0</v>
      </c>
      <c r="AD263" s="505">
        <v>0</v>
      </c>
      <c r="AE263" s="505">
        <v>79.999999999999972</v>
      </c>
      <c r="AF263" s="505">
        <v>104.99999999999986</v>
      </c>
      <c r="AG263" s="505">
        <v>0</v>
      </c>
      <c r="AH263" s="505">
        <v>0</v>
      </c>
      <c r="AI263" s="505">
        <v>0</v>
      </c>
      <c r="AJ263" s="505">
        <v>0</v>
      </c>
      <c r="AK263" s="505">
        <v>0</v>
      </c>
      <c r="AL263" s="505">
        <v>0</v>
      </c>
      <c r="AM263" s="505">
        <v>0</v>
      </c>
      <c r="AN263" s="505">
        <v>520.00000000000011</v>
      </c>
      <c r="AO263" s="505">
        <v>68.000000000000242</v>
      </c>
      <c r="AP263" s="505">
        <v>2.0000000000000022</v>
      </c>
      <c r="AQ263" s="505">
        <v>0</v>
      </c>
      <c r="AR263" s="505">
        <v>0</v>
      </c>
      <c r="AS263" s="505">
        <v>0</v>
      </c>
      <c r="AT263" s="505">
        <v>0</v>
      </c>
      <c r="AU263" s="505">
        <v>0</v>
      </c>
      <c r="AV263" s="505">
        <v>0</v>
      </c>
      <c r="AW263" s="505">
        <v>0</v>
      </c>
      <c r="AX263" s="505">
        <v>0</v>
      </c>
      <c r="AY263" s="505">
        <v>0</v>
      </c>
      <c r="AZ263" s="505">
        <v>0</v>
      </c>
      <c r="BA263" s="505">
        <v>5.0600343053173242</v>
      </c>
      <c r="BB263" s="505">
        <v>0</v>
      </c>
      <c r="BC263" s="505">
        <v>0</v>
      </c>
      <c r="BD263" s="505">
        <v>38.526315789473742</v>
      </c>
      <c r="BE263" s="505">
        <v>36.631578947368475</v>
      </c>
      <c r="BF263" s="505">
        <v>37.263157894736899</v>
      </c>
      <c r="BG263" s="505">
        <v>39.325000000000003</v>
      </c>
      <c r="BH263" s="505">
        <v>33.794392523364522</v>
      </c>
      <c r="BI263" s="505">
        <v>117.16318220301625</v>
      </c>
      <c r="BJ263" s="505">
        <v>0</v>
      </c>
      <c r="BK263" s="505">
        <v>0</v>
      </c>
      <c r="BL263" s="505">
        <v>0</v>
      </c>
      <c r="BM263" s="505">
        <v>6.702</v>
      </c>
      <c r="BN263" s="505">
        <v>3.3333333333333326E-2</v>
      </c>
      <c r="BO263" s="622">
        <v>1</v>
      </c>
      <c r="BP263" s="505">
        <v>1</v>
      </c>
      <c r="BQ263" s="505">
        <v>0</v>
      </c>
      <c r="BR263" s="505">
        <v>1</v>
      </c>
      <c r="BS263" s="505"/>
      <c r="BT263" s="505"/>
      <c r="BU263" s="505"/>
    </row>
    <row r="264" spans="1:73" ht="14.4">
      <c r="A264" s="486">
        <f>VLOOKUP(C264,'[18]DfE No.'!C:E,3,FALSE)</f>
        <v>170</v>
      </c>
      <c r="B264" s="502">
        <v>137134</v>
      </c>
      <c r="C264" s="502">
        <v>9354002</v>
      </c>
      <c r="D264" s="503" t="s">
        <v>225</v>
      </c>
      <c r="E264" s="492" t="s">
        <v>699</v>
      </c>
      <c r="F264" s="504" t="s">
        <v>697</v>
      </c>
      <c r="G264" s="505">
        <v>1</v>
      </c>
      <c r="H264" s="505">
        <v>0</v>
      </c>
      <c r="I264" s="505">
        <v>0</v>
      </c>
      <c r="J264" s="505">
        <v>0</v>
      </c>
      <c r="K264" s="505">
        <v>5</v>
      </c>
      <c r="L264" s="505">
        <v>3</v>
      </c>
      <c r="M264" s="505">
        <v>2</v>
      </c>
      <c r="N264" s="505">
        <v>848</v>
      </c>
      <c r="O264" s="505">
        <v>0</v>
      </c>
      <c r="P264" s="505">
        <v>0</v>
      </c>
      <c r="Q264" s="505">
        <v>0</v>
      </c>
      <c r="R264" s="505">
        <v>848</v>
      </c>
      <c r="S264" s="505">
        <v>538</v>
      </c>
      <c r="T264" s="505">
        <v>310</v>
      </c>
      <c r="U264" s="505">
        <v>183</v>
      </c>
      <c r="V264" s="505">
        <v>180</v>
      </c>
      <c r="W264" s="505">
        <v>175</v>
      </c>
      <c r="X264" s="505">
        <v>177</v>
      </c>
      <c r="Y264" s="505">
        <v>133</v>
      </c>
      <c r="Z264" s="505">
        <v>0</v>
      </c>
      <c r="AA264" s="505">
        <v>848</v>
      </c>
      <c r="AB264" s="505">
        <v>169.6</v>
      </c>
      <c r="AC264" s="505">
        <v>0</v>
      </c>
      <c r="AD264" s="505">
        <v>0</v>
      </c>
      <c r="AE264" s="505">
        <v>329.99999999999966</v>
      </c>
      <c r="AF264" s="505">
        <v>359.99999999999966</v>
      </c>
      <c r="AG264" s="505">
        <v>0</v>
      </c>
      <c r="AH264" s="505">
        <v>0</v>
      </c>
      <c r="AI264" s="505">
        <v>0</v>
      </c>
      <c r="AJ264" s="505">
        <v>0</v>
      </c>
      <c r="AK264" s="505">
        <v>0</v>
      </c>
      <c r="AL264" s="505">
        <v>0</v>
      </c>
      <c r="AM264" s="505">
        <v>0</v>
      </c>
      <c r="AN264" s="505">
        <v>268.9999999999996</v>
      </c>
      <c r="AO264" s="505">
        <v>119.99999999999989</v>
      </c>
      <c r="AP264" s="505">
        <v>155.0000000000004</v>
      </c>
      <c r="AQ264" s="505">
        <v>67.999999999999986</v>
      </c>
      <c r="AR264" s="505">
        <v>78</v>
      </c>
      <c r="AS264" s="505">
        <v>64.999999999999986</v>
      </c>
      <c r="AT264" s="505">
        <v>93.000000000000242</v>
      </c>
      <c r="AU264" s="505">
        <v>0</v>
      </c>
      <c r="AV264" s="505">
        <v>0</v>
      </c>
      <c r="AW264" s="505">
        <v>0</v>
      </c>
      <c r="AX264" s="505">
        <v>0</v>
      </c>
      <c r="AY264" s="505">
        <v>1.0000000000000018</v>
      </c>
      <c r="AZ264" s="505">
        <v>2.9999999999999969</v>
      </c>
      <c r="BA264" s="505">
        <v>17.045226130653266</v>
      </c>
      <c r="BB264" s="505">
        <v>0</v>
      </c>
      <c r="BC264" s="505">
        <v>0</v>
      </c>
      <c r="BD264" s="505">
        <v>68.093023255813961</v>
      </c>
      <c r="BE264" s="505">
        <v>66.976744186046517</v>
      </c>
      <c r="BF264" s="505">
        <v>65.116279069767444</v>
      </c>
      <c r="BG264" s="505">
        <v>61.034482758620776</v>
      </c>
      <c r="BH264" s="505">
        <v>74.560606060606119</v>
      </c>
      <c r="BI264" s="505">
        <v>211.2624193126077</v>
      </c>
      <c r="BJ264" s="505">
        <v>0</v>
      </c>
      <c r="BK264" s="505">
        <v>0</v>
      </c>
      <c r="BL264" s="505">
        <v>0</v>
      </c>
      <c r="BM264" s="505">
        <v>1.7649999999999999</v>
      </c>
      <c r="BN264" s="505">
        <v>0</v>
      </c>
      <c r="BO264" s="622">
        <v>0</v>
      </c>
      <c r="BP264" s="505">
        <v>0</v>
      </c>
      <c r="BQ264" s="505">
        <v>0</v>
      </c>
      <c r="BR264" s="505">
        <v>1</v>
      </c>
      <c r="BS264" s="505"/>
      <c r="BT264" s="505"/>
      <c r="BU264" s="505"/>
    </row>
    <row r="265" spans="1:73" ht="14.4">
      <c r="A265" s="486">
        <f>VLOOKUP(C265,'[18]DfE No.'!C:E,3,FALSE)</f>
        <v>350</v>
      </c>
      <c r="B265" s="502">
        <v>137321</v>
      </c>
      <c r="C265" s="502">
        <v>9354003</v>
      </c>
      <c r="D265" s="503" t="s">
        <v>1354</v>
      </c>
      <c r="E265" s="492" t="s">
        <v>699</v>
      </c>
      <c r="F265" s="504" t="s">
        <v>697</v>
      </c>
      <c r="G265" s="505">
        <v>1</v>
      </c>
      <c r="H265" s="505">
        <v>0</v>
      </c>
      <c r="I265" s="505">
        <v>0</v>
      </c>
      <c r="J265" s="505">
        <v>0</v>
      </c>
      <c r="K265" s="505">
        <v>5</v>
      </c>
      <c r="L265" s="505">
        <v>3</v>
      </c>
      <c r="M265" s="505">
        <v>2</v>
      </c>
      <c r="N265" s="505">
        <v>1100</v>
      </c>
      <c r="O265" s="505">
        <v>0</v>
      </c>
      <c r="P265" s="505">
        <v>0</v>
      </c>
      <c r="Q265" s="505">
        <v>0</v>
      </c>
      <c r="R265" s="505">
        <v>1100</v>
      </c>
      <c r="S265" s="505">
        <v>683</v>
      </c>
      <c r="T265" s="505">
        <v>417</v>
      </c>
      <c r="U265" s="505">
        <v>245</v>
      </c>
      <c r="V265" s="505">
        <v>229</v>
      </c>
      <c r="W265" s="505">
        <v>209</v>
      </c>
      <c r="X265" s="505">
        <v>212</v>
      </c>
      <c r="Y265" s="505">
        <v>205</v>
      </c>
      <c r="Z265" s="505">
        <v>0</v>
      </c>
      <c r="AA265" s="505">
        <v>1100</v>
      </c>
      <c r="AB265" s="505">
        <v>220</v>
      </c>
      <c r="AC265" s="505">
        <v>0</v>
      </c>
      <c r="AD265" s="505">
        <v>0</v>
      </c>
      <c r="AE265" s="505">
        <v>244.0000000000002</v>
      </c>
      <c r="AF265" s="505">
        <v>312.0000000000004</v>
      </c>
      <c r="AG265" s="505">
        <v>0</v>
      </c>
      <c r="AH265" s="505">
        <v>0</v>
      </c>
      <c r="AI265" s="505">
        <v>0</v>
      </c>
      <c r="AJ265" s="505">
        <v>0</v>
      </c>
      <c r="AK265" s="505">
        <v>0</v>
      </c>
      <c r="AL265" s="505">
        <v>0</v>
      </c>
      <c r="AM265" s="505">
        <v>0</v>
      </c>
      <c r="AN265" s="505">
        <v>599.00000000000045</v>
      </c>
      <c r="AO265" s="505">
        <v>88</v>
      </c>
      <c r="AP265" s="505">
        <v>411.0000000000004</v>
      </c>
      <c r="AQ265" s="505">
        <v>0.99999999999999989</v>
      </c>
      <c r="AR265" s="505">
        <v>0.99999999999999989</v>
      </c>
      <c r="AS265" s="505">
        <v>0</v>
      </c>
      <c r="AT265" s="505">
        <v>0</v>
      </c>
      <c r="AU265" s="505">
        <v>0</v>
      </c>
      <c r="AV265" s="505">
        <v>0</v>
      </c>
      <c r="AW265" s="505">
        <v>0</v>
      </c>
      <c r="AX265" s="505">
        <v>10.204081632653061</v>
      </c>
      <c r="AY265" s="505">
        <v>14.285714285714301</v>
      </c>
      <c r="AZ265" s="505">
        <v>24.489795918367339</v>
      </c>
      <c r="BA265" s="505">
        <v>6.2146892655367232</v>
      </c>
      <c r="BB265" s="505">
        <v>0</v>
      </c>
      <c r="BC265" s="505">
        <v>0</v>
      </c>
      <c r="BD265" s="505">
        <v>121.89655172413796</v>
      </c>
      <c r="BE265" s="505">
        <v>113.93596059113302</v>
      </c>
      <c r="BF265" s="505">
        <v>103.98522167487687</v>
      </c>
      <c r="BG265" s="505">
        <v>98.167487684729011</v>
      </c>
      <c r="BH265" s="505">
        <v>103.01507537688434</v>
      </c>
      <c r="BI265" s="505">
        <v>341.49047274144959</v>
      </c>
      <c r="BJ265" s="505">
        <v>0</v>
      </c>
      <c r="BK265" s="505">
        <v>0</v>
      </c>
      <c r="BL265" s="505">
        <v>0</v>
      </c>
      <c r="BM265" s="505">
        <v>9.14</v>
      </c>
      <c r="BN265" s="505">
        <v>0</v>
      </c>
      <c r="BO265" s="622">
        <v>1</v>
      </c>
      <c r="BP265" s="505">
        <v>0</v>
      </c>
      <c r="BQ265" s="505">
        <v>0</v>
      </c>
      <c r="BR265" s="505">
        <v>1</v>
      </c>
      <c r="BS265" s="505"/>
      <c r="BT265" s="505"/>
      <c r="BU265" s="505"/>
    </row>
    <row r="266" spans="1:73" ht="14.4">
      <c r="A266" s="486">
        <f>VLOOKUP(C266,'[18]DfE No.'!C:E,3,FALSE)</f>
        <v>556</v>
      </c>
      <c r="B266" s="502">
        <v>138162</v>
      </c>
      <c r="C266" s="502">
        <v>9354004</v>
      </c>
      <c r="D266" s="503" t="s">
        <v>423</v>
      </c>
      <c r="E266" s="492" t="s">
        <v>699</v>
      </c>
      <c r="F266" s="504" t="s">
        <v>697</v>
      </c>
      <c r="G266" s="505">
        <v>1</v>
      </c>
      <c r="H266" s="505">
        <v>0</v>
      </c>
      <c r="I266" s="505">
        <v>0</v>
      </c>
      <c r="J266" s="505">
        <v>0</v>
      </c>
      <c r="K266" s="505">
        <v>5</v>
      </c>
      <c r="L266" s="505">
        <v>3</v>
      </c>
      <c r="M266" s="505">
        <v>2</v>
      </c>
      <c r="N266" s="505">
        <v>716</v>
      </c>
      <c r="O266" s="505">
        <v>0</v>
      </c>
      <c r="P266" s="505">
        <v>0</v>
      </c>
      <c r="Q266" s="505">
        <v>0</v>
      </c>
      <c r="R266" s="505">
        <v>716</v>
      </c>
      <c r="S266" s="505">
        <v>452</v>
      </c>
      <c r="T266" s="505">
        <v>264</v>
      </c>
      <c r="U266" s="505">
        <v>158</v>
      </c>
      <c r="V266" s="505">
        <v>144</v>
      </c>
      <c r="W266" s="505">
        <v>150</v>
      </c>
      <c r="X266" s="505">
        <v>140</v>
      </c>
      <c r="Y266" s="505">
        <v>124</v>
      </c>
      <c r="Z266" s="505">
        <v>0</v>
      </c>
      <c r="AA266" s="505">
        <v>716</v>
      </c>
      <c r="AB266" s="505">
        <v>143.19999999999999</v>
      </c>
      <c r="AC266" s="505">
        <v>0</v>
      </c>
      <c r="AD266" s="505">
        <v>0</v>
      </c>
      <c r="AE266" s="505">
        <v>174.99999999999997</v>
      </c>
      <c r="AF266" s="505">
        <v>208.99999999999991</v>
      </c>
      <c r="AG266" s="505">
        <v>0</v>
      </c>
      <c r="AH266" s="505">
        <v>0</v>
      </c>
      <c r="AI266" s="505">
        <v>0</v>
      </c>
      <c r="AJ266" s="505">
        <v>0</v>
      </c>
      <c r="AK266" s="505">
        <v>0</v>
      </c>
      <c r="AL266" s="505">
        <v>0</v>
      </c>
      <c r="AM266" s="505">
        <v>0</v>
      </c>
      <c r="AN266" s="505">
        <v>425.99999999999989</v>
      </c>
      <c r="AO266" s="505">
        <v>215.9999999999998</v>
      </c>
      <c r="AP266" s="505">
        <v>74.000000000000313</v>
      </c>
      <c r="AQ266" s="505">
        <v>0</v>
      </c>
      <c r="AR266" s="505">
        <v>0</v>
      </c>
      <c r="AS266" s="505">
        <v>0</v>
      </c>
      <c r="AT266" s="505">
        <v>0</v>
      </c>
      <c r="AU266" s="505">
        <v>0</v>
      </c>
      <c r="AV266" s="505">
        <v>0</v>
      </c>
      <c r="AW266" s="505">
        <v>0</v>
      </c>
      <c r="AX266" s="505">
        <v>8</v>
      </c>
      <c r="AY266" s="505">
        <v>10.999999999999993</v>
      </c>
      <c r="AZ266" s="505">
        <v>18.000000000000018</v>
      </c>
      <c r="BA266" s="505">
        <v>6.3928571428571423</v>
      </c>
      <c r="BB266" s="505">
        <v>0</v>
      </c>
      <c r="BC266" s="505">
        <v>0</v>
      </c>
      <c r="BD266" s="505">
        <v>74.611111111111072</v>
      </c>
      <c r="BE266" s="505">
        <v>67.999999999999972</v>
      </c>
      <c r="BF266" s="505">
        <v>70.8333333333333</v>
      </c>
      <c r="BG266" s="505">
        <v>59.55223880597012</v>
      </c>
      <c r="BH266" s="505">
        <v>65.709401709401718</v>
      </c>
      <c r="BI266" s="505">
        <v>213.73747353050635</v>
      </c>
      <c r="BJ266" s="505">
        <v>0</v>
      </c>
      <c r="BK266" s="505">
        <v>0</v>
      </c>
      <c r="BL266" s="505">
        <v>0</v>
      </c>
      <c r="BM266" s="505">
        <v>2.0539999999999998</v>
      </c>
      <c r="BN266" s="505">
        <v>0</v>
      </c>
      <c r="BO266" s="622">
        <v>0</v>
      </c>
      <c r="BP266" s="505">
        <v>0</v>
      </c>
      <c r="BQ266" s="505">
        <v>0</v>
      </c>
      <c r="BR266" s="505">
        <v>1</v>
      </c>
      <c r="BS266" s="505"/>
      <c r="BT266" s="505"/>
      <c r="BU266" s="505"/>
    </row>
    <row r="267" spans="1:73" ht="14.4">
      <c r="A267" s="486">
        <f>VLOOKUP(C267,'[18]DfE No.'!C:E,3,FALSE)</f>
        <v>373</v>
      </c>
      <c r="B267" s="502">
        <v>137674</v>
      </c>
      <c r="C267" s="502">
        <v>9354006</v>
      </c>
      <c r="D267" s="503" t="s">
        <v>322</v>
      </c>
      <c r="E267" s="492" t="s">
        <v>699</v>
      </c>
      <c r="F267" s="504" t="s">
        <v>697</v>
      </c>
      <c r="G267" s="505">
        <v>1</v>
      </c>
      <c r="H267" s="505">
        <v>0</v>
      </c>
      <c r="I267" s="505">
        <v>0</v>
      </c>
      <c r="J267" s="505">
        <v>0</v>
      </c>
      <c r="K267" s="505">
        <v>5</v>
      </c>
      <c r="L267" s="505">
        <v>3</v>
      </c>
      <c r="M267" s="505">
        <v>2</v>
      </c>
      <c r="N267" s="505">
        <v>499</v>
      </c>
      <c r="O267" s="505">
        <v>0</v>
      </c>
      <c r="P267" s="505">
        <v>0</v>
      </c>
      <c r="Q267" s="505">
        <v>0</v>
      </c>
      <c r="R267" s="505">
        <v>499</v>
      </c>
      <c r="S267" s="505">
        <v>337</v>
      </c>
      <c r="T267" s="505">
        <v>162</v>
      </c>
      <c r="U267" s="505">
        <v>116</v>
      </c>
      <c r="V267" s="505">
        <v>120</v>
      </c>
      <c r="W267" s="505">
        <v>101</v>
      </c>
      <c r="X267" s="505">
        <v>78</v>
      </c>
      <c r="Y267" s="505">
        <v>84</v>
      </c>
      <c r="Z267" s="505">
        <v>0</v>
      </c>
      <c r="AA267" s="505">
        <v>499</v>
      </c>
      <c r="AB267" s="505">
        <v>99.8</v>
      </c>
      <c r="AC267" s="505">
        <v>0</v>
      </c>
      <c r="AD267" s="505">
        <v>0</v>
      </c>
      <c r="AE267" s="505">
        <v>151.00000000000014</v>
      </c>
      <c r="AF267" s="505">
        <v>186.00000000000006</v>
      </c>
      <c r="AG267" s="505">
        <v>0</v>
      </c>
      <c r="AH267" s="505">
        <v>0</v>
      </c>
      <c r="AI267" s="505">
        <v>0</v>
      </c>
      <c r="AJ267" s="505">
        <v>0</v>
      </c>
      <c r="AK267" s="505">
        <v>0</v>
      </c>
      <c r="AL267" s="505">
        <v>0</v>
      </c>
      <c r="AM267" s="505">
        <v>0</v>
      </c>
      <c r="AN267" s="505">
        <v>196.00000000000023</v>
      </c>
      <c r="AO267" s="505">
        <v>14.000000000000002</v>
      </c>
      <c r="AP267" s="505">
        <v>21.999999999999993</v>
      </c>
      <c r="AQ267" s="505">
        <v>78.999999999999972</v>
      </c>
      <c r="AR267" s="505">
        <v>175.99999999999983</v>
      </c>
      <c r="AS267" s="505">
        <v>12.000000000000016</v>
      </c>
      <c r="AT267" s="505">
        <v>0</v>
      </c>
      <c r="AU267" s="505">
        <v>0</v>
      </c>
      <c r="AV267" s="505">
        <v>0</v>
      </c>
      <c r="AW267" s="505">
        <v>0</v>
      </c>
      <c r="AX267" s="505">
        <v>2.9999999999999987</v>
      </c>
      <c r="AY267" s="505">
        <v>6.999999999999976</v>
      </c>
      <c r="AZ267" s="505">
        <v>9.9999999999999787</v>
      </c>
      <c r="BA267" s="505">
        <v>0.990079365079365</v>
      </c>
      <c r="BB267" s="505">
        <v>0</v>
      </c>
      <c r="BC267" s="505">
        <v>0</v>
      </c>
      <c r="BD267" s="505">
        <v>57.40206185567007</v>
      </c>
      <c r="BE267" s="505">
        <v>59.381443298969039</v>
      </c>
      <c r="BF267" s="505">
        <v>49.979381443298941</v>
      </c>
      <c r="BG267" s="505">
        <v>45.760000000000026</v>
      </c>
      <c r="BH267" s="505">
        <v>40.949999999999996</v>
      </c>
      <c r="BI267" s="505">
        <v>160.47363996961954</v>
      </c>
      <c r="BJ267" s="505">
        <v>0</v>
      </c>
      <c r="BK267" s="505">
        <v>0</v>
      </c>
      <c r="BL267" s="505">
        <v>0</v>
      </c>
      <c r="BM267" s="505">
        <v>1.484</v>
      </c>
      <c r="BN267" s="505">
        <v>0.33666666666666667</v>
      </c>
      <c r="BO267" s="622">
        <v>0</v>
      </c>
      <c r="BP267" s="505">
        <v>0</v>
      </c>
      <c r="BQ267" s="505">
        <v>0</v>
      </c>
      <c r="BR267" s="505">
        <v>1</v>
      </c>
      <c r="BS267" s="505"/>
      <c r="BT267" s="505"/>
      <c r="BU267" s="505"/>
    </row>
    <row r="268" spans="1:73" ht="14.4">
      <c r="A268" s="486">
        <f>VLOOKUP(C268,'[18]DfE No.'!C:E,3,FALSE)</f>
        <v>365</v>
      </c>
      <c r="B268" s="502">
        <v>138373</v>
      </c>
      <c r="C268" s="502">
        <v>9354007</v>
      </c>
      <c r="D268" s="503" t="s">
        <v>496</v>
      </c>
      <c r="E268" s="492" t="s">
        <v>699</v>
      </c>
      <c r="F268" s="504" t="s">
        <v>697</v>
      </c>
      <c r="G268" s="505">
        <v>1</v>
      </c>
      <c r="H268" s="505">
        <v>0</v>
      </c>
      <c r="I268" s="505">
        <v>0</v>
      </c>
      <c r="J268" s="505">
        <v>0</v>
      </c>
      <c r="K268" s="505">
        <v>5</v>
      </c>
      <c r="L268" s="505">
        <v>3</v>
      </c>
      <c r="M268" s="505">
        <v>2</v>
      </c>
      <c r="N268" s="505">
        <v>888</v>
      </c>
      <c r="O268" s="505">
        <v>0</v>
      </c>
      <c r="P268" s="505">
        <v>0</v>
      </c>
      <c r="Q268" s="505">
        <v>0</v>
      </c>
      <c r="R268" s="505">
        <v>888</v>
      </c>
      <c r="S268" s="505">
        <v>543</v>
      </c>
      <c r="T268" s="505">
        <v>345</v>
      </c>
      <c r="U268" s="505">
        <v>186</v>
      </c>
      <c r="V268" s="505">
        <v>180</v>
      </c>
      <c r="W268" s="505">
        <v>177</v>
      </c>
      <c r="X268" s="505">
        <v>177</v>
      </c>
      <c r="Y268" s="505">
        <v>168</v>
      </c>
      <c r="Z268" s="505">
        <v>0</v>
      </c>
      <c r="AA268" s="505">
        <v>888</v>
      </c>
      <c r="AB268" s="505">
        <v>177.6</v>
      </c>
      <c r="AC268" s="505">
        <v>0</v>
      </c>
      <c r="AD268" s="505">
        <v>0</v>
      </c>
      <c r="AE268" s="505">
        <v>283.00000000000028</v>
      </c>
      <c r="AF268" s="505">
        <v>356.99999999999994</v>
      </c>
      <c r="AG268" s="505">
        <v>0</v>
      </c>
      <c r="AH268" s="505">
        <v>0</v>
      </c>
      <c r="AI268" s="505">
        <v>0</v>
      </c>
      <c r="AJ268" s="505">
        <v>0</v>
      </c>
      <c r="AK268" s="505">
        <v>0</v>
      </c>
      <c r="AL268" s="505">
        <v>0</v>
      </c>
      <c r="AM268" s="505">
        <v>0</v>
      </c>
      <c r="AN268" s="505">
        <v>237.00000000000009</v>
      </c>
      <c r="AO268" s="505">
        <v>50.999999999999972</v>
      </c>
      <c r="AP268" s="505">
        <v>137.99999999999966</v>
      </c>
      <c r="AQ268" s="505">
        <v>113.99999999999967</v>
      </c>
      <c r="AR268" s="505">
        <v>255.99999999999974</v>
      </c>
      <c r="AS268" s="505">
        <v>92.000000000000355</v>
      </c>
      <c r="AT268" s="505">
        <v>0</v>
      </c>
      <c r="AU268" s="505">
        <v>0</v>
      </c>
      <c r="AV268" s="505">
        <v>0</v>
      </c>
      <c r="AW268" s="505">
        <v>0</v>
      </c>
      <c r="AX268" s="505">
        <v>1.0022573363431133</v>
      </c>
      <c r="AY268" s="505">
        <v>8.0180586907449243</v>
      </c>
      <c r="AZ268" s="505">
        <v>16.036117381489849</v>
      </c>
      <c r="BA268" s="505">
        <v>10.068027210884354</v>
      </c>
      <c r="BB268" s="505">
        <v>0</v>
      </c>
      <c r="BC268" s="505">
        <v>0</v>
      </c>
      <c r="BD268" s="505">
        <v>83.379310344827687</v>
      </c>
      <c r="BE268" s="505">
        <v>80.689655172413879</v>
      </c>
      <c r="BF268" s="505">
        <v>79.344827586206989</v>
      </c>
      <c r="BG268" s="505">
        <v>86.947368421052701</v>
      </c>
      <c r="BH268" s="505">
        <v>78.188679245283097</v>
      </c>
      <c r="BI268" s="505">
        <v>257.73881892768372</v>
      </c>
      <c r="BJ268" s="505">
        <v>0</v>
      </c>
      <c r="BK268" s="505">
        <v>0</v>
      </c>
      <c r="BL268" s="505">
        <v>0</v>
      </c>
      <c r="BM268" s="505">
        <v>1.962</v>
      </c>
      <c r="BN268" s="505">
        <v>0</v>
      </c>
      <c r="BO268" s="622">
        <v>0</v>
      </c>
      <c r="BP268" s="505">
        <v>0</v>
      </c>
      <c r="BQ268" s="505">
        <v>0</v>
      </c>
      <c r="BR268" s="505">
        <v>1</v>
      </c>
      <c r="BS268" s="505"/>
      <c r="BT268" s="505"/>
      <c r="BU268" s="505"/>
    </row>
    <row r="269" spans="1:73" ht="14.4">
      <c r="A269" s="486">
        <f>VLOOKUP(C269,'[18]DfE No.'!C:E,3,FALSE)</f>
        <v>559</v>
      </c>
      <c r="B269" s="502">
        <v>138506</v>
      </c>
      <c r="C269" s="502">
        <v>9354008</v>
      </c>
      <c r="D269" s="503" t="s">
        <v>495</v>
      </c>
      <c r="E269" s="492" t="s">
        <v>699</v>
      </c>
      <c r="F269" s="504" t="s">
        <v>697</v>
      </c>
      <c r="G269" s="505">
        <v>1</v>
      </c>
      <c r="H269" s="505">
        <v>0</v>
      </c>
      <c r="I269" s="505">
        <v>0</v>
      </c>
      <c r="J269" s="505">
        <v>0</v>
      </c>
      <c r="K269" s="505">
        <v>5</v>
      </c>
      <c r="L269" s="505">
        <v>3</v>
      </c>
      <c r="M269" s="505">
        <v>2</v>
      </c>
      <c r="N269" s="505">
        <v>653</v>
      </c>
      <c r="O269" s="505">
        <v>0</v>
      </c>
      <c r="P269" s="505">
        <v>0</v>
      </c>
      <c r="Q269" s="505">
        <v>0</v>
      </c>
      <c r="R269" s="505">
        <v>653</v>
      </c>
      <c r="S269" s="505">
        <v>394</v>
      </c>
      <c r="T269" s="505">
        <v>259</v>
      </c>
      <c r="U269" s="505">
        <v>142</v>
      </c>
      <c r="V269" s="505">
        <v>114</v>
      </c>
      <c r="W269" s="505">
        <v>138</v>
      </c>
      <c r="X269" s="505">
        <v>158</v>
      </c>
      <c r="Y269" s="505">
        <v>101</v>
      </c>
      <c r="Z269" s="505">
        <v>0</v>
      </c>
      <c r="AA269" s="505">
        <v>653</v>
      </c>
      <c r="AB269" s="505">
        <v>130.6</v>
      </c>
      <c r="AC269" s="505">
        <v>0</v>
      </c>
      <c r="AD269" s="505">
        <v>0</v>
      </c>
      <c r="AE269" s="505">
        <v>187.00000000000028</v>
      </c>
      <c r="AF269" s="505">
        <v>228.99999999999991</v>
      </c>
      <c r="AG269" s="505">
        <v>0</v>
      </c>
      <c r="AH269" s="505">
        <v>0</v>
      </c>
      <c r="AI269" s="505">
        <v>0</v>
      </c>
      <c r="AJ269" s="505">
        <v>0</v>
      </c>
      <c r="AK269" s="505">
        <v>0</v>
      </c>
      <c r="AL269" s="505">
        <v>0</v>
      </c>
      <c r="AM269" s="505">
        <v>0</v>
      </c>
      <c r="AN269" s="505">
        <v>359.00000000000006</v>
      </c>
      <c r="AO269" s="505">
        <v>210.00000000000006</v>
      </c>
      <c r="AP269" s="505">
        <v>83.999999999999901</v>
      </c>
      <c r="AQ269" s="505">
        <v>0</v>
      </c>
      <c r="AR269" s="505">
        <v>0</v>
      </c>
      <c r="AS269" s="505">
        <v>0</v>
      </c>
      <c r="AT269" s="505">
        <v>0</v>
      </c>
      <c r="AU269" s="505">
        <v>0</v>
      </c>
      <c r="AV269" s="505">
        <v>0</v>
      </c>
      <c r="AW269" s="505">
        <v>0</v>
      </c>
      <c r="AX269" s="505">
        <v>2.9999999999999991</v>
      </c>
      <c r="AY269" s="505">
        <v>5.0000000000000009</v>
      </c>
      <c r="AZ269" s="505">
        <v>9.9999999999999751</v>
      </c>
      <c r="BA269" s="505">
        <v>4.0748829953198129</v>
      </c>
      <c r="BB269" s="505">
        <v>0</v>
      </c>
      <c r="BC269" s="505">
        <v>0</v>
      </c>
      <c r="BD269" s="505">
        <v>64.060150375939827</v>
      </c>
      <c r="BE269" s="505">
        <v>51.428571428571409</v>
      </c>
      <c r="BF269" s="505">
        <v>62.255639097744336</v>
      </c>
      <c r="BG269" s="505">
        <v>65.306666666666615</v>
      </c>
      <c r="BH269" s="505">
        <v>51.010101010101003</v>
      </c>
      <c r="BI269" s="505">
        <v>185.82794721293089</v>
      </c>
      <c r="BJ269" s="505">
        <v>0</v>
      </c>
      <c r="BK269" s="505">
        <v>0</v>
      </c>
      <c r="BL269" s="505">
        <v>0</v>
      </c>
      <c r="BM269" s="505">
        <v>3.488</v>
      </c>
      <c r="BN269" s="505">
        <v>0</v>
      </c>
      <c r="BO269" s="622">
        <v>1</v>
      </c>
      <c r="BP269" s="505">
        <v>0</v>
      </c>
      <c r="BQ269" s="505">
        <v>0</v>
      </c>
      <c r="BR269" s="505">
        <v>1</v>
      </c>
      <c r="BS269" s="505"/>
      <c r="BT269" s="505"/>
      <c r="BU269" s="505"/>
    </row>
    <row r="270" spans="1:73" ht="14.4">
      <c r="A270" s="486">
        <f>VLOOKUP(C270,'[18]DfE No.'!C:E,3,FALSE)</f>
        <v>991</v>
      </c>
      <c r="B270" s="502">
        <v>138250</v>
      </c>
      <c r="C270" s="502">
        <v>9354009</v>
      </c>
      <c r="D270" s="503" t="s">
        <v>1410</v>
      </c>
      <c r="E270" s="492" t="s">
        <v>699</v>
      </c>
      <c r="F270" s="504" t="s">
        <v>697</v>
      </c>
      <c r="G270" s="505">
        <v>1</v>
      </c>
      <c r="H270" s="505">
        <v>0</v>
      </c>
      <c r="I270" s="505">
        <v>0</v>
      </c>
      <c r="J270" s="505">
        <v>0</v>
      </c>
      <c r="K270" s="505">
        <v>5</v>
      </c>
      <c r="L270" s="505">
        <v>3</v>
      </c>
      <c r="M270" s="505">
        <v>2</v>
      </c>
      <c r="N270" s="505">
        <v>550</v>
      </c>
      <c r="O270" s="505">
        <v>0</v>
      </c>
      <c r="P270" s="505">
        <v>0</v>
      </c>
      <c r="Q270" s="505">
        <v>0</v>
      </c>
      <c r="R270" s="505">
        <v>550</v>
      </c>
      <c r="S270" s="505">
        <v>342</v>
      </c>
      <c r="T270" s="505">
        <v>208</v>
      </c>
      <c r="U270" s="505">
        <v>122</v>
      </c>
      <c r="V270" s="505">
        <v>110</v>
      </c>
      <c r="W270" s="505">
        <v>110</v>
      </c>
      <c r="X270" s="505">
        <v>108</v>
      </c>
      <c r="Y270" s="505">
        <v>100</v>
      </c>
      <c r="Z270" s="505">
        <v>0</v>
      </c>
      <c r="AA270" s="505">
        <v>550</v>
      </c>
      <c r="AB270" s="505">
        <v>110</v>
      </c>
      <c r="AC270" s="505">
        <v>0</v>
      </c>
      <c r="AD270" s="505">
        <v>0</v>
      </c>
      <c r="AE270" s="505">
        <v>90.000000000000199</v>
      </c>
      <c r="AF270" s="505">
        <v>134.99999999999974</v>
      </c>
      <c r="AG270" s="505">
        <v>0</v>
      </c>
      <c r="AH270" s="505">
        <v>0</v>
      </c>
      <c r="AI270" s="505">
        <v>0</v>
      </c>
      <c r="AJ270" s="505">
        <v>0</v>
      </c>
      <c r="AK270" s="505">
        <v>0</v>
      </c>
      <c r="AL270" s="505">
        <v>0</v>
      </c>
      <c r="AM270" s="505">
        <v>0</v>
      </c>
      <c r="AN270" s="505">
        <v>531.99999999999977</v>
      </c>
      <c r="AO270" s="505">
        <v>2.0000000000000018</v>
      </c>
      <c r="AP270" s="505">
        <v>7.9999999999999751</v>
      </c>
      <c r="AQ270" s="505">
        <v>5.9999999999999947</v>
      </c>
      <c r="AR270" s="505">
        <v>2.0000000000000018</v>
      </c>
      <c r="AS270" s="505">
        <v>0</v>
      </c>
      <c r="AT270" s="505">
        <v>0</v>
      </c>
      <c r="AU270" s="505">
        <v>0</v>
      </c>
      <c r="AV270" s="505">
        <v>0</v>
      </c>
      <c r="AW270" s="505">
        <v>0</v>
      </c>
      <c r="AX270" s="505">
        <v>0</v>
      </c>
      <c r="AY270" s="505">
        <v>0</v>
      </c>
      <c r="AZ270" s="505">
        <v>1.009174311926605</v>
      </c>
      <c r="BA270" s="505">
        <v>5.3606237816764128</v>
      </c>
      <c r="BB270" s="505">
        <v>0</v>
      </c>
      <c r="BC270" s="505">
        <v>0</v>
      </c>
      <c r="BD270" s="505">
        <v>58.149532710280418</v>
      </c>
      <c r="BE270" s="505">
        <v>52.429906542056116</v>
      </c>
      <c r="BF270" s="505">
        <v>52.429906542056116</v>
      </c>
      <c r="BG270" s="505">
        <v>49.924528301886767</v>
      </c>
      <c r="BH270" s="505">
        <v>44.8979591836735</v>
      </c>
      <c r="BI270" s="505">
        <v>162.99123366420679</v>
      </c>
      <c r="BJ270" s="505">
        <v>0</v>
      </c>
      <c r="BK270" s="505">
        <v>0</v>
      </c>
      <c r="BL270" s="505">
        <v>0</v>
      </c>
      <c r="BM270" s="505">
        <v>6.5890000000000004</v>
      </c>
      <c r="BN270" s="505">
        <v>0.16666666666666663</v>
      </c>
      <c r="BO270" s="622">
        <v>1</v>
      </c>
      <c r="BP270" s="505">
        <v>1</v>
      </c>
      <c r="BQ270" s="505">
        <v>0</v>
      </c>
      <c r="BR270" s="505">
        <v>1</v>
      </c>
      <c r="BS270" s="505"/>
      <c r="BT270" s="505"/>
      <c r="BU270" s="505"/>
    </row>
    <row r="271" spans="1:73" ht="14.4">
      <c r="A271" s="486">
        <f>VLOOKUP(C271,'[18]DfE No.'!C:E,3,FALSE)</f>
        <v>992</v>
      </c>
      <c r="B271" s="502">
        <v>138273</v>
      </c>
      <c r="C271" s="502">
        <v>9354010</v>
      </c>
      <c r="D271" s="503" t="s">
        <v>1271</v>
      </c>
      <c r="E271" s="492" t="s">
        <v>699</v>
      </c>
      <c r="F271" s="504" t="s">
        <v>697</v>
      </c>
      <c r="G271" s="505">
        <v>1</v>
      </c>
      <c r="H271" s="505">
        <v>0</v>
      </c>
      <c r="I271" s="505">
        <v>0</v>
      </c>
      <c r="J271" s="505">
        <v>0</v>
      </c>
      <c r="K271" s="505">
        <v>5</v>
      </c>
      <c r="L271" s="505">
        <v>3</v>
      </c>
      <c r="M271" s="505">
        <v>2</v>
      </c>
      <c r="N271" s="505">
        <v>278</v>
      </c>
      <c r="O271" s="505">
        <v>0</v>
      </c>
      <c r="P271" s="505">
        <v>0</v>
      </c>
      <c r="Q271" s="505">
        <v>0</v>
      </c>
      <c r="R271" s="505">
        <v>278</v>
      </c>
      <c r="S271" s="505">
        <v>170</v>
      </c>
      <c r="T271" s="505">
        <v>108</v>
      </c>
      <c r="U271" s="505">
        <v>50</v>
      </c>
      <c r="V271" s="505">
        <v>54</v>
      </c>
      <c r="W271" s="505">
        <v>66</v>
      </c>
      <c r="X271" s="505">
        <v>43</v>
      </c>
      <c r="Y271" s="505">
        <v>65</v>
      </c>
      <c r="Z271" s="505">
        <v>0</v>
      </c>
      <c r="AA271" s="505">
        <v>278</v>
      </c>
      <c r="AB271" s="505">
        <v>55.6</v>
      </c>
      <c r="AC271" s="505">
        <v>0</v>
      </c>
      <c r="AD271" s="505">
        <v>0</v>
      </c>
      <c r="AE271" s="505">
        <v>72.000000000000099</v>
      </c>
      <c r="AF271" s="505">
        <v>92.999999999999886</v>
      </c>
      <c r="AG271" s="505">
        <v>0</v>
      </c>
      <c r="AH271" s="505">
        <v>0</v>
      </c>
      <c r="AI271" s="505">
        <v>0</v>
      </c>
      <c r="AJ271" s="505">
        <v>0</v>
      </c>
      <c r="AK271" s="505">
        <v>0</v>
      </c>
      <c r="AL271" s="505">
        <v>0</v>
      </c>
      <c r="AM271" s="505">
        <v>0</v>
      </c>
      <c r="AN271" s="505">
        <v>171.00000000000009</v>
      </c>
      <c r="AO271" s="505">
        <v>76.000000000000071</v>
      </c>
      <c r="AP271" s="505">
        <v>29.999999999999943</v>
      </c>
      <c r="AQ271" s="505">
        <v>0</v>
      </c>
      <c r="AR271" s="505">
        <v>0.99999999999999911</v>
      </c>
      <c r="AS271" s="505">
        <v>0</v>
      </c>
      <c r="AT271" s="505">
        <v>0</v>
      </c>
      <c r="AU271" s="505">
        <v>0</v>
      </c>
      <c r="AV271" s="505">
        <v>0</v>
      </c>
      <c r="AW271" s="505">
        <v>0</v>
      </c>
      <c r="AX271" s="505">
        <v>0.99999999999999911</v>
      </c>
      <c r="AY271" s="505">
        <v>0.99999999999999911</v>
      </c>
      <c r="AZ271" s="505">
        <v>0.99999999999999911</v>
      </c>
      <c r="BA271" s="505">
        <v>3.1148459383753502</v>
      </c>
      <c r="BB271" s="505">
        <v>0</v>
      </c>
      <c r="BC271" s="505">
        <v>0</v>
      </c>
      <c r="BD271" s="505">
        <v>17.692307692307701</v>
      </c>
      <c r="BE271" s="505">
        <v>19.107692307692314</v>
      </c>
      <c r="BF271" s="505">
        <v>23.353846153846163</v>
      </c>
      <c r="BG271" s="505">
        <v>24.571428571428552</v>
      </c>
      <c r="BH271" s="505">
        <v>34.53125</v>
      </c>
      <c r="BI271" s="505">
        <v>74.483228193622949</v>
      </c>
      <c r="BJ271" s="505">
        <v>0</v>
      </c>
      <c r="BK271" s="505">
        <v>4.3958122743682191</v>
      </c>
      <c r="BL271" s="505">
        <v>0</v>
      </c>
      <c r="BM271" s="505">
        <v>6.3550000000000004</v>
      </c>
      <c r="BN271" s="505">
        <v>1</v>
      </c>
      <c r="BO271" s="622">
        <v>1</v>
      </c>
      <c r="BP271" s="505">
        <v>1</v>
      </c>
      <c r="BQ271" s="505">
        <v>0</v>
      </c>
      <c r="BR271" s="505">
        <v>1</v>
      </c>
      <c r="BS271" s="505"/>
      <c r="BT271" s="505"/>
      <c r="BU271" s="505"/>
    </row>
    <row r="272" spans="1:73" ht="14.4">
      <c r="A272" s="486">
        <f>VLOOKUP(C272,'[18]DfE No.'!C:E,3,FALSE)</f>
        <v>993</v>
      </c>
      <c r="B272" s="502">
        <v>138274</v>
      </c>
      <c r="C272" s="502">
        <v>9354016</v>
      </c>
      <c r="D272" s="503" t="s">
        <v>1272</v>
      </c>
      <c r="E272" s="492" t="s">
        <v>699</v>
      </c>
      <c r="F272" s="504" t="s">
        <v>697</v>
      </c>
      <c r="G272" s="505">
        <v>1</v>
      </c>
      <c r="H272" s="505">
        <v>0</v>
      </c>
      <c r="I272" s="505">
        <v>0</v>
      </c>
      <c r="J272" s="505">
        <v>0</v>
      </c>
      <c r="K272" s="505">
        <v>5</v>
      </c>
      <c r="L272" s="505">
        <v>3</v>
      </c>
      <c r="M272" s="505">
        <v>2</v>
      </c>
      <c r="N272" s="505">
        <v>272</v>
      </c>
      <c r="O272" s="505">
        <v>0</v>
      </c>
      <c r="P272" s="505">
        <v>0</v>
      </c>
      <c r="Q272" s="505">
        <v>0</v>
      </c>
      <c r="R272" s="505">
        <v>272</v>
      </c>
      <c r="S272" s="505">
        <v>188</v>
      </c>
      <c r="T272" s="505">
        <v>84</v>
      </c>
      <c r="U272" s="505">
        <v>50</v>
      </c>
      <c r="V272" s="505">
        <v>61</v>
      </c>
      <c r="W272" s="505">
        <v>77</v>
      </c>
      <c r="X272" s="505">
        <v>38</v>
      </c>
      <c r="Y272" s="505">
        <v>46</v>
      </c>
      <c r="Z272" s="505">
        <v>0</v>
      </c>
      <c r="AA272" s="505">
        <v>272</v>
      </c>
      <c r="AB272" s="505">
        <v>54.4</v>
      </c>
      <c r="AC272" s="505">
        <v>0</v>
      </c>
      <c r="AD272" s="505">
        <v>0</v>
      </c>
      <c r="AE272" s="505">
        <v>104.00000000000011</v>
      </c>
      <c r="AF272" s="505">
        <v>129</v>
      </c>
      <c r="AG272" s="505">
        <v>0</v>
      </c>
      <c r="AH272" s="505">
        <v>0</v>
      </c>
      <c r="AI272" s="505">
        <v>0</v>
      </c>
      <c r="AJ272" s="505">
        <v>0</v>
      </c>
      <c r="AK272" s="505">
        <v>0</v>
      </c>
      <c r="AL272" s="505">
        <v>0</v>
      </c>
      <c r="AM272" s="505">
        <v>0</v>
      </c>
      <c r="AN272" s="505">
        <v>135.49815498154996</v>
      </c>
      <c r="AO272" s="505">
        <v>27.099630996309962</v>
      </c>
      <c r="AP272" s="505">
        <v>23.084870848708491</v>
      </c>
      <c r="AQ272" s="505">
        <v>34.125461254612517</v>
      </c>
      <c r="AR272" s="505">
        <v>39.143911439114355</v>
      </c>
      <c r="AS272" s="505">
        <v>5.0184501845018401</v>
      </c>
      <c r="AT272" s="505">
        <v>8.0295202952029445</v>
      </c>
      <c r="AU272" s="505">
        <v>0</v>
      </c>
      <c r="AV272" s="505">
        <v>0</v>
      </c>
      <c r="AW272" s="505">
        <v>0</v>
      </c>
      <c r="AX272" s="505">
        <v>0</v>
      </c>
      <c r="AY272" s="505">
        <v>0.99999999999999889</v>
      </c>
      <c r="AZ272" s="505">
        <v>0.99999999999999889</v>
      </c>
      <c r="BA272" s="505">
        <v>3.9136690647482015</v>
      </c>
      <c r="BB272" s="505">
        <v>0</v>
      </c>
      <c r="BC272" s="505">
        <v>0</v>
      </c>
      <c r="BD272" s="505">
        <v>24</v>
      </c>
      <c r="BE272" s="505">
        <v>29.279999999999998</v>
      </c>
      <c r="BF272" s="505">
        <v>36.96</v>
      </c>
      <c r="BG272" s="505">
        <v>17.272727272727288</v>
      </c>
      <c r="BH272" s="505">
        <v>26.13636363636363</v>
      </c>
      <c r="BI272" s="505">
        <v>84.383197819327279</v>
      </c>
      <c r="BJ272" s="505">
        <v>0</v>
      </c>
      <c r="BK272" s="505">
        <v>15.679999999999886</v>
      </c>
      <c r="BL272" s="505">
        <v>0</v>
      </c>
      <c r="BM272" s="505">
        <v>1.774</v>
      </c>
      <c r="BN272" s="505">
        <v>1</v>
      </c>
      <c r="BO272" s="622">
        <v>0</v>
      </c>
      <c r="BP272" s="505">
        <v>0</v>
      </c>
      <c r="BQ272" s="505">
        <v>0</v>
      </c>
      <c r="BR272" s="505">
        <v>1</v>
      </c>
      <c r="BS272" s="505"/>
      <c r="BT272" s="505"/>
      <c r="BU272" s="505"/>
    </row>
    <row r="273" spans="1:73" ht="14.4">
      <c r="A273" s="486">
        <f>VLOOKUP(C273,'[18]DfE No.'!C:E,3,FALSE)</f>
        <v>361</v>
      </c>
      <c r="B273" s="502">
        <v>136918</v>
      </c>
      <c r="C273" s="502">
        <v>9354017</v>
      </c>
      <c r="D273" s="503" t="s">
        <v>315</v>
      </c>
      <c r="E273" s="492" t="s">
        <v>699</v>
      </c>
      <c r="F273" s="504" t="s">
        <v>697</v>
      </c>
      <c r="G273" s="505">
        <v>1</v>
      </c>
      <c r="H273" s="505">
        <v>0</v>
      </c>
      <c r="I273" s="505">
        <v>0</v>
      </c>
      <c r="J273" s="505">
        <v>0</v>
      </c>
      <c r="K273" s="505">
        <v>5</v>
      </c>
      <c r="L273" s="505">
        <v>3</v>
      </c>
      <c r="M273" s="505">
        <v>2</v>
      </c>
      <c r="N273" s="505">
        <v>758</v>
      </c>
      <c r="O273" s="505">
        <v>0</v>
      </c>
      <c r="P273" s="505">
        <v>0</v>
      </c>
      <c r="Q273" s="505">
        <v>0</v>
      </c>
      <c r="R273" s="505">
        <v>758</v>
      </c>
      <c r="S273" s="505">
        <v>473</v>
      </c>
      <c r="T273" s="505">
        <v>285</v>
      </c>
      <c r="U273" s="505">
        <v>150</v>
      </c>
      <c r="V273" s="505">
        <v>161</v>
      </c>
      <c r="W273" s="505">
        <v>162</v>
      </c>
      <c r="X273" s="505">
        <v>147</v>
      </c>
      <c r="Y273" s="505">
        <v>138</v>
      </c>
      <c r="Z273" s="505">
        <v>0</v>
      </c>
      <c r="AA273" s="505">
        <v>758</v>
      </c>
      <c r="AB273" s="505">
        <v>151.6</v>
      </c>
      <c r="AC273" s="505">
        <v>0</v>
      </c>
      <c r="AD273" s="505">
        <v>0</v>
      </c>
      <c r="AE273" s="505">
        <v>114.99999999999969</v>
      </c>
      <c r="AF273" s="505">
        <v>144.00000000000031</v>
      </c>
      <c r="AG273" s="505">
        <v>0</v>
      </c>
      <c r="AH273" s="505">
        <v>0</v>
      </c>
      <c r="AI273" s="505">
        <v>0</v>
      </c>
      <c r="AJ273" s="505">
        <v>0</v>
      </c>
      <c r="AK273" s="505">
        <v>0</v>
      </c>
      <c r="AL273" s="505">
        <v>0</v>
      </c>
      <c r="AM273" s="505">
        <v>0</v>
      </c>
      <c r="AN273" s="505">
        <v>635.99999999999966</v>
      </c>
      <c r="AO273" s="505">
        <v>114.99999999999969</v>
      </c>
      <c r="AP273" s="505">
        <v>1.0000000000000027</v>
      </c>
      <c r="AQ273" s="505">
        <v>3</v>
      </c>
      <c r="AR273" s="505">
        <v>3</v>
      </c>
      <c r="AS273" s="505">
        <v>0</v>
      </c>
      <c r="AT273" s="505">
        <v>0</v>
      </c>
      <c r="AU273" s="505">
        <v>0</v>
      </c>
      <c r="AV273" s="505">
        <v>0</v>
      </c>
      <c r="AW273" s="505">
        <v>0</v>
      </c>
      <c r="AX273" s="505">
        <v>0</v>
      </c>
      <c r="AY273" s="505">
        <v>0</v>
      </c>
      <c r="AZ273" s="505">
        <v>1.9999999999999976</v>
      </c>
      <c r="BA273" s="505">
        <v>4.0534759358288763</v>
      </c>
      <c r="BB273" s="505">
        <v>0</v>
      </c>
      <c r="BC273" s="505">
        <v>0</v>
      </c>
      <c r="BD273" s="505">
        <v>54.80769230769225</v>
      </c>
      <c r="BE273" s="505">
        <v>58.826923076923009</v>
      </c>
      <c r="BF273" s="505">
        <v>59.192307692307622</v>
      </c>
      <c r="BG273" s="505">
        <v>53.830985915493024</v>
      </c>
      <c r="BH273" s="505">
        <v>45.99999999999995</v>
      </c>
      <c r="BI273" s="505">
        <v>172.44986047234551</v>
      </c>
      <c r="BJ273" s="505">
        <v>0</v>
      </c>
      <c r="BK273" s="505">
        <v>0</v>
      </c>
      <c r="BL273" s="505">
        <v>0</v>
      </c>
      <c r="BM273" s="505">
        <v>6.867</v>
      </c>
      <c r="BN273" s="505">
        <v>0</v>
      </c>
      <c r="BO273" s="622">
        <v>1</v>
      </c>
      <c r="BP273" s="505">
        <v>0</v>
      </c>
      <c r="BQ273" s="505">
        <v>0</v>
      </c>
      <c r="BR273" s="505">
        <v>1</v>
      </c>
      <c r="BS273" s="505"/>
      <c r="BT273" s="505"/>
      <c r="BU273" s="505"/>
    </row>
    <row r="274" spans="1:73" ht="14.4">
      <c r="A274" s="486">
        <f>VLOOKUP(C274,'[18]DfE No.'!C:E,3,FALSE)</f>
        <v>555</v>
      </c>
      <c r="B274" s="502">
        <v>141639</v>
      </c>
      <c r="C274" s="502">
        <v>9354019</v>
      </c>
      <c r="D274" s="503" t="s">
        <v>422</v>
      </c>
      <c r="E274" s="492" t="s">
        <v>699</v>
      </c>
      <c r="F274" s="504" t="s">
        <v>697</v>
      </c>
      <c r="G274" s="505">
        <v>1</v>
      </c>
      <c r="H274" s="505">
        <v>0</v>
      </c>
      <c r="I274" s="505">
        <v>0</v>
      </c>
      <c r="J274" s="505">
        <v>0</v>
      </c>
      <c r="K274" s="505">
        <v>5</v>
      </c>
      <c r="L274" s="505">
        <v>3</v>
      </c>
      <c r="M274" s="505">
        <v>2</v>
      </c>
      <c r="N274" s="505">
        <v>1381</v>
      </c>
      <c r="O274" s="505">
        <v>0</v>
      </c>
      <c r="P274" s="505">
        <v>0</v>
      </c>
      <c r="Q274" s="505">
        <v>0</v>
      </c>
      <c r="R274" s="505">
        <v>1381</v>
      </c>
      <c r="S274" s="505">
        <v>831</v>
      </c>
      <c r="T274" s="505">
        <v>550</v>
      </c>
      <c r="U274" s="505">
        <v>278</v>
      </c>
      <c r="V274" s="505">
        <v>271</v>
      </c>
      <c r="W274" s="505">
        <v>282</v>
      </c>
      <c r="X274" s="505">
        <v>282</v>
      </c>
      <c r="Y274" s="505">
        <v>268</v>
      </c>
      <c r="Z274" s="505">
        <v>0</v>
      </c>
      <c r="AA274" s="505">
        <v>1381</v>
      </c>
      <c r="AB274" s="505">
        <v>276.2</v>
      </c>
      <c r="AC274" s="505">
        <v>0</v>
      </c>
      <c r="AD274" s="505">
        <v>0</v>
      </c>
      <c r="AE274" s="505">
        <v>217.00000000000026</v>
      </c>
      <c r="AF274" s="505">
        <v>266.99999999999932</v>
      </c>
      <c r="AG274" s="505">
        <v>0</v>
      </c>
      <c r="AH274" s="505">
        <v>0</v>
      </c>
      <c r="AI274" s="505">
        <v>0</v>
      </c>
      <c r="AJ274" s="505">
        <v>0</v>
      </c>
      <c r="AK274" s="505">
        <v>0</v>
      </c>
      <c r="AL274" s="505">
        <v>0</v>
      </c>
      <c r="AM274" s="505">
        <v>0</v>
      </c>
      <c r="AN274" s="505">
        <v>1095.9999999999995</v>
      </c>
      <c r="AO274" s="505">
        <v>178.99999999999952</v>
      </c>
      <c r="AP274" s="505">
        <v>105.00000000000003</v>
      </c>
      <c r="AQ274" s="505">
        <v>0.99999999999999989</v>
      </c>
      <c r="AR274" s="505">
        <v>0</v>
      </c>
      <c r="AS274" s="505">
        <v>0</v>
      </c>
      <c r="AT274" s="505">
        <v>0</v>
      </c>
      <c r="AU274" s="505">
        <v>0</v>
      </c>
      <c r="AV274" s="505">
        <v>0</v>
      </c>
      <c r="AW274" s="505">
        <v>0</v>
      </c>
      <c r="AX274" s="505">
        <v>0</v>
      </c>
      <c r="AY274" s="505">
        <v>0</v>
      </c>
      <c r="AZ274" s="505">
        <v>3.0021739130434772</v>
      </c>
      <c r="BA274" s="505">
        <v>7.925394548063128</v>
      </c>
      <c r="BB274" s="505">
        <v>0</v>
      </c>
      <c r="BC274" s="505">
        <v>0</v>
      </c>
      <c r="BD274" s="505">
        <v>94.659498207885207</v>
      </c>
      <c r="BE274" s="505">
        <v>92.275985663082352</v>
      </c>
      <c r="BF274" s="505">
        <v>96.021505376343995</v>
      </c>
      <c r="BG274" s="505">
        <v>91.000000000000028</v>
      </c>
      <c r="BH274" s="505">
        <v>101.01538461538465</v>
      </c>
      <c r="BI274" s="505">
        <v>299.081650656286</v>
      </c>
      <c r="BJ274" s="505">
        <v>0</v>
      </c>
      <c r="BK274" s="505">
        <v>0</v>
      </c>
      <c r="BL274" s="505">
        <v>0</v>
      </c>
      <c r="BM274" s="505">
        <v>3.2069999999999999</v>
      </c>
      <c r="BN274" s="505">
        <v>0</v>
      </c>
      <c r="BO274" s="622">
        <v>1</v>
      </c>
      <c r="BP274" s="505">
        <v>0</v>
      </c>
      <c r="BQ274" s="505">
        <v>0</v>
      </c>
      <c r="BR274" s="505">
        <v>1</v>
      </c>
      <c r="BS274" s="505"/>
      <c r="BT274" s="505"/>
      <c r="BU274" s="505"/>
    </row>
    <row r="275" spans="1:73" ht="14.4">
      <c r="A275" s="486">
        <f>VLOOKUP(C275,'[18]DfE No.'!C:E,3,FALSE)</f>
        <v>169</v>
      </c>
      <c r="B275" s="502">
        <v>139403</v>
      </c>
      <c r="C275" s="502">
        <v>9354032</v>
      </c>
      <c r="D275" s="503" t="s">
        <v>471</v>
      </c>
      <c r="E275" s="492" t="s">
        <v>699</v>
      </c>
      <c r="F275" s="504" t="s">
        <v>697</v>
      </c>
      <c r="G275" s="505">
        <v>1</v>
      </c>
      <c r="H275" s="505">
        <v>0</v>
      </c>
      <c r="I275" s="505">
        <v>0</v>
      </c>
      <c r="J275" s="505">
        <v>0</v>
      </c>
      <c r="K275" s="505">
        <v>5</v>
      </c>
      <c r="L275" s="505">
        <v>3</v>
      </c>
      <c r="M275" s="505">
        <v>2</v>
      </c>
      <c r="N275" s="505">
        <v>767</v>
      </c>
      <c r="O275" s="505">
        <v>0</v>
      </c>
      <c r="P275" s="505">
        <v>0</v>
      </c>
      <c r="Q275" s="505">
        <v>0</v>
      </c>
      <c r="R275" s="505">
        <v>767</v>
      </c>
      <c r="S275" s="505">
        <v>467</v>
      </c>
      <c r="T275" s="505">
        <v>300</v>
      </c>
      <c r="U275" s="505">
        <v>158</v>
      </c>
      <c r="V275" s="505">
        <v>154</v>
      </c>
      <c r="W275" s="505">
        <v>155</v>
      </c>
      <c r="X275" s="505">
        <v>150</v>
      </c>
      <c r="Y275" s="505">
        <v>150</v>
      </c>
      <c r="Z275" s="505">
        <v>0</v>
      </c>
      <c r="AA275" s="505">
        <v>767</v>
      </c>
      <c r="AB275" s="505">
        <v>153.4</v>
      </c>
      <c r="AC275" s="505">
        <v>0</v>
      </c>
      <c r="AD275" s="505">
        <v>0</v>
      </c>
      <c r="AE275" s="505">
        <v>389.00000000000034</v>
      </c>
      <c r="AF275" s="505">
        <v>428.99999999999994</v>
      </c>
      <c r="AG275" s="505">
        <v>0</v>
      </c>
      <c r="AH275" s="505">
        <v>0</v>
      </c>
      <c r="AI275" s="505">
        <v>0</v>
      </c>
      <c r="AJ275" s="505">
        <v>0</v>
      </c>
      <c r="AK275" s="505">
        <v>0</v>
      </c>
      <c r="AL275" s="505">
        <v>0</v>
      </c>
      <c r="AM275" s="505">
        <v>0</v>
      </c>
      <c r="AN275" s="505">
        <v>132.17232375979134</v>
      </c>
      <c r="AO275" s="505">
        <v>13.016971279373331</v>
      </c>
      <c r="AP275" s="505">
        <v>10.013054830287233</v>
      </c>
      <c r="AQ275" s="505">
        <v>163.21279373368137</v>
      </c>
      <c r="AR275" s="505">
        <v>170.22193211488286</v>
      </c>
      <c r="AS275" s="505">
        <v>46.060052219321129</v>
      </c>
      <c r="AT275" s="505">
        <v>232.30287206266289</v>
      </c>
      <c r="AU275" s="505">
        <v>0</v>
      </c>
      <c r="AV275" s="505">
        <v>0</v>
      </c>
      <c r="AW275" s="505">
        <v>0</v>
      </c>
      <c r="AX275" s="505">
        <v>5</v>
      </c>
      <c r="AY275" s="505">
        <v>5</v>
      </c>
      <c r="AZ275" s="505">
        <v>9.9999999999999698</v>
      </c>
      <c r="BA275" s="505">
        <v>7.727959697732997</v>
      </c>
      <c r="BB275" s="505">
        <v>0</v>
      </c>
      <c r="BC275" s="505">
        <v>0</v>
      </c>
      <c r="BD275" s="505">
        <v>77.974025974026048</v>
      </c>
      <c r="BE275" s="505">
        <v>76.000000000000071</v>
      </c>
      <c r="BF275" s="505">
        <v>76.493506493506572</v>
      </c>
      <c r="BG275" s="505">
        <v>74.475524475524551</v>
      </c>
      <c r="BH275" s="505">
        <v>94.000000000000057</v>
      </c>
      <c r="BI275" s="505">
        <v>250.63242594657365</v>
      </c>
      <c r="BJ275" s="505">
        <v>0</v>
      </c>
      <c r="BK275" s="505">
        <v>0</v>
      </c>
      <c r="BL275" s="505">
        <v>0</v>
      </c>
      <c r="BM275" s="505">
        <v>1.496</v>
      </c>
      <c r="BN275" s="505">
        <v>0</v>
      </c>
      <c r="BO275" s="622">
        <v>0</v>
      </c>
      <c r="BP275" s="505">
        <v>0</v>
      </c>
      <c r="BQ275" s="505">
        <v>0</v>
      </c>
      <c r="BR275" s="505">
        <v>1</v>
      </c>
      <c r="BS275" s="505"/>
      <c r="BT275" s="505"/>
      <c r="BU275" s="505"/>
    </row>
    <row r="276" spans="1:73" ht="14.4">
      <c r="A276" s="486">
        <f>VLOOKUP(C276,'[18]DfE No.'!C:E,3,FALSE)</f>
        <v>561</v>
      </c>
      <c r="B276" s="502">
        <v>139867</v>
      </c>
      <c r="C276" s="502">
        <v>9354033</v>
      </c>
      <c r="D276" s="503" t="s">
        <v>465</v>
      </c>
      <c r="E276" s="492" t="s">
        <v>699</v>
      </c>
      <c r="F276" s="504" t="s">
        <v>697</v>
      </c>
      <c r="G276" s="505">
        <v>1</v>
      </c>
      <c r="H276" s="505">
        <v>0</v>
      </c>
      <c r="I276" s="505">
        <v>0</v>
      </c>
      <c r="J276" s="505">
        <v>0</v>
      </c>
      <c r="K276" s="505">
        <v>5</v>
      </c>
      <c r="L276" s="505">
        <v>3</v>
      </c>
      <c r="M276" s="505">
        <v>2</v>
      </c>
      <c r="N276" s="505">
        <v>1083</v>
      </c>
      <c r="O276" s="505">
        <v>0</v>
      </c>
      <c r="P276" s="505">
        <v>0</v>
      </c>
      <c r="Q276" s="505">
        <v>0</v>
      </c>
      <c r="R276" s="505">
        <v>1083</v>
      </c>
      <c r="S276" s="505">
        <v>683</v>
      </c>
      <c r="T276" s="505">
        <v>400</v>
      </c>
      <c r="U276" s="505">
        <v>234</v>
      </c>
      <c r="V276" s="505">
        <v>235</v>
      </c>
      <c r="W276" s="505">
        <v>214</v>
      </c>
      <c r="X276" s="505">
        <v>199</v>
      </c>
      <c r="Y276" s="505">
        <v>201</v>
      </c>
      <c r="Z276" s="505">
        <v>0</v>
      </c>
      <c r="AA276" s="505">
        <v>1083</v>
      </c>
      <c r="AB276" s="505">
        <v>216.6</v>
      </c>
      <c r="AC276" s="505">
        <v>0</v>
      </c>
      <c r="AD276" s="505">
        <v>0</v>
      </c>
      <c r="AE276" s="505">
        <v>223.99999999999972</v>
      </c>
      <c r="AF276" s="505">
        <v>298.99999999999983</v>
      </c>
      <c r="AG276" s="505">
        <v>0</v>
      </c>
      <c r="AH276" s="505">
        <v>0</v>
      </c>
      <c r="AI276" s="505">
        <v>0</v>
      </c>
      <c r="AJ276" s="505">
        <v>0</v>
      </c>
      <c r="AK276" s="505">
        <v>0</v>
      </c>
      <c r="AL276" s="505">
        <v>0</v>
      </c>
      <c r="AM276" s="505">
        <v>0</v>
      </c>
      <c r="AN276" s="505">
        <v>926.99999999999989</v>
      </c>
      <c r="AO276" s="505">
        <v>0</v>
      </c>
      <c r="AP276" s="505">
        <v>153.99999999999983</v>
      </c>
      <c r="AQ276" s="505">
        <v>0.99999999999999978</v>
      </c>
      <c r="AR276" s="505">
        <v>0.99999999999999978</v>
      </c>
      <c r="AS276" s="505">
        <v>0</v>
      </c>
      <c r="AT276" s="505">
        <v>0</v>
      </c>
      <c r="AU276" s="505">
        <v>0</v>
      </c>
      <c r="AV276" s="505">
        <v>0</v>
      </c>
      <c r="AW276" s="505">
        <v>0</v>
      </c>
      <c r="AX276" s="505">
        <v>2.0037002775208133</v>
      </c>
      <c r="AY276" s="505">
        <v>3.0055504162812259</v>
      </c>
      <c r="AZ276" s="505">
        <v>7.0129509713228524</v>
      </c>
      <c r="BA276" s="505">
        <v>6.2360844529750485</v>
      </c>
      <c r="BB276" s="505">
        <v>0</v>
      </c>
      <c r="BC276" s="505">
        <v>0</v>
      </c>
      <c r="BD276" s="505">
        <v>111.37499999999989</v>
      </c>
      <c r="BE276" s="505">
        <v>111.85096153846143</v>
      </c>
      <c r="BF276" s="505">
        <v>101.85576923076913</v>
      </c>
      <c r="BG276" s="505">
        <v>89.805128205128156</v>
      </c>
      <c r="BH276" s="505">
        <v>106.22797927461141</v>
      </c>
      <c r="BI276" s="505">
        <v>328.52944526629608</v>
      </c>
      <c r="BJ276" s="505">
        <v>0</v>
      </c>
      <c r="BK276" s="505">
        <v>0</v>
      </c>
      <c r="BL276" s="505">
        <v>0</v>
      </c>
      <c r="BM276" s="505">
        <v>7.8449999999999998</v>
      </c>
      <c r="BN276" s="505">
        <v>0</v>
      </c>
      <c r="BO276" s="622">
        <v>1</v>
      </c>
      <c r="BP276" s="505">
        <v>0</v>
      </c>
      <c r="BQ276" s="505">
        <v>0</v>
      </c>
      <c r="BR276" s="505">
        <v>1</v>
      </c>
      <c r="BS276" s="505"/>
      <c r="BT276" s="505"/>
      <c r="BU276" s="505"/>
    </row>
    <row r="277" spans="1:73" ht="14.4">
      <c r="A277" s="486">
        <f>VLOOKUP(C277,'[18]DfE No.'!C:E,3,FALSE)</f>
        <v>371</v>
      </c>
      <c r="B277" s="502">
        <v>140032</v>
      </c>
      <c r="C277" s="502">
        <v>9354034</v>
      </c>
      <c r="D277" s="503" t="s">
        <v>494</v>
      </c>
      <c r="E277" s="492" t="s">
        <v>699</v>
      </c>
      <c r="F277" s="504" t="s">
        <v>697</v>
      </c>
      <c r="G277" s="505">
        <v>1</v>
      </c>
      <c r="H277" s="505">
        <v>0</v>
      </c>
      <c r="I277" s="505">
        <v>0</v>
      </c>
      <c r="J277" s="505">
        <v>0</v>
      </c>
      <c r="K277" s="505">
        <v>5</v>
      </c>
      <c r="L277" s="505">
        <v>3</v>
      </c>
      <c r="M277" s="505">
        <v>2</v>
      </c>
      <c r="N277" s="505">
        <v>697</v>
      </c>
      <c r="O277" s="505">
        <v>0</v>
      </c>
      <c r="P277" s="505">
        <v>0</v>
      </c>
      <c r="Q277" s="505">
        <v>0</v>
      </c>
      <c r="R277" s="505">
        <v>697</v>
      </c>
      <c r="S277" s="505">
        <v>443</v>
      </c>
      <c r="T277" s="505">
        <v>254</v>
      </c>
      <c r="U277" s="505">
        <v>148</v>
      </c>
      <c r="V277" s="505">
        <v>140</v>
      </c>
      <c r="W277" s="505">
        <v>155</v>
      </c>
      <c r="X277" s="505">
        <v>131</v>
      </c>
      <c r="Y277" s="505">
        <v>123</v>
      </c>
      <c r="Z277" s="505">
        <v>0</v>
      </c>
      <c r="AA277" s="505">
        <v>697</v>
      </c>
      <c r="AB277" s="505">
        <v>139.4</v>
      </c>
      <c r="AC277" s="505">
        <v>0</v>
      </c>
      <c r="AD277" s="505">
        <v>0</v>
      </c>
      <c r="AE277" s="505">
        <v>202.99999999999997</v>
      </c>
      <c r="AF277" s="505">
        <v>249.99999999999986</v>
      </c>
      <c r="AG277" s="505">
        <v>0</v>
      </c>
      <c r="AH277" s="505">
        <v>0</v>
      </c>
      <c r="AI277" s="505">
        <v>0</v>
      </c>
      <c r="AJ277" s="505">
        <v>0</v>
      </c>
      <c r="AK277" s="505">
        <v>0</v>
      </c>
      <c r="AL277" s="505">
        <v>0</v>
      </c>
      <c r="AM277" s="505">
        <v>0</v>
      </c>
      <c r="AN277" s="505">
        <v>165.47482014388487</v>
      </c>
      <c r="AO277" s="505">
        <v>53.152517985611517</v>
      </c>
      <c r="AP277" s="505">
        <v>141.40575539568371</v>
      </c>
      <c r="AQ277" s="505">
        <v>84.241726618705044</v>
      </c>
      <c r="AR277" s="505">
        <v>191.54964028776973</v>
      </c>
      <c r="AS277" s="505">
        <v>61.175539568345343</v>
      </c>
      <c r="AT277" s="505">
        <v>0</v>
      </c>
      <c r="AU277" s="505">
        <v>0</v>
      </c>
      <c r="AV277" s="505">
        <v>0</v>
      </c>
      <c r="AW277" s="505">
        <v>0</v>
      </c>
      <c r="AX277" s="505">
        <v>34.394775036284486</v>
      </c>
      <c r="AY277" s="505">
        <v>53.615384615384599</v>
      </c>
      <c r="AZ277" s="505">
        <v>76.882438316400879</v>
      </c>
      <c r="BA277" s="505">
        <v>3.994269340974212</v>
      </c>
      <c r="BB277" s="505">
        <v>0</v>
      </c>
      <c r="BC277" s="505">
        <v>0</v>
      </c>
      <c r="BD277" s="505">
        <v>84.262773722627784</v>
      </c>
      <c r="BE277" s="505">
        <v>79.708029197080336</v>
      </c>
      <c r="BF277" s="505">
        <v>88.248175182481802</v>
      </c>
      <c r="BG277" s="505">
        <v>80.878260869565196</v>
      </c>
      <c r="BH277" s="505">
        <v>62.682692307692356</v>
      </c>
      <c r="BI277" s="505">
        <v>250.56096575555202</v>
      </c>
      <c r="BJ277" s="505">
        <v>0</v>
      </c>
      <c r="BK277" s="505">
        <v>13.179999999999987</v>
      </c>
      <c r="BL277" s="505">
        <v>0</v>
      </c>
      <c r="BM277" s="505">
        <v>1.4950000000000001</v>
      </c>
      <c r="BN277" s="505">
        <v>0</v>
      </c>
      <c r="BO277" s="622">
        <v>0</v>
      </c>
      <c r="BP277" s="505">
        <v>0</v>
      </c>
      <c r="BQ277" s="505">
        <v>0</v>
      </c>
      <c r="BR277" s="505">
        <v>1</v>
      </c>
      <c r="BS277" s="505"/>
      <c r="BT277" s="505"/>
      <c r="BU277" s="505"/>
    </row>
    <row r="278" spans="1:73" ht="14.4">
      <c r="A278" s="486">
        <f>VLOOKUP(C278,'[18]DfE No.'!C:E,3,FALSE)</f>
        <v>994</v>
      </c>
      <c r="B278" s="502">
        <v>140047</v>
      </c>
      <c r="C278" s="502">
        <v>9354035</v>
      </c>
      <c r="D278" s="503" t="s">
        <v>1273</v>
      </c>
      <c r="E278" s="492" t="s">
        <v>699</v>
      </c>
      <c r="F278" s="504" t="s">
        <v>697</v>
      </c>
      <c r="G278" s="505">
        <v>1</v>
      </c>
      <c r="H278" s="505">
        <v>0</v>
      </c>
      <c r="I278" s="505">
        <v>0</v>
      </c>
      <c r="J278" s="505">
        <v>0</v>
      </c>
      <c r="K278" s="505">
        <v>5</v>
      </c>
      <c r="L278" s="505">
        <v>3</v>
      </c>
      <c r="M278" s="505">
        <v>2</v>
      </c>
      <c r="N278" s="505">
        <v>443</v>
      </c>
      <c r="O278" s="505">
        <v>0</v>
      </c>
      <c r="P278" s="505">
        <v>0</v>
      </c>
      <c r="Q278" s="505">
        <v>0</v>
      </c>
      <c r="R278" s="505">
        <v>443</v>
      </c>
      <c r="S278" s="505">
        <v>312</v>
      </c>
      <c r="T278" s="505">
        <v>131</v>
      </c>
      <c r="U278" s="505">
        <v>119</v>
      </c>
      <c r="V278" s="505">
        <v>123</v>
      </c>
      <c r="W278" s="505">
        <v>70</v>
      </c>
      <c r="X278" s="505">
        <v>76</v>
      </c>
      <c r="Y278" s="505">
        <v>55</v>
      </c>
      <c r="Z278" s="505">
        <v>0</v>
      </c>
      <c r="AA278" s="505">
        <v>443</v>
      </c>
      <c r="AB278" s="505">
        <v>88.6</v>
      </c>
      <c r="AC278" s="505">
        <v>0</v>
      </c>
      <c r="AD278" s="505">
        <v>0</v>
      </c>
      <c r="AE278" s="505">
        <v>98.999999999999872</v>
      </c>
      <c r="AF278" s="505">
        <v>132.99999999999977</v>
      </c>
      <c r="AG278" s="505">
        <v>0</v>
      </c>
      <c r="AH278" s="505">
        <v>0</v>
      </c>
      <c r="AI278" s="505">
        <v>0</v>
      </c>
      <c r="AJ278" s="505">
        <v>0</v>
      </c>
      <c r="AK278" s="505">
        <v>0</v>
      </c>
      <c r="AL278" s="505">
        <v>0</v>
      </c>
      <c r="AM278" s="505">
        <v>0</v>
      </c>
      <c r="AN278" s="505">
        <v>416.94117647058806</v>
      </c>
      <c r="AO278" s="505">
        <v>7.0158371040724026</v>
      </c>
      <c r="AP278" s="505">
        <v>7.0158371040724026</v>
      </c>
      <c r="AQ278" s="505">
        <v>1.0022624434389154</v>
      </c>
      <c r="AR278" s="505">
        <v>11.024886877828054</v>
      </c>
      <c r="AS278" s="505">
        <v>0</v>
      </c>
      <c r="AT278" s="505">
        <v>0</v>
      </c>
      <c r="AU278" s="505">
        <v>0</v>
      </c>
      <c r="AV278" s="505">
        <v>0</v>
      </c>
      <c r="AW278" s="505">
        <v>0</v>
      </c>
      <c r="AX278" s="505">
        <v>0.99999999999999822</v>
      </c>
      <c r="AY278" s="505">
        <v>0.99999999999999822</v>
      </c>
      <c r="AZ278" s="505">
        <v>0.99999999999999822</v>
      </c>
      <c r="BA278" s="505">
        <v>2.295336787564767</v>
      </c>
      <c r="BB278" s="505">
        <v>0</v>
      </c>
      <c r="BC278" s="505">
        <v>0</v>
      </c>
      <c r="BD278" s="505">
        <v>54.923076923076977</v>
      </c>
      <c r="BE278" s="505">
        <v>56.76923076923083</v>
      </c>
      <c r="BF278" s="505">
        <v>32.307692307692342</v>
      </c>
      <c r="BG278" s="505">
        <v>33.777777777777743</v>
      </c>
      <c r="BH278" s="505">
        <v>30.555555555555582</v>
      </c>
      <c r="BI278" s="505">
        <v>132.13294559000008</v>
      </c>
      <c r="BJ278" s="505">
        <v>0</v>
      </c>
      <c r="BK278" s="505">
        <v>0</v>
      </c>
      <c r="BL278" s="505">
        <v>0</v>
      </c>
      <c r="BM278" s="505">
        <v>6.37</v>
      </c>
      <c r="BN278" s="505">
        <v>0.52333333333333343</v>
      </c>
      <c r="BO278" s="622">
        <v>1</v>
      </c>
      <c r="BP278" s="505">
        <v>1</v>
      </c>
      <c r="BQ278" s="505">
        <v>0</v>
      </c>
      <c r="BR278" s="505">
        <v>1</v>
      </c>
      <c r="BS278" s="505"/>
      <c r="BT278" s="505"/>
      <c r="BU278" s="505"/>
    </row>
    <row r="279" spans="1:73" ht="14.4">
      <c r="A279" s="486">
        <f>VLOOKUP(C279,'[18]DfE No.'!C:E,3,FALSE)</f>
        <v>166</v>
      </c>
      <c r="B279" s="502">
        <v>136271</v>
      </c>
      <c r="C279" s="502">
        <v>9354036</v>
      </c>
      <c r="D279" s="503" t="s">
        <v>493</v>
      </c>
      <c r="E279" s="492" t="s">
        <v>699</v>
      </c>
      <c r="F279" s="504" t="s">
        <v>697</v>
      </c>
      <c r="G279" s="505">
        <v>1</v>
      </c>
      <c r="H279" s="505">
        <v>0</v>
      </c>
      <c r="I279" s="505">
        <v>0</v>
      </c>
      <c r="J279" s="505">
        <v>0</v>
      </c>
      <c r="K279" s="505">
        <v>5</v>
      </c>
      <c r="L279" s="505">
        <v>3</v>
      </c>
      <c r="M279" s="505">
        <v>2</v>
      </c>
      <c r="N279" s="505">
        <v>829</v>
      </c>
      <c r="O279" s="505">
        <v>0</v>
      </c>
      <c r="P279" s="505">
        <v>0</v>
      </c>
      <c r="Q279" s="505">
        <v>0</v>
      </c>
      <c r="R279" s="505">
        <v>829</v>
      </c>
      <c r="S279" s="505">
        <v>518</v>
      </c>
      <c r="T279" s="505">
        <v>311</v>
      </c>
      <c r="U279" s="505">
        <v>173</v>
      </c>
      <c r="V279" s="505">
        <v>176</v>
      </c>
      <c r="W279" s="505">
        <v>169</v>
      </c>
      <c r="X279" s="505">
        <v>157</v>
      </c>
      <c r="Y279" s="505">
        <v>154</v>
      </c>
      <c r="Z279" s="505">
        <v>0</v>
      </c>
      <c r="AA279" s="505">
        <v>829</v>
      </c>
      <c r="AB279" s="505">
        <v>165.8</v>
      </c>
      <c r="AC279" s="505">
        <v>0</v>
      </c>
      <c r="AD279" s="505">
        <v>0</v>
      </c>
      <c r="AE279" s="505">
        <v>74.999999999999986</v>
      </c>
      <c r="AF279" s="505">
        <v>110.99999999999966</v>
      </c>
      <c r="AG279" s="505">
        <v>0</v>
      </c>
      <c r="AH279" s="505">
        <v>0</v>
      </c>
      <c r="AI279" s="505">
        <v>0</v>
      </c>
      <c r="AJ279" s="505">
        <v>0</v>
      </c>
      <c r="AK279" s="505">
        <v>0</v>
      </c>
      <c r="AL279" s="505">
        <v>0</v>
      </c>
      <c r="AM279" s="505">
        <v>0</v>
      </c>
      <c r="AN279" s="505">
        <v>811.00000000000034</v>
      </c>
      <c r="AO279" s="505">
        <v>17.000000000000032</v>
      </c>
      <c r="AP279" s="505">
        <v>0.99999999999999978</v>
      </c>
      <c r="AQ279" s="505">
        <v>0</v>
      </c>
      <c r="AR279" s="505">
        <v>0</v>
      </c>
      <c r="AS279" s="505">
        <v>0</v>
      </c>
      <c r="AT279" s="505">
        <v>0</v>
      </c>
      <c r="AU279" s="505">
        <v>0</v>
      </c>
      <c r="AV279" s="505">
        <v>0</v>
      </c>
      <c r="AW279" s="505">
        <v>0</v>
      </c>
      <c r="AX279" s="505">
        <v>0</v>
      </c>
      <c r="AY279" s="505">
        <v>0</v>
      </c>
      <c r="AZ279" s="505">
        <v>0.99999999999999978</v>
      </c>
      <c r="BA279" s="505">
        <v>4.0488400488400487</v>
      </c>
      <c r="BB279" s="505">
        <v>0</v>
      </c>
      <c r="BC279" s="505">
        <v>0</v>
      </c>
      <c r="BD279" s="505">
        <v>58.361445783132446</v>
      </c>
      <c r="BE279" s="505">
        <v>59.373493975903529</v>
      </c>
      <c r="BF279" s="505">
        <v>57.012048192771005</v>
      </c>
      <c r="BG279" s="505">
        <v>48.546052631578874</v>
      </c>
      <c r="BH279" s="505">
        <v>53.033112582781413</v>
      </c>
      <c r="BI279" s="505">
        <v>174.41076952105246</v>
      </c>
      <c r="BJ279" s="505">
        <v>0</v>
      </c>
      <c r="BK279" s="505">
        <v>0</v>
      </c>
      <c r="BL279" s="505">
        <v>0</v>
      </c>
      <c r="BM279" s="505">
        <v>6.0229999999999997</v>
      </c>
      <c r="BN279" s="505">
        <v>0</v>
      </c>
      <c r="BO279" s="622">
        <v>1</v>
      </c>
      <c r="BP279" s="505">
        <v>0</v>
      </c>
      <c r="BQ279" s="505">
        <v>0</v>
      </c>
      <c r="BR279" s="505">
        <v>1</v>
      </c>
      <c r="BS279" s="505"/>
      <c r="BT279" s="505"/>
      <c r="BU279" s="505"/>
    </row>
    <row r="280" spans="1:73" ht="14.4">
      <c r="A280" s="486">
        <f>VLOOKUP(C280,'[18]DfE No.'!C:E,3,FALSE)</f>
        <v>165</v>
      </c>
      <c r="B280" s="502">
        <v>136782</v>
      </c>
      <c r="C280" s="502">
        <v>9354040</v>
      </c>
      <c r="D280" s="503" t="s">
        <v>222</v>
      </c>
      <c r="E280" s="492" t="s">
        <v>699</v>
      </c>
      <c r="F280" s="504" t="s">
        <v>697</v>
      </c>
      <c r="G280" s="505">
        <v>1</v>
      </c>
      <c r="H280" s="505">
        <v>0</v>
      </c>
      <c r="I280" s="505">
        <v>0</v>
      </c>
      <c r="J280" s="505">
        <v>0</v>
      </c>
      <c r="K280" s="505">
        <v>5</v>
      </c>
      <c r="L280" s="505">
        <v>3</v>
      </c>
      <c r="M280" s="505">
        <v>2</v>
      </c>
      <c r="N280" s="505">
        <v>888</v>
      </c>
      <c r="O280" s="505">
        <v>0</v>
      </c>
      <c r="P280" s="505">
        <v>0</v>
      </c>
      <c r="Q280" s="505">
        <v>0</v>
      </c>
      <c r="R280" s="505">
        <v>888</v>
      </c>
      <c r="S280" s="505">
        <v>518</v>
      </c>
      <c r="T280" s="505">
        <v>370</v>
      </c>
      <c r="U280" s="505">
        <v>172</v>
      </c>
      <c r="V280" s="505">
        <v>173</v>
      </c>
      <c r="W280" s="505">
        <v>173</v>
      </c>
      <c r="X280" s="505">
        <v>202</v>
      </c>
      <c r="Y280" s="505">
        <v>168</v>
      </c>
      <c r="Z280" s="505">
        <v>0</v>
      </c>
      <c r="AA280" s="505">
        <v>888</v>
      </c>
      <c r="AB280" s="505">
        <v>177.6</v>
      </c>
      <c r="AC280" s="505">
        <v>0</v>
      </c>
      <c r="AD280" s="505">
        <v>0</v>
      </c>
      <c r="AE280" s="505">
        <v>100.00000000000034</v>
      </c>
      <c r="AF280" s="505">
        <v>135.99999999999986</v>
      </c>
      <c r="AG280" s="505">
        <v>0</v>
      </c>
      <c r="AH280" s="505">
        <v>0</v>
      </c>
      <c r="AI280" s="505">
        <v>0</v>
      </c>
      <c r="AJ280" s="505">
        <v>0</v>
      </c>
      <c r="AK280" s="505">
        <v>0</v>
      </c>
      <c r="AL280" s="505">
        <v>0</v>
      </c>
      <c r="AM280" s="505">
        <v>0</v>
      </c>
      <c r="AN280" s="505">
        <v>710.00000000000045</v>
      </c>
      <c r="AO280" s="505">
        <v>166.99999999999994</v>
      </c>
      <c r="AP280" s="505">
        <v>8.0000000000000018</v>
      </c>
      <c r="AQ280" s="505">
        <v>1.0000000000000036</v>
      </c>
      <c r="AR280" s="505">
        <v>1.999999999999998</v>
      </c>
      <c r="AS280" s="505">
        <v>0</v>
      </c>
      <c r="AT280" s="505">
        <v>0</v>
      </c>
      <c r="AU280" s="505">
        <v>0</v>
      </c>
      <c r="AV280" s="505">
        <v>0</v>
      </c>
      <c r="AW280" s="505">
        <v>0</v>
      </c>
      <c r="AX280" s="505">
        <v>0</v>
      </c>
      <c r="AY280" s="505">
        <v>0</v>
      </c>
      <c r="AZ280" s="505">
        <v>0</v>
      </c>
      <c r="BA280" s="505">
        <v>3.9687150837988825</v>
      </c>
      <c r="BB280" s="505">
        <v>0</v>
      </c>
      <c r="BC280" s="505">
        <v>0</v>
      </c>
      <c r="BD280" s="505">
        <v>49.869822485207123</v>
      </c>
      <c r="BE280" s="505">
        <v>50.159763313609496</v>
      </c>
      <c r="BF280" s="505">
        <v>50.159763313609496</v>
      </c>
      <c r="BG280" s="505">
        <v>60.817204301075201</v>
      </c>
      <c r="BH280" s="505">
        <v>54.6</v>
      </c>
      <c r="BI280" s="505">
        <v>167.27661111432019</v>
      </c>
      <c r="BJ280" s="505">
        <v>0</v>
      </c>
      <c r="BK280" s="505">
        <v>0</v>
      </c>
      <c r="BL280" s="505">
        <v>0</v>
      </c>
      <c r="BM280" s="505">
        <v>7.0049999999999999</v>
      </c>
      <c r="BN280" s="505">
        <v>0</v>
      </c>
      <c r="BO280" s="622">
        <v>1</v>
      </c>
      <c r="BP280" s="505">
        <v>0</v>
      </c>
      <c r="BQ280" s="505">
        <v>0</v>
      </c>
      <c r="BR280" s="505">
        <v>1</v>
      </c>
      <c r="BS280" s="505"/>
      <c r="BT280" s="505"/>
      <c r="BU280" s="505"/>
    </row>
    <row r="281" spans="1:73" ht="14.4">
      <c r="A281" s="486">
        <f>VLOOKUP(C281,'[18]DfE No.'!C:E,3,FALSE)</f>
        <v>557</v>
      </c>
      <c r="B281" s="502">
        <v>140669</v>
      </c>
      <c r="C281" s="502">
        <v>9354041</v>
      </c>
      <c r="D281" s="503" t="s">
        <v>492</v>
      </c>
      <c r="E281" s="492" t="s">
        <v>699</v>
      </c>
      <c r="F281" s="504" t="s">
        <v>697</v>
      </c>
      <c r="G281" s="505">
        <v>1</v>
      </c>
      <c r="H281" s="505">
        <v>0</v>
      </c>
      <c r="I281" s="505">
        <v>0</v>
      </c>
      <c r="J281" s="505">
        <v>0</v>
      </c>
      <c r="K281" s="505">
        <v>5</v>
      </c>
      <c r="L281" s="505">
        <v>3</v>
      </c>
      <c r="M281" s="505">
        <v>2</v>
      </c>
      <c r="N281" s="505">
        <v>807</v>
      </c>
      <c r="O281" s="505">
        <v>0</v>
      </c>
      <c r="P281" s="505">
        <v>0</v>
      </c>
      <c r="Q281" s="505">
        <v>0</v>
      </c>
      <c r="R281" s="505">
        <v>807</v>
      </c>
      <c r="S281" s="505">
        <v>505</v>
      </c>
      <c r="T281" s="505">
        <v>302</v>
      </c>
      <c r="U281" s="505">
        <v>176</v>
      </c>
      <c r="V281" s="505">
        <v>168</v>
      </c>
      <c r="W281" s="505">
        <v>161</v>
      </c>
      <c r="X281" s="505">
        <v>167</v>
      </c>
      <c r="Y281" s="505">
        <v>135</v>
      </c>
      <c r="Z281" s="505">
        <v>0</v>
      </c>
      <c r="AA281" s="505">
        <v>807</v>
      </c>
      <c r="AB281" s="505">
        <v>161.4</v>
      </c>
      <c r="AC281" s="505">
        <v>0</v>
      </c>
      <c r="AD281" s="505">
        <v>0</v>
      </c>
      <c r="AE281" s="505">
        <v>146.00000000000006</v>
      </c>
      <c r="AF281" s="505">
        <v>186.00000000000026</v>
      </c>
      <c r="AG281" s="505">
        <v>0</v>
      </c>
      <c r="AH281" s="505">
        <v>0</v>
      </c>
      <c r="AI281" s="505">
        <v>0</v>
      </c>
      <c r="AJ281" s="505">
        <v>0</v>
      </c>
      <c r="AK281" s="505">
        <v>0</v>
      </c>
      <c r="AL281" s="505">
        <v>0</v>
      </c>
      <c r="AM281" s="505">
        <v>0</v>
      </c>
      <c r="AN281" s="505">
        <v>726.90074441687329</v>
      </c>
      <c r="AO281" s="505">
        <v>76.094292803970205</v>
      </c>
      <c r="AP281" s="505">
        <v>4.0049627791563251</v>
      </c>
      <c r="AQ281" s="505">
        <v>0</v>
      </c>
      <c r="AR281" s="505">
        <v>0</v>
      </c>
      <c r="AS281" s="505">
        <v>0</v>
      </c>
      <c r="AT281" s="505">
        <v>0</v>
      </c>
      <c r="AU281" s="505">
        <v>0</v>
      </c>
      <c r="AV281" s="505">
        <v>0</v>
      </c>
      <c r="AW281" s="505">
        <v>0</v>
      </c>
      <c r="AX281" s="505">
        <v>1.0215189873417749</v>
      </c>
      <c r="AY281" s="505">
        <v>11.236708860759501</v>
      </c>
      <c r="AZ281" s="505">
        <v>17.365822784810167</v>
      </c>
      <c r="BA281" s="505">
        <v>3.1400778210116731</v>
      </c>
      <c r="BB281" s="505">
        <v>0</v>
      </c>
      <c r="BC281" s="505">
        <v>0</v>
      </c>
      <c r="BD281" s="505">
        <v>51.897435897435919</v>
      </c>
      <c r="BE281" s="505">
        <v>49.538461538461561</v>
      </c>
      <c r="BF281" s="505">
        <v>47.474358974358992</v>
      </c>
      <c r="BG281" s="505">
        <v>76.193749999999994</v>
      </c>
      <c r="BH281" s="505">
        <v>68.023255813953469</v>
      </c>
      <c r="BI281" s="505">
        <v>184.02008945579763</v>
      </c>
      <c r="BJ281" s="505">
        <v>0</v>
      </c>
      <c r="BK281" s="505">
        <v>0</v>
      </c>
      <c r="BL281" s="505">
        <v>0</v>
      </c>
      <c r="BM281" s="505">
        <v>6.84</v>
      </c>
      <c r="BN281" s="505">
        <v>0</v>
      </c>
      <c r="BO281" s="622">
        <v>1</v>
      </c>
      <c r="BP281" s="505">
        <v>0</v>
      </c>
      <c r="BQ281" s="505">
        <v>0</v>
      </c>
      <c r="BR281" s="505">
        <v>1</v>
      </c>
      <c r="BS281" s="505"/>
      <c r="BT281" s="505"/>
      <c r="BU281" s="505"/>
    </row>
    <row r="282" spans="1:73" ht="14.4">
      <c r="A282" s="486">
        <f>VLOOKUP(C282,'[18]DfE No.'!C:E,3,FALSE)</f>
        <v>599</v>
      </c>
      <c r="B282" s="502">
        <v>140969</v>
      </c>
      <c r="C282" s="502">
        <v>9354042</v>
      </c>
      <c r="D282" s="503" t="s">
        <v>461</v>
      </c>
      <c r="E282" s="492" t="s">
        <v>699</v>
      </c>
      <c r="F282" s="504" t="s">
        <v>697</v>
      </c>
      <c r="G282" s="505">
        <v>1</v>
      </c>
      <c r="H282" s="505">
        <v>0</v>
      </c>
      <c r="I282" s="505">
        <v>0</v>
      </c>
      <c r="J282" s="505">
        <v>0</v>
      </c>
      <c r="K282" s="505">
        <v>5</v>
      </c>
      <c r="L282" s="505">
        <v>3</v>
      </c>
      <c r="M282" s="505">
        <v>2</v>
      </c>
      <c r="N282" s="505">
        <v>681</v>
      </c>
      <c r="O282" s="505">
        <v>0</v>
      </c>
      <c r="P282" s="505">
        <v>0</v>
      </c>
      <c r="Q282" s="505">
        <v>0</v>
      </c>
      <c r="R282" s="505">
        <v>681</v>
      </c>
      <c r="S282" s="505">
        <v>391</v>
      </c>
      <c r="T282" s="505">
        <v>290</v>
      </c>
      <c r="U282" s="505">
        <v>135</v>
      </c>
      <c r="V282" s="505">
        <v>113</v>
      </c>
      <c r="W282" s="505">
        <v>143</v>
      </c>
      <c r="X282" s="505">
        <v>165</v>
      </c>
      <c r="Y282" s="505">
        <v>125</v>
      </c>
      <c r="Z282" s="505">
        <v>0</v>
      </c>
      <c r="AA282" s="505">
        <v>681</v>
      </c>
      <c r="AB282" s="505">
        <v>136.19999999999999</v>
      </c>
      <c r="AC282" s="505">
        <v>0</v>
      </c>
      <c r="AD282" s="505">
        <v>0</v>
      </c>
      <c r="AE282" s="505">
        <v>74.999999999999744</v>
      </c>
      <c r="AF282" s="505">
        <v>96.000000000000199</v>
      </c>
      <c r="AG282" s="505">
        <v>0</v>
      </c>
      <c r="AH282" s="505">
        <v>0</v>
      </c>
      <c r="AI282" s="505">
        <v>0</v>
      </c>
      <c r="AJ282" s="505">
        <v>0</v>
      </c>
      <c r="AK282" s="505">
        <v>0</v>
      </c>
      <c r="AL282" s="505">
        <v>0</v>
      </c>
      <c r="AM282" s="505">
        <v>0</v>
      </c>
      <c r="AN282" s="505">
        <v>649.90868924889526</v>
      </c>
      <c r="AO282" s="505">
        <v>13.03829160530192</v>
      </c>
      <c r="AP282" s="505">
        <v>18.053019145802665</v>
      </c>
      <c r="AQ282" s="505">
        <v>0</v>
      </c>
      <c r="AR282" s="505">
        <v>0</v>
      </c>
      <c r="AS282" s="505">
        <v>0</v>
      </c>
      <c r="AT282" s="505">
        <v>0</v>
      </c>
      <c r="AU282" s="505">
        <v>0</v>
      </c>
      <c r="AV282" s="505">
        <v>0</v>
      </c>
      <c r="AW282" s="505">
        <v>0</v>
      </c>
      <c r="AX282" s="505">
        <v>1.9999999999999978</v>
      </c>
      <c r="AY282" s="505">
        <v>1.9999999999999978</v>
      </c>
      <c r="AZ282" s="505">
        <v>3.000000000000004</v>
      </c>
      <c r="BA282" s="505">
        <v>3.1143292682926829</v>
      </c>
      <c r="BB282" s="505">
        <v>0</v>
      </c>
      <c r="BC282" s="505">
        <v>0</v>
      </c>
      <c r="BD282" s="505">
        <v>44.021739130434767</v>
      </c>
      <c r="BE282" s="505">
        <v>36.847826086956509</v>
      </c>
      <c r="BF282" s="505">
        <v>46.630434782608681</v>
      </c>
      <c r="BG282" s="505">
        <v>75.838509316770256</v>
      </c>
      <c r="BH282" s="505">
        <v>47.520661157024755</v>
      </c>
      <c r="BI282" s="505">
        <v>158.07796886174475</v>
      </c>
      <c r="BJ282" s="505">
        <v>0</v>
      </c>
      <c r="BK282" s="505">
        <v>0</v>
      </c>
      <c r="BL282" s="505">
        <v>0</v>
      </c>
      <c r="BM282" s="505">
        <v>3.12</v>
      </c>
      <c r="BN282" s="505">
        <v>0</v>
      </c>
      <c r="BO282" s="622">
        <v>1</v>
      </c>
      <c r="BP282" s="505">
        <v>0</v>
      </c>
      <c r="BQ282" s="505">
        <v>0</v>
      </c>
      <c r="BR282" s="505">
        <v>1</v>
      </c>
      <c r="BS282" s="505"/>
      <c r="BT282" s="505"/>
      <c r="BU282" s="505"/>
    </row>
    <row r="283" spans="1:73" ht="14.4">
      <c r="A283" s="486">
        <f>VLOOKUP(C283,'[18]DfE No.'!C:E,3,FALSE)</f>
        <v>167</v>
      </c>
      <c r="B283" s="502">
        <v>141236</v>
      </c>
      <c r="C283" s="502">
        <v>9354043</v>
      </c>
      <c r="D283" s="503" t="s">
        <v>491</v>
      </c>
      <c r="E283" s="492" t="s">
        <v>699</v>
      </c>
      <c r="F283" s="504" t="s">
        <v>697</v>
      </c>
      <c r="G283" s="505">
        <v>1</v>
      </c>
      <c r="H283" s="505">
        <v>0</v>
      </c>
      <c r="I283" s="505">
        <v>0</v>
      </c>
      <c r="J283" s="505">
        <v>0</v>
      </c>
      <c r="K283" s="505">
        <v>5</v>
      </c>
      <c r="L283" s="505">
        <v>3</v>
      </c>
      <c r="M283" s="505">
        <v>2</v>
      </c>
      <c r="N283" s="505">
        <v>545</v>
      </c>
      <c r="O283" s="505">
        <v>0</v>
      </c>
      <c r="P283" s="505">
        <v>0</v>
      </c>
      <c r="Q283" s="505">
        <v>0</v>
      </c>
      <c r="R283" s="505">
        <v>545</v>
      </c>
      <c r="S283" s="505">
        <v>357</v>
      </c>
      <c r="T283" s="505">
        <v>188</v>
      </c>
      <c r="U283" s="505">
        <v>135</v>
      </c>
      <c r="V283" s="505">
        <v>130</v>
      </c>
      <c r="W283" s="505">
        <v>92</v>
      </c>
      <c r="X283" s="505">
        <v>90</v>
      </c>
      <c r="Y283" s="505">
        <v>98</v>
      </c>
      <c r="Z283" s="505">
        <v>0</v>
      </c>
      <c r="AA283" s="505">
        <v>545</v>
      </c>
      <c r="AB283" s="505">
        <v>109</v>
      </c>
      <c r="AC283" s="505">
        <v>0</v>
      </c>
      <c r="AD283" s="505">
        <v>0</v>
      </c>
      <c r="AE283" s="505">
        <v>109.99999999999994</v>
      </c>
      <c r="AF283" s="505">
        <v>152.99999999999977</v>
      </c>
      <c r="AG283" s="505">
        <v>0</v>
      </c>
      <c r="AH283" s="505">
        <v>0</v>
      </c>
      <c r="AI283" s="505">
        <v>0</v>
      </c>
      <c r="AJ283" s="505">
        <v>0</v>
      </c>
      <c r="AK283" s="505">
        <v>0</v>
      </c>
      <c r="AL283" s="505">
        <v>0</v>
      </c>
      <c r="AM283" s="505">
        <v>0</v>
      </c>
      <c r="AN283" s="505">
        <v>373.68566176470569</v>
      </c>
      <c r="AO283" s="505">
        <v>90.165441176470466</v>
      </c>
      <c r="AP283" s="505">
        <v>80.147058823529534</v>
      </c>
      <c r="AQ283" s="505">
        <v>1.0018382352941193</v>
      </c>
      <c r="AR283" s="505">
        <v>0</v>
      </c>
      <c r="AS283" s="505">
        <v>0</v>
      </c>
      <c r="AT283" s="505">
        <v>0</v>
      </c>
      <c r="AU283" s="505">
        <v>0</v>
      </c>
      <c r="AV283" s="505">
        <v>0</v>
      </c>
      <c r="AW283" s="505">
        <v>0</v>
      </c>
      <c r="AX283" s="505">
        <v>0.99999999999999944</v>
      </c>
      <c r="AY283" s="505">
        <v>0.99999999999999944</v>
      </c>
      <c r="AZ283" s="505">
        <v>0.99999999999999944</v>
      </c>
      <c r="BA283" s="505">
        <v>4.4219066937119678</v>
      </c>
      <c r="BB283" s="505">
        <v>0</v>
      </c>
      <c r="BC283" s="505">
        <v>0</v>
      </c>
      <c r="BD283" s="505">
        <v>59.3406593406594</v>
      </c>
      <c r="BE283" s="505">
        <v>57.142857142857203</v>
      </c>
      <c r="BF283" s="505">
        <v>40.439560439560481</v>
      </c>
      <c r="BG283" s="505">
        <v>37.674418604651187</v>
      </c>
      <c r="BH283" s="505">
        <v>38.574468085106403</v>
      </c>
      <c r="BI283" s="505">
        <v>147.60414645664954</v>
      </c>
      <c r="BJ283" s="505">
        <v>0</v>
      </c>
      <c r="BK283" s="505">
        <v>2.4289134438305959</v>
      </c>
      <c r="BL283" s="505">
        <v>0</v>
      </c>
      <c r="BM283" s="505">
        <v>5.56</v>
      </c>
      <c r="BN283" s="505">
        <v>0.18333333333333335</v>
      </c>
      <c r="BO283" s="622">
        <v>1</v>
      </c>
      <c r="BP283" s="505">
        <v>1</v>
      </c>
      <c r="BQ283" s="505">
        <v>0</v>
      </c>
      <c r="BR283" s="505">
        <v>1</v>
      </c>
      <c r="BS283" s="505"/>
      <c r="BT283" s="505"/>
      <c r="BU283" s="505"/>
    </row>
    <row r="284" spans="1:73" ht="14.4">
      <c r="A284" s="486">
        <f>VLOOKUP(C284,'[18]DfE No.'!C:E,3,FALSE)</f>
        <v>171</v>
      </c>
      <c r="B284" s="502">
        <v>142759</v>
      </c>
      <c r="C284" s="502">
        <v>9354045</v>
      </c>
      <c r="D284" s="503" t="s">
        <v>490</v>
      </c>
      <c r="E284" s="492" t="s">
        <v>699</v>
      </c>
      <c r="F284" s="504" t="s">
        <v>697</v>
      </c>
      <c r="G284" s="505">
        <v>1</v>
      </c>
      <c r="H284" s="505">
        <v>0</v>
      </c>
      <c r="I284" s="505">
        <v>0</v>
      </c>
      <c r="J284" s="505">
        <v>0</v>
      </c>
      <c r="K284" s="505">
        <v>5</v>
      </c>
      <c r="L284" s="505">
        <v>3</v>
      </c>
      <c r="M284" s="505">
        <v>2</v>
      </c>
      <c r="N284" s="505">
        <v>1230</v>
      </c>
      <c r="O284" s="505">
        <v>0</v>
      </c>
      <c r="P284" s="505">
        <v>0</v>
      </c>
      <c r="Q284" s="505">
        <v>0</v>
      </c>
      <c r="R284" s="505">
        <v>1230</v>
      </c>
      <c r="S284" s="505">
        <v>775</v>
      </c>
      <c r="T284" s="505">
        <v>455</v>
      </c>
      <c r="U284" s="505">
        <v>270</v>
      </c>
      <c r="V284" s="505">
        <v>250</v>
      </c>
      <c r="W284" s="505">
        <v>255</v>
      </c>
      <c r="X284" s="505">
        <v>237</v>
      </c>
      <c r="Y284" s="505">
        <v>218</v>
      </c>
      <c r="Z284" s="505">
        <v>0</v>
      </c>
      <c r="AA284" s="505">
        <v>1230</v>
      </c>
      <c r="AB284" s="505">
        <v>246</v>
      </c>
      <c r="AC284" s="505">
        <v>0</v>
      </c>
      <c r="AD284" s="505">
        <v>0</v>
      </c>
      <c r="AE284" s="505">
        <v>335.99999999999989</v>
      </c>
      <c r="AF284" s="505">
        <v>405.99999999999989</v>
      </c>
      <c r="AG284" s="505">
        <v>0</v>
      </c>
      <c r="AH284" s="505">
        <v>0</v>
      </c>
      <c r="AI284" s="505">
        <v>0</v>
      </c>
      <c r="AJ284" s="505">
        <v>0</v>
      </c>
      <c r="AK284" s="505">
        <v>0</v>
      </c>
      <c r="AL284" s="505">
        <v>0</v>
      </c>
      <c r="AM284" s="505">
        <v>0</v>
      </c>
      <c r="AN284" s="505">
        <v>681.00000000000023</v>
      </c>
      <c r="AO284" s="505">
        <v>95.000000000000028</v>
      </c>
      <c r="AP284" s="505">
        <v>13.999999999999986</v>
      </c>
      <c r="AQ284" s="505">
        <v>96.000000000000028</v>
      </c>
      <c r="AR284" s="505">
        <v>178.00000000000054</v>
      </c>
      <c r="AS284" s="505">
        <v>42.999999999999957</v>
      </c>
      <c r="AT284" s="505">
        <v>123</v>
      </c>
      <c r="AU284" s="505">
        <v>0</v>
      </c>
      <c r="AV284" s="505">
        <v>0</v>
      </c>
      <c r="AW284" s="505">
        <v>0</v>
      </c>
      <c r="AX284" s="505">
        <v>0</v>
      </c>
      <c r="AY284" s="505">
        <v>0</v>
      </c>
      <c r="AZ284" s="505">
        <v>1.0008136696501215</v>
      </c>
      <c r="BA284" s="505">
        <v>5.49597855227882</v>
      </c>
      <c r="BB284" s="505">
        <v>0</v>
      </c>
      <c r="BC284" s="505">
        <v>0</v>
      </c>
      <c r="BD284" s="505">
        <v>80.039525691699723</v>
      </c>
      <c r="BE284" s="505">
        <v>74.110671936759005</v>
      </c>
      <c r="BF284" s="505">
        <v>75.592885375494191</v>
      </c>
      <c r="BG284" s="505">
        <v>89.000000000000114</v>
      </c>
      <c r="BH284" s="505">
        <v>87.607476635514089</v>
      </c>
      <c r="BI284" s="505">
        <v>255.68985711905651</v>
      </c>
      <c r="BJ284" s="505">
        <v>0</v>
      </c>
      <c r="BK284" s="505">
        <v>0</v>
      </c>
      <c r="BL284" s="505">
        <v>0</v>
      </c>
      <c r="BM284" s="505">
        <v>1.65</v>
      </c>
      <c r="BN284" s="505">
        <v>0</v>
      </c>
      <c r="BO284" s="622">
        <v>0</v>
      </c>
      <c r="BP284" s="505">
        <v>0</v>
      </c>
      <c r="BQ284" s="505">
        <v>0</v>
      </c>
      <c r="BR284" s="505">
        <v>1</v>
      </c>
      <c r="BS284" s="505"/>
      <c r="BT284" s="505"/>
      <c r="BU284" s="505"/>
    </row>
    <row r="285" spans="1:73" ht="14.4">
      <c r="A285" s="486">
        <f>VLOOKUP(C285,'[18]DfE No.'!C:E,3,FALSE)</f>
        <v>558</v>
      </c>
      <c r="B285" s="502">
        <v>145055</v>
      </c>
      <c r="C285" s="502">
        <v>9354048</v>
      </c>
      <c r="D285" s="503" t="s">
        <v>425</v>
      </c>
      <c r="E285" s="492" t="s">
        <v>699</v>
      </c>
      <c r="F285" s="504" t="s">
        <v>697</v>
      </c>
      <c r="G285" s="505">
        <v>1</v>
      </c>
      <c r="H285" s="505">
        <v>0</v>
      </c>
      <c r="I285" s="505">
        <v>0</v>
      </c>
      <c r="J285" s="505">
        <v>0</v>
      </c>
      <c r="K285" s="505">
        <v>5</v>
      </c>
      <c r="L285" s="505">
        <v>3</v>
      </c>
      <c r="M285" s="505">
        <v>2</v>
      </c>
      <c r="N285" s="505">
        <v>827</v>
      </c>
      <c r="O285" s="505">
        <v>0</v>
      </c>
      <c r="P285" s="505">
        <v>0</v>
      </c>
      <c r="Q285" s="505">
        <v>0</v>
      </c>
      <c r="R285" s="505">
        <v>827</v>
      </c>
      <c r="S285" s="505">
        <v>544</v>
      </c>
      <c r="T285" s="505">
        <v>283</v>
      </c>
      <c r="U285" s="505">
        <v>191</v>
      </c>
      <c r="V285" s="505">
        <v>189</v>
      </c>
      <c r="W285" s="505">
        <v>164</v>
      </c>
      <c r="X285" s="505">
        <v>152</v>
      </c>
      <c r="Y285" s="505">
        <v>131</v>
      </c>
      <c r="Z285" s="505">
        <v>0</v>
      </c>
      <c r="AA285" s="505">
        <v>827</v>
      </c>
      <c r="AB285" s="505">
        <v>165.4</v>
      </c>
      <c r="AC285" s="505">
        <v>0</v>
      </c>
      <c r="AD285" s="505">
        <v>0</v>
      </c>
      <c r="AE285" s="505">
        <v>137.99999999999983</v>
      </c>
      <c r="AF285" s="505">
        <v>196.99999999999991</v>
      </c>
      <c r="AG285" s="505">
        <v>0</v>
      </c>
      <c r="AH285" s="505">
        <v>0</v>
      </c>
      <c r="AI285" s="505">
        <v>0</v>
      </c>
      <c r="AJ285" s="505">
        <v>0</v>
      </c>
      <c r="AK285" s="505">
        <v>0</v>
      </c>
      <c r="AL285" s="505">
        <v>0</v>
      </c>
      <c r="AM285" s="505">
        <v>0</v>
      </c>
      <c r="AN285" s="505">
        <v>558.99999999999989</v>
      </c>
      <c r="AO285" s="505">
        <v>139.00000000000037</v>
      </c>
      <c r="AP285" s="505">
        <v>64.999999999999972</v>
      </c>
      <c r="AQ285" s="505">
        <v>0.99999999999999956</v>
      </c>
      <c r="AR285" s="505">
        <v>63.000000000000007</v>
      </c>
      <c r="AS285" s="505">
        <v>0</v>
      </c>
      <c r="AT285" s="505">
        <v>0</v>
      </c>
      <c r="AU285" s="505">
        <v>0</v>
      </c>
      <c r="AV285" s="505">
        <v>0</v>
      </c>
      <c r="AW285" s="505">
        <v>0</v>
      </c>
      <c r="AX285" s="505">
        <v>1.0048602673147047</v>
      </c>
      <c r="AY285" s="505">
        <v>3.0145808019441058</v>
      </c>
      <c r="AZ285" s="505">
        <v>3.0145808019441058</v>
      </c>
      <c r="BA285" s="505">
        <v>3.1325757575757578</v>
      </c>
      <c r="BB285" s="505">
        <v>0</v>
      </c>
      <c r="BC285" s="505">
        <v>0</v>
      </c>
      <c r="BD285" s="505">
        <v>71.180124223602462</v>
      </c>
      <c r="BE285" s="505">
        <v>70.434782608695627</v>
      </c>
      <c r="BF285" s="505">
        <v>61.118012422360231</v>
      </c>
      <c r="BG285" s="505">
        <v>67.78378378378379</v>
      </c>
      <c r="BH285" s="505">
        <v>52.60629921259838</v>
      </c>
      <c r="BI285" s="505">
        <v>204.45395533113782</v>
      </c>
      <c r="BJ285" s="505">
        <v>0</v>
      </c>
      <c r="BK285" s="505">
        <v>0</v>
      </c>
      <c r="BL285" s="505">
        <v>0</v>
      </c>
      <c r="BM285" s="505">
        <v>3.6960000000000002</v>
      </c>
      <c r="BN285" s="505">
        <v>0</v>
      </c>
      <c r="BO285" s="622">
        <v>1</v>
      </c>
      <c r="BP285" s="505">
        <v>0</v>
      </c>
      <c r="BQ285" s="505">
        <v>0</v>
      </c>
      <c r="BR285" s="505">
        <v>1</v>
      </c>
      <c r="BS285" s="505"/>
      <c r="BT285" s="505"/>
      <c r="BU285" s="505"/>
    </row>
    <row r="286" spans="1:73" ht="14.4">
      <c r="A286" s="486">
        <f>VLOOKUP(C286,'[18]DfE No.'!C:E,3,FALSE)</f>
        <v>175</v>
      </c>
      <c r="B286" s="502">
        <v>137901</v>
      </c>
      <c r="C286" s="502">
        <v>9354051</v>
      </c>
      <c r="D286" s="503" t="s">
        <v>489</v>
      </c>
      <c r="E286" s="492" t="s">
        <v>699</v>
      </c>
      <c r="F286" s="504" t="s">
        <v>697</v>
      </c>
      <c r="G286" s="505">
        <v>1</v>
      </c>
      <c r="H286" s="505">
        <v>0</v>
      </c>
      <c r="I286" s="505">
        <v>0</v>
      </c>
      <c r="J286" s="505">
        <v>0</v>
      </c>
      <c r="K286" s="505">
        <v>5</v>
      </c>
      <c r="L286" s="505">
        <v>3</v>
      </c>
      <c r="M286" s="505">
        <v>2</v>
      </c>
      <c r="N286" s="505">
        <v>338</v>
      </c>
      <c r="O286" s="505">
        <v>0</v>
      </c>
      <c r="P286" s="505">
        <v>0</v>
      </c>
      <c r="Q286" s="505">
        <v>0</v>
      </c>
      <c r="R286" s="505">
        <v>338</v>
      </c>
      <c r="S286" s="505">
        <v>195</v>
      </c>
      <c r="T286" s="505">
        <v>143</v>
      </c>
      <c r="U286" s="505">
        <v>67</v>
      </c>
      <c r="V286" s="505">
        <v>58</v>
      </c>
      <c r="W286" s="505">
        <v>70</v>
      </c>
      <c r="X286" s="505">
        <v>75</v>
      </c>
      <c r="Y286" s="505">
        <v>68</v>
      </c>
      <c r="Z286" s="505">
        <v>0</v>
      </c>
      <c r="AA286" s="505">
        <v>338</v>
      </c>
      <c r="AB286" s="505">
        <v>67.599999999999994</v>
      </c>
      <c r="AC286" s="505">
        <v>0</v>
      </c>
      <c r="AD286" s="505">
        <v>0</v>
      </c>
      <c r="AE286" s="505">
        <v>53.000000000000121</v>
      </c>
      <c r="AF286" s="505">
        <v>69.000000000000156</v>
      </c>
      <c r="AG286" s="505">
        <v>0</v>
      </c>
      <c r="AH286" s="505">
        <v>0</v>
      </c>
      <c r="AI286" s="505">
        <v>0</v>
      </c>
      <c r="AJ286" s="505">
        <v>0</v>
      </c>
      <c r="AK286" s="505">
        <v>0</v>
      </c>
      <c r="AL286" s="505">
        <v>0</v>
      </c>
      <c r="AM286" s="505">
        <v>0</v>
      </c>
      <c r="AN286" s="505">
        <v>326.99999999999994</v>
      </c>
      <c r="AO286" s="505">
        <v>9.999999999999984</v>
      </c>
      <c r="AP286" s="505">
        <v>0.99999999999999833</v>
      </c>
      <c r="AQ286" s="505">
        <v>0</v>
      </c>
      <c r="AR286" s="505">
        <v>0</v>
      </c>
      <c r="AS286" s="505">
        <v>0</v>
      </c>
      <c r="AT286" s="505">
        <v>0</v>
      </c>
      <c r="AU286" s="505">
        <v>0</v>
      </c>
      <c r="AV286" s="505">
        <v>0</v>
      </c>
      <c r="AW286" s="505">
        <v>0</v>
      </c>
      <c r="AX286" s="505">
        <v>0</v>
      </c>
      <c r="AY286" s="505">
        <v>0</v>
      </c>
      <c r="AZ286" s="505">
        <v>0.99999999999999833</v>
      </c>
      <c r="BA286" s="505">
        <v>7.4637223974763414</v>
      </c>
      <c r="BB286" s="505">
        <v>0</v>
      </c>
      <c r="BC286" s="505">
        <v>0</v>
      </c>
      <c r="BD286" s="505">
        <v>28.424242424242408</v>
      </c>
      <c r="BE286" s="505">
        <v>24.606060606060591</v>
      </c>
      <c r="BF286" s="505">
        <v>29.696969696969678</v>
      </c>
      <c r="BG286" s="505">
        <v>32.142857142857174</v>
      </c>
      <c r="BH286" s="505">
        <v>18.830769230769235</v>
      </c>
      <c r="BI286" s="505">
        <v>84.75013821331666</v>
      </c>
      <c r="BJ286" s="505">
        <v>0</v>
      </c>
      <c r="BK286" s="505">
        <v>0</v>
      </c>
      <c r="BL286" s="505">
        <v>0</v>
      </c>
      <c r="BM286" s="505">
        <v>6.0970000000000004</v>
      </c>
      <c r="BN286" s="505">
        <v>0.87333333333333341</v>
      </c>
      <c r="BO286" s="622">
        <v>1</v>
      </c>
      <c r="BP286" s="505">
        <v>1</v>
      </c>
      <c r="BQ286" s="505">
        <v>0</v>
      </c>
      <c r="BR286" s="505">
        <v>1</v>
      </c>
      <c r="BS286" s="505"/>
      <c r="BT286" s="505"/>
      <c r="BU286" s="505"/>
    </row>
    <row r="287" spans="1:73" ht="14.4">
      <c r="A287" s="486">
        <f>VLOOKUP(C287,'[18]DfE No.'!C:E,3,FALSE)</f>
        <v>155</v>
      </c>
      <c r="B287" s="502">
        <v>137055</v>
      </c>
      <c r="C287" s="502">
        <v>9354056</v>
      </c>
      <c r="D287" s="503" t="s">
        <v>218</v>
      </c>
      <c r="E287" s="492" t="s">
        <v>699</v>
      </c>
      <c r="F287" s="504" t="s">
        <v>697</v>
      </c>
      <c r="G287" s="505">
        <v>1</v>
      </c>
      <c r="H287" s="505">
        <v>0</v>
      </c>
      <c r="I287" s="505">
        <v>0</v>
      </c>
      <c r="J287" s="505">
        <v>0</v>
      </c>
      <c r="K287" s="505">
        <v>5</v>
      </c>
      <c r="L287" s="505">
        <v>3</v>
      </c>
      <c r="M287" s="505">
        <v>2</v>
      </c>
      <c r="N287" s="505">
        <v>1235</v>
      </c>
      <c r="O287" s="505">
        <v>0</v>
      </c>
      <c r="P287" s="505">
        <v>0</v>
      </c>
      <c r="Q287" s="505">
        <v>0</v>
      </c>
      <c r="R287" s="505">
        <v>1235</v>
      </c>
      <c r="S287" s="505">
        <v>748</v>
      </c>
      <c r="T287" s="505">
        <v>487</v>
      </c>
      <c r="U287" s="505">
        <v>250</v>
      </c>
      <c r="V287" s="505">
        <v>249</v>
      </c>
      <c r="W287" s="505">
        <v>249</v>
      </c>
      <c r="X287" s="505">
        <v>247</v>
      </c>
      <c r="Y287" s="505">
        <v>240</v>
      </c>
      <c r="Z287" s="505">
        <v>0</v>
      </c>
      <c r="AA287" s="505">
        <v>1235</v>
      </c>
      <c r="AB287" s="505">
        <v>247</v>
      </c>
      <c r="AC287" s="505">
        <v>0</v>
      </c>
      <c r="AD287" s="505">
        <v>0</v>
      </c>
      <c r="AE287" s="505">
        <v>193.00000000000037</v>
      </c>
      <c r="AF287" s="505">
        <v>236.00000000000014</v>
      </c>
      <c r="AG287" s="505">
        <v>0</v>
      </c>
      <c r="AH287" s="505">
        <v>0</v>
      </c>
      <c r="AI287" s="505">
        <v>0</v>
      </c>
      <c r="AJ287" s="505">
        <v>0</v>
      </c>
      <c r="AK287" s="505">
        <v>0</v>
      </c>
      <c r="AL287" s="505">
        <v>0</v>
      </c>
      <c r="AM287" s="505">
        <v>0</v>
      </c>
      <c r="AN287" s="505">
        <v>898.18181818181779</v>
      </c>
      <c r="AO287" s="505">
        <v>67.163149350649377</v>
      </c>
      <c r="AP287" s="505">
        <v>148.36038961038946</v>
      </c>
      <c r="AQ287" s="505">
        <v>34.08279220779221</v>
      </c>
      <c r="AR287" s="505">
        <v>73.177759740259802</v>
      </c>
      <c r="AS287" s="505">
        <v>6.0146103896103895</v>
      </c>
      <c r="AT287" s="505">
        <v>8.0194805194805152</v>
      </c>
      <c r="AU287" s="505">
        <v>0</v>
      </c>
      <c r="AV287" s="505">
        <v>0</v>
      </c>
      <c r="AW287" s="505">
        <v>0</v>
      </c>
      <c r="AX287" s="505">
        <v>2.0064987814784772</v>
      </c>
      <c r="AY287" s="505">
        <v>2.0064987814784772</v>
      </c>
      <c r="AZ287" s="505">
        <v>3.0097481722177157</v>
      </c>
      <c r="BA287" s="505">
        <v>16.065040650406505</v>
      </c>
      <c r="BB287" s="505">
        <v>0</v>
      </c>
      <c r="BC287" s="505">
        <v>0</v>
      </c>
      <c r="BD287" s="505">
        <v>74.48979591836725</v>
      </c>
      <c r="BE287" s="505">
        <v>74.19183673469378</v>
      </c>
      <c r="BF287" s="505">
        <v>74.19183673469378</v>
      </c>
      <c r="BG287" s="505">
        <v>93.131147540983648</v>
      </c>
      <c r="BH287" s="505">
        <v>86.440677966101759</v>
      </c>
      <c r="BI287" s="505">
        <v>253.20663109229119</v>
      </c>
      <c r="BJ287" s="505">
        <v>0</v>
      </c>
      <c r="BK287" s="505">
        <v>0</v>
      </c>
      <c r="BL287" s="505">
        <v>0</v>
      </c>
      <c r="BM287" s="505">
        <v>3.1379999999999999</v>
      </c>
      <c r="BN287" s="505">
        <v>0</v>
      </c>
      <c r="BO287" s="622">
        <v>1</v>
      </c>
      <c r="BP287" s="505">
        <v>0</v>
      </c>
      <c r="BQ287" s="505">
        <v>0</v>
      </c>
      <c r="BR287" s="505">
        <v>1</v>
      </c>
      <c r="BS287" s="505"/>
      <c r="BT287" s="505"/>
      <c r="BU287" s="505"/>
    </row>
    <row r="288" spans="1:73" ht="14.4">
      <c r="A288" s="486">
        <f>VLOOKUP(C288,'[18]DfE No.'!C:E,3,FALSE)</f>
        <v>156</v>
      </c>
      <c r="B288" s="502">
        <v>136998</v>
      </c>
      <c r="C288" s="502">
        <v>9354075</v>
      </c>
      <c r="D288" s="503" t="s">
        <v>219</v>
      </c>
      <c r="E288" s="492" t="s">
        <v>699</v>
      </c>
      <c r="F288" s="504" t="s">
        <v>697</v>
      </c>
      <c r="G288" s="505">
        <v>1</v>
      </c>
      <c r="H288" s="505">
        <v>0</v>
      </c>
      <c r="I288" s="505">
        <v>0</v>
      </c>
      <c r="J288" s="505">
        <v>0</v>
      </c>
      <c r="K288" s="505">
        <v>5</v>
      </c>
      <c r="L288" s="505">
        <v>3</v>
      </c>
      <c r="M288" s="505">
        <v>2</v>
      </c>
      <c r="N288" s="505">
        <v>829</v>
      </c>
      <c r="O288" s="505">
        <v>0</v>
      </c>
      <c r="P288" s="505">
        <v>0</v>
      </c>
      <c r="Q288" s="505">
        <v>0</v>
      </c>
      <c r="R288" s="505">
        <v>829</v>
      </c>
      <c r="S288" s="505">
        <v>538</v>
      </c>
      <c r="T288" s="505">
        <v>291</v>
      </c>
      <c r="U288" s="505">
        <v>181</v>
      </c>
      <c r="V288" s="505">
        <v>187</v>
      </c>
      <c r="W288" s="505">
        <v>170</v>
      </c>
      <c r="X288" s="505">
        <v>154</v>
      </c>
      <c r="Y288" s="505">
        <v>137</v>
      </c>
      <c r="Z288" s="505">
        <v>0</v>
      </c>
      <c r="AA288" s="505">
        <v>829</v>
      </c>
      <c r="AB288" s="505">
        <v>165.8</v>
      </c>
      <c r="AC288" s="505">
        <v>0</v>
      </c>
      <c r="AD288" s="505">
        <v>0</v>
      </c>
      <c r="AE288" s="505">
        <v>144.00000000000037</v>
      </c>
      <c r="AF288" s="505">
        <v>196.00000000000023</v>
      </c>
      <c r="AG288" s="505">
        <v>0</v>
      </c>
      <c r="AH288" s="505">
        <v>0</v>
      </c>
      <c r="AI288" s="505">
        <v>0</v>
      </c>
      <c r="AJ288" s="505">
        <v>0</v>
      </c>
      <c r="AK288" s="505">
        <v>0</v>
      </c>
      <c r="AL288" s="505">
        <v>0</v>
      </c>
      <c r="AM288" s="505">
        <v>0</v>
      </c>
      <c r="AN288" s="505">
        <v>463.99999999999983</v>
      </c>
      <c r="AO288" s="505">
        <v>260.9999999999996</v>
      </c>
      <c r="AP288" s="505">
        <v>78.999999999999972</v>
      </c>
      <c r="AQ288" s="505">
        <v>11.000000000000014</v>
      </c>
      <c r="AR288" s="505">
        <v>5.9999999999999991</v>
      </c>
      <c r="AS288" s="505">
        <v>4.9999999999999991</v>
      </c>
      <c r="AT288" s="505">
        <v>2.9999999999999996</v>
      </c>
      <c r="AU288" s="505">
        <v>0</v>
      </c>
      <c r="AV288" s="505">
        <v>0</v>
      </c>
      <c r="AW288" s="505">
        <v>0</v>
      </c>
      <c r="AX288" s="505">
        <v>0</v>
      </c>
      <c r="AY288" s="505">
        <v>0.99999999999999978</v>
      </c>
      <c r="AZ288" s="505">
        <v>1.9999999999999996</v>
      </c>
      <c r="BA288" s="505">
        <v>3.1481012658227847</v>
      </c>
      <c r="BB288" s="505">
        <v>0</v>
      </c>
      <c r="BC288" s="505">
        <v>0</v>
      </c>
      <c r="BD288" s="505">
        <v>68.281437125748525</v>
      </c>
      <c r="BE288" s="505">
        <v>70.544910179640738</v>
      </c>
      <c r="BF288" s="505">
        <v>64.131736526946128</v>
      </c>
      <c r="BG288" s="505">
        <v>57.372549019607817</v>
      </c>
      <c r="BH288" s="505">
        <v>67.47761194029853</v>
      </c>
      <c r="BI288" s="505">
        <v>206.61132320594703</v>
      </c>
      <c r="BJ288" s="505">
        <v>0</v>
      </c>
      <c r="BK288" s="505">
        <v>0</v>
      </c>
      <c r="BL288" s="505">
        <v>0</v>
      </c>
      <c r="BM288" s="505">
        <v>6.8920000000000003</v>
      </c>
      <c r="BN288" s="505">
        <v>0</v>
      </c>
      <c r="BO288" s="622">
        <v>1</v>
      </c>
      <c r="BP288" s="505">
        <v>0</v>
      </c>
      <c r="BQ288" s="505">
        <v>0</v>
      </c>
      <c r="BR288" s="505">
        <v>1</v>
      </c>
      <c r="BS288" s="505"/>
      <c r="BT288" s="505"/>
      <c r="BU288" s="505"/>
    </row>
    <row r="289" spans="1:73" ht="14.4">
      <c r="A289" s="486">
        <f>VLOOKUP(C289,'[18]DfE No.'!C:E,3,FALSE)</f>
        <v>378</v>
      </c>
      <c r="B289" s="502">
        <v>136834</v>
      </c>
      <c r="C289" s="502">
        <v>9354076</v>
      </c>
      <c r="D289" s="503" t="s">
        <v>325</v>
      </c>
      <c r="E289" s="492" t="s">
        <v>699</v>
      </c>
      <c r="F289" s="504" t="s">
        <v>697</v>
      </c>
      <c r="G289" s="505">
        <v>1</v>
      </c>
      <c r="H289" s="505">
        <v>0</v>
      </c>
      <c r="I289" s="505">
        <v>0</v>
      </c>
      <c r="J289" s="505">
        <v>0</v>
      </c>
      <c r="K289" s="505">
        <v>5</v>
      </c>
      <c r="L289" s="505">
        <v>3</v>
      </c>
      <c r="M289" s="505">
        <v>2</v>
      </c>
      <c r="N289" s="505">
        <v>1518</v>
      </c>
      <c r="O289" s="505">
        <v>0</v>
      </c>
      <c r="P289" s="505">
        <v>0</v>
      </c>
      <c r="Q289" s="505">
        <v>0</v>
      </c>
      <c r="R289" s="505">
        <v>1518</v>
      </c>
      <c r="S289" s="505">
        <v>917</v>
      </c>
      <c r="T289" s="505">
        <v>601</v>
      </c>
      <c r="U289" s="505">
        <v>305</v>
      </c>
      <c r="V289" s="505">
        <v>307</v>
      </c>
      <c r="W289" s="505">
        <v>305</v>
      </c>
      <c r="X289" s="505">
        <v>304</v>
      </c>
      <c r="Y289" s="505">
        <v>297</v>
      </c>
      <c r="Z289" s="505">
        <v>0</v>
      </c>
      <c r="AA289" s="505">
        <v>1518</v>
      </c>
      <c r="AB289" s="505">
        <v>303.60000000000002</v>
      </c>
      <c r="AC289" s="505">
        <v>0</v>
      </c>
      <c r="AD289" s="505">
        <v>0</v>
      </c>
      <c r="AE289" s="505">
        <v>205.00000000000017</v>
      </c>
      <c r="AF289" s="505">
        <v>261.00000000000057</v>
      </c>
      <c r="AG289" s="505">
        <v>0</v>
      </c>
      <c r="AH289" s="505">
        <v>0</v>
      </c>
      <c r="AI289" s="505">
        <v>0</v>
      </c>
      <c r="AJ289" s="505">
        <v>0</v>
      </c>
      <c r="AK289" s="505">
        <v>0</v>
      </c>
      <c r="AL289" s="505">
        <v>0</v>
      </c>
      <c r="AM289" s="505">
        <v>0</v>
      </c>
      <c r="AN289" s="505">
        <v>1319.0000000000007</v>
      </c>
      <c r="AO289" s="505">
        <v>166.00000000000031</v>
      </c>
      <c r="AP289" s="505">
        <v>28.000000000000032</v>
      </c>
      <c r="AQ289" s="505">
        <v>5.0000000000000018</v>
      </c>
      <c r="AR289" s="505">
        <v>0</v>
      </c>
      <c r="AS289" s="505">
        <v>0</v>
      </c>
      <c r="AT289" s="505">
        <v>0</v>
      </c>
      <c r="AU289" s="505">
        <v>0</v>
      </c>
      <c r="AV289" s="505">
        <v>0</v>
      </c>
      <c r="AW289" s="505">
        <v>0</v>
      </c>
      <c r="AX289" s="505">
        <v>2.0092653871608168</v>
      </c>
      <c r="AY289" s="505">
        <v>2.0092653871608168</v>
      </c>
      <c r="AZ289" s="505">
        <v>4.0185307743216487</v>
      </c>
      <c r="BA289" s="505">
        <v>13.990783410138249</v>
      </c>
      <c r="BB289" s="505">
        <v>0</v>
      </c>
      <c r="BC289" s="505">
        <v>0</v>
      </c>
      <c r="BD289" s="505">
        <v>88.449999999999989</v>
      </c>
      <c r="BE289" s="505">
        <v>89.029999999999987</v>
      </c>
      <c r="BF289" s="505">
        <v>88.449999999999989</v>
      </c>
      <c r="BG289" s="505">
        <v>100.28865979381447</v>
      </c>
      <c r="BH289" s="505">
        <v>118.16129032258053</v>
      </c>
      <c r="BI289" s="505">
        <v>303.9532758067553</v>
      </c>
      <c r="BJ289" s="505">
        <v>0</v>
      </c>
      <c r="BK289" s="505">
        <v>0</v>
      </c>
      <c r="BL289" s="505">
        <v>0</v>
      </c>
      <c r="BM289" s="505">
        <v>6.2649999999999997</v>
      </c>
      <c r="BN289" s="505">
        <v>0</v>
      </c>
      <c r="BO289" s="622">
        <v>1</v>
      </c>
      <c r="BP289" s="505">
        <v>0</v>
      </c>
      <c r="BQ289" s="505">
        <v>0</v>
      </c>
      <c r="BR289" s="505">
        <v>1</v>
      </c>
      <c r="BS289" s="505"/>
      <c r="BT289" s="505"/>
      <c r="BU289" s="505"/>
    </row>
    <row r="290" spans="1:73" ht="14.4">
      <c r="A290" s="486">
        <f>VLOOKUP(C290,'[18]DfE No.'!C:E,3,FALSE)</f>
        <v>366</v>
      </c>
      <c r="B290" s="502">
        <v>136827</v>
      </c>
      <c r="C290" s="502">
        <v>9354092</v>
      </c>
      <c r="D290" s="503" t="s">
        <v>317</v>
      </c>
      <c r="E290" s="492" t="s">
        <v>699</v>
      </c>
      <c r="F290" s="504" t="s">
        <v>697</v>
      </c>
      <c r="G290" s="505">
        <v>1</v>
      </c>
      <c r="H290" s="505">
        <v>0</v>
      </c>
      <c r="I290" s="505">
        <v>0</v>
      </c>
      <c r="J290" s="505">
        <v>0</v>
      </c>
      <c r="K290" s="505">
        <v>5</v>
      </c>
      <c r="L290" s="505">
        <v>3</v>
      </c>
      <c r="M290" s="505">
        <v>2</v>
      </c>
      <c r="N290" s="505">
        <v>1543</v>
      </c>
      <c r="O290" s="505">
        <v>0</v>
      </c>
      <c r="P290" s="505">
        <v>0</v>
      </c>
      <c r="Q290" s="505">
        <v>0</v>
      </c>
      <c r="R290" s="505">
        <v>1543</v>
      </c>
      <c r="S290" s="505">
        <v>956</v>
      </c>
      <c r="T290" s="505">
        <v>587</v>
      </c>
      <c r="U290" s="505">
        <v>332</v>
      </c>
      <c r="V290" s="505">
        <v>326</v>
      </c>
      <c r="W290" s="505">
        <v>298</v>
      </c>
      <c r="X290" s="505">
        <v>295</v>
      </c>
      <c r="Y290" s="505">
        <v>292</v>
      </c>
      <c r="Z290" s="505">
        <v>0</v>
      </c>
      <c r="AA290" s="505">
        <v>1543</v>
      </c>
      <c r="AB290" s="505">
        <v>308.60000000000002</v>
      </c>
      <c r="AC290" s="505">
        <v>0</v>
      </c>
      <c r="AD290" s="505">
        <v>0</v>
      </c>
      <c r="AE290" s="505">
        <v>213.99999999999972</v>
      </c>
      <c r="AF290" s="505">
        <v>301.00000000000074</v>
      </c>
      <c r="AG290" s="505">
        <v>0</v>
      </c>
      <c r="AH290" s="505">
        <v>0</v>
      </c>
      <c r="AI290" s="505">
        <v>0</v>
      </c>
      <c r="AJ290" s="505">
        <v>0</v>
      </c>
      <c r="AK290" s="505">
        <v>0</v>
      </c>
      <c r="AL290" s="505">
        <v>0</v>
      </c>
      <c r="AM290" s="505">
        <v>0</v>
      </c>
      <c r="AN290" s="505">
        <v>1311.7001946787807</v>
      </c>
      <c r="AO290" s="505">
        <v>87.112913692407545</v>
      </c>
      <c r="AP290" s="505">
        <v>31.040233614536035</v>
      </c>
      <c r="AQ290" s="505">
        <v>56.072680077871503</v>
      </c>
      <c r="AR290" s="505">
        <v>55.071382219338133</v>
      </c>
      <c r="AS290" s="505">
        <v>2.002595717066844</v>
      </c>
      <c r="AT290" s="505">
        <v>0</v>
      </c>
      <c r="AU290" s="505">
        <v>0</v>
      </c>
      <c r="AV290" s="505">
        <v>0</v>
      </c>
      <c r="AW290" s="505">
        <v>0</v>
      </c>
      <c r="AX290" s="505">
        <v>5.0523903077930541</v>
      </c>
      <c r="AY290" s="505">
        <v>10.104780615586122</v>
      </c>
      <c r="AZ290" s="505">
        <v>16.167648984937856</v>
      </c>
      <c r="BA290" s="505">
        <v>4.1174116077384921</v>
      </c>
      <c r="BB290" s="505">
        <v>0</v>
      </c>
      <c r="BC290" s="505">
        <v>0</v>
      </c>
      <c r="BD290" s="505">
        <v>117.84300341296934</v>
      </c>
      <c r="BE290" s="505">
        <v>115.71331058020483</v>
      </c>
      <c r="BF290" s="505">
        <v>105.77474402730381</v>
      </c>
      <c r="BG290" s="505">
        <v>99.379432624113335</v>
      </c>
      <c r="BH290" s="505">
        <v>113.55555555555559</v>
      </c>
      <c r="BI290" s="505">
        <v>348.06532062318888</v>
      </c>
      <c r="BJ290" s="505">
        <v>0</v>
      </c>
      <c r="BK290" s="505">
        <v>0</v>
      </c>
      <c r="BL290" s="505">
        <v>0</v>
      </c>
      <c r="BM290" s="505">
        <v>1.302</v>
      </c>
      <c r="BN290" s="505">
        <v>0</v>
      </c>
      <c r="BO290" s="622">
        <v>0</v>
      </c>
      <c r="BP290" s="505">
        <v>0</v>
      </c>
      <c r="BQ290" s="505">
        <v>0</v>
      </c>
      <c r="BR290" s="505">
        <v>1</v>
      </c>
      <c r="BS290" s="505"/>
      <c r="BT290" s="505"/>
      <c r="BU290" s="505"/>
    </row>
    <row r="291" spans="1:73" ht="14.4">
      <c r="A291" s="486">
        <f>VLOOKUP(C291,'[18]DfE No.'!C:E,3,FALSE)</f>
        <v>375</v>
      </c>
      <c r="B291" s="502">
        <v>139288</v>
      </c>
      <c r="C291" s="502">
        <v>9354095</v>
      </c>
      <c r="D291" s="503" t="s">
        <v>488</v>
      </c>
      <c r="E291" s="492" t="s">
        <v>699</v>
      </c>
      <c r="F291" s="504" t="s">
        <v>697</v>
      </c>
      <c r="G291" s="505">
        <v>1</v>
      </c>
      <c r="H291" s="505">
        <v>0</v>
      </c>
      <c r="I291" s="505">
        <v>0</v>
      </c>
      <c r="J291" s="505">
        <v>0</v>
      </c>
      <c r="K291" s="505">
        <v>5</v>
      </c>
      <c r="L291" s="505">
        <v>3</v>
      </c>
      <c r="M291" s="505">
        <v>2</v>
      </c>
      <c r="N291" s="505">
        <v>1021</v>
      </c>
      <c r="O291" s="505">
        <v>0</v>
      </c>
      <c r="P291" s="505">
        <v>0</v>
      </c>
      <c r="Q291" s="505">
        <v>0</v>
      </c>
      <c r="R291" s="505">
        <v>1021</v>
      </c>
      <c r="S291" s="505">
        <v>643</v>
      </c>
      <c r="T291" s="505">
        <v>378</v>
      </c>
      <c r="U291" s="505">
        <v>219</v>
      </c>
      <c r="V291" s="505">
        <v>216</v>
      </c>
      <c r="W291" s="505">
        <v>208</v>
      </c>
      <c r="X291" s="505">
        <v>182</v>
      </c>
      <c r="Y291" s="505">
        <v>196</v>
      </c>
      <c r="Z291" s="505">
        <v>0</v>
      </c>
      <c r="AA291" s="505">
        <v>1021</v>
      </c>
      <c r="AB291" s="505">
        <v>204.2</v>
      </c>
      <c r="AC291" s="505">
        <v>0</v>
      </c>
      <c r="AD291" s="505">
        <v>0</v>
      </c>
      <c r="AE291" s="505">
        <v>273</v>
      </c>
      <c r="AF291" s="505">
        <v>328.99999999999955</v>
      </c>
      <c r="AG291" s="505">
        <v>0</v>
      </c>
      <c r="AH291" s="505">
        <v>0</v>
      </c>
      <c r="AI291" s="505">
        <v>0</v>
      </c>
      <c r="AJ291" s="505">
        <v>0</v>
      </c>
      <c r="AK291" s="505">
        <v>0</v>
      </c>
      <c r="AL291" s="505">
        <v>0</v>
      </c>
      <c r="AM291" s="505">
        <v>0</v>
      </c>
      <c r="AN291" s="505">
        <v>308.99999999999955</v>
      </c>
      <c r="AO291" s="505">
        <v>146.00000000000045</v>
      </c>
      <c r="AP291" s="505">
        <v>300.99999999999977</v>
      </c>
      <c r="AQ291" s="505">
        <v>36.999999999999957</v>
      </c>
      <c r="AR291" s="505">
        <v>153.00000000000014</v>
      </c>
      <c r="AS291" s="505">
        <v>75.000000000000028</v>
      </c>
      <c r="AT291" s="505">
        <v>0</v>
      </c>
      <c r="AU291" s="505">
        <v>0</v>
      </c>
      <c r="AV291" s="505">
        <v>0</v>
      </c>
      <c r="AW291" s="505">
        <v>0</v>
      </c>
      <c r="AX291" s="505">
        <v>14.068897637795258</v>
      </c>
      <c r="AY291" s="505">
        <v>23.113188976378005</v>
      </c>
      <c r="AZ291" s="505">
        <v>39.191929133858224</v>
      </c>
      <c r="BA291" s="505">
        <v>8.0314650934119971</v>
      </c>
      <c r="BB291" s="505">
        <v>0</v>
      </c>
      <c r="BC291" s="505">
        <v>0</v>
      </c>
      <c r="BD291" s="505">
        <v>62.087628865979333</v>
      </c>
      <c r="BE291" s="505">
        <v>61.237113402061809</v>
      </c>
      <c r="BF291" s="505">
        <v>58.969072164948408</v>
      </c>
      <c r="BG291" s="505">
        <v>67.284848484848538</v>
      </c>
      <c r="BH291" s="505">
        <v>70.602150537634429</v>
      </c>
      <c r="BI291" s="505">
        <v>201.39370094001458</v>
      </c>
      <c r="BJ291" s="505">
        <v>0</v>
      </c>
      <c r="BK291" s="505">
        <v>0</v>
      </c>
      <c r="BL291" s="505">
        <v>0</v>
      </c>
      <c r="BM291" s="505">
        <v>1.7889999999999999</v>
      </c>
      <c r="BN291" s="505">
        <v>0</v>
      </c>
      <c r="BO291" s="622">
        <v>0</v>
      </c>
      <c r="BP291" s="505">
        <v>0</v>
      </c>
      <c r="BQ291" s="505">
        <v>0</v>
      </c>
      <c r="BR291" s="505">
        <v>1</v>
      </c>
      <c r="BS291" s="505"/>
      <c r="BT291" s="505"/>
      <c r="BU291" s="505"/>
    </row>
    <row r="292" spans="1:73" ht="14.4">
      <c r="A292" s="486">
        <f>VLOOKUP(C292,'[18]DfE No.'!C:E,3,FALSE)</f>
        <v>356</v>
      </c>
      <c r="B292" s="502">
        <v>144214</v>
      </c>
      <c r="C292" s="502">
        <v>9354096</v>
      </c>
      <c r="D292" s="503" t="s">
        <v>313</v>
      </c>
      <c r="E292" s="492" t="s">
        <v>699</v>
      </c>
      <c r="F292" s="504" t="s">
        <v>697</v>
      </c>
      <c r="G292" s="505">
        <v>1</v>
      </c>
      <c r="H292" s="505">
        <v>0</v>
      </c>
      <c r="I292" s="505">
        <v>0</v>
      </c>
      <c r="J292" s="505">
        <v>0</v>
      </c>
      <c r="K292" s="505">
        <v>5</v>
      </c>
      <c r="L292" s="505">
        <v>3</v>
      </c>
      <c r="M292" s="505">
        <v>2</v>
      </c>
      <c r="N292" s="505">
        <v>772</v>
      </c>
      <c r="O292" s="505">
        <v>0</v>
      </c>
      <c r="P292" s="505">
        <v>0</v>
      </c>
      <c r="Q292" s="505">
        <v>0</v>
      </c>
      <c r="R292" s="505">
        <v>772</v>
      </c>
      <c r="S292" s="505">
        <v>472</v>
      </c>
      <c r="T292" s="505">
        <v>300</v>
      </c>
      <c r="U292" s="505">
        <v>155</v>
      </c>
      <c r="V292" s="505">
        <v>155</v>
      </c>
      <c r="W292" s="505">
        <v>162</v>
      </c>
      <c r="X292" s="505">
        <v>149</v>
      </c>
      <c r="Y292" s="505">
        <v>151</v>
      </c>
      <c r="Z292" s="505">
        <v>0</v>
      </c>
      <c r="AA292" s="505">
        <v>772</v>
      </c>
      <c r="AB292" s="505">
        <v>154.4</v>
      </c>
      <c r="AC292" s="505">
        <v>0</v>
      </c>
      <c r="AD292" s="505">
        <v>0</v>
      </c>
      <c r="AE292" s="505">
        <v>114.99999999999986</v>
      </c>
      <c r="AF292" s="505">
        <v>151.00000000000014</v>
      </c>
      <c r="AG292" s="505">
        <v>0</v>
      </c>
      <c r="AH292" s="505">
        <v>0</v>
      </c>
      <c r="AI292" s="505">
        <v>0</v>
      </c>
      <c r="AJ292" s="505">
        <v>0</v>
      </c>
      <c r="AK292" s="505">
        <v>0</v>
      </c>
      <c r="AL292" s="505">
        <v>0</v>
      </c>
      <c r="AM292" s="505">
        <v>0</v>
      </c>
      <c r="AN292" s="505">
        <v>629.99999999999989</v>
      </c>
      <c r="AO292" s="505">
        <v>22.000000000000021</v>
      </c>
      <c r="AP292" s="505">
        <v>31.000000000000018</v>
      </c>
      <c r="AQ292" s="505">
        <v>23.999999999999996</v>
      </c>
      <c r="AR292" s="505">
        <v>61.000000000000014</v>
      </c>
      <c r="AS292" s="505">
        <v>4.0000000000000018</v>
      </c>
      <c r="AT292" s="505">
        <v>0</v>
      </c>
      <c r="AU292" s="505">
        <v>0</v>
      </c>
      <c r="AV292" s="505">
        <v>0</v>
      </c>
      <c r="AW292" s="505">
        <v>0</v>
      </c>
      <c r="AX292" s="505">
        <v>1.0025974025974036</v>
      </c>
      <c r="AY292" s="505">
        <v>1.0025974025974036</v>
      </c>
      <c r="AZ292" s="505">
        <v>3.0077922077922108</v>
      </c>
      <c r="BA292" s="505">
        <v>4.0631578947368423</v>
      </c>
      <c r="BB292" s="505">
        <v>0</v>
      </c>
      <c r="BC292" s="505">
        <v>0</v>
      </c>
      <c r="BD292" s="505">
        <v>58.364197530864168</v>
      </c>
      <c r="BE292" s="505">
        <v>58.364197530864168</v>
      </c>
      <c r="BF292" s="505">
        <v>60.999999999999964</v>
      </c>
      <c r="BG292" s="505">
        <v>38.020689655172347</v>
      </c>
      <c r="BH292" s="505">
        <v>59.175675675675691</v>
      </c>
      <c r="BI292" s="505">
        <v>173.20745461041145</v>
      </c>
      <c r="BJ292" s="505">
        <v>0</v>
      </c>
      <c r="BK292" s="505">
        <v>0</v>
      </c>
      <c r="BL292" s="505">
        <v>0</v>
      </c>
      <c r="BM292" s="505">
        <v>4.0590000000000002</v>
      </c>
      <c r="BN292" s="505">
        <v>0</v>
      </c>
      <c r="BO292" s="622">
        <v>1</v>
      </c>
      <c r="BP292" s="505">
        <v>0</v>
      </c>
      <c r="BQ292" s="505">
        <v>0</v>
      </c>
      <c r="BR292" s="505">
        <v>1</v>
      </c>
      <c r="BS292" s="505"/>
      <c r="BT292" s="505"/>
      <c r="BU292" s="505"/>
    </row>
    <row r="293" spans="1:73" ht="14.4">
      <c r="A293" s="486">
        <f>VLOOKUP(C293,'[18]DfE No.'!C:E,3,FALSE)</f>
        <v>357</v>
      </c>
      <c r="B293" s="502">
        <v>137218</v>
      </c>
      <c r="C293" s="502">
        <v>9354097</v>
      </c>
      <c r="D293" s="503" t="s">
        <v>314</v>
      </c>
      <c r="E293" s="492" t="s">
        <v>699</v>
      </c>
      <c r="F293" s="504" t="s">
        <v>697</v>
      </c>
      <c r="G293" s="505">
        <v>1</v>
      </c>
      <c r="H293" s="505">
        <v>0</v>
      </c>
      <c r="I293" s="505">
        <v>0</v>
      </c>
      <c r="J293" s="505">
        <v>0</v>
      </c>
      <c r="K293" s="505">
        <v>5</v>
      </c>
      <c r="L293" s="505">
        <v>3</v>
      </c>
      <c r="M293" s="505">
        <v>2</v>
      </c>
      <c r="N293" s="505">
        <v>915</v>
      </c>
      <c r="O293" s="505">
        <v>0</v>
      </c>
      <c r="P293" s="505">
        <v>0</v>
      </c>
      <c r="Q293" s="505">
        <v>0</v>
      </c>
      <c r="R293" s="505">
        <v>915</v>
      </c>
      <c r="S293" s="505">
        <v>552</v>
      </c>
      <c r="T293" s="505">
        <v>363</v>
      </c>
      <c r="U293" s="505">
        <v>179</v>
      </c>
      <c r="V293" s="505">
        <v>189</v>
      </c>
      <c r="W293" s="505">
        <v>184</v>
      </c>
      <c r="X293" s="505">
        <v>185</v>
      </c>
      <c r="Y293" s="505">
        <v>178</v>
      </c>
      <c r="Z293" s="505">
        <v>0</v>
      </c>
      <c r="AA293" s="505">
        <v>915</v>
      </c>
      <c r="AB293" s="505">
        <v>183</v>
      </c>
      <c r="AC293" s="505">
        <v>0</v>
      </c>
      <c r="AD293" s="505">
        <v>0</v>
      </c>
      <c r="AE293" s="505">
        <v>103.99999999999967</v>
      </c>
      <c r="AF293" s="505">
        <v>136.99999999999986</v>
      </c>
      <c r="AG293" s="505">
        <v>0</v>
      </c>
      <c r="AH293" s="505">
        <v>0</v>
      </c>
      <c r="AI293" s="505">
        <v>0</v>
      </c>
      <c r="AJ293" s="505">
        <v>0</v>
      </c>
      <c r="AK293" s="505">
        <v>0</v>
      </c>
      <c r="AL293" s="505">
        <v>0</v>
      </c>
      <c r="AM293" s="505">
        <v>0</v>
      </c>
      <c r="AN293" s="505">
        <v>814.00000000000023</v>
      </c>
      <c r="AO293" s="505">
        <v>15.999999999999993</v>
      </c>
      <c r="AP293" s="505">
        <v>22.999999999999979</v>
      </c>
      <c r="AQ293" s="505">
        <v>25</v>
      </c>
      <c r="AR293" s="505">
        <v>21.999999999999968</v>
      </c>
      <c r="AS293" s="505">
        <v>13.999999999999972</v>
      </c>
      <c r="AT293" s="505">
        <v>1.0000000000000018</v>
      </c>
      <c r="AU293" s="505">
        <v>0</v>
      </c>
      <c r="AV293" s="505">
        <v>0</v>
      </c>
      <c r="AW293" s="505">
        <v>0</v>
      </c>
      <c r="AX293" s="505">
        <v>0</v>
      </c>
      <c r="AY293" s="505">
        <v>0</v>
      </c>
      <c r="AZ293" s="505">
        <v>1.0000000000000018</v>
      </c>
      <c r="BA293" s="505">
        <v>2.9643628509719222</v>
      </c>
      <c r="BB293" s="505">
        <v>0</v>
      </c>
      <c r="BC293" s="505">
        <v>0</v>
      </c>
      <c r="BD293" s="505">
        <v>47.531073446327724</v>
      </c>
      <c r="BE293" s="505">
        <v>50.186440677966139</v>
      </c>
      <c r="BF293" s="505">
        <v>48.858757062146935</v>
      </c>
      <c r="BG293" s="505">
        <v>70.137362637362614</v>
      </c>
      <c r="BH293" s="505">
        <v>54.925714285714363</v>
      </c>
      <c r="BI293" s="505">
        <v>171.0605290783374</v>
      </c>
      <c r="BJ293" s="505">
        <v>0</v>
      </c>
      <c r="BK293" s="505">
        <v>0</v>
      </c>
      <c r="BL293" s="505">
        <v>0</v>
      </c>
      <c r="BM293" s="505">
        <v>4.8339999999999996</v>
      </c>
      <c r="BN293" s="505">
        <v>0</v>
      </c>
      <c r="BO293" s="622">
        <v>1</v>
      </c>
      <c r="BP293" s="505">
        <v>0</v>
      </c>
      <c r="BQ293" s="505">
        <v>0</v>
      </c>
      <c r="BR293" s="505">
        <v>1</v>
      </c>
      <c r="BS293" s="505"/>
      <c r="BT293" s="505"/>
      <c r="BU293" s="505"/>
    </row>
    <row r="294" spans="1:73" ht="14.4">
      <c r="A294" s="486">
        <f>VLOOKUP(C294,'[18]DfE No.'!C:E,3,FALSE)</f>
        <v>362</v>
      </c>
      <c r="B294" s="502">
        <v>137208</v>
      </c>
      <c r="C294" s="502">
        <v>9354098</v>
      </c>
      <c r="D294" s="503" t="s">
        <v>487</v>
      </c>
      <c r="E294" s="492" t="s">
        <v>699</v>
      </c>
      <c r="F294" s="504" t="s">
        <v>697</v>
      </c>
      <c r="G294" s="505">
        <v>1</v>
      </c>
      <c r="H294" s="505">
        <v>0</v>
      </c>
      <c r="I294" s="505">
        <v>0</v>
      </c>
      <c r="J294" s="505">
        <v>0</v>
      </c>
      <c r="K294" s="505">
        <v>5</v>
      </c>
      <c r="L294" s="505">
        <v>3</v>
      </c>
      <c r="M294" s="505">
        <v>2</v>
      </c>
      <c r="N294" s="505">
        <v>572</v>
      </c>
      <c r="O294" s="505">
        <v>0</v>
      </c>
      <c r="P294" s="505">
        <v>0</v>
      </c>
      <c r="Q294" s="505">
        <v>0</v>
      </c>
      <c r="R294" s="505">
        <v>572</v>
      </c>
      <c r="S294" s="505">
        <v>346</v>
      </c>
      <c r="T294" s="505">
        <v>226</v>
      </c>
      <c r="U294" s="505">
        <v>115</v>
      </c>
      <c r="V294" s="505">
        <v>117</v>
      </c>
      <c r="W294" s="505">
        <v>114</v>
      </c>
      <c r="X294" s="505">
        <v>113</v>
      </c>
      <c r="Y294" s="505">
        <v>113</v>
      </c>
      <c r="Z294" s="505">
        <v>0</v>
      </c>
      <c r="AA294" s="505">
        <v>572</v>
      </c>
      <c r="AB294" s="505">
        <v>114.4</v>
      </c>
      <c r="AC294" s="505">
        <v>0</v>
      </c>
      <c r="AD294" s="505">
        <v>0</v>
      </c>
      <c r="AE294" s="505">
        <v>105.00000000000026</v>
      </c>
      <c r="AF294" s="505">
        <v>128.00000000000011</v>
      </c>
      <c r="AG294" s="505">
        <v>0</v>
      </c>
      <c r="AH294" s="505">
        <v>0</v>
      </c>
      <c r="AI294" s="505">
        <v>0</v>
      </c>
      <c r="AJ294" s="505">
        <v>0</v>
      </c>
      <c r="AK294" s="505">
        <v>0</v>
      </c>
      <c r="AL294" s="505">
        <v>0</v>
      </c>
      <c r="AM294" s="505">
        <v>0</v>
      </c>
      <c r="AN294" s="505">
        <v>392.99999999999994</v>
      </c>
      <c r="AO294" s="505">
        <v>20.999999999999993</v>
      </c>
      <c r="AP294" s="505">
        <v>55.000000000000028</v>
      </c>
      <c r="AQ294" s="505">
        <v>20.000000000000021</v>
      </c>
      <c r="AR294" s="505">
        <v>73.000000000000213</v>
      </c>
      <c r="AS294" s="505">
        <v>10.000000000000011</v>
      </c>
      <c r="AT294" s="505">
        <v>0</v>
      </c>
      <c r="AU294" s="505">
        <v>0</v>
      </c>
      <c r="AV294" s="505">
        <v>0</v>
      </c>
      <c r="AW294" s="505">
        <v>0</v>
      </c>
      <c r="AX294" s="505">
        <v>0</v>
      </c>
      <c r="AY294" s="505">
        <v>0</v>
      </c>
      <c r="AZ294" s="505">
        <v>0</v>
      </c>
      <c r="BA294" s="505">
        <v>0.97610921501706482</v>
      </c>
      <c r="BB294" s="505">
        <v>0</v>
      </c>
      <c r="BC294" s="505">
        <v>0</v>
      </c>
      <c r="BD294" s="505">
        <v>48.258928571428555</v>
      </c>
      <c r="BE294" s="505">
        <v>49.09821428571427</v>
      </c>
      <c r="BF294" s="505">
        <v>47.839285714285694</v>
      </c>
      <c r="BG294" s="505">
        <v>41.090909090909129</v>
      </c>
      <c r="BH294" s="505">
        <v>43.145454545454569</v>
      </c>
      <c r="BI294" s="505">
        <v>144.8629173084091</v>
      </c>
      <c r="BJ294" s="505">
        <v>0</v>
      </c>
      <c r="BK294" s="505">
        <v>0</v>
      </c>
      <c r="BL294" s="505">
        <v>0</v>
      </c>
      <c r="BM294" s="505">
        <v>6.5739999999999998</v>
      </c>
      <c r="BN294" s="505">
        <v>9.3333333333333268E-2</v>
      </c>
      <c r="BO294" s="622">
        <v>1</v>
      </c>
      <c r="BP294" s="505">
        <v>1</v>
      </c>
      <c r="BQ294" s="505">
        <v>0</v>
      </c>
      <c r="BR294" s="505">
        <v>1</v>
      </c>
      <c r="BS294" s="505"/>
      <c r="BT294" s="505"/>
      <c r="BU294" s="505"/>
    </row>
    <row r="295" spans="1:73" ht="14.4">
      <c r="A295" s="486">
        <f>VLOOKUP(C295,'[18]DfE No.'!C:E,3,FALSE)</f>
        <v>376</v>
      </c>
      <c r="B295" s="502">
        <v>136969</v>
      </c>
      <c r="C295" s="502">
        <v>9354099</v>
      </c>
      <c r="D295" s="503" t="s">
        <v>324</v>
      </c>
      <c r="E295" s="492" t="s">
        <v>699</v>
      </c>
      <c r="F295" s="504" t="s">
        <v>697</v>
      </c>
      <c r="G295" s="505">
        <v>1</v>
      </c>
      <c r="H295" s="505">
        <v>0</v>
      </c>
      <c r="I295" s="505">
        <v>0</v>
      </c>
      <c r="J295" s="505">
        <v>0</v>
      </c>
      <c r="K295" s="505">
        <v>5</v>
      </c>
      <c r="L295" s="505">
        <v>3</v>
      </c>
      <c r="M295" s="505">
        <v>2</v>
      </c>
      <c r="N295" s="505">
        <v>1534</v>
      </c>
      <c r="O295" s="505">
        <v>0</v>
      </c>
      <c r="P295" s="505">
        <v>0</v>
      </c>
      <c r="Q295" s="505">
        <v>0</v>
      </c>
      <c r="R295" s="505">
        <v>1534</v>
      </c>
      <c r="S295" s="505">
        <v>920</v>
      </c>
      <c r="T295" s="505">
        <v>614</v>
      </c>
      <c r="U295" s="505">
        <v>305</v>
      </c>
      <c r="V295" s="505">
        <v>307</v>
      </c>
      <c r="W295" s="505">
        <v>308</v>
      </c>
      <c r="X295" s="505">
        <v>308</v>
      </c>
      <c r="Y295" s="505">
        <v>306</v>
      </c>
      <c r="Z295" s="505">
        <v>0</v>
      </c>
      <c r="AA295" s="505">
        <v>1534</v>
      </c>
      <c r="AB295" s="505">
        <v>306.8</v>
      </c>
      <c r="AC295" s="505">
        <v>0</v>
      </c>
      <c r="AD295" s="505">
        <v>0</v>
      </c>
      <c r="AE295" s="505">
        <v>156.99999999999963</v>
      </c>
      <c r="AF295" s="505">
        <v>205.9999999999998</v>
      </c>
      <c r="AG295" s="505">
        <v>0</v>
      </c>
      <c r="AH295" s="505">
        <v>0</v>
      </c>
      <c r="AI295" s="505">
        <v>0</v>
      </c>
      <c r="AJ295" s="505">
        <v>0</v>
      </c>
      <c r="AK295" s="505">
        <v>0</v>
      </c>
      <c r="AL295" s="505">
        <v>0</v>
      </c>
      <c r="AM295" s="505">
        <v>0</v>
      </c>
      <c r="AN295" s="505">
        <v>1426.0000000000005</v>
      </c>
      <c r="AO295" s="505">
        <v>22.000000000000071</v>
      </c>
      <c r="AP295" s="505">
        <v>33.999999999999943</v>
      </c>
      <c r="AQ295" s="505">
        <v>19.000000000000025</v>
      </c>
      <c r="AR295" s="505">
        <v>28.000000000000007</v>
      </c>
      <c r="AS295" s="505">
        <v>5.000000000000008</v>
      </c>
      <c r="AT295" s="505">
        <v>0</v>
      </c>
      <c r="AU295" s="505">
        <v>0</v>
      </c>
      <c r="AV295" s="505">
        <v>0</v>
      </c>
      <c r="AW295" s="505">
        <v>0</v>
      </c>
      <c r="AX295" s="505">
        <v>5.9999999999999964</v>
      </c>
      <c r="AY295" s="505">
        <v>10</v>
      </c>
      <c r="AZ295" s="505">
        <v>11.999999999999993</v>
      </c>
      <c r="BA295" s="505">
        <v>12.957764782326185</v>
      </c>
      <c r="BB295" s="505">
        <v>0</v>
      </c>
      <c r="BC295" s="505">
        <v>0</v>
      </c>
      <c r="BD295" s="505">
        <v>79.259868421052772</v>
      </c>
      <c r="BE295" s="505">
        <v>79.779605263158032</v>
      </c>
      <c r="BF295" s="505">
        <v>80.039473684210662</v>
      </c>
      <c r="BG295" s="505">
        <v>101.30232558139539</v>
      </c>
      <c r="BH295" s="505">
        <v>107.87796610169492</v>
      </c>
      <c r="BI295" s="505">
        <v>281.30260859579539</v>
      </c>
      <c r="BJ295" s="505">
        <v>0</v>
      </c>
      <c r="BK295" s="505">
        <v>0</v>
      </c>
      <c r="BL295" s="505">
        <v>0</v>
      </c>
      <c r="BM295" s="505">
        <v>2.5049999999999999</v>
      </c>
      <c r="BN295" s="505">
        <v>0</v>
      </c>
      <c r="BO295" s="622">
        <v>0.17499999999999938</v>
      </c>
      <c r="BP295" s="505">
        <v>0</v>
      </c>
      <c r="BQ295" s="505">
        <v>0</v>
      </c>
      <c r="BR295" s="505">
        <v>1</v>
      </c>
      <c r="BS295" s="505"/>
      <c r="BT295" s="505"/>
      <c r="BU295" s="505"/>
    </row>
    <row r="296" spans="1:73" ht="14.4">
      <c r="A296" s="486">
        <f>VLOOKUP(C296,'[18]DfE No.'!C:E,3,FALSE)</f>
        <v>554</v>
      </c>
      <c r="B296" s="502">
        <v>136322</v>
      </c>
      <c r="C296" s="502">
        <v>9354102</v>
      </c>
      <c r="D296" s="503" t="s">
        <v>421</v>
      </c>
      <c r="E296" s="492" t="s">
        <v>699</v>
      </c>
      <c r="F296" s="504" t="s">
        <v>697</v>
      </c>
      <c r="G296" s="505">
        <v>1</v>
      </c>
      <c r="H296" s="505">
        <v>0</v>
      </c>
      <c r="I296" s="505">
        <v>0</v>
      </c>
      <c r="J296" s="505">
        <v>0</v>
      </c>
      <c r="K296" s="505">
        <v>5</v>
      </c>
      <c r="L296" s="505">
        <v>3</v>
      </c>
      <c r="M296" s="505">
        <v>2</v>
      </c>
      <c r="N296" s="505">
        <v>1075</v>
      </c>
      <c r="O296" s="505">
        <v>0</v>
      </c>
      <c r="P296" s="505">
        <v>0</v>
      </c>
      <c r="Q296" s="505">
        <v>0</v>
      </c>
      <c r="R296" s="505">
        <v>1075</v>
      </c>
      <c r="S296" s="505">
        <v>627</v>
      </c>
      <c r="T296" s="505">
        <v>448</v>
      </c>
      <c r="U296" s="505">
        <v>190</v>
      </c>
      <c r="V296" s="505">
        <v>202</v>
      </c>
      <c r="W296" s="505">
        <v>235</v>
      </c>
      <c r="X296" s="505">
        <v>226</v>
      </c>
      <c r="Y296" s="505">
        <v>222</v>
      </c>
      <c r="Z296" s="505">
        <v>0</v>
      </c>
      <c r="AA296" s="505">
        <v>1075</v>
      </c>
      <c r="AB296" s="505">
        <v>215</v>
      </c>
      <c r="AC296" s="505">
        <v>0</v>
      </c>
      <c r="AD296" s="505">
        <v>0</v>
      </c>
      <c r="AE296" s="505">
        <v>147.0000000000004</v>
      </c>
      <c r="AF296" s="505">
        <v>181.0000000000002</v>
      </c>
      <c r="AG296" s="505">
        <v>0</v>
      </c>
      <c r="AH296" s="505">
        <v>0</v>
      </c>
      <c r="AI296" s="505">
        <v>0</v>
      </c>
      <c r="AJ296" s="505">
        <v>0</v>
      </c>
      <c r="AK296" s="505">
        <v>0</v>
      </c>
      <c r="AL296" s="505">
        <v>0</v>
      </c>
      <c r="AM296" s="505">
        <v>0</v>
      </c>
      <c r="AN296" s="505">
        <v>968.99999999999966</v>
      </c>
      <c r="AO296" s="505">
        <v>74.999999999999986</v>
      </c>
      <c r="AP296" s="505">
        <v>31.000000000000021</v>
      </c>
      <c r="AQ296" s="505">
        <v>0</v>
      </c>
      <c r="AR296" s="505">
        <v>0</v>
      </c>
      <c r="AS296" s="505">
        <v>0</v>
      </c>
      <c r="AT296" s="505">
        <v>0</v>
      </c>
      <c r="AU296" s="505">
        <v>0</v>
      </c>
      <c r="AV296" s="505">
        <v>0</v>
      </c>
      <c r="AW296" s="505">
        <v>0</v>
      </c>
      <c r="AX296" s="505">
        <v>7.0261437908496722</v>
      </c>
      <c r="AY296" s="505">
        <v>8.0298786181139139</v>
      </c>
      <c r="AZ296" s="505">
        <v>16.059757236227806</v>
      </c>
      <c r="BA296" s="505">
        <v>6.7488789237668154</v>
      </c>
      <c r="BB296" s="505">
        <v>0</v>
      </c>
      <c r="BC296" s="505">
        <v>0</v>
      </c>
      <c r="BD296" s="505">
        <v>77.841409691629934</v>
      </c>
      <c r="BE296" s="505">
        <v>82.757709251101289</v>
      </c>
      <c r="BF296" s="505">
        <v>96.277533039647537</v>
      </c>
      <c r="BG296" s="505">
        <v>74.31531531531536</v>
      </c>
      <c r="BH296" s="505">
        <v>79.211267605633765</v>
      </c>
      <c r="BI296" s="505">
        <v>258.98742443904951</v>
      </c>
      <c r="BJ296" s="505">
        <v>0</v>
      </c>
      <c r="BK296" s="505">
        <v>0</v>
      </c>
      <c r="BL296" s="505">
        <v>0</v>
      </c>
      <c r="BM296" s="505">
        <v>2.3490000000000002</v>
      </c>
      <c r="BN296" s="505">
        <v>0</v>
      </c>
      <c r="BO296" s="622">
        <v>0</v>
      </c>
      <c r="BP296" s="505">
        <v>0</v>
      </c>
      <c r="BQ296" s="505">
        <v>0</v>
      </c>
      <c r="BR296" s="505">
        <v>1</v>
      </c>
      <c r="BS296" s="505"/>
      <c r="BT296" s="505"/>
      <c r="BU296" s="505"/>
    </row>
    <row r="297" spans="1:73" ht="14.4">
      <c r="A297" s="486">
        <f>VLOOKUP(C297,'[18]DfE No.'!C:E,3,FALSE)</f>
        <v>562</v>
      </c>
      <c r="B297" s="502">
        <v>143362</v>
      </c>
      <c r="C297" s="502">
        <v>9354103</v>
      </c>
      <c r="D297" s="503" t="s">
        <v>428</v>
      </c>
      <c r="E297" s="492" t="s">
        <v>699</v>
      </c>
      <c r="F297" s="504" t="s">
        <v>697</v>
      </c>
      <c r="G297" s="505">
        <v>1</v>
      </c>
      <c r="H297" s="505">
        <v>0</v>
      </c>
      <c r="I297" s="505">
        <v>0</v>
      </c>
      <c r="J297" s="505">
        <v>0</v>
      </c>
      <c r="K297" s="505">
        <v>5</v>
      </c>
      <c r="L297" s="505">
        <v>3</v>
      </c>
      <c r="M297" s="505">
        <v>2</v>
      </c>
      <c r="N297" s="505">
        <v>906</v>
      </c>
      <c r="O297" s="505">
        <v>0</v>
      </c>
      <c r="P297" s="505">
        <v>0</v>
      </c>
      <c r="Q297" s="505">
        <v>0</v>
      </c>
      <c r="R297" s="505">
        <v>906</v>
      </c>
      <c r="S297" s="505">
        <v>529</v>
      </c>
      <c r="T297" s="505">
        <v>377</v>
      </c>
      <c r="U297" s="505">
        <v>167</v>
      </c>
      <c r="V297" s="505">
        <v>173</v>
      </c>
      <c r="W297" s="505">
        <v>189</v>
      </c>
      <c r="X297" s="505">
        <v>174</v>
      </c>
      <c r="Y297" s="505">
        <v>203</v>
      </c>
      <c r="Z297" s="505">
        <v>0</v>
      </c>
      <c r="AA297" s="505">
        <v>906</v>
      </c>
      <c r="AB297" s="505">
        <v>181.2</v>
      </c>
      <c r="AC297" s="505">
        <v>0</v>
      </c>
      <c r="AD297" s="505">
        <v>0</v>
      </c>
      <c r="AE297" s="505">
        <v>175.99999999999989</v>
      </c>
      <c r="AF297" s="505">
        <v>231.00000000000043</v>
      </c>
      <c r="AG297" s="505">
        <v>0</v>
      </c>
      <c r="AH297" s="505">
        <v>0</v>
      </c>
      <c r="AI297" s="505">
        <v>0</v>
      </c>
      <c r="AJ297" s="505">
        <v>0</v>
      </c>
      <c r="AK297" s="505">
        <v>0</v>
      </c>
      <c r="AL297" s="505">
        <v>0</v>
      </c>
      <c r="AM297" s="505">
        <v>0</v>
      </c>
      <c r="AN297" s="505">
        <v>778</v>
      </c>
      <c r="AO297" s="505">
        <v>75.000000000000014</v>
      </c>
      <c r="AP297" s="505">
        <v>18.000000000000025</v>
      </c>
      <c r="AQ297" s="505">
        <v>0</v>
      </c>
      <c r="AR297" s="505">
        <v>34.999999999999957</v>
      </c>
      <c r="AS297" s="505">
        <v>0</v>
      </c>
      <c r="AT297" s="505">
        <v>0</v>
      </c>
      <c r="AU297" s="505">
        <v>0</v>
      </c>
      <c r="AV297" s="505">
        <v>0</v>
      </c>
      <c r="AW297" s="505">
        <v>0</v>
      </c>
      <c r="AX297" s="505">
        <v>0</v>
      </c>
      <c r="AY297" s="505">
        <v>1.0011049723756926</v>
      </c>
      <c r="AZ297" s="505">
        <v>2.0022099447513853</v>
      </c>
      <c r="BA297" s="505">
        <v>4.9889867841409696</v>
      </c>
      <c r="BB297" s="505">
        <v>0</v>
      </c>
      <c r="BC297" s="505">
        <v>0</v>
      </c>
      <c r="BD297" s="505">
        <v>56.870270270270346</v>
      </c>
      <c r="BE297" s="505">
        <v>58.913513513513593</v>
      </c>
      <c r="BF297" s="505">
        <v>64.36216216216225</v>
      </c>
      <c r="BG297" s="505">
        <v>81.941860465116363</v>
      </c>
      <c r="BH297" s="505">
        <v>93.297979797979878</v>
      </c>
      <c r="BI297" s="505">
        <v>222.50136669933835</v>
      </c>
      <c r="BJ297" s="505">
        <v>0</v>
      </c>
      <c r="BK297" s="505">
        <v>0</v>
      </c>
      <c r="BL297" s="505">
        <v>0</v>
      </c>
      <c r="BM297" s="505">
        <v>3.4020000000000001</v>
      </c>
      <c r="BN297" s="505">
        <v>0</v>
      </c>
      <c r="BO297" s="622">
        <v>1</v>
      </c>
      <c r="BP297" s="505">
        <v>0</v>
      </c>
      <c r="BQ297" s="505">
        <v>0</v>
      </c>
      <c r="BR297" s="505">
        <v>1</v>
      </c>
      <c r="BS297" s="505"/>
      <c r="BT297" s="505"/>
      <c r="BU297" s="505"/>
    </row>
    <row r="298" spans="1:73" ht="14.4">
      <c r="A298" s="486">
        <f>VLOOKUP(C298,'[18]DfE No.'!C:E,3,FALSE)</f>
        <v>159</v>
      </c>
      <c r="B298" s="502">
        <v>136416</v>
      </c>
      <c r="C298" s="502">
        <v>9354504</v>
      </c>
      <c r="D298" s="503" t="s">
        <v>221</v>
      </c>
      <c r="E298" s="492" t="s">
        <v>699</v>
      </c>
      <c r="F298" s="504" t="s">
        <v>697</v>
      </c>
      <c r="G298" s="505">
        <v>1</v>
      </c>
      <c r="H298" s="505">
        <v>0</v>
      </c>
      <c r="I298" s="505">
        <v>0</v>
      </c>
      <c r="J298" s="505">
        <v>0</v>
      </c>
      <c r="K298" s="505">
        <v>5</v>
      </c>
      <c r="L298" s="505">
        <v>3</v>
      </c>
      <c r="M298" s="505">
        <v>2</v>
      </c>
      <c r="N298" s="505">
        <v>677</v>
      </c>
      <c r="O298" s="505">
        <v>0</v>
      </c>
      <c r="P298" s="505">
        <v>0</v>
      </c>
      <c r="Q298" s="505">
        <v>0</v>
      </c>
      <c r="R298" s="505">
        <v>677</v>
      </c>
      <c r="S298" s="505">
        <v>409</v>
      </c>
      <c r="T298" s="505">
        <v>268</v>
      </c>
      <c r="U298" s="505">
        <v>135</v>
      </c>
      <c r="V298" s="505">
        <v>134</v>
      </c>
      <c r="W298" s="505">
        <v>140</v>
      </c>
      <c r="X298" s="505">
        <v>135</v>
      </c>
      <c r="Y298" s="505">
        <v>133</v>
      </c>
      <c r="Z298" s="505">
        <v>0</v>
      </c>
      <c r="AA298" s="505">
        <v>677</v>
      </c>
      <c r="AB298" s="505">
        <v>135.4</v>
      </c>
      <c r="AC298" s="505">
        <v>0</v>
      </c>
      <c r="AD298" s="505">
        <v>0</v>
      </c>
      <c r="AE298" s="505">
        <v>58.000000000000014</v>
      </c>
      <c r="AF298" s="505">
        <v>69.000000000000057</v>
      </c>
      <c r="AG298" s="505">
        <v>0</v>
      </c>
      <c r="AH298" s="505">
        <v>0</v>
      </c>
      <c r="AI298" s="505">
        <v>0</v>
      </c>
      <c r="AJ298" s="505">
        <v>0</v>
      </c>
      <c r="AK298" s="505">
        <v>0</v>
      </c>
      <c r="AL298" s="505">
        <v>0</v>
      </c>
      <c r="AM298" s="505">
        <v>0</v>
      </c>
      <c r="AN298" s="505">
        <v>658.99999999999977</v>
      </c>
      <c r="AO298" s="505">
        <v>10.000000000000028</v>
      </c>
      <c r="AP298" s="505">
        <v>1.9999999999999989</v>
      </c>
      <c r="AQ298" s="505">
        <v>1.9999999999999989</v>
      </c>
      <c r="AR298" s="505">
        <v>3.9999999999999978</v>
      </c>
      <c r="AS298" s="505">
        <v>0</v>
      </c>
      <c r="AT298" s="505">
        <v>0</v>
      </c>
      <c r="AU298" s="505">
        <v>0</v>
      </c>
      <c r="AV298" s="505">
        <v>0</v>
      </c>
      <c r="AW298" s="505">
        <v>0</v>
      </c>
      <c r="AX298" s="505">
        <v>0</v>
      </c>
      <c r="AY298" s="505">
        <v>1.0000000000000031</v>
      </c>
      <c r="AZ298" s="505">
        <v>1.0000000000000031</v>
      </c>
      <c r="BA298" s="505">
        <v>9.0940298507462689</v>
      </c>
      <c r="BB298" s="505">
        <v>0</v>
      </c>
      <c r="BC298" s="505">
        <v>0</v>
      </c>
      <c r="BD298" s="505">
        <v>44.021739130434767</v>
      </c>
      <c r="BE298" s="505">
        <v>43.695652173913032</v>
      </c>
      <c r="BF298" s="505">
        <v>45.652173913043463</v>
      </c>
      <c r="BG298" s="505">
        <v>46.046511627906916</v>
      </c>
      <c r="BH298" s="505">
        <v>52.136000000000003</v>
      </c>
      <c r="BI298" s="505">
        <v>145.60102565570389</v>
      </c>
      <c r="BJ298" s="505">
        <v>0</v>
      </c>
      <c r="BK298" s="505">
        <v>0</v>
      </c>
      <c r="BL298" s="505">
        <v>0</v>
      </c>
      <c r="BM298" s="505">
        <v>6.7350000000000003</v>
      </c>
      <c r="BN298" s="505">
        <v>0</v>
      </c>
      <c r="BO298" s="622">
        <v>1</v>
      </c>
      <c r="BP298" s="505">
        <v>0</v>
      </c>
      <c r="BQ298" s="505">
        <v>0</v>
      </c>
      <c r="BR298" s="505">
        <v>1</v>
      </c>
      <c r="BS298" s="505"/>
      <c r="BT298" s="505"/>
      <c r="BU298" s="505"/>
    </row>
    <row r="299" spans="1:73" ht="14.4">
      <c r="A299" s="486">
        <f>VLOOKUP(C299,'[18]DfE No.'!C:E,3,FALSE)</f>
        <v>372</v>
      </c>
      <c r="B299" s="502">
        <v>137849</v>
      </c>
      <c r="C299" s="502">
        <v>9354603</v>
      </c>
      <c r="D299" s="503" t="s">
        <v>321</v>
      </c>
      <c r="E299" s="492" t="s">
        <v>699</v>
      </c>
      <c r="F299" s="504" t="s">
        <v>697</v>
      </c>
      <c r="G299" s="505">
        <v>1</v>
      </c>
      <c r="H299" s="505">
        <v>0</v>
      </c>
      <c r="I299" s="505">
        <v>0</v>
      </c>
      <c r="J299" s="505">
        <v>0</v>
      </c>
      <c r="K299" s="505">
        <v>5</v>
      </c>
      <c r="L299" s="505">
        <v>3</v>
      </c>
      <c r="M299" s="505">
        <v>2</v>
      </c>
      <c r="N299" s="505">
        <v>816</v>
      </c>
      <c r="O299" s="505">
        <v>0</v>
      </c>
      <c r="P299" s="505">
        <v>0</v>
      </c>
      <c r="Q299" s="505">
        <v>0</v>
      </c>
      <c r="R299" s="505">
        <v>816</v>
      </c>
      <c r="S299" s="505">
        <v>489</v>
      </c>
      <c r="T299" s="505">
        <v>327</v>
      </c>
      <c r="U299" s="505">
        <v>155</v>
      </c>
      <c r="V299" s="505">
        <v>169</v>
      </c>
      <c r="W299" s="505">
        <v>165</v>
      </c>
      <c r="X299" s="505">
        <v>162</v>
      </c>
      <c r="Y299" s="505">
        <v>165</v>
      </c>
      <c r="Z299" s="505">
        <v>0</v>
      </c>
      <c r="AA299" s="505">
        <v>816</v>
      </c>
      <c r="AB299" s="505">
        <v>163.19999999999999</v>
      </c>
      <c r="AC299" s="505">
        <v>0</v>
      </c>
      <c r="AD299" s="505">
        <v>0</v>
      </c>
      <c r="AE299" s="505">
        <v>129.00000000000028</v>
      </c>
      <c r="AF299" s="505">
        <v>169.99999999999974</v>
      </c>
      <c r="AG299" s="505">
        <v>0</v>
      </c>
      <c r="AH299" s="505">
        <v>0</v>
      </c>
      <c r="AI299" s="505">
        <v>0</v>
      </c>
      <c r="AJ299" s="505">
        <v>0</v>
      </c>
      <c r="AK299" s="505">
        <v>0</v>
      </c>
      <c r="AL299" s="505">
        <v>0</v>
      </c>
      <c r="AM299" s="505">
        <v>0</v>
      </c>
      <c r="AN299" s="505">
        <v>461.00000000000006</v>
      </c>
      <c r="AO299" s="505">
        <v>80.999999999999957</v>
      </c>
      <c r="AP299" s="505">
        <v>113.99999999999987</v>
      </c>
      <c r="AQ299" s="505">
        <v>64</v>
      </c>
      <c r="AR299" s="505">
        <v>79.000000000000014</v>
      </c>
      <c r="AS299" s="505">
        <v>16.999999999999975</v>
      </c>
      <c r="AT299" s="505">
        <v>0</v>
      </c>
      <c r="AU299" s="505">
        <v>0</v>
      </c>
      <c r="AV299" s="505">
        <v>0</v>
      </c>
      <c r="AW299" s="505">
        <v>0</v>
      </c>
      <c r="AX299" s="505">
        <v>10.999999999999964</v>
      </c>
      <c r="AY299" s="505">
        <v>18.000000000000028</v>
      </c>
      <c r="AZ299" s="505">
        <v>28.999999999999993</v>
      </c>
      <c r="BA299" s="505">
        <v>7.0171990171990171</v>
      </c>
      <c r="BB299" s="505">
        <v>0</v>
      </c>
      <c r="BC299" s="505">
        <v>0</v>
      </c>
      <c r="BD299" s="505">
        <v>48.685897435897417</v>
      </c>
      <c r="BE299" s="505">
        <v>53.083333333333314</v>
      </c>
      <c r="BF299" s="505">
        <v>51.826923076923059</v>
      </c>
      <c r="BG299" s="505">
        <v>50.493506493506544</v>
      </c>
      <c r="BH299" s="505">
        <v>56.222222222222264</v>
      </c>
      <c r="BI299" s="505">
        <v>163.85217278497782</v>
      </c>
      <c r="BJ299" s="505">
        <v>0</v>
      </c>
      <c r="BK299" s="505">
        <v>9.0399999999999885</v>
      </c>
      <c r="BL299" s="505">
        <v>0</v>
      </c>
      <c r="BM299" s="505">
        <v>1.1379999999999999</v>
      </c>
      <c r="BN299" s="505">
        <v>0</v>
      </c>
      <c r="BO299" s="622">
        <v>0</v>
      </c>
      <c r="BP299" s="505">
        <v>0</v>
      </c>
      <c r="BQ299" s="505">
        <v>0</v>
      </c>
      <c r="BR299" s="505">
        <v>1</v>
      </c>
      <c r="BS299" s="505"/>
      <c r="BT299" s="505"/>
      <c r="BU299" s="505"/>
    </row>
    <row r="300" spans="1:73" ht="14.4">
      <c r="A300" s="486">
        <f>VLOOKUP(C300,'[18]DfE No.'!C:E,3,FALSE)</f>
        <v>157</v>
      </c>
      <c r="B300" s="502">
        <v>146909</v>
      </c>
      <c r="C300" s="502">
        <v>9354605</v>
      </c>
      <c r="D300" s="503" t="s">
        <v>220</v>
      </c>
      <c r="E300" s="492" t="s">
        <v>699</v>
      </c>
      <c r="F300" s="504" t="s">
        <v>697</v>
      </c>
      <c r="G300" s="505">
        <v>1</v>
      </c>
      <c r="H300" s="505">
        <v>0</v>
      </c>
      <c r="I300" s="505">
        <v>0</v>
      </c>
      <c r="J300" s="505">
        <v>0</v>
      </c>
      <c r="K300" s="505">
        <v>5</v>
      </c>
      <c r="L300" s="505">
        <v>3</v>
      </c>
      <c r="M300" s="505">
        <v>2</v>
      </c>
      <c r="N300" s="505">
        <v>685</v>
      </c>
      <c r="O300" s="505">
        <v>0</v>
      </c>
      <c r="P300" s="505">
        <v>0</v>
      </c>
      <c r="Q300" s="505">
        <v>0</v>
      </c>
      <c r="R300" s="505">
        <v>685</v>
      </c>
      <c r="S300" s="505">
        <v>368</v>
      </c>
      <c r="T300" s="505">
        <v>317</v>
      </c>
      <c r="U300" s="505">
        <v>109</v>
      </c>
      <c r="V300" s="505">
        <v>141</v>
      </c>
      <c r="W300" s="505">
        <v>118</v>
      </c>
      <c r="X300" s="505">
        <v>152</v>
      </c>
      <c r="Y300" s="505">
        <v>165</v>
      </c>
      <c r="Z300" s="505">
        <v>0</v>
      </c>
      <c r="AA300" s="505">
        <v>685</v>
      </c>
      <c r="AB300" s="505">
        <v>137</v>
      </c>
      <c r="AC300" s="505">
        <v>0</v>
      </c>
      <c r="AD300" s="505">
        <v>0</v>
      </c>
      <c r="AE300" s="505">
        <v>227.00000000000028</v>
      </c>
      <c r="AF300" s="505">
        <v>270.99999999999972</v>
      </c>
      <c r="AG300" s="505">
        <v>0</v>
      </c>
      <c r="AH300" s="505">
        <v>0</v>
      </c>
      <c r="AI300" s="505">
        <v>0</v>
      </c>
      <c r="AJ300" s="505">
        <v>0</v>
      </c>
      <c r="AK300" s="505">
        <v>0</v>
      </c>
      <c r="AL300" s="505">
        <v>0</v>
      </c>
      <c r="AM300" s="505">
        <v>0</v>
      </c>
      <c r="AN300" s="505">
        <v>353.00000000000017</v>
      </c>
      <c r="AO300" s="505">
        <v>105.0000000000002</v>
      </c>
      <c r="AP300" s="505">
        <v>39.000000000000021</v>
      </c>
      <c r="AQ300" s="505">
        <v>98.999999999999673</v>
      </c>
      <c r="AR300" s="505">
        <v>29.000000000000025</v>
      </c>
      <c r="AS300" s="505">
        <v>35.999999999999964</v>
      </c>
      <c r="AT300" s="505">
        <v>24.000000000000025</v>
      </c>
      <c r="AU300" s="505">
        <v>0</v>
      </c>
      <c r="AV300" s="505">
        <v>0</v>
      </c>
      <c r="AW300" s="505">
        <v>0</v>
      </c>
      <c r="AX300" s="505">
        <v>3.9999999999999996</v>
      </c>
      <c r="AY300" s="505">
        <v>4.9999999999999991</v>
      </c>
      <c r="AZ300" s="505">
        <v>7.0000000000000133</v>
      </c>
      <c r="BA300" s="505">
        <v>10.182432432432433</v>
      </c>
      <c r="BB300" s="505">
        <v>0</v>
      </c>
      <c r="BC300" s="505">
        <v>0</v>
      </c>
      <c r="BD300" s="505">
        <v>44.371681415929196</v>
      </c>
      <c r="BE300" s="505">
        <v>57.398230088495559</v>
      </c>
      <c r="BF300" s="505">
        <v>48.035398230088482</v>
      </c>
      <c r="BG300" s="505">
        <v>62.465753424657528</v>
      </c>
      <c r="BH300" s="505">
        <v>69.09375</v>
      </c>
      <c r="BI300" s="505">
        <v>176.48999597965076</v>
      </c>
      <c r="BJ300" s="505">
        <v>0</v>
      </c>
      <c r="BK300" s="505">
        <v>13.217180616740075</v>
      </c>
      <c r="BL300" s="505">
        <v>0</v>
      </c>
      <c r="BM300" s="505">
        <v>3.1280000000000001</v>
      </c>
      <c r="BN300" s="505">
        <v>0</v>
      </c>
      <c r="BO300" s="622">
        <v>1</v>
      </c>
      <c r="BP300" s="505">
        <v>0</v>
      </c>
      <c r="BQ300" s="505">
        <v>0</v>
      </c>
      <c r="BR300" s="505">
        <v>1</v>
      </c>
      <c r="BS300" s="505"/>
      <c r="BT300" s="505"/>
      <c r="BU300" s="505"/>
    </row>
    <row r="301" spans="1:73" ht="14.4">
      <c r="A301" s="486">
        <f>VLOOKUP(C301,'[18]DfE No.'!C:E,3,FALSE)</f>
        <v>368</v>
      </c>
      <c r="B301" s="502">
        <v>136453</v>
      </c>
      <c r="C301" s="502">
        <v>9354606</v>
      </c>
      <c r="D301" s="503" t="s">
        <v>318</v>
      </c>
      <c r="E301" s="492" t="s">
        <v>699</v>
      </c>
      <c r="F301" s="504" t="s">
        <v>697</v>
      </c>
      <c r="G301" s="505">
        <v>1</v>
      </c>
      <c r="H301" s="505">
        <v>0</v>
      </c>
      <c r="I301" s="505">
        <v>0</v>
      </c>
      <c r="J301" s="505">
        <v>0</v>
      </c>
      <c r="K301" s="505">
        <v>5</v>
      </c>
      <c r="L301" s="505">
        <v>3</v>
      </c>
      <c r="M301" s="505">
        <v>2</v>
      </c>
      <c r="N301" s="505">
        <v>953</v>
      </c>
      <c r="O301" s="505">
        <v>0</v>
      </c>
      <c r="P301" s="505">
        <v>0</v>
      </c>
      <c r="Q301" s="505">
        <v>0</v>
      </c>
      <c r="R301" s="505">
        <v>953</v>
      </c>
      <c r="S301" s="505">
        <v>628</v>
      </c>
      <c r="T301" s="505">
        <v>325</v>
      </c>
      <c r="U301" s="505">
        <v>199</v>
      </c>
      <c r="V301" s="505">
        <v>192</v>
      </c>
      <c r="W301" s="505">
        <v>237</v>
      </c>
      <c r="X301" s="505">
        <v>158</v>
      </c>
      <c r="Y301" s="505">
        <v>167</v>
      </c>
      <c r="Z301" s="505">
        <v>0</v>
      </c>
      <c r="AA301" s="505">
        <v>953</v>
      </c>
      <c r="AB301" s="505">
        <v>190.6</v>
      </c>
      <c r="AC301" s="505">
        <v>0</v>
      </c>
      <c r="AD301" s="505">
        <v>0</v>
      </c>
      <c r="AE301" s="505">
        <v>381.00000000000034</v>
      </c>
      <c r="AF301" s="505">
        <v>435.99999999999972</v>
      </c>
      <c r="AG301" s="505">
        <v>0</v>
      </c>
      <c r="AH301" s="505">
        <v>0</v>
      </c>
      <c r="AI301" s="505">
        <v>0</v>
      </c>
      <c r="AJ301" s="505">
        <v>0</v>
      </c>
      <c r="AK301" s="505">
        <v>0</v>
      </c>
      <c r="AL301" s="505">
        <v>0</v>
      </c>
      <c r="AM301" s="505">
        <v>0</v>
      </c>
      <c r="AN301" s="505">
        <v>234.99999999999972</v>
      </c>
      <c r="AO301" s="505">
        <v>35.000000000000014</v>
      </c>
      <c r="AP301" s="505">
        <v>74.999999999999972</v>
      </c>
      <c r="AQ301" s="505">
        <v>336.99999999999994</v>
      </c>
      <c r="AR301" s="505">
        <v>269.99999999999966</v>
      </c>
      <c r="AS301" s="505">
        <v>0.999999999999999</v>
      </c>
      <c r="AT301" s="505">
        <v>0</v>
      </c>
      <c r="AU301" s="505">
        <v>0</v>
      </c>
      <c r="AV301" s="505">
        <v>0</v>
      </c>
      <c r="AW301" s="505">
        <v>0</v>
      </c>
      <c r="AX301" s="505">
        <v>7.014721345951628</v>
      </c>
      <c r="AY301" s="505">
        <v>17.035751840168267</v>
      </c>
      <c r="AZ301" s="505">
        <v>28.058885383806494</v>
      </c>
      <c r="BA301" s="505">
        <v>1.0495594713656389</v>
      </c>
      <c r="BB301" s="505">
        <v>0</v>
      </c>
      <c r="BC301" s="505">
        <v>0</v>
      </c>
      <c r="BD301" s="505">
        <v>95.656652360515025</v>
      </c>
      <c r="BE301" s="505">
        <v>92.291845493562249</v>
      </c>
      <c r="BF301" s="505">
        <v>113.92274678111589</v>
      </c>
      <c r="BG301" s="505">
        <v>84.754966887417268</v>
      </c>
      <c r="BH301" s="505">
        <v>85.095541401273962</v>
      </c>
      <c r="BI301" s="505">
        <v>298.07480314037213</v>
      </c>
      <c r="BJ301" s="505">
        <v>0</v>
      </c>
      <c r="BK301" s="505">
        <v>0</v>
      </c>
      <c r="BL301" s="505">
        <v>0</v>
      </c>
      <c r="BM301" s="505">
        <v>2.113</v>
      </c>
      <c r="BN301" s="505">
        <v>0</v>
      </c>
      <c r="BO301" s="622">
        <v>0</v>
      </c>
      <c r="BP301" s="505">
        <v>0</v>
      </c>
      <c r="BQ301" s="505">
        <v>0</v>
      </c>
      <c r="BR301" s="505">
        <v>1</v>
      </c>
      <c r="BS301" s="505"/>
      <c r="BT301" s="505"/>
      <c r="BU301" s="505"/>
    </row>
    <row r="302" spans="1:73" ht="14.4">
      <c r="A302" s="486">
        <f>VLOOKUP(C302,'[18]DfE No.'!C:E,3,FALSE)</f>
        <v>97</v>
      </c>
      <c r="B302" s="502">
        <v>124607</v>
      </c>
      <c r="C302" s="502">
        <v>9352108</v>
      </c>
      <c r="D302" s="503" t="s">
        <v>202</v>
      </c>
      <c r="E302" s="492" t="s">
        <v>40</v>
      </c>
      <c r="F302" s="504" t="s">
        <v>697</v>
      </c>
      <c r="G302" s="505">
        <v>1</v>
      </c>
      <c r="H302" s="505">
        <v>0</v>
      </c>
      <c r="I302" s="505">
        <v>0</v>
      </c>
      <c r="J302" s="505">
        <v>7</v>
      </c>
      <c r="K302" s="505">
        <v>0</v>
      </c>
      <c r="L302" s="505">
        <v>0</v>
      </c>
      <c r="M302" s="505">
        <v>0</v>
      </c>
      <c r="N302" s="505">
        <v>64</v>
      </c>
      <c r="O302" s="505">
        <v>64</v>
      </c>
      <c r="P302" s="505">
        <v>11</v>
      </c>
      <c r="Q302" s="505">
        <v>53</v>
      </c>
      <c r="R302" s="505">
        <v>0</v>
      </c>
      <c r="S302" s="505">
        <v>0</v>
      </c>
      <c r="T302" s="505">
        <v>0</v>
      </c>
      <c r="U302" s="505">
        <v>0</v>
      </c>
      <c r="V302" s="505">
        <v>0</v>
      </c>
      <c r="W302" s="505">
        <v>0</v>
      </c>
      <c r="X302" s="505">
        <v>0</v>
      </c>
      <c r="Y302" s="505">
        <v>0</v>
      </c>
      <c r="Z302" s="505">
        <v>0</v>
      </c>
      <c r="AA302" s="505">
        <v>64</v>
      </c>
      <c r="AB302" s="505">
        <v>9.1428571428571423</v>
      </c>
      <c r="AC302" s="505">
        <v>11</v>
      </c>
      <c r="AD302" s="505">
        <v>11</v>
      </c>
      <c r="AE302" s="505">
        <v>0</v>
      </c>
      <c r="AF302" s="505">
        <v>0</v>
      </c>
      <c r="AG302" s="505">
        <v>52</v>
      </c>
      <c r="AH302" s="505">
        <v>10</v>
      </c>
      <c r="AI302" s="505">
        <v>2</v>
      </c>
      <c r="AJ302" s="505">
        <v>0</v>
      </c>
      <c r="AK302" s="505">
        <v>0</v>
      </c>
      <c r="AL302" s="505">
        <v>0</v>
      </c>
      <c r="AM302" s="505">
        <v>0</v>
      </c>
      <c r="AN302" s="505">
        <v>0</v>
      </c>
      <c r="AO302" s="505">
        <v>0</v>
      </c>
      <c r="AP302" s="505">
        <v>0</v>
      </c>
      <c r="AQ302" s="505">
        <v>0</v>
      </c>
      <c r="AR302" s="505">
        <v>0</v>
      </c>
      <c r="AS302" s="505">
        <v>0</v>
      </c>
      <c r="AT302" s="505">
        <v>0</v>
      </c>
      <c r="AU302" s="505">
        <v>0</v>
      </c>
      <c r="AV302" s="505">
        <v>0</v>
      </c>
      <c r="AW302" s="505">
        <v>0</v>
      </c>
      <c r="AX302" s="505">
        <v>0</v>
      </c>
      <c r="AY302" s="505">
        <v>0</v>
      </c>
      <c r="AZ302" s="505">
        <v>0</v>
      </c>
      <c r="BA302" s="505">
        <v>0</v>
      </c>
      <c r="BB302" s="505">
        <v>21.200000000000003</v>
      </c>
      <c r="BC302" s="505">
        <v>25.600000000000005</v>
      </c>
      <c r="BD302" s="505">
        <v>0</v>
      </c>
      <c r="BE302" s="505">
        <v>0</v>
      </c>
      <c r="BF302" s="505">
        <v>0</v>
      </c>
      <c r="BG302" s="505">
        <v>0</v>
      </c>
      <c r="BH302" s="505">
        <v>0</v>
      </c>
      <c r="BI302" s="505">
        <v>0</v>
      </c>
      <c r="BJ302" s="505">
        <v>2.16</v>
      </c>
      <c r="BK302" s="505">
        <v>0</v>
      </c>
      <c r="BL302" s="505">
        <v>2.65</v>
      </c>
      <c r="BM302" s="505">
        <v>0</v>
      </c>
      <c r="BN302" s="505">
        <v>1</v>
      </c>
      <c r="BO302" s="622">
        <v>1</v>
      </c>
      <c r="BP302" s="505">
        <v>1</v>
      </c>
      <c r="BQ302" s="505">
        <v>1</v>
      </c>
      <c r="BR302" s="505">
        <v>0</v>
      </c>
      <c r="BS302" s="505"/>
      <c r="BT302" s="505"/>
      <c r="BU302" s="505"/>
    </row>
    <row r="303" spans="1:73" ht="14.4">
      <c r="A303" s="486">
        <f>VLOOKUP(C303,'[18]DfE No.'!C:E,3,FALSE)</f>
        <v>308</v>
      </c>
      <c r="B303" s="502">
        <v>124705</v>
      </c>
      <c r="C303" s="502">
        <v>9353042</v>
      </c>
      <c r="D303" s="503" t="s">
        <v>970</v>
      </c>
      <c r="E303" s="492" t="s">
        <v>40</v>
      </c>
      <c r="F303" s="504" t="s">
        <v>697</v>
      </c>
      <c r="G303" s="505">
        <v>1</v>
      </c>
      <c r="H303" s="505">
        <v>0</v>
      </c>
      <c r="I303" s="505">
        <v>0</v>
      </c>
      <c r="J303" s="505">
        <v>7</v>
      </c>
      <c r="K303" s="505">
        <v>0</v>
      </c>
      <c r="L303" s="505">
        <v>0</v>
      </c>
      <c r="M303" s="505">
        <v>0</v>
      </c>
      <c r="N303" s="505">
        <v>25</v>
      </c>
      <c r="O303" s="505">
        <v>25</v>
      </c>
      <c r="P303" s="505">
        <v>6</v>
      </c>
      <c r="Q303" s="505">
        <v>19</v>
      </c>
      <c r="R303" s="505">
        <v>0</v>
      </c>
      <c r="S303" s="505">
        <v>0</v>
      </c>
      <c r="T303" s="505">
        <v>0</v>
      </c>
      <c r="U303" s="505">
        <v>0</v>
      </c>
      <c r="V303" s="505">
        <v>0</v>
      </c>
      <c r="W303" s="505">
        <v>0</v>
      </c>
      <c r="X303" s="505">
        <v>0</v>
      </c>
      <c r="Y303" s="505">
        <v>0</v>
      </c>
      <c r="Z303" s="505">
        <v>0</v>
      </c>
      <c r="AA303" s="505">
        <v>25</v>
      </c>
      <c r="AB303" s="505">
        <v>3.5714285714285716</v>
      </c>
      <c r="AC303" s="505">
        <v>7.0000000000000009</v>
      </c>
      <c r="AD303" s="505">
        <v>7.0000000000000009</v>
      </c>
      <c r="AE303" s="505">
        <v>0</v>
      </c>
      <c r="AF303" s="505">
        <v>0</v>
      </c>
      <c r="AG303" s="505">
        <v>23</v>
      </c>
      <c r="AH303" s="505">
        <v>2</v>
      </c>
      <c r="AI303" s="505">
        <v>0</v>
      </c>
      <c r="AJ303" s="505">
        <v>0</v>
      </c>
      <c r="AK303" s="505">
        <v>0</v>
      </c>
      <c r="AL303" s="505">
        <v>0</v>
      </c>
      <c r="AM303" s="505">
        <v>0</v>
      </c>
      <c r="AN303" s="505">
        <v>0</v>
      </c>
      <c r="AO303" s="505">
        <v>0</v>
      </c>
      <c r="AP303" s="505">
        <v>0</v>
      </c>
      <c r="AQ303" s="505">
        <v>0</v>
      </c>
      <c r="AR303" s="505">
        <v>0</v>
      </c>
      <c r="AS303" s="505">
        <v>0</v>
      </c>
      <c r="AT303" s="505">
        <v>0</v>
      </c>
      <c r="AU303" s="505">
        <v>2.6315789473684252</v>
      </c>
      <c r="AV303" s="505">
        <v>2.6315789473684252</v>
      </c>
      <c r="AW303" s="505">
        <v>2.6315789473684252</v>
      </c>
      <c r="AX303" s="505">
        <v>0</v>
      </c>
      <c r="AY303" s="505">
        <v>0</v>
      </c>
      <c r="AZ303" s="505">
        <v>0</v>
      </c>
      <c r="BA303" s="505">
        <v>0</v>
      </c>
      <c r="BB303" s="505">
        <v>4.5144256220222339</v>
      </c>
      <c r="BC303" s="505">
        <v>5.9400337131871499</v>
      </c>
      <c r="BD303" s="505">
        <v>0</v>
      </c>
      <c r="BE303" s="505">
        <v>0</v>
      </c>
      <c r="BF303" s="505">
        <v>0</v>
      </c>
      <c r="BG303" s="505">
        <v>0</v>
      </c>
      <c r="BH303" s="505">
        <v>0</v>
      </c>
      <c r="BI303" s="505">
        <v>0</v>
      </c>
      <c r="BJ303" s="505">
        <v>0</v>
      </c>
      <c r="BK303" s="505">
        <v>0</v>
      </c>
      <c r="BL303" s="505">
        <v>2.72</v>
      </c>
      <c r="BM303" s="505">
        <v>0</v>
      </c>
      <c r="BN303" s="505">
        <v>1</v>
      </c>
      <c r="BO303" s="622">
        <v>1</v>
      </c>
      <c r="BP303" s="505">
        <v>1</v>
      </c>
      <c r="BQ303" s="505">
        <v>1</v>
      </c>
      <c r="BR303" s="505">
        <v>0</v>
      </c>
      <c r="BS303" s="505"/>
      <c r="BT303" s="505"/>
      <c r="BU303" s="505"/>
    </row>
    <row r="304" spans="1:73" ht="14.4">
      <c r="A304" s="486">
        <f>VLOOKUP(C304,'[18]DfE No.'!C:E,3,FALSE)</f>
        <v>10</v>
      </c>
      <c r="B304" s="502">
        <v>124720</v>
      </c>
      <c r="C304" s="502">
        <v>9353075</v>
      </c>
      <c r="D304" s="503" t="s">
        <v>978</v>
      </c>
      <c r="E304" s="492" t="s">
        <v>40</v>
      </c>
      <c r="F304" s="504" t="s">
        <v>697</v>
      </c>
      <c r="G304" s="505">
        <v>1</v>
      </c>
      <c r="H304" s="505">
        <v>0</v>
      </c>
      <c r="I304" s="505">
        <v>0</v>
      </c>
      <c r="J304" s="505">
        <v>7</v>
      </c>
      <c r="K304" s="505">
        <v>0</v>
      </c>
      <c r="L304" s="505">
        <v>0</v>
      </c>
      <c r="M304" s="505">
        <v>0</v>
      </c>
      <c r="N304" s="505">
        <v>40</v>
      </c>
      <c r="O304" s="505">
        <v>40</v>
      </c>
      <c r="P304" s="505">
        <v>5</v>
      </c>
      <c r="Q304" s="505">
        <v>35</v>
      </c>
      <c r="R304" s="505">
        <v>0</v>
      </c>
      <c r="S304" s="505">
        <v>0</v>
      </c>
      <c r="T304" s="505">
        <v>0</v>
      </c>
      <c r="U304" s="505">
        <v>0</v>
      </c>
      <c r="V304" s="505">
        <v>0</v>
      </c>
      <c r="W304" s="505">
        <v>0</v>
      </c>
      <c r="X304" s="505">
        <v>0</v>
      </c>
      <c r="Y304" s="505">
        <v>0</v>
      </c>
      <c r="Z304" s="505">
        <v>0</v>
      </c>
      <c r="AA304" s="505">
        <v>40</v>
      </c>
      <c r="AB304" s="505">
        <v>5.7142857142857144</v>
      </c>
      <c r="AC304" s="505">
        <v>5</v>
      </c>
      <c r="AD304" s="505">
        <v>6</v>
      </c>
      <c r="AE304" s="505">
        <v>0</v>
      </c>
      <c r="AF304" s="505">
        <v>0</v>
      </c>
      <c r="AG304" s="505">
        <v>40</v>
      </c>
      <c r="AH304" s="505">
        <v>0</v>
      </c>
      <c r="AI304" s="505">
        <v>0</v>
      </c>
      <c r="AJ304" s="505">
        <v>0</v>
      </c>
      <c r="AK304" s="505">
        <v>0</v>
      </c>
      <c r="AL304" s="505">
        <v>0</v>
      </c>
      <c r="AM304" s="505">
        <v>0</v>
      </c>
      <c r="AN304" s="505">
        <v>0</v>
      </c>
      <c r="AO304" s="505">
        <v>0</v>
      </c>
      <c r="AP304" s="505">
        <v>0</v>
      </c>
      <c r="AQ304" s="505">
        <v>0</v>
      </c>
      <c r="AR304" s="505">
        <v>0</v>
      </c>
      <c r="AS304" s="505">
        <v>0</v>
      </c>
      <c r="AT304" s="505">
        <v>0</v>
      </c>
      <c r="AU304" s="505">
        <v>0</v>
      </c>
      <c r="AV304" s="505">
        <v>0</v>
      </c>
      <c r="AW304" s="505">
        <v>0</v>
      </c>
      <c r="AX304" s="505">
        <v>0</v>
      </c>
      <c r="AY304" s="505">
        <v>0</v>
      </c>
      <c r="AZ304" s="505">
        <v>0</v>
      </c>
      <c r="BA304" s="505">
        <v>0</v>
      </c>
      <c r="BB304" s="505">
        <v>13</v>
      </c>
      <c r="BC304" s="505">
        <v>14.857142857142858</v>
      </c>
      <c r="BD304" s="505">
        <v>0</v>
      </c>
      <c r="BE304" s="505">
        <v>0</v>
      </c>
      <c r="BF304" s="505">
        <v>0</v>
      </c>
      <c r="BG304" s="505">
        <v>0</v>
      </c>
      <c r="BH304" s="505">
        <v>0</v>
      </c>
      <c r="BI304" s="505">
        <v>0</v>
      </c>
      <c r="BJ304" s="505">
        <v>3.5999999999999996</v>
      </c>
      <c r="BK304" s="505">
        <v>0</v>
      </c>
      <c r="BL304" s="505">
        <v>2.0099999999999998</v>
      </c>
      <c r="BM304" s="505">
        <v>0</v>
      </c>
      <c r="BN304" s="505">
        <v>1</v>
      </c>
      <c r="BO304" s="622">
        <v>1</v>
      </c>
      <c r="BP304" s="505">
        <v>1</v>
      </c>
      <c r="BQ304" s="505">
        <v>1</v>
      </c>
      <c r="BR304" s="505">
        <v>0</v>
      </c>
      <c r="BS304" s="505"/>
      <c r="BT304" s="505"/>
      <c r="BU304" s="505"/>
    </row>
    <row r="305" spans="1:73" ht="14.4">
      <c r="A305" s="486" t="e">
        <f>VLOOKUP(C305,'[18]DfE No.'!C:E,3,FALSE)</f>
        <v>#N/A</v>
      </c>
      <c r="B305" s="502">
        <v>935123</v>
      </c>
      <c r="C305" s="502">
        <v>9350123</v>
      </c>
      <c r="D305" s="503" t="s">
        <v>1411</v>
      </c>
      <c r="E305" s="492" t="s">
        <v>40</v>
      </c>
      <c r="F305" s="504" t="s">
        <v>697</v>
      </c>
      <c r="G305" s="505">
        <v>1</v>
      </c>
      <c r="H305" s="505">
        <v>0</v>
      </c>
      <c r="I305" s="505">
        <v>0</v>
      </c>
      <c r="J305" s="505">
        <v>3</v>
      </c>
      <c r="K305" s="505">
        <v>0</v>
      </c>
      <c r="L305" s="505">
        <v>0</v>
      </c>
      <c r="M305" s="505">
        <v>0</v>
      </c>
      <c r="N305" s="505">
        <v>67.5</v>
      </c>
      <c r="O305" s="505">
        <v>67.5</v>
      </c>
      <c r="P305" s="505">
        <v>22.5</v>
      </c>
      <c r="Q305" s="505">
        <v>45</v>
      </c>
      <c r="R305" s="505">
        <v>0</v>
      </c>
      <c r="S305" s="505">
        <v>0</v>
      </c>
      <c r="T305" s="505">
        <v>0</v>
      </c>
      <c r="U305" s="505">
        <v>0</v>
      </c>
      <c r="V305" s="505">
        <v>0</v>
      </c>
      <c r="W305" s="505">
        <v>0</v>
      </c>
      <c r="X305" s="505">
        <v>0</v>
      </c>
      <c r="Y305" s="505">
        <v>0</v>
      </c>
      <c r="Z305" s="505">
        <v>0</v>
      </c>
      <c r="AA305" s="505">
        <v>67.5</v>
      </c>
      <c r="AB305" s="505">
        <v>22.5</v>
      </c>
      <c r="AC305" s="505">
        <v>12.763916852587473</v>
      </c>
      <c r="AD305" s="505">
        <v>11.371190770932651</v>
      </c>
      <c r="AE305" s="505">
        <v>0</v>
      </c>
      <c r="AF305" s="505">
        <v>0</v>
      </c>
      <c r="AG305" s="505">
        <v>46.545686990596778</v>
      </c>
      <c r="AH305" s="505">
        <v>6.8776783200460079</v>
      </c>
      <c r="AI305" s="505">
        <v>5.4712681603481137</v>
      </c>
      <c r="AJ305" s="505">
        <v>2.6375791194282692</v>
      </c>
      <c r="AK305" s="505">
        <v>3.9003107814432645</v>
      </c>
      <c r="AL305" s="505">
        <v>1.0462061808492276</v>
      </c>
      <c r="AM305" s="505">
        <v>1.0212704472883349</v>
      </c>
      <c r="AN305" s="505">
        <v>0</v>
      </c>
      <c r="AO305" s="505">
        <v>0</v>
      </c>
      <c r="AP305" s="505">
        <v>0</v>
      </c>
      <c r="AQ305" s="505">
        <v>0</v>
      </c>
      <c r="AR305" s="505">
        <v>0</v>
      </c>
      <c r="AS305" s="505">
        <v>0</v>
      </c>
      <c r="AT305" s="505">
        <v>0</v>
      </c>
      <c r="AU305" s="505">
        <v>1.3779601161987949</v>
      </c>
      <c r="AV305" s="505">
        <v>2.7008142393357866</v>
      </c>
      <c r="AW305" s="505">
        <v>3.8693358973120646</v>
      </c>
      <c r="AX305" s="505">
        <v>0</v>
      </c>
      <c r="AY305" s="505">
        <v>0</v>
      </c>
      <c r="AZ305" s="505">
        <v>0</v>
      </c>
      <c r="BA305" s="505">
        <v>0.36263274041092108</v>
      </c>
      <c r="BB305" s="505">
        <v>12.848273467442985</v>
      </c>
      <c r="BC305" s="505">
        <v>19.27241020116448</v>
      </c>
      <c r="BD305" s="505">
        <v>0</v>
      </c>
      <c r="BE305" s="505">
        <v>0</v>
      </c>
      <c r="BF305" s="505">
        <v>0</v>
      </c>
      <c r="BG305" s="505">
        <v>0</v>
      </c>
      <c r="BH305" s="505">
        <v>0</v>
      </c>
      <c r="BI305" s="505">
        <v>0</v>
      </c>
      <c r="BJ305" s="505">
        <v>0</v>
      </c>
      <c r="BK305" s="505">
        <v>0</v>
      </c>
      <c r="BL305" s="505">
        <v>0</v>
      </c>
      <c r="BM305" s="505">
        <v>0</v>
      </c>
      <c r="BN305" s="505">
        <v>0</v>
      </c>
      <c r="BO305" s="622">
        <v>0</v>
      </c>
      <c r="BP305" s="505">
        <v>0</v>
      </c>
      <c r="BQ305" s="505">
        <v>1</v>
      </c>
      <c r="BR305" s="505">
        <v>0</v>
      </c>
      <c r="BS305" s="505"/>
      <c r="BT305" s="505"/>
      <c r="BU305" s="505"/>
    </row>
    <row r="306" spans="1:73" ht="14.4">
      <c r="A306" s="486" t="e">
        <f>VLOOKUP(C306,'[18]DfE No.'!C:E,3,FALSE)</f>
        <v>#N/A</v>
      </c>
      <c r="B306" s="502" t="s">
        <v>13</v>
      </c>
      <c r="C306" s="502" t="s">
        <v>13</v>
      </c>
      <c r="D306" s="503" t="s">
        <v>440</v>
      </c>
      <c r="E306" s="492" t="s">
        <v>698</v>
      </c>
      <c r="F306" s="504"/>
      <c r="G306" s="505"/>
      <c r="H306" s="505"/>
      <c r="I306" s="505"/>
      <c r="J306" s="505"/>
      <c r="K306" s="505"/>
      <c r="L306" s="505"/>
      <c r="M306" s="505"/>
      <c r="N306" s="505"/>
      <c r="O306" s="505"/>
      <c r="P306" s="505"/>
      <c r="Q306" s="505"/>
      <c r="R306" s="505"/>
      <c r="S306" s="505"/>
      <c r="T306" s="505"/>
      <c r="U306" s="505"/>
      <c r="V306" s="505"/>
      <c r="W306" s="505"/>
      <c r="X306" s="505"/>
      <c r="Y306" s="505"/>
      <c r="Z306" s="505"/>
      <c r="AA306" s="505"/>
      <c r="AB306" s="505"/>
      <c r="AC306" s="505"/>
      <c r="AD306" s="505"/>
      <c r="AE306" s="505"/>
      <c r="AF306" s="505"/>
      <c r="AG306" s="505"/>
      <c r="AH306" s="505"/>
      <c r="AI306" s="505"/>
      <c r="AJ306" s="505"/>
      <c r="AK306" s="505"/>
      <c r="AL306" s="505"/>
      <c r="AM306" s="505"/>
      <c r="AN306" s="505"/>
      <c r="AO306" s="505"/>
      <c r="AP306" s="505"/>
      <c r="AQ306" s="505"/>
      <c r="AR306" s="505"/>
      <c r="AS306" s="505"/>
      <c r="AT306" s="505"/>
      <c r="AU306" s="505"/>
      <c r="AV306" s="505"/>
      <c r="AW306" s="505"/>
      <c r="AX306" s="505"/>
      <c r="AY306" s="505"/>
      <c r="AZ306" s="505"/>
      <c r="BA306" s="505"/>
      <c r="BB306" s="505"/>
      <c r="BC306" s="505"/>
      <c r="BD306" s="505"/>
      <c r="BE306" s="505"/>
      <c r="BF306" s="505"/>
      <c r="BG306" s="505"/>
      <c r="BH306" s="505"/>
      <c r="BI306" s="505"/>
      <c r="BJ306" s="505"/>
      <c r="BK306" s="505"/>
      <c r="BL306" s="505"/>
      <c r="BM306" s="505"/>
      <c r="BN306" s="505"/>
      <c r="BO306" s="622"/>
      <c r="BP306" s="505"/>
      <c r="BQ306" s="505"/>
      <c r="BR306" s="505"/>
      <c r="BS306" s="505"/>
      <c r="BT306" s="505">
        <v>86</v>
      </c>
      <c r="BU306" s="505"/>
    </row>
    <row r="307" spans="1:73" ht="14.4">
      <c r="A307" s="486" t="e">
        <f>VLOOKUP(C307,'[18]DfE No.'!C:E,3,FALSE)</f>
        <v>#N/A</v>
      </c>
      <c r="B307" s="502" t="s">
        <v>13</v>
      </c>
      <c r="C307" s="502" t="s">
        <v>13</v>
      </c>
      <c r="D307" s="503" t="s">
        <v>441</v>
      </c>
      <c r="E307" s="492" t="s">
        <v>442</v>
      </c>
      <c r="F307" s="504"/>
      <c r="G307" s="505"/>
      <c r="H307" s="505"/>
      <c r="I307" s="505"/>
      <c r="J307" s="505"/>
      <c r="K307" s="505"/>
      <c r="L307" s="505"/>
      <c r="M307" s="505"/>
      <c r="N307" s="505"/>
      <c r="O307" s="505"/>
      <c r="P307" s="505"/>
      <c r="Q307" s="505"/>
      <c r="R307" s="505"/>
      <c r="S307" s="505"/>
      <c r="T307" s="505"/>
      <c r="U307" s="505"/>
      <c r="V307" s="505"/>
      <c r="W307" s="505"/>
      <c r="X307" s="505"/>
      <c r="Y307" s="505"/>
      <c r="Z307" s="505"/>
      <c r="AA307" s="505"/>
      <c r="AB307" s="505"/>
      <c r="AC307" s="505"/>
      <c r="AD307" s="505"/>
      <c r="AE307" s="505"/>
      <c r="AF307" s="505"/>
      <c r="AG307" s="505"/>
      <c r="AH307" s="505"/>
      <c r="AI307" s="505"/>
      <c r="AJ307" s="505"/>
      <c r="AK307" s="505"/>
      <c r="AL307" s="505"/>
      <c r="AM307" s="505"/>
      <c r="AN307" s="505"/>
      <c r="AO307" s="505"/>
      <c r="AP307" s="505"/>
      <c r="AQ307" s="505"/>
      <c r="AR307" s="505"/>
      <c r="AS307" s="505"/>
      <c r="AT307" s="505"/>
      <c r="AU307" s="505"/>
      <c r="AV307" s="505"/>
      <c r="AW307" s="505"/>
      <c r="AX307" s="505"/>
      <c r="AY307" s="505"/>
      <c r="AZ307" s="505"/>
      <c r="BA307" s="505"/>
      <c r="BB307" s="505"/>
      <c r="BC307" s="505"/>
      <c r="BD307" s="505"/>
      <c r="BE307" s="505"/>
      <c r="BF307" s="505"/>
      <c r="BG307" s="505"/>
      <c r="BH307" s="505"/>
      <c r="BI307" s="505"/>
      <c r="BJ307" s="505"/>
      <c r="BK307" s="505"/>
      <c r="BL307" s="505"/>
      <c r="BM307" s="505"/>
      <c r="BN307" s="505"/>
      <c r="BO307" s="622"/>
      <c r="BP307" s="505"/>
      <c r="BQ307" s="505"/>
      <c r="BR307" s="505"/>
      <c r="BS307" s="505"/>
      <c r="BT307" s="505"/>
      <c r="BU307" s="505">
        <v>20</v>
      </c>
    </row>
    <row r="308" spans="1:73" ht="14.4">
      <c r="A308" s="486" t="e">
        <f>VLOOKUP(C308,'[18]DfE No.'!C:E,3,FALSE)</f>
        <v>#N/A</v>
      </c>
      <c r="B308" s="502" t="s">
        <v>13</v>
      </c>
      <c r="C308" s="502" t="s">
        <v>13</v>
      </c>
      <c r="D308" s="503" t="s">
        <v>462</v>
      </c>
      <c r="E308" s="492" t="s">
        <v>442</v>
      </c>
      <c r="F308" s="504"/>
      <c r="G308" s="505"/>
      <c r="H308" s="505"/>
      <c r="I308" s="505"/>
      <c r="J308" s="505"/>
      <c r="K308" s="505"/>
      <c r="L308" s="505"/>
      <c r="M308" s="505"/>
      <c r="N308" s="505"/>
      <c r="O308" s="505"/>
      <c r="P308" s="505"/>
      <c r="Q308" s="505"/>
      <c r="R308" s="505"/>
      <c r="S308" s="505"/>
      <c r="T308" s="505"/>
      <c r="U308" s="505"/>
      <c r="V308" s="505"/>
      <c r="W308" s="505"/>
      <c r="X308" s="505"/>
      <c r="Y308" s="505"/>
      <c r="Z308" s="505"/>
      <c r="AA308" s="505"/>
      <c r="AB308" s="505"/>
      <c r="AC308" s="505"/>
      <c r="AD308" s="505"/>
      <c r="AE308" s="505"/>
      <c r="AF308" s="505"/>
      <c r="AG308" s="505"/>
      <c r="AH308" s="505"/>
      <c r="AI308" s="505"/>
      <c r="AJ308" s="505"/>
      <c r="AK308" s="505"/>
      <c r="AL308" s="505"/>
      <c r="AM308" s="505"/>
      <c r="AN308" s="505"/>
      <c r="AO308" s="505"/>
      <c r="AP308" s="505"/>
      <c r="AQ308" s="505"/>
      <c r="AR308" s="505"/>
      <c r="AS308" s="505"/>
      <c r="AT308" s="505"/>
      <c r="AU308" s="505"/>
      <c r="AV308" s="505"/>
      <c r="AW308" s="505"/>
      <c r="AX308" s="505"/>
      <c r="AY308" s="505"/>
      <c r="AZ308" s="505"/>
      <c r="BA308" s="505"/>
      <c r="BB308" s="505"/>
      <c r="BC308" s="505"/>
      <c r="BD308" s="505"/>
      <c r="BE308" s="505"/>
      <c r="BF308" s="505"/>
      <c r="BG308" s="505"/>
      <c r="BH308" s="505"/>
      <c r="BI308" s="505"/>
      <c r="BJ308" s="505"/>
      <c r="BK308" s="505"/>
      <c r="BL308" s="505"/>
      <c r="BM308" s="505"/>
      <c r="BN308" s="505"/>
      <c r="BO308" s="622"/>
      <c r="BP308" s="505"/>
      <c r="BQ308" s="505"/>
      <c r="BR308" s="505"/>
      <c r="BS308" s="505"/>
      <c r="BT308" s="505"/>
      <c r="BU308" s="505">
        <v>40</v>
      </c>
    </row>
    <row r="309" spans="1:73" ht="14.4">
      <c r="A309" s="486" t="e">
        <f>VLOOKUP(C309,'[18]DfE No.'!C:E,3,FALSE)</f>
        <v>#N/A</v>
      </c>
      <c r="B309" s="502" t="s">
        <v>13</v>
      </c>
      <c r="C309" s="502" t="s">
        <v>13</v>
      </c>
      <c r="D309" s="503" t="s">
        <v>443</v>
      </c>
      <c r="E309" s="492" t="s">
        <v>442</v>
      </c>
      <c r="F309" s="504"/>
      <c r="G309" s="505"/>
      <c r="H309" s="505"/>
      <c r="I309" s="505"/>
      <c r="J309" s="505"/>
      <c r="K309" s="505"/>
      <c r="L309" s="505"/>
      <c r="M309" s="505"/>
      <c r="N309" s="505"/>
      <c r="O309" s="505"/>
      <c r="P309" s="505"/>
      <c r="Q309" s="505"/>
      <c r="R309" s="505"/>
      <c r="S309" s="505"/>
      <c r="T309" s="505"/>
      <c r="U309" s="505"/>
      <c r="V309" s="505"/>
      <c r="W309" s="505"/>
      <c r="X309" s="505"/>
      <c r="Y309" s="505"/>
      <c r="Z309" s="505"/>
      <c r="AA309" s="505"/>
      <c r="AB309" s="505"/>
      <c r="AC309" s="505"/>
      <c r="AD309" s="505"/>
      <c r="AE309" s="505"/>
      <c r="AF309" s="505"/>
      <c r="AG309" s="505"/>
      <c r="AH309" s="505"/>
      <c r="AI309" s="505"/>
      <c r="AJ309" s="505"/>
      <c r="AK309" s="505"/>
      <c r="AL309" s="505"/>
      <c r="AM309" s="505"/>
      <c r="AN309" s="505"/>
      <c r="AO309" s="505"/>
      <c r="AP309" s="505"/>
      <c r="AQ309" s="505"/>
      <c r="AR309" s="505"/>
      <c r="AS309" s="505"/>
      <c r="AT309" s="505"/>
      <c r="AU309" s="505"/>
      <c r="AV309" s="505"/>
      <c r="AW309" s="505"/>
      <c r="AX309" s="505"/>
      <c r="AY309" s="505"/>
      <c r="AZ309" s="505"/>
      <c r="BA309" s="505"/>
      <c r="BB309" s="505"/>
      <c r="BC309" s="505"/>
      <c r="BD309" s="505"/>
      <c r="BE309" s="505"/>
      <c r="BF309" s="505"/>
      <c r="BG309" s="505"/>
      <c r="BH309" s="505"/>
      <c r="BI309" s="505"/>
      <c r="BJ309" s="505"/>
      <c r="BK309" s="505"/>
      <c r="BL309" s="505"/>
      <c r="BM309" s="505"/>
      <c r="BN309" s="505"/>
      <c r="BO309" s="622"/>
      <c r="BP309" s="505"/>
      <c r="BQ309" s="505"/>
      <c r="BR309" s="505"/>
      <c r="BS309" s="505"/>
      <c r="BT309" s="505"/>
      <c r="BU309" s="505">
        <v>10</v>
      </c>
    </row>
    <row r="310" spans="1:73" ht="14.4">
      <c r="A310" s="486" t="e">
        <f>VLOOKUP(C310,'[18]DfE No.'!C:E,3,FALSE)</f>
        <v>#N/A</v>
      </c>
      <c r="B310" s="502" t="s">
        <v>13</v>
      </c>
      <c r="C310" s="502" t="s">
        <v>13</v>
      </c>
      <c r="D310" s="503" t="s">
        <v>444</v>
      </c>
      <c r="E310" s="492" t="s">
        <v>442</v>
      </c>
      <c r="F310" s="504"/>
      <c r="G310" s="505"/>
      <c r="H310" s="505"/>
      <c r="I310" s="505"/>
      <c r="J310" s="505"/>
      <c r="K310" s="505"/>
      <c r="L310" s="505"/>
      <c r="M310" s="505"/>
      <c r="N310" s="505"/>
      <c r="O310" s="505"/>
      <c r="P310" s="505"/>
      <c r="Q310" s="505"/>
      <c r="R310" s="505"/>
      <c r="S310" s="505"/>
      <c r="T310" s="505"/>
      <c r="U310" s="505"/>
      <c r="V310" s="505"/>
      <c r="W310" s="505"/>
      <c r="X310" s="505"/>
      <c r="Y310" s="505"/>
      <c r="Z310" s="505"/>
      <c r="AA310" s="505"/>
      <c r="AB310" s="505"/>
      <c r="AC310" s="505"/>
      <c r="AD310" s="505"/>
      <c r="AE310" s="505"/>
      <c r="AF310" s="505"/>
      <c r="AG310" s="505"/>
      <c r="AH310" s="505"/>
      <c r="AI310" s="505"/>
      <c r="AJ310" s="505"/>
      <c r="AK310" s="505"/>
      <c r="AL310" s="505"/>
      <c r="AM310" s="505"/>
      <c r="AN310" s="505"/>
      <c r="AO310" s="505"/>
      <c r="AP310" s="505"/>
      <c r="AQ310" s="505"/>
      <c r="AR310" s="505"/>
      <c r="AS310" s="505"/>
      <c r="AT310" s="505"/>
      <c r="AU310" s="505"/>
      <c r="AV310" s="505"/>
      <c r="AW310" s="505"/>
      <c r="AX310" s="505"/>
      <c r="AY310" s="505"/>
      <c r="AZ310" s="505"/>
      <c r="BA310" s="505"/>
      <c r="BB310" s="505"/>
      <c r="BC310" s="505"/>
      <c r="BD310" s="505"/>
      <c r="BE310" s="505"/>
      <c r="BF310" s="505"/>
      <c r="BG310" s="505"/>
      <c r="BH310" s="505"/>
      <c r="BI310" s="505"/>
      <c r="BJ310" s="505"/>
      <c r="BK310" s="505"/>
      <c r="BL310" s="505"/>
      <c r="BM310" s="505"/>
      <c r="BN310" s="505"/>
      <c r="BO310" s="622"/>
      <c r="BP310" s="505"/>
      <c r="BQ310" s="505"/>
      <c r="BR310" s="505"/>
      <c r="BS310" s="505"/>
      <c r="BT310" s="505"/>
      <c r="BU310" s="505">
        <v>20</v>
      </c>
    </row>
    <row r="311" spans="1:73" ht="14.4">
      <c r="A311" s="486" t="e">
        <f>VLOOKUP(C311,'[18]DfE No.'!C:E,3,FALSE)</f>
        <v>#N/A</v>
      </c>
      <c r="B311" s="502" t="s">
        <v>13</v>
      </c>
      <c r="C311" s="502" t="s">
        <v>13</v>
      </c>
      <c r="D311" s="503" t="s">
        <v>13</v>
      </c>
      <c r="E311" s="492" t="s">
        <v>13</v>
      </c>
      <c r="F311" s="504" t="s">
        <v>13</v>
      </c>
      <c r="G311" s="505" t="s">
        <v>13</v>
      </c>
      <c r="H311" s="505" t="s">
        <v>13</v>
      </c>
      <c r="I311" s="505" t="s">
        <v>13</v>
      </c>
      <c r="J311" s="505" t="s">
        <v>13</v>
      </c>
      <c r="K311" s="505" t="s">
        <v>13</v>
      </c>
      <c r="L311" s="505" t="s">
        <v>13</v>
      </c>
      <c r="M311" s="505" t="s">
        <v>13</v>
      </c>
      <c r="N311" s="505" t="s">
        <v>13</v>
      </c>
      <c r="O311" s="505" t="s">
        <v>13</v>
      </c>
      <c r="P311" s="505" t="s">
        <v>13</v>
      </c>
      <c r="Q311" s="505" t="s">
        <v>13</v>
      </c>
      <c r="R311" s="505" t="s">
        <v>13</v>
      </c>
      <c r="S311" s="505" t="s">
        <v>13</v>
      </c>
      <c r="T311" s="505" t="s">
        <v>13</v>
      </c>
      <c r="U311" s="505" t="s">
        <v>13</v>
      </c>
      <c r="V311" s="505" t="s">
        <v>13</v>
      </c>
      <c r="W311" s="505" t="s">
        <v>13</v>
      </c>
      <c r="X311" s="505" t="s">
        <v>13</v>
      </c>
      <c r="Y311" s="505" t="s">
        <v>13</v>
      </c>
      <c r="Z311" s="505" t="s">
        <v>13</v>
      </c>
      <c r="AA311" s="505" t="s">
        <v>13</v>
      </c>
      <c r="AB311" s="505" t="s">
        <v>13</v>
      </c>
      <c r="AC311" s="505" t="s">
        <v>13</v>
      </c>
      <c r="AD311" s="505" t="s">
        <v>13</v>
      </c>
      <c r="AE311" s="505" t="s">
        <v>13</v>
      </c>
      <c r="AF311" s="505" t="s">
        <v>13</v>
      </c>
      <c r="AG311" s="505" t="s">
        <v>13</v>
      </c>
      <c r="AH311" s="505" t="s">
        <v>13</v>
      </c>
      <c r="AI311" s="505" t="s">
        <v>13</v>
      </c>
      <c r="AJ311" s="505" t="s">
        <v>13</v>
      </c>
      <c r="AK311" s="505" t="s">
        <v>13</v>
      </c>
      <c r="AL311" s="505" t="s">
        <v>13</v>
      </c>
      <c r="AM311" s="505" t="s">
        <v>13</v>
      </c>
      <c r="AN311" s="505" t="s">
        <v>13</v>
      </c>
      <c r="AO311" s="505" t="s">
        <v>13</v>
      </c>
      <c r="AP311" s="505" t="s">
        <v>13</v>
      </c>
      <c r="AQ311" s="505" t="s">
        <v>13</v>
      </c>
      <c r="AR311" s="505" t="s">
        <v>13</v>
      </c>
      <c r="AS311" s="505" t="s">
        <v>13</v>
      </c>
      <c r="AT311" s="505" t="s">
        <v>13</v>
      </c>
      <c r="AU311" s="505" t="s">
        <v>13</v>
      </c>
      <c r="AV311" s="505" t="s">
        <v>13</v>
      </c>
      <c r="AW311" s="505" t="s">
        <v>13</v>
      </c>
      <c r="AX311" s="505" t="s">
        <v>13</v>
      </c>
      <c r="AY311" s="505" t="s">
        <v>13</v>
      </c>
      <c r="AZ311" s="505" t="s">
        <v>13</v>
      </c>
      <c r="BA311" s="505" t="s">
        <v>13</v>
      </c>
      <c r="BB311" s="505" t="s">
        <v>13</v>
      </c>
      <c r="BC311" s="505" t="s">
        <v>13</v>
      </c>
      <c r="BD311" s="505" t="s">
        <v>13</v>
      </c>
      <c r="BE311" s="505" t="s">
        <v>13</v>
      </c>
      <c r="BF311" s="505" t="s">
        <v>13</v>
      </c>
      <c r="BG311" s="505" t="s">
        <v>13</v>
      </c>
      <c r="BH311" s="505" t="s">
        <v>13</v>
      </c>
      <c r="BI311" s="505" t="s">
        <v>13</v>
      </c>
      <c r="BJ311" s="505" t="s">
        <v>13</v>
      </c>
      <c r="BK311" s="505" t="s">
        <v>13</v>
      </c>
      <c r="BL311" s="505" t="s">
        <v>13</v>
      </c>
      <c r="BM311" s="505" t="s">
        <v>13</v>
      </c>
      <c r="BN311" s="505" t="s">
        <v>13</v>
      </c>
      <c r="BO311" s="622" t="s">
        <v>13</v>
      </c>
      <c r="BP311" s="505" t="s">
        <v>13</v>
      </c>
      <c r="BQ311" s="505" t="s">
        <v>13</v>
      </c>
      <c r="BR311" s="505" t="s">
        <v>13</v>
      </c>
      <c r="BS311" s="505"/>
      <c r="BT311" s="505"/>
      <c r="BU311" s="505"/>
    </row>
    <row r="312" spans="1:73" ht="14.4">
      <c r="A312" s="486" t="e">
        <f>VLOOKUP(C312,'[18]DfE No.'!C:E,3,FALSE)</f>
        <v>#N/A</v>
      </c>
      <c r="B312" s="502" t="s">
        <v>13</v>
      </c>
      <c r="C312" s="502" t="s">
        <v>13</v>
      </c>
      <c r="D312" s="503" t="s">
        <v>13</v>
      </c>
      <c r="E312" s="492" t="s">
        <v>13</v>
      </c>
      <c r="F312" s="504" t="s">
        <v>13</v>
      </c>
      <c r="G312" s="505" t="s">
        <v>13</v>
      </c>
      <c r="H312" s="505" t="s">
        <v>13</v>
      </c>
      <c r="I312" s="505" t="s">
        <v>13</v>
      </c>
      <c r="J312" s="505" t="s">
        <v>13</v>
      </c>
      <c r="K312" s="505" t="s">
        <v>13</v>
      </c>
      <c r="L312" s="505" t="s">
        <v>13</v>
      </c>
      <c r="M312" s="505" t="s">
        <v>13</v>
      </c>
      <c r="N312" s="505" t="s">
        <v>13</v>
      </c>
      <c r="O312" s="505" t="s">
        <v>13</v>
      </c>
      <c r="P312" s="505" t="s">
        <v>13</v>
      </c>
      <c r="Q312" s="505" t="s">
        <v>13</v>
      </c>
      <c r="R312" s="505" t="s">
        <v>13</v>
      </c>
      <c r="S312" s="505" t="s">
        <v>13</v>
      </c>
      <c r="T312" s="505" t="s">
        <v>13</v>
      </c>
      <c r="U312" s="505" t="s">
        <v>13</v>
      </c>
      <c r="V312" s="505" t="s">
        <v>13</v>
      </c>
      <c r="W312" s="505" t="s">
        <v>13</v>
      </c>
      <c r="X312" s="505" t="s">
        <v>13</v>
      </c>
      <c r="Y312" s="505" t="s">
        <v>13</v>
      </c>
      <c r="Z312" s="505" t="s">
        <v>13</v>
      </c>
      <c r="AA312" s="505" t="s">
        <v>13</v>
      </c>
      <c r="AB312" s="505" t="s">
        <v>13</v>
      </c>
      <c r="AC312" s="505" t="s">
        <v>13</v>
      </c>
      <c r="AD312" s="505" t="s">
        <v>13</v>
      </c>
      <c r="AE312" s="505" t="s">
        <v>13</v>
      </c>
      <c r="AF312" s="505" t="s">
        <v>13</v>
      </c>
      <c r="AG312" s="505" t="s">
        <v>13</v>
      </c>
      <c r="AH312" s="505" t="s">
        <v>13</v>
      </c>
      <c r="AI312" s="505" t="s">
        <v>13</v>
      </c>
      <c r="AJ312" s="505" t="s">
        <v>13</v>
      </c>
      <c r="AK312" s="505" t="s">
        <v>13</v>
      </c>
      <c r="AL312" s="505" t="s">
        <v>13</v>
      </c>
      <c r="AM312" s="505" t="s">
        <v>13</v>
      </c>
      <c r="AN312" s="505" t="s">
        <v>13</v>
      </c>
      <c r="AO312" s="505" t="s">
        <v>13</v>
      </c>
      <c r="AP312" s="505" t="s">
        <v>13</v>
      </c>
      <c r="AQ312" s="505" t="s">
        <v>13</v>
      </c>
      <c r="AR312" s="505" t="s">
        <v>13</v>
      </c>
      <c r="AS312" s="505" t="s">
        <v>13</v>
      </c>
      <c r="AT312" s="505" t="s">
        <v>13</v>
      </c>
      <c r="AU312" s="505" t="s">
        <v>13</v>
      </c>
      <c r="AV312" s="505" t="s">
        <v>13</v>
      </c>
      <c r="AW312" s="505" t="s">
        <v>13</v>
      </c>
      <c r="AX312" s="505" t="s">
        <v>13</v>
      </c>
      <c r="AY312" s="505" t="s">
        <v>13</v>
      </c>
      <c r="AZ312" s="505" t="s">
        <v>13</v>
      </c>
      <c r="BA312" s="505" t="s">
        <v>13</v>
      </c>
      <c r="BB312" s="505" t="s">
        <v>13</v>
      </c>
      <c r="BC312" s="505" t="s">
        <v>13</v>
      </c>
      <c r="BD312" s="505" t="s">
        <v>13</v>
      </c>
      <c r="BE312" s="505" t="s">
        <v>13</v>
      </c>
      <c r="BF312" s="505" t="s">
        <v>13</v>
      </c>
      <c r="BG312" s="505" t="s">
        <v>13</v>
      </c>
      <c r="BH312" s="505" t="s">
        <v>13</v>
      </c>
      <c r="BI312" s="505" t="s">
        <v>13</v>
      </c>
      <c r="BJ312" s="505" t="s">
        <v>13</v>
      </c>
      <c r="BK312" s="505" t="s">
        <v>13</v>
      </c>
      <c r="BL312" s="505" t="s">
        <v>13</v>
      </c>
      <c r="BM312" s="505" t="s">
        <v>13</v>
      </c>
      <c r="BN312" s="505" t="s">
        <v>13</v>
      </c>
      <c r="BO312" s="622" t="s">
        <v>13</v>
      </c>
      <c r="BP312" s="505" t="s">
        <v>13</v>
      </c>
      <c r="BQ312" s="505" t="s">
        <v>13</v>
      </c>
      <c r="BR312" s="505" t="s">
        <v>13</v>
      </c>
      <c r="BS312" s="505"/>
      <c r="BT312" s="505"/>
      <c r="BU312" s="505"/>
    </row>
    <row r="313" spans="1:73" ht="14.4">
      <c r="A313" s="486" t="e">
        <f>VLOOKUP(C313,'[18]DfE No.'!C:E,3,FALSE)</f>
        <v>#N/A</v>
      </c>
      <c r="B313" s="502" t="s">
        <v>13</v>
      </c>
      <c r="C313" s="502" t="s">
        <v>13</v>
      </c>
      <c r="D313" s="503" t="s">
        <v>13</v>
      </c>
      <c r="E313" s="492" t="s">
        <v>13</v>
      </c>
      <c r="F313" s="504" t="s">
        <v>13</v>
      </c>
      <c r="G313" s="505" t="s">
        <v>13</v>
      </c>
      <c r="H313" s="505" t="s">
        <v>13</v>
      </c>
      <c r="I313" s="505" t="s">
        <v>13</v>
      </c>
      <c r="J313" s="505" t="s">
        <v>13</v>
      </c>
      <c r="K313" s="505" t="s">
        <v>13</v>
      </c>
      <c r="L313" s="505" t="s">
        <v>13</v>
      </c>
      <c r="M313" s="505" t="s">
        <v>13</v>
      </c>
      <c r="N313" s="505" t="s">
        <v>13</v>
      </c>
      <c r="O313" s="505" t="s">
        <v>13</v>
      </c>
      <c r="P313" s="505" t="s">
        <v>13</v>
      </c>
      <c r="Q313" s="505" t="s">
        <v>13</v>
      </c>
      <c r="R313" s="505" t="s">
        <v>13</v>
      </c>
      <c r="S313" s="505" t="s">
        <v>13</v>
      </c>
      <c r="T313" s="505" t="s">
        <v>13</v>
      </c>
      <c r="U313" s="505" t="s">
        <v>13</v>
      </c>
      <c r="V313" s="505" t="s">
        <v>13</v>
      </c>
      <c r="W313" s="505" t="s">
        <v>13</v>
      </c>
      <c r="X313" s="505" t="s">
        <v>13</v>
      </c>
      <c r="Y313" s="505" t="s">
        <v>13</v>
      </c>
      <c r="Z313" s="505" t="s">
        <v>13</v>
      </c>
      <c r="AA313" s="505" t="s">
        <v>13</v>
      </c>
      <c r="AB313" s="505" t="s">
        <v>13</v>
      </c>
      <c r="AC313" s="505" t="s">
        <v>13</v>
      </c>
      <c r="AD313" s="505" t="s">
        <v>13</v>
      </c>
      <c r="AE313" s="505" t="s">
        <v>13</v>
      </c>
      <c r="AF313" s="505" t="s">
        <v>13</v>
      </c>
      <c r="AG313" s="505" t="s">
        <v>13</v>
      </c>
      <c r="AH313" s="505" t="s">
        <v>13</v>
      </c>
      <c r="AI313" s="505" t="s">
        <v>13</v>
      </c>
      <c r="AJ313" s="505" t="s">
        <v>13</v>
      </c>
      <c r="AK313" s="505" t="s">
        <v>13</v>
      </c>
      <c r="AL313" s="505" t="s">
        <v>13</v>
      </c>
      <c r="AM313" s="505" t="s">
        <v>13</v>
      </c>
      <c r="AN313" s="505" t="s">
        <v>13</v>
      </c>
      <c r="AO313" s="505" t="s">
        <v>13</v>
      </c>
      <c r="AP313" s="505" t="s">
        <v>13</v>
      </c>
      <c r="AQ313" s="505" t="s">
        <v>13</v>
      </c>
      <c r="AR313" s="505" t="s">
        <v>13</v>
      </c>
      <c r="AS313" s="505" t="s">
        <v>13</v>
      </c>
      <c r="AT313" s="505" t="s">
        <v>13</v>
      </c>
      <c r="AU313" s="505" t="s">
        <v>13</v>
      </c>
      <c r="AV313" s="505" t="s">
        <v>13</v>
      </c>
      <c r="AW313" s="505" t="s">
        <v>13</v>
      </c>
      <c r="AX313" s="505" t="s">
        <v>13</v>
      </c>
      <c r="AY313" s="505" t="s">
        <v>13</v>
      </c>
      <c r="AZ313" s="505" t="s">
        <v>13</v>
      </c>
      <c r="BA313" s="505" t="s">
        <v>13</v>
      </c>
      <c r="BB313" s="505" t="s">
        <v>13</v>
      </c>
      <c r="BC313" s="505" t="s">
        <v>13</v>
      </c>
      <c r="BD313" s="505" t="s">
        <v>13</v>
      </c>
      <c r="BE313" s="505" t="s">
        <v>13</v>
      </c>
      <c r="BF313" s="505" t="s">
        <v>13</v>
      </c>
      <c r="BG313" s="505" t="s">
        <v>13</v>
      </c>
      <c r="BH313" s="505" t="s">
        <v>13</v>
      </c>
      <c r="BI313" s="505" t="s">
        <v>13</v>
      </c>
      <c r="BJ313" s="505" t="s">
        <v>13</v>
      </c>
      <c r="BK313" s="505" t="s">
        <v>13</v>
      </c>
      <c r="BL313" s="505" t="s">
        <v>13</v>
      </c>
      <c r="BM313" s="505" t="s">
        <v>13</v>
      </c>
      <c r="BN313" s="505" t="s">
        <v>13</v>
      </c>
      <c r="BO313" s="622" t="s">
        <v>13</v>
      </c>
      <c r="BP313" s="505" t="s">
        <v>13</v>
      </c>
      <c r="BQ313" s="505" t="s">
        <v>13</v>
      </c>
      <c r="BR313" s="505" t="s">
        <v>13</v>
      </c>
      <c r="BS313" s="505"/>
      <c r="BT313" s="505"/>
      <c r="BU313" s="505"/>
    </row>
    <row r="314" spans="1:73" ht="14.4">
      <c r="A314" s="486" t="e">
        <f>VLOOKUP(C314,'[18]DfE No.'!C:E,3,FALSE)</f>
        <v>#N/A</v>
      </c>
      <c r="B314" s="502" t="s">
        <v>13</v>
      </c>
      <c r="C314" s="502" t="s">
        <v>13</v>
      </c>
      <c r="D314" s="503" t="s">
        <v>13</v>
      </c>
      <c r="E314" s="492" t="s">
        <v>13</v>
      </c>
      <c r="F314" s="504" t="s">
        <v>13</v>
      </c>
      <c r="G314" s="505" t="s">
        <v>13</v>
      </c>
      <c r="H314" s="505" t="s">
        <v>13</v>
      </c>
      <c r="I314" s="505" t="s">
        <v>13</v>
      </c>
      <c r="J314" s="505" t="s">
        <v>13</v>
      </c>
      <c r="K314" s="505" t="s">
        <v>13</v>
      </c>
      <c r="L314" s="505" t="s">
        <v>13</v>
      </c>
      <c r="M314" s="505" t="s">
        <v>13</v>
      </c>
      <c r="N314" s="505" t="s">
        <v>13</v>
      </c>
      <c r="O314" s="505" t="s">
        <v>13</v>
      </c>
      <c r="P314" s="505" t="s">
        <v>13</v>
      </c>
      <c r="Q314" s="505" t="s">
        <v>13</v>
      </c>
      <c r="R314" s="505" t="s">
        <v>13</v>
      </c>
      <c r="S314" s="505" t="s">
        <v>13</v>
      </c>
      <c r="T314" s="505" t="s">
        <v>13</v>
      </c>
      <c r="U314" s="505" t="s">
        <v>13</v>
      </c>
      <c r="V314" s="505" t="s">
        <v>13</v>
      </c>
      <c r="W314" s="505" t="s">
        <v>13</v>
      </c>
      <c r="X314" s="505" t="s">
        <v>13</v>
      </c>
      <c r="Y314" s="505" t="s">
        <v>13</v>
      </c>
      <c r="Z314" s="505" t="s">
        <v>13</v>
      </c>
      <c r="AA314" s="505" t="s">
        <v>13</v>
      </c>
      <c r="AB314" s="505" t="s">
        <v>13</v>
      </c>
      <c r="AC314" s="505" t="s">
        <v>13</v>
      </c>
      <c r="AD314" s="505" t="s">
        <v>13</v>
      </c>
      <c r="AE314" s="505" t="s">
        <v>13</v>
      </c>
      <c r="AF314" s="505" t="s">
        <v>13</v>
      </c>
      <c r="AG314" s="505" t="s">
        <v>13</v>
      </c>
      <c r="AH314" s="505" t="s">
        <v>13</v>
      </c>
      <c r="AI314" s="505" t="s">
        <v>13</v>
      </c>
      <c r="AJ314" s="505" t="s">
        <v>13</v>
      </c>
      <c r="AK314" s="505" t="s">
        <v>13</v>
      </c>
      <c r="AL314" s="505" t="s">
        <v>13</v>
      </c>
      <c r="AM314" s="505" t="s">
        <v>13</v>
      </c>
      <c r="AN314" s="505" t="s">
        <v>13</v>
      </c>
      <c r="AO314" s="505" t="s">
        <v>13</v>
      </c>
      <c r="AP314" s="505" t="s">
        <v>13</v>
      </c>
      <c r="AQ314" s="505" t="s">
        <v>13</v>
      </c>
      <c r="AR314" s="505" t="s">
        <v>13</v>
      </c>
      <c r="AS314" s="505" t="s">
        <v>13</v>
      </c>
      <c r="AT314" s="505" t="s">
        <v>13</v>
      </c>
      <c r="AU314" s="505" t="s">
        <v>13</v>
      </c>
      <c r="AV314" s="505" t="s">
        <v>13</v>
      </c>
      <c r="AW314" s="505" t="s">
        <v>13</v>
      </c>
      <c r="AX314" s="505" t="s">
        <v>13</v>
      </c>
      <c r="AY314" s="505" t="s">
        <v>13</v>
      </c>
      <c r="AZ314" s="505" t="s">
        <v>13</v>
      </c>
      <c r="BA314" s="505" t="s">
        <v>13</v>
      </c>
      <c r="BB314" s="505" t="s">
        <v>13</v>
      </c>
      <c r="BC314" s="505" t="s">
        <v>13</v>
      </c>
      <c r="BD314" s="505" t="s">
        <v>13</v>
      </c>
      <c r="BE314" s="505" t="s">
        <v>13</v>
      </c>
      <c r="BF314" s="505" t="s">
        <v>13</v>
      </c>
      <c r="BG314" s="505" t="s">
        <v>13</v>
      </c>
      <c r="BH314" s="505" t="s">
        <v>13</v>
      </c>
      <c r="BI314" s="505" t="s">
        <v>13</v>
      </c>
      <c r="BJ314" s="505" t="s">
        <v>13</v>
      </c>
      <c r="BK314" s="505" t="s">
        <v>13</v>
      </c>
      <c r="BL314" s="505" t="s">
        <v>13</v>
      </c>
      <c r="BM314" s="505" t="s">
        <v>13</v>
      </c>
      <c r="BN314" s="505" t="s">
        <v>13</v>
      </c>
      <c r="BO314" s="622" t="s">
        <v>13</v>
      </c>
      <c r="BP314" s="505" t="s">
        <v>13</v>
      </c>
      <c r="BQ314" s="505" t="s">
        <v>13</v>
      </c>
      <c r="BR314" s="505" t="s">
        <v>13</v>
      </c>
      <c r="BS314" s="505"/>
      <c r="BT314" s="505"/>
      <c r="BU314" s="505"/>
    </row>
    <row r="315" spans="1:73" ht="14.4">
      <c r="A315" s="486" t="e">
        <f>VLOOKUP(C315,'[18]DfE No.'!C:E,3,FALSE)</f>
        <v>#N/A</v>
      </c>
      <c r="B315" s="502" t="s">
        <v>13</v>
      </c>
      <c r="C315" s="502" t="s">
        <v>13</v>
      </c>
      <c r="D315" s="503" t="s">
        <v>13</v>
      </c>
      <c r="E315" s="492" t="s">
        <v>13</v>
      </c>
      <c r="F315" s="504" t="s">
        <v>13</v>
      </c>
      <c r="G315" s="505" t="s">
        <v>13</v>
      </c>
      <c r="H315" s="505" t="s">
        <v>13</v>
      </c>
      <c r="I315" s="505" t="s">
        <v>13</v>
      </c>
      <c r="J315" s="505" t="s">
        <v>13</v>
      </c>
      <c r="K315" s="505" t="s">
        <v>13</v>
      </c>
      <c r="L315" s="505" t="s">
        <v>13</v>
      </c>
      <c r="M315" s="505" t="s">
        <v>13</v>
      </c>
      <c r="N315" s="505" t="s">
        <v>13</v>
      </c>
      <c r="O315" s="505" t="s">
        <v>13</v>
      </c>
      <c r="P315" s="505" t="s">
        <v>13</v>
      </c>
      <c r="Q315" s="505" t="s">
        <v>13</v>
      </c>
      <c r="R315" s="505" t="s">
        <v>13</v>
      </c>
      <c r="S315" s="505" t="s">
        <v>13</v>
      </c>
      <c r="T315" s="505" t="s">
        <v>13</v>
      </c>
      <c r="U315" s="505" t="s">
        <v>13</v>
      </c>
      <c r="V315" s="505" t="s">
        <v>13</v>
      </c>
      <c r="W315" s="505" t="s">
        <v>13</v>
      </c>
      <c r="X315" s="505" t="s">
        <v>13</v>
      </c>
      <c r="Y315" s="505" t="s">
        <v>13</v>
      </c>
      <c r="Z315" s="505" t="s">
        <v>13</v>
      </c>
      <c r="AA315" s="505" t="s">
        <v>13</v>
      </c>
      <c r="AB315" s="505" t="s">
        <v>13</v>
      </c>
      <c r="AC315" s="505" t="s">
        <v>13</v>
      </c>
      <c r="AD315" s="505" t="s">
        <v>13</v>
      </c>
      <c r="AE315" s="505" t="s">
        <v>13</v>
      </c>
      <c r="AF315" s="505" t="s">
        <v>13</v>
      </c>
      <c r="AG315" s="505" t="s">
        <v>13</v>
      </c>
      <c r="AH315" s="505" t="s">
        <v>13</v>
      </c>
      <c r="AI315" s="505" t="s">
        <v>13</v>
      </c>
      <c r="AJ315" s="505" t="s">
        <v>13</v>
      </c>
      <c r="AK315" s="505" t="s">
        <v>13</v>
      </c>
      <c r="AL315" s="505" t="s">
        <v>13</v>
      </c>
      <c r="AM315" s="505" t="s">
        <v>13</v>
      </c>
      <c r="AN315" s="505" t="s">
        <v>13</v>
      </c>
      <c r="AO315" s="505" t="s">
        <v>13</v>
      </c>
      <c r="AP315" s="505" t="s">
        <v>13</v>
      </c>
      <c r="AQ315" s="505" t="s">
        <v>13</v>
      </c>
      <c r="AR315" s="505" t="s">
        <v>13</v>
      </c>
      <c r="AS315" s="505" t="s">
        <v>13</v>
      </c>
      <c r="AT315" s="505" t="s">
        <v>13</v>
      </c>
      <c r="AU315" s="505" t="s">
        <v>13</v>
      </c>
      <c r="AV315" s="505" t="s">
        <v>13</v>
      </c>
      <c r="AW315" s="505" t="s">
        <v>13</v>
      </c>
      <c r="AX315" s="505" t="s">
        <v>13</v>
      </c>
      <c r="AY315" s="505" t="s">
        <v>13</v>
      </c>
      <c r="AZ315" s="505" t="s">
        <v>13</v>
      </c>
      <c r="BA315" s="505" t="s">
        <v>13</v>
      </c>
      <c r="BB315" s="505" t="s">
        <v>13</v>
      </c>
      <c r="BC315" s="505" t="s">
        <v>13</v>
      </c>
      <c r="BD315" s="505" t="s">
        <v>13</v>
      </c>
      <c r="BE315" s="505" t="s">
        <v>13</v>
      </c>
      <c r="BF315" s="505" t="s">
        <v>13</v>
      </c>
      <c r="BG315" s="505" t="s">
        <v>13</v>
      </c>
      <c r="BH315" s="505" t="s">
        <v>13</v>
      </c>
      <c r="BI315" s="505" t="s">
        <v>13</v>
      </c>
      <c r="BJ315" s="505" t="s">
        <v>13</v>
      </c>
      <c r="BK315" s="505" t="s">
        <v>13</v>
      </c>
      <c r="BL315" s="505" t="s">
        <v>13</v>
      </c>
      <c r="BM315" s="505" t="s">
        <v>13</v>
      </c>
      <c r="BN315" s="505" t="s">
        <v>13</v>
      </c>
      <c r="BO315" s="622" t="s">
        <v>13</v>
      </c>
      <c r="BP315" s="505" t="s">
        <v>13</v>
      </c>
      <c r="BQ315" s="505" t="s">
        <v>13</v>
      </c>
      <c r="BR315" s="505" t="s">
        <v>13</v>
      </c>
      <c r="BS315" s="505"/>
      <c r="BT315" s="505"/>
      <c r="BU315" s="505"/>
    </row>
    <row r="316" spans="1:73" ht="14.4">
      <c r="A316" s="486" t="e">
        <f>VLOOKUP(C316,'[18]DfE No.'!C:E,3,FALSE)</f>
        <v>#N/A</v>
      </c>
      <c r="B316" s="502" t="s">
        <v>13</v>
      </c>
      <c r="C316" s="502" t="s">
        <v>13</v>
      </c>
      <c r="D316" s="503" t="s">
        <v>13</v>
      </c>
      <c r="E316" s="492" t="s">
        <v>13</v>
      </c>
      <c r="F316" s="504" t="s">
        <v>13</v>
      </c>
      <c r="G316" s="505" t="s">
        <v>13</v>
      </c>
      <c r="H316" s="505" t="s">
        <v>13</v>
      </c>
      <c r="I316" s="505" t="s">
        <v>13</v>
      </c>
      <c r="J316" s="505" t="s">
        <v>13</v>
      </c>
      <c r="K316" s="505" t="s">
        <v>13</v>
      </c>
      <c r="L316" s="505" t="s">
        <v>13</v>
      </c>
      <c r="M316" s="505" t="s">
        <v>13</v>
      </c>
      <c r="N316" s="505" t="s">
        <v>13</v>
      </c>
      <c r="O316" s="505" t="s">
        <v>13</v>
      </c>
      <c r="P316" s="505" t="s">
        <v>13</v>
      </c>
      <c r="Q316" s="505" t="s">
        <v>13</v>
      </c>
      <c r="R316" s="505" t="s">
        <v>13</v>
      </c>
      <c r="S316" s="505" t="s">
        <v>13</v>
      </c>
      <c r="T316" s="505" t="s">
        <v>13</v>
      </c>
      <c r="U316" s="505" t="s">
        <v>13</v>
      </c>
      <c r="V316" s="505" t="s">
        <v>13</v>
      </c>
      <c r="W316" s="505" t="s">
        <v>13</v>
      </c>
      <c r="X316" s="505" t="s">
        <v>13</v>
      </c>
      <c r="Y316" s="505" t="s">
        <v>13</v>
      </c>
      <c r="Z316" s="505" t="s">
        <v>13</v>
      </c>
      <c r="AA316" s="505" t="s">
        <v>13</v>
      </c>
      <c r="AB316" s="505" t="s">
        <v>13</v>
      </c>
      <c r="AC316" s="505" t="s">
        <v>13</v>
      </c>
      <c r="AD316" s="505" t="s">
        <v>13</v>
      </c>
      <c r="AE316" s="505" t="s">
        <v>13</v>
      </c>
      <c r="AF316" s="505" t="s">
        <v>13</v>
      </c>
      <c r="AG316" s="505" t="s">
        <v>13</v>
      </c>
      <c r="AH316" s="505" t="s">
        <v>13</v>
      </c>
      <c r="AI316" s="505" t="s">
        <v>13</v>
      </c>
      <c r="AJ316" s="505" t="s">
        <v>13</v>
      </c>
      <c r="AK316" s="505" t="s">
        <v>13</v>
      </c>
      <c r="AL316" s="505" t="s">
        <v>13</v>
      </c>
      <c r="AM316" s="505" t="s">
        <v>13</v>
      </c>
      <c r="AN316" s="505" t="s">
        <v>13</v>
      </c>
      <c r="AO316" s="505" t="s">
        <v>13</v>
      </c>
      <c r="AP316" s="505" t="s">
        <v>13</v>
      </c>
      <c r="AQ316" s="505" t="s">
        <v>13</v>
      </c>
      <c r="AR316" s="505" t="s">
        <v>13</v>
      </c>
      <c r="AS316" s="505" t="s">
        <v>13</v>
      </c>
      <c r="AT316" s="505" t="s">
        <v>13</v>
      </c>
      <c r="AU316" s="505" t="s">
        <v>13</v>
      </c>
      <c r="AV316" s="505" t="s">
        <v>13</v>
      </c>
      <c r="AW316" s="505" t="s">
        <v>13</v>
      </c>
      <c r="AX316" s="505" t="s">
        <v>13</v>
      </c>
      <c r="AY316" s="505" t="s">
        <v>13</v>
      </c>
      <c r="AZ316" s="505" t="s">
        <v>13</v>
      </c>
      <c r="BA316" s="505" t="s">
        <v>13</v>
      </c>
      <c r="BB316" s="505" t="s">
        <v>13</v>
      </c>
      <c r="BC316" s="505" t="s">
        <v>13</v>
      </c>
      <c r="BD316" s="505" t="s">
        <v>13</v>
      </c>
      <c r="BE316" s="505" t="s">
        <v>13</v>
      </c>
      <c r="BF316" s="505" t="s">
        <v>13</v>
      </c>
      <c r="BG316" s="505" t="s">
        <v>13</v>
      </c>
      <c r="BH316" s="505" t="s">
        <v>13</v>
      </c>
      <c r="BI316" s="505" t="s">
        <v>13</v>
      </c>
      <c r="BJ316" s="505" t="s">
        <v>13</v>
      </c>
      <c r="BK316" s="505" t="s">
        <v>13</v>
      </c>
      <c r="BL316" s="505" t="s">
        <v>13</v>
      </c>
      <c r="BM316" s="505" t="s">
        <v>13</v>
      </c>
      <c r="BN316" s="505" t="s">
        <v>13</v>
      </c>
      <c r="BO316" s="622" t="s">
        <v>13</v>
      </c>
      <c r="BP316" s="505" t="s">
        <v>13</v>
      </c>
      <c r="BQ316" s="505" t="s">
        <v>13</v>
      </c>
      <c r="BR316" s="505" t="s">
        <v>13</v>
      </c>
      <c r="BS316" s="505"/>
      <c r="BT316" s="505"/>
      <c r="BU316" s="505"/>
    </row>
    <row r="317" spans="1:73" ht="14.4">
      <c r="A317" s="486" t="e">
        <f>VLOOKUP(C317,'[18]DfE No.'!C:E,3,FALSE)</f>
        <v>#N/A</v>
      </c>
      <c r="B317" s="502" t="s">
        <v>13</v>
      </c>
      <c r="C317" s="502" t="s">
        <v>13</v>
      </c>
      <c r="D317" s="503" t="s">
        <v>13</v>
      </c>
      <c r="E317" s="492" t="s">
        <v>13</v>
      </c>
      <c r="F317" s="504" t="s">
        <v>13</v>
      </c>
      <c r="G317" s="505" t="s">
        <v>13</v>
      </c>
      <c r="H317" s="505" t="s">
        <v>13</v>
      </c>
      <c r="I317" s="505" t="s">
        <v>13</v>
      </c>
      <c r="J317" s="505" t="s">
        <v>13</v>
      </c>
      <c r="K317" s="505" t="s">
        <v>13</v>
      </c>
      <c r="L317" s="505" t="s">
        <v>13</v>
      </c>
      <c r="M317" s="505" t="s">
        <v>13</v>
      </c>
      <c r="N317" s="505" t="s">
        <v>13</v>
      </c>
      <c r="O317" s="505" t="s">
        <v>13</v>
      </c>
      <c r="P317" s="505" t="s">
        <v>13</v>
      </c>
      <c r="Q317" s="505" t="s">
        <v>13</v>
      </c>
      <c r="R317" s="505" t="s">
        <v>13</v>
      </c>
      <c r="S317" s="505" t="s">
        <v>13</v>
      </c>
      <c r="T317" s="505" t="s">
        <v>13</v>
      </c>
      <c r="U317" s="505" t="s">
        <v>13</v>
      </c>
      <c r="V317" s="505" t="s">
        <v>13</v>
      </c>
      <c r="W317" s="505" t="s">
        <v>13</v>
      </c>
      <c r="X317" s="505" t="s">
        <v>13</v>
      </c>
      <c r="Y317" s="505" t="s">
        <v>13</v>
      </c>
      <c r="Z317" s="505" t="s">
        <v>13</v>
      </c>
      <c r="AA317" s="505" t="s">
        <v>13</v>
      </c>
      <c r="AB317" s="505" t="s">
        <v>13</v>
      </c>
      <c r="AC317" s="505" t="s">
        <v>13</v>
      </c>
      <c r="AD317" s="505" t="s">
        <v>13</v>
      </c>
      <c r="AE317" s="505" t="s">
        <v>13</v>
      </c>
      <c r="AF317" s="505" t="s">
        <v>13</v>
      </c>
      <c r="AG317" s="505" t="s">
        <v>13</v>
      </c>
      <c r="AH317" s="505" t="s">
        <v>13</v>
      </c>
      <c r="AI317" s="505" t="s">
        <v>13</v>
      </c>
      <c r="AJ317" s="505" t="s">
        <v>13</v>
      </c>
      <c r="AK317" s="505" t="s">
        <v>13</v>
      </c>
      <c r="AL317" s="505" t="s">
        <v>13</v>
      </c>
      <c r="AM317" s="505" t="s">
        <v>13</v>
      </c>
      <c r="AN317" s="505" t="s">
        <v>13</v>
      </c>
      <c r="AO317" s="505" t="s">
        <v>13</v>
      </c>
      <c r="AP317" s="505" t="s">
        <v>13</v>
      </c>
      <c r="AQ317" s="505" t="s">
        <v>13</v>
      </c>
      <c r="AR317" s="505" t="s">
        <v>13</v>
      </c>
      <c r="AS317" s="505" t="s">
        <v>13</v>
      </c>
      <c r="AT317" s="505" t="s">
        <v>13</v>
      </c>
      <c r="AU317" s="505" t="s">
        <v>13</v>
      </c>
      <c r="AV317" s="505" t="s">
        <v>13</v>
      </c>
      <c r="AW317" s="505" t="s">
        <v>13</v>
      </c>
      <c r="AX317" s="505" t="s">
        <v>13</v>
      </c>
      <c r="AY317" s="505" t="s">
        <v>13</v>
      </c>
      <c r="AZ317" s="505" t="s">
        <v>13</v>
      </c>
      <c r="BA317" s="505" t="s">
        <v>13</v>
      </c>
      <c r="BB317" s="505" t="s">
        <v>13</v>
      </c>
      <c r="BC317" s="505" t="s">
        <v>13</v>
      </c>
      <c r="BD317" s="505" t="s">
        <v>13</v>
      </c>
      <c r="BE317" s="505" t="s">
        <v>13</v>
      </c>
      <c r="BF317" s="505" t="s">
        <v>13</v>
      </c>
      <c r="BG317" s="505" t="s">
        <v>13</v>
      </c>
      <c r="BH317" s="505" t="s">
        <v>13</v>
      </c>
      <c r="BI317" s="505" t="s">
        <v>13</v>
      </c>
      <c r="BJ317" s="505" t="s">
        <v>13</v>
      </c>
      <c r="BK317" s="505" t="s">
        <v>13</v>
      </c>
      <c r="BL317" s="505" t="s">
        <v>13</v>
      </c>
      <c r="BM317" s="505" t="s">
        <v>13</v>
      </c>
      <c r="BN317" s="505" t="s">
        <v>13</v>
      </c>
      <c r="BO317" s="622" t="s">
        <v>13</v>
      </c>
      <c r="BP317" s="505" t="s">
        <v>13</v>
      </c>
      <c r="BQ317" s="505" t="s">
        <v>13</v>
      </c>
      <c r="BR317" s="505" t="s">
        <v>13</v>
      </c>
      <c r="BS317" s="505"/>
      <c r="BT317" s="505"/>
      <c r="BU317" s="505"/>
    </row>
    <row r="318" spans="1:73" ht="14.4">
      <c r="A318" s="486" t="e">
        <f>VLOOKUP(C318,'[18]DfE No.'!C:E,3,FALSE)</f>
        <v>#N/A</v>
      </c>
      <c r="B318" s="502" t="s">
        <v>13</v>
      </c>
      <c r="C318" s="502" t="s">
        <v>13</v>
      </c>
      <c r="D318" s="503" t="s">
        <v>13</v>
      </c>
      <c r="E318" s="492" t="s">
        <v>13</v>
      </c>
      <c r="F318" s="504" t="s">
        <v>13</v>
      </c>
      <c r="G318" s="505" t="s">
        <v>13</v>
      </c>
      <c r="H318" s="505" t="s">
        <v>13</v>
      </c>
      <c r="I318" s="505" t="s">
        <v>13</v>
      </c>
      <c r="J318" s="505" t="s">
        <v>13</v>
      </c>
      <c r="K318" s="505" t="s">
        <v>13</v>
      </c>
      <c r="L318" s="505" t="s">
        <v>13</v>
      </c>
      <c r="M318" s="505" t="s">
        <v>13</v>
      </c>
      <c r="N318" s="505" t="s">
        <v>13</v>
      </c>
      <c r="O318" s="505" t="s">
        <v>13</v>
      </c>
      <c r="P318" s="505" t="s">
        <v>13</v>
      </c>
      <c r="Q318" s="505" t="s">
        <v>13</v>
      </c>
      <c r="R318" s="505" t="s">
        <v>13</v>
      </c>
      <c r="S318" s="505" t="s">
        <v>13</v>
      </c>
      <c r="T318" s="505" t="s">
        <v>13</v>
      </c>
      <c r="U318" s="505" t="s">
        <v>13</v>
      </c>
      <c r="V318" s="505" t="s">
        <v>13</v>
      </c>
      <c r="W318" s="505" t="s">
        <v>13</v>
      </c>
      <c r="X318" s="505" t="s">
        <v>13</v>
      </c>
      <c r="Y318" s="505" t="s">
        <v>13</v>
      </c>
      <c r="Z318" s="505" t="s">
        <v>13</v>
      </c>
      <c r="AA318" s="505" t="s">
        <v>13</v>
      </c>
      <c r="AB318" s="505" t="s">
        <v>13</v>
      </c>
      <c r="AC318" s="505" t="s">
        <v>13</v>
      </c>
      <c r="AD318" s="505" t="s">
        <v>13</v>
      </c>
      <c r="AE318" s="505" t="s">
        <v>13</v>
      </c>
      <c r="AF318" s="505" t="s">
        <v>13</v>
      </c>
      <c r="AG318" s="505" t="s">
        <v>13</v>
      </c>
      <c r="AH318" s="505" t="s">
        <v>13</v>
      </c>
      <c r="AI318" s="505" t="s">
        <v>13</v>
      </c>
      <c r="AJ318" s="505" t="s">
        <v>13</v>
      </c>
      <c r="AK318" s="505" t="s">
        <v>13</v>
      </c>
      <c r="AL318" s="505" t="s">
        <v>13</v>
      </c>
      <c r="AM318" s="505" t="s">
        <v>13</v>
      </c>
      <c r="AN318" s="505" t="s">
        <v>13</v>
      </c>
      <c r="AO318" s="505" t="s">
        <v>13</v>
      </c>
      <c r="AP318" s="505" t="s">
        <v>13</v>
      </c>
      <c r="AQ318" s="505" t="s">
        <v>13</v>
      </c>
      <c r="AR318" s="505" t="s">
        <v>13</v>
      </c>
      <c r="AS318" s="505" t="s">
        <v>13</v>
      </c>
      <c r="AT318" s="505" t="s">
        <v>13</v>
      </c>
      <c r="AU318" s="505" t="s">
        <v>13</v>
      </c>
      <c r="AV318" s="505" t="s">
        <v>13</v>
      </c>
      <c r="AW318" s="505" t="s">
        <v>13</v>
      </c>
      <c r="AX318" s="505" t="s">
        <v>13</v>
      </c>
      <c r="AY318" s="505" t="s">
        <v>13</v>
      </c>
      <c r="AZ318" s="505" t="s">
        <v>13</v>
      </c>
      <c r="BA318" s="505" t="s">
        <v>13</v>
      </c>
      <c r="BB318" s="505" t="s">
        <v>13</v>
      </c>
      <c r="BC318" s="505" t="s">
        <v>13</v>
      </c>
      <c r="BD318" s="505" t="s">
        <v>13</v>
      </c>
      <c r="BE318" s="505" t="s">
        <v>13</v>
      </c>
      <c r="BF318" s="505" t="s">
        <v>13</v>
      </c>
      <c r="BG318" s="505" t="s">
        <v>13</v>
      </c>
      <c r="BH318" s="505" t="s">
        <v>13</v>
      </c>
      <c r="BI318" s="505" t="s">
        <v>13</v>
      </c>
      <c r="BJ318" s="505" t="s">
        <v>13</v>
      </c>
      <c r="BK318" s="505" t="s">
        <v>13</v>
      </c>
      <c r="BL318" s="505" t="s">
        <v>13</v>
      </c>
      <c r="BM318" s="505" t="s">
        <v>13</v>
      </c>
      <c r="BN318" s="505" t="s">
        <v>13</v>
      </c>
      <c r="BO318" s="622" t="s">
        <v>13</v>
      </c>
      <c r="BP318" s="505" t="s">
        <v>13</v>
      </c>
      <c r="BQ318" s="505" t="s">
        <v>13</v>
      </c>
      <c r="BR318" s="505" t="s">
        <v>13</v>
      </c>
      <c r="BS318" s="505"/>
      <c r="BT318" s="505"/>
      <c r="BU318" s="505"/>
    </row>
    <row r="319" spans="1:73" ht="14.4">
      <c r="A319" s="486" t="e">
        <f>VLOOKUP(C319,'[18]DfE No.'!C:E,3,FALSE)</f>
        <v>#N/A</v>
      </c>
      <c r="B319" s="502" t="s">
        <v>13</v>
      </c>
      <c r="C319" s="502" t="s">
        <v>13</v>
      </c>
      <c r="D319" s="503" t="s">
        <v>13</v>
      </c>
      <c r="E319" s="492" t="s">
        <v>13</v>
      </c>
      <c r="F319" s="504" t="s">
        <v>13</v>
      </c>
      <c r="G319" s="505" t="s">
        <v>13</v>
      </c>
      <c r="H319" s="505" t="s">
        <v>13</v>
      </c>
      <c r="I319" s="505" t="s">
        <v>13</v>
      </c>
      <c r="J319" s="505" t="s">
        <v>13</v>
      </c>
      <c r="K319" s="505" t="s">
        <v>13</v>
      </c>
      <c r="L319" s="505" t="s">
        <v>13</v>
      </c>
      <c r="M319" s="505" t="s">
        <v>13</v>
      </c>
      <c r="N319" s="505" t="s">
        <v>13</v>
      </c>
      <c r="O319" s="505" t="s">
        <v>13</v>
      </c>
      <c r="P319" s="505" t="s">
        <v>13</v>
      </c>
      <c r="Q319" s="505" t="s">
        <v>13</v>
      </c>
      <c r="R319" s="505" t="s">
        <v>13</v>
      </c>
      <c r="S319" s="505" t="s">
        <v>13</v>
      </c>
      <c r="T319" s="505" t="s">
        <v>13</v>
      </c>
      <c r="U319" s="505" t="s">
        <v>13</v>
      </c>
      <c r="V319" s="505" t="s">
        <v>13</v>
      </c>
      <c r="W319" s="505" t="s">
        <v>13</v>
      </c>
      <c r="X319" s="505" t="s">
        <v>13</v>
      </c>
      <c r="Y319" s="505" t="s">
        <v>13</v>
      </c>
      <c r="Z319" s="505" t="s">
        <v>13</v>
      </c>
      <c r="AA319" s="505" t="s">
        <v>13</v>
      </c>
      <c r="AB319" s="505" t="s">
        <v>13</v>
      </c>
      <c r="AC319" s="505" t="s">
        <v>13</v>
      </c>
      <c r="AD319" s="505" t="s">
        <v>13</v>
      </c>
      <c r="AE319" s="505" t="s">
        <v>13</v>
      </c>
      <c r="AF319" s="505" t="s">
        <v>13</v>
      </c>
      <c r="AG319" s="505" t="s">
        <v>13</v>
      </c>
      <c r="AH319" s="505" t="s">
        <v>13</v>
      </c>
      <c r="AI319" s="505" t="s">
        <v>13</v>
      </c>
      <c r="AJ319" s="505" t="s">
        <v>13</v>
      </c>
      <c r="AK319" s="505" t="s">
        <v>13</v>
      </c>
      <c r="AL319" s="505" t="s">
        <v>13</v>
      </c>
      <c r="AM319" s="505" t="s">
        <v>13</v>
      </c>
      <c r="AN319" s="505" t="s">
        <v>13</v>
      </c>
      <c r="AO319" s="505" t="s">
        <v>13</v>
      </c>
      <c r="AP319" s="505" t="s">
        <v>13</v>
      </c>
      <c r="AQ319" s="505" t="s">
        <v>13</v>
      </c>
      <c r="AR319" s="505" t="s">
        <v>13</v>
      </c>
      <c r="AS319" s="505" t="s">
        <v>13</v>
      </c>
      <c r="AT319" s="505" t="s">
        <v>13</v>
      </c>
      <c r="AU319" s="505" t="s">
        <v>13</v>
      </c>
      <c r="AV319" s="505" t="s">
        <v>13</v>
      </c>
      <c r="AW319" s="505" t="s">
        <v>13</v>
      </c>
      <c r="AX319" s="505" t="s">
        <v>13</v>
      </c>
      <c r="AY319" s="505" t="s">
        <v>13</v>
      </c>
      <c r="AZ319" s="505" t="s">
        <v>13</v>
      </c>
      <c r="BA319" s="505" t="s">
        <v>13</v>
      </c>
      <c r="BB319" s="505" t="s">
        <v>13</v>
      </c>
      <c r="BC319" s="505" t="s">
        <v>13</v>
      </c>
      <c r="BD319" s="505" t="s">
        <v>13</v>
      </c>
      <c r="BE319" s="505" t="s">
        <v>13</v>
      </c>
      <c r="BF319" s="505" t="s">
        <v>13</v>
      </c>
      <c r="BG319" s="505" t="s">
        <v>13</v>
      </c>
      <c r="BH319" s="505" t="s">
        <v>13</v>
      </c>
      <c r="BI319" s="505" t="s">
        <v>13</v>
      </c>
      <c r="BJ319" s="505" t="s">
        <v>13</v>
      </c>
      <c r="BK319" s="505" t="s">
        <v>13</v>
      </c>
      <c r="BL319" s="505" t="s">
        <v>13</v>
      </c>
      <c r="BM319" s="505" t="s">
        <v>13</v>
      </c>
      <c r="BN319" s="505" t="s">
        <v>13</v>
      </c>
      <c r="BO319" s="622" t="s">
        <v>13</v>
      </c>
      <c r="BP319" s="505" t="s">
        <v>13</v>
      </c>
      <c r="BQ319" s="505" t="s">
        <v>13</v>
      </c>
      <c r="BR319" s="505" t="s">
        <v>13</v>
      </c>
      <c r="BS319" s="505"/>
      <c r="BT319" s="505"/>
      <c r="BU319" s="505"/>
    </row>
    <row r="320" spans="1:73" ht="14.4">
      <c r="A320" s="486" t="e">
        <f>VLOOKUP(C320,'[18]DfE No.'!C:E,3,FALSE)</f>
        <v>#N/A</v>
      </c>
      <c r="B320" s="502" t="s">
        <v>13</v>
      </c>
      <c r="C320" s="502" t="s">
        <v>13</v>
      </c>
      <c r="D320" s="503" t="s">
        <v>13</v>
      </c>
      <c r="E320" s="492" t="s">
        <v>13</v>
      </c>
      <c r="F320" s="504" t="s">
        <v>13</v>
      </c>
      <c r="G320" s="505" t="s">
        <v>13</v>
      </c>
      <c r="H320" s="505" t="s">
        <v>13</v>
      </c>
      <c r="I320" s="505" t="s">
        <v>13</v>
      </c>
      <c r="J320" s="505" t="s">
        <v>13</v>
      </c>
      <c r="K320" s="505" t="s">
        <v>13</v>
      </c>
      <c r="L320" s="505" t="s">
        <v>13</v>
      </c>
      <c r="M320" s="505" t="s">
        <v>13</v>
      </c>
      <c r="N320" s="505" t="s">
        <v>13</v>
      </c>
      <c r="O320" s="505" t="s">
        <v>13</v>
      </c>
      <c r="P320" s="505" t="s">
        <v>13</v>
      </c>
      <c r="Q320" s="505" t="s">
        <v>13</v>
      </c>
      <c r="R320" s="505" t="s">
        <v>13</v>
      </c>
      <c r="S320" s="505" t="s">
        <v>13</v>
      </c>
      <c r="T320" s="505" t="s">
        <v>13</v>
      </c>
      <c r="U320" s="505" t="s">
        <v>13</v>
      </c>
      <c r="V320" s="505" t="s">
        <v>13</v>
      </c>
      <c r="W320" s="505" t="s">
        <v>13</v>
      </c>
      <c r="X320" s="505" t="s">
        <v>13</v>
      </c>
      <c r="Y320" s="505" t="s">
        <v>13</v>
      </c>
      <c r="Z320" s="505" t="s">
        <v>13</v>
      </c>
      <c r="AA320" s="505" t="s">
        <v>13</v>
      </c>
      <c r="AB320" s="505" t="s">
        <v>13</v>
      </c>
      <c r="AC320" s="505" t="s">
        <v>13</v>
      </c>
      <c r="AD320" s="505" t="s">
        <v>13</v>
      </c>
      <c r="AE320" s="505" t="s">
        <v>13</v>
      </c>
      <c r="AF320" s="505" t="s">
        <v>13</v>
      </c>
      <c r="AG320" s="505" t="s">
        <v>13</v>
      </c>
      <c r="AH320" s="505" t="s">
        <v>13</v>
      </c>
      <c r="AI320" s="505" t="s">
        <v>13</v>
      </c>
      <c r="AJ320" s="505" t="s">
        <v>13</v>
      </c>
      <c r="AK320" s="505" t="s">
        <v>13</v>
      </c>
      <c r="AL320" s="505" t="s">
        <v>13</v>
      </c>
      <c r="AM320" s="505" t="s">
        <v>13</v>
      </c>
      <c r="AN320" s="505" t="s">
        <v>13</v>
      </c>
      <c r="AO320" s="505" t="s">
        <v>13</v>
      </c>
      <c r="AP320" s="505" t="s">
        <v>13</v>
      </c>
      <c r="AQ320" s="505" t="s">
        <v>13</v>
      </c>
      <c r="AR320" s="505" t="s">
        <v>13</v>
      </c>
      <c r="AS320" s="505" t="s">
        <v>13</v>
      </c>
      <c r="AT320" s="505" t="s">
        <v>13</v>
      </c>
      <c r="AU320" s="505" t="s">
        <v>13</v>
      </c>
      <c r="AV320" s="505" t="s">
        <v>13</v>
      </c>
      <c r="AW320" s="505" t="s">
        <v>13</v>
      </c>
      <c r="AX320" s="505" t="s">
        <v>13</v>
      </c>
      <c r="AY320" s="505" t="s">
        <v>13</v>
      </c>
      <c r="AZ320" s="505" t="s">
        <v>13</v>
      </c>
      <c r="BA320" s="505" t="s">
        <v>13</v>
      </c>
      <c r="BB320" s="505" t="s">
        <v>13</v>
      </c>
      <c r="BC320" s="505" t="s">
        <v>13</v>
      </c>
      <c r="BD320" s="505" t="s">
        <v>13</v>
      </c>
      <c r="BE320" s="505" t="s">
        <v>13</v>
      </c>
      <c r="BF320" s="505" t="s">
        <v>13</v>
      </c>
      <c r="BG320" s="505" t="s">
        <v>13</v>
      </c>
      <c r="BH320" s="505" t="s">
        <v>13</v>
      </c>
      <c r="BI320" s="505" t="s">
        <v>13</v>
      </c>
      <c r="BJ320" s="505" t="s">
        <v>13</v>
      </c>
      <c r="BK320" s="505" t="s">
        <v>13</v>
      </c>
      <c r="BL320" s="505" t="s">
        <v>13</v>
      </c>
      <c r="BM320" s="505" t="s">
        <v>13</v>
      </c>
      <c r="BN320" s="505" t="s">
        <v>13</v>
      </c>
      <c r="BO320" s="622" t="s">
        <v>13</v>
      </c>
      <c r="BP320" s="505" t="s">
        <v>13</v>
      </c>
      <c r="BQ320" s="505" t="s">
        <v>13</v>
      </c>
      <c r="BR320" s="505" t="s">
        <v>13</v>
      </c>
      <c r="BS320" s="505"/>
      <c r="BT320" s="505"/>
      <c r="BU320" s="505"/>
    </row>
    <row r="321" spans="1:73" ht="14.4">
      <c r="A321" s="486" t="e">
        <f>VLOOKUP(C321,'[18]DfE No.'!C:E,3,FALSE)</f>
        <v>#N/A</v>
      </c>
      <c r="B321" s="502" t="s">
        <v>13</v>
      </c>
      <c r="C321" s="502" t="s">
        <v>13</v>
      </c>
      <c r="D321" s="503" t="s">
        <v>13</v>
      </c>
      <c r="E321" s="492" t="s">
        <v>13</v>
      </c>
      <c r="F321" s="504" t="s">
        <v>13</v>
      </c>
      <c r="G321" s="505" t="s">
        <v>13</v>
      </c>
      <c r="H321" s="505" t="s">
        <v>13</v>
      </c>
      <c r="I321" s="505" t="s">
        <v>13</v>
      </c>
      <c r="J321" s="505" t="s">
        <v>13</v>
      </c>
      <c r="K321" s="505" t="s">
        <v>13</v>
      </c>
      <c r="L321" s="505" t="s">
        <v>13</v>
      </c>
      <c r="M321" s="505" t="s">
        <v>13</v>
      </c>
      <c r="N321" s="505" t="s">
        <v>13</v>
      </c>
      <c r="O321" s="505" t="s">
        <v>13</v>
      </c>
      <c r="P321" s="505" t="s">
        <v>13</v>
      </c>
      <c r="Q321" s="505" t="s">
        <v>13</v>
      </c>
      <c r="R321" s="505" t="s">
        <v>13</v>
      </c>
      <c r="S321" s="505" t="s">
        <v>13</v>
      </c>
      <c r="T321" s="505" t="s">
        <v>13</v>
      </c>
      <c r="U321" s="505" t="s">
        <v>13</v>
      </c>
      <c r="V321" s="505" t="s">
        <v>13</v>
      </c>
      <c r="W321" s="505" t="s">
        <v>13</v>
      </c>
      <c r="X321" s="505" t="s">
        <v>13</v>
      </c>
      <c r="Y321" s="505" t="s">
        <v>13</v>
      </c>
      <c r="Z321" s="505" t="s">
        <v>13</v>
      </c>
      <c r="AA321" s="505" t="s">
        <v>13</v>
      </c>
      <c r="AB321" s="505" t="s">
        <v>13</v>
      </c>
      <c r="AC321" s="505" t="s">
        <v>13</v>
      </c>
      <c r="AD321" s="505" t="s">
        <v>13</v>
      </c>
      <c r="AE321" s="505" t="s">
        <v>13</v>
      </c>
      <c r="AF321" s="505" t="s">
        <v>13</v>
      </c>
      <c r="AG321" s="505" t="s">
        <v>13</v>
      </c>
      <c r="AH321" s="505" t="s">
        <v>13</v>
      </c>
      <c r="AI321" s="505" t="s">
        <v>13</v>
      </c>
      <c r="AJ321" s="505" t="s">
        <v>13</v>
      </c>
      <c r="AK321" s="505" t="s">
        <v>13</v>
      </c>
      <c r="AL321" s="505" t="s">
        <v>13</v>
      </c>
      <c r="AM321" s="505" t="s">
        <v>13</v>
      </c>
      <c r="AN321" s="505" t="s">
        <v>13</v>
      </c>
      <c r="AO321" s="505" t="s">
        <v>13</v>
      </c>
      <c r="AP321" s="505" t="s">
        <v>13</v>
      </c>
      <c r="AQ321" s="505" t="s">
        <v>13</v>
      </c>
      <c r="AR321" s="505" t="s">
        <v>13</v>
      </c>
      <c r="AS321" s="505" t="s">
        <v>13</v>
      </c>
      <c r="AT321" s="505" t="s">
        <v>13</v>
      </c>
      <c r="AU321" s="505" t="s">
        <v>13</v>
      </c>
      <c r="AV321" s="505" t="s">
        <v>13</v>
      </c>
      <c r="AW321" s="505" t="s">
        <v>13</v>
      </c>
      <c r="AX321" s="505" t="s">
        <v>13</v>
      </c>
      <c r="AY321" s="505" t="s">
        <v>13</v>
      </c>
      <c r="AZ321" s="505" t="s">
        <v>13</v>
      </c>
      <c r="BA321" s="505" t="s">
        <v>13</v>
      </c>
      <c r="BB321" s="505" t="s">
        <v>13</v>
      </c>
      <c r="BC321" s="505" t="s">
        <v>13</v>
      </c>
      <c r="BD321" s="505" t="s">
        <v>13</v>
      </c>
      <c r="BE321" s="505" t="s">
        <v>13</v>
      </c>
      <c r="BF321" s="505" t="s">
        <v>13</v>
      </c>
      <c r="BG321" s="505" t="s">
        <v>13</v>
      </c>
      <c r="BH321" s="505" t="s">
        <v>13</v>
      </c>
      <c r="BI321" s="505" t="s">
        <v>13</v>
      </c>
      <c r="BJ321" s="505" t="s">
        <v>13</v>
      </c>
      <c r="BK321" s="505" t="s">
        <v>13</v>
      </c>
      <c r="BL321" s="505" t="s">
        <v>13</v>
      </c>
      <c r="BM321" s="505" t="s">
        <v>13</v>
      </c>
      <c r="BN321" s="505" t="s">
        <v>13</v>
      </c>
      <c r="BO321" s="622" t="s">
        <v>13</v>
      </c>
      <c r="BP321" s="505" t="s">
        <v>13</v>
      </c>
      <c r="BQ321" s="505" t="s">
        <v>13</v>
      </c>
      <c r="BR321" s="505" t="s">
        <v>13</v>
      </c>
      <c r="BS321" s="505"/>
      <c r="BT321" s="505"/>
      <c r="BU321" s="505"/>
    </row>
    <row r="322" spans="1:73" ht="14.4">
      <c r="A322" s="486" t="e">
        <f>VLOOKUP(C322,'[18]DfE No.'!C:E,3,FALSE)</f>
        <v>#N/A</v>
      </c>
      <c r="B322" s="502" t="s">
        <v>13</v>
      </c>
      <c r="C322" s="502" t="s">
        <v>13</v>
      </c>
      <c r="D322" s="503" t="s">
        <v>13</v>
      </c>
      <c r="E322" s="492" t="s">
        <v>13</v>
      </c>
      <c r="F322" s="504" t="s">
        <v>13</v>
      </c>
      <c r="G322" s="505" t="s">
        <v>13</v>
      </c>
      <c r="H322" s="505" t="s">
        <v>13</v>
      </c>
      <c r="I322" s="505" t="s">
        <v>13</v>
      </c>
      <c r="J322" s="505" t="s">
        <v>13</v>
      </c>
      <c r="K322" s="505" t="s">
        <v>13</v>
      </c>
      <c r="L322" s="505" t="s">
        <v>13</v>
      </c>
      <c r="M322" s="505" t="s">
        <v>13</v>
      </c>
      <c r="N322" s="505" t="s">
        <v>13</v>
      </c>
      <c r="O322" s="505" t="s">
        <v>13</v>
      </c>
      <c r="P322" s="505" t="s">
        <v>13</v>
      </c>
      <c r="Q322" s="505" t="s">
        <v>13</v>
      </c>
      <c r="R322" s="505" t="s">
        <v>13</v>
      </c>
      <c r="S322" s="505" t="s">
        <v>13</v>
      </c>
      <c r="T322" s="505" t="s">
        <v>13</v>
      </c>
      <c r="U322" s="505" t="s">
        <v>13</v>
      </c>
      <c r="V322" s="505" t="s">
        <v>13</v>
      </c>
      <c r="W322" s="505" t="s">
        <v>13</v>
      </c>
      <c r="X322" s="505" t="s">
        <v>13</v>
      </c>
      <c r="Y322" s="505" t="s">
        <v>13</v>
      </c>
      <c r="Z322" s="505" t="s">
        <v>13</v>
      </c>
      <c r="AA322" s="505" t="s">
        <v>13</v>
      </c>
      <c r="AB322" s="505" t="s">
        <v>13</v>
      </c>
      <c r="AC322" s="505" t="s">
        <v>13</v>
      </c>
      <c r="AD322" s="505" t="s">
        <v>13</v>
      </c>
      <c r="AE322" s="505" t="s">
        <v>13</v>
      </c>
      <c r="AF322" s="505" t="s">
        <v>13</v>
      </c>
      <c r="AG322" s="505" t="s">
        <v>13</v>
      </c>
      <c r="AH322" s="505" t="s">
        <v>13</v>
      </c>
      <c r="AI322" s="505" t="s">
        <v>13</v>
      </c>
      <c r="AJ322" s="505" t="s">
        <v>13</v>
      </c>
      <c r="AK322" s="505" t="s">
        <v>13</v>
      </c>
      <c r="AL322" s="505" t="s">
        <v>13</v>
      </c>
      <c r="AM322" s="505" t="s">
        <v>13</v>
      </c>
      <c r="AN322" s="505" t="s">
        <v>13</v>
      </c>
      <c r="AO322" s="505" t="s">
        <v>13</v>
      </c>
      <c r="AP322" s="505" t="s">
        <v>13</v>
      </c>
      <c r="AQ322" s="505" t="s">
        <v>13</v>
      </c>
      <c r="AR322" s="505" t="s">
        <v>13</v>
      </c>
      <c r="AS322" s="505" t="s">
        <v>13</v>
      </c>
      <c r="AT322" s="505" t="s">
        <v>13</v>
      </c>
      <c r="AU322" s="505" t="s">
        <v>13</v>
      </c>
      <c r="AV322" s="505" t="s">
        <v>13</v>
      </c>
      <c r="AW322" s="505" t="s">
        <v>13</v>
      </c>
      <c r="AX322" s="505" t="s">
        <v>13</v>
      </c>
      <c r="AY322" s="505" t="s">
        <v>13</v>
      </c>
      <c r="AZ322" s="505" t="s">
        <v>13</v>
      </c>
      <c r="BA322" s="505" t="s">
        <v>13</v>
      </c>
      <c r="BB322" s="505" t="s">
        <v>13</v>
      </c>
      <c r="BC322" s="505" t="s">
        <v>13</v>
      </c>
      <c r="BD322" s="505" t="s">
        <v>13</v>
      </c>
      <c r="BE322" s="505" t="s">
        <v>13</v>
      </c>
      <c r="BF322" s="505" t="s">
        <v>13</v>
      </c>
      <c r="BG322" s="505" t="s">
        <v>13</v>
      </c>
      <c r="BH322" s="505" t="s">
        <v>13</v>
      </c>
      <c r="BI322" s="505" t="s">
        <v>13</v>
      </c>
      <c r="BJ322" s="505" t="s">
        <v>13</v>
      </c>
      <c r="BK322" s="505" t="s">
        <v>13</v>
      </c>
      <c r="BL322" s="505" t="s">
        <v>13</v>
      </c>
      <c r="BM322" s="505" t="s">
        <v>13</v>
      </c>
      <c r="BN322" s="505" t="s">
        <v>13</v>
      </c>
      <c r="BO322" s="622" t="s">
        <v>13</v>
      </c>
      <c r="BP322" s="505" t="s">
        <v>13</v>
      </c>
      <c r="BQ322" s="505" t="s">
        <v>13</v>
      </c>
      <c r="BR322" s="505" t="s">
        <v>13</v>
      </c>
      <c r="BS322" s="505"/>
      <c r="BT322" s="505"/>
      <c r="BU322" s="505"/>
    </row>
    <row r="323" spans="1:73" ht="14.4">
      <c r="A323" s="486" t="e">
        <f>VLOOKUP(C323,'[18]DfE No.'!C:E,3,FALSE)</f>
        <v>#N/A</v>
      </c>
      <c r="B323" s="502" t="s">
        <v>13</v>
      </c>
      <c r="C323" s="502" t="s">
        <v>13</v>
      </c>
      <c r="D323" s="503" t="s">
        <v>13</v>
      </c>
      <c r="E323" s="492" t="s">
        <v>13</v>
      </c>
      <c r="F323" s="504" t="s">
        <v>13</v>
      </c>
      <c r="G323" s="505" t="s">
        <v>13</v>
      </c>
      <c r="H323" s="505" t="s">
        <v>13</v>
      </c>
      <c r="I323" s="505" t="s">
        <v>13</v>
      </c>
      <c r="J323" s="505" t="s">
        <v>13</v>
      </c>
      <c r="K323" s="505" t="s">
        <v>13</v>
      </c>
      <c r="L323" s="505" t="s">
        <v>13</v>
      </c>
      <c r="M323" s="505" t="s">
        <v>13</v>
      </c>
      <c r="N323" s="505" t="s">
        <v>13</v>
      </c>
      <c r="O323" s="505" t="s">
        <v>13</v>
      </c>
      <c r="P323" s="505" t="s">
        <v>13</v>
      </c>
      <c r="Q323" s="505" t="s">
        <v>13</v>
      </c>
      <c r="R323" s="505" t="s">
        <v>13</v>
      </c>
      <c r="S323" s="505" t="s">
        <v>13</v>
      </c>
      <c r="T323" s="505" t="s">
        <v>13</v>
      </c>
      <c r="U323" s="505" t="s">
        <v>13</v>
      </c>
      <c r="V323" s="505" t="s">
        <v>13</v>
      </c>
      <c r="W323" s="505" t="s">
        <v>13</v>
      </c>
      <c r="X323" s="505" t="s">
        <v>13</v>
      </c>
      <c r="Y323" s="505" t="s">
        <v>13</v>
      </c>
      <c r="Z323" s="505" t="s">
        <v>13</v>
      </c>
      <c r="AA323" s="505" t="s">
        <v>13</v>
      </c>
      <c r="AB323" s="505" t="s">
        <v>13</v>
      </c>
      <c r="AC323" s="505" t="s">
        <v>13</v>
      </c>
      <c r="AD323" s="505" t="s">
        <v>13</v>
      </c>
      <c r="AE323" s="505" t="s">
        <v>13</v>
      </c>
      <c r="AF323" s="505" t="s">
        <v>13</v>
      </c>
      <c r="AG323" s="505" t="s">
        <v>13</v>
      </c>
      <c r="AH323" s="505" t="s">
        <v>13</v>
      </c>
      <c r="AI323" s="505" t="s">
        <v>13</v>
      </c>
      <c r="AJ323" s="505" t="s">
        <v>13</v>
      </c>
      <c r="AK323" s="505" t="s">
        <v>13</v>
      </c>
      <c r="AL323" s="505" t="s">
        <v>13</v>
      </c>
      <c r="AM323" s="505" t="s">
        <v>13</v>
      </c>
      <c r="AN323" s="505" t="s">
        <v>13</v>
      </c>
      <c r="AO323" s="505" t="s">
        <v>13</v>
      </c>
      <c r="AP323" s="505" t="s">
        <v>13</v>
      </c>
      <c r="AQ323" s="505" t="s">
        <v>13</v>
      </c>
      <c r="AR323" s="505" t="s">
        <v>13</v>
      </c>
      <c r="AS323" s="505" t="s">
        <v>13</v>
      </c>
      <c r="AT323" s="505" t="s">
        <v>13</v>
      </c>
      <c r="AU323" s="505" t="s">
        <v>13</v>
      </c>
      <c r="AV323" s="505" t="s">
        <v>13</v>
      </c>
      <c r="AW323" s="505" t="s">
        <v>13</v>
      </c>
      <c r="AX323" s="505" t="s">
        <v>13</v>
      </c>
      <c r="AY323" s="505" t="s">
        <v>13</v>
      </c>
      <c r="AZ323" s="505" t="s">
        <v>13</v>
      </c>
      <c r="BA323" s="505" t="s">
        <v>13</v>
      </c>
      <c r="BB323" s="505" t="s">
        <v>13</v>
      </c>
      <c r="BC323" s="505" t="s">
        <v>13</v>
      </c>
      <c r="BD323" s="505" t="s">
        <v>13</v>
      </c>
      <c r="BE323" s="505" t="s">
        <v>13</v>
      </c>
      <c r="BF323" s="505" t="s">
        <v>13</v>
      </c>
      <c r="BG323" s="505" t="s">
        <v>13</v>
      </c>
      <c r="BH323" s="505" t="s">
        <v>13</v>
      </c>
      <c r="BI323" s="505" t="s">
        <v>13</v>
      </c>
      <c r="BJ323" s="505" t="s">
        <v>13</v>
      </c>
      <c r="BK323" s="505" t="s">
        <v>13</v>
      </c>
      <c r="BL323" s="505" t="s">
        <v>13</v>
      </c>
      <c r="BM323" s="505" t="s">
        <v>13</v>
      </c>
      <c r="BN323" s="505" t="s">
        <v>13</v>
      </c>
      <c r="BO323" s="622" t="s">
        <v>13</v>
      </c>
      <c r="BP323" s="505" t="s">
        <v>13</v>
      </c>
      <c r="BQ323" s="505" t="s">
        <v>13</v>
      </c>
      <c r="BR323" s="505" t="s">
        <v>13</v>
      </c>
      <c r="BS323" s="505"/>
      <c r="BT323" s="505"/>
      <c r="BU323" s="505"/>
    </row>
    <row r="324" spans="1:73" ht="14.4">
      <c r="A324" s="486" t="e">
        <f>VLOOKUP(C324,'[18]DfE No.'!C:E,3,FALSE)</f>
        <v>#N/A</v>
      </c>
      <c r="B324" s="502" t="s">
        <v>13</v>
      </c>
      <c r="C324" s="502" t="s">
        <v>13</v>
      </c>
      <c r="D324" s="503" t="s">
        <v>13</v>
      </c>
      <c r="E324" s="492" t="s">
        <v>13</v>
      </c>
      <c r="F324" s="504" t="s">
        <v>13</v>
      </c>
      <c r="G324" s="505" t="s">
        <v>13</v>
      </c>
      <c r="H324" s="505" t="s">
        <v>13</v>
      </c>
      <c r="I324" s="505" t="s">
        <v>13</v>
      </c>
      <c r="J324" s="505" t="s">
        <v>13</v>
      </c>
      <c r="K324" s="505" t="s">
        <v>13</v>
      </c>
      <c r="L324" s="505" t="s">
        <v>13</v>
      </c>
      <c r="M324" s="505" t="s">
        <v>13</v>
      </c>
      <c r="N324" s="505" t="s">
        <v>13</v>
      </c>
      <c r="O324" s="505" t="s">
        <v>13</v>
      </c>
      <c r="P324" s="505" t="s">
        <v>13</v>
      </c>
      <c r="Q324" s="505" t="s">
        <v>13</v>
      </c>
      <c r="R324" s="505" t="s">
        <v>13</v>
      </c>
      <c r="S324" s="505" t="s">
        <v>13</v>
      </c>
      <c r="T324" s="505" t="s">
        <v>13</v>
      </c>
      <c r="U324" s="505" t="s">
        <v>13</v>
      </c>
      <c r="V324" s="505" t="s">
        <v>13</v>
      </c>
      <c r="W324" s="505" t="s">
        <v>13</v>
      </c>
      <c r="X324" s="505" t="s">
        <v>13</v>
      </c>
      <c r="Y324" s="505" t="s">
        <v>13</v>
      </c>
      <c r="Z324" s="505" t="s">
        <v>13</v>
      </c>
      <c r="AA324" s="505" t="s">
        <v>13</v>
      </c>
      <c r="AB324" s="505" t="s">
        <v>13</v>
      </c>
      <c r="AC324" s="505" t="s">
        <v>13</v>
      </c>
      <c r="AD324" s="505" t="s">
        <v>13</v>
      </c>
      <c r="AE324" s="505" t="s">
        <v>13</v>
      </c>
      <c r="AF324" s="505" t="s">
        <v>13</v>
      </c>
      <c r="AG324" s="505" t="s">
        <v>13</v>
      </c>
      <c r="AH324" s="505" t="s">
        <v>13</v>
      </c>
      <c r="AI324" s="505" t="s">
        <v>13</v>
      </c>
      <c r="AJ324" s="505" t="s">
        <v>13</v>
      </c>
      <c r="AK324" s="505" t="s">
        <v>13</v>
      </c>
      <c r="AL324" s="505" t="s">
        <v>13</v>
      </c>
      <c r="AM324" s="505" t="s">
        <v>13</v>
      </c>
      <c r="AN324" s="505" t="s">
        <v>13</v>
      </c>
      <c r="AO324" s="505" t="s">
        <v>13</v>
      </c>
      <c r="AP324" s="505" t="s">
        <v>13</v>
      </c>
      <c r="AQ324" s="505" t="s">
        <v>13</v>
      </c>
      <c r="AR324" s="505" t="s">
        <v>13</v>
      </c>
      <c r="AS324" s="505" t="s">
        <v>13</v>
      </c>
      <c r="AT324" s="505" t="s">
        <v>13</v>
      </c>
      <c r="AU324" s="505" t="s">
        <v>13</v>
      </c>
      <c r="AV324" s="505" t="s">
        <v>13</v>
      </c>
      <c r="AW324" s="505" t="s">
        <v>13</v>
      </c>
      <c r="AX324" s="505" t="s">
        <v>13</v>
      </c>
      <c r="AY324" s="505" t="s">
        <v>13</v>
      </c>
      <c r="AZ324" s="505" t="s">
        <v>13</v>
      </c>
      <c r="BA324" s="505" t="s">
        <v>13</v>
      </c>
      <c r="BB324" s="505" t="s">
        <v>13</v>
      </c>
      <c r="BC324" s="505" t="s">
        <v>13</v>
      </c>
      <c r="BD324" s="505" t="s">
        <v>13</v>
      </c>
      <c r="BE324" s="505" t="s">
        <v>13</v>
      </c>
      <c r="BF324" s="505" t="s">
        <v>13</v>
      </c>
      <c r="BG324" s="505" t="s">
        <v>13</v>
      </c>
      <c r="BH324" s="505" t="s">
        <v>13</v>
      </c>
      <c r="BI324" s="505" t="s">
        <v>13</v>
      </c>
      <c r="BJ324" s="505" t="s">
        <v>13</v>
      </c>
      <c r="BK324" s="505" t="s">
        <v>13</v>
      </c>
      <c r="BL324" s="505" t="s">
        <v>13</v>
      </c>
      <c r="BM324" s="505" t="s">
        <v>13</v>
      </c>
      <c r="BN324" s="505" t="s">
        <v>13</v>
      </c>
      <c r="BO324" s="622" t="s">
        <v>13</v>
      </c>
      <c r="BP324" s="505" t="s">
        <v>13</v>
      </c>
      <c r="BQ324" s="505" t="s">
        <v>13</v>
      </c>
      <c r="BR324" s="505" t="s">
        <v>13</v>
      </c>
      <c r="BS324" s="505"/>
      <c r="BT324" s="505"/>
      <c r="BU324" s="505"/>
    </row>
    <row r="325" spans="1:73" ht="14.4">
      <c r="A325" s="486" t="e">
        <f>VLOOKUP(C325,'[18]DfE No.'!C:E,3,FALSE)</f>
        <v>#N/A</v>
      </c>
      <c r="B325" s="502" t="s">
        <v>13</v>
      </c>
      <c r="C325" s="502" t="s">
        <v>13</v>
      </c>
      <c r="D325" s="503" t="s">
        <v>13</v>
      </c>
      <c r="E325" s="492" t="s">
        <v>13</v>
      </c>
      <c r="F325" s="504" t="s">
        <v>13</v>
      </c>
      <c r="G325" s="505" t="s">
        <v>13</v>
      </c>
      <c r="H325" s="505" t="s">
        <v>13</v>
      </c>
      <c r="I325" s="505" t="s">
        <v>13</v>
      </c>
      <c r="J325" s="505" t="s">
        <v>13</v>
      </c>
      <c r="K325" s="505" t="s">
        <v>13</v>
      </c>
      <c r="L325" s="505" t="s">
        <v>13</v>
      </c>
      <c r="M325" s="505" t="s">
        <v>13</v>
      </c>
      <c r="N325" s="505" t="s">
        <v>13</v>
      </c>
      <c r="O325" s="505" t="s">
        <v>13</v>
      </c>
      <c r="P325" s="505" t="s">
        <v>13</v>
      </c>
      <c r="Q325" s="505" t="s">
        <v>13</v>
      </c>
      <c r="R325" s="505" t="s">
        <v>13</v>
      </c>
      <c r="S325" s="505" t="s">
        <v>13</v>
      </c>
      <c r="T325" s="505" t="s">
        <v>13</v>
      </c>
      <c r="U325" s="505" t="s">
        <v>13</v>
      </c>
      <c r="V325" s="505" t="s">
        <v>13</v>
      </c>
      <c r="W325" s="505" t="s">
        <v>13</v>
      </c>
      <c r="X325" s="505" t="s">
        <v>13</v>
      </c>
      <c r="Y325" s="505" t="s">
        <v>13</v>
      </c>
      <c r="Z325" s="505" t="s">
        <v>13</v>
      </c>
      <c r="AA325" s="505" t="s">
        <v>13</v>
      </c>
      <c r="AB325" s="505" t="s">
        <v>13</v>
      </c>
      <c r="AC325" s="505" t="s">
        <v>13</v>
      </c>
      <c r="AD325" s="505" t="s">
        <v>13</v>
      </c>
      <c r="AE325" s="505" t="s">
        <v>13</v>
      </c>
      <c r="AF325" s="505" t="s">
        <v>13</v>
      </c>
      <c r="AG325" s="505" t="s">
        <v>13</v>
      </c>
      <c r="AH325" s="505" t="s">
        <v>13</v>
      </c>
      <c r="AI325" s="505" t="s">
        <v>13</v>
      </c>
      <c r="AJ325" s="505" t="s">
        <v>13</v>
      </c>
      <c r="AK325" s="505" t="s">
        <v>13</v>
      </c>
      <c r="AL325" s="505" t="s">
        <v>13</v>
      </c>
      <c r="AM325" s="505" t="s">
        <v>13</v>
      </c>
      <c r="AN325" s="505" t="s">
        <v>13</v>
      </c>
      <c r="AO325" s="505" t="s">
        <v>13</v>
      </c>
      <c r="AP325" s="505" t="s">
        <v>13</v>
      </c>
      <c r="AQ325" s="505" t="s">
        <v>13</v>
      </c>
      <c r="AR325" s="505" t="s">
        <v>13</v>
      </c>
      <c r="AS325" s="505" t="s">
        <v>13</v>
      </c>
      <c r="AT325" s="505" t="s">
        <v>13</v>
      </c>
      <c r="AU325" s="505" t="s">
        <v>13</v>
      </c>
      <c r="AV325" s="505" t="s">
        <v>13</v>
      </c>
      <c r="AW325" s="505" t="s">
        <v>13</v>
      </c>
      <c r="AX325" s="505" t="s">
        <v>13</v>
      </c>
      <c r="AY325" s="505" t="s">
        <v>13</v>
      </c>
      <c r="AZ325" s="505" t="s">
        <v>13</v>
      </c>
      <c r="BA325" s="505" t="s">
        <v>13</v>
      </c>
      <c r="BB325" s="505" t="s">
        <v>13</v>
      </c>
      <c r="BC325" s="505" t="s">
        <v>13</v>
      </c>
      <c r="BD325" s="505" t="s">
        <v>13</v>
      </c>
      <c r="BE325" s="505" t="s">
        <v>13</v>
      </c>
      <c r="BF325" s="505" t="s">
        <v>13</v>
      </c>
      <c r="BG325" s="505" t="s">
        <v>13</v>
      </c>
      <c r="BH325" s="505" t="s">
        <v>13</v>
      </c>
      <c r="BI325" s="505" t="s">
        <v>13</v>
      </c>
      <c r="BJ325" s="505" t="s">
        <v>13</v>
      </c>
      <c r="BK325" s="505" t="s">
        <v>13</v>
      </c>
      <c r="BL325" s="505" t="s">
        <v>13</v>
      </c>
      <c r="BM325" s="505" t="s">
        <v>13</v>
      </c>
      <c r="BN325" s="505" t="s">
        <v>13</v>
      </c>
      <c r="BO325" s="622" t="s">
        <v>13</v>
      </c>
      <c r="BP325" s="505" t="s">
        <v>13</v>
      </c>
      <c r="BQ325" s="505" t="s">
        <v>13</v>
      </c>
      <c r="BR325" s="505" t="s">
        <v>13</v>
      </c>
      <c r="BS325" s="505"/>
      <c r="BT325" s="505"/>
      <c r="BU325" s="505"/>
    </row>
    <row r="326" spans="1:73" ht="14.4">
      <c r="A326" s="486" t="e">
        <f>VLOOKUP(C326,'[18]DfE No.'!C:E,3,FALSE)</f>
        <v>#N/A</v>
      </c>
      <c r="B326" s="502" t="s">
        <v>13</v>
      </c>
      <c r="C326" s="502" t="s">
        <v>13</v>
      </c>
      <c r="D326" s="503" t="s">
        <v>13</v>
      </c>
      <c r="E326" s="492" t="s">
        <v>13</v>
      </c>
      <c r="F326" s="504" t="s">
        <v>13</v>
      </c>
      <c r="G326" s="505" t="s">
        <v>13</v>
      </c>
      <c r="H326" s="505" t="s">
        <v>13</v>
      </c>
      <c r="I326" s="505" t="s">
        <v>13</v>
      </c>
      <c r="J326" s="505" t="s">
        <v>13</v>
      </c>
      <c r="K326" s="505" t="s">
        <v>13</v>
      </c>
      <c r="L326" s="505" t="s">
        <v>13</v>
      </c>
      <c r="M326" s="505" t="s">
        <v>13</v>
      </c>
      <c r="N326" s="505" t="s">
        <v>13</v>
      </c>
      <c r="O326" s="505" t="s">
        <v>13</v>
      </c>
      <c r="P326" s="505" t="s">
        <v>13</v>
      </c>
      <c r="Q326" s="505" t="s">
        <v>13</v>
      </c>
      <c r="R326" s="505" t="s">
        <v>13</v>
      </c>
      <c r="S326" s="505" t="s">
        <v>13</v>
      </c>
      <c r="T326" s="505" t="s">
        <v>13</v>
      </c>
      <c r="U326" s="505" t="s">
        <v>13</v>
      </c>
      <c r="V326" s="505" t="s">
        <v>13</v>
      </c>
      <c r="W326" s="505" t="s">
        <v>13</v>
      </c>
      <c r="X326" s="505" t="s">
        <v>13</v>
      </c>
      <c r="Y326" s="505" t="s">
        <v>13</v>
      </c>
      <c r="Z326" s="505" t="s">
        <v>13</v>
      </c>
      <c r="AA326" s="505" t="s">
        <v>13</v>
      </c>
      <c r="AB326" s="505" t="s">
        <v>13</v>
      </c>
      <c r="AC326" s="505" t="s">
        <v>13</v>
      </c>
      <c r="AD326" s="505" t="s">
        <v>13</v>
      </c>
      <c r="AE326" s="505" t="s">
        <v>13</v>
      </c>
      <c r="AF326" s="505" t="s">
        <v>13</v>
      </c>
      <c r="AG326" s="505" t="s">
        <v>13</v>
      </c>
      <c r="AH326" s="505" t="s">
        <v>13</v>
      </c>
      <c r="AI326" s="505" t="s">
        <v>13</v>
      </c>
      <c r="AJ326" s="505" t="s">
        <v>13</v>
      </c>
      <c r="AK326" s="505" t="s">
        <v>13</v>
      </c>
      <c r="AL326" s="505" t="s">
        <v>13</v>
      </c>
      <c r="AM326" s="505" t="s">
        <v>13</v>
      </c>
      <c r="AN326" s="505" t="s">
        <v>13</v>
      </c>
      <c r="AO326" s="505" t="s">
        <v>13</v>
      </c>
      <c r="AP326" s="505" t="s">
        <v>13</v>
      </c>
      <c r="AQ326" s="505" t="s">
        <v>13</v>
      </c>
      <c r="AR326" s="505" t="s">
        <v>13</v>
      </c>
      <c r="AS326" s="505" t="s">
        <v>13</v>
      </c>
      <c r="AT326" s="505" t="s">
        <v>13</v>
      </c>
      <c r="AU326" s="505" t="s">
        <v>13</v>
      </c>
      <c r="AV326" s="505" t="s">
        <v>13</v>
      </c>
      <c r="AW326" s="505" t="s">
        <v>13</v>
      </c>
      <c r="AX326" s="505" t="s">
        <v>13</v>
      </c>
      <c r="AY326" s="505" t="s">
        <v>13</v>
      </c>
      <c r="AZ326" s="505" t="s">
        <v>13</v>
      </c>
      <c r="BA326" s="505" t="s">
        <v>13</v>
      </c>
      <c r="BB326" s="505" t="s">
        <v>13</v>
      </c>
      <c r="BC326" s="505" t="s">
        <v>13</v>
      </c>
      <c r="BD326" s="505" t="s">
        <v>13</v>
      </c>
      <c r="BE326" s="505" t="s">
        <v>13</v>
      </c>
      <c r="BF326" s="505" t="s">
        <v>13</v>
      </c>
      <c r="BG326" s="505" t="s">
        <v>13</v>
      </c>
      <c r="BH326" s="505" t="s">
        <v>13</v>
      </c>
      <c r="BI326" s="505" t="s">
        <v>13</v>
      </c>
      <c r="BJ326" s="505" t="s">
        <v>13</v>
      </c>
      <c r="BK326" s="505" t="s">
        <v>13</v>
      </c>
      <c r="BL326" s="505" t="s">
        <v>13</v>
      </c>
      <c r="BM326" s="505" t="s">
        <v>13</v>
      </c>
      <c r="BN326" s="505" t="s">
        <v>13</v>
      </c>
      <c r="BO326" s="622" t="s">
        <v>13</v>
      </c>
      <c r="BP326" s="505" t="s">
        <v>13</v>
      </c>
      <c r="BQ326" s="505" t="s">
        <v>13</v>
      </c>
      <c r="BR326" s="505" t="s">
        <v>13</v>
      </c>
      <c r="BS326" s="505"/>
      <c r="BT326" s="505"/>
      <c r="BU326" s="505"/>
    </row>
    <row r="327" spans="1:73" ht="14.4">
      <c r="A327" s="486" t="e">
        <f>VLOOKUP(C327,'[18]DfE No.'!C:E,3,FALSE)</f>
        <v>#N/A</v>
      </c>
      <c r="B327" s="502" t="s">
        <v>13</v>
      </c>
      <c r="C327" s="502" t="s">
        <v>13</v>
      </c>
      <c r="D327" s="503" t="s">
        <v>13</v>
      </c>
      <c r="E327" s="492" t="s">
        <v>13</v>
      </c>
      <c r="F327" s="504" t="s">
        <v>13</v>
      </c>
      <c r="G327" s="505" t="s">
        <v>13</v>
      </c>
      <c r="H327" s="505" t="s">
        <v>13</v>
      </c>
      <c r="I327" s="505" t="s">
        <v>13</v>
      </c>
      <c r="J327" s="505" t="s">
        <v>13</v>
      </c>
      <c r="K327" s="505" t="s">
        <v>13</v>
      </c>
      <c r="L327" s="505" t="s">
        <v>13</v>
      </c>
      <c r="M327" s="505" t="s">
        <v>13</v>
      </c>
      <c r="N327" s="505" t="s">
        <v>13</v>
      </c>
      <c r="O327" s="505" t="s">
        <v>13</v>
      </c>
      <c r="P327" s="505" t="s">
        <v>13</v>
      </c>
      <c r="Q327" s="505" t="s">
        <v>13</v>
      </c>
      <c r="R327" s="505" t="s">
        <v>13</v>
      </c>
      <c r="S327" s="505" t="s">
        <v>13</v>
      </c>
      <c r="T327" s="505" t="s">
        <v>13</v>
      </c>
      <c r="U327" s="505" t="s">
        <v>13</v>
      </c>
      <c r="V327" s="505" t="s">
        <v>13</v>
      </c>
      <c r="W327" s="505" t="s">
        <v>13</v>
      </c>
      <c r="X327" s="505" t="s">
        <v>13</v>
      </c>
      <c r="Y327" s="505" t="s">
        <v>13</v>
      </c>
      <c r="Z327" s="505" t="s">
        <v>13</v>
      </c>
      <c r="AA327" s="505" t="s">
        <v>13</v>
      </c>
      <c r="AB327" s="505" t="s">
        <v>13</v>
      </c>
      <c r="AC327" s="505" t="s">
        <v>13</v>
      </c>
      <c r="AD327" s="505" t="s">
        <v>13</v>
      </c>
      <c r="AE327" s="505" t="s">
        <v>13</v>
      </c>
      <c r="AF327" s="505" t="s">
        <v>13</v>
      </c>
      <c r="AG327" s="505" t="s">
        <v>13</v>
      </c>
      <c r="AH327" s="505" t="s">
        <v>13</v>
      </c>
      <c r="AI327" s="505" t="s">
        <v>13</v>
      </c>
      <c r="AJ327" s="505" t="s">
        <v>13</v>
      </c>
      <c r="AK327" s="505" t="s">
        <v>13</v>
      </c>
      <c r="AL327" s="505" t="s">
        <v>13</v>
      </c>
      <c r="AM327" s="505" t="s">
        <v>13</v>
      </c>
      <c r="AN327" s="505" t="s">
        <v>13</v>
      </c>
      <c r="AO327" s="505" t="s">
        <v>13</v>
      </c>
      <c r="AP327" s="505" t="s">
        <v>13</v>
      </c>
      <c r="AQ327" s="505" t="s">
        <v>13</v>
      </c>
      <c r="AR327" s="505" t="s">
        <v>13</v>
      </c>
      <c r="AS327" s="505" t="s">
        <v>13</v>
      </c>
      <c r="AT327" s="505" t="s">
        <v>13</v>
      </c>
      <c r="AU327" s="505" t="s">
        <v>13</v>
      </c>
      <c r="AV327" s="505" t="s">
        <v>13</v>
      </c>
      <c r="AW327" s="505" t="s">
        <v>13</v>
      </c>
      <c r="AX327" s="505" t="s">
        <v>13</v>
      </c>
      <c r="AY327" s="505" t="s">
        <v>13</v>
      </c>
      <c r="AZ327" s="505" t="s">
        <v>13</v>
      </c>
      <c r="BA327" s="505" t="s">
        <v>13</v>
      </c>
      <c r="BB327" s="505" t="s">
        <v>13</v>
      </c>
      <c r="BC327" s="505" t="s">
        <v>13</v>
      </c>
      <c r="BD327" s="505" t="s">
        <v>13</v>
      </c>
      <c r="BE327" s="505" t="s">
        <v>13</v>
      </c>
      <c r="BF327" s="505" t="s">
        <v>13</v>
      </c>
      <c r="BG327" s="505" t="s">
        <v>13</v>
      </c>
      <c r="BH327" s="505" t="s">
        <v>13</v>
      </c>
      <c r="BI327" s="505" t="s">
        <v>13</v>
      </c>
      <c r="BJ327" s="505" t="s">
        <v>13</v>
      </c>
      <c r="BK327" s="505" t="s">
        <v>13</v>
      </c>
      <c r="BL327" s="505" t="s">
        <v>13</v>
      </c>
      <c r="BM327" s="505" t="s">
        <v>13</v>
      </c>
      <c r="BN327" s="505" t="s">
        <v>13</v>
      </c>
      <c r="BO327" s="622" t="s">
        <v>13</v>
      </c>
      <c r="BP327" s="505" t="s">
        <v>13</v>
      </c>
      <c r="BQ327" s="505" t="s">
        <v>13</v>
      </c>
      <c r="BR327" s="505" t="s">
        <v>13</v>
      </c>
      <c r="BS327" s="505"/>
      <c r="BT327" s="505"/>
      <c r="BU327" s="505"/>
    </row>
    <row r="328" spans="1:73" ht="14.4">
      <c r="A328" s="486" t="e">
        <f>VLOOKUP(C328,'[18]DfE No.'!C:E,3,FALSE)</f>
        <v>#N/A</v>
      </c>
      <c r="B328" s="502" t="s">
        <v>13</v>
      </c>
      <c r="C328" s="502" t="s">
        <v>13</v>
      </c>
      <c r="D328" s="503" t="s">
        <v>13</v>
      </c>
      <c r="E328" s="492" t="s">
        <v>13</v>
      </c>
      <c r="F328" s="504" t="s">
        <v>13</v>
      </c>
      <c r="G328" s="505" t="s">
        <v>13</v>
      </c>
      <c r="H328" s="505" t="s">
        <v>13</v>
      </c>
      <c r="I328" s="505" t="s">
        <v>13</v>
      </c>
      <c r="J328" s="505" t="s">
        <v>13</v>
      </c>
      <c r="K328" s="505" t="s">
        <v>13</v>
      </c>
      <c r="L328" s="505" t="s">
        <v>13</v>
      </c>
      <c r="M328" s="505" t="s">
        <v>13</v>
      </c>
      <c r="N328" s="505" t="s">
        <v>13</v>
      </c>
      <c r="O328" s="505" t="s">
        <v>13</v>
      </c>
      <c r="P328" s="505" t="s">
        <v>13</v>
      </c>
      <c r="Q328" s="505" t="s">
        <v>13</v>
      </c>
      <c r="R328" s="505" t="s">
        <v>13</v>
      </c>
      <c r="S328" s="505" t="s">
        <v>13</v>
      </c>
      <c r="T328" s="505" t="s">
        <v>13</v>
      </c>
      <c r="U328" s="505" t="s">
        <v>13</v>
      </c>
      <c r="V328" s="505" t="s">
        <v>13</v>
      </c>
      <c r="W328" s="505" t="s">
        <v>13</v>
      </c>
      <c r="X328" s="505" t="s">
        <v>13</v>
      </c>
      <c r="Y328" s="505" t="s">
        <v>13</v>
      </c>
      <c r="Z328" s="505" t="s">
        <v>13</v>
      </c>
      <c r="AA328" s="505" t="s">
        <v>13</v>
      </c>
      <c r="AB328" s="505" t="s">
        <v>13</v>
      </c>
      <c r="AC328" s="505" t="s">
        <v>13</v>
      </c>
      <c r="AD328" s="505" t="s">
        <v>13</v>
      </c>
      <c r="AE328" s="505" t="s">
        <v>13</v>
      </c>
      <c r="AF328" s="505" t="s">
        <v>13</v>
      </c>
      <c r="AG328" s="505" t="s">
        <v>13</v>
      </c>
      <c r="AH328" s="505" t="s">
        <v>13</v>
      </c>
      <c r="AI328" s="505" t="s">
        <v>13</v>
      </c>
      <c r="AJ328" s="505" t="s">
        <v>13</v>
      </c>
      <c r="AK328" s="505" t="s">
        <v>13</v>
      </c>
      <c r="AL328" s="505" t="s">
        <v>13</v>
      </c>
      <c r="AM328" s="505" t="s">
        <v>13</v>
      </c>
      <c r="AN328" s="505" t="s">
        <v>13</v>
      </c>
      <c r="AO328" s="505" t="s">
        <v>13</v>
      </c>
      <c r="AP328" s="505" t="s">
        <v>13</v>
      </c>
      <c r="AQ328" s="505" t="s">
        <v>13</v>
      </c>
      <c r="AR328" s="505" t="s">
        <v>13</v>
      </c>
      <c r="AS328" s="505" t="s">
        <v>13</v>
      </c>
      <c r="AT328" s="505" t="s">
        <v>13</v>
      </c>
      <c r="AU328" s="505" t="s">
        <v>13</v>
      </c>
      <c r="AV328" s="505" t="s">
        <v>13</v>
      </c>
      <c r="AW328" s="505" t="s">
        <v>13</v>
      </c>
      <c r="AX328" s="505" t="s">
        <v>13</v>
      </c>
      <c r="AY328" s="505" t="s">
        <v>13</v>
      </c>
      <c r="AZ328" s="505" t="s">
        <v>13</v>
      </c>
      <c r="BA328" s="505" t="s">
        <v>13</v>
      </c>
      <c r="BB328" s="505" t="s">
        <v>13</v>
      </c>
      <c r="BC328" s="505" t="s">
        <v>13</v>
      </c>
      <c r="BD328" s="505" t="s">
        <v>13</v>
      </c>
      <c r="BE328" s="505" t="s">
        <v>13</v>
      </c>
      <c r="BF328" s="505" t="s">
        <v>13</v>
      </c>
      <c r="BG328" s="505" t="s">
        <v>13</v>
      </c>
      <c r="BH328" s="505" t="s">
        <v>13</v>
      </c>
      <c r="BI328" s="505" t="s">
        <v>13</v>
      </c>
      <c r="BJ328" s="505" t="s">
        <v>13</v>
      </c>
      <c r="BK328" s="505" t="s">
        <v>13</v>
      </c>
      <c r="BL328" s="505" t="s">
        <v>13</v>
      </c>
      <c r="BM328" s="505" t="s">
        <v>13</v>
      </c>
      <c r="BN328" s="505" t="s">
        <v>13</v>
      </c>
      <c r="BO328" s="622" t="s">
        <v>13</v>
      </c>
      <c r="BP328" s="505" t="s">
        <v>13</v>
      </c>
      <c r="BQ328" s="505" t="s">
        <v>13</v>
      </c>
      <c r="BR328" s="505" t="s">
        <v>13</v>
      </c>
      <c r="BS328" s="505"/>
      <c r="BT328" s="505"/>
      <c r="BU328" s="505"/>
    </row>
    <row r="329" spans="1:73" ht="14.4">
      <c r="A329" s="486" t="e">
        <f>VLOOKUP(C329,'[18]DfE No.'!C:E,3,FALSE)</f>
        <v>#N/A</v>
      </c>
      <c r="B329" s="502" t="s">
        <v>13</v>
      </c>
      <c r="C329" s="502" t="s">
        <v>13</v>
      </c>
      <c r="D329" s="503" t="s">
        <v>13</v>
      </c>
      <c r="E329" s="492" t="s">
        <v>13</v>
      </c>
      <c r="F329" s="504" t="s">
        <v>13</v>
      </c>
      <c r="G329" s="505" t="s">
        <v>13</v>
      </c>
      <c r="H329" s="505" t="s">
        <v>13</v>
      </c>
      <c r="I329" s="505" t="s">
        <v>13</v>
      </c>
      <c r="J329" s="505" t="s">
        <v>13</v>
      </c>
      <c r="K329" s="505" t="s">
        <v>13</v>
      </c>
      <c r="L329" s="505" t="s">
        <v>13</v>
      </c>
      <c r="M329" s="505" t="s">
        <v>13</v>
      </c>
      <c r="N329" s="505" t="s">
        <v>13</v>
      </c>
      <c r="O329" s="505" t="s">
        <v>13</v>
      </c>
      <c r="P329" s="505" t="s">
        <v>13</v>
      </c>
      <c r="Q329" s="505" t="s">
        <v>13</v>
      </c>
      <c r="R329" s="505" t="s">
        <v>13</v>
      </c>
      <c r="S329" s="505" t="s">
        <v>13</v>
      </c>
      <c r="T329" s="505" t="s">
        <v>13</v>
      </c>
      <c r="U329" s="505" t="s">
        <v>13</v>
      </c>
      <c r="V329" s="505" t="s">
        <v>13</v>
      </c>
      <c r="W329" s="505" t="s">
        <v>13</v>
      </c>
      <c r="X329" s="505" t="s">
        <v>13</v>
      </c>
      <c r="Y329" s="505" t="s">
        <v>13</v>
      </c>
      <c r="Z329" s="505" t="s">
        <v>13</v>
      </c>
      <c r="AA329" s="505" t="s">
        <v>13</v>
      </c>
      <c r="AB329" s="505" t="s">
        <v>13</v>
      </c>
      <c r="AC329" s="505" t="s">
        <v>13</v>
      </c>
      <c r="AD329" s="505" t="s">
        <v>13</v>
      </c>
      <c r="AE329" s="505" t="s">
        <v>13</v>
      </c>
      <c r="AF329" s="505" t="s">
        <v>13</v>
      </c>
      <c r="AG329" s="505" t="s">
        <v>13</v>
      </c>
      <c r="AH329" s="505" t="s">
        <v>13</v>
      </c>
      <c r="AI329" s="505" t="s">
        <v>13</v>
      </c>
      <c r="AJ329" s="505" t="s">
        <v>13</v>
      </c>
      <c r="AK329" s="505" t="s">
        <v>13</v>
      </c>
      <c r="AL329" s="505" t="s">
        <v>13</v>
      </c>
      <c r="AM329" s="505" t="s">
        <v>13</v>
      </c>
      <c r="AN329" s="505" t="s">
        <v>13</v>
      </c>
      <c r="AO329" s="505" t="s">
        <v>13</v>
      </c>
      <c r="AP329" s="505" t="s">
        <v>13</v>
      </c>
      <c r="AQ329" s="505" t="s">
        <v>13</v>
      </c>
      <c r="AR329" s="505" t="s">
        <v>13</v>
      </c>
      <c r="AS329" s="505" t="s">
        <v>13</v>
      </c>
      <c r="AT329" s="505" t="s">
        <v>13</v>
      </c>
      <c r="AU329" s="505" t="s">
        <v>13</v>
      </c>
      <c r="AV329" s="505" t="s">
        <v>13</v>
      </c>
      <c r="AW329" s="505" t="s">
        <v>13</v>
      </c>
      <c r="AX329" s="505" t="s">
        <v>13</v>
      </c>
      <c r="AY329" s="505" t="s">
        <v>13</v>
      </c>
      <c r="AZ329" s="505" t="s">
        <v>13</v>
      </c>
      <c r="BA329" s="505" t="s">
        <v>13</v>
      </c>
      <c r="BB329" s="505" t="s">
        <v>13</v>
      </c>
      <c r="BC329" s="505" t="s">
        <v>13</v>
      </c>
      <c r="BD329" s="505" t="s">
        <v>13</v>
      </c>
      <c r="BE329" s="505" t="s">
        <v>13</v>
      </c>
      <c r="BF329" s="505" t="s">
        <v>13</v>
      </c>
      <c r="BG329" s="505" t="s">
        <v>13</v>
      </c>
      <c r="BH329" s="505" t="s">
        <v>13</v>
      </c>
      <c r="BI329" s="505" t="s">
        <v>13</v>
      </c>
      <c r="BJ329" s="505" t="s">
        <v>13</v>
      </c>
      <c r="BK329" s="505" t="s">
        <v>13</v>
      </c>
      <c r="BL329" s="505" t="s">
        <v>13</v>
      </c>
      <c r="BM329" s="505" t="s">
        <v>13</v>
      </c>
      <c r="BN329" s="505" t="s">
        <v>13</v>
      </c>
      <c r="BO329" s="622" t="s">
        <v>13</v>
      </c>
      <c r="BP329" s="505" t="s">
        <v>13</v>
      </c>
      <c r="BQ329" s="505" t="s">
        <v>13</v>
      </c>
      <c r="BR329" s="505" t="s">
        <v>13</v>
      </c>
      <c r="BS329" s="505"/>
      <c r="BT329" s="505"/>
      <c r="BU329" s="505"/>
    </row>
    <row r="330" spans="1:73" ht="14.4">
      <c r="A330" s="486" t="e">
        <f>VLOOKUP(C330,'[18]DfE No.'!C:E,3,FALSE)</f>
        <v>#N/A</v>
      </c>
      <c r="B330" s="502" t="s">
        <v>13</v>
      </c>
      <c r="C330" s="502" t="s">
        <v>13</v>
      </c>
      <c r="D330" s="503" t="s">
        <v>13</v>
      </c>
      <c r="E330" s="492" t="s">
        <v>13</v>
      </c>
      <c r="F330" s="504" t="s">
        <v>13</v>
      </c>
      <c r="G330" s="505" t="s">
        <v>13</v>
      </c>
      <c r="H330" s="505" t="s">
        <v>13</v>
      </c>
      <c r="I330" s="505" t="s">
        <v>13</v>
      </c>
      <c r="J330" s="505" t="s">
        <v>13</v>
      </c>
      <c r="K330" s="505" t="s">
        <v>13</v>
      </c>
      <c r="L330" s="505" t="s">
        <v>13</v>
      </c>
      <c r="M330" s="505" t="s">
        <v>13</v>
      </c>
      <c r="N330" s="505" t="s">
        <v>13</v>
      </c>
      <c r="O330" s="505" t="s">
        <v>13</v>
      </c>
      <c r="P330" s="505" t="s">
        <v>13</v>
      </c>
      <c r="Q330" s="505" t="s">
        <v>13</v>
      </c>
      <c r="R330" s="505" t="s">
        <v>13</v>
      </c>
      <c r="S330" s="505" t="s">
        <v>13</v>
      </c>
      <c r="T330" s="505" t="s">
        <v>13</v>
      </c>
      <c r="U330" s="505" t="s">
        <v>13</v>
      </c>
      <c r="V330" s="505" t="s">
        <v>13</v>
      </c>
      <c r="W330" s="505" t="s">
        <v>13</v>
      </c>
      <c r="X330" s="505" t="s">
        <v>13</v>
      </c>
      <c r="Y330" s="505" t="s">
        <v>13</v>
      </c>
      <c r="Z330" s="505" t="s">
        <v>13</v>
      </c>
      <c r="AA330" s="505" t="s">
        <v>13</v>
      </c>
      <c r="AB330" s="505" t="s">
        <v>13</v>
      </c>
      <c r="AC330" s="505" t="s">
        <v>13</v>
      </c>
      <c r="AD330" s="505" t="s">
        <v>13</v>
      </c>
      <c r="AE330" s="505" t="s">
        <v>13</v>
      </c>
      <c r="AF330" s="505" t="s">
        <v>13</v>
      </c>
      <c r="AG330" s="505" t="s">
        <v>13</v>
      </c>
      <c r="AH330" s="505" t="s">
        <v>13</v>
      </c>
      <c r="AI330" s="505" t="s">
        <v>13</v>
      </c>
      <c r="AJ330" s="505" t="s">
        <v>13</v>
      </c>
      <c r="AK330" s="505" t="s">
        <v>13</v>
      </c>
      <c r="AL330" s="505" t="s">
        <v>13</v>
      </c>
      <c r="AM330" s="505" t="s">
        <v>13</v>
      </c>
      <c r="AN330" s="505" t="s">
        <v>13</v>
      </c>
      <c r="AO330" s="505" t="s">
        <v>13</v>
      </c>
      <c r="AP330" s="505" t="s">
        <v>13</v>
      </c>
      <c r="AQ330" s="505" t="s">
        <v>13</v>
      </c>
      <c r="AR330" s="505" t="s">
        <v>13</v>
      </c>
      <c r="AS330" s="505" t="s">
        <v>13</v>
      </c>
      <c r="AT330" s="505" t="s">
        <v>13</v>
      </c>
      <c r="AU330" s="505" t="s">
        <v>13</v>
      </c>
      <c r="AV330" s="505" t="s">
        <v>13</v>
      </c>
      <c r="AW330" s="505" t="s">
        <v>13</v>
      </c>
      <c r="AX330" s="505" t="s">
        <v>13</v>
      </c>
      <c r="AY330" s="505" t="s">
        <v>13</v>
      </c>
      <c r="AZ330" s="505" t="s">
        <v>13</v>
      </c>
      <c r="BA330" s="505" t="s">
        <v>13</v>
      </c>
      <c r="BB330" s="505" t="s">
        <v>13</v>
      </c>
      <c r="BC330" s="505" t="s">
        <v>13</v>
      </c>
      <c r="BD330" s="505" t="s">
        <v>13</v>
      </c>
      <c r="BE330" s="505" t="s">
        <v>13</v>
      </c>
      <c r="BF330" s="505" t="s">
        <v>13</v>
      </c>
      <c r="BG330" s="505" t="s">
        <v>13</v>
      </c>
      <c r="BH330" s="505" t="s">
        <v>13</v>
      </c>
      <c r="BI330" s="505" t="s">
        <v>13</v>
      </c>
      <c r="BJ330" s="505" t="s">
        <v>13</v>
      </c>
      <c r="BK330" s="505" t="s">
        <v>13</v>
      </c>
      <c r="BL330" s="505" t="s">
        <v>13</v>
      </c>
      <c r="BM330" s="505" t="s">
        <v>13</v>
      </c>
      <c r="BN330" s="505" t="s">
        <v>13</v>
      </c>
      <c r="BO330" s="622" t="s">
        <v>13</v>
      </c>
      <c r="BP330" s="505" t="s">
        <v>13</v>
      </c>
      <c r="BQ330" s="505" t="s">
        <v>13</v>
      </c>
      <c r="BR330" s="505" t="s">
        <v>13</v>
      </c>
      <c r="BS330" s="505"/>
      <c r="BT330" s="505"/>
      <c r="BU330" s="505"/>
    </row>
    <row r="331" spans="1:73" ht="14.4">
      <c r="A331" s="486" t="e">
        <f>VLOOKUP(C331,'[18]DfE No.'!C:E,3,FALSE)</f>
        <v>#N/A</v>
      </c>
      <c r="B331" s="502" t="s">
        <v>13</v>
      </c>
      <c r="C331" s="502" t="s">
        <v>13</v>
      </c>
      <c r="D331" s="503" t="s">
        <v>13</v>
      </c>
      <c r="E331" s="492" t="s">
        <v>13</v>
      </c>
      <c r="F331" s="504" t="s">
        <v>13</v>
      </c>
      <c r="G331" s="505" t="s">
        <v>13</v>
      </c>
      <c r="H331" s="505" t="s">
        <v>13</v>
      </c>
      <c r="I331" s="505" t="s">
        <v>13</v>
      </c>
      <c r="J331" s="505" t="s">
        <v>13</v>
      </c>
      <c r="K331" s="505" t="s">
        <v>13</v>
      </c>
      <c r="L331" s="505" t="s">
        <v>13</v>
      </c>
      <c r="M331" s="505" t="s">
        <v>13</v>
      </c>
      <c r="N331" s="505" t="s">
        <v>13</v>
      </c>
      <c r="O331" s="505" t="s">
        <v>13</v>
      </c>
      <c r="P331" s="505" t="s">
        <v>13</v>
      </c>
      <c r="Q331" s="505" t="s">
        <v>13</v>
      </c>
      <c r="R331" s="505" t="s">
        <v>13</v>
      </c>
      <c r="S331" s="505" t="s">
        <v>13</v>
      </c>
      <c r="T331" s="505" t="s">
        <v>13</v>
      </c>
      <c r="U331" s="505" t="s">
        <v>13</v>
      </c>
      <c r="V331" s="505" t="s">
        <v>13</v>
      </c>
      <c r="W331" s="505" t="s">
        <v>13</v>
      </c>
      <c r="X331" s="505" t="s">
        <v>13</v>
      </c>
      <c r="Y331" s="505" t="s">
        <v>13</v>
      </c>
      <c r="Z331" s="505" t="s">
        <v>13</v>
      </c>
      <c r="AA331" s="505" t="s">
        <v>13</v>
      </c>
      <c r="AB331" s="505" t="s">
        <v>13</v>
      </c>
      <c r="AC331" s="505" t="s">
        <v>13</v>
      </c>
      <c r="AD331" s="505" t="s">
        <v>13</v>
      </c>
      <c r="AE331" s="505" t="s">
        <v>13</v>
      </c>
      <c r="AF331" s="505" t="s">
        <v>13</v>
      </c>
      <c r="AG331" s="505" t="s">
        <v>13</v>
      </c>
      <c r="AH331" s="505" t="s">
        <v>13</v>
      </c>
      <c r="AI331" s="505" t="s">
        <v>13</v>
      </c>
      <c r="AJ331" s="505" t="s">
        <v>13</v>
      </c>
      <c r="AK331" s="505" t="s">
        <v>13</v>
      </c>
      <c r="AL331" s="505" t="s">
        <v>13</v>
      </c>
      <c r="AM331" s="505" t="s">
        <v>13</v>
      </c>
      <c r="AN331" s="505" t="s">
        <v>13</v>
      </c>
      <c r="AO331" s="505" t="s">
        <v>13</v>
      </c>
      <c r="AP331" s="505" t="s">
        <v>13</v>
      </c>
      <c r="AQ331" s="505" t="s">
        <v>13</v>
      </c>
      <c r="AR331" s="505" t="s">
        <v>13</v>
      </c>
      <c r="AS331" s="505" t="s">
        <v>13</v>
      </c>
      <c r="AT331" s="505" t="s">
        <v>13</v>
      </c>
      <c r="AU331" s="505" t="s">
        <v>13</v>
      </c>
      <c r="AV331" s="505" t="s">
        <v>13</v>
      </c>
      <c r="AW331" s="505" t="s">
        <v>13</v>
      </c>
      <c r="AX331" s="505" t="s">
        <v>13</v>
      </c>
      <c r="AY331" s="505" t="s">
        <v>13</v>
      </c>
      <c r="AZ331" s="505" t="s">
        <v>13</v>
      </c>
      <c r="BA331" s="505" t="s">
        <v>13</v>
      </c>
      <c r="BB331" s="505" t="s">
        <v>13</v>
      </c>
      <c r="BC331" s="505" t="s">
        <v>13</v>
      </c>
      <c r="BD331" s="505" t="s">
        <v>13</v>
      </c>
      <c r="BE331" s="505" t="s">
        <v>13</v>
      </c>
      <c r="BF331" s="505" t="s">
        <v>13</v>
      </c>
      <c r="BG331" s="505" t="s">
        <v>13</v>
      </c>
      <c r="BH331" s="505" t="s">
        <v>13</v>
      </c>
      <c r="BI331" s="505" t="s">
        <v>13</v>
      </c>
      <c r="BJ331" s="505" t="s">
        <v>13</v>
      </c>
      <c r="BK331" s="505" t="s">
        <v>13</v>
      </c>
      <c r="BL331" s="505" t="s">
        <v>13</v>
      </c>
      <c r="BM331" s="505" t="s">
        <v>13</v>
      </c>
      <c r="BN331" s="505" t="s">
        <v>13</v>
      </c>
      <c r="BO331" s="622" t="s">
        <v>13</v>
      </c>
      <c r="BP331" s="505" t="s">
        <v>13</v>
      </c>
      <c r="BQ331" s="505" t="s">
        <v>13</v>
      </c>
      <c r="BR331" s="505" t="s">
        <v>13</v>
      </c>
      <c r="BS331" s="505"/>
      <c r="BT331" s="505"/>
      <c r="BU331" s="505"/>
    </row>
    <row r="332" spans="1:73" ht="14.4">
      <c r="A332" s="486" t="e">
        <f>VLOOKUP(C332,'[18]DfE No.'!C:E,3,FALSE)</f>
        <v>#N/A</v>
      </c>
      <c r="B332" s="502" t="s">
        <v>13</v>
      </c>
      <c r="C332" s="502" t="s">
        <v>13</v>
      </c>
      <c r="D332" s="503" t="s">
        <v>13</v>
      </c>
      <c r="E332" s="492" t="s">
        <v>13</v>
      </c>
      <c r="F332" s="504" t="s">
        <v>13</v>
      </c>
      <c r="G332" s="505" t="s">
        <v>13</v>
      </c>
      <c r="H332" s="505" t="s">
        <v>13</v>
      </c>
      <c r="I332" s="505" t="s">
        <v>13</v>
      </c>
      <c r="J332" s="505" t="s">
        <v>13</v>
      </c>
      <c r="K332" s="505" t="s">
        <v>13</v>
      </c>
      <c r="L332" s="505" t="s">
        <v>13</v>
      </c>
      <c r="M332" s="505" t="s">
        <v>13</v>
      </c>
      <c r="N332" s="505" t="s">
        <v>13</v>
      </c>
      <c r="O332" s="505" t="s">
        <v>13</v>
      </c>
      <c r="P332" s="505" t="s">
        <v>13</v>
      </c>
      <c r="Q332" s="505" t="s">
        <v>13</v>
      </c>
      <c r="R332" s="505" t="s">
        <v>13</v>
      </c>
      <c r="S332" s="505" t="s">
        <v>13</v>
      </c>
      <c r="T332" s="505" t="s">
        <v>13</v>
      </c>
      <c r="U332" s="505" t="s">
        <v>13</v>
      </c>
      <c r="V332" s="505" t="s">
        <v>13</v>
      </c>
      <c r="W332" s="505" t="s">
        <v>13</v>
      </c>
      <c r="X332" s="505" t="s">
        <v>13</v>
      </c>
      <c r="Y332" s="505" t="s">
        <v>13</v>
      </c>
      <c r="Z332" s="505" t="s">
        <v>13</v>
      </c>
      <c r="AA332" s="505" t="s">
        <v>13</v>
      </c>
      <c r="AB332" s="505" t="s">
        <v>13</v>
      </c>
      <c r="AC332" s="505" t="s">
        <v>13</v>
      </c>
      <c r="AD332" s="505" t="s">
        <v>13</v>
      </c>
      <c r="AE332" s="505" t="s">
        <v>13</v>
      </c>
      <c r="AF332" s="505" t="s">
        <v>13</v>
      </c>
      <c r="AG332" s="505" t="s">
        <v>13</v>
      </c>
      <c r="AH332" s="505" t="s">
        <v>13</v>
      </c>
      <c r="AI332" s="505" t="s">
        <v>13</v>
      </c>
      <c r="AJ332" s="505" t="s">
        <v>13</v>
      </c>
      <c r="AK332" s="505" t="s">
        <v>13</v>
      </c>
      <c r="AL332" s="505" t="s">
        <v>13</v>
      </c>
      <c r="AM332" s="505" t="s">
        <v>13</v>
      </c>
      <c r="AN332" s="505" t="s">
        <v>13</v>
      </c>
      <c r="AO332" s="505" t="s">
        <v>13</v>
      </c>
      <c r="AP332" s="505" t="s">
        <v>13</v>
      </c>
      <c r="AQ332" s="505" t="s">
        <v>13</v>
      </c>
      <c r="AR332" s="505" t="s">
        <v>13</v>
      </c>
      <c r="AS332" s="505" t="s">
        <v>13</v>
      </c>
      <c r="AT332" s="505" t="s">
        <v>13</v>
      </c>
      <c r="AU332" s="505" t="s">
        <v>13</v>
      </c>
      <c r="AV332" s="505" t="s">
        <v>13</v>
      </c>
      <c r="AW332" s="505" t="s">
        <v>13</v>
      </c>
      <c r="AX332" s="505" t="s">
        <v>13</v>
      </c>
      <c r="AY332" s="505" t="s">
        <v>13</v>
      </c>
      <c r="AZ332" s="505" t="s">
        <v>13</v>
      </c>
      <c r="BA332" s="505" t="s">
        <v>13</v>
      </c>
      <c r="BB332" s="505" t="s">
        <v>13</v>
      </c>
      <c r="BC332" s="505" t="s">
        <v>13</v>
      </c>
      <c r="BD332" s="505" t="s">
        <v>13</v>
      </c>
      <c r="BE332" s="505" t="s">
        <v>13</v>
      </c>
      <c r="BF332" s="505" t="s">
        <v>13</v>
      </c>
      <c r="BG332" s="505" t="s">
        <v>13</v>
      </c>
      <c r="BH332" s="505" t="s">
        <v>13</v>
      </c>
      <c r="BI332" s="505" t="s">
        <v>13</v>
      </c>
      <c r="BJ332" s="505" t="s">
        <v>13</v>
      </c>
      <c r="BK332" s="505" t="s">
        <v>13</v>
      </c>
      <c r="BL332" s="505" t="s">
        <v>13</v>
      </c>
      <c r="BM332" s="505" t="s">
        <v>13</v>
      </c>
      <c r="BN332" s="505" t="s">
        <v>13</v>
      </c>
      <c r="BO332" s="622" t="s">
        <v>13</v>
      </c>
      <c r="BP332" s="505" t="s">
        <v>13</v>
      </c>
      <c r="BQ332" s="505" t="s">
        <v>13</v>
      </c>
      <c r="BR332" s="505" t="s">
        <v>13</v>
      </c>
      <c r="BS332" s="505"/>
      <c r="BT332" s="505"/>
      <c r="BU332" s="505"/>
    </row>
    <row r="333" spans="1:73" ht="14.4">
      <c r="A333" s="486" t="e">
        <f>VLOOKUP(C333,'[18]DfE No.'!C:E,3,FALSE)</f>
        <v>#N/A</v>
      </c>
      <c r="B333" s="502" t="s">
        <v>13</v>
      </c>
      <c r="C333" s="502" t="s">
        <v>13</v>
      </c>
      <c r="D333" s="503" t="s">
        <v>13</v>
      </c>
      <c r="E333" s="492" t="s">
        <v>13</v>
      </c>
      <c r="F333" s="504" t="s">
        <v>13</v>
      </c>
      <c r="G333" s="505" t="s">
        <v>13</v>
      </c>
      <c r="H333" s="505" t="s">
        <v>13</v>
      </c>
      <c r="I333" s="505" t="s">
        <v>13</v>
      </c>
      <c r="J333" s="505" t="s">
        <v>13</v>
      </c>
      <c r="K333" s="505" t="s">
        <v>13</v>
      </c>
      <c r="L333" s="505" t="s">
        <v>13</v>
      </c>
      <c r="M333" s="505" t="s">
        <v>13</v>
      </c>
      <c r="N333" s="505" t="s">
        <v>13</v>
      </c>
      <c r="O333" s="505" t="s">
        <v>13</v>
      </c>
      <c r="P333" s="505" t="s">
        <v>13</v>
      </c>
      <c r="Q333" s="505" t="s">
        <v>13</v>
      </c>
      <c r="R333" s="505" t="s">
        <v>13</v>
      </c>
      <c r="S333" s="505" t="s">
        <v>13</v>
      </c>
      <c r="T333" s="505" t="s">
        <v>13</v>
      </c>
      <c r="U333" s="505" t="s">
        <v>13</v>
      </c>
      <c r="V333" s="505" t="s">
        <v>13</v>
      </c>
      <c r="W333" s="505" t="s">
        <v>13</v>
      </c>
      <c r="X333" s="505" t="s">
        <v>13</v>
      </c>
      <c r="Y333" s="505" t="s">
        <v>13</v>
      </c>
      <c r="Z333" s="505" t="s">
        <v>13</v>
      </c>
      <c r="AA333" s="505" t="s">
        <v>13</v>
      </c>
      <c r="AB333" s="505" t="s">
        <v>13</v>
      </c>
      <c r="AC333" s="505" t="s">
        <v>13</v>
      </c>
      <c r="AD333" s="505" t="s">
        <v>13</v>
      </c>
      <c r="AE333" s="505" t="s">
        <v>13</v>
      </c>
      <c r="AF333" s="505" t="s">
        <v>13</v>
      </c>
      <c r="AG333" s="505" t="s">
        <v>13</v>
      </c>
      <c r="AH333" s="505" t="s">
        <v>13</v>
      </c>
      <c r="AI333" s="505" t="s">
        <v>13</v>
      </c>
      <c r="AJ333" s="505" t="s">
        <v>13</v>
      </c>
      <c r="AK333" s="505" t="s">
        <v>13</v>
      </c>
      <c r="AL333" s="505" t="s">
        <v>13</v>
      </c>
      <c r="AM333" s="505" t="s">
        <v>13</v>
      </c>
      <c r="AN333" s="505" t="s">
        <v>13</v>
      </c>
      <c r="AO333" s="505" t="s">
        <v>13</v>
      </c>
      <c r="AP333" s="505" t="s">
        <v>13</v>
      </c>
      <c r="AQ333" s="505" t="s">
        <v>13</v>
      </c>
      <c r="AR333" s="505" t="s">
        <v>13</v>
      </c>
      <c r="AS333" s="505" t="s">
        <v>13</v>
      </c>
      <c r="AT333" s="505" t="s">
        <v>13</v>
      </c>
      <c r="AU333" s="505" t="s">
        <v>13</v>
      </c>
      <c r="AV333" s="505" t="s">
        <v>13</v>
      </c>
      <c r="AW333" s="505" t="s">
        <v>13</v>
      </c>
      <c r="AX333" s="505" t="s">
        <v>13</v>
      </c>
      <c r="AY333" s="505" t="s">
        <v>13</v>
      </c>
      <c r="AZ333" s="505" t="s">
        <v>13</v>
      </c>
      <c r="BA333" s="505" t="s">
        <v>13</v>
      </c>
      <c r="BB333" s="505" t="s">
        <v>13</v>
      </c>
      <c r="BC333" s="505" t="s">
        <v>13</v>
      </c>
      <c r="BD333" s="505" t="s">
        <v>13</v>
      </c>
      <c r="BE333" s="505" t="s">
        <v>13</v>
      </c>
      <c r="BF333" s="505" t="s">
        <v>13</v>
      </c>
      <c r="BG333" s="505" t="s">
        <v>13</v>
      </c>
      <c r="BH333" s="505" t="s">
        <v>13</v>
      </c>
      <c r="BI333" s="505" t="s">
        <v>13</v>
      </c>
      <c r="BJ333" s="505" t="s">
        <v>13</v>
      </c>
      <c r="BK333" s="505" t="s">
        <v>13</v>
      </c>
      <c r="BL333" s="505" t="s">
        <v>13</v>
      </c>
      <c r="BM333" s="505" t="s">
        <v>13</v>
      </c>
      <c r="BN333" s="505" t="s">
        <v>13</v>
      </c>
      <c r="BO333" s="622" t="s">
        <v>13</v>
      </c>
      <c r="BP333" s="505" t="s">
        <v>13</v>
      </c>
      <c r="BQ333" s="505" t="s">
        <v>13</v>
      </c>
      <c r="BR333" s="505" t="s">
        <v>13</v>
      </c>
      <c r="BS333" s="505"/>
      <c r="BT333" s="505"/>
      <c r="BU333" s="505"/>
    </row>
    <row r="334" spans="1:73" ht="14.4">
      <c r="A334" s="486" t="e">
        <f>VLOOKUP(C334,'[18]DfE No.'!C:E,3,FALSE)</f>
        <v>#N/A</v>
      </c>
      <c r="B334" s="502" t="s">
        <v>13</v>
      </c>
      <c r="C334" s="502" t="s">
        <v>13</v>
      </c>
      <c r="D334" s="503" t="s">
        <v>13</v>
      </c>
      <c r="E334" s="492" t="s">
        <v>13</v>
      </c>
      <c r="F334" s="504" t="s">
        <v>13</v>
      </c>
      <c r="G334" s="505" t="s">
        <v>13</v>
      </c>
      <c r="H334" s="505" t="s">
        <v>13</v>
      </c>
      <c r="I334" s="505" t="s">
        <v>13</v>
      </c>
      <c r="J334" s="505" t="s">
        <v>13</v>
      </c>
      <c r="K334" s="505" t="s">
        <v>13</v>
      </c>
      <c r="L334" s="505" t="s">
        <v>13</v>
      </c>
      <c r="M334" s="505" t="s">
        <v>13</v>
      </c>
      <c r="N334" s="505" t="s">
        <v>13</v>
      </c>
      <c r="O334" s="505" t="s">
        <v>13</v>
      </c>
      <c r="P334" s="505" t="s">
        <v>13</v>
      </c>
      <c r="Q334" s="505" t="s">
        <v>13</v>
      </c>
      <c r="R334" s="505" t="s">
        <v>13</v>
      </c>
      <c r="S334" s="505" t="s">
        <v>13</v>
      </c>
      <c r="T334" s="505" t="s">
        <v>13</v>
      </c>
      <c r="U334" s="505" t="s">
        <v>13</v>
      </c>
      <c r="V334" s="505" t="s">
        <v>13</v>
      </c>
      <c r="W334" s="505" t="s">
        <v>13</v>
      </c>
      <c r="X334" s="505" t="s">
        <v>13</v>
      </c>
      <c r="Y334" s="505" t="s">
        <v>13</v>
      </c>
      <c r="Z334" s="505" t="s">
        <v>13</v>
      </c>
      <c r="AA334" s="505" t="s">
        <v>13</v>
      </c>
      <c r="AB334" s="505" t="s">
        <v>13</v>
      </c>
      <c r="AC334" s="505" t="s">
        <v>13</v>
      </c>
      <c r="AD334" s="505" t="s">
        <v>13</v>
      </c>
      <c r="AE334" s="505" t="s">
        <v>13</v>
      </c>
      <c r="AF334" s="505" t="s">
        <v>13</v>
      </c>
      <c r="AG334" s="505" t="s">
        <v>13</v>
      </c>
      <c r="AH334" s="505" t="s">
        <v>13</v>
      </c>
      <c r="AI334" s="505" t="s">
        <v>13</v>
      </c>
      <c r="AJ334" s="505" t="s">
        <v>13</v>
      </c>
      <c r="AK334" s="505" t="s">
        <v>13</v>
      </c>
      <c r="AL334" s="505" t="s">
        <v>13</v>
      </c>
      <c r="AM334" s="505" t="s">
        <v>13</v>
      </c>
      <c r="AN334" s="505" t="s">
        <v>13</v>
      </c>
      <c r="AO334" s="505" t="s">
        <v>13</v>
      </c>
      <c r="AP334" s="505" t="s">
        <v>13</v>
      </c>
      <c r="AQ334" s="505" t="s">
        <v>13</v>
      </c>
      <c r="AR334" s="505" t="s">
        <v>13</v>
      </c>
      <c r="AS334" s="505" t="s">
        <v>13</v>
      </c>
      <c r="AT334" s="505" t="s">
        <v>13</v>
      </c>
      <c r="AU334" s="505" t="s">
        <v>13</v>
      </c>
      <c r="AV334" s="505" t="s">
        <v>13</v>
      </c>
      <c r="AW334" s="505" t="s">
        <v>13</v>
      </c>
      <c r="AX334" s="505" t="s">
        <v>13</v>
      </c>
      <c r="AY334" s="505" t="s">
        <v>13</v>
      </c>
      <c r="AZ334" s="505" t="s">
        <v>13</v>
      </c>
      <c r="BA334" s="505" t="s">
        <v>13</v>
      </c>
      <c r="BB334" s="505" t="s">
        <v>13</v>
      </c>
      <c r="BC334" s="505" t="s">
        <v>13</v>
      </c>
      <c r="BD334" s="505" t="s">
        <v>13</v>
      </c>
      <c r="BE334" s="505" t="s">
        <v>13</v>
      </c>
      <c r="BF334" s="505" t="s">
        <v>13</v>
      </c>
      <c r="BG334" s="505" t="s">
        <v>13</v>
      </c>
      <c r="BH334" s="505" t="s">
        <v>13</v>
      </c>
      <c r="BI334" s="505" t="s">
        <v>13</v>
      </c>
      <c r="BJ334" s="505" t="s">
        <v>13</v>
      </c>
      <c r="BK334" s="505" t="s">
        <v>13</v>
      </c>
      <c r="BL334" s="505" t="s">
        <v>13</v>
      </c>
      <c r="BM334" s="505" t="s">
        <v>13</v>
      </c>
      <c r="BN334" s="505" t="s">
        <v>13</v>
      </c>
      <c r="BO334" s="622" t="s">
        <v>13</v>
      </c>
      <c r="BP334" s="505" t="s">
        <v>13</v>
      </c>
      <c r="BQ334" s="505" t="s">
        <v>13</v>
      </c>
      <c r="BR334" s="505" t="s">
        <v>13</v>
      </c>
      <c r="BS334" s="505"/>
      <c r="BT334" s="505"/>
      <c r="BU334" s="505"/>
    </row>
    <row r="335" spans="1:73" ht="14.4">
      <c r="A335" s="486" t="e">
        <f>VLOOKUP(C335,'[18]DfE No.'!C:E,3,FALSE)</f>
        <v>#N/A</v>
      </c>
      <c r="B335" s="502" t="s">
        <v>13</v>
      </c>
      <c r="C335" s="502" t="s">
        <v>13</v>
      </c>
      <c r="D335" s="503" t="s">
        <v>13</v>
      </c>
      <c r="E335" s="492" t="s">
        <v>13</v>
      </c>
      <c r="F335" s="504" t="s">
        <v>13</v>
      </c>
      <c r="G335" s="505" t="s">
        <v>13</v>
      </c>
      <c r="H335" s="505" t="s">
        <v>13</v>
      </c>
      <c r="I335" s="505" t="s">
        <v>13</v>
      </c>
      <c r="J335" s="505" t="s">
        <v>13</v>
      </c>
      <c r="K335" s="505" t="s">
        <v>13</v>
      </c>
      <c r="L335" s="505" t="s">
        <v>13</v>
      </c>
      <c r="M335" s="505" t="s">
        <v>13</v>
      </c>
      <c r="N335" s="505" t="s">
        <v>13</v>
      </c>
      <c r="O335" s="505" t="s">
        <v>13</v>
      </c>
      <c r="P335" s="505" t="s">
        <v>13</v>
      </c>
      <c r="Q335" s="505" t="s">
        <v>13</v>
      </c>
      <c r="R335" s="505" t="s">
        <v>13</v>
      </c>
      <c r="S335" s="505" t="s">
        <v>13</v>
      </c>
      <c r="T335" s="505" t="s">
        <v>13</v>
      </c>
      <c r="U335" s="505" t="s">
        <v>13</v>
      </c>
      <c r="V335" s="505" t="s">
        <v>13</v>
      </c>
      <c r="W335" s="505" t="s">
        <v>13</v>
      </c>
      <c r="X335" s="505" t="s">
        <v>13</v>
      </c>
      <c r="Y335" s="505" t="s">
        <v>13</v>
      </c>
      <c r="Z335" s="505" t="s">
        <v>13</v>
      </c>
      <c r="AA335" s="505" t="s">
        <v>13</v>
      </c>
      <c r="AB335" s="505" t="s">
        <v>13</v>
      </c>
      <c r="AC335" s="505" t="s">
        <v>13</v>
      </c>
      <c r="AD335" s="505" t="s">
        <v>13</v>
      </c>
      <c r="AE335" s="505" t="s">
        <v>13</v>
      </c>
      <c r="AF335" s="505" t="s">
        <v>13</v>
      </c>
      <c r="AG335" s="505" t="s">
        <v>13</v>
      </c>
      <c r="AH335" s="505" t="s">
        <v>13</v>
      </c>
      <c r="AI335" s="505" t="s">
        <v>13</v>
      </c>
      <c r="AJ335" s="505" t="s">
        <v>13</v>
      </c>
      <c r="AK335" s="505" t="s">
        <v>13</v>
      </c>
      <c r="AL335" s="505" t="s">
        <v>13</v>
      </c>
      <c r="AM335" s="505" t="s">
        <v>13</v>
      </c>
      <c r="AN335" s="505" t="s">
        <v>13</v>
      </c>
      <c r="AO335" s="505" t="s">
        <v>13</v>
      </c>
      <c r="AP335" s="505" t="s">
        <v>13</v>
      </c>
      <c r="AQ335" s="505" t="s">
        <v>13</v>
      </c>
      <c r="AR335" s="505" t="s">
        <v>13</v>
      </c>
      <c r="AS335" s="505" t="s">
        <v>13</v>
      </c>
      <c r="AT335" s="505" t="s">
        <v>13</v>
      </c>
      <c r="AU335" s="505" t="s">
        <v>13</v>
      </c>
      <c r="AV335" s="505" t="s">
        <v>13</v>
      </c>
      <c r="AW335" s="505" t="s">
        <v>13</v>
      </c>
      <c r="AX335" s="505" t="s">
        <v>13</v>
      </c>
      <c r="AY335" s="505" t="s">
        <v>13</v>
      </c>
      <c r="AZ335" s="505" t="s">
        <v>13</v>
      </c>
      <c r="BA335" s="505" t="s">
        <v>13</v>
      </c>
      <c r="BB335" s="505" t="s">
        <v>13</v>
      </c>
      <c r="BC335" s="505" t="s">
        <v>13</v>
      </c>
      <c r="BD335" s="505" t="s">
        <v>13</v>
      </c>
      <c r="BE335" s="505" t="s">
        <v>13</v>
      </c>
      <c r="BF335" s="505" t="s">
        <v>13</v>
      </c>
      <c r="BG335" s="505" t="s">
        <v>13</v>
      </c>
      <c r="BH335" s="505" t="s">
        <v>13</v>
      </c>
      <c r="BI335" s="505" t="s">
        <v>13</v>
      </c>
      <c r="BJ335" s="505" t="s">
        <v>13</v>
      </c>
      <c r="BK335" s="505" t="s">
        <v>13</v>
      </c>
      <c r="BL335" s="505" t="s">
        <v>13</v>
      </c>
      <c r="BM335" s="505" t="s">
        <v>13</v>
      </c>
      <c r="BN335" s="505" t="s">
        <v>13</v>
      </c>
      <c r="BO335" s="622" t="s">
        <v>13</v>
      </c>
      <c r="BP335" s="505" t="s">
        <v>13</v>
      </c>
      <c r="BQ335" s="505" t="s">
        <v>13</v>
      </c>
      <c r="BR335" s="505" t="s">
        <v>13</v>
      </c>
      <c r="BS335" s="505"/>
      <c r="BT335" s="505"/>
      <c r="BU335" s="505"/>
    </row>
    <row r="336" spans="1:73" ht="14.4">
      <c r="A336" s="486" t="e">
        <f>VLOOKUP(C336,'[18]DfE No.'!C:E,3,FALSE)</f>
        <v>#N/A</v>
      </c>
      <c r="B336" s="502" t="s">
        <v>13</v>
      </c>
      <c r="C336" s="502" t="s">
        <v>13</v>
      </c>
      <c r="D336" s="503" t="s">
        <v>13</v>
      </c>
      <c r="E336" s="492" t="s">
        <v>13</v>
      </c>
      <c r="F336" s="504" t="s">
        <v>13</v>
      </c>
      <c r="G336" s="505" t="s">
        <v>13</v>
      </c>
      <c r="H336" s="505" t="s">
        <v>13</v>
      </c>
      <c r="I336" s="505" t="s">
        <v>13</v>
      </c>
      <c r="J336" s="505" t="s">
        <v>13</v>
      </c>
      <c r="K336" s="505" t="s">
        <v>13</v>
      </c>
      <c r="L336" s="505" t="s">
        <v>13</v>
      </c>
      <c r="M336" s="505" t="s">
        <v>13</v>
      </c>
      <c r="N336" s="505" t="s">
        <v>13</v>
      </c>
      <c r="O336" s="505" t="s">
        <v>13</v>
      </c>
      <c r="P336" s="505" t="s">
        <v>13</v>
      </c>
      <c r="Q336" s="505" t="s">
        <v>13</v>
      </c>
      <c r="R336" s="505" t="s">
        <v>13</v>
      </c>
      <c r="S336" s="505" t="s">
        <v>13</v>
      </c>
      <c r="T336" s="505" t="s">
        <v>13</v>
      </c>
      <c r="U336" s="505" t="s">
        <v>13</v>
      </c>
      <c r="V336" s="505" t="s">
        <v>13</v>
      </c>
      <c r="W336" s="505" t="s">
        <v>13</v>
      </c>
      <c r="X336" s="505" t="s">
        <v>13</v>
      </c>
      <c r="Y336" s="505" t="s">
        <v>13</v>
      </c>
      <c r="Z336" s="505" t="s">
        <v>13</v>
      </c>
      <c r="AA336" s="505" t="s">
        <v>13</v>
      </c>
      <c r="AB336" s="505" t="s">
        <v>13</v>
      </c>
      <c r="AC336" s="505" t="s">
        <v>13</v>
      </c>
      <c r="AD336" s="505" t="s">
        <v>13</v>
      </c>
      <c r="AE336" s="505" t="s">
        <v>13</v>
      </c>
      <c r="AF336" s="505" t="s">
        <v>13</v>
      </c>
      <c r="AG336" s="505" t="s">
        <v>13</v>
      </c>
      <c r="AH336" s="505" t="s">
        <v>13</v>
      </c>
      <c r="AI336" s="505" t="s">
        <v>13</v>
      </c>
      <c r="AJ336" s="505" t="s">
        <v>13</v>
      </c>
      <c r="AK336" s="505" t="s">
        <v>13</v>
      </c>
      <c r="AL336" s="505" t="s">
        <v>13</v>
      </c>
      <c r="AM336" s="505" t="s">
        <v>13</v>
      </c>
      <c r="AN336" s="505" t="s">
        <v>13</v>
      </c>
      <c r="AO336" s="505" t="s">
        <v>13</v>
      </c>
      <c r="AP336" s="505" t="s">
        <v>13</v>
      </c>
      <c r="AQ336" s="505" t="s">
        <v>13</v>
      </c>
      <c r="AR336" s="505" t="s">
        <v>13</v>
      </c>
      <c r="AS336" s="505" t="s">
        <v>13</v>
      </c>
      <c r="AT336" s="505" t="s">
        <v>13</v>
      </c>
      <c r="AU336" s="505" t="s">
        <v>13</v>
      </c>
      <c r="AV336" s="505" t="s">
        <v>13</v>
      </c>
      <c r="AW336" s="505" t="s">
        <v>13</v>
      </c>
      <c r="AX336" s="505" t="s">
        <v>13</v>
      </c>
      <c r="AY336" s="505" t="s">
        <v>13</v>
      </c>
      <c r="AZ336" s="505" t="s">
        <v>13</v>
      </c>
      <c r="BA336" s="505" t="s">
        <v>13</v>
      </c>
      <c r="BB336" s="505" t="s">
        <v>13</v>
      </c>
      <c r="BC336" s="505" t="s">
        <v>13</v>
      </c>
      <c r="BD336" s="505" t="s">
        <v>13</v>
      </c>
      <c r="BE336" s="505" t="s">
        <v>13</v>
      </c>
      <c r="BF336" s="505" t="s">
        <v>13</v>
      </c>
      <c r="BG336" s="505" t="s">
        <v>13</v>
      </c>
      <c r="BH336" s="505" t="s">
        <v>13</v>
      </c>
      <c r="BI336" s="505" t="s">
        <v>13</v>
      </c>
      <c r="BJ336" s="505" t="s">
        <v>13</v>
      </c>
      <c r="BK336" s="505" t="s">
        <v>13</v>
      </c>
      <c r="BL336" s="505" t="s">
        <v>13</v>
      </c>
      <c r="BM336" s="505" t="s">
        <v>13</v>
      </c>
      <c r="BN336" s="505" t="s">
        <v>13</v>
      </c>
      <c r="BO336" s="622" t="s">
        <v>13</v>
      </c>
      <c r="BP336" s="505" t="s">
        <v>13</v>
      </c>
      <c r="BQ336" s="505" t="s">
        <v>13</v>
      </c>
      <c r="BR336" s="505" t="s">
        <v>13</v>
      </c>
      <c r="BS336" s="505"/>
      <c r="BT336" s="505"/>
      <c r="BU336" s="505"/>
    </row>
    <row r="337" spans="1:73" ht="14.4">
      <c r="A337" s="486" t="e">
        <f>VLOOKUP(C337,'[18]DfE No.'!C:E,3,FALSE)</f>
        <v>#N/A</v>
      </c>
      <c r="B337" s="502" t="s">
        <v>13</v>
      </c>
      <c r="C337" s="502" t="s">
        <v>13</v>
      </c>
      <c r="D337" s="503" t="s">
        <v>13</v>
      </c>
      <c r="E337" s="492" t="s">
        <v>13</v>
      </c>
      <c r="F337" s="504" t="s">
        <v>13</v>
      </c>
      <c r="G337" s="505" t="s">
        <v>13</v>
      </c>
      <c r="H337" s="505" t="s">
        <v>13</v>
      </c>
      <c r="I337" s="505" t="s">
        <v>13</v>
      </c>
      <c r="J337" s="505" t="s">
        <v>13</v>
      </c>
      <c r="K337" s="505" t="s">
        <v>13</v>
      </c>
      <c r="L337" s="505" t="s">
        <v>13</v>
      </c>
      <c r="M337" s="505" t="s">
        <v>13</v>
      </c>
      <c r="N337" s="505" t="s">
        <v>13</v>
      </c>
      <c r="O337" s="505" t="s">
        <v>13</v>
      </c>
      <c r="P337" s="505" t="s">
        <v>13</v>
      </c>
      <c r="Q337" s="505" t="s">
        <v>13</v>
      </c>
      <c r="R337" s="505" t="s">
        <v>13</v>
      </c>
      <c r="S337" s="505" t="s">
        <v>13</v>
      </c>
      <c r="T337" s="505" t="s">
        <v>13</v>
      </c>
      <c r="U337" s="505" t="s">
        <v>13</v>
      </c>
      <c r="V337" s="505" t="s">
        <v>13</v>
      </c>
      <c r="W337" s="505" t="s">
        <v>13</v>
      </c>
      <c r="X337" s="505" t="s">
        <v>13</v>
      </c>
      <c r="Y337" s="505" t="s">
        <v>13</v>
      </c>
      <c r="Z337" s="505" t="s">
        <v>13</v>
      </c>
      <c r="AA337" s="505" t="s">
        <v>13</v>
      </c>
      <c r="AB337" s="505" t="s">
        <v>13</v>
      </c>
      <c r="AC337" s="505" t="s">
        <v>13</v>
      </c>
      <c r="AD337" s="505" t="s">
        <v>13</v>
      </c>
      <c r="AE337" s="505" t="s">
        <v>13</v>
      </c>
      <c r="AF337" s="505" t="s">
        <v>13</v>
      </c>
      <c r="AG337" s="505" t="s">
        <v>13</v>
      </c>
      <c r="AH337" s="505" t="s">
        <v>13</v>
      </c>
      <c r="AI337" s="505" t="s">
        <v>13</v>
      </c>
      <c r="AJ337" s="505" t="s">
        <v>13</v>
      </c>
      <c r="AK337" s="505" t="s">
        <v>13</v>
      </c>
      <c r="AL337" s="505" t="s">
        <v>13</v>
      </c>
      <c r="AM337" s="505" t="s">
        <v>13</v>
      </c>
      <c r="AN337" s="505" t="s">
        <v>13</v>
      </c>
      <c r="AO337" s="505" t="s">
        <v>13</v>
      </c>
      <c r="AP337" s="505" t="s">
        <v>13</v>
      </c>
      <c r="AQ337" s="505" t="s">
        <v>13</v>
      </c>
      <c r="AR337" s="505" t="s">
        <v>13</v>
      </c>
      <c r="AS337" s="505" t="s">
        <v>13</v>
      </c>
      <c r="AT337" s="505" t="s">
        <v>13</v>
      </c>
      <c r="AU337" s="505" t="s">
        <v>13</v>
      </c>
      <c r="AV337" s="505" t="s">
        <v>13</v>
      </c>
      <c r="AW337" s="505" t="s">
        <v>13</v>
      </c>
      <c r="AX337" s="505" t="s">
        <v>13</v>
      </c>
      <c r="AY337" s="505" t="s">
        <v>13</v>
      </c>
      <c r="AZ337" s="505" t="s">
        <v>13</v>
      </c>
      <c r="BA337" s="505" t="s">
        <v>13</v>
      </c>
      <c r="BB337" s="505" t="s">
        <v>13</v>
      </c>
      <c r="BC337" s="505" t="s">
        <v>13</v>
      </c>
      <c r="BD337" s="505" t="s">
        <v>13</v>
      </c>
      <c r="BE337" s="505" t="s">
        <v>13</v>
      </c>
      <c r="BF337" s="505" t="s">
        <v>13</v>
      </c>
      <c r="BG337" s="505" t="s">
        <v>13</v>
      </c>
      <c r="BH337" s="505" t="s">
        <v>13</v>
      </c>
      <c r="BI337" s="505" t="s">
        <v>13</v>
      </c>
      <c r="BJ337" s="505" t="s">
        <v>13</v>
      </c>
      <c r="BK337" s="505" t="s">
        <v>13</v>
      </c>
      <c r="BL337" s="505" t="s">
        <v>13</v>
      </c>
      <c r="BM337" s="505" t="s">
        <v>13</v>
      </c>
      <c r="BN337" s="505" t="s">
        <v>13</v>
      </c>
      <c r="BO337" s="622" t="s">
        <v>13</v>
      </c>
      <c r="BP337" s="505" t="s">
        <v>13</v>
      </c>
      <c r="BQ337" s="505" t="s">
        <v>13</v>
      </c>
      <c r="BR337" s="505" t="s">
        <v>13</v>
      </c>
      <c r="BS337" s="505"/>
      <c r="BT337" s="505"/>
      <c r="BU337" s="505"/>
    </row>
    <row r="338" spans="1:73" ht="14.4">
      <c r="A338" s="486" t="e">
        <f>VLOOKUP(C338,'[18]DfE No.'!C:E,3,FALSE)</f>
        <v>#N/A</v>
      </c>
      <c r="B338" s="502" t="s">
        <v>13</v>
      </c>
      <c r="C338" s="502" t="s">
        <v>13</v>
      </c>
      <c r="D338" s="503" t="s">
        <v>13</v>
      </c>
      <c r="E338" s="492" t="s">
        <v>13</v>
      </c>
      <c r="F338" s="504" t="s">
        <v>13</v>
      </c>
      <c r="G338" s="505" t="s">
        <v>13</v>
      </c>
      <c r="H338" s="505" t="s">
        <v>13</v>
      </c>
      <c r="I338" s="505" t="s">
        <v>13</v>
      </c>
      <c r="J338" s="505" t="s">
        <v>13</v>
      </c>
      <c r="K338" s="505" t="s">
        <v>13</v>
      </c>
      <c r="L338" s="505" t="s">
        <v>13</v>
      </c>
      <c r="M338" s="505" t="s">
        <v>13</v>
      </c>
      <c r="N338" s="505" t="s">
        <v>13</v>
      </c>
      <c r="O338" s="505" t="s">
        <v>13</v>
      </c>
      <c r="P338" s="505" t="s">
        <v>13</v>
      </c>
      <c r="Q338" s="505" t="s">
        <v>13</v>
      </c>
      <c r="R338" s="505" t="s">
        <v>13</v>
      </c>
      <c r="S338" s="505" t="s">
        <v>13</v>
      </c>
      <c r="T338" s="505" t="s">
        <v>13</v>
      </c>
      <c r="U338" s="505" t="s">
        <v>13</v>
      </c>
      <c r="V338" s="505" t="s">
        <v>13</v>
      </c>
      <c r="W338" s="505" t="s">
        <v>13</v>
      </c>
      <c r="X338" s="505" t="s">
        <v>13</v>
      </c>
      <c r="Y338" s="505" t="s">
        <v>13</v>
      </c>
      <c r="Z338" s="505" t="s">
        <v>13</v>
      </c>
      <c r="AA338" s="505" t="s">
        <v>13</v>
      </c>
      <c r="AB338" s="505" t="s">
        <v>13</v>
      </c>
      <c r="AC338" s="505" t="s">
        <v>13</v>
      </c>
      <c r="AD338" s="505" t="s">
        <v>13</v>
      </c>
      <c r="AE338" s="505" t="s">
        <v>13</v>
      </c>
      <c r="AF338" s="505" t="s">
        <v>13</v>
      </c>
      <c r="AG338" s="505" t="s">
        <v>13</v>
      </c>
      <c r="AH338" s="505" t="s">
        <v>13</v>
      </c>
      <c r="AI338" s="505" t="s">
        <v>13</v>
      </c>
      <c r="AJ338" s="505" t="s">
        <v>13</v>
      </c>
      <c r="AK338" s="505" t="s">
        <v>13</v>
      </c>
      <c r="AL338" s="505" t="s">
        <v>13</v>
      </c>
      <c r="AM338" s="505" t="s">
        <v>13</v>
      </c>
      <c r="AN338" s="505" t="s">
        <v>13</v>
      </c>
      <c r="AO338" s="505" t="s">
        <v>13</v>
      </c>
      <c r="AP338" s="505" t="s">
        <v>13</v>
      </c>
      <c r="AQ338" s="505" t="s">
        <v>13</v>
      </c>
      <c r="AR338" s="505" t="s">
        <v>13</v>
      </c>
      <c r="AS338" s="505" t="s">
        <v>13</v>
      </c>
      <c r="AT338" s="505" t="s">
        <v>13</v>
      </c>
      <c r="AU338" s="505" t="s">
        <v>13</v>
      </c>
      <c r="AV338" s="505" t="s">
        <v>13</v>
      </c>
      <c r="AW338" s="505" t="s">
        <v>13</v>
      </c>
      <c r="AX338" s="505" t="s">
        <v>13</v>
      </c>
      <c r="AY338" s="505" t="s">
        <v>13</v>
      </c>
      <c r="AZ338" s="505" t="s">
        <v>13</v>
      </c>
      <c r="BA338" s="505" t="s">
        <v>13</v>
      </c>
      <c r="BB338" s="505" t="s">
        <v>13</v>
      </c>
      <c r="BC338" s="505" t="s">
        <v>13</v>
      </c>
      <c r="BD338" s="505" t="s">
        <v>13</v>
      </c>
      <c r="BE338" s="505" t="s">
        <v>13</v>
      </c>
      <c r="BF338" s="505" t="s">
        <v>13</v>
      </c>
      <c r="BG338" s="505" t="s">
        <v>13</v>
      </c>
      <c r="BH338" s="505" t="s">
        <v>13</v>
      </c>
      <c r="BI338" s="505" t="s">
        <v>13</v>
      </c>
      <c r="BJ338" s="505" t="s">
        <v>13</v>
      </c>
      <c r="BK338" s="505" t="s">
        <v>13</v>
      </c>
      <c r="BL338" s="505" t="s">
        <v>13</v>
      </c>
      <c r="BM338" s="505" t="s">
        <v>13</v>
      </c>
      <c r="BN338" s="505" t="s">
        <v>13</v>
      </c>
      <c r="BO338" s="622" t="s">
        <v>13</v>
      </c>
      <c r="BP338" s="505" t="s">
        <v>13</v>
      </c>
      <c r="BQ338" s="505" t="s">
        <v>13</v>
      </c>
      <c r="BR338" s="505" t="s">
        <v>13</v>
      </c>
      <c r="BS338" s="505"/>
      <c r="BT338" s="505"/>
      <c r="BU338" s="505"/>
    </row>
    <row r="339" spans="1:73" ht="14.4">
      <c r="A339" s="486" t="e">
        <f>VLOOKUP(C339,'[18]DfE No.'!C:E,3,FALSE)</f>
        <v>#N/A</v>
      </c>
      <c r="B339" s="502" t="s">
        <v>13</v>
      </c>
      <c r="C339" s="502" t="s">
        <v>13</v>
      </c>
      <c r="D339" s="503" t="s">
        <v>13</v>
      </c>
      <c r="E339" s="492" t="s">
        <v>13</v>
      </c>
      <c r="F339" s="504" t="s">
        <v>13</v>
      </c>
      <c r="G339" s="505" t="s">
        <v>13</v>
      </c>
      <c r="H339" s="505" t="s">
        <v>13</v>
      </c>
      <c r="I339" s="505" t="s">
        <v>13</v>
      </c>
      <c r="J339" s="505" t="s">
        <v>13</v>
      </c>
      <c r="K339" s="505" t="s">
        <v>13</v>
      </c>
      <c r="L339" s="505" t="s">
        <v>13</v>
      </c>
      <c r="M339" s="505" t="s">
        <v>13</v>
      </c>
      <c r="N339" s="505" t="s">
        <v>13</v>
      </c>
      <c r="O339" s="505" t="s">
        <v>13</v>
      </c>
      <c r="P339" s="505" t="s">
        <v>13</v>
      </c>
      <c r="Q339" s="505" t="s">
        <v>13</v>
      </c>
      <c r="R339" s="505" t="s">
        <v>13</v>
      </c>
      <c r="S339" s="505" t="s">
        <v>13</v>
      </c>
      <c r="T339" s="505" t="s">
        <v>13</v>
      </c>
      <c r="U339" s="505" t="s">
        <v>13</v>
      </c>
      <c r="V339" s="505" t="s">
        <v>13</v>
      </c>
      <c r="W339" s="505" t="s">
        <v>13</v>
      </c>
      <c r="X339" s="505" t="s">
        <v>13</v>
      </c>
      <c r="Y339" s="505" t="s">
        <v>13</v>
      </c>
      <c r="Z339" s="505" t="s">
        <v>13</v>
      </c>
      <c r="AA339" s="505" t="s">
        <v>13</v>
      </c>
      <c r="AB339" s="505" t="s">
        <v>13</v>
      </c>
      <c r="AC339" s="505" t="s">
        <v>13</v>
      </c>
      <c r="AD339" s="505" t="s">
        <v>13</v>
      </c>
      <c r="AE339" s="505" t="s">
        <v>13</v>
      </c>
      <c r="AF339" s="505" t="s">
        <v>13</v>
      </c>
      <c r="AG339" s="505" t="s">
        <v>13</v>
      </c>
      <c r="AH339" s="505" t="s">
        <v>13</v>
      </c>
      <c r="AI339" s="505" t="s">
        <v>13</v>
      </c>
      <c r="AJ339" s="505" t="s">
        <v>13</v>
      </c>
      <c r="AK339" s="505" t="s">
        <v>13</v>
      </c>
      <c r="AL339" s="505" t="s">
        <v>13</v>
      </c>
      <c r="AM339" s="505" t="s">
        <v>13</v>
      </c>
      <c r="AN339" s="505" t="s">
        <v>13</v>
      </c>
      <c r="AO339" s="505" t="s">
        <v>13</v>
      </c>
      <c r="AP339" s="505" t="s">
        <v>13</v>
      </c>
      <c r="AQ339" s="505" t="s">
        <v>13</v>
      </c>
      <c r="AR339" s="505" t="s">
        <v>13</v>
      </c>
      <c r="AS339" s="505" t="s">
        <v>13</v>
      </c>
      <c r="AT339" s="505" t="s">
        <v>13</v>
      </c>
      <c r="AU339" s="505" t="s">
        <v>13</v>
      </c>
      <c r="AV339" s="505" t="s">
        <v>13</v>
      </c>
      <c r="AW339" s="505" t="s">
        <v>13</v>
      </c>
      <c r="AX339" s="505" t="s">
        <v>13</v>
      </c>
      <c r="AY339" s="505" t="s">
        <v>13</v>
      </c>
      <c r="AZ339" s="505" t="s">
        <v>13</v>
      </c>
      <c r="BA339" s="505" t="s">
        <v>13</v>
      </c>
      <c r="BB339" s="505" t="s">
        <v>13</v>
      </c>
      <c r="BC339" s="505" t="s">
        <v>13</v>
      </c>
      <c r="BD339" s="505" t="s">
        <v>13</v>
      </c>
      <c r="BE339" s="505" t="s">
        <v>13</v>
      </c>
      <c r="BF339" s="505" t="s">
        <v>13</v>
      </c>
      <c r="BG339" s="505" t="s">
        <v>13</v>
      </c>
      <c r="BH339" s="505" t="s">
        <v>13</v>
      </c>
      <c r="BI339" s="505" t="s">
        <v>13</v>
      </c>
      <c r="BJ339" s="505" t="s">
        <v>13</v>
      </c>
      <c r="BK339" s="505" t="s">
        <v>13</v>
      </c>
      <c r="BL339" s="505" t="s">
        <v>13</v>
      </c>
      <c r="BM339" s="505" t="s">
        <v>13</v>
      </c>
      <c r="BN339" s="505" t="s">
        <v>13</v>
      </c>
      <c r="BO339" s="622" t="s">
        <v>13</v>
      </c>
      <c r="BP339" s="505" t="s">
        <v>13</v>
      </c>
      <c r="BQ339" s="505" t="s">
        <v>13</v>
      </c>
      <c r="BR339" s="505" t="s">
        <v>13</v>
      </c>
      <c r="BS339" s="505"/>
      <c r="BT339" s="505"/>
      <c r="BU339" s="505"/>
    </row>
    <row r="340" spans="1:73" ht="14.4">
      <c r="A340" s="486" t="e">
        <f>VLOOKUP(C340,'[18]DfE No.'!C:E,3,FALSE)</f>
        <v>#N/A</v>
      </c>
      <c r="B340" s="502" t="s">
        <v>13</v>
      </c>
      <c r="C340" s="502" t="s">
        <v>13</v>
      </c>
      <c r="D340" s="503" t="s">
        <v>13</v>
      </c>
      <c r="E340" s="492" t="s">
        <v>13</v>
      </c>
      <c r="F340" s="504" t="s">
        <v>13</v>
      </c>
      <c r="G340" s="505" t="s">
        <v>13</v>
      </c>
      <c r="H340" s="505" t="s">
        <v>13</v>
      </c>
      <c r="I340" s="505" t="s">
        <v>13</v>
      </c>
      <c r="J340" s="505" t="s">
        <v>13</v>
      </c>
      <c r="K340" s="505" t="s">
        <v>13</v>
      </c>
      <c r="L340" s="505" t="s">
        <v>13</v>
      </c>
      <c r="M340" s="505" t="s">
        <v>13</v>
      </c>
      <c r="N340" s="505" t="s">
        <v>13</v>
      </c>
      <c r="O340" s="505" t="s">
        <v>13</v>
      </c>
      <c r="P340" s="505" t="s">
        <v>13</v>
      </c>
      <c r="Q340" s="505" t="s">
        <v>13</v>
      </c>
      <c r="R340" s="505" t="s">
        <v>13</v>
      </c>
      <c r="S340" s="505" t="s">
        <v>13</v>
      </c>
      <c r="T340" s="505" t="s">
        <v>13</v>
      </c>
      <c r="U340" s="505" t="s">
        <v>13</v>
      </c>
      <c r="V340" s="505" t="s">
        <v>13</v>
      </c>
      <c r="W340" s="505" t="s">
        <v>13</v>
      </c>
      <c r="X340" s="505" t="s">
        <v>13</v>
      </c>
      <c r="Y340" s="505" t="s">
        <v>13</v>
      </c>
      <c r="Z340" s="505" t="s">
        <v>13</v>
      </c>
      <c r="AA340" s="505" t="s">
        <v>13</v>
      </c>
      <c r="AB340" s="505" t="s">
        <v>13</v>
      </c>
      <c r="AC340" s="505" t="s">
        <v>13</v>
      </c>
      <c r="AD340" s="505" t="s">
        <v>13</v>
      </c>
      <c r="AE340" s="505" t="s">
        <v>13</v>
      </c>
      <c r="AF340" s="505" t="s">
        <v>13</v>
      </c>
      <c r="AG340" s="505" t="s">
        <v>13</v>
      </c>
      <c r="AH340" s="505" t="s">
        <v>13</v>
      </c>
      <c r="AI340" s="505" t="s">
        <v>13</v>
      </c>
      <c r="AJ340" s="505" t="s">
        <v>13</v>
      </c>
      <c r="AK340" s="505" t="s">
        <v>13</v>
      </c>
      <c r="AL340" s="505" t="s">
        <v>13</v>
      </c>
      <c r="AM340" s="505" t="s">
        <v>13</v>
      </c>
      <c r="AN340" s="505" t="s">
        <v>13</v>
      </c>
      <c r="AO340" s="505" t="s">
        <v>13</v>
      </c>
      <c r="AP340" s="505" t="s">
        <v>13</v>
      </c>
      <c r="AQ340" s="505" t="s">
        <v>13</v>
      </c>
      <c r="AR340" s="505" t="s">
        <v>13</v>
      </c>
      <c r="AS340" s="505" t="s">
        <v>13</v>
      </c>
      <c r="AT340" s="505" t="s">
        <v>13</v>
      </c>
      <c r="AU340" s="505" t="s">
        <v>13</v>
      </c>
      <c r="AV340" s="505" t="s">
        <v>13</v>
      </c>
      <c r="AW340" s="505" t="s">
        <v>13</v>
      </c>
      <c r="AX340" s="505" t="s">
        <v>13</v>
      </c>
      <c r="AY340" s="505" t="s">
        <v>13</v>
      </c>
      <c r="AZ340" s="505" t="s">
        <v>13</v>
      </c>
      <c r="BA340" s="505" t="s">
        <v>13</v>
      </c>
      <c r="BB340" s="505" t="s">
        <v>13</v>
      </c>
      <c r="BC340" s="505" t="s">
        <v>13</v>
      </c>
      <c r="BD340" s="505" t="s">
        <v>13</v>
      </c>
      <c r="BE340" s="505" t="s">
        <v>13</v>
      </c>
      <c r="BF340" s="505" t="s">
        <v>13</v>
      </c>
      <c r="BG340" s="505" t="s">
        <v>13</v>
      </c>
      <c r="BH340" s="505" t="s">
        <v>13</v>
      </c>
      <c r="BI340" s="505" t="s">
        <v>13</v>
      </c>
      <c r="BJ340" s="505" t="s">
        <v>13</v>
      </c>
      <c r="BK340" s="505" t="s">
        <v>13</v>
      </c>
      <c r="BL340" s="505" t="s">
        <v>13</v>
      </c>
      <c r="BM340" s="505" t="s">
        <v>13</v>
      </c>
      <c r="BN340" s="505" t="s">
        <v>13</v>
      </c>
      <c r="BO340" s="622" t="s">
        <v>13</v>
      </c>
      <c r="BP340" s="505" t="s">
        <v>13</v>
      </c>
      <c r="BQ340" s="505" t="s">
        <v>13</v>
      </c>
      <c r="BR340" s="505" t="s">
        <v>13</v>
      </c>
      <c r="BS340" s="505"/>
      <c r="BT340" s="505"/>
      <c r="BU340" s="505"/>
    </row>
    <row r="341" spans="1:73" ht="14.4">
      <c r="A341" s="486" t="e">
        <f>VLOOKUP(C341,'[18]DfE No.'!C:E,3,FALSE)</f>
        <v>#N/A</v>
      </c>
      <c r="B341" s="502" t="s">
        <v>13</v>
      </c>
      <c r="C341" s="502" t="s">
        <v>13</v>
      </c>
      <c r="D341" s="503" t="s">
        <v>13</v>
      </c>
      <c r="E341" s="492" t="s">
        <v>13</v>
      </c>
      <c r="F341" s="504" t="s">
        <v>13</v>
      </c>
      <c r="G341" s="505" t="s">
        <v>13</v>
      </c>
      <c r="H341" s="505" t="s">
        <v>13</v>
      </c>
      <c r="I341" s="505" t="s">
        <v>13</v>
      </c>
      <c r="J341" s="505" t="s">
        <v>13</v>
      </c>
      <c r="K341" s="505" t="s">
        <v>13</v>
      </c>
      <c r="L341" s="505" t="s">
        <v>13</v>
      </c>
      <c r="M341" s="505" t="s">
        <v>13</v>
      </c>
      <c r="N341" s="505" t="s">
        <v>13</v>
      </c>
      <c r="O341" s="505" t="s">
        <v>13</v>
      </c>
      <c r="P341" s="505" t="s">
        <v>13</v>
      </c>
      <c r="Q341" s="505" t="s">
        <v>13</v>
      </c>
      <c r="R341" s="505" t="s">
        <v>13</v>
      </c>
      <c r="S341" s="505" t="s">
        <v>13</v>
      </c>
      <c r="T341" s="505" t="s">
        <v>13</v>
      </c>
      <c r="U341" s="505" t="s">
        <v>13</v>
      </c>
      <c r="V341" s="505" t="s">
        <v>13</v>
      </c>
      <c r="W341" s="505" t="s">
        <v>13</v>
      </c>
      <c r="X341" s="505" t="s">
        <v>13</v>
      </c>
      <c r="Y341" s="505" t="s">
        <v>13</v>
      </c>
      <c r="Z341" s="505" t="s">
        <v>13</v>
      </c>
      <c r="AA341" s="505" t="s">
        <v>13</v>
      </c>
      <c r="AB341" s="505" t="s">
        <v>13</v>
      </c>
      <c r="AC341" s="505" t="s">
        <v>13</v>
      </c>
      <c r="AD341" s="505" t="s">
        <v>13</v>
      </c>
      <c r="AE341" s="505" t="s">
        <v>13</v>
      </c>
      <c r="AF341" s="505" t="s">
        <v>13</v>
      </c>
      <c r="AG341" s="505" t="s">
        <v>13</v>
      </c>
      <c r="AH341" s="505" t="s">
        <v>13</v>
      </c>
      <c r="AI341" s="505" t="s">
        <v>13</v>
      </c>
      <c r="AJ341" s="505" t="s">
        <v>13</v>
      </c>
      <c r="AK341" s="505" t="s">
        <v>13</v>
      </c>
      <c r="AL341" s="505" t="s">
        <v>13</v>
      </c>
      <c r="AM341" s="505" t="s">
        <v>13</v>
      </c>
      <c r="AN341" s="505" t="s">
        <v>13</v>
      </c>
      <c r="AO341" s="505" t="s">
        <v>13</v>
      </c>
      <c r="AP341" s="505" t="s">
        <v>13</v>
      </c>
      <c r="AQ341" s="505" t="s">
        <v>13</v>
      </c>
      <c r="AR341" s="505" t="s">
        <v>13</v>
      </c>
      <c r="AS341" s="505" t="s">
        <v>13</v>
      </c>
      <c r="AT341" s="505" t="s">
        <v>13</v>
      </c>
      <c r="AU341" s="505" t="s">
        <v>13</v>
      </c>
      <c r="AV341" s="505" t="s">
        <v>13</v>
      </c>
      <c r="AW341" s="505" t="s">
        <v>13</v>
      </c>
      <c r="AX341" s="505" t="s">
        <v>13</v>
      </c>
      <c r="AY341" s="505" t="s">
        <v>13</v>
      </c>
      <c r="AZ341" s="505" t="s">
        <v>13</v>
      </c>
      <c r="BA341" s="505" t="s">
        <v>13</v>
      </c>
      <c r="BB341" s="505" t="s">
        <v>13</v>
      </c>
      <c r="BC341" s="505" t="s">
        <v>13</v>
      </c>
      <c r="BD341" s="505" t="s">
        <v>13</v>
      </c>
      <c r="BE341" s="505" t="s">
        <v>13</v>
      </c>
      <c r="BF341" s="505" t="s">
        <v>13</v>
      </c>
      <c r="BG341" s="505" t="s">
        <v>13</v>
      </c>
      <c r="BH341" s="505" t="s">
        <v>13</v>
      </c>
      <c r="BI341" s="505" t="s">
        <v>13</v>
      </c>
      <c r="BJ341" s="505" t="s">
        <v>13</v>
      </c>
      <c r="BK341" s="505" t="s">
        <v>13</v>
      </c>
      <c r="BL341" s="505" t="s">
        <v>13</v>
      </c>
      <c r="BM341" s="505" t="s">
        <v>13</v>
      </c>
      <c r="BN341" s="505" t="s">
        <v>13</v>
      </c>
      <c r="BO341" s="622" t="s">
        <v>13</v>
      </c>
      <c r="BP341" s="505" t="s">
        <v>13</v>
      </c>
      <c r="BQ341" s="505" t="s">
        <v>13</v>
      </c>
      <c r="BR341" s="505" t="s">
        <v>13</v>
      </c>
      <c r="BS341" s="505"/>
      <c r="BT341" s="505"/>
      <c r="BU341" s="505"/>
    </row>
    <row r="342" spans="1:73" ht="14.4">
      <c r="A342" s="486" t="e">
        <f>VLOOKUP(C342,'[18]DfE No.'!C:E,3,FALSE)</f>
        <v>#N/A</v>
      </c>
      <c r="B342" s="502" t="s">
        <v>13</v>
      </c>
      <c r="C342" s="502" t="s">
        <v>13</v>
      </c>
      <c r="D342" s="503" t="s">
        <v>13</v>
      </c>
      <c r="E342" s="492" t="s">
        <v>13</v>
      </c>
      <c r="F342" s="504" t="s">
        <v>13</v>
      </c>
      <c r="G342" s="505" t="s">
        <v>13</v>
      </c>
      <c r="H342" s="505" t="s">
        <v>13</v>
      </c>
      <c r="I342" s="505" t="s">
        <v>13</v>
      </c>
      <c r="J342" s="505" t="s">
        <v>13</v>
      </c>
      <c r="K342" s="505" t="s">
        <v>13</v>
      </c>
      <c r="L342" s="505" t="s">
        <v>13</v>
      </c>
      <c r="M342" s="505" t="s">
        <v>13</v>
      </c>
      <c r="N342" s="505" t="s">
        <v>13</v>
      </c>
      <c r="O342" s="505" t="s">
        <v>13</v>
      </c>
      <c r="P342" s="505" t="s">
        <v>13</v>
      </c>
      <c r="Q342" s="505" t="s">
        <v>13</v>
      </c>
      <c r="R342" s="505" t="s">
        <v>13</v>
      </c>
      <c r="S342" s="505" t="s">
        <v>13</v>
      </c>
      <c r="T342" s="505" t="s">
        <v>13</v>
      </c>
      <c r="U342" s="505" t="s">
        <v>13</v>
      </c>
      <c r="V342" s="505" t="s">
        <v>13</v>
      </c>
      <c r="W342" s="505" t="s">
        <v>13</v>
      </c>
      <c r="X342" s="505" t="s">
        <v>13</v>
      </c>
      <c r="Y342" s="505" t="s">
        <v>13</v>
      </c>
      <c r="Z342" s="505" t="s">
        <v>13</v>
      </c>
      <c r="AA342" s="505" t="s">
        <v>13</v>
      </c>
      <c r="AB342" s="505" t="s">
        <v>13</v>
      </c>
      <c r="AC342" s="505" t="s">
        <v>13</v>
      </c>
      <c r="AD342" s="505" t="s">
        <v>13</v>
      </c>
      <c r="AE342" s="505" t="s">
        <v>13</v>
      </c>
      <c r="AF342" s="505" t="s">
        <v>13</v>
      </c>
      <c r="AG342" s="505" t="s">
        <v>13</v>
      </c>
      <c r="AH342" s="505" t="s">
        <v>13</v>
      </c>
      <c r="AI342" s="505" t="s">
        <v>13</v>
      </c>
      <c r="AJ342" s="505" t="s">
        <v>13</v>
      </c>
      <c r="AK342" s="505" t="s">
        <v>13</v>
      </c>
      <c r="AL342" s="505" t="s">
        <v>13</v>
      </c>
      <c r="AM342" s="505" t="s">
        <v>13</v>
      </c>
      <c r="AN342" s="505" t="s">
        <v>13</v>
      </c>
      <c r="AO342" s="505" t="s">
        <v>13</v>
      </c>
      <c r="AP342" s="505" t="s">
        <v>13</v>
      </c>
      <c r="AQ342" s="505" t="s">
        <v>13</v>
      </c>
      <c r="AR342" s="505" t="s">
        <v>13</v>
      </c>
      <c r="AS342" s="505" t="s">
        <v>13</v>
      </c>
      <c r="AT342" s="505" t="s">
        <v>13</v>
      </c>
      <c r="AU342" s="505" t="s">
        <v>13</v>
      </c>
      <c r="AV342" s="505" t="s">
        <v>13</v>
      </c>
      <c r="AW342" s="505" t="s">
        <v>13</v>
      </c>
      <c r="AX342" s="505" t="s">
        <v>13</v>
      </c>
      <c r="AY342" s="505" t="s">
        <v>13</v>
      </c>
      <c r="AZ342" s="505" t="s">
        <v>13</v>
      </c>
      <c r="BA342" s="505" t="s">
        <v>13</v>
      </c>
      <c r="BB342" s="505" t="s">
        <v>13</v>
      </c>
      <c r="BC342" s="505" t="s">
        <v>13</v>
      </c>
      <c r="BD342" s="505" t="s">
        <v>13</v>
      </c>
      <c r="BE342" s="505" t="s">
        <v>13</v>
      </c>
      <c r="BF342" s="505" t="s">
        <v>13</v>
      </c>
      <c r="BG342" s="505" t="s">
        <v>13</v>
      </c>
      <c r="BH342" s="505" t="s">
        <v>13</v>
      </c>
      <c r="BI342" s="505" t="s">
        <v>13</v>
      </c>
      <c r="BJ342" s="505" t="s">
        <v>13</v>
      </c>
      <c r="BK342" s="505" t="s">
        <v>13</v>
      </c>
      <c r="BL342" s="505" t="s">
        <v>13</v>
      </c>
      <c r="BM342" s="505" t="s">
        <v>13</v>
      </c>
      <c r="BN342" s="505" t="s">
        <v>13</v>
      </c>
      <c r="BO342" s="622" t="s">
        <v>13</v>
      </c>
      <c r="BP342" s="505" t="s">
        <v>13</v>
      </c>
      <c r="BQ342" s="505" t="s">
        <v>13</v>
      </c>
      <c r="BR342" s="505" t="s">
        <v>13</v>
      </c>
      <c r="BS342" s="505"/>
      <c r="BT342" s="505"/>
      <c r="BU342" s="505"/>
    </row>
    <row r="343" spans="1:73" ht="14.4">
      <c r="A343" s="486" t="e">
        <f>VLOOKUP(C343,'[18]DfE No.'!C:E,3,FALSE)</f>
        <v>#N/A</v>
      </c>
      <c r="B343" s="502" t="s">
        <v>13</v>
      </c>
      <c r="C343" s="502" t="s">
        <v>13</v>
      </c>
      <c r="D343" s="503" t="s">
        <v>13</v>
      </c>
      <c r="E343" s="492" t="s">
        <v>13</v>
      </c>
      <c r="F343" s="504" t="s">
        <v>13</v>
      </c>
      <c r="G343" s="505" t="s">
        <v>13</v>
      </c>
      <c r="H343" s="505" t="s">
        <v>13</v>
      </c>
      <c r="I343" s="505" t="s">
        <v>13</v>
      </c>
      <c r="J343" s="505" t="s">
        <v>13</v>
      </c>
      <c r="K343" s="505" t="s">
        <v>13</v>
      </c>
      <c r="L343" s="505" t="s">
        <v>13</v>
      </c>
      <c r="M343" s="505" t="s">
        <v>13</v>
      </c>
      <c r="N343" s="505" t="s">
        <v>13</v>
      </c>
      <c r="O343" s="505" t="s">
        <v>13</v>
      </c>
      <c r="P343" s="505" t="s">
        <v>13</v>
      </c>
      <c r="Q343" s="505" t="s">
        <v>13</v>
      </c>
      <c r="R343" s="505" t="s">
        <v>13</v>
      </c>
      <c r="S343" s="505" t="s">
        <v>13</v>
      </c>
      <c r="T343" s="505" t="s">
        <v>13</v>
      </c>
      <c r="U343" s="505" t="s">
        <v>13</v>
      </c>
      <c r="V343" s="505" t="s">
        <v>13</v>
      </c>
      <c r="W343" s="505" t="s">
        <v>13</v>
      </c>
      <c r="X343" s="505" t="s">
        <v>13</v>
      </c>
      <c r="Y343" s="505" t="s">
        <v>13</v>
      </c>
      <c r="Z343" s="505" t="s">
        <v>13</v>
      </c>
      <c r="AA343" s="505" t="s">
        <v>13</v>
      </c>
      <c r="AB343" s="505" t="s">
        <v>13</v>
      </c>
      <c r="AC343" s="505" t="s">
        <v>13</v>
      </c>
      <c r="AD343" s="505" t="s">
        <v>13</v>
      </c>
      <c r="AE343" s="505" t="s">
        <v>13</v>
      </c>
      <c r="AF343" s="505" t="s">
        <v>13</v>
      </c>
      <c r="AG343" s="505" t="s">
        <v>13</v>
      </c>
      <c r="AH343" s="505" t="s">
        <v>13</v>
      </c>
      <c r="AI343" s="505" t="s">
        <v>13</v>
      </c>
      <c r="AJ343" s="505" t="s">
        <v>13</v>
      </c>
      <c r="AK343" s="505" t="s">
        <v>13</v>
      </c>
      <c r="AL343" s="505" t="s">
        <v>13</v>
      </c>
      <c r="AM343" s="505" t="s">
        <v>13</v>
      </c>
      <c r="AN343" s="505" t="s">
        <v>13</v>
      </c>
      <c r="AO343" s="505" t="s">
        <v>13</v>
      </c>
      <c r="AP343" s="505" t="s">
        <v>13</v>
      </c>
      <c r="AQ343" s="505" t="s">
        <v>13</v>
      </c>
      <c r="AR343" s="505" t="s">
        <v>13</v>
      </c>
      <c r="AS343" s="505" t="s">
        <v>13</v>
      </c>
      <c r="AT343" s="505" t="s">
        <v>13</v>
      </c>
      <c r="AU343" s="505" t="s">
        <v>13</v>
      </c>
      <c r="AV343" s="505" t="s">
        <v>13</v>
      </c>
      <c r="AW343" s="505" t="s">
        <v>13</v>
      </c>
      <c r="AX343" s="505" t="s">
        <v>13</v>
      </c>
      <c r="AY343" s="505" t="s">
        <v>13</v>
      </c>
      <c r="AZ343" s="505" t="s">
        <v>13</v>
      </c>
      <c r="BA343" s="505" t="s">
        <v>13</v>
      </c>
      <c r="BB343" s="505" t="s">
        <v>13</v>
      </c>
      <c r="BC343" s="505" t="s">
        <v>13</v>
      </c>
      <c r="BD343" s="505" t="s">
        <v>13</v>
      </c>
      <c r="BE343" s="505" t="s">
        <v>13</v>
      </c>
      <c r="BF343" s="505" t="s">
        <v>13</v>
      </c>
      <c r="BG343" s="505" t="s">
        <v>13</v>
      </c>
      <c r="BH343" s="505" t="s">
        <v>13</v>
      </c>
      <c r="BI343" s="505" t="s">
        <v>13</v>
      </c>
      <c r="BJ343" s="505" t="s">
        <v>13</v>
      </c>
      <c r="BK343" s="505" t="s">
        <v>13</v>
      </c>
      <c r="BL343" s="505" t="s">
        <v>13</v>
      </c>
      <c r="BM343" s="505" t="s">
        <v>13</v>
      </c>
      <c r="BN343" s="505" t="s">
        <v>13</v>
      </c>
      <c r="BO343" s="622" t="s">
        <v>13</v>
      </c>
      <c r="BP343" s="505" t="s">
        <v>13</v>
      </c>
      <c r="BQ343" s="505" t="s">
        <v>13</v>
      </c>
      <c r="BR343" s="505" t="s">
        <v>13</v>
      </c>
      <c r="BS343" s="505"/>
      <c r="BT343" s="505"/>
      <c r="BU343" s="505"/>
    </row>
    <row r="344" spans="1:73" ht="14.4">
      <c r="A344" s="486" t="e">
        <f>VLOOKUP(C344,'[18]DfE No.'!C:E,3,FALSE)</f>
        <v>#N/A</v>
      </c>
      <c r="B344" s="502" t="s">
        <v>13</v>
      </c>
      <c r="C344" s="502" t="s">
        <v>13</v>
      </c>
      <c r="D344" s="503" t="s">
        <v>13</v>
      </c>
      <c r="E344" s="492" t="s">
        <v>13</v>
      </c>
      <c r="F344" s="504" t="s">
        <v>13</v>
      </c>
      <c r="G344" s="505" t="s">
        <v>13</v>
      </c>
      <c r="H344" s="505" t="s">
        <v>13</v>
      </c>
      <c r="I344" s="505" t="s">
        <v>13</v>
      </c>
      <c r="J344" s="505" t="s">
        <v>13</v>
      </c>
      <c r="K344" s="505" t="s">
        <v>13</v>
      </c>
      <c r="L344" s="505" t="s">
        <v>13</v>
      </c>
      <c r="M344" s="505" t="s">
        <v>13</v>
      </c>
      <c r="N344" s="505" t="s">
        <v>13</v>
      </c>
      <c r="O344" s="505" t="s">
        <v>13</v>
      </c>
      <c r="P344" s="505" t="s">
        <v>13</v>
      </c>
      <c r="Q344" s="505" t="s">
        <v>13</v>
      </c>
      <c r="R344" s="505" t="s">
        <v>13</v>
      </c>
      <c r="S344" s="505" t="s">
        <v>13</v>
      </c>
      <c r="T344" s="505" t="s">
        <v>13</v>
      </c>
      <c r="U344" s="505" t="s">
        <v>13</v>
      </c>
      <c r="V344" s="505" t="s">
        <v>13</v>
      </c>
      <c r="W344" s="505" t="s">
        <v>13</v>
      </c>
      <c r="X344" s="505" t="s">
        <v>13</v>
      </c>
      <c r="Y344" s="505" t="s">
        <v>13</v>
      </c>
      <c r="Z344" s="505" t="s">
        <v>13</v>
      </c>
      <c r="AA344" s="505" t="s">
        <v>13</v>
      </c>
      <c r="AB344" s="505" t="s">
        <v>13</v>
      </c>
      <c r="AC344" s="505" t="s">
        <v>13</v>
      </c>
      <c r="AD344" s="505" t="s">
        <v>13</v>
      </c>
      <c r="AE344" s="505" t="s">
        <v>13</v>
      </c>
      <c r="AF344" s="505" t="s">
        <v>13</v>
      </c>
      <c r="AG344" s="505" t="s">
        <v>13</v>
      </c>
      <c r="AH344" s="505" t="s">
        <v>13</v>
      </c>
      <c r="AI344" s="505" t="s">
        <v>13</v>
      </c>
      <c r="AJ344" s="505" t="s">
        <v>13</v>
      </c>
      <c r="AK344" s="505" t="s">
        <v>13</v>
      </c>
      <c r="AL344" s="505" t="s">
        <v>13</v>
      </c>
      <c r="AM344" s="505" t="s">
        <v>13</v>
      </c>
      <c r="AN344" s="505" t="s">
        <v>13</v>
      </c>
      <c r="AO344" s="505" t="s">
        <v>13</v>
      </c>
      <c r="AP344" s="505" t="s">
        <v>13</v>
      </c>
      <c r="AQ344" s="505" t="s">
        <v>13</v>
      </c>
      <c r="AR344" s="505" t="s">
        <v>13</v>
      </c>
      <c r="AS344" s="505" t="s">
        <v>13</v>
      </c>
      <c r="AT344" s="505" t="s">
        <v>13</v>
      </c>
      <c r="AU344" s="505" t="s">
        <v>13</v>
      </c>
      <c r="AV344" s="505" t="s">
        <v>13</v>
      </c>
      <c r="AW344" s="505" t="s">
        <v>13</v>
      </c>
      <c r="AX344" s="505" t="s">
        <v>13</v>
      </c>
      <c r="AY344" s="505" t="s">
        <v>13</v>
      </c>
      <c r="AZ344" s="505" t="s">
        <v>13</v>
      </c>
      <c r="BA344" s="505" t="s">
        <v>13</v>
      </c>
      <c r="BB344" s="505" t="s">
        <v>13</v>
      </c>
      <c r="BC344" s="505" t="s">
        <v>13</v>
      </c>
      <c r="BD344" s="505" t="s">
        <v>13</v>
      </c>
      <c r="BE344" s="505" t="s">
        <v>13</v>
      </c>
      <c r="BF344" s="505" t="s">
        <v>13</v>
      </c>
      <c r="BG344" s="505" t="s">
        <v>13</v>
      </c>
      <c r="BH344" s="505" t="s">
        <v>13</v>
      </c>
      <c r="BI344" s="505" t="s">
        <v>13</v>
      </c>
      <c r="BJ344" s="505" t="s">
        <v>13</v>
      </c>
      <c r="BK344" s="505" t="s">
        <v>13</v>
      </c>
      <c r="BL344" s="505" t="s">
        <v>13</v>
      </c>
      <c r="BM344" s="505" t="s">
        <v>13</v>
      </c>
      <c r="BN344" s="505" t="s">
        <v>13</v>
      </c>
      <c r="BO344" s="622" t="s">
        <v>13</v>
      </c>
      <c r="BP344" s="505" t="s">
        <v>13</v>
      </c>
      <c r="BQ344" s="505" t="s">
        <v>13</v>
      </c>
      <c r="BR344" s="505" t="s">
        <v>13</v>
      </c>
      <c r="BS344" s="505"/>
      <c r="BT344" s="505"/>
      <c r="BU344" s="505"/>
    </row>
    <row r="345" spans="1:73" ht="14.4">
      <c r="A345" s="486" t="e">
        <f>VLOOKUP(C345,'[18]DfE No.'!C:E,3,FALSE)</f>
        <v>#N/A</v>
      </c>
      <c r="B345" s="502" t="s">
        <v>13</v>
      </c>
      <c r="C345" s="502" t="s">
        <v>13</v>
      </c>
      <c r="D345" s="503" t="s">
        <v>13</v>
      </c>
      <c r="E345" s="492" t="s">
        <v>13</v>
      </c>
      <c r="F345" s="504" t="s">
        <v>13</v>
      </c>
      <c r="G345" s="505" t="s">
        <v>13</v>
      </c>
      <c r="H345" s="505" t="s">
        <v>13</v>
      </c>
      <c r="I345" s="505" t="s">
        <v>13</v>
      </c>
      <c r="J345" s="505" t="s">
        <v>13</v>
      </c>
      <c r="K345" s="505" t="s">
        <v>13</v>
      </c>
      <c r="L345" s="505" t="s">
        <v>13</v>
      </c>
      <c r="M345" s="505" t="s">
        <v>13</v>
      </c>
      <c r="N345" s="505" t="s">
        <v>13</v>
      </c>
      <c r="O345" s="505" t="s">
        <v>13</v>
      </c>
      <c r="P345" s="505" t="s">
        <v>13</v>
      </c>
      <c r="Q345" s="505" t="s">
        <v>13</v>
      </c>
      <c r="R345" s="505" t="s">
        <v>13</v>
      </c>
      <c r="S345" s="505" t="s">
        <v>13</v>
      </c>
      <c r="T345" s="505" t="s">
        <v>13</v>
      </c>
      <c r="U345" s="505" t="s">
        <v>13</v>
      </c>
      <c r="V345" s="505" t="s">
        <v>13</v>
      </c>
      <c r="W345" s="505" t="s">
        <v>13</v>
      </c>
      <c r="X345" s="505" t="s">
        <v>13</v>
      </c>
      <c r="Y345" s="505" t="s">
        <v>13</v>
      </c>
      <c r="Z345" s="505" t="s">
        <v>13</v>
      </c>
      <c r="AA345" s="505" t="s">
        <v>13</v>
      </c>
      <c r="AB345" s="505" t="s">
        <v>13</v>
      </c>
      <c r="AC345" s="505" t="s">
        <v>13</v>
      </c>
      <c r="AD345" s="505" t="s">
        <v>13</v>
      </c>
      <c r="AE345" s="505" t="s">
        <v>13</v>
      </c>
      <c r="AF345" s="505" t="s">
        <v>13</v>
      </c>
      <c r="AG345" s="505" t="s">
        <v>13</v>
      </c>
      <c r="AH345" s="505" t="s">
        <v>13</v>
      </c>
      <c r="AI345" s="505" t="s">
        <v>13</v>
      </c>
      <c r="AJ345" s="505" t="s">
        <v>13</v>
      </c>
      <c r="AK345" s="505" t="s">
        <v>13</v>
      </c>
      <c r="AL345" s="505" t="s">
        <v>13</v>
      </c>
      <c r="AM345" s="505" t="s">
        <v>13</v>
      </c>
      <c r="AN345" s="505" t="s">
        <v>13</v>
      </c>
      <c r="AO345" s="505" t="s">
        <v>13</v>
      </c>
      <c r="AP345" s="505" t="s">
        <v>13</v>
      </c>
      <c r="AQ345" s="505" t="s">
        <v>13</v>
      </c>
      <c r="AR345" s="505" t="s">
        <v>13</v>
      </c>
      <c r="AS345" s="505" t="s">
        <v>13</v>
      </c>
      <c r="AT345" s="505" t="s">
        <v>13</v>
      </c>
      <c r="AU345" s="505" t="s">
        <v>13</v>
      </c>
      <c r="AV345" s="505" t="s">
        <v>13</v>
      </c>
      <c r="AW345" s="505" t="s">
        <v>13</v>
      </c>
      <c r="AX345" s="505" t="s">
        <v>13</v>
      </c>
      <c r="AY345" s="505" t="s">
        <v>13</v>
      </c>
      <c r="AZ345" s="505" t="s">
        <v>13</v>
      </c>
      <c r="BA345" s="505" t="s">
        <v>13</v>
      </c>
      <c r="BB345" s="505" t="s">
        <v>13</v>
      </c>
      <c r="BC345" s="505" t="s">
        <v>13</v>
      </c>
      <c r="BD345" s="505" t="s">
        <v>13</v>
      </c>
      <c r="BE345" s="505" t="s">
        <v>13</v>
      </c>
      <c r="BF345" s="505" t="s">
        <v>13</v>
      </c>
      <c r="BG345" s="505" t="s">
        <v>13</v>
      </c>
      <c r="BH345" s="505" t="s">
        <v>13</v>
      </c>
      <c r="BI345" s="505" t="s">
        <v>13</v>
      </c>
      <c r="BJ345" s="505" t="s">
        <v>13</v>
      </c>
      <c r="BK345" s="505" t="s">
        <v>13</v>
      </c>
      <c r="BL345" s="505" t="s">
        <v>13</v>
      </c>
      <c r="BM345" s="505" t="s">
        <v>13</v>
      </c>
      <c r="BN345" s="505" t="s">
        <v>13</v>
      </c>
      <c r="BO345" s="622" t="s">
        <v>13</v>
      </c>
      <c r="BP345" s="505" t="s">
        <v>13</v>
      </c>
      <c r="BQ345" s="505" t="s">
        <v>13</v>
      </c>
      <c r="BR345" s="505" t="s">
        <v>13</v>
      </c>
      <c r="BS345" s="505"/>
      <c r="BT345" s="505"/>
      <c r="BU345" s="505"/>
    </row>
    <row r="346" spans="1:73" ht="14.4">
      <c r="A346" s="486" t="e">
        <f>VLOOKUP(C346,'[18]DfE No.'!C:E,3,FALSE)</f>
        <v>#N/A</v>
      </c>
      <c r="B346" s="502" t="s">
        <v>13</v>
      </c>
      <c r="C346" s="502" t="s">
        <v>13</v>
      </c>
      <c r="D346" s="503" t="s">
        <v>13</v>
      </c>
      <c r="E346" s="492" t="s">
        <v>13</v>
      </c>
      <c r="F346" s="504" t="s">
        <v>13</v>
      </c>
      <c r="G346" s="505" t="s">
        <v>13</v>
      </c>
      <c r="H346" s="505" t="s">
        <v>13</v>
      </c>
      <c r="I346" s="505" t="s">
        <v>13</v>
      </c>
      <c r="J346" s="505" t="s">
        <v>13</v>
      </c>
      <c r="K346" s="505" t="s">
        <v>13</v>
      </c>
      <c r="L346" s="505" t="s">
        <v>13</v>
      </c>
      <c r="M346" s="505" t="s">
        <v>13</v>
      </c>
      <c r="N346" s="505" t="s">
        <v>13</v>
      </c>
      <c r="O346" s="505" t="s">
        <v>13</v>
      </c>
      <c r="P346" s="505" t="s">
        <v>13</v>
      </c>
      <c r="Q346" s="505" t="s">
        <v>13</v>
      </c>
      <c r="R346" s="505" t="s">
        <v>13</v>
      </c>
      <c r="S346" s="505" t="s">
        <v>13</v>
      </c>
      <c r="T346" s="505" t="s">
        <v>13</v>
      </c>
      <c r="U346" s="505" t="s">
        <v>13</v>
      </c>
      <c r="V346" s="505" t="s">
        <v>13</v>
      </c>
      <c r="W346" s="505" t="s">
        <v>13</v>
      </c>
      <c r="X346" s="505" t="s">
        <v>13</v>
      </c>
      <c r="Y346" s="505" t="s">
        <v>13</v>
      </c>
      <c r="Z346" s="505" t="s">
        <v>13</v>
      </c>
      <c r="AA346" s="505" t="s">
        <v>13</v>
      </c>
      <c r="AB346" s="505" t="s">
        <v>13</v>
      </c>
      <c r="AC346" s="505" t="s">
        <v>13</v>
      </c>
      <c r="AD346" s="505" t="s">
        <v>13</v>
      </c>
      <c r="AE346" s="505" t="s">
        <v>13</v>
      </c>
      <c r="AF346" s="505" t="s">
        <v>13</v>
      </c>
      <c r="AG346" s="505" t="s">
        <v>13</v>
      </c>
      <c r="AH346" s="505" t="s">
        <v>13</v>
      </c>
      <c r="AI346" s="505" t="s">
        <v>13</v>
      </c>
      <c r="AJ346" s="505" t="s">
        <v>13</v>
      </c>
      <c r="AK346" s="505" t="s">
        <v>13</v>
      </c>
      <c r="AL346" s="505" t="s">
        <v>13</v>
      </c>
      <c r="AM346" s="505" t="s">
        <v>13</v>
      </c>
      <c r="AN346" s="505" t="s">
        <v>13</v>
      </c>
      <c r="AO346" s="505" t="s">
        <v>13</v>
      </c>
      <c r="AP346" s="505" t="s">
        <v>13</v>
      </c>
      <c r="AQ346" s="505" t="s">
        <v>13</v>
      </c>
      <c r="AR346" s="505" t="s">
        <v>13</v>
      </c>
      <c r="AS346" s="505" t="s">
        <v>13</v>
      </c>
      <c r="AT346" s="505" t="s">
        <v>13</v>
      </c>
      <c r="AU346" s="505" t="s">
        <v>13</v>
      </c>
      <c r="AV346" s="505" t="s">
        <v>13</v>
      </c>
      <c r="AW346" s="505" t="s">
        <v>13</v>
      </c>
      <c r="AX346" s="505" t="s">
        <v>13</v>
      </c>
      <c r="AY346" s="505" t="s">
        <v>13</v>
      </c>
      <c r="AZ346" s="505" t="s">
        <v>13</v>
      </c>
      <c r="BA346" s="505" t="s">
        <v>13</v>
      </c>
      <c r="BB346" s="505" t="s">
        <v>13</v>
      </c>
      <c r="BC346" s="505" t="s">
        <v>13</v>
      </c>
      <c r="BD346" s="505" t="s">
        <v>13</v>
      </c>
      <c r="BE346" s="505" t="s">
        <v>13</v>
      </c>
      <c r="BF346" s="505" t="s">
        <v>13</v>
      </c>
      <c r="BG346" s="505" t="s">
        <v>13</v>
      </c>
      <c r="BH346" s="505" t="s">
        <v>13</v>
      </c>
      <c r="BI346" s="505" t="s">
        <v>13</v>
      </c>
      <c r="BJ346" s="505" t="s">
        <v>13</v>
      </c>
      <c r="BK346" s="505" t="s">
        <v>13</v>
      </c>
      <c r="BL346" s="505" t="s">
        <v>13</v>
      </c>
      <c r="BM346" s="505" t="s">
        <v>13</v>
      </c>
      <c r="BN346" s="505" t="s">
        <v>13</v>
      </c>
      <c r="BO346" s="622" t="s">
        <v>13</v>
      </c>
      <c r="BP346" s="505" t="s">
        <v>13</v>
      </c>
      <c r="BQ346" s="505" t="s">
        <v>13</v>
      </c>
      <c r="BR346" s="505" t="s">
        <v>13</v>
      </c>
      <c r="BS346" s="505"/>
      <c r="BT346" s="505"/>
      <c r="BU346" s="505"/>
    </row>
    <row r="347" spans="1:73" ht="14.4">
      <c r="A347" s="486" t="e">
        <f>VLOOKUP(C347,'[18]DfE No.'!C:E,3,FALSE)</f>
        <v>#N/A</v>
      </c>
      <c r="B347" s="502" t="s">
        <v>13</v>
      </c>
      <c r="C347" s="502" t="s">
        <v>13</v>
      </c>
      <c r="D347" s="503" t="s">
        <v>13</v>
      </c>
      <c r="E347" s="492" t="s">
        <v>13</v>
      </c>
      <c r="F347" s="504" t="s">
        <v>13</v>
      </c>
      <c r="G347" s="505" t="s">
        <v>13</v>
      </c>
      <c r="H347" s="505" t="s">
        <v>13</v>
      </c>
      <c r="I347" s="505" t="s">
        <v>13</v>
      </c>
      <c r="J347" s="505" t="s">
        <v>13</v>
      </c>
      <c r="K347" s="505" t="s">
        <v>13</v>
      </c>
      <c r="L347" s="505" t="s">
        <v>13</v>
      </c>
      <c r="M347" s="505" t="s">
        <v>13</v>
      </c>
      <c r="N347" s="505" t="s">
        <v>13</v>
      </c>
      <c r="O347" s="505" t="s">
        <v>13</v>
      </c>
      <c r="P347" s="505" t="s">
        <v>13</v>
      </c>
      <c r="Q347" s="505" t="s">
        <v>13</v>
      </c>
      <c r="R347" s="505" t="s">
        <v>13</v>
      </c>
      <c r="S347" s="505" t="s">
        <v>13</v>
      </c>
      <c r="T347" s="505" t="s">
        <v>13</v>
      </c>
      <c r="U347" s="505" t="s">
        <v>13</v>
      </c>
      <c r="V347" s="505" t="s">
        <v>13</v>
      </c>
      <c r="W347" s="505" t="s">
        <v>13</v>
      </c>
      <c r="X347" s="505" t="s">
        <v>13</v>
      </c>
      <c r="Y347" s="505" t="s">
        <v>13</v>
      </c>
      <c r="Z347" s="505" t="s">
        <v>13</v>
      </c>
      <c r="AA347" s="505" t="s">
        <v>13</v>
      </c>
      <c r="AB347" s="505" t="s">
        <v>13</v>
      </c>
      <c r="AC347" s="505" t="s">
        <v>13</v>
      </c>
      <c r="AD347" s="505" t="s">
        <v>13</v>
      </c>
      <c r="AE347" s="505" t="s">
        <v>13</v>
      </c>
      <c r="AF347" s="505" t="s">
        <v>13</v>
      </c>
      <c r="AG347" s="505" t="s">
        <v>13</v>
      </c>
      <c r="AH347" s="505" t="s">
        <v>13</v>
      </c>
      <c r="AI347" s="505" t="s">
        <v>13</v>
      </c>
      <c r="AJ347" s="505" t="s">
        <v>13</v>
      </c>
      <c r="AK347" s="505" t="s">
        <v>13</v>
      </c>
      <c r="AL347" s="505" t="s">
        <v>13</v>
      </c>
      <c r="AM347" s="505" t="s">
        <v>13</v>
      </c>
      <c r="AN347" s="505" t="s">
        <v>13</v>
      </c>
      <c r="AO347" s="505" t="s">
        <v>13</v>
      </c>
      <c r="AP347" s="505" t="s">
        <v>13</v>
      </c>
      <c r="AQ347" s="505" t="s">
        <v>13</v>
      </c>
      <c r="AR347" s="505" t="s">
        <v>13</v>
      </c>
      <c r="AS347" s="505" t="s">
        <v>13</v>
      </c>
      <c r="AT347" s="505" t="s">
        <v>13</v>
      </c>
      <c r="AU347" s="505" t="s">
        <v>13</v>
      </c>
      <c r="AV347" s="505" t="s">
        <v>13</v>
      </c>
      <c r="AW347" s="505" t="s">
        <v>13</v>
      </c>
      <c r="AX347" s="505" t="s">
        <v>13</v>
      </c>
      <c r="AY347" s="505" t="s">
        <v>13</v>
      </c>
      <c r="AZ347" s="505" t="s">
        <v>13</v>
      </c>
      <c r="BA347" s="505" t="s">
        <v>13</v>
      </c>
      <c r="BB347" s="505" t="s">
        <v>13</v>
      </c>
      <c r="BC347" s="505" t="s">
        <v>13</v>
      </c>
      <c r="BD347" s="505" t="s">
        <v>13</v>
      </c>
      <c r="BE347" s="505" t="s">
        <v>13</v>
      </c>
      <c r="BF347" s="505" t="s">
        <v>13</v>
      </c>
      <c r="BG347" s="505" t="s">
        <v>13</v>
      </c>
      <c r="BH347" s="505" t="s">
        <v>13</v>
      </c>
      <c r="BI347" s="505" t="s">
        <v>13</v>
      </c>
      <c r="BJ347" s="505" t="s">
        <v>13</v>
      </c>
      <c r="BK347" s="505" t="s">
        <v>13</v>
      </c>
      <c r="BL347" s="505" t="s">
        <v>13</v>
      </c>
      <c r="BM347" s="505" t="s">
        <v>13</v>
      </c>
      <c r="BN347" s="505" t="s">
        <v>13</v>
      </c>
      <c r="BO347" s="622" t="s">
        <v>13</v>
      </c>
      <c r="BP347" s="505" t="s">
        <v>13</v>
      </c>
      <c r="BQ347" s="505" t="s">
        <v>13</v>
      </c>
      <c r="BR347" s="505" t="s">
        <v>13</v>
      </c>
      <c r="BS347" s="505"/>
      <c r="BT347" s="505"/>
      <c r="BU347" s="505"/>
    </row>
    <row r="348" spans="1:73" ht="14.4">
      <c r="A348" s="486" t="e">
        <f>VLOOKUP(C348,'[18]DfE No.'!C:E,3,FALSE)</f>
        <v>#N/A</v>
      </c>
      <c r="B348" s="502" t="s">
        <v>13</v>
      </c>
      <c r="C348" s="502" t="s">
        <v>13</v>
      </c>
      <c r="D348" s="503" t="s">
        <v>13</v>
      </c>
      <c r="E348" s="492" t="s">
        <v>13</v>
      </c>
      <c r="F348" s="504" t="s">
        <v>13</v>
      </c>
      <c r="G348" s="505" t="s">
        <v>13</v>
      </c>
      <c r="H348" s="505" t="s">
        <v>13</v>
      </c>
      <c r="I348" s="505" t="s">
        <v>13</v>
      </c>
      <c r="J348" s="505" t="s">
        <v>13</v>
      </c>
      <c r="K348" s="505" t="s">
        <v>13</v>
      </c>
      <c r="L348" s="505" t="s">
        <v>13</v>
      </c>
      <c r="M348" s="505" t="s">
        <v>13</v>
      </c>
      <c r="N348" s="505" t="s">
        <v>13</v>
      </c>
      <c r="O348" s="505" t="s">
        <v>13</v>
      </c>
      <c r="P348" s="505" t="s">
        <v>13</v>
      </c>
      <c r="Q348" s="505" t="s">
        <v>13</v>
      </c>
      <c r="R348" s="505" t="s">
        <v>13</v>
      </c>
      <c r="S348" s="505" t="s">
        <v>13</v>
      </c>
      <c r="T348" s="505" t="s">
        <v>13</v>
      </c>
      <c r="U348" s="505" t="s">
        <v>13</v>
      </c>
      <c r="V348" s="505" t="s">
        <v>13</v>
      </c>
      <c r="W348" s="505" t="s">
        <v>13</v>
      </c>
      <c r="X348" s="505" t="s">
        <v>13</v>
      </c>
      <c r="Y348" s="505" t="s">
        <v>13</v>
      </c>
      <c r="Z348" s="505" t="s">
        <v>13</v>
      </c>
      <c r="AA348" s="505" t="s">
        <v>13</v>
      </c>
      <c r="AB348" s="505" t="s">
        <v>13</v>
      </c>
      <c r="AC348" s="505" t="s">
        <v>13</v>
      </c>
      <c r="AD348" s="505" t="s">
        <v>13</v>
      </c>
      <c r="AE348" s="505" t="s">
        <v>13</v>
      </c>
      <c r="AF348" s="505" t="s">
        <v>13</v>
      </c>
      <c r="AG348" s="505" t="s">
        <v>13</v>
      </c>
      <c r="AH348" s="505" t="s">
        <v>13</v>
      </c>
      <c r="AI348" s="505" t="s">
        <v>13</v>
      </c>
      <c r="AJ348" s="505" t="s">
        <v>13</v>
      </c>
      <c r="AK348" s="505" t="s">
        <v>13</v>
      </c>
      <c r="AL348" s="505" t="s">
        <v>13</v>
      </c>
      <c r="AM348" s="505" t="s">
        <v>13</v>
      </c>
      <c r="AN348" s="505" t="s">
        <v>13</v>
      </c>
      <c r="AO348" s="505" t="s">
        <v>13</v>
      </c>
      <c r="AP348" s="505" t="s">
        <v>13</v>
      </c>
      <c r="AQ348" s="505" t="s">
        <v>13</v>
      </c>
      <c r="AR348" s="505" t="s">
        <v>13</v>
      </c>
      <c r="AS348" s="505" t="s">
        <v>13</v>
      </c>
      <c r="AT348" s="505" t="s">
        <v>13</v>
      </c>
      <c r="AU348" s="505" t="s">
        <v>13</v>
      </c>
      <c r="AV348" s="505" t="s">
        <v>13</v>
      </c>
      <c r="AW348" s="505" t="s">
        <v>13</v>
      </c>
      <c r="AX348" s="505" t="s">
        <v>13</v>
      </c>
      <c r="AY348" s="505" t="s">
        <v>13</v>
      </c>
      <c r="AZ348" s="505" t="s">
        <v>13</v>
      </c>
      <c r="BA348" s="505" t="s">
        <v>13</v>
      </c>
      <c r="BB348" s="505" t="s">
        <v>13</v>
      </c>
      <c r="BC348" s="505" t="s">
        <v>13</v>
      </c>
      <c r="BD348" s="505" t="s">
        <v>13</v>
      </c>
      <c r="BE348" s="505" t="s">
        <v>13</v>
      </c>
      <c r="BF348" s="505" t="s">
        <v>13</v>
      </c>
      <c r="BG348" s="505" t="s">
        <v>13</v>
      </c>
      <c r="BH348" s="505" t="s">
        <v>13</v>
      </c>
      <c r="BI348" s="505" t="s">
        <v>13</v>
      </c>
      <c r="BJ348" s="505" t="s">
        <v>13</v>
      </c>
      <c r="BK348" s="505" t="s">
        <v>13</v>
      </c>
      <c r="BL348" s="505" t="s">
        <v>13</v>
      </c>
      <c r="BM348" s="505" t="s">
        <v>13</v>
      </c>
      <c r="BN348" s="505" t="s">
        <v>13</v>
      </c>
      <c r="BO348" s="622" t="s">
        <v>13</v>
      </c>
      <c r="BP348" s="505" t="s">
        <v>13</v>
      </c>
      <c r="BQ348" s="505" t="s">
        <v>13</v>
      </c>
      <c r="BR348" s="505" t="s">
        <v>13</v>
      </c>
      <c r="BS348" s="505"/>
      <c r="BT348" s="505"/>
      <c r="BU348" s="505"/>
    </row>
    <row r="349" spans="1:73" ht="14.4">
      <c r="A349" s="486" t="e">
        <f>VLOOKUP(C349,'[18]DfE No.'!C:E,3,FALSE)</f>
        <v>#N/A</v>
      </c>
      <c r="B349" s="502" t="s">
        <v>13</v>
      </c>
      <c r="C349" s="502" t="s">
        <v>13</v>
      </c>
      <c r="D349" s="503" t="s">
        <v>13</v>
      </c>
      <c r="E349" s="492" t="s">
        <v>13</v>
      </c>
      <c r="F349" s="504" t="s">
        <v>13</v>
      </c>
      <c r="G349" s="505" t="s">
        <v>13</v>
      </c>
      <c r="H349" s="505" t="s">
        <v>13</v>
      </c>
      <c r="I349" s="505" t="s">
        <v>13</v>
      </c>
      <c r="J349" s="505" t="s">
        <v>13</v>
      </c>
      <c r="K349" s="505" t="s">
        <v>13</v>
      </c>
      <c r="L349" s="505" t="s">
        <v>13</v>
      </c>
      <c r="M349" s="505" t="s">
        <v>13</v>
      </c>
      <c r="N349" s="505" t="s">
        <v>13</v>
      </c>
      <c r="O349" s="505" t="s">
        <v>13</v>
      </c>
      <c r="P349" s="505" t="s">
        <v>13</v>
      </c>
      <c r="Q349" s="505" t="s">
        <v>13</v>
      </c>
      <c r="R349" s="505" t="s">
        <v>13</v>
      </c>
      <c r="S349" s="505" t="s">
        <v>13</v>
      </c>
      <c r="T349" s="505" t="s">
        <v>13</v>
      </c>
      <c r="U349" s="505" t="s">
        <v>13</v>
      </c>
      <c r="V349" s="505" t="s">
        <v>13</v>
      </c>
      <c r="W349" s="505" t="s">
        <v>13</v>
      </c>
      <c r="X349" s="505" t="s">
        <v>13</v>
      </c>
      <c r="Y349" s="505" t="s">
        <v>13</v>
      </c>
      <c r="Z349" s="505" t="s">
        <v>13</v>
      </c>
      <c r="AA349" s="505" t="s">
        <v>13</v>
      </c>
      <c r="AB349" s="505" t="s">
        <v>13</v>
      </c>
      <c r="AC349" s="505" t="s">
        <v>13</v>
      </c>
      <c r="AD349" s="505" t="s">
        <v>13</v>
      </c>
      <c r="AE349" s="505" t="s">
        <v>13</v>
      </c>
      <c r="AF349" s="505" t="s">
        <v>13</v>
      </c>
      <c r="AG349" s="505" t="s">
        <v>13</v>
      </c>
      <c r="AH349" s="505" t="s">
        <v>13</v>
      </c>
      <c r="AI349" s="505" t="s">
        <v>13</v>
      </c>
      <c r="AJ349" s="505" t="s">
        <v>13</v>
      </c>
      <c r="AK349" s="505" t="s">
        <v>13</v>
      </c>
      <c r="AL349" s="505" t="s">
        <v>13</v>
      </c>
      <c r="AM349" s="505" t="s">
        <v>13</v>
      </c>
      <c r="AN349" s="505" t="s">
        <v>13</v>
      </c>
      <c r="AO349" s="505" t="s">
        <v>13</v>
      </c>
      <c r="AP349" s="505" t="s">
        <v>13</v>
      </c>
      <c r="AQ349" s="505" t="s">
        <v>13</v>
      </c>
      <c r="AR349" s="505" t="s">
        <v>13</v>
      </c>
      <c r="AS349" s="505" t="s">
        <v>13</v>
      </c>
      <c r="AT349" s="505" t="s">
        <v>13</v>
      </c>
      <c r="AU349" s="505" t="s">
        <v>13</v>
      </c>
      <c r="AV349" s="505" t="s">
        <v>13</v>
      </c>
      <c r="AW349" s="505" t="s">
        <v>13</v>
      </c>
      <c r="AX349" s="505" t="s">
        <v>13</v>
      </c>
      <c r="AY349" s="505" t="s">
        <v>13</v>
      </c>
      <c r="AZ349" s="505" t="s">
        <v>13</v>
      </c>
      <c r="BA349" s="505" t="s">
        <v>13</v>
      </c>
      <c r="BB349" s="505" t="s">
        <v>13</v>
      </c>
      <c r="BC349" s="505" t="s">
        <v>13</v>
      </c>
      <c r="BD349" s="505" t="s">
        <v>13</v>
      </c>
      <c r="BE349" s="505" t="s">
        <v>13</v>
      </c>
      <c r="BF349" s="505" t="s">
        <v>13</v>
      </c>
      <c r="BG349" s="505" t="s">
        <v>13</v>
      </c>
      <c r="BH349" s="505" t="s">
        <v>13</v>
      </c>
      <c r="BI349" s="505" t="s">
        <v>13</v>
      </c>
      <c r="BJ349" s="505" t="s">
        <v>13</v>
      </c>
      <c r="BK349" s="505" t="s">
        <v>13</v>
      </c>
      <c r="BL349" s="505" t="s">
        <v>13</v>
      </c>
      <c r="BM349" s="505" t="s">
        <v>13</v>
      </c>
      <c r="BN349" s="505" t="s">
        <v>13</v>
      </c>
      <c r="BO349" s="622" t="s">
        <v>13</v>
      </c>
      <c r="BP349" s="505" t="s">
        <v>13</v>
      </c>
      <c r="BQ349" s="505" t="s">
        <v>13</v>
      </c>
      <c r="BR349" s="505" t="s">
        <v>13</v>
      </c>
      <c r="BS349" s="505"/>
      <c r="BT349" s="505"/>
      <c r="BU349" s="505"/>
    </row>
    <row r="350" spans="1:73" ht="14.4">
      <c r="A350" s="486" t="e">
        <f>VLOOKUP(C350,'[18]DfE No.'!C:E,3,FALSE)</f>
        <v>#N/A</v>
      </c>
      <c r="B350" s="502" t="s">
        <v>13</v>
      </c>
      <c r="C350" s="502" t="s">
        <v>13</v>
      </c>
      <c r="D350" s="503" t="s">
        <v>13</v>
      </c>
      <c r="E350" s="492" t="s">
        <v>13</v>
      </c>
      <c r="F350" s="504" t="s">
        <v>13</v>
      </c>
      <c r="G350" s="505" t="s">
        <v>13</v>
      </c>
      <c r="H350" s="505" t="s">
        <v>13</v>
      </c>
      <c r="I350" s="505" t="s">
        <v>13</v>
      </c>
      <c r="J350" s="505" t="s">
        <v>13</v>
      </c>
      <c r="K350" s="505" t="s">
        <v>13</v>
      </c>
      <c r="L350" s="505" t="s">
        <v>13</v>
      </c>
      <c r="M350" s="505" t="s">
        <v>13</v>
      </c>
      <c r="N350" s="505" t="s">
        <v>13</v>
      </c>
      <c r="O350" s="505" t="s">
        <v>13</v>
      </c>
      <c r="P350" s="505" t="s">
        <v>13</v>
      </c>
      <c r="Q350" s="505" t="s">
        <v>13</v>
      </c>
      <c r="R350" s="505" t="s">
        <v>13</v>
      </c>
      <c r="S350" s="505" t="s">
        <v>13</v>
      </c>
      <c r="T350" s="505" t="s">
        <v>13</v>
      </c>
      <c r="U350" s="505" t="s">
        <v>13</v>
      </c>
      <c r="V350" s="505" t="s">
        <v>13</v>
      </c>
      <c r="W350" s="505" t="s">
        <v>13</v>
      </c>
      <c r="X350" s="505" t="s">
        <v>13</v>
      </c>
      <c r="Y350" s="505" t="s">
        <v>13</v>
      </c>
      <c r="Z350" s="505" t="s">
        <v>13</v>
      </c>
      <c r="AA350" s="505" t="s">
        <v>13</v>
      </c>
      <c r="AB350" s="505" t="s">
        <v>13</v>
      </c>
      <c r="AC350" s="505" t="s">
        <v>13</v>
      </c>
      <c r="AD350" s="505" t="s">
        <v>13</v>
      </c>
      <c r="AE350" s="505" t="s">
        <v>13</v>
      </c>
      <c r="AF350" s="505" t="s">
        <v>13</v>
      </c>
      <c r="AG350" s="505" t="s">
        <v>13</v>
      </c>
      <c r="AH350" s="505" t="s">
        <v>13</v>
      </c>
      <c r="AI350" s="505" t="s">
        <v>13</v>
      </c>
      <c r="AJ350" s="505" t="s">
        <v>13</v>
      </c>
      <c r="AK350" s="505" t="s">
        <v>13</v>
      </c>
      <c r="AL350" s="505" t="s">
        <v>13</v>
      </c>
      <c r="AM350" s="505" t="s">
        <v>13</v>
      </c>
      <c r="AN350" s="505" t="s">
        <v>13</v>
      </c>
      <c r="AO350" s="505" t="s">
        <v>13</v>
      </c>
      <c r="AP350" s="505" t="s">
        <v>13</v>
      </c>
      <c r="AQ350" s="505" t="s">
        <v>13</v>
      </c>
      <c r="AR350" s="505" t="s">
        <v>13</v>
      </c>
      <c r="AS350" s="505" t="s">
        <v>13</v>
      </c>
      <c r="AT350" s="505" t="s">
        <v>13</v>
      </c>
      <c r="AU350" s="505" t="s">
        <v>13</v>
      </c>
      <c r="AV350" s="505" t="s">
        <v>13</v>
      </c>
      <c r="AW350" s="505" t="s">
        <v>13</v>
      </c>
      <c r="AX350" s="505" t="s">
        <v>13</v>
      </c>
      <c r="AY350" s="505" t="s">
        <v>13</v>
      </c>
      <c r="AZ350" s="505" t="s">
        <v>13</v>
      </c>
      <c r="BA350" s="505" t="s">
        <v>13</v>
      </c>
      <c r="BB350" s="505" t="s">
        <v>13</v>
      </c>
      <c r="BC350" s="505" t="s">
        <v>13</v>
      </c>
      <c r="BD350" s="505" t="s">
        <v>13</v>
      </c>
      <c r="BE350" s="505" t="s">
        <v>13</v>
      </c>
      <c r="BF350" s="505" t="s">
        <v>13</v>
      </c>
      <c r="BG350" s="505" t="s">
        <v>13</v>
      </c>
      <c r="BH350" s="505" t="s">
        <v>13</v>
      </c>
      <c r="BI350" s="505" t="s">
        <v>13</v>
      </c>
      <c r="BJ350" s="505" t="s">
        <v>13</v>
      </c>
      <c r="BK350" s="505" t="s">
        <v>13</v>
      </c>
      <c r="BL350" s="505" t="s">
        <v>13</v>
      </c>
      <c r="BM350" s="505" t="s">
        <v>13</v>
      </c>
      <c r="BN350" s="505" t="s">
        <v>13</v>
      </c>
      <c r="BO350" s="622" t="s">
        <v>13</v>
      </c>
      <c r="BP350" s="505" t="s">
        <v>13</v>
      </c>
      <c r="BQ350" s="505" t="s">
        <v>13</v>
      </c>
      <c r="BR350" s="505" t="s">
        <v>13</v>
      </c>
      <c r="BS350" s="505"/>
      <c r="BT350" s="505"/>
      <c r="BU350" s="505"/>
    </row>
    <row r="351" spans="1:73" ht="14.4">
      <c r="A351" s="486" t="e">
        <f>VLOOKUP(C351,'[18]DfE No.'!C:E,3,FALSE)</f>
        <v>#N/A</v>
      </c>
      <c r="B351" s="502" t="s">
        <v>13</v>
      </c>
      <c r="C351" s="502" t="s">
        <v>13</v>
      </c>
      <c r="D351" s="503" t="s">
        <v>13</v>
      </c>
      <c r="E351" s="492" t="s">
        <v>13</v>
      </c>
      <c r="F351" s="504" t="s">
        <v>13</v>
      </c>
      <c r="G351" s="505" t="s">
        <v>13</v>
      </c>
      <c r="H351" s="505" t="s">
        <v>13</v>
      </c>
      <c r="I351" s="505" t="s">
        <v>13</v>
      </c>
      <c r="J351" s="505" t="s">
        <v>13</v>
      </c>
      <c r="K351" s="505" t="s">
        <v>13</v>
      </c>
      <c r="L351" s="505" t="s">
        <v>13</v>
      </c>
      <c r="M351" s="505" t="s">
        <v>13</v>
      </c>
      <c r="N351" s="505" t="s">
        <v>13</v>
      </c>
      <c r="O351" s="505" t="s">
        <v>13</v>
      </c>
      <c r="P351" s="505" t="s">
        <v>13</v>
      </c>
      <c r="Q351" s="505" t="s">
        <v>13</v>
      </c>
      <c r="R351" s="505" t="s">
        <v>13</v>
      </c>
      <c r="S351" s="505" t="s">
        <v>13</v>
      </c>
      <c r="T351" s="505" t="s">
        <v>13</v>
      </c>
      <c r="U351" s="505" t="s">
        <v>13</v>
      </c>
      <c r="V351" s="505" t="s">
        <v>13</v>
      </c>
      <c r="W351" s="505" t="s">
        <v>13</v>
      </c>
      <c r="X351" s="505" t="s">
        <v>13</v>
      </c>
      <c r="Y351" s="505" t="s">
        <v>13</v>
      </c>
      <c r="Z351" s="505" t="s">
        <v>13</v>
      </c>
      <c r="AA351" s="505" t="s">
        <v>13</v>
      </c>
      <c r="AB351" s="505" t="s">
        <v>13</v>
      </c>
      <c r="AC351" s="505" t="s">
        <v>13</v>
      </c>
      <c r="AD351" s="505" t="s">
        <v>13</v>
      </c>
      <c r="AE351" s="505" t="s">
        <v>13</v>
      </c>
      <c r="AF351" s="505" t="s">
        <v>13</v>
      </c>
      <c r="AG351" s="505" t="s">
        <v>13</v>
      </c>
      <c r="AH351" s="505" t="s">
        <v>13</v>
      </c>
      <c r="AI351" s="505" t="s">
        <v>13</v>
      </c>
      <c r="AJ351" s="505" t="s">
        <v>13</v>
      </c>
      <c r="AK351" s="505" t="s">
        <v>13</v>
      </c>
      <c r="AL351" s="505" t="s">
        <v>13</v>
      </c>
      <c r="AM351" s="505" t="s">
        <v>13</v>
      </c>
      <c r="AN351" s="505" t="s">
        <v>13</v>
      </c>
      <c r="AO351" s="505" t="s">
        <v>13</v>
      </c>
      <c r="AP351" s="505" t="s">
        <v>13</v>
      </c>
      <c r="AQ351" s="505" t="s">
        <v>13</v>
      </c>
      <c r="AR351" s="505" t="s">
        <v>13</v>
      </c>
      <c r="AS351" s="505" t="s">
        <v>13</v>
      </c>
      <c r="AT351" s="505" t="s">
        <v>13</v>
      </c>
      <c r="AU351" s="505" t="s">
        <v>13</v>
      </c>
      <c r="AV351" s="505" t="s">
        <v>13</v>
      </c>
      <c r="AW351" s="505" t="s">
        <v>13</v>
      </c>
      <c r="AX351" s="505" t="s">
        <v>13</v>
      </c>
      <c r="AY351" s="505" t="s">
        <v>13</v>
      </c>
      <c r="AZ351" s="505" t="s">
        <v>13</v>
      </c>
      <c r="BA351" s="505" t="s">
        <v>13</v>
      </c>
      <c r="BB351" s="505" t="s">
        <v>13</v>
      </c>
      <c r="BC351" s="505" t="s">
        <v>13</v>
      </c>
      <c r="BD351" s="505" t="s">
        <v>13</v>
      </c>
      <c r="BE351" s="505" t="s">
        <v>13</v>
      </c>
      <c r="BF351" s="505" t="s">
        <v>13</v>
      </c>
      <c r="BG351" s="505" t="s">
        <v>13</v>
      </c>
      <c r="BH351" s="505" t="s">
        <v>13</v>
      </c>
      <c r="BI351" s="505" t="s">
        <v>13</v>
      </c>
      <c r="BJ351" s="505" t="s">
        <v>13</v>
      </c>
      <c r="BK351" s="505" t="s">
        <v>13</v>
      </c>
      <c r="BL351" s="505" t="s">
        <v>13</v>
      </c>
      <c r="BM351" s="505" t="s">
        <v>13</v>
      </c>
      <c r="BN351" s="505" t="s">
        <v>13</v>
      </c>
      <c r="BO351" s="622" t="s">
        <v>13</v>
      </c>
      <c r="BP351" s="505" t="s">
        <v>13</v>
      </c>
      <c r="BQ351" s="505" t="s">
        <v>13</v>
      </c>
      <c r="BR351" s="505" t="s">
        <v>13</v>
      </c>
      <c r="BS351" s="505"/>
      <c r="BT351" s="505"/>
      <c r="BU351" s="505"/>
    </row>
    <row r="352" spans="1:73" ht="14.4">
      <c r="A352" s="486" t="e">
        <f>VLOOKUP(C352,'[18]DfE No.'!C:E,3,FALSE)</f>
        <v>#N/A</v>
      </c>
      <c r="B352" s="502" t="s">
        <v>13</v>
      </c>
      <c r="C352" s="502" t="s">
        <v>13</v>
      </c>
      <c r="D352" s="503" t="s">
        <v>13</v>
      </c>
      <c r="E352" s="492" t="s">
        <v>13</v>
      </c>
      <c r="F352" s="504" t="s">
        <v>13</v>
      </c>
      <c r="G352" s="505" t="s">
        <v>13</v>
      </c>
      <c r="H352" s="505" t="s">
        <v>13</v>
      </c>
      <c r="I352" s="505" t="s">
        <v>13</v>
      </c>
      <c r="J352" s="505" t="s">
        <v>13</v>
      </c>
      <c r="K352" s="505" t="s">
        <v>13</v>
      </c>
      <c r="L352" s="505" t="s">
        <v>13</v>
      </c>
      <c r="M352" s="505" t="s">
        <v>13</v>
      </c>
      <c r="N352" s="505" t="s">
        <v>13</v>
      </c>
      <c r="O352" s="505" t="s">
        <v>13</v>
      </c>
      <c r="P352" s="505" t="s">
        <v>13</v>
      </c>
      <c r="Q352" s="505" t="s">
        <v>13</v>
      </c>
      <c r="R352" s="505" t="s">
        <v>13</v>
      </c>
      <c r="S352" s="505" t="s">
        <v>13</v>
      </c>
      <c r="T352" s="505" t="s">
        <v>13</v>
      </c>
      <c r="U352" s="505" t="s">
        <v>13</v>
      </c>
      <c r="V352" s="505" t="s">
        <v>13</v>
      </c>
      <c r="W352" s="505" t="s">
        <v>13</v>
      </c>
      <c r="X352" s="505" t="s">
        <v>13</v>
      </c>
      <c r="Y352" s="505" t="s">
        <v>13</v>
      </c>
      <c r="Z352" s="505" t="s">
        <v>13</v>
      </c>
      <c r="AA352" s="505" t="s">
        <v>13</v>
      </c>
      <c r="AB352" s="505" t="s">
        <v>13</v>
      </c>
      <c r="AC352" s="505" t="s">
        <v>13</v>
      </c>
      <c r="AD352" s="505" t="s">
        <v>13</v>
      </c>
      <c r="AE352" s="505" t="s">
        <v>13</v>
      </c>
      <c r="AF352" s="505" t="s">
        <v>13</v>
      </c>
      <c r="AG352" s="505" t="s">
        <v>13</v>
      </c>
      <c r="AH352" s="505" t="s">
        <v>13</v>
      </c>
      <c r="AI352" s="505" t="s">
        <v>13</v>
      </c>
      <c r="AJ352" s="505" t="s">
        <v>13</v>
      </c>
      <c r="AK352" s="505" t="s">
        <v>13</v>
      </c>
      <c r="AL352" s="505" t="s">
        <v>13</v>
      </c>
      <c r="AM352" s="505" t="s">
        <v>13</v>
      </c>
      <c r="AN352" s="505" t="s">
        <v>13</v>
      </c>
      <c r="AO352" s="505" t="s">
        <v>13</v>
      </c>
      <c r="AP352" s="505" t="s">
        <v>13</v>
      </c>
      <c r="AQ352" s="505" t="s">
        <v>13</v>
      </c>
      <c r="AR352" s="505" t="s">
        <v>13</v>
      </c>
      <c r="AS352" s="505" t="s">
        <v>13</v>
      </c>
      <c r="AT352" s="505" t="s">
        <v>13</v>
      </c>
      <c r="AU352" s="505" t="s">
        <v>13</v>
      </c>
      <c r="AV352" s="505" t="s">
        <v>13</v>
      </c>
      <c r="AW352" s="505" t="s">
        <v>13</v>
      </c>
      <c r="AX352" s="505" t="s">
        <v>13</v>
      </c>
      <c r="AY352" s="505" t="s">
        <v>13</v>
      </c>
      <c r="AZ352" s="505" t="s">
        <v>13</v>
      </c>
      <c r="BA352" s="505" t="s">
        <v>13</v>
      </c>
      <c r="BB352" s="505" t="s">
        <v>13</v>
      </c>
      <c r="BC352" s="505" t="s">
        <v>13</v>
      </c>
      <c r="BD352" s="505" t="s">
        <v>13</v>
      </c>
      <c r="BE352" s="505" t="s">
        <v>13</v>
      </c>
      <c r="BF352" s="505" t="s">
        <v>13</v>
      </c>
      <c r="BG352" s="505" t="s">
        <v>13</v>
      </c>
      <c r="BH352" s="505" t="s">
        <v>13</v>
      </c>
      <c r="BI352" s="505" t="s">
        <v>13</v>
      </c>
      <c r="BJ352" s="505" t="s">
        <v>13</v>
      </c>
      <c r="BK352" s="505" t="s">
        <v>13</v>
      </c>
      <c r="BL352" s="505" t="s">
        <v>13</v>
      </c>
      <c r="BM352" s="505" t="s">
        <v>13</v>
      </c>
      <c r="BN352" s="505" t="s">
        <v>13</v>
      </c>
      <c r="BO352" s="622" t="s">
        <v>13</v>
      </c>
      <c r="BP352" s="505" t="s">
        <v>13</v>
      </c>
      <c r="BQ352" s="505" t="s">
        <v>13</v>
      </c>
      <c r="BR352" s="505" t="s">
        <v>13</v>
      </c>
      <c r="BS352" s="505"/>
      <c r="BT352" s="505"/>
      <c r="BU352" s="505"/>
    </row>
    <row r="353" spans="1:73" ht="14.4">
      <c r="A353" s="486" t="e">
        <f>VLOOKUP(C353,'[18]DfE No.'!C:E,3,FALSE)</f>
        <v>#N/A</v>
      </c>
      <c r="B353" s="502" t="s">
        <v>13</v>
      </c>
      <c r="C353" s="502" t="s">
        <v>13</v>
      </c>
      <c r="D353" s="503" t="s">
        <v>13</v>
      </c>
      <c r="E353" s="492" t="s">
        <v>13</v>
      </c>
      <c r="F353" s="504" t="s">
        <v>13</v>
      </c>
      <c r="G353" s="505" t="s">
        <v>13</v>
      </c>
      <c r="H353" s="505" t="s">
        <v>13</v>
      </c>
      <c r="I353" s="505" t="s">
        <v>13</v>
      </c>
      <c r="J353" s="505" t="s">
        <v>13</v>
      </c>
      <c r="K353" s="505" t="s">
        <v>13</v>
      </c>
      <c r="L353" s="505" t="s">
        <v>13</v>
      </c>
      <c r="M353" s="505" t="s">
        <v>13</v>
      </c>
      <c r="N353" s="505" t="s">
        <v>13</v>
      </c>
      <c r="O353" s="505" t="s">
        <v>13</v>
      </c>
      <c r="P353" s="505" t="s">
        <v>13</v>
      </c>
      <c r="Q353" s="505" t="s">
        <v>13</v>
      </c>
      <c r="R353" s="505" t="s">
        <v>13</v>
      </c>
      <c r="S353" s="505" t="s">
        <v>13</v>
      </c>
      <c r="T353" s="505" t="s">
        <v>13</v>
      </c>
      <c r="U353" s="505" t="s">
        <v>13</v>
      </c>
      <c r="V353" s="505" t="s">
        <v>13</v>
      </c>
      <c r="W353" s="505" t="s">
        <v>13</v>
      </c>
      <c r="X353" s="505" t="s">
        <v>13</v>
      </c>
      <c r="Y353" s="505" t="s">
        <v>13</v>
      </c>
      <c r="Z353" s="505" t="s">
        <v>13</v>
      </c>
      <c r="AA353" s="505" t="s">
        <v>13</v>
      </c>
      <c r="AB353" s="505" t="s">
        <v>13</v>
      </c>
      <c r="AC353" s="505" t="s">
        <v>13</v>
      </c>
      <c r="AD353" s="505" t="s">
        <v>13</v>
      </c>
      <c r="AE353" s="505" t="s">
        <v>13</v>
      </c>
      <c r="AF353" s="505" t="s">
        <v>13</v>
      </c>
      <c r="AG353" s="505" t="s">
        <v>13</v>
      </c>
      <c r="AH353" s="505" t="s">
        <v>13</v>
      </c>
      <c r="AI353" s="505" t="s">
        <v>13</v>
      </c>
      <c r="AJ353" s="505" t="s">
        <v>13</v>
      </c>
      <c r="AK353" s="505" t="s">
        <v>13</v>
      </c>
      <c r="AL353" s="505" t="s">
        <v>13</v>
      </c>
      <c r="AM353" s="505" t="s">
        <v>13</v>
      </c>
      <c r="AN353" s="505" t="s">
        <v>13</v>
      </c>
      <c r="AO353" s="505" t="s">
        <v>13</v>
      </c>
      <c r="AP353" s="505" t="s">
        <v>13</v>
      </c>
      <c r="AQ353" s="505" t="s">
        <v>13</v>
      </c>
      <c r="AR353" s="505" t="s">
        <v>13</v>
      </c>
      <c r="AS353" s="505" t="s">
        <v>13</v>
      </c>
      <c r="AT353" s="505" t="s">
        <v>13</v>
      </c>
      <c r="AU353" s="505" t="s">
        <v>13</v>
      </c>
      <c r="AV353" s="505" t="s">
        <v>13</v>
      </c>
      <c r="AW353" s="505" t="s">
        <v>13</v>
      </c>
      <c r="AX353" s="505" t="s">
        <v>13</v>
      </c>
      <c r="AY353" s="505" t="s">
        <v>13</v>
      </c>
      <c r="AZ353" s="505" t="s">
        <v>13</v>
      </c>
      <c r="BA353" s="505" t="s">
        <v>13</v>
      </c>
      <c r="BB353" s="505" t="s">
        <v>13</v>
      </c>
      <c r="BC353" s="505" t="s">
        <v>13</v>
      </c>
      <c r="BD353" s="505" t="s">
        <v>13</v>
      </c>
      <c r="BE353" s="505" t="s">
        <v>13</v>
      </c>
      <c r="BF353" s="505" t="s">
        <v>13</v>
      </c>
      <c r="BG353" s="505" t="s">
        <v>13</v>
      </c>
      <c r="BH353" s="505" t="s">
        <v>13</v>
      </c>
      <c r="BI353" s="505" t="s">
        <v>13</v>
      </c>
      <c r="BJ353" s="505" t="s">
        <v>13</v>
      </c>
      <c r="BK353" s="505" t="s">
        <v>13</v>
      </c>
      <c r="BL353" s="505" t="s">
        <v>13</v>
      </c>
      <c r="BM353" s="505" t="s">
        <v>13</v>
      </c>
      <c r="BN353" s="505" t="s">
        <v>13</v>
      </c>
      <c r="BO353" s="622" t="s">
        <v>13</v>
      </c>
      <c r="BP353" s="505" t="s">
        <v>13</v>
      </c>
      <c r="BQ353" s="505" t="s">
        <v>13</v>
      </c>
      <c r="BR353" s="505" t="s">
        <v>13</v>
      </c>
      <c r="BS353" s="505"/>
      <c r="BT353" s="505"/>
      <c r="BU353" s="505"/>
    </row>
    <row r="354" spans="1:73" ht="14.4">
      <c r="A354" s="486" t="e">
        <f>VLOOKUP(C354,'[18]DfE No.'!C:E,3,FALSE)</f>
        <v>#N/A</v>
      </c>
      <c r="B354" s="502" t="s">
        <v>13</v>
      </c>
      <c r="C354" s="502" t="s">
        <v>13</v>
      </c>
      <c r="D354" s="503" t="s">
        <v>13</v>
      </c>
      <c r="E354" s="492" t="s">
        <v>13</v>
      </c>
      <c r="F354" s="504" t="s">
        <v>13</v>
      </c>
      <c r="G354" s="505" t="s">
        <v>13</v>
      </c>
      <c r="H354" s="505" t="s">
        <v>13</v>
      </c>
      <c r="I354" s="505" t="s">
        <v>13</v>
      </c>
      <c r="J354" s="505" t="s">
        <v>13</v>
      </c>
      <c r="K354" s="505" t="s">
        <v>13</v>
      </c>
      <c r="L354" s="505" t="s">
        <v>13</v>
      </c>
      <c r="M354" s="505" t="s">
        <v>13</v>
      </c>
      <c r="N354" s="505" t="s">
        <v>13</v>
      </c>
      <c r="O354" s="505" t="s">
        <v>13</v>
      </c>
      <c r="P354" s="505" t="s">
        <v>13</v>
      </c>
      <c r="Q354" s="505" t="s">
        <v>13</v>
      </c>
      <c r="R354" s="505" t="s">
        <v>13</v>
      </c>
      <c r="S354" s="505" t="s">
        <v>13</v>
      </c>
      <c r="T354" s="505" t="s">
        <v>13</v>
      </c>
      <c r="U354" s="505" t="s">
        <v>13</v>
      </c>
      <c r="V354" s="505" t="s">
        <v>13</v>
      </c>
      <c r="W354" s="505" t="s">
        <v>13</v>
      </c>
      <c r="X354" s="505" t="s">
        <v>13</v>
      </c>
      <c r="Y354" s="505" t="s">
        <v>13</v>
      </c>
      <c r="Z354" s="505" t="s">
        <v>13</v>
      </c>
      <c r="AA354" s="505" t="s">
        <v>13</v>
      </c>
      <c r="AB354" s="505" t="s">
        <v>13</v>
      </c>
      <c r="AC354" s="505" t="s">
        <v>13</v>
      </c>
      <c r="AD354" s="505" t="s">
        <v>13</v>
      </c>
      <c r="AE354" s="505" t="s">
        <v>13</v>
      </c>
      <c r="AF354" s="505" t="s">
        <v>13</v>
      </c>
      <c r="AG354" s="505" t="s">
        <v>13</v>
      </c>
      <c r="AH354" s="505" t="s">
        <v>13</v>
      </c>
      <c r="AI354" s="505" t="s">
        <v>13</v>
      </c>
      <c r="AJ354" s="505" t="s">
        <v>13</v>
      </c>
      <c r="AK354" s="505" t="s">
        <v>13</v>
      </c>
      <c r="AL354" s="505" t="s">
        <v>13</v>
      </c>
      <c r="AM354" s="505" t="s">
        <v>13</v>
      </c>
      <c r="AN354" s="505" t="s">
        <v>13</v>
      </c>
      <c r="AO354" s="505" t="s">
        <v>13</v>
      </c>
      <c r="AP354" s="505" t="s">
        <v>13</v>
      </c>
      <c r="AQ354" s="505" t="s">
        <v>13</v>
      </c>
      <c r="AR354" s="505" t="s">
        <v>13</v>
      </c>
      <c r="AS354" s="505" t="s">
        <v>13</v>
      </c>
      <c r="AT354" s="505" t="s">
        <v>13</v>
      </c>
      <c r="AU354" s="505" t="s">
        <v>13</v>
      </c>
      <c r="AV354" s="505" t="s">
        <v>13</v>
      </c>
      <c r="AW354" s="505" t="s">
        <v>13</v>
      </c>
      <c r="AX354" s="505" t="s">
        <v>13</v>
      </c>
      <c r="AY354" s="505" t="s">
        <v>13</v>
      </c>
      <c r="AZ354" s="505" t="s">
        <v>13</v>
      </c>
      <c r="BA354" s="505" t="s">
        <v>13</v>
      </c>
      <c r="BB354" s="505" t="s">
        <v>13</v>
      </c>
      <c r="BC354" s="505" t="s">
        <v>13</v>
      </c>
      <c r="BD354" s="505" t="s">
        <v>13</v>
      </c>
      <c r="BE354" s="505" t="s">
        <v>13</v>
      </c>
      <c r="BF354" s="505" t="s">
        <v>13</v>
      </c>
      <c r="BG354" s="505" t="s">
        <v>13</v>
      </c>
      <c r="BH354" s="505" t="s">
        <v>13</v>
      </c>
      <c r="BI354" s="505" t="s">
        <v>13</v>
      </c>
      <c r="BJ354" s="505" t="s">
        <v>13</v>
      </c>
      <c r="BK354" s="505" t="s">
        <v>13</v>
      </c>
      <c r="BL354" s="505" t="s">
        <v>13</v>
      </c>
      <c r="BM354" s="505" t="s">
        <v>13</v>
      </c>
      <c r="BN354" s="505" t="s">
        <v>13</v>
      </c>
      <c r="BO354" s="622" t="s">
        <v>13</v>
      </c>
      <c r="BP354" s="505" t="s">
        <v>13</v>
      </c>
      <c r="BQ354" s="505" t="s">
        <v>13</v>
      </c>
      <c r="BR354" s="505" t="s">
        <v>13</v>
      </c>
      <c r="BS354" s="505"/>
      <c r="BT354" s="505"/>
      <c r="BU354" s="505"/>
    </row>
    <row r="355" spans="1:73" ht="14.4">
      <c r="A355" s="486" t="e">
        <f>VLOOKUP(C355,'[18]DfE No.'!C:E,3,FALSE)</f>
        <v>#N/A</v>
      </c>
      <c r="B355" s="502" t="s">
        <v>13</v>
      </c>
      <c r="C355" s="502" t="s">
        <v>13</v>
      </c>
      <c r="D355" s="503" t="s">
        <v>13</v>
      </c>
      <c r="E355" s="492" t="s">
        <v>13</v>
      </c>
      <c r="F355" s="504" t="s">
        <v>13</v>
      </c>
      <c r="G355" s="505" t="s">
        <v>13</v>
      </c>
      <c r="H355" s="505" t="s">
        <v>13</v>
      </c>
      <c r="I355" s="505" t="s">
        <v>13</v>
      </c>
      <c r="J355" s="505" t="s">
        <v>13</v>
      </c>
      <c r="K355" s="505" t="s">
        <v>13</v>
      </c>
      <c r="L355" s="505" t="s">
        <v>13</v>
      </c>
      <c r="M355" s="505" t="s">
        <v>13</v>
      </c>
      <c r="N355" s="505" t="s">
        <v>13</v>
      </c>
      <c r="O355" s="505" t="s">
        <v>13</v>
      </c>
      <c r="P355" s="505" t="s">
        <v>13</v>
      </c>
      <c r="Q355" s="505" t="s">
        <v>13</v>
      </c>
      <c r="R355" s="505" t="s">
        <v>13</v>
      </c>
      <c r="S355" s="505" t="s">
        <v>13</v>
      </c>
      <c r="T355" s="505" t="s">
        <v>13</v>
      </c>
      <c r="U355" s="505" t="s">
        <v>13</v>
      </c>
      <c r="V355" s="505" t="s">
        <v>13</v>
      </c>
      <c r="W355" s="505" t="s">
        <v>13</v>
      </c>
      <c r="X355" s="505" t="s">
        <v>13</v>
      </c>
      <c r="Y355" s="505" t="s">
        <v>13</v>
      </c>
      <c r="Z355" s="505" t="s">
        <v>13</v>
      </c>
      <c r="AA355" s="505" t="s">
        <v>13</v>
      </c>
      <c r="AB355" s="505" t="s">
        <v>13</v>
      </c>
      <c r="AC355" s="505" t="s">
        <v>13</v>
      </c>
      <c r="AD355" s="505" t="s">
        <v>13</v>
      </c>
      <c r="AE355" s="505" t="s">
        <v>13</v>
      </c>
      <c r="AF355" s="505" t="s">
        <v>13</v>
      </c>
      <c r="AG355" s="505" t="s">
        <v>13</v>
      </c>
      <c r="AH355" s="505" t="s">
        <v>13</v>
      </c>
      <c r="AI355" s="505" t="s">
        <v>13</v>
      </c>
      <c r="AJ355" s="505" t="s">
        <v>13</v>
      </c>
      <c r="AK355" s="505" t="s">
        <v>13</v>
      </c>
      <c r="AL355" s="505" t="s">
        <v>13</v>
      </c>
      <c r="AM355" s="505" t="s">
        <v>13</v>
      </c>
      <c r="AN355" s="505" t="s">
        <v>13</v>
      </c>
      <c r="AO355" s="505" t="s">
        <v>13</v>
      </c>
      <c r="AP355" s="505" t="s">
        <v>13</v>
      </c>
      <c r="AQ355" s="505" t="s">
        <v>13</v>
      </c>
      <c r="AR355" s="505" t="s">
        <v>13</v>
      </c>
      <c r="AS355" s="505" t="s">
        <v>13</v>
      </c>
      <c r="AT355" s="505" t="s">
        <v>13</v>
      </c>
      <c r="AU355" s="505" t="s">
        <v>13</v>
      </c>
      <c r="AV355" s="505" t="s">
        <v>13</v>
      </c>
      <c r="AW355" s="505" t="s">
        <v>13</v>
      </c>
      <c r="AX355" s="505" t="s">
        <v>13</v>
      </c>
      <c r="AY355" s="505" t="s">
        <v>13</v>
      </c>
      <c r="AZ355" s="505" t="s">
        <v>13</v>
      </c>
      <c r="BA355" s="505" t="s">
        <v>13</v>
      </c>
      <c r="BB355" s="505" t="s">
        <v>13</v>
      </c>
      <c r="BC355" s="505" t="s">
        <v>13</v>
      </c>
      <c r="BD355" s="505" t="s">
        <v>13</v>
      </c>
      <c r="BE355" s="505" t="s">
        <v>13</v>
      </c>
      <c r="BF355" s="505" t="s">
        <v>13</v>
      </c>
      <c r="BG355" s="505" t="s">
        <v>13</v>
      </c>
      <c r="BH355" s="505" t="s">
        <v>13</v>
      </c>
      <c r="BI355" s="505" t="s">
        <v>13</v>
      </c>
      <c r="BJ355" s="505" t="s">
        <v>13</v>
      </c>
      <c r="BK355" s="505" t="s">
        <v>13</v>
      </c>
      <c r="BL355" s="505" t="s">
        <v>13</v>
      </c>
      <c r="BM355" s="505" t="s">
        <v>13</v>
      </c>
      <c r="BN355" s="505" t="s">
        <v>13</v>
      </c>
      <c r="BO355" s="622" t="s">
        <v>13</v>
      </c>
      <c r="BP355" s="505" t="s">
        <v>13</v>
      </c>
      <c r="BQ355" s="505" t="s">
        <v>13</v>
      </c>
      <c r="BR355" s="505" t="s">
        <v>13</v>
      </c>
      <c r="BS355" s="505"/>
      <c r="BT355" s="505"/>
      <c r="BU355" s="505"/>
    </row>
    <row r="356" spans="1:73" ht="14.4">
      <c r="A356" s="486" t="e">
        <f>VLOOKUP(C356,'[18]DfE No.'!C:E,3,FALSE)</f>
        <v>#N/A</v>
      </c>
      <c r="B356" s="502" t="s">
        <v>13</v>
      </c>
      <c r="C356" s="502" t="s">
        <v>13</v>
      </c>
      <c r="D356" s="503" t="s">
        <v>13</v>
      </c>
      <c r="E356" s="492" t="s">
        <v>13</v>
      </c>
      <c r="F356" s="504" t="s">
        <v>13</v>
      </c>
      <c r="G356" s="505" t="s">
        <v>13</v>
      </c>
      <c r="H356" s="505" t="s">
        <v>13</v>
      </c>
      <c r="I356" s="505" t="s">
        <v>13</v>
      </c>
      <c r="J356" s="505" t="s">
        <v>13</v>
      </c>
      <c r="K356" s="505" t="s">
        <v>13</v>
      </c>
      <c r="L356" s="505" t="s">
        <v>13</v>
      </c>
      <c r="M356" s="505" t="s">
        <v>13</v>
      </c>
      <c r="N356" s="505" t="s">
        <v>13</v>
      </c>
      <c r="O356" s="505" t="s">
        <v>13</v>
      </c>
      <c r="P356" s="505" t="s">
        <v>13</v>
      </c>
      <c r="Q356" s="505" t="s">
        <v>13</v>
      </c>
      <c r="R356" s="505" t="s">
        <v>13</v>
      </c>
      <c r="S356" s="505" t="s">
        <v>13</v>
      </c>
      <c r="T356" s="505" t="s">
        <v>13</v>
      </c>
      <c r="U356" s="505" t="s">
        <v>13</v>
      </c>
      <c r="V356" s="505" t="s">
        <v>13</v>
      </c>
      <c r="W356" s="505" t="s">
        <v>13</v>
      </c>
      <c r="X356" s="505" t="s">
        <v>13</v>
      </c>
      <c r="Y356" s="505" t="s">
        <v>13</v>
      </c>
      <c r="Z356" s="505" t="s">
        <v>13</v>
      </c>
      <c r="AA356" s="505" t="s">
        <v>13</v>
      </c>
      <c r="AB356" s="505" t="s">
        <v>13</v>
      </c>
      <c r="AC356" s="505" t="s">
        <v>13</v>
      </c>
      <c r="AD356" s="505" t="s">
        <v>13</v>
      </c>
      <c r="AE356" s="505" t="s">
        <v>13</v>
      </c>
      <c r="AF356" s="505" t="s">
        <v>13</v>
      </c>
      <c r="AG356" s="505" t="s">
        <v>13</v>
      </c>
      <c r="AH356" s="505" t="s">
        <v>13</v>
      </c>
      <c r="AI356" s="505" t="s">
        <v>13</v>
      </c>
      <c r="AJ356" s="505" t="s">
        <v>13</v>
      </c>
      <c r="AK356" s="505" t="s">
        <v>13</v>
      </c>
      <c r="AL356" s="505" t="s">
        <v>13</v>
      </c>
      <c r="AM356" s="505" t="s">
        <v>13</v>
      </c>
      <c r="AN356" s="505" t="s">
        <v>13</v>
      </c>
      <c r="AO356" s="505" t="s">
        <v>13</v>
      </c>
      <c r="AP356" s="505" t="s">
        <v>13</v>
      </c>
      <c r="AQ356" s="505" t="s">
        <v>13</v>
      </c>
      <c r="AR356" s="505" t="s">
        <v>13</v>
      </c>
      <c r="AS356" s="505" t="s">
        <v>13</v>
      </c>
      <c r="AT356" s="505" t="s">
        <v>13</v>
      </c>
      <c r="AU356" s="505" t="s">
        <v>13</v>
      </c>
      <c r="AV356" s="505" t="s">
        <v>13</v>
      </c>
      <c r="AW356" s="505" t="s">
        <v>13</v>
      </c>
      <c r="AX356" s="505" t="s">
        <v>13</v>
      </c>
      <c r="AY356" s="505" t="s">
        <v>13</v>
      </c>
      <c r="AZ356" s="505" t="s">
        <v>13</v>
      </c>
      <c r="BA356" s="505" t="s">
        <v>13</v>
      </c>
      <c r="BB356" s="505" t="s">
        <v>13</v>
      </c>
      <c r="BC356" s="505" t="s">
        <v>13</v>
      </c>
      <c r="BD356" s="505" t="s">
        <v>13</v>
      </c>
      <c r="BE356" s="505" t="s">
        <v>13</v>
      </c>
      <c r="BF356" s="505" t="s">
        <v>13</v>
      </c>
      <c r="BG356" s="505" t="s">
        <v>13</v>
      </c>
      <c r="BH356" s="505" t="s">
        <v>13</v>
      </c>
      <c r="BI356" s="505" t="s">
        <v>13</v>
      </c>
      <c r="BJ356" s="505" t="s">
        <v>13</v>
      </c>
      <c r="BK356" s="505" t="s">
        <v>13</v>
      </c>
      <c r="BL356" s="505" t="s">
        <v>13</v>
      </c>
      <c r="BM356" s="505" t="s">
        <v>13</v>
      </c>
      <c r="BN356" s="505" t="s">
        <v>13</v>
      </c>
      <c r="BO356" s="622" t="s">
        <v>13</v>
      </c>
      <c r="BP356" s="505" t="s">
        <v>13</v>
      </c>
      <c r="BQ356" s="505" t="s">
        <v>13</v>
      </c>
      <c r="BR356" s="505" t="s">
        <v>13</v>
      </c>
      <c r="BS356" s="505"/>
      <c r="BT356" s="505"/>
      <c r="BU356" s="505"/>
    </row>
    <row r="357" spans="1:73" ht="14.4">
      <c r="A357" s="486" t="e">
        <f>VLOOKUP(C357,'[18]DfE No.'!C:E,3,FALSE)</f>
        <v>#N/A</v>
      </c>
      <c r="B357" s="502" t="s">
        <v>13</v>
      </c>
      <c r="C357" s="502" t="s">
        <v>13</v>
      </c>
      <c r="D357" s="503" t="s">
        <v>13</v>
      </c>
      <c r="E357" s="492" t="s">
        <v>13</v>
      </c>
      <c r="F357" s="504" t="s">
        <v>13</v>
      </c>
      <c r="G357" s="505" t="s">
        <v>13</v>
      </c>
      <c r="H357" s="505" t="s">
        <v>13</v>
      </c>
      <c r="I357" s="505" t="s">
        <v>13</v>
      </c>
      <c r="J357" s="505" t="s">
        <v>13</v>
      </c>
      <c r="K357" s="505" t="s">
        <v>13</v>
      </c>
      <c r="L357" s="505" t="s">
        <v>13</v>
      </c>
      <c r="M357" s="505" t="s">
        <v>13</v>
      </c>
      <c r="N357" s="505" t="s">
        <v>13</v>
      </c>
      <c r="O357" s="505" t="s">
        <v>13</v>
      </c>
      <c r="P357" s="505" t="s">
        <v>13</v>
      </c>
      <c r="Q357" s="505" t="s">
        <v>13</v>
      </c>
      <c r="R357" s="505" t="s">
        <v>13</v>
      </c>
      <c r="S357" s="505" t="s">
        <v>13</v>
      </c>
      <c r="T357" s="505" t="s">
        <v>13</v>
      </c>
      <c r="U357" s="505" t="s">
        <v>13</v>
      </c>
      <c r="V357" s="505" t="s">
        <v>13</v>
      </c>
      <c r="W357" s="505" t="s">
        <v>13</v>
      </c>
      <c r="X357" s="505" t="s">
        <v>13</v>
      </c>
      <c r="Y357" s="505" t="s">
        <v>13</v>
      </c>
      <c r="Z357" s="505" t="s">
        <v>13</v>
      </c>
      <c r="AA357" s="505" t="s">
        <v>13</v>
      </c>
      <c r="AB357" s="505" t="s">
        <v>13</v>
      </c>
      <c r="AC357" s="505" t="s">
        <v>13</v>
      </c>
      <c r="AD357" s="505" t="s">
        <v>13</v>
      </c>
      <c r="AE357" s="505" t="s">
        <v>13</v>
      </c>
      <c r="AF357" s="505" t="s">
        <v>13</v>
      </c>
      <c r="AG357" s="505" t="s">
        <v>13</v>
      </c>
      <c r="AH357" s="505" t="s">
        <v>13</v>
      </c>
      <c r="AI357" s="505" t="s">
        <v>13</v>
      </c>
      <c r="AJ357" s="505" t="s">
        <v>13</v>
      </c>
      <c r="AK357" s="505" t="s">
        <v>13</v>
      </c>
      <c r="AL357" s="505" t="s">
        <v>13</v>
      </c>
      <c r="AM357" s="505" t="s">
        <v>13</v>
      </c>
      <c r="AN357" s="505" t="s">
        <v>13</v>
      </c>
      <c r="AO357" s="505" t="s">
        <v>13</v>
      </c>
      <c r="AP357" s="505" t="s">
        <v>13</v>
      </c>
      <c r="AQ357" s="505" t="s">
        <v>13</v>
      </c>
      <c r="AR357" s="505" t="s">
        <v>13</v>
      </c>
      <c r="AS357" s="505" t="s">
        <v>13</v>
      </c>
      <c r="AT357" s="505" t="s">
        <v>13</v>
      </c>
      <c r="AU357" s="505" t="s">
        <v>13</v>
      </c>
      <c r="AV357" s="505" t="s">
        <v>13</v>
      </c>
      <c r="AW357" s="505" t="s">
        <v>13</v>
      </c>
      <c r="AX357" s="505" t="s">
        <v>13</v>
      </c>
      <c r="AY357" s="505" t="s">
        <v>13</v>
      </c>
      <c r="AZ357" s="505" t="s">
        <v>13</v>
      </c>
      <c r="BA357" s="505" t="s">
        <v>13</v>
      </c>
      <c r="BB357" s="505" t="s">
        <v>13</v>
      </c>
      <c r="BC357" s="505" t="s">
        <v>13</v>
      </c>
      <c r="BD357" s="505" t="s">
        <v>13</v>
      </c>
      <c r="BE357" s="505" t="s">
        <v>13</v>
      </c>
      <c r="BF357" s="505" t="s">
        <v>13</v>
      </c>
      <c r="BG357" s="505" t="s">
        <v>13</v>
      </c>
      <c r="BH357" s="505" t="s">
        <v>13</v>
      </c>
      <c r="BI357" s="505" t="s">
        <v>13</v>
      </c>
      <c r="BJ357" s="505" t="s">
        <v>13</v>
      </c>
      <c r="BK357" s="505" t="s">
        <v>13</v>
      </c>
      <c r="BL357" s="505" t="s">
        <v>13</v>
      </c>
      <c r="BM357" s="505" t="s">
        <v>13</v>
      </c>
      <c r="BN357" s="505" t="s">
        <v>13</v>
      </c>
      <c r="BO357" s="622" t="s">
        <v>13</v>
      </c>
      <c r="BP357" s="505" t="s">
        <v>13</v>
      </c>
      <c r="BQ357" s="505" t="s">
        <v>13</v>
      </c>
      <c r="BR357" s="505" t="s">
        <v>13</v>
      </c>
      <c r="BS357" s="505"/>
      <c r="BT357" s="505"/>
      <c r="BU357" s="505"/>
    </row>
    <row r="358" spans="1:73" ht="14.4">
      <c r="A358" s="486" t="e">
        <f>VLOOKUP(C358,'[18]DfE No.'!C:E,3,FALSE)</f>
        <v>#N/A</v>
      </c>
      <c r="B358" s="502" t="s">
        <v>13</v>
      </c>
      <c r="C358" s="502" t="s">
        <v>13</v>
      </c>
      <c r="D358" s="503" t="s">
        <v>13</v>
      </c>
      <c r="E358" s="492" t="s">
        <v>13</v>
      </c>
      <c r="F358" s="504" t="s">
        <v>13</v>
      </c>
      <c r="G358" s="505" t="s">
        <v>13</v>
      </c>
      <c r="H358" s="505" t="s">
        <v>13</v>
      </c>
      <c r="I358" s="505" t="s">
        <v>13</v>
      </c>
      <c r="J358" s="505" t="s">
        <v>13</v>
      </c>
      <c r="K358" s="505" t="s">
        <v>13</v>
      </c>
      <c r="L358" s="505" t="s">
        <v>13</v>
      </c>
      <c r="M358" s="505" t="s">
        <v>13</v>
      </c>
      <c r="N358" s="505" t="s">
        <v>13</v>
      </c>
      <c r="O358" s="505" t="s">
        <v>13</v>
      </c>
      <c r="P358" s="505" t="s">
        <v>13</v>
      </c>
      <c r="Q358" s="505" t="s">
        <v>13</v>
      </c>
      <c r="R358" s="505" t="s">
        <v>13</v>
      </c>
      <c r="S358" s="505" t="s">
        <v>13</v>
      </c>
      <c r="T358" s="505" t="s">
        <v>13</v>
      </c>
      <c r="U358" s="505" t="s">
        <v>13</v>
      </c>
      <c r="V358" s="505" t="s">
        <v>13</v>
      </c>
      <c r="W358" s="505" t="s">
        <v>13</v>
      </c>
      <c r="X358" s="505" t="s">
        <v>13</v>
      </c>
      <c r="Y358" s="505" t="s">
        <v>13</v>
      </c>
      <c r="Z358" s="505" t="s">
        <v>13</v>
      </c>
      <c r="AA358" s="505" t="s">
        <v>13</v>
      </c>
      <c r="AB358" s="505" t="s">
        <v>13</v>
      </c>
      <c r="AC358" s="505" t="s">
        <v>13</v>
      </c>
      <c r="AD358" s="505" t="s">
        <v>13</v>
      </c>
      <c r="AE358" s="505" t="s">
        <v>13</v>
      </c>
      <c r="AF358" s="505" t="s">
        <v>13</v>
      </c>
      <c r="AG358" s="505" t="s">
        <v>13</v>
      </c>
      <c r="AH358" s="505" t="s">
        <v>13</v>
      </c>
      <c r="AI358" s="505" t="s">
        <v>13</v>
      </c>
      <c r="AJ358" s="505" t="s">
        <v>13</v>
      </c>
      <c r="AK358" s="505" t="s">
        <v>13</v>
      </c>
      <c r="AL358" s="505" t="s">
        <v>13</v>
      </c>
      <c r="AM358" s="505" t="s">
        <v>13</v>
      </c>
      <c r="AN358" s="505" t="s">
        <v>13</v>
      </c>
      <c r="AO358" s="505" t="s">
        <v>13</v>
      </c>
      <c r="AP358" s="505" t="s">
        <v>13</v>
      </c>
      <c r="AQ358" s="505" t="s">
        <v>13</v>
      </c>
      <c r="AR358" s="505" t="s">
        <v>13</v>
      </c>
      <c r="AS358" s="505" t="s">
        <v>13</v>
      </c>
      <c r="AT358" s="505" t="s">
        <v>13</v>
      </c>
      <c r="AU358" s="505" t="s">
        <v>13</v>
      </c>
      <c r="AV358" s="505" t="s">
        <v>13</v>
      </c>
      <c r="AW358" s="505" t="s">
        <v>13</v>
      </c>
      <c r="AX358" s="505" t="s">
        <v>13</v>
      </c>
      <c r="AY358" s="505" t="s">
        <v>13</v>
      </c>
      <c r="AZ358" s="505" t="s">
        <v>13</v>
      </c>
      <c r="BA358" s="505" t="s">
        <v>13</v>
      </c>
      <c r="BB358" s="505" t="s">
        <v>13</v>
      </c>
      <c r="BC358" s="505" t="s">
        <v>13</v>
      </c>
      <c r="BD358" s="505" t="s">
        <v>13</v>
      </c>
      <c r="BE358" s="505" t="s">
        <v>13</v>
      </c>
      <c r="BF358" s="505" t="s">
        <v>13</v>
      </c>
      <c r="BG358" s="505" t="s">
        <v>13</v>
      </c>
      <c r="BH358" s="505" t="s">
        <v>13</v>
      </c>
      <c r="BI358" s="505" t="s">
        <v>13</v>
      </c>
      <c r="BJ358" s="505" t="s">
        <v>13</v>
      </c>
      <c r="BK358" s="505" t="s">
        <v>13</v>
      </c>
      <c r="BL358" s="505" t="s">
        <v>13</v>
      </c>
      <c r="BM358" s="505" t="s">
        <v>13</v>
      </c>
      <c r="BN358" s="505" t="s">
        <v>13</v>
      </c>
      <c r="BO358" s="622" t="s">
        <v>13</v>
      </c>
      <c r="BP358" s="505" t="s">
        <v>13</v>
      </c>
      <c r="BQ358" s="505" t="s">
        <v>13</v>
      </c>
      <c r="BR358" s="505" t="s">
        <v>13</v>
      </c>
      <c r="BS358" s="505"/>
      <c r="BT358" s="505"/>
      <c r="BU358" s="505"/>
    </row>
    <row r="359" spans="1:73" ht="14.4">
      <c r="A359" s="486" t="e">
        <f>VLOOKUP(C359,'[18]DfE No.'!C:E,3,FALSE)</f>
        <v>#N/A</v>
      </c>
      <c r="B359" s="502" t="s">
        <v>13</v>
      </c>
      <c r="C359" s="502" t="s">
        <v>13</v>
      </c>
      <c r="D359" s="503" t="s">
        <v>13</v>
      </c>
      <c r="E359" s="492" t="s">
        <v>13</v>
      </c>
      <c r="F359" s="504" t="s">
        <v>13</v>
      </c>
      <c r="G359" s="505" t="s">
        <v>13</v>
      </c>
      <c r="H359" s="505" t="s">
        <v>13</v>
      </c>
      <c r="I359" s="505" t="s">
        <v>13</v>
      </c>
      <c r="J359" s="505" t="s">
        <v>13</v>
      </c>
      <c r="K359" s="505" t="s">
        <v>13</v>
      </c>
      <c r="L359" s="505" t="s">
        <v>13</v>
      </c>
      <c r="M359" s="505" t="s">
        <v>13</v>
      </c>
      <c r="N359" s="505" t="s">
        <v>13</v>
      </c>
      <c r="O359" s="505" t="s">
        <v>13</v>
      </c>
      <c r="P359" s="505" t="s">
        <v>13</v>
      </c>
      <c r="Q359" s="505" t="s">
        <v>13</v>
      </c>
      <c r="R359" s="505" t="s">
        <v>13</v>
      </c>
      <c r="S359" s="505" t="s">
        <v>13</v>
      </c>
      <c r="T359" s="505" t="s">
        <v>13</v>
      </c>
      <c r="U359" s="505" t="s">
        <v>13</v>
      </c>
      <c r="V359" s="505" t="s">
        <v>13</v>
      </c>
      <c r="W359" s="505" t="s">
        <v>13</v>
      </c>
      <c r="X359" s="505" t="s">
        <v>13</v>
      </c>
      <c r="Y359" s="505" t="s">
        <v>13</v>
      </c>
      <c r="Z359" s="505" t="s">
        <v>13</v>
      </c>
      <c r="AA359" s="505" t="s">
        <v>13</v>
      </c>
      <c r="AB359" s="505" t="s">
        <v>13</v>
      </c>
      <c r="AC359" s="505" t="s">
        <v>13</v>
      </c>
      <c r="AD359" s="505" t="s">
        <v>13</v>
      </c>
      <c r="AE359" s="505" t="s">
        <v>13</v>
      </c>
      <c r="AF359" s="505" t="s">
        <v>13</v>
      </c>
      <c r="AG359" s="505" t="s">
        <v>13</v>
      </c>
      <c r="AH359" s="505" t="s">
        <v>13</v>
      </c>
      <c r="AI359" s="505" t="s">
        <v>13</v>
      </c>
      <c r="AJ359" s="505" t="s">
        <v>13</v>
      </c>
      <c r="AK359" s="505" t="s">
        <v>13</v>
      </c>
      <c r="AL359" s="505" t="s">
        <v>13</v>
      </c>
      <c r="AM359" s="505" t="s">
        <v>13</v>
      </c>
      <c r="AN359" s="505" t="s">
        <v>13</v>
      </c>
      <c r="AO359" s="505" t="s">
        <v>13</v>
      </c>
      <c r="AP359" s="505" t="s">
        <v>13</v>
      </c>
      <c r="AQ359" s="505" t="s">
        <v>13</v>
      </c>
      <c r="AR359" s="505" t="s">
        <v>13</v>
      </c>
      <c r="AS359" s="505" t="s">
        <v>13</v>
      </c>
      <c r="AT359" s="505" t="s">
        <v>13</v>
      </c>
      <c r="AU359" s="505" t="s">
        <v>13</v>
      </c>
      <c r="AV359" s="505" t="s">
        <v>13</v>
      </c>
      <c r="AW359" s="505" t="s">
        <v>13</v>
      </c>
      <c r="AX359" s="505" t="s">
        <v>13</v>
      </c>
      <c r="AY359" s="505" t="s">
        <v>13</v>
      </c>
      <c r="AZ359" s="505" t="s">
        <v>13</v>
      </c>
      <c r="BA359" s="505" t="s">
        <v>13</v>
      </c>
      <c r="BB359" s="505" t="s">
        <v>13</v>
      </c>
      <c r="BC359" s="505" t="s">
        <v>13</v>
      </c>
      <c r="BD359" s="505" t="s">
        <v>13</v>
      </c>
      <c r="BE359" s="505" t="s">
        <v>13</v>
      </c>
      <c r="BF359" s="505" t="s">
        <v>13</v>
      </c>
      <c r="BG359" s="505" t="s">
        <v>13</v>
      </c>
      <c r="BH359" s="505" t="s">
        <v>13</v>
      </c>
      <c r="BI359" s="505" t="s">
        <v>13</v>
      </c>
      <c r="BJ359" s="505" t="s">
        <v>13</v>
      </c>
      <c r="BK359" s="505" t="s">
        <v>13</v>
      </c>
      <c r="BL359" s="505" t="s">
        <v>13</v>
      </c>
      <c r="BM359" s="505" t="s">
        <v>13</v>
      </c>
      <c r="BN359" s="505" t="s">
        <v>13</v>
      </c>
      <c r="BO359" s="622" t="s">
        <v>13</v>
      </c>
      <c r="BP359" s="505" t="s">
        <v>13</v>
      </c>
      <c r="BQ359" s="505" t="s">
        <v>13</v>
      </c>
      <c r="BR359" s="505" t="s">
        <v>13</v>
      </c>
      <c r="BS359" s="505"/>
      <c r="BT359" s="505"/>
      <c r="BU359" s="505"/>
    </row>
    <row r="360" spans="1:73" ht="14.4">
      <c r="A360" s="486" t="e">
        <f>VLOOKUP(C360,'[18]DfE No.'!C:E,3,FALSE)</f>
        <v>#N/A</v>
      </c>
      <c r="B360" s="502" t="s">
        <v>13</v>
      </c>
      <c r="C360" s="502" t="s">
        <v>13</v>
      </c>
      <c r="D360" s="503" t="s">
        <v>13</v>
      </c>
      <c r="E360" s="492" t="s">
        <v>13</v>
      </c>
      <c r="F360" s="504" t="s">
        <v>13</v>
      </c>
      <c r="G360" s="505" t="s">
        <v>13</v>
      </c>
      <c r="H360" s="505" t="s">
        <v>13</v>
      </c>
      <c r="I360" s="505" t="s">
        <v>13</v>
      </c>
      <c r="J360" s="505" t="s">
        <v>13</v>
      </c>
      <c r="K360" s="505" t="s">
        <v>13</v>
      </c>
      <c r="L360" s="505" t="s">
        <v>13</v>
      </c>
      <c r="M360" s="505" t="s">
        <v>13</v>
      </c>
      <c r="N360" s="505" t="s">
        <v>13</v>
      </c>
      <c r="O360" s="505" t="s">
        <v>13</v>
      </c>
      <c r="P360" s="505" t="s">
        <v>13</v>
      </c>
      <c r="Q360" s="505" t="s">
        <v>13</v>
      </c>
      <c r="R360" s="505" t="s">
        <v>13</v>
      </c>
      <c r="S360" s="505" t="s">
        <v>13</v>
      </c>
      <c r="T360" s="505" t="s">
        <v>13</v>
      </c>
      <c r="U360" s="505" t="s">
        <v>13</v>
      </c>
      <c r="V360" s="505" t="s">
        <v>13</v>
      </c>
      <c r="W360" s="505" t="s">
        <v>13</v>
      </c>
      <c r="X360" s="505" t="s">
        <v>13</v>
      </c>
      <c r="Y360" s="505" t="s">
        <v>13</v>
      </c>
      <c r="Z360" s="505" t="s">
        <v>13</v>
      </c>
      <c r="AA360" s="505" t="s">
        <v>13</v>
      </c>
      <c r="AB360" s="505" t="s">
        <v>13</v>
      </c>
      <c r="AC360" s="505" t="s">
        <v>13</v>
      </c>
      <c r="AD360" s="505" t="s">
        <v>13</v>
      </c>
      <c r="AE360" s="505" t="s">
        <v>13</v>
      </c>
      <c r="AF360" s="505" t="s">
        <v>13</v>
      </c>
      <c r="AG360" s="505" t="s">
        <v>13</v>
      </c>
      <c r="AH360" s="505" t="s">
        <v>13</v>
      </c>
      <c r="AI360" s="505" t="s">
        <v>13</v>
      </c>
      <c r="AJ360" s="505" t="s">
        <v>13</v>
      </c>
      <c r="AK360" s="505" t="s">
        <v>13</v>
      </c>
      <c r="AL360" s="505" t="s">
        <v>13</v>
      </c>
      <c r="AM360" s="505" t="s">
        <v>13</v>
      </c>
      <c r="AN360" s="505" t="s">
        <v>13</v>
      </c>
      <c r="AO360" s="505" t="s">
        <v>13</v>
      </c>
      <c r="AP360" s="505" t="s">
        <v>13</v>
      </c>
      <c r="AQ360" s="505" t="s">
        <v>13</v>
      </c>
      <c r="AR360" s="505" t="s">
        <v>13</v>
      </c>
      <c r="AS360" s="505" t="s">
        <v>13</v>
      </c>
      <c r="AT360" s="505" t="s">
        <v>13</v>
      </c>
      <c r="AU360" s="505" t="s">
        <v>13</v>
      </c>
      <c r="AV360" s="505" t="s">
        <v>13</v>
      </c>
      <c r="AW360" s="505" t="s">
        <v>13</v>
      </c>
      <c r="AX360" s="505" t="s">
        <v>13</v>
      </c>
      <c r="AY360" s="505" t="s">
        <v>13</v>
      </c>
      <c r="AZ360" s="505" t="s">
        <v>13</v>
      </c>
      <c r="BA360" s="505" t="s">
        <v>13</v>
      </c>
      <c r="BB360" s="505" t="s">
        <v>13</v>
      </c>
      <c r="BC360" s="505" t="s">
        <v>13</v>
      </c>
      <c r="BD360" s="505" t="s">
        <v>13</v>
      </c>
      <c r="BE360" s="505" t="s">
        <v>13</v>
      </c>
      <c r="BF360" s="505" t="s">
        <v>13</v>
      </c>
      <c r="BG360" s="505" t="s">
        <v>13</v>
      </c>
      <c r="BH360" s="505" t="s">
        <v>13</v>
      </c>
      <c r="BI360" s="505" t="s">
        <v>13</v>
      </c>
      <c r="BJ360" s="505" t="s">
        <v>13</v>
      </c>
      <c r="BK360" s="505" t="s">
        <v>13</v>
      </c>
      <c r="BL360" s="505" t="s">
        <v>13</v>
      </c>
      <c r="BM360" s="505" t="s">
        <v>13</v>
      </c>
      <c r="BN360" s="505" t="s">
        <v>13</v>
      </c>
      <c r="BO360" s="622" t="s">
        <v>13</v>
      </c>
      <c r="BP360" s="505" t="s">
        <v>13</v>
      </c>
      <c r="BQ360" s="505" t="s">
        <v>13</v>
      </c>
      <c r="BR360" s="505" t="s">
        <v>13</v>
      </c>
      <c r="BS360" s="505"/>
      <c r="BT360" s="505"/>
      <c r="BU360" s="505"/>
    </row>
    <row r="361" spans="1:73" ht="14.4">
      <c r="A361" s="486" t="e">
        <f>VLOOKUP(C361,'[18]DfE No.'!C:E,3,FALSE)</f>
        <v>#N/A</v>
      </c>
      <c r="B361" s="502" t="s">
        <v>13</v>
      </c>
      <c r="C361" s="502" t="s">
        <v>13</v>
      </c>
      <c r="D361" s="503" t="s">
        <v>13</v>
      </c>
      <c r="E361" s="492" t="s">
        <v>13</v>
      </c>
      <c r="F361" s="504" t="s">
        <v>13</v>
      </c>
      <c r="G361" s="505" t="s">
        <v>13</v>
      </c>
      <c r="H361" s="505" t="s">
        <v>13</v>
      </c>
      <c r="I361" s="505" t="s">
        <v>13</v>
      </c>
      <c r="J361" s="505" t="s">
        <v>13</v>
      </c>
      <c r="K361" s="505" t="s">
        <v>13</v>
      </c>
      <c r="L361" s="505" t="s">
        <v>13</v>
      </c>
      <c r="M361" s="505" t="s">
        <v>13</v>
      </c>
      <c r="N361" s="505" t="s">
        <v>13</v>
      </c>
      <c r="O361" s="505" t="s">
        <v>13</v>
      </c>
      <c r="P361" s="505" t="s">
        <v>13</v>
      </c>
      <c r="Q361" s="505" t="s">
        <v>13</v>
      </c>
      <c r="R361" s="505" t="s">
        <v>13</v>
      </c>
      <c r="S361" s="505" t="s">
        <v>13</v>
      </c>
      <c r="T361" s="505" t="s">
        <v>13</v>
      </c>
      <c r="U361" s="505" t="s">
        <v>13</v>
      </c>
      <c r="V361" s="505" t="s">
        <v>13</v>
      </c>
      <c r="W361" s="505" t="s">
        <v>13</v>
      </c>
      <c r="X361" s="505" t="s">
        <v>13</v>
      </c>
      <c r="Y361" s="505" t="s">
        <v>13</v>
      </c>
      <c r="Z361" s="505" t="s">
        <v>13</v>
      </c>
      <c r="AA361" s="505" t="s">
        <v>13</v>
      </c>
      <c r="AB361" s="505" t="s">
        <v>13</v>
      </c>
      <c r="AC361" s="505" t="s">
        <v>13</v>
      </c>
      <c r="AD361" s="505" t="s">
        <v>13</v>
      </c>
      <c r="AE361" s="505" t="s">
        <v>13</v>
      </c>
      <c r="AF361" s="505" t="s">
        <v>13</v>
      </c>
      <c r="AG361" s="505" t="s">
        <v>13</v>
      </c>
      <c r="AH361" s="505" t="s">
        <v>13</v>
      </c>
      <c r="AI361" s="505" t="s">
        <v>13</v>
      </c>
      <c r="AJ361" s="505" t="s">
        <v>13</v>
      </c>
      <c r="AK361" s="505" t="s">
        <v>13</v>
      </c>
      <c r="AL361" s="505" t="s">
        <v>13</v>
      </c>
      <c r="AM361" s="505" t="s">
        <v>13</v>
      </c>
      <c r="AN361" s="505" t="s">
        <v>13</v>
      </c>
      <c r="AO361" s="505" t="s">
        <v>13</v>
      </c>
      <c r="AP361" s="505" t="s">
        <v>13</v>
      </c>
      <c r="AQ361" s="505" t="s">
        <v>13</v>
      </c>
      <c r="AR361" s="505" t="s">
        <v>13</v>
      </c>
      <c r="AS361" s="505" t="s">
        <v>13</v>
      </c>
      <c r="AT361" s="505" t="s">
        <v>13</v>
      </c>
      <c r="AU361" s="505" t="s">
        <v>13</v>
      </c>
      <c r="AV361" s="505" t="s">
        <v>13</v>
      </c>
      <c r="AW361" s="505" t="s">
        <v>13</v>
      </c>
      <c r="AX361" s="505" t="s">
        <v>13</v>
      </c>
      <c r="AY361" s="505" t="s">
        <v>13</v>
      </c>
      <c r="AZ361" s="505" t="s">
        <v>13</v>
      </c>
      <c r="BA361" s="505" t="s">
        <v>13</v>
      </c>
      <c r="BB361" s="505" t="s">
        <v>13</v>
      </c>
      <c r="BC361" s="505" t="s">
        <v>13</v>
      </c>
      <c r="BD361" s="505" t="s">
        <v>13</v>
      </c>
      <c r="BE361" s="505" t="s">
        <v>13</v>
      </c>
      <c r="BF361" s="505" t="s">
        <v>13</v>
      </c>
      <c r="BG361" s="505" t="s">
        <v>13</v>
      </c>
      <c r="BH361" s="505" t="s">
        <v>13</v>
      </c>
      <c r="BI361" s="505" t="s">
        <v>13</v>
      </c>
      <c r="BJ361" s="505" t="s">
        <v>13</v>
      </c>
      <c r="BK361" s="505" t="s">
        <v>13</v>
      </c>
      <c r="BL361" s="505" t="s">
        <v>13</v>
      </c>
      <c r="BM361" s="505" t="s">
        <v>13</v>
      </c>
      <c r="BN361" s="505" t="s">
        <v>13</v>
      </c>
      <c r="BO361" s="622" t="s">
        <v>13</v>
      </c>
      <c r="BP361" s="505" t="s">
        <v>13</v>
      </c>
      <c r="BQ361" s="505" t="s">
        <v>13</v>
      </c>
      <c r="BR361" s="505" t="s">
        <v>13</v>
      </c>
      <c r="BS361" s="505"/>
      <c r="BT361" s="505"/>
      <c r="BU361" s="505"/>
    </row>
    <row r="362" spans="1:73" ht="14.4">
      <c r="A362" s="486" t="e">
        <f>VLOOKUP(C362,'[18]DfE No.'!C:E,3,FALSE)</f>
        <v>#N/A</v>
      </c>
      <c r="B362" s="502" t="s">
        <v>13</v>
      </c>
      <c r="C362" s="502" t="s">
        <v>13</v>
      </c>
      <c r="D362" s="503" t="s">
        <v>13</v>
      </c>
      <c r="E362" s="492" t="s">
        <v>13</v>
      </c>
      <c r="F362" s="504" t="s">
        <v>13</v>
      </c>
      <c r="G362" s="505" t="s">
        <v>13</v>
      </c>
      <c r="H362" s="505" t="s">
        <v>13</v>
      </c>
      <c r="I362" s="505" t="s">
        <v>13</v>
      </c>
      <c r="J362" s="505" t="s">
        <v>13</v>
      </c>
      <c r="K362" s="505" t="s">
        <v>13</v>
      </c>
      <c r="L362" s="505" t="s">
        <v>13</v>
      </c>
      <c r="M362" s="505" t="s">
        <v>13</v>
      </c>
      <c r="N362" s="505" t="s">
        <v>13</v>
      </c>
      <c r="O362" s="505" t="s">
        <v>13</v>
      </c>
      <c r="P362" s="505" t="s">
        <v>13</v>
      </c>
      <c r="Q362" s="505" t="s">
        <v>13</v>
      </c>
      <c r="R362" s="505" t="s">
        <v>13</v>
      </c>
      <c r="S362" s="505" t="s">
        <v>13</v>
      </c>
      <c r="T362" s="505" t="s">
        <v>13</v>
      </c>
      <c r="U362" s="505" t="s">
        <v>13</v>
      </c>
      <c r="V362" s="505" t="s">
        <v>13</v>
      </c>
      <c r="W362" s="505" t="s">
        <v>13</v>
      </c>
      <c r="X362" s="505" t="s">
        <v>13</v>
      </c>
      <c r="Y362" s="505" t="s">
        <v>13</v>
      </c>
      <c r="Z362" s="505" t="s">
        <v>13</v>
      </c>
      <c r="AA362" s="505" t="s">
        <v>13</v>
      </c>
      <c r="AB362" s="505" t="s">
        <v>13</v>
      </c>
      <c r="AC362" s="505" t="s">
        <v>13</v>
      </c>
      <c r="AD362" s="505" t="s">
        <v>13</v>
      </c>
      <c r="AE362" s="505" t="s">
        <v>13</v>
      </c>
      <c r="AF362" s="505" t="s">
        <v>13</v>
      </c>
      <c r="AG362" s="505" t="s">
        <v>13</v>
      </c>
      <c r="AH362" s="505" t="s">
        <v>13</v>
      </c>
      <c r="AI362" s="505" t="s">
        <v>13</v>
      </c>
      <c r="AJ362" s="505" t="s">
        <v>13</v>
      </c>
      <c r="AK362" s="505" t="s">
        <v>13</v>
      </c>
      <c r="AL362" s="505" t="s">
        <v>13</v>
      </c>
      <c r="AM362" s="505" t="s">
        <v>13</v>
      </c>
      <c r="AN362" s="505" t="s">
        <v>13</v>
      </c>
      <c r="AO362" s="505" t="s">
        <v>13</v>
      </c>
      <c r="AP362" s="505" t="s">
        <v>13</v>
      </c>
      <c r="AQ362" s="505" t="s">
        <v>13</v>
      </c>
      <c r="AR362" s="505" t="s">
        <v>13</v>
      </c>
      <c r="AS362" s="505" t="s">
        <v>13</v>
      </c>
      <c r="AT362" s="505" t="s">
        <v>13</v>
      </c>
      <c r="AU362" s="505" t="s">
        <v>13</v>
      </c>
      <c r="AV362" s="505" t="s">
        <v>13</v>
      </c>
      <c r="AW362" s="505" t="s">
        <v>13</v>
      </c>
      <c r="AX362" s="505" t="s">
        <v>13</v>
      </c>
      <c r="AY362" s="505" t="s">
        <v>13</v>
      </c>
      <c r="AZ362" s="505" t="s">
        <v>13</v>
      </c>
      <c r="BA362" s="505" t="s">
        <v>13</v>
      </c>
      <c r="BB362" s="505" t="s">
        <v>13</v>
      </c>
      <c r="BC362" s="505" t="s">
        <v>13</v>
      </c>
      <c r="BD362" s="505" t="s">
        <v>13</v>
      </c>
      <c r="BE362" s="505" t="s">
        <v>13</v>
      </c>
      <c r="BF362" s="505" t="s">
        <v>13</v>
      </c>
      <c r="BG362" s="505" t="s">
        <v>13</v>
      </c>
      <c r="BH362" s="505" t="s">
        <v>13</v>
      </c>
      <c r="BI362" s="505" t="s">
        <v>13</v>
      </c>
      <c r="BJ362" s="505" t="s">
        <v>13</v>
      </c>
      <c r="BK362" s="505" t="s">
        <v>13</v>
      </c>
      <c r="BL362" s="505" t="s">
        <v>13</v>
      </c>
      <c r="BM362" s="505" t="s">
        <v>13</v>
      </c>
      <c r="BN362" s="505" t="s">
        <v>13</v>
      </c>
      <c r="BO362" s="622" t="s">
        <v>13</v>
      </c>
      <c r="BP362" s="505" t="s">
        <v>13</v>
      </c>
      <c r="BQ362" s="505" t="s">
        <v>13</v>
      </c>
      <c r="BR362" s="505" t="s">
        <v>13</v>
      </c>
      <c r="BS362" s="505"/>
      <c r="BT362" s="505"/>
      <c r="BU362" s="505"/>
    </row>
    <row r="363" spans="1:73" ht="14.4">
      <c r="A363" s="486" t="e">
        <f>VLOOKUP(C363,'[18]DfE No.'!C:E,3,FALSE)</f>
        <v>#N/A</v>
      </c>
      <c r="B363" s="502" t="s">
        <v>13</v>
      </c>
      <c r="C363" s="502" t="s">
        <v>13</v>
      </c>
      <c r="D363" s="503" t="s">
        <v>13</v>
      </c>
      <c r="E363" s="492" t="s">
        <v>13</v>
      </c>
      <c r="F363" s="504" t="s">
        <v>13</v>
      </c>
      <c r="G363" s="505" t="s">
        <v>13</v>
      </c>
      <c r="H363" s="505" t="s">
        <v>13</v>
      </c>
      <c r="I363" s="505" t="s">
        <v>13</v>
      </c>
      <c r="J363" s="505" t="s">
        <v>13</v>
      </c>
      <c r="K363" s="505" t="s">
        <v>13</v>
      </c>
      <c r="L363" s="505" t="s">
        <v>13</v>
      </c>
      <c r="M363" s="505" t="s">
        <v>13</v>
      </c>
      <c r="N363" s="505" t="s">
        <v>13</v>
      </c>
      <c r="O363" s="505" t="s">
        <v>13</v>
      </c>
      <c r="P363" s="505" t="s">
        <v>13</v>
      </c>
      <c r="Q363" s="505" t="s">
        <v>13</v>
      </c>
      <c r="R363" s="505" t="s">
        <v>13</v>
      </c>
      <c r="S363" s="505" t="s">
        <v>13</v>
      </c>
      <c r="T363" s="505" t="s">
        <v>13</v>
      </c>
      <c r="U363" s="505" t="s">
        <v>13</v>
      </c>
      <c r="V363" s="505" t="s">
        <v>13</v>
      </c>
      <c r="W363" s="505" t="s">
        <v>13</v>
      </c>
      <c r="X363" s="505" t="s">
        <v>13</v>
      </c>
      <c r="Y363" s="505" t="s">
        <v>13</v>
      </c>
      <c r="Z363" s="505" t="s">
        <v>13</v>
      </c>
      <c r="AA363" s="505" t="s">
        <v>13</v>
      </c>
      <c r="AB363" s="505" t="s">
        <v>13</v>
      </c>
      <c r="AC363" s="505" t="s">
        <v>13</v>
      </c>
      <c r="AD363" s="505" t="s">
        <v>13</v>
      </c>
      <c r="AE363" s="505" t="s">
        <v>13</v>
      </c>
      <c r="AF363" s="505" t="s">
        <v>13</v>
      </c>
      <c r="AG363" s="505" t="s">
        <v>13</v>
      </c>
      <c r="AH363" s="505" t="s">
        <v>13</v>
      </c>
      <c r="AI363" s="505" t="s">
        <v>13</v>
      </c>
      <c r="AJ363" s="505" t="s">
        <v>13</v>
      </c>
      <c r="AK363" s="505" t="s">
        <v>13</v>
      </c>
      <c r="AL363" s="505" t="s">
        <v>13</v>
      </c>
      <c r="AM363" s="505" t="s">
        <v>13</v>
      </c>
      <c r="AN363" s="505" t="s">
        <v>13</v>
      </c>
      <c r="AO363" s="505" t="s">
        <v>13</v>
      </c>
      <c r="AP363" s="505" t="s">
        <v>13</v>
      </c>
      <c r="AQ363" s="505" t="s">
        <v>13</v>
      </c>
      <c r="AR363" s="505" t="s">
        <v>13</v>
      </c>
      <c r="AS363" s="505" t="s">
        <v>13</v>
      </c>
      <c r="AT363" s="505" t="s">
        <v>13</v>
      </c>
      <c r="AU363" s="505" t="s">
        <v>13</v>
      </c>
      <c r="AV363" s="505" t="s">
        <v>13</v>
      </c>
      <c r="AW363" s="505" t="s">
        <v>13</v>
      </c>
      <c r="AX363" s="505" t="s">
        <v>13</v>
      </c>
      <c r="AY363" s="505" t="s">
        <v>13</v>
      </c>
      <c r="AZ363" s="505" t="s">
        <v>13</v>
      </c>
      <c r="BA363" s="505" t="s">
        <v>13</v>
      </c>
      <c r="BB363" s="505" t="s">
        <v>13</v>
      </c>
      <c r="BC363" s="505" t="s">
        <v>13</v>
      </c>
      <c r="BD363" s="505" t="s">
        <v>13</v>
      </c>
      <c r="BE363" s="505" t="s">
        <v>13</v>
      </c>
      <c r="BF363" s="505" t="s">
        <v>13</v>
      </c>
      <c r="BG363" s="505" t="s">
        <v>13</v>
      </c>
      <c r="BH363" s="505" t="s">
        <v>13</v>
      </c>
      <c r="BI363" s="505" t="s">
        <v>13</v>
      </c>
      <c r="BJ363" s="505" t="s">
        <v>13</v>
      </c>
      <c r="BK363" s="505" t="s">
        <v>13</v>
      </c>
      <c r="BL363" s="505" t="s">
        <v>13</v>
      </c>
      <c r="BM363" s="505" t="s">
        <v>13</v>
      </c>
      <c r="BN363" s="505" t="s">
        <v>13</v>
      </c>
      <c r="BO363" s="622" t="s">
        <v>13</v>
      </c>
      <c r="BP363" s="505" t="s">
        <v>13</v>
      </c>
      <c r="BQ363" s="505" t="s">
        <v>13</v>
      </c>
      <c r="BR363" s="505" t="s">
        <v>13</v>
      </c>
      <c r="BS363" s="505"/>
      <c r="BT363" s="505"/>
      <c r="BU363" s="505"/>
    </row>
    <row r="364" spans="1:73" ht="14.4">
      <c r="A364" s="486" t="e">
        <f>VLOOKUP(C364,'[18]DfE No.'!C:E,3,FALSE)</f>
        <v>#N/A</v>
      </c>
      <c r="B364" s="502" t="s">
        <v>13</v>
      </c>
      <c r="C364" s="502" t="s">
        <v>13</v>
      </c>
      <c r="D364" s="503" t="s">
        <v>13</v>
      </c>
      <c r="E364" s="492" t="s">
        <v>13</v>
      </c>
      <c r="F364" s="504" t="s">
        <v>13</v>
      </c>
      <c r="G364" s="505" t="s">
        <v>13</v>
      </c>
      <c r="H364" s="505" t="s">
        <v>13</v>
      </c>
      <c r="I364" s="505" t="s">
        <v>13</v>
      </c>
      <c r="J364" s="505" t="s">
        <v>13</v>
      </c>
      <c r="K364" s="505" t="s">
        <v>13</v>
      </c>
      <c r="L364" s="505" t="s">
        <v>13</v>
      </c>
      <c r="M364" s="505" t="s">
        <v>13</v>
      </c>
      <c r="N364" s="505" t="s">
        <v>13</v>
      </c>
      <c r="O364" s="505" t="s">
        <v>13</v>
      </c>
      <c r="P364" s="505" t="s">
        <v>13</v>
      </c>
      <c r="Q364" s="505" t="s">
        <v>13</v>
      </c>
      <c r="R364" s="505" t="s">
        <v>13</v>
      </c>
      <c r="S364" s="505" t="s">
        <v>13</v>
      </c>
      <c r="T364" s="505" t="s">
        <v>13</v>
      </c>
      <c r="U364" s="505" t="s">
        <v>13</v>
      </c>
      <c r="V364" s="505" t="s">
        <v>13</v>
      </c>
      <c r="W364" s="505" t="s">
        <v>13</v>
      </c>
      <c r="X364" s="505" t="s">
        <v>13</v>
      </c>
      <c r="Y364" s="505" t="s">
        <v>13</v>
      </c>
      <c r="Z364" s="505" t="s">
        <v>13</v>
      </c>
      <c r="AA364" s="505" t="s">
        <v>13</v>
      </c>
      <c r="AB364" s="505" t="s">
        <v>13</v>
      </c>
      <c r="AC364" s="505" t="s">
        <v>13</v>
      </c>
      <c r="AD364" s="505" t="s">
        <v>13</v>
      </c>
      <c r="AE364" s="505" t="s">
        <v>13</v>
      </c>
      <c r="AF364" s="505" t="s">
        <v>13</v>
      </c>
      <c r="AG364" s="505" t="s">
        <v>13</v>
      </c>
      <c r="AH364" s="505" t="s">
        <v>13</v>
      </c>
      <c r="AI364" s="505" t="s">
        <v>13</v>
      </c>
      <c r="AJ364" s="505" t="s">
        <v>13</v>
      </c>
      <c r="AK364" s="505" t="s">
        <v>13</v>
      </c>
      <c r="AL364" s="505" t="s">
        <v>13</v>
      </c>
      <c r="AM364" s="505" t="s">
        <v>13</v>
      </c>
      <c r="AN364" s="505" t="s">
        <v>13</v>
      </c>
      <c r="AO364" s="505" t="s">
        <v>13</v>
      </c>
      <c r="AP364" s="505" t="s">
        <v>13</v>
      </c>
      <c r="AQ364" s="505" t="s">
        <v>13</v>
      </c>
      <c r="AR364" s="505" t="s">
        <v>13</v>
      </c>
      <c r="AS364" s="505" t="s">
        <v>13</v>
      </c>
      <c r="AT364" s="505" t="s">
        <v>13</v>
      </c>
      <c r="AU364" s="505" t="s">
        <v>13</v>
      </c>
      <c r="AV364" s="505" t="s">
        <v>13</v>
      </c>
      <c r="AW364" s="505" t="s">
        <v>13</v>
      </c>
      <c r="AX364" s="505" t="s">
        <v>13</v>
      </c>
      <c r="AY364" s="505" t="s">
        <v>13</v>
      </c>
      <c r="AZ364" s="505" t="s">
        <v>13</v>
      </c>
      <c r="BA364" s="505" t="s">
        <v>13</v>
      </c>
      <c r="BB364" s="505" t="s">
        <v>13</v>
      </c>
      <c r="BC364" s="505" t="s">
        <v>13</v>
      </c>
      <c r="BD364" s="505" t="s">
        <v>13</v>
      </c>
      <c r="BE364" s="505" t="s">
        <v>13</v>
      </c>
      <c r="BF364" s="505" t="s">
        <v>13</v>
      </c>
      <c r="BG364" s="505" t="s">
        <v>13</v>
      </c>
      <c r="BH364" s="505" t="s">
        <v>13</v>
      </c>
      <c r="BI364" s="505" t="s">
        <v>13</v>
      </c>
      <c r="BJ364" s="505" t="s">
        <v>13</v>
      </c>
      <c r="BK364" s="505" t="s">
        <v>13</v>
      </c>
      <c r="BL364" s="505" t="s">
        <v>13</v>
      </c>
      <c r="BM364" s="505" t="s">
        <v>13</v>
      </c>
      <c r="BN364" s="505" t="s">
        <v>13</v>
      </c>
      <c r="BO364" s="622" t="s">
        <v>13</v>
      </c>
      <c r="BP364" s="505" t="s">
        <v>13</v>
      </c>
      <c r="BQ364" s="505" t="s">
        <v>13</v>
      </c>
      <c r="BR364" s="505" t="s">
        <v>13</v>
      </c>
      <c r="BS364" s="505"/>
      <c r="BT364" s="505"/>
      <c r="BU364" s="505"/>
    </row>
    <row r="365" spans="1:73" ht="14.4">
      <c r="A365" s="486" t="e">
        <f>VLOOKUP(C365,'[18]DfE No.'!C:E,3,FALSE)</f>
        <v>#N/A</v>
      </c>
      <c r="B365" s="502" t="s">
        <v>13</v>
      </c>
      <c r="C365" s="502" t="s">
        <v>13</v>
      </c>
      <c r="D365" s="503" t="s">
        <v>13</v>
      </c>
      <c r="E365" s="492" t="s">
        <v>13</v>
      </c>
      <c r="F365" s="504" t="s">
        <v>13</v>
      </c>
      <c r="G365" s="505" t="s">
        <v>13</v>
      </c>
      <c r="H365" s="505" t="s">
        <v>13</v>
      </c>
      <c r="I365" s="505" t="s">
        <v>13</v>
      </c>
      <c r="J365" s="505" t="s">
        <v>13</v>
      </c>
      <c r="K365" s="505" t="s">
        <v>13</v>
      </c>
      <c r="L365" s="505" t="s">
        <v>13</v>
      </c>
      <c r="M365" s="505" t="s">
        <v>13</v>
      </c>
      <c r="N365" s="505" t="s">
        <v>13</v>
      </c>
      <c r="O365" s="505" t="s">
        <v>13</v>
      </c>
      <c r="P365" s="505" t="s">
        <v>13</v>
      </c>
      <c r="Q365" s="505" t="s">
        <v>13</v>
      </c>
      <c r="R365" s="505" t="s">
        <v>13</v>
      </c>
      <c r="S365" s="505" t="s">
        <v>13</v>
      </c>
      <c r="T365" s="505" t="s">
        <v>13</v>
      </c>
      <c r="U365" s="505" t="s">
        <v>13</v>
      </c>
      <c r="V365" s="505" t="s">
        <v>13</v>
      </c>
      <c r="W365" s="505" t="s">
        <v>13</v>
      </c>
      <c r="X365" s="505" t="s">
        <v>13</v>
      </c>
      <c r="Y365" s="505" t="s">
        <v>13</v>
      </c>
      <c r="Z365" s="505" t="s">
        <v>13</v>
      </c>
      <c r="AA365" s="505" t="s">
        <v>13</v>
      </c>
      <c r="AB365" s="505" t="s">
        <v>13</v>
      </c>
      <c r="AC365" s="505" t="s">
        <v>13</v>
      </c>
      <c r="AD365" s="505" t="s">
        <v>13</v>
      </c>
      <c r="AE365" s="505" t="s">
        <v>13</v>
      </c>
      <c r="AF365" s="505" t="s">
        <v>13</v>
      </c>
      <c r="AG365" s="505" t="s">
        <v>13</v>
      </c>
      <c r="AH365" s="505" t="s">
        <v>13</v>
      </c>
      <c r="AI365" s="505" t="s">
        <v>13</v>
      </c>
      <c r="AJ365" s="505" t="s">
        <v>13</v>
      </c>
      <c r="AK365" s="505" t="s">
        <v>13</v>
      </c>
      <c r="AL365" s="505" t="s">
        <v>13</v>
      </c>
      <c r="AM365" s="505" t="s">
        <v>13</v>
      </c>
      <c r="AN365" s="505" t="s">
        <v>13</v>
      </c>
      <c r="AO365" s="505" t="s">
        <v>13</v>
      </c>
      <c r="AP365" s="505" t="s">
        <v>13</v>
      </c>
      <c r="AQ365" s="505" t="s">
        <v>13</v>
      </c>
      <c r="AR365" s="505" t="s">
        <v>13</v>
      </c>
      <c r="AS365" s="505" t="s">
        <v>13</v>
      </c>
      <c r="AT365" s="505" t="s">
        <v>13</v>
      </c>
      <c r="AU365" s="505" t="s">
        <v>13</v>
      </c>
      <c r="AV365" s="505" t="s">
        <v>13</v>
      </c>
      <c r="AW365" s="505" t="s">
        <v>13</v>
      </c>
      <c r="AX365" s="505" t="s">
        <v>13</v>
      </c>
      <c r="AY365" s="505" t="s">
        <v>13</v>
      </c>
      <c r="AZ365" s="505" t="s">
        <v>13</v>
      </c>
      <c r="BA365" s="505" t="s">
        <v>13</v>
      </c>
      <c r="BB365" s="505" t="s">
        <v>13</v>
      </c>
      <c r="BC365" s="505" t="s">
        <v>13</v>
      </c>
      <c r="BD365" s="505" t="s">
        <v>13</v>
      </c>
      <c r="BE365" s="505" t="s">
        <v>13</v>
      </c>
      <c r="BF365" s="505" t="s">
        <v>13</v>
      </c>
      <c r="BG365" s="505" t="s">
        <v>13</v>
      </c>
      <c r="BH365" s="505" t="s">
        <v>13</v>
      </c>
      <c r="BI365" s="505" t="s">
        <v>13</v>
      </c>
      <c r="BJ365" s="505" t="s">
        <v>13</v>
      </c>
      <c r="BK365" s="505" t="s">
        <v>13</v>
      </c>
      <c r="BL365" s="505" t="s">
        <v>13</v>
      </c>
      <c r="BM365" s="505" t="s">
        <v>13</v>
      </c>
      <c r="BN365" s="505" t="s">
        <v>13</v>
      </c>
      <c r="BO365" s="622" t="s">
        <v>13</v>
      </c>
      <c r="BP365" s="505" t="s">
        <v>13</v>
      </c>
      <c r="BQ365" s="505" t="s">
        <v>13</v>
      </c>
      <c r="BR365" s="505" t="s">
        <v>13</v>
      </c>
      <c r="BS365" s="505"/>
      <c r="BT365" s="505"/>
      <c r="BU365" s="505"/>
    </row>
    <row r="366" spans="1:73" ht="14.4">
      <c r="A366" s="486" t="e">
        <f>VLOOKUP(C366,'[18]DfE No.'!C:E,3,FALSE)</f>
        <v>#N/A</v>
      </c>
      <c r="B366" s="502" t="s">
        <v>13</v>
      </c>
      <c r="C366" s="502" t="s">
        <v>13</v>
      </c>
      <c r="D366" s="503" t="s">
        <v>13</v>
      </c>
      <c r="E366" s="492" t="s">
        <v>13</v>
      </c>
      <c r="F366" s="504" t="s">
        <v>13</v>
      </c>
      <c r="G366" s="505" t="s">
        <v>13</v>
      </c>
      <c r="H366" s="505" t="s">
        <v>13</v>
      </c>
      <c r="I366" s="505" t="s">
        <v>13</v>
      </c>
      <c r="J366" s="505" t="s">
        <v>13</v>
      </c>
      <c r="K366" s="505" t="s">
        <v>13</v>
      </c>
      <c r="L366" s="505" t="s">
        <v>13</v>
      </c>
      <c r="M366" s="505" t="s">
        <v>13</v>
      </c>
      <c r="N366" s="505" t="s">
        <v>13</v>
      </c>
      <c r="O366" s="505" t="s">
        <v>13</v>
      </c>
      <c r="P366" s="505" t="s">
        <v>13</v>
      </c>
      <c r="Q366" s="505" t="s">
        <v>13</v>
      </c>
      <c r="R366" s="505" t="s">
        <v>13</v>
      </c>
      <c r="S366" s="505" t="s">
        <v>13</v>
      </c>
      <c r="T366" s="505" t="s">
        <v>13</v>
      </c>
      <c r="U366" s="505" t="s">
        <v>13</v>
      </c>
      <c r="V366" s="505" t="s">
        <v>13</v>
      </c>
      <c r="W366" s="505" t="s">
        <v>13</v>
      </c>
      <c r="X366" s="505" t="s">
        <v>13</v>
      </c>
      <c r="Y366" s="505" t="s">
        <v>13</v>
      </c>
      <c r="Z366" s="505" t="s">
        <v>13</v>
      </c>
      <c r="AA366" s="505" t="s">
        <v>13</v>
      </c>
      <c r="AB366" s="505" t="s">
        <v>13</v>
      </c>
      <c r="AC366" s="505" t="s">
        <v>13</v>
      </c>
      <c r="AD366" s="505" t="s">
        <v>13</v>
      </c>
      <c r="AE366" s="505" t="s">
        <v>13</v>
      </c>
      <c r="AF366" s="505" t="s">
        <v>13</v>
      </c>
      <c r="AG366" s="505" t="s">
        <v>13</v>
      </c>
      <c r="AH366" s="505" t="s">
        <v>13</v>
      </c>
      <c r="AI366" s="505" t="s">
        <v>13</v>
      </c>
      <c r="AJ366" s="505" t="s">
        <v>13</v>
      </c>
      <c r="AK366" s="505" t="s">
        <v>13</v>
      </c>
      <c r="AL366" s="505" t="s">
        <v>13</v>
      </c>
      <c r="AM366" s="505" t="s">
        <v>13</v>
      </c>
      <c r="AN366" s="505" t="s">
        <v>13</v>
      </c>
      <c r="AO366" s="505" t="s">
        <v>13</v>
      </c>
      <c r="AP366" s="505" t="s">
        <v>13</v>
      </c>
      <c r="AQ366" s="505" t="s">
        <v>13</v>
      </c>
      <c r="AR366" s="505" t="s">
        <v>13</v>
      </c>
      <c r="AS366" s="505" t="s">
        <v>13</v>
      </c>
      <c r="AT366" s="505" t="s">
        <v>13</v>
      </c>
      <c r="AU366" s="505" t="s">
        <v>13</v>
      </c>
      <c r="AV366" s="505" t="s">
        <v>13</v>
      </c>
      <c r="AW366" s="505" t="s">
        <v>13</v>
      </c>
      <c r="AX366" s="505" t="s">
        <v>13</v>
      </c>
      <c r="AY366" s="505" t="s">
        <v>13</v>
      </c>
      <c r="AZ366" s="505" t="s">
        <v>13</v>
      </c>
      <c r="BA366" s="505" t="s">
        <v>13</v>
      </c>
      <c r="BB366" s="505" t="s">
        <v>13</v>
      </c>
      <c r="BC366" s="505" t="s">
        <v>13</v>
      </c>
      <c r="BD366" s="505" t="s">
        <v>13</v>
      </c>
      <c r="BE366" s="505" t="s">
        <v>13</v>
      </c>
      <c r="BF366" s="505" t="s">
        <v>13</v>
      </c>
      <c r="BG366" s="505" t="s">
        <v>13</v>
      </c>
      <c r="BH366" s="505" t="s">
        <v>13</v>
      </c>
      <c r="BI366" s="505" t="s">
        <v>13</v>
      </c>
      <c r="BJ366" s="505" t="s">
        <v>13</v>
      </c>
      <c r="BK366" s="505" t="s">
        <v>13</v>
      </c>
      <c r="BL366" s="505" t="s">
        <v>13</v>
      </c>
      <c r="BM366" s="505" t="s">
        <v>13</v>
      </c>
      <c r="BN366" s="505" t="s">
        <v>13</v>
      </c>
      <c r="BO366" s="622" t="s">
        <v>13</v>
      </c>
      <c r="BP366" s="505" t="s">
        <v>13</v>
      </c>
      <c r="BQ366" s="505" t="s">
        <v>13</v>
      </c>
      <c r="BR366" s="505" t="s">
        <v>13</v>
      </c>
      <c r="BS366" s="505"/>
      <c r="BT366" s="505"/>
      <c r="BU366" s="505"/>
    </row>
    <row r="367" spans="1:73" ht="14.4">
      <c r="A367" s="486" t="e">
        <f>VLOOKUP(C367,'[18]DfE No.'!C:E,3,FALSE)</f>
        <v>#N/A</v>
      </c>
      <c r="B367" s="502" t="s">
        <v>13</v>
      </c>
      <c r="C367" s="502" t="s">
        <v>13</v>
      </c>
      <c r="D367" s="503" t="s">
        <v>13</v>
      </c>
      <c r="E367" s="492" t="s">
        <v>13</v>
      </c>
      <c r="F367" s="504" t="s">
        <v>13</v>
      </c>
      <c r="G367" s="505" t="s">
        <v>13</v>
      </c>
      <c r="H367" s="505" t="s">
        <v>13</v>
      </c>
      <c r="I367" s="505" t="s">
        <v>13</v>
      </c>
      <c r="J367" s="505" t="s">
        <v>13</v>
      </c>
      <c r="K367" s="505" t="s">
        <v>13</v>
      </c>
      <c r="L367" s="505" t="s">
        <v>13</v>
      </c>
      <c r="M367" s="505" t="s">
        <v>13</v>
      </c>
      <c r="N367" s="505" t="s">
        <v>13</v>
      </c>
      <c r="O367" s="505" t="s">
        <v>13</v>
      </c>
      <c r="P367" s="505" t="s">
        <v>13</v>
      </c>
      <c r="Q367" s="505" t="s">
        <v>13</v>
      </c>
      <c r="R367" s="505" t="s">
        <v>13</v>
      </c>
      <c r="S367" s="505" t="s">
        <v>13</v>
      </c>
      <c r="T367" s="505" t="s">
        <v>13</v>
      </c>
      <c r="U367" s="505" t="s">
        <v>13</v>
      </c>
      <c r="V367" s="505" t="s">
        <v>13</v>
      </c>
      <c r="W367" s="505" t="s">
        <v>13</v>
      </c>
      <c r="X367" s="505" t="s">
        <v>13</v>
      </c>
      <c r="Y367" s="505" t="s">
        <v>13</v>
      </c>
      <c r="Z367" s="505" t="s">
        <v>13</v>
      </c>
      <c r="AA367" s="505" t="s">
        <v>13</v>
      </c>
      <c r="AB367" s="505" t="s">
        <v>13</v>
      </c>
      <c r="AC367" s="505" t="s">
        <v>13</v>
      </c>
      <c r="AD367" s="505" t="s">
        <v>13</v>
      </c>
      <c r="AE367" s="505" t="s">
        <v>13</v>
      </c>
      <c r="AF367" s="505" t="s">
        <v>13</v>
      </c>
      <c r="AG367" s="505" t="s">
        <v>13</v>
      </c>
      <c r="AH367" s="505" t="s">
        <v>13</v>
      </c>
      <c r="AI367" s="505" t="s">
        <v>13</v>
      </c>
      <c r="AJ367" s="505" t="s">
        <v>13</v>
      </c>
      <c r="AK367" s="505" t="s">
        <v>13</v>
      </c>
      <c r="AL367" s="505" t="s">
        <v>13</v>
      </c>
      <c r="AM367" s="505" t="s">
        <v>13</v>
      </c>
      <c r="AN367" s="505" t="s">
        <v>13</v>
      </c>
      <c r="AO367" s="505" t="s">
        <v>13</v>
      </c>
      <c r="AP367" s="505" t="s">
        <v>13</v>
      </c>
      <c r="AQ367" s="505" t="s">
        <v>13</v>
      </c>
      <c r="AR367" s="505" t="s">
        <v>13</v>
      </c>
      <c r="AS367" s="505" t="s">
        <v>13</v>
      </c>
      <c r="AT367" s="505" t="s">
        <v>13</v>
      </c>
      <c r="AU367" s="505" t="s">
        <v>13</v>
      </c>
      <c r="AV367" s="505" t="s">
        <v>13</v>
      </c>
      <c r="AW367" s="505" t="s">
        <v>13</v>
      </c>
      <c r="AX367" s="505" t="s">
        <v>13</v>
      </c>
      <c r="AY367" s="505" t="s">
        <v>13</v>
      </c>
      <c r="AZ367" s="505" t="s">
        <v>13</v>
      </c>
      <c r="BA367" s="505" t="s">
        <v>13</v>
      </c>
      <c r="BB367" s="505" t="s">
        <v>13</v>
      </c>
      <c r="BC367" s="505" t="s">
        <v>13</v>
      </c>
      <c r="BD367" s="505" t="s">
        <v>13</v>
      </c>
      <c r="BE367" s="505" t="s">
        <v>13</v>
      </c>
      <c r="BF367" s="505" t="s">
        <v>13</v>
      </c>
      <c r="BG367" s="505" t="s">
        <v>13</v>
      </c>
      <c r="BH367" s="505" t="s">
        <v>13</v>
      </c>
      <c r="BI367" s="505" t="s">
        <v>13</v>
      </c>
      <c r="BJ367" s="505" t="s">
        <v>13</v>
      </c>
      <c r="BK367" s="505" t="s">
        <v>13</v>
      </c>
      <c r="BL367" s="505" t="s">
        <v>13</v>
      </c>
      <c r="BM367" s="505" t="s">
        <v>13</v>
      </c>
      <c r="BN367" s="505" t="s">
        <v>13</v>
      </c>
      <c r="BO367" s="622" t="s">
        <v>13</v>
      </c>
      <c r="BP367" s="505" t="s">
        <v>13</v>
      </c>
      <c r="BQ367" s="505" t="s">
        <v>13</v>
      </c>
      <c r="BR367" s="505" t="s">
        <v>13</v>
      </c>
      <c r="BS367" s="505"/>
      <c r="BT367" s="505"/>
      <c r="BU367" s="505"/>
    </row>
    <row r="368" spans="1:73" ht="14.4">
      <c r="A368" s="486" t="e">
        <f>VLOOKUP(C368,'[18]DfE No.'!C:E,3,FALSE)</f>
        <v>#N/A</v>
      </c>
      <c r="B368" s="502" t="s">
        <v>13</v>
      </c>
      <c r="C368" s="502" t="s">
        <v>13</v>
      </c>
      <c r="D368" s="503" t="s">
        <v>13</v>
      </c>
      <c r="E368" s="492" t="s">
        <v>13</v>
      </c>
      <c r="F368" s="504" t="s">
        <v>13</v>
      </c>
      <c r="G368" s="505" t="s">
        <v>13</v>
      </c>
      <c r="H368" s="505" t="s">
        <v>13</v>
      </c>
      <c r="I368" s="505" t="s">
        <v>13</v>
      </c>
      <c r="J368" s="505" t="s">
        <v>13</v>
      </c>
      <c r="K368" s="505" t="s">
        <v>13</v>
      </c>
      <c r="L368" s="505" t="s">
        <v>13</v>
      </c>
      <c r="M368" s="505" t="s">
        <v>13</v>
      </c>
      <c r="N368" s="505" t="s">
        <v>13</v>
      </c>
      <c r="O368" s="505" t="s">
        <v>13</v>
      </c>
      <c r="P368" s="505" t="s">
        <v>13</v>
      </c>
      <c r="Q368" s="505" t="s">
        <v>13</v>
      </c>
      <c r="R368" s="505" t="s">
        <v>13</v>
      </c>
      <c r="S368" s="505" t="s">
        <v>13</v>
      </c>
      <c r="T368" s="505" t="s">
        <v>13</v>
      </c>
      <c r="U368" s="505" t="s">
        <v>13</v>
      </c>
      <c r="V368" s="505" t="s">
        <v>13</v>
      </c>
      <c r="W368" s="505" t="s">
        <v>13</v>
      </c>
      <c r="X368" s="505" t="s">
        <v>13</v>
      </c>
      <c r="Y368" s="505" t="s">
        <v>13</v>
      </c>
      <c r="Z368" s="505" t="s">
        <v>13</v>
      </c>
      <c r="AA368" s="505" t="s">
        <v>13</v>
      </c>
      <c r="AB368" s="505" t="s">
        <v>13</v>
      </c>
      <c r="AC368" s="505" t="s">
        <v>13</v>
      </c>
      <c r="AD368" s="505" t="s">
        <v>13</v>
      </c>
      <c r="AE368" s="505" t="s">
        <v>13</v>
      </c>
      <c r="AF368" s="505" t="s">
        <v>13</v>
      </c>
      <c r="AG368" s="505" t="s">
        <v>13</v>
      </c>
      <c r="AH368" s="505" t="s">
        <v>13</v>
      </c>
      <c r="AI368" s="505" t="s">
        <v>13</v>
      </c>
      <c r="AJ368" s="505" t="s">
        <v>13</v>
      </c>
      <c r="AK368" s="505" t="s">
        <v>13</v>
      </c>
      <c r="AL368" s="505" t="s">
        <v>13</v>
      </c>
      <c r="AM368" s="505" t="s">
        <v>13</v>
      </c>
      <c r="AN368" s="505" t="s">
        <v>13</v>
      </c>
      <c r="AO368" s="505" t="s">
        <v>13</v>
      </c>
      <c r="AP368" s="505" t="s">
        <v>13</v>
      </c>
      <c r="AQ368" s="505" t="s">
        <v>13</v>
      </c>
      <c r="AR368" s="505" t="s">
        <v>13</v>
      </c>
      <c r="AS368" s="505" t="s">
        <v>13</v>
      </c>
      <c r="AT368" s="505" t="s">
        <v>13</v>
      </c>
      <c r="AU368" s="505" t="s">
        <v>13</v>
      </c>
      <c r="AV368" s="505" t="s">
        <v>13</v>
      </c>
      <c r="AW368" s="505" t="s">
        <v>13</v>
      </c>
      <c r="AX368" s="505" t="s">
        <v>13</v>
      </c>
      <c r="AY368" s="505" t="s">
        <v>13</v>
      </c>
      <c r="AZ368" s="505" t="s">
        <v>13</v>
      </c>
      <c r="BA368" s="505" t="s">
        <v>13</v>
      </c>
      <c r="BB368" s="505" t="s">
        <v>13</v>
      </c>
      <c r="BC368" s="505" t="s">
        <v>13</v>
      </c>
      <c r="BD368" s="505" t="s">
        <v>13</v>
      </c>
      <c r="BE368" s="505" t="s">
        <v>13</v>
      </c>
      <c r="BF368" s="505" t="s">
        <v>13</v>
      </c>
      <c r="BG368" s="505" t="s">
        <v>13</v>
      </c>
      <c r="BH368" s="505" t="s">
        <v>13</v>
      </c>
      <c r="BI368" s="505" t="s">
        <v>13</v>
      </c>
      <c r="BJ368" s="505" t="s">
        <v>13</v>
      </c>
      <c r="BK368" s="505" t="s">
        <v>13</v>
      </c>
      <c r="BL368" s="505" t="s">
        <v>13</v>
      </c>
      <c r="BM368" s="505" t="s">
        <v>13</v>
      </c>
      <c r="BN368" s="505" t="s">
        <v>13</v>
      </c>
      <c r="BO368" s="622" t="s">
        <v>13</v>
      </c>
      <c r="BP368" s="505" t="s">
        <v>13</v>
      </c>
      <c r="BQ368" s="505" t="s">
        <v>13</v>
      </c>
      <c r="BR368" s="505" t="s">
        <v>13</v>
      </c>
      <c r="BS368" s="505"/>
      <c r="BT368" s="505"/>
      <c r="BU368" s="505"/>
    </row>
    <row r="369" spans="1:73" ht="14.4">
      <c r="A369" s="486" t="e">
        <f>VLOOKUP(C369,'[18]DfE No.'!C:E,3,FALSE)</f>
        <v>#N/A</v>
      </c>
      <c r="B369" s="502" t="s">
        <v>13</v>
      </c>
      <c r="C369" s="502" t="s">
        <v>13</v>
      </c>
      <c r="D369" s="503" t="s">
        <v>13</v>
      </c>
      <c r="E369" s="492" t="s">
        <v>13</v>
      </c>
      <c r="F369" s="504" t="s">
        <v>13</v>
      </c>
      <c r="G369" s="505" t="s">
        <v>13</v>
      </c>
      <c r="H369" s="505" t="s">
        <v>13</v>
      </c>
      <c r="I369" s="505" t="s">
        <v>13</v>
      </c>
      <c r="J369" s="505" t="s">
        <v>13</v>
      </c>
      <c r="K369" s="505" t="s">
        <v>13</v>
      </c>
      <c r="L369" s="505" t="s">
        <v>13</v>
      </c>
      <c r="M369" s="505" t="s">
        <v>13</v>
      </c>
      <c r="N369" s="505" t="s">
        <v>13</v>
      </c>
      <c r="O369" s="505" t="s">
        <v>13</v>
      </c>
      <c r="P369" s="505" t="s">
        <v>13</v>
      </c>
      <c r="Q369" s="505" t="s">
        <v>13</v>
      </c>
      <c r="R369" s="505" t="s">
        <v>13</v>
      </c>
      <c r="S369" s="505" t="s">
        <v>13</v>
      </c>
      <c r="T369" s="505" t="s">
        <v>13</v>
      </c>
      <c r="U369" s="505" t="s">
        <v>13</v>
      </c>
      <c r="V369" s="505" t="s">
        <v>13</v>
      </c>
      <c r="W369" s="505" t="s">
        <v>13</v>
      </c>
      <c r="X369" s="505" t="s">
        <v>13</v>
      </c>
      <c r="Y369" s="505" t="s">
        <v>13</v>
      </c>
      <c r="Z369" s="505" t="s">
        <v>13</v>
      </c>
      <c r="AA369" s="505" t="s">
        <v>13</v>
      </c>
      <c r="AB369" s="505" t="s">
        <v>13</v>
      </c>
      <c r="AC369" s="505" t="s">
        <v>13</v>
      </c>
      <c r="AD369" s="505" t="s">
        <v>13</v>
      </c>
      <c r="AE369" s="505" t="s">
        <v>13</v>
      </c>
      <c r="AF369" s="505" t="s">
        <v>13</v>
      </c>
      <c r="AG369" s="505" t="s">
        <v>13</v>
      </c>
      <c r="AH369" s="505" t="s">
        <v>13</v>
      </c>
      <c r="AI369" s="505" t="s">
        <v>13</v>
      </c>
      <c r="AJ369" s="505" t="s">
        <v>13</v>
      </c>
      <c r="AK369" s="505" t="s">
        <v>13</v>
      </c>
      <c r="AL369" s="505" t="s">
        <v>13</v>
      </c>
      <c r="AM369" s="505" t="s">
        <v>13</v>
      </c>
      <c r="AN369" s="505" t="s">
        <v>13</v>
      </c>
      <c r="AO369" s="505" t="s">
        <v>13</v>
      </c>
      <c r="AP369" s="505" t="s">
        <v>13</v>
      </c>
      <c r="AQ369" s="505" t="s">
        <v>13</v>
      </c>
      <c r="AR369" s="505" t="s">
        <v>13</v>
      </c>
      <c r="AS369" s="505" t="s">
        <v>13</v>
      </c>
      <c r="AT369" s="505" t="s">
        <v>13</v>
      </c>
      <c r="AU369" s="505" t="s">
        <v>13</v>
      </c>
      <c r="AV369" s="505" t="s">
        <v>13</v>
      </c>
      <c r="AW369" s="505" t="s">
        <v>13</v>
      </c>
      <c r="AX369" s="505" t="s">
        <v>13</v>
      </c>
      <c r="AY369" s="505" t="s">
        <v>13</v>
      </c>
      <c r="AZ369" s="505" t="s">
        <v>13</v>
      </c>
      <c r="BA369" s="505" t="s">
        <v>13</v>
      </c>
      <c r="BB369" s="505" t="s">
        <v>13</v>
      </c>
      <c r="BC369" s="505" t="s">
        <v>13</v>
      </c>
      <c r="BD369" s="505" t="s">
        <v>13</v>
      </c>
      <c r="BE369" s="505" t="s">
        <v>13</v>
      </c>
      <c r="BF369" s="505" t="s">
        <v>13</v>
      </c>
      <c r="BG369" s="505" t="s">
        <v>13</v>
      </c>
      <c r="BH369" s="505" t="s">
        <v>13</v>
      </c>
      <c r="BI369" s="505" t="s">
        <v>13</v>
      </c>
      <c r="BJ369" s="505" t="s">
        <v>13</v>
      </c>
      <c r="BK369" s="505" t="s">
        <v>13</v>
      </c>
      <c r="BL369" s="505" t="s">
        <v>13</v>
      </c>
      <c r="BM369" s="505" t="s">
        <v>13</v>
      </c>
      <c r="BN369" s="505" t="s">
        <v>13</v>
      </c>
      <c r="BO369" s="622" t="s">
        <v>13</v>
      </c>
      <c r="BP369" s="505" t="s">
        <v>13</v>
      </c>
      <c r="BQ369" s="505" t="s">
        <v>13</v>
      </c>
      <c r="BR369" s="505" t="s">
        <v>13</v>
      </c>
      <c r="BS369" s="505"/>
      <c r="BT369" s="505"/>
      <c r="BU369" s="505"/>
    </row>
    <row r="370" spans="1:73" ht="14.4">
      <c r="A370" s="486" t="e">
        <f>VLOOKUP(C370,'[18]DfE No.'!C:E,3,FALSE)</f>
        <v>#N/A</v>
      </c>
      <c r="B370" s="502" t="s">
        <v>13</v>
      </c>
      <c r="C370" s="502" t="s">
        <v>13</v>
      </c>
      <c r="D370" s="503" t="s">
        <v>13</v>
      </c>
      <c r="E370" s="492" t="s">
        <v>13</v>
      </c>
      <c r="F370" s="504" t="s">
        <v>13</v>
      </c>
      <c r="G370" s="505" t="s">
        <v>13</v>
      </c>
      <c r="H370" s="505" t="s">
        <v>13</v>
      </c>
      <c r="I370" s="505" t="s">
        <v>13</v>
      </c>
      <c r="J370" s="505" t="s">
        <v>13</v>
      </c>
      <c r="K370" s="505" t="s">
        <v>13</v>
      </c>
      <c r="L370" s="505" t="s">
        <v>13</v>
      </c>
      <c r="M370" s="505" t="s">
        <v>13</v>
      </c>
      <c r="N370" s="505" t="s">
        <v>13</v>
      </c>
      <c r="O370" s="505" t="s">
        <v>13</v>
      </c>
      <c r="P370" s="505" t="s">
        <v>13</v>
      </c>
      <c r="Q370" s="505" t="s">
        <v>13</v>
      </c>
      <c r="R370" s="505" t="s">
        <v>13</v>
      </c>
      <c r="S370" s="505" t="s">
        <v>13</v>
      </c>
      <c r="T370" s="505" t="s">
        <v>13</v>
      </c>
      <c r="U370" s="505" t="s">
        <v>13</v>
      </c>
      <c r="V370" s="505" t="s">
        <v>13</v>
      </c>
      <c r="W370" s="505" t="s">
        <v>13</v>
      </c>
      <c r="X370" s="505" t="s">
        <v>13</v>
      </c>
      <c r="Y370" s="505" t="s">
        <v>13</v>
      </c>
      <c r="Z370" s="505" t="s">
        <v>13</v>
      </c>
      <c r="AA370" s="505" t="s">
        <v>13</v>
      </c>
      <c r="AB370" s="505" t="s">
        <v>13</v>
      </c>
      <c r="AC370" s="505" t="s">
        <v>13</v>
      </c>
      <c r="AD370" s="505" t="s">
        <v>13</v>
      </c>
      <c r="AE370" s="505" t="s">
        <v>13</v>
      </c>
      <c r="AF370" s="505" t="s">
        <v>13</v>
      </c>
      <c r="AG370" s="505" t="s">
        <v>13</v>
      </c>
      <c r="AH370" s="505" t="s">
        <v>13</v>
      </c>
      <c r="AI370" s="505" t="s">
        <v>13</v>
      </c>
      <c r="AJ370" s="505" t="s">
        <v>13</v>
      </c>
      <c r="AK370" s="505" t="s">
        <v>13</v>
      </c>
      <c r="AL370" s="505" t="s">
        <v>13</v>
      </c>
      <c r="AM370" s="505" t="s">
        <v>13</v>
      </c>
      <c r="AN370" s="505" t="s">
        <v>13</v>
      </c>
      <c r="AO370" s="505" t="s">
        <v>13</v>
      </c>
      <c r="AP370" s="505" t="s">
        <v>13</v>
      </c>
      <c r="AQ370" s="505" t="s">
        <v>13</v>
      </c>
      <c r="AR370" s="505" t="s">
        <v>13</v>
      </c>
      <c r="AS370" s="505" t="s">
        <v>13</v>
      </c>
      <c r="AT370" s="505" t="s">
        <v>13</v>
      </c>
      <c r="AU370" s="505" t="s">
        <v>13</v>
      </c>
      <c r="AV370" s="505" t="s">
        <v>13</v>
      </c>
      <c r="AW370" s="505" t="s">
        <v>13</v>
      </c>
      <c r="AX370" s="505" t="s">
        <v>13</v>
      </c>
      <c r="AY370" s="505" t="s">
        <v>13</v>
      </c>
      <c r="AZ370" s="505" t="s">
        <v>13</v>
      </c>
      <c r="BA370" s="505" t="s">
        <v>13</v>
      </c>
      <c r="BB370" s="505" t="s">
        <v>13</v>
      </c>
      <c r="BC370" s="505" t="s">
        <v>13</v>
      </c>
      <c r="BD370" s="505" t="s">
        <v>13</v>
      </c>
      <c r="BE370" s="505" t="s">
        <v>13</v>
      </c>
      <c r="BF370" s="505" t="s">
        <v>13</v>
      </c>
      <c r="BG370" s="505" t="s">
        <v>13</v>
      </c>
      <c r="BH370" s="505" t="s">
        <v>13</v>
      </c>
      <c r="BI370" s="505" t="s">
        <v>13</v>
      </c>
      <c r="BJ370" s="505" t="s">
        <v>13</v>
      </c>
      <c r="BK370" s="505" t="s">
        <v>13</v>
      </c>
      <c r="BL370" s="505" t="s">
        <v>13</v>
      </c>
      <c r="BM370" s="505" t="s">
        <v>13</v>
      </c>
      <c r="BN370" s="505" t="s">
        <v>13</v>
      </c>
      <c r="BO370" s="622" t="s">
        <v>13</v>
      </c>
      <c r="BP370" s="505" t="s">
        <v>13</v>
      </c>
      <c r="BQ370" s="505" t="s">
        <v>13</v>
      </c>
      <c r="BR370" s="505" t="s">
        <v>13</v>
      </c>
      <c r="BS370" s="505"/>
      <c r="BT370" s="505"/>
      <c r="BU370" s="505"/>
    </row>
    <row r="371" spans="1:73" ht="14.4">
      <c r="A371" s="486" t="e">
        <f>VLOOKUP(C371,'[18]DfE No.'!C:E,3,FALSE)</f>
        <v>#N/A</v>
      </c>
      <c r="B371" s="502" t="s">
        <v>13</v>
      </c>
      <c r="C371" s="502" t="s">
        <v>13</v>
      </c>
      <c r="D371" s="503" t="s">
        <v>13</v>
      </c>
      <c r="E371" s="492" t="s">
        <v>13</v>
      </c>
      <c r="F371" s="504" t="s">
        <v>13</v>
      </c>
      <c r="G371" s="505" t="s">
        <v>13</v>
      </c>
      <c r="H371" s="505" t="s">
        <v>13</v>
      </c>
      <c r="I371" s="505" t="s">
        <v>13</v>
      </c>
      <c r="J371" s="505" t="s">
        <v>13</v>
      </c>
      <c r="K371" s="505" t="s">
        <v>13</v>
      </c>
      <c r="L371" s="505" t="s">
        <v>13</v>
      </c>
      <c r="M371" s="505" t="s">
        <v>13</v>
      </c>
      <c r="N371" s="505" t="s">
        <v>13</v>
      </c>
      <c r="O371" s="505" t="s">
        <v>13</v>
      </c>
      <c r="P371" s="505" t="s">
        <v>13</v>
      </c>
      <c r="Q371" s="505" t="s">
        <v>13</v>
      </c>
      <c r="R371" s="505" t="s">
        <v>13</v>
      </c>
      <c r="S371" s="505" t="s">
        <v>13</v>
      </c>
      <c r="T371" s="505" t="s">
        <v>13</v>
      </c>
      <c r="U371" s="505" t="s">
        <v>13</v>
      </c>
      <c r="V371" s="505" t="s">
        <v>13</v>
      </c>
      <c r="W371" s="505" t="s">
        <v>13</v>
      </c>
      <c r="X371" s="505" t="s">
        <v>13</v>
      </c>
      <c r="Y371" s="505" t="s">
        <v>13</v>
      </c>
      <c r="Z371" s="505" t="s">
        <v>13</v>
      </c>
      <c r="AA371" s="505" t="s">
        <v>13</v>
      </c>
      <c r="AB371" s="505" t="s">
        <v>13</v>
      </c>
      <c r="AC371" s="505" t="s">
        <v>13</v>
      </c>
      <c r="AD371" s="505" t="s">
        <v>13</v>
      </c>
      <c r="AE371" s="505" t="s">
        <v>13</v>
      </c>
      <c r="AF371" s="505" t="s">
        <v>13</v>
      </c>
      <c r="AG371" s="505" t="s">
        <v>13</v>
      </c>
      <c r="AH371" s="505" t="s">
        <v>13</v>
      </c>
      <c r="AI371" s="505" t="s">
        <v>13</v>
      </c>
      <c r="AJ371" s="505" t="s">
        <v>13</v>
      </c>
      <c r="AK371" s="505" t="s">
        <v>13</v>
      </c>
      <c r="AL371" s="505" t="s">
        <v>13</v>
      </c>
      <c r="AM371" s="505" t="s">
        <v>13</v>
      </c>
      <c r="AN371" s="505" t="s">
        <v>13</v>
      </c>
      <c r="AO371" s="505" t="s">
        <v>13</v>
      </c>
      <c r="AP371" s="505" t="s">
        <v>13</v>
      </c>
      <c r="AQ371" s="505" t="s">
        <v>13</v>
      </c>
      <c r="AR371" s="505" t="s">
        <v>13</v>
      </c>
      <c r="AS371" s="505" t="s">
        <v>13</v>
      </c>
      <c r="AT371" s="505" t="s">
        <v>13</v>
      </c>
      <c r="AU371" s="505" t="s">
        <v>13</v>
      </c>
      <c r="AV371" s="505" t="s">
        <v>13</v>
      </c>
      <c r="AW371" s="505" t="s">
        <v>13</v>
      </c>
      <c r="AX371" s="505" t="s">
        <v>13</v>
      </c>
      <c r="AY371" s="505" t="s">
        <v>13</v>
      </c>
      <c r="AZ371" s="505" t="s">
        <v>13</v>
      </c>
      <c r="BA371" s="505" t="s">
        <v>13</v>
      </c>
      <c r="BB371" s="505" t="s">
        <v>13</v>
      </c>
      <c r="BC371" s="505" t="s">
        <v>13</v>
      </c>
      <c r="BD371" s="505" t="s">
        <v>13</v>
      </c>
      <c r="BE371" s="505" t="s">
        <v>13</v>
      </c>
      <c r="BF371" s="505" t="s">
        <v>13</v>
      </c>
      <c r="BG371" s="505" t="s">
        <v>13</v>
      </c>
      <c r="BH371" s="505" t="s">
        <v>13</v>
      </c>
      <c r="BI371" s="505" t="s">
        <v>13</v>
      </c>
      <c r="BJ371" s="505" t="s">
        <v>13</v>
      </c>
      <c r="BK371" s="505" t="s">
        <v>13</v>
      </c>
      <c r="BL371" s="505" t="s">
        <v>13</v>
      </c>
      <c r="BM371" s="505" t="s">
        <v>13</v>
      </c>
      <c r="BN371" s="505" t="s">
        <v>13</v>
      </c>
      <c r="BO371" s="622" t="s">
        <v>13</v>
      </c>
      <c r="BP371" s="505" t="s">
        <v>13</v>
      </c>
      <c r="BQ371" s="505" t="s">
        <v>13</v>
      </c>
      <c r="BR371" s="505" t="s">
        <v>13</v>
      </c>
      <c r="BS371" s="505"/>
      <c r="BT371" s="505"/>
      <c r="BU371" s="505"/>
    </row>
    <row r="372" spans="1:73" ht="14.4">
      <c r="A372" s="486" t="e">
        <f>VLOOKUP(C372,'[18]DfE No.'!C:E,3,FALSE)</f>
        <v>#N/A</v>
      </c>
      <c r="B372" s="502" t="s">
        <v>13</v>
      </c>
      <c r="C372" s="502" t="s">
        <v>13</v>
      </c>
      <c r="D372" s="503" t="s">
        <v>13</v>
      </c>
      <c r="E372" s="492" t="s">
        <v>13</v>
      </c>
      <c r="F372" s="504" t="s">
        <v>13</v>
      </c>
      <c r="G372" s="505" t="s">
        <v>13</v>
      </c>
      <c r="H372" s="505" t="s">
        <v>13</v>
      </c>
      <c r="I372" s="505" t="s">
        <v>13</v>
      </c>
      <c r="J372" s="505" t="s">
        <v>13</v>
      </c>
      <c r="K372" s="505" t="s">
        <v>13</v>
      </c>
      <c r="L372" s="505" t="s">
        <v>13</v>
      </c>
      <c r="M372" s="505" t="s">
        <v>13</v>
      </c>
      <c r="N372" s="505" t="s">
        <v>13</v>
      </c>
      <c r="O372" s="505" t="s">
        <v>13</v>
      </c>
      <c r="P372" s="505" t="s">
        <v>13</v>
      </c>
      <c r="Q372" s="505" t="s">
        <v>13</v>
      </c>
      <c r="R372" s="505" t="s">
        <v>13</v>
      </c>
      <c r="S372" s="505" t="s">
        <v>13</v>
      </c>
      <c r="T372" s="505" t="s">
        <v>13</v>
      </c>
      <c r="U372" s="505" t="s">
        <v>13</v>
      </c>
      <c r="V372" s="505" t="s">
        <v>13</v>
      </c>
      <c r="W372" s="505" t="s">
        <v>13</v>
      </c>
      <c r="X372" s="505" t="s">
        <v>13</v>
      </c>
      <c r="Y372" s="505" t="s">
        <v>13</v>
      </c>
      <c r="Z372" s="505" t="s">
        <v>13</v>
      </c>
      <c r="AA372" s="505" t="s">
        <v>13</v>
      </c>
      <c r="AB372" s="505" t="s">
        <v>13</v>
      </c>
      <c r="AC372" s="505" t="s">
        <v>13</v>
      </c>
      <c r="AD372" s="505" t="s">
        <v>13</v>
      </c>
      <c r="AE372" s="505" t="s">
        <v>13</v>
      </c>
      <c r="AF372" s="505" t="s">
        <v>13</v>
      </c>
      <c r="AG372" s="505" t="s">
        <v>13</v>
      </c>
      <c r="AH372" s="505" t="s">
        <v>13</v>
      </c>
      <c r="AI372" s="505" t="s">
        <v>13</v>
      </c>
      <c r="AJ372" s="505" t="s">
        <v>13</v>
      </c>
      <c r="AK372" s="505" t="s">
        <v>13</v>
      </c>
      <c r="AL372" s="505" t="s">
        <v>13</v>
      </c>
      <c r="AM372" s="505" t="s">
        <v>13</v>
      </c>
      <c r="AN372" s="505" t="s">
        <v>13</v>
      </c>
      <c r="AO372" s="505" t="s">
        <v>13</v>
      </c>
      <c r="AP372" s="505" t="s">
        <v>13</v>
      </c>
      <c r="AQ372" s="505" t="s">
        <v>13</v>
      </c>
      <c r="AR372" s="505" t="s">
        <v>13</v>
      </c>
      <c r="AS372" s="505" t="s">
        <v>13</v>
      </c>
      <c r="AT372" s="505" t="s">
        <v>13</v>
      </c>
      <c r="AU372" s="505" t="s">
        <v>13</v>
      </c>
      <c r="AV372" s="505" t="s">
        <v>13</v>
      </c>
      <c r="AW372" s="505" t="s">
        <v>13</v>
      </c>
      <c r="AX372" s="505" t="s">
        <v>13</v>
      </c>
      <c r="AY372" s="505" t="s">
        <v>13</v>
      </c>
      <c r="AZ372" s="505" t="s">
        <v>13</v>
      </c>
      <c r="BA372" s="505" t="s">
        <v>13</v>
      </c>
      <c r="BB372" s="505" t="s">
        <v>13</v>
      </c>
      <c r="BC372" s="505" t="s">
        <v>13</v>
      </c>
      <c r="BD372" s="505" t="s">
        <v>13</v>
      </c>
      <c r="BE372" s="505" t="s">
        <v>13</v>
      </c>
      <c r="BF372" s="505" t="s">
        <v>13</v>
      </c>
      <c r="BG372" s="505" t="s">
        <v>13</v>
      </c>
      <c r="BH372" s="505" t="s">
        <v>13</v>
      </c>
      <c r="BI372" s="505" t="s">
        <v>13</v>
      </c>
      <c r="BJ372" s="505" t="s">
        <v>13</v>
      </c>
      <c r="BK372" s="505" t="s">
        <v>13</v>
      </c>
      <c r="BL372" s="505" t="s">
        <v>13</v>
      </c>
      <c r="BM372" s="505" t="s">
        <v>13</v>
      </c>
      <c r="BN372" s="505" t="s">
        <v>13</v>
      </c>
      <c r="BO372" s="622" t="s">
        <v>13</v>
      </c>
      <c r="BP372" s="505" t="s">
        <v>13</v>
      </c>
      <c r="BQ372" s="505" t="s">
        <v>13</v>
      </c>
      <c r="BR372" s="505" t="s">
        <v>13</v>
      </c>
      <c r="BS372" s="505"/>
      <c r="BT372" s="505"/>
      <c r="BU372" s="505"/>
    </row>
    <row r="373" spans="1:73" ht="14.4">
      <c r="A373" s="486" t="e">
        <f>VLOOKUP(C373,'[18]DfE No.'!C:E,3,FALSE)</f>
        <v>#N/A</v>
      </c>
      <c r="B373" s="502" t="s">
        <v>13</v>
      </c>
      <c r="C373" s="502" t="s">
        <v>13</v>
      </c>
      <c r="D373" s="503" t="s">
        <v>13</v>
      </c>
      <c r="E373" s="492" t="s">
        <v>13</v>
      </c>
      <c r="F373" s="504" t="s">
        <v>13</v>
      </c>
      <c r="G373" s="505" t="s">
        <v>13</v>
      </c>
      <c r="H373" s="505" t="s">
        <v>13</v>
      </c>
      <c r="I373" s="505" t="s">
        <v>13</v>
      </c>
      <c r="J373" s="505" t="s">
        <v>13</v>
      </c>
      <c r="K373" s="505" t="s">
        <v>13</v>
      </c>
      <c r="L373" s="505" t="s">
        <v>13</v>
      </c>
      <c r="M373" s="505" t="s">
        <v>13</v>
      </c>
      <c r="N373" s="505" t="s">
        <v>13</v>
      </c>
      <c r="O373" s="505" t="s">
        <v>13</v>
      </c>
      <c r="P373" s="505" t="s">
        <v>13</v>
      </c>
      <c r="Q373" s="505" t="s">
        <v>13</v>
      </c>
      <c r="R373" s="505" t="s">
        <v>13</v>
      </c>
      <c r="S373" s="505" t="s">
        <v>13</v>
      </c>
      <c r="T373" s="505" t="s">
        <v>13</v>
      </c>
      <c r="U373" s="505" t="s">
        <v>13</v>
      </c>
      <c r="V373" s="505" t="s">
        <v>13</v>
      </c>
      <c r="W373" s="505" t="s">
        <v>13</v>
      </c>
      <c r="X373" s="505" t="s">
        <v>13</v>
      </c>
      <c r="Y373" s="505" t="s">
        <v>13</v>
      </c>
      <c r="Z373" s="505" t="s">
        <v>13</v>
      </c>
      <c r="AA373" s="505" t="s">
        <v>13</v>
      </c>
      <c r="AB373" s="505" t="s">
        <v>13</v>
      </c>
      <c r="AC373" s="505" t="s">
        <v>13</v>
      </c>
      <c r="AD373" s="505" t="s">
        <v>13</v>
      </c>
      <c r="AE373" s="505" t="s">
        <v>13</v>
      </c>
      <c r="AF373" s="505" t="s">
        <v>13</v>
      </c>
      <c r="AG373" s="505" t="s">
        <v>13</v>
      </c>
      <c r="AH373" s="505" t="s">
        <v>13</v>
      </c>
      <c r="AI373" s="505" t="s">
        <v>13</v>
      </c>
      <c r="AJ373" s="505" t="s">
        <v>13</v>
      </c>
      <c r="AK373" s="505" t="s">
        <v>13</v>
      </c>
      <c r="AL373" s="505" t="s">
        <v>13</v>
      </c>
      <c r="AM373" s="505" t="s">
        <v>13</v>
      </c>
      <c r="AN373" s="505" t="s">
        <v>13</v>
      </c>
      <c r="AO373" s="505" t="s">
        <v>13</v>
      </c>
      <c r="AP373" s="505" t="s">
        <v>13</v>
      </c>
      <c r="AQ373" s="505" t="s">
        <v>13</v>
      </c>
      <c r="AR373" s="505" t="s">
        <v>13</v>
      </c>
      <c r="AS373" s="505" t="s">
        <v>13</v>
      </c>
      <c r="AT373" s="505" t="s">
        <v>13</v>
      </c>
      <c r="AU373" s="505" t="s">
        <v>13</v>
      </c>
      <c r="AV373" s="505" t="s">
        <v>13</v>
      </c>
      <c r="AW373" s="505" t="s">
        <v>13</v>
      </c>
      <c r="AX373" s="505" t="s">
        <v>13</v>
      </c>
      <c r="AY373" s="505" t="s">
        <v>13</v>
      </c>
      <c r="AZ373" s="505" t="s">
        <v>13</v>
      </c>
      <c r="BA373" s="505" t="s">
        <v>13</v>
      </c>
      <c r="BB373" s="505" t="s">
        <v>13</v>
      </c>
      <c r="BC373" s="505" t="s">
        <v>13</v>
      </c>
      <c r="BD373" s="505" t="s">
        <v>13</v>
      </c>
      <c r="BE373" s="505" t="s">
        <v>13</v>
      </c>
      <c r="BF373" s="505" t="s">
        <v>13</v>
      </c>
      <c r="BG373" s="505" t="s">
        <v>13</v>
      </c>
      <c r="BH373" s="505" t="s">
        <v>13</v>
      </c>
      <c r="BI373" s="505" t="s">
        <v>13</v>
      </c>
      <c r="BJ373" s="505" t="s">
        <v>13</v>
      </c>
      <c r="BK373" s="505" t="s">
        <v>13</v>
      </c>
      <c r="BL373" s="505" t="s">
        <v>13</v>
      </c>
      <c r="BM373" s="505" t="s">
        <v>13</v>
      </c>
      <c r="BN373" s="505" t="s">
        <v>13</v>
      </c>
      <c r="BO373" s="622" t="s">
        <v>13</v>
      </c>
      <c r="BP373" s="505" t="s">
        <v>13</v>
      </c>
      <c r="BQ373" s="505" t="s">
        <v>13</v>
      </c>
      <c r="BR373" s="505" t="s">
        <v>13</v>
      </c>
      <c r="BS373" s="505"/>
      <c r="BT373" s="505"/>
      <c r="BU373" s="505"/>
    </row>
    <row r="374" spans="1:73" ht="14.4">
      <c r="A374" s="486" t="e">
        <f>VLOOKUP(C374,'[18]DfE No.'!C:E,3,FALSE)</f>
        <v>#N/A</v>
      </c>
      <c r="B374" s="502" t="s">
        <v>13</v>
      </c>
      <c r="C374" s="502" t="s">
        <v>13</v>
      </c>
      <c r="D374" s="503" t="s">
        <v>13</v>
      </c>
      <c r="E374" s="492" t="s">
        <v>13</v>
      </c>
      <c r="F374" s="504" t="s">
        <v>13</v>
      </c>
      <c r="G374" s="505" t="s">
        <v>13</v>
      </c>
      <c r="H374" s="505" t="s">
        <v>13</v>
      </c>
      <c r="I374" s="505" t="s">
        <v>13</v>
      </c>
      <c r="J374" s="505" t="s">
        <v>13</v>
      </c>
      <c r="K374" s="505" t="s">
        <v>13</v>
      </c>
      <c r="L374" s="505" t="s">
        <v>13</v>
      </c>
      <c r="M374" s="505" t="s">
        <v>13</v>
      </c>
      <c r="N374" s="505" t="s">
        <v>13</v>
      </c>
      <c r="O374" s="505" t="s">
        <v>13</v>
      </c>
      <c r="P374" s="505" t="s">
        <v>13</v>
      </c>
      <c r="Q374" s="505" t="s">
        <v>13</v>
      </c>
      <c r="R374" s="505" t="s">
        <v>13</v>
      </c>
      <c r="S374" s="505" t="s">
        <v>13</v>
      </c>
      <c r="T374" s="505" t="s">
        <v>13</v>
      </c>
      <c r="U374" s="505" t="s">
        <v>13</v>
      </c>
      <c r="V374" s="505" t="s">
        <v>13</v>
      </c>
      <c r="W374" s="505" t="s">
        <v>13</v>
      </c>
      <c r="X374" s="505" t="s">
        <v>13</v>
      </c>
      <c r="Y374" s="505" t="s">
        <v>13</v>
      </c>
      <c r="Z374" s="505" t="s">
        <v>13</v>
      </c>
      <c r="AA374" s="505" t="s">
        <v>13</v>
      </c>
      <c r="AB374" s="505" t="s">
        <v>13</v>
      </c>
      <c r="AC374" s="505" t="s">
        <v>13</v>
      </c>
      <c r="AD374" s="505" t="s">
        <v>13</v>
      </c>
      <c r="AE374" s="505" t="s">
        <v>13</v>
      </c>
      <c r="AF374" s="505" t="s">
        <v>13</v>
      </c>
      <c r="AG374" s="505" t="s">
        <v>13</v>
      </c>
      <c r="AH374" s="505" t="s">
        <v>13</v>
      </c>
      <c r="AI374" s="505" t="s">
        <v>13</v>
      </c>
      <c r="AJ374" s="505" t="s">
        <v>13</v>
      </c>
      <c r="AK374" s="505" t="s">
        <v>13</v>
      </c>
      <c r="AL374" s="505" t="s">
        <v>13</v>
      </c>
      <c r="AM374" s="505" t="s">
        <v>13</v>
      </c>
      <c r="AN374" s="505" t="s">
        <v>13</v>
      </c>
      <c r="AO374" s="505" t="s">
        <v>13</v>
      </c>
      <c r="AP374" s="505" t="s">
        <v>13</v>
      </c>
      <c r="AQ374" s="505" t="s">
        <v>13</v>
      </c>
      <c r="AR374" s="505" t="s">
        <v>13</v>
      </c>
      <c r="AS374" s="505" t="s">
        <v>13</v>
      </c>
      <c r="AT374" s="505" t="s">
        <v>13</v>
      </c>
      <c r="AU374" s="505" t="s">
        <v>13</v>
      </c>
      <c r="AV374" s="505" t="s">
        <v>13</v>
      </c>
      <c r="AW374" s="505" t="s">
        <v>13</v>
      </c>
      <c r="AX374" s="505" t="s">
        <v>13</v>
      </c>
      <c r="AY374" s="505" t="s">
        <v>13</v>
      </c>
      <c r="AZ374" s="505" t="s">
        <v>13</v>
      </c>
      <c r="BA374" s="505" t="s">
        <v>13</v>
      </c>
      <c r="BB374" s="505" t="s">
        <v>13</v>
      </c>
      <c r="BC374" s="505" t="s">
        <v>13</v>
      </c>
      <c r="BD374" s="505" t="s">
        <v>13</v>
      </c>
      <c r="BE374" s="505" t="s">
        <v>13</v>
      </c>
      <c r="BF374" s="505" t="s">
        <v>13</v>
      </c>
      <c r="BG374" s="505" t="s">
        <v>13</v>
      </c>
      <c r="BH374" s="505" t="s">
        <v>13</v>
      </c>
      <c r="BI374" s="505" t="s">
        <v>13</v>
      </c>
      <c r="BJ374" s="505" t="s">
        <v>13</v>
      </c>
      <c r="BK374" s="505" t="s">
        <v>13</v>
      </c>
      <c r="BL374" s="505" t="s">
        <v>13</v>
      </c>
      <c r="BM374" s="505" t="s">
        <v>13</v>
      </c>
      <c r="BN374" s="505" t="s">
        <v>13</v>
      </c>
      <c r="BO374" s="622" t="s">
        <v>13</v>
      </c>
      <c r="BP374" s="505" t="s">
        <v>13</v>
      </c>
      <c r="BQ374" s="505" t="s">
        <v>13</v>
      </c>
      <c r="BR374" s="505" t="s">
        <v>13</v>
      </c>
      <c r="BS374" s="505"/>
      <c r="BT374" s="505"/>
      <c r="BU374" s="505"/>
    </row>
    <row r="375" spans="1:73" ht="14.4">
      <c r="A375" s="486" t="e">
        <f>VLOOKUP(C375,'[18]DfE No.'!C:E,3,FALSE)</f>
        <v>#N/A</v>
      </c>
      <c r="B375" s="502" t="s">
        <v>13</v>
      </c>
      <c r="C375" s="502" t="s">
        <v>13</v>
      </c>
      <c r="D375" s="503" t="s">
        <v>13</v>
      </c>
      <c r="E375" s="492" t="s">
        <v>13</v>
      </c>
      <c r="F375" s="504" t="s">
        <v>13</v>
      </c>
      <c r="G375" s="505" t="s">
        <v>13</v>
      </c>
      <c r="H375" s="505" t="s">
        <v>13</v>
      </c>
      <c r="I375" s="505" t="s">
        <v>13</v>
      </c>
      <c r="J375" s="505" t="s">
        <v>13</v>
      </c>
      <c r="K375" s="505" t="s">
        <v>13</v>
      </c>
      <c r="L375" s="505" t="s">
        <v>13</v>
      </c>
      <c r="M375" s="505" t="s">
        <v>13</v>
      </c>
      <c r="N375" s="505" t="s">
        <v>13</v>
      </c>
      <c r="O375" s="505" t="s">
        <v>13</v>
      </c>
      <c r="P375" s="505" t="s">
        <v>13</v>
      </c>
      <c r="Q375" s="505" t="s">
        <v>13</v>
      </c>
      <c r="R375" s="505" t="s">
        <v>13</v>
      </c>
      <c r="S375" s="505" t="s">
        <v>13</v>
      </c>
      <c r="T375" s="505" t="s">
        <v>13</v>
      </c>
      <c r="U375" s="505" t="s">
        <v>13</v>
      </c>
      <c r="V375" s="505" t="s">
        <v>13</v>
      </c>
      <c r="W375" s="505" t="s">
        <v>13</v>
      </c>
      <c r="X375" s="505" t="s">
        <v>13</v>
      </c>
      <c r="Y375" s="505" t="s">
        <v>13</v>
      </c>
      <c r="Z375" s="505" t="s">
        <v>13</v>
      </c>
      <c r="AA375" s="505" t="s">
        <v>13</v>
      </c>
      <c r="AB375" s="505" t="s">
        <v>13</v>
      </c>
      <c r="AC375" s="505" t="s">
        <v>13</v>
      </c>
      <c r="AD375" s="505" t="s">
        <v>13</v>
      </c>
      <c r="AE375" s="505" t="s">
        <v>13</v>
      </c>
      <c r="AF375" s="505" t="s">
        <v>13</v>
      </c>
      <c r="AG375" s="505" t="s">
        <v>13</v>
      </c>
      <c r="AH375" s="505" t="s">
        <v>13</v>
      </c>
      <c r="AI375" s="505" t="s">
        <v>13</v>
      </c>
      <c r="AJ375" s="505" t="s">
        <v>13</v>
      </c>
      <c r="AK375" s="505" t="s">
        <v>13</v>
      </c>
      <c r="AL375" s="505" t="s">
        <v>13</v>
      </c>
      <c r="AM375" s="505" t="s">
        <v>13</v>
      </c>
      <c r="AN375" s="505" t="s">
        <v>13</v>
      </c>
      <c r="AO375" s="505" t="s">
        <v>13</v>
      </c>
      <c r="AP375" s="505" t="s">
        <v>13</v>
      </c>
      <c r="AQ375" s="505" t="s">
        <v>13</v>
      </c>
      <c r="AR375" s="505" t="s">
        <v>13</v>
      </c>
      <c r="AS375" s="505" t="s">
        <v>13</v>
      </c>
      <c r="AT375" s="505" t="s">
        <v>13</v>
      </c>
      <c r="AU375" s="505" t="s">
        <v>13</v>
      </c>
      <c r="AV375" s="505" t="s">
        <v>13</v>
      </c>
      <c r="AW375" s="505" t="s">
        <v>13</v>
      </c>
      <c r="AX375" s="505" t="s">
        <v>13</v>
      </c>
      <c r="AY375" s="505" t="s">
        <v>13</v>
      </c>
      <c r="AZ375" s="505" t="s">
        <v>13</v>
      </c>
      <c r="BA375" s="505" t="s">
        <v>13</v>
      </c>
      <c r="BB375" s="505" t="s">
        <v>13</v>
      </c>
      <c r="BC375" s="505" t="s">
        <v>13</v>
      </c>
      <c r="BD375" s="505" t="s">
        <v>13</v>
      </c>
      <c r="BE375" s="505" t="s">
        <v>13</v>
      </c>
      <c r="BF375" s="505" t="s">
        <v>13</v>
      </c>
      <c r="BG375" s="505" t="s">
        <v>13</v>
      </c>
      <c r="BH375" s="505" t="s">
        <v>13</v>
      </c>
      <c r="BI375" s="505" t="s">
        <v>13</v>
      </c>
      <c r="BJ375" s="505" t="s">
        <v>13</v>
      </c>
      <c r="BK375" s="505" t="s">
        <v>13</v>
      </c>
      <c r="BL375" s="505" t="s">
        <v>13</v>
      </c>
      <c r="BM375" s="505" t="s">
        <v>13</v>
      </c>
      <c r="BN375" s="505" t="s">
        <v>13</v>
      </c>
      <c r="BO375" s="622" t="s">
        <v>13</v>
      </c>
      <c r="BP375" s="505" t="s">
        <v>13</v>
      </c>
      <c r="BQ375" s="505" t="s">
        <v>13</v>
      </c>
      <c r="BR375" s="505" t="s">
        <v>13</v>
      </c>
      <c r="BS375" s="505"/>
      <c r="BT375" s="505"/>
      <c r="BU375" s="505"/>
    </row>
    <row r="376" spans="1:73" ht="14.4">
      <c r="A376" s="486" t="e">
        <f>VLOOKUP(C376,'[18]DfE No.'!C:E,3,FALSE)</f>
        <v>#N/A</v>
      </c>
      <c r="B376" s="502" t="s">
        <v>13</v>
      </c>
      <c r="C376" s="502" t="s">
        <v>13</v>
      </c>
      <c r="D376" s="503" t="s">
        <v>13</v>
      </c>
      <c r="E376" s="492" t="s">
        <v>13</v>
      </c>
      <c r="F376" s="504" t="s">
        <v>13</v>
      </c>
      <c r="G376" s="505" t="s">
        <v>13</v>
      </c>
      <c r="H376" s="505" t="s">
        <v>13</v>
      </c>
      <c r="I376" s="505" t="s">
        <v>13</v>
      </c>
      <c r="J376" s="505" t="s">
        <v>13</v>
      </c>
      <c r="K376" s="505" t="s">
        <v>13</v>
      </c>
      <c r="L376" s="505" t="s">
        <v>13</v>
      </c>
      <c r="M376" s="505" t="s">
        <v>13</v>
      </c>
      <c r="N376" s="505" t="s">
        <v>13</v>
      </c>
      <c r="O376" s="505" t="s">
        <v>13</v>
      </c>
      <c r="P376" s="505" t="s">
        <v>13</v>
      </c>
      <c r="Q376" s="505" t="s">
        <v>13</v>
      </c>
      <c r="R376" s="505" t="s">
        <v>13</v>
      </c>
      <c r="S376" s="505" t="s">
        <v>13</v>
      </c>
      <c r="T376" s="505" t="s">
        <v>13</v>
      </c>
      <c r="U376" s="505" t="s">
        <v>13</v>
      </c>
      <c r="V376" s="505" t="s">
        <v>13</v>
      </c>
      <c r="W376" s="505" t="s">
        <v>13</v>
      </c>
      <c r="X376" s="505" t="s">
        <v>13</v>
      </c>
      <c r="Y376" s="505" t="s">
        <v>13</v>
      </c>
      <c r="Z376" s="505" t="s">
        <v>13</v>
      </c>
      <c r="AA376" s="505" t="s">
        <v>13</v>
      </c>
      <c r="AB376" s="505" t="s">
        <v>13</v>
      </c>
      <c r="AC376" s="505" t="s">
        <v>13</v>
      </c>
      <c r="AD376" s="505" t="s">
        <v>13</v>
      </c>
      <c r="AE376" s="505" t="s">
        <v>13</v>
      </c>
      <c r="AF376" s="505" t="s">
        <v>13</v>
      </c>
      <c r="AG376" s="505" t="s">
        <v>13</v>
      </c>
      <c r="AH376" s="505" t="s">
        <v>13</v>
      </c>
      <c r="AI376" s="505" t="s">
        <v>13</v>
      </c>
      <c r="AJ376" s="505" t="s">
        <v>13</v>
      </c>
      <c r="AK376" s="505" t="s">
        <v>13</v>
      </c>
      <c r="AL376" s="505" t="s">
        <v>13</v>
      </c>
      <c r="AM376" s="505" t="s">
        <v>13</v>
      </c>
      <c r="AN376" s="505" t="s">
        <v>13</v>
      </c>
      <c r="AO376" s="505" t="s">
        <v>13</v>
      </c>
      <c r="AP376" s="505" t="s">
        <v>13</v>
      </c>
      <c r="AQ376" s="505" t="s">
        <v>13</v>
      </c>
      <c r="AR376" s="505" t="s">
        <v>13</v>
      </c>
      <c r="AS376" s="505" t="s">
        <v>13</v>
      </c>
      <c r="AT376" s="505" t="s">
        <v>13</v>
      </c>
      <c r="AU376" s="505" t="s">
        <v>13</v>
      </c>
      <c r="AV376" s="505" t="s">
        <v>13</v>
      </c>
      <c r="AW376" s="505" t="s">
        <v>13</v>
      </c>
      <c r="AX376" s="505" t="s">
        <v>13</v>
      </c>
      <c r="AY376" s="505" t="s">
        <v>13</v>
      </c>
      <c r="AZ376" s="505" t="s">
        <v>13</v>
      </c>
      <c r="BA376" s="505" t="s">
        <v>13</v>
      </c>
      <c r="BB376" s="505" t="s">
        <v>13</v>
      </c>
      <c r="BC376" s="505" t="s">
        <v>13</v>
      </c>
      <c r="BD376" s="505" t="s">
        <v>13</v>
      </c>
      <c r="BE376" s="505" t="s">
        <v>13</v>
      </c>
      <c r="BF376" s="505" t="s">
        <v>13</v>
      </c>
      <c r="BG376" s="505" t="s">
        <v>13</v>
      </c>
      <c r="BH376" s="505" t="s">
        <v>13</v>
      </c>
      <c r="BI376" s="505" t="s">
        <v>13</v>
      </c>
      <c r="BJ376" s="505" t="s">
        <v>13</v>
      </c>
      <c r="BK376" s="505" t="s">
        <v>13</v>
      </c>
      <c r="BL376" s="505" t="s">
        <v>13</v>
      </c>
      <c r="BM376" s="505" t="s">
        <v>13</v>
      </c>
      <c r="BN376" s="505" t="s">
        <v>13</v>
      </c>
      <c r="BO376" s="622" t="s">
        <v>13</v>
      </c>
      <c r="BP376" s="505" t="s">
        <v>13</v>
      </c>
      <c r="BQ376" s="505" t="s">
        <v>13</v>
      </c>
      <c r="BR376" s="505" t="s">
        <v>13</v>
      </c>
      <c r="BS376" s="505"/>
      <c r="BT376" s="505"/>
      <c r="BU376" s="505"/>
    </row>
    <row r="377" spans="1:73" ht="14.4">
      <c r="A377" s="486" t="e">
        <f>VLOOKUP(C377,'[18]DfE No.'!C:E,3,FALSE)</f>
        <v>#N/A</v>
      </c>
      <c r="B377" s="502" t="s">
        <v>13</v>
      </c>
      <c r="C377" s="502" t="s">
        <v>13</v>
      </c>
      <c r="D377" s="503" t="s">
        <v>13</v>
      </c>
      <c r="E377" s="492" t="s">
        <v>13</v>
      </c>
      <c r="F377" s="504" t="s">
        <v>13</v>
      </c>
      <c r="G377" s="505" t="s">
        <v>13</v>
      </c>
      <c r="H377" s="505" t="s">
        <v>13</v>
      </c>
      <c r="I377" s="505" t="s">
        <v>13</v>
      </c>
      <c r="J377" s="505" t="s">
        <v>13</v>
      </c>
      <c r="K377" s="505" t="s">
        <v>13</v>
      </c>
      <c r="L377" s="505" t="s">
        <v>13</v>
      </c>
      <c r="M377" s="505" t="s">
        <v>13</v>
      </c>
      <c r="N377" s="505" t="s">
        <v>13</v>
      </c>
      <c r="O377" s="505" t="s">
        <v>13</v>
      </c>
      <c r="P377" s="505" t="s">
        <v>13</v>
      </c>
      <c r="Q377" s="505" t="s">
        <v>13</v>
      </c>
      <c r="R377" s="505" t="s">
        <v>13</v>
      </c>
      <c r="S377" s="505" t="s">
        <v>13</v>
      </c>
      <c r="T377" s="505" t="s">
        <v>13</v>
      </c>
      <c r="U377" s="505" t="s">
        <v>13</v>
      </c>
      <c r="V377" s="505" t="s">
        <v>13</v>
      </c>
      <c r="W377" s="505" t="s">
        <v>13</v>
      </c>
      <c r="X377" s="505" t="s">
        <v>13</v>
      </c>
      <c r="Y377" s="505" t="s">
        <v>13</v>
      </c>
      <c r="Z377" s="505" t="s">
        <v>13</v>
      </c>
      <c r="AA377" s="505" t="s">
        <v>13</v>
      </c>
      <c r="AB377" s="505" t="s">
        <v>13</v>
      </c>
      <c r="AC377" s="505" t="s">
        <v>13</v>
      </c>
      <c r="AD377" s="505" t="s">
        <v>13</v>
      </c>
      <c r="AE377" s="505" t="s">
        <v>13</v>
      </c>
      <c r="AF377" s="505" t="s">
        <v>13</v>
      </c>
      <c r="AG377" s="505" t="s">
        <v>13</v>
      </c>
      <c r="AH377" s="505" t="s">
        <v>13</v>
      </c>
      <c r="AI377" s="505" t="s">
        <v>13</v>
      </c>
      <c r="AJ377" s="505" t="s">
        <v>13</v>
      </c>
      <c r="AK377" s="505" t="s">
        <v>13</v>
      </c>
      <c r="AL377" s="505" t="s">
        <v>13</v>
      </c>
      <c r="AM377" s="505" t="s">
        <v>13</v>
      </c>
      <c r="AN377" s="505" t="s">
        <v>13</v>
      </c>
      <c r="AO377" s="505" t="s">
        <v>13</v>
      </c>
      <c r="AP377" s="505" t="s">
        <v>13</v>
      </c>
      <c r="AQ377" s="505" t="s">
        <v>13</v>
      </c>
      <c r="AR377" s="505" t="s">
        <v>13</v>
      </c>
      <c r="AS377" s="505" t="s">
        <v>13</v>
      </c>
      <c r="AT377" s="505" t="s">
        <v>13</v>
      </c>
      <c r="AU377" s="505" t="s">
        <v>13</v>
      </c>
      <c r="AV377" s="505" t="s">
        <v>13</v>
      </c>
      <c r="AW377" s="505" t="s">
        <v>13</v>
      </c>
      <c r="AX377" s="505" t="s">
        <v>13</v>
      </c>
      <c r="AY377" s="505" t="s">
        <v>13</v>
      </c>
      <c r="AZ377" s="505" t="s">
        <v>13</v>
      </c>
      <c r="BA377" s="505" t="s">
        <v>13</v>
      </c>
      <c r="BB377" s="505" t="s">
        <v>13</v>
      </c>
      <c r="BC377" s="505" t="s">
        <v>13</v>
      </c>
      <c r="BD377" s="505" t="s">
        <v>13</v>
      </c>
      <c r="BE377" s="505" t="s">
        <v>13</v>
      </c>
      <c r="BF377" s="505" t="s">
        <v>13</v>
      </c>
      <c r="BG377" s="505" t="s">
        <v>13</v>
      </c>
      <c r="BH377" s="505" t="s">
        <v>13</v>
      </c>
      <c r="BI377" s="505" t="s">
        <v>13</v>
      </c>
      <c r="BJ377" s="505" t="s">
        <v>13</v>
      </c>
      <c r="BK377" s="505" t="s">
        <v>13</v>
      </c>
      <c r="BL377" s="505" t="s">
        <v>13</v>
      </c>
      <c r="BM377" s="505" t="s">
        <v>13</v>
      </c>
      <c r="BN377" s="505" t="s">
        <v>13</v>
      </c>
      <c r="BO377" s="622" t="s">
        <v>13</v>
      </c>
      <c r="BP377" s="505" t="s">
        <v>13</v>
      </c>
      <c r="BQ377" s="505" t="s">
        <v>13</v>
      </c>
      <c r="BR377" s="505" t="s">
        <v>13</v>
      </c>
      <c r="BS377" s="505"/>
      <c r="BT377" s="505"/>
      <c r="BU377" s="505"/>
    </row>
    <row r="378" spans="1:73" ht="14.4">
      <c r="A378" s="486" t="e">
        <f>VLOOKUP(C378,'[18]DfE No.'!C:E,3,FALSE)</f>
        <v>#N/A</v>
      </c>
      <c r="B378" s="502" t="s">
        <v>13</v>
      </c>
      <c r="C378" s="502" t="s">
        <v>13</v>
      </c>
      <c r="D378" s="503" t="s">
        <v>13</v>
      </c>
      <c r="E378" s="492" t="s">
        <v>13</v>
      </c>
      <c r="F378" s="504" t="s">
        <v>13</v>
      </c>
      <c r="G378" s="505" t="s">
        <v>13</v>
      </c>
      <c r="H378" s="505" t="s">
        <v>13</v>
      </c>
      <c r="I378" s="505" t="s">
        <v>13</v>
      </c>
      <c r="J378" s="505" t="s">
        <v>13</v>
      </c>
      <c r="K378" s="505" t="s">
        <v>13</v>
      </c>
      <c r="L378" s="505" t="s">
        <v>13</v>
      </c>
      <c r="M378" s="505" t="s">
        <v>13</v>
      </c>
      <c r="N378" s="505" t="s">
        <v>13</v>
      </c>
      <c r="O378" s="505" t="s">
        <v>13</v>
      </c>
      <c r="P378" s="505" t="s">
        <v>13</v>
      </c>
      <c r="Q378" s="505" t="s">
        <v>13</v>
      </c>
      <c r="R378" s="505" t="s">
        <v>13</v>
      </c>
      <c r="S378" s="505" t="s">
        <v>13</v>
      </c>
      <c r="T378" s="505" t="s">
        <v>13</v>
      </c>
      <c r="U378" s="505" t="s">
        <v>13</v>
      </c>
      <c r="V378" s="505" t="s">
        <v>13</v>
      </c>
      <c r="W378" s="505" t="s">
        <v>13</v>
      </c>
      <c r="X378" s="505" t="s">
        <v>13</v>
      </c>
      <c r="Y378" s="505" t="s">
        <v>13</v>
      </c>
      <c r="Z378" s="505" t="s">
        <v>13</v>
      </c>
      <c r="AA378" s="505" t="s">
        <v>13</v>
      </c>
      <c r="AB378" s="505" t="s">
        <v>13</v>
      </c>
      <c r="AC378" s="505" t="s">
        <v>13</v>
      </c>
      <c r="AD378" s="505" t="s">
        <v>13</v>
      </c>
      <c r="AE378" s="505" t="s">
        <v>13</v>
      </c>
      <c r="AF378" s="505" t="s">
        <v>13</v>
      </c>
      <c r="AG378" s="505" t="s">
        <v>13</v>
      </c>
      <c r="AH378" s="505" t="s">
        <v>13</v>
      </c>
      <c r="AI378" s="505" t="s">
        <v>13</v>
      </c>
      <c r="AJ378" s="505" t="s">
        <v>13</v>
      </c>
      <c r="AK378" s="505" t="s">
        <v>13</v>
      </c>
      <c r="AL378" s="505" t="s">
        <v>13</v>
      </c>
      <c r="AM378" s="505" t="s">
        <v>13</v>
      </c>
      <c r="AN378" s="505" t="s">
        <v>13</v>
      </c>
      <c r="AO378" s="505" t="s">
        <v>13</v>
      </c>
      <c r="AP378" s="505" t="s">
        <v>13</v>
      </c>
      <c r="AQ378" s="505" t="s">
        <v>13</v>
      </c>
      <c r="AR378" s="505" t="s">
        <v>13</v>
      </c>
      <c r="AS378" s="505" t="s">
        <v>13</v>
      </c>
      <c r="AT378" s="505" t="s">
        <v>13</v>
      </c>
      <c r="AU378" s="505" t="s">
        <v>13</v>
      </c>
      <c r="AV378" s="505" t="s">
        <v>13</v>
      </c>
      <c r="AW378" s="505" t="s">
        <v>13</v>
      </c>
      <c r="AX378" s="505" t="s">
        <v>13</v>
      </c>
      <c r="AY378" s="505" t="s">
        <v>13</v>
      </c>
      <c r="AZ378" s="505" t="s">
        <v>13</v>
      </c>
      <c r="BA378" s="505" t="s">
        <v>13</v>
      </c>
      <c r="BB378" s="505" t="s">
        <v>13</v>
      </c>
      <c r="BC378" s="505" t="s">
        <v>13</v>
      </c>
      <c r="BD378" s="505" t="s">
        <v>13</v>
      </c>
      <c r="BE378" s="505" t="s">
        <v>13</v>
      </c>
      <c r="BF378" s="505" t="s">
        <v>13</v>
      </c>
      <c r="BG378" s="505" t="s">
        <v>13</v>
      </c>
      <c r="BH378" s="505" t="s">
        <v>13</v>
      </c>
      <c r="BI378" s="505" t="s">
        <v>13</v>
      </c>
      <c r="BJ378" s="505" t="s">
        <v>13</v>
      </c>
      <c r="BK378" s="505" t="s">
        <v>13</v>
      </c>
      <c r="BL378" s="505" t="s">
        <v>13</v>
      </c>
      <c r="BM378" s="505" t="s">
        <v>13</v>
      </c>
      <c r="BN378" s="505" t="s">
        <v>13</v>
      </c>
      <c r="BO378" s="622" t="s">
        <v>13</v>
      </c>
      <c r="BP378" s="505" t="s">
        <v>13</v>
      </c>
      <c r="BQ378" s="505" t="s">
        <v>13</v>
      </c>
      <c r="BR378" s="505" t="s">
        <v>13</v>
      </c>
      <c r="BS378" s="505"/>
      <c r="BT378" s="505"/>
      <c r="BU378" s="505"/>
    </row>
    <row r="379" spans="1:73" ht="14.4">
      <c r="A379" s="486" t="e">
        <f>VLOOKUP(C379,'[18]DfE No.'!C:E,3,FALSE)</f>
        <v>#N/A</v>
      </c>
      <c r="B379" s="502" t="s">
        <v>13</v>
      </c>
      <c r="C379" s="502" t="s">
        <v>13</v>
      </c>
      <c r="D379" s="503" t="s">
        <v>13</v>
      </c>
      <c r="E379" s="492" t="s">
        <v>13</v>
      </c>
      <c r="F379" s="504" t="s">
        <v>13</v>
      </c>
      <c r="G379" s="505" t="s">
        <v>13</v>
      </c>
      <c r="H379" s="505" t="s">
        <v>13</v>
      </c>
      <c r="I379" s="505" t="s">
        <v>13</v>
      </c>
      <c r="J379" s="505" t="s">
        <v>13</v>
      </c>
      <c r="K379" s="505" t="s">
        <v>13</v>
      </c>
      <c r="L379" s="505" t="s">
        <v>13</v>
      </c>
      <c r="M379" s="505" t="s">
        <v>13</v>
      </c>
      <c r="N379" s="505" t="s">
        <v>13</v>
      </c>
      <c r="O379" s="505" t="s">
        <v>13</v>
      </c>
      <c r="P379" s="505" t="s">
        <v>13</v>
      </c>
      <c r="Q379" s="505" t="s">
        <v>13</v>
      </c>
      <c r="R379" s="505" t="s">
        <v>13</v>
      </c>
      <c r="S379" s="505" t="s">
        <v>13</v>
      </c>
      <c r="T379" s="505" t="s">
        <v>13</v>
      </c>
      <c r="U379" s="505" t="s">
        <v>13</v>
      </c>
      <c r="V379" s="505" t="s">
        <v>13</v>
      </c>
      <c r="W379" s="505" t="s">
        <v>13</v>
      </c>
      <c r="X379" s="505" t="s">
        <v>13</v>
      </c>
      <c r="Y379" s="505" t="s">
        <v>13</v>
      </c>
      <c r="Z379" s="505" t="s">
        <v>13</v>
      </c>
      <c r="AA379" s="505" t="s">
        <v>13</v>
      </c>
      <c r="AB379" s="505" t="s">
        <v>13</v>
      </c>
      <c r="AC379" s="505" t="s">
        <v>13</v>
      </c>
      <c r="AD379" s="505" t="s">
        <v>13</v>
      </c>
      <c r="AE379" s="505" t="s">
        <v>13</v>
      </c>
      <c r="AF379" s="505" t="s">
        <v>13</v>
      </c>
      <c r="AG379" s="505" t="s">
        <v>13</v>
      </c>
      <c r="AH379" s="505" t="s">
        <v>13</v>
      </c>
      <c r="AI379" s="505" t="s">
        <v>13</v>
      </c>
      <c r="AJ379" s="505" t="s">
        <v>13</v>
      </c>
      <c r="AK379" s="505" t="s">
        <v>13</v>
      </c>
      <c r="AL379" s="505" t="s">
        <v>13</v>
      </c>
      <c r="AM379" s="505" t="s">
        <v>13</v>
      </c>
      <c r="AN379" s="505" t="s">
        <v>13</v>
      </c>
      <c r="AO379" s="505" t="s">
        <v>13</v>
      </c>
      <c r="AP379" s="505" t="s">
        <v>13</v>
      </c>
      <c r="AQ379" s="505" t="s">
        <v>13</v>
      </c>
      <c r="AR379" s="505" t="s">
        <v>13</v>
      </c>
      <c r="AS379" s="505" t="s">
        <v>13</v>
      </c>
      <c r="AT379" s="505" t="s">
        <v>13</v>
      </c>
      <c r="AU379" s="505" t="s">
        <v>13</v>
      </c>
      <c r="AV379" s="505" t="s">
        <v>13</v>
      </c>
      <c r="AW379" s="505" t="s">
        <v>13</v>
      </c>
      <c r="AX379" s="505" t="s">
        <v>13</v>
      </c>
      <c r="AY379" s="505" t="s">
        <v>13</v>
      </c>
      <c r="AZ379" s="505" t="s">
        <v>13</v>
      </c>
      <c r="BA379" s="505" t="s">
        <v>13</v>
      </c>
      <c r="BB379" s="505" t="s">
        <v>13</v>
      </c>
      <c r="BC379" s="505" t="s">
        <v>13</v>
      </c>
      <c r="BD379" s="505" t="s">
        <v>13</v>
      </c>
      <c r="BE379" s="505" t="s">
        <v>13</v>
      </c>
      <c r="BF379" s="505" t="s">
        <v>13</v>
      </c>
      <c r="BG379" s="505" t="s">
        <v>13</v>
      </c>
      <c r="BH379" s="505" t="s">
        <v>13</v>
      </c>
      <c r="BI379" s="505" t="s">
        <v>13</v>
      </c>
      <c r="BJ379" s="505" t="s">
        <v>13</v>
      </c>
      <c r="BK379" s="505" t="s">
        <v>13</v>
      </c>
      <c r="BL379" s="505" t="s">
        <v>13</v>
      </c>
      <c r="BM379" s="505" t="s">
        <v>13</v>
      </c>
      <c r="BN379" s="505" t="s">
        <v>13</v>
      </c>
      <c r="BO379" s="622" t="s">
        <v>13</v>
      </c>
      <c r="BP379" s="505" t="s">
        <v>13</v>
      </c>
      <c r="BQ379" s="505" t="s">
        <v>13</v>
      </c>
      <c r="BR379" s="505" t="s">
        <v>13</v>
      </c>
      <c r="BS379" s="505"/>
      <c r="BT379" s="505"/>
      <c r="BU379" s="505"/>
    </row>
    <row r="380" spans="1:73" ht="14.4">
      <c r="A380" s="486" t="e">
        <f>VLOOKUP(C380,'[18]DfE No.'!C:E,3,FALSE)</f>
        <v>#N/A</v>
      </c>
      <c r="B380" s="502" t="s">
        <v>13</v>
      </c>
      <c r="C380" s="502" t="s">
        <v>13</v>
      </c>
      <c r="D380" s="503" t="s">
        <v>13</v>
      </c>
      <c r="E380" s="492" t="s">
        <v>13</v>
      </c>
      <c r="F380" s="504" t="s">
        <v>13</v>
      </c>
      <c r="G380" s="505" t="s">
        <v>13</v>
      </c>
      <c r="H380" s="505" t="s">
        <v>13</v>
      </c>
      <c r="I380" s="505" t="s">
        <v>13</v>
      </c>
      <c r="J380" s="505" t="s">
        <v>13</v>
      </c>
      <c r="K380" s="505" t="s">
        <v>13</v>
      </c>
      <c r="L380" s="505" t="s">
        <v>13</v>
      </c>
      <c r="M380" s="505" t="s">
        <v>13</v>
      </c>
      <c r="N380" s="505" t="s">
        <v>13</v>
      </c>
      <c r="O380" s="505" t="s">
        <v>13</v>
      </c>
      <c r="P380" s="505" t="s">
        <v>13</v>
      </c>
      <c r="Q380" s="505" t="s">
        <v>13</v>
      </c>
      <c r="R380" s="505" t="s">
        <v>13</v>
      </c>
      <c r="S380" s="505" t="s">
        <v>13</v>
      </c>
      <c r="T380" s="505" t="s">
        <v>13</v>
      </c>
      <c r="U380" s="505" t="s">
        <v>13</v>
      </c>
      <c r="V380" s="505" t="s">
        <v>13</v>
      </c>
      <c r="W380" s="505" t="s">
        <v>13</v>
      </c>
      <c r="X380" s="505" t="s">
        <v>13</v>
      </c>
      <c r="Y380" s="505" t="s">
        <v>13</v>
      </c>
      <c r="Z380" s="505" t="s">
        <v>13</v>
      </c>
      <c r="AA380" s="505" t="s">
        <v>13</v>
      </c>
      <c r="AB380" s="505" t="s">
        <v>13</v>
      </c>
      <c r="AC380" s="505" t="s">
        <v>13</v>
      </c>
      <c r="AD380" s="505" t="s">
        <v>13</v>
      </c>
      <c r="AE380" s="505" t="s">
        <v>13</v>
      </c>
      <c r="AF380" s="505" t="s">
        <v>13</v>
      </c>
      <c r="AG380" s="505" t="s">
        <v>13</v>
      </c>
      <c r="AH380" s="505" t="s">
        <v>13</v>
      </c>
      <c r="AI380" s="505" t="s">
        <v>13</v>
      </c>
      <c r="AJ380" s="505" t="s">
        <v>13</v>
      </c>
      <c r="AK380" s="505" t="s">
        <v>13</v>
      </c>
      <c r="AL380" s="505" t="s">
        <v>13</v>
      </c>
      <c r="AM380" s="505" t="s">
        <v>13</v>
      </c>
      <c r="AN380" s="505" t="s">
        <v>13</v>
      </c>
      <c r="AO380" s="505" t="s">
        <v>13</v>
      </c>
      <c r="AP380" s="505" t="s">
        <v>13</v>
      </c>
      <c r="AQ380" s="505" t="s">
        <v>13</v>
      </c>
      <c r="AR380" s="505" t="s">
        <v>13</v>
      </c>
      <c r="AS380" s="505" t="s">
        <v>13</v>
      </c>
      <c r="AT380" s="505" t="s">
        <v>13</v>
      </c>
      <c r="AU380" s="505" t="s">
        <v>13</v>
      </c>
      <c r="AV380" s="505" t="s">
        <v>13</v>
      </c>
      <c r="AW380" s="505" t="s">
        <v>13</v>
      </c>
      <c r="AX380" s="505" t="s">
        <v>13</v>
      </c>
      <c r="AY380" s="505" t="s">
        <v>13</v>
      </c>
      <c r="AZ380" s="505" t="s">
        <v>13</v>
      </c>
      <c r="BA380" s="505" t="s">
        <v>13</v>
      </c>
      <c r="BB380" s="505" t="s">
        <v>13</v>
      </c>
      <c r="BC380" s="505" t="s">
        <v>13</v>
      </c>
      <c r="BD380" s="505" t="s">
        <v>13</v>
      </c>
      <c r="BE380" s="505" t="s">
        <v>13</v>
      </c>
      <c r="BF380" s="505" t="s">
        <v>13</v>
      </c>
      <c r="BG380" s="505" t="s">
        <v>13</v>
      </c>
      <c r="BH380" s="505" t="s">
        <v>13</v>
      </c>
      <c r="BI380" s="505" t="s">
        <v>13</v>
      </c>
      <c r="BJ380" s="505" t="s">
        <v>13</v>
      </c>
      <c r="BK380" s="505" t="s">
        <v>13</v>
      </c>
      <c r="BL380" s="505" t="s">
        <v>13</v>
      </c>
      <c r="BM380" s="505" t="s">
        <v>13</v>
      </c>
      <c r="BN380" s="505" t="s">
        <v>13</v>
      </c>
      <c r="BO380" s="622" t="s">
        <v>13</v>
      </c>
      <c r="BP380" s="505" t="s">
        <v>13</v>
      </c>
      <c r="BQ380" s="505" t="s">
        <v>13</v>
      </c>
      <c r="BR380" s="505" t="s">
        <v>13</v>
      </c>
      <c r="BS380" s="505"/>
      <c r="BT380" s="505"/>
      <c r="BU380" s="505"/>
    </row>
    <row r="381" spans="1:73" ht="14.4">
      <c r="A381" s="486" t="e">
        <f>VLOOKUP(C381,'[18]DfE No.'!C:E,3,FALSE)</f>
        <v>#N/A</v>
      </c>
      <c r="B381" s="502" t="s">
        <v>13</v>
      </c>
      <c r="C381" s="502" t="s">
        <v>13</v>
      </c>
      <c r="D381" s="503" t="s">
        <v>13</v>
      </c>
      <c r="E381" s="492" t="s">
        <v>13</v>
      </c>
      <c r="F381" s="504" t="s">
        <v>13</v>
      </c>
      <c r="G381" s="505" t="s">
        <v>13</v>
      </c>
      <c r="H381" s="505" t="s">
        <v>13</v>
      </c>
      <c r="I381" s="505" t="s">
        <v>13</v>
      </c>
      <c r="J381" s="505" t="s">
        <v>13</v>
      </c>
      <c r="K381" s="505" t="s">
        <v>13</v>
      </c>
      <c r="L381" s="505" t="s">
        <v>13</v>
      </c>
      <c r="M381" s="505" t="s">
        <v>13</v>
      </c>
      <c r="N381" s="505" t="s">
        <v>13</v>
      </c>
      <c r="O381" s="505" t="s">
        <v>13</v>
      </c>
      <c r="P381" s="505" t="s">
        <v>13</v>
      </c>
      <c r="Q381" s="505" t="s">
        <v>13</v>
      </c>
      <c r="R381" s="505" t="s">
        <v>13</v>
      </c>
      <c r="S381" s="505" t="s">
        <v>13</v>
      </c>
      <c r="T381" s="505" t="s">
        <v>13</v>
      </c>
      <c r="U381" s="505" t="s">
        <v>13</v>
      </c>
      <c r="V381" s="505" t="s">
        <v>13</v>
      </c>
      <c r="W381" s="505" t="s">
        <v>13</v>
      </c>
      <c r="X381" s="505" t="s">
        <v>13</v>
      </c>
      <c r="Y381" s="505" t="s">
        <v>13</v>
      </c>
      <c r="Z381" s="505" t="s">
        <v>13</v>
      </c>
      <c r="AA381" s="505" t="s">
        <v>13</v>
      </c>
      <c r="AB381" s="505" t="s">
        <v>13</v>
      </c>
      <c r="AC381" s="505" t="s">
        <v>13</v>
      </c>
      <c r="AD381" s="505" t="s">
        <v>13</v>
      </c>
      <c r="AE381" s="505" t="s">
        <v>13</v>
      </c>
      <c r="AF381" s="505" t="s">
        <v>13</v>
      </c>
      <c r="AG381" s="505" t="s">
        <v>13</v>
      </c>
      <c r="AH381" s="505" t="s">
        <v>13</v>
      </c>
      <c r="AI381" s="505" t="s">
        <v>13</v>
      </c>
      <c r="AJ381" s="505" t="s">
        <v>13</v>
      </c>
      <c r="AK381" s="505" t="s">
        <v>13</v>
      </c>
      <c r="AL381" s="505" t="s">
        <v>13</v>
      </c>
      <c r="AM381" s="505" t="s">
        <v>13</v>
      </c>
      <c r="AN381" s="505" t="s">
        <v>13</v>
      </c>
      <c r="AO381" s="505" t="s">
        <v>13</v>
      </c>
      <c r="AP381" s="505" t="s">
        <v>13</v>
      </c>
      <c r="AQ381" s="505" t="s">
        <v>13</v>
      </c>
      <c r="AR381" s="505" t="s">
        <v>13</v>
      </c>
      <c r="AS381" s="505" t="s">
        <v>13</v>
      </c>
      <c r="AT381" s="505" t="s">
        <v>13</v>
      </c>
      <c r="AU381" s="505" t="s">
        <v>13</v>
      </c>
      <c r="AV381" s="505" t="s">
        <v>13</v>
      </c>
      <c r="AW381" s="505" t="s">
        <v>13</v>
      </c>
      <c r="AX381" s="505" t="s">
        <v>13</v>
      </c>
      <c r="AY381" s="505" t="s">
        <v>13</v>
      </c>
      <c r="AZ381" s="505" t="s">
        <v>13</v>
      </c>
      <c r="BA381" s="505" t="s">
        <v>13</v>
      </c>
      <c r="BB381" s="505" t="s">
        <v>13</v>
      </c>
      <c r="BC381" s="505" t="s">
        <v>13</v>
      </c>
      <c r="BD381" s="505" t="s">
        <v>13</v>
      </c>
      <c r="BE381" s="505" t="s">
        <v>13</v>
      </c>
      <c r="BF381" s="505" t="s">
        <v>13</v>
      </c>
      <c r="BG381" s="505" t="s">
        <v>13</v>
      </c>
      <c r="BH381" s="505" t="s">
        <v>13</v>
      </c>
      <c r="BI381" s="505" t="s">
        <v>13</v>
      </c>
      <c r="BJ381" s="505" t="s">
        <v>13</v>
      </c>
      <c r="BK381" s="505" t="s">
        <v>13</v>
      </c>
      <c r="BL381" s="505" t="s">
        <v>13</v>
      </c>
      <c r="BM381" s="505" t="s">
        <v>13</v>
      </c>
      <c r="BN381" s="505" t="s">
        <v>13</v>
      </c>
      <c r="BO381" s="622" t="s">
        <v>13</v>
      </c>
      <c r="BP381" s="505" t="s">
        <v>13</v>
      </c>
      <c r="BQ381" s="505" t="s">
        <v>13</v>
      </c>
      <c r="BR381" s="505" t="s">
        <v>13</v>
      </c>
      <c r="BS381" s="505"/>
      <c r="BT381" s="505"/>
      <c r="BU381" s="505"/>
    </row>
    <row r="382" spans="1:73" ht="14.4">
      <c r="A382" s="486" t="e">
        <f>VLOOKUP(C382,'[18]DfE No.'!C:E,3,FALSE)</f>
        <v>#N/A</v>
      </c>
      <c r="B382" s="502" t="s">
        <v>13</v>
      </c>
      <c r="C382" s="502" t="s">
        <v>13</v>
      </c>
      <c r="D382" s="503" t="s">
        <v>13</v>
      </c>
      <c r="E382" s="492" t="s">
        <v>13</v>
      </c>
      <c r="F382" s="504" t="s">
        <v>13</v>
      </c>
      <c r="G382" s="505" t="s">
        <v>13</v>
      </c>
      <c r="H382" s="505" t="s">
        <v>13</v>
      </c>
      <c r="I382" s="505" t="s">
        <v>13</v>
      </c>
      <c r="J382" s="505" t="s">
        <v>13</v>
      </c>
      <c r="K382" s="505" t="s">
        <v>13</v>
      </c>
      <c r="L382" s="505" t="s">
        <v>13</v>
      </c>
      <c r="M382" s="505" t="s">
        <v>13</v>
      </c>
      <c r="N382" s="505" t="s">
        <v>13</v>
      </c>
      <c r="O382" s="505" t="s">
        <v>13</v>
      </c>
      <c r="P382" s="505" t="s">
        <v>13</v>
      </c>
      <c r="Q382" s="505" t="s">
        <v>13</v>
      </c>
      <c r="R382" s="505" t="s">
        <v>13</v>
      </c>
      <c r="S382" s="505" t="s">
        <v>13</v>
      </c>
      <c r="T382" s="505" t="s">
        <v>13</v>
      </c>
      <c r="U382" s="505" t="s">
        <v>13</v>
      </c>
      <c r="V382" s="505" t="s">
        <v>13</v>
      </c>
      <c r="W382" s="505" t="s">
        <v>13</v>
      </c>
      <c r="X382" s="505" t="s">
        <v>13</v>
      </c>
      <c r="Y382" s="505" t="s">
        <v>13</v>
      </c>
      <c r="Z382" s="505" t="s">
        <v>13</v>
      </c>
      <c r="AA382" s="505" t="s">
        <v>13</v>
      </c>
      <c r="AB382" s="505" t="s">
        <v>13</v>
      </c>
      <c r="AC382" s="505" t="s">
        <v>13</v>
      </c>
      <c r="AD382" s="505" t="s">
        <v>13</v>
      </c>
      <c r="AE382" s="505" t="s">
        <v>13</v>
      </c>
      <c r="AF382" s="505" t="s">
        <v>13</v>
      </c>
      <c r="AG382" s="505" t="s">
        <v>13</v>
      </c>
      <c r="AH382" s="505" t="s">
        <v>13</v>
      </c>
      <c r="AI382" s="505" t="s">
        <v>13</v>
      </c>
      <c r="AJ382" s="505" t="s">
        <v>13</v>
      </c>
      <c r="AK382" s="505" t="s">
        <v>13</v>
      </c>
      <c r="AL382" s="505" t="s">
        <v>13</v>
      </c>
      <c r="AM382" s="505" t="s">
        <v>13</v>
      </c>
      <c r="AN382" s="505" t="s">
        <v>13</v>
      </c>
      <c r="AO382" s="505" t="s">
        <v>13</v>
      </c>
      <c r="AP382" s="505" t="s">
        <v>13</v>
      </c>
      <c r="AQ382" s="505" t="s">
        <v>13</v>
      </c>
      <c r="AR382" s="505" t="s">
        <v>13</v>
      </c>
      <c r="AS382" s="505" t="s">
        <v>13</v>
      </c>
      <c r="AT382" s="505" t="s">
        <v>13</v>
      </c>
      <c r="AU382" s="505" t="s">
        <v>13</v>
      </c>
      <c r="AV382" s="505" t="s">
        <v>13</v>
      </c>
      <c r="AW382" s="505" t="s">
        <v>13</v>
      </c>
      <c r="AX382" s="505" t="s">
        <v>13</v>
      </c>
      <c r="AY382" s="505" t="s">
        <v>13</v>
      </c>
      <c r="AZ382" s="505" t="s">
        <v>13</v>
      </c>
      <c r="BA382" s="505" t="s">
        <v>13</v>
      </c>
      <c r="BB382" s="505" t="s">
        <v>13</v>
      </c>
      <c r="BC382" s="505" t="s">
        <v>13</v>
      </c>
      <c r="BD382" s="505" t="s">
        <v>13</v>
      </c>
      <c r="BE382" s="505" t="s">
        <v>13</v>
      </c>
      <c r="BF382" s="505" t="s">
        <v>13</v>
      </c>
      <c r="BG382" s="505" t="s">
        <v>13</v>
      </c>
      <c r="BH382" s="505" t="s">
        <v>13</v>
      </c>
      <c r="BI382" s="505" t="s">
        <v>13</v>
      </c>
      <c r="BJ382" s="505" t="s">
        <v>13</v>
      </c>
      <c r="BK382" s="505" t="s">
        <v>13</v>
      </c>
      <c r="BL382" s="505" t="s">
        <v>13</v>
      </c>
      <c r="BM382" s="505" t="s">
        <v>13</v>
      </c>
      <c r="BN382" s="505" t="s">
        <v>13</v>
      </c>
      <c r="BO382" s="622" t="s">
        <v>13</v>
      </c>
      <c r="BP382" s="505" t="s">
        <v>13</v>
      </c>
      <c r="BQ382" s="505" t="s">
        <v>13</v>
      </c>
      <c r="BR382" s="505" t="s">
        <v>13</v>
      </c>
      <c r="BS382" s="505"/>
      <c r="BT382" s="505"/>
      <c r="BU382" s="505"/>
    </row>
    <row r="383" spans="1:73" ht="14.4">
      <c r="A383" s="486" t="e">
        <f>VLOOKUP(C383,'[18]DfE No.'!C:E,3,FALSE)</f>
        <v>#N/A</v>
      </c>
      <c r="B383" s="502" t="s">
        <v>13</v>
      </c>
      <c r="C383" s="502" t="s">
        <v>13</v>
      </c>
      <c r="D383" s="503" t="s">
        <v>13</v>
      </c>
      <c r="E383" s="492" t="s">
        <v>13</v>
      </c>
      <c r="F383" s="504" t="s">
        <v>13</v>
      </c>
      <c r="G383" s="505" t="s">
        <v>13</v>
      </c>
      <c r="H383" s="505" t="s">
        <v>13</v>
      </c>
      <c r="I383" s="505" t="s">
        <v>13</v>
      </c>
      <c r="J383" s="505" t="s">
        <v>13</v>
      </c>
      <c r="K383" s="505" t="s">
        <v>13</v>
      </c>
      <c r="L383" s="505" t="s">
        <v>13</v>
      </c>
      <c r="M383" s="505" t="s">
        <v>13</v>
      </c>
      <c r="N383" s="505" t="s">
        <v>13</v>
      </c>
      <c r="O383" s="505" t="s">
        <v>13</v>
      </c>
      <c r="P383" s="505" t="s">
        <v>13</v>
      </c>
      <c r="Q383" s="505" t="s">
        <v>13</v>
      </c>
      <c r="R383" s="505" t="s">
        <v>13</v>
      </c>
      <c r="S383" s="505" t="s">
        <v>13</v>
      </c>
      <c r="T383" s="505" t="s">
        <v>13</v>
      </c>
      <c r="U383" s="505" t="s">
        <v>13</v>
      </c>
      <c r="V383" s="505" t="s">
        <v>13</v>
      </c>
      <c r="W383" s="505" t="s">
        <v>13</v>
      </c>
      <c r="X383" s="505" t="s">
        <v>13</v>
      </c>
      <c r="Y383" s="505" t="s">
        <v>13</v>
      </c>
      <c r="Z383" s="505" t="s">
        <v>13</v>
      </c>
      <c r="AA383" s="505" t="s">
        <v>13</v>
      </c>
      <c r="AB383" s="505" t="s">
        <v>13</v>
      </c>
      <c r="AC383" s="505" t="s">
        <v>13</v>
      </c>
      <c r="AD383" s="505" t="s">
        <v>13</v>
      </c>
      <c r="AE383" s="505" t="s">
        <v>13</v>
      </c>
      <c r="AF383" s="505" t="s">
        <v>13</v>
      </c>
      <c r="AG383" s="505" t="s">
        <v>13</v>
      </c>
      <c r="AH383" s="505" t="s">
        <v>13</v>
      </c>
      <c r="AI383" s="505" t="s">
        <v>13</v>
      </c>
      <c r="AJ383" s="505" t="s">
        <v>13</v>
      </c>
      <c r="AK383" s="505" t="s">
        <v>13</v>
      </c>
      <c r="AL383" s="505" t="s">
        <v>13</v>
      </c>
      <c r="AM383" s="505" t="s">
        <v>13</v>
      </c>
      <c r="AN383" s="505" t="s">
        <v>13</v>
      </c>
      <c r="AO383" s="505" t="s">
        <v>13</v>
      </c>
      <c r="AP383" s="505" t="s">
        <v>13</v>
      </c>
      <c r="AQ383" s="505" t="s">
        <v>13</v>
      </c>
      <c r="AR383" s="505" t="s">
        <v>13</v>
      </c>
      <c r="AS383" s="505" t="s">
        <v>13</v>
      </c>
      <c r="AT383" s="505" t="s">
        <v>13</v>
      </c>
      <c r="AU383" s="505" t="s">
        <v>13</v>
      </c>
      <c r="AV383" s="505" t="s">
        <v>13</v>
      </c>
      <c r="AW383" s="505" t="s">
        <v>13</v>
      </c>
      <c r="AX383" s="505" t="s">
        <v>13</v>
      </c>
      <c r="AY383" s="505" t="s">
        <v>13</v>
      </c>
      <c r="AZ383" s="505" t="s">
        <v>13</v>
      </c>
      <c r="BA383" s="505" t="s">
        <v>13</v>
      </c>
      <c r="BB383" s="505" t="s">
        <v>13</v>
      </c>
      <c r="BC383" s="505" t="s">
        <v>13</v>
      </c>
      <c r="BD383" s="505" t="s">
        <v>13</v>
      </c>
      <c r="BE383" s="505" t="s">
        <v>13</v>
      </c>
      <c r="BF383" s="505" t="s">
        <v>13</v>
      </c>
      <c r="BG383" s="505" t="s">
        <v>13</v>
      </c>
      <c r="BH383" s="505" t="s">
        <v>13</v>
      </c>
      <c r="BI383" s="505" t="s">
        <v>13</v>
      </c>
      <c r="BJ383" s="505" t="s">
        <v>13</v>
      </c>
      <c r="BK383" s="505" t="s">
        <v>13</v>
      </c>
      <c r="BL383" s="505" t="s">
        <v>13</v>
      </c>
      <c r="BM383" s="505" t="s">
        <v>13</v>
      </c>
      <c r="BN383" s="505" t="s">
        <v>13</v>
      </c>
      <c r="BO383" s="622" t="s">
        <v>13</v>
      </c>
      <c r="BP383" s="505" t="s">
        <v>13</v>
      </c>
      <c r="BQ383" s="505" t="s">
        <v>13</v>
      </c>
      <c r="BR383" s="505" t="s">
        <v>13</v>
      </c>
      <c r="BS383" s="505"/>
      <c r="BT383" s="505"/>
      <c r="BU383" s="505"/>
    </row>
    <row r="384" spans="1:73" ht="14.4">
      <c r="A384" s="486" t="e">
        <f>VLOOKUP(C384,'[18]DfE No.'!C:E,3,FALSE)</f>
        <v>#N/A</v>
      </c>
      <c r="B384" s="502" t="s">
        <v>13</v>
      </c>
      <c r="C384" s="502" t="s">
        <v>13</v>
      </c>
      <c r="D384" s="503" t="s">
        <v>13</v>
      </c>
      <c r="E384" s="492" t="s">
        <v>13</v>
      </c>
      <c r="F384" s="504" t="s">
        <v>13</v>
      </c>
      <c r="G384" s="505" t="s">
        <v>13</v>
      </c>
      <c r="H384" s="505" t="s">
        <v>13</v>
      </c>
      <c r="I384" s="505" t="s">
        <v>13</v>
      </c>
      <c r="J384" s="505" t="s">
        <v>13</v>
      </c>
      <c r="K384" s="505" t="s">
        <v>13</v>
      </c>
      <c r="L384" s="505" t="s">
        <v>13</v>
      </c>
      <c r="M384" s="505" t="s">
        <v>13</v>
      </c>
      <c r="N384" s="505" t="s">
        <v>13</v>
      </c>
      <c r="O384" s="505" t="s">
        <v>13</v>
      </c>
      <c r="P384" s="505" t="s">
        <v>13</v>
      </c>
      <c r="Q384" s="505" t="s">
        <v>13</v>
      </c>
      <c r="R384" s="505" t="s">
        <v>13</v>
      </c>
      <c r="S384" s="505" t="s">
        <v>13</v>
      </c>
      <c r="T384" s="505" t="s">
        <v>13</v>
      </c>
      <c r="U384" s="505" t="s">
        <v>13</v>
      </c>
      <c r="V384" s="505" t="s">
        <v>13</v>
      </c>
      <c r="W384" s="505" t="s">
        <v>13</v>
      </c>
      <c r="X384" s="505" t="s">
        <v>13</v>
      </c>
      <c r="Y384" s="505" t="s">
        <v>13</v>
      </c>
      <c r="Z384" s="505" t="s">
        <v>13</v>
      </c>
      <c r="AA384" s="505" t="s">
        <v>13</v>
      </c>
      <c r="AB384" s="505" t="s">
        <v>13</v>
      </c>
      <c r="AC384" s="505" t="s">
        <v>13</v>
      </c>
      <c r="AD384" s="505" t="s">
        <v>13</v>
      </c>
      <c r="AE384" s="505" t="s">
        <v>13</v>
      </c>
      <c r="AF384" s="505" t="s">
        <v>13</v>
      </c>
      <c r="AG384" s="505" t="s">
        <v>13</v>
      </c>
      <c r="AH384" s="505" t="s">
        <v>13</v>
      </c>
      <c r="AI384" s="505" t="s">
        <v>13</v>
      </c>
      <c r="AJ384" s="505" t="s">
        <v>13</v>
      </c>
      <c r="AK384" s="505" t="s">
        <v>13</v>
      </c>
      <c r="AL384" s="505" t="s">
        <v>13</v>
      </c>
      <c r="AM384" s="505" t="s">
        <v>13</v>
      </c>
      <c r="AN384" s="505" t="s">
        <v>13</v>
      </c>
      <c r="AO384" s="505" t="s">
        <v>13</v>
      </c>
      <c r="AP384" s="505" t="s">
        <v>13</v>
      </c>
      <c r="AQ384" s="505" t="s">
        <v>13</v>
      </c>
      <c r="AR384" s="505" t="s">
        <v>13</v>
      </c>
      <c r="AS384" s="505" t="s">
        <v>13</v>
      </c>
      <c r="AT384" s="505" t="s">
        <v>13</v>
      </c>
      <c r="AU384" s="505" t="s">
        <v>13</v>
      </c>
      <c r="AV384" s="505" t="s">
        <v>13</v>
      </c>
      <c r="AW384" s="505" t="s">
        <v>13</v>
      </c>
      <c r="AX384" s="505" t="s">
        <v>13</v>
      </c>
      <c r="AY384" s="505" t="s">
        <v>13</v>
      </c>
      <c r="AZ384" s="505" t="s">
        <v>13</v>
      </c>
      <c r="BA384" s="505" t="s">
        <v>13</v>
      </c>
      <c r="BB384" s="505" t="s">
        <v>13</v>
      </c>
      <c r="BC384" s="505" t="s">
        <v>13</v>
      </c>
      <c r="BD384" s="505" t="s">
        <v>13</v>
      </c>
      <c r="BE384" s="505" t="s">
        <v>13</v>
      </c>
      <c r="BF384" s="505" t="s">
        <v>13</v>
      </c>
      <c r="BG384" s="505" t="s">
        <v>13</v>
      </c>
      <c r="BH384" s="505" t="s">
        <v>13</v>
      </c>
      <c r="BI384" s="505" t="s">
        <v>13</v>
      </c>
      <c r="BJ384" s="505" t="s">
        <v>13</v>
      </c>
      <c r="BK384" s="505" t="s">
        <v>13</v>
      </c>
      <c r="BL384" s="505" t="s">
        <v>13</v>
      </c>
      <c r="BM384" s="505" t="s">
        <v>13</v>
      </c>
      <c r="BN384" s="505" t="s">
        <v>13</v>
      </c>
      <c r="BO384" s="622" t="s">
        <v>13</v>
      </c>
      <c r="BP384" s="505" t="s">
        <v>13</v>
      </c>
      <c r="BQ384" s="505" t="s">
        <v>13</v>
      </c>
      <c r="BR384" s="505" t="s">
        <v>13</v>
      </c>
      <c r="BS384" s="505"/>
      <c r="BT384" s="505"/>
      <c r="BU384" s="505"/>
    </row>
    <row r="385" spans="1:73" ht="14.4">
      <c r="A385" s="486" t="e">
        <f>VLOOKUP(C385,'[18]DfE No.'!C:E,3,FALSE)</f>
        <v>#N/A</v>
      </c>
      <c r="B385" s="502" t="s">
        <v>13</v>
      </c>
      <c r="C385" s="502" t="s">
        <v>13</v>
      </c>
      <c r="D385" s="503" t="s">
        <v>13</v>
      </c>
      <c r="E385" s="492" t="s">
        <v>13</v>
      </c>
      <c r="F385" s="504" t="s">
        <v>13</v>
      </c>
      <c r="G385" s="505" t="s">
        <v>13</v>
      </c>
      <c r="H385" s="505" t="s">
        <v>13</v>
      </c>
      <c r="I385" s="505" t="s">
        <v>13</v>
      </c>
      <c r="J385" s="505" t="s">
        <v>13</v>
      </c>
      <c r="K385" s="505" t="s">
        <v>13</v>
      </c>
      <c r="L385" s="505" t="s">
        <v>13</v>
      </c>
      <c r="M385" s="505" t="s">
        <v>13</v>
      </c>
      <c r="N385" s="505" t="s">
        <v>13</v>
      </c>
      <c r="O385" s="505" t="s">
        <v>13</v>
      </c>
      <c r="P385" s="505" t="s">
        <v>13</v>
      </c>
      <c r="Q385" s="505" t="s">
        <v>13</v>
      </c>
      <c r="R385" s="505" t="s">
        <v>13</v>
      </c>
      <c r="S385" s="505" t="s">
        <v>13</v>
      </c>
      <c r="T385" s="505" t="s">
        <v>13</v>
      </c>
      <c r="U385" s="505" t="s">
        <v>13</v>
      </c>
      <c r="V385" s="505" t="s">
        <v>13</v>
      </c>
      <c r="W385" s="505" t="s">
        <v>13</v>
      </c>
      <c r="X385" s="505" t="s">
        <v>13</v>
      </c>
      <c r="Y385" s="505" t="s">
        <v>13</v>
      </c>
      <c r="Z385" s="505" t="s">
        <v>13</v>
      </c>
      <c r="AA385" s="505" t="s">
        <v>13</v>
      </c>
      <c r="AB385" s="505" t="s">
        <v>13</v>
      </c>
      <c r="AC385" s="505" t="s">
        <v>13</v>
      </c>
      <c r="AD385" s="505" t="s">
        <v>13</v>
      </c>
      <c r="AE385" s="505" t="s">
        <v>13</v>
      </c>
      <c r="AF385" s="505" t="s">
        <v>13</v>
      </c>
      <c r="AG385" s="505" t="s">
        <v>13</v>
      </c>
      <c r="AH385" s="505" t="s">
        <v>13</v>
      </c>
      <c r="AI385" s="505" t="s">
        <v>13</v>
      </c>
      <c r="AJ385" s="505" t="s">
        <v>13</v>
      </c>
      <c r="AK385" s="505" t="s">
        <v>13</v>
      </c>
      <c r="AL385" s="505" t="s">
        <v>13</v>
      </c>
      <c r="AM385" s="505" t="s">
        <v>13</v>
      </c>
      <c r="AN385" s="505" t="s">
        <v>13</v>
      </c>
      <c r="AO385" s="505" t="s">
        <v>13</v>
      </c>
      <c r="AP385" s="505" t="s">
        <v>13</v>
      </c>
      <c r="AQ385" s="505" t="s">
        <v>13</v>
      </c>
      <c r="AR385" s="505" t="s">
        <v>13</v>
      </c>
      <c r="AS385" s="505" t="s">
        <v>13</v>
      </c>
      <c r="AT385" s="505" t="s">
        <v>13</v>
      </c>
      <c r="AU385" s="505" t="s">
        <v>13</v>
      </c>
      <c r="AV385" s="505" t="s">
        <v>13</v>
      </c>
      <c r="AW385" s="505" t="s">
        <v>13</v>
      </c>
      <c r="AX385" s="505" t="s">
        <v>13</v>
      </c>
      <c r="AY385" s="505" t="s">
        <v>13</v>
      </c>
      <c r="AZ385" s="505" t="s">
        <v>13</v>
      </c>
      <c r="BA385" s="505" t="s">
        <v>13</v>
      </c>
      <c r="BB385" s="505" t="s">
        <v>13</v>
      </c>
      <c r="BC385" s="505" t="s">
        <v>13</v>
      </c>
      <c r="BD385" s="505" t="s">
        <v>13</v>
      </c>
      <c r="BE385" s="505" t="s">
        <v>13</v>
      </c>
      <c r="BF385" s="505" t="s">
        <v>13</v>
      </c>
      <c r="BG385" s="505" t="s">
        <v>13</v>
      </c>
      <c r="BH385" s="505" t="s">
        <v>13</v>
      </c>
      <c r="BI385" s="505" t="s">
        <v>13</v>
      </c>
      <c r="BJ385" s="505" t="s">
        <v>13</v>
      </c>
      <c r="BK385" s="505" t="s">
        <v>13</v>
      </c>
      <c r="BL385" s="505" t="s">
        <v>13</v>
      </c>
      <c r="BM385" s="505" t="s">
        <v>13</v>
      </c>
      <c r="BN385" s="505" t="s">
        <v>13</v>
      </c>
      <c r="BO385" s="622" t="s">
        <v>13</v>
      </c>
      <c r="BP385" s="505" t="s">
        <v>13</v>
      </c>
      <c r="BQ385" s="505" t="s">
        <v>13</v>
      </c>
      <c r="BR385" s="505" t="s">
        <v>13</v>
      </c>
      <c r="BS385" s="505"/>
      <c r="BT385" s="505"/>
      <c r="BU385" s="505"/>
    </row>
    <row r="386" spans="1:73" ht="14.4">
      <c r="A386" s="486" t="e">
        <f>VLOOKUP(C386,'[18]DfE No.'!C:E,3,FALSE)</f>
        <v>#N/A</v>
      </c>
      <c r="B386" s="502" t="s">
        <v>13</v>
      </c>
      <c r="C386" s="502" t="s">
        <v>13</v>
      </c>
      <c r="D386" s="503" t="s">
        <v>13</v>
      </c>
      <c r="E386" s="492" t="s">
        <v>13</v>
      </c>
      <c r="F386" s="504" t="s">
        <v>13</v>
      </c>
      <c r="G386" s="505" t="s">
        <v>13</v>
      </c>
      <c r="H386" s="505" t="s">
        <v>13</v>
      </c>
      <c r="I386" s="505" t="s">
        <v>13</v>
      </c>
      <c r="J386" s="505" t="s">
        <v>13</v>
      </c>
      <c r="K386" s="505" t="s">
        <v>13</v>
      </c>
      <c r="L386" s="505" t="s">
        <v>13</v>
      </c>
      <c r="M386" s="505" t="s">
        <v>13</v>
      </c>
      <c r="N386" s="505" t="s">
        <v>13</v>
      </c>
      <c r="O386" s="505" t="s">
        <v>13</v>
      </c>
      <c r="P386" s="505" t="s">
        <v>13</v>
      </c>
      <c r="Q386" s="505" t="s">
        <v>13</v>
      </c>
      <c r="R386" s="505" t="s">
        <v>13</v>
      </c>
      <c r="S386" s="505" t="s">
        <v>13</v>
      </c>
      <c r="T386" s="505" t="s">
        <v>13</v>
      </c>
      <c r="U386" s="505" t="s">
        <v>13</v>
      </c>
      <c r="V386" s="505" t="s">
        <v>13</v>
      </c>
      <c r="W386" s="505" t="s">
        <v>13</v>
      </c>
      <c r="X386" s="505" t="s">
        <v>13</v>
      </c>
      <c r="Y386" s="505" t="s">
        <v>13</v>
      </c>
      <c r="Z386" s="505" t="s">
        <v>13</v>
      </c>
      <c r="AA386" s="505" t="s">
        <v>13</v>
      </c>
      <c r="AB386" s="505" t="s">
        <v>13</v>
      </c>
      <c r="AC386" s="505" t="s">
        <v>13</v>
      </c>
      <c r="AD386" s="505" t="s">
        <v>13</v>
      </c>
      <c r="AE386" s="505" t="s">
        <v>13</v>
      </c>
      <c r="AF386" s="505" t="s">
        <v>13</v>
      </c>
      <c r="AG386" s="505" t="s">
        <v>13</v>
      </c>
      <c r="AH386" s="505" t="s">
        <v>13</v>
      </c>
      <c r="AI386" s="505" t="s">
        <v>13</v>
      </c>
      <c r="AJ386" s="505" t="s">
        <v>13</v>
      </c>
      <c r="AK386" s="505" t="s">
        <v>13</v>
      </c>
      <c r="AL386" s="505" t="s">
        <v>13</v>
      </c>
      <c r="AM386" s="505" t="s">
        <v>13</v>
      </c>
      <c r="AN386" s="505" t="s">
        <v>13</v>
      </c>
      <c r="AO386" s="505" t="s">
        <v>13</v>
      </c>
      <c r="AP386" s="505" t="s">
        <v>13</v>
      </c>
      <c r="AQ386" s="505" t="s">
        <v>13</v>
      </c>
      <c r="AR386" s="505" t="s">
        <v>13</v>
      </c>
      <c r="AS386" s="505" t="s">
        <v>13</v>
      </c>
      <c r="AT386" s="505" t="s">
        <v>13</v>
      </c>
      <c r="AU386" s="505" t="s">
        <v>13</v>
      </c>
      <c r="AV386" s="505" t="s">
        <v>13</v>
      </c>
      <c r="AW386" s="505" t="s">
        <v>13</v>
      </c>
      <c r="AX386" s="505" t="s">
        <v>13</v>
      </c>
      <c r="AY386" s="505" t="s">
        <v>13</v>
      </c>
      <c r="AZ386" s="505" t="s">
        <v>13</v>
      </c>
      <c r="BA386" s="505" t="s">
        <v>13</v>
      </c>
      <c r="BB386" s="505" t="s">
        <v>13</v>
      </c>
      <c r="BC386" s="505" t="s">
        <v>13</v>
      </c>
      <c r="BD386" s="505" t="s">
        <v>13</v>
      </c>
      <c r="BE386" s="505" t="s">
        <v>13</v>
      </c>
      <c r="BF386" s="505" t="s">
        <v>13</v>
      </c>
      <c r="BG386" s="505" t="s">
        <v>13</v>
      </c>
      <c r="BH386" s="505" t="s">
        <v>13</v>
      </c>
      <c r="BI386" s="505" t="s">
        <v>13</v>
      </c>
      <c r="BJ386" s="505" t="s">
        <v>13</v>
      </c>
      <c r="BK386" s="505" t="s">
        <v>13</v>
      </c>
      <c r="BL386" s="505" t="s">
        <v>13</v>
      </c>
      <c r="BM386" s="505" t="s">
        <v>13</v>
      </c>
      <c r="BN386" s="505" t="s">
        <v>13</v>
      </c>
      <c r="BO386" s="622" t="s">
        <v>13</v>
      </c>
      <c r="BP386" s="505" t="s">
        <v>13</v>
      </c>
      <c r="BQ386" s="505" t="s">
        <v>13</v>
      </c>
      <c r="BR386" s="505" t="s">
        <v>13</v>
      </c>
      <c r="BS386" s="505"/>
      <c r="BT386" s="505"/>
      <c r="BU386" s="505"/>
    </row>
    <row r="387" spans="1:73" ht="14.4">
      <c r="A387" s="486" t="e">
        <f>VLOOKUP(C387,'[18]DfE No.'!C:E,3,FALSE)</f>
        <v>#N/A</v>
      </c>
      <c r="B387" s="502" t="s">
        <v>13</v>
      </c>
      <c r="C387" s="502" t="s">
        <v>13</v>
      </c>
      <c r="D387" s="503" t="s">
        <v>13</v>
      </c>
      <c r="E387" s="492" t="s">
        <v>13</v>
      </c>
      <c r="F387" s="504" t="s">
        <v>13</v>
      </c>
      <c r="G387" s="505" t="s">
        <v>13</v>
      </c>
      <c r="H387" s="505" t="s">
        <v>13</v>
      </c>
      <c r="I387" s="505" t="s">
        <v>13</v>
      </c>
      <c r="J387" s="505" t="s">
        <v>13</v>
      </c>
      <c r="K387" s="505" t="s">
        <v>13</v>
      </c>
      <c r="L387" s="505" t="s">
        <v>13</v>
      </c>
      <c r="M387" s="505" t="s">
        <v>13</v>
      </c>
      <c r="N387" s="505" t="s">
        <v>13</v>
      </c>
      <c r="O387" s="505" t="s">
        <v>13</v>
      </c>
      <c r="P387" s="505" t="s">
        <v>13</v>
      </c>
      <c r="Q387" s="505" t="s">
        <v>13</v>
      </c>
      <c r="R387" s="505" t="s">
        <v>13</v>
      </c>
      <c r="S387" s="505" t="s">
        <v>13</v>
      </c>
      <c r="T387" s="505" t="s">
        <v>13</v>
      </c>
      <c r="U387" s="505" t="s">
        <v>13</v>
      </c>
      <c r="V387" s="505" t="s">
        <v>13</v>
      </c>
      <c r="W387" s="505" t="s">
        <v>13</v>
      </c>
      <c r="X387" s="505" t="s">
        <v>13</v>
      </c>
      <c r="Y387" s="505" t="s">
        <v>13</v>
      </c>
      <c r="Z387" s="505" t="s">
        <v>13</v>
      </c>
      <c r="AA387" s="505" t="s">
        <v>13</v>
      </c>
      <c r="AB387" s="505" t="s">
        <v>13</v>
      </c>
      <c r="AC387" s="505" t="s">
        <v>13</v>
      </c>
      <c r="AD387" s="505" t="s">
        <v>13</v>
      </c>
      <c r="AE387" s="505" t="s">
        <v>13</v>
      </c>
      <c r="AF387" s="505" t="s">
        <v>13</v>
      </c>
      <c r="AG387" s="505" t="s">
        <v>13</v>
      </c>
      <c r="AH387" s="505" t="s">
        <v>13</v>
      </c>
      <c r="AI387" s="505" t="s">
        <v>13</v>
      </c>
      <c r="AJ387" s="505" t="s">
        <v>13</v>
      </c>
      <c r="AK387" s="505" t="s">
        <v>13</v>
      </c>
      <c r="AL387" s="505" t="s">
        <v>13</v>
      </c>
      <c r="AM387" s="505" t="s">
        <v>13</v>
      </c>
      <c r="AN387" s="505" t="s">
        <v>13</v>
      </c>
      <c r="AO387" s="505" t="s">
        <v>13</v>
      </c>
      <c r="AP387" s="505" t="s">
        <v>13</v>
      </c>
      <c r="AQ387" s="505" t="s">
        <v>13</v>
      </c>
      <c r="AR387" s="505" t="s">
        <v>13</v>
      </c>
      <c r="AS387" s="505" t="s">
        <v>13</v>
      </c>
      <c r="AT387" s="505" t="s">
        <v>13</v>
      </c>
      <c r="AU387" s="505" t="s">
        <v>13</v>
      </c>
      <c r="AV387" s="505" t="s">
        <v>13</v>
      </c>
      <c r="AW387" s="505" t="s">
        <v>13</v>
      </c>
      <c r="AX387" s="505" t="s">
        <v>13</v>
      </c>
      <c r="AY387" s="505" t="s">
        <v>13</v>
      </c>
      <c r="AZ387" s="505" t="s">
        <v>13</v>
      </c>
      <c r="BA387" s="505" t="s">
        <v>13</v>
      </c>
      <c r="BB387" s="505" t="s">
        <v>13</v>
      </c>
      <c r="BC387" s="505" t="s">
        <v>13</v>
      </c>
      <c r="BD387" s="505" t="s">
        <v>13</v>
      </c>
      <c r="BE387" s="505" t="s">
        <v>13</v>
      </c>
      <c r="BF387" s="505" t="s">
        <v>13</v>
      </c>
      <c r="BG387" s="505" t="s">
        <v>13</v>
      </c>
      <c r="BH387" s="505" t="s">
        <v>13</v>
      </c>
      <c r="BI387" s="505" t="s">
        <v>13</v>
      </c>
      <c r="BJ387" s="505" t="s">
        <v>13</v>
      </c>
      <c r="BK387" s="505" t="s">
        <v>13</v>
      </c>
      <c r="BL387" s="505" t="s">
        <v>13</v>
      </c>
      <c r="BM387" s="505" t="s">
        <v>13</v>
      </c>
      <c r="BN387" s="505" t="s">
        <v>13</v>
      </c>
      <c r="BO387" s="622" t="s">
        <v>13</v>
      </c>
      <c r="BP387" s="505" t="s">
        <v>13</v>
      </c>
      <c r="BQ387" s="505" t="s">
        <v>13</v>
      </c>
      <c r="BR387" s="505" t="s">
        <v>13</v>
      </c>
      <c r="BS387" s="505"/>
      <c r="BT387" s="505"/>
      <c r="BU387" s="505"/>
    </row>
    <row r="388" spans="1:73" ht="14.4">
      <c r="A388" s="486" t="e">
        <f>VLOOKUP(C388,'[18]DfE No.'!C:E,3,FALSE)</f>
        <v>#N/A</v>
      </c>
      <c r="B388" s="502" t="s">
        <v>13</v>
      </c>
      <c r="C388" s="502" t="s">
        <v>13</v>
      </c>
      <c r="D388" s="503" t="s">
        <v>13</v>
      </c>
      <c r="E388" s="492" t="s">
        <v>13</v>
      </c>
      <c r="F388" s="504" t="s">
        <v>13</v>
      </c>
      <c r="G388" s="505" t="s">
        <v>13</v>
      </c>
      <c r="H388" s="505" t="s">
        <v>13</v>
      </c>
      <c r="I388" s="505" t="s">
        <v>13</v>
      </c>
      <c r="J388" s="505" t="s">
        <v>13</v>
      </c>
      <c r="K388" s="505" t="s">
        <v>13</v>
      </c>
      <c r="L388" s="505" t="s">
        <v>13</v>
      </c>
      <c r="M388" s="505" t="s">
        <v>13</v>
      </c>
      <c r="N388" s="505" t="s">
        <v>13</v>
      </c>
      <c r="O388" s="505" t="s">
        <v>13</v>
      </c>
      <c r="P388" s="505" t="s">
        <v>13</v>
      </c>
      <c r="Q388" s="505" t="s">
        <v>13</v>
      </c>
      <c r="R388" s="505" t="s">
        <v>13</v>
      </c>
      <c r="S388" s="505" t="s">
        <v>13</v>
      </c>
      <c r="T388" s="505" t="s">
        <v>13</v>
      </c>
      <c r="U388" s="505" t="s">
        <v>13</v>
      </c>
      <c r="V388" s="505" t="s">
        <v>13</v>
      </c>
      <c r="W388" s="505" t="s">
        <v>13</v>
      </c>
      <c r="X388" s="505" t="s">
        <v>13</v>
      </c>
      <c r="Y388" s="505" t="s">
        <v>13</v>
      </c>
      <c r="Z388" s="505" t="s">
        <v>13</v>
      </c>
      <c r="AA388" s="505" t="s">
        <v>13</v>
      </c>
      <c r="AB388" s="505" t="s">
        <v>13</v>
      </c>
      <c r="AC388" s="505" t="s">
        <v>13</v>
      </c>
      <c r="AD388" s="505" t="s">
        <v>13</v>
      </c>
      <c r="AE388" s="505" t="s">
        <v>13</v>
      </c>
      <c r="AF388" s="505" t="s">
        <v>13</v>
      </c>
      <c r="AG388" s="505" t="s">
        <v>13</v>
      </c>
      <c r="AH388" s="505" t="s">
        <v>13</v>
      </c>
      <c r="AI388" s="505" t="s">
        <v>13</v>
      </c>
      <c r="AJ388" s="505" t="s">
        <v>13</v>
      </c>
      <c r="AK388" s="505" t="s">
        <v>13</v>
      </c>
      <c r="AL388" s="505" t="s">
        <v>13</v>
      </c>
      <c r="AM388" s="505" t="s">
        <v>13</v>
      </c>
      <c r="AN388" s="505" t="s">
        <v>13</v>
      </c>
      <c r="AO388" s="505" t="s">
        <v>13</v>
      </c>
      <c r="AP388" s="505" t="s">
        <v>13</v>
      </c>
      <c r="AQ388" s="505" t="s">
        <v>13</v>
      </c>
      <c r="AR388" s="505" t="s">
        <v>13</v>
      </c>
      <c r="AS388" s="505" t="s">
        <v>13</v>
      </c>
      <c r="AT388" s="505" t="s">
        <v>13</v>
      </c>
      <c r="AU388" s="505" t="s">
        <v>13</v>
      </c>
      <c r="AV388" s="505" t="s">
        <v>13</v>
      </c>
      <c r="AW388" s="505" t="s">
        <v>13</v>
      </c>
      <c r="AX388" s="505" t="s">
        <v>13</v>
      </c>
      <c r="AY388" s="505" t="s">
        <v>13</v>
      </c>
      <c r="AZ388" s="505" t="s">
        <v>13</v>
      </c>
      <c r="BA388" s="505" t="s">
        <v>13</v>
      </c>
      <c r="BB388" s="505" t="s">
        <v>13</v>
      </c>
      <c r="BC388" s="505" t="s">
        <v>13</v>
      </c>
      <c r="BD388" s="505" t="s">
        <v>13</v>
      </c>
      <c r="BE388" s="505" t="s">
        <v>13</v>
      </c>
      <c r="BF388" s="505" t="s">
        <v>13</v>
      </c>
      <c r="BG388" s="505" t="s">
        <v>13</v>
      </c>
      <c r="BH388" s="505" t="s">
        <v>13</v>
      </c>
      <c r="BI388" s="505" t="s">
        <v>13</v>
      </c>
      <c r="BJ388" s="505" t="s">
        <v>13</v>
      </c>
      <c r="BK388" s="505" t="s">
        <v>13</v>
      </c>
      <c r="BL388" s="505" t="s">
        <v>13</v>
      </c>
      <c r="BM388" s="505" t="s">
        <v>13</v>
      </c>
      <c r="BN388" s="505" t="s">
        <v>13</v>
      </c>
      <c r="BO388" s="622" t="s">
        <v>13</v>
      </c>
      <c r="BP388" s="505" t="s">
        <v>13</v>
      </c>
      <c r="BQ388" s="505" t="s">
        <v>13</v>
      </c>
      <c r="BR388" s="505" t="s">
        <v>13</v>
      </c>
      <c r="BS388" s="505"/>
      <c r="BT388" s="505"/>
      <c r="BU388" s="505"/>
    </row>
    <row r="389" spans="1:73" ht="14.4">
      <c r="A389" s="486" t="e">
        <f>VLOOKUP(C389,'[18]DfE No.'!C:E,3,FALSE)</f>
        <v>#N/A</v>
      </c>
      <c r="B389" s="502" t="s">
        <v>13</v>
      </c>
      <c r="C389" s="502" t="s">
        <v>13</v>
      </c>
      <c r="D389" s="503" t="s">
        <v>13</v>
      </c>
      <c r="E389" s="492" t="s">
        <v>13</v>
      </c>
      <c r="F389" s="504" t="s">
        <v>13</v>
      </c>
      <c r="G389" s="505" t="s">
        <v>13</v>
      </c>
      <c r="H389" s="505" t="s">
        <v>13</v>
      </c>
      <c r="I389" s="505" t="s">
        <v>13</v>
      </c>
      <c r="J389" s="505" t="s">
        <v>13</v>
      </c>
      <c r="K389" s="505" t="s">
        <v>13</v>
      </c>
      <c r="L389" s="505" t="s">
        <v>13</v>
      </c>
      <c r="M389" s="505" t="s">
        <v>13</v>
      </c>
      <c r="N389" s="505" t="s">
        <v>13</v>
      </c>
      <c r="O389" s="505" t="s">
        <v>13</v>
      </c>
      <c r="P389" s="505" t="s">
        <v>13</v>
      </c>
      <c r="Q389" s="505" t="s">
        <v>13</v>
      </c>
      <c r="R389" s="505" t="s">
        <v>13</v>
      </c>
      <c r="S389" s="505" t="s">
        <v>13</v>
      </c>
      <c r="T389" s="505" t="s">
        <v>13</v>
      </c>
      <c r="U389" s="505" t="s">
        <v>13</v>
      </c>
      <c r="V389" s="505" t="s">
        <v>13</v>
      </c>
      <c r="W389" s="505" t="s">
        <v>13</v>
      </c>
      <c r="X389" s="505" t="s">
        <v>13</v>
      </c>
      <c r="Y389" s="505" t="s">
        <v>13</v>
      </c>
      <c r="Z389" s="505" t="s">
        <v>13</v>
      </c>
      <c r="AA389" s="505" t="s">
        <v>13</v>
      </c>
      <c r="AB389" s="505" t="s">
        <v>13</v>
      </c>
      <c r="AC389" s="505" t="s">
        <v>13</v>
      </c>
      <c r="AD389" s="505" t="s">
        <v>13</v>
      </c>
      <c r="AE389" s="505" t="s">
        <v>13</v>
      </c>
      <c r="AF389" s="505" t="s">
        <v>13</v>
      </c>
      <c r="AG389" s="505" t="s">
        <v>13</v>
      </c>
      <c r="AH389" s="505" t="s">
        <v>13</v>
      </c>
      <c r="AI389" s="505" t="s">
        <v>13</v>
      </c>
      <c r="AJ389" s="505" t="s">
        <v>13</v>
      </c>
      <c r="AK389" s="505" t="s">
        <v>13</v>
      </c>
      <c r="AL389" s="505" t="s">
        <v>13</v>
      </c>
      <c r="AM389" s="505" t="s">
        <v>13</v>
      </c>
      <c r="AN389" s="505" t="s">
        <v>13</v>
      </c>
      <c r="AO389" s="505" t="s">
        <v>13</v>
      </c>
      <c r="AP389" s="505" t="s">
        <v>13</v>
      </c>
      <c r="AQ389" s="505" t="s">
        <v>13</v>
      </c>
      <c r="AR389" s="505" t="s">
        <v>13</v>
      </c>
      <c r="AS389" s="505" t="s">
        <v>13</v>
      </c>
      <c r="AT389" s="505" t="s">
        <v>13</v>
      </c>
      <c r="AU389" s="505" t="s">
        <v>13</v>
      </c>
      <c r="AV389" s="505" t="s">
        <v>13</v>
      </c>
      <c r="AW389" s="505" t="s">
        <v>13</v>
      </c>
      <c r="AX389" s="505" t="s">
        <v>13</v>
      </c>
      <c r="AY389" s="505" t="s">
        <v>13</v>
      </c>
      <c r="AZ389" s="505" t="s">
        <v>13</v>
      </c>
      <c r="BA389" s="505" t="s">
        <v>13</v>
      </c>
      <c r="BB389" s="505" t="s">
        <v>13</v>
      </c>
      <c r="BC389" s="505" t="s">
        <v>13</v>
      </c>
      <c r="BD389" s="505" t="s">
        <v>13</v>
      </c>
      <c r="BE389" s="505" t="s">
        <v>13</v>
      </c>
      <c r="BF389" s="505" t="s">
        <v>13</v>
      </c>
      <c r="BG389" s="505" t="s">
        <v>13</v>
      </c>
      <c r="BH389" s="505" t="s">
        <v>13</v>
      </c>
      <c r="BI389" s="505" t="s">
        <v>13</v>
      </c>
      <c r="BJ389" s="505" t="s">
        <v>13</v>
      </c>
      <c r="BK389" s="505" t="s">
        <v>13</v>
      </c>
      <c r="BL389" s="505" t="s">
        <v>13</v>
      </c>
      <c r="BM389" s="505" t="s">
        <v>13</v>
      </c>
      <c r="BN389" s="505" t="s">
        <v>13</v>
      </c>
      <c r="BO389" s="622" t="s">
        <v>13</v>
      </c>
      <c r="BP389" s="505" t="s">
        <v>13</v>
      </c>
      <c r="BQ389" s="505" t="s">
        <v>13</v>
      </c>
      <c r="BR389" s="505" t="s">
        <v>13</v>
      </c>
      <c r="BS389" s="505"/>
      <c r="BT389" s="505"/>
      <c r="BU389" s="505"/>
    </row>
    <row r="390" spans="1:73" ht="14.4">
      <c r="A390" s="486" t="e">
        <f>VLOOKUP(C390,'[18]DfE No.'!C:E,3,FALSE)</f>
        <v>#N/A</v>
      </c>
      <c r="B390" s="502" t="s">
        <v>13</v>
      </c>
      <c r="C390" s="502" t="s">
        <v>13</v>
      </c>
      <c r="D390" s="503" t="s">
        <v>13</v>
      </c>
      <c r="E390" s="492" t="s">
        <v>13</v>
      </c>
      <c r="F390" s="504" t="s">
        <v>13</v>
      </c>
      <c r="G390" s="505" t="s">
        <v>13</v>
      </c>
      <c r="H390" s="505" t="s">
        <v>13</v>
      </c>
      <c r="I390" s="505" t="s">
        <v>13</v>
      </c>
      <c r="J390" s="505" t="s">
        <v>13</v>
      </c>
      <c r="K390" s="505" t="s">
        <v>13</v>
      </c>
      <c r="L390" s="505" t="s">
        <v>13</v>
      </c>
      <c r="M390" s="505" t="s">
        <v>13</v>
      </c>
      <c r="N390" s="505" t="s">
        <v>13</v>
      </c>
      <c r="O390" s="505" t="s">
        <v>13</v>
      </c>
      <c r="P390" s="505" t="s">
        <v>13</v>
      </c>
      <c r="Q390" s="505" t="s">
        <v>13</v>
      </c>
      <c r="R390" s="505" t="s">
        <v>13</v>
      </c>
      <c r="S390" s="505" t="s">
        <v>13</v>
      </c>
      <c r="T390" s="505" t="s">
        <v>13</v>
      </c>
      <c r="U390" s="505" t="s">
        <v>13</v>
      </c>
      <c r="V390" s="505" t="s">
        <v>13</v>
      </c>
      <c r="W390" s="505" t="s">
        <v>13</v>
      </c>
      <c r="X390" s="505" t="s">
        <v>13</v>
      </c>
      <c r="Y390" s="505" t="s">
        <v>13</v>
      </c>
      <c r="Z390" s="505" t="s">
        <v>13</v>
      </c>
      <c r="AA390" s="505" t="s">
        <v>13</v>
      </c>
      <c r="AB390" s="505" t="s">
        <v>13</v>
      </c>
      <c r="AC390" s="505" t="s">
        <v>13</v>
      </c>
      <c r="AD390" s="505" t="s">
        <v>13</v>
      </c>
      <c r="AE390" s="505" t="s">
        <v>13</v>
      </c>
      <c r="AF390" s="505" t="s">
        <v>13</v>
      </c>
      <c r="AG390" s="505" t="s">
        <v>13</v>
      </c>
      <c r="AH390" s="505" t="s">
        <v>13</v>
      </c>
      <c r="AI390" s="505" t="s">
        <v>13</v>
      </c>
      <c r="AJ390" s="505" t="s">
        <v>13</v>
      </c>
      <c r="AK390" s="505" t="s">
        <v>13</v>
      </c>
      <c r="AL390" s="505" t="s">
        <v>13</v>
      </c>
      <c r="AM390" s="505" t="s">
        <v>13</v>
      </c>
      <c r="AN390" s="505" t="s">
        <v>13</v>
      </c>
      <c r="AO390" s="505" t="s">
        <v>13</v>
      </c>
      <c r="AP390" s="505" t="s">
        <v>13</v>
      </c>
      <c r="AQ390" s="505" t="s">
        <v>13</v>
      </c>
      <c r="AR390" s="505" t="s">
        <v>13</v>
      </c>
      <c r="AS390" s="505" t="s">
        <v>13</v>
      </c>
      <c r="AT390" s="505" t="s">
        <v>13</v>
      </c>
      <c r="AU390" s="505" t="s">
        <v>13</v>
      </c>
      <c r="AV390" s="505" t="s">
        <v>13</v>
      </c>
      <c r="AW390" s="505" t="s">
        <v>13</v>
      </c>
      <c r="AX390" s="505" t="s">
        <v>13</v>
      </c>
      <c r="AY390" s="505" t="s">
        <v>13</v>
      </c>
      <c r="AZ390" s="505" t="s">
        <v>13</v>
      </c>
      <c r="BA390" s="505" t="s">
        <v>13</v>
      </c>
      <c r="BB390" s="505" t="s">
        <v>13</v>
      </c>
      <c r="BC390" s="505" t="s">
        <v>13</v>
      </c>
      <c r="BD390" s="505" t="s">
        <v>13</v>
      </c>
      <c r="BE390" s="505" t="s">
        <v>13</v>
      </c>
      <c r="BF390" s="505" t="s">
        <v>13</v>
      </c>
      <c r="BG390" s="505" t="s">
        <v>13</v>
      </c>
      <c r="BH390" s="505" t="s">
        <v>13</v>
      </c>
      <c r="BI390" s="505" t="s">
        <v>13</v>
      </c>
      <c r="BJ390" s="505" t="s">
        <v>13</v>
      </c>
      <c r="BK390" s="505" t="s">
        <v>13</v>
      </c>
      <c r="BL390" s="505" t="s">
        <v>13</v>
      </c>
      <c r="BM390" s="505" t="s">
        <v>13</v>
      </c>
      <c r="BN390" s="505" t="s">
        <v>13</v>
      </c>
      <c r="BO390" s="622" t="s">
        <v>13</v>
      </c>
      <c r="BP390" s="505" t="s">
        <v>13</v>
      </c>
      <c r="BQ390" s="505" t="s">
        <v>13</v>
      </c>
      <c r="BR390" s="505" t="s">
        <v>13</v>
      </c>
      <c r="BS390" s="505"/>
      <c r="BT390" s="505"/>
      <c r="BU390" s="505"/>
    </row>
    <row r="391" spans="1:73" ht="14.4">
      <c r="A391" s="486" t="e">
        <f>VLOOKUP(C391,'[18]DfE No.'!C:E,3,FALSE)</f>
        <v>#N/A</v>
      </c>
      <c r="B391" s="502" t="s">
        <v>13</v>
      </c>
      <c r="C391" s="502" t="s">
        <v>13</v>
      </c>
      <c r="D391" s="503" t="s">
        <v>13</v>
      </c>
      <c r="E391" s="492" t="s">
        <v>13</v>
      </c>
      <c r="F391" s="504" t="s">
        <v>13</v>
      </c>
      <c r="G391" s="505" t="s">
        <v>13</v>
      </c>
      <c r="H391" s="505" t="s">
        <v>13</v>
      </c>
      <c r="I391" s="505" t="s">
        <v>13</v>
      </c>
      <c r="J391" s="505" t="s">
        <v>13</v>
      </c>
      <c r="K391" s="505" t="s">
        <v>13</v>
      </c>
      <c r="L391" s="505" t="s">
        <v>13</v>
      </c>
      <c r="M391" s="505" t="s">
        <v>13</v>
      </c>
      <c r="N391" s="505" t="s">
        <v>13</v>
      </c>
      <c r="O391" s="505" t="s">
        <v>13</v>
      </c>
      <c r="P391" s="505" t="s">
        <v>13</v>
      </c>
      <c r="Q391" s="505" t="s">
        <v>13</v>
      </c>
      <c r="R391" s="505" t="s">
        <v>13</v>
      </c>
      <c r="S391" s="505" t="s">
        <v>13</v>
      </c>
      <c r="T391" s="505" t="s">
        <v>13</v>
      </c>
      <c r="U391" s="505" t="s">
        <v>13</v>
      </c>
      <c r="V391" s="505" t="s">
        <v>13</v>
      </c>
      <c r="W391" s="505" t="s">
        <v>13</v>
      </c>
      <c r="X391" s="505" t="s">
        <v>13</v>
      </c>
      <c r="Y391" s="505" t="s">
        <v>13</v>
      </c>
      <c r="Z391" s="505" t="s">
        <v>13</v>
      </c>
      <c r="AA391" s="505" t="s">
        <v>13</v>
      </c>
      <c r="AB391" s="505" t="s">
        <v>13</v>
      </c>
      <c r="AC391" s="505" t="s">
        <v>13</v>
      </c>
      <c r="AD391" s="505" t="s">
        <v>13</v>
      </c>
      <c r="AE391" s="505" t="s">
        <v>13</v>
      </c>
      <c r="AF391" s="505" t="s">
        <v>13</v>
      </c>
      <c r="AG391" s="505" t="s">
        <v>13</v>
      </c>
      <c r="AH391" s="505" t="s">
        <v>13</v>
      </c>
      <c r="AI391" s="505" t="s">
        <v>13</v>
      </c>
      <c r="AJ391" s="505" t="s">
        <v>13</v>
      </c>
      <c r="AK391" s="505" t="s">
        <v>13</v>
      </c>
      <c r="AL391" s="505" t="s">
        <v>13</v>
      </c>
      <c r="AM391" s="505" t="s">
        <v>13</v>
      </c>
      <c r="AN391" s="505" t="s">
        <v>13</v>
      </c>
      <c r="AO391" s="505" t="s">
        <v>13</v>
      </c>
      <c r="AP391" s="505" t="s">
        <v>13</v>
      </c>
      <c r="AQ391" s="505" t="s">
        <v>13</v>
      </c>
      <c r="AR391" s="505" t="s">
        <v>13</v>
      </c>
      <c r="AS391" s="505" t="s">
        <v>13</v>
      </c>
      <c r="AT391" s="505" t="s">
        <v>13</v>
      </c>
      <c r="AU391" s="505" t="s">
        <v>13</v>
      </c>
      <c r="AV391" s="505" t="s">
        <v>13</v>
      </c>
      <c r="AW391" s="505" t="s">
        <v>13</v>
      </c>
      <c r="AX391" s="505" t="s">
        <v>13</v>
      </c>
      <c r="AY391" s="505" t="s">
        <v>13</v>
      </c>
      <c r="AZ391" s="505" t="s">
        <v>13</v>
      </c>
      <c r="BA391" s="505" t="s">
        <v>13</v>
      </c>
      <c r="BB391" s="505" t="s">
        <v>13</v>
      </c>
      <c r="BC391" s="505" t="s">
        <v>13</v>
      </c>
      <c r="BD391" s="505" t="s">
        <v>13</v>
      </c>
      <c r="BE391" s="505" t="s">
        <v>13</v>
      </c>
      <c r="BF391" s="505" t="s">
        <v>13</v>
      </c>
      <c r="BG391" s="505" t="s">
        <v>13</v>
      </c>
      <c r="BH391" s="505" t="s">
        <v>13</v>
      </c>
      <c r="BI391" s="505" t="s">
        <v>13</v>
      </c>
      <c r="BJ391" s="505" t="s">
        <v>13</v>
      </c>
      <c r="BK391" s="505" t="s">
        <v>13</v>
      </c>
      <c r="BL391" s="505" t="s">
        <v>13</v>
      </c>
      <c r="BM391" s="505" t="s">
        <v>13</v>
      </c>
      <c r="BN391" s="505" t="s">
        <v>13</v>
      </c>
      <c r="BO391" s="622" t="s">
        <v>13</v>
      </c>
      <c r="BP391" s="505" t="s">
        <v>13</v>
      </c>
      <c r="BQ391" s="505" t="s">
        <v>13</v>
      </c>
      <c r="BR391" s="505" t="s">
        <v>13</v>
      </c>
      <c r="BS391" s="505"/>
      <c r="BT391" s="505"/>
      <c r="BU391" s="505"/>
    </row>
    <row r="392" spans="1:73" ht="14.4">
      <c r="A392" s="486" t="e">
        <f>VLOOKUP(C392,'[18]DfE No.'!C:E,3,FALSE)</f>
        <v>#N/A</v>
      </c>
      <c r="B392" s="502" t="s">
        <v>13</v>
      </c>
      <c r="C392" s="502" t="s">
        <v>13</v>
      </c>
      <c r="D392" s="503" t="s">
        <v>13</v>
      </c>
      <c r="E392" s="492" t="s">
        <v>13</v>
      </c>
      <c r="F392" s="504" t="s">
        <v>13</v>
      </c>
      <c r="G392" s="505" t="s">
        <v>13</v>
      </c>
      <c r="H392" s="505" t="s">
        <v>13</v>
      </c>
      <c r="I392" s="505" t="s">
        <v>13</v>
      </c>
      <c r="J392" s="505" t="s">
        <v>13</v>
      </c>
      <c r="K392" s="505" t="s">
        <v>13</v>
      </c>
      <c r="L392" s="505" t="s">
        <v>13</v>
      </c>
      <c r="M392" s="505" t="s">
        <v>13</v>
      </c>
      <c r="N392" s="505" t="s">
        <v>13</v>
      </c>
      <c r="O392" s="505" t="s">
        <v>13</v>
      </c>
      <c r="P392" s="505" t="s">
        <v>13</v>
      </c>
      <c r="Q392" s="505" t="s">
        <v>13</v>
      </c>
      <c r="R392" s="505" t="s">
        <v>13</v>
      </c>
      <c r="S392" s="505" t="s">
        <v>13</v>
      </c>
      <c r="T392" s="505" t="s">
        <v>13</v>
      </c>
      <c r="U392" s="505" t="s">
        <v>13</v>
      </c>
      <c r="V392" s="505" t="s">
        <v>13</v>
      </c>
      <c r="W392" s="505" t="s">
        <v>13</v>
      </c>
      <c r="X392" s="505" t="s">
        <v>13</v>
      </c>
      <c r="Y392" s="505" t="s">
        <v>13</v>
      </c>
      <c r="Z392" s="505" t="s">
        <v>13</v>
      </c>
      <c r="AA392" s="505" t="s">
        <v>13</v>
      </c>
      <c r="AB392" s="505" t="s">
        <v>13</v>
      </c>
      <c r="AC392" s="505" t="s">
        <v>13</v>
      </c>
      <c r="AD392" s="505" t="s">
        <v>13</v>
      </c>
      <c r="AE392" s="505" t="s">
        <v>13</v>
      </c>
      <c r="AF392" s="505" t="s">
        <v>13</v>
      </c>
      <c r="AG392" s="505" t="s">
        <v>13</v>
      </c>
      <c r="AH392" s="505" t="s">
        <v>13</v>
      </c>
      <c r="AI392" s="505" t="s">
        <v>13</v>
      </c>
      <c r="AJ392" s="505" t="s">
        <v>13</v>
      </c>
      <c r="AK392" s="505" t="s">
        <v>13</v>
      </c>
      <c r="AL392" s="505" t="s">
        <v>13</v>
      </c>
      <c r="AM392" s="505" t="s">
        <v>13</v>
      </c>
      <c r="AN392" s="505" t="s">
        <v>13</v>
      </c>
      <c r="AO392" s="505" t="s">
        <v>13</v>
      </c>
      <c r="AP392" s="505" t="s">
        <v>13</v>
      </c>
      <c r="AQ392" s="505" t="s">
        <v>13</v>
      </c>
      <c r="AR392" s="505" t="s">
        <v>13</v>
      </c>
      <c r="AS392" s="505" t="s">
        <v>13</v>
      </c>
      <c r="AT392" s="505" t="s">
        <v>13</v>
      </c>
      <c r="AU392" s="505" t="s">
        <v>13</v>
      </c>
      <c r="AV392" s="505" t="s">
        <v>13</v>
      </c>
      <c r="AW392" s="505" t="s">
        <v>13</v>
      </c>
      <c r="AX392" s="505" t="s">
        <v>13</v>
      </c>
      <c r="AY392" s="505" t="s">
        <v>13</v>
      </c>
      <c r="AZ392" s="505" t="s">
        <v>13</v>
      </c>
      <c r="BA392" s="505" t="s">
        <v>13</v>
      </c>
      <c r="BB392" s="505" t="s">
        <v>13</v>
      </c>
      <c r="BC392" s="505" t="s">
        <v>13</v>
      </c>
      <c r="BD392" s="505" t="s">
        <v>13</v>
      </c>
      <c r="BE392" s="505" t="s">
        <v>13</v>
      </c>
      <c r="BF392" s="505" t="s">
        <v>13</v>
      </c>
      <c r="BG392" s="505" t="s">
        <v>13</v>
      </c>
      <c r="BH392" s="505" t="s">
        <v>13</v>
      </c>
      <c r="BI392" s="505" t="s">
        <v>13</v>
      </c>
      <c r="BJ392" s="505" t="s">
        <v>13</v>
      </c>
      <c r="BK392" s="505" t="s">
        <v>13</v>
      </c>
      <c r="BL392" s="505" t="s">
        <v>13</v>
      </c>
      <c r="BM392" s="505" t="s">
        <v>13</v>
      </c>
      <c r="BN392" s="505" t="s">
        <v>13</v>
      </c>
      <c r="BO392" s="622" t="s">
        <v>13</v>
      </c>
      <c r="BP392" s="505" t="s">
        <v>13</v>
      </c>
      <c r="BQ392" s="505" t="s">
        <v>13</v>
      </c>
      <c r="BR392" s="505" t="s">
        <v>13</v>
      </c>
      <c r="BS392" s="505"/>
      <c r="BT392" s="505"/>
      <c r="BU392" s="505"/>
    </row>
    <row r="393" spans="1:73" ht="14.4">
      <c r="A393" s="486" t="e">
        <f>VLOOKUP(C393,'[18]DfE No.'!C:E,3,FALSE)</f>
        <v>#N/A</v>
      </c>
      <c r="B393" s="502" t="s">
        <v>13</v>
      </c>
      <c r="C393" s="502" t="s">
        <v>13</v>
      </c>
      <c r="D393" s="503" t="s">
        <v>13</v>
      </c>
      <c r="E393" s="492" t="s">
        <v>13</v>
      </c>
      <c r="F393" s="504" t="s">
        <v>13</v>
      </c>
      <c r="G393" s="505" t="s">
        <v>13</v>
      </c>
      <c r="H393" s="505" t="s">
        <v>13</v>
      </c>
      <c r="I393" s="505" t="s">
        <v>13</v>
      </c>
      <c r="J393" s="505" t="s">
        <v>13</v>
      </c>
      <c r="K393" s="505" t="s">
        <v>13</v>
      </c>
      <c r="L393" s="505" t="s">
        <v>13</v>
      </c>
      <c r="M393" s="505" t="s">
        <v>13</v>
      </c>
      <c r="N393" s="505" t="s">
        <v>13</v>
      </c>
      <c r="O393" s="505" t="s">
        <v>13</v>
      </c>
      <c r="P393" s="505" t="s">
        <v>13</v>
      </c>
      <c r="Q393" s="505" t="s">
        <v>13</v>
      </c>
      <c r="R393" s="505" t="s">
        <v>13</v>
      </c>
      <c r="S393" s="505" t="s">
        <v>13</v>
      </c>
      <c r="T393" s="505" t="s">
        <v>13</v>
      </c>
      <c r="U393" s="505" t="s">
        <v>13</v>
      </c>
      <c r="V393" s="505" t="s">
        <v>13</v>
      </c>
      <c r="W393" s="505" t="s">
        <v>13</v>
      </c>
      <c r="X393" s="505" t="s">
        <v>13</v>
      </c>
      <c r="Y393" s="505" t="s">
        <v>13</v>
      </c>
      <c r="Z393" s="505" t="s">
        <v>13</v>
      </c>
      <c r="AA393" s="505" t="s">
        <v>13</v>
      </c>
      <c r="AB393" s="505" t="s">
        <v>13</v>
      </c>
      <c r="AC393" s="505" t="s">
        <v>13</v>
      </c>
      <c r="AD393" s="505" t="s">
        <v>13</v>
      </c>
      <c r="AE393" s="505" t="s">
        <v>13</v>
      </c>
      <c r="AF393" s="505" t="s">
        <v>13</v>
      </c>
      <c r="AG393" s="505" t="s">
        <v>13</v>
      </c>
      <c r="AH393" s="505" t="s">
        <v>13</v>
      </c>
      <c r="AI393" s="505" t="s">
        <v>13</v>
      </c>
      <c r="AJ393" s="505" t="s">
        <v>13</v>
      </c>
      <c r="AK393" s="505" t="s">
        <v>13</v>
      </c>
      <c r="AL393" s="505" t="s">
        <v>13</v>
      </c>
      <c r="AM393" s="505" t="s">
        <v>13</v>
      </c>
      <c r="AN393" s="505" t="s">
        <v>13</v>
      </c>
      <c r="AO393" s="505" t="s">
        <v>13</v>
      </c>
      <c r="AP393" s="505" t="s">
        <v>13</v>
      </c>
      <c r="AQ393" s="505" t="s">
        <v>13</v>
      </c>
      <c r="AR393" s="505" t="s">
        <v>13</v>
      </c>
      <c r="AS393" s="505" t="s">
        <v>13</v>
      </c>
      <c r="AT393" s="505" t="s">
        <v>13</v>
      </c>
      <c r="AU393" s="505" t="s">
        <v>13</v>
      </c>
      <c r="AV393" s="505" t="s">
        <v>13</v>
      </c>
      <c r="AW393" s="505" t="s">
        <v>13</v>
      </c>
      <c r="AX393" s="505" t="s">
        <v>13</v>
      </c>
      <c r="AY393" s="505" t="s">
        <v>13</v>
      </c>
      <c r="AZ393" s="505" t="s">
        <v>13</v>
      </c>
      <c r="BA393" s="505" t="s">
        <v>13</v>
      </c>
      <c r="BB393" s="505" t="s">
        <v>13</v>
      </c>
      <c r="BC393" s="505" t="s">
        <v>13</v>
      </c>
      <c r="BD393" s="505" t="s">
        <v>13</v>
      </c>
      <c r="BE393" s="505" t="s">
        <v>13</v>
      </c>
      <c r="BF393" s="505" t="s">
        <v>13</v>
      </c>
      <c r="BG393" s="505" t="s">
        <v>13</v>
      </c>
      <c r="BH393" s="505" t="s">
        <v>13</v>
      </c>
      <c r="BI393" s="505" t="s">
        <v>13</v>
      </c>
      <c r="BJ393" s="505" t="s">
        <v>13</v>
      </c>
      <c r="BK393" s="505" t="s">
        <v>13</v>
      </c>
      <c r="BL393" s="505" t="s">
        <v>13</v>
      </c>
      <c r="BM393" s="505" t="s">
        <v>13</v>
      </c>
      <c r="BN393" s="505" t="s">
        <v>13</v>
      </c>
      <c r="BO393" s="622" t="s">
        <v>13</v>
      </c>
      <c r="BP393" s="505" t="s">
        <v>13</v>
      </c>
      <c r="BQ393" s="505" t="s">
        <v>13</v>
      </c>
      <c r="BR393" s="505" t="s">
        <v>13</v>
      </c>
      <c r="BS393" s="505"/>
      <c r="BT393" s="505"/>
      <c r="BU393" s="505"/>
    </row>
    <row r="394" spans="1:73" ht="14.4">
      <c r="A394" s="486" t="e">
        <f>VLOOKUP(C394,'[18]DfE No.'!C:E,3,FALSE)</f>
        <v>#N/A</v>
      </c>
      <c r="B394" s="502" t="s">
        <v>13</v>
      </c>
      <c r="C394" s="502" t="s">
        <v>13</v>
      </c>
      <c r="D394" s="503" t="s">
        <v>13</v>
      </c>
      <c r="E394" s="492" t="s">
        <v>13</v>
      </c>
      <c r="F394" s="504" t="s">
        <v>13</v>
      </c>
      <c r="G394" s="505" t="s">
        <v>13</v>
      </c>
      <c r="H394" s="505" t="s">
        <v>13</v>
      </c>
      <c r="I394" s="505" t="s">
        <v>13</v>
      </c>
      <c r="J394" s="505" t="s">
        <v>13</v>
      </c>
      <c r="K394" s="505" t="s">
        <v>13</v>
      </c>
      <c r="L394" s="505" t="s">
        <v>13</v>
      </c>
      <c r="M394" s="505" t="s">
        <v>13</v>
      </c>
      <c r="N394" s="505" t="s">
        <v>13</v>
      </c>
      <c r="O394" s="505" t="s">
        <v>13</v>
      </c>
      <c r="P394" s="505" t="s">
        <v>13</v>
      </c>
      <c r="Q394" s="505" t="s">
        <v>13</v>
      </c>
      <c r="R394" s="505" t="s">
        <v>13</v>
      </c>
      <c r="S394" s="505" t="s">
        <v>13</v>
      </c>
      <c r="T394" s="505" t="s">
        <v>13</v>
      </c>
      <c r="U394" s="505" t="s">
        <v>13</v>
      </c>
      <c r="V394" s="505" t="s">
        <v>13</v>
      </c>
      <c r="W394" s="505" t="s">
        <v>13</v>
      </c>
      <c r="X394" s="505" t="s">
        <v>13</v>
      </c>
      <c r="Y394" s="505" t="s">
        <v>13</v>
      </c>
      <c r="Z394" s="505" t="s">
        <v>13</v>
      </c>
      <c r="AA394" s="505" t="s">
        <v>13</v>
      </c>
      <c r="AB394" s="505" t="s">
        <v>13</v>
      </c>
      <c r="AC394" s="505" t="s">
        <v>13</v>
      </c>
      <c r="AD394" s="505" t="s">
        <v>13</v>
      </c>
      <c r="AE394" s="505" t="s">
        <v>13</v>
      </c>
      <c r="AF394" s="505" t="s">
        <v>13</v>
      </c>
      <c r="AG394" s="505" t="s">
        <v>13</v>
      </c>
      <c r="AH394" s="505" t="s">
        <v>13</v>
      </c>
      <c r="AI394" s="505" t="s">
        <v>13</v>
      </c>
      <c r="AJ394" s="505" t="s">
        <v>13</v>
      </c>
      <c r="AK394" s="505" t="s">
        <v>13</v>
      </c>
      <c r="AL394" s="505" t="s">
        <v>13</v>
      </c>
      <c r="AM394" s="505" t="s">
        <v>13</v>
      </c>
      <c r="AN394" s="505" t="s">
        <v>13</v>
      </c>
      <c r="AO394" s="505" t="s">
        <v>13</v>
      </c>
      <c r="AP394" s="505" t="s">
        <v>13</v>
      </c>
      <c r="AQ394" s="505" t="s">
        <v>13</v>
      </c>
      <c r="AR394" s="505" t="s">
        <v>13</v>
      </c>
      <c r="AS394" s="505" t="s">
        <v>13</v>
      </c>
      <c r="AT394" s="505" t="s">
        <v>13</v>
      </c>
      <c r="AU394" s="505" t="s">
        <v>13</v>
      </c>
      <c r="AV394" s="505" t="s">
        <v>13</v>
      </c>
      <c r="AW394" s="505" t="s">
        <v>13</v>
      </c>
      <c r="AX394" s="505" t="s">
        <v>13</v>
      </c>
      <c r="AY394" s="505" t="s">
        <v>13</v>
      </c>
      <c r="AZ394" s="505" t="s">
        <v>13</v>
      </c>
      <c r="BA394" s="505" t="s">
        <v>13</v>
      </c>
      <c r="BB394" s="505" t="s">
        <v>13</v>
      </c>
      <c r="BC394" s="505" t="s">
        <v>13</v>
      </c>
      <c r="BD394" s="505" t="s">
        <v>13</v>
      </c>
      <c r="BE394" s="505" t="s">
        <v>13</v>
      </c>
      <c r="BF394" s="505" t="s">
        <v>13</v>
      </c>
      <c r="BG394" s="505" t="s">
        <v>13</v>
      </c>
      <c r="BH394" s="505" t="s">
        <v>13</v>
      </c>
      <c r="BI394" s="505" t="s">
        <v>13</v>
      </c>
      <c r="BJ394" s="505" t="s">
        <v>13</v>
      </c>
      <c r="BK394" s="505" t="s">
        <v>13</v>
      </c>
      <c r="BL394" s="505" t="s">
        <v>13</v>
      </c>
      <c r="BM394" s="505" t="s">
        <v>13</v>
      </c>
      <c r="BN394" s="505" t="s">
        <v>13</v>
      </c>
      <c r="BO394" s="622" t="s">
        <v>13</v>
      </c>
      <c r="BP394" s="505" t="s">
        <v>13</v>
      </c>
      <c r="BQ394" s="505" t="s">
        <v>13</v>
      </c>
      <c r="BR394" s="505" t="s">
        <v>13</v>
      </c>
      <c r="BS394" s="505"/>
      <c r="BT394" s="505"/>
      <c r="BU394" s="505"/>
    </row>
    <row r="395" spans="1:73" ht="14.4">
      <c r="A395" s="486" t="e">
        <f>VLOOKUP(C395,'[18]DfE No.'!C:E,3,FALSE)</f>
        <v>#N/A</v>
      </c>
      <c r="B395" s="502" t="s">
        <v>13</v>
      </c>
      <c r="C395" s="502" t="s">
        <v>13</v>
      </c>
      <c r="D395" s="503" t="s">
        <v>13</v>
      </c>
      <c r="E395" s="492" t="s">
        <v>13</v>
      </c>
      <c r="F395" s="504" t="s">
        <v>13</v>
      </c>
      <c r="G395" s="505" t="s">
        <v>13</v>
      </c>
      <c r="H395" s="505" t="s">
        <v>13</v>
      </c>
      <c r="I395" s="505" t="s">
        <v>13</v>
      </c>
      <c r="J395" s="505" t="s">
        <v>13</v>
      </c>
      <c r="K395" s="505" t="s">
        <v>13</v>
      </c>
      <c r="L395" s="505" t="s">
        <v>13</v>
      </c>
      <c r="M395" s="505" t="s">
        <v>13</v>
      </c>
      <c r="N395" s="505" t="s">
        <v>13</v>
      </c>
      <c r="O395" s="505" t="s">
        <v>13</v>
      </c>
      <c r="P395" s="505" t="s">
        <v>13</v>
      </c>
      <c r="Q395" s="505" t="s">
        <v>13</v>
      </c>
      <c r="R395" s="505" t="s">
        <v>13</v>
      </c>
      <c r="S395" s="505" t="s">
        <v>13</v>
      </c>
      <c r="T395" s="505" t="s">
        <v>13</v>
      </c>
      <c r="U395" s="505" t="s">
        <v>13</v>
      </c>
      <c r="V395" s="505" t="s">
        <v>13</v>
      </c>
      <c r="W395" s="505" t="s">
        <v>13</v>
      </c>
      <c r="X395" s="505" t="s">
        <v>13</v>
      </c>
      <c r="Y395" s="505" t="s">
        <v>13</v>
      </c>
      <c r="Z395" s="505" t="s">
        <v>13</v>
      </c>
      <c r="AA395" s="505" t="s">
        <v>13</v>
      </c>
      <c r="AB395" s="505" t="s">
        <v>13</v>
      </c>
      <c r="AC395" s="505" t="s">
        <v>13</v>
      </c>
      <c r="AD395" s="505" t="s">
        <v>13</v>
      </c>
      <c r="AE395" s="505" t="s">
        <v>13</v>
      </c>
      <c r="AF395" s="505" t="s">
        <v>13</v>
      </c>
      <c r="AG395" s="505" t="s">
        <v>13</v>
      </c>
      <c r="AH395" s="505" t="s">
        <v>13</v>
      </c>
      <c r="AI395" s="505" t="s">
        <v>13</v>
      </c>
      <c r="AJ395" s="505" t="s">
        <v>13</v>
      </c>
      <c r="AK395" s="505" t="s">
        <v>13</v>
      </c>
      <c r="AL395" s="505" t="s">
        <v>13</v>
      </c>
      <c r="AM395" s="505" t="s">
        <v>13</v>
      </c>
      <c r="AN395" s="505" t="s">
        <v>13</v>
      </c>
      <c r="AO395" s="505" t="s">
        <v>13</v>
      </c>
      <c r="AP395" s="505" t="s">
        <v>13</v>
      </c>
      <c r="AQ395" s="505" t="s">
        <v>13</v>
      </c>
      <c r="AR395" s="505" t="s">
        <v>13</v>
      </c>
      <c r="AS395" s="505" t="s">
        <v>13</v>
      </c>
      <c r="AT395" s="505" t="s">
        <v>13</v>
      </c>
      <c r="AU395" s="505" t="s">
        <v>13</v>
      </c>
      <c r="AV395" s="505" t="s">
        <v>13</v>
      </c>
      <c r="AW395" s="505" t="s">
        <v>13</v>
      </c>
      <c r="AX395" s="505" t="s">
        <v>13</v>
      </c>
      <c r="AY395" s="505" t="s">
        <v>13</v>
      </c>
      <c r="AZ395" s="505" t="s">
        <v>13</v>
      </c>
      <c r="BA395" s="505" t="s">
        <v>13</v>
      </c>
      <c r="BB395" s="505" t="s">
        <v>13</v>
      </c>
      <c r="BC395" s="505" t="s">
        <v>13</v>
      </c>
      <c r="BD395" s="505" t="s">
        <v>13</v>
      </c>
      <c r="BE395" s="505" t="s">
        <v>13</v>
      </c>
      <c r="BF395" s="505" t="s">
        <v>13</v>
      </c>
      <c r="BG395" s="505" t="s">
        <v>13</v>
      </c>
      <c r="BH395" s="505" t="s">
        <v>13</v>
      </c>
      <c r="BI395" s="505" t="s">
        <v>13</v>
      </c>
      <c r="BJ395" s="505" t="s">
        <v>13</v>
      </c>
      <c r="BK395" s="505" t="s">
        <v>13</v>
      </c>
      <c r="BL395" s="505" t="s">
        <v>13</v>
      </c>
      <c r="BM395" s="505" t="s">
        <v>13</v>
      </c>
      <c r="BN395" s="505" t="s">
        <v>13</v>
      </c>
      <c r="BO395" s="622" t="s">
        <v>13</v>
      </c>
      <c r="BP395" s="505" t="s">
        <v>13</v>
      </c>
      <c r="BQ395" s="505" t="s">
        <v>13</v>
      </c>
      <c r="BR395" s="505" t="s">
        <v>13</v>
      </c>
      <c r="BS395" s="505"/>
      <c r="BT395" s="505"/>
      <c r="BU395" s="505"/>
    </row>
    <row r="396" spans="1:73" ht="14.4">
      <c r="A396" s="486" t="e">
        <f>VLOOKUP(C396,'[18]DfE No.'!C:E,3,FALSE)</f>
        <v>#N/A</v>
      </c>
      <c r="B396" s="502" t="s">
        <v>13</v>
      </c>
      <c r="C396" s="502" t="s">
        <v>13</v>
      </c>
      <c r="D396" s="503" t="s">
        <v>13</v>
      </c>
      <c r="E396" s="492" t="s">
        <v>13</v>
      </c>
      <c r="F396" s="504" t="s">
        <v>13</v>
      </c>
      <c r="G396" s="505" t="s">
        <v>13</v>
      </c>
      <c r="H396" s="505" t="s">
        <v>13</v>
      </c>
      <c r="I396" s="505" t="s">
        <v>13</v>
      </c>
      <c r="J396" s="505" t="s">
        <v>13</v>
      </c>
      <c r="K396" s="505" t="s">
        <v>13</v>
      </c>
      <c r="L396" s="505" t="s">
        <v>13</v>
      </c>
      <c r="M396" s="505" t="s">
        <v>13</v>
      </c>
      <c r="N396" s="505" t="s">
        <v>13</v>
      </c>
      <c r="O396" s="505" t="s">
        <v>13</v>
      </c>
      <c r="P396" s="505" t="s">
        <v>13</v>
      </c>
      <c r="Q396" s="505" t="s">
        <v>13</v>
      </c>
      <c r="R396" s="505" t="s">
        <v>13</v>
      </c>
      <c r="S396" s="505" t="s">
        <v>13</v>
      </c>
      <c r="T396" s="505" t="s">
        <v>13</v>
      </c>
      <c r="U396" s="505" t="s">
        <v>13</v>
      </c>
      <c r="V396" s="505" t="s">
        <v>13</v>
      </c>
      <c r="W396" s="505" t="s">
        <v>13</v>
      </c>
      <c r="X396" s="505" t="s">
        <v>13</v>
      </c>
      <c r="Y396" s="505" t="s">
        <v>13</v>
      </c>
      <c r="Z396" s="505" t="s">
        <v>13</v>
      </c>
      <c r="AA396" s="505" t="s">
        <v>13</v>
      </c>
      <c r="AB396" s="505" t="s">
        <v>13</v>
      </c>
      <c r="AC396" s="505" t="s">
        <v>13</v>
      </c>
      <c r="AD396" s="505" t="s">
        <v>13</v>
      </c>
      <c r="AE396" s="505" t="s">
        <v>13</v>
      </c>
      <c r="AF396" s="505" t="s">
        <v>13</v>
      </c>
      <c r="AG396" s="505" t="s">
        <v>13</v>
      </c>
      <c r="AH396" s="505" t="s">
        <v>13</v>
      </c>
      <c r="AI396" s="505" t="s">
        <v>13</v>
      </c>
      <c r="AJ396" s="505" t="s">
        <v>13</v>
      </c>
      <c r="AK396" s="505" t="s">
        <v>13</v>
      </c>
      <c r="AL396" s="505" t="s">
        <v>13</v>
      </c>
      <c r="AM396" s="505" t="s">
        <v>13</v>
      </c>
      <c r="AN396" s="505" t="s">
        <v>13</v>
      </c>
      <c r="AO396" s="505" t="s">
        <v>13</v>
      </c>
      <c r="AP396" s="505" t="s">
        <v>13</v>
      </c>
      <c r="AQ396" s="505" t="s">
        <v>13</v>
      </c>
      <c r="AR396" s="505" t="s">
        <v>13</v>
      </c>
      <c r="AS396" s="505" t="s">
        <v>13</v>
      </c>
      <c r="AT396" s="505" t="s">
        <v>13</v>
      </c>
      <c r="AU396" s="505" t="s">
        <v>13</v>
      </c>
      <c r="AV396" s="505" t="s">
        <v>13</v>
      </c>
      <c r="AW396" s="505" t="s">
        <v>13</v>
      </c>
      <c r="AX396" s="505" t="s">
        <v>13</v>
      </c>
      <c r="AY396" s="505" t="s">
        <v>13</v>
      </c>
      <c r="AZ396" s="505" t="s">
        <v>13</v>
      </c>
      <c r="BA396" s="505" t="s">
        <v>13</v>
      </c>
      <c r="BB396" s="505" t="s">
        <v>13</v>
      </c>
      <c r="BC396" s="505" t="s">
        <v>13</v>
      </c>
      <c r="BD396" s="505" t="s">
        <v>13</v>
      </c>
      <c r="BE396" s="505" t="s">
        <v>13</v>
      </c>
      <c r="BF396" s="505" t="s">
        <v>13</v>
      </c>
      <c r="BG396" s="505" t="s">
        <v>13</v>
      </c>
      <c r="BH396" s="505" t="s">
        <v>13</v>
      </c>
      <c r="BI396" s="505" t="s">
        <v>13</v>
      </c>
      <c r="BJ396" s="505" t="s">
        <v>13</v>
      </c>
      <c r="BK396" s="505" t="s">
        <v>13</v>
      </c>
      <c r="BL396" s="505" t="s">
        <v>13</v>
      </c>
      <c r="BM396" s="505" t="s">
        <v>13</v>
      </c>
      <c r="BN396" s="505" t="s">
        <v>13</v>
      </c>
      <c r="BO396" s="622" t="s">
        <v>13</v>
      </c>
      <c r="BP396" s="505" t="s">
        <v>13</v>
      </c>
      <c r="BQ396" s="505" t="s">
        <v>13</v>
      </c>
      <c r="BR396" s="505" t="s">
        <v>13</v>
      </c>
      <c r="BS396" s="505"/>
      <c r="BT396" s="505"/>
      <c r="BU396" s="505"/>
    </row>
    <row r="397" spans="1:73" ht="14.4">
      <c r="A397" s="486" t="e">
        <f>VLOOKUP(C397,'[18]DfE No.'!C:E,3,FALSE)</f>
        <v>#N/A</v>
      </c>
      <c r="B397" s="502" t="s">
        <v>13</v>
      </c>
      <c r="C397" s="502" t="s">
        <v>13</v>
      </c>
      <c r="D397" s="503" t="s">
        <v>13</v>
      </c>
      <c r="E397" s="492" t="s">
        <v>13</v>
      </c>
      <c r="F397" s="504" t="s">
        <v>13</v>
      </c>
      <c r="G397" s="505" t="s">
        <v>13</v>
      </c>
      <c r="H397" s="505" t="s">
        <v>13</v>
      </c>
      <c r="I397" s="505" t="s">
        <v>13</v>
      </c>
      <c r="J397" s="505" t="s">
        <v>13</v>
      </c>
      <c r="K397" s="505" t="s">
        <v>13</v>
      </c>
      <c r="L397" s="505" t="s">
        <v>13</v>
      </c>
      <c r="M397" s="505" t="s">
        <v>13</v>
      </c>
      <c r="N397" s="505" t="s">
        <v>13</v>
      </c>
      <c r="O397" s="505" t="s">
        <v>13</v>
      </c>
      <c r="P397" s="505" t="s">
        <v>13</v>
      </c>
      <c r="Q397" s="505" t="s">
        <v>13</v>
      </c>
      <c r="R397" s="505" t="s">
        <v>13</v>
      </c>
      <c r="S397" s="505" t="s">
        <v>13</v>
      </c>
      <c r="T397" s="505" t="s">
        <v>13</v>
      </c>
      <c r="U397" s="505" t="s">
        <v>13</v>
      </c>
      <c r="V397" s="505" t="s">
        <v>13</v>
      </c>
      <c r="W397" s="505" t="s">
        <v>13</v>
      </c>
      <c r="X397" s="505" t="s">
        <v>13</v>
      </c>
      <c r="Y397" s="505" t="s">
        <v>13</v>
      </c>
      <c r="Z397" s="505" t="s">
        <v>13</v>
      </c>
      <c r="AA397" s="505" t="s">
        <v>13</v>
      </c>
      <c r="AB397" s="505" t="s">
        <v>13</v>
      </c>
      <c r="AC397" s="505" t="s">
        <v>13</v>
      </c>
      <c r="AD397" s="505" t="s">
        <v>13</v>
      </c>
      <c r="AE397" s="505" t="s">
        <v>13</v>
      </c>
      <c r="AF397" s="505" t="s">
        <v>13</v>
      </c>
      <c r="AG397" s="505" t="s">
        <v>13</v>
      </c>
      <c r="AH397" s="505" t="s">
        <v>13</v>
      </c>
      <c r="AI397" s="505" t="s">
        <v>13</v>
      </c>
      <c r="AJ397" s="505" t="s">
        <v>13</v>
      </c>
      <c r="AK397" s="505" t="s">
        <v>13</v>
      </c>
      <c r="AL397" s="505" t="s">
        <v>13</v>
      </c>
      <c r="AM397" s="505" t="s">
        <v>13</v>
      </c>
      <c r="AN397" s="505" t="s">
        <v>13</v>
      </c>
      <c r="AO397" s="505" t="s">
        <v>13</v>
      </c>
      <c r="AP397" s="505" t="s">
        <v>13</v>
      </c>
      <c r="AQ397" s="505" t="s">
        <v>13</v>
      </c>
      <c r="AR397" s="505" t="s">
        <v>13</v>
      </c>
      <c r="AS397" s="505" t="s">
        <v>13</v>
      </c>
      <c r="AT397" s="505" t="s">
        <v>13</v>
      </c>
      <c r="AU397" s="505" t="s">
        <v>13</v>
      </c>
      <c r="AV397" s="505" t="s">
        <v>13</v>
      </c>
      <c r="AW397" s="505" t="s">
        <v>13</v>
      </c>
      <c r="AX397" s="505" t="s">
        <v>13</v>
      </c>
      <c r="AY397" s="505" t="s">
        <v>13</v>
      </c>
      <c r="AZ397" s="505" t="s">
        <v>13</v>
      </c>
      <c r="BA397" s="505" t="s">
        <v>13</v>
      </c>
      <c r="BB397" s="505" t="s">
        <v>13</v>
      </c>
      <c r="BC397" s="505" t="s">
        <v>13</v>
      </c>
      <c r="BD397" s="505" t="s">
        <v>13</v>
      </c>
      <c r="BE397" s="505" t="s">
        <v>13</v>
      </c>
      <c r="BF397" s="505" t="s">
        <v>13</v>
      </c>
      <c r="BG397" s="505" t="s">
        <v>13</v>
      </c>
      <c r="BH397" s="505" t="s">
        <v>13</v>
      </c>
      <c r="BI397" s="505" t="s">
        <v>13</v>
      </c>
      <c r="BJ397" s="505" t="s">
        <v>13</v>
      </c>
      <c r="BK397" s="505" t="s">
        <v>13</v>
      </c>
      <c r="BL397" s="505" t="s">
        <v>13</v>
      </c>
      <c r="BM397" s="505" t="s">
        <v>13</v>
      </c>
      <c r="BN397" s="505" t="s">
        <v>13</v>
      </c>
      <c r="BO397" s="622" t="s">
        <v>13</v>
      </c>
      <c r="BP397" s="505" t="s">
        <v>13</v>
      </c>
      <c r="BQ397" s="505" t="s">
        <v>13</v>
      </c>
      <c r="BR397" s="505" t="s">
        <v>13</v>
      </c>
      <c r="BS397" s="505"/>
      <c r="BT397" s="505"/>
      <c r="BU397" s="505"/>
    </row>
    <row r="398" spans="1:73" ht="14.4">
      <c r="A398" s="486" t="e">
        <f>VLOOKUP(C398,'[18]DfE No.'!C:E,3,FALSE)</f>
        <v>#N/A</v>
      </c>
      <c r="B398" s="502" t="s">
        <v>13</v>
      </c>
      <c r="C398" s="502" t="s">
        <v>13</v>
      </c>
      <c r="D398" s="503" t="s">
        <v>13</v>
      </c>
      <c r="E398" s="492" t="s">
        <v>13</v>
      </c>
      <c r="F398" s="504" t="s">
        <v>13</v>
      </c>
      <c r="G398" s="505" t="s">
        <v>13</v>
      </c>
      <c r="H398" s="505" t="s">
        <v>13</v>
      </c>
      <c r="I398" s="505" t="s">
        <v>13</v>
      </c>
      <c r="J398" s="505" t="s">
        <v>13</v>
      </c>
      <c r="K398" s="505" t="s">
        <v>13</v>
      </c>
      <c r="L398" s="505" t="s">
        <v>13</v>
      </c>
      <c r="M398" s="505" t="s">
        <v>13</v>
      </c>
      <c r="N398" s="505" t="s">
        <v>13</v>
      </c>
      <c r="O398" s="505" t="s">
        <v>13</v>
      </c>
      <c r="P398" s="505" t="s">
        <v>13</v>
      </c>
      <c r="Q398" s="505" t="s">
        <v>13</v>
      </c>
      <c r="R398" s="505" t="s">
        <v>13</v>
      </c>
      <c r="S398" s="505" t="s">
        <v>13</v>
      </c>
      <c r="T398" s="505" t="s">
        <v>13</v>
      </c>
      <c r="U398" s="505" t="s">
        <v>13</v>
      </c>
      <c r="V398" s="505" t="s">
        <v>13</v>
      </c>
      <c r="W398" s="505" t="s">
        <v>13</v>
      </c>
      <c r="X398" s="505" t="s">
        <v>13</v>
      </c>
      <c r="Y398" s="505" t="s">
        <v>13</v>
      </c>
      <c r="Z398" s="505" t="s">
        <v>13</v>
      </c>
      <c r="AA398" s="505" t="s">
        <v>13</v>
      </c>
      <c r="AB398" s="505" t="s">
        <v>13</v>
      </c>
      <c r="AC398" s="505" t="s">
        <v>13</v>
      </c>
      <c r="AD398" s="505" t="s">
        <v>13</v>
      </c>
      <c r="AE398" s="505" t="s">
        <v>13</v>
      </c>
      <c r="AF398" s="505" t="s">
        <v>13</v>
      </c>
      <c r="AG398" s="505" t="s">
        <v>13</v>
      </c>
      <c r="AH398" s="505" t="s">
        <v>13</v>
      </c>
      <c r="AI398" s="505" t="s">
        <v>13</v>
      </c>
      <c r="AJ398" s="505" t="s">
        <v>13</v>
      </c>
      <c r="AK398" s="505" t="s">
        <v>13</v>
      </c>
      <c r="AL398" s="505" t="s">
        <v>13</v>
      </c>
      <c r="AM398" s="505" t="s">
        <v>13</v>
      </c>
      <c r="AN398" s="505" t="s">
        <v>13</v>
      </c>
      <c r="AO398" s="505" t="s">
        <v>13</v>
      </c>
      <c r="AP398" s="505" t="s">
        <v>13</v>
      </c>
      <c r="AQ398" s="505" t="s">
        <v>13</v>
      </c>
      <c r="AR398" s="505" t="s">
        <v>13</v>
      </c>
      <c r="AS398" s="505" t="s">
        <v>13</v>
      </c>
      <c r="AT398" s="505" t="s">
        <v>13</v>
      </c>
      <c r="AU398" s="505" t="s">
        <v>13</v>
      </c>
      <c r="AV398" s="505" t="s">
        <v>13</v>
      </c>
      <c r="AW398" s="505" t="s">
        <v>13</v>
      </c>
      <c r="AX398" s="505" t="s">
        <v>13</v>
      </c>
      <c r="AY398" s="505" t="s">
        <v>13</v>
      </c>
      <c r="AZ398" s="505" t="s">
        <v>13</v>
      </c>
      <c r="BA398" s="505" t="s">
        <v>13</v>
      </c>
      <c r="BB398" s="505" t="s">
        <v>13</v>
      </c>
      <c r="BC398" s="505" t="s">
        <v>13</v>
      </c>
      <c r="BD398" s="505" t="s">
        <v>13</v>
      </c>
      <c r="BE398" s="505" t="s">
        <v>13</v>
      </c>
      <c r="BF398" s="505" t="s">
        <v>13</v>
      </c>
      <c r="BG398" s="505" t="s">
        <v>13</v>
      </c>
      <c r="BH398" s="505" t="s">
        <v>13</v>
      </c>
      <c r="BI398" s="505" t="s">
        <v>13</v>
      </c>
      <c r="BJ398" s="505" t="s">
        <v>13</v>
      </c>
      <c r="BK398" s="505" t="s">
        <v>13</v>
      </c>
      <c r="BL398" s="505" t="s">
        <v>13</v>
      </c>
      <c r="BM398" s="505" t="s">
        <v>13</v>
      </c>
      <c r="BN398" s="505" t="s">
        <v>13</v>
      </c>
      <c r="BO398" s="622" t="s">
        <v>13</v>
      </c>
      <c r="BP398" s="505" t="s">
        <v>13</v>
      </c>
      <c r="BQ398" s="505" t="s">
        <v>13</v>
      </c>
      <c r="BR398" s="505" t="s">
        <v>13</v>
      </c>
      <c r="BS398" s="505"/>
      <c r="BT398" s="505"/>
      <c r="BU398" s="505"/>
    </row>
    <row r="399" spans="1:73" ht="14.4">
      <c r="A399" s="486" t="e">
        <f>VLOOKUP(C399,'[18]DfE No.'!C:E,3,FALSE)</f>
        <v>#N/A</v>
      </c>
      <c r="B399" s="502" t="s">
        <v>13</v>
      </c>
      <c r="C399" s="502" t="s">
        <v>13</v>
      </c>
      <c r="D399" s="503" t="s">
        <v>13</v>
      </c>
      <c r="E399" s="492" t="s">
        <v>13</v>
      </c>
      <c r="F399" s="504" t="s">
        <v>13</v>
      </c>
      <c r="G399" s="505" t="s">
        <v>13</v>
      </c>
      <c r="H399" s="505" t="s">
        <v>13</v>
      </c>
      <c r="I399" s="505" t="s">
        <v>13</v>
      </c>
      <c r="J399" s="505" t="s">
        <v>13</v>
      </c>
      <c r="K399" s="505" t="s">
        <v>13</v>
      </c>
      <c r="L399" s="505" t="s">
        <v>13</v>
      </c>
      <c r="M399" s="505" t="s">
        <v>13</v>
      </c>
      <c r="N399" s="505" t="s">
        <v>13</v>
      </c>
      <c r="O399" s="505" t="s">
        <v>13</v>
      </c>
      <c r="P399" s="505" t="s">
        <v>13</v>
      </c>
      <c r="Q399" s="505" t="s">
        <v>13</v>
      </c>
      <c r="R399" s="505" t="s">
        <v>13</v>
      </c>
      <c r="S399" s="505" t="s">
        <v>13</v>
      </c>
      <c r="T399" s="505" t="s">
        <v>13</v>
      </c>
      <c r="U399" s="505" t="s">
        <v>13</v>
      </c>
      <c r="V399" s="505" t="s">
        <v>13</v>
      </c>
      <c r="W399" s="505" t="s">
        <v>13</v>
      </c>
      <c r="X399" s="505" t="s">
        <v>13</v>
      </c>
      <c r="Y399" s="505" t="s">
        <v>13</v>
      </c>
      <c r="Z399" s="505" t="s">
        <v>13</v>
      </c>
      <c r="AA399" s="505" t="s">
        <v>13</v>
      </c>
      <c r="AB399" s="505" t="s">
        <v>13</v>
      </c>
      <c r="AC399" s="505" t="s">
        <v>13</v>
      </c>
      <c r="AD399" s="505" t="s">
        <v>13</v>
      </c>
      <c r="AE399" s="505" t="s">
        <v>13</v>
      </c>
      <c r="AF399" s="505" t="s">
        <v>13</v>
      </c>
      <c r="AG399" s="505" t="s">
        <v>13</v>
      </c>
      <c r="AH399" s="505" t="s">
        <v>13</v>
      </c>
      <c r="AI399" s="505" t="s">
        <v>13</v>
      </c>
      <c r="AJ399" s="505" t="s">
        <v>13</v>
      </c>
      <c r="AK399" s="505" t="s">
        <v>13</v>
      </c>
      <c r="AL399" s="505" t="s">
        <v>13</v>
      </c>
      <c r="AM399" s="505" t="s">
        <v>13</v>
      </c>
      <c r="AN399" s="505" t="s">
        <v>13</v>
      </c>
      <c r="AO399" s="505" t="s">
        <v>13</v>
      </c>
      <c r="AP399" s="505" t="s">
        <v>13</v>
      </c>
      <c r="AQ399" s="505" t="s">
        <v>13</v>
      </c>
      <c r="AR399" s="505" t="s">
        <v>13</v>
      </c>
      <c r="AS399" s="505" t="s">
        <v>13</v>
      </c>
      <c r="AT399" s="505" t="s">
        <v>13</v>
      </c>
      <c r="AU399" s="505" t="s">
        <v>13</v>
      </c>
      <c r="AV399" s="505" t="s">
        <v>13</v>
      </c>
      <c r="AW399" s="505" t="s">
        <v>13</v>
      </c>
      <c r="AX399" s="505" t="s">
        <v>13</v>
      </c>
      <c r="AY399" s="505" t="s">
        <v>13</v>
      </c>
      <c r="AZ399" s="505" t="s">
        <v>13</v>
      </c>
      <c r="BA399" s="505" t="s">
        <v>13</v>
      </c>
      <c r="BB399" s="505" t="s">
        <v>13</v>
      </c>
      <c r="BC399" s="505" t="s">
        <v>13</v>
      </c>
      <c r="BD399" s="505" t="s">
        <v>13</v>
      </c>
      <c r="BE399" s="505" t="s">
        <v>13</v>
      </c>
      <c r="BF399" s="505" t="s">
        <v>13</v>
      </c>
      <c r="BG399" s="505" t="s">
        <v>13</v>
      </c>
      <c r="BH399" s="505" t="s">
        <v>13</v>
      </c>
      <c r="BI399" s="505" t="s">
        <v>13</v>
      </c>
      <c r="BJ399" s="505" t="s">
        <v>13</v>
      </c>
      <c r="BK399" s="505" t="s">
        <v>13</v>
      </c>
      <c r="BL399" s="505" t="s">
        <v>13</v>
      </c>
      <c r="BM399" s="505" t="s">
        <v>13</v>
      </c>
      <c r="BN399" s="505" t="s">
        <v>13</v>
      </c>
      <c r="BO399" s="622" t="s">
        <v>13</v>
      </c>
      <c r="BP399" s="505" t="s">
        <v>13</v>
      </c>
      <c r="BQ399" s="505" t="s">
        <v>13</v>
      </c>
      <c r="BR399" s="505" t="s">
        <v>13</v>
      </c>
      <c r="BS399" s="505"/>
      <c r="BT399" s="505"/>
      <c r="BU399" s="505"/>
    </row>
    <row r="400" spans="1:73" ht="14.4">
      <c r="A400" s="486" t="e">
        <f>VLOOKUP(C400,'[18]DfE No.'!C:E,3,FALSE)</f>
        <v>#N/A</v>
      </c>
      <c r="B400" s="502" t="s">
        <v>13</v>
      </c>
      <c r="C400" s="502" t="s">
        <v>13</v>
      </c>
      <c r="D400" s="503" t="s">
        <v>13</v>
      </c>
      <c r="E400" s="492" t="s">
        <v>13</v>
      </c>
      <c r="F400" s="504" t="s">
        <v>13</v>
      </c>
      <c r="G400" s="505" t="s">
        <v>13</v>
      </c>
      <c r="H400" s="505" t="s">
        <v>13</v>
      </c>
      <c r="I400" s="505" t="s">
        <v>13</v>
      </c>
      <c r="J400" s="505" t="s">
        <v>13</v>
      </c>
      <c r="K400" s="505" t="s">
        <v>13</v>
      </c>
      <c r="L400" s="505" t="s">
        <v>13</v>
      </c>
      <c r="M400" s="505" t="s">
        <v>13</v>
      </c>
      <c r="N400" s="505" t="s">
        <v>13</v>
      </c>
      <c r="O400" s="505" t="s">
        <v>13</v>
      </c>
      <c r="P400" s="505" t="s">
        <v>13</v>
      </c>
      <c r="Q400" s="505" t="s">
        <v>13</v>
      </c>
      <c r="R400" s="505" t="s">
        <v>13</v>
      </c>
      <c r="S400" s="505" t="s">
        <v>13</v>
      </c>
      <c r="T400" s="505" t="s">
        <v>13</v>
      </c>
      <c r="U400" s="505" t="s">
        <v>13</v>
      </c>
      <c r="V400" s="505" t="s">
        <v>13</v>
      </c>
      <c r="W400" s="505" t="s">
        <v>13</v>
      </c>
      <c r="X400" s="505" t="s">
        <v>13</v>
      </c>
      <c r="Y400" s="505" t="s">
        <v>13</v>
      </c>
      <c r="Z400" s="505" t="s">
        <v>13</v>
      </c>
      <c r="AA400" s="505" t="s">
        <v>13</v>
      </c>
      <c r="AB400" s="505" t="s">
        <v>13</v>
      </c>
      <c r="AC400" s="505" t="s">
        <v>13</v>
      </c>
      <c r="AD400" s="505" t="s">
        <v>13</v>
      </c>
      <c r="AE400" s="505" t="s">
        <v>13</v>
      </c>
      <c r="AF400" s="505" t="s">
        <v>13</v>
      </c>
      <c r="AG400" s="505" t="s">
        <v>13</v>
      </c>
      <c r="AH400" s="505" t="s">
        <v>13</v>
      </c>
      <c r="AI400" s="505" t="s">
        <v>13</v>
      </c>
      <c r="AJ400" s="505" t="s">
        <v>13</v>
      </c>
      <c r="AK400" s="505" t="s">
        <v>13</v>
      </c>
      <c r="AL400" s="505" t="s">
        <v>13</v>
      </c>
      <c r="AM400" s="505" t="s">
        <v>13</v>
      </c>
      <c r="AN400" s="505" t="s">
        <v>13</v>
      </c>
      <c r="AO400" s="505" t="s">
        <v>13</v>
      </c>
      <c r="AP400" s="505" t="s">
        <v>13</v>
      </c>
      <c r="AQ400" s="505" t="s">
        <v>13</v>
      </c>
      <c r="AR400" s="505" t="s">
        <v>13</v>
      </c>
      <c r="AS400" s="505" t="s">
        <v>13</v>
      </c>
      <c r="AT400" s="505" t="s">
        <v>13</v>
      </c>
      <c r="AU400" s="505" t="s">
        <v>13</v>
      </c>
      <c r="AV400" s="505" t="s">
        <v>13</v>
      </c>
      <c r="AW400" s="505" t="s">
        <v>13</v>
      </c>
      <c r="AX400" s="505" t="s">
        <v>13</v>
      </c>
      <c r="AY400" s="505" t="s">
        <v>13</v>
      </c>
      <c r="AZ400" s="505" t="s">
        <v>13</v>
      </c>
      <c r="BA400" s="505" t="s">
        <v>13</v>
      </c>
      <c r="BB400" s="505" t="s">
        <v>13</v>
      </c>
      <c r="BC400" s="505" t="s">
        <v>13</v>
      </c>
      <c r="BD400" s="505" t="s">
        <v>13</v>
      </c>
      <c r="BE400" s="505" t="s">
        <v>13</v>
      </c>
      <c r="BF400" s="505" t="s">
        <v>13</v>
      </c>
      <c r="BG400" s="505" t="s">
        <v>13</v>
      </c>
      <c r="BH400" s="505" t="s">
        <v>13</v>
      </c>
      <c r="BI400" s="505" t="s">
        <v>13</v>
      </c>
      <c r="BJ400" s="505" t="s">
        <v>13</v>
      </c>
      <c r="BK400" s="505" t="s">
        <v>13</v>
      </c>
      <c r="BL400" s="505" t="s">
        <v>13</v>
      </c>
      <c r="BM400" s="505" t="s">
        <v>13</v>
      </c>
      <c r="BN400" s="505" t="s">
        <v>13</v>
      </c>
      <c r="BO400" s="622" t="s">
        <v>13</v>
      </c>
      <c r="BP400" s="505" t="s">
        <v>13</v>
      </c>
      <c r="BQ400" s="505" t="s">
        <v>13</v>
      </c>
      <c r="BR400" s="505" t="s">
        <v>13</v>
      </c>
      <c r="BS400" s="505"/>
      <c r="BT400" s="505"/>
      <c r="BU400" s="505"/>
    </row>
    <row r="401" spans="1:73" ht="14.4">
      <c r="A401" s="486" t="e">
        <f>VLOOKUP(C401,'[18]DfE No.'!C:E,3,FALSE)</f>
        <v>#N/A</v>
      </c>
      <c r="B401" s="502" t="s">
        <v>13</v>
      </c>
      <c r="C401" s="502" t="s">
        <v>13</v>
      </c>
      <c r="D401" s="503" t="s">
        <v>13</v>
      </c>
      <c r="E401" s="492" t="s">
        <v>13</v>
      </c>
      <c r="F401" s="504" t="s">
        <v>13</v>
      </c>
      <c r="G401" s="505" t="s">
        <v>13</v>
      </c>
      <c r="H401" s="505" t="s">
        <v>13</v>
      </c>
      <c r="I401" s="505" t="s">
        <v>13</v>
      </c>
      <c r="J401" s="505" t="s">
        <v>13</v>
      </c>
      <c r="K401" s="505" t="s">
        <v>13</v>
      </c>
      <c r="L401" s="505" t="s">
        <v>13</v>
      </c>
      <c r="M401" s="505" t="s">
        <v>13</v>
      </c>
      <c r="N401" s="505" t="s">
        <v>13</v>
      </c>
      <c r="O401" s="505" t="s">
        <v>13</v>
      </c>
      <c r="P401" s="505" t="s">
        <v>13</v>
      </c>
      <c r="Q401" s="505" t="s">
        <v>13</v>
      </c>
      <c r="R401" s="505" t="s">
        <v>13</v>
      </c>
      <c r="S401" s="505" t="s">
        <v>13</v>
      </c>
      <c r="T401" s="505" t="s">
        <v>13</v>
      </c>
      <c r="U401" s="505" t="s">
        <v>13</v>
      </c>
      <c r="V401" s="505" t="s">
        <v>13</v>
      </c>
      <c r="W401" s="505" t="s">
        <v>13</v>
      </c>
      <c r="X401" s="505" t="s">
        <v>13</v>
      </c>
      <c r="Y401" s="505" t="s">
        <v>13</v>
      </c>
      <c r="Z401" s="505" t="s">
        <v>13</v>
      </c>
      <c r="AA401" s="505" t="s">
        <v>13</v>
      </c>
      <c r="AB401" s="505" t="s">
        <v>13</v>
      </c>
      <c r="AC401" s="505" t="s">
        <v>13</v>
      </c>
      <c r="AD401" s="505" t="s">
        <v>13</v>
      </c>
      <c r="AE401" s="505" t="s">
        <v>13</v>
      </c>
      <c r="AF401" s="505" t="s">
        <v>13</v>
      </c>
      <c r="AG401" s="505" t="s">
        <v>13</v>
      </c>
      <c r="AH401" s="505" t="s">
        <v>13</v>
      </c>
      <c r="AI401" s="505" t="s">
        <v>13</v>
      </c>
      <c r="AJ401" s="505" t="s">
        <v>13</v>
      </c>
      <c r="AK401" s="505" t="s">
        <v>13</v>
      </c>
      <c r="AL401" s="505" t="s">
        <v>13</v>
      </c>
      <c r="AM401" s="505" t="s">
        <v>13</v>
      </c>
      <c r="AN401" s="505" t="s">
        <v>13</v>
      </c>
      <c r="AO401" s="505" t="s">
        <v>13</v>
      </c>
      <c r="AP401" s="505" t="s">
        <v>13</v>
      </c>
      <c r="AQ401" s="505" t="s">
        <v>13</v>
      </c>
      <c r="AR401" s="505" t="s">
        <v>13</v>
      </c>
      <c r="AS401" s="505" t="s">
        <v>13</v>
      </c>
      <c r="AT401" s="505" t="s">
        <v>13</v>
      </c>
      <c r="AU401" s="505" t="s">
        <v>13</v>
      </c>
      <c r="AV401" s="505" t="s">
        <v>13</v>
      </c>
      <c r="AW401" s="505" t="s">
        <v>13</v>
      </c>
      <c r="AX401" s="505" t="s">
        <v>13</v>
      </c>
      <c r="AY401" s="505" t="s">
        <v>13</v>
      </c>
      <c r="AZ401" s="505" t="s">
        <v>13</v>
      </c>
      <c r="BA401" s="505" t="s">
        <v>13</v>
      </c>
      <c r="BB401" s="505" t="s">
        <v>13</v>
      </c>
      <c r="BC401" s="505" t="s">
        <v>13</v>
      </c>
      <c r="BD401" s="505" t="s">
        <v>13</v>
      </c>
      <c r="BE401" s="505" t="s">
        <v>13</v>
      </c>
      <c r="BF401" s="505" t="s">
        <v>13</v>
      </c>
      <c r="BG401" s="505" t="s">
        <v>13</v>
      </c>
      <c r="BH401" s="505" t="s">
        <v>13</v>
      </c>
      <c r="BI401" s="505" t="s">
        <v>13</v>
      </c>
      <c r="BJ401" s="505" t="s">
        <v>13</v>
      </c>
      <c r="BK401" s="505" t="s">
        <v>13</v>
      </c>
      <c r="BL401" s="505" t="s">
        <v>13</v>
      </c>
      <c r="BM401" s="505" t="s">
        <v>13</v>
      </c>
      <c r="BN401" s="505" t="s">
        <v>13</v>
      </c>
      <c r="BO401" s="622" t="s">
        <v>13</v>
      </c>
      <c r="BP401" s="505" t="s">
        <v>13</v>
      </c>
      <c r="BQ401" s="505" t="s">
        <v>13</v>
      </c>
      <c r="BR401" s="505" t="s">
        <v>13</v>
      </c>
      <c r="BS401" s="505"/>
      <c r="BT401" s="505"/>
      <c r="BU401" s="505"/>
    </row>
    <row r="402" spans="1:73" ht="14.4">
      <c r="A402" s="486" t="e">
        <f>VLOOKUP(C402,'[18]DfE No.'!C:E,3,FALSE)</f>
        <v>#N/A</v>
      </c>
      <c r="B402" s="502" t="s">
        <v>13</v>
      </c>
      <c r="C402" s="502" t="s">
        <v>13</v>
      </c>
      <c r="D402" s="503" t="s">
        <v>13</v>
      </c>
      <c r="E402" s="492" t="s">
        <v>13</v>
      </c>
      <c r="F402" s="504" t="s">
        <v>13</v>
      </c>
      <c r="G402" s="505" t="s">
        <v>13</v>
      </c>
      <c r="H402" s="505" t="s">
        <v>13</v>
      </c>
      <c r="I402" s="505" t="s">
        <v>13</v>
      </c>
      <c r="J402" s="505" t="s">
        <v>13</v>
      </c>
      <c r="K402" s="505" t="s">
        <v>13</v>
      </c>
      <c r="L402" s="505" t="s">
        <v>13</v>
      </c>
      <c r="M402" s="505" t="s">
        <v>13</v>
      </c>
      <c r="N402" s="505" t="s">
        <v>13</v>
      </c>
      <c r="O402" s="505" t="s">
        <v>13</v>
      </c>
      <c r="P402" s="505" t="s">
        <v>13</v>
      </c>
      <c r="Q402" s="505" t="s">
        <v>13</v>
      </c>
      <c r="R402" s="505" t="s">
        <v>13</v>
      </c>
      <c r="S402" s="505" t="s">
        <v>13</v>
      </c>
      <c r="T402" s="505" t="s">
        <v>13</v>
      </c>
      <c r="U402" s="505" t="s">
        <v>13</v>
      </c>
      <c r="V402" s="505" t="s">
        <v>13</v>
      </c>
      <c r="W402" s="505" t="s">
        <v>13</v>
      </c>
      <c r="X402" s="505" t="s">
        <v>13</v>
      </c>
      <c r="Y402" s="505" t="s">
        <v>13</v>
      </c>
      <c r="Z402" s="505" t="s">
        <v>13</v>
      </c>
      <c r="AA402" s="505" t="s">
        <v>13</v>
      </c>
      <c r="AB402" s="505" t="s">
        <v>13</v>
      </c>
      <c r="AC402" s="505" t="s">
        <v>13</v>
      </c>
      <c r="AD402" s="505" t="s">
        <v>13</v>
      </c>
      <c r="AE402" s="505" t="s">
        <v>13</v>
      </c>
      <c r="AF402" s="505" t="s">
        <v>13</v>
      </c>
      <c r="AG402" s="505" t="s">
        <v>13</v>
      </c>
      <c r="AH402" s="505" t="s">
        <v>13</v>
      </c>
      <c r="AI402" s="505" t="s">
        <v>13</v>
      </c>
      <c r="AJ402" s="505" t="s">
        <v>13</v>
      </c>
      <c r="AK402" s="505" t="s">
        <v>13</v>
      </c>
      <c r="AL402" s="505" t="s">
        <v>13</v>
      </c>
      <c r="AM402" s="505" t="s">
        <v>13</v>
      </c>
      <c r="AN402" s="505" t="s">
        <v>13</v>
      </c>
      <c r="AO402" s="505" t="s">
        <v>13</v>
      </c>
      <c r="AP402" s="505" t="s">
        <v>13</v>
      </c>
      <c r="AQ402" s="505" t="s">
        <v>13</v>
      </c>
      <c r="AR402" s="505" t="s">
        <v>13</v>
      </c>
      <c r="AS402" s="505" t="s">
        <v>13</v>
      </c>
      <c r="AT402" s="505" t="s">
        <v>13</v>
      </c>
      <c r="AU402" s="505" t="s">
        <v>13</v>
      </c>
      <c r="AV402" s="505" t="s">
        <v>13</v>
      </c>
      <c r="AW402" s="505" t="s">
        <v>13</v>
      </c>
      <c r="AX402" s="505" t="s">
        <v>13</v>
      </c>
      <c r="AY402" s="505" t="s">
        <v>13</v>
      </c>
      <c r="AZ402" s="505" t="s">
        <v>13</v>
      </c>
      <c r="BA402" s="505" t="s">
        <v>13</v>
      </c>
      <c r="BB402" s="505" t="s">
        <v>13</v>
      </c>
      <c r="BC402" s="505" t="s">
        <v>13</v>
      </c>
      <c r="BD402" s="505" t="s">
        <v>13</v>
      </c>
      <c r="BE402" s="505" t="s">
        <v>13</v>
      </c>
      <c r="BF402" s="505" t="s">
        <v>13</v>
      </c>
      <c r="BG402" s="505" t="s">
        <v>13</v>
      </c>
      <c r="BH402" s="505" t="s">
        <v>13</v>
      </c>
      <c r="BI402" s="505" t="s">
        <v>13</v>
      </c>
      <c r="BJ402" s="505" t="s">
        <v>13</v>
      </c>
      <c r="BK402" s="505" t="s">
        <v>13</v>
      </c>
      <c r="BL402" s="505" t="s">
        <v>13</v>
      </c>
      <c r="BM402" s="505" t="s">
        <v>13</v>
      </c>
      <c r="BN402" s="505" t="s">
        <v>13</v>
      </c>
      <c r="BO402" s="622" t="s">
        <v>13</v>
      </c>
      <c r="BP402" s="505" t="s">
        <v>13</v>
      </c>
      <c r="BQ402" s="505" t="s">
        <v>13</v>
      </c>
      <c r="BR402" s="505" t="s">
        <v>13</v>
      </c>
      <c r="BS402" s="505"/>
      <c r="BT402" s="505"/>
      <c r="BU402" s="505"/>
    </row>
    <row r="403" spans="1:73" ht="14.4">
      <c r="A403" s="486" t="e">
        <f>VLOOKUP(C403,'[18]DfE No.'!C:E,3,FALSE)</f>
        <v>#N/A</v>
      </c>
      <c r="B403" s="502" t="s">
        <v>13</v>
      </c>
      <c r="C403" s="502" t="s">
        <v>13</v>
      </c>
      <c r="D403" s="503" t="s">
        <v>13</v>
      </c>
      <c r="E403" s="492" t="s">
        <v>13</v>
      </c>
      <c r="F403" s="504" t="s">
        <v>13</v>
      </c>
      <c r="G403" s="505" t="s">
        <v>13</v>
      </c>
      <c r="H403" s="505" t="s">
        <v>13</v>
      </c>
      <c r="I403" s="505" t="s">
        <v>13</v>
      </c>
      <c r="J403" s="505" t="s">
        <v>13</v>
      </c>
      <c r="K403" s="505" t="s">
        <v>13</v>
      </c>
      <c r="L403" s="505" t="s">
        <v>13</v>
      </c>
      <c r="M403" s="505" t="s">
        <v>13</v>
      </c>
      <c r="N403" s="505" t="s">
        <v>13</v>
      </c>
      <c r="O403" s="505" t="s">
        <v>13</v>
      </c>
      <c r="P403" s="505" t="s">
        <v>13</v>
      </c>
      <c r="Q403" s="505" t="s">
        <v>13</v>
      </c>
      <c r="R403" s="505" t="s">
        <v>13</v>
      </c>
      <c r="S403" s="505" t="s">
        <v>13</v>
      </c>
      <c r="T403" s="505" t="s">
        <v>13</v>
      </c>
      <c r="U403" s="505" t="s">
        <v>13</v>
      </c>
      <c r="V403" s="505" t="s">
        <v>13</v>
      </c>
      <c r="W403" s="505" t="s">
        <v>13</v>
      </c>
      <c r="X403" s="505" t="s">
        <v>13</v>
      </c>
      <c r="Y403" s="505" t="s">
        <v>13</v>
      </c>
      <c r="Z403" s="505" t="s">
        <v>13</v>
      </c>
      <c r="AA403" s="505" t="s">
        <v>13</v>
      </c>
      <c r="AB403" s="505" t="s">
        <v>13</v>
      </c>
      <c r="AC403" s="505" t="s">
        <v>13</v>
      </c>
      <c r="AD403" s="505" t="s">
        <v>13</v>
      </c>
      <c r="AE403" s="505" t="s">
        <v>13</v>
      </c>
      <c r="AF403" s="505" t="s">
        <v>13</v>
      </c>
      <c r="AG403" s="505" t="s">
        <v>13</v>
      </c>
      <c r="AH403" s="505" t="s">
        <v>13</v>
      </c>
      <c r="AI403" s="505" t="s">
        <v>13</v>
      </c>
      <c r="AJ403" s="505" t="s">
        <v>13</v>
      </c>
      <c r="AK403" s="505" t="s">
        <v>13</v>
      </c>
      <c r="AL403" s="505" t="s">
        <v>13</v>
      </c>
      <c r="AM403" s="505" t="s">
        <v>13</v>
      </c>
      <c r="AN403" s="505" t="s">
        <v>13</v>
      </c>
      <c r="AO403" s="505" t="s">
        <v>13</v>
      </c>
      <c r="AP403" s="505" t="s">
        <v>13</v>
      </c>
      <c r="AQ403" s="505" t="s">
        <v>13</v>
      </c>
      <c r="AR403" s="505" t="s">
        <v>13</v>
      </c>
      <c r="AS403" s="505" t="s">
        <v>13</v>
      </c>
      <c r="AT403" s="505" t="s">
        <v>13</v>
      </c>
      <c r="AU403" s="505" t="s">
        <v>13</v>
      </c>
      <c r="AV403" s="505" t="s">
        <v>13</v>
      </c>
      <c r="AW403" s="505" t="s">
        <v>13</v>
      </c>
      <c r="AX403" s="505" t="s">
        <v>13</v>
      </c>
      <c r="AY403" s="505" t="s">
        <v>13</v>
      </c>
      <c r="AZ403" s="505" t="s">
        <v>13</v>
      </c>
      <c r="BA403" s="505" t="s">
        <v>13</v>
      </c>
      <c r="BB403" s="505" t="s">
        <v>13</v>
      </c>
      <c r="BC403" s="505" t="s">
        <v>13</v>
      </c>
      <c r="BD403" s="505" t="s">
        <v>13</v>
      </c>
      <c r="BE403" s="505" t="s">
        <v>13</v>
      </c>
      <c r="BF403" s="505" t="s">
        <v>13</v>
      </c>
      <c r="BG403" s="505" t="s">
        <v>13</v>
      </c>
      <c r="BH403" s="505" t="s">
        <v>13</v>
      </c>
      <c r="BI403" s="505" t="s">
        <v>13</v>
      </c>
      <c r="BJ403" s="505" t="s">
        <v>13</v>
      </c>
      <c r="BK403" s="505" t="s">
        <v>13</v>
      </c>
      <c r="BL403" s="505" t="s">
        <v>13</v>
      </c>
      <c r="BM403" s="505" t="s">
        <v>13</v>
      </c>
      <c r="BN403" s="505" t="s">
        <v>13</v>
      </c>
      <c r="BO403" s="622" t="s">
        <v>13</v>
      </c>
      <c r="BP403" s="505" t="s">
        <v>13</v>
      </c>
      <c r="BQ403" s="505" t="s">
        <v>13</v>
      </c>
      <c r="BR403" s="505" t="s">
        <v>13</v>
      </c>
      <c r="BS403" s="505"/>
      <c r="BT403" s="505"/>
      <c r="BU403" s="505"/>
    </row>
    <row r="404" spans="1:73" ht="14.4">
      <c r="A404" s="486" t="e">
        <f>VLOOKUP(C404,'[18]DfE No.'!C:E,3,FALSE)</f>
        <v>#N/A</v>
      </c>
      <c r="B404" s="502" t="s">
        <v>13</v>
      </c>
      <c r="C404" s="502" t="s">
        <v>13</v>
      </c>
      <c r="D404" s="503" t="s">
        <v>13</v>
      </c>
      <c r="E404" s="492" t="s">
        <v>13</v>
      </c>
      <c r="F404" s="504" t="s">
        <v>13</v>
      </c>
      <c r="G404" s="505" t="s">
        <v>13</v>
      </c>
      <c r="H404" s="505" t="s">
        <v>13</v>
      </c>
      <c r="I404" s="505" t="s">
        <v>13</v>
      </c>
      <c r="J404" s="505" t="s">
        <v>13</v>
      </c>
      <c r="K404" s="505" t="s">
        <v>13</v>
      </c>
      <c r="L404" s="505" t="s">
        <v>13</v>
      </c>
      <c r="M404" s="505" t="s">
        <v>13</v>
      </c>
      <c r="N404" s="505" t="s">
        <v>13</v>
      </c>
      <c r="O404" s="505" t="s">
        <v>13</v>
      </c>
      <c r="P404" s="505" t="s">
        <v>13</v>
      </c>
      <c r="Q404" s="505" t="s">
        <v>13</v>
      </c>
      <c r="R404" s="505" t="s">
        <v>13</v>
      </c>
      <c r="S404" s="505" t="s">
        <v>13</v>
      </c>
      <c r="T404" s="505" t="s">
        <v>13</v>
      </c>
      <c r="U404" s="505" t="s">
        <v>13</v>
      </c>
      <c r="V404" s="505" t="s">
        <v>13</v>
      </c>
      <c r="W404" s="505" t="s">
        <v>13</v>
      </c>
      <c r="X404" s="505" t="s">
        <v>13</v>
      </c>
      <c r="Y404" s="505" t="s">
        <v>13</v>
      </c>
      <c r="Z404" s="505" t="s">
        <v>13</v>
      </c>
      <c r="AA404" s="505" t="s">
        <v>13</v>
      </c>
      <c r="AB404" s="505" t="s">
        <v>13</v>
      </c>
      <c r="AC404" s="505" t="s">
        <v>13</v>
      </c>
      <c r="AD404" s="505" t="s">
        <v>13</v>
      </c>
      <c r="AE404" s="505" t="s">
        <v>13</v>
      </c>
      <c r="AF404" s="505" t="s">
        <v>13</v>
      </c>
      <c r="AG404" s="505" t="s">
        <v>13</v>
      </c>
      <c r="AH404" s="505" t="s">
        <v>13</v>
      </c>
      <c r="AI404" s="505" t="s">
        <v>13</v>
      </c>
      <c r="AJ404" s="505" t="s">
        <v>13</v>
      </c>
      <c r="AK404" s="505" t="s">
        <v>13</v>
      </c>
      <c r="AL404" s="505" t="s">
        <v>13</v>
      </c>
      <c r="AM404" s="505" t="s">
        <v>13</v>
      </c>
      <c r="AN404" s="505" t="s">
        <v>13</v>
      </c>
      <c r="AO404" s="505" t="s">
        <v>13</v>
      </c>
      <c r="AP404" s="505" t="s">
        <v>13</v>
      </c>
      <c r="AQ404" s="505" t="s">
        <v>13</v>
      </c>
      <c r="AR404" s="505" t="s">
        <v>13</v>
      </c>
      <c r="AS404" s="505" t="s">
        <v>13</v>
      </c>
      <c r="AT404" s="505" t="s">
        <v>13</v>
      </c>
      <c r="AU404" s="505" t="s">
        <v>13</v>
      </c>
      <c r="AV404" s="505" t="s">
        <v>13</v>
      </c>
      <c r="AW404" s="505" t="s">
        <v>13</v>
      </c>
      <c r="AX404" s="505" t="s">
        <v>13</v>
      </c>
      <c r="AY404" s="505" t="s">
        <v>13</v>
      </c>
      <c r="AZ404" s="505" t="s">
        <v>13</v>
      </c>
      <c r="BA404" s="505" t="s">
        <v>13</v>
      </c>
      <c r="BB404" s="505" t="s">
        <v>13</v>
      </c>
      <c r="BC404" s="505" t="s">
        <v>13</v>
      </c>
      <c r="BD404" s="505" t="s">
        <v>13</v>
      </c>
      <c r="BE404" s="505" t="s">
        <v>13</v>
      </c>
      <c r="BF404" s="505" t="s">
        <v>13</v>
      </c>
      <c r="BG404" s="505" t="s">
        <v>13</v>
      </c>
      <c r="BH404" s="505" t="s">
        <v>13</v>
      </c>
      <c r="BI404" s="505" t="s">
        <v>13</v>
      </c>
      <c r="BJ404" s="505" t="s">
        <v>13</v>
      </c>
      <c r="BK404" s="505" t="s">
        <v>13</v>
      </c>
      <c r="BL404" s="505" t="s">
        <v>13</v>
      </c>
      <c r="BM404" s="505" t="s">
        <v>13</v>
      </c>
      <c r="BN404" s="505" t="s">
        <v>13</v>
      </c>
      <c r="BO404" s="622" t="s">
        <v>13</v>
      </c>
      <c r="BP404" s="505" t="s">
        <v>13</v>
      </c>
      <c r="BQ404" s="505" t="s">
        <v>13</v>
      </c>
      <c r="BR404" s="505" t="s">
        <v>13</v>
      </c>
      <c r="BS404" s="505"/>
      <c r="BT404" s="505"/>
      <c r="BU404" s="505"/>
    </row>
    <row r="405" spans="1:73" ht="14.4">
      <c r="A405" s="486" t="e">
        <f>VLOOKUP(C405,'[18]DfE No.'!C:E,3,FALSE)</f>
        <v>#N/A</v>
      </c>
      <c r="B405" s="502" t="s">
        <v>13</v>
      </c>
      <c r="C405" s="502" t="s">
        <v>13</v>
      </c>
      <c r="D405" s="503" t="s">
        <v>13</v>
      </c>
      <c r="E405" s="492" t="s">
        <v>13</v>
      </c>
      <c r="F405" s="504" t="s">
        <v>13</v>
      </c>
      <c r="G405" s="505" t="s">
        <v>13</v>
      </c>
      <c r="H405" s="505" t="s">
        <v>13</v>
      </c>
      <c r="I405" s="505" t="s">
        <v>13</v>
      </c>
      <c r="J405" s="505" t="s">
        <v>13</v>
      </c>
      <c r="K405" s="505" t="s">
        <v>13</v>
      </c>
      <c r="L405" s="505" t="s">
        <v>13</v>
      </c>
      <c r="M405" s="505" t="s">
        <v>13</v>
      </c>
      <c r="N405" s="505" t="s">
        <v>13</v>
      </c>
      <c r="O405" s="505" t="s">
        <v>13</v>
      </c>
      <c r="P405" s="505" t="s">
        <v>13</v>
      </c>
      <c r="Q405" s="505" t="s">
        <v>13</v>
      </c>
      <c r="R405" s="505" t="s">
        <v>13</v>
      </c>
      <c r="S405" s="505" t="s">
        <v>13</v>
      </c>
      <c r="T405" s="505" t="s">
        <v>13</v>
      </c>
      <c r="U405" s="505" t="s">
        <v>13</v>
      </c>
      <c r="V405" s="505" t="s">
        <v>13</v>
      </c>
      <c r="W405" s="505" t="s">
        <v>13</v>
      </c>
      <c r="X405" s="505" t="s">
        <v>13</v>
      </c>
      <c r="Y405" s="505" t="s">
        <v>13</v>
      </c>
      <c r="Z405" s="505" t="s">
        <v>13</v>
      </c>
      <c r="AA405" s="505" t="s">
        <v>13</v>
      </c>
      <c r="AB405" s="505" t="s">
        <v>13</v>
      </c>
      <c r="AC405" s="505" t="s">
        <v>13</v>
      </c>
      <c r="AD405" s="505" t="s">
        <v>13</v>
      </c>
      <c r="AE405" s="505" t="s">
        <v>13</v>
      </c>
      <c r="AF405" s="505" t="s">
        <v>13</v>
      </c>
      <c r="AG405" s="505" t="s">
        <v>13</v>
      </c>
      <c r="AH405" s="505" t="s">
        <v>13</v>
      </c>
      <c r="AI405" s="505" t="s">
        <v>13</v>
      </c>
      <c r="AJ405" s="505" t="s">
        <v>13</v>
      </c>
      <c r="AK405" s="505" t="s">
        <v>13</v>
      </c>
      <c r="AL405" s="505" t="s">
        <v>13</v>
      </c>
      <c r="AM405" s="505" t="s">
        <v>13</v>
      </c>
      <c r="AN405" s="505" t="s">
        <v>13</v>
      </c>
      <c r="AO405" s="505" t="s">
        <v>13</v>
      </c>
      <c r="AP405" s="505" t="s">
        <v>13</v>
      </c>
      <c r="AQ405" s="505" t="s">
        <v>13</v>
      </c>
      <c r="AR405" s="505" t="s">
        <v>13</v>
      </c>
      <c r="AS405" s="505" t="s">
        <v>13</v>
      </c>
      <c r="AT405" s="505" t="s">
        <v>13</v>
      </c>
      <c r="AU405" s="505" t="s">
        <v>13</v>
      </c>
      <c r="AV405" s="505" t="s">
        <v>13</v>
      </c>
      <c r="AW405" s="505" t="s">
        <v>13</v>
      </c>
      <c r="AX405" s="505" t="s">
        <v>13</v>
      </c>
      <c r="AY405" s="505" t="s">
        <v>13</v>
      </c>
      <c r="AZ405" s="505" t="s">
        <v>13</v>
      </c>
      <c r="BA405" s="505" t="s">
        <v>13</v>
      </c>
      <c r="BB405" s="505" t="s">
        <v>13</v>
      </c>
      <c r="BC405" s="505" t="s">
        <v>13</v>
      </c>
      <c r="BD405" s="505" t="s">
        <v>13</v>
      </c>
      <c r="BE405" s="505" t="s">
        <v>13</v>
      </c>
      <c r="BF405" s="505" t="s">
        <v>13</v>
      </c>
      <c r="BG405" s="505" t="s">
        <v>13</v>
      </c>
      <c r="BH405" s="505" t="s">
        <v>13</v>
      </c>
      <c r="BI405" s="505" t="s">
        <v>13</v>
      </c>
      <c r="BJ405" s="505" t="s">
        <v>13</v>
      </c>
      <c r="BK405" s="505" t="s">
        <v>13</v>
      </c>
      <c r="BL405" s="505" t="s">
        <v>13</v>
      </c>
      <c r="BM405" s="505" t="s">
        <v>13</v>
      </c>
      <c r="BN405" s="505" t="s">
        <v>13</v>
      </c>
      <c r="BO405" s="622" t="s">
        <v>13</v>
      </c>
      <c r="BP405" s="505" t="s">
        <v>13</v>
      </c>
      <c r="BQ405" s="505" t="s">
        <v>13</v>
      </c>
      <c r="BR405" s="505" t="s">
        <v>13</v>
      </c>
      <c r="BS405" s="505"/>
      <c r="BT405" s="505"/>
      <c r="BU405" s="505"/>
    </row>
    <row r="406" spans="1:73" ht="14.4">
      <c r="A406" s="486" t="e">
        <f>VLOOKUP(C406,'[18]DfE No.'!C:E,3,FALSE)</f>
        <v>#N/A</v>
      </c>
      <c r="B406" s="502" t="s">
        <v>13</v>
      </c>
      <c r="C406" s="502" t="s">
        <v>13</v>
      </c>
      <c r="D406" s="503" t="s">
        <v>13</v>
      </c>
      <c r="E406" s="492" t="s">
        <v>13</v>
      </c>
      <c r="F406" s="504" t="s">
        <v>13</v>
      </c>
      <c r="G406" s="505" t="s">
        <v>13</v>
      </c>
      <c r="H406" s="505" t="s">
        <v>13</v>
      </c>
      <c r="I406" s="505" t="s">
        <v>13</v>
      </c>
      <c r="J406" s="505" t="s">
        <v>13</v>
      </c>
      <c r="K406" s="505" t="s">
        <v>13</v>
      </c>
      <c r="L406" s="505" t="s">
        <v>13</v>
      </c>
      <c r="M406" s="505" t="s">
        <v>13</v>
      </c>
      <c r="N406" s="505" t="s">
        <v>13</v>
      </c>
      <c r="O406" s="505" t="s">
        <v>13</v>
      </c>
      <c r="P406" s="505" t="s">
        <v>13</v>
      </c>
      <c r="Q406" s="505" t="s">
        <v>13</v>
      </c>
      <c r="R406" s="505" t="s">
        <v>13</v>
      </c>
      <c r="S406" s="505" t="s">
        <v>13</v>
      </c>
      <c r="T406" s="505" t="s">
        <v>13</v>
      </c>
      <c r="U406" s="505" t="s">
        <v>13</v>
      </c>
      <c r="V406" s="505" t="s">
        <v>13</v>
      </c>
      <c r="W406" s="505" t="s">
        <v>13</v>
      </c>
      <c r="X406" s="505" t="s">
        <v>13</v>
      </c>
      <c r="Y406" s="505" t="s">
        <v>13</v>
      </c>
      <c r="Z406" s="505" t="s">
        <v>13</v>
      </c>
      <c r="AA406" s="505" t="s">
        <v>13</v>
      </c>
      <c r="AB406" s="505" t="s">
        <v>13</v>
      </c>
      <c r="AC406" s="505" t="s">
        <v>13</v>
      </c>
      <c r="AD406" s="505" t="s">
        <v>13</v>
      </c>
      <c r="AE406" s="505" t="s">
        <v>13</v>
      </c>
      <c r="AF406" s="505" t="s">
        <v>13</v>
      </c>
      <c r="AG406" s="505" t="s">
        <v>13</v>
      </c>
      <c r="AH406" s="505" t="s">
        <v>13</v>
      </c>
      <c r="AI406" s="505" t="s">
        <v>13</v>
      </c>
      <c r="AJ406" s="505" t="s">
        <v>13</v>
      </c>
      <c r="AK406" s="505" t="s">
        <v>13</v>
      </c>
      <c r="AL406" s="505" t="s">
        <v>13</v>
      </c>
      <c r="AM406" s="505" t="s">
        <v>13</v>
      </c>
      <c r="AN406" s="505" t="s">
        <v>13</v>
      </c>
      <c r="AO406" s="505" t="s">
        <v>13</v>
      </c>
      <c r="AP406" s="505" t="s">
        <v>13</v>
      </c>
      <c r="AQ406" s="505" t="s">
        <v>13</v>
      </c>
      <c r="AR406" s="505" t="s">
        <v>13</v>
      </c>
      <c r="AS406" s="505" t="s">
        <v>13</v>
      </c>
      <c r="AT406" s="505" t="s">
        <v>13</v>
      </c>
      <c r="AU406" s="505" t="s">
        <v>13</v>
      </c>
      <c r="AV406" s="505" t="s">
        <v>13</v>
      </c>
      <c r="AW406" s="505" t="s">
        <v>13</v>
      </c>
      <c r="AX406" s="505" t="s">
        <v>13</v>
      </c>
      <c r="AY406" s="505" t="s">
        <v>13</v>
      </c>
      <c r="AZ406" s="505" t="s">
        <v>13</v>
      </c>
      <c r="BA406" s="505" t="s">
        <v>13</v>
      </c>
      <c r="BB406" s="505" t="s">
        <v>13</v>
      </c>
      <c r="BC406" s="505" t="s">
        <v>13</v>
      </c>
      <c r="BD406" s="505" t="s">
        <v>13</v>
      </c>
      <c r="BE406" s="505" t="s">
        <v>13</v>
      </c>
      <c r="BF406" s="505" t="s">
        <v>13</v>
      </c>
      <c r="BG406" s="505" t="s">
        <v>13</v>
      </c>
      <c r="BH406" s="505" t="s">
        <v>13</v>
      </c>
      <c r="BI406" s="505" t="s">
        <v>13</v>
      </c>
      <c r="BJ406" s="505" t="s">
        <v>13</v>
      </c>
      <c r="BK406" s="505" t="s">
        <v>13</v>
      </c>
      <c r="BL406" s="505" t="s">
        <v>13</v>
      </c>
      <c r="BM406" s="505" t="s">
        <v>13</v>
      </c>
      <c r="BN406" s="505" t="s">
        <v>13</v>
      </c>
      <c r="BO406" s="622" t="s">
        <v>13</v>
      </c>
      <c r="BP406" s="505" t="s">
        <v>13</v>
      </c>
      <c r="BQ406" s="505" t="s">
        <v>13</v>
      </c>
      <c r="BR406" s="505" t="s">
        <v>13</v>
      </c>
      <c r="BS406" s="505"/>
      <c r="BT406" s="505"/>
      <c r="BU406" s="505"/>
    </row>
    <row r="407" spans="1:73" ht="14.4">
      <c r="A407" s="486" t="e">
        <f>VLOOKUP(C407,'[18]DfE No.'!C:E,3,FALSE)</f>
        <v>#N/A</v>
      </c>
      <c r="B407" s="502" t="s">
        <v>13</v>
      </c>
      <c r="C407" s="502" t="s">
        <v>13</v>
      </c>
      <c r="D407" s="503" t="s">
        <v>13</v>
      </c>
      <c r="E407" s="492" t="s">
        <v>13</v>
      </c>
      <c r="F407" s="504" t="s">
        <v>13</v>
      </c>
      <c r="G407" s="505" t="s">
        <v>13</v>
      </c>
      <c r="H407" s="505" t="s">
        <v>13</v>
      </c>
      <c r="I407" s="505" t="s">
        <v>13</v>
      </c>
      <c r="J407" s="505" t="s">
        <v>13</v>
      </c>
      <c r="K407" s="505" t="s">
        <v>13</v>
      </c>
      <c r="L407" s="505" t="s">
        <v>13</v>
      </c>
      <c r="M407" s="505" t="s">
        <v>13</v>
      </c>
      <c r="N407" s="505" t="s">
        <v>13</v>
      </c>
      <c r="O407" s="505" t="s">
        <v>13</v>
      </c>
      <c r="P407" s="505" t="s">
        <v>13</v>
      </c>
      <c r="Q407" s="505" t="s">
        <v>13</v>
      </c>
      <c r="R407" s="505" t="s">
        <v>13</v>
      </c>
      <c r="S407" s="505" t="s">
        <v>13</v>
      </c>
      <c r="T407" s="505" t="s">
        <v>13</v>
      </c>
      <c r="U407" s="505" t="s">
        <v>13</v>
      </c>
      <c r="V407" s="505" t="s">
        <v>13</v>
      </c>
      <c r="W407" s="505" t="s">
        <v>13</v>
      </c>
      <c r="X407" s="505" t="s">
        <v>13</v>
      </c>
      <c r="Y407" s="505" t="s">
        <v>13</v>
      </c>
      <c r="Z407" s="505" t="s">
        <v>13</v>
      </c>
      <c r="AA407" s="505" t="s">
        <v>13</v>
      </c>
      <c r="AB407" s="505" t="s">
        <v>13</v>
      </c>
      <c r="AC407" s="505" t="s">
        <v>13</v>
      </c>
      <c r="AD407" s="505" t="s">
        <v>13</v>
      </c>
      <c r="AE407" s="505" t="s">
        <v>13</v>
      </c>
      <c r="AF407" s="505" t="s">
        <v>13</v>
      </c>
      <c r="AG407" s="505" t="s">
        <v>13</v>
      </c>
      <c r="AH407" s="505" t="s">
        <v>13</v>
      </c>
      <c r="AI407" s="505" t="s">
        <v>13</v>
      </c>
      <c r="AJ407" s="505" t="s">
        <v>13</v>
      </c>
      <c r="AK407" s="505" t="s">
        <v>13</v>
      </c>
      <c r="AL407" s="505" t="s">
        <v>13</v>
      </c>
      <c r="AM407" s="505" t="s">
        <v>13</v>
      </c>
      <c r="AN407" s="505" t="s">
        <v>13</v>
      </c>
      <c r="AO407" s="505" t="s">
        <v>13</v>
      </c>
      <c r="AP407" s="505" t="s">
        <v>13</v>
      </c>
      <c r="AQ407" s="505" t="s">
        <v>13</v>
      </c>
      <c r="AR407" s="505" t="s">
        <v>13</v>
      </c>
      <c r="AS407" s="505" t="s">
        <v>13</v>
      </c>
      <c r="AT407" s="505" t="s">
        <v>13</v>
      </c>
      <c r="AU407" s="505" t="s">
        <v>13</v>
      </c>
      <c r="AV407" s="505" t="s">
        <v>13</v>
      </c>
      <c r="AW407" s="505" t="s">
        <v>13</v>
      </c>
      <c r="AX407" s="505" t="s">
        <v>13</v>
      </c>
      <c r="AY407" s="505" t="s">
        <v>13</v>
      </c>
      <c r="AZ407" s="505" t="s">
        <v>13</v>
      </c>
      <c r="BA407" s="505" t="s">
        <v>13</v>
      </c>
      <c r="BB407" s="505" t="s">
        <v>13</v>
      </c>
      <c r="BC407" s="505" t="s">
        <v>13</v>
      </c>
      <c r="BD407" s="505" t="s">
        <v>13</v>
      </c>
      <c r="BE407" s="505" t="s">
        <v>13</v>
      </c>
      <c r="BF407" s="505" t="s">
        <v>13</v>
      </c>
      <c r="BG407" s="505" t="s">
        <v>13</v>
      </c>
      <c r="BH407" s="505" t="s">
        <v>13</v>
      </c>
      <c r="BI407" s="505" t="s">
        <v>13</v>
      </c>
      <c r="BJ407" s="505" t="s">
        <v>13</v>
      </c>
      <c r="BK407" s="505" t="s">
        <v>13</v>
      </c>
      <c r="BL407" s="505" t="s">
        <v>13</v>
      </c>
      <c r="BM407" s="505" t="s">
        <v>13</v>
      </c>
      <c r="BN407" s="505" t="s">
        <v>13</v>
      </c>
      <c r="BO407" s="622" t="s">
        <v>13</v>
      </c>
      <c r="BP407" s="505" t="s">
        <v>13</v>
      </c>
      <c r="BQ407" s="505" t="s">
        <v>13</v>
      </c>
      <c r="BR407" s="505" t="s">
        <v>13</v>
      </c>
      <c r="BS407" s="505"/>
      <c r="BT407" s="505"/>
      <c r="BU407" s="505"/>
    </row>
    <row r="408" spans="1:73" ht="14.4">
      <c r="A408" s="486" t="e">
        <f>VLOOKUP(C408,'[18]DfE No.'!C:E,3,FALSE)</f>
        <v>#N/A</v>
      </c>
      <c r="B408" s="502" t="s">
        <v>13</v>
      </c>
      <c r="C408" s="502" t="s">
        <v>13</v>
      </c>
      <c r="D408" s="503" t="s">
        <v>13</v>
      </c>
      <c r="E408" s="492" t="s">
        <v>13</v>
      </c>
      <c r="F408" s="504" t="s">
        <v>13</v>
      </c>
      <c r="G408" s="505" t="s">
        <v>13</v>
      </c>
      <c r="H408" s="505" t="s">
        <v>13</v>
      </c>
      <c r="I408" s="505" t="s">
        <v>13</v>
      </c>
      <c r="J408" s="505" t="s">
        <v>13</v>
      </c>
      <c r="K408" s="505" t="s">
        <v>13</v>
      </c>
      <c r="L408" s="505" t="s">
        <v>13</v>
      </c>
      <c r="M408" s="505" t="s">
        <v>13</v>
      </c>
      <c r="N408" s="505" t="s">
        <v>13</v>
      </c>
      <c r="O408" s="505" t="s">
        <v>13</v>
      </c>
      <c r="P408" s="505" t="s">
        <v>13</v>
      </c>
      <c r="Q408" s="505" t="s">
        <v>13</v>
      </c>
      <c r="R408" s="505" t="s">
        <v>13</v>
      </c>
      <c r="S408" s="505" t="s">
        <v>13</v>
      </c>
      <c r="T408" s="505" t="s">
        <v>13</v>
      </c>
      <c r="U408" s="505" t="s">
        <v>13</v>
      </c>
      <c r="V408" s="505" t="s">
        <v>13</v>
      </c>
      <c r="W408" s="505" t="s">
        <v>13</v>
      </c>
      <c r="X408" s="505" t="s">
        <v>13</v>
      </c>
      <c r="Y408" s="505" t="s">
        <v>13</v>
      </c>
      <c r="Z408" s="505" t="s">
        <v>13</v>
      </c>
      <c r="AA408" s="505" t="s">
        <v>13</v>
      </c>
      <c r="AB408" s="505" t="s">
        <v>13</v>
      </c>
      <c r="AC408" s="505" t="s">
        <v>13</v>
      </c>
      <c r="AD408" s="505" t="s">
        <v>13</v>
      </c>
      <c r="AE408" s="505" t="s">
        <v>13</v>
      </c>
      <c r="AF408" s="505" t="s">
        <v>13</v>
      </c>
      <c r="AG408" s="505" t="s">
        <v>13</v>
      </c>
      <c r="AH408" s="505" t="s">
        <v>13</v>
      </c>
      <c r="AI408" s="505" t="s">
        <v>13</v>
      </c>
      <c r="AJ408" s="505" t="s">
        <v>13</v>
      </c>
      <c r="AK408" s="505" t="s">
        <v>13</v>
      </c>
      <c r="AL408" s="505" t="s">
        <v>13</v>
      </c>
      <c r="AM408" s="505" t="s">
        <v>13</v>
      </c>
      <c r="AN408" s="505" t="s">
        <v>13</v>
      </c>
      <c r="AO408" s="505" t="s">
        <v>13</v>
      </c>
      <c r="AP408" s="505" t="s">
        <v>13</v>
      </c>
      <c r="AQ408" s="505" t="s">
        <v>13</v>
      </c>
      <c r="AR408" s="505" t="s">
        <v>13</v>
      </c>
      <c r="AS408" s="505" t="s">
        <v>13</v>
      </c>
      <c r="AT408" s="505" t="s">
        <v>13</v>
      </c>
      <c r="AU408" s="505" t="s">
        <v>13</v>
      </c>
      <c r="AV408" s="505" t="s">
        <v>13</v>
      </c>
      <c r="AW408" s="505" t="s">
        <v>13</v>
      </c>
      <c r="AX408" s="505" t="s">
        <v>13</v>
      </c>
      <c r="AY408" s="505" t="s">
        <v>13</v>
      </c>
      <c r="AZ408" s="505" t="s">
        <v>13</v>
      </c>
      <c r="BA408" s="505" t="s">
        <v>13</v>
      </c>
      <c r="BB408" s="505" t="s">
        <v>13</v>
      </c>
      <c r="BC408" s="505" t="s">
        <v>13</v>
      </c>
      <c r="BD408" s="505" t="s">
        <v>13</v>
      </c>
      <c r="BE408" s="505" t="s">
        <v>13</v>
      </c>
      <c r="BF408" s="505" t="s">
        <v>13</v>
      </c>
      <c r="BG408" s="505" t="s">
        <v>13</v>
      </c>
      <c r="BH408" s="505" t="s">
        <v>13</v>
      </c>
      <c r="BI408" s="505" t="s">
        <v>13</v>
      </c>
      <c r="BJ408" s="505" t="s">
        <v>13</v>
      </c>
      <c r="BK408" s="505" t="s">
        <v>13</v>
      </c>
      <c r="BL408" s="505" t="s">
        <v>13</v>
      </c>
      <c r="BM408" s="505" t="s">
        <v>13</v>
      </c>
      <c r="BN408" s="505" t="s">
        <v>13</v>
      </c>
      <c r="BO408" s="622" t="s">
        <v>13</v>
      </c>
      <c r="BP408" s="505" t="s">
        <v>13</v>
      </c>
      <c r="BQ408" s="505" t="s">
        <v>13</v>
      </c>
      <c r="BR408" s="505" t="s">
        <v>13</v>
      </c>
      <c r="BS408" s="505"/>
      <c r="BT408" s="505"/>
      <c r="BU408" s="505"/>
    </row>
    <row r="409" spans="1:73" ht="14.4">
      <c r="A409" s="486" t="e">
        <f>VLOOKUP(C409,'[18]DfE No.'!C:E,3,FALSE)</f>
        <v>#N/A</v>
      </c>
      <c r="B409" s="502" t="s">
        <v>13</v>
      </c>
      <c r="C409" s="502" t="s">
        <v>13</v>
      </c>
      <c r="D409" s="503" t="s">
        <v>13</v>
      </c>
      <c r="E409" s="492" t="s">
        <v>13</v>
      </c>
      <c r="F409" s="504" t="s">
        <v>13</v>
      </c>
      <c r="G409" s="505" t="s">
        <v>13</v>
      </c>
      <c r="H409" s="505" t="s">
        <v>13</v>
      </c>
      <c r="I409" s="505" t="s">
        <v>13</v>
      </c>
      <c r="J409" s="505" t="s">
        <v>13</v>
      </c>
      <c r="K409" s="505" t="s">
        <v>13</v>
      </c>
      <c r="L409" s="505" t="s">
        <v>13</v>
      </c>
      <c r="M409" s="505" t="s">
        <v>13</v>
      </c>
      <c r="N409" s="505" t="s">
        <v>13</v>
      </c>
      <c r="O409" s="505" t="s">
        <v>13</v>
      </c>
      <c r="P409" s="505" t="s">
        <v>13</v>
      </c>
      <c r="Q409" s="505" t="s">
        <v>13</v>
      </c>
      <c r="R409" s="505" t="s">
        <v>13</v>
      </c>
      <c r="S409" s="505" t="s">
        <v>13</v>
      </c>
      <c r="T409" s="505" t="s">
        <v>13</v>
      </c>
      <c r="U409" s="505" t="s">
        <v>13</v>
      </c>
      <c r="V409" s="505" t="s">
        <v>13</v>
      </c>
      <c r="W409" s="505" t="s">
        <v>13</v>
      </c>
      <c r="X409" s="505" t="s">
        <v>13</v>
      </c>
      <c r="Y409" s="505" t="s">
        <v>13</v>
      </c>
      <c r="Z409" s="505" t="s">
        <v>13</v>
      </c>
      <c r="AA409" s="505" t="s">
        <v>13</v>
      </c>
      <c r="AB409" s="505" t="s">
        <v>13</v>
      </c>
      <c r="AC409" s="505" t="s">
        <v>13</v>
      </c>
      <c r="AD409" s="505" t="s">
        <v>13</v>
      </c>
      <c r="AE409" s="505" t="s">
        <v>13</v>
      </c>
      <c r="AF409" s="505" t="s">
        <v>13</v>
      </c>
      <c r="AG409" s="505" t="s">
        <v>13</v>
      </c>
      <c r="AH409" s="505" t="s">
        <v>13</v>
      </c>
      <c r="AI409" s="505" t="s">
        <v>13</v>
      </c>
      <c r="AJ409" s="505" t="s">
        <v>13</v>
      </c>
      <c r="AK409" s="505" t="s">
        <v>13</v>
      </c>
      <c r="AL409" s="505" t="s">
        <v>13</v>
      </c>
      <c r="AM409" s="505" t="s">
        <v>13</v>
      </c>
      <c r="AN409" s="505" t="s">
        <v>13</v>
      </c>
      <c r="AO409" s="505" t="s">
        <v>13</v>
      </c>
      <c r="AP409" s="505" t="s">
        <v>13</v>
      </c>
      <c r="AQ409" s="505" t="s">
        <v>13</v>
      </c>
      <c r="AR409" s="505" t="s">
        <v>13</v>
      </c>
      <c r="AS409" s="505" t="s">
        <v>13</v>
      </c>
      <c r="AT409" s="505" t="s">
        <v>13</v>
      </c>
      <c r="AU409" s="505" t="s">
        <v>13</v>
      </c>
      <c r="AV409" s="505" t="s">
        <v>13</v>
      </c>
      <c r="AW409" s="505" t="s">
        <v>13</v>
      </c>
      <c r="AX409" s="505" t="s">
        <v>13</v>
      </c>
      <c r="AY409" s="505" t="s">
        <v>13</v>
      </c>
      <c r="AZ409" s="505" t="s">
        <v>13</v>
      </c>
      <c r="BA409" s="505" t="s">
        <v>13</v>
      </c>
      <c r="BB409" s="505" t="s">
        <v>13</v>
      </c>
      <c r="BC409" s="505" t="s">
        <v>13</v>
      </c>
      <c r="BD409" s="505" t="s">
        <v>13</v>
      </c>
      <c r="BE409" s="505" t="s">
        <v>13</v>
      </c>
      <c r="BF409" s="505" t="s">
        <v>13</v>
      </c>
      <c r="BG409" s="505" t="s">
        <v>13</v>
      </c>
      <c r="BH409" s="505" t="s">
        <v>13</v>
      </c>
      <c r="BI409" s="505" t="s">
        <v>13</v>
      </c>
      <c r="BJ409" s="505" t="s">
        <v>13</v>
      </c>
      <c r="BK409" s="505" t="s">
        <v>13</v>
      </c>
      <c r="BL409" s="505" t="s">
        <v>13</v>
      </c>
      <c r="BM409" s="505" t="s">
        <v>13</v>
      </c>
      <c r="BN409" s="505" t="s">
        <v>13</v>
      </c>
      <c r="BO409" s="622" t="s">
        <v>13</v>
      </c>
      <c r="BP409" s="505" t="s">
        <v>13</v>
      </c>
      <c r="BQ409" s="505" t="s">
        <v>13</v>
      </c>
      <c r="BR409" s="505" t="s">
        <v>13</v>
      </c>
      <c r="BS409" s="505"/>
      <c r="BT409" s="505"/>
      <c r="BU409" s="505"/>
    </row>
    <row r="410" spans="1:73" ht="14.4">
      <c r="A410" s="486" t="e">
        <f>VLOOKUP(C410,'[18]DfE No.'!C:E,3,FALSE)</f>
        <v>#N/A</v>
      </c>
      <c r="B410" s="502" t="s">
        <v>13</v>
      </c>
      <c r="C410" s="502" t="s">
        <v>13</v>
      </c>
      <c r="D410" s="503" t="s">
        <v>13</v>
      </c>
      <c r="E410" s="492" t="s">
        <v>13</v>
      </c>
      <c r="F410" s="504" t="s">
        <v>13</v>
      </c>
      <c r="G410" s="505" t="s">
        <v>13</v>
      </c>
      <c r="H410" s="505" t="s">
        <v>13</v>
      </c>
      <c r="I410" s="505" t="s">
        <v>13</v>
      </c>
      <c r="J410" s="505" t="s">
        <v>13</v>
      </c>
      <c r="K410" s="505" t="s">
        <v>13</v>
      </c>
      <c r="L410" s="505" t="s">
        <v>13</v>
      </c>
      <c r="M410" s="505" t="s">
        <v>13</v>
      </c>
      <c r="N410" s="505" t="s">
        <v>13</v>
      </c>
      <c r="O410" s="505" t="s">
        <v>13</v>
      </c>
      <c r="P410" s="505" t="s">
        <v>13</v>
      </c>
      <c r="Q410" s="505" t="s">
        <v>13</v>
      </c>
      <c r="R410" s="505" t="s">
        <v>13</v>
      </c>
      <c r="S410" s="505" t="s">
        <v>13</v>
      </c>
      <c r="T410" s="505" t="s">
        <v>13</v>
      </c>
      <c r="U410" s="505" t="s">
        <v>13</v>
      </c>
      <c r="V410" s="505" t="s">
        <v>13</v>
      </c>
      <c r="W410" s="505" t="s">
        <v>13</v>
      </c>
      <c r="X410" s="505" t="s">
        <v>13</v>
      </c>
      <c r="Y410" s="505" t="s">
        <v>13</v>
      </c>
      <c r="Z410" s="505" t="s">
        <v>13</v>
      </c>
      <c r="AA410" s="505" t="s">
        <v>13</v>
      </c>
      <c r="AB410" s="505" t="s">
        <v>13</v>
      </c>
      <c r="AC410" s="505" t="s">
        <v>13</v>
      </c>
      <c r="AD410" s="505" t="s">
        <v>13</v>
      </c>
      <c r="AE410" s="505" t="s">
        <v>13</v>
      </c>
      <c r="AF410" s="505" t="s">
        <v>13</v>
      </c>
      <c r="AG410" s="505" t="s">
        <v>13</v>
      </c>
      <c r="AH410" s="505" t="s">
        <v>13</v>
      </c>
      <c r="AI410" s="505" t="s">
        <v>13</v>
      </c>
      <c r="AJ410" s="505" t="s">
        <v>13</v>
      </c>
      <c r="AK410" s="505" t="s">
        <v>13</v>
      </c>
      <c r="AL410" s="505" t="s">
        <v>13</v>
      </c>
      <c r="AM410" s="505" t="s">
        <v>13</v>
      </c>
      <c r="AN410" s="505" t="s">
        <v>13</v>
      </c>
      <c r="AO410" s="505" t="s">
        <v>13</v>
      </c>
      <c r="AP410" s="505" t="s">
        <v>13</v>
      </c>
      <c r="AQ410" s="505" t="s">
        <v>13</v>
      </c>
      <c r="AR410" s="505" t="s">
        <v>13</v>
      </c>
      <c r="AS410" s="505" t="s">
        <v>13</v>
      </c>
      <c r="AT410" s="505" t="s">
        <v>13</v>
      </c>
      <c r="AU410" s="505" t="s">
        <v>13</v>
      </c>
      <c r="AV410" s="505" t="s">
        <v>13</v>
      </c>
      <c r="AW410" s="505" t="s">
        <v>13</v>
      </c>
      <c r="AX410" s="505" t="s">
        <v>13</v>
      </c>
      <c r="AY410" s="505" t="s">
        <v>13</v>
      </c>
      <c r="AZ410" s="505" t="s">
        <v>13</v>
      </c>
      <c r="BA410" s="505" t="s">
        <v>13</v>
      </c>
      <c r="BB410" s="505" t="s">
        <v>13</v>
      </c>
      <c r="BC410" s="505" t="s">
        <v>13</v>
      </c>
      <c r="BD410" s="505" t="s">
        <v>13</v>
      </c>
      <c r="BE410" s="505" t="s">
        <v>13</v>
      </c>
      <c r="BF410" s="505" t="s">
        <v>13</v>
      </c>
      <c r="BG410" s="505" t="s">
        <v>13</v>
      </c>
      <c r="BH410" s="505" t="s">
        <v>13</v>
      </c>
      <c r="BI410" s="505" t="s">
        <v>13</v>
      </c>
      <c r="BJ410" s="505" t="s">
        <v>13</v>
      </c>
      <c r="BK410" s="505" t="s">
        <v>13</v>
      </c>
      <c r="BL410" s="505" t="s">
        <v>13</v>
      </c>
      <c r="BM410" s="505" t="s">
        <v>13</v>
      </c>
      <c r="BN410" s="505" t="s">
        <v>13</v>
      </c>
      <c r="BO410" s="622" t="s">
        <v>13</v>
      </c>
      <c r="BP410" s="505" t="s">
        <v>13</v>
      </c>
      <c r="BQ410" s="505" t="s">
        <v>13</v>
      </c>
      <c r="BR410" s="505" t="s">
        <v>13</v>
      </c>
      <c r="BS410" s="505"/>
      <c r="BT410" s="505"/>
      <c r="BU410" s="505"/>
    </row>
    <row r="411" spans="1:73" ht="14.4">
      <c r="A411" s="486" t="e">
        <f>VLOOKUP(C411,'[18]DfE No.'!C:E,3,FALSE)</f>
        <v>#N/A</v>
      </c>
      <c r="B411" s="502" t="s">
        <v>13</v>
      </c>
      <c r="C411" s="502" t="s">
        <v>13</v>
      </c>
      <c r="D411" s="503" t="s">
        <v>13</v>
      </c>
      <c r="E411" s="492" t="s">
        <v>13</v>
      </c>
      <c r="F411" s="504" t="s">
        <v>13</v>
      </c>
      <c r="G411" s="505" t="s">
        <v>13</v>
      </c>
      <c r="H411" s="505" t="s">
        <v>13</v>
      </c>
      <c r="I411" s="505" t="s">
        <v>13</v>
      </c>
      <c r="J411" s="505" t="s">
        <v>13</v>
      </c>
      <c r="K411" s="505" t="s">
        <v>13</v>
      </c>
      <c r="L411" s="505" t="s">
        <v>13</v>
      </c>
      <c r="M411" s="505" t="s">
        <v>13</v>
      </c>
      <c r="N411" s="505" t="s">
        <v>13</v>
      </c>
      <c r="O411" s="505" t="s">
        <v>13</v>
      </c>
      <c r="P411" s="505" t="s">
        <v>13</v>
      </c>
      <c r="Q411" s="505" t="s">
        <v>13</v>
      </c>
      <c r="R411" s="505" t="s">
        <v>13</v>
      </c>
      <c r="S411" s="505" t="s">
        <v>13</v>
      </c>
      <c r="T411" s="505" t="s">
        <v>13</v>
      </c>
      <c r="U411" s="505" t="s">
        <v>13</v>
      </c>
      <c r="V411" s="505" t="s">
        <v>13</v>
      </c>
      <c r="W411" s="505" t="s">
        <v>13</v>
      </c>
      <c r="X411" s="505" t="s">
        <v>13</v>
      </c>
      <c r="Y411" s="505" t="s">
        <v>13</v>
      </c>
      <c r="Z411" s="505" t="s">
        <v>13</v>
      </c>
      <c r="AA411" s="505" t="s">
        <v>13</v>
      </c>
      <c r="AB411" s="505" t="s">
        <v>13</v>
      </c>
      <c r="AC411" s="505" t="s">
        <v>13</v>
      </c>
      <c r="AD411" s="505" t="s">
        <v>13</v>
      </c>
      <c r="AE411" s="505" t="s">
        <v>13</v>
      </c>
      <c r="AF411" s="505" t="s">
        <v>13</v>
      </c>
      <c r="AG411" s="505" t="s">
        <v>13</v>
      </c>
      <c r="AH411" s="505" t="s">
        <v>13</v>
      </c>
      <c r="AI411" s="505" t="s">
        <v>13</v>
      </c>
      <c r="AJ411" s="505" t="s">
        <v>13</v>
      </c>
      <c r="AK411" s="505" t="s">
        <v>13</v>
      </c>
      <c r="AL411" s="505" t="s">
        <v>13</v>
      </c>
      <c r="AM411" s="505" t="s">
        <v>13</v>
      </c>
      <c r="AN411" s="505" t="s">
        <v>13</v>
      </c>
      <c r="AO411" s="505" t="s">
        <v>13</v>
      </c>
      <c r="AP411" s="505" t="s">
        <v>13</v>
      </c>
      <c r="AQ411" s="505" t="s">
        <v>13</v>
      </c>
      <c r="AR411" s="505" t="s">
        <v>13</v>
      </c>
      <c r="AS411" s="505" t="s">
        <v>13</v>
      </c>
      <c r="AT411" s="505" t="s">
        <v>13</v>
      </c>
      <c r="AU411" s="505" t="s">
        <v>13</v>
      </c>
      <c r="AV411" s="505" t="s">
        <v>13</v>
      </c>
      <c r="AW411" s="505" t="s">
        <v>13</v>
      </c>
      <c r="AX411" s="505" t="s">
        <v>13</v>
      </c>
      <c r="AY411" s="505" t="s">
        <v>13</v>
      </c>
      <c r="AZ411" s="505" t="s">
        <v>13</v>
      </c>
      <c r="BA411" s="505" t="s">
        <v>13</v>
      </c>
      <c r="BB411" s="505" t="s">
        <v>13</v>
      </c>
      <c r="BC411" s="505" t="s">
        <v>13</v>
      </c>
      <c r="BD411" s="505" t="s">
        <v>13</v>
      </c>
      <c r="BE411" s="505" t="s">
        <v>13</v>
      </c>
      <c r="BF411" s="505" t="s">
        <v>13</v>
      </c>
      <c r="BG411" s="505" t="s">
        <v>13</v>
      </c>
      <c r="BH411" s="505" t="s">
        <v>13</v>
      </c>
      <c r="BI411" s="505" t="s">
        <v>13</v>
      </c>
      <c r="BJ411" s="505" t="s">
        <v>13</v>
      </c>
      <c r="BK411" s="505" t="s">
        <v>13</v>
      </c>
      <c r="BL411" s="505" t="s">
        <v>13</v>
      </c>
      <c r="BM411" s="505" t="s">
        <v>13</v>
      </c>
      <c r="BN411" s="505" t="s">
        <v>13</v>
      </c>
      <c r="BO411" s="622" t="s">
        <v>13</v>
      </c>
      <c r="BP411" s="505" t="s">
        <v>13</v>
      </c>
      <c r="BQ411" s="505" t="s">
        <v>13</v>
      </c>
      <c r="BR411" s="505" t="s">
        <v>13</v>
      </c>
      <c r="BS411" s="505"/>
      <c r="BT411" s="505"/>
      <c r="BU411" s="505"/>
    </row>
    <row r="412" spans="1:73" ht="14.4">
      <c r="A412" s="486" t="e">
        <f>VLOOKUP(C412,'[18]DfE No.'!C:E,3,FALSE)</f>
        <v>#N/A</v>
      </c>
      <c r="B412" s="502" t="s">
        <v>13</v>
      </c>
      <c r="C412" s="502" t="s">
        <v>13</v>
      </c>
      <c r="D412" s="503" t="s">
        <v>13</v>
      </c>
      <c r="E412" s="492" t="s">
        <v>13</v>
      </c>
      <c r="F412" s="504" t="s">
        <v>13</v>
      </c>
      <c r="G412" s="505" t="s">
        <v>13</v>
      </c>
      <c r="H412" s="505" t="s">
        <v>13</v>
      </c>
      <c r="I412" s="505" t="s">
        <v>13</v>
      </c>
      <c r="J412" s="505" t="s">
        <v>13</v>
      </c>
      <c r="K412" s="505" t="s">
        <v>13</v>
      </c>
      <c r="L412" s="505" t="s">
        <v>13</v>
      </c>
      <c r="M412" s="505" t="s">
        <v>13</v>
      </c>
      <c r="N412" s="505" t="s">
        <v>13</v>
      </c>
      <c r="O412" s="505" t="s">
        <v>13</v>
      </c>
      <c r="P412" s="505" t="s">
        <v>13</v>
      </c>
      <c r="Q412" s="505" t="s">
        <v>13</v>
      </c>
      <c r="R412" s="505" t="s">
        <v>13</v>
      </c>
      <c r="S412" s="505" t="s">
        <v>13</v>
      </c>
      <c r="T412" s="505" t="s">
        <v>13</v>
      </c>
      <c r="U412" s="505" t="s">
        <v>13</v>
      </c>
      <c r="V412" s="505" t="s">
        <v>13</v>
      </c>
      <c r="W412" s="505" t="s">
        <v>13</v>
      </c>
      <c r="X412" s="505" t="s">
        <v>13</v>
      </c>
      <c r="Y412" s="505" t="s">
        <v>13</v>
      </c>
      <c r="Z412" s="505" t="s">
        <v>13</v>
      </c>
      <c r="AA412" s="505" t="s">
        <v>13</v>
      </c>
      <c r="AB412" s="505" t="s">
        <v>13</v>
      </c>
      <c r="AC412" s="505" t="s">
        <v>13</v>
      </c>
      <c r="AD412" s="505" t="s">
        <v>13</v>
      </c>
      <c r="AE412" s="505" t="s">
        <v>13</v>
      </c>
      <c r="AF412" s="505" t="s">
        <v>13</v>
      </c>
      <c r="AG412" s="505" t="s">
        <v>13</v>
      </c>
      <c r="AH412" s="505" t="s">
        <v>13</v>
      </c>
      <c r="AI412" s="505" t="s">
        <v>13</v>
      </c>
      <c r="AJ412" s="505" t="s">
        <v>13</v>
      </c>
      <c r="AK412" s="505" t="s">
        <v>13</v>
      </c>
      <c r="AL412" s="505" t="s">
        <v>13</v>
      </c>
      <c r="AM412" s="505" t="s">
        <v>13</v>
      </c>
      <c r="AN412" s="505" t="s">
        <v>13</v>
      </c>
      <c r="AO412" s="505" t="s">
        <v>13</v>
      </c>
      <c r="AP412" s="505" t="s">
        <v>13</v>
      </c>
      <c r="AQ412" s="505" t="s">
        <v>13</v>
      </c>
      <c r="AR412" s="505" t="s">
        <v>13</v>
      </c>
      <c r="AS412" s="505" t="s">
        <v>13</v>
      </c>
      <c r="AT412" s="505" t="s">
        <v>13</v>
      </c>
      <c r="AU412" s="505" t="s">
        <v>13</v>
      </c>
      <c r="AV412" s="505" t="s">
        <v>13</v>
      </c>
      <c r="AW412" s="505" t="s">
        <v>13</v>
      </c>
      <c r="AX412" s="505" t="s">
        <v>13</v>
      </c>
      <c r="AY412" s="505" t="s">
        <v>13</v>
      </c>
      <c r="AZ412" s="505" t="s">
        <v>13</v>
      </c>
      <c r="BA412" s="505" t="s">
        <v>13</v>
      </c>
      <c r="BB412" s="505" t="s">
        <v>13</v>
      </c>
      <c r="BC412" s="505" t="s">
        <v>13</v>
      </c>
      <c r="BD412" s="505" t="s">
        <v>13</v>
      </c>
      <c r="BE412" s="505" t="s">
        <v>13</v>
      </c>
      <c r="BF412" s="505" t="s">
        <v>13</v>
      </c>
      <c r="BG412" s="505" t="s">
        <v>13</v>
      </c>
      <c r="BH412" s="505" t="s">
        <v>13</v>
      </c>
      <c r="BI412" s="505" t="s">
        <v>13</v>
      </c>
      <c r="BJ412" s="505" t="s">
        <v>13</v>
      </c>
      <c r="BK412" s="505" t="s">
        <v>13</v>
      </c>
      <c r="BL412" s="505" t="s">
        <v>13</v>
      </c>
      <c r="BM412" s="505" t="s">
        <v>13</v>
      </c>
      <c r="BN412" s="505" t="s">
        <v>13</v>
      </c>
      <c r="BO412" s="622" t="s">
        <v>13</v>
      </c>
      <c r="BP412" s="505" t="s">
        <v>13</v>
      </c>
      <c r="BQ412" s="505" t="s">
        <v>13</v>
      </c>
      <c r="BR412" s="505" t="s">
        <v>13</v>
      </c>
      <c r="BS412" s="505"/>
      <c r="BT412" s="505"/>
      <c r="BU412" s="505"/>
    </row>
    <row r="413" spans="1:73" ht="14.4">
      <c r="A413" s="486" t="e">
        <f>VLOOKUP(C413,'[18]DfE No.'!C:E,3,FALSE)</f>
        <v>#N/A</v>
      </c>
      <c r="B413" s="502" t="s">
        <v>13</v>
      </c>
      <c r="C413" s="502" t="s">
        <v>13</v>
      </c>
      <c r="D413" s="503" t="s">
        <v>13</v>
      </c>
      <c r="E413" s="492" t="s">
        <v>13</v>
      </c>
      <c r="F413" s="504" t="s">
        <v>13</v>
      </c>
      <c r="G413" s="505" t="s">
        <v>13</v>
      </c>
      <c r="H413" s="505" t="s">
        <v>13</v>
      </c>
      <c r="I413" s="505" t="s">
        <v>13</v>
      </c>
      <c r="J413" s="505" t="s">
        <v>13</v>
      </c>
      <c r="K413" s="505" t="s">
        <v>13</v>
      </c>
      <c r="L413" s="505" t="s">
        <v>13</v>
      </c>
      <c r="M413" s="505" t="s">
        <v>13</v>
      </c>
      <c r="N413" s="505" t="s">
        <v>13</v>
      </c>
      <c r="O413" s="505" t="s">
        <v>13</v>
      </c>
      <c r="P413" s="505" t="s">
        <v>13</v>
      </c>
      <c r="Q413" s="505" t="s">
        <v>13</v>
      </c>
      <c r="R413" s="505" t="s">
        <v>13</v>
      </c>
      <c r="S413" s="505" t="s">
        <v>13</v>
      </c>
      <c r="T413" s="505" t="s">
        <v>13</v>
      </c>
      <c r="U413" s="505" t="s">
        <v>13</v>
      </c>
      <c r="V413" s="505" t="s">
        <v>13</v>
      </c>
      <c r="W413" s="505" t="s">
        <v>13</v>
      </c>
      <c r="X413" s="505" t="s">
        <v>13</v>
      </c>
      <c r="Y413" s="505" t="s">
        <v>13</v>
      </c>
      <c r="Z413" s="505" t="s">
        <v>13</v>
      </c>
      <c r="AA413" s="505" t="s">
        <v>13</v>
      </c>
      <c r="AB413" s="505" t="s">
        <v>13</v>
      </c>
      <c r="AC413" s="505" t="s">
        <v>13</v>
      </c>
      <c r="AD413" s="505" t="s">
        <v>13</v>
      </c>
      <c r="AE413" s="505" t="s">
        <v>13</v>
      </c>
      <c r="AF413" s="505" t="s">
        <v>13</v>
      </c>
      <c r="AG413" s="505" t="s">
        <v>13</v>
      </c>
      <c r="AH413" s="505" t="s">
        <v>13</v>
      </c>
      <c r="AI413" s="505" t="s">
        <v>13</v>
      </c>
      <c r="AJ413" s="505" t="s">
        <v>13</v>
      </c>
      <c r="AK413" s="505" t="s">
        <v>13</v>
      </c>
      <c r="AL413" s="505" t="s">
        <v>13</v>
      </c>
      <c r="AM413" s="505" t="s">
        <v>13</v>
      </c>
      <c r="AN413" s="505" t="s">
        <v>13</v>
      </c>
      <c r="AO413" s="505" t="s">
        <v>13</v>
      </c>
      <c r="AP413" s="505" t="s">
        <v>13</v>
      </c>
      <c r="AQ413" s="505" t="s">
        <v>13</v>
      </c>
      <c r="AR413" s="505" t="s">
        <v>13</v>
      </c>
      <c r="AS413" s="505" t="s">
        <v>13</v>
      </c>
      <c r="AT413" s="505" t="s">
        <v>13</v>
      </c>
      <c r="AU413" s="505" t="s">
        <v>13</v>
      </c>
      <c r="AV413" s="505" t="s">
        <v>13</v>
      </c>
      <c r="AW413" s="505" t="s">
        <v>13</v>
      </c>
      <c r="AX413" s="505" t="s">
        <v>13</v>
      </c>
      <c r="AY413" s="505" t="s">
        <v>13</v>
      </c>
      <c r="AZ413" s="505" t="s">
        <v>13</v>
      </c>
      <c r="BA413" s="505" t="s">
        <v>13</v>
      </c>
      <c r="BB413" s="505" t="s">
        <v>13</v>
      </c>
      <c r="BC413" s="505" t="s">
        <v>13</v>
      </c>
      <c r="BD413" s="505" t="s">
        <v>13</v>
      </c>
      <c r="BE413" s="505" t="s">
        <v>13</v>
      </c>
      <c r="BF413" s="505" t="s">
        <v>13</v>
      </c>
      <c r="BG413" s="505" t="s">
        <v>13</v>
      </c>
      <c r="BH413" s="505" t="s">
        <v>13</v>
      </c>
      <c r="BI413" s="505" t="s">
        <v>13</v>
      </c>
      <c r="BJ413" s="505" t="s">
        <v>13</v>
      </c>
      <c r="BK413" s="505" t="s">
        <v>13</v>
      </c>
      <c r="BL413" s="505" t="s">
        <v>13</v>
      </c>
      <c r="BM413" s="505" t="s">
        <v>13</v>
      </c>
      <c r="BN413" s="505" t="s">
        <v>13</v>
      </c>
      <c r="BO413" s="622" t="s">
        <v>13</v>
      </c>
      <c r="BP413" s="505" t="s">
        <v>13</v>
      </c>
      <c r="BQ413" s="505" t="s">
        <v>13</v>
      </c>
      <c r="BR413" s="505" t="s">
        <v>13</v>
      </c>
      <c r="BS413" s="505"/>
      <c r="BT413" s="505"/>
      <c r="BU413" s="505"/>
    </row>
    <row r="414" spans="1:73" ht="14.4">
      <c r="A414" s="486" t="e">
        <f>VLOOKUP(C414,'[18]DfE No.'!C:E,3,FALSE)</f>
        <v>#N/A</v>
      </c>
      <c r="B414" s="502" t="s">
        <v>13</v>
      </c>
      <c r="C414" s="502" t="s">
        <v>13</v>
      </c>
      <c r="D414" s="503" t="s">
        <v>13</v>
      </c>
      <c r="E414" s="492" t="s">
        <v>13</v>
      </c>
      <c r="F414" s="504" t="s">
        <v>13</v>
      </c>
      <c r="G414" s="505" t="s">
        <v>13</v>
      </c>
      <c r="H414" s="505" t="s">
        <v>13</v>
      </c>
      <c r="I414" s="505" t="s">
        <v>13</v>
      </c>
      <c r="J414" s="505" t="s">
        <v>13</v>
      </c>
      <c r="K414" s="505" t="s">
        <v>13</v>
      </c>
      <c r="L414" s="505" t="s">
        <v>13</v>
      </c>
      <c r="M414" s="505" t="s">
        <v>13</v>
      </c>
      <c r="N414" s="505" t="s">
        <v>13</v>
      </c>
      <c r="O414" s="505" t="s">
        <v>13</v>
      </c>
      <c r="P414" s="505" t="s">
        <v>13</v>
      </c>
      <c r="Q414" s="505" t="s">
        <v>13</v>
      </c>
      <c r="R414" s="505" t="s">
        <v>13</v>
      </c>
      <c r="S414" s="505" t="s">
        <v>13</v>
      </c>
      <c r="T414" s="505" t="s">
        <v>13</v>
      </c>
      <c r="U414" s="505" t="s">
        <v>13</v>
      </c>
      <c r="V414" s="505" t="s">
        <v>13</v>
      </c>
      <c r="W414" s="505" t="s">
        <v>13</v>
      </c>
      <c r="X414" s="505" t="s">
        <v>13</v>
      </c>
      <c r="Y414" s="505" t="s">
        <v>13</v>
      </c>
      <c r="Z414" s="505" t="s">
        <v>13</v>
      </c>
      <c r="AA414" s="505" t="s">
        <v>13</v>
      </c>
      <c r="AB414" s="505" t="s">
        <v>13</v>
      </c>
      <c r="AC414" s="505" t="s">
        <v>13</v>
      </c>
      <c r="AD414" s="505" t="s">
        <v>13</v>
      </c>
      <c r="AE414" s="505" t="s">
        <v>13</v>
      </c>
      <c r="AF414" s="505" t="s">
        <v>13</v>
      </c>
      <c r="AG414" s="505" t="s">
        <v>13</v>
      </c>
      <c r="AH414" s="505" t="s">
        <v>13</v>
      </c>
      <c r="AI414" s="505" t="s">
        <v>13</v>
      </c>
      <c r="AJ414" s="505" t="s">
        <v>13</v>
      </c>
      <c r="AK414" s="505" t="s">
        <v>13</v>
      </c>
      <c r="AL414" s="505" t="s">
        <v>13</v>
      </c>
      <c r="AM414" s="505" t="s">
        <v>13</v>
      </c>
      <c r="AN414" s="505" t="s">
        <v>13</v>
      </c>
      <c r="AO414" s="505" t="s">
        <v>13</v>
      </c>
      <c r="AP414" s="505" t="s">
        <v>13</v>
      </c>
      <c r="AQ414" s="505" t="s">
        <v>13</v>
      </c>
      <c r="AR414" s="505" t="s">
        <v>13</v>
      </c>
      <c r="AS414" s="505" t="s">
        <v>13</v>
      </c>
      <c r="AT414" s="505" t="s">
        <v>13</v>
      </c>
      <c r="AU414" s="505" t="s">
        <v>13</v>
      </c>
      <c r="AV414" s="505" t="s">
        <v>13</v>
      </c>
      <c r="AW414" s="505" t="s">
        <v>13</v>
      </c>
      <c r="AX414" s="505" t="s">
        <v>13</v>
      </c>
      <c r="AY414" s="505" t="s">
        <v>13</v>
      </c>
      <c r="AZ414" s="505" t="s">
        <v>13</v>
      </c>
      <c r="BA414" s="505" t="s">
        <v>13</v>
      </c>
      <c r="BB414" s="505" t="s">
        <v>13</v>
      </c>
      <c r="BC414" s="505" t="s">
        <v>13</v>
      </c>
      <c r="BD414" s="505" t="s">
        <v>13</v>
      </c>
      <c r="BE414" s="505" t="s">
        <v>13</v>
      </c>
      <c r="BF414" s="505" t="s">
        <v>13</v>
      </c>
      <c r="BG414" s="505" t="s">
        <v>13</v>
      </c>
      <c r="BH414" s="505" t="s">
        <v>13</v>
      </c>
      <c r="BI414" s="505" t="s">
        <v>13</v>
      </c>
      <c r="BJ414" s="505" t="s">
        <v>13</v>
      </c>
      <c r="BK414" s="505" t="s">
        <v>13</v>
      </c>
      <c r="BL414" s="505" t="s">
        <v>13</v>
      </c>
      <c r="BM414" s="505" t="s">
        <v>13</v>
      </c>
      <c r="BN414" s="505" t="s">
        <v>13</v>
      </c>
      <c r="BO414" s="622" t="s">
        <v>13</v>
      </c>
      <c r="BP414" s="505" t="s">
        <v>13</v>
      </c>
      <c r="BQ414" s="505" t="s">
        <v>13</v>
      </c>
      <c r="BR414" s="505" t="s">
        <v>13</v>
      </c>
      <c r="BS414" s="505"/>
      <c r="BT414" s="505"/>
      <c r="BU414" s="505"/>
    </row>
    <row r="415" spans="1:73" ht="14.4">
      <c r="A415" s="486" t="e">
        <f>VLOOKUP(C415,'[18]DfE No.'!C:E,3,FALSE)</f>
        <v>#N/A</v>
      </c>
      <c r="B415" s="502" t="s">
        <v>13</v>
      </c>
      <c r="C415" s="502" t="s">
        <v>13</v>
      </c>
      <c r="D415" s="503" t="s">
        <v>13</v>
      </c>
      <c r="E415" s="492" t="s">
        <v>13</v>
      </c>
      <c r="F415" s="504" t="s">
        <v>13</v>
      </c>
      <c r="G415" s="505" t="s">
        <v>13</v>
      </c>
      <c r="H415" s="505" t="s">
        <v>13</v>
      </c>
      <c r="I415" s="505" t="s">
        <v>13</v>
      </c>
      <c r="J415" s="505" t="s">
        <v>13</v>
      </c>
      <c r="K415" s="505" t="s">
        <v>13</v>
      </c>
      <c r="L415" s="505" t="s">
        <v>13</v>
      </c>
      <c r="M415" s="505" t="s">
        <v>13</v>
      </c>
      <c r="N415" s="505" t="s">
        <v>13</v>
      </c>
      <c r="O415" s="505" t="s">
        <v>13</v>
      </c>
      <c r="P415" s="505" t="s">
        <v>13</v>
      </c>
      <c r="Q415" s="505" t="s">
        <v>13</v>
      </c>
      <c r="R415" s="505" t="s">
        <v>13</v>
      </c>
      <c r="S415" s="505" t="s">
        <v>13</v>
      </c>
      <c r="T415" s="505" t="s">
        <v>13</v>
      </c>
      <c r="U415" s="505" t="s">
        <v>13</v>
      </c>
      <c r="V415" s="505" t="s">
        <v>13</v>
      </c>
      <c r="W415" s="505" t="s">
        <v>13</v>
      </c>
      <c r="X415" s="505" t="s">
        <v>13</v>
      </c>
      <c r="Y415" s="505" t="s">
        <v>13</v>
      </c>
      <c r="Z415" s="505" t="s">
        <v>13</v>
      </c>
      <c r="AA415" s="505" t="s">
        <v>13</v>
      </c>
      <c r="AB415" s="505" t="s">
        <v>13</v>
      </c>
      <c r="AC415" s="505" t="s">
        <v>13</v>
      </c>
      <c r="AD415" s="505" t="s">
        <v>13</v>
      </c>
      <c r="AE415" s="505" t="s">
        <v>13</v>
      </c>
      <c r="AF415" s="505" t="s">
        <v>13</v>
      </c>
      <c r="AG415" s="505" t="s">
        <v>13</v>
      </c>
      <c r="AH415" s="505" t="s">
        <v>13</v>
      </c>
      <c r="AI415" s="505" t="s">
        <v>13</v>
      </c>
      <c r="AJ415" s="505" t="s">
        <v>13</v>
      </c>
      <c r="AK415" s="505" t="s">
        <v>13</v>
      </c>
      <c r="AL415" s="505" t="s">
        <v>13</v>
      </c>
      <c r="AM415" s="505" t="s">
        <v>13</v>
      </c>
      <c r="AN415" s="505" t="s">
        <v>13</v>
      </c>
      <c r="AO415" s="505" t="s">
        <v>13</v>
      </c>
      <c r="AP415" s="505" t="s">
        <v>13</v>
      </c>
      <c r="AQ415" s="505" t="s">
        <v>13</v>
      </c>
      <c r="AR415" s="505" t="s">
        <v>13</v>
      </c>
      <c r="AS415" s="505" t="s">
        <v>13</v>
      </c>
      <c r="AT415" s="505" t="s">
        <v>13</v>
      </c>
      <c r="AU415" s="505" t="s">
        <v>13</v>
      </c>
      <c r="AV415" s="505" t="s">
        <v>13</v>
      </c>
      <c r="AW415" s="505" t="s">
        <v>13</v>
      </c>
      <c r="AX415" s="505" t="s">
        <v>13</v>
      </c>
      <c r="AY415" s="505" t="s">
        <v>13</v>
      </c>
      <c r="AZ415" s="505" t="s">
        <v>13</v>
      </c>
      <c r="BA415" s="505" t="s">
        <v>13</v>
      </c>
      <c r="BB415" s="505" t="s">
        <v>13</v>
      </c>
      <c r="BC415" s="505" t="s">
        <v>13</v>
      </c>
      <c r="BD415" s="505" t="s">
        <v>13</v>
      </c>
      <c r="BE415" s="505" t="s">
        <v>13</v>
      </c>
      <c r="BF415" s="505" t="s">
        <v>13</v>
      </c>
      <c r="BG415" s="505" t="s">
        <v>13</v>
      </c>
      <c r="BH415" s="505" t="s">
        <v>13</v>
      </c>
      <c r="BI415" s="505" t="s">
        <v>13</v>
      </c>
      <c r="BJ415" s="505" t="s">
        <v>13</v>
      </c>
      <c r="BK415" s="505" t="s">
        <v>13</v>
      </c>
      <c r="BL415" s="505" t="s">
        <v>13</v>
      </c>
      <c r="BM415" s="505" t="s">
        <v>13</v>
      </c>
      <c r="BN415" s="505" t="s">
        <v>13</v>
      </c>
      <c r="BO415" s="622" t="s">
        <v>13</v>
      </c>
      <c r="BP415" s="505" t="s">
        <v>13</v>
      </c>
      <c r="BQ415" s="505" t="s">
        <v>13</v>
      </c>
      <c r="BR415" s="505" t="s">
        <v>13</v>
      </c>
      <c r="BS415" s="505"/>
      <c r="BT415" s="505"/>
      <c r="BU415" s="505"/>
    </row>
    <row r="416" spans="1:73" ht="14.4">
      <c r="A416" s="486" t="e">
        <f>VLOOKUP(C416,'[18]DfE No.'!C:E,3,FALSE)</f>
        <v>#N/A</v>
      </c>
      <c r="B416" s="502" t="s">
        <v>13</v>
      </c>
      <c r="C416" s="502" t="s">
        <v>13</v>
      </c>
      <c r="D416" s="503" t="s">
        <v>13</v>
      </c>
      <c r="E416" s="492" t="s">
        <v>13</v>
      </c>
      <c r="F416" s="504" t="s">
        <v>13</v>
      </c>
      <c r="G416" s="505" t="s">
        <v>13</v>
      </c>
      <c r="H416" s="505" t="s">
        <v>13</v>
      </c>
      <c r="I416" s="505" t="s">
        <v>13</v>
      </c>
      <c r="J416" s="505" t="s">
        <v>13</v>
      </c>
      <c r="K416" s="505" t="s">
        <v>13</v>
      </c>
      <c r="L416" s="505" t="s">
        <v>13</v>
      </c>
      <c r="M416" s="505" t="s">
        <v>13</v>
      </c>
      <c r="N416" s="505" t="s">
        <v>13</v>
      </c>
      <c r="O416" s="505" t="s">
        <v>13</v>
      </c>
      <c r="P416" s="505" t="s">
        <v>13</v>
      </c>
      <c r="Q416" s="505" t="s">
        <v>13</v>
      </c>
      <c r="R416" s="505" t="s">
        <v>13</v>
      </c>
      <c r="S416" s="505" t="s">
        <v>13</v>
      </c>
      <c r="T416" s="505" t="s">
        <v>13</v>
      </c>
      <c r="U416" s="505" t="s">
        <v>13</v>
      </c>
      <c r="V416" s="505" t="s">
        <v>13</v>
      </c>
      <c r="W416" s="505" t="s">
        <v>13</v>
      </c>
      <c r="X416" s="505" t="s">
        <v>13</v>
      </c>
      <c r="Y416" s="505" t="s">
        <v>13</v>
      </c>
      <c r="Z416" s="505" t="s">
        <v>13</v>
      </c>
      <c r="AA416" s="505" t="s">
        <v>13</v>
      </c>
      <c r="AB416" s="505" t="s">
        <v>13</v>
      </c>
      <c r="AC416" s="505" t="s">
        <v>13</v>
      </c>
      <c r="AD416" s="505" t="s">
        <v>13</v>
      </c>
      <c r="AE416" s="505" t="s">
        <v>13</v>
      </c>
      <c r="AF416" s="505" t="s">
        <v>13</v>
      </c>
      <c r="AG416" s="505" t="s">
        <v>13</v>
      </c>
      <c r="AH416" s="505" t="s">
        <v>13</v>
      </c>
      <c r="AI416" s="505" t="s">
        <v>13</v>
      </c>
      <c r="AJ416" s="505" t="s">
        <v>13</v>
      </c>
      <c r="AK416" s="505" t="s">
        <v>13</v>
      </c>
      <c r="AL416" s="505" t="s">
        <v>13</v>
      </c>
      <c r="AM416" s="505" t="s">
        <v>13</v>
      </c>
      <c r="AN416" s="505" t="s">
        <v>13</v>
      </c>
      <c r="AO416" s="505" t="s">
        <v>13</v>
      </c>
      <c r="AP416" s="505" t="s">
        <v>13</v>
      </c>
      <c r="AQ416" s="505" t="s">
        <v>13</v>
      </c>
      <c r="AR416" s="505" t="s">
        <v>13</v>
      </c>
      <c r="AS416" s="505" t="s">
        <v>13</v>
      </c>
      <c r="AT416" s="505" t="s">
        <v>13</v>
      </c>
      <c r="AU416" s="505" t="s">
        <v>13</v>
      </c>
      <c r="AV416" s="505" t="s">
        <v>13</v>
      </c>
      <c r="AW416" s="505" t="s">
        <v>13</v>
      </c>
      <c r="AX416" s="505" t="s">
        <v>13</v>
      </c>
      <c r="AY416" s="505" t="s">
        <v>13</v>
      </c>
      <c r="AZ416" s="505" t="s">
        <v>13</v>
      </c>
      <c r="BA416" s="505" t="s">
        <v>13</v>
      </c>
      <c r="BB416" s="505" t="s">
        <v>13</v>
      </c>
      <c r="BC416" s="505" t="s">
        <v>13</v>
      </c>
      <c r="BD416" s="505" t="s">
        <v>13</v>
      </c>
      <c r="BE416" s="505" t="s">
        <v>13</v>
      </c>
      <c r="BF416" s="505" t="s">
        <v>13</v>
      </c>
      <c r="BG416" s="505" t="s">
        <v>13</v>
      </c>
      <c r="BH416" s="505" t="s">
        <v>13</v>
      </c>
      <c r="BI416" s="505" t="s">
        <v>13</v>
      </c>
      <c r="BJ416" s="505" t="s">
        <v>13</v>
      </c>
      <c r="BK416" s="505" t="s">
        <v>13</v>
      </c>
      <c r="BL416" s="505" t="s">
        <v>13</v>
      </c>
      <c r="BM416" s="505" t="s">
        <v>13</v>
      </c>
      <c r="BN416" s="505" t="s">
        <v>13</v>
      </c>
      <c r="BO416" s="622" t="s">
        <v>13</v>
      </c>
      <c r="BP416" s="505" t="s">
        <v>13</v>
      </c>
      <c r="BQ416" s="505" t="s">
        <v>13</v>
      </c>
      <c r="BR416" s="505" t="s">
        <v>13</v>
      </c>
      <c r="BS416" s="505"/>
      <c r="BT416" s="505"/>
      <c r="BU416" s="505"/>
    </row>
    <row r="417" spans="1:73" ht="14.4">
      <c r="A417" s="486" t="e">
        <f>VLOOKUP(C417,'[18]DfE No.'!C:E,3,FALSE)</f>
        <v>#N/A</v>
      </c>
      <c r="B417" s="502" t="s">
        <v>13</v>
      </c>
      <c r="C417" s="502" t="s">
        <v>13</v>
      </c>
      <c r="D417" s="503" t="s">
        <v>13</v>
      </c>
      <c r="E417" s="492" t="s">
        <v>13</v>
      </c>
      <c r="F417" s="504" t="s">
        <v>13</v>
      </c>
      <c r="G417" s="505" t="s">
        <v>13</v>
      </c>
      <c r="H417" s="505" t="s">
        <v>13</v>
      </c>
      <c r="I417" s="505" t="s">
        <v>13</v>
      </c>
      <c r="J417" s="505" t="s">
        <v>13</v>
      </c>
      <c r="K417" s="505" t="s">
        <v>13</v>
      </c>
      <c r="L417" s="505" t="s">
        <v>13</v>
      </c>
      <c r="M417" s="505" t="s">
        <v>13</v>
      </c>
      <c r="N417" s="505" t="s">
        <v>13</v>
      </c>
      <c r="O417" s="505" t="s">
        <v>13</v>
      </c>
      <c r="P417" s="505" t="s">
        <v>13</v>
      </c>
      <c r="Q417" s="505" t="s">
        <v>13</v>
      </c>
      <c r="R417" s="505" t="s">
        <v>13</v>
      </c>
      <c r="S417" s="505" t="s">
        <v>13</v>
      </c>
      <c r="T417" s="505" t="s">
        <v>13</v>
      </c>
      <c r="U417" s="505" t="s">
        <v>13</v>
      </c>
      <c r="V417" s="505" t="s">
        <v>13</v>
      </c>
      <c r="W417" s="505" t="s">
        <v>13</v>
      </c>
      <c r="X417" s="505" t="s">
        <v>13</v>
      </c>
      <c r="Y417" s="505" t="s">
        <v>13</v>
      </c>
      <c r="Z417" s="505" t="s">
        <v>13</v>
      </c>
      <c r="AA417" s="505" t="s">
        <v>13</v>
      </c>
      <c r="AB417" s="505" t="s">
        <v>13</v>
      </c>
      <c r="AC417" s="505" t="s">
        <v>13</v>
      </c>
      <c r="AD417" s="505" t="s">
        <v>13</v>
      </c>
      <c r="AE417" s="505" t="s">
        <v>13</v>
      </c>
      <c r="AF417" s="505" t="s">
        <v>13</v>
      </c>
      <c r="AG417" s="505" t="s">
        <v>13</v>
      </c>
      <c r="AH417" s="505" t="s">
        <v>13</v>
      </c>
      <c r="AI417" s="505" t="s">
        <v>13</v>
      </c>
      <c r="AJ417" s="505" t="s">
        <v>13</v>
      </c>
      <c r="AK417" s="505" t="s">
        <v>13</v>
      </c>
      <c r="AL417" s="505" t="s">
        <v>13</v>
      </c>
      <c r="AM417" s="505" t="s">
        <v>13</v>
      </c>
      <c r="AN417" s="505" t="s">
        <v>13</v>
      </c>
      <c r="AO417" s="505" t="s">
        <v>13</v>
      </c>
      <c r="AP417" s="505" t="s">
        <v>13</v>
      </c>
      <c r="AQ417" s="505" t="s">
        <v>13</v>
      </c>
      <c r="AR417" s="505" t="s">
        <v>13</v>
      </c>
      <c r="AS417" s="505" t="s">
        <v>13</v>
      </c>
      <c r="AT417" s="505" t="s">
        <v>13</v>
      </c>
      <c r="AU417" s="505" t="s">
        <v>13</v>
      </c>
      <c r="AV417" s="505" t="s">
        <v>13</v>
      </c>
      <c r="AW417" s="505" t="s">
        <v>13</v>
      </c>
      <c r="AX417" s="505" t="s">
        <v>13</v>
      </c>
      <c r="AY417" s="505" t="s">
        <v>13</v>
      </c>
      <c r="AZ417" s="505" t="s">
        <v>13</v>
      </c>
      <c r="BA417" s="505" t="s">
        <v>13</v>
      </c>
      <c r="BB417" s="505" t="s">
        <v>13</v>
      </c>
      <c r="BC417" s="505" t="s">
        <v>13</v>
      </c>
      <c r="BD417" s="505" t="s">
        <v>13</v>
      </c>
      <c r="BE417" s="505" t="s">
        <v>13</v>
      </c>
      <c r="BF417" s="505" t="s">
        <v>13</v>
      </c>
      <c r="BG417" s="505" t="s">
        <v>13</v>
      </c>
      <c r="BH417" s="505" t="s">
        <v>13</v>
      </c>
      <c r="BI417" s="505" t="s">
        <v>13</v>
      </c>
      <c r="BJ417" s="505" t="s">
        <v>13</v>
      </c>
      <c r="BK417" s="505" t="s">
        <v>13</v>
      </c>
      <c r="BL417" s="505" t="s">
        <v>13</v>
      </c>
      <c r="BM417" s="505" t="s">
        <v>13</v>
      </c>
      <c r="BN417" s="505" t="s">
        <v>13</v>
      </c>
      <c r="BO417" s="622" t="s">
        <v>13</v>
      </c>
      <c r="BP417" s="505" t="s">
        <v>13</v>
      </c>
      <c r="BQ417" s="505" t="s">
        <v>13</v>
      </c>
      <c r="BR417" s="505" t="s">
        <v>13</v>
      </c>
      <c r="BS417" s="505"/>
      <c r="BT417" s="505"/>
      <c r="BU417" s="505"/>
    </row>
    <row r="418" spans="1:73" ht="14.4">
      <c r="A418" s="486" t="e">
        <f>VLOOKUP(C418,'[18]DfE No.'!C:E,3,FALSE)</f>
        <v>#N/A</v>
      </c>
      <c r="B418" s="502" t="s">
        <v>13</v>
      </c>
      <c r="C418" s="502" t="s">
        <v>13</v>
      </c>
      <c r="D418" s="503" t="s">
        <v>13</v>
      </c>
      <c r="E418" s="492" t="s">
        <v>13</v>
      </c>
      <c r="F418" s="504" t="s">
        <v>13</v>
      </c>
      <c r="G418" s="505" t="s">
        <v>13</v>
      </c>
      <c r="H418" s="505" t="s">
        <v>13</v>
      </c>
      <c r="I418" s="505" t="s">
        <v>13</v>
      </c>
      <c r="J418" s="505" t="s">
        <v>13</v>
      </c>
      <c r="K418" s="505" t="s">
        <v>13</v>
      </c>
      <c r="L418" s="505" t="s">
        <v>13</v>
      </c>
      <c r="M418" s="505" t="s">
        <v>13</v>
      </c>
      <c r="N418" s="505" t="s">
        <v>13</v>
      </c>
      <c r="O418" s="505" t="s">
        <v>13</v>
      </c>
      <c r="P418" s="505" t="s">
        <v>13</v>
      </c>
      <c r="Q418" s="505" t="s">
        <v>13</v>
      </c>
      <c r="R418" s="505" t="s">
        <v>13</v>
      </c>
      <c r="S418" s="505" t="s">
        <v>13</v>
      </c>
      <c r="T418" s="505" t="s">
        <v>13</v>
      </c>
      <c r="U418" s="505" t="s">
        <v>13</v>
      </c>
      <c r="V418" s="505" t="s">
        <v>13</v>
      </c>
      <c r="W418" s="505" t="s">
        <v>13</v>
      </c>
      <c r="X418" s="505" t="s">
        <v>13</v>
      </c>
      <c r="Y418" s="505" t="s">
        <v>13</v>
      </c>
      <c r="Z418" s="505" t="s">
        <v>13</v>
      </c>
      <c r="AA418" s="505" t="s">
        <v>13</v>
      </c>
      <c r="AB418" s="505" t="s">
        <v>13</v>
      </c>
      <c r="AC418" s="505" t="s">
        <v>13</v>
      </c>
      <c r="AD418" s="505" t="s">
        <v>13</v>
      </c>
      <c r="AE418" s="505" t="s">
        <v>13</v>
      </c>
      <c r="AF418" s="505" t="s">
        <v>13</v>
      </c>
      <c r="AG418" s="505" t="s">
        <v>13</v>
      </c>
      <c r="AH418" s="505" t="s">
        <v>13</v>
      </c>
      <c r="AI418" s="505" t="s">
        <v>13</v>
      </c>
      <c r="AJ418" s="505" t="s">
        <v>13</v>
      </c>
      <c r="AK418" s="505" t="s">
        <v>13</v>
      </c>
      <c r="AL418" s="505" t="s">
        <v>13</v>
      </c>
      <c r="AM418" s="505" t="s">
        <v>13</v>
      </c>
      <c r="AN418" s="505" t="s">
        <v>13</v>
      </c>
      <c r="AO418" s="505" t="s">
        <v>13</v>
      </c>
      <c r="AP418" s="505" t="s">
        <v>13</v>
      </c>
      <c r="AQ418" s="505" t="s">
        <v>13</v>
      </c>
      <c r="AR418" s="505" t="s">
        <v>13</v>
      </c>
      <c r="AS418" s="505" t="s">
        <v>13</v>
      </c>
      <c r="AT418" s="505" t="s">
        <v>13</v>
      </c>
      <c r="AU418" s="505" t="s">
        <v>13</v>
      </c>
      <c r="AV418" s="505" t="s">
        <v>13</v>
      </c>
      <c r="AW418" s="505" t="s">
        <v>13</v>
      </c>
      <c r="AX418" s="505" t="s">
        <v>13</v>
      </c>
      <c r="AY418" s="505" t="s">
        <v>13</v>
      </c>
      <c r="AZ418" s="505" t="s">
        <v>13</v>
      </c>
      <c r="BA418" s="505" t="s">
        <v>13</v>
      </c>
      <c r="BB418" s="505" t="s">
        <v>13</v>
      </c>
      <c r="BC418" s="505" t="s">
        <v>13</v>
      </c>
      <c r="BD418" s="505" t="s">
        <v>13</v>
      </c>
      <c r="BE418" s="505" t="s">
        <v>13</v>
      </c>
      <c r="BF418" s="505" t="s">
        <v>13</v>
      </c>
      <c r="BG418" s="505" t="s">
        <v>13</v>
      </c>
      <c r="BH418" s="505" t="s">
        <v>13</v>
      </c>
      <c r="BI418" s="505" t="s">
        <v>13</v>
      </c>
      <c r="BJ418" s="505" t="s">
        <v>13</v>
      </c>
      <c r="BK418" s="505" t="s">
        <v>13</v>
      </c>
      <c r="BL418" s="505" t="s">
        <v>13</v>
      </c>
      <c r="BM418" s="505" t="s">
        <v>13</v>
      </c>
      <c r="BN418" s="505" t="s">
        <v>13</v>
      </c>
      <c r="BO418" s="622" t="s">
        <v>13</v>
      </c>
      <c r="BP418" s="505" t="s">
        <v>13</v>
      </c>
      <c r="BQ418" s="505" t="s">
        <v>13</v>
      </c>
      <c r="BR418" s="505" t="s">
        <v>13</v>
      </c>
      <c r="BS418" s="505"/>
      <c r="BT418" s="505"/>
      <c r="BU418" s="505"/>
    </row>
    <row r="419" spans="1:73" ht="14.4">
      <c r="A419" s="486" t="e">
        <f>VLOOKUP(C419,'[18]DfE No.'!C:E,3,FALSE)</f>
        <v>#N/A</v>
      </c>
      <c r="B419" s="502" t="s">
        <v>13</v>
      </c>
      <c r="C419" s="502" t="s">
        <v>13</v>
      </c>
      <c r="D419" s="503" t="s">
        <v>13</v>
      </c>
      <c r="E419" s="492" t="s">
        <v>13</v>
      </c>
      <c r="F419" s="504" t="s">
        <v>13</v>
      </c>
      <c r="G419" s="505" t="s">
        <v>13</v>
      </c>
      <c r="H419" s="505" t="s">
        <v>13</v>
      </c>
      <c r="I419" s="505" t="s">
        <v>13</v>
      </c>
      <c r="J419" s="505" t="s">
        <v>13</v>
      </c>
      <c r="K419" s="505" t="s">
        <v>13</v>
      </c>
      <c r="L419" s="505" t="s">
        <v>13</v>
      </c>
      <c r="M419" s="505" t="s">
        <v>13</v>
      </c>
      <c r="N419" s="505" t="s">
        <v>13</v>
      </c>
      <c r="O419" s="505" t="s">
        <v>13</v>
      </c>
      <c r="P419" s="505" t="s">
        <v>13</v>
      </c>
      <c r="Q419" s="505" t="s">
        <v>13</v>
      </c>
      <c r="R419" s="505" t="s">
        <v>13</v>
      </c>
      <c r="S419" s="505" t="s">
        <v>13</v>
      </c>
      <c r="T419" s="505" t="s">
        <v>13</v>
      </c>
      <c r="U419" s="505" t="s">
        <v>13</v>
      </c>
      <c r="V419" s="505" t="s">
        <v>13</v>
      </c>
      <c r="W419" s="505" t="s">
        <v>13</v>
      </c>
      <c r="X419" s="505" t="s">
        <v>13</v>
      </c>
      <c r="Y419" s="505" t="s">
        <v>13</v>
      </c>
      <c r="Z419" s="505" t="s">
        <v>13</v>
      </c>
      <c r="AA419" s="505" t="s">
        <v>13</v>
      </c>
      <c r="AB419" s="505" t="s">
        <v>13</v>
      </c>
      <c r="AC419" s="505" t="s">
        <v>13</v>
      </c>
      <c r="AD419" s="505" t="s">
        <v>13</v>
      </c>
      <c r="AE419" s="505" t="s">
        <v>13</v>
      </c>
      <c r="AF419" s="505" t="s">
        <v>13</v>
      </c>
      <c r="AG419" s="505" t="s">
        <v>13</v>
      </c>
      <c r="AH419" s="505" t="s">
        <v>13</v>
      </c>
      <c r="AI419" s="505" t="s">
        <v>13</v>
      </c>
      <c r="AJ419" s="505" t="s">
        <v>13</v>
      </c>
      <c r="AK419" s="505" t="s">
        <v>13</v>
      </c>
      <c r="AL419" s="505" t="s">
        <v>13</v>
      </c>
      <c r="AM419" s="505" t="s">
        <v>13</v>
      </c>
      <c r="AN419" s="505" t="s">
        <v>13</v>
      </c>
      <c r="AO419" s="505" t="s">
        <v>13</v>
      </c>
      <c r="AP419" s="505" t="s">
        <v>13</v>
      </c>
      <c r="AQ419" s="505" t="s">
        <v>13</v>
      </c>
      <c r="AR419" s="505" t="s">
        <v>13</v>
      </c>
      <c r="AS419" s="505" t="s">
        <v>13</v>
      </c>
      <c r="AT419" s="505" t="s">
        <v>13</v>
      </c>
      <c r="AU419" s="505" t="s">
        <v>13</v>
      </c>
      <c r="AV419" s="505" t="s">
        <v>13</v>
      </c>
      <c r="AW419" s="505" t="s">
        <v>13</v>
      </c>
      <c r="AX419" s="505" t="s">
        <v>13</v>
      </c>
      <c r="AY419" s="505" t="s">
        <v>13</v>
      </c>
      <c r="AZ419" s="505" t="s">
        <v>13</v>
      </c>
      <c r="BA419" s="505" t="s">
        <v>13</v>
      </c>
      <c r="BB419" s="505" t="s">
        <v>13</v>
      </c>
      <c r="BC419" s="505" t="s">
        <v>13</v>
      </c>
      <c r="BD419" s="505" t="s">
        <v>13</v>
      </c>
      <c r="BE419" s="505" t="s">
        <v>13</v>
      </c>
      <c r="BF419" s="505" t="s">
        <v>13</v>
      </c>
      <c r="BG419" s="505" t="s">
        <v>13</v>
      </c>
      <c r="BH419" s="505" t="s">
        <v>13</v>
      </c>
      <c r="BI419" s="505" t="s">
        <v>13</v>
      </c>
      <c r="BJ419" s="505" t="s">
        <v>13</v>
      </c>
      <c r="BK419" s="505" t="s">
        <v>13</v>
      </c>
      <c r="BL419" s="505" t="s">
        <v>13</v>
      </c>
      <c r="BM419" s="505" t="s">
        <v>13</v>
      </c>
      <c r="BN419" s="505" t="s">
        <v>13</v>
      </c>
      <c r="BO419" s="622" t="s">
        <v>13</v>
      </c>
      <c r="BP419" s="505" t="s">
        <v>13</v>
      </c>
      <c r="BQ419" s="505" t="s">
        <v>13</v>
      </c>
      <c r="BR419" s="505" t="s">
        <v>13</v>
      </c>
      <c r="BS419" s="505"/>
      <c r="BT419" s="505"/>
      <c r="BU419" s="505"/>
    </row>
    <row r="420" spans="1:73" ht="14.4">
      <c r="A420" s="486" t="e">
        <f>VLOOKUP(C420,'[18]DfE No.'!C:E,3,FALSE)</f>
        <v>#N/A</v>
      </c>
      <c r="B420" s="502" t="s">
        <v>13</v>
      </c>
      <c r="C420" s="502" t="s">
        <v>13</v>
      </c>
      <c r="D420" s="503" t="s">
        <v>13</v>
      </c>
      <c r="E420" s="492" t="s">
        <v>13</v>
      </c>
      <c r="F420" s="504" t="s">
        <v>13</v>
      </c>
      <c r="G420" s="505" t="s">
        <v>13</v>
      </c>
      <c r="H420" s="505" t="s">
        <v>13</v>
      </c>
      <c r="I420" s="505" t="s">
        <v>13</v>
      </c>
      <c r="J420" s="505" t="s">
        <v>13</v>
      </c>
      <c r="K420" s="505" t="s">
        <v>13</v>
      </c>
      <c r="L420" s="505" t="s">
        <v>13</v>
      </c>
      <c r="M420" s="505" t="s">
        <v>13</v>
      </c>
      <c r="N420" s="505" t="s">
        <v>13</v>
      </c>
      <c r="O420" s="505" t="s">
        <v>13</v>
      </c>
      <c r="P420" s="505" t="s">
        <v>13</v>
      </c>
      <c r="Q420" s="505" t="s">
        <v>13</v>
      </c>
      <c r="R420" s="505" t="s">
        <v>13</v>
      </c>
      <c r="S420" s="505" t="s">
        <v>13</v>
      </c>
      <c r="T420" s="505" t="s">
        <v>13</v>
      </c>
      <c r="U420" s="505" t="s">
        <v>13</v>
      </c>
      <c r="V420" s="505" t="s">
        <v>13</v>
      </c>
      <c r="W420" s="505" t="s">
        <v>13</v>
      </c>
      <c r="X420" s="505" t="s">
        <v>13</v>
      </c>
      <c r="Y420" s="505" t="s">
        <v>13</v>
      </c>
      <c r="Z420" s="505" t="s">
        <v>13</v>
      </c>
      <c r="AA420" s="505" t="s">
        <v>13</v>
      </c>
      <c r="AB420" s="505" t="s">
        <v>13</v>
      </c>
      <c r="AC420" s="505" t="s">
        <v>13</v>
      </c>
      <c r="AD420" s="505" t="s">
        <v>13</v>
      </c>
      <c r="AE420" s="505" t="s">
        <v>13</v>
      </c>
      <c r="AF420" s="505" t="s">
        <v>13</v>
      </c>
      <c r="AG420" s="505" t="s">
        <v>13</v>
      </c>
      <c r="AH420" s="505" t="s">
        <v>13</v>
      </c>
      <c r="AI420" s="505" t="s">
        <v>13</v>
      </c>
      <c r="AJ420" s="505" t="s">
        <v>13</v>
      </c>
      <c r="AK420" s="505" t="s">
        <v>13</v>
      </c>
      <c r="AL420" s="505" t="s">
        <v>13</v>
      </c>
      <c r="AM420" s="505" t="s">
        <v>13</v>
      </c>
      <c r="AN420" s="505" t="s">
        <v>13</v>
      </c>
      <c r="AO420" s="505" t="s">
        <v>13</v>
      </c>
      <c r="AP420" s="505" t="s">
        <v>13</v>
      </c>
      <c r="AQ420" s="505" t="s">
        <v>13</v>
      </c>
      <c r="AR420" s="505" t="s">
        <v>13</v>
      </c>
      <c r="AS420" s="505" t="s">
        <v>13</v>
      </c>
      <c r="AT420" s="505" t="s">
        <v>13</v>
      </c>
      <c r="AU420" s="505" t="s">
        <v>13</v>
      </c>
      <c r="AV420" s="505" t="s">
        <v>13</v>
      </c>
      <c r="AW420" s="505" t="s">
        <v>13</v>
      </c>
      <c r="AX420" s="505" t="s">
        <v>13</v>
      </c>
      <c r="AY420" s="505" t="s">
        <v>13</v>
      </c>
      <c r="AZ420" s="505" t="s">
        <v>13</v>
      </c>
      <c r="BA420" s="505" t="s">
        <v>13</v>
      </c>
      <c r="BB420" s="505" t="s">
        <v>13</v>
      </c>
      <c r="BC420" s="505" t="s">
        <v>13</v>
      </c>
      <c r="BD420" s="505" t="s">
        <v>13</v>
      </c>
      <c r="BE420" s="505" t="s">
        <v>13</v>
      </c>
      <c r="BF420" s="505" t="s">
        <v>13</v>
      </c>
      <c r="BG420" s="505" t="s">
        <v>13</v>
      </c>
      <c r="BH420" s="505" t="s">
        <v>13</v>
      </c>
      <c r="BI420" s="505" t="s">
        <v>13</v>
      </c>
      <c r="BJ420" s="505" t="s">
        <v>13</v>
      </c>
      <c r="BK420" s="505" t="s">
        <v>13</v>
      </c>
      <c r="BL420" s="505" t="s">
        <v>13</v>
      </c>
      <c r="BM420" s="505" t="s">
        <v>13</v>
      </c>
      <c r="BN420" s="505" t="s">
        <v>13</v>
      </c>
      <c r="BO420" s="622" t="s">
        <v>13</v>
      </c>
      <c r="BP420" s="505" t="s">
        <v>13</v>
      </c>
      <c r="BQ420" s="505" t="s">
        <v>13</v>
      </c>
      <c r="BR420" s="505" t="s">
        <v>13</v>
      </c>
      <c r="BS420" s="505"/>
      <c r="BT420" s="505"/>
      <c r="BU420" s="505"/>
    </row>
    <row r="421" spans="1:73" ht="14.4">
      <c r="A421" s="486" t="e">
        <f>VLOOKUP(C421,'[18]DfE No.'!C:E,3,FALSE)</f>
        <v>#N/A</v>
      </c>
      <c r="B421" s="502" t="s">
        <v>13</v>
      </c>
      <c r="C421" s="502" t="s">
        <v>13</v>
      </c>
      <c r="D421" s="503" t="s">
        <v>13</v>
      </c>
      <c r="E421" s="492" t="s">
        <v>13</v>
      </c>
      <c r="F421" s="504" t="s">
        <v>13</v>
      </c>
      <c r="G421" s="505" t="s">
        <v>13</v>
      </c>
      <c r="H421" s="505" t="s">
        <v>13</v>
      </c>
      <c r="I421" s="505" t="s">
        <v>13</v>
      </c>
      <c r="J421" s="505" t="s">
        <v>13</v>
      </c>
      <c r="K421" s="505" t="s">
        <v>13</v>
      </c>
      <c r="L421" s="505" t="s">
        <v>13</v>
      </c>
      <c r="M421" s="505" t="s">
        <v>13</v>
      </c>
      <c r="N421" s="505" t="s">
        <v>13</v>
      </c>
      <c r="O421" s="505" t="s">
        <v>13</v>
      </c>
      <c r="P421" s="505" t="s">
        <v>13</v>
      </c>
      <c r="Q421" s="505" t="s">
        <v>13</v>
      </c>
      <c r="R421" s="505" t="s">
        <v>13</v>
      </c>
      <c r="S421" s="505" t="s">
        <v>13</v>
      </c>
      <c r="T421" s="505" t="s">
        <v>13</v>
      </c>
      <c r="U421" s="505" t="s">
        <v>13</v>
      </c>
      <c r="V421" s="505" t="s">
        <v>13</v>
      </c>
      <c r="W421" s="505" t="s">
        <v>13</v>
      </c>
      <c r="X421" s="505" t="s">
        <v>13</v>
      </c>
      <c r="Y421" s="505" t="s">
        <v>13</v>
      </c>
      <c r="Z421" s="505" t="s">
        <v>13</v>
      </c>
      <c r="AA421" s="505" t="s">
        <v>13</v>
      </c>
      <c r="AB421" s="505" t="s">
        <v>13</v>
      </c>
      <c r="AC421" s="505" t="s">
        <v>13</v>
      </c>
      <c r="AD421" s="505" t="s">
        <v>13</v>
      </c>
      <c r="AE421" s="505" t="s">
        <v>13</v>
      </c>
      <c r="AF421" s="505" t="s">
        <v>13</v>
      </c>
      <c r="AG421" s="505" t="s">
        <v>13</v>
      </c>
      <c r="AH421" s="505" t="s">
        <v>13</v>
      </c>
      <c r="AI421" s="505" t="s">
        <v>13</v>
      </c>
      <c r="AJ421" s="505" t="s">
        <v>13</v>
      </c>
      <c r="AK421" s="505" t="s">
        <v>13</v>
      </c>
      <c r="AL421" s="505" t="s">
        <v>13</v>
      </c>
      <c r="AM421" s="505" t="s">
        <v>13</v>
      </c>
      <c r="AN421" s="505" t="s">
        <v>13</v>
      </c>
      <c r="AO421" s="505" t="s">
        <v>13</v>
      </c>
      <c r="AP421" s="505" t="s">
        <v>13</v>
      </c>
      <c r="AQ421" s="505" t="s">
        <v>13</v>
      </c>
      <c r="AR421" s="505" t="s">
        <v>13</v>
      </c>
      <c r="AS421" s="505" t="s">
        <v>13</v>
      </c>
      <c r="AT421" s="505" t="s">
        <v>13</v>
      </c>
      <c r="AU421" s="505" t="s">
        <v>13</v>
      </c>
      <c r="AV421" s="505" t="s">
        <v>13</v>
      </c>
      <c r="AW421" s="505" t="s">
        <v>13</v>
      </c>
      <c r="AX421" s="505" t="s">
        <v>13</v>
      </c>
      <c r="AY421" s="505" t="s">
        <v>13</v>
      </c>
      <c r="AZ421" s="505" t="s">
        <v>13</v>
      </c>
      <c r="BA421" s="505" t="s">
        <v>13</v>
      </c>
      <c r="BB421" s="505" t="s">
        <v>13</v>
      </c>
      <c r="BC421" s="505" t="s">
        <v>13</v>
      </c>
      <c r="BD421" s="505" t="s">
        <v>13</v>
      </c>
      <c r="BE421" s="505" t="s">
        <v>13</v>
      </c>
      <c r="BF421" s="505" t="s">
        <v>13</v>
      </c>
      <c r="BG421" s="505" t="s">
        <v>13</v>
      </c>
      <c r="BH421" s="505" t="s">
        <v>13</v>
      </c>
      <c r="BI421" s="505" t="s">
        <v>13</v>
      </c>
      <c r="BJ421" s="505" t="s">
        <v>13</v>
      </c>
      <c r="BK421" s="505" t="s">
        <v>13</v>
      </c>
      <c r="BL421" s="505" t="s">
        <v>13</v>
      </c>
      <c r="BM421" s="505" t="s">
        <v>13</v>
      </c>
      <c r="BN421" s="505" t="s">
        <v>13</v>
      </c>
      <c r="BO421" s="622" t="s">
        <v>13</v>
      </c>
      <c r="BP421" s="505" t="s">
        <v>13</v>
      </c>
      <c r="BQ421" s="505" t="s">
        <v>13</v>
      </c>
      <c r="BR421" s="505" t="s">
        <v>13</v>
      </c>
      <c r="BS421" s="505"/>
      <c r="BT421" s="505"/>
      <c r="BU421" s="505"/>
    </row>
    <row r="422" spans="1:73" ht="14.4">
      <c r="A422" s="486" t="e">
        <f>VLOOKUP(C422,'[18]DfE No.'!C:E,3,FALSE)</f>
        <v>#N/A</v>
      </c>
      <c r="B422" s="502" t="s">
        <v>13</v>
      </c>
      <c r="C422" s="502" t="s">
        <v>13</v>
      </c>
      <c r="D422" s="503" t="s">
        <v>13</v>
      </c>
      <c r="E422" s="492" t="s">
        <v>13</v>
      </c>
      <c r="F422" s="504" t="s">
        <v>13</v>
      </c>
      <c r="G422" s="505" t="s">
        <v>13</v>
      </c>
      <c r="H422" s="505" t="s">
        <v>13</v>
      </c>
      <c r="I422" s="505" t="s">
        <v>13</v>
      </c>
      <c r="J422" s="505" t="s">
        <v>13</v>
      </c>
      <c r="K422" s="505" t="s">
        <v>13</v>
      </c>
      <c r="L422" s="505" t="s">
        <v>13</v>
      </c>
      <c r="M422" s="505" t="s">
        <v>13</v>
      </c>
      <c r="N422" s="505" t="s">
        <v>13</v>
      </c>
      <c r="O422" s="505" t="s">
        <v>13</v>
      </c>
      <c r="P422" s="505" t="s">
        <v>13</v>
      </c>
      <c r="Q422" s="505" t="s">
        <v>13</v>
      </c>
      <c r="R422" s="505" t="s">
        <v>13</v>
      </c>
      <c r="S422" s="505" t="s">
        <v>13</v>
      </c>
      <c r="T422" s="505" t="s">
        <v>13</v>
      </c>
      <c r="U422" s="505" t="s">
        <v>13</v>
      </c>
      <c r="V422" s="505" t="s">
        <v>13</v>
      </c>
      <c r="W422" s="505" t="s">
        <v>13</v>
      </c>
      <c r="X422" s="505" t="s">
        <v>13</v>
      </c>
      <c r="Y422" s="505" t="s">
        <v>13</v>
      </c>
      <c r="Z422" s="505" t="s">
        <v>13</v>
      </c>
      <c r="AA422" s="505" t="s">
        <v>13</v>
      </c>
      <c r="AB422" s="505" t="s">
        <v>13</v>
      </c>
      <c r="AC422" s="505" t="s">
        <v>13</v>
      </c>
      <c r="AD422" s="505" t="s">
        <v>13</v>
      </c>
      <c r="AE422" s="505" t="s">
        <v>13</v>
      </c>
      <c r="AF422" s="505" t="s">
        <v>13</v>
      </c>
      <c r="AG422" s="505" t="s">
        <v>13</v>
      </c>
      <c r="AH422" s="505" t="s">
        <v>13</v>
      </c>
      <c r="AI422" s="505" t="s">
        <v>13</v>
      </c>
      <c r="AJ422" s="505" t="s">
        <v>13</v>
      </c>
      <c r="AK422" s="505" t="s">
        <v>13</v>
      </c>
      <c r="AL422" s="505" t="s">
        <v>13</v>
      </c>
      <c r="AM422" s="505" t="s">
        <v>13</v>
      </c>
      <c r="AN422" s="505" t="s">
        <v>13</v>
      </c>
      <c r="AO422" s="505" t="s">
        <v>13</v>
      </c>
      <c r="AP422" s="505" t="s">
        <v>13</v>
      </c>
      <c r="AQ422" s="505" t="s">
        <v>13</v>
      </c>
      <c r="AR422" s="505" t="s">
        <v>13</v>
      </c>
      <c r="AS422" s="505" t="s">
        <v>13</v>
      </c>
      <c r="AT422" s="505" t="s">
        <v>13</v>
      </c>
      <c r="AU422" s="505" t="s">
        <v>13</v>
      </c>
      <c r="AV422" s="505" t="s">
        <v>13</v>
      </c>
      <c r="AW422" s="505" t="s">
        <v>13</v>
      </c>
      <c r="AX422" s="505" t="s">
        <v>13</v>
      </c>
      <c r="AY422" s="505" t="s">
        <v>13</v>
      </c>
      <c r="AZ422" s="505" t="s">
        <v>13</v>
      </c>
      <c r="BA422" s="505" t="s">
        <v>13</v>
      </c>
      <c r="BB422" s="505" t="s">
        <v>13</v>
      </c>
      <c r="BC422" s="505" t="s">
        <v>13</v>
      </c>
      <c r="BD422" s="505" t="s">
        <v>13</v>
      </c>
      <c r="BE422" s="505" t="s">
        <v>13</v>
      </c>
      <c r="BF422" s="505" t="s">
        <v>13</v>
      </c>
      <c r="BG422" s="505" t="s">
        <v>13</v>
      </c>
      <c r="BH422" s="505" t="s">
        <v>13</v>
      </c>
      <c r="BI422" s="505" t="s">
        <v>13</v>
      </c>
      <c r="BJ422" s="505" t="s">
        <v>13</v>
      </c>
      <c r="BK422" s="505" t="s">
        <v>13</v>
      </c>
      <c r="BL422" s="505" t="s">
        <v>13</v>
      </c>
      <c r="BM422" s="505" t="s">
        <v>13</v>
      </c>
      <c r="BN422" s="505" t="s">
        <v>13</v>
      </c>
      <c r="BO422" s="622" t="s">
        <v>13</v>
      </c>
      <c r="BP422" s="505" t="s">
        <v>13</v>
      </c>
      <c r="BQ422" s="505" t="s">
        <v>13</v>
      </c>
      <c r="BR422" s="505" t="s">
        <v>13</v>
      </c>
      <c r="BS422" s="505"/>
      <c r="BT422" s="505"/>
      <c r="BU422" s="505"/>
    </row>
    <row r="423" spans="1:73" ht="14.4">
      <c r="A423" s="486" t="e">
        <f>VLOOKUP(C423,'[18]DfE No.'!C:E,3,FALSE)</f>
        <v>#N/A</v>
      </c>
      <c r="B423" s="502" t="s">
        <v>13</v>
      </c>
      <c r="C423" s="502" t="s">
        <v>13</v>
      </c>
      <c r="D423" s="503" t="s">
        <v>13</v>
      </c>
      <c r="E423" s="492" t="s">
        <v>13</v>
      </c>
      <c r="F423" s="504" t="s">
        <v>13</v>
      </c>
      <c r="G423" s="505" t="s">
        <v>13</v>
      </c>
      <c r="H423" s="505" t="s">
        <v>13</v>
      </c>
      <c r="I423" s="505" t="s">
        <v>13</v>
      </c>
      <c r="J423" s="505" t="s">
        <v>13</v>
      </c>
      <c r="K423" s="505" t="s">
        <v>13</v>
      </c>
      <c r="L423" s="505" t="s">
        <v>13</v>
      </c>
      <c r="M423" s="505" t="s">
        <v>13</v>
      </c>
      <c r="N423" s="505" t="s">
        <v>13</v>
      </c>
      <c r="O423" s="505" t="s">
        <v>13</v>
      </c>
      <c r="P423" s="505" t="s">
        <v>13</v>
      </c>
      <c r="Q423" s="505" t="s">
        <v>13</v>
      </c>
      <c r="R423" s="505" t="s">
        <v>13</v>
      </c>
      <c r="S423" s="505" t="s">
        <v>13</v>
      </c>
      <c r="T423" s="505" t="s">
        <v>13</v>
      </c>
      <c r="U423" s="505" t="s">
        <v>13</v>
      </c>
      <c r="V423" s="505" t="s">
        <v>13</v>
      </c>
      <c r="W423" s="505" t="s">
        <v>13</v>
      </c>
      <c r="X423" s="505" t="s">
        <v>13</v>
      </c>
      <c r="Y423" s="505" t="s">
        <v>13</v>
      </c>
      <c r="Z423" s="505" t="s">
        <v>13</v>
      </c>
      <c r="AA423" s="505" t="s">
        <v>13</v>
      </c>
      <c r="AB423" s="505" t="s">
        <v>13</v>
      </c>
      <c r="AC423" s="505" t="s">
        <v>13</v>
      </c>
      <c r="AD423" s="505" t="s">
        <v>13</v>
      </c>
      <c r="AE423" s="505" t="s">
        <v>13</v>
      </c>
      <c r="AF423" s="505" t="s">
        <v>13</v>
      </c>
      <c r="AG423" s="505" t="s">
        <v>13</v>
      </c>
      <c r="AH423" s="505" t="s">
        <v>13</v>
      </c>
      <c r="AI423" s="505" t="s">
        <v>13</v>
      </c>
      <c r="AJ423" s="505" t="s">
        <v>13</v>
      </c>
      <c r="AK423" s="505" t="s">
        <v>13</v>
      </c>
      <c r="AL423" s="505" t="s">
        <v>13</v>
      </c>
      <c r="AM423" s="505" t="s">
        <v>13</v>
      </c>
      <c r="AN423" s="505" t="s">
        <v>13</v>
      </c>
      <c r="AO423" s="505" t="s">
        <v>13</v>
      </c>
      <c r="AP423" s="505" t="s">
        <v>13</v>
      </c>
      <c r="AQ423" s="505" t="s">
        <v>13</v>
      </c>
      <c r="AR423" s="505" t="s">
        <v>13</v>
      </c>
      <c r="AS423" s="505" t="s">
        <v>13</v>
      </c>
      <c r="AT423" s="505" t="s">
        <v>13</v>
      </c>
      <c r="AU423" s="505" t="s">
        <v>13</v>
      </c>
      <c r="AV423" s="505" t="s">
        <v>13</v>
      </c>
      <c r="AW423" s="505" t="s">
        <v>13</v>
      </c>
      <c r="AX423" s="505" t="s">
        <v>13</v>
      </c>
      <c r="AY423" s="505" t="s">
        <v>13</v>
      </c>
      <c r="AZ423" s="505" t="s">
        <v>13</v>
      </c>
      <c r="BA423" s="505" t="s">
        <v>13</v>
      </c>
      <c r="BB423" s="505" t="s">
        <v>13</v>
      </c>
      <c r="BC423" s="505" t="s">
        <v>13</v>
      </c>
      <c r="BD423" s="505" t="s">
        <v>13</v>
      </c>
      <c r="BE423" s="505" t="s">
        <v>13</v>
      </c>
      <c r="BF423" s="505" t="s">
        <v>13</v>
      </c>
      <c r="BG423" s="505" t="s">
        <v>13</v>
      </c>
      <c r="BH423" s="505" t="s">
        <v>13</v>
      </c>
      <c r="BI423" s="505" t="s">
        <v>13</v>
      </c>
      <c r="BJ423" s="505" t="s">
        <v>13</v>
      </c>
      <c r="BK423" s="505" t="s">
        <v>13</v>
      </c>
      <c r="BL423" s="505" t="s">
        <v>13</v>
      </c>
      <c r="BM423" s="505" t="s">
        <v>13</v>
      </c>
      <c r="BN423" s="505" t="s">
        <v>13</v>
      </c>
      <c r="BO423" s="622" t="s">
        <v>13</v>
      </c>
      <c r="BP423" s="505" t="s">
        <v>13</v>
      </c>
      <c r="BQ423" s="505" t="s">
        <v>13</v>
      </c>
      <c r="BR423" s="505" t="s">
        <v>13</v>
      </c>
      <c r="BS423" s="505"/>
      <c r="BT423" s="505"/>
      <c r="BU423" s="505"/>
    </row>
    <row r="424" spans="1:73" ht="14.4">
      <c r="A424" s="486" t="e">
        <f>VLOOKUP(C424,'[18]DfE No.'!C:E,3,FALSE)</f>
        <v>#N/A</v>
      </c>
      <c r="B424" s="502" t="s">
        <v>13</v>
      </c>
      <c r="C424" s="502" t="s">
        <v>13</v>
      </c>
      <c r="D424" s="503" t="s">
        <v>13</v>
      </c>
      <c r="E424" s="492" t="s">
        <v>13</v>
      </c>
      <c r="F424" s="504" t="s">
        <v>13</v>
      </c>
      <c r="G424" s="505" t="s">
        <v>13</v>
      </c>
      <c r="H424" s="505" t="s">
        <v>13</v>
      </c>
      <c r="I424" s="505" t="s">
        <v>13</v>
      </c>
      <c r="J424" s="505" t="s">
        <v>13</v>
      </c>
      <c r="K424" s="505" t="s">
        <v>13</v>
      </c>
      <c r="L424" s="505" t="s">
        <v>13</v>
      </c>
      <c r="M424" s="505" t="s">
        <v>13</v>
      </c>
      <c r="N424" s="505" t="s">
        <v>13</v>
      </c>
      <c r="O424" s="505" t="s">
        <v>13</v>
      </c>
      <c r="P424" s="505" t="s">
        <v>13</v>
      </c>
      <c r="Q424" s="505" t="s">
        <v>13</v>
      </c>
      <c r="R424" s="505" t="s">
        <v>13</v>
      </c>
      <c r="S424" s="505" t="s">
        <v>13</v>
      </c>
      <c r="T424" s="505" t="s">
        <v>13</v>
      </c>
      <c r="U424" s="505" t="s">
        <v>13</v>
      </c>
      <c r="V424" s="505" t="s">
        <v>13</v>
      </c>
      <c r="W424" s="505" t="s">
        <v>13</v>
      </c>
      <c r="X424" s="505" t="s">
        <v>13</v>
      </c>
      <c r="Y424" s="505" t="s">
        <v>13</v>
      </c>
      <c r="Z424" s="505" t="s">
        <v>13</v>
      </c>
      <c r="AA424" s="505" t="s">
        <v>13</v>
      </c>
      <c r="AB424" s="505" t="s">
        <v>13</v>
      </c>
      <c r="AC424" s="505" t="s">
        <v>13</v>
      </c>
      <c r="AD424" s="505" t="s">
        <v>13</v>
      </c>
      <c r="AE424" s="505" t="s">
        <v>13</v>
      </c>
      <c r="AF424" s="505" t="s">
        <v>13</v>
      </c>
      <c r="AG424" s="505" t="s">
        <v>13</v>
      </c>
      <c r="AH424" s="505" t="s">
        <v>13</v>
      </c>
      <c r="AI424" s="505" t="s">
        <v>13</v>
      </c>
      <c r="AJ424" s="505" t="s">
        <v>13</v>
      </c>
      <c r="AK424" s="505" t="s">
        <v>13</v>
      </c>
      <c r="AL424" s="505" t="s">
        <v>13</v>
      </c>
      <c r="AM424" s="505" t="s">
        <v>13</v>
      </c>
      <c r="AN424" s="505" t="s">
        <v>13</v>
      </c>
      <c r="AO424" s="505" t="s">
        <v>13</v>
      </c>
      <c r="AP424" s="505" t="s">
        <v>13</v>
      </c>
      <c r="AQ424" s="505" t="s">
        <v>13</v>
      </c>
      <c r="AR424" s="505" t="s">
        <v>13</v>
      </c>
      <c r="AS424" s="505" t="s">
        <v>13</v>
      </c>
      <c r="AT424" s="505" t="s">
        <v>13</v>
      </c>
      <c r="AU424" s="505" t="s">
        <v>13</v>
      </c>
      <c r="AV424" s="505" t="s">
        <v>13</v>
      </c>
      <c r="AW424" s="505" t="s">
        <v>13</v>
      </c>
      <c r="AX424" s="505" t="s">
        <v>13</v>
      </c>
      <c r="AY424" s="505" t="s">
        <v>13</v>
      </c>
      <c r="AZ424" s="505" t="s">
        <v>13</v>
      </c>
      <c r="BA424" s="505" t="s">
        <v>13</v>
      </c>
      <c r="BB424" s="505" t="s">
        <v>13</v>
      </c>
      <c r="BC424" s="505" t="s">
        <v>13</v>
      </c>
      <c r="BD424" s="505" t="s">
        <v>13</v>
      </c>
      <c r="BE424" s="505" t="s">
        <v>13</v>
      </c>
      <c r="BF424" s="505" t="s">
        <v>13</v>
      </c>
      <c r="BG424" s="505" t="s">
        <v>13</v>
      </c>
      <c r="BH424" s="505" t="s">
        <v>13</v>
      </c>
      <c r="BI424" s="505" t="s">
        <v>13</v>
      </c>
      <c r="BJ424" s="505" t="s">
        <v>13</v>
      </c>
      <c r="BK424" s="505" t="s">
        <v>13</v>
      </c>
      <c r="BL424" s="505" t="s">
        <v>13</v>
      </c>
      <c r="BM424" s="505" t="s">
        <v>13</v>
      </c>
      <c r="BN424" s="505" t="s">
        <v>13</v>
      </c>
      <c r="BO424" s="622" t="s">
        <v>13</v>
      </c>
      <c r="BP424" s="505" t="s">
        <v>13</v>
      </c>
      <c r="BQ424" s="505" t="s">
        <v>13</v>
      </c>
      <c r="BR424" s="505" t="s">
        <v>13</v>
      </c>
      <c r="BS424" s="505"/>
      <c r="BT424" s="505"/>
      <c r="BU424" s="505"/>
    </row>
    <row r="425" spans="1:73" ht="14.4">
      <c r="A425" s="486" t="e">
        <f>VLOOKUP(C425,'[18]DfE No.'!C:E,3,FALSE)</f>
        <v>#N/A</v>
      </c>
      <c r="B425" s="502" t="s">
        <v>13</v>
      </c>
      <c r="C425" s="502" t="s">
        <v>13</v>
      </c>
      <c r="D425" s="503" t="s">
        <v>13</v>
      </c>
      <c r="E425" s="492" t="s">
        <v>13</v>
      </c>
      <c r="F425" s="504" t="s">
        <v>13</v>
      </c>
      <c r="G425" s="505" t="s">
        <v>13</v>
      </c>
      <c r="H425" s="505" t="s">
        <v>13</v>
      </c>
      <c r="I425" s="505" t="s">
        <v>13</v>
      </c>
      <c r="J425" s="505" t="s">
        <v>13</v>
      </c>
      <c r="K425" s="505" t="s">
        <v>13</v>
      </c>
      <c r="L425" s="505" t="s">
        <v>13</v>
      </c>
      <c r="M425" s="505" t="s">
        <v>13</v>
      </c>
      <c r="N425" s="505" t="s">
        <v>13</v>
      </c>
      <c r="O425" s="505" t="s">
        <v>13</v>
      </c>
      <c r="P425" s="505" t="s">
        <v>13</v>
      </c>
      <c r="Q425" s="505" t="s">
        <v>13</v>
      </c>
      <c r="R425" s="505" t="s">
        <v>13</v>
      </c>
      <c r="S425" s="505" t="s">
        <v>13</v>
      </c>
      <c r="T425" s="505" t="s">
        <v>13</v>
      </c>
      <c r="U425" s="505" t="s">
        <v>13</v>
      </c>
      <c r="V425" s="505" t="s">
        <v>13</v>
      </c>
      <c r="W425" s="505" t="s">
        <v>13</v>
      </c>
      <c r="X425" s="505" t="s">
        <v>13</v>
      </c>
      <c r="Y425" s="505" t="s">
        <v>13</v>
      </c>
      <c r="Z425" s="505" t="s">
        <v>13</v>
      </c>
      <c r="AA425" s="505" t="s">
        <v>13</v>
      </c>
      <c r="AB425" s="505" t="s">
        <v>13</v>
      </c>
      <c r="AC425" s="505" t="s">
        <v>13</v>
      </c>
      <c r="AD425" s="505" t="s">
        <v>13</v>
      </c>
      <c r="AE425" s="505" t="s">
        <v>13</v>
      </c>
      <c r="AF425" s="505" t="s">
        <v>13</v>
      </c>
      <c r="AG425" s="505" t="s">
        <v>13</v>
      </c>
      <c r="AH425" s="505" t="s">
        <v>13</v>
      </c>
      <c r="AI425" s="505" t="s">
        <v>13</v>
      </c>
      <c r="AJ425" s="505" t="s">
        <v>13</v>
      </c>
      <c r="AK425" s="505" t="s">
        <v>13</v>
      </c>
      <c r="AL425" s="505" t="s">
        <v>13</v>
      </c>
      <c r="AM425" s="505" t="s">
        <v>13</v>
      </c>
      <c r="AN425" s="505" t="s">
        <v>13</v>
      </c>
      <c r="AO425" s="505" t="s">
        <v>13</v>
      </c>
      <c r="AP425" s="505" t="s">
        <v>13</v>
      </c>
      <c r="AQ425" s="505" t="s">
        <v>13</v>
      </c>
      <c r="AR425" s="505" t="s">
        <v>13</v>
      </c>
      <c r="AS425" s="505" t="s">
        <v>13</v>
      </c>
      <c r="AT425" s="505" t="s">
        <v>13</v>
      </c>
      <c r="AU425" s="505" t="s">
        <v>13</v>
      </c>
      <c r="AV425" s="505" t="s">
        <v>13</v>
      </c>
      <c r="AW425" s="505" t="s">
        <v>13</v>
      </c>
      <c r="AX425" s="505" t="s">
        <v>13</v>
      </c>
      <c r="AY425" s="505" t="s">
        <v>13</v>
      </c>
      <c r="AZ425" s="505" t="s">
        <v>13</v>
      </c>
      <c r="BA425" s="505" t="s">
        <v>13</v>
      </c>
      <c r="BB425" s="505" t="s">
        <v>13</v>
      </c>
      <c r="BC425" s="505" t="s">
        <v>13</v>
      </c>
      <c r="BD425" s="505" t="s">
        <v>13</v>
      </c>
      <c r="BE425" s="505" t="s">
        <v>13</v>
      </c>
      <c r="BF425" s="505" t="s">
        <v>13</v>
      </c>
      <c r="BG425" s="505" t="s">
        <v>13</v>
      </c>
      <c r="BH425" s="505" t="s">
        <v>13</v>
      </c>
      <c r="BI425" s="505" t="s">
        <v>13</v>
      </c>
      <c r="BJ425" s="505" t="s">
        <v>13</v>
      </c>
      <c r="BK425" s="505" t="s">
        <v>13</v>
      </c>
      <c r="BL425" s="505" t="s">
        <v>13</v>
      </c>
      <c r="BM425" s="505" t="s">
        <v>13</v>
      </c>
      <c r="BN425" s="505" t="s">
        <v>13</v>
      </c>
      <c r="BO425" s="622" t="s">
        <v>13</v>
      </c>
      <c r="BP425" s="505" t="s">
        <v>13</v>
      </c>
      <c r="BQ425" s="505" t="s">
        <v>13</v>
      </c>
      <c r="BR425" s="505" t="s">
        <v>13</v>
      </c>
      <c r="BS425" s="505"/>
      <c r="BT425" s="505"/>
      <c r="BU425" s="505"/>
    </row>
    <row r="426" spans="1:73" ht="14.4">
      <c r="A426" s="486" t="e">
        <f>VLOOKUP(C426,'[18]DfE No.'!C:E,3,FALSE)</f>
        <v>#N/A</v>
      </c>
      <c r="B426" s="502" t="s">
        <v>13</v>
      </c>
      <c r="C426" s="502" t="s">
        <v>13</v>
      </c>
      <c r="D426" s="503" t="s">
        <v>13</v>
      </c>
      <c r="E426" s="492" t="s">
        <v>13</v>
      </c>
      <c r="F426" s="504" t="s">
        <v>13</v>
      </c>
      <c r="G426" s="505" t="s">
        <v>13</v>
      </c>
      <c r="H426" s="505" t="s">
        <v>13</v>
      </c>
      <c r="I426" s="505" t="s">
        <v>13</v>
      </c>
      <c r="J426" s="505" t="s">
        <v>13</v>
      </c>
      <c r="K426" s="505" t="s">
        <v>13</v>
      </c>
      <c r="L426" s="505" t="s">
        <v>13</v>
      </c>
      <c r="M426" s="505" t="s">
        <v>13</v>
      </c>
      <c r="N426" s="505" t="s">
        <v>13</v>
      </c>
      <c r="O426" s="505" t="s">
        <v>13</v>
      </c>
      <c r="P426" s="505" t="s">
        <v>13</v>
      </c>
      <c r="Q426" s="505" t="s">
        <v>13</v>
      </c>
      <c r="R426" s="505" t="s">
        <v>13</v>
      </c>
      <c r="S426" s="505" t="s">
        <v>13</v>
      </c>
      <c r="T426" s="505" t="s">
        <v>13</v>
      </c>
      <c r="U426" s="505" t="s">
        <v>13</v>
      </c>
      <c r="V426" s="505" t="s">
        <v>13</v>
      </c>
      <c r="W426" s="505" t="s">
        <v>13</v>
      </c>
      <c r="X426" s="505" t="s">
        <v>13</v>
      </c>
      <c r="Y426" s="505" t="s">
        <v>13</v>
      </c>
      <c r="Z426" s="505" t="s">
        <v>13</v>
      </c>
      <c r="AA426" s="505" t="s">
        <v>13</v>
      </c>
      <c r="AB426" s="505" t="s">
        <v>13</v>
      </c>
      <c r="AC426" s="505" t="s">
        <v>13</v>
      </c>
      <c r="AD426" s="505" t="s">
        <v>13</v>
      </c>
      <c r="AE426" s="505" t="s">
        <v>13</v>
      </c>
      <c r="AF426" s="505" t="s">
        <v>13</v>
      </c>
      <c r="AG426" s="505" t="s">
        <v>13</v>
      </c>
      <c r="AH426" s="505" t="s">
        <v>13</v>
      </c>
      <c r="AI426" s="505" t="s">
        <v>13</v>
      </c>
      <c r="AJ426" s="505" t="s">
        <v>13</v>
      </c>
      <c r="AK426" s="505" t="s">
        <v>13</v>
      </c>
      <c r="AL426" s="505" t="s">
        <v>13</v>
      </c>
      <c r="AM426" s="505" t="s">
        <v>13</v>
      </c>
      <c r="AN426" s="505" t="s">
        <v>13</v>
      </c>
      <c r="AO426" s="505" t="s">
        <v>13</v>
      </c>
      <c r="AP426" s="505" t="s">
        <v>13</v>
      </c>
      <c r="AQ426" s="505" t="s">
        <v>13</v>
      </c>
      <c r="AR426" s="505" t="s">
        <v>13</v>
      </c>
      <c r="AS426" s="505" t="s">
        <v>13</v>
      </c>
      <c r="AT426" s="505" t="s">
        <v>13</v>
      </c>
      <c r="AU426" s="505" t="s">
        <v>13</v>
      </c>
      <c r="AV426" s="505" t="s">
        <v>13</v>
      </c>
      <c r="AW426" s="505" t="s">
        <v>13</v>
      </c>
      <c r="AX426" s="505" t="s">
        <v>13</v>
      </c>
      <c r="AY426" s="505" t="s">
        <v>13</v>
      </c>
      <c r="AZ426" s="505" t="s">
        <v>13</v>
      </c>
      <c r="BA426" s="505" t="s">
        <v>13</v>
      </c>
      <c r="BB426" s="505" t="s">
        <v>13</v>
      </c>
      <c r="BC426" s="505" t="s">
        <v>13</v>
      </c>
      <c r="BD426" s="505" t="s">
        <v>13</v>
      </c>
      <c r="BE426" s="505" t="s">
        <v>13</v>
      </c>
      <c r="BF426" s="505" t="s">
        <v>13</v>
      </c>
      <c r="BG426" s="505" t="s">
        <v>13</v>
      </c>
      <c r="BH426" s="505" t="s">
        <v>13</v>
      </c>
      <c r="BI426" s="505" t="s">
        <v>13</v>
      </c>
      <c r="BJ426" s="505" t="s">
        <v>13</v>
      </c>
      <c r="BK426" s="505" t="s">
        <v>13</v>
      </c>
      <c r="BL426" s="505" t="s">
        <v>13</v>
      </c>
      <c r="BM426" s="505" t="s">
        <v>13</v>
      </c>
      <c r="BN426" s="505" t="s">
        <v>13</v>
      </c>
      <c r="BO426" s="622" t="s">
        <v>13</v>
      </c>
      <c r="BP426" s="505" t="s">
        <v>13</v>
      </c>
      <c r="BQ426" s="505" t="s">
        <v>13</v>
      </c>
      <c r="BR426" s="505" t="s">
        <v>13</v>
      </c>
      <c r="BS426" s="505"/>
      <c r="BT426" s="505"/>
      <c r="BU426" s="505"/>
    </row>
    <row r="427" spans="1:73" ht="14.4">
      <c r="A427" s="486" t="e">
        <f>VLOOKUP(C427,'[18]DfE No.'!C:E,3,FALSE)</f>
        <v>#N/A</v>
      </c>
      <c r="B427" s="502" t="s">
        <v>13</v>
      </c>
      <c r="C427" s="502" t="s">
        <v>13</v>
      </c>
      <c r="D427" s="503" t="s">
        <v>13</v>
      </c>
      <c r="E427" s="492" t="s">
        <v>13</v>
      </c>
      <c r="F427" s="504" t="s">
        <v>13</v>
      </c>
      <c r="G427" s="505" t="s">
        <v>13</v>
      </c>
      <c r="H427" s="505" t="s">
        <v>13</v>
      </c>
      <c r="I427" s="505" t="s">
        <v>13</v>
      </c>
      <c r="J427" s="505" t="s">
        <v>13</v>
      </c>
      <c r="K427" s="505" t="s">
        <v>13</v>
      </c>
      <c r="L427" s="505" t="s">
        <v>13</v>
      </c>
      <c r="M427" s="505" t="s">
        <v>13</v>
      </c>
      <c r="N427" s="505" t="s">
        <v>13</v>
      </c>
      <c r="O427" s="505" t="s">
        <v>13</v>
      </c>
      <c r="P427" s="505" t="s">
        <v>13</v>
      </c>
      <c r="Q427" s="505" t="s">
        <v>13</v>
      </c>
      <c r="R427" s="505" t="s">
        <v>13</v>
      </c>
      <c r="S427" s="505" t="s">
        <v>13</v>
      </c>
      <c r="T427" s="505" t="s">
        <v>13</v>
      </c>
      <c r="U427" s="505" t="s">
        <v>13</v>
      </c>
      <c r="V427" s="505" t="s">
        <v>13</v>
      </c>
      <c r="W427" s="505" t="s">
        <v>13</v>
      </c>
      <c r="X427" s="505" t="s">
        <v>13</v>
      </c>
      <c r="Y427" s="505" t="s">
        <v>13</v>
      </c>
      <c r="Z427" s="505" t="s">
        <v>13</v>
      </c>
      <c r="AA427" s="505" t="s">
        <v>13</v>
      </c>
      <c r="AB427" s="505" t="s">
        <v>13</v>
      </c>
      <c r="AC427" s="505" t="s">
        <v>13</v>
      </c>
      <c r="AD427" s="505" t="s">
        <v>13</v>
      </c>
      <c r="AE427" s="505" t="s">
        <v>13</v>
      </c>
      <c r="AF427" s="505" t="s">
        <v>13</v>
      </c>
      <c r="AG427" s="505" t="s">
        <v>13</v>
      </c>
      <c r="AH427" s="505" t="s">
        <v>13</v>
      </c>
      <c r="AI427" s="505" t="s">
        <v>13</v>
      </c>
      <c r="AJ427" s="505" t="s">
        <v>13</v>
      </c>
      <c r="AK427" s="505" t="s">
        <v>13</v>
      </c>
      <c r="AL427" s="505" t="s">
        <v>13</v>
      </c>
      <c r="AM427" s="505" t="s">
        <v>13</v>
      </c>
      <c r="AN427" s="505" t="s">
        <v>13</v>
      </c>
      <c r="AO427" s="505" t="s">
        <v>13</v>
      </c>
      <c r="AP427" s="505" t="s">
        <v>13</v>
      </c>
      <c r="AQ427" s="505" t="s">
        <v>13</v>
      </c>
      <c r="AR427" s="505" t="s">
        <v>13</v>
      </c>
      <c r="AS427" s="505" t="s">
        <v>13</v>
      </c>
      <c r="AT427" s="505" t="s">
        <v>13</v>
      </c>
      <c r="AU427" s="505" t="s">
        <v>13</v>
      </c>
      <c r="AV427" s="505" t="s">
        <v>13</v>
      </c>
      <c r="AW427" s="505" t="s">
        <v>13</v>
      </c>
      <c r="AX427" s="505" t="s">
        <v>13</v>
      </c>
      <c r="AY427" s="505" t="s">
        <v>13</v>
      </c>
      <c r="AZ427" s="505" t="s">
        <v>13</v>
      </c>
      <c r="BA427" s="505" t="s">
        <v>13</v>
      </c>
      <c r="BB427" s="505" t="s">
        <v>13</v>
      </c>
      <c r="BC427" s="505" t="s">
        <v>13</v>
      </c>
      <c r="BD427" s="505" t="s">
        <v>13</v>
      </c>
      <c r="BE427" s="505" t="s">
        <v>13</v>
      </c>
      <c r="BF427" s="505" t="s">
        <v>13</v>
      </c>
      <c r="BG427" s="505" t="s">
        <v>13</v>
      </c>
      <c r="BH427" s="505" t="s">
        <v>13</v>
      </c>
      <c r="BI427" s="505" t="s">
        <v>13</v>
      </c>
      <c r="BJ427" s="505" t="s">
        <v>13</v>
      </c>
      <c r="BK427" s="505" t="s">
        <v>13</v>
      </c>
      <c r="BL427" s="505" t="s">
        <v>13</v>
      </c>
      <c r="BM427" s="505" t="s">
        <v>13</v>
      </c>
      <c r="BN427" s="505" t="s">
        <v>13</v>
      </c>
      <c r="BO427" s="622" t="s">
        <v>13</v>
      </c>
      <c r="BP427" s="505" t="s">
        <v>13</v>
      </c>
      <c r="BQ427" s="505" t="s">
        <v>13</v>
      </c>
      <c r="BR427" s="505" t="s">
        <v>13</v>
      </c>
      <c r="BS427" s="505"/>
      <c r="BT427" s="505"/>
      <c r="BU427" s="505"/>
    </row>
    <row r="428" spans="1:73" ht="14.4">
      <c r="A428" s="486" t="e">
        <f>VLOOKUP(C428,'[18]DfE No.'!C:E,3,FALSE)</f>
        <v>#N/A</v>
      </c>
      <c r="B428" s="502" t="s">
        <v>13</v>
      </c>
      <c r="C428" s="502" t="s">
        <v>13</v>
      </c>
      <c r="D428" s="503" t="s">
        <v>13</v>
      </c>
      <c r="E428" s="492" t="s">
        <v>13</v>
      </c>
      <c r="F428" s="504" t="s">
        <v>13</v>
      </c>
      <c r="G428" s="505" t="s">
        <v>13</v>
      </c>
      <c r="H428" s="505" t="s">
        <v>13</v>
      </c>
      <c r="I428" s="505" t="s">
        <v>13</v>
      </c>
      <c r="J428" s="505" t="s">
        <v>13</v>
      </c>
      <c r="K428" s="505" t="s">
        <v>13</v>
      </c>
      <c r="L428" s="505" t="s">
        <v>13</v>
      </c>
      <c r="M428" s="505" t="s">
        <v>13</v>
      </c>
      <c r="N428" s="505" t="s">
        <v>13</v>
      </c>
      <c r="O428" s="505" t="s">
        <v>13</v>
      </c>
      <c r="P428" s="505" t="s">
        <v>13</v>
      </c>
      <c r="Q428" s="505" t="s">
        <v>13</v>
      </c>
      <c r="R428" s="505" t="s">
        <v>13</v>
      </c>
      <c r="S428" s="505" t="s">
        <v>13</v>
      </c>
      <c r="T428" s="505" t="s">
        <v>13</v>
      </c>
      <c r="U428" s="505" t="s">
        <v>13</v>
      </c>
      <c r="V428" s="505" t="s">
        <v>13</v>
      </c>
      <c r="W428" s="505" t="s">
        <v>13</v>
      </c>
      <c r="X428" s="505" t="s">
        <v>13</v>
      </c>
      <c r="Y428" s="505" t="s">
        <v>13</v>
      </c>
      <c r="Z428" s="505" t="s">
        <v>13</v>
      </c>
      <c r="AA428" s="505" t="s">
        <v>13</v>
      </c>
      <c r="AB428" s="505" t="s">
        <v>13</v>
      </c>
      <c r="AC428" s="505" t="s">
        <v>13</v>
      </c>
      <c r="AD428" s="505" t="s">
        <v>13</v>
      </c>
      <c r="AE428" s="505" t="s">
        <v>13</v>
      </c>
      <c r="AF428" s="505" t="s">
        <v>13</v>
      </c>
      <c r="AG428" s="505" t="s">
        <v>13</v>
      </c>
      <c r="AH428" s="505" t="s">
        <v>13</v>
      </c>
      <c r="AI428" s="505" t="s">
        <v>13</v>
      </c>
      <c r="AJ428" s="505" t="s">
        <v>13</v>
      </c>
      <c r="AK428" s="505" t="s">
        <v>13</v>
      </c>
      <c r="AL428" s="505" t="s">
        <v>13</v>
      </c>
      <c r="AM428" s="505" t="s">
        <v>13</v>
      </c>
      <c r="AN428" s="505" t="s">
        <v>13</v>
      </c>
      <c r="AO428" s="505" t="s">
        <v>13</v>
      </c>
      <c r="AP428" s="505" t="s">
        <v>13</v>
      </c>
      <c r="AQ428" s="505" t="s">
        <v>13</v>
      </c>
      <c r="AR428" s="505" t="s">
        <v>13</v>
      </c>
      <c r="AS428" s="505" t="s">
        <v>13</v>
      </c>
      <c r="AT428" s="505" t="s">
        <v>13</v>
      </c>
      <c r="AU428" s="505" t="s">
        <v>13</v>
      </c>
      <c r="AV428" s="505" t="s">
        <v>13</v>
      </c>
      <c r="AW428" s="505" t="s">
        <v>13</v>
      </c>
      <c r="AX428" s="505" t="s">
        <v>13</v>
      </c>
      <c r="AY428" s="505" t="s">
        <v>13</v>
      </c>
      <c r="AZ428" s="505" t="s">
        <v>13</v>
      </c>
      <c r="BA428" s="505" t="s">
        <v>13</v>
      </c>
      <c r="BB428" s="505" t="s">
        <v>13</v>
      </c>
      <c r="BC428" s="505" t="s">
        <v>13</v>
      </c>
      <c r="BD428" s="505" t="s">
        <v>13</v>
      </c>
      <c r="BE428" s="505" t="s">
        <v>13</v>
      </c>
      <c r="BF428" s="505" t="s">
        <v>13</v>
      </c>
      <c r="BG428" s="505" t="s">
        <v>13</v>
      </c>
      <c r="BH428" s="505" t="s">
        <v>13</v>
      </c>
      <c r="BI428" s="505" t="s">
        <v>13</v>
      </c>
      <c r="BJ428" s="505" t="s">
        <v>13</v>
      </c>
      <c r="BK428" s="505" t="s">
        <v>13</v>
      </c>
      <c r="BL428" s="505" t="s">
        <v>13</v>
      </c>
      <c r="BM428" s="505" t="s">
        <v>13</v>
      </c>
      <c r="BN428" s="505" t="s">
        <v>13</v>
      </c>
      <c r="BO428" s="622" t="s">
        <v>13</v>
      </c>
      <c r="BP428" s="505" t="s">
        <v>13</v>
      </c>
      <c r="BQ428" s="505" t="s">
        <v>13</v>
      </c>
      <c r="BR428" s="505" t="s">
        <v>13</v>
      </c>
      <c r="BS428" s="505"/>
      <c r="BT428" s="505"/>
      <c r="BU428" s="505"/>
    </row>
    <row r="429" spans="1:73" ht="14.4">
      <c r="A429" s="486" t="e">
        <f>VLOOKUP(C429,'[18]DfE No.'!C:E,3,FALSE)</f>
        <v>#N/A</v>
      </c>
      <c r="B429" s="502" t="s">
        <v>13</v>
      </c>
      <c r="C429" s="502" t="s">
        <v>13</v>
      </c>
      <c r="D429" s="503" t="s">
        <v>13</v>
      </c>
      <c r="E429" s="492" t="s">
        <v>13</v>
      </c>
      <c r="F429" s="504" t="s">
        <v>13</v>
      </c>
      <c r="G429" s="505" t="s">
        <v>13</v>
      </c>
      <c r="H429" s="505" t="s">
        <v>13</v>
      </c>
      <c r="I429" s="505" t="s">
        <v>13</v>
      </c>
      <c r="J429" s="505" t="s">
        <v>13</v>
      </c>
      <c r="K429" s="505" t="s">
        <v>13</v>
      </c>
      <c r="L429" s="505" t="s">
        <v>13</v>
      </c>
      <c r="M429" s="505" t="s">
        <v>13</v>
      </c>
      <c r="N429" s="505" t="s">
        <v>13</v>
      </c>
      <c r="O429" s="505" t="s">
        <v>13</v>
      </c>
      <c r="P429" s="505" t="s">
        <v>13</v>
      </c>
      <c r="Q429" s="505" t="s">
        <v>13</v>
      </c>
      <c r="R429" s="505" t="s">
        <v>13</v>
      </c>
      <c r="S429" s="505" t="s">
        <v>13</v>
      </c>
      <c r="T429" s="505" t="s">
        <v>13</v>
      </c>
      <c r="U429" s="505" t="s">
        <v>13</v>
      </c>
      <c r="V429" s="505" t="s">
        <v>13</v>
      </c>
      <c r="W429" s="505" t="s">
        <v>13</v>
      </c>
      <c r="X429" s="505" t="s">
        <v>13</v>
      </c>
      <c r="Y429" s="505" t="s">
        <v>13</v>
      </c>
      <c r="Z429" s="505" t="s">
        <v>13</v>
      </c>
      <c r="AA429" s="505" t="s">
        <v>13</v>
      </c>
      <c r="AB429" s="505" t="s">
        <v>13</v>
      </c>
      <c r="AC429" s="505" t="s">
        <v>13</v>
      </c>
      <c r="AD429" s="505" t="s">
        <v>13</v>
      </c>
      <c r="AE429" s="505" t="s">
        <v>13</v>
      </c>
      <c r="AF429" s="505" t="s">
        <v>13</v>
      </c>
      <c r="AG429" s="505" t="s">
        <v>13</v>
      </c>
      <c r="AH429" s="505" t="s">
        <v>13</v>
      </c>
      <c r="AI429" s="505" t="s">
        <v>13</v>
      </c>
      <c r="AJ429" s="505" t="s">
        <v>13</v>
      </c>
      <c r="AK429" s="505" t="s">
        <v>13</v>
      </c>
      <c r="AL429" s="505" t="s">
        <v>13</v>
      </c>
      <c r="AM429" s="505" t="s">
        <v>13</v>
      </c>
      <c r="AN429" s="505" t="s">
        <v>13</v>
      </c>
      <c r="AO429" s="505" t="s">
        <v>13</v>
      </c>
      <c r="AP429" s="505" t="s">
        <v>13</v>
      </c>
      <c r="AQ429" s="505" t="s">
        <v>13</v>
      </c>
      <c r="AR429" s="505" t="s">
        <v>13</v>
      </c>
      <c r="AS429" s="505" t="s">
        <v>13</v>
      </c>
      <c r="AT429" s="505" t="s">
        <v>13</v>
      </c>
      <c r="AU429" s="505" t="s">
        <v>13</v>
      </c>
      <c r="AV429" s="505" t="s">
        <v>13</v>
      </c>
      <c r="AW429" s="505" t="s">
        <v>13</v>
      </c>
      <c r="AX429" s="505" t="s">
        <v>13</v>
      </c>
      <c r="AY429" s="505" t="s">
        <v>13</v>
      </c>
      <c r="AZ429" s="505" t="s">
        <v>13</v>
      </c>
      <c r="BA429" s="505" t="s">
        <v>13</v>
      </c>
      <c r="BB429" s="505" t="s">
        <v>13</v>
      </c>
      <c r="BC429" s="505" t="s">
        <v>13</v>
      </c>
      <c r="BD429" s="505" t="s">
        <v>13</v>
      </c>
      <c r="BE429" s="505" t="s">
        <v>13</v>
      </c>
      <c r="BF429" s="505" t="s">
        <v>13</v>
      </c>
      <c r="BG429" s="505" t="s">
        <v>13</v>
      </c>
      <c r="BH429" s="505" t="s">
        <v>13</v>
      </c>
      <c r="BI429" s="505" t="s">
        <v>13</v>
      </c>
      <c r="BJ429" s="505" t="s">
        <v>13</v>
      </c>
      <c r="BK429" s="505" t="s">
        <v>13</v>
      </c>
      <c r="BL429" s="505" t="s">
        <v>13</v>
      </c>
      <c r="BM429" s="505" t="s">
        <v>13</v>
      </c>
      <c r="BN429" s="505" t="s">
        <v>13</v>
      </c>
      <c r="BO429" s="622" t="s">
        <v>13</v>
      </c>
      <c r="BP429" s="505" t="s">
        <v>13</v>
      </c>
      <c r="BQ429" s="505" t="s">
        <v>13</v>
      </c>
      <c r="BR429" s="505" t="s">
        <v>13</v>
      </c>
      <c r="BS429" s="505"/>
      <c r="BT429" s="505"/>
      <c r="BU429" s="505"/>
    </row>
    <row r="430" spans="1:73" ht="14.4">
      <c r="A430" s="486" t="e">
        <f>VLOOKUP(C430,'[18]DfE No.'!C:E,3,FALSE)</f>
        <v>#N/A</v>
      </c>
      <c r="B430" s="502" t="s">
        <v>13</v>
      </c>
      <c r="C430" s="502" t="s">
        <v>13</v>
      </c>
      <c r="D430" s="503" t="s">
        <v>13</v>
      </c>
      <c r="E430" s="492" t="s">
        <v>13</v>
      </c>
      <c r="F430" s="504" t="s">
        <v>13</v>
      </c>
      <c r="G430" s="505" t="s">
        <v>13</v>
      </c>
      <c r="H430" s="505" t="s">
        <v>13</v>
      </c>
      <c r="I430" s="505" t="s">
        <v>13</v>
      </c>
      <c r="J430" s="505" t="s">
        <v>13</v>
      </c>
      <c r="K430" s="505" t="s">
        <v>13</v>
      </c>
      <c r="L430" s="505" t="s">
        <v>13</v>
      </c>
      <c r="M430" s="505" t="s">
        <v>13</v>
      </c>
      <c r="N430" s="505" t="s">
        <v>13</v>
      </c>
      <c r="O430" s="505" t="s">
        <v>13</v>
      </c>
      <c r="P430" s="505" t="s">
        <v>13</v>
      </c>
      <c r="Q430" s="505" t="s">
        <v>13</v>
      </c>
      <c r="R430" s="505" t="s">
        <v>13</v>
      </c>
      <c r="S430" s="505" t="s">
        <v>13</v>
      </c>
      <c r="T430" s="505" t="s">
        <v>13</v>
      </c>
      <c r="U430" s="505" t="s">
        <v>13</v>
      </c>
      <c r="V430" s="505" t="s">
        <v>13</v>
      </c>
      <c r="W430" s="505" t="s">
        <v>13</v>
      </c>
      <c r="X430" s="505" t="s">
        <v>13</v>
      </c>
      <c r="Y430" s="505" t="s">
        <v>13</v>
      </c>
      <c r="Z430" s="505" t="s">
        <v>13</v>
      </c>
      <c r="AA430" s="505" t="s">
        <v>13</v>
      </c>
      <c r="AB430" s="505" t="s">
        <v>13</v>
      </c>
      <c r="AC430" s="505" t="s">
        <v>13</v>
      </c>
      <c r="AD430" s="505" t="s">
        <v>13</v>
      </c>
      <c r="AE430" s="505" t="s">
        <v>13</v>
      </c>
      <c r="AF430" s="505" t="s">
        <v>13</v>
      </c>
      <c r="AG430" s="505" t="s">
        <v>13</v>
      </c>
      <c r="AH430" s="505" t="s">
        <v>13</v>
      </c>
      <c r="AI430" s="505" t="s">
        <v>13</v>
      </c>
      <c r="AJ430" s="505" t="s">
        <v>13</v>
      </c>
      <c r="AK430" s="505" t="s">
        <v>13</v>
      </c>
      <c r="AL430" s="505" t="s">
        <v>13</v>
      </c>
      <c r="AM430" s="505" t="s">
        <v>13</v>
      </c>
      <c r="AN430" s="505" t="s">
        <v>13</v>
      </c>
      <c r="AO430" s="505" t="s">
        <v>13</v>
      </c>
      <c r="AP430" s="505" t="s">
        <v>13</v>
      </c>
      <c r="AQ430" s="505" t="s">
        <v>13</v>
      </c>
      <c r="AR430" s="505" t="s">
        <v>13</v>
      </c>
      <c r="AS430" s="505" t="s">
        <v>13</v>
      </c>
      <c r="AT430" s="505" t="s">
        <v>13</v>
      </c>
      <c r="AU430" s="505" t="s">
        <v>13</v>
      </c>
      <c r="AV430" s="505" t="s">
        <v>13</v>
      </c>
      <c r="AW430" s="505" t="s">
        <v>13</v>
      </c>
      <c r="AX430" s="505" t="s">
        <v>13</v>
      </c>
      <c r="AY430" s="505" t="s">
        <v>13</v>
      </c>
      <c r="AZ430" s="505" t="s">
        <v>13</v>
      </c>
      <c r="BA430" s="505" t="s">
        <v>13</v>
      </c>
      <c r="BB430" s="505" t="s">
        <v>13</v>
      </c>
      <c r="BC430" s="505" t="s">
        <v>13</v>
      </c>
      <c r="BD430" s="505" t="s">
        <v>13</v>
      </c>
      <c r="BE430" s="505" t="s">
        <v>13</v>
      </c>
      <c r="BF430" s="505" t="s">
        <v>13</v>
      </c>
      <c r="BG430" s="505" t="s">
        <v>13</v>
      </c>
      <c r="BH430" s="505" t="s">
        <v>13</v>
      </c>
      <c r="BI430" s="505" t="s">
        <v>13</v>
      </c>
      <c r="BJ430" s="505" t="s">
        <v>13</v>
      </c>
      <c r="BK430" s="505" t="s">
        <v>13</v>
      </c>
      <c r="BL430" s="505" t="s">
        <v>13</v>
      </c>
      <c r="BM430" s="505" t="s">
        <v>13</v>
      </c>
      <c r="BN430" s="505" t="s">
        <v>13</v>
      </c>
      <c r="BO430" s="622" t="s">
        <v>13</v>
      </c>
      <c r="BP430" s="505" t="s">
        <v>13</v>
      </c>
      <c r="BQ430" s="505" t="s">
        <v>13</v>
      </c>
      <c r="BR430" s="505" t="s">
        <v>13</v>
      </c>
      <c r="BS430" s="505"/>
      <c r="BT430" s="505"/>
      <c r="BU430" s="505"/>
    </row>
    <row r="431" spans="1:73" ht="14.4">
      <c r="A431" s="486" t="e">
        <f>VLOOKUP(C431,'[18]DfE No.'!C:E,3,FALSE)</f>
        <v>#N/A</v>
      </c>
      <c r="B431" s="502" t="s">
        <v>13</v>
      </c>
      <c r="C431" s="502" t="s">
        <v>13</v>
      </c>
      <c r="D431" s="503" t="s">
        <v>13</v>
      </c>
      <c r="E431" s="492" t="s">
        <v>13</v>
      </c>
      <c r="F431" s="504" t="s">
        <v>13</v>
      </c>
      <c r="G431" s="505" t="s">
        <v>13</v>
      </c>
      <c r="H431" s="505" t="s">
        <v>13</v>
      </c>
      <c r="I431" s="505" t="s">
        <v>13</v>
      </c>
      <c r="J431" s="505" t="s">
        <v>13</v>
      </c>
      <c r="K431" s="505" t="s">
        <v>13</v>
      </c>
      <c r="L431" s="505" t="s">
        <v>13</v>
      </c>
      <c r="M431" s="505" t="s">
        <v>13</v>
      </c>
      <c r="N431" s="505" t="s">
        <v>13</v>
      </c>
      <c r="O431" s="505" t="s">
        <v>13</v>
      </c>
      <c r="P431" s="505" t="s">
        <v>13</v>
      </c>
      <c r="Q431" s="505" t="s">
        <v>13</v>
      </c>
      <c r="R431" s="505" t="s">
        <v>13</v>
      </c>
      <c r="S431" s="505" t="s">
        <v>13</v>
      </c>
      <c r="T431" s="505" t="s">
        <v>13</v>
      </c>
      <c r="U431" s="505" t="s">
        <v>13</v>
      </c>
      <c r="V431" s="505" t="s">
        <v>13</v>
      </c>
      <c r="W431" s="505" t="s">
        <v>13</v>
      </c>
      <c r="X431" s="505" t="s">
        <v>13</v>
      </c>
      <c r="Y431" s="505" t="s">
        <v>13</v>
      </c>
      <c r="Z431" s="505" t="s">
        <v>13</v>
      </c>
      <c r="AA431" s="505" t="s">
        <v>13</v>
      </c>
      <c r="AB431" s="505" t="s">
        <v>13</v>
      </c>
      <c r="AC431" s="505" t="s">
        <v>13</v>
      </c>
      <c r="AD431" s="505" t="s">
        <v>13</v>
      </c>
      <c r="AE431" s="505" t="s">
        <v>13</v>
      </c>
      <c r="AF431" s="505" t="s">
        <v>13</v>
      </c>
      <c r="AG431" s="505" t="s">
        <v>13</v>
      </c>
      <c r="AH431" s="505" t="s">
        <v>13</v>
      </c>
      <c r="AI431" s="505" t="s">
        <v>13</v>
      </c>
      <c r="AJ431" s="505" t="s">
        <v>13</v>
      </c>
      <c r="AK431" s="505" t="s">
        <v>13</v>
      </c>
      <c r="AL431" s="505" t="s">
        <v>13</v>
      </c>
      <c r="AM431" s="505" t="s">
        <v>13</v>
      </c>
      <c r="AN431" s="505" t="s">
        <v>13</v>
      </c>
      <c r="AO431" s="505" t="s">
        <v>13</v>
      </c>
      <c r="AP431" s="505" t="s">
        <v>13</v>
      </c>
      <c r="AQ431" s="505" t="s">
        <v>13</v>
      </c>
      <c r="AR431" s="505" t="s">
        <v>13</v>
      </c>
      <c r="AS431" s="505" t="s">
        <v>13</v>
      </c>
      <c r="AT431" s="505" t="s">
        <v>13</v>
      </c>
      <c r="AU431" s="505" t="s">
        <v>13</v>
      </c>
      <c r="AV431" s="505" t="s">
        <v>13</v>
      </c>
      <c r="AW431" s="505" t="s">
        <v>13</v>
      </c>
      <c r="AX431" s="505" t="s">
        <v>13</v>
      </c>
      <c r="AY431" s="505" t="s">
        <v>13</v>
      </c>
      <c r="AZ431" s="505" t="s">
        <v>13</v>
      </c>
      <c r="BA431" s="505" t="s">
        <v>13</v>
      </c>
      <c r="BB431" s="505" t="s">
        <v>13</v>
      </c>
      <c r="BC431" s="505" t="s">
        <v>13</v>
      </c>
      <c r="BD431" s="505" t="s">
        <v>13</v>
      </c>
      <c r="BE431" s="505" t="s">
        <v>13</v>
      </c>
      <c r="BF431" s="505" t="s">
        <v>13</v>
      </c>
      <c r="BG431" s="505" t="s">
        <v>13</v>
      </c>
      <c r="BH431" s="505" t="s">
        <v>13</v>
      </c>
      <c r="BI431" s="505" t="s">
        <v>13</v>
      </c>
      <c r="BJ431" s="505" t="s">
        <v>13</v>
      </c>
      <c r="BK431" s="505" t="s">
        <v>13</v>
      </c>
      <c r="BL431" s="505" t="s">
        <v>13</v>
      </c>
      <c r="BM431" s="505" t="s">
        <v>13</v>
      </c>
      <c r="BN431" s="505" t="s">
        <v>13</v>
      </c>
      <c r="BO431" s="622" t="s">
        <v>13</v>
      </c>
      <c r="BP431" s="505" t="s">
        <v>13</v>
      </c>
      <c r="BQ431" s="505" t="s">
        <v>13</v>
      </c>
      <c r="BR431" s="505" t="s">
        <v>13</v>
      </c>
      <c r="BS431" s="505"/>
      <c r="BT431" s="505"/>
      <c r="BU431" s="505"/>
    </row>
    <row r="432" spans="1:73" ht="14.4">
      <c r="A432" s="486" t="e">
        <f>VLOOKUP(C432,'[18]DfE No.'!C:E,3,FALSE)</f>
        <v>#N/A</v>
      </c>
      <c r="B432" s="502" t="s">
        <v>13</v>
      </c>
      <c r="C432" s="502" t="s">
        <v>13</v>
      </c>
      <c r="D432" s="503" t="s">
        <v>13</v>
      </c>
      <c r="E432" s="492" t="s">
        <v>13</v>
      </c>
      <c r="F432" s="504" t="s">
        <v>13</v>
      </c>
      <c r="G432" s="505" t="s">
        <v>13</v>
      </c>
      <c r="H432" s="505" t="s">
        <v>13</v>
      </c>
      <c r="I432" s="505" t="s">
        <v>13</v>
      </c>
      <c r="J432" s="505" t="s">
        <v>13</v>
      </c>
      <c r="K432" s="505" t="s">
        <v>13</v>
      </c>
      <c r="L432" s="505" t="s">
        <v>13</v>
      </c>
      <c r="M432" s="505" t="s">
        <v>13</v>
      </c>
      <c r="N432" s="505" t="s">
        <v>13</v>
      </c>
      <c r="O432" s="505" t="s">
        <v>13</v>
      </c>
      <c r="P432" s="505" t="s">
        <v>13</v>
      </c>
      <c r="Q432" s="505" t="s">
        <v>13</v>
      </c>
      <c r="R432" s="505" t="s">
        <v>13</v>
      </c>
      <c r="S432" s="505" t="s">
        <v>13</v>
      </c>
      <c r="T432" s="505" t="s">
        <v>13</v>
      </c>
      <c r="U432" s="505" t="s">
        <v>13</v>
      </c>
      <c r="V432" s="505" t="s">
        <v>13</v>
      </c>
      <c r="W432" s="505" t="s">
        <v>13</v>
      </c>
      <c r="X432" s="505" t="s">
        <v>13</v>
      </c>
      <c r="Y432" s="505" t="s">
        <v>13</v>
      </c>
      <c r="Z432" s="505" t="s">
        <v>13</v>
      </c>
      <c r="AA432" s="505" t="s">
        <v>13</v>
      </c>
      <c r="AB432" s="505" t="s">
        <v>13</v>
      </c>
      <c r="AC432" s="505" t="s">
        <v>13</v>
      </c>
      <c r="AD432" s="505" t="s">
        <v>13</v>
      </c>
      <c r="AE432" s="505" t="s">
        <v>13</v>
      </c>
      <c r="AF432" s="505" t="s">
        <v>13</v>
      </c>
      <c r="AG432" s="505" t="s">
        <v>13</v>
      </c>
      <c r="AH432" s="505" t="s">
        <v>13</v>
      </c>
      <c r="AI432" s="505" t="s">
        <v>13</v>
      </c>
      <c r="AJ432" s="505" t="s">
        <v>13</v>
      </c>
      <c r="AK432" s="505" t="s">
        <v>13</v>
      </c>
      <c r="AL432" s="505" t="s">
        <v>13</v>
      </c>
      <c r="AM432" s="505" t="s">
        <v>13</v>
      </c>
      <c r="AN432" s="505" t="s">
        <v>13</v>
      </c>
      <c r="AO432" s="505" t="s">
        <v>13</v>
      </c>
      <c r="AP432" s="505" t="s">
        <v>13</v>
      </c>
      <c r="AQ432" s="505" t="s">
        <v>13</v>
      </c>
      <c r="AR432" s="505" t="s">
        <v>13</v>
      </c>
      <c r="AS432" s="505" t="s">
        <v>13</v>
      </c>
      <c r="AT432" s="505" t="s">
        <v>13</v>
      </c>
      <c r="AU432" s="505" t="s">
        <v>13</v>
      </c>
      <c r="AV432" s="505" t="s">
        <v>13</v>
      </c>
      <c r="AW432" s="505" t="s">
        <v>13</v>
      </c>
      <c r="AX432" s="505" t="s">
        <v>13</v>
      </c>
      <c r="AY432" s="505" t="s">
        <v>13</v>
      </c>
      <c r="AZ432" s="505" t="s">
        <v>13</v>
      </c>
      <c r="BA432" s="505" t="s">
        <v>13</v>
      </c>
      <c r="BB432" s="505" t="s">
        <v>13</v>
      </c>
      <c r="BC432" s="505" t="s">
        <v>13</v>
      </c>
      <c r="BD432" s="505" t="s">
        <v>13</v>
      </c>
      <c r="BE432" s="505" t="s">
        <v>13</v>
      </c>
      <c r="BF432" s="505" t="s">
        <v>13</v>
      </c>
      <c r="BG432" s="505" t="s">
        <v>13</v>
      </c>
      <c r="BH432" s="505" t="s">
        <v>13</v>
      </c>
      <c r="BI432" s="505" t="s">
        <v>13</v>
      </c>
      <c r="BJ432" s="505" t="s">
        <v>13</v>
      </c>
      <c r="BK432" s="505" t="s">
        <v>13</v>
      </c>
      <c r="BL432" s="505" t="s">
        <v>13</v>
      </c>
      <c r="BM432" s="505" t="s">
        <v>13</v>
      </c>
      <c r="BN432" s="505" t="s">
        <v>13</v>
      </c>
      <c r="BO432" s="622" t="s">
        <v>13</v>
      </c>
      <c r="BP432" s="505" t="s">
        <v>13</v>
      </c>
      <c r="BQ432" s="505" t="s">
        <v>13</v>
      </c>
      <c r="BR432" s="505" t="s">
        <v>13</v>
      </c>
      <c r="BS432" s="505"/>
      <c r="BT432" s="505"/>
      <c r="BU432" s="505"/>
    </row>
    <row r="433" spans="1:73" ht="14.4">
      <c r="A433" s="486" t="e">
        <f>VLOOKUP(C433,'[18]DfE No.'!C:E,3,FALSE)</f>
        <v>#N/A</v>
      </c>
      <c r="B433" s="502" t="s">
        <v>13</v>
      </c>
      <c r="C433" s="502" t="s">
        <v>13</v>
      </c>
      <c r="D433" s="503" t="s">
        <v>13</v>
      </c>
      <c r="E433" s="492" t="s">
        <v>13</v>
      </c>
      <c r="F433" s="504" t="s">
        <v>13</v>
      </c>
      <c r="G433" s="505" t="s">
        <v>13</v>
      </c>
      <c r="H433" s="505" t="s">
        <v>13</v>
      </c>
      <c r="I433" s="505" t="s">
        <v>13</v>
      </c>
      <c r="J433" s="505" t="s">
        <v>13</v>
      </c>
      <c r="K433" s="505" t="s">
        <v>13</v>
      </c>
      <c r="L433" s="505" t="s">
        <v>13</v>
      </c>
      <c r="M433" s="505" t="s">
        <v>13</v>
      </c>
      <c r="N433" s="505" t="s">
        <v>13</v>
      </c>
      <c r="O433" s="505" t="s">
        <v>13</v>
      </c>
      <c r="P433" s="505" t="s">
        <v>13</v>
      </c>
      <c r="Q433" s="505" t="s">
        <v>13</v>
      </c>
      <c r="R433" s="505" t="s">
        <v>13</v>
      </c>
      <c r="S433" s="505" t="s">
        <v>13</v>
      </c>
      <c r="T433" s="505" t="s">
        <v>13</v>
      </c>
      <c r="U433" s="505" t="s">
        <v>13</v>
      </c>
      <c r="V433" s="505" t="s">
        <v>13</v>
      </c>
      <c r="W433" s="505" t="s">
        <v>13</v>
      </c>
      <c r="X433" s="505" t="s">
        <v>13</v>
      </c>
      <c r="Y433" s="505" t="s">
        <v>13</v>
      </c>
      <c r="Z433" s="505" t="s">
        <v>13</v>
      </c>
      <c r="AA433" s="505" t="s">
        <v>13</v>
      </c>
      <c r="AB433" s="505" t="s">
        <v>13</v>
      </c>
      <c r="AC433" s="505" t="s">
        <v>13</v>
      </c>
      <c r="AD433" s="505" t="s">
        <v>13</v>
      </c>
      <c r="AE433" s="505" t="s">
        <v>13</v>
      </c>
      <c r="AF433" s="505" t="s">
        <v>13</v>
      </c>
      <c r="AG433" s="505" t="s">
        <v>13</v>
      </c>
      <c r="AH433" s="505" t="s">
        <v>13</v>
      </c>
      <c r="AI433" s="505" t="s">
        <v>13</v>
      </c>
      <c r="AJ433" s="505" t="s">
        <v>13</v>
      </c>
      <c r="AK433" s="505" t="s">
        <v>13</v>
      </c>
      <c r="AL433" s="505" t="s">
        <v>13</v>
      </c>
      <c r="AM433" s="505" t="s">
        <v>13</v>
      </c>
      <c r="AN433" s="505" t="s">
        <v>13</v>
      </c>
      <c r="AO433" s="505" t="s">
        <v>13</v>
      </c>
      <c r="AP433" s="505" t="s">
        <v>13</v>
      </c>
      <c r="AQ433" s="505" t="s">
        <v>13</v>
      </c>
      <c r="AR433" s="505" t="s">
        <v>13</v>
      </c>
      <c r="AS433" s="505" t="s">
        <v>13</v>
      </c>
      <c r="AT433" s="505" t="s">
        <v>13</v>
      </c>
      <c r="AU433" s="505" t="s">
        <v>13</v>
      </c>
      <c r="AV433" s="505" t="s">
        <v>13</v>
      </c>
      <c r="AW433" s="505" t="s">
        <v>13</v>
      </c>
      <c r="AX433" s="505" t="s">
        <v>13</v>
      </c>
      <c r="AY433" s="505" t="s">
        <v>13</v>
      </c>
      <c r="AZ433" s="505" t="s">
        <v>13</v>
      </c>
      <c r="BA433" s="505" t="s">
        <v>13</v>
      </c>
      <c r="BB433" s="505" t="s">
        <v>13</v>
      </c>
      <c r="BC433" s="505" t="s">
        <v>13</v>
      </c>
      <c r="BD433" s="505" t="s">
        <v>13</v>
      </c>
      <c r="BE433" s="505" t="s">
        <v>13</v>
      </c>
      <c r="BF433" s="505" t="s">
        <v>13</v>
      </c>
      <c r="BG433" s="505" t="s">
        <v>13</v>
      </c>
      <c r="BH433" s="505" t="s">
        <v>13</v>
      </c>
      <c r="BI433" s="505" t="s">
        <v>13</v>
      </c>
      <c r="BJ433" s="505" t="s">
        <v>13</v>
      </c>
      <c r="BK433" s="505" t="s">
        <v>13</v>
      </c>
      <c r="BL433" s="505" t="s">
        <v>13</v>
      </c>
      <c r="BM433" s="505" t="s">
        <v>13</v>
      </c>
      <c r="BN433" s="505" t="s">
        <v>13</v>
      </c>
      <c r="BO433" s="622" t="s">
        <v>13</v>
      </c>
      <c r="BP433" s="505" t="s">
        <v>13</v>
      </c>
      <c r="BQ433" s="505" t="s">
        <v>13</v>
      </c>
      <c r="BR433" s="505" t="s">
        <v>13</v>
      </c>
      <c r="BS433" s="505"/>
      <c r="BT433" s="505"/>
      <c r="BU433" s="505"/>
    </row>
    <row r="434" spans="1:73" ht="14.4">
      <c r="A434" s="486" t="e">
        <f>VLOOKUP(C434,'[18]DfE No.'!C:E,3,FALSE)</f>
        <v>#N/A</v>
      </c>
      <c r="B434" s="502" t="s">
        <v>13</v>
      </c>
      <c r="C434" s="502" t="s">
        <v>13</v>
      </c>
      <c r="D434" s="503" t="s">
        <v>13</v>
      </c>
      <c r="E434" s="492" t="s">
        <v>13</v>
      </c>
      <c r="F434" s="504" t="s">
        <v>13</v>
      </c>
      <c r="G434" s="505" t="s">
        <v>13</v>
      </c>
      <c r="H434" s="505" t="s">
        <v>13</v>
      </c>
      <c r="I434" s="505" t="s">
        <v>13</v>
      </c>
      <c r="J434" s="505" t="s">
        <v>13</v>
      </c>
      <c r="K434" s="505" t="s">
        <v>13</v>
      </c>
      <c r="L434" s="505" t="s">
        <v>13</v>
      </c>
      <c r="M434" s="505" t="s">
        <v>13</v>
      </c>
      <c r="N434" s="505" t="s">
        <v>13</v>
      </c>
      <c r="O434" s="505" t="s">
        <v>13</v>
      </c>
      <c r="P434" s="505" t="s">
        <v>13</v>
      </c>
      <c r="Q434" s="505" t="s">
        <v>13</v>
      </c>
      <c r="R434" s="505" t="s">
        <v>13</v>
      </c>
      <c r="S434" s="505" t="s">
        <v>13</v>
      </c>
      <c r="T434" s="505" t="s">
        <v>13</v>
      </c>
      <c r="U434" s="505" t="s">
        <v>13</v>
      </c>
      <c r="V434" s="505" t="s">
        <v>13</v>
      </c>
      <c r="W434" s="505" t="s">
        <v>13</v>
      </c>
      <c r="X434" s="505" t="s">
        <v>13</v>
      </c>
      <c r="Y434" s="505" t="s">
        <v>13</v>
      </c>
      <c r="Z434" s="505" t="s">
        <v>13</v>
      </c>
      <c r="AA434" s="505" t="s">
        <v>13</v>
      </c>
      <c r="AB434" s="505" t="s">
        <v>13</v>
      </c>
      <c r="AC434" s="505" t="s">
        <v>13</v>
      </c>
      <c r="AD434" s="505" t="s">
        <v>13</v>
      </c>
      <c r="AE434" s="505" t="s">
        <v>13</v>
      </c>
      <c r="AF434" s="505" t="s">
        <v>13</v>
      </c>
      <c r="AG434" s="505" t="s">
        <v>13</v>
      </c>
      <c r="AH434" s="505" t="s">
        <v>13</v>
      </c>
      <c r="AI434" s="505" t="s">
        <v>13</v>
      </c>
      <c r="AJ434" s="505" t="s">
        <v>13</v>
      </c>
      <c r="AK434" s="505" t="s">
        <v>13</v>
      </c>
      <c r="AL434" s="505" t="s">
        <v>13</v>
      </c>
      <c r="AM434" s="505" t="s">
        <v>13</v>
      </c>
      <c r="AN434" s="505" t="s">
        <v>13</v>
      </c>
      <c r="AO434" s="505" t="s">
        <v>13</v>
      </c>
      <c r="AP434" s="505" t="s">
        <v>13</v>
      </c>
      <c r="AQ434" s="505" t="s">
        <v>13</v>
      </c>
      <c r="AR434" s="505" t="s">
        <v>13</v>
      </c>
      <c r="AS434" s="505" t="s">
        <v>13</v>
      </c>
      <c r="AT434" s="505" t="s">
        <v>13</v>
      </c>
      <c r="AU434" s="505" t="s">
        <v>13</v>
      </c>
      <c r="AV434" s="505" t="s">
        <v>13</v>
      </c>
      <c r="AW434" s="505" t="s">
        <v>13</v>
      </c>
      <c r="AX434" s="505" t="s">
        <v>13</v>
      </c>
      <c r="AY434" s="505" t="s">
        <v>13</v>
      </c>
      <c r="AZ434" s="505" t="s">
        <v>13</v>
      </c>
      <c r="BA434" s="505" t="s">
        <v>13</v>
      </c>
      <c r="BB434" s="505" t="s">
        <v>13</v>
      </c>
      <c r="BC434" s="505" t="s">
        <v>13</v>
      </c>
      <c r="BD434" s="505" t="s">
        <v>13</v>
      </c>
      <c r="BE434" s="505" t="s">
        <v>13</v>
      </c>
      <c r="BF434" s="505" t="s">
        <v>13</v>
      </c>
      <c r="BG434" s="505" t="s">
        <v>13</v>
      </c>
      <c r="BH434" s="505" t="s">
        <v>13</v>
      </c>
      <c r="BI434" s="505" t="s">
        <v>13</v>
      </c>
      <c r="BJ434" s="505" t="s">
        <v>13</v>
      </c>
      <c r="BK434" s="505" t="s">
        <v>13</v>
      </c>
      <c r="BL434" s="505" t="s">
        <v>13</v>
      </c>
      <c r="BM434" s="505" t="s">
        <v>13</v>
      </c>
      <c r="BN434" s="505" t="s">
        <v>13</v>
      </c>
      <c r="BO434" s="622" t="s">
        <v>13</v>
      </c>
      <c r="BP434" s="505" t="s">
        <v>13</v>
      </c>
      <c r="BQ434" s="505" t="s">
        <v>13</v>
      </c>
      <c r="BR434" s="505" t="s">
        <v>13</v>
      </c>
      <c r="BS434" s="505"/>
      <c r="BT434" s="505"/>
      <c r="BU434" s="505"/>
    </row>
    <row r="435" spans="1:73" ht="14.4">
      <c r="A435" s="486" t="e">
        <f>VLOOKUP(C435,'[18]DfE No.'!C:E,3,FALSE)</f>
        <v>#N/A</v>
      </c>
      <c r="B435" s="502" t="s">
        <v>13</v>
      </c>
      <c r="C435" s="502" t="s">
        <v>13</v>
      </c>
      <c r="D435" s="503" t="s">
        <v>13</v>
      </c>
      <c r="E435" s="492" t="s">
        <v>13</v>
      </c>
      <c r="F435" s="504" t="s">
        <v>13</v>
      </c>
      <c r="G435" s="505" t="s">
        <v>13</v>
      </c>
      <c r="H435" s="505" t="s">
        <v>13</v>
      </c>
      <c r="I435" s="505" t="s">
        <v>13</v>
      </c>
      <c r="J435" s="505" t="s">
        <v>13</v>
      </c>
      <c r="K435" s="505" t="s">
        <v>13</v>
      </c>
      <c r="L435" s="505" t="s">
        <v>13</v>
      </c>
      <c r="M435" s="505" t="s">
        <v>13</v>
      </c>
      <c r="N435" s="505" t="s">
        <v>13</v>
      </c>
      <c r="O435" s="505" t="s">
        <v>13</v>
      </c>
      <c r="P435" s="505" t="s">
        <v>13</v>
      </c>
      <c r="Q435" s="505" t="s">
        <v>13</v>
      </c>
      <c r="R435" s="505" t="s">
        <v>13</v>
      </c>
      <c r="S435" s="505" t="s">
        <v>13</v>
      </c>
      <c r="T435" s="505" t="s">
        <v>13</v>
      </c>
      <c r="U435" s="505" t="s">
        <v>13</v>
      </c>
      <c r="V435" s="505" t="s">
        <v>13</v>
      </c>
      <c r="W435" s="505" t="s">
        <v>13</v>
      </c>
      <c r="X435" s="505" t="s">
        <v>13</v>
      </c>
      <c r="Y435" s="505" t="s">
        <v>13</v>
      </c>
      <c r="Z435" s="505" t="s">
        <v>13</v>
      </c>
      <c r="AA435" s="505" t="s">
        <v>13</v>
      </c>
      <c r="AB435" s="505" t="s">
        <v>13</v>
      </c>
      <c r="AC435" s="505" t="s">
        <v>13</v>
      </c>
      <c r="AD435" s="505" t="s">
        <v>13</v>
      </c>
      <c r="AE435" s="505" t="s">
        <v>13</v>
      </c>
      <c r="AF435" s="505" t="s">
        <v>13</v>
      </c>
      <c r="AG435" s="505" t="s">
        <v>13</v>
      </c>
      <c r="AH435" s="505" t="s">
        <v>13</v>
      </c>
      <c r="AI435" s="505" t="s">
        <v>13</v>
      </c>
      <c r="AJ435" s="505" t="s">
        <v>13</v>
      </c>
      <c r="AK435" s="505" t="s">
        <v>13</v>
      </c>
      <c r="AL435" s="505" t="s">
        <v>13</v>
      </c>
      <c r="AM435" s="505" t="s">
        <v>13</v>
      </c>
      <c r="AN435" s="505" t="s">
        <v>13</v>
      </c>
      <c r="AO435" s="505" t="s">
        <v>13</v>
      </c>
      <c r="AP435" s="505" t="s">
        <v>13</v>
      </c>
      <c r="AQ435" s="505" t="s">
        <v>13</v>
      </c>
      <c r="AR435" s="505" t="s">
        <v>13</v>
      </c>
      <c r="AS435" s="505" t="s">
        <v>13</v>
      </c>
      <c r="AT435" s="505" t="s">
        <v>13</v>
      </c>
      <c r="AU435" s="505" t="s">
        <v>13</v>
      </c>
      <c r="AV435" s="505" t="s">
        <v>13</v>
      </c>
      <c r="AW435" s="505" t="s">
        <v>13</v>
      </c>
      <c r="AX435" s="505" t="s">
        <v>13</v>
      </c>
      <c r="AY435" s="505" t="s">
        <v>13</v>
      </c>
      <c r="AZ435" s="505" t="s">
        <v>13</v>
      </c>
      <c r="BA435" s="505" t="s">
        <v>13</v>
      </c>
      <c r="BB435" s="505" t="s">
        <v>13</v>
      </c>
      <c r="BC435" s="505" t="s">
        <v>13</v>
      </c>
      <c r="BD435" s="505" t="s">
        <v>13</v>
      </c>
      <c r="BE435" s="505" t="s">
        <v>13</v>
      </c>
      <c r="BF435" s="505" t="s">
        <v>13</v>
      </c>
      <c r="BG435" s="505" t="s">
        <v>13</v>
      </c>
      <c r="BH435" s="505" t="s">
        <v>13</v>
      </c>
      <c r="BI435" s="505" t="s">
        <v>13</v>
      </c>
      <c r="BJ435" s="505" t="s">
        <v>13</v>
      </c>
      <c r="BK435" s="505" t="s">
        <v>13</v>
      </c>
      <c r="BL435" s="505" t="s">
        <v>13</v>
      </c>
      <c r="BM435" s="505" t="s">
        <v>13</v>
      </c>
      <c r="BN435" s="505" t="s">
        <v>13</v>
      </c>
      <c r="BO435" s="622" t="s">
        <v>13</v>
      </c>
      <c r="BP435" s="505" t="s">
        <v>13</v>
      </c>
      <c r="BQ435" s="505" t="s">
        <v>13</v>
      </c>
      <c r="BR435" s="505" t="s">
        <v>13</v>
      </c>
      <c r="BS435" s="505"/>
      <c r="BT435" s="505"/>
      <c r="BU435" s="505"/>
    </row>
    <row r="436" spans="1:73" ht="14.4">
      <c r="A436" s="486" t="e">
        <f>VLOOKUP(C436,'[18]DfE No.'!C:E,3,FALSE)</f>
        <v>#N/A</v>
      </c>
      <c r="B436" s="502" t="s">
        <v>13</v>
      </c>
      <c r="C436" s="502" t="s">
        <v>13</v>
      </c>
      <c r="D436" s="503" t="s">
        <v>13</v>
      </c>
      <c r="E436" s="492" t="s">
        <v>13</v>
      </c>
      <c r="F436" s="504" t="s">
        <v>13</v>
      </c>
      <c r="G436" s="505" t="s">
        <v>13</v>
      </c>
      <c r="H436" s="505" t="s">
        <v>13</v>
      </c>
      <c r="I436" s="505" t="s">
        <v>13</v>
      </c>
      <c r="J436" s="505" t="s">
        <v>13</v>
      </c>
      <c r="K436" s="505" t="s">
        <v>13</v>
      </c>
      <c r="L436" s="505" t="s">
        <v>13</v>
      </c>
      <c r="M436" s="505" t="s">
        <v>13</v>
      </c>
      <c r="N436" s="505" t="s">
        <v>13</v>
      </c>
      <c r="O436" s="505" t="s">
        <v>13</v>
      </c>
      <c r="P436" s="505" t="s">
        <v>13</v>
      </c>
      <c r="Q436" s="505" t="s">
        <v>13</v>
      </c>
      <c r="R436" s="505" t="s">
        <v>13</v>
      </c>
      <c r="S436" s="505" t="s">
        <v>13</v>
      </c>
      <c r="T436" s="505" t="s">
        <v>13</v>
      </c>
      <c r="U436" s="505" t="s">
        <v>13</v>
      </c>
      <c r="V436" s="505" t="s">
        <v>13</v>
      </c>
      <c r="W436" s="505" t="s">
        <v>13</v>
      </c>
      <c r="X436" s="505" t="s">
        <v>13</v>
      </c>
      <c r="Y436" s="505" t="s">
        <v>13</v>
      </c>
      <c r="Z436" s="505" t="s">
        <v>13</v>
      </c>
      <c r="AA436" s="505" t="s">
        <v>13</v>
      </c>
      <c r="AB436" s="505" t="s">
        <v>13</v>
      </c>
      <c r="AC436" s="505" t="s">
        <v>13</v>
      </c>
      <c r="AD436" s="505" t="s">
        <v>13</v>
      </c>
      <c r="AE436" s="505" t="s">
        <v>13</v>
      </c>
      <c r="AF436" s="505" t="s">
        <v>13</v>
      </c>
      <c r="AG436" s="505" t="s">
        <v>13</v>
      </c>
      <c r="AH436" s="505" t="s">
        <v>13</v>
      </c>
      <c r="AI436" s="505" t="s">
        <v>13</v>
      </c>
      <c r="AJ436" s="505" t="s">
        <v>13</v>
      </c>
      <c r="AK436" s="505" t="s">
        <v>13</v>
      </c>
      <c r="AL436" s="505" t="s">
        <v>13</v>
      </c>
      <c r="AM436" s="505" t="s">
        <v>13</v>
      </c>
      <c r="AN436" s="505" t="s">
        <v>13</v>
      </c>
      <c r="AO436" s="505" t="s">
        <v>13</v>
      </c>
      <c r="AP436" s="505" t="s">
        <v>13</v>
      </c>
      <c r="AQ436" s="505" t="s">
        <v>13</v>
      </c>
      <c r="AR436" s="505" t="s">
        <v>13</v>
      </c>
      <c r="AS436" s="505" t="s">
        <v>13</v>
      </c>
      <c r="AT436" s="505" t="s">
        <v>13</v>
      </c>
      <c r="AU436" s="505" t="s">
        <v>13</v>
      </c>
      <c r="AV436" s="505" t="s">
        <v>13</v>
      </c>
      <c r="AW436" s="505" t="s">
        <v>13</v>
      </c>
      <c r="AX436" s="505" t="s">
        <v>13</v>
      </c>
      <c r="AY436" s="505" t="s">
        <v>13</v>
      </c>
      <c r="AZ436" s="505" t="s">
        <v>13</v>
      </c>
      <c r="BA436" s="505" t="s">
        <v>13</v>
      </c>
      <c r="BB436" s="505" t="s">
        <v>13</v>
      </c>
      <c r="BC436" s="505" t="s">
        <v>13</v>
      </c>
      <c r="BD436" s="505" t="s">
        <v>13</v>
      </c>
      <c r="BE436" s="505" t="s">
        <v>13</v>
      </c>
      <c r="BF436" s="505" t="s">
        <v>13</v>
      </c>
      <c r="BG436" s="505" t="s">
        <v>13</v>
      </c>
      <c r="BH436" s="505" t="s">
        <v>13</v>
      </c>
      <c r="BI436" s="505" t="s">
        <v>13</v>
      </c>
      <c r="BJ436" s="505" t="s">
        <v>13</v>
      </c>
      <c r="BK436" s="505" t="s">
        <v>13</v>
      </c>
      <c r="BL436" s="505" t="s">
        <v>13</v>
      </c>
      <c r="BM436" s="505" t="s">
        <v>13</v>
      </c>
      <c r="BN436" s="505" t="s">
        <v>13</v>
      </c>
      <c r="BO436" s="622" t="s">
        <v>13</v>
      </c>
      <c r="BP436" s="505" t="s">
        <v>13</v>
      </c>
      <c r="BQ436" s="505" t="s">
        <v>13</v>
      </c>
      <c r="BR436" s="505" t="s">
        <v>13</v>
      </c>
      <c r="BS436" s="505"/>
      <c r="BT436" s="505"/>
      <c r="BU436" s="505"/>
    </row>
    <row r="437" spans="1:73" ht="14.4">
      <c r="A437" s="486" t="e">
        <f>VLOOKUP(C437,'[18]DfE No.'!C:E,3,FALSE)</f>
        <v>#N/A</v>
      </c>
      <c r="B437" s="502" t="s">
        <v>13</v>
      </c>
      <c r="C437" s="502" t="s">
        <v>13</v>
      </c>
      <c r="D437" s="503" t="s">
        <v>13</v>
      </c>
      <c r="E437" s="492" t="s">
        <v>13</v>
      </c>
      <c r="F437" s="504" t="s">
        <v>13</v>
      </c>
      <c r="G437" s="505" t="s">
        <v>13</v>
      </c>
      <c r="H437" s="505" t="s">
        <v>13</v>
      </c>
      <c r="I437" s="505" t="s">
        <v>13</v>
      </c>
      <c r="J437" s="505" t="s">
        <v>13</v>
      </c>
      <c r="K437" s="505" t="s">
        <v>13</v>
      </c>
      <c r="L437" s="505" t="s">
        <v>13</v>
      </c>
      <c r="M437" s="505" t="s">
        <v>13</v>
      </c>
      <c r="N437" s="505" t="s">
        <v>13</v>
      </c>
      <c r="O437" s="505" t="s">
        <v>13</v>
      </c>
      <c r="P437" s="505" t="s">
        <v>13</v>
      </c>
      <c r="Q437" s="505" t="s">
        <v>13</v>
      </c>
      <c r="R437" s="505" t="s">
        <v>13</v>
      </c>
      <c r="S437" s="505" t="s">
        <v>13</v>
      </c>
      <c r="T437" s="505" t="s">
        <v>13</v>
      </c>
      <c r="U437" s="505" t="s">
        <v>13</v>
      </c>
      <c r="V437" s="505" t="s">
        <v>13</v>
      </c>
      <c r="W437" s="505" t="s">
        <v>13</v>
      </c>
      <c r="X437" s="505" t="s">
        <v>13</v>
      </c>
      <c r="Y437" s="505" t="s">
        <v>13</v>
      </c>
      <c r="Z437" s="505" t="s">
        <v>13</v>
      </c>
      <c r="AA437" s="505" t="s">
        <v>13</v>
      </c>
      <c r="AB437" s="505" t="s">
        <v>13</v>
      </c>
      <c r="AC437" s="505" t="s">
        <v>13</v>
      </c>
      <c r="AD437" s="505" t="s">
        <v>13</v>
      </c>
      <c r="AE437" s="505" t="s">
        <v>13</v>
      </c>
      <c r="AF437" s="505" t="s">
        <v>13</v>
      </c>
      <c r="AG437" s="505" t="s">
        <v>13</v>
      </c>
      <c r="AH437" s="505" t="s">
        <v>13</v>
      </c>
      <c r="AI437" s="505" t="s">
        <v>13</v>
      </c>
      <c r="AJ437" s="505" t="s">
        <v>13</v>
      </c>
      <c r="AK437" s="505" t="s">
        <v>13</v>
      </c>
      <c r="AL437" s="505" t="s">
        <v>13</v>
      </c>
      <c r="AM437" s="505" t="s">
        <v>13</v>
      </c>
      <c r="AN437" s="505" t="s">
        <v>13</v>
      </c>
      <c r="AO437" s="505" t="s">
        <v>13</v>
      </c>
      <c r="AP437" s="505" t="s">
        <v>13</v>
      </c>
      <c r="AQ437" s="505" t="s">
        <v>13</v>
      </c>
      <c r="AR437" s="505" t="s">
        <v>13</v>
      </c>
      <c r="AS437" s="505" t="s">
        <v>13</v>
      </c>
      <c r="AT437" s="505" t="s">
        <v>13</v>
      </c>
      <c r="AU437" s="505" t="s">
        <v>13</v>
      </c>
      <c r="AV437" s="505" t="s">
        <v>13</v>
      </c>
      <c r="AW437" s="505" t="s">
        <v>13</v>
      </c>
      <c r="AX437" s="505" t="s">
        <v>13</v>
      </c>
      <c r="AY437" s="505" t="s">
        <v>13</v>
      </c>
      <c r="AZ437" s="505" t="s">
        <v>13</v>
      </c>
      <c r="BA437" s="505" t="s">
        <v>13</v>
      </c>
      <c r="BB437" s="505" t="s">
        <v>13</v>
      </c>
      <c r="BC437" s="505" t="s">
        <v>13</v>
      </c>
      <c r="BD437" s="505" t="s">
        <v>13</v>
      </c>
      <c r="BE437" s="505" t="s">
        <v>13</v>
      </c>
      <c r="BF437" s="505" t="s">
        <v>13</v>
      </c>
      <c r="BG437" s="505" t="s">
        <v>13</v>
      </c>
      <c r="BH437" s="505" t="s">
        <v>13</v>
      </c>
      <c r="BI437" s="505" t="s">
        <v>13</v>
      </c>
      <c r="BJ437" s="505" t="s">
        <v>13</v>
      </c>
      <c r="BK437" s="505" t="s">
        <v>13</v>
      </c>
      <c r="BL437" s="505" t="s">
        <v>13</v>
      </c>
      <c r="BM437" s="505" t="s">
        <v>13</v>
      </c>
      <c r="BN437" s="505" t="s">
        <v>13</v>
      </c>
      <c r="BO437" s="622" t="s">
        <v>13</v>
      </c>
      <c r="BP437" s="505" t="s">
        <v>13</v>
      </c>
      <c r="BQ437" s="505" t="s">
        <v>13</v>
      </c>
      <c r="BR437" s="505" t="s">
        <v>13</v>
      </c>
      <c r="BS437" s="505"/>
      <c r="BT437" s="505"/>
      <c r="BU437" s="505"/>
    </row>
    <row r="438" spans="1:73" ht="14.4">
      <c r="A438" s="486" t="e">
        <f>VLOOKUP(C438,'[18]DfE No.'!C:E,3,FALSE)</f>
        <v>#N/A</v>
      </c>
      <c r="B438" s="502" t="s">
        <v>13</v>
      </c>
      <c r="C438" s="502" t="s">
        <v>13</v>
      </c>
      <c r="D438" s="503" t="s">
        <v>13</v>
      </c>
      <c r="E438" s="492" t="s">
        <v>13</v>
      </c>
      <c r="F438" s="504" t="s">
        <v>13</v>
      </c>
      <c r="G438" s="505" t="s">
        <v>13</v>
      </c>
      <c r="H438" s="505" t="s">
        <v>13</v>
      </c>
      <c r="I438" s="505" t="s">
        <v>13</v>
      </c>
      <c r="J438" s="505" t="s">
        <v>13</v>
      </c>
      <c r="K438" s="505" t="s">
        <v>13</v>
      </c>
      <c r="L438" s="505" t="s">
        <v>13</v>
      </c>
      <c r="M438" s="505" t="s">
        <v>13</v>
      </c>
      <c r="N438" s="505" t="s">
        <v>13</v>
      </c>
      <c r="O438" s="505" t="s">
        <v>13</v>
      </c>
      <c r="P438" s="505" t="s">
        <v>13</v>
      </c>
      <c r="Q438" s="505" t="s">
        <v>13</v>
      </c>
      <c r="R438" s="505" t="s">
        <v>13</v>
      </c>
      <c r="S438" s="505" t="s">
        <v>13</v>
      </c>
      <c r="T438" s="505" t="s">
        <v>13</v>
      </c>
      <c r="U438" s="505" t="s">
        <v>13</v>
      </c>
      <c r="V438" s="505" t="s">
        <v>13</v>
      </c>
      <c r="W438" s="505" t="s">
        <v>13</v>
      </c>
      <c r="X438" s="505" t="s">
        <v>13</v>
      </c>
      <c r="Y438" s="505" t="s">
        <v>13</v>
      </c>
      <c r="Z438" s="505" t="s">
        <v>13</v>
      </c>
      <c r="AA438" s="505" t="s">
        <v>13</v>
      </c>
      <c r="AB438" s="505" t="s">
        <v>13</v>
      </c>
      <c r="AC438" s="505" t="s">
        <v>13</v>
      </c>
      <c r="AD438" s="505" t="s">
        <v>13</v>
      </c>
      <c r="AE438" s="505" t="s">
        <v>13</v>
      </c>
      <c r="AF438" s="505" t="s">
        <v>13</v>
      </c>
      <c r="AG438" s="505" t="s">
        <v>13</v>
      </c>
      <c r="AH438" s="505" t="s">
        <v>13</v>
      </c>
      <c r="AI438" s="505" t="s">
        <v>13</v>
      </c>
      <c r="AJ438" s="505" t="s">
        <v>13</v>
      </c>
      <c r="AK438" s="505" t="s">
        <v>13</v>
      </c>
      <c r="AL438" s="505" t="s">
        <v>13</v>
      </c>
      <c r="AM438" s="505" t="s">
        <v>13</v>
      </c>
      <c r="AN438" s="505" t="s">
        <v>13</v>
      </c>
      <c r="AO438" s="505" t="s">
        <v>13</v>
      </c>
      <c r="AP438" s="505" t="s">
        <v>13</v>
      </c>
      <c r="AQ438" s="505" t="s">
        <v>13</v>
      </c>
      <c r="AR438" s="505" t="s">
        <v>13</v>
      </c>
      <c r="AS438" s="505" t="s">
        <v>13</v>
      </c>
      <c r="AT438" s="505" t="s">
        <v>13</v>
      </c>
      <c r="AU438" s="505" t="s">
        <v>13</v>
      </c>
      <c r="AV438" s="505" t="s">
        <v>13</v>
      </c>
      <c r="AW438" s="505" t="s">
        <v>13</v>
      </c>
      <c r="AX438" s="505" t="s">
        <v>13</v>
      </c>
      <c r="AY438" s="505" t="s">
        <v>13</v>
      </c>
      <c r="AZ438" s="505" t="s">
        <v>13</v>
      </c>
      <c r="BA438" s="505" t="s">
        <v>13</v>
      </c>
      <c r="BB438" s="505" t="s">
        <v>13</v>
      </c>
      <c r="BC438" s="505" t="s">
        <v>13</v>
      </c>
      <c r="BD438" s="505" t="s">
        <v>13</v>
      </c>
      <c r="BE438" s="505" t="s">
        <v>13</v>
      </c>
      <c r="BF438" s="505" t="s">
        <v>13</v>
      </c>
      <c r="BG438" s="505" t="s">
        <v>13</v>
      </c>
      <c r="BH438" s="505" t="s">
        <v>13</v>
      </c>
      <c r="BI438" s="505" t="s">
        <v>13</v>
      </c>
      <c r="BJ438" s="505" t="s">
        <v>13</v>
      </c>
      <c r="BK438" s="505" t="s">
        <v>13</v>
      </c>
      <c r="BL438" s="505" t="s">
        <v>13</v>
      </c>
      <c r="BM438" s="505" t="s">
        <v>13</v>
      </c>
      <c r="BN438" s="505" t="s">
        <v>13</v>
      </c>
      <c r="BO438" s="622" t="s">
        <v>13</v>
      </c>
      <c r="BP438" s="505" t="s">
        <v>13</v>
      </c>
      <c r="BQ438" s="505" t="s">
        <v>13</v>
      </c>
      <c r="BR438" s="505" t="s">
        <v>13</v>
      </c>
      <c r="BS438" s="505"/>
      <c r="BT438" s="505"/>
      <c r="BU438" s="505"/>
    </row>
    <row r="439" spans="1:73" ht="14.4">
      <c r="A439" s="486" t="e">
        <f>VLOOKUP(C439,'[18]DfE No.'!C:E,3,FALSE)</f>
        <v>#N/A</v>
      </c>
      <c r="B439" s="502" t="s">
        <v>13</v>
      </c>
      <c r="C439" s="502" t="s">
        <v>13</v>
      </c>
      <c r="D439" s="503" t="s">
        <v>13</v>
      </c>
      <c r="E439" s="492" t="s">
        <v>13</v>
      </c>
      <c r="F439" s="504" t="s">
        <v>13</v>
      </c>
      <c r="G439" s="505" t="s">
        <v>13</v>
      </c>
      <c r="H439" s="505" t="s">
        <v>13</v>
      </c>
      <c r="I439" s="505" t="s">
        <v>13</v>
      </c>
      <c r="J439" s="505" t="s">
        <v>13</v>
      </c>
      <c r="K439" s="505" t="s">
        <v>13</v>
      </c>
      <c r="L439" s="505" t="s">
        <v>13</v>
      </c>
      <c r="M439" s="505" t="s">
        <v>13</v>
      </c>
      <c r="N439" s="505" t="s">
        <v>13</v>
      </c>
      <c r="O439" s="505" t="s">
        <v>13</v>
      </c>
      <c r="P439" s="505" t="s">
        <v>13</v>
      </c>
      <c r="Q439" s="505" t="s">
        <v>13</v>
      </c>
      <c r="R439" s="505" t="s">
        <v>13</v>
      </c>
      <c r="S439" s="505" t="s">
        <v>13</v>
      </c>
      <c r="T439" s="505" t="s">
        <v>13</v>
      </c>
      <c r="U439" s="505" t="s">
        <v>13</v>
      </c>
      <c r="V439" s="505" t="s">
        <v>13</v>
      </c>
      <c r="W439" s="505" t="s">
        <v>13</v>
      </c>
      <c r="X439" s="505" t="s">
        <v>13</v>
      </c>
      <c r="Y439" s="505" t="s">
        <v>13</v>
      </c>
      <c r="Z439" s="505" t="s">
        <v>13</v>
      </c>
      <c r="AA439" s="505" t="s">
        <v>13</v>
      </c>
      <c r="AB439" s="505" t="s">
        <v>13</v>
      </c>
      <c r="AC439" s="505" t="s">
        <v>13</v>
      </c>
      <c r="AD439" s="505" t="s">
        <v>13</v>
      </c>
      <c r="AE439" s="505" t="s">
        <v>13</v>
      </c>
      <c r="AF439" s="505" t="s">
        <v>13</v>
      </c>
      <c r="AG439" s="505" t="s">
        <v>13</v>
      </c>
      <c r="AH439" s="505" t="s">
        <v>13</v>
      </c>
      <c r="AI439" s="505" t="s">
        <v>13</v>
      </c>
      <c r="AJ439" s="505" t="s">
        <v>13</v>
      </c>
      <c r="AK439" s="505" t="s">
        <v>13</v>
      </c>
      <c r="AL439" s="505" t="s">
        <v>13</v>
      </c>
      <c r="AM439" s="505" t="s">
        <v>13</v>
      </c>
      <c r="AN439" s="505" t="s">
        <v>13</v>
      </c>
      <c r="AO439" s="505" t="s">
        <v>13</v>
      </c>
      <c r="AP439" s="505" t="s">
        <v>13</v>
      </c>
      <c r="AQ439" s="505" t="s">
        <v>13</v>
      </c>
      <c r="AR439" s="505" t="s">
        <v>13</v>
      </c>
      <c r="AS439" s="505" t="s">
        <v>13</v>
      </c>
      <c r="AT439" s="505" t="s">
        <v>13</v>
      </c>
      <c r="AU439" s="505" t="s">
        <v>13</v>
      </c>
      <c r="AV439" s="505" t="s">
        <v>13</v>
      </c>
      <c r="AW439" s="505" t="s">
        <v>13</v>
      </c>
      <c r="AX439" s="505" t="s">
        <v>13</v>
      </c>
      <c r="AY439" s="505" t="s">
        <v>13</v>
      </c>
      <c r="AZ439" s="505" t="s">
        <v>13</v>
      </c>
      <c r="BA439" s="505" t="s">
        <v>13</v>
      </c>
      <c r="BB439" s="505" t="s">
        <v>13</v>
      </c>
      <c r="BC439" s="505" t="s">
        <v>13</v>
      </c>
      <c r="BD439" s="505" t="s">
        <v>13</v>
      </c>
      <c r="BE439" s="505" t="s">
        <v>13</v>
      </c>
      <c r="BF439" s="505" t="s">
        <v>13</v>
      </c>
      <c r="BG439" s="505" t="s">
        <v>13</v>
      </c>
      <c r="BH439" s="505" t="s">
        <v>13</v>
      </c>
      <c r="BI439" s="505" t="s">
        <v>13</v>
      </c>
      <c r="BJ439" s="505" t="s">
        <v>13</v>
      </c>
      <c r="BK439" s="505" t="s">
        <v>13</v>
      </c>
      <c r="BL439" s="505" t="s">
        <v>13</v>
      </c>
      <c r="BM439" s="505" t="s">
        <v>13</v>
      </c>
      <c r="BN439" s="505" t="s">
        <v>13</v>
      </c>
      <c r="BO439" s="622" t="s">
        <v>13</v>
      </c>
      <c r="BP439" s="505" t="s">
        <v>13</v>
      </c>
      <c r="BQ439" s="505" t="s">
        <v>13</v>
      </c>
      <c r="BR439" s="505" t="s">
        <v>13</v>
      </c>
      <c r="BS439" s="505"/>
      <c r="BT439" s="505"/>
      <c r="BU439" s="505"/>
    </row>
    <row r="440" spans="1:73" ht="14.4">
      <c r="A440" s="486" t="e">
        <f>VLOOKUP(C440,'[18]DfE No.'!C:E,3,FALSE)</f>
        <v>#N/A</v>
      </c>
      <c r="B440" s="502" t="s">
        <v>13</v>
      </c>
      <c r="C440" s="502" t="s">
        <v>13</v>
      </c>
      <c r="D440" s="503" t="s">
        <v>13</v>
      </c>
      <c r="E440" s="492" t="s">
        <v>13</v>
      </c>
      <c r="F440" s="504" t="s">
        <v>13</v>
      </c>
      <c r="G440" s="505" t="s">
        <v>13</v>
      </c>
      <c r="H440" s="505" t="s">
        <v>13</v>
      </c>
      <c r="I440" s="505" t="s">
        <v>13</v>
      </c>
      <c r="J440" s="505" t="s">
        <v>13</v>
      </c>
      <c r="K440" s="505" t="s">
        <v>13</v>
      </c>
      <c r="L440" s="505" t="s">
        <v>13</v>
      </c>
      <c r="M440" s="505" t="s">
        <v>13</v>
      </c>
      <c r="N440" s="505" t="s">
        <v>13</v>
      </c>
      <c r="O440" s="505" t="s">
        <v>13</v>
      </c>
      <c r="P440" s="505" t="s">
        <v>13</v>
      </c>
      <c r="Q440" s="505" t="s">
        <v>13</v>
      </c>
      <c r="R440" s="505" t="s">
        <v>13</v>
      </c>
      <c r="S440" s="505" t="s">
        <v>13</v>
      </c>
      <c r="T440" s="505" t="s">
        <v>13</v>
      </c>
      <c r="U440" s="505" t="s">
        <v>13</v>
      </c>
      <c r="V440" s="505" t="s">
        <v>13</v>
      </c>
      <c r="W440" s="505" t="s">
        <v>13</v>
      </c>
      <c r="X440" s="505" t="s">
        <v>13</v>
      </c>
      <c r="Y440" s="505" t="s">
        <v>13</v>
      </c>
      <c r="Z440" s="505" t="s">
        <v>13</v>
      </c>
      <c r="AA440" s="505" t="s">
        <v>13</v>
      </c>
      <c r="AB440" s="505" t="s">
        <v>13</v>
      </c>
      <c r="AC440" s="505" t="s">
        <v>13</v>
      </c>
      <c r="AD440" s="505" t="s">
        <v>13</v>
      </c>
      <c r="AE440" s="505" t="s">
        <v>13</v>
      </c>
      <c r="AF440" s="505" t="s">
        <v>13</v>
      </c>
      <c r="AG440" s="505" t="s">
        <v>13</v>
      </c>
      <c r="AH440" s="505" t="s">
        <v>13</v>
      </c>
      <c r="AI440" s="505" t="s">
        <v>13</v>
      </c>
      <c r="AJ440" s="505" t="s">
        <v>13</v>
      </c>
      <c r="AK440" s="505" t="s">
        <v>13</v>
      </c>
      <c r="AL440" s="505" t="s">
        <v>13</v>
      </c>
      <c r="AM440" s="505" t="s">
        <v>13</v>
      </c>
      <c r="AN440" s="505" t="s">
        <v>13</v>
      </c>
      <c r="AO440" s="505" t="s">
        <v>13</v>
      </c>
      <c r="AP440" s="505" t="s">
        <v>13</v>
      </c>
      <c r="AQ440" s="505" t="s">
        <v>13</v>
      </c>
      <c r="AR440" s="505" t="s">
        <v>13</v>
      </c>
      <c r="AS440" s="505" t="s">
        <v>13</v>
      </c>
      <c r="AT440" s="505" t="s">
        <v>13</v>
      </c>
      <c r="AU440" s="505" t="s">
        <v>13</v>
      </c>
      <c r="AV440" s="505" t="s">
        <v>13</v>
      </c>
      <c r="AW440" s="505" t="s">
        <v>13</v>
      </c>
      <c r="AX440" s="505" t="s">
        <v>13</v>
      </c>
      <c r="AY440" s="505" t="s">
        <v>13</v>
      </c>
      <c r="AZ440" s="505" t="s">
        <v>13</v>
      </c>
      <c r="BA440" s="505" t="s">
        <v>13</v>
      </c>
      <c r="BB440" s="505" t="s">
        <v>13</v>
      </c>
      <c r="BC440" s="505" t="s">
        <v>13</v>
      </c>
      <c r="BD440" s="505" t="s">
        <v>13</v>
      </c>
      <c r="BE440" s="505" t="s">
        <v>13</v>
      </c>
      <c r="BF440" s="505" t="s">
        <v>13</v>
      </c>
      <c r="BG440" s="505" t="s">
        <v>13</v>
      </c>
      <c r="BH440" s="505" t="s">
        <v>13</v>
      </c>
      <c r="BI440" s="505" t="s">
        <v>13</v>
      </c>
      <c r="BJ440" s="505" t="s">
        <v>13</v>
      </c>
      <c r="BK440" s="505" t="s">
        <v>13</v>
      </c>
      <c r="BL440" s="505" t="s">
        <v>13</v>
      </c>
      <c r="BM440" s="505" t="s">
        <v>13</v>
      </c>
      <c r="BN440" s="505" t="s">
        <v>13</v>
      </c>
      <c r="BO440" s="622" t="s">
        <v>13</v>
      </c>
      <c r="BP440" s="505" t="s">
        <v>13</v>
      </c>
      <c r="BQ440" s="505" t="s">
        <v>13</v>
      </c>
      <c r="BR440" s="505" t="s">
        <v>13</v>
      </c>
      <c r="BS440" s="505"/>
      <c r="BT440" s="505"/>
      <c r="BU440" s="505"/>
    </row>
    <row r="441" spans="1:73" ht="14.4">
      <c r="A441" s="486" t="e">
        <f>VLOOKUP(C441,'[18]DfE No.'!C:E,3,FALSE)</f>
        <v>#N/A</v>
      </c>
      <c r="B441" s="502" t="s">
        <v>13</v>
      </c>
      <c r="C441" s="502" t="s">
        <v>13</v>
      </c>
      <c r="D441" s="503" t="s">
        <v>13</v>
      </c>
      <c r="E441" s="492" t="s">
        <v>13</v>
      </c>
      <c r="F441" s="504" t="s">
        <v>13</v>
      </c>
      <c r="G441" s="505" t="s">
        <v>13</v>
      </c>
      <c r="H441" s="505" t="s">
        <v>13</v>
      </c>
      <c r="I441" s="505" t="s">
        <v>13</v>
      </c>
      <c r="J441" s="505" t="s">
        <v>13</v>
      </c>
      <c r="K441" s="505" t="s">
        <v>13</v>
      </c>
      <c r="L441" s="505" t="s">
        <v>13</v>
      </c>
      <c r="M441" s="505" t="s">
        <v>13</v>
      </c>
      <c r="N441" s="505" t="s">
        <v>13</v>
      </c>
      <c r="O441" s="505" t="s">
        <v>13</v>
      </c>
      <c r="P441" s="505" t="s">
        <v>13</v>
      </c>
      <c r="Q441" s="505" t="s">
        <v>13</v>
      </c>
      <c r="R441" s="505" t="s">
        <v>13</v>
      </c>
      <c r="S441" s="505" t="s">
        <v>13</v>
      </c>
      <c r="T441" s="505" t="s">
        <v>13</v>
      </c>
      <c r="U441" s="505" t="s">
        <v>13</v>
      </c>
      <c r="V441" s="505" t="s">
        <v>13</v>
      </c>
      <c r="W441" s="505" t="s">
        <v>13</v>
      </c>
      <c r="X441" s="505" t="s">
        <v>13</v>
      </c>
      <c r="Y441" s="505" t="s">
        <v>13</v>
      </c>
      <c r="Z441" s="505" t="s">
        <v>13</v>
      </c>
      <c r="AA441" s="505" t="s">
        <v>13</v>
      </c>
      <c r="AB441" s="505" t="s">
        <v>13</v>
      </c>
      <c r="AC441" s="505" t="s">
        <v>13</v>
      </c>
      <c r="AD441" s="505" t="s">
        <v>13</v>
      </c>
      <c r="AE441" s="505" t="s">
        <v>13</v>
      </c>
      <c r="AF441" s="505" t="s">
        <v>13</v>
      </c>
      <c r="AG441" s="505" t="s">
        <v>13</v>
      </c>
      <c r="AH441" s="505" t="s">
        <v>13</v>
      </c>
      <c r="AI441" s="505" t="s">
        <v>13</v>
      </c>
      <c r="AJ441" s="505" t="s">
        <v>13</v>
      </c>
      <c r="AK441" s="505" t="s">
        <v>13</v>
      </c>
      <c r="AL441" s="505" t="s">
        <v>13</v>
      </c>
      <c r="AM441" s="505" t="s">
        <v>13</v>
      </c>
      <c r="AN441" s="505" t="s">
        <v>13</v>
      </c>
      <c r="AO441" s="505" t="s">
        <v>13</v>
      </c>
      <c r="AP441" s="505" t="s">
        <v>13</v>
      </c>
      <c r="AQ441" s="505" t="s">
        <v>13</v>
      </c>
      <c r="AR441" s="505" t="s">
        <v>13</v>
      </c>
      <c r="AS441" s="505" t="s">
        <v>13</v>
      </c>
      <c r="AT441" s="505" t="s">
        <v>13</v>
      </c>
      <c r="AU441" s="505" t="s">
        <v>13</v>
      </c>
      <c r="AV441" s="505" t="s">
        <v>13</v>
      </c>
      <c r="AW441" s="505" t="s">
        <v>13</v>
      </c>
      <c r="AX441" s="505" t="s">
        <v>13</v>
      </c>
      <c r="AY441" s="505" t="s">
        <v>13</v>
      </c>
      <c r="AZ441" s="505" t="s">
        <v>13</v>
      </c>
      <c r="BA441" s="505" t="s">
        <v>13</v>
      </c>
      <c r="BB441" s="505" t="s">
        <v>13</v>
      </c>
      <c r="BC441" s="505" t="s">
        <v>13</v>
      </c>
      <c r="BD441" s="505" t="s">
        <v>13</v>
      </c>
      <c r="BE441" s="505" t="s">
        <v>13</v>
      </c>
      <c r="BF441" s="505" t="s">
        <v>13</v>
      </c>
      <c r="BG441" s="505" t="s">
        <v>13</v>
      </c>
      <c r="BH441" s="505" t="s">
        <v>13</v>
      </c>
      <c r="BI441" s="505" t="s">
        <v>13</v>
      </c>
      <c r="BJ441" s="505" t="s">
        <v>13</v>
      </c>
      <c r="BK441" s="505" t="s">
        <v>13</v>
      </c>
      <c r="BL441" s="505" t="s">
        <v>13</v>
      </c>
      <c r="BM441" s="505" t="s">
        <v>13</v>
      </c>
      <c r="BN441" s="505" t="s">
        <v>13</v>
      </c>
      <c r="BO441" s="622" t="s">
        <v>13</v>
      </c>
      <c r="BP441" s="505" t="s">
        <v>13</v>
      </c>
      <c r="BQ441" s="505" t="s">
        <v>13</v>
      </c>
      <c r="BR441" s="505" t="s">
        <v>13</v>
      </c>
      <c r="BS441" s="505"/>
      <c r="BT441" s="505"/>
      <c r="BU441" s="505"/>
    </row>
    <row r="442" spans="1:73" ht="14.4">
      <c r="A442" s="486" t="e">
        <f>VLOOKUP(C442,'[18]DfE No.'!C:E,3,FALSE)</f>
        <v>#N/A</v>
      </c>
      <c r="B442" s="502" t="s">
        <v>13</v>
      </c>
      <c r="C442" s="502" t="s">
        <v>13</v>
      </c>
      <c r="D442" s="503" t="s">
        <v>13</v>
      </c>
      <c r="E442" s="492" t="s">
        <v>13</v>
      </c>
      <c r="F442" s="504" t="s">
        <v>13</v>
      </c>
      <c r="G442" s="505" t="s">
        <v>13</v>
      </c>
      <c r="H442" s="505" t="s">
        <v>13</v>
      </c>
      <c r="I442" s="505" t="s">
        <v>13</v>
      </c>
      <c r="J442" s="505" t="s">
        <v>13</v>
      </c>
      <c r="K442" s="505" t="s">
        <v>13</v>
      </c>
      <c r="L442" s="505" t="s">
        <v>13</v>
      </c>
      <c r="M442" s="505" t="s">
        <v>13</v>
      </c>
      <c r="N442" s="505" t="s">
        <v>13</v>
      </c>
      <c r="O442" s="505" t="s">
        <v>13</v>
      </c>
      <c r="P442" s="505" t="s">
        <v>13</v>
      </c>
      <c r="Q442" s="505" t="s">
        <v>13</v>
      </c>
      <c r="R442" s="505" t="s">
        <v>13</v>
      </c>
      <c r="S442" s="505" t="s">
        <v>13</v>
      </c>
      <c r="T442" s="505" t="s">
        <v>13</v>
      </c>
      <c r="U442" s="505" t="s">
        <v>13</v>
      </c>
      <c r="V442" s="505" t="s">
        <v>13</v>
      </c>
      <c r="W442" s="505" t="s">
        <v>13</v>
      </c>
      <c r="X442" s="505" t="s">
        <v>13</v>
      </c>
      <c r="Y442" s="505" t="s">
        <v>13</v>
      </c>
      <c r="Z442" s="505" t="s">
        <v>13</v>
      </c>
      <c r="AA442" s="505" t="s">
        <v>13</v>
      </c>
      <c r="AB442" s="505" t="s">
        <v>13</v>
      </c>
      <c r="AC442" s="505" t="s">
        <v>13</v>
      </c>
      <c r="AD442" s="505" t="s">
        <v>13</v>
      </c>
      <c r="AE442" s="505" t="s">
        <v>13</v>
      </c>
      <c r="AF442" s="505" t="s">
        <v>13</v>
      </c>
      <c r="AG442" s="505" t="s">
        <v>13</v>
      </c>
      <c r="AH442" s="505" t="s">
        <v>13</v>
      </c>
      <c r="AI442" s="505" t="s">
        <v>13</v>
      </c>
      <c r="AJ442" s="505" t="s">
        <v>13</v>
      </c>
      <c r="AK442" s="505" t="s">
        <v>13</v>
      </c>
      <c r="AL442" s="505" t="s">
        <v>13</v>
      </c>
      <c r="AM442" s="505" t="s">
        <v>13</v>
      </c>
      <c r="AN442" s="505" t="s">
        <v>13</v>
      </c>
      <c r="AO442" s="505" t="s">
        <v>13</v>
      </c>
      <c r="AP442" s="505" t="s">
        <v>13</v>
      </c>
      <c r="AQ442" s="505" t="s">
        <v>13</v>
      </c>
      <c r="AR442" s="505" t="s">
        <v>13</v>
      </c>
      <c r="AS442" s="505" t="s">
        <v>13</v>
      </c>
      <c r="AT442" s="505" t="s">
        <v>13</v>
      </c>
      <c r="AU442" s="505" t="s">
        <v>13</v>
      </c>
      <c r="AV442" s="505" t="s">
        <v>13</v>
      </c>
      <c r="AW442" s="505" t="s">
        <v>13</v>
      </c>
      <c r="AX442" s="505" t="s">
        <v>13</v>
      </c>
      <c r="AY442" s="505" t="s">
        <v>13</v>
      </c>
      <c r="AZ442" s="505" t="s">
        <v>13</v>
      </c>
      <c r="BA442" s="505" t="s">
        <v>13</v>
      </c>
      <c r="BB442" s="505" t="s">
        <v>13</v>
      </c>
      <c r="BC442" s="505" t="s">
        <v>13</v>
      </c>
      <c r="BD442" s="505" t="s">
        <v>13</v>
      </c>
      <c r="BE442" s="505" t="s">
        <v>13</v>
      </c>
      <c r="BF442" s="505" t="s">
        <v>13</v>
      </c>
      <c r="BG442" s="505" t="s">
        <v>13</v>
      </c>
      <c r="BH442" s="505" t="s">
        <v>13</v>
      </c>
      <c r="BI442" s="505" t="s">
        <v>13</v>
      </c>
      <c r="BJ442" s="505" t="s">
        <v>13</v>
      </c>
      <c r="BK442" s="505" t="s">
        <v>13</v>
      </c>
      <c r="BL442" s="505" t="s">
        <v>13</v>
      </c>
      <c r="BM442" s="505" t="s">
        <v>13</v>
      </c>
      <c r="BN442" s="505" t="s">
        <v>13</v>
      </c>
      <c r="BO442" s="622" t="s">
        <v>13</v>
      </c>
      <c r="BP442" s="505" t="s">
        <v>13</v>
      </c>
      <c r="BQ442" s="505" t="s">
        <v>13</v>
      </c>
      <c r="BR442" s="505" t="s">
        <v>13</v>
      </c>
      <c r="BS442" s="505"/>
      <c r="BT442" s="505"/>
      <c r="BU442" s="505"/>
    </row>
    <row r="443" spans="1:73" ht="14.4">
      <c r="A443" s="486" t="e">
        <f>VLOOKUP(C443,'[18]DfE No.'!C:E,3,FALSE)</f>
        <v>#N/A</v>
      </c>
      <c r="B443" s="502" t="s">
        <v>13</v>
      </c>
      <c r="C443" s="502" t="s">
        <v>13</v>
      </c>
      <c r="D443" s="503" t="s">
        <v>13</v>
      </c>
      <c r="E443" s="492" t="s">
        <v>13</v>
      </c>
      <c r="F443" s="504" t="s">
        <v>13</v>
      </c>
      <c r="G443" s="505" t="s">
        <v>13</v>
      </c>
      <c r="H443" s="505" t="s">
        <v>13</v>
      </c>
      <c r="I443" s="505" t="s">
        <v>13</v>
      </c>
      <c r="J443" s="505" t="s">
        <v>13</v>
      </c>
      <c r="K443" s="505" t="s">
        <v>13</v>
      </c>
      <c r="L443" s="505" t="s">
        <v>13</v>
      </c>
      <c r="M443" s="505" t="s">
        <v>13</v>
      </c>
      <c r="N443" s="505" t="s">
        <v>13</v>
      </c>
      <c r="O443" s="505" t="s">
        <v>13</v>
      </c>
      <c r="P443" s="505" t="s">
        <v>13</v>
      </c>
      <c r="Q443" s="505" t="s">
        <v>13</v>
      </c>
      <c r="R443" s="505" t="s">
        <v>13</v>
      </c>
      <c r="S443" s="505" t="s">
        <v>13</v>
      </c>
      <c r="T443" s="505" t="s">
        <v>13</v>
      </c>
      <c r="U443" s="505" t="s">
        <v>13</v>
      </c>
      <c r="V443" s="505" t="s">
        <v>13</v>
      </c>
      <c r="W443" s="505" t="s">
        <v>13</v>
      </c>
      <c r="X443" s="505" t="s">
        <v>13</v>
      </c>
      <c r="Y443" s="505" t="s">
        <v>13</v>
      </c>
      <c r="Z443" s="505" t="s">
        <v>13</v>
      </c>
      <c r="AA443" s="505" t="s">
        <v>13</v>
      </c>
      <c r="AB443" s="505" t="s">
        <v>13</v>
      </c>
      <c r="AC443" s="505" t="s">
        <v>13</v>
      </c>
      <c r="AD443" s="505" t="s">
        <v>13</v>
      </c>
      <c r="AE443" s="505" t="s">
        <v>13</v>
      </c>
      <c r="AF443" s="505" t="s">
        <v>13</v>
      </c>
      <c r="AG443" s="505" t="s">
        <v>13</v>
      </c>
      <c r="AH443" s="505" t="s">
        <v>13</v>
      </c>
      <c r="AI443" s="505" t="s">
        <v>13</v>
      </c>
      <c r="AJ443" s="505" t="s">
        <v>13</v>
      </c>
      <c r="AK443" s="505" t="s">
        <v>13</v>
      </c>
      <c r="AL443" s="505" t="s">
        <v>13</v>
      </c>
      <c r="AM443" s="505" t="s">
        <v>13</v>
      </c>
      <c r="AN443" s="505" t="s">
        <v>13</v>
      </c>
      <c r="AO443" s="505" t="s">
        <v>13</v>
      </c>
      <c r="AP443" s="505" t="s">
        <v>13</v>
      </c>
      <c r="AQ443" s="505" t="s">
        <v>13</v>
      </c>
      <c r="AR443" s="505" t="s">
        <v>13</v>
      </c>
      <c r="AS443" s="505" t="s">
        <v>13</v>
      </c>
      <c r="AT443" s="505" t="s">
        <v>13</v>
      </c>
      <c r="AU443" s="505" t="s">
        <v>13</v>
      </c>
      <c r="AV443" s="505" t="s">
        <v>13</v>
      </c>
      <c r="AW443" s="505" t="s">
        <v>13</v>
      </c>
      <c r="AX443" s="505" t="s">
        <v>13</v>
      </c>
      <c r="AY443" s="505" t="s">
        <v>13</v>
      </c>
      <c r="AZ443" s="505" t="s">
        <v>13</v>
      </c>
      <c r="BA443" s="505" t="s">
        <v>13</v>
      </c>
      <c r="BB443" s="505" t="s">
        <v>13</v>
      </c>
      <c r="BC443" s="505" t="s">
        <v>13</v>
      </c>
      <c r="BD443" s="505" t="s">
        <v>13</v>
      </c>
      <c r="BE443" s="505" t="s">
        <v>13</v>
      </c>
      <c r="BF443" s="505" t="s">
        <v>13</v>
      </c>
      <c r="BG443" s="505" t="s">
        <v>13</v>
      </c>
      <c r="BH443" s="505" t="s">
        <v>13</v>
      </c>
      <c r="BI443" s="505" t="s">
        <v>13</v>
      </c>
      <c r="BJ443" s="505" t="s">
        <v>13</v>
      </c>
      <c r="BK443" s="505" t="s">
        <v>13</v>
      </c>
      <c r="BL443" s="505" t="s">
        <v>13</v>
      </c>
      <c r="BM443" s="505" t="s">
        <v>13</v>
      </c>
      <c r="BN443" s="505" t="s">
        <v>13</v>
      </c>
      <c r="BO443" s="622" t="s">
        <v>13</v>
      </c>
      <c r="BP443" s="505" t="s">
        <v>13</v>
      </c>
      <c r="BQ443" s="505" t="s">
        <v>13</v>
      </c>
      <c r="BR443" s="505" t="s">
        <v>13</v>
      </c>
      <c r="BS443" s="505"/>
      <c r="BT443" s="505"/>
      <c r="BU443" s="505"/>
    </row>
    <row r="444" spans="1:73" ht="14.4">
      <c r="A444" s="486" t="e">
        <f>VLOOKUP(C444,'[18]DfE No.'!C:E,3,FALSE)</f>
        <v>#N/A</v>
      </c>
      <c r="B444" s="502" t="s">
        <v>13</v>
      </c>
      <c r="C444" s="502" t="s">
        <v>13</v>
      </c>
      <c r="D444" s="503" t="s">
        <v>13</v>
      </c>
      <c r="E444" s="492" t="s">
        <v>13</v>
      </c>
      <c r="F444" s="504" t="s">
        <v>13</v>
      </c>
      <c r="G444" s="505" t="s">
        <v>13</v>
      </c>
      <c r="H444" s="505" t="s">
        <v>13</v>
      </c>
      <c r="I444" s="505" t="s">
        <v>13</v>
      </c>
      <c r="J444" s="505" t="s">
        <v>13</v>
      </c>
      <c r="K444" s="505" t="s">
        <v>13</v>
      </c>
      <c r="L444" s="505" t="s">
        <v>13</v>
      </c>
      <c r="M444" s="505" t="s">
        <v>13</v>
      </c>
      <c r="N444" s="505" t="s">
        <v>13</v>
      </c>
      <c r="O444" s="505" t="s">
        <v>13</v>
      </c>
      <c r="P444" s="505" t="s">
        <v>13</v>
      </c>
      <c r="Q444" s="505" t="s">
        <v>13</v>
      </c>
      <c r="R444" s="505" t="s">
        <v>13</v>
      </c>
      <c r="S444" s="505" t="s">
        <v>13</v>
      </c>
      <c r="T444" s="505" t="s">
        <v>13</v>
      </c>
      <c r="U444" s="505" t="s">
        <v>13</v>
      </c>
      <c r="V444" s="505" t="s">
        <v>13</v>
      </c>
      <c r="W444" s="505" t="s">
        <v>13</v>
      </c>
      <c r="X444" s="505" t="s">
        <v>13</v>
      </c>
      <c r="Y444" s="505" t="s">
        <v>13</v>
      </c>
      <c r="Z444" s="505" t="s">
        <v>13</v>
      </c>
      <c r="AA444" s="505" t="s">
        <v>13</v>
      </c>
      <c r="AB444" s="505" t="s">
        <v>13</v>
      </c>
      <c r="AC444" s="505" t="s">
        <v>13</v>
      </c>
      <c r="AD444" s="505" t="s">
        <v>13</v>
      </c>
      <c r="AE444" s="505" t="s">
        <v>13</v>
      </c>
      <c r="AF444" s="505" t="s">
        <v>13</v>
      </c>
      <c r="AG444" s="505" t="s">
        <v>13</v>
      </c>
      <c r="AH444" s="505" t="s">
        <v>13</v>
      </c>
      <c r="AI444" s="505" t="s">
        <v>13</v>
      </c>
      <c r="AJ444" s="505" t="s">
        <v>13</v>
      </c>
      <c r="AK444" s="505" t="s">
        <v>13</v>
      </c>
      <c r="AL444" s="505" t="s">
        <v>13</v>
      </c>
      <c r="AM444" s="505" t="s">
        <v>13</v>
      </c>
      <c r="AN444" s="505" t="s">
        <v>13</v>
      </c>
      <c r="AO444" s="505" t="s">
        <v>13</v>
      </c>
      <c r="AP444" s="505" t="s">
        <v>13</v>
      </c>
      <c r="AQ444" s="505" t="s">
        <v>13</v>
      </c>
      <c r="AR444" s="505" t="s">
        <v>13</v>
      </c>
      <c r="AS444" s="505" t="s">
        <v>13</v>
      </c>
      <c r="AT444" s="505" t="s">
        <v>13</v>
      </c>
      <c r="AU444" s="505" t="s">
        <v>13</v>
      </c>
      <c r="AV444" s="505" t="s">
        <v>13</v>
      </c>
      <c r="AW444" s="505" t="s">
        <v>13</v>
      </c>
      <c r="AX444" s="505" t="s">
        <v>13</v>
      </c>
      <c r="AY444" s="505" t="s">
        <v>13</v>
      </c>
      <c r="AZ444" s="505" t="s">
        <v>13</v>
      </c>
      <c r="BA444" s="505" t="s">
        <v>13</v>
      </c>
      <c r="BB444" s="505" t="s">
        <v>13</v>
      </c>
      <c r="BC444" s="505" t="s">
        <v>13</v>
      </c>
      <c r="BD444" s="505" t="s">
        <v>13</v>
      </c>
      <c r="BE444" s="505" t="s">
        <v>13</v>
      </c>
      <c r="BF444" s="505" t="s">
        <v>13</v>
      </c>
      <c r="BG444" s="505" t="s">
        <v>13</v>
      </c>
      <c r="BH444" s="505" t="s">
        <v>13</v>
      </c>
      <c r="BI444" s="505" t="s">
        <v>13</v>
      </c>
      <c r="BJ444" s="505" t="s">
        <v>13</v>
      </c>
      <c r="BK444" s="505" t="s">
        <v>13</v>
      </c>
      <c r="BL444" s="505" t="s">
        <v>13</v>
      </c>
      <c r="BM444" s="505" t="s">
        <v>13</v>
      </c>
      <c r="BN444" s="505" t="s">
        <v>13</v>
      </c>
      <c r="BO444" s="622" t="s">
        <v>13</v>
      </c>
      <c r="BP444" s="505" t="s">
        <v>13</v>
      </c>
      <c r="BQ444" s="505" t="s">
        <v>13</v>
      </c>
      <c r="BR444" s="505" t="s">
        <v>13</v>
      </c>
      <c r="BS444" s="505"/>
      <c r="BT444" s="505"/>
      <c r="BU444" s="505"/>
    </row>
    <row r="445" spans="1:73" ht="14.4">
      <c r="A445" s="486" t="e">
        <f>VLOOKUP(C445,'[18]DfE No.'!C:E,3,FALSE)</f>
        <v>#N/A</v>
      </c>
      <c r="B445" s="502" t="s">
        <v>13</v>
      </c>
      <c r="C445" s="502" t="s">
        <v>13</v>
      </c>
      <c r="D445" s="503" t="s">
        <v>13</v>
      </c>
      <c r="E445" s="492" t="s">
        <v>13</v>
      </c>
      <c r="F445" s="504" t="s">
        <v>13</v>
      </c>
      <c r="G445" s="505" t="s">
        <v>13</v>
      </c>
      <c r="H445" s="505" t="s">
        <v>13</v>
      </c>
      <c r="I445" s="505" t="s">
        <v>13</v>
      </c>
      <c r="J445" s="505" t="s">
        <v>13</v>
      </c>
      <c r="K445" s="505" t="s">
        <v>13</v>
      </c>
      <c r="L445" s="505" t="s">
        <v>13</v>
      </c>
      <c r="M445" s="505" t="s">
        <v>13</v>
      </c>
      <c r="N445" s="505" t="s">
        <v>13</v>
      </c>
      <c r="O445" s="505" t="s">
        <v>13</v>
      </c>
      <c r="P445" s="505" t="s">
        <v>13</v>
      </c>
      <c r="Q445" s="505" t="s">
        <v>13</v>
      </c>
      <c r="R445" s="505" t="s">
        <v>13</v>
      </c>
      <c r="S445" s="505" t="s">
        <v>13</v>
      </c>
      <c r="T445" s="505" t="s">
        <v>13</v>
      </c>
      <c r="U445" s="505" t="s">
        <v>13</v>
      </c>
      <c r="V445" s="505" t="s">
        <v>13</v>
      </c>
      <c r="W445" s="505" t="s">
        <v>13</v>
      </c>
      <c r="X445" s="505" t="s">
        <v>13</v>
      </c>
      <c r="Y445" s="505" t="s">
        <v>13</v>
      </c>
      <c r="Z445" s="505" t="s">
        <v>13</v>
      </c>
      <c r="AA445" s="505" t="s">
        <v>13</v>
      </c>
      <c r="AB445" s="505" t="s">
        <v>13</v>
      </c>
      <c r="AC445" s="505" t="s">
        <v>13</v>
      </c>
      <c r="AD445" s="505" t="s">
        <v>13</v>
      </c>
      <c r="AE445" s="505" t="s">
        <v>13</v>
      </c>
      <c r="AF445" s="505" t="s">
        <v>13</v>
      </c>
      <c r="AG445" s="505" t="s">
        <v>13</v>
      </c>
      <c r="AH445" s="505" t="s">
        <v>13</v>
      </c>
      <c r="AI445" s="505" t="s">
        <v>13</v>
      </c>
      <c r="AJ445" s="505" t="s">
        <v>13</v>
      </c>
      <c r="AK445" s="505" t="s">
        <v>13</v>
      </c>
      <c r="AL445" s="505" t="s">
        <v>13</v>
      </c>
      <c r="AM445" s="505" t="s">
        <v>13</v>
      </c>
      <c r="AN445" s="505" t="s">
        <v>13</v>
      </c>
      <c r="AO445" s="505" t="s">
        <v>13</v>
      </c>
      <c r="AP445" s="505" t="s">
        <v>13</v>
      </c>
      <c r="AQ445" s="505" t="s">
        <v>13</v>
      </c>
      <c r="AR445" s="505" t="s">
        <v>13</v>
      </c>
      <c r="AS445" s="505" t="s">
        <v>13</v>
      </c>
      <c r="AT445" s="505" t="s">
        <v>13</v>
      </c>
      <c r="AU445" s="505" t="s">
        <v>13</v>
      </c>
      <c r="AV445" s="505" t="s">
        <v>13</v>
      </c>
      <c r="AW445" s="505" t="s">
        <v>13</v>
      </c>
      <c r="AX445" s="505" t="s">
        <v>13</v>
      </c>
      <c r="AY445" s="505" t="s">
        <v>13</v>
      </c>
      <c r="AZ445" s="505" t="s">
        <v>13</v>
      </c>
      <c r="BA445" s="505" t="s">
        <v>13</v>
      </c>
      <c r="BB445" s="505" t="s">
        <v>13</v>
      </c>
      <c r="BC445" s="505" t="s">
        <v>13</v>
      </c>
      <c r="BD445" s="505" t="s">
        <v>13</v>
      </c>
      <c r="BE445" s="505" t="s">
        <v>13</v>
      </c>
      <c r="BF445" s="505" t="s">
        <v>13</v>
      </c>
      <c r="BG445" s="505" t="s">
        <v>13</v>
      </c>
      <c r="BH445" s="505" t="s">
        <v>13</v>
      </c>
      <c r="BI445" s="505" t="s">
        <v>13</v>
      </c>
      <c r="BJ445" s="505" t="s">
        <v>13</v>
      </c>
      <c r="BK445" s="505" t="s">
        <v>13</v>
      </c>
      <c r="BL445" s="505" t="s">
        <v>13</v>
      </c>
      <c r="BM445" s="505" t="s">
        <v>13</v>
      </c>
      <c r="BN445" s="505" t="s">
        <v>13</v>
      </c>
      <c r="BO445" s="622" t="s">
        <v>13</v>
      </c>
      <c r="BP445" s="505" t="s">
        <v>13</v>
      </c>
      <c r="BQ445" s="505" t="s">
        <v>13</v>
      </c>
      <c r="BR445" s="505" t="s">
        <v>13</v>
      </c>
      <c r="BS445" s="505"/>
      <c r="BT445" s="505"/>
      <c r="BU445" s="505"/>
    </row>
    <row r="446" spans="1:73" ht="14.4">
      <c r="A446" s="486" t="e">
        <f>VLOOKUP(C446,'[18]DfE No.'!C:E,3,FALSE)</f>
        <v>#N/A</v>
      </c>
      <c r="B446" s="502" t="s">
        <v>13</v>
      </c>
      <c r="C446" s="502" t="s">
        <v>13</v>
      </c>
      <c r="D446" s="503" t="s">
        <v>13</v>
      </c>
      <c r="E446" s="492" t="s">
        <v>13</v>
      </c>
      <c r="F446" s="504" t="s">
        <v>13</v>
      </c>
      <c r="G446" s="505" t="s">
        <v>13</v>
      </c>
      <c r="H446" s="505" t="s">
        <v>13</v>
      </c>
      <c r="I446" s="505" t="s">
        <v>13</v>
      </c>
      <c r="J446" s="505" t="s">
        <v>13</v>
      </c>
      <c r="K446" s="505" t="s">
        <v>13</v>
      </c>
      <c r="L446" s="505" t="s">
        <v>13</v>
      </c>
      <c r="M446" s="505" t="s">
        <v>13</v>
      </c>
      <c r="N446" s="505" t="s">
        <v>13</v>
      </c>
      <c r="O446" s="505" t="s">
        <v>13</v>
      </c>
      <c r="P446" s="505" t="s">
        <v>13</v>
      </c>
      <c r="Q446" s="505" t="s">
        <v>13</v>
      </c>
      <c r="R446" s="505" t="s">
        <v>13</v>
      </c>
      <c r="S446" s="505" t="s">
        <v>13</v>
      </c>
      <c r="T446" s="505" t="s">
        <v>13</v>
      </c>
      <c r="U446" s="505" t="s">
        <v>13</v>
      </c>
      <c r="V446" s="505" t="s">
        <v>13</v>
      </c>
      <c r="W446" s="505" t="s">
        <v>13</v>
      </c>
      <c r="X446" s="505" t="s">
        <v>13</v>
      </c>
      <c r="Y446" s="505" t="s">
        <v>13</v>
      </c>
      <c r="Z446" s="505" t="s">
        <v>13</v>
      </c>
      <c r="AA446" s="505" t="s">
        <v>13</v>
      </c>
      <c r="AB446" s="505" t="s">
        <v>13</v>
      </c>
      <c r="AC446" s="505" t="s">
        <v>13</v>
      </c>
      <c r="AD446" s="505" t="s">
        <v>13</v>
      </c>
      <c r="AE446" s="505" t="s">
        <v>13</v>
      </c>
      <c r="AF446" s="505" t="s">
        <v>13</v>
      </c>
      <c r="AG446" s="505" t="s">
        <v>13</v>
      </c>
      <c r="AH446" s="505" t="s">
        <v>13</v>
      </c>
      <c r="AI446" s="505" t="s">
        <v>13</v>
      </c>
      <c r="AJ446" s="505" t="s">
        <v>13</v>
      </c>
      <c r="AK446" s="505" t="s">
        <v>13</v>
      </c>
      <c r="AL446" s="505" t="s">
        <v>13</v>
      </c>
      <c r="AM446" s="505" t="s">
        <v>13</v>
      </c>
      <c r="AN446" s="505" t="s">
        <v>13</v>
      </c>
      <c r="AO446" s="505" t="s">
        <v>13</v>
      </c>
      <c r="AP446" s="505" t="s">
        <v>13</v>
      </c>
      <c r="AQ446" s="505" t="s">
        <v>13</v>
      </c>
      <c r="AR446" s="505" t="s">
        <v>13</v>
      </c>
      <c r="AS446" s="505" t="s">
        <v>13</v>
      </c>
      <c r="AT446" s="505" t="s">
        <v>13</v>
      </c>
      <c r="AU446" s="505" t="s">
        <v>13</v>
      </c>
      <c r="AV446" s="505" t="s">
        <v>13</v>
      </c>
      <c r="AW446" s="505" t="s">
        <v>13</v>
      </c>
      <c r="AX446" s="505" t="s">
        <v>13</v>
      </c>
      <c r="AY446" s="505" t="s">
        <v>13</v>
      </c>
      <c r="AZ446" s="505" t="s">
        <v>13</v>
      </c>
      <c r="BA446" s="505" t="s">
        <v>13</v>
      </c>
      <c r="BB446" s="505" t="s">
        <v>13</v>
      </c>
      <c r="BC446" s="505" t="s">
        <v>13</v>
      </c>
      <c r="BD446" s="505" t="s">
        <v>13</v>
      </c>
      <c r="BE446" s="505" t="s">
        <v>13</v>
      </c>
      <c r="BF446" s="505" t="s">
        <v>13</v>
      </c>
      <c r="BG446" s="505" t="s">
        <v>13</v>
      </c>
      <c r="BH446" s="505" t="s">
        <v>13</v>
      </c>
      <c r="BI446" s="505" t="s">
        <v>13</v>
      </c>
      <c r="BJ446" s="505" t="s">
        <v>13</v>
      </c>
      <c r="BK446" s="505" t="s">
        <v>13</v>
      </c>
      <c r="BL446" s="505" t="s">
        <v>13</v>
      </c>
      <c r="BM446" s="505" t="s">
        <v>13</v>
      </c>
      <c r="BN446" s="505" t="s">
        <v>13</v>
      </c>
      <c r="BO446" s="622" t="s">
        <v>13</v>
      </c>
      <c r="BP446" s="505" t="s">
        <v>13</v>
      </c>
      <c r="BQ446" s="505" t="s">
        <v>13</v>
      </c>
      <c r="BR446" s="505" t="s">
        <v>13</v>
      </c>
      <c r="BS446" s="505"/>
      <c r="BT446" s="505"/>
      <c r="BU446" s="505"/>
    </row>
    <row r="447" spans="1:73" ht="14.4">
      <c r="A447" s="486" t="e">
        <f>VLOOKUP(C447,'[18]DfE No.'!C:E,3,FALSE)</f>
        <v>#N/A</v>
      </c>
      <c r="B447" s="502" t="s">
        <v>13</v>
      </c>
      <c r="C447" s="502" t="s">
        <v>13</v>
      </c>
      <c r="D447" s="503" t="s">
        <v>13</v>
      </c>
      <c r="E447" s="492" t="s">
        <v>13</v>
      </c>
      <c r="F447" s="504" t="s">
        <v>13</v>
      </c>
      <c r="G447" s="505" t="s">
        <v>13</v>
      </c>
      <c r="H447" s="505" t="s">
        <v>13</v>
      </c>
      <c r="I447" s="505" t="s">
        <v>13</v>
      </c>
      <c r="J447" s="505" t="s">
        <v>13</v>
      </c>
      <c r="K447" s="505" t="s">
        <v>13</v>
      </c>
      <c r="L447" s="505" t="s">
        <v>13</v>
      </c>
      <c r="M447" s="505" t="s">
        <v>13</v>
      </c>
      <c r="N447" s="505" t="s">
        <v>13</v>
      </c>
      <c r="O447" s="505" t="s">
        <v>13</v>
      </c>
      <c r="P447" s="505" t="s">
        <v>13</v>
      </c>
      <c r="Q447" s="505" t="s">
        <v>13</v>
      </c>
      <c r="R447" s="505" t="s">
        <v>13</v>
      </c>
      <c r="S447" s="505" t="s">
        <v>13</v>
      </c>
      <c r="T447" s="505" t="s">
        <v>13</v>
      </c>
      <c r="U447" s="505" t="s">
        <v>13</v>
      </c>
      <c r="V447" s="505" t="s">
        <v>13</v>
      </c>
      <c r="W447" s="505" t="s">
        <v>13</v>
      </c>
      <c r="X447" s="505" t="s">
        <v>13</v>
      </c>
      <c r="Y447" s="505" t="s">
        <v>13</v>
      </c>
      <c r="Z447" s="505" t="s">
        <v>13</v>
      </c>
      <c r="AA447" s="505" t="s">
        <v>13</v>
      </c>
      <c r="AB447" s="505" t="s">
        <v>13</v>
      </c>
      <c r="AC447" s="505" t="s">
        <v>13</v>
      </c>
      <c r="AD447" s="505" t="s">
        <v>13</v>
      </c>
      <c r="AE447" s="505" t="s">
        <v>13</v>
      </c>
      <c r="AF447" s="505" t="s">
        <v>13</v>
      </c>
      <c r="AG447" s="505" t="s">
        <v>13</v>
      </c>
      <c r="AH447" s="505" t="s">
        <v>13</v>
      </c>
      <c r="AI447" s="505" t="s">
        <v>13</v>
      </c>
      <c r="AJ447" s="505" t="s">
        <v>13</v>
      </c>
      <c r="AK447" s="505" t="s">
        <v>13</v>
      </c>
      <c r="AL447" s="505" t="s">
        <v>13</v>
      </c>
      <c r="AM447" s="505" t="s">
        <v>13</v>
      </c>
      <c r="AN447" s="505" t="s">
        <v>13</v>
      </c>
      <c r="AO447" s="505" t="s">
        <v>13</v>
      </c>
      <c r="AP447" s="505" t="s">
        <v>13</v>
      </c>
      <c r="AQ447" s="505" t="s">
        <v>13</v>
      </c>
      <c r="AR447" s="505" t="s">
        <v>13</v>
      </c>
      <c r="AS447" s="505" t="s">
        <v>13</v>
      </c>
      <c r="AT447" s="505" t="s">
        <v>13</v>
      </c>
      <c r="AU447" s="505" t="s">
        <v>13</v>
      </c>
      <c r="AV447" s="505" t="s">
        <v>13</v>
      </c>
      <c r="AW447" s="505" t="s">
        <v>13</v>
      </c>
      <c r="AX447" s="505" t="s">
        <v>13</v>
      </c>
      <c r="AY447" s="505" t="s">
        <v>13</v>
      </c>
      <c r="AZ447" s="505" t="s">
        <v>13</v>
      </c>
      <c r="BA447" s="505" t="s">
        <v>13</v>
      </c>
      <c r="BB447" s="505" t="s">
        <v>13</v>
      </c>
      <c r="BC447" s="505" t="s">
        <v>13</v>
      </c>
      <c r="BD447" s="505" t="s">
        <v>13</v>
      </c>
      <c r="BE447" s="505" t="s">
        <v>13</v>
      </c>
      <c r="BF447" s="505" t="s">
        <v>13</v>
      </c>
      <c r="BG447" s="505" t="s">
        <v>13</v>
      </c>
      <c r="BH447" s="505" t="s">
        <v>13</v>
      </c>
      <c r="BI447" s="505" t="s">
        <v>13</v>
      </c>
      <c r="BJ447" s="505" t="s">
        <v>13</v>
      </c>
      <c r="BK447" s="505" t="s">
        <v>13</v>
      </c>
      <c r="BL447" s="505" t="s">
        <v>13</v>
      </c>
      <c r="BM447" s="505" t="s">
        <v>13</v>
      </c>
      <c r="BN447" s="505" t="s">
        <v>13</v>
      </c>
      <c r="BO447" s="622" t="s">
        <v>13</v>
      </c>
      <c r="BP447" s="505" t="s">
        <v>13</v>
      </c>
      <c r="BQ447" s="505" t="s">
        <v>13</v>
      </c>
      <c r="BR447" s="505" t="s">
        <v>13</v>
      </c>
      <c r="BS447" s="505"/>
      <c r="BT447" s="505"/>
      <c r="BU447" s="505"/>
    </row>
    <row r="448" spans="1:73" ht="14.4">
      <c r="A448" s="486" t="e">
        <f>VLOOKUP(C448,'[18]DfE No.'!C:E,3,FALSE)</f>
        <v>#N/A</v>
      </c>
      <c r="B448" s="502" t="s">
        <v>13</v>
      </c>
      <c r="C448" s="502" t="s">
        <v>13</v>
      </c>
      <c r="D448" s="503" t="s">
        <v>13</v>
      </c>
      <c r="E448" s="492" t="s">
        <v>13</v>
      </c>
      <c r="F448" s="504" t="s">
        <v>13</v>
      </c>
      <c r="G448" s="505" t="s">
        <v>13</v>
      </c>
      <c r="H448" s="505" t="s">
        <v>13</v>
      </c>
      <c r="I448" s="505" t="s">
        <v>13</v>
      </c>
      <c r="J448" s="505" t="s">
        <v>13</v>
      </c>
      <c r="K448" s="505" t="s">
        <v>13</v>
      </c>
      <c r="L448" s="505" t="s">
        <v>13</v>
      </c>
      <c r="M448" s="505" t="s">
        <v>13</v>
      </c>
      <c r="N448" s="505" t="s">
        <v>13</v>
      </c>
      <c r="O448" s="505" t="s">
        <v>13</v>
      </c>
      <c r="P448" s="505" t="s">
        <v>13</v>
      </c>
      <c r="Q448" s="505" t="s">
        <v>13</v>
      </c>
      <c r="R448" s="505" t="s">
        <v>13</v>
      </c>
      <c r="S448" s="505" t="s">
        <v>13</v>
      </c>
      <c r="T448" s="505" t="s">
        <v>13</v>
      </c>
      <c r="U448" s="505" t="s">
        <v>13</v>
      </c>
      <c r="V448" s="505" t="s">
        <v>13</v>
      </c>
      <c r="W448" s="505" t="s">
        <v>13</v>
      </c>
      <c r="X448" s="505" t="s">
        <v>13</v>
      </c>
      <c r="Y448" s="505" t="s">
        <v>13</v>
      </c>
      <c r="Z448" s="505" t="s">
        <v>13</v>
      </c>
      <c r="AA448" s="505" t="s">
        <v>13</v>
      </c>
      <c r="AB448" s="505" t="s">
        <v>13</v>
      </c>
      <c r="AC448" s="505" t="s">
        <v>13</v>
      </c>
      <c r="AD448" s="505" t="s">
        <v>13</v>
      </c>
      <c r="AE448" s="505" t="s">
        <v>13</v>
      </c>
      <c r="AF448" s="505" t="s">
        <v>13</v>
      </c>
      <c r="AG448" s="505" t="s">
        <v>13</v>
      </c>
      <c r="AH448" s="505" t="s">
        <v>13</v>
      </c>
      <c r="AI448" s="505" t="s">
        <v>13</v>
      </c>
      <c r="AJ448" s="505" t="s">
        <v>13</v>
      </c>
      <c r="AK448" s="505" t="s">
        <v>13</v>
      </c>
      <c r="AL448" s="505" t="s">
        <v>13</v>
      </c>
      <c r="AM448" s="505" t="s">
        <v>13</v>
      </c>
      <c r="AN448" s="505" t="s">
        <v>13</v>
      </c>
      <c r="AO448" s="505" t="s">
        <v>13</v>
      </c>
      <c r="AP448" s="505" t="s">
        <v>13</v>
      </c>
      <c r="AQ448" s="505" t="s">
        <v>13</v>
      </c>
      <c r="AR448" s="505" t="s">
        <v>13</v>
      </c>
      <c r="AS448" s="505" t="s">
        <v>13</v>
      </c>
      <c r="AT448" s="505" t="s">
        <v>13</v>
      </c>
      <c r="AU448" s="505" t="s">
        <v>13</v>
      </c>
      <c r="AV448" s="505" t="s">
        <v>13</v>
      </c>
      <c r="AW448" s="505" t="s">
        <v>13</v>
      </c>
      <c r="AX448" s="505" t="s">
        <v>13</v>
      </c>
      <c r="AY448" s="505" t="s">
        <v>13</v>
      </c>
      <c r="AZ448" s="505" t="s">
        <v>13</v>
      </c>
      <c r="BA448" s="505" t="s">
        <v>13</v>
      </c>
      <c r="BB448" s="505" t="s">
        <v>13</v>
      </c>
      <c r="BC448" s="505" t="s">
        <v>13</v>
      </c>
      <c r="BD448" s="505" t="s">
        <v>13</v>
      </c>
      <c r="BE448" s="505" t="s">
        <v>13</v>
      </c>
      <c r="BF448" s="505" t="s">
        <v>13</v>
      </c>
      <c r="BG448" s="505" t="s">
        <v>13</v>
      </c>
      <c r="BH448" s="505" t="s">
        <v>13</v>
      </c>
      <c r="BI448" s="505" t="s">
        <v>13</v>
      </c>
      <c r="BJ448" s="505" t="s">
        <v>13</v>
      </c>
      <c r="BK448" s="505" t="s">
        <v>13</v>
      </c>
      <c r="BL448" s="505" t="s">
        <v>13</v>
      </c>
      <c r="BM448" s="505" t="s">
        <v>13</v>
      </c>
      <c r="BN448" s="505" t="s">
        <v>13</v>
      </c>
      <c r="BO448" s="622" t="s">
        <v>13</v>
      </c>
      <c r="BP448" s="505" t="s">
        <v>13</v>
      </c>
      <c r="BQ448" s="505" t="s">
        <v>13</v>
      </c>
      <c r="BR448" s="505" t="s">
        <v>13</v>
      </c>
      <c r="BS448" s="505"/>
      <c r="BT448" s="505"/>
      <c r="BU448" s="505"/>
    </row>
    <row r="449" spans="1:73" ht="14.4">
      <c r="A449" s="486" t="e">
        <f>VLOOKUP(C449,'[18]DfE No.'!C:E,3,FALSE)</f>
        <v>#N/A</v>
      </c>
      <c r="B449" s="502" t="s">
        <v>13</v>
      </c>
      <c r="C449" s="502" t="s">
        <v>13</v>
      </c>
      <c r="D449" s="503" t="s">
        <v>13</v>
      </c>
      <c r="E449" s="492" t="s">
        <v>13</v>
      </c>
      <c r="F449" s="504" t="s">
        <v>13</v>
      </c>
      <c r="G449" s="505" t="s">
        <v>13</v>
      </c>
      <c r="H449" s="505" t="s">
        <v>13</v>
      </c>
      <c r="I449" s="505" t="s">
        <v>13</v>
      </c>
      <c r="J449" s="505" t="s">
        <v>13</v>
      </c>
      <c r="K449" s="505" t="s">
        <v>13</v>
      </c>
      <c r="L449" s="505" t="s">
        <v>13</v>
      </c>
      <c r="M449" s="505" t="s">
        <v>13</v>
      </c>
      <c r="N449" s="505" t="s">
        <v>13</v>
      </c>
      <c r="O449" s="505" t="s">
        <v>13</v>
      </c>
      <c r="P449" s="505" t="s">
        <v>13</v>
      </c>
      <c r="Q449" s="505" t="s">
        <v>13</v>
      </c>
      <c r="R449" s="505" t="s">
        <v>13</v>
      </c>
      <c r="S449" s="505" t="s">
        <v>13</v>
      </c>
      <c r="T449" s="505" t="s">
        <v>13</v>
      </c>
      <c r="U449" s="505" t="s">
        <v>13</v>
      </c>
      <c r="V449" s="505" t="s">
        <v>13</v>
      </c>
      <c r="W449" s="505" t="s">
        <v>13</v>
      </c>
      <c r="X449" s="505" t="s">
        <v>13</v>
      </c>
      <c r="Y449" s="505" t="s">
        <v>13</v>
      </c>
      <c r="Z449" s="505" t="s">
        <v>13</v>
      </c>
      <c r="AA449" s="505" t="s">
        <v>13</v>
      </c>
      <c r="AB449" s="505" t="s">
        <v>13</v>
      </c>
      <c r="AC449" s="505" t="s">
        <v>13</v>
      </c>
      <c r="AD449" s="505" t="s">
        <v>13</v>
      </c>
      <c r="AE449" s="505" t="s">
        <v>13</v>
      </c>
      <c r="AF449" s="505" t="s">
        <v>13</v>
      </c>
      <c r="AG449" s="505" t="s">
        <v>13</v>
      </c>
      <c r="AH449" s="505" t="s">
        <v>13</v>
      </c>
      <c r="AI449" s="505" t="s">
        <v>13</v>
      </c>
      <c r="AJ449" s="505" t="s">
        <v>13</v>
      </c>
      <c r="AK449" s="505" t="s">
        <v>13</v>
      </c>
      <c r="AL449" s="505" t="s">
        <v>13</v>
      </c>
      <c r="AM449" s="505" t="s">
        <v>13</v>
      </c>
      <c r="AN449" s="505" t="s">
        <v>13</v>
      </c>
      <c r="AO449" s="505" t="s">
        <v>13</v>
      </c>
      <c r="AP449" s="505" t="s">
        <v>13</v>
      </c>
      <c r="AQ449" s="505" t="s">
        <v>13</v>
      </c>
      <c r="AR449" s="505" t="s">
        <v>13</v>
      </c>
      <c r="AS449" s="505" t="s">
        <v>13</v>
      </c>
      <c r="AT449" s="505" t="s">
        <v>13</v>
      </c>
      <c r="AU449" s="505" t="s">
        <v>13</v>
      </c>
      <c r="AV449" s="505" t="s">
        <v>13</v>
      </c>
      <c r="AW449" s="505" t="s">
        <v>13</v>
      </c>
      <c r="AX449" s="505" t="s">
        <v>13</v>
      </c>
      <c r="AY449" s="505" t="s">
        <v>13</v>
      </c>
      <c r="AZ449" s="505" t="s">
        <v>13</v>
      </c>
      <c r="BA449" s="505" t="s">
        <v>13</v>
      </c>
      <c r="BB449" s="505" t="s">
        <v>13</v>
      </c>
      <c r="BC449" s="505" t="s">
        <v>13</v>
      </c>
      <c r="BD449" s="505" t="s">
        <v>13</v>
      </c>
      <c r="BE449" s="505" t="s">
        <v>13</v>
      </c>
      <c r="BF449" s="505" t="s">
        <v>13</v>
      </c>
      <c r="BG449" s="505" t="s">
        <v>13</v>
      </c>
      <c r="BH449" s="505" t="s">
        <v>13</v>
      </c>
      <c r="BI449" s="505" t="s">
        <v>13</v>
      </c>
      <c r="BJ449" s="505" t="s">
        <v>13</v>
      </c>
      <c r="BK449" s="505" t="s">
        <v>13</v>
      </c>
      <c r="BL449" s="505" t="s">
        <v>13</v>
      </c>
      <c r="BM449" s="505" t="s">
        <v>13</v>
      </c>
      <c r="BN449" s="505" t="s">
        <v>13</v>
      </c>
      <c r="BO449" s="622" t="s">
        <v>13</v>
      </c>
      <c r="BP449" s="505" t="s">
        <v>13</v>
      </c>
      <c r="BQ449" s="505" t="s">
        <v>13</v>
      </c>
      <c r="BR449" s="505" t="s">
        <v>13</v>
      </c>
      <c r="BS449" s="505"/>
      <c r="BT449" s="505"/>
      <c r="BU449" s="505"/>
    </row>
    <row r="450" spans="1:73" ht="14.4">
      <c r="A450" s="486" t="e">
        <f>VLOOKUP(C450,'[18]DfE No.'!C:E,3,FALSE)</f>
        <v>#N/A</v>
      </c>
      <c r="B450" s="502" t="s">
        <v>13</v>
      </c>
      <c r="C450" s="502" t="s">
        <v>13</v>
      </c>
      <c r="D450" s="503" t="s">
        <v>13</v>
      </c>
      <c r="E450" s="492" t="s">
        <v>13</v>
      </c>
      <c r="F450" s="504" t="s">
        <v>13</v>
      </c>
      <c r="G450" s="505" t="s">
        <v>13</v>
      </c>
      <c r="H450" s="505" t="s">
        <v>13</v>
      </c>
      <c r="I450" s="505" t="s">
        <v>13</v>
      </c>
      <c r="J450" s="505" t="s">
        <v>13</v>
      </c>
      <c r="K450" s="505" t="s">
        <v>13</v>
      </c>
      <c r="L450" s="505" t="s">
        <v>13</v>
      </c>
      <c r="M450" s="505" t="s">
        <v>13</v>
      </c>
      <c r="N450" s="505" t="s">
        <v>13</v>
      </c>
      <c r="O450" s="505" t="s">
        <v>13</v>
      </c>
      <c r="P450" s="505" t="s">
        <v>13</v>
      </c>
      <c r="Q450" s="505" t="s">
        <v>13</v>
      </c>
      <c r="R450" s="505" t="s">
        <v>13</v>
      </c>
      <c r="S450" s="505" t="s">
        <v>13</v>
      </c>
      <c r="T450" s="505" t="s">
        <v>13</v>
      </c>
      <c r="U450" s="505" t="s">
        <v>13</v>
      </c>
      <c r="V450" s="505" t="s">
        <v>13</v>
      </c>
      <c r="W450" s="505" t="s">
        <v>13</v>
      </c>
      <c r="X450" s="505" t="s">
        <v>13</v>
      </c>
      <c r="Y450" s="505" t="s">
        <v>13</v>
      </c>
      <c r="Z450" s="505" t="s">
        <v>13</v>
      </c>
      <c r="AA450" s="505" t="s">
        <v>13</v>
      </c>
      <c r="AB450" s="505" t="s">
        <v>13</v>
      </c>
      <c r="AC450" s="505" t="s">
        <v>13</v>
      </c>
      <c r="AD450" s="505" t="s">
        <v>13</v>
      </c>
      <c r="AE450" s="505" t="s">
        <v>13</v>
      </c>
      <c r="AF450" s="505" t="s">
        <v>13</v>
      </c>
      <c r="AG450" s="505" t="s">
        <v>13</v>
      </c>
      <c r="AH450" s="505" t="s">
        <v>13</v>
      </c>
      <c r="AI450" s="505" t="s">
        <v>13</v>
      </c>
      <c r="AJ450" s="505" t="s">
        <v>13</v>
      </c>
      <c r="AK450" s="505" t="s">
        <v>13</v>
      </c>
      <c r="AL450" s="505" t="s">
        <v>13</v>
      </c>
      <c r="AM450" s="505" t="s">
        <v>13</v>
      </c>
      <c r="AN450" s="505" t="s">
        <v>13</v>
      </c>
      <c r="AO450" s="505" t="s">
        <v>13</v>
      </c>
      <c r="AP450" s="505" t="s">
        <v>13</v>
      </c>
      <c r="AQ450" s="505" t="s">
        <v>13</v>
      </c>
      <c r="AR450" s="505" t="s">
        <v>13</v>
      </c>
      <c r="AS450" s="505" t="s">
        <v>13</v>
      </c>
      <c r="AT450" s="505" t="s">
        <v>13</v>
      </c>
      <c r="AU450" s="505" t="s">
        <v>13</v>
      </c>
      <c r="AV450" s="505" t="s">
        <v>13</v>
      </c>
      <c r="AW450" s="505" t="s">
        <v>13</v>
      </c>
      <c r="AX450" s="505" t="s">
        <v>13</v>
      </c>
      <c r="AY450" s="505" t="s">
        <v>13</v>
      </c>
      <c r="AZ450" s="505" t="s">
        <v>13</v>
      </c>
      <c r="BA450" s="505" t="s">
        <v>13</v>
      </c>
      <c r="BB450" s="505" t="s">
        <v>13</v>
      </c>
      <c r="BC450" s="505" t="s">
        <v>13</v>
      </c>
      <c r="BD450" s="505" t="s">
        <v>13</v>
      </c>
      <c r="BE450" s="505" t="s">
        <v>13</v>
      </c>
      <c r="BF450" s="505" t="s">
        <v>13</v>
      </c>
      <c r="BG450" s="505" t="s">
        <v>13</v>
      </c>
      <c r="BH450" s="505" t="s">
        <v>13</v>
      </c>
      <c r="BI450" s="505" t="s">
        <v>13</v>
      </c>
      <c r="BJ450" s="505" t="s">
        <v>13</v>
      </c>
      <c r="BK450" s="505" t="s">
        <v>13</v>
      </c>
      <c r="BL450" s="505" t="s">
        <v>13</v>
      </c>
      <c r="BM450" s="505" t="s">
        <v>13</v>
      </c>
      <c r="BN450" s="505" t="s">
        <v>13</v>
      </c>
      <c r="BO450" s="622" t="s">
        <v>13</v>
      </c>
      <c r="BP450" s="505" t="s">
        <v>13</v>
      </c>
      <c r="BQ450" s="505" t="s">
        <v>13</v>
      </c>
      <c r="BR450" s="505" t="s">
        <v>13</v>
      </c>
      <c r="BS450" s="505"/>
      <c r="BT450" s="505"/>
      <c r="BU450" s="505"/>
    </row>
    <row r="451" spans="1:73" ht="14.4">
      <c r="A451" s="486" t="e">
        <f>VLOOKUP(C451,'[18]DfE No.'!C:E,3,FALSE)</f>
        <v>#N/A</v>
      </c>
      <c r="B451" s="502" t="s">
        <v>13</v>
      </c>
      <c r="C451" s="502" t="s">
        <v>13</v>
      </c>
      <c r="D451" s="503" t="s">
        <v>13</v>
      </c>
      <c r="E451" s="492" t="s">
        <v>13</v>
      </c>
      <c r="F451" s="504" t="s">
        <v>13</v>
      </c>
      <c r="G451" s="505" t="s">
        <v>13</v>
      </c>
      <c r="H451" s="505" t="s">
        <v>13</v>
      </c>
      <c r="I451" s="505" t="s">
        <v>13</v>
      </c>
      <c r="J451" s="505" t="s">
        <v>13</v>
      </c>
      <c r="K451" s="505" t="s">
        <v>13</v>
      </c>
      <c r="L451" s="505" t="s">
        <v>13</v>
      </c>
      <c r="M451" s="505" t="s">
        <v>13</v>
      </c>
      <c r="N451" s="505" t="s">
        <v>13</v>
      </c>
      <c r="O451" s="505" t="s">
        <v>13</v>
      </c>
      <c r="P451" s="505" t="s">
        <v>13</v>
      </c>
      <c r="Q451" s="505" t="s">
        <v>13</v>
      </c>
      <c r="R451" s="505" t="s">
        <v>13</v>
      </c>
      <c r="S451" s="505" t="s">
        <v>13</v>
      </c>
      <c r="T451" s="505" t="s">
        <v>13</v>
      </c>
      <c r="U451" s="505" t="s">
        <v>13</v>
      </c>
      <c r="V451" s="505" t="s">
        <v>13</v>
      </c>
      <c r="W451" s="505" t="s">
        <v>13</v>
      </c>
      <c r="X451" s="505" t="s">
        <v>13</v>
      </c>
      <c r="Y451" s="505" t="s">
        <v>13</v>
      </c>
      <c r="Z451" s="505" t="s">
        <v>13</v>
      </c>
      <c r="AA451" s="505" t="s">
        <v>13</v>
      </c>
      <c r="AB451" s="505" t="s">
        <v>13</v>
      </c>
      <c r="AC451" s="505" t="s">
        <v>13</v>
      </c>
      <c r="AD451" s="505" t="s">
        <v>13</v>
      </c>
      <c r="AE451" s="505" t="s">
        <v>13</v>
      </c>
      <c r="AF451" s="505" t="s">
        <v>13</v>
      </c>
      <c r="AG451" s="505" t="s">
        <v>13</v>
      </c>
      <c r="AH451" s="505" t="s">
        <v>13</v>
      </c>
      <c r="AI451" s="505" t="s">
        <v>13</v>
      </c>
      <c r="AJ451" s="505" t="s">
        <v>13</v>
      </c>
      <c r="AK451" s="505" t="s">
        <v>13</v>
      </c>
      <c r="AL451" s="505" t="s">
        <v>13</v>
      </c>
      <c r="AM451" s="505" t="s">
        <v>13</v>
      </c>
      <c r="AN451" s="505" t="s">
        <v>13</v>
      </c>
      <c r="AO451" s="505" t="s">
        <v>13</v>
      </c>
      <c r="AP451" s="505" t="s">
        <v>13</v>
      </c>
      <c r="AQ451" s="505" t="s">
        <v>13</v>
      </c>
      <c r="AR451" s="505" t="s">
        <v>13</v>
      </c>
      <c r="AS451" s="505" t="s">
        <v>13</v>
      </c>
      <c r="AT451" s="505" t="s">
        <v>13</v>
      </c>
      <c r="AU451" s="505" t="s">
        <v>13</v>
      </c>
      <c r="AV451" s="505" t="s">
        <v>13</v>
      </c>
      <c r="AW451" s="505" t="s">
        <v>13</v>
      </c>
      <c r="AX451" s="505" t="s">
        <v>13</v>
      </c>
      <c r="AY451" s="505" t="s">
        <v>13</v>
      </c>
      <c r="AZ451" s="505" t="s">
        <v>13</v>
      </c>
      <c r="BA451" s="505" t="s">
        <v>13</v>
      </c>
      <c r="BB451" s="505" t="s">
        <v>13</v>
      </c>
      <c r="BC451" s="505" t="s">
        <v>13</v>
      </c>
      <c r="BD451" s="505" t="s">
        <v>13</v>
      </c>
      <c r="BE451" s="505" t="s">
        <v>13</v>
      </c>
      <c r="BF451" s="505" t="s">
        <v>13</v>
      </c>
      <c r="BG451" s="505" t="s">
        <v>13</v>
      </c>
      <c r="BH451" s="505" t="s">
        <v>13</v>
      </c>
      <c r="BI451" s="505" t="s">
        <v>13</v>
      </c>
      <c r="BJ451" s="505" t="s">
        <v>13</v>
      </c>
      <c r="BK451" s="505" t="s">
        <v>13</v>
      </c>
      <c r="BL451" s="505" t="s">
        <v>13</v>
      </c>
      <c r="BM451" s="505" t="s">
        <v>13</v>
      </c>
      <c r="BN451" s="505" t="s">
        <v>13</v>
      </c>
      <c r="BO451" s="622" t="s">
        <v>13</v>
      </c>
      <c r="BP451" s="505" t="s">
        <v>13</v>
      </c>
      <c r="BQ451" s="505" t="s">
        <v>13</v>
      </c>
      <c r="BR451" s="505" t="s">
        <v>13</v>
      </c>
      <c r="BS451" s="505"/>
      <c r="BT451" s="505"/>
      <c r="BU451" s="505"/>
    </row>
    <row r="452" spans="1:73" ht="14.4">
      <c r="A452" s="486" t="e">
        <f>VLOOKUP(C452,'[18]DfE No.'!C:E,3,FALSE)</f>
        <v>#N/A</v>
      </c>
      <c r="B452" s="502" t="s">
        <v>13</v>
      </c>
      <c r="C452" s="502" t="s">
        <v>13</v>
      </c>
      <c r="D452" s="503" t="s">
        <v>13</v>
      </c>
      <c r="E452" s="492" t="s">
        <v>13</v>
      </c>
      <c r="F452" s="504" t="s">
        <v>13</v>
      </c>
      <c r="G452" s="505" t="s">
        <v>13</v>
      </c>
      <c r="H452" s="505" t="s">
        <v>13</v>
      </c>
      <c r="I452" s="505" t="s">
        <v>13</v>
      </c>
      <c r="J452" s="505" t="s">
        <v>13</v>
      </c>
      <c r="K452" s="505" t="s">
        <v>13</v>
      </c>
      <c r="L452" s="505" t="s">
        <v>13</v>
      </c>
      <c r="M452" s="505" t="s">
        <v>13</v>
      </c>
      <c r="N452" s="505" t="s">
        <v>13</v>
      </c>
      <c r="O452" s="505" t="s">
        <v>13</v>
      </c>
      <c r="P452" s="505" t="s">
        <v>13</v>
      </c>
      <c r="Q452" s="505" t="s">
        <v>13</v>
      </c>
      <c r="R452" s="505" t="s">
        <v>13</v>
      </c>
      <c r="S452" s="505" t="s">
        <v>13</v>
      </c>
      <c r="T452" s="505" t="s">
        <v>13</v>
      </c>
      <c r="U452" s="505" t="s">
        <v>13</v>
      </c>
      <c r="V452" s="505" t="s">
        <v>13</v>
      </c>
      <c r="W452" s="505" t="s">
        <v>13</v>
      </c>
      <c r="X452" s="505" t="s">
        <v>13</v>
      </c>
      <c r="Y452" s="505" t="s">
        <v>13</v>
      </c>
      <c r="Z452" s="505" t="s">
        <v>13</v>
      </c>
      <c r="AA452" s="505" t="s">
        <v>13</v>
      </c>
      <c r="AB452" s="505" t="s">
        <v>13</v>
      </c>
      <c r="AC452" s="505" t="s">
        <v>13</v>
      </c>
      <c r="AD452" s="505" t="s">
        <v>13</v>
      </c>
      <c r="AE452" s="505" t="s">
        <v>13</v>
      </c>
      <c r="AF452" s="505" t="s">
        <v>13</v>
      </c>
      <c r="AG452" s="505" t="s">
        <v>13</v>
      </c>
      <c r="AH452" s="505" t="s">
        <v>13</v>
      </c>
      <c r="AI452" s="505" t="s">
        <v>13</v>
      </c>
      <c r="AJ452" s="505" t="s">
        <v>13</v>
      </c>
      <c r="AK452" s="505" t="s">
        <v>13</v>
      </c>
      <c r="AL452" s="505" t="s">
        <v>13</v>
      </c>
      <c r="AM452" s="505" t="s">
        <v>13</v>
      </c>
      <c r="AN452" s="505" t="s">
        <v>13</v>
      </c>
      <c r="AO452" s="505" t="s">
        <v>13</v>
      </c>
      <c r="AP452" s="505" t="s">
        <v>13</v>
      </c>
      <c r="AQ452" s="505" t="s">
        <v>13</v>
      </c>
      <c r="AR452" s="505" t="s">
        <v>13</v>
      </c>
      <c r="AS452" s="505" t="s">
        <v>13</v>
      </c>
      <c r="AT452" s="505" t="s">
        <v>13</v>
      </c>
      <c r="AU452" s="505" t="s">
        <v>13</v>
      </c>
      <c r="AV452" s="505" t="s">
        <v>13</v>
      </c>
      <c r="AW452" s="505" t="s">
        <v>13</v>
      </c>
      <c r="AX452" s="505" t="s">
        <v>13</v>
      </c>
      <c r="AY452" s="505" t="s">
        <v>13</v>
      </c>
      <c r="AZ452" s="505" t="s">
        <v>13</v>
      </c>
      <c r="BA452" s="505" t="s">
        <v>13</v>
      </c>
      <c r="BB452" s="505" t="s">
        <v>13</v>
      </c>
      <c r="BC452" s="505" t="s">
        <v>13</v>
      </c>
      <c r="BD452" s="505" t="s">
        <v>13</v>
      </c>
      <c r="BE452" s="505" t="s">
        <v>13</v>
      </c>
      <c r="BF452" s="505" t="s">
        <v>13</v>
      </c>
      <c r="BG452" s="505" t="s">
        <v>13</v>
      </c>
      <c r="BH452" s="505" t="s">
        <v>13</v>
      </c>
      <c r="BI452" s="505" t="s">
        <v>13</v>
      </c>
      <c r="BJ452" s="505" t="s">
        <v>13</v>
      </c>
      <c r="BK452" s="505" t="s">
        <v>13</v>
      </c>
      <c r="BL452" s="505" t="s">
        <v>13</v>
      </c>
      <c r="BM452" s="505" t="s">
        <v>13</v>
      </c>
      <c r="BN452" s="505" t="s">
        <v>13</v>
      </c>
      <c r="BO452" s="622" t="s">
        <v>13</v>
      </c>
      <c r="BP452" s="505" t="s">
        <v>13</v>
      </c>
      <c r="BQ452" s="505" t="s">
        <v>13</v>
      </c>
      <c r="BR452" s="505" t="s">
        <v>13</v>
      </c>
      <c r="BS452" s="505"/>
      <c r="BT452" s="505"/>
      <c r="BU452" s="505"/>
    </row>
    <row r="453" spans="1:73" ht="14.4">
      <c r="A453" s="486" t="e">
        <f>VLOOKUP(C453,'[18]DfE No.'!C:E,3,FALSE)</f>
        <v>#N/A</v>
      </c>
      <c r="B453" s="502" t="s">
        <v>13</v>
      </c>
      <c r="C453" s="502" t="s">
        <v>13</v>
      </c>
      <c r="D453" s="503" t="s">
        <v>13</v>
      </c>
      <c r="E453" s="492" t="s">
        <v>13</v>
      </c>
      <c r="F453" s="504" t="s">
        <v>13</v>
      </c>
      <c r="G453" s="505" t="s">
        <v>13</v>
      </c>
      <c r="H453" s="505" t="s">
        <v>13</v>
      </c>
      <c r="I453" s="505" t="s">
        <v>13</v>
      </c>
      <c r="J453" s="505" t="s">
        <v>13</v>
      </c>
      <c r="K453" s="505" t="s">
        <v>13</v>
      </c>
      <c r="L453" s="505" t="s">
        <v>13</v>
      </c>
      <c r="M453" s="505" t="s">
        <v>13</v>
      </c>
      <c r="N453" s="505" t="s">
        <v>13</v>
      </c>
      <c r="O453" s="505" t="s">
        <v>13</v>
      </c>
      <c r="P453" s="505" t="s">
        <v>13</v>
      </c>
      <c r="Q453" s="505" t="s">
        <v>13</v>
      </c>
      <c r="R453" s="505" t="s">
        <v>13</v>
      </c>
      <c r="S453" s="505" t="s">
        <v>13</v>
      </c>
      <c r="T453" s="505" t="s">
        <v>13</v>
      </c>
      <c r="U453" s="505" t="s">
        <v>13</v>
      </c>
      <c r="V453" s="505" t="s">
        <v>13</v>
      </c>
      <c r="W453" s="505" t="s">
        <v>13</v>
      </c>
      <c r="X453" s="505" t="s">
        <v>13</v>
      </c>
      <c r="Y453" s="505" t="s">
        <v>13</v>
      </c>
      <c r="Z453" s="505" t="s">
        <v>13</v>
      </c>
      <c r="AA453" s="505" t="s">
        <v>13</v>
      </c>
      <c r="AB453" s="505" t="s">
        <v>13</v>
      </c>
      <c r="AC453" s="505" t="s">
        <v>13</v>
      </c>
      <c r="AD453" s="505" t="s">
        <v>13</v>
      </c>
      <c r="AE453" s="505" t="s">
        <v>13</v>
      </c>
      <c r="AF453" s="505" t="s">
        <v>13</v>
      </c>
      <c r="AG453" s="505" t="s">
        <v>13</v>
      </c>
      <c r="AH453" s="505" t="s">
        <v>13</v>
      </c>
      <c r="AI453" s="505" t="s">
        <v>13</v>
      </c>
      <c r="AJ453" s="505" t="s">
        <v>13</v>
      </c>
      <c r="AK453" s="505" t="s">
        <v>13</v>
      </c>
      <c r="AL453" s="505" t="s">
        <v>13</v>
      </c>
      <c r="AM453" s="505" t="s">
        <v>13</v>
      </c>
      <c r="AN453" s="505" t="s">
        <v>13</v>
      </c>
      <c r="AO453" s="505" t="s">
        <v>13</v>
      </c>
      <c r="AP453" s="505" t="s">
        <v>13</v>
      </c>
      <c r="AQ453" s="505" t="s">
        <v>13</v>
      </c>
      <c r="AR453" s="505" t="s">
        <v>13</v>
      </c>
      <c r="AS453" s="505" t="s">
        <v>13</v>
      </c>
      <c r="AT453" s="505" t="s">
        <v>13</v>
      </c>
      <c r="AU453" s="505" t="s">
        <v>13</v>
      </c>
      <c r="AV453" s="505" t="s">
        <v>13</v>
      </c>
      <c r="AW453" s="505" t="s">
        <v>13</v>
      </c>
      <c r="AX453" s="505" t="s">
        <v>13</v>
      </c>
      <c r="AY453" s="505" t="s">
        <v>13</v>
      </c>
      <c r="AZ453" s="505" t="s">
        <v>13</v>
      </c>
      <c r="BA453" s="505" t="s">
        <v>13</v>
      </c>
      <c r="BB453" s="505" t="s">
        <v>13</v>
      </c>
      <c r="BC453" s="505" t="s">
        <v>13</v>
      </c>
      <c r="BD453" s="505" t="s">
        <v>13</v>
      </c>
      <c r="BE453" s="505" t="s">
        <v>13</v>
      </c>
      <c r="BF453" s="505" t="s">
        <v>13</v>
      </c>
      <c r="BG453" s="505" t="s">
        <v>13</v>
      </c>
      <c r="BH453" s="505" t="s">
        <v>13</v>
      </c>
      <c r="BI453" s="505" t="s">
        <v>13</v>
      </c>
      <c r="BJ453" s="505" t="s">
        <v>13</v>
      </c>
      <c r="BK453" s="505" t="s">
        <v>13</v>
      </c>
      <c r="BL453" s="505" t="s">
        <v>13</v>
      </c>
      <c r="BM453" s="505" t="s">
        <v>13</v>
      </c>
      <c r="BN453" s="505" t="s">
        <v>13</v>
      </c>
      <c r="BO453" s="622" t="s">
        <v>13</v>
      </c>
      <c r="BP453" s="505" t="s">
        <v>13</v>
      </c>
      <c r="BQ453" s="505" t="s">
        <v>13</v>
      </c>
      <c r="BR453" s="505" t="s">
        <v>13</v>
      </c>
      <c r="BS453" s="505"/>
      <c r="BT453" s="505"/>
      <c r="BU453" s="505"/>
    </row>
    <row r="454" spans="1:73" ht="14.4">
      <c r="A454" s="486" t="e">
        <f>VLOOKUP(C454,'[18]DfE No.'!C:E,3,FALSE)</f>
        <v>#N/A</v>
      </c>
      <c r="B454" s="502" t="s">
        <v>13</v>
      </c>
      <c r="C454" s="502" t="s">
        <v>13</v>
      </c>
      <c r="D454" s="503" t="s">
        <v>13</v>
      </c>
      <c r="E454" s="492" t="s">
        <v>13</v>
      </c>
      <c r="F454" s="504" t="s">
        <v>13</v>
      </c>
      <c r="G454" s="505" t="s">
        <v>13</v>
      </c>
      <c r="H454" s="505" t="s">
        <v>13</v>
      </c>
      <c r="I454" s="505" t="s">
        <v>13</v>
      </c>
      <c r="J454" s="505" t="s">
        <v>13</v>
      </c>
      <c r="K454" s="505" t="s">
        <v>13</v>
      </c>
      <c r="L454" s="505" t="s">
        <v>13</v>
      </c>
      <c r="M454" s="505" t="s">
        <v>13</v>
      </c>
      <c r="N454" s="505" t="s">
        <v>13</v>
      </c>
      <c r="O454" s="505" t="s">
        <v>13</v>
      </c>
      <c r="P454" s="505" t="s">
        <v>13</v>
      </c>
      <c r="Q454" s="505" t="s">
        <v>13</v>
      </c>
      <c r="R454" s="505" t="s">
        <v>13</v>
      </c>
      <c r="S454" s="505" t="s">
        <v>13</v>
      </c>
      <c r="T454" s="505" t="s">
        <v>13</v>
      </c>
      <c r="U454" s="505" t="s">
        <v>13</v>
      </c>
      <c r="V454" s="505" t="s">
        <v>13</v>
      </c>
      <c r="W454" s="505" t="s">
        <v>13</v>
      </c>
      <c r="X454" s="505" t="s">
        <v>13</v>
      </c>
      <c r="Y454" s="505" t="s">
        <v>13</v>
      </c>
      <c r="Z454" s="505" t="s">
        <v>13</v>
      </c>
      <c r="AA454" s="505" t="s">
        <v>13</v>
      </c>
      <c r="AB454" s="505" t="s">
        <v>13</v>
      </c>
      <c r="AC454" s="505" t="s">
        <v>13</v>
      </c>
      <c r="AD454" s="505" t="s">
        <v>13</v>
      </c>
      <c r="AE454" s="505" t="s">
        <v>13</v>
      </c>
      <c r="AF454" s="505" t="s">
        <v>13</v>
      </c>
      <c r="AG454" s="505" t="s">
        <v>13</v>
      </c>
      <c r="AH454" s="505" t="s">
        <v>13</v>
      </c>
      <c r="AI454" s="505" t="s">
        <v>13</v>
      </c>
      <c r="AJ454" s="505" t="s">
        <v>13</v>
      </c>
      <c r="AK454" s="505" t="s">
        <v>13</v>
      </c>
      <c r="AL454" s="505" t="s">
        <v>13</v>
      </c>
      <c r="AM454" s="505" t="s">
        <v>13</v>
      </c>
      <c r="AN454" s="505" t="s">
        <v>13</v>
      </c>
      <c r="AO454" s="505" t="s">
        <v>13</v>
      </c>
      <c r="AP454" s="505" t="s">
        <v>13</v>
      </c>
      <c r="AQ454" s="505" t="s">
        <v>13</v>
      </c>
      <c r="AR454" s="505" t="s">
        <v>13</v>
      </c>
      <c r="AS454" s="505" t="s">
        <v>13</v>
      </c>
      <c r="AT454" s="505" t="s">
        <v>13</v>
      </c>
      <c r="AU454" s="505" t="s">
        <v>13</v>
      </c>
      <c r="AV454" s="505" t="s">
        <v>13</v>
      </c>
      <c r="AW454" s="505" t="s">
        <v>13</v>
      </c>
      <c r="AX454" s="505" t="s">
        <v>13</v>
      </c>
      <c r="AY454" s="505" t="s">
        <v>13</v>
      </c>
      <c r="AZ454" s="505" t="s">
        <v>13</v>
      </c>
      <c r="BA454" s="505" t="s">
        <v>13</v>
      </c>
      <c r="BB454" s="505" t="s">
        <v>13</v>
      </c>
      <c r="BC454" s="505" t="s">
        <v>13</v>
      </c>
      <c r="BD454" s="505" t="s">
        <v>13</v>
      </c>
      <c r="BE454" s="505" t="s">
        <v>13</v>
      </c>
      <c r="BF454" s="505" t="s">
        <v>13</v>
      </c>
      <c r="BG454" s="505" t="s">
        <v>13</v>
      </c>
      <c r="BH454" s="505" t="s">
        <v>13</v>
      </c>
      <c r="BI454" s="505" t="s">
        <v>13</v>
      </c>
      <c r="BJ454" s="505" t="s">
        <v>13</v>
      </c>
      <c r="BK454" s="505" t="s">
        <v>13</v>
      </c>
      <c r="BL454" s="505" t="s">
        <v>13</v>
      </c>
      <c r="BM454" s="505" t="s">
        <v>13</v>
      </c>
      <c r="BN454" s="505" t="s">
        <v>13</v>
      </c>
      <c r="BO454" s="622" t="s">
        <v>13</v>
      </c>
      <c r="BP454" s="505" t="s">
        <v>13</v>
      </c>
      <c r="BQ454" s="505" t="s">
        <v>13</v>
      </c>
      <c r="BR454" s="505" t="s">
        <v>13</v>
      </c>
      <c r="BS454" s="505"/>
      <c r="BT454" s="505"/>
      <c r="BU454" s="505"/>
    </row>
    <row r="455" spans="1:73" ht="14.4">
      <c r="A455" s="486" t="e">
        <f>VLOOKUP(C455,'[18]DfE No.'!C:E,3,FALSE)</f>
        <v>#N/A</v>
      </c>
      <c r="B455" s="502" t="s">
        <v>13</v>
      </c>
      <c r="C455" s="502" t="s">
        <v>13</v>
      </c>
      <c r="D455" s="503" t="s">
        <v>13</v>
      </c>
      <c r="E455" s="492" t="s">
        <v>13</v>
      </c>
      <c r="F455" s="504" t="s">
        <v>13</v>
      </c>
      <c r="G455" s="505" t="s">
        <v>13</v>
      </c>
      <c r="H455" s="505" t="s">
        <v>13</v>
      </c>
      <c r="I455" s="505" t="s">
        <v>13</v>
      </c>
      <c r="J455" s="505" t="s">
        <v>13</v>
      </c>
      <c r="K455" s="505" t="s">
        <v>13</v>
      </c>
      <c r="L455" s="505" t="s">
        <v>13</v>
      </c>
      <c r="M455" s="505" t="s">
        <v>13</v>
      </c>
      <c r="N455" s="505" t="s">
        <v>13</v>
      </c>
      <c r="O455" s="505" t="s">
        <v>13</v>
      </c>
      <c r="P455" s="505" t="s">
        <v>13</v>
      </c>
      <c r="Q455" s="505" t="s">
        <v>13</v>
      </c>
      <c r="R455" s="505" t="s">
        <v>13</v>
      </c>
      <c r="S455" s="505" t="s">
        <v>13</v>
      </c>
      <c r="T455" s="505" t="s">
        <v>13</v>
      </c>
      <c r="U455" s="505" t="s">
        <v>13</v>
      </c>
      <c r="V455" s="505" t="s">
        <v>13</v>
      </c>
      <c r="W455" s="505" t="s">
        <v>13</v>
      </c>
      <c r="X455" s="505" t="s">
        <v>13</v>
      </c>
      <c r="Y455" s="505" t="s">
        <v>13</v>
      </c>
      <c r="Z455" s="505" t="s">
        <v>13</v>
      </c>
      <c r="AA455" s="505" t="s">
        <v>13</v>
      </c>
      <c r="AB455" s="505" t="s">
        <v>13</v>
      </c>
      <c r="AC455" s="505" t="s">
        <v>13</v>
      </c>
      <c r="AD455" s="505" t="s">
        <v>13</v>
      </c>
      <c r="AE455" s="505" t="s">
        <v>13</v>
      </c>
      <c r="AF455" s="505" t="s">
        <v>13</v>
      </c>
      <c r="AG455" s="505" t="s">
        <v>13</v>
      </c>
      <c r="AH455" s="505" t="s">
        <v>13</v>
      </c>
      <c r="AI455" s="505" t="s">
        <v>13</v>
      </c>
      <c r="AJ455" s="505" t="s">
        <v>13</v>
      </c>
      <c r="AK455" s="505" t="s">
        <v>13</v>
      </c>
      <c r="AL455" s="505" t="s">
        <v>13</v>
      </c>
      <c r="AM455" s="505" t="s">
        <v>13</v>
      </c>
      <c r="AN455" s="505" t="s">
        <v>13</v>
      </c>
      <c r="AO455" s="505" t="s">
        <v>13</v>
      </c>
      <c r="AP455" s="505" t="s">
        <v>13</v>
      </c>
      <c r="AQ455" s="505" t="s">
        <v>13</v>
      </c>
      <c r="AR455" s="505" t="s">
        <v>13</v>
      </c>
      <c r="AS455" s="505" t="s">
        <v>13</v>
      </c>
      <c r="AT455" s="505" t="s">
        <v>13</v>
      </c>
      <c r="AU455" s="505" t="s">
        <v>13</v>
      </c>
      <c r="AV455" s="505" t="s">
        <v>13</v>
      </c>
      <c r="AW455" s="505" t="s">
        <v>13</v>
      </c>
      <c r="AX455" s="505" t="s">
        <v>13</v>
      </c>
      <c r="AY455" s="505" t="s">
        <v>13</v>
      </c>
      <c r="AZ455" s="505" t="s">
        <v>13</v>
      </c>
      <c r="BA455" s="505" t="s">
        <v>13</v>
      </c>
      <c r="BB455" s="505" t="s">
        <v>13</v>
      </c>
      <c r="BC455" s="505" t="s">
        <v>13</v>
      </c>
      <c r="BD455" s="505" t="s">
        <v>13</v>
      </c>
      <c r="BE455" s="505" t="s">
        <v>13</v>
      </c>
      <c r="BF455" s="505" t="s">
        <v>13</v>
      </c>
      <c r="BG455" s="505" t="s">
        <v>13</v>
      </c>
      <c r="BH455" s="505" t="s">
        <v>13</v>
      </c>
      <c r="BI455" s="505" t="s">
        <v>13</v>
      </c>
      <c r="BJ455" s="505" t="s">
        <v>13</v>
      </c>
      <c r="BK455" s="505" t="s">
        <v>13</v>
      </c>
      <c r="BL455" s="505" t="s">
        <v>13</v>
      </c>
      <c r="BM455" s="505" t="s">
        <v>13</v>
      </c>
      <c r="BN455" s="505" t="s">
        <v>13</v>
      </c>
      <c r="BO455" s="622" t="s">
        <v>13</v>
      </c>
      <c r="BP455" s="505" t="s">
        <v>13</v>
      </c>
      <c r="BQ455" s="505" t="s">
        <v>13</v>
      </c>
      <c r="BR455" s="505" t="s">
        <v>13</v>
      </c>
      <c r="BS455" s="505"/>
      <c r="BT455" s="505"/>
      <c r="BU455" s="505"/>
    </row>
    <row r="456" spans="1:73" ht="14.4">
      <c r="A456" s="486" t="e">
        <f>VLOOKUP(C456,'[18]DfE No.'!C:E,3,FALSE)</f>
        <v>#N/A</v>
      </c>
      <c r="B456" s="502" t="s">
        <v>13</v>
      </c>
      <c r="C456" s="502" t="s">
        <v>13</v>
      </c>
      <c r="D456" s="503" t="s">
        <v>13</v>
      </c>
      <c r="E456" s="492" t="s">
        <v>13</v>
      </c>
      <c r="F456" s="504" t="s">
        <v>13</v>
      </c>
      <c r="G456" s="505" t="s">
        <v>13</v>
      </c>
      <c r="H456" s="505" t="s">
        <v>13</v>
      </c>
      <c r="I456" s="505" t="s">
        <v>13</v>
      </c>
      <c r="J456" s="505" t="s">
        <v>13</v>
      </c>
      <c r="K456" s="505" t="s">
        <v>13</v>
      </c>
      <c r="L456" s="505" t="s">
        <v>13</v>
      </c>
      <c r="M456" s="505" t="s">
        <v>13</v>
      </c>
      <c r="N456" s="505" t="s">
        <v>13</v>
      </c>
      <c r="O456" s="505" t="s">
        <v>13</v>
      </c>
      <c r="P456" s="505" t="s">
        <v>13</v>
      </c>
      <c r="Q456" s="505" t="s">
        <v>13</v>
      </c>
      <c r="R456" s="505" t="s">
        <v>13</v>
      </c>
      <c r="S456" s="505" t="s">
        <v>13</v>
      </c>
      <c r="T456" s="505" t="s">
        <v>13</v>
      </c>
      <c r="U456" s="505" t="s">
        <v>13</v>
      </c>
      <c r="V456" s="505" t="s">
        <v>13</v>
      </c>
      <c r="W456" s="505" t="s">
        <v>13</v>
      </c>
      <c r="X456" s="505" t="s">
        <v>13</v>
      </c>
      <c r="Y456" s="505" t="s">
        <v>13</v>
      </c>
      <c r="Z456" s="505" t="s">
        <v>13</v>
      </c>
      <c r="AA456" s="505" t="s">
        <v>13</v>
      </c>
      <c r="AB456" s="505" t="s">
        <v>13</v>
      </c>
      <c r="AC456" s="505" t="s">
        <v>13</v>
      </c>
      <c r="AD456" s="505" t="s">
        <v>13</v>
      </c>
      <c r="AE456" s="505" t="s">
        <v>13</v>
      </c>
      <c r="AF456" s="505" t="s">
        <v>13</v>
      </c>
      <c r="AG456" s="505" t="s">
        <v>13</v>
      </c>
      <c r="AH456" s="505" t="s">
        <v>13</v>
      </c>
      <c r="AI456" s="505" t="s">
        <v>13</v>
      </c>
      <c r="AJ456" s="505" t="s">
        <v>13</v>
      </c>
      <c r="AK456" s="505" t="s">
        <v>13</v>
      </c>
      <c r="AL456" s="505" t="s">
        <v>13</v>
      </c>
      <c r="AM456" s="505" t="s">
        <v>13</v>
      </c>
      <c r="AN456" s="505" t="s">
        <v>13</v>
      </c>
      <c r="AO456" s="505" t="s">
        <v>13</v>
      </c>
      <c r="AP456" s="505" t="s">
        <v>13</v>
      </c>
      <c r="AQ456" s="505" t="s">
        <v>13</v>
      </c>
      <c r="AR456" s="505" t="s">
        <v>13</v>
      </c>
      <c r="AS456" s="505" t="s">
        <v>13</v>
      </c>
      <c r="AT456" s="505" t="s">
        <v>13</v>
      </c>
      <c r="AU456" s="505" t="s">
        <v>13</v>
      </c>
      <c r="AV456" s="505" t="s">
        <v>13</v>
      </c>
      <c r="AW456" s="505" t="s">
        <v>13</v>
      </c>
      <c r="AX456" s="505" t="s">
        <v>13</v>
      </c>
      <c r="AY456" s="505" t="s">
        <v>13</v>
      </c>
      <c r="AZ456" s="505" t="s">
        <v>13</v>
      </c>
      <c r="BA456" s="505" t="s">
        <v>13</v>
      </c>
      <c r="BB456" s="505" t="s">
        <v>13</v>
      </c>
      <c r="BC456" s="505" t="s">
        <v>13</v>
      </c>
      <c r="BD456" s="505" t="s">
        <v>13</v>
      </c>
      <c r="BE456" s="505" t="s">
        <v>13</v>
      </c>
      <c r="BF456" s="505" t="s">
        <v>13</v>
      </c>
      <c r="BG456" s="505" t="s">
        <v>13</v>
      </c>
      <c r="BH456" s="505" t="s">
        <v>13</v>
      </c>
      <c r="BI456" s="505" t="s">
        <v>13</v>
      </c>
      <c r="BJ456" s="505" t="s">
        <v>13</v>
      </c>
      <c r="BK456" s="505" t="s">
        <v>13</v>
      </c>
      <c r="BL456" s="505" t="s">
        <v>13</v>
      </c>
      <c r="BM456" s="505" t="s">
        <v>13</v>
      </c>
      <c r="BN456" s="505" t="s">
        <v>13</v>
      </c>
      <c r="BO456" s="622" t="s">
        <v>13</v>
      </c>
      <c r="BP456" s="505" t="s">
        <v>13</v>
      </c>
      <c r="BQ456" s="505" t="s">
        <v>13</v>
      </c>
      <c r="BR456" s="505" t="s">
        <v>13</v>
      </c>
      <c r="BS456" s="505"/>
      <c r="BT456" s="505"/>
      <c r="BU456" s="505"/>
    </row>
    <row r="457" spans="1:73" ht="14.4">
      <c r="A457" s="486" t="e">
        <f>VLOOKUP(C457,'[18]DfE No.'!C:E,3,FALSE)</f>
        <v>#N/A</v>
      </c>
      <c r="B457" s="502" t="s">
        <v>13</v>
      </c>
      <c r="C457" s="502" t="s">
        <v>13</v>
      </c>
      <c r="D457" s="503" t="s">
        <v>13</v>
      </c>
      <c r="E457" s="492" t="s">
        <v>13</v>
      </c>
      <c r="F457" s="504" t="s">
        <v>13</v>
      </c>
      <c r="G457" s="505" t="s">
        <v>13</v>
      </c>
      <c r="H457" s="505" t="s">
        <v>13</v>
      </c>
      <c r="I457" s="505" t="s">
        <v>13</v>
      </c>
      <c r="J457" s="505" t="s">
        <v>13</v>
      </c>
      <c r="K457" s="505" t="s">
        <v>13</v>
      </c>
      <c r="L457" s="505" t="s">
        <v>13</v>
      </c>
      <c r="M457" s="505" t="s">
        <v>13</v>
      </c>
      <c r="N457" s="505" t="s">
        <v>13</v>
      </c>
      <c r="O457" s="505" t="s">
        <v>13</v>
      </c>
      <c r="P457" s="505" t="s">
        <v>13</v>
      </c>
      <c r="Q457" s="505" t="s">
        <v>13</v>
      </c>
      <c r="R457" s="505" t="s">
        <v>13</v>
      </c>
      <c r="S457" s="505" t="s">
        <v>13</v>
      </c>
      <c r="T457" s="505" t="s">
        <v>13</v>
      </c>
      <c r="U457" s="505" t="s">
        <v>13</v>
      </c>
      <c r="V457" s="505" t="s">
        <v>13</v>
      </c>
      <c r="W457" s="505" t="s">
        <v>13</v>
      </c>
      <c r="X457" s="505" t="s">
        <v>13</v>
      </c>
      <c r="Y457" s="505" t="s">
        <v>13</v>
      </c>
      <c r="Z457" s="505" t="s">
        <v>13</v>
      </c>
      <c r="AA457" s="505" t="s">
        <v>13</v>
      </c>
      <c r="AB457" s="505" t="s">
        <v>13</v>
      </c>
      <c r="AC457" s="505" t="s">
        <v>13</v>
      </c>
      <c r="AD457" s="505" t="s">
        <v>13</v>
      </c>
      <c r="AE457" s="505" t="s">
        <v>13</v>
      </c>
      <c r="AF457" s="505" t="s">
        <v>13</v>
      </c>
      <c r="AG457" s="505" t="s">
        <v>13</v>
      </c>
      <c r="AH457" s="505" t="s">
        <v>13</v>
      </c>
      <c r="AI457" s="505" t="s">
        <v>13</v>
      </c>
      <c r="AJ457" s="505" t="s">
        <v>13</v>
      </c>
      <c r="AK457" s="505" t="s">
        <v>13</v>
      </c>
      <c r="AL457" s="505" t="s">
        <v>13</v>
      </c>
      <c r="AM457" s="505" t="s">
        <v>13</v>
      </c>
      <c r="AN457" s="505" t="s">
        <v>13</v>
      </c>
      <c r="AO457" s="505" t="s">
        <v>13</v>
      </c>
      <c r="AP457" s="505" t="s">
        <v>13</v>
      </c>
      <c r="AQ457" s="505" t="s">
        <v>13</v>
      </c>
      <c r="AR457" s="505" t="s">
        <v>13</v>
      </c>
      <c r="AS457" s="505" t="s">
        <v>13</v>
      </c>
      <c r="AT457" s="505" t="s">
        <v>13</v>
      </c>
      <c r="AU457" s="505" t="s">
        <v>13</v>
      </c>
      <c r="AV457" s="505" t="s">
        <v>13</v>
      </c>
      <c r="AW457" s="505" t="s">
        <v>13</v>
      </c>
      <c r="AX457" s="505" t="s">
        <v>13</v>
      </c>
      <c r="AY457" s="505" t="s">
        <v>13</v>
      </c>
      <c r="AZ457" s="505" t="s">
        <v>13</v>
      </c>
      <c r="BA457" s="505" t="s">
        <v>13</v>
      </c>
      <c r="BB457" s="505" t="s">
        <v>13</v>
      </c>
      <c r="BC457" s="505" t="s">
        <v>13</v>
      </c>
      <c r="BD457" s="505" t="s">
        <v>13</v>
      </c>
      <c r="BE457" s="505" t="s">
        <v>13</v>
      </c>
      <c r="BF457" s="505" t="s">
        <v>13</v>
      </c>
      <c r="BG457" s="505" t="s">
        <v>13</v>
      </c>
      <c r="BH457" s="505" t="s">
        <v>13</v>
      </c>
      <c r="BI457" s="505" t="s">
        <v>13</v>
      </c>
      <c r="BJ457" s="505" t="s">
        <v>13</v>
      </c>
      <c r="BK457" s="505" t="s">
        <v>13</v>
      </c>
      <c r="BL457" s="505" t="s">
        <v>13</v>
      </c>
      <c r="BM457" s="505" t="s">
        <v>13</v>
      </c>
      <c r="BN457" s="505" t="s">
        <v>13</v>
      </c>
      <c r="BO457" s="622" t="s">
        <v>13</v>
      </c>
      <c r="BP457" s="505" t="s">
        <v>13</v>
      </c>
      <c r="BQ457" s="505" t="s">
        <v>13</v>
      </c>
      <c r="BR457" s="505" t="s">
        <v>13</v>
      </c>
      <c r="BS457" s="505"/>
      <c r="BT457" s="505"/>
      <c r="BU457" s="505"/>
    </row>
    <row r="458" spans="1:73" ht="14.4">
      <c r="A458" s="486" t="e">
        <f>VLOOKUP(C458,'[18]DfE No.'!C:E,3,FALSE)</f>
        <v>#N/A</v>
      </c>
      <c r="B458" s="502" t="s">
        <v>13</v>
      </c>
      <c r="C458" s="502" t="s">
        <v>13</v>
      </c>
      <c r="D458" s="503" t="s">
        <v>13</v>
      </c>
      <c r="E458" s="492" t="s">
        <v>13</v>
      </c>
      <c r="F458" s="504" t="s">
        <v>13</v>
      </c>
      <c r="G458" s="505" t="s">
        <v>13</v>
      </c>
      <c r="H458" s="505" t="s">
        <v>13</v>
      </c>
      <c r="I458" s="505" t="s">
        <v>13</v>
      </c>
      <c r="J458" s="505" t="s">
        <v>13</v>
      </c>
      <c r="K458" s="505" t="s">
        <v>13</v>
      </c>
      <c r="L458" s="505" t="s">
        <v>13</v>
      </c>
      <c r="M458" s="505" t="s">
        <v>13</v>
      </c>
      <c r="N458" s="505" t="s">
        <v>13</v>
      </c>
      <c r="O458" s="505" t="s">
        <v>13</v>
      </c>
      <c r="P458" s="505" t="s">
        <v>13</v>
      </c>
      <c r="Q458" s="505" t="s">
        <v>13</v>
      </c>
      <c r="R458" s="505" t="s">
        <v>13</v>
      </c>
      <c r="S458" s="505" t="s">
        <v>13</v>
      </c>
      <c r="T458" s="505" t="s">
        <v>13</v>
      </c>
      <c r="U458" s="505" t="s">
        <v>13</v>
      </c>
      <c r="V458" s="505" t="s">
        <v>13</v>
      </c>
      <c r="W458" s="505" t="s">
        <v>13</v>
      </c>
      <c r="X458" s="505" t="s">
        <v>13</v>
      </c>
      <c r="Y458" s="505" t="s">
        <v>13</v>
      </c>
      <c r="Z458" s="505" t="s">
        <v>13</v>
      </c>
      <c r="AA458" s="505" t="s">
        <v>13</v>
      </c>
      <c r="AB458" s="505" t="s">
        <v>13</v>
      </c>
      <c r="AC458" s="505" t="s">
        <v>13</v>
      </c>
      <c r="AD458" s="505" t="s">
        <v>13</v>
      </c>
      <c r="AE458" s="505" t="s">
        <v>13</v>
      </c>
      <c r="AF458" s="505" t="s">
        <v>13</v>
      </c>
      <c r="AG458" s="505" t="s">
        <v>13</v>
      </c>
      <c r="AH458" s="505" t="s">
        <v>13</v>
      </c>
      <c r="AI458" s="505" t="s">
        <v>13</v>
      </c>
      <c r="AJ458" s="505" t="s">
        <v>13</v>
      </c>
      <c r="AK458" s="505" t="s">
        <v>13</v>
      </c>
      <c r="AL458" s="505" t="s">
        <v>13</v>
      </c>
      <c r="AM458" s="505" t="s">
        <v>13</v>
      </c>
      <c r="AN458" s="505" t="s">
        <v>13</v>
      </c>
      <c r="AO458" s="505" t="s">
        <v>13</v>
      </c>
      <c r="AP458" s="505" t="s">
        <v>13</v>
      </c>
      <c r="AQ458" s="505" t="s">
        <v>13</v>
      </c>
      <c r="AR458" s="505" t="s">
        <v>13</v>
      </c>
      <c r="AS458" s="505" t="s">
        <v>13</v>
      </c>
      <c r="AT458" s="505" t="s">
        <v>13</v>
      </c>
      <c r="AU458" s="505" t="s">
        <v>13</v>
      </c>
      <c r="AV458" s="505" t="s">
        <v>13</v>
      </c>
      <c r="AW458" s="505" t="s">
        <v>13</v>
      </c>
      <c r="AX458" s="505" t="s">
        <v>13</v>
      </c>
      <c r="AY458" s="505" t="s">
        <v>13</v>
      </c>
      <c r="AZ458" s="505" t="s">
        <v>13</v>
      </c>
      <c r="BA458" s="505" t="s">
        <v>13</v>
      </c>
      <c r="BB458" s="505" t="s">
        <v>13</v>
      </c>
      <c r="BC458" s="505" t="s">
        <v>13</v>
      </c>
      <c r="BD458" s="505" t="s">
        <v>13</v>
      </c>
      <c r="BE458" s="505" t="s">
        <v>13</v>
      </c>
      <c r="BF458" s="505" t="s">
        <v>13</v>
      </c>
      <c r="BG458" s="505" t="s">
        <v>13</v>
      </c>
      <c r="BH458" s="505" t="s">
        <v>13</v>
      </c>
      <c r="BI458" s="505" t="s">
        <v>13</v>
      </c>
      <c r="BJ458" s="505" t="s">
        <v>13</v>
      </c>
      <c r="BK458" s="505" t="s">
        <v>13</v>
      </c>
      <c r="BL458" s="505" t="s">
        <v>13</v>
      </c>
      <c r="BM458" s="505" t="s">
        <v>13</v>
      </c>
      <c r="BN458" s="505" t="s">
        <v>13</v>
      </c>
      <c r="BO458" s="622" t="s">
        <v>13</v>
      </c>
      <c r="BP458" s="505" t="s">
        <v>13</v>
      </c>
      <c r="BQ458" s="505" t="s">
        <v>13</v>
      </c>
      <c r="BR458" s="505" t="s">
        <v>13</v>
      </c>
      <c r="BS458" s="505"/>
      <c r="BT458" s="505"/>
      <c r="BU458" s="505"/>
    </row>
    <row r="459" spans="1:73" ht="14.4">
      <c r="A459" s="486" t="e">
        <f>VLOOKUP(C459,'[18]DfE No.'!C:E,3,FALSE)</f>
        <v>#N/A</v>
      </c>
      <c r="B459" s="502" t="s">
        <v>13</v>
      </c>
      <c r="C459" s="502" t="s">
        <v>13</v>
      </c>
      <c r="D459" s="503" t="s">
        <v>13</v>
      </c>
      <c r="E459" s="492" t="s">
        <v>13</v>
      </c>
      <c r="F459" s="504" t="s">
        <v>13</v>
      </c>
      <c r="G459" s="505" t="s">
        <v>13</v>
      </c>
      <c r="H459" s="505" t="s">
        <v>13</v>
      </c>
      <c r="I459" s="505" t="s">
        <v>13</v>
      </c>
      <c r="J459" s="505" t="s">
        <v>13</v>
      </c>
      <c r="K459" s="505" t="s">
        <v>13</v>
      </c>
      <c r="L459" s="505" t="s">
        <v>13</v>
      </c>
      <c r="M459" s="505" t="s">
        <v>13</v>
      </c>
      <c r="N459" s="505" t="s">
        <v>13</v>
      </c>
      <c r="O459" s="505" t="s">
        <v>13</v>
      </c>
      <c r="P459" s="505" t="s">
        <v>13</v>
      </c>
      <c r="Q459" s="505" t="s">
        <v>13</v>
      </c>
      <c r="R459" s="505" t="s">
        <v>13</v>
      </c>
      <c r="S459" s="505" t="s">
        <v>13</v>
      </c>
      <c r="T459" s="505" t="s">
        <v>13</v>
      </c>
      <c r="U459" s="505" t="s">
        <v>13</v>
      </c>
      <c r="V459" s="505" t="s">
        <v>13</v>
      </c>
      <c r="W459" s="505" t="s">
        <v>13</v>
      </c>
      <c r="X459" s="505" t="s">
        <v>13</v>
      </c>
      <c r="Y459" s="505" t="s">
        <v>13</v>
      </c>
      <c r="Z459" s="505" t="s">
        <v>13</v>
      </c>
      <c r="AA459" s="505" t="s">
        <v>13</v>
      </c>
      <c r="AB459" s="505" t="s">
        <v>13</v>
      </c>
      <c r="AC459" s="505" t="s">
        <v>13</v>
      </c>
      <c r="AD459" s="505" t="s">
        <v>13</v>
      </c>
      <c r="AE459" s="505" t="s">
        <v>13</v>
      </c>
      <c r="AF459" s="505" t="s">
        <v>13</v>
      </c>
      <c r="AG459" s="505" t="s">
        <v>13</v>
      </c>
      <c r="AH459" s="505" t="s">
        <v>13</v>
      </c>
      <c r="AI459" s="505" t="s">
        <v>13</v>
      </c>
      <c r="AJ459" s="505" t="s">
        <v>13</v>
      </c>
      <c r="AK459" s="505" t="s">
        <v>13</v>
      </c>
      <c r="AL459" s="505" t="s">
        <v>13</v>
      </c>
      <c r="AM459" s="505" t="s">
        <v>13</v>
      </c>
      <c r="AN459" s="505" t="s">
        <v>13</v>
      </c>
      <c r="AO459" s="505" t="s">
        <v>13</v>
      </c>
      <c r="AP459" s="505" t="s">
        <v>13</v>
      </c>
      <c r="AQ459" s="505" t="s">
        <v>13</v>
      </c>
      <c r="AR459" s="505" t="s">
        <v>13</v>
      </c>
      <c r="AS459" s="505" t="s">
        <v>13</v>
      </c>
      <c r="AT459" s="505" t="s">
        <v>13</v>
      </c>
      <c r="AU459" s="505" t="s">
        <v>13</v>
      </c>
      <c r="AV459" s="505" t="s">
        <v>13</v>
      </c>
      <c r="AW459" s="505" t="s">
        <v>13</v>
      </c>
      <c r="AX459" s="505" t="s">
        <v>13</v>
      </c>
      <c r="AY459" s="505" t="s">
        <v>13</v>
      </c>
      <c r="AZ459" s="505" t="s">
        <v>13</v>
      </c>
      <c r="BA459" s="505" t="s">
        <v>13</v>
      </c>
      <c r="BB459" s="505" t="s">
        <v>13</v>
      </c>
      <c r="BC459" s="505" t="s">
        <v>13</v>
      </c>
      <c r="BD459" s="505" t="s">
        <v>13</v>
      </c>
      <c r="BE459" s="505" t="s">
        <v>13</v>
      </c>
      <c r="BF459" s="505" t="s">
        <v>13</v>
      </c>
      <c r="BG459" s="505" t="s">
        <v>13</v>
      </c>
      <c r="BH459" s="505" t="s">
        <v>13</v>
      </c>
      <c r="BI459" s="505" t="s">
        <v>13</v>
      </c>
      <c r="BJ459" s="505" t="s">
        <v>13</v>
      </c>
      <c r="BK459" s="505" t="s">
        <v>13</v>
      </c>
      <c r="BL459" s="505" t="s">
        <v>13</v>
      </c>
      <c r="BM459" s="505" t="s">
        <v>13</v>
      </c>
      <c r="BN459" s="505" t="s">
        <v>13</v>
      </c>
      <c r="BO459" s="622" t="s">
        <v>13</v>
      </c>
      <c r="BP459" s="505" t="s">
        <v>13</v>
      </c>
      <c r="BQ459" s="505" t="s">
        <v>13</v>
      </c>
      <c r="BR459" s="505" t="s">
        <v>13</v>
      </c>
      <c r="BS459" s="505"/>
      <c r="BT459" s="505"/>
      <c r="BU459" s="505"/>
    </row>
    <row r="460" spans="1:73" ht="14.4">
      <c r="A460" s="486" t="e">
        <f>VLOOKUP(C460,'[18]DfE No.'!C:E,3,FALSE)</f>
        <v>#N/A</v>
      </c>
      <c r="B460" s="502" t="s">
        <v>13</v>
      </c>
      <c r="C460" s="502" t="s">
        <v>13</v>
      </c>
      <c r="D460" s="503" t="s">
        <v>13</v>
      </c>
      <c r="E460" s="492" t="s">
        <v>13</v>
      </c>
      <c r="F460" s="504" t="s">
        <v>13</v>
      </c>
      <c r="G460" s="505" t="s">
        <v>13</v>
      </c>
      <c r="H460" s="505" t="s">
        <v>13</v>
      </c>
      <c r="I460" s="505" t="s">
        <v>13</v>
      </c>
      <c r="J460" s="505" t="s">
        <v>13</v>
      </c>
      <c r="K460" s="505" t="s">
        <v>13</v>
      </c>
      <c r="L460" s="505" t="s">
        <v>13</v>
      </c>
      <c r="M460" s="505" t="s">
        <v>13</v>
      </c>
      <c r="N460" s="505" t="s">
        <v>13</v>
      </c>
      <c r="O460" s="505" t="s">
        <v>13</v>
      </c>
      <c r="P460" s="505" t="s">
        <v>13</v>
      </c>
      <c r="Q460" s="505" t="s">
        <v>13</v>
      </c>
      <c r="R460" s="505" t="s">
        <v>13</v>
      </c>
      <c r="S460" s="505" t="s">
        <v>13</v>
      </c>
      <c r="T460" s="505" t="s">
        <v>13</v>
      </c>
      <c r="U460" s="505" t="s">
        <v>13</v>
      </c>
      <c r="V460" s="505" t="s">
        <v>13</v>
      </c>
      <c r="W460" s="505" t="s">
        <v>13</v>
      </c>
      <c r="X460" s="505" t="s">
        <v>13</v>
      </c>
      <c r="Y460" s="505" t="s">
        <v>13</v>
      </c>
      <c r="Z460" s="505" t="s">
        <v>13</v>
      </c>
      <c r="AA460" s="505" t="s">
        <v>13</v>
      </c>
      <c r="AB460" s="505" t="s">
        <v>13</v>
      </c>
      <c r="AC460" s="505" t="s">
        <v>13</v>
      </c>
      <c r="AD460" s="505" t="s">
        <v>13</v>
      </c>
      <c r="AE460" s="505" t="s">
        <v>13</v>
      </c>
      <c r="AF460" s="505" t="s">
        <v>13</v>
      </c>
      <c r="AG460" s="505" t="s">
        <v>13</v>
      </c>
      <c r="AH460" s="505" t="s">
        <v>13</v>
      </c>
      <c r="AI460" s="505" t="s">
        <v>13</v>
      </c>
      <c r="AJ460" s="505" t="s">
        <v>13</v>
      </c>
      <c r="AK460" s="505" t="s">
        <v>13</v>
      </c>
      <c r="AL460" s="505" t="s">
        <v>13</v>
      </c>
      <c r="AM460" s="505" t="s">
        <v>13</v>
      </c>
      <c r="AN460" s="505" t="s">
        <v>13</v>
      </c>
      <c r="AO460" s="505" t="s">
        <v>13</v>
      </c>
      <c r="AP460" s="505" t="s">
        <v>13</v>
      </c>
      <c r="AQ460" s="505" t="s">
        <v>13</v>
      </c>
      <c r="AR460" s="505" t="s">
        <v>13</v>
      </c>
      <c r="AS460" s="505" t="s">
        <v>13</v>
      </c>
      <c r="AT460" s="505" t="s">
        <v>13</v>
      </c>
      <c r="AU460" s="505" t="s">
        <v>13</v>
      </c>
      <c r="AV460" s="505" t="s">
        <v>13</v>
      </c>
      <c r="AW460" s="505" t="s">
        <v>13</v>
      </c>
      <c r="AX460" s="505" t="s">
        <v>13</v>
      </c>
      <c r="AY460" s="505" t="s">
        <v>13</v>
      </c>
      <c r="AZ460" s="505" t="s">
        <v>13</v>
      </c>
      <c r="BA460" s="505" t="s">
        <v>13</v>
      </c>
      <c r="BB460" s="505" t="s">
        <v>13</v>
      </c>
      <c r="BC460" s="505" t="s">
        <v>13</v>
      </c>
      <c r="BD460" s="505" t="s">
        <v>13</v>
      </c>
      <c r="BE460" s="505" t="s">
        <v>13</v>
      </c>
      <c r="BF460" s="505" t="s">
        <v>13</v>
      </c>
      <c r="BG460" s="505" t="s">
        <v>13</v>
      </c>
      <c r="BH460" s="505" t="s">
        <v>13</v>
      </c>
      <c r="BI460" s="505" t="s">
        <v>13</v>
      </c>
      <c r="BJ460" s="505" t="s">
        <v>13</v>
      </c>
      <c r="BK460" s="505" t="s">
        <v>13</v>
      </c>
      <c r="BL460" s="505" t="s">
        <v>13</v>
      </c>
      <c r="BM460" s="505" t="s">
        <v>13</v>
      </c>
      <c r="BN460" s="505" t="s">
        <v>13</v>
      </c>
      <c r="BO460" s="622" t="s">
        <v>13</v>
      </c>
      <c r="BP460" s="505" t="s">
        <v>13</v>
      </c>
      <c r="BQ460" s="505" t="s">
        <v>13</v>
      </c>
      <c r="BR460" s="505" t="s">
        <v>13</v>
      </c>
      <c r="BS460" s="505"/>
      <c r="BT460" s="505"/>
      <c r="BU460" s="505"/>
    </row>
    <row r="461" spans="1:73" ht="14.4">
      <c r="A461" s="486" t="e">
        <f>VLOOKUP(C461,'[18]DfE No.'!C:E,3,FALSE)</f>
        <v>#N/A</v>
      </c>
      <c r="B461" s="502" t="s">
        <v>13</v>
      </c>
      <c r="C461" s="502" t="s">
        <v>13</v>
      </c>
      <c r="D461" s="503" t="s">
        <v>13</v>
      </c>
      <c r="E461" s="492" t="s">
        <v>13</v>
      </c>
      <c r="F461" s="504" t="s">
        <v>13</v>
      </c>
      <c r="G461" s="505" t="s">
        <v>13</v>
      </c>
      <c r="H461" s="505" t="s">
        <v>13</v>
      </c>
      <c r="I461" s="505" t="s">
        <v>13</v>
      </c>
      <c r="J461" s="505" t="s">
        <v>13</v>
      </c>
      <c r="K461" s="505" t="s">
        <v>13</v>
      </c>
      <c r="L461" s="505" t="s">
        <v>13</v>
      </c>
      <c r="M461" s="505" t="s">
        <v>13</v>
      </c>
      <c r="N461" s="505" t="s">
        <v>13</v>
      </c>
      <c r="O461" s="505" t="s">
        <v>13</v>
      </c>
      <c r="P461" s="505" t="s">
        <v>13</v>
      </c>
      <c r="Q461" s="505" t="s">
        <v>13</v>
      </c>
      <c r="R461" s="505" t="s">
        <v>13</v>
      </c>
      <c r="S461" s="505" t="s">
        <v>13</v>
      </c>
      <c r="T461" s="505" t="s">
        <v>13</v>
      </c>
      <c r="U461" s="505" t="s">
        <v>13</v>
      </c>
      <c r="V461" s="505" t="s">
        <v>13</v>
      </c>
      <c r="W461" s="505" t="s">
        <v>13</v>
      </c>
      <c r="X461" s="505" t="s">
        <v>13</v>
      </c>
      <c r="Y461" s="505" t="s">
        <v>13</v>
      </c>
      <c r="Z461" s="505" t="s">
        <v>13</v>
      </c>
      <c r="AA461" s="505" t="s">
        <v>13</v>
      </c>
      <c r="AB461" s="505" t="s">
        <v>13</v>
      </c>
      <c r="AC461" s="505" t="s">
        <v>13</v>
      </c>
      <c r="AD461" s="505" t="s">
        <v>13</v>
      </c>
      <c r="AE461" s="505" t="s">
        <v>13</v>
      </c>
      <c r="AF461" s="505" t="s">
        <v>13</v>
      </c>
      <c r="AG461" s="505" t="s">
        <v>13</v>
      </c>
      <c r="AH461" s="505" t="s">
        <v>13</v>
      </c>
      <c r="AI461" s="505" t="s">
        <v>13</v>
      </c>
      <c r="AJ461" s="505" t="s">
        <v>13</v>
      </c>
      <c r="AK461" s="505" t="s">
        <v>13</v>
      </c>
      <c r="AL461" s="505" t="s">
        <v>13</v>
      </c>
      <c r="AM461" s="505" t="s">
        <v>13</v>
      </c>
      <c r="AN461" s="505" t="s">
        <v>13</v>
      </c>
      <c r="AO461" s="505" t="s">
        <v>13</v>
      </c>
      <c r="AP461" s="505" t="s">
        <v>13</v>
      </c>
      <c r="AQ461" s="505" t="s">
        <v>13</v>
      </c>
      <c r="AR461" s="505" t="s">
        <v>13</v>
      </c>
      <c r="AS461" s="505" t="s">
        <v>13</v>
      </c>
      <c r="AT461" s="505" t="s">
        <v>13</v>
      </c>
      <c r="AU461" s="505" t="s">
        <v>13</v>
      </c>
      <c r="AV461" s="505" t="s">
        <v>13</v>
      </c>
      <c r="AW461" s="505" t="s">
        <v>13</v>
      </c>
      <c r="AX461" s="505" t="s">
        <v>13</v>
      </c>
      <c r="AY461" s="505" t="s">
        <v>13</v>
      </c>
      <c r="AZ461" s="505" t="s">
        <v>13</v>
      </c>
      <c r="BA461" s="505" t="s">
        <v>13</v>
      </c>
      <c r="BB461" s="505" t="s">
        <v>13</v>
      </c>
      <c r="BC461" s="505" t="s">
        <v>13</v>
      </c>
      <c r="BD461" s="505" t="s">
        <v>13</v>
      </c>
      <c r="BE461" s="505" t="s">
        <v>13</v>
      </c>
      <c r="BF461" s="505" t="s">
        <v>13</v>
      </c>
      <c r="BG461" s="505" t="s">
        <v>13</v>
      </c>
      <c r="BH461" s="505" t="s">
        <v>13</v>
      </c>
      <c r="BI461" s="505" t="s">
        <v>13</v>
      </c>
      <c r="BJ461" s="505" t="s">
        <v>13</v>
      </c>
      <c r="BK461" s="505" t="s">
        <v>13</v>
      </c>
      <c r="BL461" s="505" t="s">
        <v>13</v>
      </c>
      <c r="BM461" s="505" t="s">
        <v>13</v>
      </c>
      <c r="BN461" s="505" t="s">
        <v>13</v>
      </c>
      <c r="BO461" s="622" t="s">
        <v>13</v>
      </c>
      <c r="BP461" s="505" t="s">
        <v>13</v>
      </c>
      <c r="BQ461" s="505" t="s">
        <v>13</v>
      </c>
      <c r="BR461" s="505" t="s">
        <v>13</v>
      </c>
      <c r="BS461" s="505"/>
      <c r="BT461" s="505"/>
      <c r="BU461" s="505"/>
    </row>
    <row r="462" spans="1:73" ht="14.4">
      <c r="A462" s="486" t="e">
        <f>VLOOKUP(C462,'[18]DfE No.'!C:E,3,FALSE)</f>
        <v>#N/A</v>
      </c>
      <c r="B462" s="502" t="s">
        <v>13</v>
      </c>
      <c r="C462" s="502" t="s">
        <v>13</v>
      </c>
      <c r="D462" s="503" t="s">
        <v>13</v>
      </c>
      <c r="E462" s="492" t="s">
        <v>13</v>
      </c>
      <c r="F462" s="504" t="s">
        <v>13</v>
      </c>
      <c r="G462" s="505" t="s">
        <v>13</v>
      </c>
      <c r="H462" s="505" t="s">
        <v>13</v>
      </c>
      <c r="I462" s="505" t="s">
        <v>13</v>
      </c>
      <c r="J462" s="505" t="s">
        <v>13</v>
      </c>
      <c r="K462" s="505" t="s">
        <v>13</v>
      </c>
      <c r="L462" s="505" t="s">
        <v>13</v>
      </c>
      <c r="M462" s="505" t="s">
        <v>13</v>
      </c>
      <c r="N462" s="505" t="s">
        <v>13</v>
      </c>
      <c r="O462" s="505" t="s">
        <v>13</v>
      </c>
      <c r="P462" s="505" t="s">
        <v>13</v>
      </c>
      <c r="Q462" s="505" t="s">
        <v>13</v>
      </c>
      <c r="R462" s="505" t="s">
        <v>13</v>
      </c>
      <c r="S462" s="505" t="s">
        <v>13</v>
      </c>
      <c r="T462" s="505" t="s">
        <v>13</v>
      </c>
      <c r="U462" s="505" t="s">
        <v>13</v>
      </c>
      <c r="V462" s="505" t="s">
        <v>13</v>
      </c>
      <c r="W462" s="505" t="s">
        <v>13</v>
      </c>
      <c r="X462" s="505" t="s">
        <v>13</v>
      </c>
      <c r="Y462" s="505" t="s">
        <v>13</v>
      </c>
      <c r="Z462" s="505" t="s">
        <v>13</v>
      </c>
      <c r="AA462" s="505" t="s">
        <v>13</v>
      </c>
      <c r="AB462" s="505" t="s">
        <v>13</v>
      </c>
      <c r="AC462" s="505" t="s">
        <v>13</v>
      </c>
      <c r="AD462" s="505" t="s">
        <v>13</v>
      </c>
      <c r="AE462" s="505" t="s">
        <v>13</v>
      </c>
      <c r="AF462" s="505" t="s">
        <v>13</v>
      </c>
      <c r="AG462" s="505" t="s">
        <v>13</v>
      </c>
      <c r="AH462" s="505" t="s">
        <v>13</v>
      </c>
      <c r="AI462" s="505" t="s">
        <v>13</v>
      </c>
      <c r="AJ462" s="505" t="s">
        <v>13</v>
      </c>
      <c r="AK462" s="505" t="s">
        <v>13</v>
      </c>
      <c r="AL462" s="505" t="s">
        <v>13</v>
      </c>
      <c r="AM462" s="505" t="s">
        <v>13</v>
      </c>
      <c r="AN462" s="505" t="s">
        <v>13</v>
      </c>
      <c r="AO462" s="505" t="s">
        <v>13</v>
      </c>
      <c r="AP462" s="505" t="s">
        <v>13</v>
      </c>
      <c r="AQ462" s="505" t="s">
        <v>13</v>
      </c>
      <c r="AR462" s="505" t="s">
        <v>13</v>
      </c>
      <c r="AS462" s="505" t="s">
        <v>13</v>
      </c>
      <c r="AT462" s="505" t="s">
        <v>13</v>
      </c>
      <c r="AU462" s="505" t="s">
        <v>13</v>
      </c>
      <c r="AV462" s="505" t="s">
        <v>13</v>
      </c>
      <c r="AW462" s="505" t="s">
        <v>13</v>
      </c>
      <c r="AX462" s="505" t="s">
        <v>13</v>
      </c>
      <c r="AY462" s="505" t="s">
        <v>13</v>
      </c>
      <c r="AZ462" s="505" t="s">
        <v>13</v>
      </c>
      <c r="BA462" s="505" t="s">
        <v>13</v>
      </c>
      <c r="BB462" s="505" t="s">
        <v>13</v>
      </c>
      <c r="BC462" s="505" t="s">
        <v>13</v>
      </c>
      <c r="BD462" s="505" t="s">
        <v>13</v>
      </c>
      <c r="BE462" s="505" t="s">
        <v>13</v>
      </c>
      <c r="BF462" s="505" t="s">
        <v>13</v>
      </c>
      <c r="BG462" s="505" t="s">
        <v>13</v>
      </c>
      <c r="BH462" s="505" t="s">
        <v>13</v>
      </c>
      <c r="BI462" s="505" t="s">
        <v>13</v>
      </c>
      <c r="BJ462" s="505" t="s">
        <v>13</v>
      </c>
      <c r="BK462" s="505" t="s">
        <v>13</v>
      </c>
      <c r="BL462" s="505" t="s">
        <v>13</v>
      </c>
      <c r="BM462" s="505" t="s">
        <v>13</v>
      </c>
      <c r="BN462" s="505" t="s">
        <v>13</v>
      </c>
      <c r="BO462" s="622" t="s">
        <v>13</v>
      </c>
      <c r="BP462" s="505" t="s">
        <v>13</v>
      </c>
      <c r="BQ462" s="505" t="s">
        <v>13</v>
      </c>
      <c r="BR462" s="505" t="s">
        <v>13</v>
      </c>
      <c r="BS462" s="505"/>
      <c r="BT462" s="505"/>
      <c r="BU462" s="505"/>
    </row>
    <row r="463" spans="1:73" ht="14.4">
      <c r="A463" s="486" t="e">
        <f>VLOOKUP(C463,'[18]DfE No.'!C:E,3,FALSE)</f>
        <v>#N/A</v>
      </c>
      <c r="B463" s="502" t="s">
        <v>13</v>
      </c>
      <c r="C463" s="502" t="s">
        <v>13</v>
      </c>
      <c r="D463" s="503" t="s">
        <v>13</v>
      </c>
      <c r="E463" s="492" t="s">
        <v>13</v>
      </c>
      <c r="F463" s="504" t="s">
        <v>13</v>
      </c>
      <c r="G463" s="505" t="s">
        <v>13</v>
      </c>
      <c r="H463" s="505" t="s">
        <v>13</v>
      </c>
      <c r="I463" s="505" t="s">
        <v>13</v>
      </c>
      <c r="J463" s="505" t="s">
        <v>13</v>
      </c>
      <c r="K463" s="505" t="s">
        <v>13</v>
      </c>
      <c r="L463" s="505" t="s">
        <v>13</v>
      </c>
      <c r="M463" s="505" t="s">
        <v>13</v>
      </c>
      <c r="N463" s="505" t="s">
        <v>13</v>
      </c>
      <c r="O463" s="505" t="s">
        <v>13</v>
      </c>
      <c r="P463" s="505" t="s">
        <v>13</v>
      </c>
      <c r="Q463" s="505" t="s">
        <v>13</v>
      </c>
      <c r="R463" s="505" t="s">
        <v>13</v>
      </c>
      <c r="S463" s="505" t="s">
        <v>13</v>
      </c>
      <c r="T463" s="505" t="s">
        <v>13</v>
      </c>
      <c r="U463" s="505" t="s">
        <v>13</v>
      </c>
      <c r="V463" s="505" t="s">
        <v>13</v>
      </c>
      <c r="W463" s="505" t="s">
        <v>13</v>
      </c>
      <c r="X463" s="505" t="s">
        <v>13</v>
      </c>
      <c r="Y463" s="505" t="s">
        <v>13</v>
      </c>
      <c r="Z463" s="505" t="s">
        <v>13</v>
      </c>
      <c r="AA463" s="505" t="s">
        <v>13</v>
      </c>
      <c r="AB463" s="505" t="s">
        <v>13</v>
      </c>
      <c r="AC463" s="505" t="s">
        <v>13</v>
      </c>
      <c r="AD463" s="505" t="s">
        <v>13</v>
      </c>
      <c r="AE463" s="505" t="s">
        <v>13</v>
      </c>
      <c r="AF463" s="505" t="s">
        <v>13</v>
      </c>
      <c r="AG463" s="505" t="s">
        <v>13</v>
      </c>
      <c r="AH463" s="505" t="s">
        <v>13</v>
      </c>
      <c r="AI463" s="505" t="s">
        <v>13</v>
      </c>
      <c r="AJ463" s="505" t="s">
        <v>13</v>
      </c>
      <c r="AK463" s="505" t="s">
        <v>13</v>
      </c>
      <c r="AL463" s="505" t="s">
        <v>13</v>
      </c>
      <c r="AM463" s="505" t="s">
        <v>13</v>
      </c>
      <c r="AN463" s="505" t="s">
        <v>13</v>
      </c>
      <c r="AO463" s="505" t="s">
        <v>13</v>
      </c>
      <c r="AP463" s="505" t="s">
        <v>13</v>
      </c>
      <c r="AQ463" s="505" t="s">
        <v>13</v>
      </c>
      <c r="AR463" s="505" t="s">
        <v>13</v>
      </c>
      <c r="AS463" s="505" t="s">
        <v>13</v>
      </c>
      <c r="AT463" s="505" t="s">
        <v>13</v>
      </c>
      <c r="AU463" s="505" t="s">
        <v>13</v>
      </c>
      <c r="AV463" s="505" t="s">
        <v>13</v>
      </c>
      <c r="AW463" s="505" t="s">
        <v>13</v>
      </c>
      <c r="AX463" s="505" t="s">
        <v>13</v>
      </c>
      <c r="AY463" s="505" t="s">
        <v>13</v>
      </c>
      <c r="AZ463" s="505" t="s">
        <v>13</v>
      </c>
      <c r="BA463" s="505" t="s">
        <v>13</v>
      </c>
      <c r="BB463" s="505" t="s">
        <v>13</v>
      </c>
      <c r="BC463" s="505" t="s">
        <v>13</v>
      </c>
      <c r="BD463" s="505" t="s">
        <v>13</v>
      </c>
      <c r="BE463" s="505" t="s">
        <v>13</v>
      </c>
      <c r="BF463" s="505" t="s">
        <v>13</v>
      </c>
      <c r="BG463" s="505" t="s">
        <v>13</v>
      </c>
      <c r="BH463" s="505" t="s">
        <v>13</v>
      </c>
      <c r="BI463" s="505" t="s">
        <v>13</v>
      </c>
      <c r="BJ463" s="505" t="s">
        <v>13</v>
      </c>
      <c r="BK463" s="505" t="s">
        <v>13</v>
      </c>
      <c r="BL463" s="505" t="s">
        <v>13</v>
      </c>
      <c r="BM463" s="505" t="s">
        <v>13</v>
      </c>
      <c r="BN463" s="505" t="s">
        <v>13</v>
      </c>
      <c r="BO463" s="622" t="s">
        <v>13</v>
      </c>
      <c r="BP463" s="505" t="s">
        <v>13</v>
      </c>
      <c r="BQ463" s="505" t="s">
        <v>13</v>
      </c>
      <c r="BR463" s="505" t="s">
        <v>13</v>
      </c>
      <c r="BS463" s="505"/>
      <c r="BT463" s="505"/>
      <c r="BU463" s="505"/>
    </row>
    <row r="464" spans="1:73" ht="14.4">
      <c r="A464" s="486" t="e">
        <f>VLOOKUP(C464,'[18]DfE No.'!C:E,3,FALSE)</f>
        <v>#N/A</v>
      </c>
      <c r="B464" s="502" t="s">
        <v>13</v>
      </c>
      <c r="C464" s="502" t="s">
        <v>13</v>
      </c>
      <c r="D464" s="503" t="s">
        <v>13</v>
      </c>
      <c r="E464" s="492" t="s">
        <v>13</v>
      </c>
      <c r="F464" s="504" t="s">
        <v>13</v>
      </c>
      <c r="G464" s="505" t="s">
        <v>13</v>
      </c>
      <c r="H464" s="505" t="s">
        <v>13</v>
      </c>
      <c r="I464" s="505" t="s">
        <v>13</v>
      </c>
      <c r="J464" s="505" t="s">
        <v>13</v>
      </c>
      <c r="K464" s="505" t="s">
        <v>13</v>
      </c>
      <c r="L464" s="505" t="s">
        <v>13</v>
      </c>
      <c r="M464" s="505" t="s">
        <v>13</v>
      </c>
      <c r="N464" s="505" t="s">
        <v>13</v>
      </c>
      <c r="O464" s="505" t="s">
        <v>13</v>
      </c>
      <c r="P464" s="505" t="s">
        <v>13</v>
      </c>
      <c r="Q464" s="505" t="s">
        <v>13</v>
      </c>
      <c r="R464" s="505" t="s">
        <v>13</v>
      </c>
      <c r="S464" s="505" t="s">
        <v>13</v>
      </c>
      <c r="T464" s="505" t="s">
        <v>13</v>
      </c>
      <c r="U464" s="505" t="s">
        <v>13</v>
      </c>
      <c r="V464" s="505" t="s">
        <v>13</v>
      </c>
      <c r="W464" s="505" t="s">
        <v>13</v>
      </c>
      <c r="X464" s="505" t="s">
        <v>13</v>
      </c>
      <c r="Y464" s="505" t="s">
        <v>13</v>
      </c>
      <c r="Z464" s="505" t="s">
        <v>13</v>
      </c>
      <c r="AA464" s="505" t="s">
        <v>13</v>
      </c>
      <c r="AB464" s="505" t="s">
        <v>13</v>
      </c>
      <c r="AC464" s="505" t="s">
        <v>13</v>
      </c>
      <c r="AD464" s="505" t="s">
        <v>13</v>
      </c>
      <c r="AE464" s="505" t="s">
        <v>13</v>
      </c>
      <c r="AF464" s="505" t="s">
        <v>13</v>
      </c>
      <c r="AG464" s="505" t="s">
        <v>13</v>
      </c>
      <c r="AH464" s="505" t="s">
        <v>13</v>
      </c>
      <c r="AI464" s="505" t="s">
        <v>13</v>
      </c>
      <c r="AJ464" s="505" t="s">
        <v>13</v>
      </c>
      <c r="AK464" s="505" t="s">
        <v>13</v>
      </c>
      <c r="AL464" s="505" t="s">
        <v>13</v>
      </c>
      <c r="AM464" s="505" t="s">
        <v>13</v>
      </c>
      <c r="AN464" s="505" t="s">
        <v>13</v>
      </c>
      <c r="AO464" s="505" t="s">
        <v>13</v>
      </c>
      <c r="AP464" s="505" t="s">
        <v>13</v>
      </c>
      <c r="AQ464" s="505" t="s">
        <v>13</v>
      </c>
      <c r="AR464" s="505" t="s">
        <v>13</v>
      </c>
      <c r="AS464" s="505" t="s">
        <v>13</v>
      </c>
      <c r="AT464" s="505" t="s">
        <v>13</v>
      </c>
      <c r="AU464" s="505" t="s">
        <v>13</v>
      </c>
      <c r="AV464" s="505" t="s">
        <v>13</v>
      </c>
      <c r="AW464" s="505" t="s">
        <v>13</v>
      </c>
      <c r="AX464" s="505" t="s">
        <v>13</v>
      </c>
      <c r="AY464" s="505" t="s">
        <v>13</v>
      </c>
      <c r="AZ464" s="505" t="s">
        <v>13</v>
      </c>
      <c r="BA464" s="505" t="s">
        <v>13</v>
      </c>
      <c r="BB464" s="505" t="s">
        <v>13</v>
      </c>
      <c r="BC464" s="505" t="s">
        <v>13</v>
      </c>
      <c r="BD464" s="505" t="s">
        <v>13</v>
      </c>
      <c r="BE464" s="505" t="s">
        <v>13</v>
      </c>
      <c r="BF464" s="505" t="s">
        <v>13</v>
      </c>
      <c r="BG464" s="505" t="s">
        <v>13</v>
      </c>
      <c r="BH464" s="505" t="s">
        <v>13</v>
      </c>
      <c r="BI464" s="505" t="s">
        <v>13</v>
      </c>
      <c r="BJ464" s="505" t="s">
        <v>13</v>
      </c>
      <c r="BK464" s="505" t="s">
        <v>13</v>
      </c>
      <c r="BL464" s="505" t="s">
        <v>13</v>
      </c>
      <c r="BM464" s="505" t="s">
        <v>13</v>
      </c>
      <c r="BN464" s="505" t="s">
        <v>13</v>
      </c>
      <c r="BO464" s="622" t="s">
        <v>13</v>
      </c>
      <c r="BP464" s="505" t="s">
        <v>13</v>
      </c>
      <c r="BQ464" s="505" t="s">
        <v>13</v>
      </c>
      <c r="BR464" s="505" t="s">
        <v>13</v>
      </c>
      <c r="BS464" s="505"/>
      <c r="BT464" s="505"/>
      <c r="BU464" s="505"/>
    </row>
    <row r="465" spans="1:73" ht="14.4">
      <c r="A465" s="486" t="e">
        <f>VLOOKUP(C465,'[18]DfE No.'!C:E,3,FALSE)</f>
        <v>#N/A</v>
      </c>
      <c r="B465" s="502" t="s">
        <v>13</v>
      </c>
      <c r="C465" s="502" t="s">
        <v>13</v>
      </c>
      <c r="D465" s="503" t="s">
        <v>13</v>
      </c>
      <c r="E465" s="492" t="s">
        <v>13</v>
      </c>
      <c r="F465" s="504" t="s">
        <v>13</v>
      </c>
      <c r="G465" s="505" t="s">
        <v>13</v>
      </c>
      <c r="H465" s="505" t="s">
        <v>13</v>
      </c>
      <c r="I465" s="505" t="s">
        <v>13</v>
      </c>
      <c r="J465" s="505" t="s">
        <v>13</v>
      </c>
      <c r="K465" s="505" t="s">
        <v>13</v>
      </c>
      <c r="L465" s="505" t="s">
        <v>13</v>
      </c>
      <c r="M465" s="505" t="s">
        <v>13</v>
      </c>
      <c r="N465" s="505" t="s">
        <v>13</v>
      </c>
      <c r="O465" s="505" t="s">
        <v>13</v>
      </c>
      <c r="P465" s="505" t="s">
        <v>13</v>
      </c>
      <c r="Q465" s="505" t="s">
        <v>13</v>
      </c>
      <c r="R465" s="505" t="s">
        <v>13</v>
      </c>
      <c r="S465" s="505" t="s">
        <v>13</v>
      </c>
      <c r="T465" s="505" t="s">
        <v>13</v>
      </c>
      <c r="U465" s="505" t="s">
        <v>13</v>
      </c>
      <c r="V465" s="505" t="s">
        <v>13</v>
      </c>
      <c r="W465" s="505" t="s">
        <v>13</v>
      </c>
      <c r="X465" s="505" t="s">
        <v>13</v>
      </c>
      <c r="Y465" s="505" t="s">
        <v>13</v>
      </c>
      <c r="Z465" s="505" t="s">
        <v>13</v>
      </c>
      <c r="AA465" s="505" t="s">
        <v>13</v>
      </c>
      <c r="AB465" s="505" t="s">
        <v>13</v>
      </c>
      <c r="AC465" s="505" t="s">
        <v>13</v>
      </c>
      <c r="AD465" s="505" t="s">
        <v>13</v>
      </c>
      <c r="AE465" s="505" t="s">
        <v>13</v>
      </c>
      <c r="AF465" s="505" t="s">
        <v>13</v>
      </c>
      <c r="AG465" s="505" t="s">
        <v>13</v>
      </c>
      <c r="AH465" s="505" t="s">
        <v>13</v>
      </c>
      <c r="AI465" s="505" t="s">
        <v>13</v>
      </c>
      <c r="AJ465" s="505" t="s">
        <v>13</v>
      </c>
      <c r="AK465" s="505" t="s">
        <v>13</v>
      </c>
      <c r="AL465" s="505" t="s">
        <v>13</v>
      </c>
      <c r="AM465" s="505" t="s">
        <v>13</v>
      </c>
      <c r="AN465" s="505" t="s">
        <v>13</v>
      </c>
      <c r="AO465" s="505" t="s">
        <v>13</v>
      </c>
      <c r="AP465" s="505" t="s">
        <v>13</v>
      </c>
      <c r="AQ465" s="505" t="s">
        <v>13</v>
      </c>
      <c r="AR465" s="505" t="s">
        <v>13</v>
      </c>
      <c r="AS465" s="505" t="s">
        <v>13</v>
      </c>
      <c r="AT465" s="505" t="s">
        <v>13</v>
      </c>
      <c r="AU465" s="505" t="s">
        <v>13</v>
      </c>
      <c r="AV465" s="505" t="s">
        <v>13</v>
      </c>
      <c r="AW465" s="505" t="s">
        <v>13</v>
      </c>
      <c r="AX465" s="505" t="s">
        <v>13</v>
      </c>
      <c r="AY465" s="505" t="s">
        <v>13</v>
      </c>
      <c r="AZ465" s="505" t="s">
        <v>13</v>
      </c>
      <c r="BA465" s="505" t="s">
        <v>13</v>
      </c>
      <c r="BB465" s="505" t="s">
        <v>13</v>
      </c>
      <c r="BC465" s="505" t="s">
        <v>13</v>
      </c>
      <c r="BD465" s="505" t="s">
        <v>13</v>
      </c>
      <c r="BE465" s="505" t="s">
        <v>13</v>
      </c>
      <c r="BF465" s="505" t="s">
        <v>13</v>
      </c>
      <c r="BG465" s="505" t="s">
        <v>13</v>
      </c>
      <c r="BH465" s="505" t="s">
        <v>13</v>
      </c>
      <c r="BI465" s="505" t="s">
        <v>13</v>
      </c>
      <c r="BJ465" s="505" t="s">
        <v>13</v>
      </c>
      <c r="BK465" s="505" t="s">
        <v>13</v>
      </c>
      <c r="BL465" s="505" t="s">
        <v>13</v>
      </c>
      <c r="BM465" s="505" t="s">
        <v>13</v>
      </c>
      <c r="BN465" s="505" t="s">
        <v>13</v>
      </c>
      <c r="BO465" s="622" t="s">
        <v>13</v>
      </c>
      <c r="BP465" s="505" t="s">
        <v>13</v>
      </c>
      <c r="BQ465" s="505" t="s">
        <v>13</v>
      </c>
      <c r="BR465" s="505" t="s">
        <v>13</v>
      </c>
      <c r="BS465" s="505"/>
      <c r="BT465" s="505"/>
      <c r="BU465" s="505"/>
    </row>
    <row r="466" spans="1:73" ht="14.4">
      <c r="A466" s="486" t="e">
        <f>VLOOKUP(C466,'[18]DfE No.'!C:E,3,FALSE)</f>
        <v>#N/A</v>
      </c>
      <c r="B466" s="502" t="s">
        <v>13</v>
      </c>
      <c r="C466" s="502" t="s">
        <v>13</v>
      </c>
      <c r="D466" s="503" t="s">
        <v>13</v>
      </c>
      <c r="E466" s="492" t="s">
        <v>13</v>
      </c>
      <c r="F466" s="504" t="s">
        <v>13</v>
      </c>
      <c r="G466" s="505" t="s">
        <v>13</v>
      </c>
      <c r="H466" s="505" t="s">
        <v>13</v>
      </c>
      <c r="I466" s="505" t="s">
        <v>13</v>
      </c>
      <c r="J466" s="505" t="s">
        <v>13</v>
      </c>
      <c r="K466" s="505" t="s">
        <v>13</v>
      </c>
      <c r="L466" s="505" t="s">
        <v>13</v>
      </c>
      <c r="M466" s="505" t="s">
        <v>13</v>
      </c>
      <c r="N466" s="505" t="s">
        <v>13</v>
      </c>
      <c r="O466" s="505" t="s">
        <v>13</v>
      </c>
      <c r="P466" s="505" t="s">
        <v>13</v>
      </c>
      <c r="Q466" s="505" t="s">
        <v>13</v>
      </c>
      <c r="R466" s="505" t="s">
        <v>13</v>
      </c>
      <c r="S466" s="505" t="s">
        <v>13</v>
      </c>
      <c r="T466" s="505" t="s">
        <v>13</v>
      </c>
      <c r="U466" s="505" t="s">
        <v>13</v>
      </c>
      <c r="V466" s="505" t="s">
        <v>13</v>
      </c>
      <c r="W466" s="505" t="s">
        <v>13</v>
      </c>
      <c r="X466" s="505" t="s">
        <v>13</v>
      </c>
      <c r="Y466" s="505" t="s">
        <v>13</v>
      </c>
      <c r="Z466" s="505" t="s">
        <v>13</v>
      </c>
      <c r="AA466" s="505" t="s">
        <v>13</v>
      </c>
      <c r="AB466" s="505" t="s">
        <v>13</v>
      </c>
      <c r="AC466" s="505" t="s">
        <v>13</v>
      </c>
      <c r="AD466" s="505" t="s">
        <v>13</v>
      </c>
      <c r="AE466" s="505" t="s">
        <v>13</v>
      </c>
      <c r="AF466" s="505" t="s">
        <v>13</v>
      </c>
      <c r="AG466" s="505" t="s">
        <v>13</v>
      </c>
      <c r="AH466" s="505" t="s">
        <v>13</v>
      </c>
      <c r="AI466" s="505" t="s">
        <v>13</v>
      </c>
      <c r="AJ466" s="505" t="s">
        <v>13</v>
      </c>
      <c r="AK466" s="505" t="s">
        <v>13</v>
      </c>
      <c r="AL466" s="505" t="s">
        <v>13</v>
      </c>
      <c r="AM466" s="505" t="s">
        <v>13</v>
      </c>
      <c r="AN466" s="505" t="s">
        <v>13</v>
      </c>
      <c r="AO466" s="505" t="s">
        <v>13</v>
      </c>
      <c r="AP466" s="505" t="s">
        <v>13</v>
      </c>
      <c r="AQ466" s="505" t="s">
        <v>13</v>
      </c>
      <c r="AR466" s="505" t="s">
        <v>13</v>
      </c>
      <c r="AS466" s="505" t="s">
        <v>13</v>
      </c>
      <c r="AT466" s="505" t="s">
        <v>13</v>
      </c>
      <c r="AU466" s="505" t="s">
        <v>13</v>
      </c>
      <c r="AV466" s="505" t="s">
        <v>13</v>
      </c>
      <c r="AW466" s="505" t="s">
        <v>13</v>
      </c>
      <c r="AX466" s="505" t="s">
        <v>13</v>
      </c>
      <c r="AY466" s="505" t="s">
        <v>13</v>
      </c>
      <c r="AZ466" s="505" t="s">
        <v>13</v>
      </c>
      <c r="BA466" s="505" t="s">
        <v>13</v>
      </c>
      <c r="BB466" s="505" t="s">
        <v>13</v>
      </c>
      <c r="BC466" s="505" t="s">
        <v>13</v>
      </c>
      <c r="BD466" s="505" t="s">
        <v>13</v>
      </c>
      <c r="BE466" s="505" t="s">
        <v>13</v>
      </c>
      <c r="BF466" s="505" t="s">
        <v>13</v>
      </c>
      <c r="BG466" s="505" t="s">
        <v>13</v>
      </c>
      <c r="BH466" s="505" t="s">
        <v>13</v>
      </c>
      <c r="BI466" s="505" t="s">
        <v>13</v>
      </c>
      <c r="BJ466" s="505" t="s">
        <v>13</v>
      </c>
      <c r="BK466" s="505" t="s">
        <v>13</v>
      </c>
      <c r="BL466" s="505" t="s">
        <v>13</v>
      </c>
      <c r="BM466" s="505" t="s">
        <v>13</v>
      </c>
      <c r="BN466" s="505" t="s">
        <v>13</v>
      </c>
      <c r="BO466" s="622" t="s">
        <v>13</v>
      </c>
      <c r="BP466" s="505" t="s">
        <v>13</v>
      </c>
      <c r="BQ466" s="505" t="s">
        <v>13</v>
      </c>
      <c r="BR466" s="505" t="s">
        <v>13</v>
      </c>
      <c r="BS466" s="505"/>
      <c r="BT466" s="505"/>
      <c r="BU466" s="505"/>
    </row>
    <row r="467" spans="1:73" ht="14.4">
      <c r="A467" s="486" t="e">
        <f>VLOOKUP(C467,'[18]DfE No.'!C:E,3,FALSE)</f>
        <v>#N/A</v>
      </c>
      <c r="B467" s="502" t="s">
        <v>13</v>
      </c>
      <c r="C467" s="502" t="s">
        <v>13</v>
      </c>
      <c r="D467" s="503" t="s">
        <v>13</v>
      </c>
      <c r="E467" s="492" t="s">
        <v>13</v>
      </c>
      <c r="F467" s="504" t="s">
        <v>13</v>
      </c>
      <c r="G467" s="505" t="s">
        <v>13</v>
      </c>
      <c r="H467" s="505" t="s">
        <v>13</v>
      </c>
      <c r="I467" s="505" t="s">
        <v>13</v>
      </c>
      <c r="J467" s="505" t="s">
        <v>13</v>
      </c>
      <c r="K467" s="505" t="s">
        <v>13</v>
      </c>
      <c r="L467" s="505" t="s">
        <v>13</v>
      </c>
      <c r="M467" s="505" t="s">
        <v>13</v>
      </c>
      <c r="N467" s="505" t="s">
        <v>13</v>
      </c>
      <c r="O467" s="505" t="s">
        <v>13</v>
      </c>
      <c r="P467" s="505" t="s">
        <v>13</v>
      </c>
      <c r="Q467" s="505" t="s">
        <v>13</v>
      </c>
      <c r="R467" s="505" t="s">
        <v>13</v>
      </c>
      <c r="S467" s="505" t="s">
        <v>13</v>
      </c>
      <c r="T467" s="505" t="s">
        <v>13</v>
      </c>
      <c r="U467" s="505" t="s">
        <v>13</v>
      </c>
      <c r="V467" s="505" t="s">
        <v>13</v>
      </c>
      <c r="W467" s="505" t="s">
        <v>13</v>
      </c>
      <c r="X467" s="505" t="s">
        <v>13</v>
      </c>
      <c r="Y467" s="505" t="s">
        <v>13</v>
      </c>
      <c r="Z467" s="505" t="s">
        <v>13</v>
      </c>
      <c r="AA467" s="505" t="s">
        <v>13</v>
      </c>
      <c r="AB467" s="505" t="s">
        <v>13</v>
      </c>
      <c r="AC467" s="505" t="s">
        <v>13</v>
      </c>
      <c r="AD467" s="505" t="s">
        <v>13</v>
      </c>
      <c r="AE467" s="505" t="s">
        <v>13</v>
      </c>
      <c r="AF467" s="505" t="s">
        <v>13</v>
      </c>
      <c r="AG467" s="505" t="s">
        <v>13</v>
      </c>
      <c r="AH467" s="505" t="s">
        <v>13</v>
      </c>
      <c r="AI467" s="505" t="s">
        <v>13</v>
      </c>
      <c r="AJ467" s="505" t="s">
        <v>13</v>
      </c>
      <c r="AK467" s="505" t="s">
        <v>13</v>
      </c>
      <c r="AL467" s="505" t="s">
        <v>13</v>
      </c>
      <c r="AM467" s="505" t="s">
        <v>13</v>
      </c>
      <c r="AN467" s="505" t="s">
        <v>13</v>
      </c>
      <c r="AO467" s="505" t="s">
        <v>13</v>
      </c>
      <c r="AP467" s="505" t="s">
        <v>13</v>
      </c>
      <c r="AQ467" s="505" t="s">
        <v>13</v>
      </c>
      <c r="AR467" s="505" t="s">
        <v>13</v>
      </c>
      <c r="AS467" s="505" t="s">
        <v>13</v>
      </c>
      <c r="AT467" s="505" t="s">
        <v>13</v>
      </c>
      <c r="AU467" s="505" t="s">
        <v>13</v>
      </c>
      <c r="AV467" s="505" t="s">
        <v>13</v>
      </c>
      <c r="AW467" s="505" t="s">
        <v>13</v>
      </c>
      <c r="AX467" s="505" t="s">
        <v>13</v>
      </c>
      <c r="AY467" s="505" t="s">
        <v>13</v>
      </c>
      <c r="AZ467" s="505" t="s">
        <v>13</v>
      </c>
      <c r="BA467" s="505" t="s">
        <v>13</v>
      </c>
      <c r="BB467" s="505" t="s">
        <v>13</v>
      </c>
      <c r="BC467" s="505" t="s">
        <v>13</v>
      </c>
      <c r="BD467" s="505" t="s">
        <v>13</v>
      </c>
      <c r="BE467" s="505" t="s">
        <v>13</v>
      </c>
      <c r="BF467" s="505" t="s">
        <v>13</v>
      </c>
      <c r="BG467" s="505" t="s">
        <v>13</v>
      </c>
      <c r="BH467" s="505" t="s">
        <v>13</v>
      </c>
      <c r="BI467" s="505" t="s">
        <v>13</v>
      </c>
      <c r="BJ467" s="505" t="s">
        <v>13</v>
      </c>
      <c r="BK467" s="505" t="s">
        <v>13</v>
      </c>
      <c r="BL467" s="505" t="s">
        <v>13</v>
      </c>
      <c r="BM467" s="505" t="s">
        <v>13</v>
      </c>
      <c r="BN467" s="505" t="s">
        <v>13</v>
      </c>
      <c r="BO467" s="622" t="s">
        <v>13</v>
      </c>
      <c r="BP467" s="505" t="s">
        <v>13</v>
      </c>
      <c r="BQ467" s="505" t="s">
        <v>13</v>
      </c>
      <c r="BR467" s="505" t="s">
        <v>13</v>
      </c>
      <c r="BS467" s="505"/>
      <c r="BT467" s="505"/>
      <c r="BU467" s="505"/>
    </row>
    <row r="468" spans="1:73" ht="14.4">
      <c r="A468" s="486" t="e">
        <f>VLOOKUP(C468,'[18]DfE No.'!C:E,3,FALSE)</f>
        <v>#N/A</v>
      </c>
      <c r="B468" s="502" t="s">
        <v>13</v>
      </c>
      <c r="C468" s="502" t="s">
        <v>13</v>
      </c>
      <c r="D468" s="503" t="s">
        <v>13</v>
      </c>
      <c r="E468" s="492" t="s">
        <v>13</v>
      </c>
      <c r="F468" s="504" t="s">
        <v>13</v>
      </c>
      <c r="G468" s="505" t="s">
        <v>13</v>
      </c>
      <c r="H468" s="505" t="s">
        <v>13</v>
      </c>
      <c r="I468" s="505" t="s">
        <v>13</v>
      </c>
      <c r="J468" s="505" t="s">
        <v>13</v>
      </c>
      <c r="K468" s="505" t="s">
        <v>13</v>
      </c>
      <c r="L468" s="505" t="s">
        <v>13</v>
      </c>
      <c r="M468" s="505" t="s">
        <v>13</v>
      </c>
      <c r="N468" s="505" t="s">
        <v>13</v>
      </c>
      <c r="O468" s="505" t="s">
        <v>13</v>
      </c>
      <c r="P468" s="505" t="s">
        <v>13</v>
      </c>
      <c r="Q468" s="505" t="s">
        <v>13</v>
      </c>
      <c r="R468" s="505" t="s">
        <v>13</v>
      </c>
      <c r="S468" s="505" t="s">
        <v>13</v>
      </c>
      <c r="T468" s="505" t="s">
        <v>13</v>
      </c>
      <c r="U468" s="505" t="s">
        <v>13</v>
      </c>
      <c r="V468" s="505" t="s">
        <v>13</v>
      </c>
      <c r="W468" s="505" t="s">
        <v>13</v>
      </c>
      <c r="X468" s="505" t="s">
        <v>13</v>
      </c>
      <c r="Y468" s="505" t="s">
        <v>13</v>
      </c>
      <c r="Z468" s="505" t="s">
        <v>13</v>
      </c>
      <c r="AA468" s="505" t="s">
        <v>13</v>
      </c>
      <c r="AB468" s="505" t="s">
        <v>13</v>
      </c>
      <c r="AC468" s="505" t="s">
        <v>13</v>
      </c>
      <c r="AD468" s="505" t="s">
        <v>13</v>
      </c>
      <c r="AE468" s="505" t="s">
        <v>13</v>
      </c>
      <c r="AF468" s="505" t="s">
        <v>13</v>
      </c>
      <c r="AG468" s="505" t="s">
        <v>13</v>
      </c>
      <c r="AH468" s="505" t="s">
        <v>13</v>
      </c>
      <c r="AI468" s="505" t="s">
        <v>13</v>
      </c>
      <c r="AJ468" s="505" t="s">
        <v>13</v>
      </c>
      <c r="AK468" s="505" t="s">
        <v>13</v>
      </c>
      <c r="AL468" s="505" t="s">
        <v>13</v>
      </c>
      <c r="AM468" s="505" t="s">
        <v>13</v>
      </c>
      <c r="AN468" s="505" t="s">
        <v>13</v>
      </c>
      <c r="AO468" s="505" t="s">
        <v>13</v>
      </c>
      <c r="AP468" s="505" t="s">
        <v>13</v>
      </c>
      <c r="AQ468" s="505" t="s">
        <v>13</v>
      </c>
      <c r="AR468" s="505" t="s">
        <v>13</v>
      </c>
      <c r="AS468" s="505" t="s">
        <v>13</v>
      </c>
      <c r="AT468" s="505" t="s">
        <v>13</v>
      </c>
      <c r="AU468" s="505" t="s">
        <v>13</v>
      </c>
      <c r="AV468" s="505" t="s">
        <v>13</v>
      </c>
      <c r="AW468" s="505" t="s">
        <v>13</v>
      </c>
      <c r="AX468" s="505" t="s">
        <v>13</v>
      </c>
      <c r="AY468" s="505" t="s">
        <v>13</v>
      </c>
      <c r="AZ468" s="505" t="s">
        <v>13</v>
      </c>
      <c r="BA468" s="505" t="s">
        <v>13</v>
      </c>
      <c r="BB468" s="505" t="s">
        <v>13</v>
      </c>
      <c r="BC468" s="505" t="s">
        <v>13</v>
      </c>
      <c r="BD468" s="505" t="s">
        <v>13</v>
      </c>
      <c r="BE468" s="505" t="s">
        <v>13</v>
      </c>
      <c r="BF468" s="505" t="s">
        <v>13</v>
      </c>
      <c r="BG468" s="505" t="s">
        <v>13</v>
      </c>
      <c r="BH468" s="505" t="s">
        <v>13</v>
      </c>
      <c r="BI468" s="505" t="s">
        <v>13</v>
      </c>
      <c r="BJ468" s="505" t="s">
        <v>13</v>
      </c>
      <c r="BK468" s="505" t="s">
        <v>13</v>
      </c>
      <c r="BL468" s="505" t="s">
        <v>13</v>
      </c>
      <c r="BM468" s="505" t="s">
        <v>13</v>
      </c>
      <c r="BN468" s="505" t="s">
        <v>13</v>
      </c>
      <c r="BO468" s="622" t="s">
        <v>13</v>
      </c>
      <c r="BP468" s="505" t="s">
        <v>13</v>
      </c>
      <c r="BQ468" s="505" t="s">
        <v>13</v>
      </c>
      <c r="BR468" s="505" t="s">
        <v>13</v>
      </c>
      <c r="BS468" s="505"/>
      <c r="BT468" s="505"/>
      <c r="BU468" s="505"/>
    </row>
    <row r="469" spans="1:73" ht="14.4">
      <c r="A469" s="486" t="e">
        <f>VLOOKUP(C469,'[18]DfE No.'!C:E,3,FALSE)</f>
        <v>#N/A</v>
      </c>
      <c r="B469" s="502" t="s">
        <v>13</v>
      </c>
      <c r="C469" s="502" t="s">
        <v>13</v>
      </c>
      <c r="D469" s="503" t="s">
        <v>13</v>
      </c>
      <c r="E469" s="492" t="s">
        <v>13</v>
      </c>
      <c r="F469" s="504" t="s">
        <v>13</v>
      </c>
      <c r="G469" s="505" t="s">
        <v>13</v>
      </c>
      <c r="H469" s="505" t="s">
        <v>13</v>
      </c>
      <c r="I469" s="505" t="s">
        <v>13</v>
      </c>
      <c r="J469" s="505" t="s">
        <v>13</v>
      </c>
      <c r="K469" s="505" t="s">
        <v>13</v>
      </c>
      <c r="L469" s="505" t="s">
        <v>13</v>
      </c>
      <c r="M469" s="505" t="s">
        <v>13</v>
      </c>
      <c r="N469" s="505" t="s">
        <v>13</v>
      </c>
      <c r="O469" s="505" t="s">
        <v>13</v>
      </c>
      <c r="P469" s="505" t="s">
        <v>13</v>
      </c>
      <c r="Q469" s="505" t="s">
        <v>13</v>
      </c>
      <c r="R469" s="505" t="s">
        <v>13</v>
      </c>
      <c r="S469" s="505" t="s">
        <v>13</v>
      </c>
      <c r="T469" s="505" t="s">
        <v>13</v>
      </c>
      <c r="U469" s="505" t="s">
        <v>13</v>
      </c>
      <c r="V469" s="505" t="s">
        <v>13</v>
      </c>
      <c r="W469" s="505" t="s">
        <v>13</v>
      </c>
      <c r="X469" s="505" t="s">
        <v>13</v>
      </c>
      <c r="Y469" s="505" t="s">
        <v>13</v>
      </c>
      <c r="Z469" s="505" t="s">
        <v>13</v>
      </c>
      <c r="AA469" s="505" t="s">
        <v>13</v>
      </c>
      <c r="AB469" s="505" t="s">
        <v>13</v>
      </c>
      <c r="AC469" s="505" t="s">
        <v>13</v>
      </c>
      <c r="AD469" s="505" t="s">
        <v>13</v>
      </c>
      <c r="AE469" s="505" t="s">
        <v>13</v>
      </c>
      <c r="AF469" s="505" t="s">
        <v>13</v>
      </c>
      <c r="AG469" s="505" t="s">
        <v>13</v>
      </c>
      <c r="AH469" s="505" t="s">
        <v>13</v>
      </c>
      <c r="AI469" s="505" t="s">
        <v>13</v>
      </c>
      <c r="AJ469" s="505" t="s">
        <v>13</v>
      </c>
      <c r="AK469" s="505" t="s">
        <v>13</v>
      </c>
      <c r="AL469" s="505" t="s">
        <v>13</v>
      </c>
      <c r="AM469" s="505" t="s">
        <v>13</v>
      </c>
      <c r="AN469" s="505" t="s">
        <v>13</v>
      </c>
      <c r="AO469" s="505" t="s">
        <v>13</v>
      </c>
      <c r="AP469" s="505" t="s">
        <v>13</v>
      </c>
      <c r="AQ469" s="505" t="s">
        <v>13</v>
      </c>
      <c r="AR469" s="505" t="s">
        <v>13</v>
      </c>
      <c r="AS469" s="505" t="s">
        <v>13</v>
      </c>
      <c r="AT469" s="505" t="s">
        <v>13</v>
      </c>
      <c r="AU469" s="505" t="s">
        <v>13</v>
      </c>
      <c r="AV469" s="505" t="s">
        <v>13</v>
      </c>
      <c r="AW469" s="505" t="s">
        <v>13</v>
      </c>
      <c r="AX469" s="505" t="s">
        <v>13</v>
      </c>
      <c r="AY469" s="505" t="s">
        <v>13</v>
      </c>
      <c r="AZ469" s="505" t="s">
        <v>13</v>
      </c>
      <c r="BA469" s="505" t="s">
        <v>13</v>
      </c>
      <c r="BB469" s="505" t="s">
        <v>13</v>
      </c>
      <c r="BC469" s="505" t="s">
        <v>13</v>
      </c>
      <c r="BD469" s="505" t="s">
        <v>13</v>
      </c>
      <c r="BE469" s="505" t="s">
        <v>13</v>
      </c>
      <c r="BF469" s="505" t="s">
        <v>13</v>
      </c>
      <c r="BG469" s="505" t="s">
        <v>13</v>
      </c>
      <c r="BH469" s="505" t="s">
        <v>13</v>
      </c>
      <c r="BI469" s="505" t="s">
        <v>13</v>
      </c>
      <c r="BJ469" s="505" t="s">
        <v>13</v>
      </c>
      <c r="BK469" s="505" t="s">
        <v>13</v>
      </c>
      <c r="BL469" s="505" t="s">
        <v>13</v>
      </c>
      <c r="BM469" s="505" t="s">
        <v>13</v>
      </c>
      <c r="BN469" s="505" t="s">
        <v>13</v>
      </c>
      <c r="BO469" s="622" t="s">
        <v>13</v>
      </c>
      <c r="BP469" s="505" t="s">
        <v>13</v>
      </c>
      <c r="BQ469" s="505" t="s">
        <v>13</v>
      </c>
      <c r="BR469" s="505" t="s">
        <v>13</v>
      </c>
      <c r="BS469" s="505"/>
      <c r="BT469" s="505"/>
      <c r="BU469" s="505"/>
    </row>
    <row r="470" spans="1:73" ht="14.4">
      <c r="A470" s="486" t="e">
        <f>VLOOKUP(C470,'[18]DfE No.'!C:E,3,FALSE)</f>
        <v>#N/A</v>
      </c>
      <c r="B470" s="502" t="s">
        <v>13</v>
      </c>
      <c r="C470" s="502" t="s">
        <v>13</v>
      </c>
      <c r="D470" s="503" t="s">
        <v>13</v>
      </c>
      <c r="E470" s="492" t="s">
        <v>13</v>
      </c>
      <c r="F470" s="504" t="s">
        <v>13</v>
      </c>
      <c r="G470" s="505" t="s">
        <v>13</v>
      </c>
      <c r="H470" s="505" t="s">
        <v>13</v>
      </c>
      <c r="I470" s="505" t="s">
        <v>13</v>
      </c>
      <c r="J470" s="505" t="s">
        <v>13</v>
      </c>
      <c r="K470" s="505" t="s">
        <v>13</v>
      </c>
      <c r="L470" s="505" t="s">
        <v>13</v>
      </c>
      <c r="M470" s="505" t="s">
        <v>13</v>
      </c>
      <c r="N470" s="505" t="s">
        <v>13</v>
      </c>
      <c r="O470" s="505" t="s">
        <v>13</v>
      </c>
      <c r="P470" s="505" t="s">
        <v>13</v>
      </c>
      <c r="Q470" s="505" t="s">
        <v>13</v>
      </c>
      <c r="R470" s="505" t="s">
        <v>13</v>
      </c>
      <c r="S470" s="505" t="s">
        <v>13</v>
      </c>
      <c r="T470" s="505" t="s">
        <v>13</v>
      </c>
      <c r="U470" s="505" t="s">
        <v>13</v>
      </c>
      <c r="V470" s="505" t="s">
        <v>13</v>
      </c>
      <c r="W470" s="505" t="s">
        <v>13</v>
      </c>
      <c r="X470" s="505" t="s">
        <v>13</v>
      </c>
      <c r="Y470" s="505" t="s">
        <v>13</v>
      </c>
      <c r="Z470" s="505" t="s">
        <v>13</v>
      </c>
      <c r="AA470" s="505" t="s">
        <v>13</v>
      </c>
      <c r="AB470" s="505" t="s">
        <v>13</v>
      </c>
      <c r="AC470" s="505" t="s">
        <v>13</v>
      </c>
      <c r="AD470" s="505" t="s">
        <v>13</v>
      </c>
      <c r="AE470" s="505" t="s">
        <v>13</v>
      </c>
      <c r="AF470" s="505" t="s">
        <v>13</v>
      </c>
      <c r="AG470" s="505" t="s">
        <v>13</v>
      </c>
      <c r="AH470" s="505" t="s">
        <v>13</v>
      </c>
      <c r="AI470" s="505" t="s">
        <v>13</v>
      </c>
      <c r="AJ470" s="505" t="s">
        <v>13</v>
      </c>
      <c r="AK470" s="505" t="s">
        <v>13</v>
      </c>
      <c r="AL470" s="505" t="s">
        <v>13</v>
      </c>
      <c r="AM470" s="505" t="s">
        <v>13</v>
      </c>
      <c r="AN470" s="505" t="s">
        <v>13</v>
      </c>
      <c r="AO470" s="505" t="s">
        <v>13</v>
      </c>
      <c r="AP470" s="505" t="s">
        <v>13</v>
      </c>
      <c r="AQ470" s="505" t="s">
        <v>13</v>
      </c>
      <c r="AR470" s="505" t="s">
        <v>13</v>
      </c>
      <c r="AS470" s="505" t="s">
        <v>13</v>
      </c>
      <c r="AT470" s="505" t="s">
        <v>13</v>
      </c>
      <c r="AU470" s="505" t="s">
        <v>13</v>
      </c>
      <c r="AV470" s="505" t="s">
        <v>13</v>
      </c>
      <c r="AW470" s="505" t="s">
        <v>13</v>
      </c>
      <c r="AX470" s="505" t="s">
        <v>13</v>
      </c>
      <c r="AY470" s="505" t="s">
        <v>13</v>
      </c>
      <c r="AZ470" s="505" t="s">
        <v>13</v>
      </c>
      <c r="BA470" s="505" t="s">
        <v>13</v>
      </c>
      <c r="BB470" s="505" t="s">
        <v>13</v>
      </c>
      <c r="BC470" s="505" t="s">
        <v>13</v>
      </c>
      <c r="BD470" s="505" t="s">
        <v>13</v>
      </c>
      <c r="BE470" s="505" t="s">
        <v>13</v>
      </c>
      <c r="BF470" s="505" t="s">
        <v>13</v>
      </c>
      <c r="BG470" s="505" t="s">
        <v>13</v>
      </c>
      <c r="BH470" s="505" t="s">
        <v>13</v>
      </c>
      <c r="BI470" s="505" t="s">
        <v>13</v>
      </c>
      <c r="BJ470" s="505" t="s">
        <v>13</v>
      </c>
      <c r="BK470" s="505" t="s">
        <v>13</v>
      </c>
      <c r="BL470" s="505" t="s">
        <v>13</v>
      </c>
      <c r="BM470" s="505" t="s">
        <v>13</v>
      </c>
      <c r="BN470" s="505" t="s">
        <v>13</v>
      </c>
      <c r="BO470" s="622" t="s">
        <v>13</v>
      </c>
      <c r="BP470" s="505" t="s">
        <v>13</v>
      </c>
      <c r="BQ470" s="505" t="s">
        <v>13</v>
      </c>
      <c r="BR470" s="505" t="s">
        <v>13</v>
      </c>
      <c r="BS470" s="505"/>
      <c r="BT470" s="505"/>
      <c r="BU470" s="505"/>
    </row>
    <row r="471" spans="1:73" ht="14.4">
      <c r="A471" s="486" t="e">
        <f>VLOOKUP(C471,'[18]DfE No.'!C:E,3,FALSE)</f>
        <v>#N/A</v>
      </c>
      <c r="B471" s="502" t="s">
        <v>13</v>
      </c>
      <c r="C471" s="502" t="s">
        <v>13</v>
      </c>
      <c r="D471" s="503" t="s">
        <v>13</v>
      </c>
      <c r="E471" s="492" t="s">
        <v>13</v>
      </c>
      <c r="F471" s="504" t="s">
        <v>13</v>
      </c>
      <c r="G471" s="505" t="s">
        <v>13</v>
      </c>
      <c r="H471" s="505" t="s">
        <v>13</v>
      </c>
      <c r="I471" s="505" t="s">
        <v>13</v>
      </c>
      <c r="J471" s="505" t="s">
        <v>13</v>
      </c>
      <c r="K471" s="505" t="s">
        <v>13</v>
      </c>
      <c r="L471" s="505" t="s">
        <v>13</v>
      </c>
      <c r="M471" s="505" t="s">
        <v>13</v>
      </c>
      <c r="N471" s="505" t="s">
        <v>13</v>
      </c>
      <c r="O471" s="505" t="s">
        <v>13</v>
      </c>
      <c r="P471" s="505" t="s">
        <v>13</v>
      </c>
      <c r="Q471" s="505" t="s">
        <v>13</v>
      </c>
      <c r="R471" s="505" t="s">
        <v>13</v>
      </c>
      <c r="S471" s="505" t="s">
        <v>13</v>
      </c>
      <c r="T471" s="505" t="s">
        <v>13</v>
      </c>
      <c r="U471" s="505" t="s">
        <v>13</v>
      </c>
      <c r="V471" s="505" t="s">
        <v>13</v>
      </c>
      <c r="W471" s="505" t="s">
        <v>13</v>
      </c>
      <c r="X471" s="505" t="s">
        <v>13</v>
      </c>
      <c r="Y471" s="505" t="s">
        <v>13</v>
      </c>
      <c r="Z471" s="505" t="s">
        <v>13</v>
      </c>
      <c r="AA471" s="505" t="s">
        <v>13</v>
      </c>
      <c r="AB471" s="505" t="s">
        <v>13</v>
      </c>
      <c r="AC471" s="505" t="s">
        <v>13</v>
      </c>
      <c r="AD471" s="505" t="s">
        <v>13</v>
      </c>
      <c r="AE471" s="505" t="s">
        <v>13</v>
      </c>
      <c r="AF471" s="505" t="s">
        <v>13</v>
      </c>
      <c r="AG471" s="505" t="s">
        <v>13</v>
      </c>
      <c r="AH471" s="505" t="s">
        <v>13</v>
      </c>
      <c r="AI471" s="505" t="s">
        <v>13</v>
      </c>
      <c r="AJ471" s="505" t="s">
        <v>13</v>
      </c>
      <c r="AK471" s="505" t="s">
        <v>13</v>
      </c>
      <c r="AL471" s="505" t="s">
        <v>13</v>
      </c>
      <c r="AM471" s="505" t="s">
        <v>13</v>
      </c>
      <c r="AN471" s="505" t="s">
        <v>13</v>
      </c>
      <c r="AO471" s="505" t="s">
        <v>13</v>
      </c>
      <c r="AP471" s="505" t="s">
        <v>13</v>
      </c>
      <c r="AQ471" s="505" t="s">
        <v>13</v>
      </c>
      <c r="AR471" s="505" t="s">
        <v>13</v>
      </c>
      <c r="AS471" s="505" t="s">
        <v>13</v>
      </c>
      <c r="AT471" s="505" t="s">
        <v>13</v>
      </c>
      <c r="AU471" s="505" t="s">
        <v>13</v>
      </c>
      <c r="AV471" s="505" t="s">
        <v>13</v>
      </c>
      <c r="AW471" s="505" t="s">
        <v>13</v>
      </c>
      <c r="AX471" s="505" t="s">
        <v>13</v>
      </c>
      <c r="AY471" s="505" t="s">
        <v>13</v>
      </c>
      <c r="AZ471" s="505" t="s">
        <v>13</v>
      </c>
      <c r="BA471" s="505" t="s">
        <v>13</v>
      </c>
      <c r="BB471" s="505" t="s">
        <v>13</v>
      </c>
      <c r="BC471" s="505" t="s">
        <v>13</v>
      </c>
      <c r="BD471" s="505" t="s">
        <v>13</v>
      </c>
      <c r="BE471" s="505" t="s">
        <v>13</v>
      </c>
      <c r="BF471" s="505" t="s">
        <v>13</v>
      </c>
      <c r="BG471" s="505" t="s">
        <v>13</v>
      </c>
      <c r="BH471" s="505" t="s">
        <v>13</v>
      </c>
      <c r="BI471" s="505" t="s">
        <v>13</v>
      </c>
      <c r="BJ471" s="505" t="s">
        <v>13</v>
      </c>
      <c r="BK471" s="505" t="s">
        <v>13</v>
      </c>
      <c r="BL471" s="505" t="s">
        <v>13</v>
      </c>
      <c r="BM471" s="505" t="s">
        <v>13</v>
      </c>
      <c r="BN471" s="505" t="s">
        <v>13</v>
      </c>
      <c r="BO471" s="622" t="s">
        <v>13</v>
      </c>
      <c r="BP471" s="505" t="s">
        <v>13</v>
      </c>
      <c r="BQ471" s="505" t="s">
        <v>13</v>
      </c>
      <c r="BR471" s="505" t="s">
        <v>13</v>
      </c>
      <c r="BS471" s="505"/>
      <c r="BT471" s="505"/>
      <c r="BU471" s="505"/>
    </row>
    <row r="472" spans="1:73" ht="14.4">
      <c r="A472" s="486" t="e">
        <f>VLOOKUP(C472,'[18]DfE No.'!C:E,3,FALSE)</f>
        <v>#N/A</v>
      </c>
      <c r="B472" s="502" t="s">
        <v>13</v>
      </c>
      <c r="C472" s="502" t="s">
        <v>13</v>
      </c>
      <c r="D472" s="503" t="s">
        <v>13</v>
      </c>
      <c r="E472" s="492" t="s">
        <v>13</v>
      </c>
      <c r="F472" s="504" t="s">
        <v>13</v>
      </c>
      <c r="G472" s="505" t="s">
        <v>13</v>
      </c>
      <c r="H472" s="505" t="s">
        <v>13</v>
      </c>
      <c r="I472" s="505" t="s">
        <v>13</v>
      </c>
      <c r="J472" s="505" t="s">
        <v>13</v>
      </c>
      <c r="K472" s="505" t="s">
        <v>13</v>
      </c>
      <c r="L472" s="505" t="s">
        <v>13</v>
      </c>
      <c r="M472" s="505" t="s">
        <v>13</v>
      </c>
      <c r="N472" s="505" t="s">
        <v>13</v>
      </c>
      <c r="O472" s="505" t="s">
        <v>13</v>
      </c>
      <c r="P472" s="505" t="s">
        <v>13</v>
      </c>
      <c r="Q472" s="505" t="s">
        <v>13</v>
      </c>
      <c r="R472" s="505" t="s">
        <v>13</v>
      </c>
      <c r="S472" s="505" t="s">
        <v>13</v>
      </c>
      <c r="T472" s="505" t="s">
        <v>13</v>
      </c>
      <c r="U472" s="505" t="s">
        <v>13</v>
      </c>
      <c r="V472" s="505" t="s">
        <v>13</v>
      </c>
      <c r="W472" s="505" t="s">
        <v>13</v>
      </c>
      <c r="X472" s="505" t="s">
        <v>13</v>
      </c>
      <c r="Y472" s="505" t="s">
        <v>13</v>
      </c>
      <c r="Z472" s="505" t="s">
        <v>13</v>
      </c>
      <c r="AA472" s="505" t="s">
        <v>13</v>
      </c>
      <c r="AB472" s="505" t="s">
        <v>13</v>
      </c>
      <c r="AC472" s="505" t="s">
        <v>13</v>
      </c>
      <c r="AD472" s="505" t="s">
        <v>13</v>
      </c>
      <c r="AE472" s="505" t="s">
        <v>13</v>
      </c>
      <c r="AF472" s="505" t="s">
        <v>13</v>
      </c>
      <c r="AG472" s="505" t="s">
        <v>13</v>
      </c>
      <c r="AH472" s="505" t="s">
        <v>13</v>
      </c>
      <c r="AI472" s="505" t="s">
        <v>13</v>
      </c>
      <c r="AJ472" s="505" t="s">
        <v>13</v>
      </c>
      <c r="AK472" s="505" t="s">
        <v>13</v>
      </c>
      <c r="AL472" s="505" t="s">
        <v>13</v>
      </c>
      <c r="AM472" s="505" t="s">
        <v>13</v>
      </c>
      <c r="AN472" s="505" t="s">
        <v>13</v>
      </c>
      <c r="AO472" s="505" t="s">
        <v>13</v>
      </c>
      <c r="AP472" s="505" t="s">
        <v>13</v>
      </c>
      <c r="AQ472" s="505" t="s">
        <v>13</v>
      </c>
      <c r="AR472" s="505" t="s">
        <v>13</v>
      </c>
      <c r="AS472" s="505" t="s">
        <v>13</v>
      </c>
      <c r="AT472" s="505" t="s">
        <v>13</v>
      </c>
      <c r="AU472" s="505" t="s">
        <v>13</v>
      </c>
      <c r="AV472" s="505" t="s">
        <v>13</v>
      </c>
      <c r="AW472" s="505" t="s">
        <v>13</v>
      </c>
      <c r="AX472" s="505" t="s">
        <v>13</v>
      </c>
      <c r="AY472" s="505" t="s">
        <v>13</v>
      </c>
      <c r="AZ472" s="505" t="s">
        <v>13</v>
      </c>
      <c r="BA472" s="505" t="s">
        <v>13</v>
      </c>
      <c r="BB472" s="505" t="s">
        <v>13</v>
      </c>
      <c r="BC472" s="505" t="s">
        <v>13</v>
      </c>
      <c r="BD472" s="505" t="s">
        <v>13</v>
      </c>
      <c r="BE472" s="505" t="s">
        <v>13</v>
      </c>
      <c r="BF472" s="505" t="s">
        <v>13</v>
      </c>
      <c r="BG472" s="505" t="s">
        <v>13</v>
      </c>
      <c r="BH472" s="505" t="s">
        <v>13</v>
      </c>
      <c r="BI472" s="505" t="s">
        <v>13</v>
      </c>
      <c r="BJ472" s="505" t="s">
        <v>13</v>
      </c>
      <c r="BK472" s="505" t="s">
        <v>13</v>
      </c>
      <c r="BL472" s="505" t="s">
        <v>13</v>
      </c>
      <c r="BM472" s="505" t="s">
        <v>13</v>
      </c>
      <c r="BN472" s="505" t="s">
        <v>13</v>
      </c>
      <c r="BO472" s="622" t="s">
        <v>13</v>
      </c>
      <c r="BP472" s="505" t="s">
        <v>13</v>
      </c>
      <c r="BQ472" s="505" t="s">
        <v>13</v>
      </c>
      <c r="BR472" s="505" t="s">
        <v>13</v>
      </c>
      <c r="BS472" s="505"/>
      <c r="BT472" s="505"/>
      <c r="BU472" s="505"/>
    </row>
    <row r="473" spans="1:73" ht="14.4">
      <c r="A473" s="486" t="e">
        <f>VLOOKUP(C473,'[18]DfE No.'!C:E,3,FALSE)</f>
        <v>#N/A</v>
      </c>
      <c r="B473" s="502" t="s">
        <v>13</v>
      </c>
      <c r="C473" s="502" t="s">
        <v>13</v>
      </c>
      <c r="D473" s="503" t="s">
        <v>13</v>
      </c>
      <c r="E473" s="492" t="s">
        <v>13</v>
      </c>
      <c r="F473" s="504" t="s">
        <v>13</v>
      </c>
      <c r="G473" s="505" t="s">
        <v>13</v>
      </c>
      <c r="H473" s="505" t="s">
        <v>13</v>
      </c>
      <c r="I473" s="505" t="s">
        <v>13</v>
      </c>
      <c r="J473" s="505" t="s">
        <v>13</v>
      </c>
      <c r="K473" s="505" t="s">
        <v>13</v>
      </c>
      <c r="L473" s="505" t="s">
        <v>13</v>
      </c>
      <c r="M473" s="505" t="s">
        <v>13</v>
      </c>
      <c r="N473" s="505" t="s">
        <v>13</v>
      </c>
      <c r="O473" s="505" t="s">
        <v>13</v>
      </c>
      <c r="P473" s="505" t="s">
        <v>13</v>
      </c>
      <c r="Q473" s="505" t="s">
        <v>13</v>
      </c>
      <c r="R473" s="505" t="s">
        <v>13</v>
      </c>
      <c r="S473" s="505" t="s">
        <v>13</v>
      </c>
      <c r="T473" s="505" t="s">
        <v>13</v>
      </c>
      <c r="U473" s="505" t="s">
        <v>13</v>
      </c>
      <c r="V473" s="505" t="s">
        <v>13</v>
      </c>
      <c r="W473" s="505" t="s">
        <v>13</v>
      </c>
      <c r="X473" s="505" t="s">
        <v>13</v>
      </c>
      <c r="Y473" s="505" t="s">
        <v>13</v>
      </c>
      <c r="Z473" s="505" t="s">
        <v>13</v>
      </c>
      <c r="AA473" s="505" t="s">
        <v>13</v>
      </c>
      <c r="AB473" s="505" t="s">
        <v>13</v>
      </c>
      <c r="AC473" s="505" t="s">
        <v>13</v>
      </c>
      <c r="AD473" s="505" t="s">
        <v>13</v>
      </c>
      <c r="AE473" s="505" t="s">
        <v>13</v>
      </c>
      <c r="AF473" s="505" t="s">
        <v>13</v>
      </c>
      <c r="AG473" s="505" t="s">
        <v>13</v>
      </c>
      <c r="AH473" s="505" t="s">
        <v>13</v>
      </c>
      <c r="AI473" s="505" t="s">
        <v>13</v>
      </c>
      <c r="AJ473" s="505" t="s">
        <v>13</v>
      </c>
      <c r="AK473" s="505" t="s">
        <v>13</v>
      </c>
      <c r="AL473" s="505" t="s">
        <v>13</v>
      </c>
      <c r="AM473" s="505" t="s">
        <v>13</v>
      </c>
      <c r="AN473" s="505" t="s">
        <v>13</v>
      </c>
      <c r="AO473" s="505" t="s">
        <v>13</v>
      </c>
      <c r="AP473" s="505" t="s">
        <v>13</v>
      </c>
      <c r="AQ473" s="505" t="s">
        <v>13</v>
      </c>
      <c r="AR473" s="505" t="s">
        <v>13</v>
      </c>
      <c r="AS473" s="505" t="s">
        <v>13</v>
      </c>
      <c r="AT473" s="505" t="s">
        <v>13</v>
      </c>
      <c r="AU473" s="505" t="s">
        <v>13</v>
      </c>
      <c r="AV473" s="505" t="s">
        <v>13</v>
      </c>
      <c r="AW473" s="505" t="s">
        <v>13</v>
      </c>
      <c r="AX473" s="505" t="s">
        <v>13</v>
      </c>
      <c r="AY473" s="505" t="s">
        <v>13</v>
      </c>
      <c r="AZ473" s="505" t="s">
        <v>13</v>
      </c>
      <c r="BA473" s="505" t="s">
        <v>13</v>
      </c>
      <c r="BB473" s="505" t="s">
        <v>13</v>
      </c>
      <c r="BC473" s="505" t="s">
        <v>13</v>
      </c>
      <c r="BD473" s="505" t="s">
        <v>13</v>
      </c>
      <c r="BE473" s="505" t="s">
        <v>13</v>
      </c>
      <c r="BF473" s="505" t="s">
        <v>13</v>
      </c>
      <c r="BG473" s="505" t="s">
        <v>13</v>
      </c>
      <c r="BH473" s="505" t="s">
        <v>13</v>
      </c>
      <c r="BI473" s="505" t="s">
        <v>13</v>
      </c>
      <c r="BJ473" s="505" t="s">
        <v>13</v>
      </c>
      <c r="BK473" s="505" t="s">
        <v>13</v>
      </c>
      <c r="BL473" s="505" t="s">
        <v>13</v>
      </c>
      <c r="BM473" s="505" t="s">
        <v>13</v>
      </c>
      <c r="BN473" s="505" t="s">
        <v>13</v>
      </c>
      <c r="BO473" s="622" t="s">
        <v>13</v>
      </c>
      <c r="BP473" s="505" t="s">
        <v>13</v>
      </c>
      <c r="BQ473" s="505" t="s">
        <v>13</v>
      </c>
      <c r="BR473" s="505" t="s">
        <v>13</v>
      </c>
      <c r="BS473" s="505"/>
      <c r="BT473" s="505"/>
      <c r="BU473" s="505"/>
    </row>
    <row r="474" spans="1:73" ht="14.4">
      <c r="A474" s="486" t="e">
        <f>VLOOKUP(C474,'[18]DfE No.'!C:E,3,FALSE)</f>
        <v>#N/A</v>
      </c>
      <c r="B474" s="502" t="s">
        <v>13</v>
      </c>
      <c r="C474" s="502" t="s">
        <v>13</v>
      </c>
      <c r="D474" s="503" t="s">
        <v>13</v>
      </c>
      <c r="E474" s="492" t="s">
        <v>13</v>
      </c>
      <c r="F474" s="504" t="s">
        <v>13</v>
      </c>
      <c r="G474" s="505" t="s">
        <v>13</v>
      </c>
      <c r="H474" s="505" t="s">
        <v>13</v>
      </c>
      <c r="I474" s="505" t="s">
        <v>13</v>
      </c>
      <c r="J474" s="505" t="s">
        <v>13</v>
      </c>
      <c r="K474" s="505" t="s">
        <v>13</v>
      </c>
      <c r="L474" s="505" t="s">
        <v>13</v>
      </c>
      <c r="M474" s="505" t="s">
        <v>13</v>
      </c>
      <c r="N474" s="505" t="s">
        <v>13</v>
      </c>
      <c r="O474" s="505" t="s">
        <v>13</v>
      </c>
      <c r="P474" s="505" t="s">
        <v>13</v>
      </c>
      <c r="Q474" s="505" t="s">
        <v>13</v>
      </c>
      <c r="R474" s="505" t="s">
        <v>13</v>
      </c>
      <c r="S474" s="505" t="s">
        <v>13</v>
      </c>
      <c r="T474" s="505" t="s">
        <v>13</v>
      </c>
      <c r="U474" s="505" t="s">
        <v>13</v>
      </c>
      <c r="V474" s="505" t="s">
        <v>13</v>
      </c>
      <c r="W474" s="505" t="s">
        <v>13</v>
      </c>
      <c r="X474" s="505" t="s">
        <v>13</v>
      </c>
      <c r="Y474" s="505" t="s">
        <v>13</v>
      </c>
      <c r="Z474" s="505" t="s">
        <v>13</v>
      </c>
      <c r="AA474" s="505" t="s">
        <v>13</v>
      </c>
      <c r="AB474" s="505" t="s">
        <v>13</v>
      </c>
      <c r="AC474" s="505" t="s">
        <v>13</v>
      </c>
      <c r="AD474" s="505" t="s">
        <v>13</v>
      </c>
      <c r="AE474" s="505" t="s">
        <v>13</v>
      </c>
      <c r="AF474" s="505" t="s">
        <v>13</v>
      </c>
      <c r="AG474" s="505" t="s">
        <v>13</v>
      </c>
      <c r="AH474" s="505" t="s">
        <v>13</v>
      </c>
      <c r="AI474" s="505" t="s">
        <v>13</v>
      </c>
      <c r="AJ474" s="505" t="s">
        <v>13</v>
      </c>
      <c r="AK474" s="505" t="s">
        <v>13</v>
      </c>
      <c r="AL474" s="505" t="s">
        <v>13</v>
      </c>
      <c r="AM474" s="505" t="s">
        <v>13</v>
      </c>
      <c r="AN474" s="505" t="s">
        <v>13</v>
      </c>
      <c r="AO474" s="505" t="s">
        <v>13</v>
      </c>
      <c r="AP474" s="505" t="s">
        <v>13</v>
      </c>
      <c r="AQ474" s="505" t="s">
        <v>13</v>
      </c>
      <c r="AR474" s="505" t="s">
        <v>13</v>
      </c>
      <c r="AS474" s="505" t="s">
        <v>13</v>
      </c>
      <c r="AT474" s="505" t="s">
        <v>13</v>
      </c>
      <c r="AU474" s="505" t="s">
        <v>13</v>
      </c>
      <c r="AV474" s="505" t="s">
        <v>13</v>
      </c>
      <c r="AW474" s="505" t="s">
        <v>13</v>
      </c>
      <c r="AX474" s="505" t="s">
        <v>13</v>
      </c>
      <c r="AY474" s="505" t="s">
        <v>13</v>
      </c>
      <c r="AZ474" s="505" t="s">
        <v>13</v>
      </c>
      <c r="BA474" s="505" t="s">
        <v>13</v>
      </c>
      <c r="BB474" s="505" t="s">
        <v>13</v>
      </c>
      <c r="BC474" s="505" t="s">
        <v>13</v>
      </c>
      <c r="BD474" s="505" t="s">
        <v>13</v>
      </c>
      <c r="BE474" s="505" t="s">
        <v>13</v>
      </c>
      <c r="BF474" s="505" t="s">
        <v>13</v>
      </c>
      <c r="BG474" s="505" t="s">
        <v>13</v>
      </c>
      <c r="BH474" s="505" t="s">
        <v>13</v>
      </c>
      <c r="BI474" s="505" t="s">
        <v>13</v>
      </c>
      <c r="BJ474" s="505" t="s">
        <v>13</v>
      </c>
      <c r="BK474" s="505" t="s">
        <v>13</v>
      </c>
      <c r="BL474" s="505" t="s">
        <v>13</v>
      </c>
      <c r="BM474" s="505" t="s">
        <v>13</v>
      </c>
      <c r="BN474" s="505" t="s">
        <v>13</v>
      </c>
      <c r="BO474" s="622" t="s">
        <v>13</v>
      </c>
      <c r="BP474" s="505" t="s">
        <v>13</v>
      </c>
      <c r="BQ474" s="505" t="s">
        <v>13</v>
      </c>
      <c r="BR474" s="505" t="s">
        <v>13</v>
      </c>
      <c r="BS474" s="505"/>
      <c r="BT474" s="505"/>
      <c r="BU474" s="505"/>
    </row>
    <row r="475" spans="1:73" ht="14.4">
      <c r="A475" s="486" t="e">
        <f>VLOOKUP(C475,'[18]DfE No.'!C:E,3,FALSE)</f>
        <v>#N/A</v>
      </c>
      <c r="B475" s="502" t="s">
        <v>13</v>
      </c>
      <c r="C475" s="502" t="s">
        <v>13</v>
      </c>
      <c r="D475" s="503" t="s">
        <v>13</v>
      </c>
      <c r="E475" s="492" t="s">
        <v>13</v>
      </c>
      <c r="F475" s="504" t="s">
        <v>13</v>
      </c>
      <c r="G475" s="505" t="s">
        <v>13</v>
      </c>
      <c r="H475" s="505" t="s">
        <v>13</v>
      </c>
      <c r="I475" s="505" t="s">
        <v>13</v>
      </c>
      <c r="J475" s="505" t="s">
        <v>13</v>
      </c>
      <c r="K475" s="505" t="s">
        <v>13</v>
      </c>
      <c r="L475" s="505" t="s">
        <v>13</v>
      </c>
      <c r="M475" s="505" t="s">
        <v>13</v>
      </c>
      <c r="N475" s="505" t="s">
        <v>13</v>
      </c>
      <c r="O475" s="505" t="s">
        <v>13</v>
      </c>
      <c r="P475" s="505" t="s">
        <v>13</v>
      </c>
      <c r="Q475" s="505" t="s">
        <v>13</v>
      </c>
      <c r="R475" s="505" t="s">
        <v>13</v>
      </c>
      <c r="S475" s="505" t="s">
        <v>13</v>
      </c>
      <c r="T475" s="505" t="s">
        <v>13</v>
      </c>
      <c r="U475" s="505" t="s">
        <v>13</v>
      </c>
      <c r="V475" s="505" t="s">
        <v>13</v>
      </c>
      <c r="W475" s="505" t="s">
        <v>13</v>
      </c>
      <c r="X475" s="505" t="s">
        <v>13</v>
      </c>
      <c r="Y475" s="505" t="s">
        <v>13</v>
      </c>
      <c r="Z475" s="505" t="s">
        <v>13</v>
      </c>
      <c r="AA475" s="505" t="s">
        <v>13</v>
      </c>
      <c r="AB475" s="505" t="s">
        <v>13</v>
      </c>
      <c r="AC475" s="505" t="s">
        <v>13</v>
      </c>
      <c r="AD475" s="505" t="s">
        <v>13</v>
      </c>
      <c r="AE475" s="505" t="s">
        <v>13</v>
      </c>
      <c r="AF475" s="505" t="s">
        <v>13</v>
      </c>
      <c r="AG475" s="505" t="s">
        <v>13</v>
      </c>
      <c r="AH475" s="505" t="s">
        <v>13</v>
      </c>
      <c r="AI475" s="505" t="s">
        <v>13</v>
      </c>
      <c r="AJ475" s="505" t="s">
        <v>13</v>
      </c>
      <c r="AK475" s="505" t="s">
        <v>13</v>
      </c>
      <c r="AL475" s="505" t="s">
        <v>13</v>
      </c>
      <c r="AM475" s="505" t="s">
        <v>13</v>
      </c>
      <c r="AN475" s="505" t="s">
        <v>13</v>
      </c>
      <c r="AO475" s="505" t="s">
        <v>13</v>
      </c>
      <c r="AP475" s="505" t="s">
        <v>13</v>
      </c>
      <c r="AQ475" s="505" t="s">
        <v>13</v>
      </c>
      <c r="AR475" s="505" t="s">
        <v>13</v>
      </c>
      <c r="AS475" s="505" t="s">
        <v>13</v>
      </c>
      <c r="AT475" s="505" t="s">
        <v>13</v>
      </c>
      <c r="AU475" s="505" t="s">
        <v>13</v>
      </c>
      <c r="AV475" s="505" t="s">
        <v>13</v>
      </c>
      <c r="AW475" s="505" t="s">
        <v>13</v>
      </c>
      <c r="AX475" s="505" t="s">
        <v>13</v>
      </c>
      <c r="AY475" s="505" t="s">
        <v>13</v>
      </c>
      <c r="AZ475" s="505" t="s">
        <v>13</v>
      </c>
      <c r="BA475" s="505" t="s">
        <v>13</v>
      </c>
      <c r="BB475" s="505" t="s">
        <v>13</v>
      </c>
      <c r="BC475" s="505" t="s">
        <v>13</v>
      </c>
      <c r="BD475" s="505" t="s">
        <v>13</v>
      </c>
      <c r="BE475" s="505" t="s">
        <v>13</v>
      </c>
      <c r="BF475" s="505" t="s">
        <v>13</v>
      </c>
      <c r="BG475" s="505" t="s">
        <v>13</v>
      </c>
      <c r="BH475" s="505" t="s">
        <v>13</v>
      </c>
      <c r="BI475" s="505" t="s">
        <v>13</v>
      </c>
      <c r="BJ475" s="505" t="s">
        <v>13</v>
      </c>
      <c r="BK475" s="505" t="s">
        <v>13</v>
      </c>
      <c r="BL475" s="505" t="s">
        <v>13</v>
      </c>
      <c r="BM475" s="505" t="s">
        <v>13</v>
      </c>
      <c r="BN475" s="505" t="s">
        <v>13</v>
      </c>
      <c r="BO475" s="622" t="s">
        <v>13</v>
      </c>
      <c r="BP475" s="505" t="s">
        <v>13</v>
      </c>
      <c r="BQ475" s="505" t="s">
        <v>13</v>
      </c>
      <c r="BR475" s="505" t="s">
        <v>13</v>
      </c>
      <c r="BS475" s="505"/>
      <c r="BT475" s="505"/>
      <c r="BU475" s="505"/>
    </row>
    <row r="476" spans="1:73" ht="14.4">
      <c r="A476" s="486" t="e">
        <f>VLOOKUP(C476,'[18]DfE No.'!C:E,3,FALSE)</f>
        <v>#N/A</v>
      </c>
      <c r="B476" s="502" t="s">
        <v>13</v>
      </c>
      <c r="C476" s="502" t="s">
        <v>13</v>
      </c>
      <c r="D476" s="503" t="s">
        <v>13</v>
      </c>
      <c r="E476" s="492" t="s">
        <v>13</v>
      </c>
      <c r="F476" s="504" t="s">
        <v>13</v>
      </c>
      <c r="G476" s="505" t="s">
        <v>13</v>
      </c>
      <c r="H476" s="505" t="s">
        <v>13</v>
      </c>
      <c r="I476" s="505" t="s">
        <v>13</v>
      </c>
      <c r="J476" s="505" t="s">
        <v>13</v>
      </c>
      <c r="K476" s="505" t="s">
        <v>13</v>
      </c>
      <c r="L476" s="505" t="s">
        <v>13</v>
      </c>
      <c r="M476" s="505" t="s">
        <v>13</v>
      </c>
      <c r="N476" s="505" t="s">
        <v>13</v>
      </c>
      <c r="O476" s="505" t="s">
        <v>13</v>
      </c>
      <c r="P476" s="505" t="s">
        <v>13</v>
      </c>
      <c r="Q476" s="505" t="s">
        <v>13</v>
      </c>
      <c r="R476" s="505" t="s">
        <v>13</v>
      </c>
      <c r="S476" s="505" t="s">
        <v>13</v>
      </c>
      <c r="T476" s="505" t="s">
        <v>13</v>
      </c>
      <c r="U476" s="505" t="s">
        <v>13</v>
      </c>
      <c r="V476" s="505" t="s">
        <v>13</v>
      </c>
      <c r="W476" s="505" t="s">
        <v>13</v>
      </c>
      <c r="X476" s="505" t="s">
        <v>13</v>
      </c>
      <c r="Y476" s="505" t="s">
        <v>13</v>
      </c>
      <c r="Z476" s="505" t="s">
        <v>13</v>
      </c>
      <c r="AA476" s="505" t="s">
        <v>13</v>
      </c>
      <c r="AB476" s="505" t="s">
        <v>13</v>
      </c>
      <c r="AC476" s="505" t="s">
        <v>13</v>
      </c>
      <c r="AD476" s="505" t="s">
        <v>13</v>
      </c>
      <c r="AE476" s="505" t="s">
        <v>13</v>
      </c>
      <c r="AF476" s="505" t="s">
        <v>13</v>
      </c>
      <c r="AG476" s="505" t="s">
        <v>13</v>
      </c>
      <c r="AH476" s="505" t="s">
        <v>13</v>
      </c>
      <c r="AI476" s="505" t="s">
        <v>13</v>
      </c>
      <c r="AJ476" s="505" t="s">
        <v>13</v>
      </c>
      <c r="AK476" s="505" t="s">
        <v>13</v>
      </c>
      <c r="AL476" s="505" t="s">
        <v>13</v>
      </c>
      <c r="AM476" s="505" t="s">
        <v>13</v>
      </c>
      <c r="AN476" s="505" t="s">
        <v>13</v>
      </c>
      <c r="AO476" s="505" t="s">
        <v>13</v>
      </c>
      <c r="AP476" s="505" t="s">
        <v>13</v>
      </c>
      <c r="AQ476" s="505" t="s">
        <v>13</v>
      </c>
      <c r="AR476" s="505" t="s">
        <v>13</v>
      </c>
      <c r="AS476" s="505" t="s">
        <v>13</v>
      </c>
      <c r="AT476" s="505" t="s">
        <v>13</v>
      </c>
      <c r="AU476" s="505" t="s">
        <v>13</v>
      </c>
      <c r="AV476" s="505" t="s">
        <v>13</v>
      </c>
      <c r="AW476" s="505" t="s">
        <v>13</v>
      </c>
      <c r="AX476" s="505" t="s">
        <v>13</v>
      </c>
      <c r="AY476" s="505" t="s">
        <v>13</v>
      </c>
      <c r="AZ476" s="505" t="s">
        <v>13</v>
      </c>
      <c r="BA476" s="505" t="s">
        <v>13</v>
      </c>
      <c r="BB476" s="505" t="s">
        <v>13</v>
      </c>
      <c r="BC476" s="505" t="s">
        <v>13</v>
      </c>
      <c r="BD476" s="505" t="s">
        <v>13</v>
      </c>
      <c r="BE476" s="505" t="s">
        <v>13</v>
      </c>
      <c r="BF476" s="505" t="s">
        <v>13</v>
      </c>
      <c r="BG476" s="505" t="s">
        <v>13</v>
      </c>
      <c r="BH476" s="505" t="s">
        <v>13</v>
      </c>
      <c r="BI476" s="505" t="s">
        <v>13</v>
      </c>
      <c r="BJ476" s="505" t="s">
        <v>13</v>
      </c>
      <c r="BK476" s="505" t="s">
        <v>13</v>
      </c>
      <c r="BL476" s="505" t="s">
        <v>13</v>
      </c>
      <c r="BM476" s="505" t="s">
        <v>13</v>
      </c>
      <c r="BN476" s="505" t="s">
        <v>13</v>
      </c>
      <c r="BO476" s="622" t="s">
        <v>13</v>
      </c>
      <c r="BP476" s="505" t="s">
        <v>13</v>
      </c>
      <c r="BQ476" s="505" t="s">
        <v>13</v>
      </c>
      <c r="BR476" s="505" t="s">
        <v>13</v>
      </c>
      <c r="BS476" s="505"/>
      <c r="BT476" s="505"/>
      <c r="BU476" s="505"/>
    </row>
    <row r="477" spans="1:73" ht="14.4">
      <c r="A477" s="486" t="e">
        <f>VLOOKUP(C477,'[18]DfE No.'!C:E,3,FALSE)</f>
        <v>#N/A</v>
      </c>
      <c r="B477" s="502" t="s">
        <v>13</v>
      </c>
      <c r="C477" s="502" t="s">
        <v>13</v>
      </c>
      <c r="D477" s="503" t="s">
        <v>13</v>
      </c>
      <c r="E477" s="492" t="s">
        <v>13</v>
      </c>
      <c r="F477" s="504" t="s">
        <v>13</v>
      </c>
      <c r="G477" s="505" t="s">
        <v>13</v>
      </c>
      <c r="H477" s="505" t="s">
        <v>13</v>
      </c>
      <c r="I477" s="505" t="s">
        <v>13</v>
      </c>
      <c r="J477" s="505" t="s">
        <v>13</v>
      </c>
      <c r="K477" s="505" t="s">
        <v>13</v>
      </c>
      <c r="L477" s="505" t="s">
        <v>13</v>
      </c>
      <c r="M477" s="505" t="s">
        <v>13</v>
      </c>
      <c r="N477" s="505" t="s">
        <v>13</v>
      </c>
      <c r="O477" s="505" t="s">
        <v>13</v>
      </c>
      <c r="P477" s="505" t="s">
        <v>13</v>
      </c>
      <c r="Q477" s="505" t="s">
        <v>13</v>
      </c>
      <c r="R477" s="505" t="s">
        <v>13</v>
      </c>
      <c r="S477" s="505" t="s">
        <v>13</v>
      </c>
      <c r="T477" s="505" t="s">
        <v>13</v>
      </c>
      <c r="U477" s="505" t="s">
        <v>13</v>
      </c>
      <c r="V477" s="505" t="s">
        <v>13</v>
      </c>
      <c r="W477" s="505" t="s">
        <v>13</v>
      </c>
      <c r="X477" s="505" t="s">
        <v>13</v>
      </c>
      <c r="Y477" s="505" t="s">
        <v>13</v>
      </c>
      <c r="Z477" s="505" t="s">
        <v>13</v>
      </c>
      <c r="AA477" s="505" t="s">
        <v>13</v>
      </c>
      <c r="AB477" s="505" t="s">
        <v>13</v>
      </c>
      <c r="AC477" s="505" t="s">
        <v>13</v>
      </c>
      <c r="AD477" s="505" t="s">
        <v>13</v>
      </c>
      <c r="AE477" s="505" t="s">
        <v>13</v>
      </c>
      <c r="AF477" s="505" t="s">
        <v>13</v>
      </c>
      <c r="AG477" s="505" t="s">
        <v>13</v>
      </c>
      <c r="AH477" s="505" t="s">
        <v>13</v>
      </c>
      <c r="AI477" s="505" t="s">
        <v>13</v>
      </c>
      <c r="AJ477" s="505" t="s">
        <v>13</v>
      </c>
      <c r="AK477" s="505" t="s">
        <v>13</v>
      </c>
      <c r="AL477" s="505" t="s">
        <v>13</v>
      </c>
      <c r="AM477" s="505" t="s">
        <v>13</v>
      </c>
      <c r="AN477" s="505" t="s">
        <v>13</v>
      </c>
      <c r="AO477" s="505" t="s">
        <v>13</v>
      </c>
      <c r="AP477" s="505" t="s">
        <v>13</v>
      </c>
      <c r="AQ477" s="505" t="s">
        <v>13</v>
      </c>
      <c r="AR477" s="505" t="s">
        <v>13</v>
      </c>
      <c r="AS477" s="505" t="s">
        <v>13</v>
      </c>
      <c r="AT477" s="505" t="s">
        <v>13</v>
      </c>
      <c r="AU477" s="505" t="s">
        <v>13</v>
      </c>
      <c r="AV477" s="505" t="s">
        <v>13</v>
      </c>
      <c r="AW477" s="505" t="s">
        <v>13</v>
      </c>
      <c r="AX477" s="505" t="s">
        <v>13</v>
      </c>
      <c r="AY477" s="505" t="s">
        <v>13</v>
      </c>
      <c r="AZ477" s="505" t="s">
        <v>13</v>
      </c>
      <c r="BA477" s="505" t="s">
        <v>13</v>
      </c>
      <c r="BB477" s="505" t="s">
        <v>13</v>
      </c>
      <c r="BC477" s="505" t="s">
        <v>13</v>
      </c>
      <c r="BD477" s="505" t="s">
        <v>13</v>
      </c>
      <c r="BE477" s="505" t="s">
        <v>13</v>
      </c>
      <c r="BF477" s="505" t="s">
        <v>13</v>
      </c>
      <c r="BG477" s="505" t="s">
        <v>13</v>
      </c>
      <c r="BH477" s="505" t="s">
        <v>13</v>
      </c>
      <c r="BI477" s="505" t="s">
        <v>13</v>
      </c>
      <c r="BJ477" s="505" t="s">
        <v>13</v>
      </c>
      <c r="BK477" s="505" t="s">
        <v>13</v>
      </c>
      <c r="BL477" s="505" t="s">
        <v>13</v>
      </c>
      <c r="BM477" s="505" t="s">
        <v>13</v>
      </c>
      <c r="BN477" s="505" t="s">
        <v>13</v>
      </c>
      <c r="BO477" s="622" t="s">
        <v>13</v>
      </c>
      <c r="BP477" s="505" t="s">
        <v>13</v>
      </c>
      <c r="BQ477" s="505" t="s">
        <v>13</v>
      </c>
      <c r="BR477" s="505" t="s">
        <v>13</v>
      </c>
      <c r="BS477" s="505"/>
      <c r="BT477" s="505"/>
      <c r="BU477" s="505"/>
    </row>
    <row r="478" spans="1:73" ht="14.4">
      <c r="A478" s="486" t="e">
        <f>VLOOKUP(C478,'[18]DfE No.'!C:E,3,FALSE)</f>
        <v>#N/A</v>
      </c>
      <c r="B478" s="502" t="s">
        <v>13</v>
      </c>
      <c r="C478" s="502" t="s">
        <v>13</v>
      </c>
      <c r="D478" s="503" t="s">
        <v>13</v>
      </c>
      <c r="E478" s="492" t="s">
        <v>13</v>
      </c>
      <c r="F478" s="504" t="s">
        <v>13</v>
      </c>
      <c r="G478" s="505" t="s">
        <v>13</v>
      </c>
      <c r="H478" s="505" t="s">
        <v>13</v>
      </c>
      <c r="I478" s="505" t="s">
        <v>13</v>
      </c>
      <c r="J478" s="505" t="s">
        <v>13</v>
      </c>
      <c r="K478" s="505" t="s">
        <v>13</v>
      </c>
      <c r="L478" s="505" t="s">
        <v>13</v>
      </c>
      <c r="M478" s="505" t="s">
        <v>13</v>
      </c>
      <c r="N478" s="505" t="s">
        <v>13</v>
      </c>
      <c r="O478" s="505" t="s">
        <v>13</v>
      </c>
      <c r="P478" s="505" t="s">
        <v>13</v>
      </c>
      <c r="Q478" s="505" t="s">
        <v>13</v>
      </c>
      <c r="R478" s="505" t="s">
        <v>13</v>
      </c>
      <c r="S478" s="505" t="s">
        <v>13</v>
      </c>
      <c r="T478" s="505" t="s">
        <v>13</v>
      </c>
      <c r="U478" s="505" t="s">
        <v>13</v>
      </c>
      <c r="V478" s="505" t="s">
        <v>13</v>
      </c>
      <c r="W478" s="505" t="s">
        <v>13</v>
      </c>
      <c r="X478" s="505" t="s">
        <v>13</v>
      </c>
      <c r="Y478" s="505" t="s">
        <v>13</v>
      </c>
      <c r="Z478" s="505" t="s">
        <v>13</v>
      </c>
      <c r="AA478" s="505" t="s">
        <v>13</v>
      </c>
      <c r="AB478" s="505" t="s">
        <v>13</v>
      </c>
      <c r="AC478" s="505" t="s">
        <v>13</v>
      </c>
      <c r="AD478" s="505" t="s">
        <v>13</v>
      </c>
      <c r="AE478" s="505" t="s">
        <v>13</v>
      </c>
      <c r="AF478" s="505" t="s">
        <v>13</v>
      </c>
      <c r="AG478" s="505" t="s">
        <v>13</v>
      </c>
      <c r="AH478" s="505" t="s">
        <v>13</v>
      </c>
      <c r="AI478" s="505" t="s">
        <v>13</v>
      </c>
      <c r="AJ478" s="505" t="s">
        <v>13</v>
      </c>
      <c r="AK478" s="505" t="s">
        <v>13</v>
      </c>
      <c r="AL478" s="505" t="s">
        <v>13</v>
      </c>
      <c r="AM478" s="505" t="s">
        <v>13</v>
      </c>
      <c r="AN478" s="505" t="s">
        <v>13</v>
      </c>
      <c r="AO478" s="505" t="s">
        <v>13</v>
      </c>
      <c r="AP478" s="505" t="s">
        <v>13</v>
      </c>
      <c r="AQ478" s="505" t="s">
        <v>13</v>
      </c>
      <c r="AR478" s="505" t="s">
        <v>13</v>
      </c>
      <c r="AS478" s="505" t="s">
        <v>13</v>
      </c>
      <c r="AT478" s="505" t="s">
        <v>13</v>
      </c>
      <c r="AU478" s="505" t="s">
        <v>13</v>
      </c>
      <c r="AV478" s="505" t="s">
        <v>13</v>
      </c>
      <c r="AW478" s="505" t="s">
        <v>13</v>
      </c>
      <c r="AX478" s="505" t="s">
        <v>13</v>
      </c>
      <c r="AY478" s="505" t="s">
        <v>13</v>
      </c>
      <c r="AZ478" s="505" t="s">
        <v>13</v>
      </c>
      <c r="BA478" s="505" t="s">
        <v>13</v>
      </c>
      <c r="BB478" s="505" t="s">
        <v>13</v>
      </c>
      <c r="BC478" s="505" t="s">
        <v>13</v>
      </c>
      <c r="BD478" s="505" t="s">
        <v>13</v>
      </c>
      <c r="BE478" s="505" t="s">
        <v>13</v>
      </c>
      <c r="BF478" s="505" t="s">
        <v>13</v>
      </c>
      <c r="BG478" s="505" t="s">
        <v>13</v>
      </c>
      <c r="BH478" s="505" t="s">
        <v>13</v>
      </c>
      <c r="BI478" s="505" t="s">
        <v>13</v>
      </c>
      <c r="BJ478" s="505" t="s">
        <v>13</v>
      </c>
      <c r="BK478" s="505" t="s">
        <v>13</v>
      </c>
      <c r="BL478" s="505" t="s">
        <v>13</v>
      </c>
      <c r="BM478" s="505" t="s">
        <v>13</v>
      </c>
      <c r="BN478" s="505" t="s">
        <v>13</v>
      </c>
      <c r="BO478" s="622" t="s">
        <v>13</v>
      </c>
      <c r="BP478" s="505" t="s">
        <v>13</v>
      </c>
      <c r="BQ478" s="505" t="s">
        <v>13</v>
      </c>
      <c r="BR478" s="505" t="s">
        <v>13</v>
      </c>
      <c r="BS478" s="505"/>
      <c r="BT478" s="505"/>
      <c r="BU478" s="505"/>
    </row>
    <row r="479" spans="1:73" ht="14.4">
      <c r="A479" s="486" t="e">
        <f>VLOOKUP(C479,'[18]DfE No.'!C:E,3,FALSE)</f>
        <v>#N/A</v>
      </c>
      <c r="B479" s="502" t="s">
        <v>13</v>
      </c>
      <c r="C479" s="502" t="s">
        <v>13</v>
      </c>
      <c r="D479" s="503" t="s">
        <v>13</v>
      </c>
      <c r="E479" s="492" t="s">
        <v>13</v>
      </c>
      <c r="F479" s="504" t="s">
        <v>13</v>
      </c>
      <c r="G479" s="505" t="s">
        <v>13</v>
      </c>
      <c r="H479" s="505" t="s">
        <v>13</v>
      </c>
      <c r="I479" s="505" t="s">
        <v>13</v>
      </c>
      <c r="J479" s="505" t="s">
        <v>13</v>
      </c>
      <c r="K479" s="505" t="s">
        <v>13</v>
      </c>
      <c r="L479" s="505" t="s">
        <v>13</v>
      </c>
      <c r="M479" s="505" t="s">
        <v>13</v>
      </c>
      <c r="N479" s="505" t="s">
        <v>13</v>
      </c>
      <c r="O479" s="505" t="s">
        <v>13</v>
      </c>
      <c r="P479" s="505" t="s">
        <v>13</v>
      </c>
      <c r="Q479" s="505" t="s">
        <v>13</v>
      </c>
      <c r="R479" s="505" t="s">
        <v>13</v>
      </c>
      <c r="S479" s="505" t="s">
        <v>13</v>
      </c>
      <c r="T479" s="505" t="s">
        <v>13</v>
      </c>
      <c r="U479" s="505" t="s">
        <v>13</v>
      </c>
      <c r="V479" s="505" t="s">
        <v>13</v>
      </c>
      <c r="W479" s="505" t="s">
        <v>13</v>
      </c>
      <c r="X479" s="505" t="s">
        <v>13</v>
      </c>
      <c r="Y479" s="505" t="s">
        <v>13</v>
      </c>
      <c r="Z479" s="505" t="s">
        <v>13</v>
      </c>
      <c r="AA479" s="505" t="s">
        <v>13</v>
      </c>
      <c r="AB479" s="505" t="s">
        <v>13</v>
      </c>
      <c r="AC479" s="505" t="s">
        <v>13</v>
      </c>
      <c r="AD479" s="505" t="s">
        <v>13</v>
      </c>
      <c r="AE479" s="505" t="s">
        <v>13</v>
      </c>
      <c r="AF479" s="505" t="s">
        <v>13</v>
      </c>
      <c r="AG479" s="505" t="s">
        <v>13</v>
      </c>
      <c r="AH479" s="505" t="s">
        <v>13</v>
      </c>
      <c r="AI479" s="505" t="s">
        <v>13</v>
      </c>
      <c r="AJ479" s="505" t="s">
        <v>13</v>
      </c>
      <c r="AK479" s="505" t="s">
        <v>13</v>
      </c>
      <c r="AL479" s="505" t="s">
        <v>13</v>
      </c>
      <c r="AM479" s="505" t="s">
        <v>13</v>
      </c>
      <c r="AN479" s="505" t="s">
        <v>13</v>
      </c>
      <c r="AO479" s="505" t="s">
        <v>13</v>
      </c>
      <c r="AP479" s="505" t="s">
        <v>13</v>
      </c>
      <c r="AQ479" s="505" t="s">
        <v>13</v>
      </c>
      <c r="AR479" s="505" t="s">
        <v>13</v>
      </c>
      <c r="AS479" s="505" t="s">
        <v>13</v>
      </c>
      <c r="AT479" s="505" t="s">
        <v>13</v>
      </c>
      <c r="AU479" s="505" t="s">
        <v>13</v>
      </c>
      <c r="AV479" s="505" t="s">
        <v>13</v>
      </c>
      <c r="AW479" s="505" t="s">
        <v>13</v>
      </c>
      <c r="AX479" s="505" t="s">
        <v>13</v>
      </c>
      <c r="AY479" s="505" t="s">
        <v>13</v>
      </c>
      <c r="AZ479" s="505" t="s">
        <v>13</v>
      </c>
      <c r="BA479" s="505" t="s">
        <v>13</v>
      </c>
      <c r="BB479" s="505" t="s">
        <v>13</v>
      </c>
      <c r="BC479" s="505" t="s">
        <v>13</v>
      </c>
      <c r="BD479" s="505" t="s">
        <v>13</v>
      </c>
      <c r="BE479" s="505" t="s">
        <v>13</v>
      </c>
      <c r="BF479" s="505" t="s">
        <v>13</v>
      </c>
      <c r="BG479" s="505" t="s">
        <v>13</v>
      </c>
      <c r="BH479" s="505" t="s">
        <v>13</v>
      </c>
      <c r="BI479" s="505" t="s">
        <v>13</v>
      </c>
      <c r="BJ479" s="505" t="s">
        <v>13</v>
      </c>
      <c r="BK479" s="505" t="s">
        <v>13</v>
      </c>
      <c r="BL479" s="505" t="s">
        <v>13</v>
      </c>
      <c r="BM479" s="505" t="s">
        <v>13</v>
      </c>
      <c r="BN479" s="505" t="s">
        <v>13</v>
      </c>
      <c r="BO479" s="622" t="s">
        <v>13</v>
      </c>
      <c r="BP479" s="505" t="s">
        <v>13</v>
      </c>
      <c r="BQ479" s="505" t="s">
        <v>13</v>
      </c>
      <c r="BR479" s="505" t="s">
        <v>13</v>
      </c>
      <c r="BS479" s="505"/>
      <c r="BT479" s="505"/>
      <c r="BU479" s="505"/>
    </row>
    <row r="480" spans="1:73" ht="14.4">
      <c r="A480" s="486" t="e">
        <f>VLOOKUP(C480,'[18]DfE No.'!C:E,3,FALSE)</f>
        <v>#N/A</v>
      </c>
      <c r="B480" s="502" t="s">
        <v>13</v>
      </c>
      <c r="C480" s="502" t="s">
        <v>13</v>
      </c>
      <c r="D480" s="503" t="s">
        <v>13</v>
      </c>
      <c r="E480" s="492" t="s">
        <v>13</v>
      </c>
      <c r="F480" s="504" t="s">
        <v>13</v>
      </c>
      <c r="G480" s="505" t="s">
        <v>13</v>
      </c>
      <c r="H480" s="505" t="s">
        <v>13</v>
      </c>
      <c r="I480" s="505" t="s">
        <v>13</v>
      </c>
      <c r="J480" s="505" t="s">
        <v>13</v>
      </c>
      <c r="K480" s="505" t="s">
        <v>13</v>
      </c>
      <c r="L480" s="505" t="s">
        <v>13</v>
      </c>
      <c r="M480" s="505" t="s">
        <v>13</v>
      </c>
      <c r="N480" s="505" t="s">
        <v>13</v>
      </c>
      <c r="O480" s="505" t="s">
        <v>13</v>
      </c>
      <c r="P480" s="505" t="s">
        <v>13</v>
      </c>
      <c r="Q480" s="505" t="s">
        <v>13</v>
      </c>
      <c r="R480" s="505" t="s">
        <v>13</v>
      </c>
      <c r="S480" s="505" t="s">
        <v>13</v>
      </c>
      <c r="T480" s="505" t="s">
        <v>13</v>
      </c>
      <c r="U480" s="505" t="s">
        <v>13</v>
      </c>
      <c r="V480" s="505" t="s">
        <v>13</v>
      </c>
      <c r="W480" s="505" t="s">
        <v>13</v>
      </c>
      <c r="X480" s="505" t="s">
        <v>13</v>
      </c>
      <c r="Y480" s="505" t="s">
        <v>13</v>
      </c>
      <c r="Z480" s="505" t="s">
        <v>13</v>
      </c>
      <c r="AA480" s="505" t="s">
        <v>13</v>
      </c>
      <c r="AB480" s="505" t="s">
        <v>13</v>
      </c>
      <c r="AC480" s="505" t="s">
        <v>13</v>
      </c>
      <c r="AD480" s="505" t="s">
        <v>13</v>
      </c>
      <c r="AE480" s="505" t="s">
        <v>13</v>
      </c>
      <c r="AF480" s="505" t="s">
        <v>13</v>
      </c>
      <c r="AG480" s="505" t="s">
        <v>13</v>
      </c>
      <c r="AH480" s="505" t="s">
        <v>13</v>
      </c>
      <c r="AI480" s="505" t="s">
        <v>13</v>
      </c>
      <c r="AJ480" s="505" t="s">
        <v>13</v>
      </c>
      <c r="AK480" s="505" t="s">
        <v>13</v>
      </c>
      <c r="AL480" s="505" t="s">
        <v>13</v>
      </c>
      <c r="AM480" s="505" t="s">
        <v>13</v>
      </c>
      <c r="AN480" s="505" t="s">
        <v>13</v>
      </c>
      <c r="AO480" s="505" t="s">
        <v>13</v>
      </c>
      <c r="AP480" s="505" t="s">
        <v>13</v>
      </c>
      <c r="AQ480" s="505" t="s">
        <v>13</v>
      </c>
      <c r="AR480" s="505" t="s">
        <v>13</v>
      </c>
      <c r="AS480" s="505" t="s">
        <v>13</v>
      </c>
      <c r="AT480" s="505" t="s">
        <v>13</v>
      </c>
      <c r="AU480" s="505" t="s">
        <v>13</v>
      </c>
      <c r="AV480" s="505" t="s">
        <v>13</v>
      </c>
      <c r="AW480" s="505" t="s">
        <v>13</v>
      </c>
      <c r="AX480" s="505" t="s">
        <v>13</v>
      </c>
      <c r="AY480" s="505" t="s">
        <v>13</v>
      </c>
      <c r="AZ480" s="505" t="s">
        <v>13</v>
      </c>
      <c r="BA480" s="505" t="s">
        <v>13</v>
      </c>
      <c r="BB480" s="505" t="s">
        <v>13</v>
      </c>
      <c r="BC480" s="505" t="s">
        <v>13</v>
      </c>
      <c r="BD480" s="505" t="s">
        <v>13</v>
      </c>
      <c r="BE480" s="505" t="s">
        <v>13</v>
      </c>
      <c r="BF480" s="505" t="s">
        <v>13</v>
      </c>
      <c r="BG480" s="505" t="s">
        <v>13</v>
      </c>
      <c r="BH480" s="505" t="s">
        <v>13</v>
      </c>
      <c r="BI480" s="505" t="s">
        <v>13</v>
      </c>
      <c r="BJ480" s="505" t="s">
        <v>13</v>
      </c>
      <c r="BK480" s="505" t="s">
        <v>13</v>
      </c>
      <c r="BL480" s="505" t="s">
        <v>13</v>
      </c>
      <c r="BM480" s="505" t="s">
        <v>13</v>
      </c>
      <c r="BN480" s="505" t="s">
        <v>13</v>
      </c>
      <c r="BO480" s="622" t="s">
        <v>13</v>
      </c>
      <c r="BP480" s="505" t="s">
        <v>13</v>
      </c>
      <c r="BQ480" s="505" t="s">
        <v>13</v>
      </c>
      <c r="BR480" s="505" t="s">
        <v>13</v>
      </c>
      <c r="BS480" s="505"/>
      <c r="BT480" s="505"/>
      <c r="BU480" s="505"/>
    </row>
    <row r="481" spans="1:73" ht="14.4">
      <c r="A481" s="486" t="e">
        <f>VLOOKUP(C481,'[18]DfE No.'!C:E,3,FALSE)</f>
        <v>#N/A</v>
      </c>
      <c r="B481" s="502" t="s">
        <v>13</v>
      </c>
      <c r="C481" s="502" t="s">
        <v>13</v>
      </c>
      <c r="D481" s="503" t="s">
        <v>13</v>
      </c>
      <c r="E481" s="492" t="s">
        <v>13</v>
      </c>
      <c r="F481" s="504" t="s">
        <v>13</v>
      </c>
      <c r="G481" s="505" t="s">
        <v>13</v>
      </c>
      <c r="H481" s="505" t="s">
        <v>13</v>
      </c>
      <c r="I481" s="505" t="s">
        <v>13</v>
      </c>
      <c r="J481" s="505" t="s">
        <v>13</v>
      </c>
      <c r="K481" s="505" t="s">
        <v>13</v>
      </c>
      <c r="L481" s="505" t="s">
        <v>13</v>
      </c>
      <c r="M481" s="505" t="s">
        <v>13</v>
      </c>
      <c r="N481" s="505" t="s">
        <v>13</v>
      </c>
      <c r="O481" s="505" t="s">
        <v>13</v>
      </c>
      <c r="P481" s="505" t="s">
        <v>13</v>
      </c>
      <c r="Q481" s="505" t="s">
        <v>13</v>
      </c>
      <c r="R481" s="505" t="s">
        <v>13</v>
      </c>
      <c r="S481" s="505" t="s">
        <v>13</v>
      </c>
      <c r="T481" s="505" t="s">
        <v>13</v>
      </c>
      <c r="U481" s="505" t="s">
        <v>13</v>
      </c>
      <c r="V481" s="505" t="s">
        <v>13</v>
      </c>
      <c r="W481" s="505" t="s">
        <v>13</v>
      </c>
      <c r="X481" s="505" t="s">
        <v>13</v>
      </c>
      <c r="Y481" s="505" t="s">
        <v>13</v>
      </c>
      <c r="Z481" s="505" t="s">
        <v>13</v>
      </c>
      <c r="AA481" s="505" t="s">
        <v>13</v>
      </c>
      <c r="AB481" s="505" t="s">
        <v>13</v>
      </c>
      <c r="AC481" s="505" t="s">
        <v>13</v>
      </c>
      <c r="AD481" s="505" t="s">
        <v>13</v>
      </c>
      <c r="AE481" s="505" t="s">
        <v>13</v>
      </c>
      <c r="AF481" s="505" t="s">
        <v>13</v>
      </c>
      <c r="AG481" s="505" t="s">
        <v>13</v>
      </c>
      <c r="AH481" s="505" t="s">
        <v>13</v>
      </c>
      <c r="AI481" s="505" t="s">
        <v>13</v>
      </c>
      <c r="AJ481" s="505" t="s">
        <v>13</v>
      </c>
      <c r="AK481" s="505" t="s">
        <v>13</v>
      </c>
      <c r="AL481" s="505" t="s">
        <v>13</v>
      </c>
      <c r="AM481" s="505" t="s">
        <v>13</v>
      </c>
      <c r="AN481" s="505" t="s">
        <v>13</v>
      </c>
      <c r="AO481" s="505" t="s">
        <v>13</v>
      </c>
      <c r="AP481" s="505" t="s">
        <v>13</v>
      </c>
      <c r="AQ481" s="505" t="s">
        <v>13</v>
      </c>
      <c r="AR481" s="505" t="s">
        <v>13</v>
      </c>
      <c r="AS481" s="505" t="s">
        <v>13</v>
      </c>
      <c r="AT481" s="505" t="s">
        <v>13</v>
      </c>
      <c r="AU481" s="505" t="s">
        <v>13</v>
      </c>
      <c r="AV481" s="505" t="s">
        <v>13</v>
      </c>
      <c r="AW481" s="505" t="s">
        <v>13</v>
      </c>
      <c r="AX481" s="505" t="s">
        <v>13</v>
      </c>
      <c r="AY481" s="505" t="s">
        <v>13</v>
      </c>
      <c r="AZ481" s="505" t="s">
        <v>13</v>
      </c>
      <c r="BA481" s="505" t="s">
        <v>13</v>
      </c>
      <c r="BB481" s="505" t="s">
        <v>13</v>
      </c>
      <c r="BC481" s="505" t="s">
        <v>13</v>
      </c>
      <c r="BD481" s="505" t="s">
        <v>13</v>
      </c>
      <c r="BE481" s="505" t="s">
        <v>13</v>
      </c>
      <c r="BF481" s="505" t="s">
        <v>13</v>
      </c>
      <c r="BG481" s="505" t="s">
        <v>13</v>
      </c>
      <c r="BH481" s="505" t="s">
        <v>13</v>
      </c>
      <c r="BI481" s="505" t="s">
        <v>13</v>
      </c>
      <c r="BJ481" s="505" t="s">
        <v>13</v>
      </c>
      <c r="BK481" s="505" t="s">
        <v>13</v>
      </c>
      <c r="BL481" s="505" t="s">
        <v>13</v>
      </c>
      <c r="BM481" s="505" t="s">
        <v>13</v>
      </c>
      <c r="BN481" s="505" t="s">
        <v>13</v>
      </c>
      <c r="BO481" s="622" t="s">
        <v>13</v>
      </c>
      <c r="BP481" s="505" t="s">
        <v>13</v>
      </c>
      <c r="BQ481" s="505" t="s">
        <v>13</v>
      </c>
      <c r="BR481" s="505" t="s">
        <v>13</v>
      </c>
      <c r="BS481" s="505"/>
      <c r="BT481" s="505"/>
      <c r="BU481" s="505"/>
    </row>
    <row r="482" spans="1:73" ht="14.4">
      <c r="A482" s="486" t="e">
        <f>VLOOKUP(C482,'[18]DfE No.'!C:E,3,FALSE)</f>
        <v>#N/A</v>
      </c>
      <c r="B482" s="502" t="s">
        <v>13</v>
      </c>
      <c r="C482" s="502" t="s">
        <v>13</v>
      </c>
      <c r="D482" s="503" t="s">
        <v>13</v>
      </c>
      <c r="E482" s="492" t="s">
        <v>13</v>
      </c>
      <c r="F482" s="504" t="s">
        <v>13</v>
      </c>
      <c r="G482" s="505" t="s">
        <v>13</v>
      </c>
      <c r="H482" s="505" t="s">
        <v>13</v>
      </c>
      <c r="I482" s="505" t="s">
        <v>13</v>
      </c>
      <c r="J482" s="505" t="s">
        <v>13</v>
      </c>
      <c r="K482" s="505" t="s">
        <v>13</v>
      </c>
      <c r="L482" s="505" t="s">
        <v>13</v>
      </c>
      <c r="M482" s="505" t="s">
        <v>13</v>
      </c>
      <c r="N482" s="505" t="s">
        <v>13</v>
      </c>
      <c r="O482" s="505" t="s">
        <v>13</v>
      </c>
      <c r="P482" s="505" t="s">
        <v>13</v>
      </c>
      <c r="Q482" s="505" t="s">
        <v>13</v>
      </c>
      <c r="R482" s="505" t="s">
        <v>13</v>
      </c>
      <c r="S482" s="505" t="s">
        <v>13</v>
      </c>
      <c r="T482" s="505" t="s">
        <v>13</v>
      </c>
      <c r="U482" s="505" t="s">
        <v>13</v>
      </c>
      <c r="V482" s="505" t="s">
        <v>13</v>
      </c>
      <c r="W482" s="505" t="s">
        <v>13</v>
      </c>
      <c r="X482" s="505" t="s">
        <v>13</v>
      </c>
      <c r="Y482" s="505" t="s">
        <v>13</v>
      </c>
      <c r="Z482" s="505" t="s">
        <v>13</v>
      </c>
      <c r="AA482" s="505" t="s">
        <v>13</v>
      </c>
      <c r="AB482" s="505" t="s">
        <v>13</v>
      </c>
      <c r="AC482" s="505" t="s">
        <v>13</v>
      </c>
      <c r="AD482" s="505" t="s">
        <v>13</v>
      </c>
      <c r="AE482" s="505" t="s">
        <v>13</v>
      </c>
      <c r="AF482" s="505" t="s">
        <v>13</v>
      </c>
      <c r="AG482" s="505" t="s">
        <v>13</v>
      </c>
      <c r="AH482" s="505" t="s">
        <v>13</v>
      </c>
      <c r="AI482" s="505" t="s">
        <v>13</v>
      </c>
      <c r="AJ482" s="505" t="s">
        <v>13</v>
      </c>
      <c r="AK482" s="505" t="s">
        <v>13</v>
      </c>
      <c r="AL482" s="505" t="s">
        <v>13</v>
      </c>
      <c r="AM482" s="505" t="s">
        <v>13</v>
      </c>
      <c r="AN482" s="505" t="s">
        <v>13</v>
      </c>
      <c r="AO482" s="505" t="s">
        <v>13</v>
      </c>
      <c r="AP482" s="505" t="s">
        <v>13</v>
      </c>
      <c r="AQ482" s="505" t="s">
        <v>13</v>
      </c>
      <c r="AR482" s="505" t="s">
        <v>13</v>
      </c>
      <c r="AS482" s="505" t="s">
        <v>13</v>
      </c>
      <c r="AT482" s="505" t="s">
        <v>13</v>
      </c>
      <c r="AU482" s="505" t="s">
        <v>13</v>
      </c>
      <c r="AV482" s="505" t="s">
        <v>13</v>
      </c>
      <c r="AW482" s="505" t="s">
        <v>13</v>
      </c>
      <c r="AX482" s="505" t="s">
        <v>13</v>
      </c>
      <c r="AY482" s="505" t="s">
        <v>13</v>
      </c>
      <c r="AZ482" s="505" t="s">
        <v>13</v>
      </c>
      <c r="BA482" s="505" t="s">
        <v>13</v>
      </c>
      <c r="BB482" s="505" t="s">
        <v>13</v>
      </c>
      <c r="BC482" s="505" t="s">
        <v>13</v>
      </c>
      <c r="BD482" s="505" t="s">
        <v>13</v>
      </c>
      <c r="BE482" s="505" t="s">
        <v>13</v>
      </c>
      <c r="BF482" s="505" t="s">
        <v>13</v>
      </c>
      <c r="BG482" s="505" t="s">
        <v>13</v>
      </c>
      <c r="BH482" s="505" t="s">
        <v>13</v>
      </c>
      <c r="BI482" s="505" t="s">
        <v>13</v>
      </c>
      <c r="BJ482" s="505" t="s">
        <v>13</v>
      </c>
      <c r="BK482" s="505" t="s">
        <v>13</v>
      </c>
      <c r="BL482" s="505" t="s">
        <v>13</v>
      </c>
      <c r="BM482" s="505" t="s">
        <v>13</v>
      </c>
      <c r="BN482" s="505" t="s">
        <v>13</v>
      </c>
      <c r="BO482" s="622" t="s">
        <v>13</v>
      </c>
      <c r="BP482" s="505" t="s">
        <v>13</v>
      </c>
      <c r="BQ482" s="505" t="s">
        <v>13</v>
      </c>
      <c r="BR482" s="505" t="s">
        <v>13</v>
      </c>
      <c r="BS482" s="505"/>
      <c r="BT482" s="505"/>
      <c r="BU482" s="505"/>
    </row>
    <row r="483" spans="1:73" ht="14.4">
      <c r="A483" s="486" t="e">
        <f>VLOOKUP(C483,'[18]DfE No.'!C:E,3,FALSE)</f>
        <v>#N/A</v>
      </c>
      <c r="B483" s="502" t="s">
        <v>13</v>
      </c>
      <c r="C483" s="502" t="s">
        <v>13</v>
      </c>
      <c r="D483" s="503" t="s">
        <v>13</v>
      </c>
      <c r="E483" s="492" t="s">
        <v>13</v>
      </c>
      <c r="F483" s="504" t="s">
        <v>13</v>
      </c>
      <c r="G483" s="505" t="s">
        <v>13</v>
      </c>
      <c r="H483" s="505" t="s">
        <v>13</v>
      </c>
      <c r="I483" s="505" t="s">
        <v>13</v>
      </c>
      <c r="J483" s="505" t="s">
        <v>13</v>
      </c>
      <c r="K483" s="505" t="s">
        <v>13</v>
      </c>
      <c r="L483" s="505" t="s">
        <v>13</v>
      </c>
      <c r="M483" s="505" t="s">
        <v>13</v>
      </c>
      <c r="N483" s="505" t="s">
        <v>13</v>
      </c>
      <c r="O483" s="505" t="s">
        <v>13</v>
      </c>
      <c r="P483" s="505" t="s">
        <v>13</v>
      </c>
      <c r="Q483" s="505" t="s">
        <v>13</v>
      </c>
      <c r="R483" s="505" t="s">
        <v>13</v>
      </c>
      <c r="S483" s="505" t="s">
        <v>13</v>
      </c>
      <c r="T483" s="505" t="s">
        <v>13</v>
      </c>
      <c r="U483" s="505" t="s">
        <v>13</v>
      </c>
      <c r="V483" s="505" t="s">
        <v>13</v>
      </c>
      <c r="W483" s="505" t="s">
        <v>13</v>
      </c>
      <c r="X483" s="505" t="s">
        <v>13</v>
      </c>
      <c r="Y483" s="505" t="s">
        <v>13</v>
      </c>
      <c r="Z483" s="505" t="s">
        <v>13</v>
      </c>
      <c r="AA483" s="505" t="s">
        <v>13</v>
      </c>
      <c r="AB483" s="505" t="s">
        <v>13</v>
      </c>
      <c r="AC483" s="505" t="s">
        <v>13</v>
      </c>
      <c r="AD483" s="505" t="s">
        <v>13</v>
      </c>
      <c r="AE483" s="505" t="s">
        <v>13</v>
      </c>
      <c r="AF483" s="505" t="s">
        <v>13</v>
      </c>
      <c r="AG483" s="505" t="s">
        <v>13</v>
      </c>
      <c r="AH483" s="505" t="s">
        <v>13</v>
      </c>
      <c r="AI483" s="505" t="s">
        <v>13</v>
      </c>
      <c r="AJ483" s="505" t="s">
        <v>13</v>
      </c>
      <c r="AK483" s="505" t="s">
        <v>13</v>
      </c>
      <c r="AL483" s="505" t="s">
        <v>13</v>
      </c>
      <c r="AM483" s="505" t="s">
        <v>13</v>
      </c>
      <c r="AN483" s="505" t="s">
        <v>13</v>
      </c>
      <c r="AO483" s="505" t="s">
        <v>13</v>
      </c>
      <c r="AP483" s="505" t="s">
        <v>13</v>
      </c>
      <c r="AQ483" s="505" t="s">
        <v>13</v>
      </c>
      <c r="AR483" s="505" t="s">
        <v>13</v>
      </c>
      <c r="AS483" s="505" t="s">
        <v>13</v>
      </c>
      <c r="AT483" s="505" t="s">
        <v>13</v>
      </c>
      <c r="AU483" s="505" t="s">
        <v>13</v>
      </c>
      <c r="AV483" s="505" t="s">
        <v>13</v>
      </c>
      <c r="AW483" s="505" t="s">
        <v>13</v>
      </c>
      <c r="AX483" s="505" t="s">
        <v>13</v>
      </c>
      <c r="AY483" s="505" t="s">
        <v>13</v>
      </c>
      <c r="AZ483" s="505" t="s">
        <v>13</v>
      </c>
      <c r="BA483" s="505" t="s">
        <v>13</v>
      </c>
      <c r="BB483" s="505" t="s">
        <v>13</v>
      </c>
      <c r="BC483" s="505" t="s">
        <v>13</v>
      </c>
      <c r="BD483" s="505" t="s">
        <v>13</v>
      </c>
      <c r="BE483" s="505" t="s">
        <v>13</v>
      </c>
      <c r="BF483" s="505" t="s">
        <v>13</v>
      </c>
      <c r="BG483" s="505" t="s">
        <v>13</v>
      </c>
      <c r="BH483" s="505" t="s">
        <v>13</v>
      </c>
      <c r="BI483" s="505" t="s">
        <v>13</v>
      </c>
      <c r="BJ483" s="505" t="s">
        <v>13</v>
      </c>
      <c r="BK483" s="505" t="s">
        <v>13</v>
      </c>
      <c r="BL483" s="505" t="s">
        <v>13</v>
      </c>
      <c r="BM483" s="505" t="s">
        <v>13</v>
      </c>
      <c r="BN483" s="505" t="s">
        <v>13</v>
      </c>
      <c r="BO483" s="622" t="s">
        <v>13</v>
      </c>
      <c r="BP483" s="505" t="s">
        <v>13</v>
      </c>
      <c r="BQ483" s="505" t="s">
        <v>13</v>
      </c>
      <c r="BR483" s="505" t="s">
        <v>13</v>
      </c>
      <c r="BS483" s="505"/>
      <c r="BT483" s="505"/>
      <c r="BU483" s="505"/>
    </row>
    <row r="484" spans="1:73" ht="14.4">
      <c r="A484" s="486" t="e">
        <f>VLOOKUP(C484,'[18]DfE No.'!C:E,3,FALSE)</f>
        <v>#N/A</v>
      </c>
      <c r="B484" s="502" t="s">
        <v>13</v>
      </c>
      <c r="C484" s="502" t="s">
        <v>13</v>
      </c>
      <c r="D484" s="503" t="s">
        <v>13</v>
      </c>
      <c r="E484" s="492" t="s">
        <v>13</v>
      </c>
      <c r="F484" s="504" t="s">
        <v>13</v>
      </c>
      <c r="G484" s="505" t="s">
        <v>13</v>
      </c>
      <c r="H484" s="505" t="s">
        <v>13</v>
      </c>
      <c r="I484" s="505" t="s">
        <v>13</v>
      </c>
      <c r="J484" s="505" t="s">
        <v>13</v>
      </c>
      <c r="K484" s="505" t="s">
        <v>13</v>
      </c>
      <c r="L484" s="505" t="s">
        <v>13</v>
      </c>
      <c r="M484" s="505" t="s">
        <v>13</v>
      </c>
      <c r="N484" s="505" t="s">
        <v>13</v>
      </c>
      <c r="O484" s="505" t="s">
        <v>13</v>
      </c>
      <c r="P484" s="505" t="s">
        <v>13</v>
      </c>
      <c r="Q484" s="505" t="s">
        <v>13</v>
      </c>
      <c r="R484" s="505" t="s">
        <v>13</v>
      </c>
      <c r="S484" s="505" t="s">
        <v>13</v>
      </c>
      <c r="T484" s="505" t="s">
        <v>13</v>
      </c>
      <c r="U484" s="505" t="s">
        <v>13</v>
      </c>
      <c r="V484" s="505" t="s">
        <v>13</v>
      </c>
      <c r="W484" s="505" t="s">
        <v>13</v>
      </c>
      <c r="X484" s="505" t="s">
        <v>13</v>
      </c>
      <c r="Y484" s="505" t="s">
        <v>13</v>
      </c>
      <c r="Z484" s="505" t="s">
        <v>13</v>
      </c>
      <c r="AA484" s="505" t="s">
        <v>13</v>
      </c>
      <c r="AB484" s="505" t="s">
        <v>13</v>
      </c>
      <c r="AC484" s="505" t="s">
        <v>13</v>
      </c>
      <c r="AD484" s="505" t="s">
        <v>13</v>
      </c>
      <c r="AE484" s="505" t="s">
        <v>13</v>
      </c>
      <c r="AF484" s="505" t="s">
        <v>13</v>
      </c>
      <c r="AG484" s="505" t="s">
        <v>13</v>
      </c>
      <c r="AH484" s="505" t="s">
        <v>13</v>
      </c>
      <c r="AI484" s="505" t="s">
        <v>13</v>
      </c>
      <c r="AJ484" s="505" t="s">
        <v>13</v>
      </c>
      <c r="AK484" s="505" t="s">
        <v>13</v>
      </c>
      <c r="AL484" s="505" t="s">
        <v>13</v>
      </c>
      <c r="AM484" s="505" t="s">
        <v>13</v>
      </c>
      <c r="AN484" s="505" t="s">
        <v>13</v>
      </c>
      <c r="AO484" s="505" t="s">
        <v>13</v>
      </c>
      <c r="AP484" s="505" t="s">
        <v>13</v>
      </c>
      <c r="AQ484" s="505" t="s">
        <v>13</v>
      </c>
      <c r="AR484" s="505" t="s">
        <v>13</v>
      </c>
      <c r="AS484" s="505" t="s">
        <v>13</v>
      </c>
      <c r="AT484" s="505" t="s">
        <v>13</v>
      </c>
      <c r="AU484" s="505" t="s">
        <v>13</v>
      </c>
      <c r="AV484" s="505" t="s">
        <v>13</v>
      </c>
      <c r="AW484" s="505" t="s">
        <v>13</v>
      </c>
      <c r="AX484" s="505" t="s">
        <v>13</v>
      </c>
      <c r="AY484" s="505" t="s">
        <v>13</v>
      </c>
      <c r="AZ484" s="505" t="s">
        <v>13</v>
      </c>
      <c r="BA484" s="505" t="s">
        <v>13</v>
      </c>
      <c r="BB484" s="505" t="s">
        <v>13</v>
      </c>
      <c r="BC484" s="505" t="s">
        <v>13</v>
      </c>
      <c r="BD484" s="505" t="s">
        <v>13</v>
      </c>
      <c r="BE484" s="505" t="s">
        <v>13</v>
      </c>
      <c r="BF484" s="505" t="s">
        <v>13</v>
      </c>
      <c r="BG484" s="505" t="s">
        <v>13</v>
      </c>
      <c r="BH484" s="505" t="s">
        <v>13</v>
      </c>
      <c r="BI484" s="505" t="s">
        <v>13</v>
      </c>
      <c r="BJ484" s="505" t="s">
        <v>13</v>
      </c>
      <c r="BK484" s="505" t="s">
        <v>13</v>
      </c>
      <c r="BL484" s="505" t="s">
        <v>13</v>
      </c>
      <c r="BM484" s="505" t="s">
        <v>13</v>
      </c>
      <c r="BN484" s="505" t="s">
        <v>13</v>
      </c>
      <c r="BO484" s="622" t="s">
        <v>13</v>
      </c>
      <c r="BP484" s="505" t="s">
        <v>13</v>
      </c>
      <c r="BQ484" s="505" t="s">
        <v>13</v>
      </c>
      <c r="BR484" s="505" t="s">
        <v>13</v>
      </c>
      <c r="BS484" s="505"/>
      <c r="BT484" s="505"/>
      <c r="BU484" s="505"/>
    </row>
    <row r="485" spans="1:73" ht="14.4">
      <c r="A485" s="486" t="e">
        <f>VLOOKUP(C485,'[18]DfE No.'!C:E,3,FALSE)</f>
        <v>#N/A</v>
      </c>
      <c r="B485" s="502" t="s">
        <v>13</v>
      </c>
      <c r="C485" s="502" t="s">
        <v>13</v>
      </c>
      <c r="D485" s="503" t="s">
        <v>13</v>
      </c>
      <c r="E485" s="492" t="s">
        <v>13</v>
      </c>
      <c r="F485" s="504" t="s">
        <v>13</v>
      </c>
      <c r="G485" s="505" t="s">
        <v>13</v>
      </c>
      <c r="H485" s="505" t="s">
        <v>13</v>
      </c>
      <c r="I485" s="505" t="s">
        <v>13</v>
      </c>
      <c r="J485" s="505" t="s">
        <v>13</v>
      </c>
      <c r="K485" s="505" t="s">
        <v>13</v>
      </c>
      <c r="L485" s="505" t="s">
        <v>13</v>
      </c>
      <c r="M485" s="505" t="s">
        <v>13</v>
      </c>
      <c r="N485" s="505" t="s">
        <v>13</v>
      </c>
      <c r="O485" s="505" t="s">
        <v>13</v>
      </c>
      <c r="P485" s="505" t="s">
        <v>13</v>
      </c>
      <c r="Q485" s="505" t="s">
        <v>13</v>
      </c>
      <c r="R485" s="505" t="s">
        <v>13</v>
      </c>
      <c r="S485" s="505" t="s">
        <v>13</v>
      </c>
      <c r="T485" s="505" t="s">
        <v>13</v>
      </c>
      <c r="U485" s="505" t="s">
        <v>13</v>
      </c>
      <c r="V485" s="505" t="s">
        <v>13</v>
      </c>
      <c r="W485" s="505" t="s">
        <v>13</v>
      </c>
      <c r="X485" s="505" t="s">
        <v>13</v>
      </c>
      <c r="Y485" s="505" t="s">
        <v>13</v>
      </c>
      <c r="Z485" s="505" t="s">
        <v>13</v>
      </c>
      <c r="AA485" s="505" t="s">
        <v>13</v>
      </c>
      <c r="AB485" s="505" t="s">
        <v>13</v>
      </c>
      <c r="AC485" s="505" t="s">
        <v>13</v>
      </c>
      <c r="AD485" s="505" t="s">
        <v>13</v>
      </c>
      <c r="AE485" s="505" t="s">
        <v>13</v>
      </c>
      <c r="AF485" s="505" t="s">
        <v>13</v>
      </c>
      <c r="AG485" s="505" t="s">
        <v>13</v>
      </c>
      <c r="AH485" s="505" t="s">
        <v>13</v>
      </c>
      <c r="AI485" s="505" t="s">
        <v>13</v>
      </c>
      <c r="AJ485" s="505" t="s">
        <v>13</v>
      </c>
      <c r="AK485" s="505" t="s">
        <v>13</v>
      </c>
      <c r="AL485" s="505" t="s">
        <v>13</v>
      </c>
      <c r="AM485" s="505" t="s">
        <v>13</v>
      </c>
      <c r="AN485" s="505" t="s">
        <v>13</v>
      </c>
      <c r="AO485" s="505" t="s">
        <v>13</v>
      </c>
      <c r="AP485" s="505" t="s">
        <v>13</v>
      </c>
      <c r="AQ485" s="505" t="s">
        <v>13</v>
      </c>
      <c r="AR485" s="505" t="s">
        <v>13</v>
      </c>
      <c r="AS485" s="505" t="s">
        <v>13</v>
      </c>
      <c r="AT485" s="505" t="s">
        <v>13</v>
      </c>
      <c r="AU485" s="505" t="s">
        <v>13</v>
      </c>
      <c r="AV485" s="505" t="s">
        <v>13</v>
      </c>
      <c r="AW485" s="505" t="s">
        <v>13</v>
      </c>
      <c r="AX485" s="505" t="s">
        <v>13</v>
      </c>
      <c r="AY485" s="505" t="s">
        <v>13</v>
      </c>
      <c r="AZ485" s="505" t="s">
        <v>13</v>
      </c>
      <c r="BA485" s="505" t="s">
        <v>13</v>
      </c>
      <c r="BB485" s="505" t="s">
        <v>13</v>
      </c>
      <c r="BC485" s="505" t="s">
        <v>13</v>
      </c>
      <c r="BD485" s="505" t="s">
        <v>13</v>
      </c>
      <c r="BE485" s="505" t="s">
        <v>13</v>
      </c>
      <c r="BF485" s="505" t="s">
        <v>13</v>
      </c>
      <c r="BG485" s="505" t="s">
        <v>13</v>
      </c>
      <c r="BH485" s="505" t="s">
        <v>13</v>
      </c>
      <c r="BI485" s="505" t="s">
        <v>13</v>
      </c>
      <c r="BJ485" s="505" t="s">
        <v>13</v>
      </c>
      <c r="BK485" s="505" t="s">
        <v>13</v>
      </c>
      <c r="BL485" s="505" t="s">
        <v>13</v>
      </c>
      <c r="BM485" s="505" t="s">
        <v>13</v>
      </c>
      <c r="BN485" s="505" t="s">
        <v>13</v>
      </c>
      <c r="BO485" s="622" t="s">
        <v>13</v>
      </c>
      <c r="BP485" s="505" t="s">
        <v>13</v>
      </c>
      <c r="BQ485" s="505" t="s">
        <v>13</v>
      </c>
      <c r="BR485" s="505" t="s">
        <v>13</v>
      </c>
      <c r="BS485" s="505"/>
      <c r="BT485" s="505"/>
      <c r="BU485" s="505"/>
    </row>
    <row r="486" spans="1:73" ht="14.4">
      <c r="A486" s="486" t="e">
        <f>VLOOKUP(C486,'[18]DfE No.'!C:E,3,FALSE)</f>
        <v>#N/A</v>
      </c>
      <c r="B486" s="502" t="s">
        <v>13</v>
      </c>
      <c r="C486" s="502" t="s">
        <v>13</v>
      </c>
      <c r="D486" s="503" t="s">
        <v>13</v>
      </c>
      <c r="E486" s="492" t="s">
        <v>13</v>
      </c>
      <c r="F486" s="504" t="s">
        <v>13</v>
      </c>
      <c r="G486" s="505" t="s">
        <v>13</v>
      </c>
      <c r="H486" s="505" t="s">
        <v>13</v>
      </c>
      <c r="I486" s="505" t="s">
        <v>13</v>
      </c>
      <c r="J486" s="505" t="s">
        <v>13</v>
      </c>
      <c r="K486" s="505" t="s">
        <v>13</v>
      </c>
      <c r="L486" s="505" t="s">
        <v>13</v>
      </c>
      <c r="M486" s="505" t="s">
        <v>13</v>
      </c>
      <c r="N486" s="505" t="s">
        <v>13</v>
      </c>
      <c r="O486" s="505" t="s">
        <v>13</v>
      </c>
      <c r="P486" s="505" t="s">
        <v>13</v>
      </c>
      <c r="Q486" s="505" t="s">
        <v>13</v>
      </c>
      <c r="R486" s="505" t="s">
        <v>13</v>
      </c>
      <c r="S486" s="505" t="s">
        <v>13</v>
      </c>
      <c r="T486" s="505" t="s">
        <v>13</v>
      </c>
      <c r="U486" s="505" t="s">
        <v>13</v>
      </c>
      <c r="V486" s="505" t="s">
        <v>13</v>
      </c>
      <c r="W486" s="505" t="s">
        <v>13</v>
      </c>
      <c r="X486" s="505" t="s">
        <v>13</v>
      </c>
      <c r="Y486" s="505" t="s">
        <v>13</v>
      </c>
      <c r="Z486" s="505" t="s">
        <v>13</v>
      </c>
      <c r="AA486" s="505" t="s">
        <v>13</v>
      </c>
      <c r="AB486" s="505" t="s">
        <v>13</v>
      </c>
      <c r="AC486" s="505" t="s">
        <v>13</v>
      </c>
      <c r="AD486" s="505" t="s">
        <v>13</v>
      </c>
      <c r="AE486" s="505" t="s">
        <v>13</v>
      </c>
      <c r="AF486" s="505" t="s">
        <v>13</v>
      </c>
      <c r="AG486" s="505" t="s">
        <v>13</v>
      </c>
      <c r="AH486" s="505" t="s">
        <v>13</v>
      </c>
      <c r="AI486" s="505" t="s">
        <v>13</v>
      </c>
      <c r="AJ486" s="505" t="s">
        <v>13</v>
      </c>
      <c r="AK486" s="505" t="s">
        <v>13</v>
      </c>
      <c r="AL486" s="505" t="s">
        <v>13</v>
      </c>
      <c r="AM486" s="505" t="s">
        <v>13</v>
      </c>
      <c r="AN486" s="505" t="s">
        <v>13</v>
      </c>
      <c r="AO486" s="505" t="s">
        <v>13</v>
      </c>
      <c r="AP486" s="505" t="s">
        <v>13</v>
      </c>
      <c r="AQ486" s="505" t="s">
        <v>13</v>
      </c>
      <c r="AR486" s="505" t="s">
        <v>13</v>
      </c>
      <c r="AS486" s="505" t="s">
        <v>13</v>
      </c>
      <c r="AT486" s="505" t="s">
        <v>13</v>
      </c>
      <c r="AU486" s="505" t="s">
        <v>13</v>
      </c>
      <c r="AV486" s="505" t="s">
        <v>13</v>
      </c>
      <c r="AW486" s="505" t="s">
        <v>13</v>
      </c>
      <c r="AX486" s="505" t="s">
        <v>13</v>
      </c>
      <c r="AY486" s="505" t="s">
        <v>13</v>
      </c>
      <c r="AZ486" s="505" t="s">
        <v>13</v>
      </c>
      <c r="BA486" s="505" t="s">
        <v>13</v>
      </c>
      <c r="BB486" s="505" t="s">
        <v>13</v>
      </c>
      <c r="BC486" s="505" t="s">
        <v>13</v>
      </c>
      <c r="BD486" s="505" t="s">
        <v>13</v>
      </c>
      <c r="BE486" s="505" t="s">
        <v>13</v>
      </c>
      <c r="BF486" s="505" t="s">
        <v>13</v>
      </c>
      <c r="BG486" s="505" t="s">
        <v>13</v>
      </c>
      <c r="BH486" s="505" t="s">
        <v>13</v>
      </c>
      <c r="BI486" s="505" t="s">
        <v>13</v>
      </c>
      <c r="BJ486" s="505" t="s">
        <v>13</v>
      </c>
      <c r="BK486" s="505" t="s">
        <v>13</v>
      </c>
      <c r="BL486" s="505" t="s">
        <v>13</v>
      </c>
      <c r="BM486" s="505" t="s">
        <v>13</v>
      </c>
      <c r="BN486" s="505" t="s">
        <v>13</v>
      </c>
      <c r="BO486" s="622" t="s">
        <v>13</v>
      </c>
      <c r="BP486" s="505" t="s">
        <v>13</v>
      </c>
      <c r="BQ486" s="505" t="s">
        <v>13</v>
      </c>
      <c r="BR486" s="505" t="s">
        <v>13</v>
      </c>
      <c r="BS486" s="505"/>
      <c r="BT486" s="505"/>
      <c r="BU486" s="505"/>
    </row>
    <row r="487" spans="1:73" ht="14.4">
      <c r="A487" s="486" t="e">
        <f>VLOOKUP(C487,'[18]DfE No.'!C:E,3,FALSE)</f>
        <v>#N/A</v>
      </c>
      <c r="B487" s="502" t="s">
        <v>13</v>
      </c>
      <c r="C487" s="502" t="s">
        <v>13</v>
      </c>
      <c r="D487" s="503" t="s">
        <v>13</v>
      </c>
      <c r="E487" s="492" t="s">
        <v>13</v>
      </c>
      <c r="F487" s="504" t="s">
        <v>13</v>
      </c>
      <c r="G487" s="505" t="s">
        <v>13</v>
      </c>
      <c r="H487" s="505" t="s">
        <v>13</v>
      </c>
      <c r="I487" s="505" t="s">
        <v>13</v>
      </c>
      <c r="J487" s="505" t="s">
        <v>13</v>
      </c>
      <c r="K487" s="505" t="s">
        <v>13</v>
      </c>
      <c r="L487" s="505" t="s">
        <v>13</v>
      </c>
      <c r="M487" s="505" t="s">
        <v>13</v>
      </c>
      <c r="N487" s="505" t="s">
        <v>13</v>
      </c>
      <c r="O487" s="505" t="s">
        <v>13</v>
      </c>
      <c r="P487" s="505" t="s">
        <v>13</v>
      </c>
      <c r="Q487" s="505" t="s">
        <v>13</v>
      </c>
      <c r="R487" s="505" t="s">
        <v>13</v>
      </c>
      <c r="S487" s="505" t="s">
        <v>13</v>
      </c>
      <c r="T487" s="505" t="s">
        <v>13</v>
      </c>
      <c r="U487" s="505" t="s">
        <v>13</v>
      </c>
      <c r="V487" s="505" t="s">
        <v>13</v>
      </c>
      <c r="W487" s="505" t="s">
        <v>13</v>
      </c>
      <c r="X487" s="505" t="s">
        <v>13</v>
      </c>
      <c r="Y487" s="505" t="s">
        <v>13</v>
      </c>
      <c r="Z487" s="505" t="s">
        <v>13</v>
      </c>
      <c r="AA487" s="505" t="s">
        <v>13</v>
      </c>
      <c r="AB487" s="505" t="s">
        <v>13</v>
      </c>
      <c r="AC487" s="505" t="s">
        <v>13</v>
      </c>
      <c r="AD487" s="505" t="s">
        <v>13</v>
      </c>
      <c r="AE487" s="505" t="s">
        <v>13</v>
      </c>
      <c r="AF487" s="505" t="s">
        <v>13</v>
      </c>
      <c r="AG487" s="505" t="s">
        <v>13</v>
      </c>
      <c r="AH487" s="505" t="s">
        <v>13</v>
      </c>
      <c r="AI487" s="505" t="s">
        <v>13</v>
      </c>
      <c r="AJ487" s="505" t="s">
        <v>13</v>
      </c>
      <c r="AK487" s="505" t="s">
        <v>13</v>
      </c>
      <c r="AL487" s="505" t="s">
        <v>13</v>
      </c>
      <c r="AM487" s="505" t="s">
        <v>13</v>
      </c>
      <c r="AN487" s="505" t="s">
        <v>13</v>
      </c>
      <c r="AO487" s="505" t="s">
        <v>13</v>
      </c>
      <c r="AP487" s="505" t="s">
        <v>13</v>
      </c>
      <c r="AQ487" s="505" t="s">
        <v>13</v>
      </c>
      <c r="AR487" s="505" t="s">
        <v>13</v>
      </c>
      <c r="AS487" s="505" t="s">
        <v>13</v>
      </c>
      <c r="AT487" s="505" t="s">
        <v>13</v>
      </c>
      <c r="AU487" s="505" t="s">
        <v>13</v>
      </c>
      <c r="AV487" s="505" t="s">
        <v>13</v>
      </c>
      <c r="AW487" s="505" t="s">
        <v>13</v>
      </c>
      <c r="AX487" s="505" t="s">
        <v>13</v>
      </c>
      <c r="AY487" s="505" t="s">
        <v>13</v>
      </c>
      <c r="AZ487" s="505" t="s">
        <v>13</v>
      </c>
      <c r="BA487" s="505" t="s">
        <v>13</v>
      </c>
      <c r="BB487" s="505" t="s">
        <v>13</v>
      </c>
      <c r="BC487" s="505" t="s">
        <v>13</v>
      </c>
      <c r="BD487" s="505" t="s">
        <v>13</v>
      </c>
      <c r="BE487" s="505" t="s">
        <v>13</v>
      </c>
      <c r="BF487" s="505" t="s">
        <v>13</v>
      </c>
      <c r="BG487" s="505" t="s">
        <v>13</v>
      </c>
      <c r="BH487" s="505" t="s">
        <v>13</v>
      </c>
      <c r="BI487" s="505" t="s">
        <v>13</v>
      </c>
      <c r="BJ487" s="505" t="s">
        <v>13</v>
      </c>
      <c r="BK487" s="505" t="s">
        <v>13</v>
      </c>
      <c r="BL487" s="505" t="s">
        <v>13</v>
      </c>
      <c r="BM487" s="505" t="s">
        <v>13</v>
      </c>
      <c r="BN487" s="505" t="s">
        <v>13</v>
      </c>
      <c r="BO487" s="622" t="s">
        <v>13</v>
      </c>
      <c r="BP487" s="505" t="s">
        <v>13</v>
      </c>
      <c r="BQ487" s="505" t="s">
        <v>13</v>
      </c>
      <c r="BR487" s="505" t="s">
        <v>13</v>
      </c>
      <c r="BS487" s="505"/>
      <c r="BT487" s="505"/>
      <c r="BU487" s="505"/>
    </row>
    <row r="488" spans="1:73" ht="14.4">
      <c r="A488" s="486" t="e">
        <f>VLOOKUP(C488,'[18]DfE No.'!C:E,3,FALSE)</f>
        <v>#N/A</v>
      </c>
      <c r="B488" s="502" t="s">
        <v>13</v>
      </c>
      <c r="C488" s="502" t="s">
        <v>13</v>
      </c>
      <c r="D488" s="503" t="s">
        <v>13</v>
      </c>
      <c r="E488" s="492" t="s">
        <v>13</v>
      </c>
      <c r="F488" s="504" t="s">
        <v>13</v>
      </c>
      <c r="G488" s="505" t="s">
        <v>13</v>
      </c>
      <c r="H488" s="505" t="s">
        <v>13</v>
      </c>
      <c r="I488" s="505" t="s">
        <v>13</v>
      </c>
      <c r="J488" s="505" t="s">
        <v>13</v>
      </c>
      <c r="K488" s="505" t="s">
        <v>13</v>
      </c>
      <c r="L488" s="505" t="s">
        <v>13</v>
      </c>
      <c r="M488" s="505" t="s">
        <v>13</v>
      </c>
      <c r="N488" s="505" t="s">
        <v>13</v>
      </c>
      <c r="O488" s="505" t="s">
        <v>13</v>
      </c>
      <c r="P488" s="505" t="s">
        <v>13</v>
      </c>
      <c r="Q488" s="505" t="s">
        <v>13</v>
      </c>
      <c r="R488" s="505" t="s">
        <v>13</v>
      </c>
      <c r="S488" s="505" t="s">
        <v>13</v>
      </c>
      <c r="T488" s="505" t="s">
        <v>13</v>
      </c>
      <c r="U488" s="505" t="s">
        <v>13</v>
      </c>
      <c r="V488" s="505" t="s">
        <v>13</v>
      </c>
      <c r="W488" s="505" t="s">
        <v>13</v>
      </c>
      <c r="X488" s="505" t="s">
        <v>13</v>
      </c>
      <c r="Y488" s="505" t="s">
        <v>13</v>
      </c>
      <c r="Z488" s="505" t="s">
        <v>13</v>
      </c>
      <c r="AA488" s="505" t="s">
        <v>13</v>
      </c>
      <c r="AB488" s="505" t="s">
        <v>13</v>
      </c>
      <c r="AC488" s="505" t="s">
        <v>13</v>
      </c>
      <c r="AD488" s="505" t="s">
        <v>13</v>
      </c>
      <c r="AE488" s="505" t="s">
        <v>13</v>
      </c>
      <c r="AF488" s="505" t="s">
        <v>13</v>
      </c>
      <c r="AG488" s="505" t="s">
        <v>13</v>
      </c>
      <c r="AH488" s="505" t="s">
        <v>13</v>
      </c>
      <c r="AI488" s="505" t="s">
        <v>13</v>
      </c>
      <c r="AJ488" s="505" t="s">
        <v>13</v>
      </c>
      <c r="AK488" s="505" t="s">
        <v>13</v>
      </c>
      <c r="AL488" s="505" t="s">
        <v>13</v>
      </c>
      <c r="AM488" s="505" t="s">
        <v>13</v>
      </c>
      <c r="AN488" s="505" t="s">
        <v>13</v>
      </c>
      <c r="AO488" s="505" t="s">
        <v>13</v>
      </c>
      <c r="AP488" s="505" t="s">
        <v>13</v>
      </c>
      <c r="AQ488" s="505" t="s">
        <v>13</v>
      </c>
      <c r="AR488" s="505" t="s">
        <v>13</v>
      </c>
      <c r="AS488" s="505" t="s">
        <v>13</v>
      </c>
      <c r="AT488" s="505" t="s">
        <v>13</v>
      </c>
      <c r="AU488" s="505" t="s">
        <v>13</v>
      </c>
      <c r="AV488" s="505" t="s">
        <v>13</v>
      </c>
      <c r="AW488" s="505" t="s">
        <v>13</v>
      </c>
      <c r="AX488" s="505" t="s">
        <v>13</v>
      </c>
      <c r="AY488" s="505" t="s">
        <v>13</v>
      </c>
      <c r="AZ488" s="505" t="s">
        <v>13</v>
      </c>
      <c r="BA488" s="505" t="s">
        <v>13</v>
      </c>
      <c r="BB488" s="505" t="s">
        <v>13</v>
      </c>
      <c r="BC488" s="505" t="s">
        <v>13</v>
      </c>
      <c r="BD488" s="505" t="s">
        <v>13</v>
      </c>
      <c r="BE488" s="505" t="s">
        <v>13</v>
      </c>
      <c r="BF488" s="505" t="s">
        <v>13</v>
      </c>
      <c r="BG488" s="505" t="s">
        <v>13</v>
      </c>
      <c r="BH488" s="505" t="s">
        <v>13</v>
      </c>
      <c r="BI488" s="505" t="s">
        <v>13</v>
      </c>
      <c r="BJ488" s="505" t="s">
        <v>13</v>
      </c>
      <c r="BK488" s="505" t="s">
        <v>13</v>
      </c>
      <c r="BL488" s="505" t="s">
        <v>13</v>
      </c>
      <c r="BM488" s="505" t="s">
        <v>13</v>
      </c>
      <c r="BN488" s="505" t="s">
        <v>13</v>
      </c>
      <c r="BO488" s="622" t="s">
        <v>13</v>
      </c>
      <c r="BP488" s="505" t="s">
        <v>13</v>
      </c>
      <c r="BQ488" s="505" t="s">
        <v>13</v>
      </c>
      <c r="BR488" s="505" t="s">
        <v>13</v>
      </c>
      <c r="BS488" s="505"/>
      <c r="BT488" s="505"/>
      <c r="BU488" s="505"/>
    </row>
    <row r="489" spans="1:73" ht="14.4">
      <c r="A489" s="486" t="e">
        <f>VLOOKUP(C489,'[18]DfE No.'!C:E,3,FALSE)</f>
        <v>#N/A</v>
      </c>
      <c r="B489" s="502" t="s">
        <v>13</v>
      </c>
      <c r="C489" s="502" t="s">
        <v>13</v>
      </c>
      <c r="D489" s="503" t="s">
        <v>13</v>
      </c>
      <c r="E489" s="492" t="s">
        <v>13</v>
      </c>
      <c r="F489" s="504" t="s">
        <v>13</v>
      </c>
      <c r="G489" s="505" t="s">
        <v>13</v>
      </c>
      <c r="H489" s="505" t="s">
        <v>13</v>
      </c>
      <c r="I489" s="505" t="s">
        <v>13</v>
      </c>
      <c r="J489" s="505" t="s">
        <v>13</v>
      </c>
      <c r="K489" s="505" t="s">
        <v>13</v>
      </c>
      <c r="L489" s="505" t="s">
        <v>13</v>
      </c>
      <c r="M489" s="505" t="s">
        <v>13</v>
      </c>
      <c r="N489" s="505" t="s">
        <v>13</v>
      </c>
      <c r="O489" s="505" t="s">
        <v>13</v>
      </c>
      <c r="P489" s="505" t="s">
        <v>13</v>
      </c>
      <c r="Q489" s="505" t="s">
        <v>13</v>
      </c>
      <c r="R489" s="505" t="s">
        <v>13</v>
      </c>
      <c r="S489" s="505" t="s">
        <v>13</v>
      </c>
      <c r="T489" s="505" t="s">
        <v>13</v>
      </c>
      <c r="U489" s="505" t="s">
        <v>13</v>
      </c>
      <c r="V489" s="505" t="s">
        <v>13</v>
      </c>
      <c r="W489" s="505" t="s">
        <v>13</v>
      </c>
      <c r="X489" s="505" t="s">
        <v>13</v>
      </c>
      <c r="Y489" s="505" t="s">
        <v>13</v>
      </c>
      <c r="Z489" s="505" t="s">
        <v>13</v>
      </c>
      <c r="AA489" s="505" t="s">
        <v>13</v>
      </c>
      <c r="AB489" s="505" t="s">
        <v>13</v>
      </c>
      <c r="AC489" s="505" t="s">
        <v>13</v>
      </c>
      <c r="AD489" s="505" t="s">
        <v>13</v>
      </c>
      <c r="AE489" s="505" t="s">
        <v>13</v>
      </c>
      <c r="AF489" s="505" t="s">
        <v>13</v>
      </c>
      <c r="AG489" s="505" t="s">
        <v>13</v>
      </c>
      <c r="AH489" s="505" t="s">
        <v>13</v>
      </c>
      <c r="AI489" s="505" t="s">
        <v>13</v>
      </c>
      <c r="AJ489" s="505" t="s">
        <v>13</v>
      </c>
      <c r="AK489" s="505" t="s">
        <v>13</v>
      </c>
      <c r="AL489" s="505" t="s">
        <v>13</v>
      </c>
      <c r="AM489" s="505" t="s">
        <v>13</v>
      </c>
      <c r="AN489" s="505" t="s">
        <v>13</v>
      </c>
      <c r="AO489" s="505" t="s">
        <v>13</v>
      </c>
      <c r="AP489" s="505" t="s">
        <v>13</v>
      </c>
      <c r="AQ489" s="505" t="s">
        <v>13</v>
      </c>
      <c r="AR489" s="505" t="s">
        <v>13</v>
      </c>
      <c r="AS489" s="505" t="s">
        <v>13</v>
      </c>
      <c r="AT489" s="505" t="s">
        <v>13</v>
      </c>
      <c r="AU489" s="505" t="s">
        <v>13</v>
      </c>
      <c r="AV489" s="505" t="s">
        <v>13</v>
      </c>
      <c r="AW489" s="505" t="s">
        <v>13</v>
      </c>
      <c r="AX489" s="505" t="s">
        <v>13</v>
      </c>
      <c r="AY489" s="505" t="s">
        <v>13</v>
      </c>
      <c r="AZ489" s="505" t="s">
        <v>13</v>
      </c>
      <c r="BA489" s="505" t="s">
        <v>13</v>
      </c>
      <c r="BB489" s="505" t="s">
        <v>13</v>
      </c>
      <c r="BC489" s="505" t="s">
        <v>13</v>
      </c>
      <c r="BD489" s="505" t="s">
        <v>13</v>
      </c>
      <c r="BE489" s="505" t="s">
        <v>13</v>
      </c>
      <c r="BF489" s="505" t="s">
        <v>13</v>
      </c>
      <c r="BG489" s="505" t="s">
        <v>13</v>
      </c>
      <c r="BH489" s="505" t="s">
        <v>13</v>
      </c>
      <c r="BI489" s="505" t="s">
        <v>13</v>
      </c>
      <c r="BJ489" s="505" t="s">
        <v>13</v>
      </c>
      <c r="BK489" s="505" t="s">
        <v>13</v>
      </c>
      <c r="BL489" s="505" t="s">
        <v>13</v>
      </c>
      <c r="BM489" s="505" t="s">
        <v>13</v>
      </c>
      <c r="BN489" s="505" t="s">
        <v>13</v>
      </c>
      <c r="BO489" s="622" t="s">
        <v>13</v>
      </c>
      <c r="BP489" s="505" t="s">
        <v>13</v>
      </c>
      <c r="BQ489" s="505" t="s">
        <v>13</v>
      </c>
      <c r="BR489" s="505" t="s">
        <v>13</v>
      </c>
      <c r="BS489" s="505"/>
      <c r="BT489" s="505"/>
      <c r="BU489" s="505"/>
    </row>
    <row r="490" spans="1:73" ht="14.4">
      <c r="A490" s="486" t="e">
        <f>VLOOKUP(C490,'[18]DfE No.'!C:E,3,FALSE)</f>
        <v>#N/A</v>
      </c>
      <c r="B490" s="502" t="s">
        <v>13</v>
      </c>
      <c r="C490" s="502" t="s">
        <v>13</v>
      </c>
      <c r="D490" s="503" t="s">
        <v>13</v>
      </c>
      <c r="E490" s="492" t="s">
        <v>13</v>
      </c>
      <c r="F490" s="504" t="s">
        <v>13</v>
      </c>
      <c r="G490" s="505" t="s">
        <v>13</v>
      </c>
      <c r="H490" s="505" t="s">
        <v>13</v>
      </c>
      <c r="I490" s="505" t="s">
        <v>13</v>
      </c>
      <c r="J490" s="505" t="s">
        <v>13</v>
      </c>
      <c r="K490" s="505" t="s">
        <v>13</v>
      </c>
      <c r="L490" s="505" t="s">
        <v>13</v>
      </c>
      <c r="M490" s="505" t="s">
        <v>13</v>
      </c>
      <c r="N490" s="505" t="s">
        <v>13</v>
      </c>
      <c r="O490" s="505" t="s">
        <v>13</v>
      </c>
      <c r="P490" s="505" t="s">
        <v>13</v>
      </c>
      <c r="Q490" s="505" t="s">
        <v>13</v>
      </c>
      <c r="R490" s="505" t="s">
        <v>13</v>
      </c>
      <c r="S490" s="505" t="s">
        <v>13</v>
      </c>
      <c r="T490" s="505" t="s">
        <v>13</v>
      </c>
      <c r="U490" s="505" t="s">
        <v>13</v>
      </c>
      <c r="V490" s="505" t="s">
        <v>13</v>
      </c>
      <c r="W490" s="505" t="s">
        <v>13</v>
      </c>
      <c r="X490" s="505" t="s">
        <v>13</v>
      </c>
      <c r="Y490" s="505" t="s">
        <v>13</v>
      </c>
      <c r="Z490" s="505" t="s">
        <v>13</v>
      </c>
      <c r="AA490" s="505" t="s">
        <v>13</v>
      </c>
      <c r="AB490" s="505" t="s">
        <v>13</v>
      </c>
      <c r="AC490" s="505" t="s">
        <v>13</v>
      </c>
      <c r="AD490" s="505" t="s">
        <v>13</v>
      </c>
      <c r="AE490" s="505" t="s">
        <v>13</v>
      </c>
      <c r="AF490" s="505" t="s">
        <v>13</v>
      </c>
      <c r="AG490" s="505" t="s">
        <v>13</v>
      </c>
      <c r="AH490" s="505" t="s">
        <v>13</v>
      </c>
      <c r="AI490" s="505" t="s">
        <v>13</v>
      </c>
      <c r="AJ490" s="505" t="s">
        <v>13</v>
      </c>
      <c r="AK490" s="505" t="s">
        <v>13</v>
      </c>
      <c r="AL490" s="505" t="s">
        <v>13</v>
      </c>
      <c r="AM490" s="505" t="s">
        <v>13</v>
      </c>
      <c r="AN490" s="505" t="s">
        <v>13</v>
      </c>
      <c r="AO490" s="505" t="s">
        <v>13</v>
      </c>
      <c r="AP490" s="505" t="s">
        <v>13</v>
      </c>
      <c r="AQ490" s="505" t="s">
        <v>13</v>
      </c>
      <c r="AR490" s="505" t="s">
        <v>13</v>
      </c>
      <c r="AS490" s="505" t="s">
        <v>13</v>
      </c>
      <c r="AT490" s="505" t="s">
        <v>13</v>
      </c>
      <c r="AU490" s="505" t="s">
        <v>13</v>
      </c>
      <c r="AV490" s="505" t="s">
        <v>13</v>
      </c>
      <c r="AW490" s="505" t="s">
        <v>13</v>
      </c>
      <c r="AX490" s="505" t="s">
        <v>13</v>
      </c>
      <c r="AY490" s="505" t="s">
        <v>13</v>
      </c>
      <c r="AZ490" s="505" t="s">
        <v>13</v>
      </c>
      <c r="BA490" s="505" t="s">
        <v>13</v>
      </c>
      <c r="BB490" s="505" t="s">
        <v>13</v>
      </c>
      <c r="BC490" s="505" t="s">
        <v>13</v>
      </c>
      <c r="BD490" s="505" t="s">
        <v>13</v>
      </c>
      <c r="BE490" s="505" t="s">
        <v>13</v>
      </c>
      <c r="BF490" s="505" t="s">
        <v>13</v>
      </c>
      <c r="BG490" s="505" t="s">
        <v>13</v>
      </c>
      <c r="BH490" s="505" t="s">
        <v>13</v>
      </c>
      <c r="BI490" s="505" t="s">
        <v>13</v>
      </c>
      <c r="BJ490" s="505" t="s">
        <v>13</v>
      </c>
      <c r="BK490" s="505" t="s">
        <v>13</v>
      </c>
      <c r="BL490" s="505" t="s">
        <v>13</v>
      </c>
      <c r="BM490" s="505" t="s">
        <v>13</v>
      </c>
      <c r="BN490" s="505" t="s">
        <v>13</v>
      </c>
      <c r="BO490" s="622" t="s">
        <v>13</v>
      </c>
      <c r="BP490" s="505" t="s">
        <v>13</v>
      </c>
      <c r="BQ490" s="505" t="s">
        <v>13</v>
      </c>
      <c r="BR490" s="505" t="s">
        <v>13</v>
      </c>
      <c r="BS490" s="505"/>
      <c r="BT490" s="505"/>
      <c r="BU490" s="505"/>
    </row>
    <row r="491" spans="1:73" ht="14.4">
      <c r="A491" s="486" t="e">
        <f>VLOOKUP(C491,'[18]DfE No.'!C:E,3,FALSE)</f>
        <v>#N/A</v>
      </c>
      <c r="B491" s="502" t="s">
        <v>13</v>
      </c>
      <c r="C491" s="502" t="s">
        <v>13</v>
      </c>
      <c r="D491" s="503" t="s">
        <v>13</v>
      </c>
      <c r="E491" s="492" t="s">
        <v>13</v>
      </c>
      <c r="F491" s="504" t="s">
        <v>13</v>
      </c>
      <c r="G491" s="505" t="s">
        <v>13</v>
      </c>
      <c r="H491" s="505" t="s">
        <v>13</v>
      </c>
      <c r="I491" s="505" t="s">
        <v>13</v>
      </c>
      <c r="J491" s="505" t="s">
        <v>13</v>
      </c>
      <c r="K491" s="505" t="s">
        <v>13</v>
      </c>
      <c r="L491" s="505" t="s">
        <v>13</v>
      </c>
      <c r="M491" s="505" t="s">
        <v>13</v>
      </c>
      <c r="N491" s="505" t="s">
        <v>13</v>
      </c>
      <c r="O491" s="505" t="s">
        <v>13</v>
      </c>
      <c r="P491" s="505" t="s">
        <v>13</v>
      </c>
      <c r="Q491" s="505" t="s">
        <v>13</v>
      </c>
      <c r="R491" s="505" t="s">
        <v>13</v>
      </c>
      <c r="S491" s="505" t="s">
        <v>13</v>
      </c>
      <c r="T491" s="505" t="s">
        <v>13</v>
      </c>
      <c r="U491" s="505" t="s">
        <v>13</v>
      </c>
      <c r="V491" s="505" t="s">
        <v>13</v>
      </c>
      <c r="W491" s="505" t="s">
        <v>13</v>
      </c>
      <c r="X491" s="505" t="s">
        <v>13</v>
      </c>
      <c r="Y491" s="505" t="s">
        <v>13</v>
      </c>
      <c r="Z491" s="505" t="s">
        <v>13</v>
      </c>
      <c r="AA491" s="505" t="s">
        <v>13</v>
      </c>
      <c r="AB491" s="505" t="s">
        <v>13</v>
      </c>
      <c r="AC491" s="505" t="s">
        <v>13</v>
      </c>
      <c r="AD491" s="505" t="s">
        <v>13</v>
      </c>
      <c r="AE491" s="505" t="s">
        <v>13</v>
      </c>
      <c r="AF491" s="505" t="s">
        <v>13</v>
      </c>
      <c r="AG491" s="505" t="s">
        <v>13</v>
      </c>
      <c r="AH491" s="505" t="s">
        <v>13</v>
      </c>
      <c r="AI491" s="505" t="s">
        <v>13</v>
      </c>
      <c r="AJ491" s="505" t="s">
        <v>13</v>
      </c>
      <c r="AK491" s="505" t="s">
        <v>13</v>
      </c>
      <c r="AL491" s="505" t="s">
        <v>13</v>
      </c>
      <c r="AM491" s="505" t="s">
        <v>13</v>
      </c>
      <c r="AN491" s="505" t="s">
        <v>13</v>
      </c>
      <c r="AO491" s="505" t="s">
        <v>13</v>
      </c>
      <c r="AP491" s="505" t="s">
        <v>13</v>
      </c>
      <c r="AQ491" s="505" t="s">
        <v>13</v>
      </c>
      <c r="AR491" s="505" t="s">
        <v>13</v>
      </c>
      <c r="AS491" s="505" t="s">
        <v>13</v>
      </c>
      <c r="AT491" s="505" t="s">
        <v>13</v>
      </c>
      <c r="AU491" s="505" t="s">
        <v>13</v>
      </c>
      <c r="AV491" s="505" t="s">
        <v>13</v>
      </c>
      <c r="AW491" s="505" t="s">
        <v>13</v>
      </c>
      <c r="AX491" s="505" t="s">
        <v>13</v>
      </c>
      <c r="AY491" s="505" t="s">
        <v>13</v>
      </c>
      <c r="AZ491" s="505" t="s">
        <v>13</v>
      </c>
      <c r="BA491" s="505" t="s">
        <v>13</v>
      </c>
      <c r="BB491" s="505" t="s">
        <v>13</v>
      </c>
      <c r="BC491" s="505" t="s">
        <v>13</v>
      </c>
      <c r="BD491" s="505" t="s">
        <v>13</v>
      </c>
      <c r="BE491" s="505" t="s">
        <v>13</v>
      </c>
      <c r="BF491" s="505" t="s">
        <v>13</v>
      </c>
      <c r="BG491" s="505" t="s">
        <v>13</v>
      </c>
      <c r="BH491" s="505" t="s">
        <v>13</v>
      </c>
      <c r="BI491" s="505" t="s">
        <v>13</v>
      </c>
      <c r="BJ491" s="505" t="s">
        <v>13</v>
      </c>
      <c r="BK491" s="505" t="s">
        <v>13</v>
      </c>
      <c r="BL491" s="505" t="s">
        <v>13</v>
      </c>
      <c r="BM491" s="505" t="s">
        <v>13</v>
      </c>
      <c r="BN491" s="505" t="s">
        <v>13</v>
      </c>
      <c r="BO491" s="622" t="s">
        <v>13</v>
      </c>
      <c r="BP491" s="505" t="s">
        <v>13</v>
      </c>
      <c r="BQ491" s="505" t="s">
        <v>13</v>
      </c>
      <c r="BR491" s="505" t="s">
        <v>13</v>
      </c>
      <c r="BS491" s="505"/>
      <c r="BT491" s="505"/>
      <c r="BU491" s="505"/>
    </row>
    <row r="492" spans="1:73" ht="14.4">
      <c r="A492" s="486" t="e">
        <f>VLOOKUP(C492,'[18]DfE No.'!C:E,3,FALSE)</f>
        <v>#N/A</v>
      </c>
      <c r="B492" s="502" t="s">
        <v>13</v>
      </c>
      <c r="C492" s="502" t="s">
        <v>13</v>
      </c>
      <c r="D492" s="503" t="s">
        <v>13</v>
      </c>
      <c r="E492" s="492" t="s">
        <v>13</v>
      </c>
      <c r="F492" s="504" t="s">
        <v>13</v>
      </c>
      <c r="G492" s="505" t="s">
        <v>13</v>
      </c>
      <c r="H492" s="505" t="s">
        <v>13</v>
      </c>
      <c r="I492" s="505" t="s">
        <v>13</v>
      </c>
      <c r="J492" s="505" t="s">
        <v>13</v>
      </c>
      <c r="K492" s="505" t="s">
        <v>13</v>
      </c>
      <c r="L492" s="505" t="s">
        <v>13</v>
      </c>
      <c r="M492" s="505" t="s">
        <v>13</v>
      </c>
      <c r="N492" s="505" t="s">
        <v>13</v>
      </c>
      <c r="O492" s="505" t="s">
        <v>13</v>
      </c>
      <c r="P492" s="505" t="s">
        <v>13</v>
      </c>
      <c r="Q492" s="505" t="s">
        <v>13</v>
      </c>
      <c r="R492" s="505" t="s">
        <v>13</v>
      </c>
      <c r="S492" s="505" t="s">
        <v>13</v>
      </c>
      <c r="T492" s="505" t="s">
        <v>13</v>
      </c>
      <c r="U492" s="505" t="s">
        <v>13</v>
      </c>
      <c r="V492" s="505" t="s">
        <v>13</v>
      </c>
      <c r="W492" s="505" t="s">
        <v>13</v>
      </c>
      <c r="X492" s="505" t="s">
        <v>13</v>
      </c>
      <c r="Y492" s="505" t="s">
        <v>13</v>
      </c>
      <c r="Z492" s="505" t="s">
        <v>13</v>
      </c>
      <c r="AA492" s="505" t="s">
        <v>13</v>
      </c>
      <c r="AB492" s="505" t="s">
        <v>13</v>
      </c>
      <c r="AC492" s="505" t="s">
        <v>13</v>
      </c>
      <c r="AD492" s="505" t="s">
        <v>13</v>
      </c>
      <c r="AE492" s="505" t="s">
        <v>13</v>
      </c>
      <c r="AF492" s="505" t="s">
        <v>13</v>
      </c>
      <c r="AG492" s="505" t="s">
        <v>13</v>
      </c>
      <c r="AH492" s="505" t="s">
        <v>13</v>
      </c>
      <c r="AI492" s="505" t="s">
        <v>13</v>
      </c>
      <c r="AJ492" s="505" t="s">
        <v>13</v>
      </c>
      <c r="AK492" s="505" t="s">
        <v>13</v>
      </c>
      <c r="AL492" s="505" t="s">
        <v>13</v>
      </c>
      <c r="AM492" s="505" t="s">
        <v>13</v>
      </c>
      <c r="AN492" s="505" t="s">
        <v>13</v>
      </c>
      <c r="AO492" s="505" t="s">
        <v>13</v>
      </c>
      <c r="AP492" s="505" t="s">
        <v>13</v>
      </c>
      <c r="AQ492" s="505" t="s">
        <v>13</v>
      </c>
      <c r="AR492" s="505" t="s">
        <v>13</v>
      </c>
      <c r="AS492" s="505" t="s">
        <v>13</v>
      </c>
      <c r="AT492" s="505" t="s">
        <v>13</v>
      </c>
      <c r="AU492" s="505" t="s">
        <v>13</v>
      </c>
      <c r="AV492" s="505" t="s">
        <v>13</v>
      </c>
      <c r="AW492" s="505" t="s">
        <v>13</v>
      </c>
      <c r="AX492" s="505" t="s">
        <v>13</v>
      </c>
      <c r="AY492" s="505" t="s">
        <v>13</v>
      </c>
      <c r="AZ492" s="505" t="s">
        <v>13</v>
      </c>
      <c r="BA492" s="505" t="s">
        <v>13</v>
      </c>
      <c r="BB492" s="505" t="s">
        <v>13</v>
      </c>
      <c r="BC492" s="505" t="s">
        <v>13</v>
      </c>
      <c r="BD492" s="505" t="s">
        <v>13</v>
      </c>
      <c r="BE492" s="505" t="s">
        <v>13</v>
      </c>
      <c r="BF492" s="505" t="s">
        <v>13</v>
      </c>
      <c r="BG492" s="505" t="s">
        <v>13</v>
      </c>
      <c r="BH492" s="505" t="s">
        <v>13</v>
      </c>
      <c r="BI492" s="505" t="s">
        <v>13</v>
      </c>
      <c r="BJ492" s="505" t="s">
        <v>13</v>
      </c>
      <c r="BK492" s="505" t="s">
        <v>13</v>
      </c>
      <c r="BL492" s="505" t="s">
        <v>13</v>
      </c>
      <c r="BM492" s="505" t="s">
        <v>13</v>
      </c>
      <c r="BN492" s="505" t="s">
        <v>13</v>
      </c>
      <c r="BO492" s="622" t="s">
        <v>13</v>
      </c>
      <c r="BP492" s="505" t="s">
        <v>13</v>
      </c>
      <c r="BQ492" s="505" t="s">
        <v>13</v>
      </c>
      <c r="BR492" s="505" t="s">
        <v>13</v>
      </c>
      <c r="BS492" s="505"/>
      <c r="BT492" s="505"/>
      <c r="BU492" s="505"/>
    </row>
    <row r="493" spans="1:73" ht="14.4">
      <c r="A493" s="486" t="e">
        <f>VLOOKUP(C493,'[18]DfE No.'!C:E,3,FALSE)</f>
        <v>#N/A</v>
      </c>
      <c r="B493" s="502" t="s">
        <v>13</v>
      </c>
      <c r="C493" s="502" t="s">
        <v>13</v>
      </c>
      <c r="D493" s="503" t="s">
        <v>13</v>
      </c>
      <c r="E493" s="492" t="s">
        <v>13</v>
      </c>
      <c r="F493" s="504" t="s">
        <v>13</v>
      </c>
      <c r="G493" s="505" t="s">
        <v>13</v>
      </c>
      <c r="H493" s="505" t="s">
        <v>13</v>
      </c>
      <c r="I493" s="505" t="s">
        <v>13</v>
      </c>
      <c r="J493" s="505" t="s">
        <v>13</v>
      </c>
      <c r="K493" s="505" t="s">
        <v>13</v>
      </c>
      <c r="L493" s="505" t="s">
        <v>13</v>
      </c>
      <c r="M493" s="505" t="s">
        <v>13</v>
      </c>
      <c r="N493" s="505" t="s">
        <v>13</v>
      </c>
      <c r="O493" s="505" t="s">
        <v>13</v>
      </c>
      <c r="P493" s="505" t="s">
        <v>13</v>
      </c>
      <c r="Q493" s="505" t="s">
        <v>13</v>
      </c>
      <c r="R493" s="505" t="s">
        <v>13</v>
      </c>
      <c r="S493" s="505" t="s">
        <v>13</v>
      </c>
      <c r="T493" s="505" t="s">
        <v>13</v>
      </c>
      <c r="U493" s="505" t="s">
        <v>13</v>
      </c>
      <c r="V493" s="505" t="s">
        <v>13</v>
      </c>
      <c r="W493" s="505" t="s">
        <v>13</v>
      </c>
      <c r="X493" s="505" t="s">
        <v>13</v>
      </c>
      <c r="Y493" s="505" t="s">
        <v>13</v>
      </c>
      <c r="Z493" s="505" t="s">
        <v>13</v>
      </c>
      <c r="AA493" s="505" t="s">
        <v>13</v>
      </c>
      <c r="AB493" s="505" t="s">
        <v>13</v>
      </c>
      <c r="AC493" s="505" t="s">
        <v>13</v>
      </c>
      <c r="AD493" s="505" t="s">
        <v>13</v>
      </c>
      <c r="AE493" s="505" t="s">
        <v>13</v>
      </c>
      <c r="AF493" s="505" t="s">
        <v>13</v>
      </c>
      <c r="AG493" s="505" t="s">
        <v>13</v>
      </c>
      <c r="AH493" s="505" t="s">
        <v>13</v>
      </c>
      <c r="AI493" s="505" t="s">
        <v>13</v>
      </c>
      <c r="AJ493" s="505" t="s">
        <v>13</v>
      </c>
      <c r="AK493" s="505" t="s">
        <v>13</v>
      </c>
      <c r="AL493" s="505" t="s">
        <v>13</v>
      </c>
      <c r="AM493" s="505" t="s">
        <v>13</v>
      </c>
      <c r="AN493" s="505" t="s">
        <v>13</v>
      </c>
      <c r="AO493" s="505" t="s">
        <v>13</v>
      </c>
      <c r="AP493" s="505" t="s">
        <v>13</v>
      </c>
      <c r="AQ493" s="505" t="s">
        <v>13</v>
      </c>
      <c r="AR493" s="505" t="s">
        <v>13</v>
      </c>
      <c r="AS493" s="505" t="s">
        <v>13</v>
      </c>
      <c r="AT493" s="505" t="s">
        <v>13</v>
      </c>
      <c r="AU493" s="505" t="s">
        <v>13</v>
      </c>
      <c r="AV493" s="505" t="s">
        <v>13</v>
      </c>
      <c r="AW493" s="505" t="s">
        <v>13</v>
      </c>
      <c r="AX493" s="505" t="s">
        <v>13</v>
      </c>
      <c r="AY493" s="505" t="s">
        <v>13</v>
      </c>
      <c r="AZ493" s="505" t="s">
        <v>13</v>
      </c>
      <c r="BA493" s="505" t="s">
        <v>13</v>
      </c>
      <c r="BB493" s="505" t="s">
        <v>13</v>
      </c>
      <c r="BC493" s="505" t="s">
        <v>13</v>
      </c>
      <c r="BD493" s="505" t="s">
        <v>13</v>
      </c>
      <c r="BE493" s="505" t="s">
        <v>13</v>
      </c>
      <c r="BF493" s="505" t="s">
        <v>13</v>
      </c>
      <c r="BG493" s="505" t="s">
        <v>13</v>
      </c>
      <c r="BH493" s="505" t="s">
        <v>13</v>
      </c>
      <c r="BI493" s="505" t="s">
        <v>13</v>
      </c>
      <c r="BJ493" s="505" t="s">
        <v>13</v>
      </c>
      <c r="BK493" s="505" t="s">
        <v>13</v>
      </c>
      <c r="BL493" s="505" t="s">
        <v>13</v>
      </c>
      <c r="BM493" s="505" t="s">
        <v>13</v>
      </c>
      <c r="BN493" s="505" t="s">
        <v>13</v>
      </c>
      <c r="BO493" s="622" t="s">
        <v>13</v>
      </c>
      <c r="BP493" s="505" t="s">
        <v>13</v>
      </c>
      <c r="BQ493" s="505" t="s">
        <v>13</v>
      </c>
      <c r="BR493" s="505" t="s">
        <v>13</v>
      </c>
      <c r="BS493" s="505"/>
      <c r="BT493" s="505"/>
      <c r="BU493" s="505"/>
    </row>
    <row r="494" spans="1:73" ht="14.4">
      <c r="A494" s="486" t="e">
        <f>VLOOKUP(C494,'[18]DfE No.'!C:E,3,FALSE)</f>
        <v>#N/A</v>
      </c>
      <c r="B494" s="502" t="s">
        <v>13</v>
      </c>
      <c r="C494" s="502" t="s">
        <v>13</v>
      </c>
      <c r="D494" s="503" t="s">
        <v>13</v>
      </c>
      <c r="E494" s="492" t="s">
        <v>13</v>
      </c>
      <c r="F494" s="504" t="s">
        <v>13</v>
      </c>
      <c r="G494" s="505" t="s">
        <v>13</v>
      </c>
      <c r="H494" s="505" t="s">
        <v>13</v>
      </c>
      <c r="I494" s="505" t="s">
        <v>13</v>
      </c>
      <c r="J494" s="505" t="s">
        <v>13</v>
      </c>
      <c r="K494" s="505" t="s">
        <v>13</v>
      </c>
      <c r="L494" s="505" t="s">
        <v>13</v>
      </c>
      <c r="M494" s="505" t="s">
        <v>13</v>
      </c>
      <c r="N494" s="505" t="s">
        <v>13</v>
      </c>
      <c r="O494" s="505" t="s">
        <v>13</v>
      </c>
      <c r="P494" s="505" t="s">
        <v>13</v>
      </c>
      <c r="Q494" s="505" t="s">
        <v>13</v>
      </c>
      <c r="R494" s="505" t="s">
        <v>13</v>
      </c>
      <c r="S494" s="505" t="s">
        <v>13</v>
      </c>
      <c r="T494" s="505" t="s">
        <v>13</v>
      </c>
      <c r="U494" s="505" t="s">
        <v>13</v>
      </c>
      <c r="V494" s="505" t="s">
        <v>13</v>
      </c>
      <c r="W494" s="505" t="s">
        <v>13</v>
      </c>
      <c r="X494" s="505" t="s">
        <v>13</v>
      </c>
      <c r="Y494" s="505" t="s">
        <v>13</v>
      </c>
      <c r="Z494" s="505" t="s">
        <v>13</v>
      </c>
      <c r="AA494" s="505" t="s">
        <v>13</v>
      </c>
      <c r="AB494" s="505" t="s">
        <v>13</v>
      </c>
      <c r="AC494" s="505" t="s">
        <v>13</v>
      </c>
      <c r="AD494" s="505" t="s">
        <v>13</v>
      </c>
      <c r="AE494" s="505" t="s">
        <v>13</v>
      </c>
      <c r="AF494" s="505" t="s">
        <v>13</v>
      </c>
      <c r="AG494" s="505" t="s">
        <v>13</v>
      </c>
      <c r="AH494" s="505" t="s">
        <v>13</v>
      </c>
      <c r="AI494" s="505" t="s">
        <v>13</v>
      </c>
      <c r="AJ494" s="505" t="s">
        <v>13</v>
      </c>
      <c r="AK494" s="505" t="s">
        <v>13</v>
      </c>
      <c r="AL494" s="505" t="s">
        <v>13</v>
      </c>
      <c r="AM494" s="505" t="s">
        <v>13</v>
      </c>
      <c r="AN494" s="505" t="s">
        <v>13</v>
      </c>
      <c r="AO494" s="505" t="s">
        <v>13</v>
      </c>
      <c r="AP494" s="505" t="s">
        <v>13</v>
      </c>
      <c r="AQ494" s="505" t="s">
        <v>13</v>
      </c>
      <c r="AR494" s="505" t="s">
        <v>13</v>
      </c>
      <c r="AS494" s="505" t="s">
        <v>13</v>
      </c>
      <c r="AT494" s="505" t="s">
        <v>13</v>
      </c>
      <c r="AU494" s="505" t="s">
        <v>13</v>
      </c>
      <c r="AV494" s="505" t="s">
        <v>13</v>
      </c>
      <c r="AW494" s="505" t="s">
        <v>13</v>
      </c>
      <c r="AX494" s="505" t="s">
        <v>13</v>
      </c>
      <c r="AY494" s="505" t="s">
        <v>13</v>
      </c>
      <c r="AZ494" s="505" t="s">
        <v>13</v>
      </c>
      <c r="BA494" s="505" t="s">
        <v>13</v>
      </c>
      <c r="BB494" s="505" t="s">
        <v>13</v>
      </c>
      <c r="BC494" s="505" t="s">
        <v>13</v>
      </c>
      <c r="BD494" s="505" t="s">
        <v>13</v>
      </c>
      <c r="BE494" s="505" t="s">
        <v>13</v>
      </c>
      <c r="BF494" s="505" t="s">
        <v>13</v>
      </c>
      <c r="BG494" s="505" t="s">
        <v>13</v>
      </c>
      <c r="BH494" s="505" t="s">
        <v>13</v>
      </c>
      <c r="BI494" s="505" t="s">
        <v>13</v>
      </c>
      <c r="BJ494" s="505" t="s">
        <v>13</v>
      </c>
      <c r="BK494" s="505" t="s">
        <v>13</v>
      </c>
      <c r="BL494" s="505" t="s">
        <v>13</v>
      </c>
      <c r="BM494" s="505" t="s">
        <v>13</v>
      </c>
      <c r="BN494" s="505" t="s">
        <v>13</v>
      </c>
      <c r="BO494" s="622" t="s">
        <v>13</v>
      </c>
      <c r="BP494" s="505" t="s">
        <v>13</v>
      </c>
      <c r="BQ494" s="505" t="s">
        <v>13</v>
      </c>
      <c r="BR494" s="505" t="s">
        <v>13</v>
      </c>
      <c r="BS494" s="505"/>
      <c r="BT494" s="505"/>
      <c r="BU494" s="505"/>
    </row>
    <row r="495" spans="1:73" ht="14.4">
      <c r="A495" s="486" t="e">
        <f>VLOOKUP(C495,'[18]DfE No.'!C:E,3,FALSE)</f>
        <v>#N/A</v>
      </c>
      <c r="B495" s="502" t="s">
        <v>13</v>
      </c>
      <c r="C495" s="502" t="s">
        <v>13</v>
      </c>
      <c r="D495" s="503" t="s">
        <v>13</v>
      </c>
      <c r="E495" s="492" t="s">
        <v>13</v>
      </c>
      <c r="F495" s="504" t="s">
        <v>13</v>
      </c>
      <c r="G495" s="505" t="s">
        <v>13</v>
      </c>
      <c r="H495" s="505" t="s">
        <v>13</v>
      </c>
      <c r="I495" s="505" t="s">
        <v>13</v>
      </c>
      <c r="J495" s="505" t="s">
        <v>13</v>
      </c>
      <c r="K495" s="505" t="s">
        <v>13</v>
      </c>
      <c r="L495" s="505" t="s">
        <v>13</v>
      </c>
      <c r="M495" s="505" t="s">
        <v>13</v>
      </c>
      <c r="N495" s="505" t="s">
        <v>13</v>
      </c>
      <c r="O495" s="505" t="s">
        <v>13</v>
      </c>
      <c r="P495" s="505" t="s">
        <v>13</v>
      </c>
      <c r="Q495" s="505" t="s">
        <v>13</v>
      </c>
      <c r="R495" s="505" t="s">
        <v>13</v>
      </c>
      <c r="S495" s="505" t="s">
        <v>13</v>
      </c>
      <c r="T495" s="505" t="s">
        <v>13</v>
      </c>
      <c r="U495" s="505" t="s">
        <v>13</v>
      </c>
      <c r="V495" s="505" t="s">
        <v>13</v>
      </c>
      <c r="W495" s="505" t="s">
        <v>13</v>
      </c>
      <c r="X495" s="505" t="s">
        <v>13</v>
      </c>
      <c r="Y495" s="505" t="s">
        <v>13</v>
      </c>
      <c r="Z495" s="505" t="s">
        <v>13</v>
      </c>
      <c r="AA495" s="505" t="s">
        <v>13</v>
      </c>
      <c r="AB495" s="505" t="s">
        <v>13</v>
      </c>
      <c r="AC495" s="505" t="s">
        <v>13</v>
      </c>
      <c r="AD495" s="505" t="s">
        <v>13</v>
      </c>
      <c r="AE495" s="505" t="s">
        <v>13</v>
      </c>
      <c r="AF495" s="505" t="s">
        <v>13</v>
      </c>
      <c r="AG495" s="505" t="s">
        <v>13</v>
      </c>
      <c r="AH495" s="505" t="s">
        <v>13</v>
      </c>
      <c r="AI495" s="505" t="s">
        <v>13</v>
      </c>
      <c r="AJ495" s="505" t="s">
        <v>13</v>
      </c>
      <c r="AK495" s="505" t="s">
        <v>13</v>
      </c>
      <c r="AL495" s="505" t="s">
        <v>13</v>
      </c>
      <c r="AM495" s="505" t="s">
        <v>13</v>
      </c>
      <c r="AN495" s="505" t="s">
        <v>13</v>
      </c>
      <c r="AO495" s="505" t="s">
        <v>13</v>
      </c>
      <c r="AP495" s="505" t="s">
        <v>13</v>
      </c>
      <c r="AQ495" s="505" t="s">
        <v>13</v>
      </c>
      <c r="AR495" s="505" t="s">
        <v>13</v>
      </c>
      <c r="AS495" s="505" t="s">
        <v>13</v>
      </c>
      <c r="AT495" s="505" t="s">
        <v>13</v>
      </c>
      <c r="AU495" s="505" t="s">
        <v>13</v>
      </c>
      <c r="AV495" s="505" t="s">
        <v>13</v>
      </c>
      <c r="AW495" s="505" t="s">
        <v>13</v>
      </c>
      <c r="AX495" s="505" t="s">
        <v>13</v>
      </c>
      <c r="AY495" s="505" t="s">
        <v>13</v>
      </c>
      <c r="AZ495" s="505" t="s">
        <v>13</v>
      </c>
      <c r="BA495" s="505" t="s">
        <v>13</v>
      </c>
      <c r="BB495" s="505" t="s">
        <v>13</v>
      </c>
      <c r="BC495" s="505" t="s">
        <v>13</v>
      </c>
      <c r="BD495" s="505" t="s">
        <v>13</v>
      </c>
      <c r="BE495" s="505" t="s">
        <v>13</v>
      </c>
      <c r="BF495" s="505" t="s">
        <v>13</v>
      </c>
      <c r="BG495" s="505" t="s">
        <v>13</v>
      </c>
      <c r="BH495" s="505" t="s">
        <v>13</v>
      </c>
      <c r="BI495" s="505" t="s">
        <v>13</v>
      </c>
      <c r="BJ495" s="505" t="s">
        <v>13</v>
      </c>
      <c r="BK495" s="505" t="s">
        <v>13</v>
      </c>
      <c r="BL495" s="505" t="s">
        <v>13</v>
      </c>
      <c r="BM495" s="505" t="s">
        <v>13</v>
      </c>
      <c r="BN495" s="505" t="s">
        <v>13</v>
      </c>
      <c r="BO495" s="622" t="s">
        <v>13</v>
      </c>
      <c r="BP495" s="505" t="s">
        <v>13</v>
      </c>
      <c r="BQ495" s="505" t="s">
        <v>13</v>
      </c>
      <c r="BR495" s="505" t="s">
        <v>13</v>
      </c>
      <c r="BS495" s="505"/>
      <c r="BT495" s="505"/>
      <c r="BU495" s="505"/>
    </row>
    <row r="496" spans="1:73" ht="14.4">
      <c r="A496" s="486" t="e">
        <f>VLOOKUP(C496,'[18]DfE No.'!C:E,3,FALSE)</f>
        <v>#N/A</v>
      </c>
      <c r="B496" s="502" t="s">
        <v>13</v>
      </c>
      <c r="C496" s="502" t="s">
        <v>13</v>
      </c>
      <c r="D496" s="503" t="s">
        <v>13</v>
      </c>
      <c r="E496" s="492" t="s">
        <v>13</v>
      </c>
      <c r="F496" s="504" t="s">
        <v>13</v>
      </c>
      <c r="G496" s="505" t="s">
        <v>13</v>
      </c>
      <c r="H496" s="505" t="s">
        <v>13</v>
      </c>
      <c r="I496" s="505" t="s">
        <v>13</v>
      </c>
      <c r="J496" s="505" t="s">
        <v>13</v>
      </c>
      <c r="K496" s="505" t="s">
        <v>13</v>
      </c>
      <c r="L496" s="505" t="s">
        <v>13</v>
      </c>
      <c r="M496" s="505" t="s">
        <v>13</v>
      </c>
      <c r="N496" s="505" t="s">
        <v>13</v>
      </c>
      <c r="O496" s="505" t="s">
        <v>13</v>
      </c>
      <c r="P496" s="505" t="s">
        <v>13</v>
      </c>
      <c r="Q496" s="505" t="s">
        <v>13</v>
      </c>
      <c r="R496" s="505" t="s">
        <v>13</v>
      </c>
      <c r="S496" s="505" t="s">
        <v>13</v>
      </c>
      <c r="T496" s="505" t="s">
        <v>13</v>
      </c>
      <c r="U496" s="505" t="s">
        <v>13</v>
      </c>
      <c r="V496" s="505" t="s">
        <v>13</v>
      </c>
      <c r="W496" s="505" t="s">
        <v>13</v>
      </c>
      <c r="X496" s="505" t="s">
        <v>13</v>
      </c>
      <c r="Y496" s="505" t="s">
        <v>13</v>
      </c>
      <c r="Z496" s="505" t="s">
        <v>13</v>
      </c>
      <c r="AA496" s="505" t="s">
        <v>13</v>
      </c>
      <c r="AB496" s="505" t="s">
        <v>13</v>
      </c>
      <c r="AC496" s="505" t="s">
        <v>13</v>
      </c>
      <c r="AD496" s="505" t="s">
        <v>13</v>
      </c>
      <c r="AE496" s="505" t="s">
        <v>13</v>
      </c>
      <c r="AF496" s="505" t="s">
        <v>13</v>
      </c>
      <c r="AG496" s="505" t="s">
        <v>13</v>
      </c>
      <c r="AH496" s="505" t="s">
        <v>13</v>
      </c>
      <c r="AI496" s="505" t="s">
        <v>13</v>
      </c>
      <c r="AJ496" s="505" t="s">
        <v>13</v>
      </c>
      <c r="AK496" s="505" t="s">
        <v>13</v>
      </c>
      <c r="AL496" s="505" t="s">
        <v>13</v>
      </c>
      <c r="AM496" s="505" t="s">
        <v>13</v>
      </c>
      <c r="AN496" s="505" t="s">
        <v>13</v>
      </c>
      <c r="AO496" s="505" t="s">
        <v>13</v>
      </c>
      <c r="AP496" s="505" t="s">
        <v>13</v>
      </c>
      <c r="AQ496" s="505" t="s">
        <v>13</v>
      </c>
      <c r="AR496" s="505" t="s">
        <v>13</v>
      </c>
      <c r="AS496" s="505" t="s">
        <v>13</v>
      </c>
      <c r="AT496" s="505" t="s">
        <v>13</v>
      </c>
      <c r="AU496" s="505" t="s">
        <v>13</v>
      </c>
      <c r="AV496" s="505" t="s">
        <v>13</v>
      </c>
      <c r="AW496" s="505" t="s">
        <v>13</v>
      </c>
      <c r="AX496" s="505" t="s">
        <v>13</v>
      </c>
      <c r="AY496" s="505" t="s">
        <v>13</v>
      </c>
      <c r="AZ496" s="505" t="s">
        <v>13</v>
      </c>
      <c r="BA496" s="505" t="s">
        <v>13</v>
      </c>
      <c r="BB496" s="505" t="s">
        <v>13</v>
      </c>
      <c r="BC496" s="505" t="s">
        <v>13</v>
      </c>
      <c r="BD496" s="505" t="s">
        <v>13</v>
      </c>
      <c r="BE496" s="505" t="s">
        <v>13</v>
      </c>
      <c r="BF496" s="505" t="s">
        <v>13</v>
      </c>
      <c r="BG496" s="505" t="s">
        <v>13</v>
      </c>
      <c r="BH496" s="505" t="s">
        <v>13</v>
      </c>
      <c r="BI496" s="505" t="s">
        <v>13</v>
      </c>
      <c r="BJ496" s="505" t="s">
        <v>13</v>
      </c>
      <c r="BK496" s="505" t="s">
        <v>13</v>
      </c>
      <c r="BL496" s="505" t="s">
        <v>13</v>
      </c>
      <c r="BM496" s="505" t="s">
        <v>13</v>
      </c>
      <c r="BN496" s="505" t="s">
        <v>13</v>
      </c>
      <c r="BO496" s="622" t="s">
        <v>13</v>
      </c>
      <c r="BP496" s="505" t="s">
        <v>13</v>
      </c>
      <c r="BQ496" s="505" t="s">
        <v>13</v>
      </c>
      <c r="BR496" s="505" t="s">
        <v>13</v>
      </c>
      <c r="BS496" s="505"/>
      <c r="BT496" s="505"/>
      <c r="BU496" s="505"/>
    </row>
    <row r="497" spans="1:73" ht="14.4">
      <c r="A497" s="486" t="e">
        <f>VLOOKUP(C497,'[18]DfE No.'!C:E,3,FALSE)</f>
        <v>#N/A</v>
      </c>
      <c r="B497" s="502" t="s">
        <v>13</v>
      </c>
      <c r="C497" s="502" t="s">
        <v>13</v>
      </c>
      <c r="D497" s="503" t="s">
        <v>13</v>
      </c>
      <c r="E497" s="492" t="s">
        <v>13</v>
      </c>
      <c r="F497" s="504" t="s">
        <v>13</v>
      </c>
      <c r="G497" s="505" t="s">
        <v>13</v>
      </c>
      <c r="H497" s="505" t="s">
        <v>13</v>
      </c>
      <c r="I497" s="505" t="s">
        <v>13</v>
      </c>
      <c r="J497" s="505" t="s">
        <v>13</v>
      </c>
      <c r="K497" s="505" t="s">
        <v>13</v>
      </c>
      <c r="L497" s="505" t="s">
        <v>13</v>
      </c>
      <c r="M497" s="505" t="s">
        <v>13</v>
      </c>
      <c r="N497" s="505" t="s">
        <v>13</v>
      </c>
      <c r="O497" s="505" t="s">
        <v>13</v>
      </c>
      <c r="P497" s="505" t="s">
        <v>13</v>
      </c>
      <c r="Q497" s="505" t="s">
        <v>13</v>
      </c>
      <c r="R497" s="505" t="s">
        <v>13</v>
      </c>
      <c r="S497" s="505" t="s">
        <v>13</v>
      </c>
      <c r="T497" s="505" t="s">
        <v>13</v>
      </c>
      <c r="U497" s="505" t="s">
        <v>13</v>
      </c>
      <c r="V497" s="505" t="s">
        <v>13</v>
      </c>
      <c r="W497" s="505" t="s">
        <v>13</v>
      </c>
      <c r="X497" s="505" t="s">
        <v>13</v>
      </c>
      <c r="Y497" s="505" t="s">
        <v>13</v>
      </c>
      <c r="Z497" s="505" t="s">
        <v>13</v>
      </c>
      <c r="AA497" s="505" t="s">
        <v>13</v>
      </c>
      <c r="AB497" s="505" t="s">
        <v>13</v>
      </c>
      <c r="AC497" s="505" t="s">
        <v>13</v>
      </c>
      <c r="AD497" s="505" t="s">
        <v>13</v>
      </c>
      <c r="AE497" s="505" t="s">
        <v>13</v>
      </c>
      <c r="AF497" s="505" t="s">
        <v>13</v>
      </c>
      <c r="AG497" s="505" t="s">
        <v>13</v>
      </c>
      <c r="AH497" s="505" t="s">
        <v>13</v>
      </c>
      <c r="AI497" s="505" t="s">
        <v>13</v>
      </c>
      <c r="AJ497" s="505" t="s">
        <v>13</v>
      </c>
      <c r="AK497" s="505" t="s">
        <v>13</v>
      </c>
      <c r="AL497" s="505" t="s">
        <v>13</v>
      </c>
      <c r="AM497" s="505" t="s">
        <v>13</v>
      </c>
      <c r="AN497" s="505" t="s">
        <v>13</v>
      </c>
      <c r="AO497" s="505" t="s">
        <v>13</v>
      </c>
      <c r="AP497" s="505" t="s">
        <v>13</v>
      </c>
      <c r="AQ497" s="505" t="s">
        <v>13</v>
      </c>
      <c r="AR497" s="505" t="s">
        <v>13</v>
      </c>
      <c r="AS497" s="505" t="s">
        <v>13</v>
      </c>
      <c r="AT497" s="505" t="s">
        <v>13</v>
      </c>
      <c r="AU497" s="505" t="s">
        <v>13</v>
      </c>
      <c r="AV497" s="505" t="s">
        <v>13</v>
      </c>
      <c r="AW497" s="505" t="s">
        <v>13</v>
      </c>
      <c r="AX497" s="505" t="s">
        <v>13</v>
      </c>
      <c r="AY497" s="505" t="s">
        <v>13</v>
      </c>
      <c r="AZ497" s="505" t="s">
        <v>13</v>
      </c>
      <c r="BA497" s="505" t="s">
        <v>13</v>
      </c>
      <c r="BB497" s="505" t="s">
        <v>13</v>
      </c>
      <c r="BC497" s="505" t="s">
        <v>13</v>
      </c>
      <c r="BD497" s="505" t="s">
        <v>13</v>
      </c>
      <c r="BE497" s="505" t="s">
        <v>13</v>
      </c>
      <c r="BF497" s="505" t="s">
        <v>13</v>
      </c>
      <c r="BG497" s="505" t="s">
        <v>13</v>
      </c>
      <c r="BH497" s="505" t="s">
        <v>13</v>
      </c>
      <c r="BI497" s="505" t="s">
        <v>13</v>
      </c>
      <c r="BJ497" s="505" t="s">
        <v>13</v>
      </c>
      <c r="BK497" s="505" t="s">
        <v>13</v>
      </c>
      <c r="BL497" s="505" t="s">
        <v>13</v>
      </c>
      <c r="BM497" s="505" t="s">
        <v>13</v>
      </c>
      <c r="BN497" s="505" t="s">
        <v>13</v>
      </c>
      <c r="BO497" s="622" t="s">
        <v>13</v>
      </c>
      <c r="BP497" s="505" t="s">
        <v>13</v>
      </c>
      <c r="BQ497" s="505" t="s">
        <v>13</v>
      </c>
      <c r="BR497" s="505" t="s">
        <v>13</v>
      </c>
      <c r="BS497" s="505"/>
      <c r="BT497" s="505"/>
      <c r="BU497" s="505"/>
    </row>
    <row r="498" spans="1:73" ht="14.4">
      <c r="A498" s="486" t="e">
        <f>VLOOKUP(C498,'[18]DfE No.'!C:E,3,FALSE)</f>
        <v>#N/A</v>
      </c>
      <c r="B498" s="502" t="s">
        <v>13</v>
      </c>
      <c r="C498" s="502" t="s">
        <v>13</v>
      </c>
      <c r="D498" s="503" t="s">
        <v>13</v>
      </c>
      <c r="E498" s="492" t="s">
        <v>13</v>
      </c>
      <c r="F498" s="504" t="s">
        <v>13</v>
      </c>
      <c r="G498" s="505" t="s">
        <v>13</v>
      </c>
      <c r="H498" s="505" t="s">
        <v>13</v>
      </c>
      <c r="I498" s="505" t="s">
        <v>13</v>
      </c>
      <c r="J498" s="505" t="s">
        <v>13</v>
      </c>
      <c r="K498" s="505" t="s">
        <v>13</v>
      </c>
      <c r="L498" s="505" t="s">
        <v>13</v>
      </c>
      <c r="M498" s="505" t="s">
        <v>13</v>
      </c>
      <c r="N498" s="505" t="s">
        <v>13</v>
      </c>
      <c r="O498" s="505" t="s">
        <v>13</v>
      </c>
      <c r="P498" s="505" t="s">
        <v>13</v>
      </c>
      <c r="Q498" s="505" t="s">
        <v>13</v>
      </c>
      <c r="R498" s="505" t="s">
        <v>13</v>
      </c>
      <c r="S498" s="505" t="s">
        <v>13</v>
      </c>
      <c r="T498" s="505" t="s">
        <v>13</v>
      </c>
      <c r="U498" s="505" t="s">
        <v>13</v>
      </c>
      <c r="V498" s="505" t="s">
        <v>13</v>
      </c>
      <c r="W498" s="505" t="s">
        <v>13</v>
      </c>
      <c r="X498" s="505" t="s">
        <v>13</v>
      </c>
      <c r="Y498" s="505" t="s">
        <v>13</v>
      </c>
      <c r="Z498" s="505" t="s">
        <v>13</v>
      </c>
      <c r="AA498" s="505" t="s">
        <v>13</v>
      </c>
      <c r="AB498" s="505" t="s">
        <v>13</v>
      </c>
      <c r="AC498" s="505" t="s">
        <v>13</v>
      </c>
      <c r="AD498" s="505" t="s">
        <v>13</v>
      </c>
      <c r="AE498" s="505" t="s">
        <v>13</v>
      </c>
      <c r="AF498" s="505" t="s">
        <v>13</v>
      </c>
      <c r="AG498" s="505" t="s">
        <v>13</v>
      </c>
      <c r="AH498" s="505" t="s">
        <v>13</v>
      </c>
      <c r="AI498" s="505" t="s">
        <v>13</v>
      </c>
      <c r="AJ498" s="505" t="s">
        <v>13</v>
      </c>
      <c r="AK498" s="505" t="s">
        <v>13</v>
      </c>
      <c r="AL498" s="505" t="s">
        <v>13</v>
      </c>
      <c r="AM498" s="505" t="s">
        <v>13</v>
      </c>
      <c r="AN498" s="505" t="s">
        <v>13</v>
      </c>
      <c r="AO498" s="505" t="s">
        <v>13</v>
      </c>
      <c r="AP498" s="505" t="s">
        <v>13</v>
      </c>
      <c r="AQ498" s="505" t="s">
        <v>13</v>
      </c>
      <c r="AR498" s="505" t="s">
        <v>13</v>
      </c>
      <c r="AS498" s="505" t="s">
        <v>13</v>
      </c>
      <c r="AT498" s="505" t="s">
        <v>13</v>
      </c>
      <c r="AU498" s="505" t="s">
        <v>13</v>
      </c>
      <c r="AV498" s="505" t="s">
        <v>13</v>
      </c>
      <c r="AW498" s="505" t="s">
        <v>13</v>
      </c>
      <c r="AX498" s="505" t="s">
        <v>13</v>
      </c>
      <c r="AY498" s="505" t="s">
        <v>13</v>
      </c>
      <c r="AZ498" s="505" t="s">
        <v>13</v>
      </c>
      <c r="BA498" s="505" t="s">
        <v>13</v>
      </c>
      <c r="BB498" s="505" t="s">
        <v>13</v>
      </c>
      <c r="BC498" s="505" t="s">
        <v>13</v>
      </c>
      <c r="BD498" s="505" t="s">
        <v>13</v>
      </c>
      <c r="BE498" s="505" t="s">
        <v>13</v>
      </c>
      <c r="BF498" s="505" t="s">
        <v>13</v>
      </c>
      <c r="BG498" s="505" t="s">
        <v>13</v>
      </c>
      <c r="BH498" s="505" t="s">
        <v>13</v>
      </c>
      <c r="BI498" s="505" t="s">
        <v>13</v>
      </c>
      <c r="BJ498" s="505" t="s">
        <v>13</v>
      </c>
      <c r="BK498" s="505" t="s">
        <v>13</v>
      </c>
      <c r="BL498" s="505" t="s">
        <v>13</v>
      </c>
      <c r="BM498" s="505" t="s">
        <v>13</v>
      </c>
      <c r="BN498" s="505" t="s">
        <v>13</v>
      </c>
      <c r="BO498" s="622" t="s">
        <v>13</v>
      </c>
      <c r="BP498" s="505" t="s">
        <v>13</v>
      </c>
      <c r="BQ498" s="505" t="s">
        <v>13</v>
      </c>
      <c r="BR498" s="505" t="s">
        <v>13</v>
      </c>
      <c r="BS498" s="505"/>
      <c r="BT498" s="505"/>
      <c r="BU498" s="505"/>
    </row>
    <row r="499" spans="1:73" ht="14.4">
      <c r="A499" s="486" t="e">
        <f>VLOOKUP(C499,'[18]DfE No.'!C:E,3,FALSE)</f>
        <v>#N/A</v>
      </c>
      <c r="B499" s="502" t="s">
        <v>13</v>
      </c>
      <c r="C499" s="502" t="s">
        <v>13</v>
      </c>
      <c r="D499" s="503" t="s">
        <v>13</v>
      </c>
      <c r="E499" s="492" t="s">
        <v>13</v>
      </c>
      <c r="F499" s="504" t="s">
        <v>13</v>
      </c>
      <c r="G499" s="505" t="s">
        <v>13</v>
      </c>
      <c r="H499" s="505" t="s">
        <v>13</v>
      </c>
      <c r="I499" s="505" t="s">
        <v>13</v>
      </c>
      <c r="J499" s="505" t="s">
        <v>13</v>
      </c>
      <c r="K499" s="505" t="s">
        <v>13</v>
      </c>
      <c r="L499" s="505" t="s">
        <v>13</v>
      </c>
      <c r="M499" s="505" t="s">
        <v>13</v>
      </c>
      <c r="N499" s="505" t="s">
        <v>13</v>
      </c>
      <c r="O499" s="505" t="s">
        <v>13</v>
      </c>
      <c r="P499" s="505" t="s">
        <v>13</v>
      </c>
      <c r="Q499" s="505" t="s">
        <v>13</v>
      </c>
      <c r="R499" s="505" t="s">
        <v>13</v>
      </c>
      <c r="S499" s="505" t="s">
        <v>13</v>
      </c>
      <c r="T499" s="505" t="s">
        <v>13</v>
      </c>
      <c r="U499" s="505" t="s">
        <v>13</v>
      </c>
      <c r="V499" s="505" t="s">
        <v>13</v>
      </c>
      <c r="W499" s="505" t="s">
        <v>13</v>
      </c>
      <c r="X499" s="505" t="s">
        <v>13</v>
      </c>
      <c r="Y499" s="505" t="s">
        <v>13</v>
      </c>
      <c r="Z499" s="505" t="s">
        <v>13</v>
      </c>
      <c r="AA499" s="505" t="s">
        <v>13</v>
      </c>
      <c r="AB499" s="505" t="s">
        <v>13</v>
      </c>
      <c r="AC499" s="505" t="s">
        <v>13</v>
      </c>
      <c r="AD499" s="505" t="s">
        <v>13</v>
      </c>
      <c r="AE499" s="505" t="s">
        <v>13</v>
      </c>
      <c r="AF499" s="505" t="s">
        <v>13</v>
      </c>
      <c r="AG499" s="505" t="s">
        <v>13</v>
      </c>
      <c r="AH499" s="505" t="s">
        <v>13</v>
      </c>
      <c r="AI499" s="505" t="s">
        <v>13</v>
      </c>
      <c r="AJ499" s="505" t="s">
        <v>13</v>
      </c>
      <c r="AK499" s="505" t="s">
        <v>13</v>
      </c>
      <c r="AL499" s="505" t="s">
        <v>13</v>
      </c>
      <c r="AM499" s="505" t="s">
        <v>13</v>
      </c>
      <c r="AN499" s="505" t="s">
        <v>13</v>
      </c>
      <c r="AO499" s="505" t="s">
        <v>13</v>
      </c>
      <c r="AP499" s="505" t="s">
        <v>13</v>
      </c>
      <c r="AQ499" s="505" t="s">
        <v>13</v>
      </c>
      <c r="AR499" s="505" t="s">
        <v>13</v>
      </c>
      <c r="AS499" s="505" t="s">
        <v>13</v>
      </c>
      <c r="AT499" s="505" t="s">
        <v>13</v>
      </c>
      <c r="AU499" s="505" t="s">
        <v>13</v>
      </c>
      <c r="AV499" s="505" t="s">
        <v>13</v>
      </c>
      <c r="AW499" s="505" t="s">
        <v>13</v>
      </c>
      <c r="AX499" s="505" t="s">
        <v>13</v>
      </c>
      <c r="AY499" s="505" t="s">
        <v>13</v>
      </c>
      <c r="AZ499" s="505" t="s">
        <v>13</v>
      </c>
      <c r="BA499" s="505" t="s">
        <v>13</v>
      </c>
      <c r="BB499" s="505" t="s">
        <v>13</v>
      </c>
      <c r="BC499" s="505" t="s">
        <v>13</v>
      </c>
      <c r="BD499" s="505" t="s">
        <v>13</v>
      </c>
      <c r="BE499" s="505" t="s">
        <v>13</v>
      </c>
      <c r="BF499" s="505" t="s">
        <v>13</v>
      </c>
      <c r="BG499" s="505" t="s">
        <v>13</v>
      </c>
      <c r="BH499" s="505" t="s">
        <v>13</v>
      </c>
      <c r="BI499" s="505" t="s">
        <v>13</v>
      </c>
      <c r="BJ499" s="505" t="s">
        <v>13</v>
      </c>
      <c r="BK499" s="505" t="s">
        <v>13</v>
      </c>
      <c r="BL499" s="505" t="s">
        <v>13</v>
      </c>
      <c r="BM499" s="505" t="s">
        <v>13</v>
      </c>
      <c r="BN499" s="505" t="s">
        <v>13</v>
      </c>
      <c r="BO499" s="622" t="s">
        <v>13</v>
      </c>
      <c r="BP499" s="505" t="s">
        <v>13</v>
      </c>
      <c r="BQ499" s="505" t="s">
        <v>13</v>
      </c>
      <c r="BR499" s="505" t="s">
        <v>13</v>
      </c>
      <c r="BS499" s="505"/>
      <c r="BT499" s="505"/>
      <c r="BU499" s="505"/>
    </row>
    <row r="500" spans="1:73" ht="14.4">
      <c r="A500" s="486" t="e">
        <f>VLOOKUP(C500,'[18]DfE No.'!C:E,3,FALSE)</f>
        <v>#N/A</v>
      </c>
      <c r="B500" s="502" t="s">
        <v>13</v>
      </c>
      <c r="C500" s="502" t="s">
        <v>13</v>
      </c>
      <c r="D500" s="503" t="s">
        <v>13</v>
      </c>
      <c r="E500" s="492" t="s">
        <v>13</v>
      </c>
      <c r="F500" s="504" t="s">
        <v>13</v>
      </c>
      <c r="G500" s="505" t="s">
        <v>13</v>
      </c>
      <c r="H500" s="505" t="s">
        <v>13</v>
      </c>
      <c r="I500" s="505" t="s">
        <v>13</v>
      </c>
      <c r="J500" s="505" t="s">
        <v>13</v>
      </c>
      <c r="K500" s="505" t="s">
        <v>13</v>
      </c>
      <c r="L500" s="505" t="s">
        <v>13</v>
      </c>
      <c r="M500" s="505" t="s">
        <v>13</v>
      </c>
      <c r="N500" s="505" t="s">
        <v>13</v>
      </c>
      <c r="O500" s="505" t="s">
        <v>13</v>
      </c>
      <c r="P500" s="505" t="s">
        <v>13</v>
      </c>
      <c r="Q500" s="505" t="s">
        <v>13</v>
      </c>
      <c r="R500" s="505" t="s">
        <v>13</v>
      </c>
      <c r="S500" s="505" t="s">
        <v>13</v>
      </c>
      <c r="T500" s="505" t="s">
        <v>13</v>
      </c>
      <c r="U500" s="505" t="s">
        <v>13</v>
      </c>
      <c r="V500" s="505" t="s">
        <v>13</v>
      </c>
      <c r="W500" s="505" t="s">
        <v>13</v>
      </c>
      <c r="X500" s="505" t="s">
        <v>13</v>
      </c>
      <c r="Y500" s="505" t="s">
        <v>13</v>
      </c>
      <c r="Z500" s="505" t="s">
        <v>13</v>
      </c>
      <c r="AA500" s="505" t="s">
        <v>13</v>
      </c>
      <c r="AB500" s="505" t="s">
        <v>13</v>
      </c>
      <c r="AC500" s="505" t="s">
        <v>13</v>
      </c>
      <c r="AD500" s="505" t="s">
        <v>13</v>
      </c>
      <c r="AE500" s="505" t="s">
        <v>13</v>
      </c>
      <c r="AF500" s="505" t="s">
        <v>13</v>
      </c>
      <c r="AG500" s="505" t="s">
        <v>13</v>
      </c>
      <c r="AH500" s="505" t="s">
        <v>13</v>
      </c>
      <c r="AI500" s="505" t="s">
        <v>13</v>
      </c>
      <c r="AJ500" s="505" t="s">
        <v>13</v>
      </c>
      <c r="AK500" s="505" t="s">
        <v>13</v>
      </c>
      <c r="AL500" s="505" t="s">
        <v>13</v>
      </c>
      <c r="AM500" s="505" t="s">
        <v>13</v>
      </c>
      <c r="AN500" s="505" t="s">
        <v>13</v>
      </c>
      <c r="AO500" s="505" t="s">
        <v>13</v>
      </c>
      <c r="AP500" s="505" t="s">
        <v>13</v>
      </c>
      <c r="AQ500" s="505" t="s">
        <v>13</v>
      </c>
      <c r="AR500" s="505" t="s">
        <v>13</v>
      </c>
      <c r="AS500" s="505" t="s">
        <v>13</v>
      </c>
      <c r="AT500" s="505" t="s">
        <v>13</v>
      </c>
      <c r="AU500" s="505" t="s">
        <v>13</v>
      </c>
      <c r="AV500" s="505" t="s">
        <v>13</v>
      </c>
      <c r="AW500" s="505" t="s">
        <v>13</v>
      </c>
      <c r="AX500" s="505" t="s">
        <v>13</v>
      </c>
      <c r="AY500" s="505" t="s">
        <v>13</v>
      </c>
      <c r="AZ500" s="505" t="s">
        <v>13</v>
      </c>
      <c r="BA500" s="505" t="s">
        <v>13</v>
      </c>
      <c r="BB500" s="505" t="s">
        <v>13</v>
      </c>
      <c r="BC500" s="505" t="s">
        <v>13</v>
      </c>
      <c r="BD500" s="505" t="s">
        <v>13</v>
      </c>
      <c r="BE500" s="505" t="s">
        <v>13</v>
      </c>
      <c r="BF500" s="505" t="s">
        <v>13</v>
      </c>
      <c r="BG500" s="505" t="s">
        <v>13</v>
      </c>
      <c r="BH500" s="505" t="s">
        <v>13</v>
      </c>
      <c r="BI500" s="505" t="s">
        <v>13</v>
      </c>
      <c r="BJ500" s="505" t="s">
        <v>13</v>
      </c>
      <c r="BK500" s="505" t="s">
        <v>13</v>
      </c>
      <c r="BL500" s="505" t="s">
        <v>13</v>
      </c>
      <c r="BM500" s="505" t="s">
        <v>13</v>
      </c>
      <c r="BN500" s="505" t="s">
        <v>13</v>
      </c>
      <c r="BO500" s="622" t="s">
        <v>13</v>
      </c>
      <c r="BP500" s="505" t="s">
        <v>13</v>
      </c>
      <c r="BQ500" s="505" t="s">
        <v>13</v>
      </c>
      <c r="BR500" s="505" t="s">
        <v>13</v>
      </c>
      <c r="BS500" s="505"/>
      <c r="BT500" s="505"/>
      <c r="BU500" s="505"/>
    </row>
    <row r="501" spans="1:73" ht="14.4">
      <c r="A501" s="486" t="e">
        <f>VLOOKUP(C501,'[18]DfE No.'!C:E,3,FALSE)</f>
        <v>#N/A</v>
      </c>
      <c r="B501" s="502" t="s">
        <v>13</v>
      </c>
      <c r="C501" s="502" t="s">
        <v>13</v>
      </c>
      <c r="D501" s="503" t="s">
        <v>13</v>
      </c>
      <c r="E501" s="492" t="s">
        <v>13</v>
      </c>
      <c r="F501" s="504" t="s">
        <v>13</v>
      </c>
      <c r="G501" s="505" t="s">
        <v>13</v>
      </c>
      <c r="H501" s="505" t="s">
        <v>13</v>
      </c>
      <c r="I501" s="505" t="s">
        <v>13</v>
      </c>
      <c r="J501" s="505" t="s">
        <v>13</v>
      </c>
      <c r="K501" s="505" t="s">
        <v>13</v>
      </c>
      <c r="L501" s="505" t="s">
        <v>13</v>
      </c>
      <c r="M501" s="505" t="s">
        <v>13</v>
      </c>
      <c r="N501" s="505" t="s">
        <v>13</v>
      </c>
      <c r="O501" s="505" t="s">
        <v>13</v>
      </c>
      <c r="P501" s="505" t="s">
        <v>13</v>
      </c>
      <c r="Q501" s="505" t="s">
        <v>13</v>
      </c>
      <c r="R501" s="505" t="s">
        <v>13</v>
      </c>
      <c r="S501" s="505" t="s">
        <v>13</v>
      </c>
      <c r="T501" s="505" t="s">
        <v>13</v>
      </c>
      <c r="U501" s="505" t="s">
        <v>13</v>
      </c>
      <c r="V501" s="505" t="s">
        <v>13</v>
      </c>
      <c r="W501" s="505" t="s">
        <v>13</v>
      </c>
      <c r="X501" s="505" t="s">
        <v>13</v>
      </c>
      <c r="Y501" s="505" t="s">
        <v>13</v>
      </c>
      <c r="Z501" s="505" t="s">
        <v>13</v>
      </c>
      <c r="AA501" s="505" t="s">
        <v>13</v>
      </c>
      <c r="AB501" s="505" t="s">
        <v>13</v>
      </c>
      <c r="AC501" s="505" t="s">
        <v>13</v>
      </c>
      <c r="AD501" s="505" t="s">
        <v>13</v>
      </c>
      <c r="AE501" s="505" t="s">
        <v>13</v>
      </c>
      <c r="AF501" s="505" t="s">
        <v>13</v>
      </c>
      <c r="AG501" s="505" t="s">
        <v>13</v>
      </c>
      <c r="AH501" s="505" t="s">
        <v>13</v>
      </c>
      <c r="AI501" s="505" t="s">
        <v>13</v>
      </c>
      <c r="AJ501" s="505" t="s">
        <v>13</v>
      </c>
      <c r="AK501" s="505" t="s">
        <v>13</v>
      </c>
      <c r="AL501" s="505" t="s">
        <v>13</v>
      </c>
      <c r="AM501" s="505" t="s">
        <v>13</v>
      </c>
      <c r="AN501" s="505" t="s">
        <v>13</v>
      </c>
      <c r="AO501" s="505" t="s">
        <v>13</v>
      </c>
      <c r="AP501" s="505" t="s">
        <v>13</v>
      </c>
      <c r="AQ501" s="505" t="s">
        <v>13</v>
      </c>
      <c r="AR501" s="505" t="s">
        <v>13</v>
      </c>
      <c r="AS501" s="505" t="s">
        <v>13</v>
      </c>
      <c r="AT501" s="505" t="s">
        <v>13</v>
      </c>
      <c r="AU501" s="505" t="s">
        <v>13</v>
      </c>
      <c r="AV501" s="505" t="s">
        <v>13</v>
      </c>
      <c r="AW501" s="505" t="s">
        <v>13</v>
      </c>
      <c r="AX501" s="505" t="s">
        <v>13</v>
      </c>
      <c r="AY501" s="505" t="s">
        <v>13</v>
      </c>
      <c r="AZ501" s="505" t="s">
        <v>13</v>
      </c>
      <c r="BA501" s="505" t="s">
        <v>13</v>
      </c>
      <c r="BB501" s="505" t="s">
        <v>13</v>
      </c>
      <c r="BC501" s="505" t="s">
        <v>13</v>
      </c>
      <c r="BD501" s="505" t="s">
        <v>13</v>
      </c>
      <c r="BE501" s="505" t="s">
        <v>13</v>
      </c>
      <c r="BF501" s="505" t="s">
        <v>13</v>
      </c>
      <c r="BG501" s="505" t="s">
        <v>13</v>
      </c>
      <c r="BH501" s="505" t="s">
        <v>13</v>
      </c>
      <c r="BI501" s="505" t="s">
        <v>13</v>
      </c>
      <c r="BJ501" s="505" t="s">
        <v>13</v>
      </c>
      <c r="BK501" s="505" t="s">
        <v>13</v>
      </c>
      <c r="BL501" s="505" t="s">
        <v>13</v>
      </c>
      <c r="BM501" s="505" t="s">
        <v>13</v>
      </c>
      <c r="BN501" s="505" t="s">
        <v>13</v>
      </c>
      <c r="BO501" s="622" t="s">
        <v>13</v>
      </c>
      <c r="BP501" s="505" t="s">
        <v>13</v>
      </c>
      <c r="BQ501" s="505" t="s">
        <v>13</v>
      </c>
      <c r="BR501" s="505" t="s">
        <v>13</v>
      </c>
      <c r="BS501" s="505"/>
      <c r="BT501" s="505"/>
      <c r="BU501" s="505"/>
    </row>
    <row r="502" spans="1:73" ht="14.4">
      <c r="A502" s="486" t="e">
        <f>VLOOKUP(C502,'[18]DfE No.'!C:E,3,FALSE)</f>
        <v>#N/A</v>
      </c>
      <c r="B502" s="502" t="s">
        <v>13</v>
      </c>
      <c r="C502" s="502" t="s">
        <v>13</v>
      </c>
      <c r="D502" s="503" t="s">
        <v>13</v>
      </c>
      <c r="E502" s="492" t="s">
        <v>13</v>
      </c>
      <c r="F502" s="504" t="s">
        <v>13</v>
      </c>
      <c r="G502" s="505" t="s">
        <v>13</v>
      </c>
      <c r="H502" s="505" t="s">
        <v>13</v>
      </c>
      <c r="I502" s="505" t="s">
        <v>13</v>
      </c>
      <c r="J502" s="505" t="s">
        <v>13</v>
      </c>
      <c r="K502" s="505" t="s">
        <v>13</v>
      </c>
      <c r="L502" s="505" t="s">
        <v>13</v>
      </c>
      <c r="M502" s="505" t="s">
        <v>13</v>
      </c>
      <c r="N502" s="505" t="s">
        <v>13</v>
      </c>
      <c r="O502" s="505" t="s">
        <v>13</v>
      </c>
      <c r="P502" s="505" t="s">
        <v>13</v>
      </c>
      <c r="Q502" s="505" t="s">
        <v>13</v>
      </c>
      <c r="R502" s="505" t="s">
        <v>13</v>
      </c>
      <c r="S502" s="505" t="s">
        <v>13</v>
      </c>
      <c r="T502" s="505" t="s">
        <v>13</v>
      </c>
      <c r="U502" s="505" t="s">
        <v>13</v>
      </c>
      <c r="V502" s="505" t="s">
        <v>13</v>
      </c>
      <c r="W502" s="505" t="s">
        <v>13</v>
      </c>
      <c r="X502" s="505" t="s">
        <v>13</v>
      </c>
      <c r="Y502" s="505" t="s">
        <v>13</v>
      </c>
      <c r="Z502" s="505" t="s">
        <v>13</v>
      </c>
      <c r="AA502" s="505" t="s">
        <v>13</v>
      </c>
      <c r="AB502" s="505" t="s">
        <v>13</v>
      </c>
      <c r="AC502" s="505" t="s">
        <v>13</v>
      </c>
      <c r="AD502" s="505" t="s">
        <v>13</v>
      </c>
      <c r="AE502" s="505" t="s">
        <v>13</v>
      </c>
      <c r="AF502" s="505" t="s">
        <v>13</v>
      </c>
      <c r="AG502" s="505" t="s">
        <v>13</v>
      </c>
      <c r="AH502" s="505" t="s">
        <v>13</v>
      </c>
      <c r="AI502" s="505" t="s">
        <v>13</v>
      </c>
      <c r="AJ502" s="505" t="s">
        <v>13</v>
      </c>
      <c r="AK502" s="505" t="s">
        <v>13</v>
      </c>
      <c r="AL502" s="505" t="s">
        <v>13</v>
      </c>
      <c r="AM502" s="505" t="s">
        <v>13</v>
      </c>
      <c r="AN502" s="505" t="s">
        <v>13</v>
      </c>
      <c r="AO502" s="505" t="s">
        <v>13</v>
      </c>
      <c r="AP502" s="505" t="s">
        <v>13</v>
      </c>
      <c r="AQ502" s="505" t="s">
        <v>13</v>
      </c>
      <c r="AR502" s="505" t="s">
        <v>13</v>
      </c>
      <c r="AS502" s="505" t="s">
        <v>13</v>
      </c>
      <c r="AT502" s="505" t="s">
        <v>13</v>
      </c>
      <c r="AU502" s="505" t="s">
        <v>13</v>
      </c>
      <c r="AV502" s="505" t="s">
        <v>13</v>
      </c>
      <c r="AW502" s="505" t="s">
        <v>13</v>
      </c>
      <c r="AX502" s="505" t="s">
        <v>13</v>
      </c>
      <c r="AY502" s="505" t="s">
        <v>13</v>
      </c>
      <c r="AZ502" s="505" t="s">
        <v>13</v>
      </c>
      <c r="BA502" s="505" t="s">
        <v>13</v>
      </c>
      <c r="BB502" s="505" t="s">
        <v>13</v>
      </c>
      <c r="BC502" s="505" t="s">
        <v>13</v>
      </c>
      <c r="BD502" s="505" t="s">
        <v>13</v>
      </c>
      <c r="BE502" s="505" t="s">
        <v>13</v>
      </c>
      <c r="BF502" s="505" t="s">
        <v>13</v>
      </c>
      <c r="BG502" s="505" t="s">
        <v>13</v>
      </c>
      <c r="BH502" s="505" t="s">
        <v>13</v>
      </c>
      <c r="BI502" s="505" t="s">
        <v>13</v>
      </c>
      <c r="BJ502" s="505" t="s">
        <v>13</v>
      </c>
      <c r="BK502" s="505" t="s">
        <v>13</v>
      </c>
      <c r="BL502" s="505" t="s">
        <v>13</v>
      </c>
      <c r="BM502" s="505" t="s">
        <v>13</v>
      </c>
      <c r="BN502" s="505" t="s">
        <v>13</v>
      </c>
      <c r="BO502" s="622" t="s">
        <v>13</v>
      </c>
      <c r="BP502" s="505" t="s">
        <v>13</v>
      </c>
      <c r="BQ502" s="505" t="s">
        <v>13</v>
      </c>
      <c r="BR502" s="505" t="s">
        <v>13</v>
      </c>
      <c r="BS502" s="505"/>
      <c r="BT502" s="505"/>
      <c r="BU502" s="505"/>
    </row>
    <row r="503" spans="1:73" ht="14.4">
      <c r="A503" s="486" t="e">
        <f>VLOOKUP(C503,'[18]DfE No.'!C:E,3,FALSE)</f>
        <v>#N/A</v>
      </c>
      <c r="B503" s="502" t="s">
        <v>13</v>
      </c>
      <c r="C503" s="502" t="s">
        <v>13</v>
      </c>
      <c r="D503" s="503" t="s">
        <v>13</v>
      </c>
      <c r="E503" s="492" t="s">
        <v>13</v>
      </c>
      <c r="F503" s="504" t="s">
        <v>13</v>
      </c>
      <c r="G503" s="505" t="s">
        <v>13</v>
      </c>
      <c r="H503" s="505" t="s">
        <v>13</v>
      </c>
      <c r="I503" s="505" t="s">
        <v>13</v>
      </c>
      <c r="J503" s="505" t="s">
        <v>13</v>
      </c>
      <c r="K503" s="505" t="s">
        <v>13</v>
      </c>
      <c r="L503" s="505" t="s">
        <v>13</v>
      </c>
      <c r="M503" s="505" t="s">
        <v>13</v>
      </c>
      <c r="N503" s="505" t="s">
        <v>13</v>
      </c>
      <c r="O503" s="505" t="s">
        <v>13</v>
      </c>
      <c r="P503" s="505" t="s">
        <v>13</v>
      </c>
      <c r="Q503" s="505" t="s">
        <v>13</v>
      </c>
      <c r="R503" s="505" t="s">
        <v>13</v>
      </c>
      <c r="S503" s="505" t="s">
        <v>13</v>
      </c>
      <c r="T503" s="505" t="s">
        <v>13</v>
      </c>
      <c r="U503" s="505" t="s">
        <v>13</v>
      </c>
      <c r="V503" s="505" t="s">
        <v>13</v>
      </c>
      <c r="W503" s="505" t="s">
        <v>13</v>
      </c>
      <c r="X503" s="505" t="s">
        <v>13</v>
      </c>
      <c r="Y503" s="505" t="s">
        <v>13</v>
      </c>
      <c r="Z503" s="505" t="s">
        <v>13</v>
      </c>
      <c r="AA503" s="505" t="s">
        <v>13</v>
      </c>
      <c r="AB503" s="505" t="s">
        <v>13</v>
      </c>
      <c r="AC503" s="505" t="s">
        <v>13</v>
      </c>
      <c r="AD503" s="505" t="s">
        <v>13</v>
      </c>
      <c r="AE503" s="505" t="s">
        <v>13</v>
      </c>
      <c r="AF503" s="505" t="s">
        <v>13</v>
      </c>
      <c r="AG503" s="505" t="s">
        <v>13</v>
      </c>
      <c r="AH503" s="505" t="s">
        <v>13</v>
      </c>
      <c r="AI503" s="505" t="s">
        <v>13</v>
      </c>
      <c r="AJ503" s="505" t="s">
        <v>13</v>
      </c>
      <c r="AK503" s="505" t="s">
        <v>13</v>
      </c>
      <c r="AL503" s="505" t="s">
        <v>13</v>
      </c>
      <c r="AM503" s="505" t="s">
        <v>13</v>
      </c>
      <c r="AN503" s="505" t="s">
        <v>13</v>
      </c>
      <c r="AO503" s="505" t="s">
        <v>13</v>
      </c>
      <c r="AP503" s="505" t="s">
        <v>13</v>
      </c>
      <c r="AQ503" s="505" t="s">
        <v>13</v>
      </c>
      <c r="AR503" s="505" t="s">
        <v>13</v>
      </c>
      <c r="AS503" s="505" t="s">
        <v>13</v>
      </c>
      <c r="AT503" s="505" t="s">
        <v>13</v>
      </c>
      <c r="AU503" s="505" t="s">
        <v>13</v>
      </c>
      <c r="AV503" s="505" t="s">
        <v>13</v>
      </c>
      <c r="AW503" s="505" t="s">
        <v>13</v>
      </c>
      <c r="AX503" s="505" t="s">
        <v>13</v>
      </c>
      <c r="AY503" s="505" t="s">
        <v>13</v>
      </c>
      <c r="AZ503" s="505" t="s">
        <v>13</v>
      </c>
      <c r="BA503" s="505" t="s">
        <v>13</v>
      </c>
      <c r="BB503" s="505" t="s">
        <v>13</v>
      </c>
      <c r="BC503" s="505" t="s">
        <v>13</v>
      </c>
      <c r="BD503" s="505" t="s">
        <v>13</v>
      </c>
      <c r="BE503" s="505" t="s">
        <v>13</v>
      </c>
      <c r="BF503" s="505" t="s">
        <v>13</v>
      </c>
      <c r="BG503" s="505" t="s">
        <v>13</v>
      </c>
      <c r="BH503" s="505" t="s">
        <v>13</v>
      </c>
      <c r="BI503" s="505" t="s">
        <v>13</v>
      </c>
      <c r="BJ503" s="505" t="s">
        <v>13</v>
      </c>
      <c r="BK503" s="505" t="s">
        <v>13</v>
      </c>
      <c r="BL503" s="505" t="s">
        <v>13</v>
      </c>
      <c r="BM503" s="505" t="s">
        <v>13</v>
      </c>
      <c r="BN503" s="505" t="s">
        <v>13</v>
      </c>
      <c r="BO503" s="622" t="s">
        <v>13</v>
      </c>
      <c r="BP503" s="505" t="s">
        <v>13</v>
      </c>
      <c r="BQ503" s="505" t="s">
        <v>13</v>
      </c>
      <c r="BR503" s="505" t="s">
        <v>13</v>
      </c>
      <c r="BS503" s="505"/>
      <c r="BT503" s="505"/>
      <c r="BU503" s="505"/>
    </row>
    <row r="504" spans="1:73" ht="14.4">
      <c r="A504" s="486" t="e">
        <f>VLOOKUP(C504,'[18]DfE No.'!C:E,3,FALSE)</f>
        <v>#N/A</v>
      </c>
      <c r="B504" s="502" t="s">
        <v>13</v>
      </c>
      <c r="C504" s="502" t="s">
        <v>13</v>
      </c>
      <c r="D504" s="503" t="s">
        <v>13</v>
      </c>
      <c r="E504" s="492" t="s">
        <v>13</v>
      </c>
      <c r="F504" s="504" t="s">
        <v>13</v>
      </c>
      <c r="G504" s="505" t="s">
        <v>13</v>
      </c>
      <c r="H504" s="505" t="s">
        <v>13</v>
      </c>
      <c r="I504" s="505" t="s">
        <v>13</v>
      </c>
      <c r="J504" s="505" t="s">
        <v>13</v>
      </c>
      <c r="K504" s="505" t="s">
        <v>13</v>
      </c>
      <c r="L504" s="505" t="s">
        <v>13</v>
      </c>
      <c r="M504" s="505" t="s">
        <v>13</v>
      </c>
      <c r="N504" s="505" t="s">
        <v>13</v>
      </c>
      <c r="O504" s="505" t="s">
        <v>13</v>
      </c>
      <c r="P504" s="505" t="s">
        <v>13</v>
      </c>
      <c r="Q504" s="505" t="s">
        <v>13</v>
      </c>
      <c r="R504" s="505" t="s">
        <v>13</v>
      </c>
      <c r="S504" s="505" t="s">
        <v>13</v>
      </c>
      <c r="T504" s="505" t="s">
        <v>13</v>
      </c>
      <c r="U504" s="505" t="s">
        <v>13</v>
      </c>
      <c r="V504" s="505" t="s">
        <v>13</v>
      </c>
      <c r="W504" s="505" t="s">
        <v>13</v>
      </c>
      <c r="X504" s="505" t="s">
        <v>13</v>
      </c>
      <c r="Y504" s="505" t="s">
        <v>13</v>
      </c>
      <c r="Z504" s="505" t="s">
        <v>13</v>
      </c>
      <c r="AA504" s="505" t="s">
        <v>13</v>
      </c>
      <c r="AB504" s="505" t="s">
        <v>13</v>
      </c>
      <c r="AC504" s="505" t="s">
        <v>13</v>
      </c>
      <c r="AD504" s="505" t="s">
        <v>13</v>
      </c>
      <c r="AE504" s="505" t="s">
        <v>13</v>
      </c>
      <c r="AF504" s="505" t="s">
        <v>13</v>
      </c>
      <c r="AG504" s="505" t="s">
        <v>13</v>
      </c>
      <c r="AH504" s="505" t="s">
        <v>13</v>
      </c>
      <c r="AI504" s="505" t="s">
        <v>13</v>
      </c>
      <c r="AJ504" s="505" t="s">
        <v>13</v>
      </c>
      <c r="AK504" s="505" t="s">
        <v>13</v>
      </c>
      <c r="AL504" s="505" t="s">
        <v>13</v>
      </c>
      <c r="AM504" s="505" t="s">
        <v>13</v>
      </c>
      <c r="AN504" s="505" t="s">
        <v>13</v>
      </c>
      <c r="AO504" s="505" t="s">
        <v>13</v>
      </c>
      <c r="AP504" s="505" t="s">
        <v>13</v>
      </c>
      <c r="AQ504" s="505" t="s">
        <v>13</v>
      </c>
      <c r="AR504" s="505" t="s">
        <v>13</v>
      </c>
      <c r="AS504" s="505" t="s">
        <v>13</v>
      </c>
      <c r="AT504" s="505" t="s">
        <v>13</v>
      </c>
      <c r="AU504" s="505" t="s">
        <v>13</v>
      </c>
      <c r="AV504" s="505" t="s">
        <v>13</v>
      </c>
      <c r="AW504" s="505" t="s">
        <v>13</v>
      </c>
      <c r="AX504" s="505" t="s">
        <v>13</v>
      </c>
      <c r="AY504" s="505" t="s">
        <v>13</v>
      </c>
      <c r="AZ504" s="505" t="s">
        <v>13</v>
      </c>
      <c r="BA504" s="505" t="s">
        <v>13</v>
      </c>
      <c r="BB504" s="505" t="s">
        <v>13</v>
      </c>
      <c r="BC504" s="505" t="s">
        <v>13</v>
      </c>
      <c r="BD504" s="505" t="s">
        <v>13</v>
      </c>
      <c r="BE504" s="505" t="s">
        <v>13</v>
      </c>
      <c r="BF504" s="505" t="s">
        <v>13</v>
      </c>
      <c r="BG504" s="505" t="s">
        <v>13</v>
      </c>
      <c r="BH504" s="505" t="s">
        <v>13</v>
      </c>
      <c r="BI504" s="505" t="s">
        <v>13</v>
      </c>
      <c r="BJ504" s="505" t="s">
        <v>13</v>
      </c>
      <c r="BK504" s="505" t="s">
        <v>13</v>
      </c>
      <c r="BL504" s="505" t="s">
        <v>13</v>
      </c>
      <c r="BM504" s="505" t="s">
        <v>13</v>
      </c>
      <c r="BN504" s="505" t="s">
        <v>13</v>
      </c>
      <c r="BO504" s="622" t="s">
        <v>13</v>
      </c>
      <c r="BP504" s="505" t="s">
        <v>13</v>
      </c>
      <c r="BQ504" s="505" t="s">
        <v>13</v>
      </c>
      <c r="BR504" s="505" t="s">
        <v>13</v>
      </c>
      <c r="BS504" s="505"/>
      <c r="BT504" s="505"/>
      <c r="BU504" s="505"/>
    </row>
    <row r="505" spans="1:73" ht="14.4">
      <c r="A505" s="486" t="e">
        <f>VLOOKUP(C505,'[18]DfE No.'!C:E,3,FALSE)</f>
        <v>#N/A</v>
      </c>
      <c r="B505" s="502" t="s">
        <v>13</v>
      </c>
      <c r="C505" s="502" t="s">
        <v>13</v>
      </c>
      <c r="D505" s="503" t="s">
        <v>13</v>
      </c>
      <c r="E505" s="492" t="s">
        <v>13</v>
      </c>
      <c r="F505" s="504" t="s">
        <v>13</v>
      </c>
      <c r="G505" s="505" t="s">
        <v>13</v>
      </c>
      <c r="H505" s="505" t="s">
        <v>13</v>
      </c>
      <c r="I505" s="505" t="s">
        <v>13</v>
      </c>
      <c r="J505" s="505" t="s">
        <v>13</v>
      </c>
      <c r="K505" s="505" t="s">
        <v>13</v>
      </c>
      <c r="L505" s="505" t="s">
        <v>13</v>
      </c>
      <c r="M505" s="505" t="s">
        <v>13</v>
      </c>
      <c r="N505" s="505" t="s">
        <v>13</v>
      </c>
      <c r="O505" s="505" t="s">
        <v>13</v>
      </c>
      <c r="P505" s="505" t="s">
        <v>13</v>
      </c>
      <c r="Q505" s="505" t="s">
        <v>13</v>
      </c>
      <c r="R505" s="505" t="s">
        <v>13</v>
      </c>
      <c r="S505" s="505" t="s">
        <v>13</v>
      </c>
      <c r="T505" s="505" t="s">
        <v>13</v>
      </c>
      <c r="U505" s="505" t="s">
        <v>13</v>
      </c>
      <c r="V505" s="505" t="s">
        <v>13</v>
      </c>
      <c r="W505" s="505" t="s">
        <v>13</v>
      </c>
      <c r="X505" s="505" t="s">
        <v>13</v>
      </c>
      <c r="Y505" s="505" t="s">
        <v>13</v>
      </c>
      <c r="Z505" s="505" t="s">
        <v>13</v>
      </c>
      <c r="AA505" s="505" t="s">
        <v>13</v>
      </c>
      <c r="AB505" s="505" t="s">
        <v>13</v>
      </c>
      <c r="AC505" s="505" t="s">
        <v>13</v>
      </c>
      <c r="AD505" s="505" t="s">
        <v>13</v>
      </c>
      <c r="AE505" s="505" t="s">
        <v>13</v>
      </c>
      <c r="AF505" s="505" t="s">
        <v>13</v>
      </c>
      <c r="AG505" s="505" t="s">
        <v>13</v>
      </c>
      <c r="AH505" s="505" t="s">
        <v>13</v>
      </c>
      <c r="AI505" s="505" t="s">
        <v>13</v>
      </c>
      <c r="AJ505" s="505" t="s">
        <v>13</v>
      </c>
      <c r="AK505" s="505" t="s">
        <v>13</v>
      </c>
      <c r="AL505" s="505" t="s">
        <v>13</v>
      </c>
      <c r="AM505" s="505" t="s">
        <v>13</v>
      </c>
      <c r="AN505" s="505" t="s">
        <v>13</v>
      </c>
      <c r="AO505" s="505" t="s">
        <v>13</v>
      </c>
      <c r="AP505" s="505" t="s">
        <v>13</v>
      </c>
      <c r="AQ505" s="505" t="s">
        <v>13</v>
      </c>
      <c r="AR505" s="505" t="s">
        <v>13</v>
      </c>
      <c r="AS505" s="505" t="s">
        <v>13</v>
      </c>
      <c r="AT505" s="505" t="s">
        <v>13</v>
      </c>
      <c r="AU505" s="505" t="s">
        <v>13</v>
      </c>
      <c r="AV505" s="505" t="s">
        <v>13</v>
      </c>
      <c r="AW505" s="505" t="s">
        <v>13</v>
      </c>
      <c r="AX505" s="505" t="s">
        <v>13</v>
      </c>
      <c r="AY505" s="505" t="s">
        <v>13</v>
      </c>
      <c r="AZ505" s="505" t="s">
        <v>13</v>
      </c>
      <c r="BA505" s="505" t="s">
        <v>13</v>
      </c>
      <c r="BB505" s="505" t="s">
        <v>13</v>
      </c>
      <c r="BC505" s="505" t="s">
        <v>13</v>
      </c>
      <c r="BD505" s="505" t="s">
        <v>13</v>
      </c>
      <c r="BE505" s="505" t="s">
        <v>13</v>
      </c>
      <c r="BF505" s="505" t="s">
        <v>13</v>
      </c>
      <c r="BG505" s="505" t="s">
        <v>13</v>
      </c>
      <c r="BH505" s="505" t="s">
        <v>13</v>
      </c>
      <c r="BI505" s="505" t="s">
        <v>13</v>
      </c>
      <c r="BJ505" s="505" t="s">
        <v>13</v>
      </c>
      <c r="BK505" s="505" t="s">
        <v>13</v>
      </c>
      <c r="BL505" s="505" t="s">
        <v>13</v>
      </c>
      <c r="BM505" s="505" t="s">
        <v>13</v>
      </c>
      <c r="BN505" s="505" t="s">
        <v>13</v>
      </c>
      <c r="BO505" s="622" t="s">
        <v>13</v>
      </c>
      <c r="BP505" s="505" t="s">
        <v>13</v>
      </c>
      <c r="BQ505" s="505" t="s">
        <v>13</v>
      </c>
      <c r="BR505" s="505" t="s">
        <v>13</v>
      </c>
      <c r="BS505" s="505"/>
      <c r="BT505" s="505"/>
      <c r="BU505" s="505"/>
    </row>
    <row r="506" spans="1:73" ht="14.4">
      <c r="A506" s="486" t="e">
        <f>VLOOKUP(C506,'[18]DfE No.'!C:E,3,FALSE)</f>
        <v>#N/A</v>
      </c>
      <c r="B506" s="502" t="s">
        <v>13</v>
      </c>
      <c r="C506" s="502" t="s">
        <v>13</v>
      </c>
      <c r="D506" s="503" t="s">
        <v>13</v>
      </c>
      <c r="E506" s="492" t="s">
        <v>13</v>
      </c>
      <c r="F506" s="504" t="s">
        <v>13</v>
      </c>
      <c r="G506" s="505" t="s">
        <v>13</v>
      </c>
      <c r="H506" s="505" t="s">
        <v>13</v>
      </c>
      <c r="I506" s="505" t="s">
        <v>13</v>
      </c>
      <c r="J506" s="505" t="s">
        <v>13</v>
      </c>
      <c r="K506" s="505" t="s">
        <v>13</v>
      </c>
      <c r="L506" s="505" t="s">
        <v>13</v>
      </c>
      <c r="M506" s="505" t="s">
        <v>13</v>
      </c>
      <c r="N506" s="505" t="s">
        <v>13</v>
      </c>
      <c r="O506" s="505" t="s">
        <v>13</v>
      </c>
      <c r="P506" s="505" t="s">
        <v>13</v>
      </c>
      <c r="Q506" s="505" t="s">
        <v>13</v>
      </c>
      <c r="R506" s="505" t="s">
        <v>13</v>
      </c>
      <c r="S506" s="505" t="s">
        <v>13</v>
      </c>
      <c r="T506" s="505" t="s">
        <v>13</v>
      </c>
      <c r="U506" s="505" t="s">
        <v>13</v>
      </c>
      <c r="V506" s="505" t="s">
        <v>13</v>
      </c>
      <c r="W506" s="505" t="s">
        <v>13</v>
      </c>
      <c r="X506" s="505" t="s">
        <v>13</v>
      </c>
      <c r="Y506" s="505" t="s">
        <v>13</v>
      </c>
      <c r="Z506" s="505" t="s">
        <v>13</v>
      </c>
      <c r="AA506" s="505" t="s">
        <v>13</v>
      </c>
      <c r="AB506" s="505" t="s">
        <v>13</v>
      </c>
      <c r="AC506" s="505" t="s">
        <v>13</v>
      </c>
      <c r="AD506" s="505" t="s">
        <v>13</v>
      </c>
      <c r="AE506" s="505" t="s">
        <v>13</v>
      </c>
      <c r="AF506" s="505" t="s">
        <v>13</v>
      </c>
      <c r="AG506" s="505" t="s">
        <v>13</v>
      </c>
      <c r="AH506" s="505" t="s">
        <v>13</v>
      </c>
      <c r="AI506" s="505" t="s">
        <v>13</v>
      </c>
      <c r="AJ506" s="505" t="s">
        <v>13</v>
      </c>
      <c r="AK506" s="505" t="s">
        <v>13</v>
      </c>
      <c r="AL506" s="505" t="s">
        <v>13</v>
      </c>
      <c r="AM506" s="505" t="s">
        <v>13</v>
      </c>
      <c r="AN506" s="505" t="s">
        <v>13</v>
      </c>
      <c r="AO506" s="505" t="s">
        <v>13</v>
      </c>
      <c r="AP506" s="505" t="s">
        <v>13</v>
      </c>
      <c r="AQ506" s="505" t="s">
        <v>13</v>
      </c>
      <c r="AR506" s="505" t="s">
        <v>13</v>
      </c>
      <c r="AS506" s="505" t="s">
        <v>13</v>
      </c>
      <c r="AT506" s="505" t="s">
        <v>13</v>
      </c>
      <c r="AU506" s="505" t="s">
        <v>13</v>
      </c>
      <c r="AV506" s="505" t="s">
        <v>13</v>
      </c>
      <c r="AW506" s="505" t="s">
        <v>13</v>
      </c>
      <c r="AX506" s="505" t="s">
        <v>13</v>
      </c>
      <c r="AY506" s="505" t="s">
        <v>13</v>
      </c>
      <c r="AZ506" s="505" t="s">
        <v>13</v>
      </c>
      <c r="BA506" s="505" t="s">
        <v>13</v>
      </c>
      <c r="BB506" s="505" t="s">
        <v>13</v>
      </c>
      <c r="BC506" s="505" t="s">
        <v>13</v>
      </c>
      <c r="BD506" s="505" t="s">
        <v>13</v>
      </c>
      <c r="BE506" s="505" t="s">
        <v>13</v>
      </c>
      <c r="BF506" s="505" t="s">
        <v>13</v>
      </c>
      <c r="BG506" s="505" t="s">
        <v>13</v>
      </c>
      <c r="BH506" s="505" t="s">
        <v>13</v>
      </c>
      <c r="BI506" s="505" t="s">
        <v>13</v>
      </c>
      <c r="BJ506" s="505" t="s">
        <v>13</v>
      </c>
      <c r="BK506" s="505" t="s">
        <v>13</v>
      </c>
      <c r="BL506" s="505" t="s">
        <v>13</v>
      </c>
      <c r="BM506" s="505" t="s">
        <v>13</v>
      </c>
      <c r="BN506" s="505" t="s">
        <v>13</v>
      </c>
      <c r="BO506" s="622" t="s">
        <v>13</v>
      </c>
      <c r="BP506" s="505" t="s">
        <v>13</v>
      </c>
      <c r="BQ506" s="505" t="s">
        <v>13</v>
      </c>
      <c r="BR506" s="505" t="s">
        <v>13</v>
      </c>
      <c r="BS506" s="505"/>
      <c r="BT506" s="505"/>
      <c r="BU506" s="505"/>
    </row>
    <row r="507" spans="1:73" ht="14.4">
      <c r="A507" s="486" t="e">
        <f>VLOOKUP(C507,'[18]DfE No.'!C:E,3,FALSE)</f>
        <v>#N/A</v>
      </c>
      <c r="B507" s="502" t="s">
        <v>13</v>
      </c>
      <c r="C507" s="502" t="s">
        <v>13</v>
      </c>
      <c r="D507" s="503" t="s">
        <v>13</v>
      </c>
      <c r="E507" s="492" t="s">
        <v>13</v>
      </c>
      <c r="F507" s="504" t="s">
        <v>13</v>
      </c>
      <c r="G507" s="505" t="s">
        <v>13</v>
      </c>
      <c r="H507" s="505" t="s">
        <v>13</v>
      </c>
      <c r="I507" s="505" t="s">
        <v>13</v>
      </c>
      <c r="J507" s="505" t="s">
        <v>13</v>
      </c>
      <c r="K507" s="505" t="s">
        <v>13</v>
      </c>
      <c r="L507" s="505" t="s">
        <v>13</v>
      </c>
      <c r="M507" s="505" t="s">
        <v>13</v>
      </c>
      <c r="N507" s="505" t="s">
        <v>13</v>
      </c>
      <c r="O507" s="505" t="s">
        <v>13</v>
      </c>
      <c r="P507" s="505" t="s">
        <v>13</v>
      </c>
      <c r="Q507" s="505" t="s">
        <v>13</v>
      </c>
      <c r="R507" s="505" t="s">
        <v>13</v>
      </c>
      <c r="S507" s="505" t="s">
        <v>13</v>
      </c>
      <c r="T507" s="505" t="s">
        <v>13</v>
      </c>
      <c r="U507" s="505" t="s">
        <v>13</v>
      </c>
      <c r="V507" s="505" t="s">
        <v>13</v>
      </c>
      <c r="W507" s="505" t="s">
        <v>13</v>
      </c>
      <c r="X507" s="505" t="s">
        <v>13</v>
      </c>
      <c r="Y507" s="505" t="s">
        <v>13</v>
      </c>
      <c r="Z507" s="505" t="s">
        <v>13</v>
      </c>
      <c r="AA507" s="505" t="s">
        <v>13</v>
      </c>
      <c r="AB507" s="505" t="s">
        <v>13</v>
      </c>
      <c r="AC507" s="505" t="s">
        <v>13</v>
      </c>
      <c r="AD507" s="505" t="s">
        <v>13</v>
      </c>
      <c r="AE507" s="505" t="s">
        <v>13</v>
      </c>
      <c r="AF507" s="505" t="s">
        <v>13</v>
      </c>
      <c r="AG507" s="505" t="s">
        <v>13</v>
      </c>
      <c r="AH507" s="505" t="s">
        <v>13</v>
      </c>
      <c r="AI507" s="505" t="s">
        <v>13</v>
      </c>
      <c r="AJ507" s="505" t="s">
        <v>13</v>
      </c>
      <c r="AK507" s="505" t="s">
        <v>13</v>
      </c>
      <c r="AL507" s="505" t="s">
        <v>13</v>
      </c>
      <c r="AM507" s="505" t="s">
        <v>13</v>
      </c>
      <c r="AN507" s="505" t="s">
        <v>13</v>
      </c>
      <c r="AO507" s="505" t="s">
        <v>13</v>
      </c>
      <c r="AP507" s="505" t="s">
        <v>13</v>
      </c>
      <c r="AQ507" s="505" t="s">
        <v>13</v>
      </c>
      <c r="AR507" s="505" t="s">
        <v>13</v>
      </c>
      <c r="AS507" s="505" t="s">
        <v>13</v>
      </c>
      <c r="AT507" s="505" t="s">
        <v>13</v>
      </c>
      <c r="AU507" s="505" t="s">
        <v>13</v>
      </c>
      <c r="AV507" s="505" t="s">
        <v>13</v>
      </c>
      <c r="AW507" s="505" t="s">
        <v>13</v>
      </c>
      <c r="AX507" s="505" t="s">
        <v>13</v>
      </c>
      <c r="AY507" s="505" t="s">
        <v>13</v>
      </c>
      <c r="AZ507" s="505" t="s">
        <v>13</v>
      </c>
      <c r="BA507" s="505" t="s">
        <v>13</v>
      </c>
      <c r="BB507" s="505" t="s">
        <v>13</v>
      </c>
      <c r="BC507" s="505" t="s">
        <v>13</v>
      </c>
      <c r="BD507" s="505" t="s">
        <v>13</v>
      </c>
      <c r="BE507" s="505" t="s">
        <v>13</v>
      </c>
      <c r="BF507" s="505" t="s">
        <v>13</v>
      </c>
      <c r="BG507" s="505" t="s">
        <v>13</v>
      </c>
      <c r="BH507" s="505" t="s">
        <v>13</v>
      </c>
      <c r="BI507" s="505" t="s">
        <v>13</v>
      </c>
      <c r="BJ507" s="505" t="s">
        <v>13</v>
      </c>
      <c r="BK507" s="505" t="s">
        <v>13</v>
      </c>
      <c r="BL507" s="505" t="s">
        <v>13</v>
      </c>
      <c r="BM507" s="505" t="s">
        <v>13</v>
      </c>
      <c r="BN507" s="505" t="s">
        <v>13</v>
      </c>
      <c r="BO507" s="622" t="s">
        <v>13</v>
      </c>
      <c r="BP507" s="505" t="s">
        <v>13</v>
      </c>
      <c r="BQ507" s="505" t="s">
        <v>13</v>
      </c>
      <c r="BR507" s="505" t="s">
        <v>13</v>
      </c>
      <c r="BS507" s="505"/>
      <c r="BT507" s="505"/>
      <c r="BU507" s="505"/>
    </row>
    <row r="508" spans="1:73" ht="14.4">
      <c r="A508" s="486" t="e">
        <f>VLOOKUP(C508,'[18]DfE No.'!C:E,3,FALSE)</f>
        <v>#N/A</v>
      </c>
      <c r="B508" s="502" t="s">
        <v>13</v>
      </c>
      <c r="C508" s="502" t="s">
        <v>13</v>
      </c>
      <c r="D508" s="503" t="s">
        <v>13</v>
      </c>
      <c r="E508" s="492" t="s">
        <v>13</v>
      </c>
      <c r="F508" s="504" t="s">
        <v>13</v>
      </c>
      <c r="G508" s="505" t="s">
        <v>13</v>
      </c>
      <c r="H508" s="505" t="s">
        <v>13</v>
      </c>
      <c r="I508" s="505" t="s">
        <v>13</v>
      </c>
      <c r="J508" s="505" t="s">
        <v>13</v>
      </c>
      <c r="K508" s="505" t="s">
        <v>13</v>
      </c>
      <c r="L508" s="505" t="s">
        <v>13</v>
      </c>
      <c r="M508" s="505" t="s">
        <v>13</v>
      </c>
      <c r="N508" s="505" t="s">
        <v>13</v>
      </c>
      <c r="O508" s="505" t="s">
        <v>13</v>
      </c>
      <c r="P508" s="505" t="s">
        <v>13</v>
      </c>
      <c r="Q508" s="505" t="s">
        <v>13</v>
      </c>
      <c r="R508" s="505" t="s">
        <v>13</v>
      </c>
      <c r="S508" s="505" t="s">
        <v>13</v>
      </c>
      <c r="T508" s="505" t="s">
        <v>13</v>
      </c>
      <c r="U508" s="505" t="s">
        <v>13</v>
      </c>
      <c r="V508" s="505" t="s">
        <v>13</v>
      </c>
      <c r="W508" s="505" t="s">
        <v>13</v>
      </c>
      <c r="X508" s="505" t="s">
        <v>13</v>
      </c>
      <c r="Y508" s="505" t="s">
        <v>13</v>
      </c>
      <c r="Z508" s="505" t="s">
        <v>13</v>
      </c>
      <c r="AA508" s="505" t="s">
        <v>13</v>
      </c>
      <c r="AB508" s="505" t="s">
        <v>13</v>
      </c>
      <c r="AC508" s="505" t="s">
        <v>13</v>
      </c>
      <c r="AD508" s="505" t="s">
        <v>13</v>
      </c>
      <c r="AE508" s="505" t="s">
        <v>13</v>
      </c>
      <c r="AF508" s="505" t="s">
        <v>13</v>
      </c>
      <c r="AG508" s="505" t="s">
        <v>13</v>
      </c>
      <c r="AH508" s="505" t="s">
        <v>13</v>
      </c>
      <c r="AI508" s="505" t="s">
        <v>13</v>
      </c>
      <c r="AJ508" s="505" t="s">
        <v>13</v>
      </c>
      <c r="AK508" s="505" t="s">
        <v>13</v>
      </c>
      <c r="AL508" s="505" t="s">
        <v>13</v>
      </c>
      <c r="AM508" s="505" t="s">
        <v>13</v>
      </c>
      <c r="AN508" s="505" t="s">
        <v>13</v>
      </c>
      <c r="AO508" s="505" t="s">
        <v>13</v>
      </c>
      <c r="AP508" s="505" t="s">
        <v>13</v>
      </c>
      <c r="AQ508" s="505" t="s">
        <v>13</v>
      </c>
      <c r="AR508" s="505" t="s">
        <v>13</v>
      </c>
      <c r="AS508" s="505" t="s">
        <v>13</v>
      </c>
      <c r="AT508" s="505" t="s">
        <v>13</v>
      </c>
      <c r="AU508" s="505" t="s">
        <v>13</v>
      </c>
      <c r="AV508" s="505" t="s">
        <v>13</v>
      </c>
      <c r="AW508" s="505" t="s">
        <v>13</v>
      </c>
      <c r="AX508" s="505" t="s">
        <v>13</v>
      </c>
      <c r="AY508" s="505" t="s">
        <v>13</v>
      </c>
      <c r="AZ508" s="505" t="s">
        <v>13</v>
      </c>
      <c r="BA508" s="505" t="s">
        <v>13</v>
      </c>
      <c r="BB508" s="505" t="s">
        <v>13</v>
      </c>
      <c r="BC508" s="505" t="s">
        <v>13</v>
      </c>
      <c r="BD508" s="505" t="s">
        <v>13</v>
      </c>
      <c r="BE508" s="505" t="s">
        <v>13</v>
      </c>
      <c r="BF508" s="505" t="s">
        <v>13</v>
      </c>
      <c r="BG508" s="505" t="s">
        <v>13</v>
      </c>
      <c r="BH508" s="505" t="s">
        <v>13</v>
      </c>
      <c r="BI508" s="505" t="s">
        <v>13</v>
      </c>
      <c r="BJ508" s="505" t="s">
        <v>13</v>
      </c>
      <c r="BK508" s="505" t="s">
        <v>13</v>
      </c>
      <c r="BL508" s="505" t="s">
        <v>13</v>
      </c>
      <c r="BM508" s="505" t="s">
        <v>13</v>
      </c>
      <c r="BN508" s="505" t="s">
        <v>13</v>
      </c>
      <c r="BO508" s="622" t="s">
        <v>13</v>
      </c>
      <c r="BP508" s="505" t="s">
        <v>13</v>
      </c>
      <c r="BQ508" s="505" t="s">
        <v>13</v>
      </c>
      <c r="BR508" s="505" t="s">
        <v>13</v>
      </c>
      <c r="BS508" s="505"/>
      <c r="BT508" s="505"/>
      <c r="BU508" s="505"/>
    </row>
    <row r="509" spans="1:73" ht="14.4">
      <c r="A509" s="486" t="e">
        <f>VLOOKUP(C509,'[18]DfE No.'!C:E,3,FALSE)</f>
        <v>#N/A</v>
      </c>
      <c r="B509" s="502" t="s">
        <v>13</v>
      </c>
      <c r="C509" s="502" t="s">
        <v>13</v>
      </c>
      <c r="D509" s="503" t="s">
        <v>13</v>
      </c>
      <c r="E509" s="492" t="s">
        <v>13</v>
      </c>
      <c r="F509" s="504" t="s">
        <v>13</v>
      </c>
      <c r="G509" s="505" t="s">
        <v>13</v>
      </c>
      <c r="H509" s="505" t="s">
        <v>13</v>
      </c>
      <c r="I509" s="505" t="s">
        <v>13</v>
      </c>
      <c r="J509" s="505" t="s">
        <v>13</v>
      </c>
      <c r="K509" s="505" t="s">
        <v>13</v>
      </c>
      <c r="L509" s="505" t="s">
        <v>13</v>
      </c>
      <c r="M509" s="505" t="s">
        <v>13</v>
      </c>
      <c r="N509" s="505" t="s">
        <v>13</v>
      </c>
      <c r="O509" s="505" t="s">
        <v>13</v>
      </c>
      <c r="P509" s="505" t="s">
        <v>13</v>
      </c>
      <c r="Q509" s="505" t="s">
        <v>13</v>
      </c>
      <c r="R509" s="505" t="s">
        <v>13</v>
      </c>
      <c r="S509" s="505" t="s">
        <v>13</v>
      </c>
      <c r="T509" s="505" t="s">
        <v>13</v>
      </c>
      <c r="U509" s="505" t="s">
        <v>13</v>
      </c>
      <c r="V509" s="505" t="s">
        <v>13</v>
      </c>
      <c r="W509" s="505" t="s">
        <v>13</v>
      </c>
      <c r="X509" s="505" t="s">
        <v>13</v>
      </c>
      <c r="Y509" s="505" t="s">
        <v>13</v>
      </c>
      <c r="Z509" s="505" t="s">
        <v>13</v>
      </c>
      <c r="AA509" s="505" t="s">
        <v>13</v>
      </c>
      <c r="AB509" s="505" t="s">
        <v>13</v>
      </c>
      <c r="AC509" s="505" t="s">
        <v>13</v>
      </c>
      <c r="AD509" s="505" t="s">
        <v>13</v>
      </c>
      <c r="AE509" s="505" t="s">
        <v>13</v>
      </c>
      <c r="AF509" s="505" t="s">
        <v>13</v>
      </c>
      <c r="AG509" s="505" t="s">
        <v>13</v>
      </c>
      <c r="AH509" s="505" t="s">
        <v>13</v>
      </c>
      <c r="AI509" s="505" t="s">
        <v>13</v>
      </c>
      <c r="AJ509" s="505" t="s">
        <v>13</v>
      </c>
      <c r="AK509" s="505" t="s">
        <v>13</v>
      </c>
      <c r="AL509" s="505" t="s">
        <v>13</v>
      </c>
      <c r="AM509" s="505" t="s">
        <v>13</v>
      </c>
      <c r="AN509" s="505" t="s">
        <v>13</v>
      </c>
      <c r="AO509" s="505" t="s">
        <v>13</v>
      </c>
      <c r="AP509" s="505" t="s">
        <v>13</v>
      </c>
      <c r="AQ509" s="505" t="s">
        <v>13</v>
      </c>
      <c r="AR509" s="505" t="s">
        <v>13</v>
      </c>
      <c r="AS509" s="505" t="s">
        <v>13</v>
      </c>
      <c r="AT509" s="505" t="s">
        <v>13</v>
      </c>
      <c r="AU509" s="505" t="s">
        <v>13</v>
      </c>
      <c r="AV509" s="505" t="s">
        <v>13</v>
      </c>
      <c r="AW509" s="505" t="s">
        <v>13</v>
      </c>
      <c r="AX509" s="505" t="s">
        <v>13</v>
      </c>
      <c r="AY509" s="505" t="s">
        <v>13</v>
      </c>
      <c r="AZ509" s="505" t="s">
        <v>13</v>
      </c>
      <c r="BA509" s="505" t="s">
        <v>13</v>
      </c>
      <c r="BB509" s="505" t="s">
        <v>13</v>
      </c>
      <c r="BC509" s="505" t="s">
        <v>13</v>
      </c>
      <c r="BD509" s="505" t="s">
        <v>13</v>
      </c>
      <c r="BE509" s="505" t="s">
        <v>13</v>
      </c>
      <c r="BF509" s="505" t="s">
        <v>13</v>
      </c>
      <c r="BG509" s="505" t="s">
        <v>13</v>
      </c>
      <c r="BH509" s="505" t="s">
        <v>13</v>
      </c>
      <c r="BI509" s="505" t="s">
        <v>13</v>
      </c>
      <c r="BJ509" s="505" t="s">
        <v>13</v>
      </c>
      <c r="BK509" s="505" t="s">
        <v>13</v>
      </c>
      <c r="BL509" s="505" t="s">
        <v>13</v>
      </c>
      <c r="BM509" s="505" t="s">
        <v>13</v>
      </c>
      <c r="BN509" s="505" t="s">
        <v>13</v>
      </c>
      <c r="BO509" s="622" t="s">
        <v>13</v>
      </c>
      <c r="BP509" s="505" t="s">
        <v>13</v>
      </c>
      <c r="BQ509" s="505" t="s">
        <v>13</v>
      </c>
      <c r="BR509" s="505" t="s">
        <v>13</v>
      </c>
      <c r="BS509" s="505"/>
      <c r="BT509" s="505"/>
      <c r="BU509" s="505"/>
    </row>
    <row r="510" spans="1:73" ht="14.4">
      <c r="A510" s="486" t="e">
        <f>VLOOKUP(C510,'[18]DfE No.'!C:E,3,FALSE)</f>
        <v>#N/A</v>
      </c>
      <c r="B510" s="502" t="s">
        <v>13</v>
      </c>
      <c r="C510" s="502" t="s">
        <v>13</v>
      </c>
      <c r="D510" s="503" t="s">
        <v>13</v>
      </c>
      <c r="E510" s="492" t="s">
        <v>13</v>
      </c>
      <c r="F510" s="504" t="s">
        <v>13</v>
      </c>
      <c r="G510" s="505" t="s">
        <v>13</v>
      </c>
      <c r="H510" s="505" t="s">
        <v>13</v>
      </c>
      <c r="I510" s="505" t="s">
        <v>13</v>
      </c>
      <c r="J510" s="505" t="s">
        <v>13</v>
      </c>
      <c r="K510" s="505" t="s">
        <v>13</v>
      </c>
      <c r="L510" s="505" t="s">
        <v>13</v>
      </c>
      <c r="M510" s="505" t="s">
        <v>13</v>
      </c>
      <c r="N510" s="505" t="s">
        <v>13</v>
      </c>
      <c r="O510" s="505" t="s">
        <v>13</v>
      </c>
      <c r="P510" s="505" t="s">
        <v>13</v>
      </c>
      <c r="Q510" s="505" t="s">
        <v>13</v>
      </c>
      <c r="R510" s="505" t="s">
        <v>13</v>
      </c>
      <c r="S510" s="505" t="s">
        <v>13</v>
      </c>
      <c r="T510" s="505" t="s">
        <v>13</v>
      </c>
      <c r="U510" s="505" t="s">
        <v>13</v>
      </c>
      <c r="V510" s="505" t="s">
        <v>13</v>
      </c>
      <c r="W510" s="505" t="s">
        <v>13</v>
      </c>
      <c r="X510" s="505" t="s">
        <v>13</v>
      </c>
      <c r="Y510" s="505" t="s">
        <v>13</v>
      </c>
      <c r="Z510" s="505" t="s">
        <v>13</v>
      </c>
      <c r="AA510" s="505" t="s">
        <v>13</v>
      </c>
      <c r="AB510" s="505" t="s">
        <v>13</v>
      </c>
      <c r="AC510" s="505" t="s">
        <v>13</v>
      </c>
      <c r="AD510" s="505" t="s">
        <v>13</v>
      </c>
      <c r="AE510" s="505" t="s">
        <v>13</v>
      </c>
      <c r="AF510" s="505" t="s">
        <v>13</v>
      </c>
      <c r="AG510" s="505" t="s">
        <v>13</v>
      </c>
      <c r="AH510" s="505" t="s">
        <v>13</v>
      </c>
      <c r="AI510" s="505" t="s">
        <v>13</v>
      </c>
      <c r="AJ510" s="505" t="s">
        <v>13</v>
      </c>
      <c r="AK510" s="505" t="s">
        <v>13</v>
      </c>
      <c r="AL510" s="505" t="s">
        <v>13</v>
      </c>
      <c r="AM510" s="505" t="s">
        <v>13</v>
      </c>
      <c r="AN510" s="505" t="s">
        <v>13</v>
      </c>
      <c r="AO510" s="505" t="s">
        <v>13</v>
      </c>
      <c r="AP510" s="505" t="s">
        <v>13</v>
      </c>
      <c r="AQ510" s="505" t="s">
        <v>13</v>
      </c>
      <c r="AR510" s="505" t="s">
        <v>13</v>
      </c>
      <c r="AS510" s="505" t="s">
        <v>13</v>
      </c>
      <c r="AT510" s="505" t="s">
        <v>13</v>
      </c>
      <c r="AU510" s="505" t="s">
        <v>13</v>
      </c>
      <c r="AV510" s="505" t="s">
        <v>13</v>
      </c>
      <c r="AW510" s="505" t="s">
        <v>13</v>
      </c>
      <c r="AX510" s="505" t="s">
        <v>13</v>
      </c>
      <c r="AY510" s="505" t="s">
        <v>13</v>
      </c>
      <c r="AZ510" s="505" t="s">
        <v>13</v>
      </c>
      <c r="BA510" s="505" t="s">
        <v>13</v>
      </c>
      <c r="BB510" s="505" t="s">
        <v>13</v>
      </c>
      <c r="BC510" s="505" t="s">
        <v>13</v>
      </c>
      <c r="BD510" s="505" t="s">
        <v>13</v>
      </c>
      <c r="BE510" s="505" t="s">
        <v>13</v>
      </c>
      <c r="BF510" s="505" t="s">
        <v>13</v>
      </c>
      <c r="BG510" s="505" t="s">
        <v>13</v>
      </c>
      <c r="BH510" s="505" t="s">
        <v>13</v>
      </c>
      <c r="BI510" s="505" t="s">
        <v>13</v>
      </c>
      <c r="BJ510" s="505" t="s">
        <v>13</v>
      </c>
      <c r="BK510" s="505" t="s">
        <v>13</v>
      </c>
      <c r="BL510" s="505" t="s">
        <v>13</v>
      </c>
      <c r="BM510" s="505" t="s">
        <v>13</v>
      </c>
      <c r="BN510" s="505" t="s">
        <v>13</v>
      </c>
      <c r="BO510" s="622" t="s">
        <v>13</v>
      </c>
      <c r="BP510" s="505" t="s">
        <v>13</v>
      </c>
      <c r="BQ510" s="505" t="s">
        <v>13</v>
      </c>
      <c r="BR510" s="505" t="s">
        <v>13</v>
      </c>
      <c r="BS510" s="505"/>
      <c r="BT510" s="505"/>
      <c r="BU510" s="505"/>
    </row>
    <row r="511" spans="1:73" ht="14.4">
      <c r="A511" s="486" t="e">
        <f>VLOOKUP(C511,'[18]DfE No.'!C:E,3,FALSE)</f>
        <v>#N/A</v>
      </c>
      <c r="B511" s="502" t="s">
        <v>13</v>
      </c>
      <c r="C511" s="502" t="s">
        <v>13</v>
      </c>
      <c r="D511" s="503" t="s">
        <v>13</v>
      </c>
      <c r="E511" s="492" t="s">
        <v>13</v>
      </c>
      <c r="F511" s="504" t="s">
        <v>13</v>
      </c>
      <c r="G511" s="505" t="s">
        <v>13</v>
      </c>
      <c r="H511" s="505" t="s">
        <v>13</v>
      </c>
      <c r="I511" s="505" t="s">
        <v>13</v>
      </c>
      <c r="J511" s="505" t="s">
        <v>13</v>
      </c>
      <c r="K511" s="505" t="s">
        <v>13</v>
      </c>
      <c r="L511" s="505" t="s">
        <v>13</v>
      </c>
      <c r="M511" s="505" t="s">
        <v>13</v>
      </c>
      <c r="N511" s="505" t="s">
        <v>13</v>
      </c>
      <c r="O511" s="505" t="s">
        <v>13</v>
      </c>
      <c r="P511" s="505" t="s">
        <v>13</v>
      </c>
      <c r="Q511" s="505" t="s">
        <v>13</v>
      </c>
      <c r="R511" s="505" t="s">
        <v>13</v>
      </c>
      <c r="S511" s="505" t="s">
        <v>13</v>
      </c>
      <c r="T511" s="505" t="s">
        <v>13</v>
      </c>
      <c r="U511" s="505" t="s">
        <v>13</v>
      </c>
      <c r="V511" s="505" t="s">
        <v>13</v>
      </c>
      <c r="W511" s="505" t="s">
        <v>13</v>
      </c>
      <c r="X511" s="505" t="s">
        <v>13</v>
      </c>
      <c r="Y511" s="505" t="s">
        <v>13</v>
      </c>
      <c r="Z511" s="505" t="s">
        <v>13</v>
      </c>
      <c r="AA511" s="505" t="s">
        <v>13</v>
      </c>
      <c r="AB511" s="505" t="s">
        <v>13</v>
      </c>
      <c r="AC511" s="505" t="s">
        <v>13</v>
      </c>
      <c r="AD511" s="505" t="s">
        <v>13</v>
      </c>
      <c r="AE511" s="505" t="s">
        <v>13</v>
      </c>
      <c r="AF511" s="505" t="s">
        <v>13</v>
      </c>
      <c r="AG511" s="505" t="s">
        <v>13</v>
      </c>
      <c r="AH511" s="505" t="s">
        <v>13</v>
      </c>
      <c r="AI511" s="505" t="s">
        <v>13</v>
      </c>
      <c r="AJ511" s="505" t="s">
        <v>13</v>
      </c>
      <c r="AK511" s="505" t="s">
        <v>13</v>
      </c>
      <c r="AL511" s="505" t="s">
        <v>13</v>
      </c>
      <c r="AM511" s="505" t="s">
        <v>13</v>
      </c>
      <c r="AN511" s="505" t="s">
        <v>13</v>
      </c>
      <c r="AO511" s="505" t="s">
        <v>13</v>
      </c>
      <c r="AP511" s="505" t="s">
        <v>13</v>
      </c>
      <c r="AQ511" s="505" t="s">
        <v>13</v>
      </c>
      <c r="AR511" s="505" t="s">
        <v>13</v>
      </c>
      <c r="AS511" s="505" t="s">
        <v>13</v>
      </c>
      <c r="AT511" s="505" t="s">
        <v>13</v>
      </c>
      <c r="AU511" s="505" t="s">
        <v>13</v>
      </c>
      <c r="AV511" s="505" t="s">
        <v>13</v>
      </c>
      <c r="AW511" s="505" t="s">
        <v>13</v>
      </c>
      <c r="AX511" s="505" t="s">
        <v>13</v>
      </c>
      <c r="AY511" s="505" t="s">
        <v>13</v>
      </c>
      <c r="AZ511" s="505" t="s">
        <v>13</v>
      </c>
      <c r="BA511" s="505" t="s">
        <v>13</v>
      </c>
      <c r="BB511" s="505" t="s">
        <v>13</v>
      </c>
      <c r="BC511" s="505" t="s">
        <v>13</v>
      </c>
      <c r="BD511" s="505" t="s">
        <v>13</v>
      </c>
      <c r="BE511" s="505" t="s">
        <v>13</v>
      </c>
      <c r="BF511" s="505" t="s">
        <v>13</v>
      </c>
      <c r="BG511" s="505" t="s">
        <v>13</v>
      </c>
      <c r="BH511" s="505" t="s">
        <v>13</v>
      </c>
      <c r="BI511" s="505" t="s">
        <v>13</v>
      </c>
      <c r="BJ511" s="505" t="s">
        <v>13</v>
      </c>
      <c r="BK511" s="505" t="s">
        <v>13</v>
      </c>
      <c r="BL511" s="505" t="s">
        <v>13</v>
      </c>
      <c r="BM511" s="505" t="s">
        <v>13</v>
      </c>
      <c r="BN511" s="505" t="s">
        <v>13</v>
      </c>
      <c r="BO511" s="622" t="s">
        <v>13</v>
      </c>
      <c r="BP511" s="505" t="s">
        <v>13</v>
      </c>
      <c r="BQ511" s="505" t="s">
        <v>13</v>
      </c>
      <c r="BR511" s="505" t="s">
        <v>13</v>
      </c>
      <c r="BS511" s="505"/>
      <c r="BT511" s="505"/>
      <c r="BU511" s="505"/>
    </row>
    <row r="512" spans="1:73" ht="14.4">
      <c r="A512" s="486" t="e">
        <f>VLOOKUP(C512,'[18]DfE No.'!C:E,3,FALSE)</f>
        <v>#N/A</v>
      </c>
      <c r="B512" s="502" t="s">
        <v>13</v>
      </c>
      <c r="C512" s="502" t="s">
        <v>13</v>
      </c>
      <c r="D512" s="503" t="s">
        <v>13</v>
      </c>
      <c r="E512" s="492" t="s">
        <v>13</v>
      </c>
      <c r="F512" s="504" t="s">
        <v>13</v>
      </c>
      <c r="G512" s="505" t="s">
        <v>13</v>
      </c>
      <c r="H512" s="505" t="s">
        <v>13</v>
      </c>
      <c r="I512" s="505" t="s">
        <v>13</v>
      </c>
      <c r="J512" s="505" t="s">
        <v>13</v>
      </c>
      <c r="K512" s="505" t="s">
        <v>13</v>
      </c>
      <c r="L512" s="505" t="s">
        <v>13</v>
      </c>
      <c r="M512" s="505" t="s">
        <v>13</v>
      </c>
      <c r="N512" s="505" t="s">
        <v>13</v>
      </c>
      <c r="O512" s="505" t="s">
        <v>13</v>
      </c>
      <c r="P512" s="505" t="s">
        <v>13</v>
      </c>
      <c r="Q512" s="505" t="s">
        <v>13</v>
      </c>
      <c r="R512" s="505" t="s">
        <v>13</v>
      </c>
      <c r="S512" s="505" t="s">
        <v>13</v>
      </c>
      <c r="T512" s="505" t="s">
        <v>13</v>
      </c>
      <c r="U512" s="505" t="s">
        <v>13</v>
      </c>
      <c r="V512" s="505" t="s">
        <v>13</v>
      </c>
      <c r="W512" s="505" t="s">
        <v>13</v>
      </c>
      <c r="X512" s="505" t="s">
        <v>13</v>
      </c>
      <c r="Y512" s="505" t="s">
        <v>13</v>
      </c>
      <c r="Z512" s="505" t="s">
        <v>13</v>
      </c>
      <c r="AA512" s="505" t="s">
        <v>13</v>
      </c>
      <c r="AB512" s="505" t="s">
        <v>13</v>
      </c>
      <c r="AC512" s="505" t="s">
        <v>13</v>
      </c>
      <c r="AD512" s="505" t="s">
        <v>13</v>
      </c>
      <c r="AE512" s="505" t="s">
        <v>13</v>
      </c>
      <c r="AF512" s="505" t="s">
        <v>13</v>
      </c>
      <c r="AG512" s="505" t="s">
        <v>13</v>
      </c>
      <c r="AH512" s="505" t="s">
        <v>13</v>
      </c>
      <c r="AI512" s="505" t="s">
        <v>13</v>
      </c>
      <c r="AJ512" s="505" t="s">
        <v>13</v>
      </c>
      <c r="AK512" s="505" t="s">
        <v>13</v>
      </c>
      <c r="AL512" s="505" t="s">
        <v>13</v>
      </c>
      <c r="AM512" s="505" t="s">
        <v>13</v>
      </c>
      <c r="AN512" s="505" t="s">
        <v>13</v>
      </c>
      <c r="AO512" s="505" t="s">
        <v>13</v>
      </c>
      <c r="AP512" s="505" t="s">
        <v>13</v>
      </c>
      <c r="AQ512" s="505" t="s">
        <v>13</v>
      </c>
      <c r="AR512" s="505" t="s">
        <v>13</v>
      </c>
      <c r="AS512" s="505" t="s">
        <v>13</v>
      </c>
      <c r="AT512" s="505" t="s">
        <v>13</v>
      </c>
      <c r="AU512" s="505" t="s">
        <v>13</v>
      </c>
      <c r="AV512" s="505" t="s">
        <v>13</v>
      </c>
      <c r="AW512" s="505" t="s">
        <v>13</v>
      </c>
      <c r="AX512" s="505" t="s">
        <v>13</v>
      </c>
      <c r="AY512" s="505" t="s">
        <v>13</v>
      </c>
      <c r="AZ512" s="505" t="s">
        <v>13</v>
      </c>
      <c r="BA512" s="505" t="s">
        <v>13</v>
      </c>
      <c r="BB512" s="505" t="s">
        <v>13</v>
      </c>
      <c r="BC512" s="505" t="s">
        <v>13</v>
      </c>
      <c r="BD512" s="505" t="s">
        <v>13</v>
      </c>
      <c r="BE512" s="505" t="s">
        <v>13</v>
      </c>
      <c r="BF512" s="505" t="s">
        <v>13</v>
      </c>
      <c r="BG512" s="505" t="s">
        <v>13</v>
      </c>
      <c r="BH512" s="505" t="s">
        <v>13</v>
      </c>
      <c r="BI512" s="505" t="s">
        <v>13</v>
      </c>
      <c r="BJ512" s="505" t="s">
        <v>13</v>
      </c>
      <c r="BK512" s="505" t="s">
        <v>13</v>
      </c>
      <c r="BL512" s="505" t="s">
        <v>13</v>
      </c>
      <c r="BM512" s="505" t="s">
        <v>13</v>
      </c>
      <c r="BN512" s="505" t="s">
        <v>13</v>
      </c>
      <c r="BO512" s="622" t="s">
        <v>13</v>
      </c>
      <c r="BP512" s="505" t="s">
        <v>13</v>
      </c>
      <c r="BQ512" s="505" t="s">
        <v>13</v>
      </c>
      <c r="BR512" s="505" t="s">
        <v>13</v>
      </c>
      <c r="BS512" s="505"/>
      <c r="BT512" s="505"/>
      <c r="BU512" s="505"/>
    </row>
    <row r="513" spans="1:73" ht="14.4">
      <c r="A513" s="486" t="e">
        <f>VLOOKUP(C513,'[18]DfE No.'!C:E,3,FALSE)</f>
        <v>#N/A</v>
      </c>
      <c r="B513" s="502" t="s">
        <v>13</v>
      </c>
      <c r="C513" s="502" t="s">
        <v>13</v>
      </c>
      <c r="D513" s="503" t="s">
        <v>13</v>
      </c>
      <c r="E513" s="492" t="s">
        <v>13</v>
      </c>
      <c r="F513" s="504" t="s">
        <v>13</v>
      </c>
      <c r="G513" s="505" t="s">
        <v>13</v>
      </c>
      <c r="H513" s="505" t="s">
        <v>13</v>
      </c>
      <c r="I513" s="505" t="s">
        <v>13</v>
      </c>
      <c r="J513" s="505" t="s">
        <v>13</v>
      </c>
      <c r="K513" s="505" t="s">
        <v>13</v>
      </c>
      <c r="L513" s="505" t="s">
        <v>13</v>
      </c>
      <c r="M513" s="505" t="s">
        <v>13</v>
      </c>
      <c r="N513" s="505" t="s">
        <v>13</v>
      </c>
      <c r="O513" s="505" t="s">
        <v>13</v>
      </c>
      <c r="P513" s="505" t="s">
        <v>13</v>
      </c>
      <c r="Q513" s="505" t="s">
        <v>13</v>
      </c>
      <c r="R513" s="505" t="s">
        <v>13</v>
      </c>
      <c r="S513" s="505" t="s">
        <v>13</v>
      </c>
      <c r="T513" s="505" t="s">
        <v>13</v>
      </c>
      <c r="U513" s="505" t="s">
        <v>13</v>
      </c>
      <c r="V513" s="505" t="s">
        <v>13</v>
      </c>
      <c r="W513" s="505" t="s">
        <v>13</v>
      </c>
      <c r="X513" s="505" t="s">
        <v>13</v>
      </c>
      <c r="Y513" s="505" t="s">
        <v>13</v>
      </c>
      <c r="Z513" s="505" t="s">
        <v>13</v>
      </c>
      <c r="AA513" s="505" t="s">
        <v>13</v>
      </c>
      <c r="AB513" s="505" t="s">
        <v>13</v>
      </c>
      <c r="AC513" s="505" t="s">
        <v>13</v>
      </c>
      <c r="AD513" s="505" t="s">
        <v>13</v>
      </c>
      <c r="AE513" s="505" t="s">
        <v>13</v>
      </c>
      <c r="AF513" s="505" t="s">
        <v>13</v>
      </c>
      <c r="AG513" s="505" t="s">
        <v>13</v>
      </c>
      <c r="AH513" s="505" t="s">
        <v>13</v>
      </c>
      <c r="AI513" s="505" t="s">
        <v>13</v>
      </c>
      <c r="AJ513" s="505" t="s">
        <v>13</v>
      </c>
      <c r="AK513" s="505" t="s">
        <v>13</v>
      </c>
      <c r="AL513" s="505" t="s">
        <v>13</v>
      </c>
      <c r="AM513" s="505" t="s">
        <v>13</v>
      </c>
      <c r="AN513" s="505" t="s">
        <v>13</v>
      </c>
      <c r="AO513" s="505" t="s">
        <v>13</v>
      </c>
      <c r="AP513" s="505" t="s">
        <v>13</v>
      </c>
      <c r="AQ513" s="505" t="s">
        <v>13</v>
      </c>
      <c r="AR513" s="505" t="s">
        <v>13</v>
      </c>
      <c r="AS513" s="505" t="s">
        <v>13</v>
      </c>
      <c r="AT513" s="505" t="s">
        <v>13</v>
      </c>
      <c r="AU513" s="505" t="s">
        <v>13</v>
      </c>
      <c r="AV513" s="505" t="s">
        <v>13</v>
      </c>
      <c r="AW513" s="505" t="s">
        <v>13</v>
      </c>
      <c r="AX513" s="505" t="s">
        <v>13</v>
      </c>
      <c r="AY513" s="505" t="s">
        <v>13</v>
      </c>
      <c r="AZ513" s="505" t="s">
        <v>13</v>
      </c>
      <c r="BA513" s="505" t="s">
        <v>13</v>
      </c>
      <c r="BB513" s="505" t="s">
        <v>13</v>
      </c>
      <c r="BC513" s="505" t="s">
        <v>13</v>
      </c>
      <c r="BD513" s="505" t="s">
        <v>13</v>
      </c>
      <c r="BE513" s="505" t="s">
        <v>13</v>
      </c>
      <c r="BF513" s="505" t="s">
        <v>13</v>
      </c>
      <c r="BG513" s="505" t="s">
        <v>13</v>
      </c>
      <c r="BH513" s="505" t="s">
        <v>13</v>
      </c>
      <c r="BI513" s="505" t="s">
        <v>13</v>
      </c>
      <c r="BJ513" s="505" t="s">
        <v>13</v>
      </c>
      <c r="BK513" s="505" t="s">
        <v>13</v>
      </c>
      <c r="BL513" s="505" t="s">
        <v>13</v>
      </c>
      <c r="BM513" s="505" t="s">
        <v>13</v>
      </c>
      <c r="BN513" s="505" t="s">
        <v>13</v>
      </c>
      <c r="BO513" s="622" t="s">
        <v>13</v>
      </c>
      <c r="BP513" s="505" t="s">
        <v>13</v>
      </c>
      <c r="BQ513" s="505" t="s">
        <v>13</v>
      </c>
      <c r="BR513" s="505" t="s">
        <v>13</v>
      </c>
      <c r="BS513" s="505"/>
      <c r="BT513" s="505"/>
      <c r="BU513" s="505"/>
    </row>
    <row r="514" spans="1:73" ht="14.4">
      <c r="A514" s="486" t="e">
        <f>VLOOKUP(C514,'[18]DfE No.'!C:E,3,FALSE)</f>
        <v>#N/A</v>
      </c>
      <c r="B514" s="502" t="s">
        <v>13</v>
      </c>
      <c r="C514" s="502" t="s">
        <v>13</v>
      </c>
      <c r="D514" s="503" t="s">
        <v>13</v>
      </c>
      <c r="E514" s="492" t="s">
        <v>13</v>
      </c>
      <c r="F514" s="504" t="s">
        <v>13</v>
      </c>
      <c r="G514" s="505" t="s">
        <v>13</v>
      </c>
      <c r="H514" s="505" t="s">
        <v>13</v>
      </c>
      <c r="I514" s="505" t="s">
        <v>13</v>
      </c>
      <c r="J514" s="505" t="s">
        <v>13</v>
      </c>
      <c r="K514" s="505" t="s">
        <v>13</v>
      </c>
      <c r="L514" s="505" t="s">
        <v>13</v>
      </c>
      <c r="M514" s="505" t="s">
        <v>13</v>
      </c>
      <c r="N514" s="505" t="s">
        <v>13</v>
      </c>
      <c r="O514" s="505" t="s">
        <v>13</v>
      </c>
      <c r="P514" s="505" t="s">
        <v>13</v>
      </c>
      <c r="Q514" s="505" t="s">
        <v>13</v>
      </c>
      <c r="R514" s="505" t="s">
        <v>13</v>
      </c>
      <c r="S514" s="505" t="s">
        <v>13</v>
      </c>
      <c r="T514" s="505" t="s">
        <v>13</v>
      </c>
      <c r="U514" s="505" t="s">
        <v>13</v>
      </c>
      <c r="V514" s="505" t="s">
        <v>13</v>
      </c>
      <c r="W514" s="505" t="s">
        <v>13</v>
      </c>
      <c r="X514" s="505" t="s">
        <v>13</v>
      </c>
      <c r="Y514" s="505" t="s">
        <v>13</v>
      </c>
      <c r="Z514" s="505" t="s">
        <v>13</v>
      </c>
      <c r="AA514" s="505" t="s">
        <v>13</v>
      </c>
      <c r="AB514" s="505" t="s">
        <v>13</v>
      </c>
      <c r="AC514" s="505" t="s">
        <v>13</v>
      </c>
      <c r="AD514" s="505" t="s">
        <v>13</v>
      </c>
      <c r="AE514" s="505" t="s">
        <v>13</v>
      </c>
      <c r="AF514" s="505" t="s">
        <v>13</v>
      </c>
      <c r="AG514" s="505" t="s">
        <v>13</v>
      </c>
      <c r="AH514" s="505" t="s">
        <v>13</v>
      </c>
      <c r="AI514" s="505" t="s">
        <v>13</v>
      </c>
      <c r="AJ514" s="505" t="s">
        <v>13</v>
      </c>
      <c r="AK514" s="505" t="s">
        <v>13</v>
      </c>
      <c r="AL514" s="505" t="s">
        <v>13</v>
      </c>
      <c r="AM514" s="505" t="s">
        <v>13</v>
      </c>
      <c r="AN514" s="505" t="s">
        <v>13</v>
      </c>
      <c r="AO514" s="505" t="s">
        <v>13</v>
      </c>
      <c r="AP514" s="505" t="s">
        <v>13</v>
      </c>
      <c r="AQ514" s="505" t="s">
        <v>13</v>
      </c>
      <c r="AR514" s="505" t="s">
        <v>13</v>
      </c>
      <c r="AS514" s="505" t="s">
        <v>13</v>
      </c>
      <c r="AT514" s="505" t="s">
        <v>13</v>
      </c>
      <c r="AU514" s="505" t="s">
        <v>13</v>
      </c>
      <c r="AV514" s="505" t="s">
        <v>13</v>
      </c>
      <c r="AW514" s="505" t="s">
        <v>13</v>
      </c>
      <c r="AX514" s="505" t="s">
        <v>13</v>
      </c>
      <c r="AY514" s="505" t="s">
        <v>13</v>
      </c>
      <c r="AZ514" s="505" t="s">
        <v>13</v>
      </c>
      <c r="BA514" s="505" t="s">
        <v>13</v>
      </c>
      <c r="BB514" s="505" t="s">
        <v>13</v>
      </c>
      <c r="BC514" s="505" t="s">
        <v>13</v>
      </c>
      <c r="BD514" s="505" t="s">
        <v>13</v>
      </c>
      <c r="BE514" s="505" t="s">
        <v>13</v>
      </c>
      <c r="BF514" s="505" t="s">
        <v>13</v>
      </c>
      <c r="BG514" s="505" t="s">
        <v>13</v>
      </c>
      <c r="BH514" s="505" t="s">
        <v>13</v>
      </c>
      <c r="BI514" s="505" t="s">
        <v>13</v>
      </c>
      <c r="BJ514" s="505" t="s">
        <v>13</v>
      </c>
      <c r="BK514" s="505" t="s">
        <v>13</v>
      </c>
      <c r="BL514" s="505" t="s">
        <v>13</v>
      </c>
      <c r="BM514" s="505" t="s">
        <v>13</v>
      </c>
      <c r="BN514" s="505" t="s">
        <v>13</v>
      </c>
      <c r="BO514" s="622" t="s">
        <v>13</v>
      </c>
      <c r="BP514" s="505" t="s">
        <v>13</v>
      </c>
      <c r="BQ514" s="505" t="s">
        <v>13</v>
      </c>
      <c r="BR514" s="505" t="s">
        <v>13</v>
      </c>
      <c r="BS514" s="505"/>
      <c r="BT514" s="505"/>
      <c r="BU514" s="505"/>
    </row>
    <row r="515" spans="1:73" ht="14.4">
      <c r="A515" s="486" t="e">
        <f>VLOOKUP(C515,'[18]DfE No.'!C:E,3,FALSE)</f>
        <v>#N/A</v>
      </c>
      <c r="B515" s="502" t="s">
        <v>13</v>
      </c>
      <c r="C515" s="502" t="s">
        <v>13</v>
      </c>
      <c r="D515" s="503" t="s">
        <v>13</v>
      </c>
      <c r="E515" s="492" t="s">
        <v>13</v>
      </c>
      <c r="F515" s="504" t="s">
        <v>13</v>
      </c>
      <c r="G515" s="505" t="s">
        <v>13</v>
      </c>
      <c r="H515" s="505" t="s">
        <v>13</v>
      </c>
      <c r="I515" s="505" t="s">
        <v>13</v>
      </c>
      <c r="J515" s="505" t="s">
        <v>13</v>
      </c>
      <c r="K515" s="505" t="s">
        <v>13</v>
      </c>
      <c r="L515" s="505" t="s">
        <v>13</v>
      </c>
      <c r="M515" s="505" t="s">
        <v>13</v>
      </c>
      <c r="N515" s="505" t="s">
        <v>13</v>
      </c>
      <c r="O515" s="505" t="s">
        <v>13</v>
      </c>
      <c r="P515" s="505" t="s">
        <v>13</v>
      </c>
      <c r="Q515" s="505" t="s">
        <v>13</v>
      </c>
      <c r="R515" s="505" t="s">
        <v>13</v>
      </c>
      <c r="S515" s="505" t="s">
        <v>13</v>
      </c>
      <c r="T515" s="505" t="s">
        <v>13</v>
      </c>
      <c r="U515" s="505" t="s">
        <v>13</v>
      </c>
      <c r="V515" s="505" t="s">
        <v>13</v>
      </c>
      <c r="W515" s="505" t="s">
        <v>13</v>
      </c>
      <c r="X515" s="505" t="s">
        <v>13</v>
      </c>
      <c r="Y515" s="505" t="s">
        <v>13</v>
      </c>
      <c r="Z515" s="505" t="s">
        <v>13</v>
      </c>
      <c r="AA515" s="505" t="s">
        <v>13</v>
      </c>
      <c r="AB515" s="505" t="s">
        <v>13</v>
      </c>
      <c r="AC515" s="505" t="s">
        <v>13</v>
      </c>
      <c r="AD515" s="505" t="s">
        <v>13</v>
      </c>
      <c r="AE515" s="505" t="s">
        <v>13</v>
      </c>
      <c r="AF515" s="505" t="s">
        <v>13</v>
      </c>
      <c r="AG515" s="505" t="s">
        <v>13</v>
      </c>
      <c r="AH515" s="505" t="s">
        <v>13</v>
      </c>
      <c r="AI515" s="505" t="s">
        <v>13</v>
      </c>
      <c r="AJ515" s="505" t="s">
        <v>13</v>
      </c>
      <c r="AK515" s="505" t="s">
        <v>13</v>
      </c>
      <c r="AL515" s="505" t="s">
        <v>13</v>
      </c>
      <c r="AM515" s="505" t="s">
        <v>13</v>
      </c>
      <c r="AN515" s="505" t="s">
        <v>13</v>
      </c>
      <c r="AO515" s="505" t="s">
        <v>13</v>
      </c>
      <c r="AP515" s="505" t="s">
        <v>13</v>
      </c>
      <c r="AQ515" s="505" t="s">
        <v>13</v>
      </c>
      <c r="AR515" s="505" t="s">
        <v>13</v>
      </c>
      <c r="AS515" s="505" t="s">
        <v>13</v>
      </c>
      <c r="AT515" s="505" t="s">
        <v>13</v>
      </c>
      <c r="AU515" s="505" t="s">
        <v>13</v>
      </c>
      <c r="AV515" s="505" t="s">
        <v>13</v>
      </c>
      <c r="AW515" s="505" t="s">
        <v>13</v>
      </c>
      <c r="AX515" s="505" t="s">
        <v>13</v>
      </c>
      <c r="AY515" s="505" t="s">
        <v>13</v>
      </c>
      <c r="AZ515" s="505" t="s">
        <v>13</v>
      </c>
      <c r="BA515" s="505" t="s">
        <v>13</v>
      </c>
      <c r="BB515" s="505" t="s">
        <v>13</v>
      </c>
      <c r="BC515" s="505" t="s">
        <v>13</v>
      </c>
      <c r="BD515" s="505" t="s">
        <v>13</v>
      </c>
      <c r="BE515" s="505" t="s">
        <v>13</v>
      </c>
      <c r="BF515" s="505" t="s">
        <v>13</v>
      </c>
      <c r="BG515" s="505" t="s">
        <v>13</v>
      </c>
      <c r="BH515" s="505" t="s">
        <v>13</v>
      </c>
      <c r="BI515" s="505" t="s">
        <v>13</v>
      </c>
      <c r="BJ515" s="505" t="s">
        <v>13</v>
      </c>
      <c r="BK515" s="505" t="s">
        <v>13</v>
      </c>
      <c r="BL515" s="505" t="s">
        <v>13</v>
      </c>
      <c r="BM515" s="505" t="s">
        <v>13</v>
      </c>
      <c r="BN515" s="505" t="s">
        <v>13</v>
      </c>
      <c r="BO515" s="622" t="s">
        <v>13</v>
      </c>
      <c r="BP515" s="505" t="s">
        <v>13</v>
      </c>
      <c r="BQ515" s="505" t="s">
        <v>13</v>
      </c>
      <c r="BR515" s="505" t="s">
        <v>13</v>
      </c>
      <c r="BS515" s="505"/>
      <c r="BT515" s="505"/>
      <c r="BU515" s="505"/>
    </row>
    <row r="516" spans="1:73" ht="14.4">
      <c r="A516" s="486" t="e">
        <f>VLOOKUP(C516,'[18]DfE No.'!C:E,3,FALSE)</f>
        <v>#N/A</v>
      </c>
      <c r="B516" s="502" t="s">
        <v>13</v>
      </c>
      <c r="C516" s="502" t="s">
        <v>13</v>
      </c>
      <c r="D516" s="503" t="s">
        <v>13</v>
      </c>
      <c r="E516" s="492" t="s">
        <v>13</v>
      </c>
      <c r="F516" s="504" t="s">
        <v>13</v>
      </c>
      <c r="G516" s="505" t="s">
        <v>13</v>
      </c>
      <c r="H516" s="505" t="s">
        <v>13</v>
      </c>
      <c r="I516" s="505" t="s">
        <v>13</v>
      </c>
      <c r="J516" s="505" t="s">
        <v>13</v>
      </c>
      <c r="K516" s="505" t="s">
        <v>13</v>
      </c>
      <c r="L516" s="505" t="s">
        <v>13</v>
      </c>
      <c r="M516" s="505" t="s">
        <v>13</v>
      </c>
      <c r="N516" s="505" t="s">
        <v>13</v>
      </c>
      <c r="O516" s="505" t="s">
        <v>13</v>
      </c>
      <c r="P516" s="505" t="s">
        <v>13</v>
      </c>
      <c r="Q516" s="505" t="s">
        <v>13</v>
      </c>
      <c r="R516" s="505" t="s">
        <v>13</v>
      </c>
      <c r="S516" s="505" t="s">
        <v>13</v>
      </c>
      <c r="T516" s="505" t="s">
        <v>13</v>
      </c>
      <c r="U516" s="505" t="s">
        <v>13</v>
      </c>
      <c r="V516" s="505" t="s">
        <v>13</v>
      </c>
      <c r="W516" s="505" t="s">
        <v>13</v>
      </c>
      <c r="X516" s="505" t="s">
        <v>13</v>
      </c>
      <c r="Y516" s="505" t="s">
        <v>13</v>
      </c>
      <c r="Z516" s="505" t="s">
        <v>13</v>
      </c>
      <c r="AA516" s="505" t="s">
        <v>13</v>
      </c>
      <c r="AB516" s="505" t="s">
        <v>13</v>
      </c>
      <c r="AC516" s="505" t="s">
        <v>13</v>
      </c>
      <c r="AD516" s="505" t="s">
        <v>13</v>
      </c>
      <c r="AE516" s="505" t="s">
        <v>13</v>
      </c>
      <c r="AF516" s="505" t="s">
        <v>13</v>
      </c>
      <c r="AG516" s="505" t="s">
        <v>13</v>
      </c>
      <c r="AH516" s="505" t="s">
        <v>13</v>
      </c>
      <c r="AI516" s="505" t="s">
        <v>13</v>
      </c>
      <c r="AJ516" s="505" t="s">
        <v>13</v>
      </c>
      <c r="AK516" s="505" t="s">
        <v>13</v>
      </c>
      <c r="AL516" s="505" t="s">
        <v>13</v>
      </c>
      <c r="AM516" s="505" t="s">
        <v>13</v>
      </c>
      <c r="AN516" s="505" t="s">
        <v>13</v>
      </c>
      <c r="AO516" s="505" t="s">
        <v>13</v>
      </c>
      <c r="AP516" s="505" t="s">
        <v>13</v>
      </c>
      <c r="AQ516" s="505" t="s">
        <v>13</v>
      </c>
      <c r="AR516" s="505" t="s">
        <v>13</v>
      </c>
      <c r="AS516" s="505" t="s">
        <v>13</v>
      </c>
      <c r="AT516" s="505" t="s">
        <v>13</v>
      </c>
      <c r="AU516" s="505" t="s">
        <v>13</v>
      </c>
      <c r="AV516" s="505" t="s">
        <v>13</v>
      </c>
      <c r="AW516" s="505" t="s">
        <v>13</v>
      </c>
      <c r="AX516" s="505" t="s">
        <v>13</v>
      </c>
      <c r="AY516" s="505" t="s">
        <v>13</v>
      </c>
      <c r="AZ516" s="505" t="s">
        <v>13</v>
      </c>
      <c r="BA516" s="505" t="s">
        <v>13</v>
      </c>
      <c r="BB516" s="505" t="s">
        <v>13</v>
      </c>
      <c r="BC516" s="505" t="s">
        <v>13</v>
      </c>
      <c r="BD516" s="505" t="s">
        <v>13</v>
      </c>
      <c r="BE516" s="505" t="s">
        <v>13</v>
      </c>
      <c r="BF516" s="505" t="s">
        <v>13</v>
      </c>
      <c r="BG516" s="505" t="s">
        <v>13</v>
      </c>
      <c r="BH516" s="505" t="s">
        <v>13</v>
      </c>
      <c r="BI516" s="505" t="s">
        <v>13</v>
      </c>
      <c r="BJ516" s="505" t="s">
        <v>13</v>
      </c>
      <c r="BK516" s="505" t="s">
        <v>13</v>
      </c>
      <c r="BL516" s="505" t="s">
        <v>13</v>
      </c>
      <c r="BM516" s="505" t="s">
        <v>13</v>
      </c>
      <c r="BN516" s="505" t="s">
        <v>13</v>
      </c>
      <c r="BO516" s="622" t="s">
        <v>13</v>
      </c>
      <c r="BP516" s="505" t="s">
        <v>13</v>
      </c>
      <c r="BQ516" s="505" t="s">
        <v>13</v>
      </c>
      <c r="BR516" s="505" t="s">
        <v>13</v>
      </c>
      <c r="BS516" s="505"/>
      <c r="BT516" s="505"/>
      <c r="BU516" s="505"/>
    </row>
    <row r="517" spans="1:73" ht="14.4">
      <c r="A517" s="486" t="e">
        <f>VLOOKUP(C517,'[18]DfE No.'!C:E,3,FALSE)</f>
        <v>#N/A</v>
      </c>
      <c r="B517" s="502" t="s">
        <v>13</v>
      </c>
      <c r="C517" s="502" t="s">
        <v>13</v>
      </c>
      <c r="D517" s="503" t="s">
        <v>13</v>
      </c>
      <c r="E517" s="492" t="s">
        <v>13</v>
      </c>
      <c r="F517" s="504" t="s">
        <v>13</v>
      </c>
      <c r="G517" s="505" t="s">
        <v>13</v>
      </c>
      <c r="H517" s="505" t="s">
        <v>13</v>
      </c>
      <c r="I517" s="505" t="s">
        <v>13</v>
      </c>
      <c r="J517" s="505" t="s">
        <v>13</v>
      </c>
      <c r="K517" s="505" t="s">
        <v>13</v>
      </c>
      <c r="L517" s="505" t="s">
        <v>13</v>
      </c>
      <c r="M517" s="505" t="s">
        <v>13</v>
      </c>
      <c r="N517" s="505" t="s">
        <v>13</v>
      </c>
      <c r="O517" s="505" t="s">
        <v>13</v>
      </c>
      <c r="P517" s="505" t="s">
        <v>13</v>
      </c>
      <c r="Q517" s="505" t="s">
        <v>13</v>
      </c>
      <c r="R517" s="505" t="s">
        <v>13</v>
      </c>
      <c r="S517" s="505" t="s">
        <v>13</v>
      </c>
      <c r="T517" s="505" t="s">
        <v>13</v>
      </c>
      <c r="U517" s="505" t="s">
        <v>13</v>
      </c>
      <c r="V517" s="505" t="s">
        <v>13</v>
      </c>
      <c r="W517" s="505" t="s">
        <v>13</v>
      </c>
      <c r="X517" s="505" t="s">
        <v>13</v>
      </c>
      <c r="Y517" s="505" t="s">
        <v>13</v>
      </c>
      <c r="Z517" s="505" t="s">
        <v>13</v>
      </c>
      <c r="AA517" s="505" t="s">
        <v>13</v>
      </c>
      <c r="AB517" s="505" t="s">
        <v>13</v>
      </c>
      <c r="AC517" s="505" t="s">
        <v>13</v>
      </c>
      <c r="AD517" s="505" t="s">
        <v>13</v>
      </c>
      <c r="AE517" s="505" t="s">
        <v>13</v>
      </c>
      <c r="AF517" s="505" t="s">
        <v>13</v>
      </c>
      <c r="AG517" s="505" t="s">
        <v>13</v>
      </c>
      <c r="AH517" s="505" t="s">
        <v>13</v>
      </c>
      <c r="AI517" s="505" t="s">
        <v>13</v>
      </c>
      <c r="AJ517" s="505" t="s">
        <v>13</v>
      </c>
      <c r="AK517" s="505" t="s">
        <v>13</v>
      </c>
      <c r="AL517" s="505" t="s">
        <v>13</v>
      </c>
      <c r="AM517" s="505" t="s">
        <v>13</v>
      </c>
      <c r="AN517" s="505" t="s">
        <v>13</v>
      </c>
      <c r="AO517" s="505" t="s">
        <v>13</v>
      </c>
      <c r="AP517" s="505" t="s">
        <v>13</v>
      </c>
      <c r="AQ517" s="505" t="s">
        <v>13</v>
      </c>
      <c r="AR517" s="505" t="s">
        <v>13</v>
      </c>
      <c r="AS517" s="505" t="s">
        <v>13</v>
      </c>
      <c r="AT517" s="505" t="s">
        <v>13</v>
      </c>
      <c r="AU517" s="505" t="s">
        <v>13</v>
      </c>
      <c r="AV517" s="505" t="s">
        <v>13</v>
      </c>
      <c r="AW517" s="505" t="s">
        <v>13</v>
      </c>
      <c r="AX517" s="505" t="s">
        <v>13</v>
      </c>
      <c r="AY517" s="505" t="s">
        <v>13</v>
      </c>
      <c r="AZ517" s="505" t="s">
        <v>13</v>
      </c>
      <c r="BA517" s="505" t="s">
        <v>13</v>
      </c>
      <c r="BB517" s="505" t="s">
        <v>13</v>
      </c>
      <c r="BC517" s="505" t="s">
        <v>13</v>
      </c>
      <c r="BD517" s="505" t="s">
        <v>13</v>
      </c>
      <c r="BE517" s="505" t="s">
        <v>13</v>
      </c>
      <c r="BF517" s="505" t="s">
        <v>13</v>
      </c>
      <c r="BG517" s="505" t="s">
        <v>13</v>
      </c>
      <c r="BH517" s="505" t="s">
        <v>13</v>
      </c>
      <c r="BI517" s="505" t="s">
        <v>13</v>
      </c>
      <c r="BJ517" s="505" t="s">
        <v>13</v>
      </c>
      <c r="BK517" s="505" t="s">
        <v>13</v>
      </c>
      <c r="BL517" s="505" t="s">
        <v>13</v>
      </c>
      <c r="BM517" s="505" t="s">
        <v>13</v>
      </c>
      <c r="BN517" s="505" t="s">
        <v>13</v>
      </c>
      <c r="BO517" s="622" t="s">
        <v>13</v>
      </c>
      <c r="BP517" s="505" t="s">
        <v>13</v>
      </c>
      <c r="BQ517" s="505" t="s">
        <v>13</v>
      </c>
      <c r="BR517" s="505" t="s">
        <v>13</v>
      </c>
      <c r="BS517" s="505"/>
      <c r="BT517" s="505"/>
      <c r="BU517" s="505"/>
    </row>
    <row r="518" spans="1:73" ht="14.4">
      <c r="A518" s="486" t="e">
        <f>VLOOKUP(C518,'[18]DfE No.'!C:E,3,FALSE)</f>
        <v>#N/A</v>
      </c>
      <c r="B518" s="502" t="s">
        <v>13</v>
      </c>
      <c r="C518" s="502" t="s">
        <v>13</v>
      </c>
      <c r="D518" s="503" t="s">
        <v>13</v>
      </c>
      <c r="E518" s="492" t="s">
        <v>13</v>
      </c>
      <c r="F518" s="504" t="s">
        <v>13</v>
      </c>
      <c r="G518" s="505" t="s">
        <v>13</v>
      </c>
      <c r="H518" s="505" t="s">
        <v>13</v>
      </c>
      <c r="I518" s="505" t="s">
        <v>13</v>
      </c>
      <c r="J518" s="505" t="s">
        <v>13</v>
      </c>
      <c r="K518" s="505" t="s">
        <v>13</v>
      </c>
      <c r="L518" s="505" t="s">
        <v>13</v>
      </c>
      <c r="M518" s="505" t="s">
        <v>13</v>
      </c>
      <c r="N518" s="505" t="s">
        <v>13</v>
      </c>
      <c r="O518" s="505" t="s">
        <v>13</v>
      </c>
      <c r="P518" s="505" t="s">
        <v>13</v>
      </c>
      <c r="Q518" s="505" t="s">
        <v>13</v>
      </c>
      <c r="R518" s="505" t="s">
        <v>13</v>
      </c>
      <c r="S518" s="505" t="s">
        <v>13</v>
      </c>
      <c r="T518" s="505" t="s">
        <v>13</v>
      </c>
      <c r="U518" s="505" t="s">
        <v>13</v>
      </c>
      <c r="V518" s="505" t="s">
        <v>13</v>
      </c>
      <c r="W518" s="505" t="s">
        <v>13</v>
      </c>
      <c r="X518" s="505" t="s">
        <v>13</v>
      </c>
      <c r="Y518" s="505" t="s">
        <v>13</v>
      </c>
      <c r="Z518" s="505" t="s">
        <v>13</v>
      </c>
      <c r="AA518" s="505" t="s">
        <v>13</v>
      </c>
      <c r="AB518" s="505" t="s">
        <v>13</v>
      </c>
      <c r="AC518" s="505" t="s">
        <v>13</v>
      </c>
      <c r="AD518" s="505" t="s">
        <v>13</v>
      </c>
      <c r="AE518" s="505" t="s">
        <v>13</v>
      </c>
      <c r="AF518" s="505" t="s">
        <v>13</v>
      </c>
      <c r="AG518" s="505" t="s">
        <v>13</v>
      </c>
      <c r="AH518" s="505" t="s">
        <v>13</v>
      </c>
      <c r="AI518" s="505" t="s">
        <v>13</v>
      </c>
      <c r="AJ518" s="505" t="s">
        <v>13</v>
      </c>
      <c r="AK518" s="505" t="s">
        <v>13</v>
      </c>
      <c r="AL518" s="505" t="s">
        <v>13</v>
      </c>
      <c r="AM518" s="505" t="s">
        <v>13</v>
      </c>
      <c r="AN518" s="505" t="s">
        <v>13</v>
      </c>
      <c r="AO518" s="505" t="s">
        <v>13</v>
      </c>
      <c r="AP518" s="505" t="s">
        <v>13</v>
      </c>
      <c r="AQ518" s="505" t="s">
        <v>13</v>
      </c>
      <c r="AR518" s="505" t="s">
        <v>13</v>
      </c>
      <c r="AS518" s="505" t="s">
        <v>13</v>
      </c>
      <c r="AT518" s="505" t="s">
        <v>13</v>
      </c>
      <c r="AU518" s="505" t="s">
        <v>13</v>
      </c>
      <c r="AV518" s="505" t="s">
        <v>13</v>
      </c>
      <c r="AW518" s="505" t="s">
        <v>13</v>
      </c>
      <c r="AX518" s="505" t="s">
        <v>13</v>
      </c>
      <c r="AY518" s="505" t="s">
        <v>13</v>
      </c>
      <c r="AZ518" s="505" t="s">
        <v>13</v>
      </c>
      <c r="BA518" s="505" t="s">
        <v>13</v>
      </c>
      <c r="BB518" s="505" t="s">
        <v>13</v>
      </c>
      <c r="BC518" s="505" t="s">
        <v>13</v>
      </c>
      <c r="BD518" s="505" t="s">
        <v>13</v>
      </c>
      <c r="BE518" s="505" t="s">
        <v>13</v>
      </c>
      <c r="BF518" s="505" t="s">
        <v>13</v>
      </c>
      <c r="BG518" s="505" t="s">
        <v>13</v>
      </c>
      <c r="BH518" s="505" t="s">
        <v>13</v>
      </c>
      <c r="BI518" s="505" t="s">
        <v>13</v>
      </c>
      <c r="BJ518" s="505" t="s">
        <v>13</v>
      </c>
      <c r="BK518" s="505" t="s">
        <v>13</v>
      </c>
      <c r="BL518" s="505" t="s">
        <v>13</v>
      </c>
      <c r="BM518" s="505" t="s">
        <v>13</v>
      </c>
      <c r="BN518" s="505" t="s">
        <v>13</v>
      </c>
      <c r="BO518" s="622" t="s">
        <v>13</v>
      </c>
      <c r="BP518" s="505" t="s">
        <v>13</v>
      </c>
      <c r="BQ518" s="505" t="s">
        <v>13</v>
      </c>
      <c r="BR518" s="505" t="s">
        <v>13</v>
      </c>
      <c r="BS518" s="505"/>
      <c r="BT518" s="505"/>
      <c r="BU518" s="505"/>
    </row>
    <row r="519" spans="1:73" ht="14.4">
      <c r="A519" s="486" t="e">
        <f>VLOOKUP(C519,'[18]DfE No.'!C:E,3,FALSE)</f>
        <v>#N/A</v>
      </c>
      <c r="B519" s="502" t="s">
        <v>13</v>
      </c>
      <c r="C519" s="502" t="s">
        <v>13</v>
      </c>
      <c r="D519" s="503" t="s">
        <v>13</v>
      </c>
      <c r="E519" s="492" t="s">
        <v>13</v>
      </c>
      <c r="F519" s="504" t="s">
        <v>13</v>
      </c>
      <c r="G519" s="505" t="s">
        <v>13</v>
      </c>
      <c r="H519" s="505" t="s">
        <v>13</v>
      </c>
      <c r="I519" s="505" t="s">
        <v>13</v>
      </c>
      <c r="J519" s="505" t="s">
        <v>13</v>
      </c>
      <c r="K519" s="505" t="s">
        <v>13</v>
      </c>
      <c r="L519" s="505" t="s">
        <v>13</v>
      </c>
      <c r="M519" s="505" t="s">
        <v>13</v>
      </c>
      <c r="N519" s="505" t="s">
        <v>13</v>
      </c>
      <c r="O519" s="505" t="s">
        <v>13</v>
      </c>
      <c r="P519" s="505" t="s">
        <v>13</v>
      </c>
      <c r="Q519" s="505" t="s">
        <v>13</v>
      </c>
      <c r="R519" s="505" t="s">
        <v>13</v>
      </c>
      <c r="S519" s="505" t="s">
        <v>13</v>
      </c>
      <c r="T519" s="505" t="s">
        <v>13</v>
      </c>
      <c r="U519" s="505" t="s">
        <v>13</v>
      </c>
      <c r="V519" s="505" t="s">
        <v>13</v>
      </c>
      <c r="W519" s="505" t="s">
        <v>13</v>
      </c>
      <c r="X519" s="505" t="s">
        <v>13</v>
      </c>
      <c r="Y519" s="505" t="s">
        <v>13</v>
      </c>
      <c r="Z519" s="505" t="s">
        <v>13</v>
      </c>
      <c r="AA519" s="505" t="s">
        <v>13</v>
      </c>
      <c r="AB519" s="505" t="s">
        <v>13</v>
      </c>
      <c r="AC519" s="505" t="s">
        <v>13</v>
      </c>
      <c r="AD519" s="505" t="s">
        <v>13</v>
      </c>
      <c r="AE519" s="505" t="s">
        <v>13</v>
      </c>
      <c r="AF519" s="505" t="s">
        <v>13</v>
      </c>
      <c r="AG519" s="505" t="s">
        <v>13</v>
      </c>
      <c r="AH519" s="505" t="s">
        <v>13</v>
      </c>
      <c r="AI519" s="505" t="s">
        <v>13</v>
      </c>
      <c r="AJ519" s="505" t="s">
        <v>13</v>
      </c>
      <c r="AK519" s="505" t="s">
        <v>13</v>
      </c>
      <c r="AL519" s="505" t="s">
        <v>13</v>
      </c>
      <c r="AM519" s="505" t="s">
        <v>13</v>
      </c>
      <c r="AN519" s="505" t="s">
        <v>13</v>
      </c>
      <c r="AO519" s="505" t="s">
        <v>13</v>
      </c>
      <c r="AP519" s="505" t="s">
        <v>13</v>
      </c>
      <c r="AQ519" s="505" t="s">
        <v>13</v>
      </c>
      <c r="AR519" s="505" t="s">
        <v>13</v>
      </c>
      <c r="AS519" s="505" t="s">
        <v>13</v>
      </c>
      <c r="AT519" s="505" t="s">
        <v>13</v>
      </c>
      <c r="AU519" s="505" t="s">
        <v>13</v>
      </c>
      <c r="AV519" s="505" t="s">
        <v>13</v>
      </c>
      <c r="AW519" s="505" t="s">
        <v>13</v>
      </c>
      <c r="AX519" s="505" t="s">
        <v>13</v>
      </c>
      <c r="AY519" s="505" t="s">
        <v>13</v>
      </c>
      <c r="AZ519" s="505" t="s">
        <v>13</v>
      </c>
      <c r="BA519" s="505" t="s">
        <v>13</v>
      </c>
      <c r="BB519" s="505" t="s">
        <v>13</v>
      </c>
      <c r="BC519" s="505" t="s">
        <v>13</v>
      </c>
      <c r="BD519" s="505" t="s">
        <v>13</v>
      </c>
      <c r="BE519" s="505" t="s">
        <v>13</v>
      </c>
      <c r="BF519" s="505" t="s">
        <v>13</v>
      </c>
      <c r="BG519" s="505" t="s">
        <v>13</v>
      </c>
      <c r="BH519" s="505" t="s">
        <v>13</v>
      </c>
      <c r="BI519" s="505" t="s">
        <v>13</v>
      </c>
      <c r="BJ519" s="505" t="s">
        <v>13</v>
      </c>
      <c r="BK519" s="505" t="s">
        <v>13</v>
      </c>
      <c r="BL519" s="505" t="s">
        <v>13</v>
      </c>
      <c r="BM519" s="505" t="s">
        <v>13</v>
      </c>
      <c r="BN519" s="505" t="s">
        <v>13</v>
      </c>
      <c r="BO519" s="622" t="s">
        <v>13</v>
      </c>
      <c r="BP519" s="505" t="s">
        <v>13</v>
      </c>
      <c r="BQ519" s="505" t="s">
        <v>13</v>
      </c>
      <c r="BR519" s="505" t="s">
        <v>13</v>
      </c>
      <c r="BS519" s="505"/>
      <c r="BT519" s="505"/>
      <c r="BU519" s="505"/>
    </row>
    <row r="520" spans="1:73" ht="14.4">
      <c r="A520" s="486" t="e">
        <f>VLOOKUP(C520,'[18]DfE No.'!C:E,3,FALSE)</f>
        <v>#N/A</v>
      </c>
      <c r="B520" s="502" t="s">
        <v>13</v>
      </c>
      <c r="C520" s="502" t="s">
        <v>13</v>
      </c>
      <c r="D520" s="503" t="s">
        <v>13</v>
      </c>
      <c r="E520" s="492" t="s">
        <v>13</v>
      </c>
      <c r="F520" s="504" t="s">
        <v>13</v>
      </c>
      <c r="G520" s="505" t="s">
        <v>13</v>
      </c>
      <c r="H520" s="505" t="s">
        <v>13</v>
      </c>
      <c r="I520" s="505" t="s">
        <v>13</v>
      </c>
      <c r="J520" s="505" t="s">
        <v>13</v>
      </c>
      <c r="K520" s="505" t="s">
        <v>13</v>
      </c>
      <c r="L520" s="505" t="s">
        <v>13</v>
      </c>
      <c r="M520" s="505" t="s">
        <v>13</v>
      </c>
      <c r="N520" s="505" t="s">
        <v>13</v>
      </c>
      <c r="O520" s="505" t="s">
        <v>13</v>
      </c>
      <c r="P520" s="505" t="s">
        <v>13</v>
      </c>
      <c r="Q520" s="505" t="s">
        <v>13</v>
      </c>
      <c r="R520" s="505" t="s">
        <v>13</v>
      </c>
      <c r="S520" s="505" t="s">
        <v>13</v>
      </c>
      <c r="T520" s="505" t="s">
        <v>13</v>
      </c>
      <c r="U520" s="505" t="s">
        <v>13</v>
      </c>
      <c r="V520" s="505" t="s">
        <v>13</v>
      </c>
      <c r="W520" s="505" t="s">
        <v>13</v>
      </c>
      <c r="X520" s="505" t="s">
        <v>13</v>
      </c>
      <c r="Y520" s="505" t="s">
        <v>13</v>
      </c>
      <c r="Z520" s="505" t="s">
        <v>13</v>
      </c>
      <c r="AA520" s="505" t="s">
        <v>13</v>
      </c>
      <c r="AB520" s="505" t="s">
        <v>13</v>
      </c>
      <c r="AC520" s="505" t="s">
        <v>13</v>
      </c>
      <c r="AD520" s="505" t="s">
        <v>13</v>
      </c>
      <c r="AE520" s="505" t="s">
        <v>13</v>
      </c>
      <c r="AF520" s="505" t="s">
        <v>13</v>
      </c>
      <c r="AG520" s="505" t="s">
        <v>13</v>
      </c>
      <c r="AH520" s="505" t="s">
        <v>13</v>
      </c>
      <c r="AI520" s="505" t="s">
        <v>13</v>
      </c>
      <c r="AJ520" s="505" t="s">
        <v>13</v>
      </c>
      <c r="AK520" s="505" t="s">
        <v>13</v>
      </c>
      <c r="AL520" s="505" t="s">
        <v>13</v>
      </c>
      <c r="AM520" s="505" t="s">
        <v>13</v>
      </c>
      <c r="AN520" s="505" t="s">
        <v>13</v>
      </c>
      <c r="AO520" s="505" t="s">
        <v>13</v>
      </c>
      <c r="AP520" s="505" t="s">
        <v>13</v>
      </c>
      <c r="AQ520" s="505" t="s">
        <v>13</v>
      </c>
      <c r="AR520" s="505" t="s">
        <v>13</v>
      </c>
      <c r="AS520" s="505" t="s">
        <v>13</v>
      </c>
      <c r="AT520" s="505" t="s">
        <v>13</v>
      </c>
      <c r="AU520" s="505" t="s">
        <v>13</v>
      </c>
      <c r="AV520" s="505" t="s">
        <v>13</v>
      </c>
      <c r="AW520" s="505" t="s">
        <v>13</v>
      </c>
      <c r="AX520" s="505" t="s">
        <v>13</v>
      </c>
      <c r="AY520" s="505" t="s">
        <v>13</v>
      </c>
      <c r="AZ520" s="505" t="s">
        <v>13</v>
      </c>
      <c r="BA520" s="505" t="s">
        <v>13</v>
      </c>
      <c r="BB520" s="505" t="s">
        <v>13</v>
      </c>
      <c r="BC520" s="505" t="s">
        <v>13</v>
      </c>
      <c r="BD520" s="505" t="s">
        <v>13</v>
      </c>
      <c r="BE520" s="505" t="s">
        <v>13</v>
      </c>
      <c r="BF520" s="505" t="s">
        <v>13</v>
      </c>
      <c r="BG520" s="505" t="s">
        <v>13</v>
      </c>
      <c r="BH520" s="505" t="s">
        <v>13</v>
      </c>
      <c r="BI520" s="505" t="s">
        <v>13</v>
      </c>
      <c r="BJ520" s="505" t="s">
        <v>13</v>
      </c>
      <c r="BK520" s="505" t="s">
        <v>13</v>
      </c>
      <c r="BL520" s="505" t="s">
        <v>13</v>
      </c>
      <c r="BM520" s="505" t="s">
        <v>13</v>
      </c>
      <c r="BN520" s="505" t="s">
        <v>13</v>
      </c>
      <c r="BO520" s="622" t="s">
        <v>13</v>
      </c>
      <c r="BP520" s="505" t="s">
        <v>13</v>
      </c>
      <c r="BQ520" s="505" t="s">
        <v>13</v>
      </c>
      <c r="BR520" s="505" t="s">
        <v>13</v>
      </c>
      <c r="BS520" s="505"/>
      <c r="BT520" s="505"/>
      <c r="BU520" s="505"/>
    </row>
    <row r="521" spans="1:73" ht="14.4">
      <c r="A521" s="486" t="e">
        <f>VLOOKUP(C521,'[18]DfE No.'!C:E,3,FALSE)</f>
        <v>#N/A</v>
      </c>
      <c r="B521" s="502" t="s">
        <v>13</v>
      </c>
      <c r="C521" s="502" t="s">
        <v>13</v>
      </c>
      <c r="D521" s="503" t="s">
        <v>13</v>
      </c>
      <c r="E521" s="492" t="s">
        <v>13</v>
      </c>
      <c r="F521" s="504" t="s">
        <v>13</v>
      </c>
      <c r="G521" s="505" t="s">
        <v>13</v>
      </c>
      <c r="H521" s="505" t="s">
        <v>13</v>
      </c>
      <c r="I521" s="505" t="s">
        <v>13</v>
      </c>
      <c r="J521" s="505" t="s">
        <v>13</v>
      </c>
      <c r="K521" s="505" t="s">
        <v>13</v>
      </c>
      <c r="L521" s="505" t="s">
        <v>13</v>
      </c>
      <c r="M521" s="505" t="s">
        <v>13</v>
      </c>
      <c r="N521" s="505" t="s">
        <v>13</v>
      </c>
      <c r="O521" s="505" t="s">
        <v>13</v>
      </c>
      <c r="P521" s="505" t="s">
        <v>13</v>
      </c>
      <c r="Q521" s="505" t="s">
        <v>13</v>
      </c>
      <c r="R521" s="505" t="s">
        <v>13</v>
      </c>
      <c r="S521" s="505" t="s">
        <v>13</v>
      </c>
      <c r="T521" s="505" t="s">
        <v>13</v>
      </c>
      <c r="U521" s="505" t="s">
        <v>13</v>
      </c>
      <c r="V521" s="505" t="s">
        <v>13</v>
      </c>
      <c r="W521" s="505" t="s">
        <v>13</v>
      </c>
      <c r="X521" s="505" t="s">
        <v>13</v>
      </c>
      <c r="Y521" s="505" t="s">
        <v>13</v>
      </c>
      <c r="Z521" s="505" t="s">
        <v>13</v>
      </c>
      <c r="AA521" s="505" t="s">
        <v>13</v>
      </c>
      <c r="AB521" s="505" t="s">
        <v>13</v>
      </c>
      <c r="AC521" s="505" t="s">
        <v>13</v>
      </c>
      <c r="AD521" s="505" t="s">
        <v>13</v>
      </c>
      <c r="AE521" s="505" t="s">
        <v>13</v>
      </c>
      <c r="AF521" s="505" t="s">
        <v>13</v>
      </c>
      <c r="AG521" s="505" t="s">
        <v>13</v>
      </c>
      <c r="AH521" s="505" t="s">
        <v>13</v>
      </c>
      <c r="AI521" s="505" t="s">
        <v>13</v>
      </c>
      <c r="AJ521" s="505" t="s">
        <v>13</v>
      </c>
      <c r="AK521" s="505" t="s">
        <v>13</v>
      </c>
      <c r="AL521" s="505" t="s">
        <v>13</v>
      </c>
      <c r="AM521" s="505" t="s">
        <v>13</v>
      </c>
      <c r="AN521" s="505" t="s">
        <v>13</v>
      </c>
      <c r="AO521" s="505" t="s">
        <v>13</v>
      </c>
      <c r="AP521" s="505" t="s">
        <v>13</v>
      </c>
      <c r="AQ521" s="505" t="s">
        <v>13</v>
      </c>
      <c r="AR521" s="505" t="s">
        <v>13</v>
      </c>
      <c r="AS521" s="505" t="s">
        <v>13</v>
      </c>
      <c r="AT521" s="505" t="s">
        <v>13</v>
      </c>
      <c r="AU521" s="505" t="s">
        <v>13</v>
      </c>
      <c r="AV521" s="505" t="s">
        <v>13</v>
      </c>
      <c r="AW521" s="505" t="s">
        <v>13</v>
      </c>
      <c r="AX521" s="505" t="s">
        <v>13</v>
      </c>
      <c r="AY521" s="505" t="s">
        <v>13</v>
      </c>
      <c r="AZ521" s="505" t="s">
        <v>13</v>
      </c>
      <c r="BA521" s="505" t="s">
        <v>13</v>
      </c>
      <c r="BB521" s="505" t="s">
        <v>13</v>
      </c>
      <c r="BC521" s="505" t="s">
        <v>13</v>
      </c>
      <c r="BD521" s="505" t="s">
        <v>13</v>
      </c>
      <c r="BE521" s="505" t="s">
        <v>13</v>
      </c>
      <c r="BF521" s="505" t="s">
        <v>13</v>
      </c>
      <c r="BG521" s="505" t="s">
        <v>13</v>
      </c>
      <c r="BH521" s="505" t="s">
        <v>13</v>
      </c>
      <c r="BI521" s="505" t="s">
        <v>13</v>
      </c>
      <c r="BJ521" s="505" t="s">
        <v>13</v>
      </c>
      <c r="BK521" s="505" t="s">
        <v>13</v>
      </c>
      <c r="BL521" s="505" t="s">
        <v>13</v>
      </c>
      <c r="BM521" s="505" t="s">
        <v>13</v>
      </c>
      <c r="BN521" s="505" t="s">
        <v>13</v>
      </c>
      <c r="BO521" s="622" t="s">
        <v>13</v>
      </c>
      <c r="BP521" s="505" t="s">
        <v>13</v>
      </c>
      <c r="BQ521" s="505" t="s">
        <v>13</v>
      </c>
      <c r="BR521" s="505" t="s">
        <v>13</v>
      </c>
      <c r="BS521" s="505"/>
      <c r="BT521" s="505"/>
      <c r="BU521" s="505"/>
    </row>
    <row r="522" spans="1:73" ht="14.4">
      <c r="A522" s="486" t="e">
        <f>VLOOKUP(C522,'[18]DfE No.'!C:E,3,FALSE)</f>
        <v>#N/A</v>
      </c>
      <c r="B522" s="502" t="s">
        <v>13</v>
      </c>
      <c r="C522" s="502" t="s">
        <v>13</v>
      </c>
      <c r="D522" s="503" t="s">
        <v>13</v>
      </c>
      <c r="E522" s="492" t="s">
        <v>13</v>
      </c>
      <c r="F522" s="504" t="s">
        <v>13</v>
      </c>
      <c r="G522" s="505" t="s">
        <v>13</v>
      </c>
      <c r="H522" s="505" t="s">
        <v>13</v>
      </c>
      <c r="I522" s="505" t="s">
        <v>13</v>
      </c>
      <c r="J522" s="505" t="s">
        <v>13</v>
      </c>
      <c r="K522" s="505" t="s">
        <v>13</v>
      </c>
      <c r="L522" s="505" t="s">
        <v>13</v>
      </c>
      <c r="M522" s="505" t="s">
        <v>13</v>
      </c>
      <c r="N522" s="505" t="s">
        <v>13</v>
      </c>
      <c r="O522" s="505" t="s">
        <v>13</v>
      </c>
      <c r="P522" s="505" t="s">
        <v>13</v>
      </c>
      <c r="Q522" s="505" t="s">
        <v>13</v>
      </c>
      <c r="R522" s="505" t="s">
        <v>13</v>
      </c>
      <c r="S522" s="505" t="s">
        <v>13</v>
      </c>
      <c r="T522" s="505" t="s">
        <v>13</v>
      </c>
      <c r="U522" s="505" t="s">
        <v>13</v>
      </c>
      <c r="V522" s="505" t="s">
        <v>13</v>
      </c>
      <c r="W522" s="505" t="s">
        <v>13</v>
      </c>
      <c r="X522" s="505" t="s">
        <v>13</v>
      </c>
      <c r="Y522" s="505" t="s">
        <v>13</v>
      </c>
      <c r="Z522" s="505" t="s">
        <v>13</v>
      </c>
      <c r="AA522" s="505" t="s">
        <v>13</v>
      </c>
      <c r="AB522" s="505" t="s">
        <v>13</v>
      </c>
      <c r="AC522" s="505" t="s">
        <v>13</v>
      </c>
      <c r="AD522" s="505" t="s">
        <v>13</v>
      </c>
      <c r="AE522" s="505" t="s">
        <v>13</v>
      </c>
      <c r="AF522" s="505" t="s">
        <v>13</v>
      </c>
      <c r="AG522" s="505" t="s">
        <v>13</v>
      </c>
      <c r="AH522" s="505" t="s">
        <v>13</v>
      </c>
      <c r="AI522" s="505" t="s">
        <v>13</v>
      </c>
      <c r="AJ522" s="505" t="s">
        <v>13</v>
      </c>
      <c r="AK522" s="505" t="s">
        <v>13</v>
      </c>
      <c r="AL522" s="505" t="s">
        <v>13</v>
      </c>
      <c r="AM522" s="505" t="s">
        <v>13</v>
      </c>
      <c r="AN522" s="505" t="s">
        <v>13</v>
      </c>
      <c r="AO522" s="505" t="s">
        <v>13</v>
      </c>
      <c r="AP522" s="505" t="s">
        <v>13</v>
      </c>
      <c r="AQ522" s="505" t="s">
        <v>13</v>
      </c>
      <c r="AR522" s="505" t="s">
        <v>13</v>
      </c>
      <c r="AS522" s="505" t="s">
        <v>13</v>
      </c>
      <c r="AT522" s="505" t="s">
        <v>13</v>
      </c>
      <c r="AU522" s="505" t="s">
        <v>13</v>
      </c>
      <c r="AV522" s="505" t="s">
        <v>13</v>
      </c>
      <c r="AW522" s="505" t="s">
        <v>13</v>
      </c>
      <c r="AX522" s="505" t="s">
        <v>13</v>
      </c>
      <c r="AY522" s="505" t="s">
        <v>13</v>
      </c>
      <c r="AZ522" s="505" t="s">
        <v>13</v>
      </c>
      <c r="BA522" s="505" t="s">
        <v>13</v>
      </c>
      <c r="BB522" s="505" t="s">
        <v>13</v>
      </c>
      <c r="BC522" s="505" t="s">
        <v>13</v>
      </c>
      <c r="BD522" s="505" t="s">
        <v>13</v>
      </c>
      <c r="BE522" s="505" t="s">
        <v>13</v>
      </c>
      <c r="BF522" s="505" t="s">
        <v>13</v>
      </c>
      <c r="BG522" s="505" t="s">
        <v>13</v>
      </c>
      <c r="BH522" s="505" t="s">
        <v>13</v>
      </c>
      <c r="BI522" s="505" t="s">
        <v>13</v>
      </c>
      <c r="BJ522" s="505" t="s">
        <v>13</v>
      </c>
      <c r="BK522" s="505" t="s">
        <v>13</v>
      </c>
      <c r="BL522" s="505" t="s">
        <v>13</v>
      </c>
      <c r="BM522" s="505" t="s">
        <v>13</v>
      </c>
      <c r="BN522" s="505" t="s">
        <v>13</v>
      </c>
      <c r="BO522" s="622" t="s">
        <v>13</v>
      </c>
      <c r="BP522" s="505" t="s">
        <v>13</v>
      </c>
      <c r="BQ522" s="505" t="s">
        <v>13</v>
      </c>
      <c r="BR522" s="505" t="s">
        <v>13</v>
      </c>
      <c r="BS522" s="505"/>
      <c r="BT522" s="505"/>
      <c r="BU522" s="505"/>
    </row>
    <row r="523" spans="1:73" ht="14.4">
      <c r="A523" s="486" t="e">
        <f>VLOOKUP(C523,'[18]DfE No.'!C:E,3,FALSE)</f>
        <v>#N/A</v>
      </c>
      <c r="B523" s="502" t="s">
        <v>13</v>
      </c>
      <c r="C523" s="502" t="s">
        <v>13</v>
      </c>
      <c r="D523" s="503" t="s">
        <v>13</v>
      </c>
      <c r="E523" s="492" t="s">
        <v>13</v>
      </c>
      <c r="F523" s="504" t="s">
        <v>13</v>
      </c>
      <c r="G523" s="505" t="s">
        <v>13</v>
      </c>
      <c r="H523" s="505" t="s">
        <v>13</v>
      </c>
      <c r="I523" s="505" t="s">
        <v>13</v>
      </c>
      <c r="J523" s="505" t="s">
        <v>13</v>
      </c>
      <c r="K523" s="505" t="s">
        <v>13</v>
      </c>
      <c r="L523" s="505" t="s">
        <v>13</v>
      </c>
      <c r="M523" s="505" t="s">
        <v>13</v>
      </c>
      <c r="N523" s="505" t="s">
        <v>13</v>
      </c>
      <c r="O523" s="505" t="s">
        <v>13</v>
      </c>
      <c r="P523" s="505" t="s">
        <v>13</v>
      </c>
      <c r="Q523" s="505" t="s">
        <v>13</v>
      </c>
      <c r="R523" s="505" t="s">
        <v>13</v>
      </c>
      <c r="S523" s="505" t="s">
        <v>13</v>
      </c>
      <c r="T523" s="505" t="s">
        <v>13</v>
      </c>
      <c r="U523" s="505" t="s">
        <v>13</v>
      </c>
      <c r="V523" s="505" t="s">
        <v>13</v>
      </c>
      <c r="W523" s="505" t="s">
        <v>13</v>
      </c>
      <c r="X523" s="505" t="s">
        <v>13</v>
      </c>
      <c r="Y523" s="505" t="s">
        <v>13</v>
      </c>
      <c r="Z523" s="505" t="s">
        <v>13</v>
      </c>
      <c r="AA523" s="505" t="s">
        <v>13</v>
      </c>
      <c r="AB523" s="505" t="s">
        <v>13</v>
      </c>
      <c r="AC523" s="505" t="s">
        <v>13</v>
      </c>
      <c r="AD523" s="505" t="s">
        <v>13</v>
      </c>
      <c r="AE523" s="505" t="s">
        <v>13</v>
      </c>
      <c r="AF523" s="505" t="s">
        <v>13</v>
      </c>
      <c r="AG523" s="505" t="s">
        <v>13</v>
      </c>
      <c r="AH523" s="505" t="s">
        <v>13</v>
      </c>
      <c r="AI523" s="505" t="s">
        <v>13</v>
      </c>
      <c r="AJ523" s="505" t="s">
        <v>13</v>
      </c>
      <c r="AK523" s="505" t="s">
        <v>13</v>
      </c>
      <c r="AL523" s="505" t="s">
        <v>13</v>
      </c>
      <c r="AM523" s="505" t="s">
        <v>13</v>
      </c>
      <c r="AN523" s="505" t="s">
        <v>13</v>
      </c>
      <c r="AO523" s="505" t="s">
        <v>13</v>
      </c>
      <c r="AP523" s="505" t="s">
        <v>13</v>
      </c>
      <c r="AQ523" s="505" t="s">
        <v>13</v>
      </c>
      <c r="AR523" s="505" t="s">
        <v>13</v>
      </c>
      <c r="AS523" s="505" t="s">
        <v>13</v>
      </c>
      <c r="AT523" s="505" t="s">
        <v>13</v>
      </c>
      <c r="AU523" s="505" t="s">
        <v>13</v>
      </c>
      <c r="AV523" s="505" t="s">
        <v>13</v>
      </c>
      <c r="AW523" s="505" t="s">
        <v>13</v>
      </c>
      <c r="AX523" s="505" t="s">
        <v>13</v>
      </c>
      <c r="AY523" s="505" t="s">
        <v>13</v>
      </c>
      <c r="AZ523" s="505" t="s">
        <v>13</v>
      </c>
      <c r="BA523" s="505" t="s">
        <v>13</v>
      </c>
      <c r="BB523" s="505" t="s">
        <v>13</v>
      </c>
      <c r="BC523" s="505" t="s">
        <v>13</v>
      </c>
      <c r="BD523" s="505" t="s">
        <v>13</v>
      </c>
      <c r="BE523" s="505" t="s">
        <v>13</v>
      </c>
      <c r="BF523" s="505" t="s">
        <v>13</v>
      </c>
      <c r="BG523" s="505" t="s">
        <v>13</v>
      </c>
      <c r="BH523" s="505" t="s">
        <v>13</v>
      </c>
      <c r="BI523" s="505" t="s">
        <v>13</v>
      </c>
      <c r="BJ523" s="505" t="s">
        <v>13</v>
      </c>
      <c r="BK523" s="505" t="s">
        <v>13</v>
      </c>
      <c r="BL523" s="505" t="s">
        <v>13</v>
      </c>
      <c r="BM523" s="505" t="s">
        <v>13</v>
      </c>
      <c r="BN523" s="505" t="s">
        <v>13</v>
      </c>
      <c r="BO523" s="622" t="s">
        <v>13</v>
      </c>
      <c r="BP523" s="505" t="s">
        <v>13</v>
      </c>
      <c r="BQ523" s="505" t="s">
        <v>13</v>
      </c>
      <c r="BR523" s="505" t="s">
        <v>13</v>
      </c>
      <c r="BS523" s="505"/>
      <c r="BT523" s="505"/>
      <c r="BU523" s="505"/>
    </row>
    <row r="524" spans="1:73" ht="14.4">
      <c r="A524" s="486" t="e">
        <f>VLOOKUP(C524,'[18]DfE No.'!C:E,3,FALSE)</f>
        <v>#N/A</v>
      </c>
      <c r="B524" s="502" t="s">
        <v>13</v>
      </c>
      <c r="C524" s="502" t="s">
        <v>13</v>
      </c>
      <c r="D524" s="503" t="s">
        <v>13</v>
      </c>
      <c r="E524" s="492" t="s">
        <v>13</v>
      </c>
      <c r="F524" s="504" t="s">
        <v>13</v>
      </c>
      <c r="G524" s="505" t="s">
        <v>13</v>
      </c>
      <c r="H524" s="505" t="s">
        <v>13</v>
      </c>
      <c r="I524" s="505" t="s">
        <v>13</v>
      </c>
      <c r="J524" s="505" t="s">
        <v>13</v>
      </c>
      <c r="K524" s="505" t="s">
        <v>13</v>
      </c>
      <c r="L524" s="505" t="s">
        <v>13</v>
      </c>
      <c r="M524" s="505" t="s">
        <v>13</v>
      </c>
      <c r="N524" s="505" t="s">
        <v>13</v>
      </c>
      <c r="O524" s="505" t="s">
        <v>13</v>
      </c>
      <c r="P524" s="505" t="s">
        <v>13</v>
      </c>
      <c r="Q524" s="505" t="s">
        <v>13</v>
      </c>
      <c r="R524" s="505" t="s">
        <v>13</v>
      </c>
      <c r="S524" s="505" t="s">
        <v>13</v>
      </c>
      <c r="T524" s="505" t="s">
        <v>13</v>
      </c>
      <c r="U524" s="505" t="s">
        <v>13</v>
      </c>
      <c r="V524" s="505" t="s">
        <v>13</v>
      </c>
      <c r="W524" s="505" t="s">
        <v>13</v>
      </c>
      <c r="X524" s="505" t="s">
        <v>13</v>
      </c>
      <c r="Y524" s="505" t="s">
        <v>13</v>
      </c>
      <c r="Z524" s="505" t="s">
        <v>13</v>
      </c>
      <c r="AA524" s="505" t="s">
        <v>13</v>
      </c>
      <c r="AB524" s="505" t="s">
        <v>13</v>
      </c>
      <c r="AC524" s="505" t="s">
        <v>13</v>
      </c>
      <c r="AD524" s="505" t="s">
        <v>13</v>
      </c>
      <c r="AE524" s="505" t="s">
        <v>13</v>
      </c>
      <c r="AF524" s="505" t="s">
        <v>13</v>
      </c>
      <c r="AG524" s="505" t="s">
        <v>13</v>
      </c>
      <c r="AH524" s="505" t="s">
        <v>13</v>
      </c>
      <c r="AI524" s="505" t="s">
        <v>13</v>
      </c>
      <c r="AJ524" s="505" t="s">
        <v>13</v>
      </c>
      <c r="AK524" s="505" t="s">
        <v>13</v>
      </c>
      <c r="AL524" s="505" t="s">
        <v>13</v>
      </c>
      <c r="AM524" s="505" t="s">
        <v>13</v>
      </c>
      <c r="AN524" s="505" t="s">
        <v>13</v>
      </c>
      <c r="AO524" s="505" t="s">
        <v>13</v>
      </c>
      <c r="AP524" s="505" t="s">
        <v>13</v>
      </c>
      <c r="AQ524" s="505" t="s">
        <v>13</v>
      </c>
      <c r="AR524" s="505" t="s">
        <v>13</v>
      </c>
      <c r="AS524" s="505" t="s">
        <v>13</v>
      </c>
      <c r="AT524" s="505" t="s">
        <v>13</v>
      </c>
      <c r="AU524" s="505" t="s">
        <v>13</v>
      </c>
      <c r="AV524" s="505" t="s">
        <v>13</v>
      </c>
      <c r="AW524" s="505" t="s">
        <v>13</v>
      </c>
      <c r="AX524" s="505" t="s">
        <v>13</v>
      </c>
      <c r="AY524" s="505" t="s">
        <v>13</v>
      </c>
      <c r="AZ524" s="505" t="s">
        <v>13</v>
      </c>
      <c r="BA524" s="505" t="s">
        <v>13</v>
      </c>
      <c r="BB524" s="505" t="s">
        <v>13</v>
      </c>
      <c r="BC524" s="505" t="s">
        <v>13</v>
      </c>
      <c r="BD524" s="505" t="s">
        <v>13</v>
      </c>
      <c r="BE524" s="505" t="s">
        <v>13</v>
      </c>
      <c r="BF524" s="505" t="s">
        <v>13</v>
      </c>
      <c r="BG524" s="505" t="s">
        <v>13</v>
      </c>
      <c r="BH524" s="505" t="s">
        <v>13</v>
      </c>
      <c r="BI524" s="505" t="s">
        <v>13</v>
      </c>
      <c r="BJ524" s="505" t="s">
        <v>13</v>
      </c>
      <c r="BK524" s="505" t="s">
        <v>13</v>
      </c>
      <c r="BL524" s="505" t="s">
        <v>13</v>
      </c>
      <c r="BM524" s="505" t="s">
        <v>13</v>
      </c>
      <c r="BN524" s="505" t="s">
        <v>13</v>
      </c>
      <c r="BO524" s="622" t="s">
        <v>13</v>
      </c>
      <c r="BP524" s="505" t="s">
        <v>13</v>
      </c>
      <c r="BQ524" s="505" t="s">
        <v>13</v>
      </c>
      <c r="BR524" s="505" t="s">
        <v>13</v>
      </c>
      <c r="BS524" s="505"/>
      <c r="BT524" s="505"/>
      <c r="BU524" s="505"/>
    </row>
    <row r="525" spans="1:73" ht="14.4">
      <c r="A525" s="486" t="e">
        <f>VLOOKUP(C525,'[18]DfE No.'!C:E,3,FALSE)</f>
        <v>#N/A</v>
      </c>
      <c r="B525" s="502" t="s">
        <v>13</v>
      </c>
      <c r="C525" s="502" t="s">
        <v>13</v>
      </c>
      <c r="D525" s="503" t="s">
        <v>13</v>
      </c>
      <c r="E525" s="492" t="s">
        <v>13</v>
      </c>
      <c r="F525" s="504" t="s">
        <v>13</v>
      </c>
      <c r="G525" s="505" t="s">
        <v>13</v>
      </c>
      <c r="H525" s="505" t="s">
        <v>13</v>
      </c>
      <c r="I525" s="505" t="s">
        <v>13</v>
      </c>
      <c r="J525" s="505" t="s">
        <v>13</v>
      </c>
      <c r="K525" s="505" t="s">
        <v>13</v>
      </c>
      <c r="L525" s="505" t="s">
        <v>13</v>
      </c>
      <c r="M525" s="505" t="s">
        <v>13</v>
      </c>
      <c r="N525" s="505" t="s">
        <v>13</v>
      </c>
      <c r="O525" s="505" t="s">
        <v>13</v>
      </c>
      <c r="P525" s="505" t="s">
        <v>13</v>
      </c>
      <c r="Q525" s="505" t="s">
        <v>13</v>
      </c>
      <c r="R525" s="505" t="s">
        <v>13</v>
      </c>
      <c r="S525" s="505" t="s">
        <v>13</v>
      </c>
      <c r="T525" s="505" t="s">
        <v>13</v>
      </c>
      <c r="U525" s="505" t="s">
        <v>13</v>
      </c>
      <c r="V525" s="505" t="s">
        <v>13</v>
      </c>
      <c r="W525" s="505" t="s">
        <v>13</v>
      </c>
      <c r="X525" s="505" t="s">
        <v>13</v>
      </c>
      <c r="Y525" s="505" t="s">
        <v>13</v>
      </c>
      <c r="Z525" s="505" t="s">
        <v>13</v>
      </c>
      <c r="AA525" s="505" t="s">
        <v>13</v>
      </c>
      <c r="AB525" s="505" t="s">
        <v>13</v>
      </c>
      <c r="AC525" s="505" t="s">
        <v>13</v>
      </c>
      <c r="AD525" s="505" t="s">
        <v>13</v>
      </c>
      <c r="AE525" s="505" t="s">
        <v>13</v>
      </c>
      <c r="AF525" s="505" t="s">
        <v>13</v>
      </c>
      <c r="AG525" s="505" t="s">
        <v>13</v>
      </c>
      <c r="AH525" s="505" t="s">
        <v>13</v>
      </c>
      <c r="AI525" s="505" t="s">
        <v>13</v>
      </c>
      <c r="AJ525" s="505" t="s">
        <v>13</v>
      </c>
      <c r="AK525" s="505" t="s">
        <v>13</v>
      </c>
      <c r="AL525" s="505" t="s">
        <v>13</v>
      </c>
      <c r="AM525" s="505" t="s">
        <v>13</v>
      </c>
      <c r="AN525" s="505" t="s">
        <v>13</v>
      </c>
      <c r="AO525" s="505" t="s">
        <v>13</v>
      </c>
      <c r="AP525" s="505" t="s">
        <v>13</v>
      </c>
      <c r="AQ525" s="505" t="s">
        <v>13</v>
      </c>
      <c r="AR525" s="505" t="s">
        <v>13</v>
      </c>
      <c r="AS525" s="505" t="s">
        <v>13</v>
      </c>
      <c r="AT525" s="505" t="s">
        <v>13</v>
      </c>
      <c r="AU525" s="505" t="s">
        <v>13</v>
      </c>
      <c r="AV525" s="505" t="s">
        <v>13</v>
      </c>
      <c r="AW525" s="505" t="s">
        <v>13</v>
      </c>
      <c r="AX525" s="505" t="s">
        <v>13</v>
      </c>
      <c r="AY525" s="505" t="s">
        <v>13</v>
      </c>
      <c r="AZ525" s="505" t="s">
        <v>13</v>
      </c>
      <c r="BA525" s="505" t="s">
        <v>13</v>
      </c>
      <c r="BB525" s="505" t="s">
        <v>13</v>
      </c>
      <c r="BC525" s="505" t="s">
        <v>13</v>
      </c>
      <c r="BD525" s="505" t="s">
        <v>13</v>
      </c>
      <c r="BE525" s="505" t="s">
        <v>13</v>
      </c>
      <c r="BF525" s="505" t="s">
        <v>13</v>
      </c>
      <c r="BG525" s="505" t="s">
        <v>13</v>
      </c>
      <c r="BH525" s="505" t="s">
        <v>13</v>
      </c>
      <c r="BI525" s="505" t="s">
        <v>13</v>
      </c>
      <c r="BJ525" s="505" t="s">
        <v>13</v>
      </c>
      <c r="BK525" s="505" t="s">
        <v>13</v>
      </c>
      <c r="BL525" s="505" t="s">
        <v>13</v>
      </c>
      <c r="BM525" s="505" t="s">
        <v>13</v>
      </c>
      <c r="BN525" s="505" t="s">
        <v>13</v>
      </c>
      <c r="BO525" s="622" t="s">
        <v>13</v>
      </c>
      <c r="BP525" s="505" t="s">
        <v>13</v>
      </c>
      <c r="BQ525" s="505" t="s">
        <v>13</v>
      </c>
      <c r="BR525" s="505" t="s">
        <v>13</v>
      </c>
      <c r="BS525" s="505"/>
      <c r="BT525" s="505"/>
      <c r="BU525" s="505"/>
    </row>
    <row r="526" spans="1:73" ht="14.4">
      <c r="A526" s="486" t="e">
        <f>VLOOKUP(C526,'[18]DfE No.'!C:E,3,FALSE)</f>
        <v>#N/A</v>
      </c>
      <c r="B526" s="502" t="s">
        <v>13</v>
      </c>
      <c r="C526" s="502" t="s">
        <v>13</v>
      </c>
      <c r="D526" s="503" t="s">
        <v>13</v>
      </c>
      <c r="E526" s="492" t="s">
        <v>13</v>
      </c>
      <c r="F526" s="504" t="s">
        <v>13</v>
      </c>
      <c r="G526" s="505" t="s">
        <v>13</v>
      </c>
      <c r="H526" s="505" t="s">
        <v>13</v>
      </c>
      <c r="I526" s="505" t="s">
        <v>13</v>
      </c>
      <c r="J526" s="505" t="s">
        <v>13</v>
      </c>
      <c r="K526" s="505" t="s">
        <v>13</v>
      </c>
      <c r="L526" s="505" t="s">
        <v>13</v>
      </c>
      <c r="M526" s="505" t="s">
        <v>13</v>
      </c>
      <c r="N526" s="505" t="s">
        <v>13</v>
      </c>
      <c r="O526" s="505" t="s">
        <v>13</v>
      </c>
      <c r="P526" s="505" t="s">
        <v>13</v>
      </c>
      <c r="Q526" s="505" t="s">
        <v>13</v>
      </c>
      <c r="R526" s="505" t="s">
        <v>13</v>
      </c>
      <c r="S526" s="505" t="s">
        <v>13</v>
      </c>
      <c r="T526" s="505" t="s">
        <v>13</v>
      </c>
      <c r="U526" s="505" t="s">
        <v>13</v>
      </c>
      <c r="V526" s="505" t="s">
        <v>13</v>
      </c>
      <c r="W526" s="505" t="s">
        <v>13</v>
      </c>
      <c r="X526" s="505" t="s">
        <v>13</v>
      </c>
      <c r="Y526" s="505" t="s">
        <v>13</v>
      </c>
      <c r="Z526" s="505" t="s">
        <v>13</v>
      </c>
      <c r="AA526" s="505" t="s">
        <v>13</v>
      </c>
      <c r="AB526" s="505" t="s">
        <v>13</v>
      </c>
      <c r="AC526" s="505" t="s">
        <v>13</v>
      </c>
      <c r="AD526" s="505" t="s">
        <v>13</v>
      </c>
      <c r="AE526" s="505" t="s">
        <v>13</v>
      </c>
      <c r="AF526" s="505" t="s">
        <v>13</v>
      </c>
      <c r="AG526" s="505" t="s">
        <v>13</v>
      </c>
      <c r="AH526" s="505" t="s">
        <v>13</v>
      </c>
      <c r="AI526" s="505" t="s">
        <v>13</v>
      </c>
      <c r="AJ526" s="505" t="s">
        <v>13</v>
      </c>
      <c r="AK526" s="505" t="s">
        <v>13</v>
      </c>
      <c r="AL526" s="505" t="s">
        <v>13</v>
      </c>
      <c r="AM526" s="505" t="s">
        <v>13</v>
      </c>
      <c r="AN526" s="505" t="s">
        <v>13</v>
      </c>
      <c r="AO526" s="505" t="s">
        <v>13</v>
      </c>
      <c r="AP526" s="505" t="s">
        <v>13</v>
      </c>
      <c r="AQ526" s="505" t="s">
        <v>13</v>
      </c>
      <c r="AR526" s="505" t="s">
        <v>13</v>
      </c>
      <c r="AS526" s="505" t="s">
        <v>13</v>
      </c>
      <c r="AT526" s="505" t="s">
        <v>13</v>
      </c>
      <c r="AU526" s="505" t="s">
        <v>13</v>
      </c>
      <c r="AV526" s="505" t="s">
        <v>13</v>
      </c>
      <c r="AW526" s="505" t="s">
        <v>13</v>
      </c>
      <c r="AX526" s="505" t="s">
        <v>13</v>
      </c>
      <c r="AY526" s="505" t="s">
        <v>13</v>
      </c>
      <c r="AZ526" s="505" t="s">
        <v>13</v>
      </c>
      <c r="BA526" s="505" t="s">
        <v>13</v>
      </c>
      <c r="BB526" s="505" t="s">
        <v>13</v>
      </c>
      <c r="BC526" s="505" t="s">
        <v>13</v>
      </c>
      <c r="BD526" s="505" t="s">
        <v>13</v>
      </c>
      <c r="BE526" s="505" t="s">
        <v>13</v>
      </c>
      <c r="BF526" s="505" t="s">
        <v>13</v>
      </c>
      <c r="BG526" s="505" t="s">
        <v>13</v>
      </c>
      <c r="BH526" s="505" t="s">
        <v>13</v>
      </c>
      <c r="BI526" s="505" t="s">
        <v>13</v>
      </c>
      <c r="BJ526" s="505" t="s">
        <v>13</v>
      </c>
      <c r="BK526" s="505" t="s">
        <v>13</v>
      </c>
      <c r="BL526" s="505" t="s">
        <v>13</v>
      </c>
      <c r="BM526" s="505" t="s">
        <v>13</v>
      </c>
      <c r="BN526" s="505" t="s">
        <v>13</v>
      </c>
      <c r="BO526" s="622" t="s">
        <v>13</v>
      </c>
      <c r="BP526" s="505" t="s">
        <v>13</v>
      </c>
      <c r="BQ526" s="505" t="s">
        <v>13</v>
      </c>
      <c r="BR526" s="505" t="s">
        <v>13</v>
      </c>
      <c r="BS526" s="505"/>
      <c r="BT526" s="505"/>
      <c r="BU526" s="505"/>
    </row>
    <row r="527" spans="1:73" ht="14.4">
      <c r="A527" s="486" t="e">
        <f>VLOOKUP(C527,'[18]DfE No.'!C:E,3,FALSE)</f>
        <v>#N/A</v>
      </c>
      <c r="B527" s="502" t="s">
        <v>13</v>
      </c>
      <c r="C527" s="502" t="s">
        <v>13</v>
      </c>
      <c r="D527" s="503" t="s">
        <v>13</v>
      </c>
      <c r="E527" s="492" t="s">
        <v>13</v>
      </c>
      <c r="F527" s="504" t="s">
        <v>13</v>
      </c>
      <c r="G527" s="505" t="s">
        <v>13</v>
      </c>
      <c r="H527" s="505" t="s">
        <v>13</v>
      </c>
      <c r="I527" s="505" t="s">
        <v>13</v>
      </c>
      <c r="J527" s="505" t="s">
        <v>13</v>
      </c>
      <c r="K527" s="505" t="s">
        <v>13</v>
      </c>
      <c r="L527" s="505" t="s">
        <v>13</v>
      </c>
      <c r="M527" s="505" t="s">
        <v>13</v>
      </c>
      <c r="N527" s="505" t="s">
        <v>13</v>
      </c>
      <c r="O527" s="505" t="s">
        <v>13</v>
      </c>
      <c r="P527" s="505" t="s">
        <v>13</v>
      </c>
      <c r="Q527" s="505" t="s">
        <v>13</v>
      </c>
      <c r="R527" s="505" t="s">
        <v>13</v>
      </c>
      <c r="S527" s="505" t="s">
        <v>13</v>
      </c>
      <c r="T527" s="505" t="s">
        <v>13</v>
      </c>
      <c r="U527" s="505" t="s">
        <v>13</v>
      </c>
      <c r="V527" s="505" t="s">
        <v>13</v>
      </c>
      <c r="W527" s="505" t="s">
        <v>13</v>
      </c>
      <c r="X527" s="505" t="s">
        <v>13</v>
      </c>
      <c r="Y527" s="505" t="s">
        <v>13</v>
      </c>
      <c r="Z527" s="505" t="s">
        <v>13</v>
      </c>
      <c r="AA527" s="505" t="s">
        <v>13</v>
      </c>
      <c r="AB527" s="505" t="s">
        <v>13</v>
      </c>
      <c r="AC527" s="505" t="s">
        <v>13</v>
      </c>
      <c r="AD527" s="505" t="s">
        <v>13</v>
      </c>
      <c r="AE527" s="505" t="s">
        <v>13</v>
      </c>
      <c r="AF527" s="505" t="s">
        <v>13</v>
      </c>
      <c r="AG527" s="505" t="s">
        <v>13</v>
      </c>
      <c r="AH527" s="505" t="s">
        <v>13</v>
      </c>
      <c r="AI527" s="505" t="s">
        <v>13</v>
      </c>
      <c r="AJ527" s="505" t="s">
        <v>13</v>
      </c>
      <c r="AK527" s="505" t="s">
        <v>13</v>
      </c>
      <c r="AL527" s="505" t="s">
        <v>13</v>
      </c>
      <c r="AM527" s="505" t="s">
        <v>13</v>
      </c>
      <c r="AN527" s="505" t="s">
        <v>13</v>
      </c>
      <c r="AO527" s="505" t="s">
        <v>13</v>
      </c>
      <c r="AP527" s="505" t="s">
        <v>13</v>
      </c>
      <c r="AQ527" s="505" t="s">
        <v>13</v>
      </c>
      <c r="AR527" s="505" t="s">
        <v>13</v>
      </c>
      <c r="AS527" s="505" t="s">
        <v>13</v>
      </c>
      <c r="AT527" s="505" t="s">
        <v>13</v>
      </c>
      <c r="AU527" s="505" t="s">
        <v>13</v>
      </c>
      <c r="AV527" s="505" t="s">
        <v>13</v>
      </c>
      <c r="AW527" s="505" t="s">
        <v>13</v>
      </c>
      <c r="AX527" s="505" t="s">
        <v>13</v>
      </c>
      <c r="AY527" s="505" t="s">
        <v>13</v>
      </c>
      <c r="AZ527" s="505" t="s">
        <v>13</v>
      </c>
      <c r="BA527" s="505" t="s">
        <v>13</v>
      </c>
      <c r="BB527" s="505" t="s">
        <v>13</v>
      </c>
      <c r="BC527" s="505" t="s">
        <v>13</v>
      </c>
      <c r="BD527" s="505" t="s">
        <v>13</v>
      </c>
      <c r="BE527" s="505" t="s">
        <v>13</v>
      </c>
      <c r="BF527" s="505" t="s">
        <v>13</v>
      </c>
      <c r="BG527" s="505" t="s">
        <v>13</v>
      </c>
      <c r="BH527" s="505" t="s">
        <v>13</v>
      </c>
      <c r="BI527" s="505" t="s">
        <v>13</v>
      </c>
      <c r="BJ527" s="505" t="s">
        <v>13</v>
      </c>
      <c r="BK527" s="505" t="s">
        <v>13</v>
      </c>
      <c r="BL527" s="505" t="s">
        <v>13</v>
      </c>
      <c r="BM527" s="505" t="s">
        <v>13</v>
      </c>
      <c r="BN527" s="505" t="s">
        <v>13</v>
      </c>
      <c r="BO527" s="622" t="s">
        <v>13</v>
      </c>
      <c r="BP527" s="505" t="s">
        <v>13</v>
      </c>
      <c r="BQ527" s="505" t="s">
        <v>13</v>
      </c>
      <c r="BR527" s="505" t="s">
        <v>13</v>
      </c>
      <c r="BS527" s="505"/>
      <c r="BT527" s="505"/>
      <c r="BU527" s="505"/>
    </row>
    <row r="528" spans="1:73" ht="14.4">
      <c r="A528" s="486" t="e">
        <f>VLOOKUP(C528,'[18]DfE No.'!C:E,3,FALSE)</f>
        <v>#N/A</v>
      </c>
      <c r="B528" s="502" t="s">
        <v>13</v>
      </c>
      <c r="C528" s="502" t="s">
        <v>13</v>
      </c>
      <c r="D528" s="503" t="s">
        <v>13</v>
      </c>
      <c r="E528" s="492" t="s">
        <v>13</v>
      </c>
      <c r="F528" s="504" t="s">
        <v>13</v>
      </c>
      <c r="G528" s="505" t="s">
        <v>13</v>
      </c>
      <c r="H528" s="505" t="s">
        <v>13</v>
      </c>
      <c r="I528" s="505" t="s">
        <v>13</v>
      </c>
      <c r="J528" s="505" t="s">
        <v>13</v>
      </c>
      <c r="K528" s="505" t="s">
        <v>13</v>
      </c>
      <c r="L528" s="505" t="s">
        <v>13</v>
      </c>
      <c r="M528" s="505" t="s">
        <v>13</v>
      </c>
      <c r="N528" s="505" t="s">
        <v>13</v>
      </c>
      <c r="O528" s="505" t="s">
        <v>13</v>
      </c>
      <c r="P528" s="505" t="s">
        <v>13</v>
      </c>
      <c r="Q528" s="505" t="s">
        <v>13</v>
      </c>
      <c r="R528" s="505" t="s">
        <v>13</v>
      </c>
      <c r="S528" s="505" t="s">
        <v>13</v>
      </c>
      <c r="T528" s="505" t="s">
        <v>13</v>
      </c>
      <c r="U528" s="505" t="s">
        <v>13</v>
      </c>
      <c r="V528" s="505" t="s">
        <v>13</v>
      </c>
      <c r="W528" s="505" t="s">
        <v>13</v>
      </c>
      <c r="X528" s="505" t="s">
        <v>13</v>
      </c>
      <c r="Y528" s="505" t="s">
        <v>13</v>
      </c>
      <c r="Z528" s="505" t="s">
        <v>13</v>
      </c>
      <c r="AA528" s="505" t="s">
        <v>13</v>
      </c>
      <c r="AB528" s="505" t="s">
        <v>13</v>
      </c>
      <c r="AC528" s="505" t="s">
        <v>13</v>
      </c>
      <c r="AD528" s="505" t="s">
        <v>13</v>
      </c>
      <c r="AE528" s="505" t="s">
        <v>13</v>
      </c>
      <c r="AF528" s="505" t="s">
        <v>13</v>
      </c>
      <c r="AG528" s="505" t="s">
        <v>13</v>
      </c>
      <c r="AH528" s="505" t="s">
        <v>13</v>
      </c>
      <c r="AI528" s="505" t="s">
        <v>13</v>
      </c>
      <c r="AJ528" s="505" t="s">
        <v>13</v>
      </c>
      <c r="AK528" s="505" t="s">
        <v>13</v>
      </c>
      <c r="AL528" s="505" t="s">
        <v>13</v>
      </c>
      <c r="AM528" s="505" t="s">
        <v>13</v>
      </c>
      <c r="AN528" s="505" t="s">
        <v>13</v>
      </c>
      <c r="AO528" s="505" t="s">
        <v>13</v>
      </c>
      <c r="AP528" s="505" t="s">
        <v>13</v>
      </c>
      <c r="AQ528" s="505" t="s">
        <v>13</v>
      </c>
      <c r="AR528" s="505" t="s">
        <v>13</v>
      </c>
      <c r="AS528" s="505" t="s">
        <v>13</v>
      </c>
      <c r="AT528" s="505" t="s">
        <v>13</v>
      </c>
      <c r="AU528" s="505" t="s">
        <v>13</v>
      </c>
      <c r="AV528" s="505" t="s">
        <v>13</v>
      </c>
      <c r="AW528" s="505" t="s">
        <v>13</v>
      </c>
      <c r="AX528" s="505" t="s">
        <v>13</v>
      </c>
      <c r="AY528" s="505" t="s">
        <v>13</v>
      </c>
      <c r="AZ528" s="505" t="s">
        <v>13</v>
      </c>
      <c r="BA528" s="505" t="s">
        <v>13</v>
      </c>
      <c r="BB528" s="505" t="s">
        <v>13</v>
      </c>
      <c r="BC528" s="505" t="s">
        <v>13</v>
      </c>
      <c r="BD528" s="505" t="s">
        <v>13</v>
      </c>
      <c r="BE528" s="505" t="s">
        <v>13</v>
      </c>
      <c r="BF528" s="505" t="s">
        <v>13</v>
      </c>
      <c r="BG528" s="505" t="s">
        <v>13</v>
      </c>
      <c r="BH528" s="505" t="s">
        <v>13</v>
      </c>
      <c r="BI528" s="505" t="s">
        <v>13</v>
      </c>
      <c r="BJ528" s="505" t="s">
        <v>13</v>
      </c>
      <c r="BK528" s="505" t="s">
        <v>13</v>
      </c>
      <c r="BL528" s="505" t="s">
        <v>13</v>
      </c>
      <c r="BM528" s="505" t="s">
        <v>13</v>
      </c>
      <c r="BN528" s="505" t="s">
        <v>13</v>
      </c>
      <c r="BO528" s="622" t="s">
        <v>13</v>
      </c>
      <c r="BP528" s="505" t="s">
        <v>13</v>
      </c>
      <c r="BQ528" s="505" t="s">
        <v>13</v>
      </c>
      <c r="BR528" s="505" t="s">
        <v>13</v>
      </c>
      <c r="BS528" s="505"/>
      <c r="BT528" s="505"/>
      <c r="BU528" s="505"/>
    </row>
    <row r="529" spans="1:73" ht="14.4">
      <c r="A529" s="486" t="e">
        <f>VLOOKUP(C529,'[18]DfE No.'!C:E,3,FALSE)</f>
        <v>#N/A</v>
      </c>
      <c r="B529" s="502" t="s">
        <v>13</v>
      </c>
      <c r="C529" s="502" t="s">
        <v>13</v>
      </c>
      <c r="D529" s="503" t="s">
        <v>13</v>
      </c>
      <c r="E529" s="492" t="s">
        <v>13</v>
      </c>
      <c r="F529" s="504" t="s">
        <v>13</v>
      </c>
      <c r="G529" s="505" t="s">
        <v>13</v>
      </c>
      <c r="H529" s="505" t="s">
        <v>13</v>
      </c>
      <c r="I529" s="505" t="s">
        <v>13</v>
      </c>
      <c r="J529" s="505" t="s">
        <v>13</v>
      </c>
      <c r="K529" s="505" t="s">
        <v>13</v>
      </c>
      <c r="L529" s="505" t="s">
        <v>13</v>
      </c>
      <c r="M529" s="505" t="s">
        <v>13</v>
      </c>
      <c r="N529" s="505" t="s">
        <v>13</v>
      </c>
      <c r="O529" s="505" t="s">
        <v>13</v>
      </c>
      <c r="P529" s="505" t="s">
        <v>13</v>
      </c>
      <c r="Q529" s="505" t="s">
        <v>13</v>
      </c>
      <c r="R529" s="505" t="s">
        <v>13</v>
      </c>
      <c r="S529" s="505" t="s">
        <v>13</v>
      </c>
      <c r="T529" s="505" t="s">
        <v>13</v>
      </c>
      <c r="U529" s="505" t="s">
        <v>13</v>
      </c>
      <c r="V529" s="505" t="s">
        <v>13</v>
      </c>
      <c r="W529" s="505" t="s">
        <v>13</v>
      </c>
      <c r="X529" s="505" t="s">
        <v>13</v>
      </c>
      <c r="Y529" s="505" t="s">
        <v>13</v>
      </c>
      <c r="Z529" s="505" t="s">
        <v>13</v>
      </c>
      <c r="AA529" s="505" t="s">
        <v>13</v>
      </c>
      <c r="AB529" s="505" t="s">
        <v>13</v>
      </c>
      <c r="AC529" s="505" t="s">
        <v>13</v>
      </c>
      <c r="AD529" s="505" t="s">
        <v>13</v>
      </c>
      <c r="AE529" s="505" t="s">
        <v>13</v>
      </c>
      <c r="AF529" s="505" t="s">
        <v>13</v>
      </c>
      <c r="AG529" s="505" t="s">
        <v>13</v>
      </c>
      <c r="AH529" s="505" t="s">
        <v>13</v>
      </c>
      <c r="AI529" s="505" t="s">
        <v>13</v>
      </c>
      <c r="AJ529" s="505" t="s">
        <v>13</v>
      </c>
      <c r="AK529" s="505" t="s">
        <v>13</v>
      </c>
      <c r="AL529" s="505" t="s">
        <v>13</v>
      </c>
      <c r="AM529" s="505" t="s">
        <v>13</v>
      </c>
      <c r="AN529" s="505" t="s">
        <v>13</v>
      </c>
      <c r="AO529" s="505" t="s">
        <v>13</v>
      </c>
      <c r="AP529" s="505" t="s">
        <v>13</v>
      </c>
      <c r="AQ529" s="505" t="s">
        <v>13</v>
      </c>
      <c r="AR529" s="505" t="s">
        <v>13</v>
      </c>
      <c r="AS529" s="505" t="s">
        <v>13</v>
      </c>
      <c r="AT529" s="505" t="s">
        <v>13</v>
      </c>
      <c r="AU529" s="505" t="s">
        <v>13</v>
      </c>
      <c r="AV529" s="505" t="s">
        <v>13</v>
      </c>
      <c r="AW529" s="505" t="s">
        <v>13</v>
      </c>
      <c r="AX529" s="505" t="s">
        <v>13</v>
      </c>
      <c r="AY529" s="505" t="s">
        <v>13</v>
      </c>
      <c r="AZ529" s="505" t="s">
        <v>13</v>
      </c>
      <c r="BA529" s="505" t="s">
        <v>13</v>
      </c>
      <c r="BB529" s="505" t="s">
        <v>13</v>
      </c>
      <c r="BC529" s="505" t="s">
        <v>13</v>
      </c>
      <c r="BD529" s="505" t="s">
        <v>13</v>
      </c>
      <c r="BE529" s="505" t="s">
        <v>13</v>
      </c>
      <c r="BF529" s="505" t="s">
        <v>13</v>
      </c>
      <c r="BG529" s="505" t="s">
        <v>13</v>
      </c>
      <c r="BH529" s="505" t="s">
        <v>13</v>
      </c>
      <c r="BI529" s="505" t="s">
        <v>13</v>
      </c>
      <c r="BJ529" s="505" t="s">
        <v>13</v>
      </c>
      <c r="BK529" s="505" t="s">
        <v>13</v>
      </c>
      <c r="BL529" s="505" t="s">
        <v>13</v>
      </c>
      <c r="BM529" s="505" t="s">
        <v>13</v>
      </c>
      <c r="BN529" s="505" t="s">
        <v>13</v>
      </c>
      <c r="BO529" s="622" t="s">
        <v>13</v>
      </c>
      <c r="BP529" s="505" t="s">
        <v>13</v>
      </c>
      <c r="BQ529" s="505" t="s">
        <v>13</v>
      </c>
      <c r="BR529" s="505" t="s">
        <v>13</v>
      </c>
      <c r="BS529" s="505"/>
      <c r="BT529" s="505"/>
      <c r="BU529" s="505"/>
    </row>
    <row r="530" spans="1:73" ht="14.4">
      <c r="A530" s="486" t="e">
        <f>VLOOKUP(C530,'[18]DfE No.'!C:E,3,FALSE)</f>
        <v>#N/A</v>
      </c>
      <c r="B530" s="502" t="s">
        <v>13</v>
      </c>
      <c r="C530" s="502" t="s">
        <v>13</v>
      </c>
      <c r="D530" s="503" t="s">
        <v>13</v>
      </c>
      <c r="E530" s="492" t="s">
        <v>13</v>
      </c>
      <c r="F530" s="504" t="s">
        <v>13</v>
      </c>
      <c r="G530" s="505" t="s">
        <v>13</v>
      </c>
      <c r="H530" s="505" t="s">
        <v>13</v>
      </c>
      <c r="I530" s="505" t="s">
        <v>13</v>
      </c>
      <c r="J530" s="505" t="s">
        <v>13</v>
      </c>
      <c r="K530" s="505" t="s">
        <v>13</v>
      </c>
      <c r="L530" s="505" t="s">
        <v>13</v>
      </c>
      <c r="M530" s="505" t="s">
        <v>13</v>
      </c>
      <c r="N530" s="505" t="s">
        <v>13</v>
      </c>
      <c r="O530" s="505" t="s">
        <v>13</v>
      </c>
      <c r="P530" s="505" t="s">
        <v>13</v>
      </c>
      <c r="Q530" s="505" t="s">
        <v>13</v>
      </c>
      <c r="R530" s="505" t="s">
        <v>13</v>
      </c>
      <c r="S530" s="505" t="s">
        <v>13</v>
      </c>
      <c r="T530" s="505" t="s">
        <v>13</v>
      </c>
      <c r="U530" s="505" t="s">
        <v>13</v>
      </c>
      <c r="V530" s="505" t="s">
        <v>13</v>
      </c>
      <c r="W530" s="505" t="s">
        <v>13</v>
      </c>
      <c r="X530" s="505" t="s">
        <v>13</v>
      </c>
      <c r="Y530" s="505" t="s">
        <v>13</v>
      </c>
      <c r="Z530" s="505" t="s">
        <v>13</v>
      </c>
      <c r="AA530" s="505" t="s">
        <v>13</v>
      </c>
      <c r="AB530" s="505" t="s">
        <v>13</v>
      </c>
      <c r="AC530" s="505" t="s">
        <v>13</v>
      </c>
      <c r="AD530" s="505" t="s">
        <v>13</v>
      </c>
      <c r="AE530" s="505" t="s">
        <v>13</v>
      </c>
      <c r="AF530" s="505" t="s">
        <v>13</v>
      </c>
      <c r="AG530" s="505" t="s">
        <v>13</v>
      </c>
      <c r="AH530" s="505" t="s">
        <v>13</v>
      </c>
      <c r="AI530" s="505" t="s">
        <v>13</v>
      </c>
      <c r="AJ530" s="505" t="s">
        <v>13</v>
      </c>
      <c r="AK530" s="505" t="s">
        <v>13</v>
      </c>
      <c r="AL530" s="505" t="s">
        <v>13</v>
      </c>
      <c r="AM530" s="505" t="s">
        <v>13</v>
      </c>
      <c r="AN530" s="505" t="s">
        <v>13</v>
      </c>
      <c r="AO530" s="505" t="s">
        <v>13</v>
      </c>
      <c r="AP530" s="505" t="s">
        <v>13</v>
      </c>
      <c r="AQ530" s="505" t="s">
        <v>13</v>
      </c>
      <c r="AR530" s="505" t="s">
        <v>13</v>
      </c>
      <c r="AS530" s="505" t="s">
        <v>13</v>
      </c>
      <c r="AT530" s="505" t="s">
        <v>13</v>
      </c>
      <c r="AU530" s="505" t="s">
        <v>13</v>
      </c>
      <c r="AV530" s="505" t="s">
        <v>13</v>
      </c>
      <c r="AW530" s="505" t="s">
        <v>13</v>
      </c>
      <c r="AX530" s="505" t="s">
        <v>13</v>
      </c>
      <c r="AY530" s="505" t="s">
        <v>13</v>
      </c>
      <c r="AZ530" s="505" t="s">
        <v>13</v>
      </c>
      <c r="BA530" s="505" t="s">
        <v>13</v>
      </c>
      <c r="BB530" s="505" t="s">
        <v>13</v>
      </c>
      <c r="BC530" s="505" t="s">
        <v>13</v>
      </c>
      <c r="BD530" s="505" t="s">
        <v>13</v>
      </c>
      <c r="BE530" s="505" t="s">
        <v>13</v>
      </c>
      <c r="BF530" s="505" t="s">
        <v>13</v>
      </c>
      <c r="BG530" s="505" t="s">
        <v>13</v>
      </c>
      <c r="BH530" s="505" t="s">
        <v>13</v>
      </c>
      <c r="BI530" s="505" t="s">
        <v>13</v>
      </c>
      <c r="BJ530" s="505" t="s">
        <v>13</v>
      </c>
      <c r="BK530" s="505" t="s">
        <v>13</v>
      </c>
      <c r="BL530" s="505" t="s">
        <v>13</v>
      </c>
      <c r="BM530" s="505" t="s">
        <v>13</v>
      </c>
      <c r="BN530" s="505" t="s">
        <v>13</v>
      </c>
      <c r="BO530" s="622" t="s">
        <v>13</v>
      </c>
      <c r="BP530" s="505" t="s">
        <v>13</v>
      </c>
      <c r="BQ530" s="505" t="s">
        <v>13</v>
      </c>
      <c r="BR530" s="505" t="s">
        <v>13</v>
      </c>
      <c r="BS530" s="505"/>
      <c r="BT530" s="505"/>
      <c r="BU530" s="505"/>
    </row>
    <row r="531" spans="1:73" ht="14.4">
      <c r="A531" s="486" t="e">
        <f>VLOOKUP(C531,'[18]DfE No.'!C:E,3,FALSE)</f>
        <v>#N/A</v>
      </c>
      <c r="B531" s="502" t="s">
        <v>13</v>
      </c>
      <c r="C531" s="502" t="s">
        <v>13</v>
      </c>
      <c r="D531" s="503" t="s">
        <v>13</v>
      </c>
      <c r="E531" s="492" t="s">
        <v>13</v>
      </c>
      <c r="F531" s="504" t="s">
        <v>13</v>
      </c>
      <c r="G531" s="505" t="s">
        <v>13</v>
      </c>
      <c r="H531" s="505" t="s">
        <v>13</v>
      </c>
      <c r="I531" s="505" t="s">
        <v>13</v>
      </c>
      <c r="J531" s="505" t="s">
        <v>13</v>
      </c>
      <c r="K531" s="505" t="s">
        <v>13</v>
      </c>
      <c r="L531" s="505" t="s">
        <v>13</v>
      </c>
      <c r="M531" s="505" t="s">
        <v>13</v>
      </c>
      <c r="N531" s="505" t="s">
        <v>13</v>
      </c>
      <c r="O531" s="505" t="s">
        <v>13</v>
      </c>
      <c r="P531" s="505" t="s">
        <v>13</v>
      </c>
      <c r="Q531" s="505" t="s">
        <v>13</v>
      </c>
      <c r="R531" s="505" t="s">
        <v>13</v>
      </c>
      <c r="S531" s="505" t="s">
        <v>13</v>
      </c>
      <c r="T531" s="505" t="s">
        <v>13</v>
      </c>
      <c r="U531" s="505" t="s">
        <v>13</v>
      </c>
      <c r="V531" s="505" t="s">
        <v>13</v>
      </c>
      <c r="W531" s="505" t="s">
        <v>13</v>
      </c>
      <c r="X531" s="505" t="s">
        <v>13</v>
      </c>
      <c r="Y531" s="505" t="s">
        <v>13</v>
      </c>
      <c r="Z531" s="505" t="s">
        <v>13</v>
      </c>
      <c r="AA531" s="505" t="s">
        <v>13</v>
      </c>
      <c r="AB531" s="505" t="s">
        <v>13</v>
      </c>
      <c r="AC531" s="505" t="s">
        <v>13</v>
      </c>
      <c r="AD531" s="505" t="s">
        <v>13</v>
      </c>
      <c r="AE531" s="505" t="s">
        <v>13</v>
      </c>
      <c r="AF531" s="505" t="s">
        <v>13</v>
      </c>
      <c r="AG531" s="505" t="s">
        <v>13</v>
      </c>
      <c r="AH531" s="505" t="s">
        <v>13</v>
      </c>
      <c r="AI531" s="505" t="s">
        <v>13</v>
      </c>
      <c r="AJ531" s="505" t="s">
        <v>13</v>
      </c>
      <c r="AK531" s="505" t="s">
        <v>13</v>
      </c>
      <c r="AL531" s="505" t="s">
        <v>13</v>
      </c>
      <c r="AM531" s="505" t="s">
        <v>13</v>
      </c>
      <c r="AN531" s="505" t="s">
        <v>13</v>
      </c>
      <c r="AO531" s="505" t="s">
        <v>13</v>
      </c>
      <c r="AP531" s="505" t="s">
        <v>13</v>
      </c>
      <c r="AQ531" s="505" t="s">
        <v>13</v>
      </c>
      <c r="AR531" s="505" t="s">
        <v>13</v>
      </c>
      <c r="AS531" s="505" t="s">
        <v>13</v>
      </c>
      <c r="AT531" s="505" t="s">
        <v>13</v>
      </c>
      <c r="AU531" s="505" t="s">
        <v>13</v>
      </c>
      <c r="AV531" s="505" t="s">
        <v>13</v>
      </c>
      <c r="AW531" s="505" t="s">
        <v>13</v>
      </c>
      <c r="AX531" s="505" t="s">
        <v>13</v>
      </c>
      <c r="AY531" s="505" t="s">
        <v>13</v>
      </c>
      <c r="AZ531" s="505" t="s">
        <v>13</v>
      </c>
      <c r="BA531" s="505" t="s">
        <v>13</v>
      </c>
      <c r="BB531" s="505" t="s">
        <v>13</v>
      </c>
      <c r="BC531" s="505" t="s">
        <v>13</v>
      </c>
      <c r="BD531" s="505" t="s">
        <v>13</v>
      </c>
      <c r="BE531" s="505" t="s">
        <v>13</v>
      </c>
      <c r="BF531" s="505" t="s">
        <v>13</v>
      </c>
      <c r="BG531" s="505" t="s">
        <v>13</v>
      </c>
      <c r="BH531" s="505" t="s">
        <v>13</v>
      </c>
      <c r="BI531" s="505" t="s">
        <v>13</v>
      </c>
      <c r="BJ531" s="505" t="s">
        <v>13</v>
      </c>
      <c r="BK531" s="505" t="s">
        <v>13</v>
      </c>
      <c r="BL531" s="505" t="s">
        <v>13</v>
      </c>
      <c r="BM531" s="505" t="s">
        <v>13</v>
      </c>
      <c r="BN531" s="505" t="s">
        <v>13</v>
      </c>
      <c r="BO531" s="622" t="s">
        <v>13</v>
      </c>
      <c r="BP531" s="505" t="s">
        <v>13</v>
      </c>
      <c r="BQ531" s="505" t="s">
        <v>13</v>
      </c>
      <c r="BR531" s="505" t="s">
        <v>13</v>
      </c>
      <c r="BS531" s="505"/>
      <c r="BT531" s="505"/>
      <c r="BU531" s="505"/>
    </row>
    <row r="532" spans="1:73" ht="14.4">
      <c r="A532" s="486" t="e">
        <f>VLOOKUP(C532,'[18]DfE No.'!C:E,3,FALSE)</f>
        <v>#N/A</v>
      </c>
      <c r="B532" s="502" t="s">
        <v>13</v>
      </c>
      <c r="C532" s="502" t="s">
        <v>13</v>
      </c>
      <c r="D532" s="503" t="s">
        <v>13</v>
      </c>
      <c r="E532" s="492" t="s">
        <v>13</v>
      </c>
      <c r="F532" s="504" t="s">
        <v>13</v>
      </c>
      <c r="G532" s="505" t="s">
        <v>13</v>
      </c>
      <c r="H532" s="505" t="s">
        <v>13</v>
      </c>
      <c r="I532" s="505" t="s">
        <v>13</v>
      </c>
      <c r="J532" s="505" t="s">
        <v>13</v>
      </c>
      <c r="K532" s="505" t="s">
        <v>13</v>
      </c>
      <c r="L532" s="505" t="s">
        <v>13</v>
      </c>
      <c r="M532" s="505" t="s">
        <v>13</v>
      </c>
      <c r="N532" s="505" t="s">
        <v>13</v>
      </c>
      <c r="O532" s="505" t="s">
        <v>13</v>
      </c>
      <c r="P532" s="505" t="s">
        <v>13</v>
      </c>
      <c r="Q532" s="505" t="s">
        <v>13</v>
      </c>
      <c r="R532" s="505" t="s">
        <v>13</v>
      </c>
      <c r="S532" s="505" t="s">
        <v>13</v>
      </c>
      <c r="T532" s="505" t="s">
        <v>13</v>
      </c>
      <c r="U532" s="505" t="s">
        <v>13</v>
      </c>
      <c r="V532" s="505" t="s">
        <v>13</v>
      </c>
      <c r="W532" s="505" t="s">
        <v>13</v>
      </c>
      <c r="X532" s="505" t="s">
        <v>13</v>
      </c>
      <c r="Y532" s="505" t="s">
        <v>13</v>
      </c>
      <c r="Z532" s="505" t="s">
        <v>13</v>
      </c>
      <c r="AA532" s="505" t="s">
        <v>13</v>
      </c>
      <c r="AB532" s="505" t="s">
        <v>13</v>
      </c>
      <c r="AC532" s="505" t="s">
        <v>13</v>
      </c>
      <c r="AD532" s="505" t="s">
        <v>13</v>
      </c>
      <c r="AE532" s="505" t="s">
        <v>13</v>
      </c>
      <c r="AF532" s="505" t="s">
        <v>13</v>
      </c>
      <c r="AG532" s="505" t="s">
        <v>13</v>
      </c>
      <c r="AH532" s="505" t="s">
        <v>13</v>
      </c>
      <c r="AI532" s="505" t="s">
        <v>13</v>
      </c>
      <c r="AJ532" s="505" t="s">
        <v>13</v>
      </c>
      <c r="AK532" s="505" t="s">
        <v>13</v>
      </c>
      <c r="AL532" s="505" t="s">
        <v>13</v>
      </c>
      <c r="AM532" s="505" t="s">
        <v>13</v>
      </c>
      <c r="AN532" s="505" t="s">
        <v>13</v>
      </c>
      <c r="AO532" s="505" t="s">
        <v>13</v>
      </c>
      <c r="AP532" s="505" t="s">
        <v>13</v>
      </c>
      <c r="AQ532" s="505" t="s">
        <v>13</v>
      </c>
      <c r="AR532" s="505" t="s">
        <v>13</v>
      </c>
      <c r="AS532" s="505" t="s">
        <v>13</v>
      </c>
      <c r="AT532" s="505" t="s">
        <v>13</v>
      </c>
      <c r="AU532" s="505" t="s">
        <v>13</v>
      </c>
      <c r="AV532" s="505" t="s">
        <v>13</v>
      </c>
      <c r="AW532" s="505" t="s">
        <v>13</v>
      </c>
      <c r="AX532" s="505" t="s">
        <v>13</v>
      </c>
      <c r="AY532" s="505" t="s">
        <v>13</v>
      </c>
      <c r="AZ532" s="505" t="s">
        <v>13</v>
      </c>
      <c r="BA532" s="505" t="s">
        <v>13</v>
      </c>
      <c r="BB532" s="505" t="s">
        <v>13</v>
      </c>
      <c r="BC532" s="505" t="s">
        <v>13</v>
      </c>
      <c r="BD532" s="505" t="s">
        <v>13</v>
      </c>
      <c r="BE532" s="505" t="s">
        <v>13</v>
      </c>
      <c r="BF532" s="505" t="s">
        <v>13</v>
      </c>
      <c r="BG532" s="505" t="s">
        <v>13</v>
      </c>
      <c r="BH532" s="505" t="s">
        <v>13</v>
      </c>
      <c r="BI532" s="505" t="s">
        <v>13</v>
      </c>
      <c r="BJ532" s="505" t="s">
        <v>13</v>
      </c>
      <c r="BK532" s="505" t="s">
        <v>13</v>
      </c>
      <c r="BL532" s="505" t="s">
        <v>13</v>
      </c>
      <c r="BM532" s="505" t="s">
        <v>13</v>
      </c>
      <c r="BN532" s="505" t="s">
        <v>13</v>
      </c>
      <c r="BO532" s="622" t="s">
        <v>13</v>
      </c>
      <c r="BP532" s="505" t="s">
        <v>13</v>
      </c>
      <c r="BQ532" s="505" t="s">
        <v>13</v>
      </c>
      <c r="BR532" s="505" t="s">
        <v>13</v>
      </c>
      <c r="BS532" s="505"/>
      <c r="BT532" s="505"/>
      <c r="BU532" s="505"/>
    </row>
    <row r="533" spans="1:73" ht="14.4">
      <c r="A533" s="486" t="e">
        <f>VLOOKUP(C533,'[18]DfE No.'!C:E,3,FALSE)</f>
        <v>#N/A</v>
      </c>
      <c r="B533" s="502" t="s">
        <v>13</v>
      </c>
      <c r="C533" s="502" t="s">
        <v>13</v>
      </c>
      <c r="D533" s="503" t="s">
        <v>13</v>
      </c>
      <c r="E533" s="492" t="s">
        <v>13</v>
      </c>
      <c r="F533" s="504" t="s">
        <v>13</v>
      </c>
      <c r="G533" s="505" t="s">
        <v>13</v>
      </c>
      <c r="H533" s="505" t="s">
        <v>13</v>
      </c>
      <c r="I533" s="505" t="s">
        <v>13</v>
      </c>
      <c r="J533" s="505" t="s">
        <v>13</v>
      </c>
      <c r="K533" s="505" t="s">
        <v>13</v>
      </c>
      <c r="L533" s="505" t="s">
        <v>13</v>
      </c>
      <c r="M533" s="505" t="s">
        <v>13</v>
      </c>
      <c r="N533" s="505" t="s">
        <v>13</v>
      </c>
      <c r="O533" s="505" t="s">
        <v>13</v>
      </c>
      <c r="P533" s="505" t="s">
        <v>13</v>
      </c>
      <c r="Q533" s="505" t="s">
        <v>13</v>
      </c>
      <c r="R533" s="505" t="s">
        <v>13</v>
      </c>
      <c r="S533" s="505" t="s">
        <v>13</v>
      </c>
      <c r="T533" s="505" t="s">
        <v>13</v>
      </c>
      <c r="U533" s="505" t="s">
        <v>13</v>
      </c>
      <c r="V533" s="505" t="s">
        <v>13</v>
      </c>
      <c r="W533" s="505" t="s">
        <v>13</v>
      </c>
      <c r="X533" s="505" t="s">
        <v>13</v>
      </c>
      <c r="Y533" s="505" t="s">
        <v>13</v>
      </c>
      <c r="Z533" s="505" t="s">
        <v>13</v>
      </c>
      <c r="AA533" s="505" t="s">
        <v>13</v>
      </c>
      <c r="AB533" s="505" t="s">
        <v>13</v>
      </c>
      <c r="AC533" s="505" t="s">
        <v>13</v>
      </c>
      <c r="AD533" s="505" t="s">
        <v>13</v>
      </c>
      <c r="AE533" s="505" t="s">
        <v>13</v>
      </c>
      <c r="AF533" s="505" t="s">
        <v>13</v>
      </c>
      <c r="AG533" s="505" t="s">
        <v>13</v>
      </c>
      <c r="AH533" s="505" t="s">
        <v>13</v>
      </c>
      <c r="AI533" s="505" t="s">
        <v>13</v>
      </c>
      <c r="AJ533" s="505" t="s">
        <v>13</v>
      </c>
      <c r="AK533" s="505" t="s">
        <v>13</v>
      </c>
      <c r="AL533" s="505" t="s">
        <v>13</v>
      </c>
      <c r="AM533" s="505" t="s">
        <v>13</v>
      </c>
      <c r="AN533" s="505" t="s">
        <v>13</v>
      </c>
      <c r="AO533" s="505" t="s">
        <v>13</v>
      </c>
      <c r="AP533" s="505" t="s">
        <v>13</v>
      </c>
      <c r="AQ533" s="505" t="s">
        <v>13</v>
      </c>
      <c r="AR533" s="505" t="s">
        <v>13</v>
      </c>
      <c r="AS533" s="505" t="s">
        <v>13</v>
      </c>
      <c r="AT533" s="505" t="s">
        <v>13</v>
      </c>
      <c r="AU533" s="505" t="s">
        <v>13</v>
      </c>
      <c r="AV533" s="505" t="s">
        <v>13</v>
      </c>
      <c r="AW533" s="505" t="s">
        <v>13</v>
      </c>
      <c r="AX533" s="505" t="s">
        <v>13</v>
      </c>
      <c r="AY533" s="505" t="s">
        <v>13</v>
      </c>
      <c r="AZ533" s="505" t="s">
        <v>13</v>
      </c>
      <c r="BA533" s="505" t="s">
        <v>13</v>
      </c>
      <c r="BB533" s="505" t="s">
        <v>13</v>
      </c>
      <c r="BC533" s="505" t="s">
        <v>13</v>
      </c>
      <c r="BD533" s="505" t="s">
        <v>13</v>
      </c>
      <c r="BE533" s="505" t="s">
        <v>13</v>
      </c>
      <c r="BF533" s="505" t="s">
        <v>13</v>
      </c>
      <c r="BG533" s="505" t="s">
        <v>13</v>
      </c>
      <c r="BH533" s="505" t="s">
        <v>13</v>
      </c>
      <c r="BI533" s="505" t="s">
        <v>13</v>
      </c>
      <c r="BJ533" s="505" t="s">
        <v>13</v>
      </c>
      <c r="BK533" s="505" t="s">
        <v>13</v>
      </c>
      <c r="BL533" s="505" t="s">
        <v>13</v>
      </c>
      <c r="BM533" s="505" t="s">
        <v>13</v>
      </c>
      <c r="BN533" s="505" t="s">
        <v>13</v>
      </c>
      <c r="BO533" s="622" t="s">
        <v>13</v>
      </c>
      <c r="BP533" s="505" t="s">
        <v>13</v>
      </c>
      <c r="BQ533" s="505" t="s">
        <v>13</v>
      </c>
      <c r="BR533" s="505" t="s">
        <v>13</v>
      </c>
      <c r="BS533" s="505"/>
      <c r="BT533" s="505"/>
      <c r="BU533" s="505"/>
    </row>
    <row r="534" spans="1:73" ht="14.4">
      <c r="A534" s="486" t="e">
        <f>VLOOKUP(C534,'[18]DfE No.'!C:E,3,FALSE)</f>
        <v>#N/A</v>
      </c>
      <c r="B534" s="502" t="s">
        <v>13</v>
      </c>
      <c r="C534" s="502" t="s">
        <v>13</v>
      </c>
      <c r="D534" s="503" t="s">
        <v>13</v>
      </c>
      <c r="E534" s="492" t="s">
        <v>13</v>
      </c>
      <c r="F534" s="504" t="s">
        <v>13</v>
      </c>
      <c r="G534" s="505" t="s">
        <v>13</v>
      </c>
      <c r="H534" s="505" t="s">
        <v>13</v>
      </c>
      <c r="I534" s="505" t="s">
        <v>13</v>
      </c>
      <c r="J534" s="505" t="s">
        <v>13</v>
      </c>
      <c r="K534" s="505" t="s">
        <v>13</v>
      </c>
      <c r="L534" s="505" t="s">
        <v>13</v>
      </c>
      <c r="M534" s="505" t="s">
        <v>13</v>
      </c>
      <c r="N534" s="505" t="s">
        <v>13</v>
      </c>
      <c r="O534" s="505" t="s">
        <v>13</v>
      </c>
      <c r="P534" s="505" t="s">
        <v>13</v>
      </c>
      <c r="Q534" s="505" t="s">
        <v>13</v>
      </c>
      <c r="R534" s="505" t="s">
        <v>13</v>
      </c>
      <c r="S534" s="505" t="s">
        <v>13</v>
      </c>
      <c r="T534" s="505" t="s">
        <v>13</v>
      </c>
      <c r="U534" s="505" t="s">
        <v>13</v>
      </c>
      <c r="V534" s="505" t="s">
        <v>13</v>
      </c>
      <c r="W534" s="505" t="s">
        <v>13</v>
      </c>
      <c r="X534" s="505" t="s">
        <v>13</v>
      </c>
      <c r="Y534" s="505" t="s">
        <v>13</v>
      </c>
      <c r="Z534" s="505" t="s">
        <v>13</v>
      </c>
      <c r="AA534" s="505" t="s">
        <v>13</v>
      </c>
      <c r="AB534" s="505" t="s">
        <v>13</v>
      </c>
      <c r="AC534" s="505" t="s">
        <v>13</v>
      </c>
      <c r="AD534" s="505" t="s">
        <v>13</v>
      </c>
      <c r="AE534" s="505" t="s">
        <v>13</v>
      </c>
      <c r="AF534" s="505" t="s">
        <v>13</v>
      </c>
      <c r="AG534" s="505" t="s">
        <v>13</v>
      </c>
      <c r="AH534" s="505" t="s">
        <v>13</v>
      </c>
      <c r="AI534" s="505" t="s">
        <v>13</v>
      </c>
      <c r="AJ534" s="505" t="s">
        <v>13</v>
      </c>
      <c r="AK534" s="505" t="s">
        <v>13</v>
      </c>
      <c r="AL534" s="505" t="s">
        <v>13</v>
      </c>
      <c r="AM534" s="505" t="s">
        <v>13</v>
      </c>
      <c r="AN534" s="505" t="s">
        <v>13</v>
      </c>
      <c r="AO534" s="505" t="s">
        <v>13</v>
      </c>
      <c r="AP534" s="505" t="s">
        <v>13</v>
      </c>
      <c r="AQ534" s="505" t="s">
        <v>13</v>
      </c>
      <c r="AR534" s="505" t="s">
        <v>13</v>
      </c>
      <c r="AS534" s="505" t="s">
        <v>13</v>
      </c>
      <c r="AT534" s="505" t="s">
        <v>13</v>
      </c>
      <c r="AU534" s="505" t="s">
        <v>13</v>
      </c>
      <c r="AV534" s="505" t="s">
        <v>13</v>
      </c>
      <c r="AW534" s="505" t="s">
        <v>13</v>
      </c>
      <c r="AX534" s="505" t="s">
        <v>13</v>
      </c>
      <c r="AY534" s="505" t="s">
        <v>13</v>
      </c>
      <c r="AZ534" s="505" t="s">
        <v>13</v>
      </c>
      <c r="BA534" s="505" t="s">
        <v>13</v>
      </c>
      <c r="BB534" s="505" t="s">
        <v>13</v>
      </c>
      <c r="BC534" s="505" t="s">
        <v>13</v>
      </c>
      <c r="BD534" s="505" t="s">
        <v>13</v>
      </c>
      <c r="BE534" s="505" t="s">
        <v>13</v>
      </c>
      <c r="BF534" s="505" t="s">
        <v>13</v>
      </c>
      <c r="BG534" s="505" t="s">
        <v>13</v>
      </c>
      <c r="BH534" s="505" t="s">
        <v>13</v>
      </c>
      <c r="BI534" s="505" t="s">
        <v>13</v>
      </c>
      <c r="BJ534" s="505" t="s">
        <v>13</v>
      </c>
      <c r="BK534" s="505" t="s">
        <v>13</v>
      </c>
      <c r="BL534" s="505" t="s">
        <v>13</v>
      </c>
      <c r="BM534" s="505" t="s">
        <v>13</v>
      </c>
      <c r="BN534" s="505" t="s">
        <v>13</v>
      </c>
      <c r="BO534" s="622" t="s">
        <v>13</v>
      </c>
      <c r="BP534" s="505" t="s">
        <v>13</v>
      </c>
      <c r="BQ534" s="505" t="s">
        <v>13</v>
      </c>
      <c r="BR534" s="505" t="s">
        <v>13</v>
      </c>
      <c r="BS534" s="505"/>
      <c r="BT534" s="505"/>
      <c r="BU534" s="505"/>
    </row>
    <row r="535" spans="1:73" ht="14.4">
      <c r="A535" s="486" t="e">
        <f>VLOOKUP(C535,'[18]DfE No.'!C:E,3,FALSE)</f>
        <v>#N/A</v>
      </c>
      <c r="B535" s="502" t="s">
        <v>13</v>
      </c>
      <c r="C535" s="502" t="s">
        <v>13</v>
      </c>
      <c r="D535" s="503" t="s">
        <v>13</v>
      </c>
      <c r="E535" s="492" t="s">
        <v>13</v>
      </c>
      <c r="F535" s="504" t="s">
        <v>13</v>
      </c>
      <c r="G535" s="505" t="s">
        <v>13</v>
      </c>
      <c r="H535" s="505" t="s">
        <v>13</v>
      </c>
      <c r="I535" s="505" t="s">
        <v>13</v>
      </c>
      <c r="J535" s="505" t="s">
        <v>13</v>
      </c>
      <c r="K535" s="505" t="s">
        <v>13</v>
      </c>
      <c r="L535" s="505" t="s">
        <v>13</v>
      </c>
      <c r="M535" s="505" t="s">
        <v>13</v>
      </c>
      <c r="N535" s="505" t="s">
        <v>13</v>
      </c>
      <c r="O535" s="505" t="s">
        <v>13</v>
      </c>
      <c r="P535" s="505" t="s">
        <v>13</v>
      </c>
      <c r="Q535" s="505" t="s">
        <v>13</v>
      </c>
      <c r="R535" s="505" t="s">
        <v>13</v>
      </c>
      <c r="S535" s="505" t="s">
        <v>13</v>
      </c>
      <c r="T535" s="505" t="s">
        <v>13</v>
      </c>
      <c r="U535" s="505" t="s">
        <v>13</v>
      </c>
      <c r="V535" s="505" t="s">
        <v>13</v>
      </c>
      <c r="W535" s="505" t="s">
        <v>13</v>
      </c>
      <c r="X535" s="505" t="s">
        <v>13</v>
      </c>
      <c r="Y535" s="505" t="s">
        <v>13</v>
      </c>
      <c r="Z535" s="505" t="s">
        <v>13</v>
      </c>
      <c r="AA535" s="505" t="s">
        <v>13</v>
      </c>
      <c r="AB535" s="505" t="s">
        <v>13</v>
      </c>
      <c r="AC535" s="505" t="s">
        <v>13</v>
      </c>
      <c r="AD535" s="505" t="s">
        <v>13</v>
      </c>
      <c r="AE535" s="505" t="s">
        <v>13</v>
      </c>
      <c r="AF535" s="505" t="s">
        <v>13</v>
      </c>
      <c r="AG535" s="505" t="s">
        <v>13</v>
      </c>
      <c r="AH535" s="505" t="s">
        <v>13</v>
      </c>
      <c r="AI535" s="505" t="s">
        <v>13</v>
      </c>
      <c r="AJ535" s="505" t="s">
        <v>13</v>
      </c>
      <c r="AK535" s="505" t="s">
        <v>13</v>
      </c>
      <c r="AL535" s="505" t="s">
        <v>13</v>
      </c>
      <c r="AM535" s="505" t="s">
        <v>13</v>
      </c>
      <c r="AN535" s="505" t="s">
        <v>13</v>
      </c>
      <c r="AO535" s="505" t="s">
        <v>13</v>
      </c>
      <c r="AP535" s="505" t="s">
        <v>13</v>
      </c>
      <c r="AQ535" s="505" t="s">
        <v>13</v>
      </c>
      <c r="AR535" s="505" t="s">
        <v>13</v>
      </c>
      <c r="AS535" s="505" t="s">
        <v>13</v>
      </c>
      <c r="AT535" s="505" t="s">
        <v>13</v>
      </c>
      <c r="AU535" s="505" t="s">
        <v>13</v>
      </c>
      <c r="AV535" s="505" t="s">
        <v>13</v>
      </c>
      <c r="AW535" s="505" t="s">
        <v>13</v>
      </c>
      <c r="AX535" s="505" t="s">
        <v>13</v>
      </c>
      <c r="AY535" s="505" t="s">
        <v>13</v>
      </c>
      <c r="AZ535" s="505" t="s">
        <v>13</v>
      </c>
      <c r="BA535" s="505" t="s">
        <v>13</v>
      </c>
      <c r="BB535" s="505" t="s">
        <v>13</v>
      </c>
      <c r="BC535" s="505" t="s">
        <v>13</v>
      </c>
      <c r="BD535" s="505" t="s">
        <v>13</v>
      </c>
      <c r="BE535" s="505" t="s">
        <v>13</v>
      </c>
      <c r="BF535" s="505" t="s">
        <v>13</v>
      </c>
      <c r="BG535" s="505" t="s">
        <v>13</v>
      </c>
      <c r="BH535" s="505" t="s">
        <v>13</v>
      </c>
      <c r="BI535" s="505" t="s">
        <v>13</v>
      </c>
      <c r="BJ535" s="505" t="s">
        <v>13</v>
      </c>
      <c r="BK535" s="505" t="s">
        <v>13</v>
      </c>
      <c r="BL535" s="505" t="s">
        <v>13</v>
      </c>
      <c r="BM535" s="505" t="s">
        <v>13</v>
      </c>
      <c r="BN535" s="505" t="s">
        <v>13</v>
      </c>
      <c r="BO535" s="622" t="s">
        <v>13</v>
      </c>
      <c r="BP535" s="505" t="s">
        <v>13</v>
      </c>
      <c r="BQ535" s="505" t="s">
        <v>13</v>
      </c>
      <c r="BR535" s="505" t="s">
        <v>13</v>
      </c>
      <c r="BS535" s="505"/>
      <c r="BT535" s="505"/>
      <c r="BU535" s="505"/>
    </row>
    <row r="536" spans="1:73" ht="14.4">
      <c r="A536" s="486" t="e">
        <f>VLOOKUP(C536,'[18]DfE No.'!C:E,3,FALSE)</f>
        <v>#N/A</v>
      </c>
      <c r="B536" s="502" t="s">
        <v>13</v>
      </c>
      <c r="C536" s="502" t="s">
        <v>13</v>
      </c>
      <c r="D536" s="503" t="s">
        <v>13</v>
      </c>
      <c r="E536" s="492" t="s">
        <v>13</v>
      </c>
      <c r="F536" s="504" t="s">
        <v>13</v>
      </c>
      <c r="G536" s="505" t="s">
        <v>13</v>
      </c>
      <c r="H536" s="505" t="s">
        <v>13</v>
      </c>
      <c r="I536" s="505" t="s">
        <v>13</v>
      </c>
      <c r="J536" s="505" t="s">
        <v>13</v>
      </c>
      <c r="K536" s="505" t="s">
        <v>13</v>
      </c>
      <c r="L536" s="505" t="s">
        <v>13</v>
      </c>
      <c r="M536" s="505" t="s">
        <v>13</v>
      </c>
      <c r="N536" s="505" t="s">
        <v>13</v>
      </c>
      <c r="O536" s="505" t="s">
        <v>13</v>
      </c>
      <c r="P536" s="505" t="s">
        <v>13</v>
      </c>
      <c r="Q536" s="505" t="s">
        <v>13</v>
      </c>
      <c r="R536" s="505" t="s">
        <v>13</v>
      </c>
      <c r="S536" s="505" t="s">
        <v>13</v>
      </c>
      <c r="T536" s="505" t="s">
        <v>13</v>
      </c>
      <c r="U536" s="505" t="s">
        <v>13</v>
      </c>
      <c r="V536" s="505" t="s">
        <v>13</v>
      </c>
      <c r="W536" s="505" t="s">
        <v>13</v>
      </c>
      <c r="X536" s="505" t="s">
        <v>13</v>
      </c>
      <c r="Y536" s="505" t="s">
        <v>13</v>
      </c>
      <c r="Z536" s="505" t="s">
        <v>13</v>
      </c>
      <c r="AA536" s="505" t="s">
        <v>13</v>
      </c>
      <c r="AB536" s="505" t="s">
        <v>13</v>
      </c>
      <c r="AC536" s="505" t="s">
        <v>13</v>
      </c>
      <c r="AD536" s="505" t="s">
        <v>13</v>
      </c>
      <c r="AE536" s="505" t="s">
        <v>13</v>
      </c>
      <c r="AF536" s="505" t="s">
        <v>13</v>
      </c>
      <c r="AG536" s="505" t="s">
        <v>13</v>
      </c>
      <c r="AH536" s="505" t="s">
        <v>13</v>
      </c>
      <c r="AI536" s="505" t="s">
        <v>13</v>
      </c>
      <c r="AJ536" s="505" t="s">
        <v>13</v>
      </c>
      <c r="AK536" s="505" t="s">
        <v>13</v>
      </c>
      <c r="AL536" s="505" t="s">
        <v>13</v>
      </c>
      <c r="AM536" s="505" t="s">
        <v>13</v>
      </c>
      <c r="AN536" s="505" t="s">
        <v>13</v>
      </c>
      <c r="AO536" s="505" t="s">
        <v>13</v>
      </c>
      <c r="AP536" s="505" t="s">
        <v>13</v>
      </c>
      <c r="AQ536" s="505" t="s">
        <v>13</v>
      </c>
      <c r="AR536" s="505" t="s">
        <v>13</v>
      </c>
      <c r="AS536" s="505" t="s">
        <v>13</v>
      </c>
      <c r="AT536" s="505" t="s">
        <v>13</v>
      </c>
      <c r="AU536" s="505" t="s">
        <v>13</v>
      </c>
      <c r="AV536" s="505" t="s">
        <v>13</v>
      </c>
      <c r="AW536" s="505" t="s">
        <v>13</v>
      </c>
      <c r="AX536" s="505" t="s">
        <v>13</v>
      </c>
      <c r="AY536" s="505" t="s">
        <v>13</v>
      </c>
      <c r="AZ536" s="505" t="s">
        <v>13</v>
      </c>
      <c r="BA536" s="505" t="s">
        <v>13</v>
      </c>
      <c r="BB536" s="505" t="s">
        <v>13</v>
      </c>
      <c r="BC536" s="505" t="s">
        <v>13</v>
      </c>
      <c r="BD536" s="505" t="s">
        <v>13</v>
      </c>
      <c r="BE536" s="505" t="s">
        <v>13</v>
      </c>
      <c r="BF536" s="505" t="s">
        <v>13</v>
      </c>
      <c r="BG536" s="505" t="s">
        <v>13</v>
      </c>
      <c r="BH536" s="505" t="s">
        <v>13</v>
      </c>
      <c r="BI536" s="505" t="s">
        <v>13</v>
      </c>
      <c r="BJ536" s="505" t="s">
        <v>13</v>
      </c>
      <c r="BK536" s="505" t="s">
        <v>13</v>
      </c>
      <c r="BL536" s="505" t="s">
        <v>13</v>
      </c>
      <c r="BM536" s="505" t="s">
        <v>13</v>
      </c>
      <c r="BN536" s="505" t="s">
        <v>13</v>
      </c>
      <c r="BO536" s="622" t="s">
        <v>13</v>
      </c>
      <c r="BP536" s="505" t="s">
        <v>13</v>
      </c>
      <c r="BQ536" s="505" t="s">
        <v>13</v>
      </c>
      <c r="BR536" s="505" t="s">
        <v>13</v>
      </c>
      <c r="BS536" s="505"/>
      <c r="BT536" s="505"/>
      <c r="BU536" s="505"/>
    </row>
    <row r="537" spans="1:73" ht="14.4">
      <c r="A537" s="486" t="e">
        <f>VLOOKUP(C537,'[18]DfE No.'!C:E,3,FALSE)</f>
        <v>#N/A</v>
      </c>
      <c r="B537" s="502" t="s">
        <v>13</v>
      </c>
      <c r="C537" s="502" t="s">
        <v>13</v>
      </c>
      <c r="D537" s="503" t="s">
        <v>13</v>
      </c>
      <c r="E537" s="492" t="s">
        <v>13</v>
      </c>
      <c r="F537" s="504" t="s">
        <v>13</v>
      </c>
      <c r="G537" s="505" t="s">
        <v>13</v>
      </c>
      <c r="H537" s="505" t="s">
        <v>13</v>
      </c>
      <c r="I537" s="505" t="s">
        <v>13</v>
      </c>
      <c r="J537" s="505" t="s">
        <v>13</v>
      </c>
      <c r="K537" s="505" t="s">
        <v>13</v>
      </c>
      <c r="L537" s="505" t="s">
        <v>13</v>
      </c>
      <c r="M537" s="505" t="s">
        <v>13</v>
      </c>
      <c r="N537" s="505" t="s">
        <v>13</v>
      </c>
      <c r="O537" s="505" t="s">
        <v>13</v>
      </c>
      <c r="P537" s="505" t="s">
        <v>13</v>
      </c>
      <c r="Q537" s="505" t="s">
        <v>13</v>
      </c>
      <c r="R537" s="505" t="s">
        <v>13</v>
      </c>
      <c r="S537" s="505" t="s">
        <v>13</v>
      </c>
      <c r="T537" s="505" t="s">
        <v>13</v>
      </c>
      <c r="U537" s="505" t="s">
        <v>13</v>
      </c>
      <c r="V537" s="505" t="s">
        <v>13</v>
      </c>
      <c r="W537" s="505" t="s">
        <v>13</v>
      </c>
      <c r="X537" s="505" t="s">
        <v>13</v>
      </c>
      <c r="Y537" s="505" t="s">
        <v>13</v>
      </c>
      <c r="Z537" s="505" t="s">
        <v>13</v>
      </c>
      <c r="AA537" s="505" t="s">
        <v>13</v>
      </c>
      <c r="AB537" s="505" t="s">
        <v>13</v>
      </c>
      <c r="AC537" s="505" t="s">
        <v>13</v>
      </c>
      <c r="AD537" s="505" t="s">
        <v>13</v>
      </c>
      <c r="AE537" s="505" t="s">
        <v>13</v>
      </c>
      <c r="AF537" s="505" t="s">
        <v>13</v>
      </c>
      <c r="AG537" s="505" t="s">
        <v>13</v>
      </c>
      <c r="AH537" s="505" t="s">
        <v>13</v>
      </c>
      <c r="AI537" s="505" t="s">
        <v>13</v>
      </c>
      <c r="AJ537" s="505" t="s">
        <v>13</v>
      </c>
      <c r="AK537" s="505" t="s">
        <v>13</v>
      </c>
      <c r="AL537" s="505" t="s">
        <v>13</v>
      </c>
      <c r="AM537" s="505" t="s">
        <v>13</v>
      </c>
      <c r="AN537" s="505" t="s">
        <v>13</v>
      </c>
      <c r="AO537" s="505" t="s">
        <v>13</v>
      </c>
      <c r="AP537" s="505" t="s">
        <v>13</v>
      </c>
      <c r="AQ537" s="505" t="s">
        <v>13</v>
      </c>
      <c r="AR537" s="505" t="s">
        <v>13</v>
      </c>
      <c r="AS537" s="505" t="s">
        <v>13</v>
      </c>
      <c r="AT537" s="505" t="s">
        <v>13</v>
      </c>
      <c r="AU537" s="505" t="s">
        <v>13</v>
      </c>
      <c r="AV537" s="505" t="s">
        <v>13</v>
      </c>
      <c r="AW537" s="505" t="s">
        <v>13</v>
      </c>
      <c r="AX537" s="505" t="s">
        <v>13</v>
      </c>
      <c r="AY537" s="505" t="s">
        <v>13</v>
      </c>
      <c r="AZ537" s="505" t="s">
        <v>13</v>
      </c>
      <c r="BA537" s="505" t="s">
        <v>13</v>
      </c>
      <c r="BB537" s="505" t="s">
        <v>13</v>
      </c>
      <c r="BC537" s="505" t="s">
        <v>13</v>
      </c>
      <c r="BD537" s="505" t="s">
        <v>13</v>
      </c>
      <c r="BE537" s="505" t="s">
        <v>13</v>
      </c>
      <c r="BF537" s="505" t="s">
        <v>13</v>
      </c>
      <c r="BG537" s="505" t="s">
        <v>13</v>
      </c>
      <c r="BH537" s="505" t="s">
        <v>13</v>
      </c>
      <c r="BI537" s="505" t="s">
        <v>13</v>
      </c>
      <c r="BJ537" s="505" t="s">
        <v>13</v>
      </c>
      <c r="BK537" s="505" t="s">
        <v>13</v>
      </c>
      <c r="BL537" s="505" t="s">
        <v>13</v>
      </c>
      <c r="BM537" s="505" t="s">
        <v>13</v>
      </c>
      <c r="BN537" s="505" t="s">
        <v>13</v>
      </c>
      <c r="BO537" s="622" t="s">
        <v>13</v>
      </c>
      <c r="BP537" s="505" t="s">
        <v>13</v>
      </c>
      <c r="BQ537" s="505" t="s">
        <v>13</v>
      </c>
      <c r="BR537" s="505" t="s">
        <v>13</v>
      </c>
      <c r="BS537" s="505"/>
      <c r="BT537" s="505"/>
      <c r="BU537" s="505"/>
    </row>
    <row r="538" spans="1:73" ht="14.4">
      <c r="A538" s="486" t="e">
        <f>VLOOKUP(C538,'[18]DfE No.'!C:E,3,FALSE)</f>
        <v>#N/A</v>
      </c>
      <c r="B538" s="502" t="s">
        <v>13</v>
      </c>
      <c r="C538" s="502" t="s">
        <v>13</v>
      </c>
      <c r="D538" s="503" t="s">
        <v>13</v>
      </c>
      <c r="E538" s="492" t="s">
        <v>13</v>
      </c>
      <c r="F538" s="504" t="s">
        <v>13</v>
      </c>
      <c r="G538" s="505" t="s">
        <v>13</v>
      </c>
      <c r="H538" s="505" t="s">
        <v>13</v>
      </c>
      <c r="I538" s="505" t="s">
        <v>13</v>
      </c>
      <c r="J538" s="505" t="s">
        <v>13</v>
      </c>
      <c r="K538" s="505" t="s">
        <v>13</v>
      </c>
      <c r="L538" s="505" t="s">
        <v>13</v>
      </c>
      <c r="M538" s="505" t="s">
        <v>13</v>
      </c>
      <c r="N538" s="505" t="s">
        <v>13</v>
      </c>
      <c r="O538" s="505" t="s">
        <v>13</v>
      </c>
      <c r="P538" s="505" t="s">
        <v>13</v>
      </c>
      <c r="Q538" s="505" t="s">
        <v>13</v>
      </c>
      <c r="R538" s="505" t="s">
        <v>13</v>
      </c>
      <c r="S538" s="505" t="s">
        <v>13</v>
      </c>
      <c r="T538" s="505" t="s">
        <v>13</v>
      </c>
      <c r="U538" s="505" t="s">
        <v>13</v>
      </c>
      <c r="V538" s="505" t="s">
        <v>13</v>
      </c>
      <c r="W538" s="505" t="s">
        <v>13</v>
      </c>
      <c r="X538" s="505" t="s">
        <v>13</v>
      </c>
      <c r="Y538" s="505" t="s">
        <v>13</v>
      </c>
      <c r="Z538" s="505" t="s">
        <v>13</v>
      </c>
      <c r="AA538" s="505" t="s">
        <v>13</v>
      </c>
      <c r="AB538" s="505" t="s">
        <v>13</v>
      </c>
      <c r="AC538" s="505" t="s">
        <v>13</v>
      </c>
      <c r="AD538" s="505" t="s">
        <v>13</v>
      </c>
      <c r="AE538" s="505" t="s">
        <v>13</v>
      </c>
      <c r="AF538" s="505" t="s">
        <v>13</v>
      </c>
      <c r="AG538" s="505" t="s">
        <v>13</v>
      </c>
      <c r="AH538" s="505" t="s">
        <v>13</v>
      </c>
      <c r="AI538" s="505" t="s">
        <v>13</v>
      </c>
      <c r="AJ538" s="505" t="s">
        <v>13</v>
      </c>
      <c r="AK538" s="505" t="s">
        <v>13</v>
      </c>
      <c r="AL538" s="505" t="s">
        <v>13</v>
      </c>
      <c r="AM538" s="505" t="s">
        <v>13</v>
      </c>
      <c r="AN538" s="505" t="s">
        <v>13</v>
      </c>
      <c r="AO538" s="505" t="s">
        <v>13</v>
      </c>
      <c r="AP538" s="505" t="s">
        <v>13</v>
      </c>
      <c r="AQ538" s="505" t="s">
        <v>13</v>
      </c>
      <c r="AR538" s="505" t="s">
        <v>13</v>
      </c>
      <c r="AS538" s="505" t="s">
        <v>13</v>
      </c>
      <c r="AT538" s="505" t="s">
        <v>13</v>
      </c>
      <c r="AU538" s="505" t="s">
        <v>13</v>
      </c>
      <c r="AV538" s="505" t="s">
        <v>13</v>
      </c>
      <c r="AW538" s="505" t="s">
        <v>13</v>
      </c>
      <c r="AX538" s="505" t="s">
        <v>13</v>
      </c>
      <c r="AY538" s="505" t="s">
        <v>13</v>
      </c>
      <c r="AZ538" s="505" t="s">
        <v>13</v>
      </c>
      <c r="BA538" s="505" t="s">
        <v>13</v>
      </c>
      <c r="BB538" s="505" t="s">
        <v>13</v>
      </c>
      <c r="BC538" s="505" t="s">
        <v>13</v>
      </c>
      <c r="BD538" s="505" t="s">
        <v>13</v>
      </c>
      <c r="BE538" s="505" t="s">
        <v>13</v>
      </c>
      <c r="BF538" s="505" t="s">
        <v>13</v>
      </c>
      <c r="BG538" s="505" t="s">
        <v>13</v>
      </c>
      <c r="BH538" s="505" t="s">
        <v>13</v>
      </c>
      <c r="BI538" s="505" t="s">
        <v>13</v>
      </c>
      <c r="BJ538" s="505" t="s">
        <v>13</v>
      </c>
      <c r="BK538" s="505" t="s">
        <v>13</v>
      </c>
      <c r="BL538" s="505" t="s">
        <v>13</v>
      </c>
      <c r="BM538" s="505" t="s">
        <v>13</v>
      </c>
      <c r="BN538" s="505" t="s">
        <v>13</v>
      </c>
      <c r="BO538" s="622" t="s">
        <v>13</v>
      </c>
      <c r="BP538" s="505" t="s">
        <v>13</v>
      </c>
      <c r="BQ538" s="505" t="s">
        <v>13</v>
      </c>
      <c r="BR538" s="505" t="s">
        <v>13</v>
      </c>
      <c r="BS538" s="505"/>
      <c r="BT538" s="505"/>
      <c r="BU538" s="505"/>
    </row>
    <row r="539" spans="1:73" ht="14.4">
      <c r="A539" s="486" t="e">
        <f>VLOOKUP(C539,'[18]DfE No.'!C:E,3,FALSE)</f>
        <v>#N/A</v>
      </c>
      <c r="B539" s="502" t="s">
        <v>13</v>
      </c>
      <c r="C539" s="502" t="s">
        <v>13</v>
      </c>
      <c r="D539" s="503" t="s">
        <v>13</v>
      </c>
      <c r="E539" s="492" t="s">
        <v>13</v>
      </c>
      <c r="F539" s="504" t="s">
        <v>13</v>
      </c>
      <c r="G539" s="505" t="s">
        <v>13</v>
      </c>
      <c r="H539" s="505" t="s">
        <v>13</v>
      </c>
      <c r="I539" s="505" t="s">
        <v>13</v>
      </c>
      <c r="J539" s="505" t="s">
        <v>13</v>
      </c>
      <c r="K539" s="505" t="s">
        <v>13</v>
      </c>
      <c r="L539" s="505" t="s">
        <v>13</v>
      </c>
      <c r="M539" s="505" t="s">
        <v>13</v>
      </c>
      <c r="N539" s="505" t="s">
        <v>13</v>
      </c>
      <c r="O539" s="505" t="s">
        <v>13</v>
      </c>
      <c r="P539" s="505" t="s">
        <v>13</v>
      </c>
      <c r="Q539" s="505" t="s">
        <v>13</v>
      </c>
      <c r="R539" s="505" t="s">
        <v>13</v>
      </c>
      <c r="S539" s="505" t="s">
        <v>13</v>
      </c>
      <c r="T539" s="505" t="s">
        <v>13</v>
      </c>
      <c r="U539" s="505" t="s">
        <v>13</v>
      </c>
      <c r="V539" s="505" t="s">
        <v>13</v>
      </c>
      <c r="W539" s="505" t="s">
        <v>13</v>
      </c>
      <c r="X539" s="505" t="s">
        <v>13</v>
      </c>
      <c r="Y539" s="505" t="s">
        <v>13</v>
      </c>
      <c r="Z539" s="505" t="s">
        <v>13</v>
      </c>
      <c r="AA539" s="505" t="s">
        <v>13</v>
      </c>
      <c r="AB539" s="505" t="s">
        <v>13</v>
      </c>
      <c r="AC539" s="505" t="s">
        <v>13</v>
      </c>
      <c r="AD539" s="505" t="s">
        <v>13</v>
      </c>
      <c r="AE539" s="505" t="s">
        <v>13</v>
      </c>
      <c r="AF539" s="505" t="s">
        <v>13</v>
      </c>
      <c r="AG539" s="505" t="s">
        <v>13</v>
      </c>
      <c r="AH539" s="505" t="s">
        <v>13</v>
      </c>
      <c r="AI539" s="505" t="s">
        <v>13</v>
      </c>
      <c r="AJ539" s="505" t="s">
        <v>13</v>
      </c>
      <c r="AK539" s="505" t="s">
        <v>13</v>
      </c>
      <c r="AL539" s="505" t="s">
        <v>13</v>
      </c>
      <c r="AM539" s="505" t="s">
        <v>13</v>
      </c>
      <c r="AN539" s="505" t="s">
        <v>13</v>
      </c>
      <c r="AO539" s="505" t="s">
        <v>13</v>
      </c>
      <c r="AP539" s="505" t="s">
        <v>13</v>
      </c>
      <c r="AQ539" s="505" t="s">
        <v>13</v>
      </c>
      <c r="AR539" s="505" t="s">
        <v>13</v>
      </c>
      <c r="AS539" s="505" t="s">
        <v>13</v>
      </c>
      <c r="AT539" s="505" t="s">
        <v>13</v>
      </c>
      <c r="AU539" s="505" t="s">
        <v>13</v>
      </c>
      <c r="AV539" s="505" t="s">
        <v>13</v>
      </c>
      <c r="AW539" s="505" t="s">
        <v>13</v>
      </c>
      <c r="AX539" s="505" t="s">
        <v>13</v>
      </c>
      <c r="AY539" s="505" t="s">
        <v>13</v>
      </c>
      <c r="AZ539" s="505" t="s">
        <v>13</v>
      </c>
      <c r="BA539" s="505" t="s">
        <v>13</v>
      </c>
      <c r="BB539" s="505" t="s">
        <v>13</v>
      </c>
      <c r="BC539" s="505" t="s">
        <v>13</v>
      </c>
      <c r="BD539" s="505" t="s">
        <v>13</v>
      </c>
      <c r="BE539" s="505" t="s">
        <v>13</v>
      </c>
      <c r="BF539" s="505" t="s">
        <v>13</v>
      </c>
      <c r="BG539" s="505" t="s">
        <v>13</v>
      </c>
      <c r="BH539" s="505" t="s">
        <v>13</v>
      </c>
      <c r="BI539" s="505" t="s">
        <v>13</v>
      </c>
      <c r="BJ539" s="505" t="s">
        <v>13</v>
      </c>
      <c r="BK539" s="505" t="s">
        <v>13</v>
      </c>
      <c r="BL539" s="505" t="s">
        <v>13</v>
      </c>
      <c r="BM539" s="505" t="s">
        <v>13</v>
      </c>
      <c r="BN539" s="505" t="s">
        <v>13</v>
      </c>
      <c r="BO539" s="622" t="s">
        <v>13</v>
      </c>
      <c r="BP539" s="505" t="s">
        <v>13</v>
      </c>
      <c r="BQ539" s="505" t="s">
        <v>13</v>
      </c>
      <c r="BR539" s="505" t="s">
        <v>13</v>
      </c>
      <c r="BS539" s="505"/>
      <c r="BT539" s="505"/>
      <c r="BU539" s="505"/>
    </row>
    <row r="540" spans="1:73" ht="14.4">
      <c r="A540" s="486" t="e">
        <f>VLOOKUP(C540,'[18]DfE No.'!C:E,3,FALSE)</f>
        <v>#N/A</v>
      </c>
      <c r="B540" s="502" t="s">
        <v>13</v>
      </c>
      <c r="C540" s="502" t="s">
        <v>13</v>
      </c>
      <c r="D540" s="503" t="s">
        <v>13</v>
      </c>
      <c r="E540" s="492" t="s">
        <v>13</v>
      </c>
      <c r="F540" s="504" t="s">
        <v>13</v>
      </c>
      <c r="G540" s="505" t="s">
        <v>13</v>
      </c>
      <c r="H540" s="505" t="s">
        <v>13</v>
      </c>
      <c r="I540" s="505" t="s">
        <v>13</v>
      </c>
      <c r="J540" s="505" t="s">
        <v>13</v>
      </c>
      <c r="K540" s="505" t="s">
        <v>13</v>
      </c>
      <c r="L540" s="505" t="s">
        <v>13</v>
      </c>
      <c r="M540" s="505" t="s">
        <v>13</v>
      </c>
      <c r="N540" s="505" t="s">
        <v>13</v>
      </c>
      <c r="O540" s="505" t="s">
        <v>13</v>
      </c>
      <c r="P540" s="505" t="s">
        <v>13</v>
      </c>
      <c r="Q540" s="505" t="s">
        <v>13</v>
      </c>
      <c r="R540" s="505" t="s">
        <v>13</v>
      </c>
      <c r="S540" s="505" t="s">
        <v>13</v>
      </c>
      <c r="T540" s="505" t="s">
        <v>13</v>
      </c>
      <c r="U540" s="505" t="s">
        <v>13</v>
      </c>
      <c r="V540" s="505" t="s">
        <v>13</v>
      </c>
      <c r="W540" s="505" t="s">
        <v>13</v>
      </c>
      <c r="X540" s="505" t="s">
        <v>13</v>
      </c>
      <c r="Y540" s="505" t="s">
        <v>13</v>
      </c>
      <c r="Z540" s="505" t="s">
        <v>13</v>
      </c>
      <c r="AA540" s="505" t="s">
        <v>13</v>
      </c>
      <c r="AB540" s="505" t="s">
        <v>13</v>
      </c>
      <c r="AC540" s="505" t="s">
        <v>13</v>
      </c>
      <c r="AD540" s="505" t="s">
        <v>13</v>
      </c>
      <c r="AE540" s="505" t="s">
        <v>13</v>
      </c>
      <c r="AF540" s="505" t="s">
        <v>13</v>
      </c>
      <c r="AG540" s="505" t="s">
        <v>13</v>
      </c>
      <c r="AH540" s="505" t="s">
        <v>13</v>
      </c>
      <c r="AI540" s="505" t="s">
        <v>13</v>
      </c>
      <c r="AJ540" s="505" t="s">
        <v>13</v>
      </c>
      <c r="AK540" s="505" t="s">
        <v>13</v>
      </c>
      <c r="AL540" s="505" t="s">
        <v>13</v>
      </c>
      <c r="AM540" s="505" t="s">
        <v>13</v>
      </c>
      <c r="AN540" s="505" t="s">
        <v>13</v>
      </c>
      <c r="AO540" s="505" t="s">
        <v>13</v>
      </c>
      <c r="AP540" s="505" t="s">
        <v>13</v>
      </c>
      <c r="AQ540" s="505" t="s">
        <v>13</v>
      </c>
      <c r="AR540" s="505" t="s">
        <v>13</v>
      </c>
      <c r="AS540" s="505" t="s">
        <v>13</v>
      </c>
      <c r="AT540" s="505" t="s">
        <v>13</v>
      </c>
      <c r="AU540" s="505" t="s">
        <v>13</v>
      </c>
      <c r="AV540" s="505" t="s">
        <v>13</v>
      </c>
      <c r="AW540" s="505" t="s">
        <v>13</v>
      </c>
      <c r="AX540" s="505" t="s">
        <v>13</v>
      </c>
      <c r="AY540" s="505" t="s">
        <v>13</v>
      </c>
      <c r="AZ540" s="505" t="s">
        <v>13</v>
      </c>
      <c r="BA540" s="505" t="s">
        <v>13</v>
      </c>
      <c r="BB540" s="505" t="s">
        <v>13</v>
      </c>
      <c r="BC540" s="505" t="s">
        <v>13</v>
      </c>
      <c r="BD540" s="505" t="s">
        <v>13</v>
      </c>
      <c r="BE540" s="505" t="s">
        <v>13</v>
      </c>
      <c r="BF540" s="505" t="s">
        <v>13</v>
      </c>
      <c r="BG540" s="505" t="s">
        <v>13</v>
      </c>
      <c r="BH540" s="505" t="s">
        <v>13</v>
      </c>
      <c r="BI540" s="505" t="s">
        <v>13</v>
      </c>
      <c r="BJ540" s="505" t="s">
        <v>13</v>
      </c>
      <c r="BK540" s="505" t="s">
        <v>13</v>
      </c>
      <c r="BL540" s="505" t="s">
        <v>13</v>
      </c>
      <c r="BM540" s="505" t="s">
        <v>13</v>
      </c>
      <c r="BN540" s="505" t="s">
        <v>13</v>
      </c>
      <c r="BO540" s="622" t="s">
        <v>13</v>
      </c>
      <c r="BP540" s="505" t="s">
        <v>13</v>
      </c>
      <c r="BQ540" s="505" t="s">
        <v>13</v>
      </c>
      <c r="BR540" s="505" t="s">
        <v>13</v>
      </c>
      <c r="BS540" s="505"/>
      <c r="BT540" s="505"/>
      <c r="BU540" s="505"/>
    </row>
    <row r="541" spans="1:73" ht="14.4">
      <c r="A541" s="486" t="e">
        <f>VLOOKUP(C541,'[18]DfE No.'!C:E,3,FALSE)</f>
        <v>#N/A</v>
      </c>
      <c r="B541" s="502" t="s">
        <v>13</v>
      </c>
      <c r="C541" s="502" t="s">
        <v>13</v>
      </c>
      <c r="D541" s="503" t="s">
        <v>13</v>
      </c>
      <c r="E541" s="492" t="s">
        <v>13</v>
      </c>
      <c r="F541" s="504" t="s">
        <v>13</v>
      </c>
      <c r="G541" s="505" t="s">
        <v>13</v>
      </c>
      <c r="H541" s="505" t="s">
        <v>13</v>
      </c>
      <c r="I541" s="505" t="s">
        <v>13</v>
      </c>
      <c r="J541" s="505" t="s">
        <v>13</v>
      </c>
      <c r="K541" s="505" t="s">
        <v>13</v>
      </c>
      <c r="L541" s="505" t="s">
        <v>13</v>
      </c>
      <c r="M541" s="505" t="s">
        <v>13</v>
      </c>
      <c r="N541" s="505" t="s">
        <v>13</v>
      </c>
      <c r="O541" s="505" t="s">
        <v>13</v>
      </c>
      <c r="P541" s="505" t="s">
        <v>13</v>
      </c>
      <c r="Q541" s="505" t="s">
        <v>13</v>
      </c>
      <c r="R541" s="505" t="s">
        <v>13</v>
      </c>
      <c r="S541" s="505" t="s">
        <v>13</v>
      </c>
      <c r="T541" s="505" t="s">
        <v>13</v>
      </c>
      <c r="U541" s="505" t="s">
        <v>13</v>
      </c>
      <c r="V541" s="505" t="s">
        <v>13</v>
      </c>
      <c r="W541" s="505" t="s">
        <v>13</v>
      </c>
      <c r="X541" s="505" t="s">
        <v>13</v>
      </c>
      <c r="Y541" s="505" t="s">
        <v>13</v>
      </c>
      <c r="Z541" s="505" t="s">
        <v>13</v>
      </c>
      <c r="AA541" s="505" t="s">
        <v>13</v>
      </c>
      <c r="AB541" s="505" t="s">
        <v>13</v>
      </c>
      <c r="AC541" s="505" t="s">
        <v>13</v>
      </c>
      <c r="AD541" s="505" t="s">
        <v>13</v>
      </c>
      <c r="AE541" s="505" t="s">
        <v>13</v>
      </c>
      <c r="AF541" s="505" t="s">
        <v>13</v>
      </c>
      <c r="AG541" s="505" t="s">
        <v>13</v>
      </c>
      <c r="AH541" s="505" t="s">
        <v>13</v>
      </c>
      <c r="AI541" s="505" t="s">
        <v>13</v>
      </c>
      <c r="AJ541" s="505" t="s">
        <v>13</v>
      </c>
      <c r="AK541" s="505" t="s">
        <v>13</v>
      </c>
      <c r="AL541" s="505" t="s">
        <v>13</v>
      </c>
      <c r="AM541" s="505" t="s">
        <v>13</v>
      </c>
      <c r="AN541" s="505" t="s">
        <v>13</v>
      </c>
      <c r="AO541" s="505" t="s">
        <v>13</v>
      </c>
      <c r="AP541" s="505" t="s">
        <v>13</v>
      </c>
      <c r="AQ541" s="505" t="s">
        <v>13</v>
      </c>
      <c r="AR541" s="505" t="s">
        <v>13</v>
      </c>
      <c r="AS541" s="505" t="s">
        <v>13</v>
      </c>
      <c r="AT541" s="505" t="s">
        <v>13</v>
      </c>
      <c r="AU541" s="505" t="s">
        <v>13</v>
      </c>
      <c r="AV541" s="505" t="s">
        <v>13</v>
      </c>
      <c r="AW541" s="505" t="s">
        <v>13</v>
      </c>
      <c r="AX541" s="505" t="s">
        <v>13</v>
      </c>
      <c r="AY541" s="505" t="s">
        <v>13</v>
      </c>
      <c r="AZ541" s="505" t="s">
        <v>13</v>
      </c>
      <c r="BA541" s="505" t="s">
        <v>13</v>
      </c>
      <c r="BB541" s="505" t="s">
        <v>13</v>
      </c>
      <c r="BC541" s="505" t="s">
        <v>13</v>
      </c>
      <c r="BD541" s="505" t="s">
        <v>13</v>
      </c>
      <c r="BE541" s="505" t="s">
        <v>13</v>
      </c>
      <c r="BF541" s="505" t="s">
        <v>13</v>
      </c>
      <c r="BG541" s="505" t="s">
        <v>13</v>
      </c>
      <c r="BH541" s="505" t="s">
        <v>13</v>
      </c>
      <c r="BI541" s="505" t="s">
        <v>13</v>
      </c>
      <c r="BJ541" s="505" t="s">
        <v>13</v>
      </c>
      <c r="BK541" s="505" t="s">
        <v>13</v>
      </c>
      <c r="BL541" s="505" t="s">
        <v>13</v>
      </c>
      <c r="BM541" s="505" t="s">
        <v>13</v>
      </c>
      <c r="BN541" s="505" t="s">
        <v>13</v>
      </c>
      <c r="BO541" s="622" t="s">
        <v>13</v>
      </c>
      <c r="BP541" s="505" t="s">
        <v>13</v>
      </c>
      <c r="BQ541" s="505" t="s">
        <v>13</v>
      </c>
      <c r="BR541" s="505" t="s">
        <v>13</v>
      </c>
      <c r="BS541" s="505"/>
      <c r="BT541" s="505"/>
      <c r="BU541" s="505"/>
    </row>
    <row r="542" spans="1:73" ht="14.4">
      <c r="A542" s="486" t="e">
        <f>VLOOKUP(C542,'[18]DfE No.'!C:E,3,FALSE)</f>
        <v>#N/A</v>
      </c>
      <c r="B542" s="502" t="s">
        <v>13</v>
      </c>
      <c r="C542" s="502" t="s">
        <v>13</v>
      </c>
      <c r="D542" s="503" t="s">
        <v>13</v>
      </c>
      <c r="E542" s="492" t="s">
        <v>13</v>
      </c>
      <c r="F542" s="504" t="s">
        <v>13</v>
      </c>
      <c r="G542" s="505" t="s">
        <v>13</v>
      </c>
      <c r="H542" s="505" t="s">
        <v>13</v>
      </c>
      <c r="I542" s="505" t="s">
        <v>13</v>
      </c>
      <c r="J542" s="505" t="s">
        <v>13</v>
      </c>
      <c r="K542" s="505" t="s">
        <v>13</v>
      </c>
      <c r="L542" s="505" t="s">
        <v>13</v>
      </c>
      <c r="M542" s="505" t="s">
        <v>13</v>
      </c>
      <c r="N542" s="505" t="s">
        <v>13</v>
      </c>
      <c r="O542" s="505" t="s">
        <v>13</v>
      </c>
      <c r="P542" s="505" t="s">
        <v>13</v>
      </c>
      <c r="Q542" s="505" t="s">
        <v>13</v>
      </c>
      <c r="R542" s="505" t="s">
        <v>13</v>
      </c>
      <c r="S542" s="505" t="s">
        <v>13</v>
      </c>
      <c r="T542" s="505" t="s">
        <v>13</v>
      </c>
      <c r="U542" s="505" t="s">
        <v>13</v>
      </c>
      <c r="V542" s="505" t="s">
        <v>13</v>
      </c>
      <c r="W542" s="505" t="s">
        <v>13</v>
      </c>
      <c r="X542" s="505" t="s">
        <v>13</v>
      </c>
      <c r="Y542" s="505" t="s">
        <v>13</v>
      </c>
      <c r="Z542" s="505" t="s">
        <v>13</v>
      </c>
      <c r="AA542" s="505" t="s">
        <v>13</v>
      </c>
      <c r="AB542" s="505" t="s">
        <v>13</v>
      </c>
      <c r="AC542" s="505" t="s">
        <v>13</v>
      </c>
      <c r="AD542" s="505" t="s">
        <v>13</v>
      </c>
      <c r="AE542" s="505" t="s">
        <v>13</v>
      </c>
      <c r="AF542" s="505" t="s">
        <v>13</v>
      </c>
      <c r="AG542" s="505" t="s">
        <v>13</v>
      </c>
      <c r="AH542" s="505" t="s">
        <v>13</v>
      </c>
      <c r="AI542" s="505" t="s">
        <v>13</v>
      </c>
      <c r="AJ542" s="505" t="s">
        <v>13</v>
      </c>
      <c r="AK542" s="505" t="s">
        <v>13</v>
      </c>
      <c r="AL542" s="505" t="s">
        <v>13</v>
      </c>
      <c r="AM542" s="505" t="s">
        <v>13</v>
      </c>
      <c r="AN542" s="505" t="s">
        <v>13</v>
      </c>
      <c r="AO542" s="505" t="s">
        <v>13</v>
      </c>
      <c r="AP542" s="505" t="s">
        <v>13</v>
      </c>
      <c r="AQ542" s="505" t="s">
        <v>13</v>
      </c>
      <c r="AR542" s="505" t="s">
        <v>13</v>
      </c>
      <c r="AS542" s="505" t="s">
        <v>13</v>
      </c>
      <c r="AT542" s="505" t="s">
        <v>13</v>
      </c>
      <c r="AU542" s="505" t="s">
        <v>13</v>
      </c>
      <c r="AV542" s="505" t="s">
        <v>13</v>
      </c>
      <c r="AW542" s="505" t="s">
        <v>13</v>
      </c>
      <c r="AX542" s="505" t="s">
        <v>13</v>
      </c>
      <c r="AY542" s="505" t="s">
        <v>13</v>
      </c>
      <c r="AZ542" s="505" t="s">
        <v>13</v>
      </c>
      <c r="BA542" s="505" t="s">
        <v>13</v>
      </c>
      <c r="BB542" s="505" t="s">
        <v>13</v>
      </c>
      <c r="BC542" s="505" t="s">
        <v>13</v>
      </c>
      <c r="BD542" s="505" t="s">
        <v>13</v>
      </c>
      <c r="BE542" s="505" t="s">
        <v>13</v>
      </c>
      <c r="BF542" s="505" t="s">
        <v>13</v>
      </c>
      <c r="BG542" s="505" t="s">
        <v>13</v>
      </c>
      <c r="BH542" s="505" t="s">
        <v>13</v>
      </c>
      <c r="BI542" s="505" t="s">
        <v>13</v>
      </c>
      <c r="BJ542" s="505" t="s">
        <v>13</v>
      </c>
      <c r="BK542" s="505" t="s">
        <v>13</v>
      </c>
      <c r="BL542" s="505" t="s">
        <v>13</v>
      </c>
      <c r="BM542" s="505" t="s">
        <v>13</v>
      </c>
      <c r="BN542" s="505" t="s">
        <v>13</v>
      </c>
      <c r="BO542" s="622" t="s">
        <v>13</v>
      </c>
      <c r="BP542" s="505" t="s">
        <v>13</v>
      </c>
      <c r="BQ542" s="505" t="s">
        <v>13</v>
      </c>
      <c r="BR542" s="505" t="s">
        <v>13</v>
      </c>
      <c r="BS542" s="505"/>
      <c r="BT542" s="505"/>
      <c r="BU542" s="505"/>
    </row>
    <row r="543" spans="1:73" ht="14.4">
      <c r="A543" s="486" t="e">
        <f>VLOOKUP(C543,'[18]DfE No.'!C:E,3,FALSE)</f>
        <v>#N/A</v>
      </c>
      <c r="B543" s="502" t="s">
        <v>13</v>
      </c>
      <c r="C543" s="502" t="s">
        <v>13</v>
      </c>
      <c r="D543" s="503" t="s">
        <v>13</v>
      </c>
      <c r="E543" s="492" t="s">
        <v>13</v>
      </c>
      <c r="F543" s="504" t="s">
        <v>13</v>
      </c>
      <c r="G543" s="505" t="s">
        <v>13</v>
      </c>
      <c r="H543" s="505" t="s">
        <v>13</v>
      </c>
      <c r="I543" s="505" t="s">
        <v>13</v>
      </c>
      <c r="J543" s="505" t="s">
        <v>13</v>
      </c>
      <c r="K543" s="505" t="s">
        <v>13</v>
      </c>
      <c r="L543" s="505" t="s">
        <v>13</v>
      </c>
      <c r="M543" s="505" t="s">
        <v>13</v>
      </c>
      <c r="N543" s="505" t="s">
        <v>13</v>
      </c>
      <c r="O543" s="505" t="s">
        <v>13</v>
      </c>
      <c r="P543" s="505" t="s">
        <v>13</v>
      </c>
      <c r="Q543" s="505" t="s">
        <v>13</v>
      </c>
      <c r="R543" s="505" t="s">
        <v>13</v>
      </c>
      <c r="S543" s="505" t="s">
        <v>13</v>
      </c>
      <c r="T543" s="505" t="s">
        <v>13</v>
      </c>
      <c r="U543" s="505" t="s">
        <v>13</v>
      </c>
      <c r="V543" s="505" t="s">
        <v>13</v>
      </c>
      <c r="W543" s="505" t="s">
        <v>13</v>
      </c>
      <c r="X543" s="505" t="s">
        <v>13</v>
      </c>
      <c r="Y543" s="505" t="s">
        <v>13</v>
      </c>
      <c r="Z543" s="505" t="s">
        <v>13</v>
      </c>
      <c r="AA543" s="505" t="s">
        <v>13</v>
      </c>
      <c r="AB543" s="505" t="s">
        <v>13</v>
      </c>
      <c r="AC543" s="505" t="s">
        <v>13</v>
      </c>
      <c r="AD543" s="505" t="s">
        <v>13</v>
      </c>
      <c r="AE543" s="505" t="s">
        <v>13</v>
      </c>
      <c r="AF543" s="505" t="s">
        <v>13</v>
      </c>
      <c r="AG543" s="505" t="s">
        <v>13</v>
      </c>
      <c r="AH543" s="505" t="s">
        <v>13</v>
      </c>
      <c r="AI543" s="505" t="s">
        <v>13</v>
      </c>
      <c r="AJ543" s="505" t="s">
        <v>13</v>
      </c>
      <c r="AK543" s="505" t="s">
        <v>13</v>
      </c>
      <c r="AL543" s="505" t="s">
        <v>13</v>
      </c>
      <c r="AM543" s="505" t="s">
        <v>13</v>
      </c>
      <c r="AN543" s="505" t="s">
        <v>13</v>
      </c>
      <c r="AO543" s="505" t="s">
        <v>13</v>
      </c>
      <c r="AP543" s="505" t="s">
        <v>13</v>
      </c>
      <c r="AQ543" s="505" t="s">
        <v>13</v>
      </c>
      <c r="AR543" s="505" t="s">
        <v>13</v>
      </c>
      <c r="AS543" s="505" t="s">
        <v>13</v>
      </c>
      <c r="AT543" s="505" t="s">
        <v>13</v>
      </c>
      <c r="AU543" s="505" t="s">
        <v>13</v>
      </c>
      <c r="AV543" s="505" t="s">
        <v>13</v>
      </c>
      <c r="AW543" s="505" t="s">
        <v>13</v>
      </c>
      <c r="AX543" s="505" t="s">
        <v>13</v>
      </c>
      <c r="AY543" s="505" t="s">
        <v>13</v>
      </c>
      <c r="AZ543" s="505" t="s">
        <v>13</v>
      </c>
      <c r="BA543" s="505" t="s">
        <v>13</v>
      </c>
      <c r="BB543" s="505" t="s">
        <v>13</v>
      </c>
      <c r="BC543" s="505" t="s">
        <v>13</v>
      </c>
      <c r="BD543" s="505" t="s">
        <v>13</v>
      </c>
      <c r="BE543" s="505" t="s">
        <v>13</v>
      </c>
      <c r="BF543" s="505" t="s">
        <v>13</v>
      </c>
      <c r="BG543" s="505" t="s">
        <v>13</v>
      </c>
      <c r="BH543" s="505" t="s">
        <v>13</v>
      </c>
      <c r="BI543" s="505" t="s">
        <v>13</v>
      </c>
      <c r="BJ543" s="505" t="s">
        <v>13</v>
      </c>
      <c r="BK543" s="505" t="s">
        <v>13</v>
      </c>
      <c r="BL543" s="505" t="s">
        <v>13</v>
      </c>
      <c r="BM543" s="505" t="s">
        <v>13</v>
      </c>
      <c r="BN543" s="505" t="s">
        <v>13</v>
      </c>
      <c r="BO543" s="622" t="s">
        <v>13</v>
      </c>
      <c r="BP543" s="505" t="s">
        <v>13</v>
      </c>
      <c r="BQ543" s="505" t="s">
        <v>13</v>
      </c>
      <c r="BR543" s="505" t="s">
        <v>13</v>
      </c>
      <c r="BS543" s="505"/>
      <c r="BT543" s="505"/>
      <c r="BU543" s="505"/>
    </row>
    <row r="544" spans="1:73" ht="14.4">
      <c r="A544" s="486" t="e">
        <f>VLOOKUP(C544,'[18]DfE No.'!C:E,3,FALSE)</f>
        <v>#N/A</v>
      </c>
      <c r="B544" s="502" t="s">
        <v>13</v>
      </c>
      <c r="C544" s="502" t="s">
        <v>13</v>
      </c>
      <c r="D544" s="503" t="s">
        <v>13</v>
      </c>
      <c r="E544" s="492" t="s">
        <v>13</v>
      </c>
      <c r="F544" s="504" t="s">
        <v>13</v>
      </c>
      <c r="G544" s="505" t="s">
        <v>13</v>
      </c>
      <c r="H544" s="505" t="s">
        <v>13</v>
      </c>
      <c r="I544" s="505" t="s">
        <v>13</v>
      </c>
      <c r="J544" s="505" t="s">
        <v>13</v>
      </c>
      <c r="K544" s="505" t="s">
        <v>13</v>
      </c>
      <c r="L544" s="505" t="s">
        <v>13</v>
      </c>
      <c r="M544" s="505" t="s">
        <v>13</v>
      </c>
      <c r="N544" s="505" t="s">
        <v>13</v>
      </c>
      <c r="O544" s="505" t="s">
        <v>13</v>
      </c>
      <c r="P544" s="505" t="s">
        <v>13</v>
      </c>
      <c r="Q544" s="505" t="s">
        <v>13</v>
      </c>
      <c r="R544" s="505" t="s">
        <v>13</v>
      </c>
      <c r="S544" s="505" t="s">
        <v>13</v>
      </c>
      <c r="T544" s="505" t="s">
        <v>13</v>
      </c>
      <c r="U544" s="505" t="s">
        <v>13</v>
      </c>
      <c r="V544" s="505" t="s">
        <v>13</v>
      </c>
      <c r="W544" s="505" t="s">
        <v>13</v>
      </c>
      <c r="X544" s="505" t="s">
        <v>13</v>
      </c>
      <c r="Y544" s="505" t="s">
        <v>13</v>
      </c>
      <c r="Z544" s="505" t="s">
        <v>13</v>
      </c>
      <c r="AA544" s="505" t="s">
        <v>13</v>
      </c>
      <c r="AB544" s="505" t="s">
        <v>13</v>
      </c>
      <c r="AC544" s="505" t="s">
        <v>13</v>
      </c>
      <c r="AD544" s="505" t="s">
        <v>13</v>
      </c>
      <c r="AE544" s="505" t="s">
        <v>13</v>
      </c>
      <c r="AF544" s="505" t="s">
        <v>13</v>
      </c>
      <c r="AG544" s="505" t="s">
        <v>13</v>
      </c>
      <c r="AH544" s="505" t="s">
        <v>13</v>
      </c>
      <c r="AI544" s="505" t="s">
        <v>13</v>
      </c>
      <c r="AJ544" s="505" t="s">
        <v>13</v>
      </c>
      <c r="AK544" s="505" t="s">
        <v>13</v>
      </c>
      <c r="AL544" s="505" t="s">
        <v>13</v>
      </c>
      <c r="AM544" s="505" t="s">
        <v>13</v>
      </c>
      <c r="AN544" s="505" t="s">
        <v>13</v>
      </c>
      <c r="AO544" s="505" t="s">
        <v>13</v>
      </c>
      <c r="AP544" s="505" t="s">
        <v>13</v>
      </c>
      <c r="AQ544" s="505" t="s">
        <v>13</v>
      </c>
      <c r="AR544" s="505" t="s">
        <v>13</v>
      </c>
      <c r="AS544" s="505" t="s">
        <v>13</v>
      </c>
      <c r="AT544" s="505" t="s">
        <v>13</v>
      </c>
      <c r="AU544" s="505" t="s">
        <v>13</v>
      </c>
      <c r="AV544" s="505" t="s">
        <v>13</v>
      </c>
      <c r="AW544" s="505" t="s">
        <v>13</v>
      </c>
      <c r="AX544" s="505" t="s">
        <v>13</v>
      </c>
      <c r="AY544" s="505" t="s">
        <v>13</v>
      </c>
      <c r="AZ544" s="505" t="s">
        <v>13</v>
      </c>
      <c r="BA544" s="505" t="s">
        <v>13</v>
      </c>
      <c r="BB544" s="505" t="s">
        <v>13</v>
      </c>
      <c r="BC544" s="505" t="s">
        <v>13</v>
      </c>
      <c r="BD544" s="505" t="s">
        <v>13</v>
      </c>
      <c r="BE544" s="505" t="s">
        <v>13</v>
      </c>
      <c r="BF544" s="505" t="s">
        <v>13</v>
      </c>
      <c r="BG544" s="505" t="s">
        <v>13</v>
      </c>
      <c r="BH544" s="505" t="s">
        <v>13</v>
      </c>
      <c r="BI544" s="505" t="s">
        <v>13</v>
      </c>
      <c r="BJ544" s="505" t="s">
        <v>13</v>
      </c>
      <c r="BK544" s="505" t="s">
        <v>13</v>
      </c>
      <c r="BL544" s="505" t="s">
        <v>13</v>
      </c>
      <c r="BM544" s="505" t="s">
        <v>13</v>
      </c>
      <c r="BN544" s="505" t="s">
        <v>13</v>
      </c>
      <c r="BO544" s="622" t="s">
        <v>13</v>
      </c>
      <c r="BP544" s="505" t="s">
        <v>13</v>
      </c>
      <c r="BQ544" s="505" t="s">
        <v>13</v>
      </c>
      <c r="BR544" s="505" t="s">
        <v>13</v>
      </c>
      <c r="BS544" s="505"/>
      <c r="BT544" s="505"/>
      <c r="BU544" s="505"/>
    </row>
    <row r="545" spans="1:73" ht="14.4">
      <c r="A545" s="486" t="e">
        <f>VLOOKUP(C545,'[18]DfE No.'!C:E,3,FALSE)</f>
        <v>#N/A</v>
      </c>
      <c r="B545" s="502" t="s">
        <v>13</v>
      </c>
      <c r="C545" s="502" t="s">
        <v>13</v>
      </c>
      <c r="D545" s="503" t="s">
        <v>13</v>
      </c>
      <c r="E545" s="492" t="s">
        <v>13</v>
      </c>
      <c r="F545" s="504" t="s">
        <v>13</v>
      </c>
      <c r="G545" s="505" t="s">
        <v>13</v>
      </c>
      <c r="H545" s="505" t="s">
        <v>13</v>
      </c>
      <c r="I545" s="505" t="s">
        <v>13</v>
      </c>
      <c r="J545" s="505" t="s">
        <v>13</v>
      </c>
      <c r="K545" s="505" t="s">
        <v>13</v>
      </c>
      <c r="L545" s="505" t="s">
        <v>13</v>
      </c>
      <c r="M545" s="505" t="s">
        <v>13</v>
      </c>
      <c r="N545" s="505" t="s">
        <v>13</v>
      </c>
      <c r="O545" s="505" t="s">
        <v>13</v>
      </c>
      <c r="P545" s="505" t="s">
        <v>13</v>
      </c>
      <c r="Q545" s="505" t="s">
        <v>13</v>
      </c>
      <c r="R545" s="505" t="s">
        <v>13</v>
      </c>
      <c r="S545" s="505" t="s">
        <v>13</v>
      </c>
      <c r="T545" s="505" t="s">
        <v>13</v>
      </c>
      <c r="U545" s="505" t="s">
        <v>13</v>
      </c>
      <c r="V545" s="505" t="s">
        <v>13</v>
      </c>
      <c r="W545" s="505" t="s">
        <v>13</v>
      </c>
      <c r="X545" s="505" t="s">
        <v>13</v>
      </c>
      <c r="Y545" s="505" t="s">
        <v>13</v>
      </c>
      <c r="Z545" s="505" t="s">
        <v>13</v>
      </c>
      <c r="AA545" s="505" t="s">
        <v>13</v>
      </c>
      <c r="AB545" s="505" t="s">
        <v>13</v>
      </c>
      <c r="AC545" s="505" t="s">
        <v>13</v>
      </c>
      <c r="AD545" s="505" t="s">
        <v>13</v>
      </c>
      <c r="AE545" s="505" t="s">
        <v>13</v>
      </c>
      <c r="AF545" s="505" t="s">
        <v>13</v>
      </c>
      <c r="AG545" s="505" t="s">
        <v>13</v>
      </c>
      <c r="AH545" s="505" t="s">
        <v>13</v>
      </c>
      <c r="AI545" s="505" t="s">
        <v>13</v>
      </c>
      <c r="AJ545" s="505" t="s">
        <v>13</v>
      </c>
      <c r="AK545" s="505" t="s">
        <v>13</v>
      </c>
      <c r="AL545" s="505" t="s">
        <v>13</v>
      </c>
      <c r="AM545" s="505" t="s">
        <v>13</v>
      </c>
      <c r="AN545" s="505" t="s">
        <v>13</v>
      </c>
      <c r="AO545" s="505" t="s">
        <v>13</v>
      </c>
      <c r="AP545" s="505" t="s">
        <v>13</v>
      </c>
      <c r="AQ545" s="505" t="s">
        <v>13</v>
      </c>
      <c r="AR545" s="505" t="s">
        <v>13</v>
      </c>
      <c r="AS545" s="505" t="s">
        <v>13</v>
      </c>
      <c r="AT545" s="505" t="s">
        <v>13</v>
      </c>
      <c r="AU545" s="505" t="s">
        <v>13</v>
      </c>
      <c r="AV545" s="505" t="s">
        <v>13</v>
      </c>
      <c r="AW545" s="505" t="s">
        <v>13</v>
      </c>
      <c r="AX545" s="505" t="s">
        <v>13</v>
      </c>
      <c r="AY545" s="505" t="s">
        <v>13</v>
      </c>
      <c r="AZ545" s="505" t="s">
        <v>13</v>
      </c>
      <c r="BA545" s="505" t="s">
        <v>13</v>
      </c>
      <c r="BB545" s="505" t="s">
        <v>13</v>
      </c>
      <c r="BC545" s="505" t="s">
        <v>13</v>
      </c>
      <c r="BD545" s="505" t="s">
        <v>13</v>
      </c>
      <c r="BE545" s="505" t="s">
        <v>13</v>
      </c>
      <c r="BF545" s="505" t="s">
        <v>13</v>
      </c>
      <c r="BG545" s="505" t="s">
        <v>13</v>
      </c>
      <c r="BH545" s="505" t="s">
        <v>13</v>
      </c>
      <c r="BI545" s="505" t="s">
        <v>13</v>
      </c>
      <c r="BJ545" s="505" t="s">
        <v>13</v>
      </c>
      <c r="BK545" s="505" t="s">
        <v>13</v>
      </c>
      <c r="BL545" s="505" t="s">
        <v>13</v>
      </c>
      <c r="BM545" s="505" t="s">
        <v>13</v>
      </c>
      <c r="BN545" s="505" t="s">
        <v>13</v>
      </c>
      <c r="BO545" s="622" t="s">
        <v>13</v>
      </c>
      <c r="BP545" s="505" t="s">
        <v>13</v>
      </c>
      <c r="BQ545" s="505" t="s">
        <v>13</v>
      </c>
      <c r="BR545" s="505" t="s">
        <v>13</v>
      </c>
      <c r="BS545" s="505"/>
      <c r="BT545" s="505"/>
      <c r="BU545" s="505"/>
    </row>
    <row r="546" spans="1:73" ht="14.4">
      <c r="A546" s="486" t="e">
        <f>VLOOKUP(C546,'[18]DfE No.'!C:E,3,FALSE)</f>
        <v>#N/A</v>
      </c>
      <c r="B546" s="502" t="s">
        <v>13</v>
      </c>
      <c r="C546" s="502" t="s">
        <v>13</v>
      </c>
      <c r="D546" s="503" t="s">
        <v>13</v>
      </c>
      <c r="E546" s="492" t="s">
        <v>13</v>
      </c>
      <c r="F546" s="504" t="s">
        <v>13</v>
      </c>
      <c r="G546" s="505" t="s">
        <v>13</v>
      </c>
      <c r="H546" s="505" t="s">
        <v>13</v>
      </c>
      <c r="I546" s="505" t="s">
        <v>13</v>
      </c>
      <c r="J546" s="505" t="s">
        <v>13</v>
      </c>
      <c r="K546" s="505" t="s">
        <v>13</v>
      </c>
      <c r="L546" s="505" t="s">
        <v>13</v>
      </c>
      <c r="M546" s="505" t="s">
        <v>13</v>
      </c>
      <c r="N546" s="505" t="s">
        <v>13</v>
      </c>
      <c r="O546" s="505" t="s">
        <v>13</v>
      </c>
      <c r="P546" s="505" t="s">
        <v>13</v>
      </c>
      <c r="Q546" s="505" t="s">
        <v>13</v>
      </c>
      <c r="R546" s="505" t="s">
        <v>13</v>
      </c>
      <c r="S546" s="505" t="s">
        <v>13</v>
      </c>
      <c r="T546" s="505" t="s">
        <v>13</v>
      </c>
      <c r="U546" s="505" t="s">
        <v>13</v>
      </c>
      <c r="V546" s="505" t="s">
        <v>13</v>
      </c>
      <c r="W546" s="505" t="s">
        <v>13</v>
      </c>
      <c r="X546" s="505" t="s">
        <v>13</v>
      </c>
      <c r="Y546" s="505" t="s">
        <v>13</v>
      </c>
      <c r="Z546" s="505" t="s">
        <v>13</v>
      </c>
      <c r="AA546" s="505" t="s">
        <v>13</v>
      </c>
      <c r="AB546" s="505" t="s">
        <v>13</v>
      </c>
      <c r="AC546" s="505" t="s">
        <v>13</v>
      </c>
      <c r="AD546" s="505" t="s">
        <v>13</v>
      </c>
      <c r="AE546" s="505" t="s">
        <v>13</v>
      </c>
      <c r="AF546" s="505" t="s">
        <v>13</v>
      </c>
      <c r="AG546" s="505" t="s">
        <v>13</v>
      </c>
      <c r="AH546" s="505" t="s">
        <v>13</v>
      </c>
      <c r="AI546" s="505" t="s">
        <v>13</v>
      </c>
      <c r="AJ546" s="505" t="s">
        <v>13</v>
      </c>
      <c r="AK546" s="505" t="s">
        <v>13</v>
      </c>
      <c r="AL546" s="505" t="s">
        <v>13</v>
      </c>
      <c r="AM546" s="505" t="s">
        <v>13</v>
      </c>
      <c r="AN546" s="505" t="s">
        <v>13</v>
      </c>
      <c r="AO546" s="505" t="s">
        <v>13</v>
      </c>
      <c r="AP546" s="505" t="s">
        <v>13</v>
      </c>
      <c r="AQ546" s="505" t="s">
        <v>13</v>
      </c>
      <c r="AR546" s="505" t="s">
        <v>13</v>
      </c>
      <c r="AS546" s="505" t="s">
        <v>13</v>
      </c>
      <c r="AT546" s="505" t="s">
        <v>13</v>
      </c>
      <c r="AU546" s="505" t="s">
        <v>13</v>
      </c>
      <c r="AV546" s="505" t="s">
        <v>13</v>
      </c>
      <c r="AW546" s="505" t="s">
        <v>13</v>
      </c>
      <c r="AX546" s="505" t="s">
        <v>13</v>
      </c>
      <c r="AY546" s="505" t="s">
        <v>13</v>
      </c>
      <c r="AZ546" s="505" t="s">
        <v>13</v>
      </c>
      <c r="BA546" s="505" t="s">
        <v>13</v>
      </c>
      <c r="BB546" s="505" t="s">
        <v>13</v>
      </c>
      <c r="BC546" s="505" t="s">
        <v>13</v>
      </c>
      <c r="BD546" s="505" t="s">
        <v>13</v>
      </c>
      <c r="BE546" s="505" t="s">
        <v>13</v>
      </c>
      <c r="BF546" s="505" t="s">
        <v>13</v>
      </c>
      <c r="BG546" s="505" t="s">
        <v>13</v>
      </c>
      <c r="BH546" s="505" t="s">
        <v>13</v>
      </c>
      <c r="BI546" s="505" t="s">
        <v>13</v>
      </c>
      <c r="BJ546" s="505" t="s">
        <v>13</v>
      </c>
      <c r="BK546" s="505" t="s">
        <v>13</v>
      </c>
      <c r="BL546" s="505" t="s">
        <v>13</v>
      </c>
      <c r="BM546" s="505" t="s">
        <v>13</v>
      </c>
      <c r="BN546" s="505" t="s">
        <v>13</v>
      </c>
      <c r="BO546" s="622" t="s">
        <v>13</v>
      </c>
      <c r="BP546" s="505" t="s">
        <v>13</v>
      </c>
      <c r="BQ546" s="505" t="s">
        <v>13</v>
      </c>
      <c r="BR546" s="505" t="s">
        <v>13</v>
      </c>
      <c r="BS546" s="505"/>
      <c r="BT546" s="505"/>
      <c r="BU546" s="505"/>
    </row>
    <row r="547" spans="1:73" ht="14.4">
      <c r="A547" s="486" t="e">
        <f>VLOOKUP(C547,'[18]DfE No.'!C:E,3,FALSE)</f>
        <v>#N/A</v>
      </c>
      <c r="B547" s="502" t="s">
        <v>13</v>
      </c>
      <c r="C547" s="502" t="s">
        <v>13</v>
      </c>
      <c r="D547" s="503" t="s">
        <v>13</v>
      </c>
      <c r="E547" s="492" t="s">
        <v>13</v>
      </c>
      <c r="F547" s="504" t="s">
        <v>13</v>
      </c>
      <c r="G547" s="505" t="s">
        <v>13</v>
      </c>
      <c r="H547" s="505" t="s">
        <v>13</v>
      </c>
      <c r="I547" s="505" t="s">
        <v>13</v>
      </c>
      <c r="J547" s="505" t="s">
        <v>13</v>
      </c>
      <c r="K547" s="505" t="s">
        <v>13</v>
      </c>
      <c r="L547" s="505" t="s">
        <v>13</v>
      </c>
      <c r="M547" s="505" t="s">
        <v>13</v>
      </c>
      <c r="N547" s="505" t="s">
        <v>13</v>
      </c>
      <c r="O547" s="505" t="s">
        <v>13</v>
      </c>
      <c r="P547" s="505" t="s">
        <v>13</v>
      </c>
      <c r="Q547" s="505" t="s">
        <v>13</v>
      </c>
      <c r="R547" s="505" t="s">
        <v>13</v>
      </c>
      <c r="S547" s="505" t="s">
        <v>13</v>
      </c>
      <c r="T547" s="505" t="s">
        <v>13</v>
      </c>
      <c r="U547" s="505" t="s">
        <v>13</v>
      </c>
      <c r="V547" s="505" t="s">
        <v>13</v>
      </c>
      <c r="W547" s="505" t="s">
        <v>13</v>
      </c>
      <c r="X547" s="505" t="s">
        <v>13</v>
      </c>
      <c r="Y547" s="505" t="s">
        <v>13</v>
      </c>
      <c r="Z547" s="505" t="s">
        <v>13</v>
      </c>
      <c r="AA547" s="505" t="s">
        <v>13</v>
      </c>
      <c r="AB547" s="505" t="s">
        <v>13</v>
      </c>
      <c r="AC547" s="505" t="s">
        <v>13</v>
      </c>
      <c r="AD547" s="505" t="s">
        <v>13</v>
      </c>
      <c r="AE547" s="505" t="s">
        <v>13</v>
      </c>
      <c r="AF547" s="505" t="s">
        <v>13</v>
      </c>
      <c r="AG547" s="505" t="s">
        <v>13</v>
      </c>
      <c r="AH547" s="505" t="s">
        <v>13</v>
      </c>
      <c r="AI547" s="505" t="s">
        <v>13</v>
      </c>
      <c r="AJ547" s="505" t="s">
        <v>13</v>
      </c>
      <c r="AK547" s="505" t="s">
        <v>13</v>
      </c>
      <c r="AL547" s="505" t="s">
        <v>13</v>
      </c>
      <c r="AM547" s="505" t="s">
        <v>13</v>
      </c>
      <c r="AN547" s="505" t="s">
        <v>13</v>
      </c>
      <c r="AO547" s="505" t="s">
        <v>13</v>
      </c>
      <c r="AP547" s="505" t="s">
        <v>13</v>
      </c>
      <c r="AQ547" s="505" t="s">
        <v>13</v>
      </c>
      <c r="AR547" s="505" t="s">
        <v>13</v>
      </c>
      <c r="AS547" s="505" t="s">
        <v>13</v>
      </c>
      <c r="AT547" s="505" t="s">
        <v>13</v>
      </c>
      <c r="AU547" s="505" t="s">
        <v>13</v>
      </c>
      <c r="AV547" s="505" t="s">
        <v>13</v>
      </c>
      <c r="AW547" s="505" t="s">
        <v>13</v>
      </c>
      <c r="AX547" s="505" t="s">
        <v>13</v>
      </c>
      <c r="AY547" s="505" t="s">
        <v>13</v>
      </c>
      <c r="AZ547" s="505" t="s">
        <v>13</v>
      </c>
      <c r="BA547" s="505" t="s">
        <v>13</v>
      </c>
      <c r="BB547" s="505" t="s">
        <v>13</v>
      </c>
      <c r="BC547" s="505" t="s">
        <v>13</v>
      </c>
      <c r="BD547" s="505" t="s">
        <v>13</v>
      </c>
      <c r="BE547" s="505" t="s">
        <v>13</v>
      </c>
      <c r="BF547" s="505" t="s">
        <v>13</v>
      </c>
      <c r="BG547" s="505" t="s">
        <v>13</v>
      </c>
      <c r="BH547" s="505" t="s">
        <v>13</v>
      </c>
      <c r="BI547" s="505" t="s">
        <v>13</v>
      </c>
      <c r="BJ547" s="505" t="s">
        <v>13</v>
      </c>
      <c r="BK547" s="505" t="s">
        <v>13</v>
      </c>
      <c r="BL547" s="505" t="s">
        <v>13</v>
      </c>
      <c r="BM547" s="505" t="s">
        <v>13</v>
      </c>
      <c r="BN547" s="505" t="s">
        <v>13</v>
      </c>
      <c r="BO547" s="622" t="s">
        <v>13</v>
      </c>
      <c r="BP547" s="505" t="s">
        <v>13</v>
      </c>
      <c r="BQ547" s="505" t="s">
        <v>13</v>
      </c>
      <c r="BR547" s="505" t="s">
        <v>13</v>
      </c>
      <c r="BS547" s="505"/>
      <c r="BT547" s="505"/>
      <c r="BU547" s="505"/>
    </row>
    <row r="548" spans="1:73" ht="14.4">
      <c r="A548" s="486" t="e">
        <f>VLOOKUP(C548,'[18]DfE No.'!C:E,3,FALSE)</f>
        <v>#N/A</v>
      </c>
      <c r="B548" s="502" t="s">
        <v>13</v>
      </c>
      <c r="C548" s="502" t="s">
        <v>13</v>
      </c>
      <c r="D548" s="503" t="s">
        <v>13</v>
      </c>
      <c r="E548" s="492" t="s">
        <v>13</v>
      </c>
      <c r="F548" s="504" t="s">
        <v>13</v>
      </c>
      <c r="G548" s="505" t="s">
        <v>13</v>
      </c>
      <c r="H548" s="505" t="s">
        <v>13</v>
      </c>
      <c r="I548" s="505" t="s">
        <v>13</v>
      </c>
      <c r="J548" s="505" t="s">
        <v>13</v>
      </c>
      <c r="K548" s="505" t="s">
        <v>13</v>
      </c>
      <c r="L548" s="505" t="s">
        <v>13</v>
      </c>
      <c r="M548" s="505" t="s">
        <v>13</v>
      </c>
      <c r="N548" s="505" t="s">
        <v>13</v>
      </c>
      <c r="O548" s="505" t="s">
        <v>13</v>
      </c>
      <c r="P548" s="505" t="s">
        <v>13</v>
      </c>
      <c r="Q548" s="505" t="s">
        <v>13</v>
      </c>
      <c r="R548" s="505" t="s">
        <v>13</v>
      </c>
      <c r="S548" s="505" t="s">
        <v>13</v>
      </c>
      <c r="T548" s="505" t="s">
        <v>13</v>
      </c>
      <c r="U548" s="505" t="s">
        <v>13</v>
      </c>
      <c r="V548" s="505" t="s">
        <v>13</v>
      </c>
      <c r="W548" s="505" t="s">
        <v>13</v>
      </c>
      <c r="X548" s="505" t="s">
        <v>13</v>
      </c>
      <c r="Y548" s="505" t="s">
        <v>13</v>
      </c>
      <c r="Z548" s="505" t="s">
        <v>13</v>
      </c>
      <c r="AA548" s="505" t="s">
        <v>13</v>
      </c>
      <c r="AB548" s="505" t="s">
        <v>13</v>
      </c>
      <c r="AC548" s="505" t="s">
        <v>13</v>
      </c>
      <c r="AD548" s="505" t="s">
        <v>13</v>
      </c>
      <c r="AE548" s="505" t="s">
        <v>13</v>
      </c>
      <c r="AF548" s="505" t="s">
        <v>13</v>
      </c>
      <c r="AG548" s="505" t="s">
        <v>13</v>
      </c>
      <c r="AH548" s="505" t="s">
        <v>13</v>
      </c>
      <c r="AI548" s="505" t="s">
        <v>13</v>
      </c>
      <c r="AJ548" s="505" t="s">
        <v>13</v>
      </c>
      <c r="AK548" s="505" t="s">
        <v>13</v>
      </c>
      <c r="AL548" s="505" t="s">
        <v>13</v>
      </c>
      <c r="AM548" s="505" t="s">
        <v>13</v>
      </c>
      <c r="AN548" s="505" t="s">
        <v>13</v>
      </c>
      <c r="AO548" s="505" t="s">
        <v>13</v>
      </c>
      <c r="AP548" s="505" t="s">
        <v>13</v>
      </c>
      <c r="AQ548" s="505" t="s">
        <v>13</v>
      </c>
      <c r="AR548" s="505" t="s">
        <v>13</v>
      </c>
      <c r="AS548" s="505" t="s">
        <v>13</v>
      </c>
      <c r="AT548" s="505" t="s">
        <v>13</v>
      </c>
      <c r="AU548" s="505" t="s">
        <v>13</v>
      </c>
      <c r="AV548" s="505" t="s">
        <v>13</v>
      </c>
      <c r="AW548" s="505" t="s">
        <v>13</v>
      </c>
      <c r="AX548" s="505" t="s">
        <v>13</v>
      </c>
      <c r="AY548" s="505" t="s">
        <v>13</v>
      </c>
      <c r="AZ548" s="505" t="s">
        <v>13</v>
      </c>
      <c r="BA548" s="505" t="s">
        <v>13</v>
      </c>
      <c r="BB548" s="505" t="s">
        <v>13</v>
      </c>
      <c r="BC548" s="505" t="s">
        <v>13</v>
      </c>
      <c r="BD548" s="505" t="s">
        <v>13</v>
      </c>
      <c r="BE548" s="505" t="s">
        <v>13</v>
      </c>
      <c r="BF548" s="505" t="s">
        <v>13</v>
      </c>
      <c r="BG548" s="505" t="s">
        <v>13</v>
      </c>
      <c r="BH548" s="505" t="s">
        <v>13</v>
      </c>
      <c r="BI548" s="505" t="s">
        <v>13</v>
      </c>
      <c r="BJ548" s="505" t="s">
        <v>13</v>
      </c>
      <c r="BK548" s="505" t="s">
        <v>13</v>
      </c>
      <c r="BL548" s="505" t="s">
        <v>13</v>
      </c>
      <c r="BM548" s="505" t="s">
        <v>13</v>
      </c>
      <c r="BN548" s="505" t="s">
        <v>13</v>
      </c>
      <c r="BO548" s="622" t="s">
        <v>13</v>
      </c>
      <c r="BP548" s="505" t="s">
        <v>13</v>
      </c>
      <c r="BQ548" s="505" t="s">
        <v>13</v>
      </c>
      <c r="BR548" s="505" t="s">
        <v>13</v>
      </c>
      <c r="BS548" s="505"/>
      <c r="BT548" s="505"/>
      <c r="BU548" s="505"/>
    </row>
    <row r="549" spans="1:73" ht="14.4">
      <c r="A549" s="486" t="e">
        <f>VLOOKUP(C549,'[18]DfE No.'!C:E,3,FALSE)</f>
        <v>#N/A</v>
      </c>
      <c r="B549" s="502" t="s">
        <v>13</v>
      </c>
      <c r="C549" s="502" t="s">
        <v>13</v>
      </c>
      <c r="D549" s="503" t="s">
        <v>13</v>
      </c>
      <c r="E549" s="492" t="s">
        <v>13</v>
      </c>
      <c r="F549" s="504" t="s">
        <v>13</v>
      </c>
      <c r="G549" s="505" t="s">
        <v>13</v>
      </c>
      <c r="H549" s="505" t="s">
        <v>13</v>
      </c>
      <c r="I549" s="505" t="s">
        <v>13</v>
      </c>
      <c r="J549" s="505" t="s">
        <v>13</v>
      </c>
      <c r="K549" s="505" t="s">
        <v>13</v>
      </c>
      <c r="L549" s="505" t="s">
        <v>13</v>
      </c>
      <c r="M549" s="505" t="s">
        <v>13</v>
      </c>
      <c r="N549" s="505" t="s">
        <v>13</v>
      </c>
      <c r="O549" s="505" t="s">
        <v>13</v>
      </c>
      <c r="P549" s="505" t="s">
        <v>13</v>
      </c>
      <c r="Q549" s="505" t="s">
        <v>13</v>
      </c>
      <c r="R549" s="505" t="s">
        <v>13</v>
      </c>
      <c r="S549" s="505" t="s">
        <v>13</v>
      </c>
      <c r="T549" s="505" t="s">
        <v>13</v>
      </c>
      <c r="U549" s="505" t="s">
        <v>13</v>
      </c>
      <c r="V549" s="505" t="s">
        <v>13</v>
      </c>
      <c r="W549" s="505" t="s">
        <v>13</v>
      </c>
      <c r="X549" s="505" t="s">
        <v>13</v>
      </c>
      <c r="Y549" s="505" t="s">
        <v>13</v>
      </c>
      <c r="Z549" s="505" t="s">
        <v>13</v>
      </c>
      <c r="AA549" s="505" t="s">
        <v>13</v>
      </c>
      <c r="AB549" s="505" t="s">
        <v>13</v>
      </c>
      <c r="AC549" s="505" t="s">
        <v>13</v>
      </c>
      <c r="AD549" s="505" t="s">
        <v>13</v>
      </c>
      <c r="AE549" s="505" t="s">
        <v>13</v>
      </c>
      <c r="AF549" s="505" t="s">
        <v>13</v>
      </c>
      <c r="AG549" s="505" t="s">
        <v>13</v>
      </c>
      <c r="AH549" s="505" t="s">
        <v>13</v>
      </c>
      <c r="AI549" s="505" t="s">
        <v>13</v>
      </c>
      <c r="AJ549" s="505" t="s">
        <v>13</v>
      </c>
      <c r="AK549" s="505" t="s">
        <v>13</v>
      </c>
      <c r="AL549" s="505" t="s">
        <v>13</v>
      </c>
      <c r="AM549" s="505" t="s">
        <v>13</v>
      </c>
      <c r="AN549" s="505" t="s">
        <v>13</v>
      </c>
      <c r="AO549" s="505" t="s">
        <v>13</v>
      </c>
      <c r="AP549" s="505" t="s">
        <v>13</v>
      </c>
      <c r="AQ549" s="505" t="s">
        <v>13</v>
      </c>
      <c r="AR549" s="505" t="s">
        <v>13</v>
      </c>
      <c r="AS549" s="505" t="s">
        <v>13</v>
      </c>
      <c r="AT549" s="505" t="s">
        <v>13</v>
      </c>
      <c r="AU549" s="505" t="s">
        <v>13</v>
      </c>
      <c r="AV549" s="505" t="s">
        <v>13</v>
      </c>
      <c r="AW549" s="505" t="s">
        <v>13</v>
      </c>
      <c r="AX549" s="505" t="s">
        <v>13</v>
      </c>
      <c r="AY549" s="505" t="s">
        <v>13</v>
      </c>
      <c r="AZ549" s="505" t="s">
        <v>13</v>
      </c>
      <c r="BA549" s="505" t="s">
        <v>13</v>
      </c>
      <c r="BB549" s="505" t="s">
        <v>13</v>
      </c>
      <c r="BC549" s="505" t="s">
        <v>13</v>
      </c>
      <c r="BD549" s="505" t="s">
        <v>13</v>
      </c>
      <c r="BE549" s="505" t="s">
        <v>13</v>
      </c>
      <c r="BF549" s="505" t="s">
        <v>13</v>
      </c>
      <c r="BG549" s="505" t="s">
        <v>13</v>
      </c>
      <c r="BH549" s="505" t="s">
        <v>13</v>
      </c>
      <c r="BI549" s="505" t="s">
        <v>13</v>
      </c>
      <c r="BJ549" s="505" t="s">
        <v>13</v>
      </c>
      <c r="BK549" s="505" t="s">
        <v>13</v>
      </c>
      <c r="BL549" s="505" t="s">
        <v>13</v>
      </c>
      <c r="BM549" s="505" t="s">
        <v>13</v>
      </c>
      <c r="BN549" s="505" t="s">
        <v>13</v>
      </c>
      <c r="BO549" s="622" t="s">
        <v>13</v>
      </c>
      <c r="BP549" s="505" t="s">
        <v>13</v>
      </c>
      <c r="BQ549" s="505" t="s">
        <v>13</v>
      </c>
      <c r="BR549" s="505" t="s">
        <v>13</v>
      </c>
      <c r="BS549" s="505"/>
      <c r="BT549" s="505"/>
      <c r="BU549" s="505"/>
    </row>
    <row r="550" spans="1:73" ht="14.4">
      <c r="A550" s="486" t="e">
        <f>VLOOKUP(C550,'[18]DfE No.'!C:E,3,FALSE)</f>
        <v>#N/A</v>
      </c>
      <c r="B550" s="502" t="s">
        <v>13</v>
      </c>
      <c r="C550" s="502" t="s">
        <v>13</v>
      </c>
      <c r="D550" s="503" t="s">
        <v>13</v>
      </c>
      <c r="E550" s="492" t="s">
        <v>13</v>
      </c>
      <c r="F550" s="504" t="s">
        <v>13</v>
      </c>
      <c r="G550" s="505" t="s">
        <v>13</v>
      </c>
      <c r="H550" s="505" t="s">
        <v>13</v>
      </c>
      <c r="I550" s="505" t="s">
        <v>13</v>
      </c>
      <c r="J550" s="505" t="s">
        <v>13</v>
      </c>
      <c r="K550" s="505" t="s">
        <v>13</v>
      </c>
      <c r="L550" s="505" t="s">
        <v>13</v>
      </c>
      <c r="M550" s="505" t="s">
        <v>13</v>
      </c>
      <c r="N550" s="505" t="s">
        <v>13</v>
      </c>
      <c r="O550" s="505" t="s">
        <v>13</v>
      </c>
      <c r="P550" s="505" t="s">
        <v>13</v>
      </c>
      <c r="Q550" s="505" t="s">
        <v>13</v>
      </c>
      <c r="R550" s="505" t="s">
        <v>13</v>
      </c>
      <c r="S550" s="505" t="s">
        <v>13</v>
      </c>
      <c r="T550" s="505" t="s">
        <v>13</v>
      </c>
      <c r="U550" s="505" t="s">
        <v>13</v>
      </c>
      <c r="V550" s="505" t="s">
        <v>13</v>
      </c>
      <c r="W550" s="505" t="s">
        <v>13</v>
      </c>
      <c r="X550" s="505" t="s">
        <v>13</v>
      </c>
      <c r="Y550" s="505" t="s">
        <v>13</v>
      </c>
      <c r="Z550" s="505" t="s">
        <v>13</v>
      </c>
      <c r="AA550" s="505" t="s">
        <v>13</v>
      </c>
      <c r="AB550" s="505" t="s">
        <v>13</v>
      </c>
      <c r="AC550" s="505" t="s">
        <v>13</v>
      </c>
      <c r="AD550" s="505" t="s">
        <v>13</v>
      </c>
      <c r="AE550" s="505" t="s">
        <v>13</v>
      </c>
      <c r="AF550" s="505" t="s">
        <v>13</v>
      </c>
      <c r="AG550" s="505" t="s">
        <v>13</v>
      </c>
      <c r="AH550" s="505" t="s">
        <v>13</v>
      </c>
      <c r="AI550" s="505" t="s">
        <v>13</v>
      </c>
      <c r="AJ550" s="505" t="s">
        <v>13</v>
      </c>
      <c r="AK550" s="505" t="s">
        <v>13</v>
      </c>
      <c r="AL550" s="505" t="s">
        <v>13</v>
      </c>
      <c r="AM550" s="505" t="s">
        <v>13</v>
      </c>
      <c r="AN550" s="505" t="s">
        <v>13</v>
      </c>
      <c r="AO550" s="505" t="s">
        <v>13</v>
      </c>
      <c r="AP550" s="505" t="s">
        <v>13</v>
      </c>
      <c r="AQ550" s="505" t="s">
        <v>13</v>
      </c>
      <c r="AR550" s="505" t="s">
        <v>13</v>
      </c>
      <c r="AS550" s="505" t="s">
        <v>13</v>
      </c>
      <c r="AT550" s="505" t="s">
        <v>13</v>
      </c>
      <c r="AU550" s="505" t="s">
        <v>13</v>
      </c>
      <c r="AV550" s="505" t="s">
        <v>13</v>
      </c>
      <c r="AW550" s="505" t="s">
        <v>13</v>
      </c>
      <c r="AX550" s="505" t="s">
        <v>13</v>
      </c>
      <c r="AY550" s="505" t="s">
        <v>13</v>
      </c>
      <c r="AZ550" s="505" t="s">
        <v>13</v>
      </c>
      <c r="BA550" s="505" t="s">
        <v>13</v>
      </c>
      <c r="BB550" s="505" t="s">
        <v>13</v>
      </c>
      <c r="BC550" s="505" t="s">
        <v>13</v>
      </c>
      <c r="BD550" s="505" t="s">
        <v>13</v>
      </c>
      <c r="BE550" s="505" t="s">
        <v>13</v>
      </c>
      <c r="BF550" s="505" t="s">
        <v>13</v>
      </c>
      <c r="BG550" s="505" t="s">
        <v>13</v>
      </c>
      <c r="BH550" s="505" t="s">
        <v>13</v>
      </c>
      <c r="BI550" s="505" t="s">
        <v>13</v>
      </c>
      <c r="BJ550" s="505" t="s">
        <v>13</v>
      </c>
      <c r="BK550" s="505" t="s">
        <v>13</v>
      </c>
      <c r="BL550" s="505" t="s">
        <v>13</v>
      </c>
      <c r="BM550" s="505" t="s">
        <v>13</v>
      </c>
      <c r="BN550" s="505" t="s">
        <v>13</v>
      </c>
      <c r="BO550" s="622" t="s">
        <v>13</v>
      </c>
      <c r="BP550" s="505" t="s">
        <v>13</v>
      </c>
      <c r="BQ550" s="505" t="s">
        <v>13</v>
      </c>
      <c r="BR550" s="505" t="s">
        <v>13</v>
      </c>
      <c r="BS550" s="505"/>
      <c r="BT550" s="505"/>
      <c r="BU550" s="505"/>
    </row>
    <row r="551" spans="1:73" ht="14.4">
      <c r="A551" s="486" t="e">
        <f>VLOOKUP(C551,'[18]DfE No.'!C:E,3,FALSE)</f>
        <v>#N/A</v>
      </c>
      <c r="B551" s="502" t="s">
        <v>13</v>
      </c>
      <c r="C551" s="502" t="s">
        <v>13</v>
      </c>
      <c r="D551" s="503" t="s">
        <v>13</v>
      </c>
      <c r="E551" s="492" t="s">
        <v>13</v>
      </c>
      <c r="F551" s="504" t="s">
        <v>13</v>
      </c>
      <c r="G551" s="505" t="s">
        <v>13</v>
      </c>
      <c r="H551" s="505" t="s">
        <v>13</v>
      </c>
      <c r="I551" s="505" t="s">
        <v>13</v>
      </c>
      <c r="J551" s="505" t="s">
        <v>13</v>
      </c>
      <c r="K551" s="505" t="s">
        <v>13</v>
      </c>
      <c r="L551" s="505" t="s">
        <v>13</v>
      </c>
      <c r="M551" s="505" t="s">
        <v>13</v>
      </c>
      <c r="N551" s="505" t="s">
        <v>13</v>
      </c>
      <c r="O551" s="505" t="s">
        <v>13</v>
      </c>
      <c r="P551" s="505" t="s">
        <v>13</v>
      </c>
      <c r="Q551" s="505" t="s">
        <v>13</v>
      </c>
      <c r="R551" s="505" t="s">
        <v>13</v>
      </c>
      <c r="S551" s="505" t="s">
        <v>13</v>
      </c>
      <c r="T551" s="505" t="s">
        <v>13</v>
      </c>
      <c r="U551" s="505" t="s">
        <v>13</v>
      </c>
      <c r="V551" s="505" t="s">
        <v>13</v>
      </c>
      <c r="W551" s="505" t="s">
        <v>13</v>
      </c>
      <c r="X551" s="505" t="s">
        <v>13</v>
      </c>
      <c r="Y551" s="505" t="s">
        <v>13</v>
      </c>
      <c r="Z551" s="505" t="s">
        <v>13</v>
      </c>
      <c r="AA551" s="505" t="s">
        <v>13</v>
      </c>
      <c r="AB551" s="505" t="s">
        <v>13</v>
      </c>
      <c r="AC551" s="505" t="s">
        <v>13</v>
      </c>
      <c r="AD551" s="505" t="s">
        <v>13</v>
      </c>
      <c r="AE551" s="505" t="s">
        <v>13</v>
      </c>
      <c r="AF551" s="505" t="s">
        <v>13</v>
      </c>
      <c r="AG551" s="505" t="s">
        <v>13</v>
      </c>
      <c r="AH551" s="505" t="s">
        <v>13</v>
      </c>
      <c r="AI551" s="505" t="s">
        <v>13</v>
      </c>
      <c r="AJ551" s="505" t="s">
        <v>13</v>
      </c>
      <c r="AK551" s="505" t="s">
        <v>13</v>
      </c>
      <c r="AL551" s="505" t="s">
        <v>13</v>
      </c>
      <c r="AM551" s="505" t="s">
        <v>13</v>
      </c>
      <c r="AN551" s="505" t="s">
        <v>13</v>
      </c>
      <c r="AO551" s="505" t="s">
        <v>13</v>
      </c>
      <c r="AP551" s="505" t="s">
        <v>13</v>
      </c>
      <c r="AQ551" s="505" t="s">
        <v>13</v>
      </c>
      <c r="AR551" s="505" t="s">
        <v>13</v>
      </c>
      <c r="AS551" s="505" t="s">
        <v>13</v>
      </c>
      <c r="AT551" s="505" t="s">
        <v>13</v>
      </c>
      <c r="AU551" s="505" t="s">
        <v>13</v>
      </c>
      <c r="AV551" s="505" t="s">
        <v>13</v>
      </c>
      <c r="AW551" s="505" t="s">
        <v>13</v>
      </c>
      <c r="AX551" s="505" t="s">
        <v>13</v>
      </c>
      <c r="AY551" s="505" t="s">
        <v>13</v>
      </c>
      <c r="AZ551" s="505" t="s">
        <v>13</v>
      </c>
      <c r="BA551" s="505" t="s">
        <v>13</v>
      </c>
      <c r="BB551" s="505" t="s">
        <v>13</v>
      </c>
      <c r="BC551" s="505" t="s">
        <v>13</v>
      </c>
      <c r="BD551" s="505" t="s">
        <v>13</v>
      </c>
      <c r="BE551" s="505" t="s">
        <v>13</v>
      </c>
      <c r="BF551" s="505" t="s">
        <v>13</v>
      </c>
      <c r="BG551" s="505" t="s">
        <v>13</v>
      </c>
      <c r="BH551" s="505" t="s">
        <v>13</v>
      </c>
      <c r="BI551" s="505" t="s">
        <v>13</v>
      </c>
      <c r="BJ551" s="505" t="s">
        <v>13</v>
      </c>
      <c r="BK551" s="505" t="s">
        <v>13</v>
      </c>
      <c r="BL551" s="505" t="s">
        <v>13</v>
      </c>
      <c r="BM551" s="505" t="s">
        <v>13</v>
      </c>
      <c r="BN551" s="505" t="s">
        <v>13</v>
      </c>
      <c r="BO551" s="622" t="s">
        <v>13</v>
      </c>
      <c r="BP551" s="505" t="s">
        <v>13</v>
      </c>
      <c r="BQ551" s="505" t="s">
        <v>13</v>
      </c>
      <c r="BR551" s="505" t="s">
        <v>13</v>
      </c>
      <c r="BS551" s="505"/>
      <c r="BT551" s="505"/>
      <c r="BU551" s="505"/>
    </row>
    <row r="552" spans="1:73" ht="14.4">
      <c r="A552" s="486" t="e">
        <f>VLOOKUP(C552,'[18]DfE No.'!C:E,3,FALSE)</f>
        <v>#N/A</v>
      </c>
      <c r="B552" s="502" t="s">
        <v>13</v>
      </c>
      <c r="C552" s="502" t="s">
        <v>13</v>
      </c>
      <c r="D552" s="503" t="s">
        <v>13</v>
      </c>
      <c r="E552" s="492" t="s">
        <v>13</v>
      </c>
      <c r="F552" s="504" t="s">
        <v>13</v>
      </c>
      <c r="G552" s="505" t="s">
        <v>13</v>
      </c>
      <c r="H552" s="505" t="s">
        <v>13</v>
      </c>
      <c r="I552" s="505" t="s">
        <v>13</v>
      </c>
      <c r="J552" s="505" t="s">
        <v>13</v>
      </c>
      <c r="K552" s="505" t="s">
        <v>13</v>
      </c>
      <c r="L552" s="505" t="s">
        <v>13</v>
      </c>
      <c r="M552" s="505" t="s">
        <v>13</v>
      </c>
      <c r="N552" s="505" t="s">
        <v>13</v>
      </c>
      <c r="O552" s="505" t="s">
        <v>13</v>
      </c>
      <c r="P552" s="505" t="s">
        <v>13</v>
      </c>
      <c r="Q552" s="505" t="s">
        <v>13</v>
      </c>
      <c r="R552" s="505" t="s">
        <v>13</v>
      </c>
      <c r="S552" s="505" t="s">
        <v>13</v>
      </c>
      <c r="T552" s="505" t="s">
        <v>13</v>
      </c>
      <c r="U552" s="505" t="s">
        <v>13</v>
      </c>
      <c r="V552" s="505" t="s">
        <v>13</v>
      </c>
      <c r="W552" s="505" t="s">
        <v>13</v>
      </c>
      <c r="X552" s="505" t="s">
        <v>13</v>
      </c>
      <c r="Y552" s="505" t="s">
        <v>13</v>
      </c>
      <c r="Z552" s="505" t="s">
        <v>13</v>
      </c>
      <c r="AA552" s="505" t="s">
        <v>13</v>
      </c>
      <c r="AB552" s="505" t="s">
        <v>13</v>
      </c>
      <c r="AC552" s="505" t="s">
        <v>13</v>
      </c>
      <c r="AD552" s="505" t="s">
        <v>13</v>
      </c>
      <c r="AE552" s="505" t="s">
        <v>13</v>
      </c>
      <c r="AF552" s="505" t="s">
        <v>13</v>
      </c>
      <c r="AG552" s="505" t="s">
        <v>13</v>
      </c>
      <c r="AH552" s="505" t="s">
        <v>13</v>
      </c>
      <c r="AI552" s="505" t="s">
        <v>13</v>
      </c>
      <c r="AJ552" s="505" t="s">
        <v>13</v>
      </c>
      <c r="AK552" s="505" t="s">
        <v>13</v>
      </c>
      <c r="AL552" s="505" t="s">
        <v>13</v>
      </c>
      <c r="AM552" s="505" t="s">
        <v>13</v>
      </c>
      <c r="AN552" s="505" t="s">
        <v>13</v>
      </c>
      <c r="AO552" s="505" t="s">
        <v>13</v>
      </c>
      <c r="AP552" s="505" t="s">
        <v>13</v>
      </c>
      <c r="AQ552" s="505" t="s">
        <v>13</v>
      </c>
      <c r="AR552" s="505" t="s">
        <v>13</v>
      </c>
      <c r="AS552" s="505" t="s">
        <v>13</v>
      </c>
      <c r="AT552" s="505" t="s">
        <v>13</v>
      </c>
      <c r="AU552" s="505" t="s">
        <v>13</v>
      </c>
      <c r="AV552" s="505" t="s">
        <v>13</v>
      </c>
      <c r="AW552" s="505" t="s">
        <v>13</v>
      </c>
      <c r="AX552" s="505" t="s">
        <v>13</v>
      </c>
      <c r="AY552" s="505" t="s">
        <v>13</v>
      </c>
      <c r="AZ552" s="505" t="s">
        <v>13</v>
      </c>
      <c r="BA552" s="505" t="s">
        <v>13</v>
      </c>
      <c r="BB552" s="505" t="s">
        <v>13</v>
      </c>
      <c r="BC552" s="505" t="s">
        <v>13</v>
      </c>
      <c r="BD552" s="505" t="s">
        <v>13</v>
      </c>
      <c r="BE552" s="505" t="s">
        <v>13</v>
      </c>
      <c r="BF552" s="505" t="s">
        <v>13</v>
      </c>
      <c r="BG552" s="505" t="s">
        <v>13</v>
      </c>
      <c r="BH552" s="505" t="s">
        <v>13</v>
      </c>
      <c r="BI552" s="505" t="s">
        <v>13</v>
      </c>
      <c r="BJ552" s="505" t="s">
        <v>13</v>
      </c>
      <c r="BK552" s="505" t="s">
        <v>13</v>
      </c>
      <c r="BL552" s="505" t="s">
        <v>13</v>
      </c>
      <c r="BM552" s="505" t="s">
        <v>13</v>
      </c>
      <c r="BN552" s="505" t="s">
        <v>13</v>
      </c>
      <c r="BO552" s="622" t="s">
        <v>13</v>
      </c>
      <c r="BP552" s="505" t="s">
        <v>13</v>
      </c>
      <c r="BQ552" s="505" t="s">
        <v>13</v>
      </c>
      <c r="BR552" s="505" t="s">
        <v>13</v>
      </c>
      <c r="BS552" s="505"/>
      <c r="BT552" s="505"/>
      <c r="BU552" s="505"/>
    </row>
    <row r="553" spans="1:73" ht="14.4">
      <c r="A553" s="486" t="e">
        <f>VLOOKUP(C553,'[18]DfE No.'!C:E,3,FALSE)</f>
        <v>#N/A</v>
      </c>
      <c r="B553" s="502" t="s">
        <v>13</v>
      </c>
      <c r="C553" s="502" t="s">
        <v>13</v>
      </c>
      <c r="D553" s="503" t="s">
        <v>13</v>
      </c>
      <c r="E553" s="492" t="s">
        <v>13</v>
      </c>
      <c r="F553" s="504" t="s">
        <v>13</v>
      </c>
      <c r="G553" s="505" t="s">
        <v>13</v>
      </c>
      <c r="H553" s="505" t="s">
        <v>13</v>
      </c>
      <c r="I553" s="505" t="s">
        <v>13</v>
      </c>
      <c r="J553" s="505" t="s">
        <v>13</v>
      </c>
      <c r="K553" s="505" t="s">
        <v>13</v>
      </c>
      <c r="L553" s="505" t="s">
        <v>13</v>
      </c>
      <c r="M553" s="505" t="s">
        <v>13</v>
      </c>
      <c r="N553" s="505" t="s">
        <v>13</v>
      </c>
      <c r="O553" s="505" t="s">
        <v>13</v>
      </c>
      <c r="P553" s="505" t="s">
        <v>13</v>
      </c>
      <c r="Q553" s="505" t="s">
        <v>13</v>
      </c>
      <c r="R553" s="505" t="s">
        <v>13</v>
      </c>
      <c r="S553" s="505" t="s">
        <v>13</v>
      </c>
      <c r="T553" s="505" t="s">
        <v>13</v>
      </c>
      <c r="U553" s="505" t="s">
        <v>13</v>
      </c>
      <c r="V553" s="505" t="s">
        <v>13</v>
      </c>
      <c r="W553" s="505" t="s">
        <v>13</v>
      </c>
      <c r="X553" s="505" t="s">
        <v>13</v>
      </c>
      <c r="Y553" s="505" t="s">
        <v>13</v>
      </c>
      <c r="Z553" s="505" t="s">
        <v>13</v>
      </c>
      <c r="AA553" s="505" t="s">
        <v>13</v>
      </c>
      <c r="AB553" s="505" t="s">
        <v>13</v>
      </c>
      <c r="AC553" s="505" t="s">
        <v>13</v>
      </c>
      <c r="AD553" s="505" t="s">
        <v>13</v>
      </c>
      <c r="AE553" s="505" t="s">
        <v>13</v>
      </c>
      <c r="AF553" s="505" t="s">
        <v>13</v>
      </c>
      <c r="AG553" s="505" t="s">
        <v>13</v>
      </c>
      <c r="AH553" s="505" t="s">
        <v>13</v>
      </c>
      <c r="AI553" s="505" t="s">
        <v>13</v>
      </c>
      <c r="AJ553" s="505" t="s">
        <v>13</v>
      </c>
      <c r="AK553" s="505" t="s">
        <v>13</v>
      </c>
      <c r="AL553" s="505" t="s">
        <v>13</v>
      </c>
      <c r="AM553" s="505" t="s">
        <v>13</v>
      </c>
      <c r="AN553" s="505" t="s">
        <v>13</v>
      </c>
      <c r="AO553" s="505" t="s">
        <v>13</v>
      </c>
      <c r="AP553" s="505" t="s">
        <v>13</v>
      </c>
      <c r="AQ553" s="505" t="s">
        <v>13</v>
      </c>
      <c r="AR553" s="505" t="s">
        <v>13</v>
      </c>
      <c r="AS553" s="505" t="s">
        <v>13</v>
      </c>
      <c r="AT553" s="505" t="s">
        <v>13</v>
      </c>
      <c r="AU553" s="505" t="s">
        <v>13</v>
      </c>
      <c r="AV553" s="505" t="s">
        <v>13</v>
      </c>
      <c r="AW553" s="505" t="s">
        <v>13</v>
      </c>
      <c r="AX553" s="505" t="s">
        <v>13</v>
      </c>
      <c r="AY553" s="505" t="s">
        <v>13</v>
      </c>
      <c r="AZ553" s="505" t="s">
        <v>13</v>
      </c>
      <c r="BA553" s="505" t="s">
        <v>13</v>
      </c>
      <c r="BB553" s="505" t="s">
        <v>13</v>
      </c>
      <c r="BC553" s="505" t="s">
        <v>13</v>
      </c>
      <c r="BD553" s="505" t="s">
        <v>13</v>
      </c>
      <c r="BE553" s="505" t="s">
        <v>13</v>
      </c>
      <c r="BF553" s="505" t="s">
        <v>13</v>
      </c>
      <c r="BG553" s="505" t="s">
        <v>13</v>
      </c>
      <c r="BH553" s="505" t="s">
        <v>13</v>
      </c>
      <c r="BI553" s="505" t="s">
        <v>13</v>
      </c>
      <c r="BJ553" s="505" t="s">
        <v>13</v>
      </c>
      <c r="BK553" s="505" t="s">
        <v>13</v>
      </c>
      <c r="BL553" s="505" t="s">
        <v>13</v>
      </c>
      <c r="BM553" s="505" t="s">
        <v>13</v>
      </c>
      <c r="BN553" s="505" t="s">
        <v>13</v>
      </c>
      <c r="BO553" s="622" t="s">
        <v>13</v>
      </c>
      <c r="BP553" s="505" t="s">
        <v>13</v>
      </c>
      <c r="BQ553" s="505" t="s">
        <v>13</v>
      </c>
      <c r="BR553" s="505" t="s">
        <v>13</v>
      </c>
      <c r="BS553" s="505"/>
      <c r="BT553" s="505"/>
      <c r="BU553" s="505"/>
    </row>
    <row r="554" spans="1:73" ht="14.4">
      <c r="A554" s="486" t="e">
        <f>VLOOKUP(C554,'[18]DfE No.'!C:E,3,FALSE)</f>
        <v>#N/A</v>
      </c>
      <c r="B554" s="502" t="s">
        <v>13</v>
      </c>
      <c r="C554" s="502" t="s">
        <v>13</v>
      </c>
      <c r="D554" s="503" t="s">
        <v>13</v>
      </c>
      <c r="E554" s="492" t="s">
        <v>13</v>
      </c>
      <c r="F554" s="504" t="s">
        <v>13</v>
      </c>
      <c r="G554" s="505" t="s">
        <v>13</v>
      </c>
      <c r="H554" s="505" t="s">
        <v>13</v>
      </c>
      <c r="I554" s="505" t="s">
        <v>13</v>
      </c>
      <c r="J554" s="505" t="s">
        <v>13</v>
      </c>
      <c r="K554" s="505" t="s">
        <v>13</v>
      </c>
      <c r="L554" s="505" t="s">
        <v>13</v>
      </c>
      <c r="M554" s="505" t="s">
        <v>13</v>
      </c>
      <c r="N554" s="505" t="s">
        <v>13</v>
      </c>
      <c r="O554" s="505" t="s">
        <v>13</v>
      </c>
      <c r="P554" s="505" t="s">
        <v>13</v>
      </c>
      <c r="Q554" s="505" t="s">
        <v>13</v>
      </c>
      <c r="R554" s="505" t="s">
        <v>13</v>
      </c>
      <c r="S554" s="505" t="s">
        <v>13</v>
      </c>
      <c r="T554" s="505" t="s">
        <v>13</v>
      </c>
      <c r="U554" s="505" t="s">
        <v>13</v>
      </c>
      <c r="V554" s="505" t="s">
        <v>13</v>
      </c>
      <c r="W554" s="505" t="s">
        <v>13</v>
      </c>
      <c r="X554" s="505" t="s">
        <v>13</v>
      </c>
      <c r="Y554" s="505" t="s">
        <v>13</v>
      </c>
      <c r="Z554" s="505" t="s">
        <v>13</v>
      </c>
      <c r="AA554" s="505" t="s">
        <v>13</v>
      </c>
      <c r="AB554" s="505" t="s">
        <v>13</v>
      </c>
      <c r="AC554" s="505" t="s">
        <v>13</v>
      </c>
      <c r="AD554" s="505" t="s">
        <v>13</v>
      </c>
      <c r="AE554" s="505" t="s">
        <v>13</v>
      </c>
      <c r="AF554" s="505" t="s">
        <v>13</v>
      </c>
      <c r="AG554" s="505" t="s">
        <v>13</v>
      </c>
      <c r="AH554" s="505" t="s">
        <v>13</v>
      </c>
      <c r="AI554" s="505" t="s">
        <v>13</v>
      </c>
      <c r="AJ554" s="505" t="s">
        <v>13</v>
      </c>
      <c r="AK554" s="505" t="s">
        <v>13</v>
      </c>
      <c r="AL554" s="505" t="s">
        <v>13</v>
      </c>
      <c r="AM554" s="505" t="s">
        <v>13</v>
      </c>
      <c r="AN554" s="505" t="s">
        <v>13</v>
      </c>
      <c r="AO554" s="505" t="s">
        <v>13</v>
      </c>
      <c r="AP554" s="505" t="s">
        <v>13</v>
      </c>
      <c r="AQ554" s="505" t="s">
        <v>13</v>
      </c>
      <c r="AR554" s="505" t="s">
        <v>13</v>
      </c>
      <c r="AS554" s="505" t="s">
        <v>13</v>
      </c>
      <c r="AT554" s="505" t="s">
        <v>13</v>
      </c>
      <c r="AU554" s="505" t="s">
        <v>13</v>
      </c>
      <c r="AV554" s="505" t="s">
        <v>13</v>
      </c>
      <c r="AW554" s="505" t="s">
        <v>13</v>
      </c>
      <c r="AX554" s="505" t="s">
        <v>13</v>
      </c>
      <c r="AY554" s="505" t="s">
        <v>13</v>
      </c>
      <c r="AZ554" s="505" t="s">
        <v>13</v>
      </c>
      <c r="BA554" s="505" t="s">
        <v>13</v>
      </c>
      <c r="BB554" s="505" t="s">
        <v>13</v>
      </c>
      <c r="BC554" s="505" t="s">
        <v>13</v>
      </c>
      <c r="BD554" s="505" t="s">
        <v>13</v>
      </c>
      <c r="BE554" s="505" t="s">
        <v>13</v>
      </c>
      <c r="BF554" s="505" t="s">
        <v>13</v>
      </c>
      <c r="BG554" s="505" t="s">
        <v>13</v>
      </c>
      <c r="BH554" s="505" t="s">
        <v>13</v>
      </c>
      <c r="BI554" s="505" t="s">
        <v>13</v>
      </c>
      <c r="BJ554" s="505" t="s">
        <v>13</v>
      </c>
      <c r="BK554" s="505" t="s">
        <v>13</v>
      </c>
      <c r="BL554" s="505" t="s">
        <v>13</v>
      </c>
      <c r="BM554" s="505" t="s">
        <v>13</v>
      </c>
      <c r="BN554" s="505" t="s">
        <v>13</v>
      </c>
      <c r="BO554" s="622" t="s">
        <v>13</v>
      </c>
      <c r="BP554" s="505" t="s">
        <v>13</v>
      </c>
      <c r="BQ554" s="505" t="s">
        <v>13</v>
      </c>
      <c r="BR554" s="505" t="s">
        <v>13</v>
      </c>
      <c r="BS554" s="505"/>
      <c r="BT554" s="505"/>
      <c r="BU554" s="505"/>
    </row>
    <row r="555" spans="1:73" ht="14.4">
      <c r="A555" s="486" t="e">
        <f>VLOOKUP(C555,'[18]DfE No.'!C:E,3,FALSE)</f>
        <v>#N/A</v>
      </c>
      <c r="B555" s="502" t="s">
        <v>13</v>
      </c>
      <c r="C555" s="502" t="s">
        <v>13</v>
      </c>
      <c r="D555" s="503" t="s">
        <v>13</v>
      </c>
      <c r="E555" s="492" t="s">
        <v>13</v>
      </c>
      <c r="F555" s="504" t="s">
        <v>13</v>
      </c>
      <c r="G555" s="505" t="s">
        <v>13</v>
      </c>
      <c r="H555" s="505" t="s">
        <v>13</v>
      </c>
      <c r="I555" s="505" t="s">
        <v>13</v>
      </c>
      <c r="J555" s="505" t="s">
        <v>13</v>
      </c>
      <c r="K555" s="505" t="s">
        <v>13</v>
      </c>
      <c r="L555" s="505" t="s">
        <v>13</v>
      </c>
      <c r="M555" s="505" t="s">
        <v>13</v>
      </c>
      <c r="N555" s="505" t="s">
        <v>13</v>
      </c>
      <c r="O555" s="505" t="s">
        <v>13</v>
      </c>
      <c r="P555" s="505" t="s">
        <v>13</v>
      </c>
      <c r="Q555" s="505" t="s">
        <v>13</v>
      </c>
      <c r="R555" s="505" t="s">
        <v>13</v>
      </c>
      <c r="S555" s="505" t="s">
        <v>13</v>
      </c>
      <c r="T555" s="505" t="s">
        <v>13</v>
      </c>
      <c r="U555" s="505" t="s">
        <v>13</v>
      </c>
      <c r="V555" s="505" t="s">
        <v>13</v>
      </c>
      <c r="W555" s="505" t="s">
        <v>13</v>
      </c>
      <c r="X555" s="505" t="s">
        <v>13</v>
      </c>
      <c r="Y555" s="505" t="s">
        <v>13</v>
      </c>
      <c r="Z555" s="505" t="s">
        <v>13</v>
      </c>
      <c r="AA555" s="505" t="s">
        <v>13</v>
      </c>
      <c r="AB555" s="505" t="s">
        <v>13</v>
      </c>
      <c r="AC555" s="505" t="s">
        <v>13</v>
      </c>
      <c r="AD555" s="505" t="s">
        <v>13</v>
      </c>
      <c r="AE555" s="505" t="s">
        <v>13</v>
      </c>
      <c r="AF555" s="505" t="s">
        <v>13</v>
      </c>
      <c r="AG555" s="505" t="s">
        <v>13</v>
      </c>
      <c r="AH555" s="505" t="s">
        <v>13</v>
      </c>
      <c r="AI555" s="505" t="s">
        <v>13</v>
      </c>
      <c r="AJ555" s="505" t="s">
        <v>13</v>
      </c>
      <c r="AK555" s="505" t="s">
        <v>13</v>
      </c>
      <c r="AL555" s="505" t="s">
        <v>13</v>
      </c>
      <c r="AM555" s="505" t="s">
        <v>13</v>
      </c>
      <c r="AN555" s="505" t="s">
        <v>13</v>
      </c>
      <c r="AO555" s="505" t="s">
        <v>13</v>
      </c>
      <c r="AP555" s="505" t="s">
        <v>13</v>
      </c>
      <c r="AQ555" s="505" t="s">
        <v>13</v>
      </c>
      <c r="AR555" s="505" t="s">
        <v>13</v>
      </c>
      <c r="AS555" s="505" t="s">
        <v>13</v>
      </c>
      <c r="AT555" s="505" t="s">
        <v>13</v>
      </c>
      <c r="AU555" s="505" t="s">
        <v>13</v>
      </c>
      <c r="AV555" s="505" t="s">
        <v>13</v>
      </c>
      <c r="AW555" s="505" t="s">
        <v>13</v>
      </c>
      <c r="AX555" s="505" t="s">
        <v>13</v>
      </c>
      <c r="AY555" s="505" t="s">
        <v>13</v>
      </c>
      <c r="AZ555" s="505" t="s">
        <v>13</v>
      </c>
      <c r="BA555" s="505" t="s">
        <v>13</v>
      </c>
      <c r="BB555" s="505" t="s">
        <v>13</v>
      </c>
      <c r="BC555" s="505" t="s">
        <v>13</v>
      </c>
      <c r="BD555" s="505" t="s">
        <v>13</v>
      </c>
      <c r="BE555" s="505" t="s">
        <v>13</v>
      </c>
      <c r="BF555" s="505" t="s">
        <v>13</v>
      </c>
      <c r="BG555" s="505" t="s">
        <v>13</v>
      </c>
      <c r="BH555" s="505" t="s">
        <v>13</v>
      </c>
      <c r="BI555" s="505" t="s">
        <v>13</v>
      </c>
      <c r="BJ555" s="505" t="s">
        <v>13</v>
      </c>
      <c r="BK555" s="505" t="s">
        <v>13</v>
      </c>
      <c r="BL555" s="505" t="s">
        <v>13</v>
      </c>
      <c r="BM555" s="505" t="s">
        <v>13</v>
      </c>
      <c r="BN555" s="505" t="s">
        <v>13</v>
      </c>
      <c r="BO555" s="622" t="s">
        <v>13</v>
      </c>
      <c r="BP555" s="505" t="s">
        <v>13</v>
      </c>
      <c r="BQ555" s="505" t="s">
        <v>13</v>
      </c>
      <c r="BR555" s="505" t="s">
        <v>13</v>
      </c>
      <c r="BS555" s="505"/>
      <c r="BT555" s="505"/>
      <c r="BU555" s="505"/>
    </row>
    <row r="556" spans="1:73" ht="14.4">
      <c r="A556" s="486" t="e">
        <f>VLOOKUP(C556,'[18]DfE No.'!C:E,3,FALSE)</f>
        <v>#N/A</v>
      </c>
      <c r="B556" s="502" t="s">
        <v>13</v>
      </c>
      <c r="C556" s="502" t="s">
        <v>13</v>
      </c>
      <c r="D556" s="503" t="s">
        <v>13</v>
      </c>
      <c r="E556" s="492" t="s">
        <v>13</v>
      </c>
      <c r="F556" s="504" t="s">
        <v>13</v>
      </c>
      <c r="G556" s="505" t="s">
        <v>13</v>
      </c>
      <c r="H556" s="505" t="s">
        <v>13</v>
      </c>
      <c r="I556" s="505" t="s">
        <v>13</v>
      </c>
      <c r="J556" s="505" t="s">
        <v>13</v>
      </c>
      <c r="K556" s="505" t="s">
        <v>13</v>
      </c>
      <c r="L556" s="505" t="s">
        <v>13</v>
      </c>
      <c r="M556" s="505" t="s">
        <v>13</v>
      </c>
      <c r="N556" s="505" t="s">
        <v>13</v>
      </c>
      <c r="O556" s="505" t="s">
        <v>13</v>
      </c>
      <c r="P556" s="505" t="s">
        <v>13</v>
      </c>
      <c r="Q556" s="505" t="s">
        <v>13</v>
      </c>
      <c r="R556" s="505" t="s">
        <v>13</v>
      </c>
      <c r="S556" s="505" t="s">
        <v>13</v>
      </c>
      <c r="T556" s="505" t="s">
        <v>13</v>
      </c>
      <c r="U556" s="505" t="s">
        <v>13</v>
      </c>
      <c r="V556" s="505" t="s">
        <v>13</v>
      </c>
      <c r="W556" s="505" t="s">
        <v>13</v>
      </c>
      <c r="X556" s="505" t="s">
        <v>13</v>
      </c>
      <c r="Y556" s="505" t="s">
        <v>13</v>
      </c>
      <c r="Z556" s="505" t="s">
        <v>13</v>
      </c>
      <c r="AA556" s="505" t="s">
        <v>13</v>
      </c>
      <c r="AB556" s="505" t="s">
        <v>13</v>
      </c>
      <c r="AC556" s="505" t="s">
        <v>13</v>
      </c>
      <c r="AD556" s="505" t="s">
        <v>13</v>
      </c>
      <c r="AE556" s="505" t="s">
        <v>13</v>
      </c>
      <c r="AF556" s="505" t="s">
        <v>13</v>
      </c>
      <c r="AG556" s="505" t="s">
        <v>13</v>
      </c>
      <c r="AH556" s="505" t="s">
        <v>13</v>
      </c>
      <c r="AI556" s="505" t="s">
        <v>13</v>
      </c>
      <c r="AJ556" s="505" t="s">
        <v>13</v>
      </c>
      <c r="AK556" s="505" t="s">
        <v>13</v>
      </c>
      <c r="AL556" s="505" t="s">
        <v>13</v>
      </c>
      <c r="AM556" s="505" t="s">
        <v>13</v>
      </c>
      <c r="AN556" s="505" t="s">
        <v>13</v>
      </c>
      <c r="AO556" s="505" t="s">
        <v>13</v>
      </c>
      <c r="AP556" s="505" t="s">
        <v>13</v>
      </c>
      <c r="AQ556" s="505" t="s">
        <v>13</v>
      </c>
      <c r="AR556" s="505" t="s">
        <v>13</v>
      </c>
      <c r="AS556" s="505" t="s">
        <v>13</v>
      </c>
      <c r="AT556" s="505" t="s">
        <v>13</v>
      </c>
      <c r="AU556" s="505" t="s">
        <v>13</v>
      </c>
      <c r="AV556" s="505" t="s">
        <v>13</v>
      </c>
      <c r="AW556" s="505" t="s">
        <v>13</v>
      </c>
      <c r="AX556" s="505" t="s">
        <v>13</v>
      </c>
      <c r="AY556" s="505" t="s">
        <v>13</v>
      </c>
      <c r="AZ556" s="505" t="s">
        <v>13</v>
      </c>
      <c r="BA556" s="505" t="s">
        <v>13</v>
      </c>
      <c r="BB556" s="505" t="s">
        <v>13</v>
      </c>
      <c r="BC556" s="505" t="s">
        <v>13</v>
      </c>
      <c r="BD556" s="505" t="s">
        <v>13</v>
      </c>
      <c r="BE556" s="505" t="s">
        <v>13</v>
      </c>
      <c r="BF556" s="505" t="s">
        <v>13</v>
      </c>
      <c r="BG556" s="505" t="s">
        <v>13</v>
      </c>
      <c r="BH556" s="505" t="s">
        <v>13</v>
      </c>
      <c r="BI556" s="505" t="s">
        <v>13</v>
      </c>
      <c r="BJ556" s="505" t="s">
        <v>13</v>
      </c>
      <c r="BK556" s="505" t="s">
        <v>13</v>
      </c>
      <c r="BL556" s="505" t="s">
        <v>13</v>
      </c>
      <c r="BM556" s="505" t="s">
        <v>13</v>
      </c>
      <c r="BN556" s="505" t="s">
        <v>13</v>
      </c>
      <c r="BO556" s="622" t="s">
        <v>13</v>
      </c>
      <c r="BP556" s="505" t="s">
        <v>13</v>
      </c>
      <c r="BQ556" s="505" t="s">
        <v>13</v>
      </c>
      <c r="BR556" s="505" t="s">
        <v>13</v>
      </c>
      <c r="BS556" s="505"/>
      <c r="BT556" s="505"/>
      <c r="BU556" s="505"/>
    </row>
    <row r="557" spans="1:73" ht="14.4">
      <c r="A557" s="486" t="e">
        <f>VLOOKUP(C557,'[18]DfE No.'!C:E,3,FALSE)</f>
        <v>#N/A</v>
      </c>
      <c r="B557" s="502" t="s">
        <v>13</v>
      </c>
      <c r="C557" s="502" t="s">
        <v>13</v>
      </c>
      <c r="D557" s="503" t="s">
        <v>13</v>
      </c>
      <c r="E557" s="492" t="s">
        <v>13</v>
      </c>
      <c r="F557" s="504" t="s">
        <v>13</v>
      </c>
      <c r="G557" s="505" t="s">
        <v>13</v>
      </c>
      <c r="H557" s="505" t="s">
        <v>13</v>
      </c>
      <c r="I557" s="505" t="s">
        <v>13</v>
      </c>
      <c r="J557" s="505" t="s">
        <v>13</v>
      </c>
      <c r="K557" s="505" t="s">
        <v>13</v>
      </c>
      <c r="L557" s="505" t="s">
        <v>13</v>
      </c>
      <c r="M557" s="505" t="s">
        <v>13</v>
      </c>
      <c r="N557" s="505" t="s">
        <v>13</v>
      </c>
      <c r="O557" s="505" t="s">
        <v>13</v>
      </c>
      <c r="P557" s="505" t="s">
        <v>13</v>
      </c>
      <c r="Q557" s="505" t="s">
        <v>13</v>
      </c>
      <c r="R557" s="505" t="s">
        <v>13</v>
      </c>
      <c r="S557" s="505" t="s">
        <v>13</v>
      </c>
      <c r="T557" s="505" t="s">
        <v>13</v>
      </c>
      <c r="U557" s="505" t="s">
        <v>13</v>
      </c>
      <c r="V557" s="505" t="s">
        <v>13</v>
      </c>
      <c r="W557" s="505" t="s">
        <v>13</v>
      </c>
      <c r="X557" s="505" t="s">
        <v>13</v>
      </c>
      <c r="Y557" s="505" t="s">
        <v>13</v>
      </c>
      <c r="Z557" s="505" t="s">
        <v>13</v>
      </c>
      <c r="AA557" s="505" t="s">
        <v>13</v>
      </c>
      <c r="AB557" s="505" t="s">
        <v>13</v>
      </c>
      <c r="AC557" s="505" t="s">
        <v>13</v>
      </c>
      <c r="AD557" s="505" t="s">
        <v>13</v>
      </c>
      <c r="AE557" s="505" t="s">
        <v>13</v>
      </c>
      <c r="AF557" s="505" t="s">
        <v>13</v>
      </c>
      <c r="AG557" s="505" t="s">
        <v>13</v>
      </c>
      <c r="AH557" s="505" t="s">
        <v>13</v>
      </c>
      <c r="AI557" s="505" t="s">
        <v>13</v>
      </c>
      <c r="AJ557" s="505" t="s">
        <v>13</v>
      </c>
      <c r="AK557" s="505" t="s">
        <v>13</v>
      </c>
      <c r="AL557" s="505" t="s">
        <v>13</v>
      </c>
      <c r="AM557" s="505" t="s">
        <v>13</v>
      </c>
      <c r="AN557" s="505" t="s">
        <v>13</v>
      </c>
      <c r="AO557" s="505" t="s">
        <v>13</v>
      </c>
      <c r="AP557" s="505" t="s">
        <v>13</v>
      </c>
      <c r="AQ557" s="505" t="s">
        <v>13</v>
      </c>
      <c r="AR557" s="505" t="s">
        <v>13</v>
      </c>
      <c r="AS557" s="505" t="s">
        <v>13</v>
      </c>
      <c r="AT557" s="505" t="s">
        <v>13</v>
      </c>
      <c r="AU557" s="505" t="s">
        <v>13</v>
      </c>
      <c r="AV557" s="505" t="s">
        <v>13</v>
      </c>
      <c r="AW557" s="505" t="s">
        <v>13</v>
      </c>
      <c r="AX557" s="505" t="s">
        <v>13</v>
      </c>
      <c r="AY557" s="505" t="s">
        <v>13</v>
      </c>
      <c r="AZ557" s="505" t="s">
        <v>13</v>
      </c>
      <c r="BA557" s="505" t="s">
        <v>13</v>
      </c>
      <c r="BB557" s="505" t="s">
        <v>13</v>
      </c>
      <c r="BC557" s="505" t="s">
        <v>13</v>
      </c>
      <c r="BD557" s="505" t="s">
        <v>13</v>
      </c>
      <c r="BE557" s="505" t="s">
        <v>13</v>
      </c>
      <c r="BF557" s="505" t="s">
        <v>13</v>
      </c>
      <c r="BG557" s="505" t="s">
        <v>13</v>
      </c>
      <c r="BH557" s="505" t="s">
        <v>13</v>
      </c>
      <c r="BI557" s="505" t="s">
        <v>13</v>
      </c>
      <c r="BJ557" s="505" t="s">
        <v>13</v>
      </c>
      <c r="BK557" s="505" t="s">
        <v>13</v>
      </c>
      <c r="BL557" s="505" t="s">
        <v>13</v>
      </c>
      <c r="BM557" s="505" t="s">
        <v>13</v>
      </c>
      <c r="BN557" s="505" t="s">
        <v>13</v>
      </c>
      <c r="BO557" s="622" t="s">
        <v>13</v>
      </c>
      <c r="BP557" s="505" t="s">
        <v>13</v>
      </c>
      <c r="BQ557" s="505" t="s">
        <v>13</v>
      </c>
      <c r="BR557" s="505" t="s">
        <v>13</v>
      </c>
      <c r="BS557" s="505"/>
      <c r="BT557" s="505"/>
      <c r="BU557" s="505"/>
    </row>
    <row r="558" spans="1:73" ht="14.4">
      <c r="A558" s="486" t="e">
        <f>VLOOKUP(C558,'[18]DfE No.'!C:E,3,FALSE)</f>
        <v>#N/A</v>
      </c>
      <c r="B558" s="502" t="s">
        <v>13</v>
      </c>
      <c r="C558" s="502" t="s">
        <v>13</v>
      </c>
      <c r="D558" s="503" t="s">
        <v>13</v>
      </c>
      <c r="E558" s="492" t="s">
        <v>13</v>
      </c>
      <c r="F558" s="504" t="s">
        <v>13</v>
      </c>
      <c r="G558" s="505" t="s">
        <v>13</v>
      </c>
      <c r="H558" s="505" t="s">
        <v>13</v>
      </c>
      <c r="I558" s="505" t="s">
        <v>13</v>
      </c>
      <c r="J558" s="505" t="s">
        <v>13</v>
      </c>
      <c r="K558" s="505" t="s">
        <v>13</v>
      </c>
      <c r="L558" s="505" t="s">
        <v>13</v>
      </c>
      <c r="M558" s="505" t="s">
        <v>13</v>
      </c>
      <c r="N558" s="505" t="s">
        <v>13</v>
      </c>
      <c r="O558" s="505" t="s">
        <v>13</v>
      </c>
      <c r="P558" s="505" t="s">
        <v>13</v>
      </c>
      <c r="Q558" s="505" t="s">
        <v>13</v>
      </c>
      <c r="R558" s="505" t="s">
        <v>13</v>
      </c>
      <c r="S558" s="505" t="s">
        <v>13</v>
      </c>
      <c r="T558" s="505" t="s">
        <v>13</v>
      </c>
      <c r="U558" s="505" t="s">
        <v>13</v>
      </c>
      <c r="V558" s="505" t="s">
        <v>13</v>
      </c>
      <c r="W558" s="505" t="s">
        <v>13</v>
      </c>
      <c r="X558" s="505" t="s">
        <v>13</v>
      </c>
      <c r="Y558" s="505" t="s">
        <v>13</v>
      </c>
      <c r="Z558" s="505" t="s">
        <v>13</v>
      </c>
      <c r="AA558" s="505" t="s">
        <v>13</v>
      </c>
      <c r="AB558" s="505" t="s">
        <v>13</v>
      </c>
      <c r="AC558" s="505" t="s">
        <v>13</v>
      </c>
      <c r="AD558" s="505" t="s">
        <v>13</v>
      </c>
      <c r="AE558" s="505" t="s">
        <v>13</v>
      </c>
      <c r="AF558" s="505" t="s">
        <v>13</v>
      </c>
      <c r="AG558" s="505" t="s">
        <v>13</v>
      </c>
      <c r="AH558" s="505" t="s">
        <v>13</v>
      </c>
      <c r="AI558" s="505" t="s">
        <v>13</v>
      </c>
      <c r="AJ558" s="505" t="s">
        <v>13</v>
      </c>
      <c r="AK558" s="505" t="s">
        <v>13</v>
      </c>
      <c r="AL558" s="505" t="s">
        <v>13</v>
      </c>
      <c r="AM558" s="505" t="s">
        <v>13</v>
      </c>
      <c r="AN558" s="505" t="s">
        <v>13</v>
      </c>
      <c r="AO558" s="505" t="s">
        <v>13</v>
      </c>
      <c r="AP558" s="505" t="s">
        <v>13</v>
      </c>
      <c r="AQ558" s="505" t="s">
        <v>13</v>
      </c>
      <c r="AR558" s="505" t="s">
        <v>13</v>
      </c>
      <c r="AS558" s="505" t="s">
        <v>13</v>
      </c>
      <c r="AT558" s="505" t="s">
        <v>13</v>
      </c>
      <c r="AU558" s="505" t="s">
        <v>13</v>
      </c>
      <c r="AV558" s="505" t="s">
        <v>13</v>
      </c>
      <c r="AW558" s="505" t="s">
        <v>13</v>
      </c>
      <c r="AX558" s="505" t="s">
        <v>13</v>
      </c>
      <c r="AY558" s="505" t="s">
        <v>13</v>
      </c>
      <c r="AZ558" s="505" t="s">
        <v>13</v>
      </c>
      <c r="BA558" s="505" t="s">
        <v>13</v>
      </c>
      <c r="BB558" s="505" t="s">
        <v>13</v>
      </c>
      <c r="BC558" s="505" t="s">
        <v>13</v>
      </c>
      <c r="BD558" s="505" t="s">
        <v>13</v>
      </c>
      <c r="BE558" s="505" t="s">
        <v>13</v>
      </c>
      <c r="BF558" s="505" t="s">
        <v>13</v>
      </c>
      <c r="BG558" s="505" t="s">
        <v>13</v>
      </c>
      <c r="BH558" s="505" t="s">
        <v>13</v>
      </c>
      <c r="BI558" s="505" t="s">
        <v>13</v>
      </c>
      <c r="BJ558" s="505" t="s">
        <v>13</v>
      </c>
      <c r="BK558" s="505" t="s">
        <v>13</v>
      </c>
      <c r="BL558" s="505" t="s">
        <v>13</v>
      </c>
      <c r="BM558" s="505" t="s">
        <v>13</v>
      </c>
      <c r="BN558" s="505" t="s">
        <v>13</v>
      </c>
      <c r="BO558" s="622" t="s">
        <v>13</v>
      </c>
      <c r="BP558" s="505" t="s">
        <v>13</v>
      </c>
      <c r="BQ558" s="505" t="s">
        <v>13</v>
      </c>
      <c r="BR558" s="505" t="s">
        <v>13</v>
      </c>
      <c r="BS558" s="505"/>
      <c r="BT558" s="505"/>
      <c r="BU558" s="505"/>
    </row>
    <row r="559" spans="1:73" ht="14.4">
      <c r="A559" s="486" t="e">
        <f>VLOOKUP(C559,'[18]DfE No.'!C:E,3,FALSE)</f>
        <v>#N/A</v>
      </c>
      <c r="B559" s="502" t="s">
        <v>13</v>
      </c>
      <c r="C559" s="502" t="s">
        <v>13</v>
      </c>
      <c r="D559" s="503" t="s">
        <v>13</v>
      </c>
      <c r="E559" s="492" t="s">
        <v>13</v>
      </c>
      <c r="F559" s="504" t="s">
        <v>13</v>
      </c>
      <c r="G559" s="505" t="s">
        <v>13</v>
      </c>
      <c r="H559" s="505" t="s">
        <v>13</v>
      </c>
      <c r="I559" s="505" t="s">
        <v>13</v>
      </c>
      <c r="J559" s="505" t="s">
        <v>13</v>
      </c>
      <c r="K559" s="505" t="s">
        <v>13</v>
      </c>
      <c r="L559" s="505" t="s">
        <v>13</v>
      </c>
      <c r="M559" s="505" t="s">
        <v>13</v>
      </c>
      <c r="N559" s="505" t="s">
        <v>13</v>
      </c>
      <c r="O559" s="505" t="s">
        <v>13</v>
      </c>
      <c r="P559" s="505" t="s">
        <v>13</v>
      </c>
      <c r="Q559" s="505" t="s">
        <v>13</v>
      </c>
      <c r="R559" s="505" t="s">
        <v>13</v>
      </c>
      <c r="S559" s="505" t="s">
        <v>13</v>
      </c>
      <c r="T559" s="505" t="s">
        <v>13</v>
      </c>
      <c r="U559" s="505" t="s">
        <v>13</v>
      </c>
      <c r="V559" s="505" t="s">
        <v>13</v>
      </c>
      <c r="W559" s="505" t="s">
        <v>13</v>
      </c>
      <c r="X559" s="505" t="s">
        <v>13</v>
      </c>
      <c r="Y559" s="505" t="s">
        <v>13</v>
      </c>
      <c r="Z559" s="505" t="s">
        <v>13</v>
      </c>
      <c r="AA559" s="505" t="s">
        <v>13</v>
      </c>
      <c r="AB559" s="505" t="s">
        <v>13</v>
      </c>
      <c r="AC559" s="505" t="s">
        <v>13</v>
      </c>
      <c r="AD559" s="505" t="s">
        <v>13</v>
      </c>
      <c r="AE559" s="505" t="s">
        <v>13</v>
      </c>
      <c r="AF559" s="505" t="s">
        <v>13</v>
      </c>
      <c r="AG559" s="505" t="s">
        <v>13</v>
      </c>
      <c r="AH559" s="505" t="s">
        <v>13</v>
      </c>
      <c r="AI559" s="505" t="s">
        <v>13</v>
      </c>
      <c r="AJ559" s="505" t="s">
        <v>13</v>
      </c>
      <c r="AK559" s="505" t="s">
        <v>13</v>
      </c>
      <c r="AL559" s="505" t="s">
        <v>13</v>
      </c>
      <c r="AM559" s="505" t="s">
        <v>13</v>
      </c>
      <c r="AN559" s="505" t="s">
        <v>13</v>
      </c>
      <c r="AO559" s="505" t="s">
        <v>13</v>
      </c>
      <c r="AP559" s="505" t="s">
        <v>13</v>
      </c>
      <c r="AQ559" s="505" t="s">
        <v>13</v>
      </c>
      <c r="AR559" s="505" t="s">
        <v>13</v>
      </c>
      <c r="AS559" s="505" t="s">
        <v>13</v>
      </c>
      <c r="AT559" s="505" t="s">
        <v>13</v>
      </c>
      <c r="AU559" s="505" t="s">
        <v>13</v>
      </c>
      <c r="AV559" s="505" t="s">
        <v>13</v>
      </c>
      <c r="AW559" s="505" t="s">
        <v>13</v>
      </c>
      <c r="AX559" s="505" t="s">
        <v>13</v>
      </c>
      <c r="AY559" s="505" t="s">
        <v>13</v>
      </c>
      <c r="AZ559" s="505" t="s">
        <v>13</v>
      </c>
      <c r="BA559" s="505" t="s">
        <v>13</v>
      </c>
      <c r="BB559" s="505" t="s">
        <v>13</v>
      </c>
      <c r="BC559" s="505" t="s">
        <v>13</v>
      </c>
      <c r="BD559" s="505" t="s">
        <v>13</v>
      </c>
      <c r="BE559" s="505" t="s">
        <v>13</v>
      </c>
      <c r="BF559" s="505" t="s">
        <v>13</v>
      </c>
      <c r="BG559" s="505" t="s">
        <v>13</v>
      </c>
      <c r="BH559" s="505" t="s">
        <v>13</v>
      </c>
      <c r="BI559" s="505" t="s">
        <v>13</v>
      </c>
      <c r="BJ559" s="505" t="s">
        <v>13</v>
      </c>
      <c r="BK559" s="505" t="s">
        <v>13</v>
      </c>
      <c r="BL559" s="505" t="s">
        <v>13</v>
      </c>
      <c r="BM559" s="505" t="s">
        <v>13</v>
      </c>
      <c r="BN559" s="505" t="s">
        <v>13</v>
      </c>
      <c r="BO559" s="622" t="s">
        <v>13</v>
      </c>
      <c r="BP559" s="505" t="s">
        <v>13</v>
      </c>
      <c r="BQ559" s="505" t="s">
        <v>13</v>
      </c>
      <c r="BR559" s="505" t="s">
        <v>13</v>
      </c>
      <c r="BS559" s="505"/>
      <c r="BT559" s="505"/>
      <c r="BU559" s="505"/>
    </row>
    <row r="560" spans="1:73" ht="14.4">
      <c r="A560" s="486" t="e">
        <f>VLOOKUP(C560,'[18]DfE No.'!C:E,3,FALSE)</f>
        <v>#N/A</v>
      </c>
      <c r="B560" s="502" t="s">
        <v>13</v>
      </c>
      <c r="C560" s="502" t="s">
        <v>13</v>
      </c>
      <c r="D560" s="503" t="s">
        <v>13</v>
      </c>
      <c r="E560" s="492" t="s">
        <v>13</v>
      </c>
      <c r="F560" s="504" t="s">
        <v>13</v>
      </c>
      <c r="G560" s="505" t="s">
        <v>13</v>
      </c>
      <c r="H560" s="505" t="s">
        <v>13</v>
      </c>
      <c r="I560" s="505" t="s">
        <v>13</v>
      </c>
      <c r="J560" s="505" t="s">
        <v>13</v>
      </c>
      <c r="K560" s="505" t="s">
        <v>13</v>
      </c>
      <c r="L560" s="505" t="s">
        <v>13</v>
      </c>
      <c r="M560" s="505" t="s">
        <v>13</v>
      </c>
      <c r="N560" s="505" t="s">
        <v>13</v>
      </c>
      <c r="O560" s="505" t="s">
        <v>13</v>
      </c>
      <c r="P560" s="505" t="s">
        <v>13</v>
      </c>
      <c r="Q560" s="505" t="s">
        <v>13</v>
      </c>
      <c r="R560" s="505" t="s">
        <v>13</v>
      </c>
      <c r="S560" s="505" t="s">
        <v>13</v>
      </c>
      <c r="T560" s="505" t="s">
        <v>13</v>
      </c>
      <c r="U560" s="505" t="s">
        <v>13</v>
      </c>
      <c r="V560" s="505" t="s">
        <v>13</v>
      </c>
      <c r="W560" s="505" t="s">
        <v>13</v>
      </c>
      <c r="X560" s="505" t="s">
        <v>13</v>
      </c>
      <c r="Y560" s="505" t="s">
        <v>13</v>
      </c>
      <c r="Z560" s="505" t="s">
        <v>13</v>
      </c>
      <c r="AA560" s="505" t="s">
        <v>13</v>
      </c>
      <c r="AB560" s="505" t="s">
        <v>13</v>
      </c>
      <c r="AC560" s="505" t="s">
        <v>13</v>
      </c>
      <c r="AD560" s="505" t="s">
        <v>13</v>
      </c>
      <c r="AE560" s="505" t="s">
        <v>13</v>
      </c>
      <c r="AF560" s="505" t="s">
        <v>13</v>
      </c>
      <c r="AG560" s="505" t="s">
        <v>13</v>
      </c>
      <c r="AH560" s="505" t="s">
        <v>13</v>
      </c>
      <c r="AI560" s="505" t="s">
        <v>13</v>
      </c>
      <c r="AJ560" s="505" t="s">
        <v>13</v>
      </c>
      <c r="AK560" s="505" t="s">
        <v>13</v>
      </c>
      <c r="AL560" s="505" t="s">
        <v>13</v>
      </c>
      <c r="AM560" s="505" t="s">
        <v>13</v>
      </c>
      <c r="AN560" s="505" t="s">
        <v>13</v>
      </c>
      <c r="AO560" s="505" t="s">
        <v>13</v>
      </c>
      <c r="AP560" s="505" t="s">
        <v>13</v>
      </c>
      <c r="AQ560" s="505" t="s">
        <v>13</v>
      </c>
      <c r="AR560" s="505" t="s">
        <v>13</v>
      </c>
      <c r="AS560" s="505" t="s">
        <v>13</v>
      </c>
      <c r="AT560" s="505" t="s">
        <v>13</v>
      </c>
      <c r="AU560" s="505" t="s">
        <v>13</v>
      </c>
      <c r="AV560" s="505" t="s">
        <v>13</v>
      </c>
      <c r="AW560" s="505" t="s">
        <v>13</v>
      </c>
      <c r="AX560" s="505" t="s">
        <v>13</v>
      </c>
      <c r="AY560" s="505" t="s">
        <v>13</v>
      </c>
      <c r="AZ560" s="505" t="s">
        <v>13</v>
      </c>
      <c r="BA560" s="505" t="s">
        <v>13</v>
      </c>
      <c r="BB560" s="505" t="s">
        <v>13</v>
      </c>
      <c r="BC560" s="505" t="s">
        <v>13</v>
      </c>
      <c r="BD560" s="505" t="s">
        <v>13</v>
      </c>
      <c r="BE560" s="505" t="s">
        <v>13</v>
      </c>
      <c r="BF560" s="505" t="s">
        <v>13</v>
      </c>
      <c r="BG560" s="505" t="s">
        <v>13</v>
      </c>
      <c r="BH560" s="505" t="s">
        <v>13</v>
      </c>
      <c r="BI560" s="505" t="s">
        <v>13</v>
      </c>
      <c r="BJ560" s="505" t="s">
        <v>13</v>
      </c>
      <c r="BK560" s="505" t="s">
        <v>13</v>
      </c>
      <c r="BL560" s="505" t="s">
        <v>13</v>
      </c>
      <c r="BM560" s="505" t="s">
        <v>13</v>
      </c>
      <c r="BN560" s="505" t="s">
        <v>13</v>
      </c>
      <c r="BO560" s="622" t="s">
        <v>13</v>
      </c>
      <c r="BP560" s="505" t="s">
        <v>13</v>
      </c>
      <c r="BQ560" s="505" t="s">
        <v>13</v>
      </c>
      <c r="BR560" s="505" t="s">
        <v>13</v>
      </c>
      <c r="BS560" s="505"/>
      <c r="BT560" s="505"/>
      <c r="BU560" s="505"/>
    </row>
    <row r="561" spans="1:73" ht="14.4">
      <c r="A561" s="486" t="e">
        <f>VLOOKUP(C561,'[18]DfE No.'!C:E,3,FALSE)</f>
        <v>#N/A</v>
      </c>
      <c r="B561" s="502" t="s">
        <v>13</v>
      </c>
      <c r="C561" s="502" t="s">
        <v>13</v>
      </c>
      <c r="D561" s="503" t="s">
        <v>13</v>
      </c>
      <c r="E561" s="492" t="s">
        <v>13</v>
      </c>
      <c r="F561" s="504" t="s">
        <v>13</v>
      </c>
      <c r="G561" s="505" t="s">
        <v>13</v>
      </c>
      <c r="H561" s="505" t="s">
        <v>13</v>
      </c>
      <c r="I561" s="505" t="s">
        <v>13</v>
      </c>
      <c r="J561" s="505" t="s">
        <v>13</v>
      </c>
      <c r="K561" s="505" t="s">
        <v>13</v>
      </c>
      <c r="L561" s="505" t="s">
        <v>13</v>
      </c>
      <c r="M561" s="505" t="s">
        <v>13</v>
      </c>
      <c r="N561" s="505" t="s">
        <v>13</v>
      </c>
      <c r="O561" s="505" t="s">
        <v>13</v>
      </c>
      <c r="P561" s="505" t="s">
        <v>13</v>
      </c>
      <c r="Q561" s="505" t="s">
        <v>13</v>
      </c>
      <c r="R561" s="505" t="s">
        <v>13</v>
      </c>
      <c r="S561" s="505" t="s">
        <v>13</v>
      </c>
      <c r="T561" s="505" t="s">
        <v>13</v>
      </c>
      <c r="U561" s="505" t="s">
        <v>13</v>
      </c>
      <c r="V561" s="505" t="s">
        <v>13</v>
      </c>
      <c r="W561" s="505" t="s">
        <v>13</v>
      </c>
      <c r="X561" s="505" t="s">
        <v>13</v>
      </c>
      <c r="Y561" s="505" t="s">
        <v>13</v>
      </c>
      <c r="Z561" s="505" t="s">
        <v>13</v>
      </c>
      <c r="AA561" s="505" t="s">
        <v>13</v>
      </c>
      <c r="AB561" s="505" t="s">
        <v>13</v>
      </c>
      <c r="AC561" s="505" t="s">
        <v>13</v>
      </c>
      <c r="AD561" s="505" t="s">
        <v>13</v>
      </c>
      <c r="AE561" s="505" t="s">
        <v>13</v>
      </c>
      <c r="AF561" s="505" t="s">
        <v>13</v>
      </c>
      <c r="AG561" s="505" t="s">
        <v>13</v>
      </c>
      <c r="AH561" s="505" t="s">
        <v>13</v>
      </c>
      <c r="AI561" s="505" t="s">
        <v>13</v>
      </c>
      <c r="AJ561" s="505" t="s">
        <v>13</v>
      </c>
      <c r="AK561" s="505" t="s">
        <v>13</v>
      </c>
      <c r="AL561" s="505" t="s">
        <v>13</v>
      </c>
      <c r="AM561" s="505" t="s">
        <v>13</v>
      </c>
      <c r="AN561" s="505" t="s">
        <v>13</v>
      </c>
      <c r="AO561" s="505" t="s">
        <v>13</v>
      </c>
      <c r="AP561" s="505" t="s">
        <v>13</v>
      </c>
      <c r="AQ561" s="505" t="s">
        <v>13</v>
      </c>
      <c r="AR561" s="505" t="s">
        <v>13</v>
      </c>
      <c r="AS561" s="505" t="s">
        <v>13</v>
      </c>
      <c r="AT561" s="505" t="s">
        <v>13</v>
      </c>
      <c r="AU561" s="505" t="s">
        <v>13</v>
      </c>
      <c r="AV561" s="505" t="s">
        <v>13</v>
      </c>
      <c r="AW561" s="505" t="s">
        <v>13</v>
      </c>
      <c r="AX561" s="505" t="s">
        <v>13</v>
      </c>
      <c r="AY561" s="505" t="s">
        <v>13</v>
      </c>
      <c r="AZ561" s="505" t="s">
        <v>13</v>
      </c>
      <c r="BA561" s="505" t="s">
        <v>13</v>
      </c>
      <c r="BB561" s="505" t="s">
        <v>13</v>
      </c>
      <c r="BC561" s="505" t="s">
        <v>13</v>
      </c>
      <c r="BD561" s="505" t="s">
        <v>13</v>
      </c>
      <c r="BE561" s="505" t="s">
        <v>13</v>
      </c>
      <c r="BF561" s="505" t="s">
        <v>13</v>
      </c>
      <c r="BG561" s="505" t="s">
        <v>13</v>
      </c>
      <c r="BH561" s="505" t="s">
        <v>13</v>
      </c>
      <c r="BI561" s="505" t="s">
        <v>13</v>
      </c>
      <c r="BJ561" s="505" t="s">
        <v>13</v>
      </c>
      <c r="BK561" s="505" t="s">
        <v>13</v>
      </c>
      <c r="BL561" s="505" t="s">
        <v>13</v>
      </c>
      <c r="BM561" s="505" t="s">
        <v>13</v>
      </c>
      <c r="BN561" s="505" t="s">
        <v>13</v>
      </c>
      <c r="BO561" s="622" t="s">
        <v>13</v>
      </c>
      <c r="BP561" s="505" t="s">
        <v>13</v>
      </c>
      <c r="BQ561" s="505" t="s">
        <v>13</v>
      </c>
      <c r="BR561" s="505" t="s">
        <v>13</v>
      </c>
      <c r="BS561" s="505"/>
      <c r="BT561" s="505"/>
      <c r="BU561" s="505"/>
    </row>
    <row r="562" spans="1:73" ht="14.4">
      <c r="A562" s="486" t="e">
        <f>VLOOKUP(C562,'[18]DfE No.'!C:E,3,FALSE)</f>
        <v>#N/A</v>
      </c>
      <c r="B562" s="502" t="s">
        <v>13</v>
      </c>
      <c r="C562" s="502" t="s">
        <v>13</v>
      </c>
      <c r="D562" s="503" t="s">
        <v>13</v>
      </c>
      <c r="E562" s="492" t="s">
        <v>13</v>
      </c>
      <c r="F562" s="504" t="s">
        <v>13</v>
      </c>
      <c r="G562" s="505" t="s">
        <v>13</v>
      </c>
      <c r="H562" s="505" t="s">
        <v>13</v>
      </c>
      <c r="I562" s="505" t="s">
        <v>13</v>
      </c>
      <c r="J562" s="505" t="s">
        <v>13</v>
      </c>
      <c r="K562" s="505" t="s">
        <v>13</v>
      </c>
      <c r="L562" s="505" t="s">
        <v>13</v>
      </c>
      <c r="M562" s="505" t="s">
        <v>13</v>
      </c>
      <c r="N562" s="505" t="s">
        <v>13</v>
      </c>
      <c r="O562" s="505" t="s">
        <v>13</v>
      </c>
      <c r="P562" s="505" t="s">
        <v>13</v>
      </c>
      <c r="Q562" s="505" t="s">
        <v>13</v>
      </c>
      <c r="R562" s="505" t="s">
        <v>13</v>
      </c>
      <c r="S562" s="505" t="s">
        <v>13</v>
      </c>
      <c r="T562" s="505" t="s">
        <v>13</v>
      </c>
      <c r="U562" s="505" t="s">
        <v>13</v>
      </c>
      <c r="V562" s="505" t="s">
        <v>13</v>
      </c>
      <c r="W562" s="505" t="s">
        <v>13</v>
      </c>
      <c r="X562" s="505" t="s">
        <v>13</v>
      </c>
      <c r="Y562" s="505" t="s">
        <v>13</v>
      </c>
      <c r="Z562" s="505" t="s">
        <v>13</v>
      </c>
      <c r="AA562" s="505" t="s">
        <v>13</v>
      </c>
      <c r="AB562" s="505" t="s">
        <v>13</v>
      </c>
      <c r="AC562" s="505" t="s">
        <v>13</v>
      </c>
      <c r="AD562" s="505" t="s">
        <v>13</v>
      </c>
      <c r="AE562" s="505" t="s">
        <v>13</v>
      </c>
      <c r="AF562" s="505" t="s">
        <v>13</v>
      </c>
      <c r="AG562" s="505" t="s">
        <v>13</v>
      </c>
      <c r="AH562" s="505" t="s">
        <v>13</v>
      </c>
      <c r="AI562" s="505" t="s">
        <v>13</v>
      </c>
      <c r="AJ562" s="505" t="s">
        <v>13</v>
      </c>
      <c r="AK562" s="505" t="s">
        <v>13</v>
      </c>
      <c r="AL562" s="505" t="s">
        <v>13</v>
      </c>
      <c r="AM562" s="505" t="s">
        <v>13</v>
      </c>
      <c r="AN562" s="505" t="s">
        <v>13</v>
      </c>
      <c r="AO562" s="505" t="s">
        <v>13</v>
      </c>
      <c r="AP562" s="505" t="s">
        <v>13</v>
      </c>
      <c r="AQ562" s="505" t="s">
        <v>13</v>
      </c>
      <c r="AR562" s="505" t="s">
        <v>13</v>
      </c>
      <c r="AS562" s="505" t="s">
        <v>13</v>
      </c>
      <c r="AT562" s="505" t="s">
        <v>13</v>
      </c>
      <c r="AU562" s="505" t="s">
        <v>13</v>
      </c>
      <c r="AV562" s="505" t="s">
        <v>13</v>
      </c>
      <c r="AW562" s="505" t="s">
        <v>13</v>
      </c>
      <c r="AX562" s="505" t="s">
        <v>13</v>
      </c>
      <c r="AY562" s="505" t="s">
        <v>13</v>
      </c>
      <c r="AZ562" s="505" t="s">
        <v>13</v>
      </c>
      <c r="BA562" s="505" t="s">
        <v>13</v>
      </c>
      <c r="BB562" s="505" t="s">
        <v>13</v>
      </c>
      <c r="BC562" s="505" t="s">
        <v>13</v>
      </c>
      <c r="BD562" s="505" t="s">
        <v>13</v>
      </c>
      <c r="BE562" s="505" t="s">
        <v>13</v>
      </c>
      <c r="BF562" s="505" t="s">
        <v>13</v>
      </c>
      <c r="BG562" s="505" t="s">
        <v>13</v>
      </c>
      <c r="BH562" s="505" t="s">
        <v>13</v>
      </c>
      <c r="BI562" s="505" t="s">
        <v>13</v>
      </c>
      <c r="BJ562" s="505" t="s">
        <v>13</v>
      </c>
      <c r="BK562" s="505" t="s">
        <v>13</v>
      </c>
      <c r="BL562" s="505" t="s">
        <v>13</v>
      </c>
      <c r="BM562" s="505" t="s">
        <v>13</v>
      </c>
      <c r="BN562" s="505" t="s">
        <v>13</v>
      </c>
      <c r="BO562" s="622" t="s">
        <v>13</v>
      </c>
      <c r="BP562" s="505" t="s">
        <v>13</v>
      </c>
      <c r="BQ562" s="505" t="s">
        <v>13</v>
      </c>
      <c r="BR562" s="505" t="s">
        <v>13</v>
      </c>
      <c r="BS562" s="505"/>
      <c r="BT562" s="505"/>
      <c r="BU562" s="505"/>
    </row>
    <row r="563" spans="1:73" ht="14.4">
      <c r="A563" s="486" t="e">
        <f>VLOOKUP(C563,'[18]DfE No.'!C:E,3,FALSE)</f>
        <v>#N/A</v>
      </c>
      <c r="B563" s="502" t="s">
        <v>13</v>
      </c>
      <c r="C563" s="502" t="s">
        <v>13</v>
      </c>
      <c r="D563" s="503" t="s">
        <v>13</v>
      </c>
      <c r="E563" s="492" t="s">
        <v>13</v>
      </c>
      <c r="F563" s="504" t="s">
        <v>13</v>
      </c>
      <c r="G563" s="505" t="s">
        <v>13</v>
      </c>
      <c r="H563" s="505" t="s">
        <v>13</v>
      </c>
      <c r="I563" s="505" t="s">
        <v>13</v>
      </c>
      <c r="J563" s="505" t="s">
        <v>13</v>
      </c>
      <c r="K563" s="505" t="s">
        <v>13</v>
      </c>
      <c r="L563" s="505" t="s">
        <v>13</v>
      </c>
      <c r="M563" s="505" t="s">
        <v>13</v>
      </c>
      <c r="N563" s="505" t="s">
        <v>13</v>
      </c>
      <c r="O563" s="505" t="s">
        <v>13</v>
      </c>
      <c r="P563" s="505" t="s">
        <v>13</v>
      </c>
      <c r="Q563" s="505" t="s">
        <v>13</v>
      </c>
      <c r="R563" s="505" t="s">
        <v>13</v>
      </c>
      <c r="S563" s="505" t="s">
        <v>13</v>
      </c>
      <c r="T563" s="505" t="s">
        <v>13</v>
      </c>
      <c r="U563" s="505" t="s">
        <v>13</v>
      </c>
      <c r="V563" s="505" t="s">
        <v>13</v>
      </c>
      <c r="W563" s="505" t="s">
        <v>13</v>
      </c>
      <c r="X563" s="505" t="s">
        <v>13</v>
      </c>
      <c r="Y563" s="505" t="s">
        <v>13</v>
      </c>
      <c r="Z563" s="505" t="s">
        <v>13</v>
      </c>
      <c r="AA563" s="505" t="s">
        <v>13</v>
      </c>
      <c r="AB563" s="505" t="s">
        <v>13</v>
      </c>
      <c r="AC563" s="505" t="s">
        <v>13</v>
      </c>
      <c r="AD563" s="505" t="s">
        <v>13</v>
      </c>
      <c r="AE563" s="505" t="s">
        <v>13</v>
      </c>
      <c r="AF563" s="505" t="s">
        <v>13</v>
      </c>
      <c r="AG563" s="505" t="s">
        <v>13</v>
      </c>
      <c r="AH563" s="505" t="s">
        <v>13</v>
      </c>
      <c r="AI563" s="505" t="s">
        <v>13</v>
      </c>
      <c r="AJ563" s="505" t="s">
        <v>13</v>
      </c>
      <c r="AK563" s="505" t="s">
        <v>13</v>
      </c>
      <c r="AL563" s="505" t="s">
        <v>13</v>
      </c>
      <c r="AM563" s="505" t="s">
        <v>13</v>
      </c>
      <c r="AN563" s="505" t="s">
        <v>13</v>
      </c>
      <c r="AO563" s="505" t="s">
        <v>13</v>
      </c>
      <c r="AP563" s="505" t="s">
        <v>13</v>
      </c>
      <c r="AQ563" s="505" t="s">
        <v>13</v>
      </c>
      <c r="AR563" s="505" t="s">
        <v>13</v>
      </c>
      <c r="AS563" s="505" t="s">
        <v>13</v>
      </c>
      <c r="AT563" s="505" t="s">
        <v>13</v>
      </c>
      <c r="AU563" s="505" t="s">
        <v>13</v>
      </c>
      <c r="AV563" s="505" t="s">
        <v>13</v>
      </c>
      <c r="AW563" s="505" t="s">
        <v>13</v>
      </c>
      <c r="AX563" s="505" t="s">
        <v>13</v>
      </c>
      <c r="AY563" s="505" t="s">
        <v>13</v>
      </c>
      <c r="AZ563" s="505" t="s">
        <v>13</v>
      </c>
      <c r="BA563" s="505" t="s">
        <v>13</v>
      </c>
      <c r="BB563" s="505" t="s">
        <v>13</v>
      </c>
      <c r="BC563" s="505" t="s">
        <v>13</v>
      </c>
      <c r="BD563" s="505" t="s">
        <v>13</v>
      </c>
      <c r="BE563" s="505" t="s">
        <v>13</v>
      </c>
      <c r="BF563" s="505" t="s">
        <v>13</v>
      </c>
      <c r="BG563" s="505" t="s">
        <v>13</v>
      </c>
      <c r="BH563" s="505" t="s">
        <v>13</v>
      </c>
      <c r="BI563" s="505" t="s">
        <v>13</v>
      </c>
      <c r="BJ563" s="505" t="s">
        <v>13</v>
      </c>
      <c r="BK563" s="505" t="s">
        <v>13</v>
      </c>
      <c r="BL563" s="505" t="s">
        <v>13</v>
      </c>
      <c r="BM563" s="505" t="s">
        <v>13</v>
      </c>
      <c r="BN563" s="505" t="s">
        <v>13</v>
      </c>
      <c r="BO563" s="622" t="s">
        <v>13</v>
      </c>
      <c r="BP563" s="505" t="s">
        <v>13</v>
      </c>
      <c r="BQ563" s="505" t="s">
        <v>13</v>
      </c>
      <c r="BR563" s="505" t="s">
        <v>13</v>
      </c>
      <c r="BS563" s="505"/>
      <c r="BT563" s="505"/>
      <c r="BU563" s="505"/>
    </row>
    <row r="564" spans="1:73" ht="14.4">
      <c r="A564" s="486" t="e">
        <f>VLOOKUP(C564,'[18]DfE No.'!C:E,3,FALSE)</f>
        <v>#N/A</v>
      </c>
      <c r="B564" s="502" t="s">
        <v>13</v>
      </c>
      <c r="C564" s="502" t="s">
        <v>13</v>
      </c>
      <c r="D564" s="503" t="s">
        <v>13</v>
      </c>
      <c r="E564" s="492" t="s">
        <v>13</v>
      </c>
      <c r="F564" s="504" t="s">
        <v>13</v>
      </c>
      <c r="G564" s="505" t="s">
        <v>13</v>
      </c>
      <c r="H564" s="505" t="s">
        <v>13</v>
      </c>
      <c r="I564" s="505" t="s">
        <v>13</v>
      </c>
      <c r="J564" s="505" t="s">
        <v>13</v>
      </c>
      <c r="K564" s="505" t="s">
        <v>13</v>
      </c>
      <c r="L564" s="505" t="s">
        <v>13</v>
      </c>
      <c r="M564" s="505" t="s">
        <v>13</v>
      </c>
      <c r="N564" s="505" t="s">
        <v>13</v>
      </c>
      <c r="O564" s="505" t="s">
        <v>13</v>
      </c>
      <c r="P564" s="505" t="s">
        <v>13</v>
      </c>
      <c r="Q564" s="505" t="s">
        <v>13</v>
      </c>
      <c r="R564" s="505" t="s">
        <v>13</v>
      </c>
      <c r="S564" s="505" t="s">
        <v>13</v>
      </c>
      <c r="T564" s="505" t="s">
        <v>13</v>
      </c>
      <c r="U564" s="505" t="s">
        <v>13</v>
      </c>
      <c r="V564" s="505" t="s">
        <v>13</v>
      </c>
      <c r="W564" s="505" t="s">
        <v>13</v>
      </c>
      <c r="X564" s="505" t="s">
        <v>13</v>
      </c>
      <c r="Y564" s="505" t="s">
        <v>13</v>
      </c>
      <c r="Z564" s="505" t="s">
        <v>13</v>
      </c>
      <c r="AA564" s="505" t="s">
        <v>13</v>
      </c>
      <c r="AB564" s="505" t="s">
        <v>13</v>
      </c>
      <c r="AC564" s="505" t="s">
        <v>13</v>
      </c>
      <c r="AD564" s="505" t="s">
        <v>13</v>
      </c>
      <c r="AE564" s="505" t="s">
        <v>13</v>
      </c>
      <c r="AF564" s="505" t="s">
        <v>13</v>
      </c>
      <c r="AG564" s="505" t="s">
        <v>13</v>
      </c>
      <c r="AH564" s="505" t="s">
        <v>13</v>
      </c>
      <c r="AI564" s="505" t="s">
        <v>13</v>
      </c>
      <c r="AJ564" s="505" t="s">
        <v>13</v>
      </c>
      <c r="AK564" s="505" t="s">
        <v>13</v>
      </c>
      <c r="AL564" s="505" t="s">
        <v>13</v>
      </c>
      <c r="AM564" s="505" t="s">
        <v>13</v>
      </c>
      <c r="AN564" s="505" t="s">
        <v>13</v>
      </c>
      <c r="AO564" s="505" t="s">
        <v>13</v>
      </c>
      <c r="AP564" s="505" t="s">
        <v>13</v>
      </c>
      <c r="AQ564" s="505" t="s">
        <v>13</v>
      </c>
      <c r="AR564" s="505" t="s">
        <v>13</v>
      </c>
      <c r="AS564" s="505" t="s">
        <v>13</v>
      </c>
      <c r="AT564" s="505" t="s">
        <v>13</v>
      </c>
      <c r="AU564" s="505" t="s">
        <v>13</v>
      </c>
      <c r="AV564" s="505" t="s">
        <v>13</v>
      </c>
      <c r="AW564" s="505" t="s">
        <v>13</v>
      </c>
      <c r="AX564" s="505" t="s">
        <v>13</v>
      </c>
      <c r="AY564" s="505" t="s">
        <v>13</v>
      </c>
      <c r="AZ564" s="505" t="s">
        <v>13</v>
      </c>
      <c r="BA564" s="505" t="s">
        <v>13</v>
      </c>
      <c r="BB564" s="505" t="s">
        <v>13</v>
      </c>
      <c r="BC564" s="505" t="s">
        <v>13</v>
      </c>
      <c r="BD564" s="505" t="s">
        <v>13</v>
      </c>
      <c r="BE564" s="505" t="s">
        <v>13</v>
      </c>
      <c r="BF564" s="505" t="s">
        <v>13</v>
      </c>
      <c r="BG564" s="505" t="s">
        <v>13</v>
      </c>
      <c r="BH564" s="505" t="s">
        <v>13</v>
      </c>
      <c r="BI564" s="505" t="s">
        <v>13</v>
      </c>
      <c r="BJ564" s="505" t="s">
        <v>13</v>
      </c>
      <c r="BK564" s="505" t="s">
        <v>13</v>
      </c>
      <c r="BL564" s="505" t="s">
        <v>13</v>
      </c>
      <c r="BM564" s="505" t="s">
        <v>13</v>
      </c>
      <c r="BN564" s="505" t="s">
        <v>13</v>
      </c>
      <c r="BO564" s="622" t="s">
        <v>13</v>
      </c>
      <c r="BP564" s="505" t="s">
        <v>13</v>
      </c>
      <c r="BQ564" s="505" t="s">
        <v>13</v>
      </c>
      <c r="BR564" s="505" t="s">
        <v>13</v>
      </c>
      <c r="BS564" s="505"/>
      <c r="BT564" s="505"/>
      <c r="BU564" s="505"/>
    </row>
    <row r="565" spans="1:73" ht="14.4">
      <c r="A565" s="486" t="e">
        <f>VLOOKUP(C565,'[18]DfE No.'!C:E,3,FALSE)</f>
        <v>#N/A</v>
      </c>
      <c r="B565" s="502" t="s">
        <v>13</v>
      </c>
      <c r="C565" s="502" t="s">
        <v>13</v>
      </c>
      <c r="D565" s="503" t="s">
        <v>13</v>
      </c>
      <c r="E565" s="492" t="s">
        <v>13</v>
      </c>
      <c r="F565" s="504" t="s">
        <v>13</v>
      </c>
      <c r="G565" s="505" t="s">
        <v>13</v>
      </c>
      <c r="H565" s="505" t="s">
        <v>13</v>
      </c>
      <c r="I565" s="505" t="s">
        <v>13</v>
      </c>
      <c r="J565" s="505" t="s">
        <v>13</v>
      </c>
      <c r="K565" s="505" t="s">
        <v>13</v>
      </c>
      <c r="L565" s="505" t="s">
        <v>13</v>
      </c>
      <c r="M565" s="505" t="s">
        <v>13</v>
      </c>
      <c r="N565" s="505" t="s">
        <v>13</v>
      </c>
      <c r="O565" s="505" t="s">
        <v>13</v>
      </c>
      <c r="P565" s="505" t="s">
        <v>13</v>
      </c>
      <c r="Q565" s="505" t="s">
        <v>13</v>
      </c>
      <c r="R565" s="505" t="s">
        <v>13</v>
      </c>
      <c r="S565" s="505" t="s">
        <v>13</v>
      </c>
      <c r="T565" s="505" t="s">
        <v>13</v>
      </c>
      <c r="U565" s="505" t="s">
        <v>13</v>
      </c>
      <c r="V565" s="505" t="s">
        <v>13</v>
      </c>
      <c r="W565" s="505" t="s">
        <v>13</v>
      </c>
      <c r="X565" s="505" t="s">
        <v>13</v>
      </c>
      <c r="Y565" s="505" t="s">
        <v>13</v>
      </c>
      <c r="Z565" s="505" t="s">
        <v>13</v>
      </c>
      <c r="AA565" s="505" t="s">
        <v>13</v>
      </c>
      <c r="AB565" s="505" t="s">
        <v>13</v>
      </c>
      <c r="AC565" s="505" t="s">
        <v>13</v>
      </c>
      <c r="AD565" s="505" t="s">
        <v>13</v>
      </c>
      <c r="AE565" s="505" t="s">
        <v>13</v>
      </c>
      <c r="AF565" s="505" t="s">
        <v>13</v>
      </c>
      <c r="AG565" s="505" t="s">
        <v>13</v>
      </c>
      <c r="AH565" s="505" t="s">
        <v>13</v>
      </c>
      <c r="AI565" s="505" t="s">
        <v>13</v>
      </c>
      <c r="AJ565" s="505" t="s">
        <v>13</v>
      </c>
      <c r="AK565" s="505" t="s">
        <v>13</v>
      </c>
      <c r="AL565" s="505" t="s">
        <v>13</v>
      </c>
      <c r="AM565" s="505" t="s">
        <v>13</v>
      </c>
      <c r="AN565" s="505" t="s">
        <v>13</v>
      </c>
      <c r="AO565" s="505" t="s">
        <v>13</v>
      </c>
      <c r="AP565" s="505" t="s">
        <v>13</v>
      </c>
      <c r="AQ565" s="505" t="s">
        <v>13</v>
      </c>
      <c r="AR565" s="505" t="s">
        <v>13</v>
      </c>
      <c r="AS565" s="505" t="s">
        <v>13</v>
      </c>
      <c r="AT565" s="505" t="s">
        <v>13</v>
      </c>
      <c r="AU565" s="505" t="s">
        <v>13</v>
      </c>
      <c r="AV565" s="505" t="s">
        <v>13</v>
      </c>
      <c r="AW565" s="505" t="s">
        <v>13</v>
      </c>
      <c r="AX565" s="505" t="s">
        <v>13</v>
      </c>
      <c r="AY565" s="505" t="s">
        <v>13</v>
      </c>
      <c r="AZ565" s="505" t="s">
        <v>13</v>
      </c>
      <c r="BA565" s="505" t="s">
        <v>13</v>
      </c>
      <c r="BB565" s="505" t="s">
        <v>13</v>
      </c>
      <c r="BC565" s="505" t="s">
        <v>13</v>
      </c>
      <c r="BD565" s="505" t="s">
        <v>13</v>
      </c>
      <c r="BE565" s="505" t="s">
        <v>13</v>
      </c>
      <c r="BF565" s="505" t="s">
        <v>13</v>
      </c>
      <c r="BG565" s="505" t="s">
        <v>13</v>
      </c>
      <c r="BH565" s="505" t="s">
        <v>13</v>
      </c>
      <c r="BI565" s="505" t="s">
        <v>13</v>
      </c>
      <c r="BJ565" s="505" t="s">
        <v>13</v>
      </c>
      <c r="BK565" s="505" t="s">
        <v>13</v>
      </c>
      <c r="BL565" s="505" t="s">
        <v>13</v>
      </c>
      <c r="BM565" s="505" t="s">
        <v>13</v>
      </c>
      <c r="BN565" s="505" t="s">
        <v>13</v>
      </c>
      <c r="BO565" s="622" t="s">
        <v>13</v>
      </c>
      <c r="BP565" s="505" t="s">
        <v>13</v>
      </c>
      <c r="BQ565" s="505" t="s">
        <v>13</v>
      </c>
      <c r="BR565" s="505" t="s">
        <v>13</v>
      </c>
      <c r="BS565" s="505"/>
      <c r="BT565" s="505"/>
      <c r="BU565" s="505"/>
    </row>
    <row r="566" spans="1:73" ht="14.4">
      <c r="A566" s="486" t="e">
        <f>VLOOKUP(C566,'[18]DfE No.'!C:E,3,FALSE)</f>
        <v>#N/A</v>
      </c>
      <c r="B566" s="502" t="s">
        <v>13</v>
      </c>
      <c r="C566" s="502" t="s">
        <v>13</v>
      </c>
      <c r="D566" s="503" t="s">
        <v>13</v>
      </c>
      <c r="E566" s="492" t="s">
        <v>13</v>
      </c>
      <c r="F566" s="504" t="s">
        <v>13</v>
      </c>
      <c r="G566" s="505" t="s">
        <v>13</v>
      </c>
      <c r="H566" s="505" t="s">
        <v>13</v>
      </c>
      <c r="I566" s="505" t="s">
        <v>13</v>
      </c>
      <c r="J566" s="505" t="s">
        <v>13</v>
      </c>
      <c r="K566" s="505" t="s">
        <v>13</v>
      </c>
      <c r="L566" s="505" t="s">
        <v>13</v>
      </c>
      <c r="M566" s="505" t="s">
        <v>13</v>
      </c>
      <c r="N566" s="505" t="s">
        <v>13</v>
      </c>
      <c r="O566" s="505" t="s">
        <v>13</v>
      </c>
      <c r="P566" s="505" t="s">
        <v>13</v>
      </c>
      <c r="Q566" s="505" t="s">
        <v>13</v>
      </c>
      <c r="R566" s="505" t="s">
        <v>13</v>
      </c>
      <c r="S566" s="505" t="s">
        <v>13</v>
      </c>
      <c r="T566" s="505" t="s">
        <v>13</v>
      </c>
      <c r="U566" s="505" t="s">
        <v>13</v>
      </c>
      <c r="V566" s="505" t="s">
        <v>13</v>
      </c>
      <c r="W566" s="505" t="s">
        <v>13</v>
      </c>
      <c r="X566" s="505" t="s">
        <v>13</v>
      </c>
      <c r="Y566" s="505" t="s">
        <v>13</v>
      </c>
      <c r="Z566" s="505" t="s">
        <v>13</v>
      </c>
      <c r="AA566" s="505" t="s">
        <v>13</v>
      </c>
      <c r="AB566" s="505" t="s">
        <v>13</v>
      </c>
      <c r="AC566" s="505" t="s">
        <v>13</v>
      </c>
      <c r="AD566" s="505" t="s">
        <v>13</v>
      </c>
      <c r="AE566" s="505" t="s">
        <v>13</v>
      </c>
      <c r="AF566" s="505" t="s">
        <v>13</v>
      </c>
      <c r="AG566" s="505" t="s">
        <v>13</v>
      </c>
      <c r="AH566" s="505" t="s">
        <v>13</v>
      </c>
      <c r="AI566" s="505" t="s">
        <v>13</v>
      </c>
      <c r="AJ566" s="505" t="s">
        <v>13</v>
      </c>
      <c r="AK566" s="505" t="s">
        <v>13</v>
      </c>
      <c r="AL566" s="505" t="s">
        <v>13</v>
      </c>
      <c r="AM566" s="505" t="s">
        <v>13</v>
      </c>
      <c r="AN566" s="505" t="s">
        <v>13</v>
      </c>
      <c r="AO566" s="505" t="s">
        <v>13</v>
      </c>
      <c r="AP566" s="505" t="s">
        <v>13</v>
      </c>
      <c r="AQ566" s="505" t="s">
        <v>13</v>
      </c>
      <c r="AR566" s="505" t="s">
        <v>13</v>
      </c>
      <c r="AS566" s="505" t="s">
        <v>13</v>
      </c>
      <c r="AT566" s="505" t="s">
        <v>13</v>
      </c>
      <c r="AU566" s="505" t="s">
        <v>13</v>
      </c>
      <c r="AV566" s="505" t="s">
        <v>13</v>
      </c>
      <c r="AW566" s="505" t="s">
        <v>13</v>
      </c>
      <c r="AX566" s="505" t="s">
        <v>13</v>
      </c>
      <c r="AY566" s="505" t="s">
        <v>13</v>
      </c>
      <c r="AZ566" s="505" t="s">
        <v>13</v>
      </c>
      <c r="BA566" s="505" t="s">
        <v>13</v>
      </c>
      <c r="BB566" s="505" t="s">
        <v>13</v>
      </c>
      <c r="BC566" s="505" t="s">
        <v>13</v>
      </c>
      <c r="BD566" s="505" t="s">
        <v>13</v>
      </c>
      <c r="BE566" s="505" t="s">
        <v>13</v>
      </c>
      <c r="BF566" s="505" t="s">
        <v>13</v>
      </c>
      <c r="BG566" s="505" t="s">
        <v>13</v>
      </c>
      <c r="BH566" s="505" t="s">
        <v>13</v>
      </c>
      <c r="BI566" s="505" t="s">
        <v>13</v>
      </c>
      <c r="BJ566" s="505" t="s">
        <v>13</v>
      </c>
      <c r="BK566" s="505" t="s">
        <v>13</v>
      </c>
      <c r="BL566" s="505" t="s">
        <v>13</v>
      </c>
      <c r="BM566" s="505" t="s">
        <v>13</v>
      </c>
      <c r="BN566" s="505" t="s">
        <v>13</v>
      </c>
      <c r="BO566" s="622" t="s">
        <v>13</v>
      </c>
      <c r="BP566" s="505" t="s">
        <v>13</v>
      </c>
      <c r="BQ566" s="505" t="s">
        <v>13</v>
      </c>
      <c r="BR566" s="505" t="s">
        <v>13</v>
      </c>
      <c r="BS566" s="505"/>
      <c r="BT566" s="505"/>
      <c r="BU566" s="505"/>
    </row>
    <row r="567" spans="1:73" ht="14.4">
      <c r="A567" s="486" t="e">
        <f>VLOOKUP(C567,'[18]DfE No.'!C:E,3,FALSE)</f>
        <v>#N/A</v>
      </c>
      <c r="B567" s="502" t="s">
        <v>13</v>
      </c>
      <c r="C567" s="502" t="s">
        <v>13</v>
      </c>
      <c r="D567" s="503" t="s">
        <v>13</v>
      </c>
      <c r="E567" s="492" t="s">
        <v>13</v>
      </c>
      <c r="F567" s="504" t="s">
        <v>13</v>
      </c>
      <c r="G567" s="505" t="s">
        <v>13</v>
      </c>
      <c r="H567" s="505" t="s">
        <v>13</v>
      </c>
      <c r="I567" s="505" t="s">
        <v>13</v>
      </c>
      <c r="J567" s="505" t="s">
        <v>13</v>
      </c>
      <c r="K567" s="505" t="s">
        <v>13</v>
      </c>
      <c r="L567" s="505" t="s">
        <v>13</v>
      </c>
      <c r="M567" s="505" t="s">
        <v>13</v>
      </c>
      <c r="N567" s="505" t="s">
        <v>13</v>
      </c>
      <c r="O567" s="505" t="s">
        <v>13</v>
      </c>
      <c r="P567" s="505" t="s">
        <v>13</v>
      </c>
      <c r="Q567" s="505" t="s">
        <v>13</v>
      </c>
      <c r="R567" s="505" t="s">
        <v>13</v>
      </c>
      <c r="S567" s="505" t="s">
        <v>13</v>
      </c>
      <c r="T567" s="505" t="s">
        <v>13</v>
      </c>
      <c r="U567" s="505" t="s">
        <v>13</v>
      </c>
      <c r="V567" s="505" t="s">
        <v>13</v>
      </c>
      <c r="W567" s="505" t="s">
        <v>13</v>
      </c>
      <c r="X567" s="505" t="s">
        <v>13</v>
      </c>
      <c r="Y567" s="505" t="s">
        <v>13</v>
      </c>
      <c r="Z567" s="505" t="s">
        <v>13</v>
      </c>
      <c r="AA567" s="505" t="s">
        <v>13</v>
      </c>
      <c r="AB567" s="505" t="s">
        <v>13</v>
      </c>
      <c r="AC567" s="505" t="s">
        <v>13</v>
      </c>
      <c r="AD567" s="505" t="s">
        <v>13</v>
      </c>
      <c r="AE567" s="505" t="s">
        <v>13</v>
      </c>
      <c r="AF567" s="505" t="s">
        <v>13</v>
      </c>
      <c r="AG567" s="505" t="s">
        <v>13</v>
      </c>
      <c r="AH567" s="505" t="s">
        <v>13</v>
      </c>
      <c r="AI567" s="505" t="s">
        <v>13</v>
      </c>
      <c r="AJ567" s="505" t="s">
        <v>13</v>
      </c>
      <c r="AK567" s="505" t="s">
        <v>13</v>
      </c>
      <c r="AL567" s="505" t="s">
        <v>13</v>
      </c>
      <c r="AM567" s="505" t="s">
        <v>13</v>
      </c>
      <c r="AN567" s="505" t="s">
        <v>13</v>
      </c>
      <c r="AO567" s="505" t="s">
        <v>13</v>
      </c>
      <c r="AP567" s="505" t="s">
        <v>13</v>
      </c>
      <c r="AQ567" s="505" t="s">
        <v>13</v>
      </c>
      <c r="AR567" s="505" t="s">
        <v>13</v>
      </c>
      <c r="AS567" s="505" t="s">
        <v>13</v>
      </c>
      <c r="AT567" s="505" t="s">
        <v>13</v>
      </c>
      <c r="AU567" s="505" t="s">
        <v>13</v>
      </c>
      <c r="AV567" s="505" t="s">
        <v>13</v>
      </c>
      <c r="AW567" s="505" t="s">
        <v>13</v>
      </c>
      <c r="AX567" s="505" t="s">
        <v>13</v>
      </c>
      <c r="AY567" s="505" t="s">
        <v>13</v>
      </c>
      <c r="AZ567" s="505" t="s">
        <v>13</v>
      </c>
      <c r="BA567" s="505" t="s">
        <v>13</v>
      </c>
      <c r="BB567" s="505" t="s">
        <v>13</v>
      </c>
      <c r="BC567" s="505" t="s">
        <v>13</v>
      </c>
      <c r="BD567" s="505" t="s">
        <v>13</v>
      </c>
      <c r="BE567" s="505" t="s">
        <v>13</v>
      </c>
      <c r="BF567" s="505" t="s">
        <v>13</v>
      </c>
      <c r="BG567" s="505" t="s">
        <v>13</v>
      </c>
      <c r="BH567" s="505" t="s">
        <v>13</v>
      </c>
      <c r="BI567" s="505" t="s">
        <v>13</v>
      </c>
      <c r="BJ567" s="505" t="s">
        <v>13</v>
      </c>
      <c r="BK567" s="505" t="s">
        <v>13</v>
      </c>
      <c r="BL567" s="505" t="s">
        <v>13</v>
      </c>
      <c r="BM567" s="505" t="s">
        <v>13</v>
      </c>
      <c r="BN567" s="505" t="s">
        <v>13</v>
      </c>
      <c r="BO567" s="622" t="s">
        <v>13</v>
      </c>
      <c r="BP567" s="505" t="s">
        <v>13</v>
      </c>
      <c r="BQ567" s="505" t="s">
        <v>13</v>
      </c>
      <c r="BR567" s="505" t="s">
        <v>13</v>
      </c>
      <c r="BS567" s="505"/>
      <c r="BT567" s="505"/>
      <c r="BU567" s="505"/>
    </row>
    <row r="568" spans="1:73" ht="14.4">
      <c r="A568" s="486" t="e">
        <f>VLOOKUP(C568,'[18]DfE No.'!C:E,3,FALSE)</f>
        <v>#N/A</v>
      </c>
      <c r="B568" s="502" t="s">
        <v>13</v>
      </c>
      <c r="C568" s="502" t="s">
        <v>13</v>
      </c>
      <c r="D568" s="503" t="s">
        <v>13</v>
      </c>
      <c r="E568" s="492" t="s">
        <v>13</v>
      </c>
      <c r="F568" s="504" t="s">
        <v>13</v>
      </c>
      <c r="G568" s="505" t="s">
        <v>13</v>
      </c>
      <c r="H568" s="505" t="s">
        <v>13</v>
      </c>
      <c r="I568" s="505" t="s">
        <v>13</v>
      </c>
      <c r="J568" s="505" t="s">
        <v>13</v>
      </c>
      <c r="K568" s="505" t="s">
        <v>13</v>
      </c>
      <c r="L568" s="505" t="s">
        <v>13</v>
      </c>
      <c r="M568" s="505" t="s">
        <v>13</v>
      </c>
      <c r="N568" s="505" t="s">
        <v>13</v>
      </c>
      <c r="O568" s="505" t="s">
        <v>13</v>
      </c>
      <c r="P568" s="505" t="s">
        <v>13</v>
      </c>
      <c r="Q568" s="505" t="s">
        <v>13</v>
      </c>
      <c r="R568" s="505" t="s">
        <v>13</v>
      </c>
      <c r="S568" s="505" t="s">
        <v>13</v>
      </c>
      <c r="T568" s="505" t="s">
        <v>13</v>
      </c>
      <c r="U568" s="505" t="s">
        <v>13</v>
      </c>
      <c r="V568" s="505" t="s">
        <v>13</v>
      </c>
      <c r="W568" s="505" t="s">
        <v>13</v>
      </c>
      <c r="X568" s="505" t="s">
        <v>13</v>
      </c>
      <c r="Y568" s="505" t="s">
        <v>13</v>
      </c>
      <c r="Z568" s="505" t="s">
        <v>13</v>
      </c>
      <c r="AA568" s="505" t="s">
        <v>13</v>
      </c>
      <c r="AB568" s="505" t="s">
        <v>13</v>
      </c>
      <c r="AC568" s="505" t="s">
        <v>13</v>
      </c>
      <c r="AD568" s="505" t="s">
        <v>13</v>
      </c>
      <c r="AE568" s="505" t="s">
        <v>13</v>
      </c>
      <c r="AF568" s="505" t="s">
        <v>13</v>
      </c>
      <c r="AG568" s="505" t="s">
        <v>13</v>
      </c>
      <c r="AH568" s="505" t="s">
        <v>13</v>
      </c>
      <c r="AI568" s="505" t="s">
        <v>13</v>
      </c>
      <c r="AJ568" s="505" t="s">
        <v>13</v>
      </c>
      <c r="AK568" s="505" t="s">
        <v>13</v>
      </c>
      <c r="AL568" s="505" t="s">
        <v>13</v>
      </c>
      <c r="AM568" s="505" t="s">
        <v>13</v>
      </c>
      <c r="AN568" s="505" t="s">
        <v>13</v>
      </c>
      <c r="AO568" s="505" t="s">
        <v>13</v>
      </c>
      <c r="AP568" s="505" t="s">
        <v>13</v>
      </c>
      <c r="AQ568" s="505" t="s">
        <v>13</v>
      </c>
      <c r="AR568" s="505" t="s">
        <v>13</v>
      </c>
      <c r="AS568" s="505" t="s">
        <v>13</v>
      </c>
      <c r="AT568" s="505" t="s">
        <v>13</v>
      </c>
      <c r="AU568" s="505" t="s">
        <v>13</v>
      </c>
      <c r="AV568" s="505" t="s">
        <v>13</v>
      </c>
      <c r="AW568" s="505" t="s">
        <v>13</v>
      </c>
      <c r="AX568" s="505" t="s">
        <v>13</v>
      </c>
      <c r="AY568" s="505" t="s">
        <v>13</v>
      </c>
      <c r="AZ568" s="505" t="s">
        <v>13</v>
      </c>
      <c r="BA568" s="505" t="s">
        <v>13</v>
      </c>
      <c r="BB568" s="505" t="s">
        <v>13</v>
      </c>
      <c r="BC568" s="505" t="s">
        <v>13</v>
      </c>
      <c r="BD568" s="505" t="s">
        <v>13</v>
      </c>
      <c r="BE568" s="505" t="s">
        <v>13</v>
      </c>
      <c r="BF568" s="505" t="s">
        <v>13</v>
      </c>
      <c r="BG568" s="505" t="s">
        <v>13</v>
      </c>
      <c r="BH568" s="505" t="s">
        <v>13</v>
      </c>
      <c r="BI568" s="505" t="s">
        <v>13</v>
      </c>
      <c r="BJ568" s="505" t="s">
        <v>13</v>
      </c>
      <c r="BK568" s="505" t="s">
        <v>13</v>
      </c>
      <c r="BL568" s="505" t="s">
        <v>13</v>
      </c>
      <c r="BM568" s="505" t="s">
        <v>13</v>
      </c>
      <c r="BN568" s="505" t="s">
        <v>13</v>
      </c>
      <c r="BO568" s="622" t="s">
        <v>13</v>
      </c>
      <c r="BP568" s="505" t="s">
        <v>13</v>
      </c>
      <c r="BQ568" s="505" t="s">
        <v>13</v>
      </c>
      <c r="BR568" s="505" t="s">
        <v>13</v>
      </c>
      <c r="BS568" s="505"/>
      <c r="BT568" s="505"/>
      <c r="BU568" s="505"/>
    </row>
    <row r="569" spans="1:73" ht="14.4">
      <c r="A569" s="486" t="e">
        <f>VLOOKUP(C569,'[18]DfE No.'!C:E,3,FALSE)</f>
        <v>#N/A</v>
      </c>
      <c r="B569" s="502" t="s">
        <v>13</v>
      </c>
      <c r="C569" s="502" t="s">
        <v>13</v>
      </c>
      <c r="D569" s="503" t="s">
        <v>13</v>
      </c>
      <c r="E569" s="492" t="s">
        <v>13</v>
      </c>
      <c r="F569" s="504" t="s">
        <v>13</v>
      </c>
      <c r="G569" s="505" t="s">
        <v>13</v>
      </c>
      <c r="H569" s="505" t="s">
        <v>13</v>
      </c>
      <c r="I569" s="505" t="s">
        <v>13</v>
      </c>
      <c r="J569" s="505" t="s">
        <v>13</v>
      </c>
      <c r="K569" s="505" t="s">
        <v>13</v>
      </c>
      <c r="L569" s="505" t="s">
        <v>13</v>
      </c>
      <c r="M569" s="505" t="s">
        <v>13</v>
      </c>
      <c r="N569" s="505" t="s">
        <v>13</v>
      </c>
      <c r="O569" s="505" t="s">
        <v>13</v>
      </c>
      <c r="P569" s="505" t="s">
        <v>13</v>
      </c>
      <c r="Q569" s="505" t="s">
        <v>13</v>
      </c>
      <c r="R569" s="505" t="s">
        <v>13</v>
      </c>
      <c r="S569" s="505" t="s">
        <v>13</v>
      </c>
      <c r="T569" s="505" t="s">
        <v>13</v>
      </c>
      <c r="U569" s="505" t="s">
        <v>13</v>
      </c>
      <c r="V569" s="505" t="s">
        <v>13</v>
      </c>
      <c r="W569" s="505" t="s">
        <v>13</v>
      </c>
      <c r="X569" s="505" t="s">
        <v>13</v>
      </c>
      <c r="Y569" s="505" t="s">
        <v>13</v>
      </c>
      <c r="Z569" s="505" t="s">
        <v>13</v>
      </c>
      <c r="AA569" s="505" t="s">
        <v>13</v>
      </c>
      <c r="AB569" s="505" t="s">
        <v>13</v>
      </c>
      <c r="AC569" s="505" t="s">
        <v>13</v>
      </c>
      <c r="AD569" s="505" t="s">
        <v>13</v>
      </c>
      <c r="AE569" s="505" t="s">
        <v>13</v>
      </c>
      <c r="AF569" s="505" t="s">
        <v>13</v>
      </c>
      <c r="AG569" s="505" t="s">
        <v>13</v>
      </c>
      <c r="AH569" s="505" t="s">
        <v>13</v>
      </c>
      <c r="AI569" s="505" t="s">
        <v>13</v>
      </c>
      <c r="AJ569" s="505" t="s">
        <v>13</v>
      </c>
      <c r="AK569" s="505" t="s">
        <v>13</v>
      </c>
      <c r="AL569" s="505" t="s">
        <v>13</v>
      </c>
      <c r="AM569" s="505" t="s">
        <v>13</v>
      </c>
      <c r="AN569" s="505" t="s">
        <v>13</v>
      </c>
      <c r="AO569" s="505" t="s">
        <v>13</v>
      </c>
      <c r="AP569" s="505" t="s">
        <v>13</v>
      </c>
      <c r="AQ569" s="505" t="s">
        <v>13</v>
      </c>
      <c r="AR569" s="505" t="s">
        <v>13</v>
      </c>
      <c r="AS569" s="505" t="s">
        <v>13</v>
      </c>
      <c r="AT569" s="505" t="s">
        <v>13</v>
      </c>
      <c r="AU569" s="505" t="s">
        <v>13</v>
      </c>
      <c r="AV569" s="505" t="s">
        <v>13</v>
      </c>
      <c r="AW569" s="505" t="s">
        <v>13</v>
      </c>
      <c r="AX569" s="505" t="s">
        <v>13</v>
      </c>
      <c r="AY569" s="505" t="s">
        <v>13</v>
      </c>
      <c r="AZ569" s="505" t="s">
        <v>13</v>
      </c>
      <c r="BA569" s="505" t="s">
        <v>13</v>
      </c>
      <c r="BB569" s="505" t="s">
        <v>13</v>
      </c>
      <c r="BC569" s="505" t="s">
        <v>13</v>
      </c>
      <c r="BD569" s="505" t="s">
        <v>13</v>
      </c>
      <c r="BE569" s="505" t="s">
        <v>13</v>
      </c>
      <c r="BF569" s="505" t="s">
        <v>13</v>
      </c>
      <c r="BG569" s="505" t="s">
        <v>13</v>
      </c>
      <c r="BH569" s="505" t="s">
        <v>13</v>
      </c>
      <c r="BI569" s="505" t="s">
        <v>13</v>
      </c>
      <c r="BJ569" s="505" t="s">
        <v>13</v>
      </c>
      <c r="BK569" s="505" t="s">
        <v>13</v>
      </c>
      <c r="BL569" s="505" t="s">
        <v>13</v>
      </c>
      <c r="BM569" s="505" t="s">
        <v>13</v>
      </c>
      <c r="BN569" s="505" t="s">
        <v>13</v>
      </c>
      <c r="BO569" s="622" t="s">
        <v>13</v>
      </c>
      <c r="BP569" s="505" t="s">
        <v>13</v>
      </c>
      <c r="BQ569" s="505" t="s">
        <v>13</v>
      </c>
      <c r="BR569" s="505" t="s">
        <v>13</v>
      </c>
      <c r="BS569" s="505"/>
      <c r="BT569" s="505"/>
      <c r="BU569" s="505"/>
    </row>
    <row r="570" spans="1:73" ht="14.4">
      <c r="A570" s="486" t="e">
        <f>VLOOKUP(C570,'[18]DfE No.'!C:E,3,FALSE)</f>
        <v>#N/A</v>
      </c>
      <c r="B570" s="502" t="s">
        <v>13</v>
      </c>
      <c r="C570" s="502" t="s">
        <v>13</v>
      </c>
      <c r="D570" s="503" t="s">
        <v>13</v>
      </c>
      <c r="E570" s="492" t="s">
        <v>13</v>
      </c>
      <c r="F570" s="504" t="s">
        <v>13</v>
      </c>
      <c r="G570" s="505" t="s">
        <v>13</v>
      </c>
      <c r="H570" s="505" t="s">
        <v>13</v>
      </c>
      <c r="I570" s="505" t="s">
        <v>13</v>
      </c>
      <c r="J570" s="505" t="s">
        <v>13</v>
      </c>
      <c r="K570" s="505" t="s">
        <v>13</v>
      </c>
      <c r="L570" s="505" t="s">
        <v>13</v>
      </c>
      <c r="M570" s="505" t="s">
        <v>13</v>
      </c>
      <c r="N570" s="505" t="s">
        <v>13</v>
      </c>
      <c r="O570" s="505" t="s">
        <v>13</v>
      </c>
      <c r="P570" s="505" t="s">
        <v>13</v>
      </c>
      <c r="Q570" s="505" t="s">
        <v>13</v>
      </c>
      <c r="R570" s="505" t="s">
        <v>13</v>
      </c>
      <c r="S570" s="505" t="s">
        <v>13</v>
      </c>
      <c r="T570" s="505" t="s">
        <v>13</v>
      </c>
      <c r="U570" s="505" t="s">
        <v>13</v>
      </c>
      <c r="V570" s="505" t="s">
        <v>13</v>
      </c>
      <c r="W570" s="505" t="s">
        <v>13</v>
      </c>
      <c r="X570" s="505" t="s">
        <v>13</v>
      </c>
      <c r="Y570" s="505" t="s">
        <v>13</v>
      </c>
      <c r="Z570" s="505" t="s">
        <v>13</v>
      </c>
      <c r="AA570" s="505" t="s">
        <v>13</v>
      </c>
      <c r="AB570" s="505" t="s">
        <v>13</v>
      </c>
      <c r="AC570" s="505" t="s">
        <v>13</v>
      </c>
      <c r="AD570" s="505" t="s">
        <v>13</v>
      </c>
      <c r="AE570" s="505" t="s">
        <v>13</v>
      </c>
      <c r="AF570" s="505" t="s">
        <v>13</v>
      </c>
      <c r="AG570" s="505" t="s">
        <v>13</v>
      </c>
      <c r="AH570" s="505" t="s">
        <v>13</v>
      </c>
      <c r="AI570" s="505" t="s">
        <v>13</v>
      </c>
      <c r="AJ570" s="505" t="s">
        <v>13</v>
      </c>
      <c r="AK570" s="505" t="s">
        <v>13</v>
      </c>
      <c r="AL570" s="505" t="s">
        <v>13</v>
      </c>
      <c r="AM570" s="505" t="s">
        <v>13</v>
      </c>
      <c r="AN570" s="505" t="s">
        <v>13</v>
      </c>
      <c r="AO570" s="505" t="s">
        <v>13</v>
      </c>
      <c r="AP570" s="505" t="s">
        <v>13</v>
      </c>
      <c r="AQ570" s="505" t="s">
        <v>13</v>
      </c>
      <c r="AR570" s="505" t="s">
        <v>13</v>
      </c>
      <c r="AS570" s="505" t="s">
        <v>13</v>
      </c>
      <c r="AT570" s="505" t="s">
        <v>13</v>
      </c>
      <c r="AU570" s="505" t="s">
        <v>13</v>
      </c>
      <c r="AV570" s="505" t="s">
        <v>13</v>
      </c>
      <c r="AW570" s="505" t="s">
        <v>13</v>
      </c>
      <c r="AX570" s="505" t="s">
        <v>13</v>
      </c>
      <c r="AY570" s="505" t="s">
        <v>13</v>
      </c>
      <c r="AZ570" s="505" t="s">
        <v>13</v>
      </c>
      <c r="BA570" s="505" t="s">
        <v>13</v>
      </c>
      <c r="BB570" s="505" t="s">
        <v>13</v>
      </c>
      <c r="BC570" s="505" t="s">
        <v>13</v>
      </c>
      <c r="BD570" s="505" t="s">
        <v>13</v>
      </c>
      <c r="BE570" s="505" t="s">
        <v>13</v>
      </c>
      <c r="BF570" s="505" t="s">
        <v>13</v>
      </c>
      <c r="BG570" s="505" t="s">
        <v>13</v>
      </c>
      <c r="BH570" s="505" t="s">
        <v>13</v>
      </c>
      <c r="BI570" s="505" t="s">
        <v>13</v>
      </c>
      <c r="BJ570" s="505" t="s">
        <v>13</v>
      </c>
      <c r="BK570" s="505" t="s">
        <v>13</v>
      </c>
      <c r="BL570" s="505" t="s">
        <v>13</v>
      </c>
      <c r="BM570" s="505" t="s">
        <v>13</v>
      </c>
      <c r="BN570" s="505" t="s">
        <v>13</v>
      </c>
      <c r="BO570" s="622" t="s">
        <v>13</v>
      </c>
      <c r="BP570" s="505" t="s">
        <v>13</v>
      </c>
      <c r="BQ570" s="505" t="s">
        <v>13</v>
      </c>
      <c r="BR570" s="505" t="s">
        <v>13</v>
      </c>
      <c r="BS570" s="505"/>
      <c r="BT570" s="505"/>
      <c r="BU570" s="505"/>
    </row>
    <row r="571" spans="1:73" ht="14.4">
      <c r="A571" s="486" t="e">
        <f>VLOOKUP(C571,'[18]DfE No.'!C:E,3,FALSE)</f>
        <v>#N/A</v>
      </c>
      <c r="B571" s="502" t="s">
        <v>13</v>
      </c>
      <c r="C571" s="502" t="s">
        <v>13</v>
      </c>
      <c r="D571" s="503" t="s">
        <v>13</v>
      </c>
      <c r="E571" s="492" t="s">
        <v>13</v>
      </c>
      <c r="F571" s="504" t="s">
        <v>13</v>
      </c>
      <c r="G571" s="505" t="s">
        <v>13</v>
      </c>
      <c r="H571" s="505" t="s">
        <v>13</v>
      </c>
      <c r="I571" s="505" t="s">
        <v>13</v>
      </c>
      <c r="J571" s="505" t="s">
        <v>13</v>
      </c>
      <c r="K571" s="505" t="s">
        <v>13</v>
      </c>
      <c r="L571" s="505" t="s">
        <v>13</v>
      </c>
      <c r="M571" s="505" t="s">
        <v>13</v>
      </c>
      <c r="N571" s="505" t="s">
        <v>13</v>
      </c>
      <c r="O571" s="505" t="s">
        <v>13</v>
      </c>
      <c r="P571" s="505" t="s">
        <v>13</v>
      </c>
      <c r="Q571" s="505" t="s">
        <v>13</v>
      </c>
      <c r="R571" s="505" t="s">
        <v>13</v>
      </c>
      <c r="S571" s="505" t="s">
        <v>13</v>
      </c>
      <c r="T571" s="505" t="s">
        <v>13</v>
      </c>
      <c r="U571" s="505" t="s">
        <v>13</v>
      </c>
      <c r="V571" s="505" t="s">
        <v>13</v>
      </c>
      <c r="W571" s="505" t="s">
        <v>13</v>
      </c>
      <c r="X571" s="505" t="s">
        <v>13</v>
      </c>
      <c r="Y571" s="505" t="s">
        <v>13</v>
      </c>
      <c r="Z571" s="505" t="s">
        <v>13</v>
      </c>
      <c r="AA571" s="505" t="s">
        <v>13</v>
      </c>
      <c r="AB571" s="505" t="s">
        <v>13</v>
      </c>
      <c r="AC571" s="505" t="s">
        <v>13</v>
      </c>
      <c r="AD571" s="505" t="s">
        <v>13</v>
      </c>
      <c r="AE571" s="505" t="s">
        <v>13</v>
      </c>
      <c r="AF571" s="505" t="s">
        <v>13</v>
      </c>
      <c r="AG571" s="505" t="s">
        <v>13</v>
      </c>
      <c r="AH571" s="505" t="s">
        <v>13</v>
      </c>
      <c r="AI571" s="505" t="s">
        <v>13</v>
      </c>
      <c r="AJ571" s="505" t="s">
        <v>13</v>
      </c>
      <c r="AK571" s="505" t="s">
        <v>13</v>
      </c>
      <c r="AL571" s="505" t="s">
        <v>13</v>
      </c>
      <c r="AM571" s="505" t="s">
        <v>13</v>
      </c>
      <c r="AN571" s="505" t="s">
        <v>13</v>
      </c>
      <c r="AO571" s="505" t="s">
        <v>13</v>
      </c>
      <c r="AP571" s="505" t="s">
        <v>13</v>
      </c>
      <c r="AQ571" s="505" t="s">
        <v>13</v>
      </c>
      <c r="AR571" s="505" t="s">
        <v>13</v>
      </c>
      <c r="AS571" s="505" t="s">
        <v>13</v>
      </c>
      <c r="AT571" s="505" t="s">
        <v>13</v>
      </c>
      <c r="AU571" s="505" t="s">
        <v>13</v>
      </c>
      <c r="AV571" s="505" t="s">
        <v>13</v>
      </c>
      <c r="AW571" s="505" t="s">
        <v>13</v>
      </c>
      <c r="AX571" s="505" t="s">
        <v>13</v>
      </c>
      <c r="AY571" s="505" t="s">
        <v>13</v>
      </c>
      <c r="AZ571" s="505" t="s">
        <v>13</v>
      </c>
      <c r="BA571" s="505" t="s">
        <v>13</v>
      </c>
      <c r="BB571" s="505" t="s">
        <v>13</v>
      </c>
      <c r="BC571" s="505" t="s">
        <v>13</v>
      </c>
      <c r="BD571" s="505" t="s">
        <v>13</v>
      </c>
      <c r="BE571" s="505" t="s">
        <v>13</v>
      </c>
      <c r="BF571" s="505" t="s">
        <v>13</v>
      </c>
      <c r="BG571" s="505" t="s">
        <v>13</v>
      </c>
      <c r="BH571" s="505" t="s">
        <v>13</v>
      </c>
      <c r="BI571" s="505" t="s">
        <v>13</v>
      </c>
      <c r="BJ571" s="505" t="s">
        <v>13</v>
      </c>
      <c r="BK571" s="505" t="s">
        <v>13</v>
      </c>
      <c r="BL571" s="505" t="s">
        <v>13</v>
      </c>
      <c r="BM571" s="505" t="s">
        <v>13</v>
      </c>
      <c r="BN571" s="505" t="s">
        <v>13</v>
      </c>
      <c r="BO571" s="622" t="s">
        <v>13</v>
      </c>
      <c r="BP571" s="505" t="s">
        <v>13</v>
      </c>
      <c r="BQ571" s="505" t="s">
        <v>13</v>
      </c>
      <c r="BR571" s="505" t="s">
        <v>13</v>
      </c>
      <c r="BS571" s="505"/>
      <c r="BT571" s="505"/>
      <c r="BU571" s="505"/>
    </row>
    <row r="572" spans="1:73" ht="14.4">
      <c r="A572" s="486" t="e">
        <f>VLOOKUP(C572,'[18]DfE No.'!C:E,3,FALSE)</f>
        <v>#N/A</v>
      </c>
      <c r="B572" s="502" t="s">
        <v>13</v>
      </c>
      <c r="C572" s="502" t="s">
        <v>13</v>
      </c>
      <c r="D572" s="503" t="s">
        <v>13</v>
      </c>
      <c r="E572" s="492" t="s">
        <v>13</v>
      </c>
      <c r="F572" s="504" t="s">
        <v>13</v>
      </c>
      <c r="G572" s="505" t="s">
        <v>13</v>
      </c>
      <c r="H572" s="505" t="s">
        <v>13</v>
      </c>
      <c r="I572" s="505" t="s">
        <v>13</v>
      </c>
      <c r="J572" s="505" t="s">
        <v>13</v>
      </c>
      <c r="K572" s="505" t="s">
        <v>13</v>
      </c>
      <c r="L572" s="505" t="s">
        <v>13</v>
      </c>
      <c r="M572" s="505" t="s">
        <v>13</v>
      </c>
      <c r="N572" s="505" t="s">
        <v>13</v>
      </c>
      <c r="O572" s="505" t="s">
        <v>13</v>
      </c>
      <c r="P572" s="505" t="s">
        <v>13</v>
      </c>
      <c r="Q572" s="505" t="s">
        <v>13</v>
      </c>
      <c r="R572" s="505" t="s">
        <v>13</v>
      </c>
      <c r="S572" s="505" t="s">
        <v>13</v>
      </c>
      <c r="T572" s="505" t="s">
        <v>13</v>
      </c>
      <c r="U572" s="505" t="s">
        <v>13</v>
      </c>
      <c r="V572" s="505" t="s">
        <v>13</v>
      </c>
      <c r="W572" s="505" t="s">
        <v>13</v>
      </c>
      <c r="X572" s="505" t="s">
        <v>13</v>
      </c>
      <c r="Y572" s="505" t="s">
        <v>13</v>
      </c>
      <c r="Z572" s="505" t="s">
        <v>13</v>
      </c>
      <c r="AA572" s="505" t="s">
        <v>13</v>
      </c>
      <c r="AB572" s="505" t="s">
        <v>13</v>
      </c>
      <c r="AC572" s="505" t="s">
        <v>13</v>
      </c>
      <c r="AD572" s="505" t="s">
        <v>13</v>
      </c>
      <c r="AE572" s="505" t="s">
        <v>13</v>
      </c>
      <c r="AF572" s="505" t="s">
        <v>13</v>
      </c>
      <c r="AG572" s="505" t="s">
        <v>13</v>
      </c>
      <c r="AH572" s="505" t="s">
        <v>13</v>
      </c>
      <c r="AI572" s="505" t="s">
        <v>13</v>
      </c>
      <c r="AJ572" s="505" t="s">
        <v>13</v>
      </c>
      <c r="AK572" s="505" t="s">
        <v>13</v>
      </c>
      <c r="AL572" s="505" t="s">
        <v>13</v>
      </c>
      <c r="AM572" s="505" t="s">
        <v>13</v>
      </c>
      <c r="AN572" s="505" t="s">
        <v>13</v>
      </c>
      <c r="AO572" s="505" t="s">
        <v>13</v>
      </c>
      <c r="AP572" s="505" t="s">
        <v>13</v>
      </c>
      <c r="AQ572" s="505" t="s">
        <v>13</v>
      </c>
      <c r="AR572" s="505" t="s">
        <v>13</v>
      </c>
      <c r="AS572" s="505" t="s">
        <v>13</v>
      </c>
      <c r="AT572" s="505" t="s">
        <v>13</v>
      </c>
      <c r="AU572" s="505" t="s">
        <v>13</v>
      </c>
      <c r="AV572" s="505" t="s">
        <v>13</v>
      </c>
      <c r="AW572" s="505" t="s">
        <v>13</v>
      </c>
      <c r="AX572" s="505" t="s">
        <v>13</v>
      </c>
      <c r="AY572" s="505" t="s">
        <v>13</v>
      </c>
      <c r="AZ572" s="505" t="s">
        <v>13</v>
      </c>
      <c r="BA572" s="505" t="s">
        <v>13</v>
      </c>
      <c r="BB572" s="505" t="s">
        <v>13</v>
      </c>
      <c r="BC572" s="505" t="s">
        <v>13</v>
      </c>
      <c r="BD572" s="505" t="s">
        <v>13</v>
      </c>
      <c r="BE572" s="505" t="s">
        <v>13</v>
      </c>
      <c r="BF572" s="505" t="s">
        <v>13</v>
      </c>
      <c r="BG572" s="505" t="s">
        <v>13</v>
      </c>
      <c r="BH572" s="505" t="s">
        <v>13</v>
      </c>
      <c r="BI572" s="505" t="s">
        <v>13</v>
      </c>
      <c r="BJ572" s="505" t="s">
        <v>13</v>
      </c>
      <c r="BK572" s="505" t="s">
        <v>13</v>
      </c>
      <c r="BL572" s="505" t="s">
        <v>13</v>
      </c>
      <c r="BM572" s="505" t="s">
        <v>13</v>
      </c>
      <c r="BN572" s="505" t="s">
        <v>13</v>
      </c>
      <c r="BO572" s="622" t="s">
        <v>13</v>
      </c>
      <c r="BP572" s="505" t="s">
        <v>13</v>
      </c>
      <c r="BQ572" s="505" t="s">
        <v>13</v>
      </c>
      <c r="BR572" s="505" t="s">
        <v>13</v>
      </c>
      <c r="BS572" s="505"/>
      <c r="BT572" s="505"/>
      <c r="BU572" s="505"/>
    </row>
    <row r="573" spans="1:73" ht="14.4">
      <c r="A573" s="486" t="e">
        <f>VLOOKUP(C573,'[18]DfE No.'!C:E,3,FALSE)</f>
        <v>#N/A</v>
      </c>
      <c r="B573" s="502" t="s">
        <v>13</v>
      </c>
      <c r="C573" s="502" t="s">
        <v>13</v>
      </c>
      <c r="D573" s="503" t="s">
        <v>13</v>
      </c>
      <c r="E573" s="492" t="s">
        <v>13</v>
      </c>
      <c r="F573" s="504" t="s">
        <v>13</v>
      </c>
      <c r="G573" s="505" t="s">
        <v>13</v>
      </c>
      <c r="H573" s="505" t="s">
        <v>13</v>
      </c>
      <c r="I573" s="505" t="s">
        <v>13</v>
      </c>
      <c r="J573" s="505" t="s">
        <v>13</v>
      </c>
      <c r="K573" s="505" t="s">
        <v>13</v>
      </c>
      <c r="L573" s="505" t="s">
        <v>13</v>
      </c>
      <c r="M573" s="505" t="s">
        <v>13</v>
      </c>
      <c r="N573" s="505" t="s">
        <v>13</v>
      </c>
      <c r="O573" s="505" t="s">
        <v>13</v>
      </c>
      <c r="P573" s="505" t="s">
        <v>13</v>
      </c>
      <c r="Q573" s="505" t="s">
        <v>13</v>
      </c>
      <c r="R573" s="505" t="s">
        <v>13</v>
      </c>
      <c r="S573" s="505" t="s">
        <v>13</v>
      </c>
      <c r="T573" s="505" t="s">
        <v>13</v>
      </c>
      <c r="U573" s="505" t="s">
        <v>13</v>
      </c>
      <c r="V573" s="505" t="s">
        <v>13</v>
      </c>
      <c r="W573" s="505" t="s">
        <v>13</v>
      </c>
      <c r="X573" s="505" t="s">
        <v>13</v>
      </c>
      <c r="Y573" s="505" t="s">
        <v>13</v>
      </c>
      <c r="Z573" s="505" t="s">
        <v>13</v>
      </c>
      <c r="AA573" s="505" t="s">
        <v>13</v>
      </c>
      <c r="AB573" s="505" t="s">
        <v>13</v>
      </c>
      <c r="AC573" s="505" t="s">
        <v>13</v>
      </c>
      <c r="AD573" s="505" t="s">
        <v>13</v>
      </c>
      <c r="AE573" s="505" t="s">
        <v>13</v>
      </c>
      <c r="AF573" s="505" t="s">
        <v>13</v>
      </c>
      <c r="AG573" s="505" t="s">
        <v>13</v>
      </c>
      <c r="AH573" s="505" t="s">
        <v>13</v>
      </c>
      <c r="AI573" s="505" t="s">
        <v>13</v>
      </c>
      <c r="AJ573" s="505" t="s">
        <v>13</v>
      </c>
      <c r="AK573" s="505" t="s">
        <v>13</v>
      </c>
      <c r="AL573" s="505" t="s">
        <v>13</v>
      </c>
      <c r="AM573" s="505" t="s">
        <v>13</v>
      </c>
      <c r="AN573" s="505" t="s">
        <v>13</v>
      </c>
      <c r="AO573" s="505" t="s">
        <v>13</v>
      </c>
      <c r="AP573" s="505" t="s">
        <v>13</v>
      </c>
      <c r="AQ573" s="505" t="s">
        <v>13</v>
      </c>
      <c r="AR573" s="505" t="s">
        <v>13</v>
      </c>
      <c r="AS573" s="505" t="s">
        <v>13</v>
      </c>
      <c r="AT573" s="505" t="s">
        <v>13</v>
      </c>
      <c r="AU573" s="505" t="s">
        <v>13</v>
      </c>
      <c r="AV573" s="505" t="s">
        <v>13</v>
      </c>
      <c r="AW573" s="505" t="s">
        <v>13</v>
      </c>
      <c r="AX573" s="505" t="s">
        <v>13</v>
      </c>
      <c r="AY573" s="505" t="s">
        <v>13</v>
      </c>
      <c r="AZ573" s="505" t="s">
        <v>13</v>
      </c>
      <c r="BA573" s="505" t="s">
        <v>13</v>
      </c>
      <c r="BB573" s="505" t="s">
        <v>13</v>
      </c>
      <c r="BC573" s="505" t="s">
        <v>13</v>
      </c>
      <c r="BD573" s="505" t="s">
        <v>13</v>
      </c>
      <c r="BE573" s="505" t="s">
        <v>13</v>
      </c>
      <c r="BF573" s="505" t="s">
        <v>13</v>
      </c>
      <c r="BG573" s="505" t="s">
        <v>13</v>
      </c>
      <c r="BH573" s="505" t="s">
        <v>13</v>
      </c>
      <c r="BI573" s="505" t="s">
        <v>13</v>
      </c>
      <c r="BJ573" s="505" t="s">
        <v>13</v>
      </c>
      <c r="BK573" s="505" t="s">
        <v>13</v>
      </c>
      <c r="BL573" s="505" t="s">
        <v>13</v>
      </c>
      <c r="BM573" s="505" t="s">
        <v>13</v>
      </c>
      <c r="BN573" s="505" t="s">
        <v>13</v>
      </c>
      <c r="BO573" s="622" t="s">
        <v>13</v>
      </c>
      <c r="BP573" s="505" t="s">
        <v>13</v>
      </c>
      <c r="BQ573" s="505" t="s">
        <v>13</v>
      </c>
      <c r="BR573" s="505" t="s">
        <v>13</v>
      </c>
      <c r="BS573" s="505"/>
      <c r="BT573" s="505"/>
      <c r="BU573" s="505"/>
    </row>
    <row r="574" spans="1:73" ht="14.4">
      <c r="A574" s="486" t="e">
        <f>VLOOKUP(C574,'[18]DfE No.'!C:E,3,FALSE)</f>
        <v>#N/A</v>
      </c>
      <c r="B574" s="502" t="s">
        <v>13</v>
      </c>
      <c r="C574" s="502" t="s">
        <v>13</v>
      </c>
      <c r="D574" s="503" t="s">
        <v>13</v>
      </c>
      <c r="E574" s="492" t="s">
        <v>13</v>
      </c>
      <c r="F574" s="504" t="s">
        <v>13</v>
      </c>
      <c r="G574" s="505" t="s">
        <v>13</v>
      </c>
      <c r="H574" s="505" t="s">
        <v>13</v>
      </c>
      <c r="I574" s="505" t="s">
        <v>13</v>
      </c>
      <c r="J574" s="505" t="s">
        <v>13</v>
      </c>
      <c r="K574" s="505" t="s">
        <v>13</v>
      </c>
      <c r="L574" s="505" t="s">
        <v>13</v>
      </c>
      <c r="M574" s="505" t="s">
        <v>13</v>
      </c>
      <c r="N574" s="505" t="s">
        <v>13</v>
      </c>
      <c r="O574" s="505" t="s">
        <v>13</v>
      </c>
      <c r="P574" s="505" t="s">
        <v>13</v>
      </c>
      <c r="Q574" s="505" t="s">
        <v>13</v>
      </c>
      <c r="R574" s="505" t="s">
        <v>13</v>
      </c>
      <c r="S574" s="505" t="s">
        <v>13</v>
      </c>
      <c r="T574" s="505" t="s">
        <v>13</v>
      </c>
      <c r="U574" s="505" t="s">
        <v>13</v>
      </c>
      <c r="V574" s="505" t="s">
        <v>13</v>
      </c>
      <c r="W574" s="505" t="s">
        <v>13</v>
      </c>
      <c r="X574" s="505" t="s">
        <v>13</v>
      </c>
      <c r="Y574" s="505" t="s">
        <v>13</v>
      </c>
      <c r="Z574" s="505" t="s">
        <v>13</v>
      </c>
      <c r="AA574" s="505" t="s">
        <v>13</v>
      </c>
      <c r="AB574" s="505" t="s">
        <v>13</v>
      </c>
      <c r="AC574" s="505" t="s">
        <v>13</v>
      </c>
      <c r="AD574" s="505" t="s">
        <v>13</v>
      </c>
      <c r="AE574" s="505" t="s">
        <v>13</v>
      </c>
      <c r="AF574" s="505" t="s">
        <v>13</v>
      </c>
      <c r="AG574" s="505" t="s">
        <v>13</v>
      </c>
      <c r="AH574" s="505" t="s">
        <v>13</v>
      </c>
      <c r="AI574" s="505" t="s">
        <v>13</v>
      </c>
      <c r="AJ574" s="505" t="s">
        <v>13</v>
      </c>
      <c r="AK574" s="505" t="s">
        <v>13</v>
      </c>
      <c r="AL574" s="505" t="s">
        <v>13</v>
      </c>
      <c r="AM574" s="505" t="s">
        <v>13</v>
      </c>
      <c r="AN574" s="505" t="s">
        <v>13</v>
      </c>
      <c r="AO574" s="505" t="s">
        <v>13</v>
      </c>
      <c r="AP574" s="505" t="s">
        <v>13</v>
      </c>
      <c r="AQ574" s="505" t="s">
        <v>13</v>
      </c>
      <c r="AR574" s="505" t="s">
        <v>13</v>
      </c>
      <c r="AS574" s="505" t="s">
        <v>13</v>
      </c>
      <c r="AT574" s="505" t="s">
        <v>13</v>
      </c>
      <c r="AU574" s="505" t="s">
        <v>13</v>
      </c>
      <c r="AV574" s="505" t="s">
        <v>13</v>
      </c>
      <c r="AW574" s="505" t="s">
        <v>13</v>
      </c>
      <c r="AX574" s="505" t="s">
        <v>13</v>
      </c>
      <c r="AY574" s="505" t="s">
        <v>13</v>
      </c>
      <c r="AZ574" s="505" t="s">
        <v>13</v>
      </c>
      <c r="BA574" s="505" t="s">
        <v>13</v>
      </c>
      <c r="BB574" s="505" t="s">
        <v>13</v>
      </c>
      <c r="BC574" s="505" t="s">
        <v>13</v>
      </c>
      <c r="BD574" s="505" t="s">
        <v>13</v>
      </c>
      <c r="BE574" s="505" t="s">
        <v>13</v>
      </c>
      <c r="BF574" s="505" t="s">
        <v>13</v>
      </c>
      <c r="BG574" s="505" t="s">
        <v>13</v>
      </c>
      <c r="BH574" s="505" t="s">
        <v>13</v>
      </c>
      <c r="BI574" s="505" t="s">
        <v>13</v>
      </c>
      <c r="BJ574" s="505" t="s">
        <v>13</v>
      </c>
      <c r="BK574" s="505" t="s">
        <v>13</v>
      </c>
      <c r="BL574" s="505" t="s">
        <v>13</v>
      </c>
      <c r="BM574" s="505" t="s">
        <v>13</v>
      </c>
      <c r="BN574" s="505" t="s">
        <v>13</v>
      </c>
      <c r="BO574" s="622" t="s">
        <v>13</v>
      </c>
      <c r="BP574" s="505" t="s">
        <v>13</v>
      </c>
      <c r="BQ574" s="505" t="s">
        <v>13</v>
      </c>
      <c r="BR574" s="505" t="s">
        <v>13</v>
      </c>
      <c r="BS574" s="505"/>
      <c r="BT574" s="505"/>
      <c r="BU574" s="505"/>
    </row>
    <row r="575" spans="1:73" ht="14.4">
      <c r="A575" s="486" t="e">
        <f>VLOOKUP(C575,'[18]DfE No.'!C:E,3,FALSE)</f>
        <v>#N/A</v>
      </c>
      <c r="B575" s="502" t="s">
        <v>13</v>
      </c>
      <c r="C575" s="502" t="s">
        <v>13</v>
      </c>
      <c r="D575" s="503" t="s">
        <v>13</v>
      </c>
      <c r="E575" s="492" t="s">
        <v>13</v>
      </c>
      <c r="F575" s="504" t="s">
        <v>13</v>
      </c>
      <c r="G575" s="505" t="s">
        <v>13</v>
      </c>
      <c r="H575" s="505" t="s">
        <v>13</v>
      </c>
      <c r="I575" s="505" t="s">
        <v>13</v>
      </c>
      <c r="J575" s="505" t="s">
        <v>13</v>
      </c>
      <c r="K575" s="505" t="s">
        <v>13</v>
      </c>
      <c r="L575" s="505" t="s">
        <v>13</v>
      </c>
      <c r="M575" s="505" t="s">
        <v>13</v>
      </c>
      <c r="N575" s="505" t="s">
        <v>13</v>
      </c>
      <c r="O575" s="505" t="s">
        <v>13</v>
      </c>
      <c r="P575" s="505" t="s">
        <v>13</v>
      </c>
      <c r="Q575" s="505" t="s">
        <v>13</v>
      </c>
      <c r="R575" s="505" t="s">
        <v>13</v>
      </c>
      <c r="S575" s="505" t="s">
        <v>13</v>
      </c>
      <c r="T575" s="505" t="s">
        <v>13</v>
      </c>
      <c r="U575" s="505" t="s">
        <v>13</v>
      </c>
      <c r="V575" s="505" t="s">
        <v>13</v>
      </c>
      <c r="W575" s="505" t="s">
        <v>13</v>
      </c>
      <c r="X575" s="505" t="s">
        <v>13</v>
      </c>
      <c r="Y575" s="505" t="s">
        <v>13</v>
      </c>
      <c r="Z575" s="505" t="s">
        <v>13</v>
      </c>
      <c r="AA575" s="505" t="s">
        <v>13</v>
      </c>
      <c r="AB575" s="505" t="s">
        <v>13</v>
      </c>
      <c r="AC575" s="505" t="s">
        <v>13</v>
      </c>
      <c r="AD575" s="505" t="s">
        <v>13</v>
      </c>
      <c r="AE575" s="505" t="s">
        <v>13</v>
      </c>
      <c r="AF575" s="505" t="s">
        <v>13</v>
      </c>
      <c r="AG575" s="505" t="s">
        <v>13</v>
      </c>
      <c r="AH575" s="505" t="s">
        <v>13</v>
      </c>
      <c r="AI575" s="505" t="s">
        <v>13</v>
      </c>
      <c r="AJ575" s="505" t="s">
        <v>13</v>
      </c>
      <c r="AK575" s="505" t="s">
        <v>13</v>
      </c>
      <c r="AL575" s="505" t="s">
        <v>13</v>
      </c>
      <c r="AM575" s="505" t="s">
        <v>13</v>
      </c>
      <c r="AN575" s="505" t="s">
        <v>13</v>
      </c>
      <c r="AO575" s="505" t="s">
        <v>13</v>
      </c>
      <c r="AP575" s="505" t="s">
        <v>13</v>
      </c>
      <c r="AQ575" s="505" t="s">
        <v>13</v>
      </c>
      <c r="AR575" s="505" t="s">
        <v>13</v>
      </c>
      <c r="AS575" s="505" t="s">
        <v>13</v>
      </c>
      <c r="AT575" s="505" t="s">
        <v>13</v>
      </c>
      <c r="AU575" s="505" t="s">
        <v>13</v>
      </c>
      <c r="AV575" s="505" t="s">
        <v>13</v>
      </c>
      <c r="AW575" s="505" t="s">
        <v>13</v>
      </c>
      <c r="AX575" s="505" t="s">
        <v>13</v>
      </c>
      <c r="AY575" s="505" t="s">
        <v>13</v>
      </c>
      <c r="AZ575" s="505" t="s">
        <v>13</v>
      </c>
      <c r="BA575" s="505" t="s">
        <v>13</v>
      </c>
      <c r="BB575" s="505" t="s">
        <v>13</v>
      </c>
      <c r="BC575" s="505" t="s">
        <v>13</v>
      </c>
      <c r="BD575" s="505" t="s">
        <v>13</v>
      </c>
      <c r="BE575" s="505" t="s">
        <v>13</v>
      </c>
      <c r="BF575" s="505" t="s">
        <v>13</v>
      </c>
      <c r="BG575" s="505" t="s">
        <v>13</v>
      </c>
      <c r="BH575" s="505" t="s">
        <v>13</v>
      </c>
      <c r="BI575" s="505" t="s">
        <v>13</v>
      </c>
      <c r="BJ575" s="505" t="s">
        <v>13</v>
      </c>
      <c r="BK575" s="505" t="s">
        <v>13</v>
      </c>
      <c r="BL575" s="505" t="s">
        <v>13</v>
      </c>
      <c r="BM575" s="505" t="s">
        <v>13</v>
      </c>
      <c r="BN575" s="505" t="s">
        <v>13</v>
      </c>
      <c r="BO575" s="622" t="s">
        <v>13</v>
      </c>
      <c r="BP575" s="505" t="s">
        <v>13</v>
      </c>
      <c r="BQ575" s="505" t="s">
        <v>13</v>
      </c>
      <c r="BR575" s="505" t="s">
        <v>13</v>
      </c>
      <c r="BS575" s="505"/>
      <c r="BT575" s="505"/>
      <c r="BU575" s="505"/>
    </row>
    <row r="576" spans="1:73" ht="14.4">
      <c r="A576" s="486" t="e">
        <f>VLOOKUP(C576,'[18]DfE No.'!C:E,3,FALSE)</f>
        <v>#N/A</v>
      </c>
      <c r="B576" s="502" t="s">
        <v>13</v>
      </c>
      <c r="C576" s="502" t="s">
        <v>13</v>
      </c>
      <c r="D576" s="503" t="s">
        <v>13</v>
      </c>
      <c r="E576" s="492" t="s">
        <v>13</v>
      </c>
      <c r="F576" s="504" t="s">
        <v>13</v>
      </c>
      <c r="G576" s="505" t="s">
        <v>13</v>
      </c>
      <c r="H576" s="505" t="s">
        <v>13</v>
      </c>
      <c r="I576" s="505" t="s">
        <v>13</v>
      </c>
      <c r="J576" s="505" t="s">
        <v>13</v>
      </c>
      <c r="K576" s="505" t="s">
        <v>13</v>
      </c>
      <c r="L576" s="505" t="s">
        <v>13</v>
      </c>
      <c r="M576" s="505" t="s">
        <v>13</v>
      </c>
      <c r="N576" s="505" t="s">
        <v>13</v>
      </c>
      <c r="O576" s="505" t="s">
        <v>13</v>
      </c>
      <c r="P576" s="505" t="s">
        <v>13</v>
      </c>
      <c r="Q576" s="505" t="s">
        <v>13</v>
      </c>
      <c r="R576" s="505" t="s">
        <v>13</v>
      </c>
      <c r="S576" s="505" t="s">
        <v>13</v>
      </c>
      <c r="T576" s="505" t="s">
        <v>13</v>
      </c>
      <c r="U576" s="505" t="s">
        <v>13</v>
      </c>
      <c r="V576" s="505" t="s">
        <v>13</v>
      </c>
      <c r="W576" s="505" t="s">
        <v>13</v>
      </c>
      <c r="X576" s="505" t="s">
        <v>13</v>
      </c>
      <c r="Y576" s="505" t="s">
        <v>13</v>
      </c>
      <c r="Z576" s="505" t="s">
        <v>13</v>
      </c>
      <c r="AA576" s="505" t="s">
        <v>13</v>
      </c>
      <c r="AB576" s="505" t="s">
        <v>13</v>
      </c>
      <c r="AC576" s="505" t="s">
        <v>13</v>
      </c>
      <c r="AD576" s="505" t="s">
        <v>13</v>
      </c>
      <c r="AE576" s="505" t="s">
        <v>13</v>
      </c>
      <c r="AF576" s="505" t="s">
        <v>13</v>
      </c>
      <c r="AG576" s="505" t="s">
        <v>13</v>
      </c>
      <c r="AH576" s="505" t="s">
        <v>13</v>
      </c>
      <c r="AI576" s="505" t="s">
        <v>13</v>
      </c>
      <c r="AJ576" s="505" t="s">
        <v>13</v>
      </c>
      <c r="AK576" s="505" t="s">
        <v>13</v>
      </c>
      <c r="AL576" s="505" t="s">
        <v>13</v>
      </c>
      <c r="AM576" s="505" t="s">
        <v>13</v>
      </c>
      <c r="AN576" s="505" t="s">
        <v>13</v>
      </c>
      <c r="AO576" s="505" t="s">
        <v>13</v>
      </c>
      <c r="AP576" s="505" t="s">
        <v>13</v>
      </c>
      <c r="AQ576" s="505" t="s">
        <v>13</v>
      </c>
      <c r="AR576" s="505" t="s">
        <v>13</v>
      </c>
      <c r="AS576" s="505" t="s">
        <v>13</v>
      </c>
      <c r="AT576" s="505" t="s">
        <v>13</v>
      </c>
      <c r="AU576" s="505" t="s">
        <v>13</v>
      </c>
      <c r="AV576" s="505" t="s">
        <v>13</v>
      </c>
      <c r="AW576" s="505" t="s">
        <v>13</v>
      </c>
      <c r="AX576" s="505" t="s">
        <v>13</v>
      </c>
      <c r="AY576" s="505" t="s">
        <v>13</v>
      </c>
      <c r="AZ576" s="505" t="s">
        <v>13</v>
      </c>
      <c r="BA576" s="505" t="s">
        <v>13</v>
      </c>
      <c r="BB576" s="505" t="s">
        <v>13</v>
      </c>
      <c r="BC576" s="505" t="s">
        <v>13</v>
      </c>
      <c r="BD576" s="505" t="s">
        <v>13</v>
      </c>
      <c r="BE576" s="505" t="s">
        <v>13</v>
      </c>
      <c r="BF576" s="505" t="s">
        <v>13</v>
      </c>
      <c r="BG576" s="505" t="s">
        <v>13</v>
      </c>
      <c r="BH576" s="505" t="s">
        <v>13</v>
      </c>
      <c r="BI576" s="505" t="s">
        <v>13</v>
      </c>
      <c r="BJ576" s="505" t="s">
        <v>13</v>
      </c>
      <c r="BK576" s="505" t="s">
        <v>13</v>
      </c>
      <c r="BL576" s="505" t="s">
        <v>13</v>
      </c>
      <c r="BM576" s="505" t="s">
        <v>13</v>
      </c>
      <c r="BN576" s="505" t="s">
        <v>13</v>
      </c>
      <c r="BO576" s="622" t="s">
        <v>13</v>
      </c>
      <c r="BP576" s="505" t="s">
        <v>13</v>
      </c>
      <c r="BQ576" s="505" t="s">
        <v>13</v>
      </c>
      <c r="BR576" s="505" t="s">
        <v>13</v>
      </c>
      <c r="BS576" s="505"/>
      <c r="BT576" s="505"/>
      <c r="BU576" s="505"/>
    </row>
    <row r="577" spans="1:73" ht="14.4">
      <c r="A577" s="486" t="e">
        <f>VLOOKUP(C577,'[18]DfE No.'!C:E,3,FALSE)</f>
        <v>#N/A</v>
      </c>
      <c r="B577" s="502" t="s">
        <v>13</v>
      </c>
      <c r="C577" s="502" t="s">
        <v>13</v>
      </c>
      <c r="D577" s="503" t="s">
        <v>13</v>
      </c>
      <c r="E577" s="492" t="s">
        <v>13</v>
      </c>
      <c r="F577" s="504" t="s">
        <v>13</v>
      </c>
      <c r="G577" s="505" t="s">
        <v>13</v>
      </c>
      <c r="H577" s="505" t="s">
        <v>13</v>
      </c>
      <c r="I577" s="505" t="s">
        <v>13</v>
      </c>
      <c r="J577" s="505" t="s">
        <v>13</v>
      </c>
      <c r="K577" s="505" t="s">
        <v>13</v>
      </c>
      <c r="L577" s="505" t="s">
        <v>13</v>
      </c>
      <c r="M577" s="505" t="s">
        <v>13</v>
      </c>
      <c r="N577" s="505" t="s">
        <v>13</v>
      </c>
      <c r="O577" s="505" t="s">
        <v>13</v>
      </c>
      <c r="P577" s="505" t="s">
        <v>13</v>
      </c>
      <c r="Q577" s="505" t="s">
        <v>13</v>
      </c>
      <c r="R577" s="505" t="s">
        <v>13</v>
      </c>
      <c r="S577" s="505" t="s">
        <v>13</v>
      </c>
      <c r="T577" s="505" t="s">
        <v>13</v>
      </c>
      <c r="U577" s="505" t="s">
        <v>13</v>
      </c>
      <c r="V577" s="505" t="s">
        <v>13</v>
      </c>
      <c r="W577" s="505" t="s">
        <v>13</v>
      </c>
      <c r="X577" s="505" t="s">
        <v>13</v>
      </c>
      <c r="Y577" s="505" t="s">
        <v>13</v>
      </c>
      <c r="Z577" s="505" t="s">
        <v>13</v>
      </c>
      <c r="AA577" s="505" t="s">
        <v>13</v>
      </c>
      <c r="AB577" s="505" t="s">
        <v>13</v>
      </c>
      <c r="AC577" s="505" t="s">
        <v>13</v>
      </c>
      <c r="AD577" s="505" t="s">
        <v>13</v>
      </c>
      <c r="AE577" s="505" t="s">
        <v>13</v>
      </c>
      <c r="AF577" s="505" t="s">
        <v>13</v>
      </c>
      <c r="AG577" s="505" t="s">
        <v>13</v>
      </c>
      <c r="AH577" s="505" t="s">
        <v>13</v>
      </c>
      <c r="AI577" s="505" t="s">
        <v>13</v>
      </c>
      <c r="AJ577" s="505" t="s">
        <v>13</v>
      </c>
      <c r="AK577" s="505" t="s">
        <v>13</v>
      </c>
      <c r="AL577" s="505" t="s">
        <v>13</v>
      </c>
      <c r="AM577" s="505" t="s">
        <v>13</v>
      </c>
      <c r="AN577" s="505" t="s">
        <v>13</v>
      </c>
      <c r="AO577" s="505" t="s">
        <v>13</v>
      </c>
      <c r="AP577" s="505" t="s">
        <v>13</v>
      </c>
      <c r="AQ577" s="505" t="s">
        <v>13</v>
      </c>
      <c r="AR577" s="505" t="s">
        <v>13</v>
      </c>
      <c r="AS577" s="505" t="s">
        <v>13</v>
      </c>
      <c r="AT577" s="505" t="s">
        <v>13</v>
      </c>
      <c r="AU577" s="505" t="s">
        <v>13</v>
      </c>
      <c r="AV577" s="505" t="s">
        <v>13</v>
      </c>
      <c r="AW577" s="505" t="s">
        <v>13</v>
      </c>
      <c r="AX577" s="505" t="s">
        <v>13</v>
      </c>
      <c r="AY577" s="505" t="s">
        <v>13</v>
      </c>
      <c r="AZ577" s="505" t="s">
        <v>13</v>
      </c>
      <c r="BA577" s="505" t="s">
        <v>13</v>
      </c>
      <c r="BB577" s="505" t="s">
        <v>13</v>
      </c>
      <c r="BC577" s="505" t="s">
        <v>13</v>
      </c>
      <c r="BD577" s="505" t="s">
        <v>13</v>
      </c>
      <c r="BE577" s="505" t="s">
        <v>13</v>
      </c>
      <c r="BF577" s="505" t="s">
        <v>13</v>
      </c>
      <c r="BG577" s="505" t="s">
        <v>13</v>
      </c>
      <c r="BH577" s="505" t="s">
        <v>13</v>
      </c>
      <c r="BI577" s="505" t="s">
        <v>13</v>
      </c>
      <c r="BJ577" s="505" t="s">
        <v>13</v>
      </c>
      <c r="BK577" s="505" t="s">
        <v>13</v>
      </c>
      <c r="BL577" s="505" t="s">
        <v>13</v>
      </c>
      <c r="BM577" s="505" t="s">
        <v>13</v>
      </c>
      <c r="BN577" s="505" t="s">
        <v>13</v>
      </c>
      <c r="BO577" s="622" t="s">
        <v>13</v>
      </c>
      <c r="BP577" s="505" t="s">
        <v>13</v>
      </c>
      <c r="BQ577" s="505" t="s">
        <v>13</v>
      </c>
      <c r="BR577" s="505" t="s">
        <v>13</v>
      </c>
      <c r="BS577" s="505"/>
      <c r="BT577" s="505"/>
      <c r="BU577" s="505"/>
    </row>
    <row r="578" spans="1:73" ht="14.4">
      <c r="A578" s="486" t="e">
        <f>VLOOKUP(C578,'[18]DfE No.'!C:E,3,FALSE)</f>
        <v>#N/A</v>
      </c>
      <c r="B578" s="502" t="s">
        <v>13</v>
      </c>
      <c r="C578" s="502" t="s">
        <v>13</v>
      </c>
      <c r="D578" s="503" t="s">
        <v>13</v>
      </c>
      <c r="E578" s="492" t="s">
        <v>13</v>
      </c>
      <c r="F578" s="504" t="s">
        <v>13</v>
      </c>
      <c r="G578" s="505" t="s">
        <v>13</v>
      </c>
      <c r="H578" s="505" t="s">
        <v>13</v>
      </c>
      <c r="I578" s="505" t="s">
        <v>13</v>
      </c>
      <c r="J578" s="505" t="s">
        <v>13</v>
      </c>
      <c r="K578" s="505" t="s">
        <v>13</v>
      </c>
      <c r="L578" s="505" t="s">
        <v>13</v>
      </c>
      <c r="M578" s="505" t="s">
        <v>13</v>
      </c>
      <c r="N578" s="505" t="s">
        <v>13</v>
      </c>
      <c r="O578" s="505" t="s">
        <v>13</v>
      </c>
      <c r="P578" s="505" t="s">
        <v>13</v>
      </c>
      <c r="Q578" s="505" t="s">
        <v>13</v>
      </c>
      <c r="R578" s="505" t="s">
        <v>13</v>
      </c>
      <c r="S578" s="505" t="s">
        <v>13</v>
      </c>
      <c r="T578" s="505" t="s">
        <v>13</v>
      </c>
      <c r="U578" s="505" t="s">
        <v>13</v>
      </c>
      <c r="V578" s="505" t="s">
        <v>13</v>
      </c>
      <c r="W578" s="505" t="s">
        <v>13</v>
      </c>
      <c r="X578" s="505" t="s">
        <v>13</v>
      </c>
      <c r="Y578" s="505" t="s">
        <v>13</v>
      </c>
      <c r="Z578" s="505" t="s">
        <v>13</v>
      </c>
      <c r="AA578" s="505" t="s">
        <v>13</v>
      </c>
      <c r="AB578" s="505" t="s">
        <v>13</v>
      </c>
      <c r="AC578" s="505" t="s">
        <v>13</v>
      </c>
      <c r="AD578" s="505" t="s">
        <v>13</v>
      </c>
      <c r="AE578" s="505" t="s">
        <v>13</v>
      </c>
      <c r="AF578" s="505" t="s">
        <v>13</v>
      </c>
      <c r="AG578" s="505" t="s">
        <v>13</v>
      </c>
      <c r="AH578" s="505" t="s">
        <v>13</v>
      </c>
      <c r="AI578" s="505" t="s">
        <v>13</v>
      </c>
      <c r="AJ578" s="505" t="s">
        <v>13</v>
      </c>
      <c r="AK578" s="505" t="s">
        <v>13</v>
      </c>
      <c r="AL578" s="505" t="s">
        <v>13</v>
      </c>
      <c r="AM578" s="505" t="s">
        <v>13</v>
      </c>
      <c r="AN578" s="505" t="s">
        <v>13</v>
      </c>
      <c r="AO578" s="505" t="s">
        <v>13</v>
      </c>
      <c r="AP578" s="505" t="s">
        <v>13</v>
      </c>
      <c r="AQ578" s="505" t="s">
        <v>13</v>
      </c>
      <c r="AR578" s="505" t="s">
        <v>13</v>
      </c>
      <c r="AS578" s="505" t="s">
        <v>13</v>
      </c>
      <c r="AT578" s="505" t="s">
        <v>13</v>
      </c>
      <c r="AU578" s="505" t="s">
        <v>13</v>
      </c>
      <c r="AV578" s="505" t="s">
        <v>13</v>
      </c>
      <c r="AW578" s="505" t="s">
        <v>13</v>
      </c>
      <c r="AX578" s="505" t="s">
        <v>13</v>
      </c>
      <c r="AY578" s="505" t="s">
        <v>13</v>
      </c>
      <c r="AZ578" s="505" t="s">
        <v>13</v>
      </c>
      <c r="BA578" s="505" t="s">
        <v>13</v>
      </c>
      <c r="BB578" s="505" t="s">
        <v>13</v>
      </c>
      <c r="BC578" s="505" t="s">
        <v>13</v>
      </c>
      <c r="BD578" s="505" t="s">
        <v>13</v>
      </c>
      <c r="BE578" s="505" t="s">
        <v>13</v>
      </c>
      <c r="BF578" s="505" t="s">
        <v>13</v>
      </c>
      <c r="BG578" s="505" t="s">
        <v>13</v>
      </c>
      <c r="BH578" s="505" t="s">
        <v>13</v>
      </c>
      <c r="BI578" s="505" t="s">
        <v>13</v>
      </c>
      <c r="BJ578" s="505" t="s">
        <v>13</v>
      </c>
      <c r="BK578" s="505" t="s">
        <v>13</v>
      </c>
      <c r="BL578" s="505" t="s">
        <v>13</v>
      </c>
      <c r="BM578" s="505" t="s">
        <v>13</v>
      </c>
      <c r="BN578" s="505" t="s">
        <v>13</v>
      </c>
      <c r="BO578" s="622" t="s">
        <v>13</v>
      </c>
      <c r="BP578" s="505" t="s">
        <v>13</v>
      </c>
      <c r="BQ578" s="505" t="s">
        <v>13</v>
      </c>
      <c r="BR578" s="505" t="s">
        <v>13</v>
      </c>
      <c r="BS578" s="505"/>
      <c r="BT578" s="505"/>
      <c r="BU578" s="505"/>
    </row>
    <row r="579" spans="1:73" ht="14.4">
      <c r="A579" s="486" t="e">
        <f>VLOOKUP(C579,'[18]DfE No.'!C:E,3,FALSE)</f>
        <v>#N/A</v>
      </c>
      <c r="B579" s="502" t="s">
        <v>13</v>
      </c>
      <c r="C579" s="502" t="s">
        <v>13</v>
      </c>
      <c r="D579" s="503" t="s">
        <v>13</v>
      </c>
      <c r="E579" s="492" t="s">
        <v>13</v>
      </c>
      <c r="F579" s="504" t="s">
        <v>13</v>
      </c>
      <c r="G579" s="505" t="s">
        <v>13</v>
      </c>
      <c r="H579" s="505" t="s">
        <v>13</v>
      </c>
      <c r="I579" s="505" t="s">
        <v>13</v>
      </c>
      <c r="J579" s="505" t="s">
        <v>13</v>
      </c>
      <c r="K579" s="505" t="s">
        <v>13</v>
      </c>
      <c r="L579" s="505" t="s">
        <v>13</v>
      </c>
      <c r="M579" s="505" t="s">
        <v>13</v>
      </c>
      <c r="N579" s="505" t="s">
        <v>13</v>
      </c>
      <c r="O579" s="505" t="s">
        <v>13</v>
      </c>
      <c r="P579" s="505" t="s">
        <v>13</v>
      </c>
      <c r="Q579" s="505" t="s">
        <v>13</v>
      </c>
      <c r="R579" s="505" t="s">
        <v>13</v>
      </c>
      <c r="S579" s="505" t="s">
        <v>13</v>
      </c>
      <c r="T579" s="505" t="s">
        <v>13</v>
      </c>
      <c r="U579" s="505" t="s">
        <v>13</v>
      </c>
      <c r="V579" s="505" t="s">
        <v>13</v>
      </c>
      <c r="W579" s="505" t="s">
        <v>13</v>
      </c>
      <c r="X579" s="505" t="s">
        <v>13</v>
      </c>
      <c r="Y579" s="505" t="s">
        <v>13</v>
      </c>
      <c r="Z579" s="505" t="s">
        <v>13</v>
      </c>
      <c r="AA579" s="505" t="s">
        <v>13</v>
      </c>
      <c r="AB579" s="505" t="s">
        <v>13</v>
      </c>
      <c r="AC579" s="505" t="s">
        <v>13</v>
      </c>
      <c r="AD579" s="505" t="s">
        <v>13</v>
      </c>
      <c r="AE579" s="505" t="s">
        <v>13</v>
      </c>
      <c r="AF579" s="505" t="s">
        <v>13</v>
      </c>
      <c r="AG579" s="505" t="s">
        <v>13</v>
      </c>
      <c r="AH579" s="505" t="s">
        <v>13</v>
      </c>
      <c r="AI579" s="505" t="s">
        <v>13</v>
      </c>
      <c r="AJ579" s="505" t="s">
        <v>13</v>
      </c>
      <c r="AK579" s="505" t="s">
        <v>13</v>
      </c>
      <c r="AL579" s="505" t="s">
        <v>13</v>
      </c>
      <c r="AM579" s="505" t="s">
        <v>13</v>
      </c>
      <c r="AN579" s="505" t="s">
        <v>13</v>
      </c>
      <c r="AO579" s="505" t="s">
        <v>13</v>
      </c>
      <c r="AP579" s="505" t="s">
        <v>13</v>
      </c>
      <c r="AQ579" s="505" t="s">
        <v>13</v>
      </c>
      <c r="AR579" s="505" t="s">
        <v>13</v>
      </c>
      <c r="AS579" s="505" t="s">
        <v>13</v>
      </c>
      <c r="AT579" s="505" t="s">
        <v>13</v>
      </c>
      <c r="AU579" s="505" t="s">
        <v>13</v>
      </c>
      <c r="AV579" s="505" t="s">
        <v>13</v>
      </c>
      <c r="AW579" s="505" t="s">
        <v>13</v>
      </c>
      <c r="AX579" s="505" t="s">
        <v>13</v>
      </c>
      <c r="AY579" s="505" t="s">
        <v>13</v>
      </c>
      <c r="AZ579" s="505" t="s">
        <v>13</v>
      </c>
      <c r="BA579" s="505" t="s">
        <v>13</v>
      </c>
      <c r="BB579" s="505" t="s">
        <v>13</v>
      </c>
      <c r="BC579" s="505" t="s">
        <v>13</v>
      </c>
      <c r="BD579" s="505" t="s">
        <v>13</v>
      </c>
      <c r="BE579" s="505" t="s">
        <v>13</v>
      </c>
      <c r="BF579" s="505" t="s">
        <v>13</v>
      </c>
      <c r="BG579" s="505" t="s">
        <v>13</v>
      </c>
      <c r="BH579" s="505" t="s">
        <v>13</v>
      </c>
      <c r="BI579" s="505" t="s">
        <v>13</v>
      </c>
      <c r="BJ579" s="505" t="s">
        <v>13</v>
      </c>
      <c r="BK579" s="505" t="s">
        <v>13</v>
      </c>
      <c r="BL579" s="505" t="s">
        <v>13</v>
      </c>
      <c r="BM579" s="505" t="s">
        <v>13</v>
      </c>
      <c r="BN579" s="505" t="s">
        <v>13</v>
      </c>
      <c r="BO579" s="622" t="s">
        <v>13</v>
      </c>
      <c r="BP579" s="505" t="s">
        <v>13</v>
      </c>
      <c r="BQ579" s="505" t="s">
        <v>13</v>
      </c>
      <c r="BR579" s="505" t="s">
        <v>13</v>
      </c>
      <c r="BS579" s="505"/>
      <c r="BT579" s="505"/>
      <c r="BU579" s="505"/>
    </row>
    <row r="580" spans="1:73" ht="14.4">
      <c r="A580" s="486" t="e">
        <f>VLOOKUP(C580,'[18]DfE No.'!C:E,3,FALSE)</f>
        <v>#N/A</v>
      </c>
      <c r="B580" s="502" t="s">
        <v>13</v>
      </c>
      <c r="C580" s="502" t="s">
        <v>13</v>
      </c>
      <c r="D580" s="503" t="s">
        <v>13</v>
      </c>
      <c r="E580" s="492" t="s">
        <v>13</v>
      </c>
      <c r="F580" s="504" t="s">
        <v>13</v>
      </c>
      <c r="G580" s="505" t="s">
        <v>13</v>
      </c>
      <c r="H580" s="505" t="s">
        <v>13</v>
      </c>
      <c r="I580" s="505" t="s">
        <v>13</v>
      </c>
      <c r="J580" s="505" t="s">
        <v>13</v>
      </c>
      <c r="K580" s="505" t="s">
        <v>13</v>
      </c>
      <c r="L580" s="505" t="s">
        <v>13</v>
      </c>
      <c r="M580" s="505" t="s">
        <v>13</v>
      </c>
      <c r="N580" s="505" t="s">
        <v>13</v>
      </c>
      <c r="O580" s="505" t="s">
        <v>13</v>
      </c>
      <c r="P580" s="505" t="s">
        <v>13</v>
      </c>
      <c r="Q580" s="505" t="s">
        <v>13</v>
      </c>
      <c r="R580" s="505" t="s">
        <v>13</v>
      </c>
      <c r="S580" s="505" t="s">
        <v>13</v>
      </c>
      <c r="T580" s="505" t="s">
        <v>13</v>
      </c>
      <c r="U580" s="505" t="s">
        <v>13</v>
      </c>
      <c r="V580" s="505" t="s">
        <v>13</v>
      </c>
      <c r="W580" s="505" t="s">
        <v>13</v>
      </c>
      <c r="X580" s="505" t="s">
        <v>13</v>
      </c>
      <c r="Y580" s="505" t="s">
        <v>13</v>
      </c>
      <c r="Z580" s="505" t="s">
        <v>13</v>
      </c>
      <c r="AA580" s="505" t="s">
        <v>13</v>
      </c>
      <c r="AB580" s="505" t="s">
        <v>13</v>
      </c>
      <c r="AC580" s="505" t="s">
        <v>13</v>
      </c>
      <c r="AD580" s="505" t="s">
        <v>13</v>
      </c>
      <c r="AE580" s="505" t="s">
        <v>13</v>
      </c>
      <c r="AF580" s="505" t="s">
        <v>13</v>
      </c>
      <c r="AG580" s="505" t="s">
        <v>13</v>
      </c>
      <c r="AH580" s="505" t="s">
        <v>13</v>
      </c>
      <c r="AI580" s="505" t="s">
        <v>13</v>
      </c>
      <c r="AJ580" s="505" t="s">
        <v>13</v>
      </c>
      <c r="AK580" s="505" t="s">
        <v>13</v>
      </c>
      <c r="AL580" s="505" t="s">
        <v>13</v>
      </c>
      <c r="AM580" s="505" t="s">
        <v>13</v>
      </c>
      <c r="AN580" s="505" t="s">
        <v>13</v>
      </c>
      <c r="AO580" s="505" t="s">
        <v>13</v>
      </c>
      <c r="AP580" s="505" t="s">
        <v>13</v>
      </c>
      <c r="AQ580" s="505" t="s">
        <v>13</v>
      </c>
      <c r="AR580" s="505" t="s">
        <v>13</v>
      </c>
      <c r="AS580" s="505" t="s">
        <v>13</v>
      </c>
      <c r="AT580" s="505" t="s">
        <v>13</v>
      </c>
      <c r="AU580" s="505" t="s">
        <v>13</v>
      </c>
      <c r="AV580" s="505" t="s">
        <v>13</v>
      </c>
      <c r="AW580" s="505" t="s">
        <v>13</v>
      </c>
      <c r="AX580" s="505" t="s">
        <v>13</v>
      </c>
      <c r="AY580" s="505" t="s">
        <v>13</v>
      </c>
      <c r="AZ580" s="505" t="s">
        <v>13</v>
      </c>
      <c r="BA580" s="505" t="s">
        <v>13</v>
      </c>
      <c r="BB580" s="505" t="s">
        <v>13</v>
      </c>
      <c r="BC580" s="505" t="s">
        <v>13</v>
      </c>
      <c r="BD580" s="505" t="s">
        <v>13</v>
      </c>
      <c r="BE580" s="505" t="s">
        <v>13</v>
      </c>
      <c r="BF580" s="505" t="s">
        <v>13</v>
      </c>
      <c r="BG580" s="505" t="s">
        <v>13</v>
      </c>
      <c r="BH580" s="505" t="s">
        <v>13</v>
      </c>
      <c r="BI580" s="505" t="s">
        <v>13</v>
      </c>
      <c r="BJ580" s="505" t="s">
        <v>13</v>
      </c>
      <c r="BK580" s="505" t="s">
        <v>13</v>
      </c>
      <c r="BL580" s="505" t="s">
        <v>13</v>
      </c>
      <c r="BM580" s="505" t="s">
        <v>13</v>
      </c>
      <c r="BN580" s="505" t="s">
        <v>13</v>
      </c>
      <c r="BO580" s="622" t="s">
        <v>13</v>
      </c>
      <c r="BP580" s="505" t="s">
        <v>13</v>
      </c>
      <c r="BQ580" s="505" t="s">
        <v>13</v>
      </c>
      <c r="BR580" s="505" t="s">
        <v>13</v>
      </c>
      <c r="BS580" s="505"/>
      <c r="BT580" s="505"/>
      <c r="BU580" s="505"/>
    </row>
    <row r="581" spans="1:73" ht="14.4">
      <c r="A581" s="486" t="e">
        <f>VLOOKUP(C581,'[18]DfE No.'!C:E,3,FALSE)</f>
        <v>#N/A</v>
      </c>
      <c r="B581" s="502" t="s">
        <v>13</v>
      </c>
      <c r="C581" s="502" t="s">
        <v>13</v>
      </c>
      <c r="D581" s="503" t="s">
        <v>13</v>
      </c>
      <c r="E581" s="492" t="s">
        <v>13</v>
      </c>
      <c r="F581" s="504" t="s">
        <v>13</v>
      </c>
      <c r="G581" s="505" t="s">
        <v>13</v>
      </c>
      <c r="H581" s="505" t="s">
        <v>13</v>
      </c>
      <c r="I581" s="505" t="s">
        <v>13</v>
      </c>
      <c r="J581" s="505" t="s">
        <v>13</v>
      </c>
      <c r="K581" s="505" t="s">
        <v>13</v>
      </c>
      <c r="L581" s="505" t="s">
        <v>13</v>
      </c>
      <c r="M581" s="505" t="s">
        <v>13</v>
      </c>
      <c r="N581" s="505" t="s">
        <v>13</v>
      </c>
      <c r="O581" s="505" t="s">
        <v>13</v>
      </c>
      <c r="P581" s="505" t="s">
        <v>13</v>
      </c>
      <c r="Q581" s="505" t="s">
        <v>13</v>
      </c>
      <c r="R581" s="505" t="s">
        <v>13</v>
      </c>
      <c r="S581" s="505" t="s">
        <v>13</v>
      </c>
      <c r="T581" s="505" t="s">
        <v>13</v>
      </c>
      <c r="U581" s="505" t="s">
        <v>13</v>
      </c>
      <c r="V581" s="505" t="s">
        <v>13</v>
      </c>
      <c r="W581" s="505" t="s">
        <v>13</v>
      </c>
      <c r="X581" s="505" t="s">
        <v>13</v>
      </c>
      <c r="Y581" s="505" t="s">
        <v>13</v>
      </c>
      <c r="Z581" s="505" t="s">
        <v>13</v>
      </c>
      <c r="AA581" s="505" t="s">
        <v>13</v>
      </c>
      <c r="AB581" s="505" t="s">
        <v>13</v>
      </c>
      <c r="AC581" s="505" t="s">
        <v>13</v>
      </c>
      <c r="AD581" s="505" t="s">
        <v>13</v>
      </c>
      <c r="AE581" s="505" t="s">
        <v>13</v>
      </c>
      <c r="AF581" s="505" t="s">
        <v>13</v>
      </c>
      <c r="AG581" s="505" t="s">
        <v>13</v>
      </c>
      <c r="AH581" s="505" t="s">
        <v>13</v>
      </c>
      <c r="AI581" s="505" t="s">
        <v>13</v>
      </c>
      <c r="AJ581" s="505" t="s">
        <v>13</v>
      </c>
      <c r="AK581" s="505" t="s">
        <v>13</v>
      </c>
      <c r="AL581" s="505" t="s">
        <v>13</v>
      </c>
      <c r="AM581" s="505" t="s">
        <v>13</v>
      </c>
      <c r="AN581" s="505" t="s">
        <v>13</v>
      </c>
      <c r="AO581" s="505" t="s">
        <v>13</v>
      </c>
      <c r="AP581" s="505" t="s">
        <v>13</v>
      </c>
      <c r="AQ581" s="505" t="s">
        <v>13</v>
      </c>
      <c r="AR581" s="505" t="s">
        <v>13</v>
      </c>
      <c r="AS581" s="505" t="s">
        <v>13</v>
      </c>
      <c r="AT581" s="505" t="s">
        <v>13</v>
      </c>
      <c r="AU581" s="505" t="s">
        <v>13</v>
      </c>
      <c r="AV581" s="505" t="s">
        <v>13</v>
      </c>
      <c r="AW581" s="505" t="s">
        <v>13</v>
      </c>
      <c r="AX581" s="505" t="s">
        <v>13</v>
      </c>
      <c r="AY581" s="505" t="s">
        <v>13</v>
      </c>
      <c r="AZ581" s="505" t="s">
        <v>13</v>
      </c>
      <c r="BA581" s="505" t="s">
        <v>13</v>
      </c>
      <c r="BB581" s="505" t="s">
        <v>13</v>
      </c>
      <c r="BC581" s="505" t="s">
        <v>13</v>
      </c>
      <c r="BD581" s="505" t="s">
        <v>13</v>
      </c>
      <c r="BE581" s="505" t="s">
        <v>13</v>
      </c>
      <c r="BF581" s="505" t="s">
        <v>13</v>
      </c>
      <c r="BG581" s="505" t="s">
        <v>13</v>
      </c>
      <c r="BH581" s="505" t="s">
        <v>13</v>
      </c>
      <c r="BI581" s="505" t="s">
        <v>13</v>
      </c>
      <c r="BJ581" s="505" t="s">
        <v>13</v>
      </c>
      <c r="BK581" s="505" t="s">
        <v>13</v>
      </c>
      <c r="BL581" s="505" t="s">
        <v>13</v>
      </c>
      <c r="BM581" s="505" t="s">
        <v>13</v>
      </c>
      <c r="BN581" s="505" t="s">
        <v>13</v>
      </c>
      <c r="BO581" s="622" t="s">
        <v>13</v>
      </c>
      <c r="BP581" s="505" t="s">
        <v>13</v>
      </c>
      <c r="BQ581" s="505" t="s">
        <v>13</v>
      </c>
      <c r="BR581" s="505" t="s">
        <v>13</v>
      </c>
      <c r="BS581" s="505"/>
      <c r="BT581" s="505"/>
      <c r="BU581" s="505"/>
    </row>
    <row r="582" spans="1:73" ht="14.4">
      <c r="A582" s="486" t="e">
        <f>VLOOKUP(C582,'[18]DfE No.'!C:E,3,FALSE)</f>
        <v>#N/A</v>
      </c>
      <c r="B582" s="502" t="s">
        <v>13</v>
      </c>
      <c r="C582" s="502" t="s">
        <v>13</v>
      </c>
      <c r="D582" s="503" t="s">
        <v>13</v>
      </c>
      <c r="E582" s="492" t="s">
        <v>13</v>
      </c>
      <c r="F582" s="504" t="s">
        <v>13</v>
      </c>
      <c r="G582" s="505" t="s">
        <v>13</v>
      </c>
      <c r="H582" s="505" t="s">
        <v>13</v>
      </c>
      <c r="I582" s="505" t="s">
        <v>13</v>
      </c>
      <c r="J582" s="505" t="s">
        <v>13</v>
      </c>
      <c r="K582" s="505" t="s">
        <v>13</v>
      </c>
      <c r="L582" s="505" t="s">
        <v>13</v>
      </c>
      <c r="M582" s="505" t="s">
        <v>13</v>
      </c>
      <c r="N582" s="505" t="s">
        <v>13</v>
      </c>
      <c r="O582" s="505" t="s">
        <v>13</v>
      </c>
      <c r="P582" s="505" t="s">
        <v>13</v>
      </c>
      <c r="Q582" s="505" t="s">
        <v>13</v>
      </c>
      <c r="R582" s="505" t="s">
        <v>13</v>
      </c>
      <c r="S582" s="505" t="s">
        <v>13</v>
      </c>
      <c r="T582" s="505" t="s">
        <v>13</v>
      </c>
      <c r="U582" s="505" t="s">
        <v>13</v>
      </c>
      <c r="V582" s="505" t="s">
        <v>13</v>
      </c>
      <c r="W582" s="505" t="s">
        <v>13</v>
      </c>
      <c r="X582" s="505" t="s">
        <v>13</v>
      </c>
      <c r="Y582" s="505" t="s">
        <v>13</v>
      </c>
      <c r="Z582" s="505" t="s">
        <v>13</v>
      </c>
      <c r="AA582" s="505" t="s">
        <v>13</v>
      </c>
      <c r="AB582" s="505" t="s">
        <v>13</v>
      </c>
      <c r="AC582" s="505" t="s">
        <v>13</v>
      </c>
      <c r="AD582" s="505" t="s">
        <v>13</v>
      </c>
      <c r="AE582" s="505" t="s">
        <v>13</v>
      </c>
      <c r="AF582" s="505" t="s">
        <v>13</v>
      </c>
      <c r="AG582" s="505" t="s">
        <v>13</v>
      </c>
      <c r="AH582" s="505" t="s">
        <v>13</v>
      </c>
      <c r="AI582" s="505" t="s">
        <v>13</v>
      </c>
      <c r="AJ582" s="505" t="s">
        <v>13</v>
      </c>
      <c r="AK582" s="505" t="s">
        <v>13</v>
      </c>
      <c r="AL582" s="505" t="s">
        <v>13</v>
      </c>
      <c r="AM582" s="505" t="s">
        <v>13</v>
      </c>
      <c r="AN582" s="505" t="s">
        <v>13</v>
      </c>
      <c r="AO582" s="505" t="s">
        <v>13</v>
      </c>
      <c r="AP582" s="505" t="s">
        <v>13</v>
      </c>
      <c r="AQ582" s="505" t="s">
        <v>13</v>
      </c>
      <c r="AR582" s="505" t="s">
        <v>13</v>
      </c>
      <c r="AS582" s="505" t="s">
        <v>13</v>
      </c>
      <c r="AT582" s="505" t="s">
        <v>13</v>
      </c>
      <c r="AU582" s="505" t="s">
        <v>13</v>
      </c>
      <c r="AV582" s="505" t="s">
        <v>13</v>
      </c>
      <c r="AW582" s="505" t="s">
        <v>13</v>
      </c>
      <c r="AX582" s="505" t="s">
        <v>13</v>
      </c>
      <c r="AY582" s="505" t="s">
        <v>13</v>
      </c>
      <c r="AZ582" s="505" t="s">
        <v>13</v>
      </c>
      <c r="BA582" s="505" t="s">
        <v>13</v>
      </c>
      <c r="BB582" s="505" t="s">
        <v>13</v>
      </c>
      <c r="BC582" s="505" t="s">
        <v>13</v>
      </c>
      <c r="BD582" s="505" t="s">
        <v>13</v>
      </c>
      <c r="BE582" s="505" t="s">
        <v>13</v>
      </c>
      <c r="BF582" s="505" t="s">
        <v>13</v>
      </c>
      <c r="BG582" s="505" t="s">
        <v>13</v>
      </c>
      <c r="BH582" s="505" t="s">
        <v>13</v>
      </c>
      <c r="BI582" s="505" t="s">
        <v>13</v>
      </c>
      <c r="BJ582" s="505" t="s">
        <v>13</v>
      </c>
      <c r="BK582" s="505" t="s">
        <v>13</v>
      </c>
      <c r="BL582" s="505" t="s">
        <v>13</v>
      </c>
      <c r="BM582" s="505" t="s">
        <v>13</v>
      </c>
      <c r="BN582" s="505" t="s">
        <v>13</v>
      </c>
      <c r="BO582" s="622" t="s">
        <v>13</v>
      </c>
      <c r="BP582" s="505" t="s">
        <v>13</v>
      </c>
      <c r="BQ582" s="505" t="s">
        <v>13</v>
      </c>
      <c r="BR582" s="505" t="s">
        <v>13</v>
      </c>
      <c r="BS582" s="505"/>
      <c r="BT582" s="505"/>
      <c r="BU582" s="505"/>
    </row>
    <row r="583" spans="1:73" ht="14.4">
      <c r="A583" s="486" t="e">
        <f>VLOOKUP(C583,'[18]DfE No.'!C:E,3,FALSE)</f>
        <v>#N/A</v>
      </c>
      <c r="B583" s="502" t="s">
        <v>13</v>
      </c>
      <c r="C583" s="502" t="s">
        <v>13</v>
      </c>
      <c r="D583" s="503" t="s">
        <v>13</v>
      </c>
      <c r="E583" s="492" t="s">
        <v>13</v>
      </c>
      <c r="F583" s="504" t="s">
        <v>13</v>
      </c>
      <c r="G583" s="505" t="s">
        <v>13</v>
      </c>
      <c r="H583" s="505" t="s">
        <v>13</v>
      </c>
      <c r="I583" s="505" t="s">
        <v>13</v>
      </c>
      <c r="J583" s="505" t="s">
        <v>13</v>
      </c>
      <c r="K583" s="505" t="s">
        <v>13</v>
      </c>
      <c r="L583" s="505" t="s">
        <v>13</v>
      </c>
      <c r="M583" s="505" t="s">
        <v>13</v>
      </c>
      <c r="N583" s="505" t="s">
        <v>13</v>
      </c>
      <c r="O583" s="505" t="s">
        <v>13</v>
      </c>
      <c r="P583" s="505" t="s">
        <v>13</v>
      </c>
      <c r="Q583" s="505" t="s">
        <v>13</v>
      </c>
      <c r="R583" s="505" t="s">
        <v>13</v>
      </c>
      <c r="S583" s="505" t="s">
        <v>13</v>
      </c>
      <c r="T583" s="505" t="s">
        <v>13</v>
      </c>
      <c r="U583" s="505" t="s">
        <v>13</v>
      </c>
      <c r="V583" s="505" t="s">
        <v>13</v>
      </c>
      <c r="W583" s="505" t="s">
        <v>13</v>
      </c>
      <c r="X583" s="505" t="s">
        <v>13</v>
      </c>
      <c r="Y583" s="505" t="s">
        <v>13</v>
      </c>
      <c r="Z583" s="505" t="s">
        <v>13</v>
      </c>
      <c r="AA583" s="505" t="s">
        <v>13</v>
      </c>
      <c r="AB583" s="505" t="s">
        <v>13</v>
      </c>
      <c r="AC583" s="505" t="s">
        <v>13</v>
      </c>
      <c r="AD583" s="505" t="s">
        <v>13</v>
      </c>
      <c r="AE583" s="505" t="s">
        <v>13</v>
      </c>
      <c r="AF583" s="505" t="s">
        <v>13</v>
      </c>
      <c r="AG583" s="505" t="s">
        <v>13</v>
      </c>
      <c r="AH583" s="505" t="s">
        <v>13</v>
      </c>
      <c r="AI583" s="505" t="s">
        <v>13</v>
      </c>
      <c r="AJ583" s="505" t="s">
        <v>13</v>
      </c>
      <c r="AK583" s="505" t="s">
        <v>13</v>
      </c>
      <c r="AL583" s="505" t="s">
        <v>13</v>
      </c>
      <c r="AM583" s="505" t="s">
        <v>13</v>
      </c>
      <c r="AN583" s="505" t="s">
        <v>13</v>
      </c>
      <c r="AO583" s="505" t="s">
        <v>13</v>
      </c>
      <c r="AP583" s="505" t="s">
        <v>13</v>
      </c>
      <c r="AQ583" s="505" t="s">
        <v>13</v>
      </c>
      <c r="AR583" s="505" t="s">
        <v>13</v>
      </c>
      <c r="AS583" s="505" t="s">
        <v>13</v>
      </c>
      <c r="AT583" s="505" t="s">
        <v>13</v>
      </c>
      <c r="AU583" s="505" t="s">
        <v>13</v>
      </c>
      <c r="AV583" s="505" t="s">
        <v>13</v>
      </c>
      <c r="AW583" s="505" t="s">
        <v>13</v>
      </c>
      <c r="AX583" s="505" t="s">
        <v>13</v>
      </c>
      <c r="AY583" s="505" t="s">
        <v>13</v>
      </c>
      <c r="AZ583" s="505" t="s">
        <v>13</v>
      </c>
      <c r="BA583" s="505" t="s">
        <v>13</v>
      </c>
      <c r="BB583" s="505" t="s">
        <v>13</v>
      </c>
      <c r="BC583" s="505" t="s">
        <v>13</v>
      </c>
      <c r="BD583" s="505" t="s">
        <v>13</v>
      </c>
      <c r="BE583" s="505" t="s">
        <v>13</v>
      </c>
      <c r="BF583" s="505" t="s">
        <v>13</v>
      </c>
      <c r="BG583" s="505" t="s">
        <v>13</v>
      </c>
      <c r="BH583" s="505" t="s">
        <v>13</v>
      </c>
      <c r="BI583" s="505" t="s">
        <v>13</v>
      </c>
      <c r="BJ583" s="505" t="s">
        <v>13</v>
      </c>
      <c r="BK583" s="505" t="s">
        <v>13</v>
      </c>
      <c r="BL583" s="505" t="s">
        <v>13</v>
      </c>
      <c r="BM583" s="505" t="s">
        <v>13</v>
      </c>
      <c r="BN583" s="505" t="s">
        <v>13</v>
      </c>
      <c r="BO583" s="622" t="s">
        <v>13</v>
      </c>
      <c r="BP583" s="505" t="s">
        <v>13</v>
      </c>
      <c r="BQ583" s="505" t="s">
        <v>13</v>
      </c>
      <c r="BR583" s="505" t="s">
        <v>13</v>
      </c>
      <c r="BS583" s="505"/>
      <c r="BT583" s="505"/>
      <c r="BU583" s="505"/>
    </row>
    <row r="584" spans="1:73" ht="14.4">
      <c r="A584" s="486" t="e">
        <f>VLOOKUP(C584,'[18]DfE No.'!C:E,3,FALSE)</f>
        <v>#N/A</v>
      </c>
      <c r="B584" s="502" t="s">
        <v>13</v>
      </c>
      <c r="C584" s="502" t="s">
        <v>13</v>
      </c>
      <c r="D584" s="503" t="s">
        <v>13</v>
      </c>
      <c r="E584" s="492" t="s">
        <v>13</v>
      </c>
      <c r="F584" s="504" t="s">
        <v>13</v>
      </c>
      <c r="G584" s="505" t="s">
        <v>13</v>
      </c>
      <c r="H584" s="505" t="s">
        <v>13</v>
      </c>
      <c r="I584" s="505" t="s">
        <v>13</v>
      </c>
      <c r="J584" s="505" t="s">
        <v>13</v>
      </c>
      <c r="K584" s="505" t="s">
        <v>13</v>
      </c>
      <c r="L584" s="505" t="s">
        <v>13</v>
      </c>
      <c r="M584" s="505" t="s">
        <v>13</v>
      </c>
      <c r="N584" s="505" t="s">
        <v>13</v>
      </c>
      <c r="O584" s="505" t="s">
        <v>13</v>
      </c>
      <c r="P584" s="505" t="s">
        <v>13</v>
      </c>
      <c r="Q584" s="505" t="s">
        <v>13</v>
      </c>
      <c r="R584" s="505" t="s">
        <v>13</v>
      </c>
      <c r="S584" s="505" t="s">
        <v>13</v>
      </c>
      <c r="T584" s="505" t="s">
        <v>13</v>
      </c>
      <c r="U584" s="505" t="s">
        <v>13</v>
      </c>
      <c r="V584" s="505" t="s">
        <v>13</v>
      </c>
      <c r="W584" s="505" t="s">
        <v>13</v>
      </c>
      <c r="X584" s="505" t="s">
        <v>13</v>
      </c>
      <c r="Y584" s="505" t="s">
        <v>13</v>
      </c>
      <c r="Z584" s="505" t="s">
        <v>13</v>
      </c>
      <c r="AA584" s="505" t="s">
        <v>13</v>
      </c>
      <c r="AB584" s="505" t="s">
        <v>13</v>
      </c>
      <c r="AC584" s="505" t="s">
        <v>13</v>
      </c>
      <c r="AD584" s="505" t="s">
        <v>13</v>
      </c>
      <c r="AE584" s="505" t="s">
        <v>13</v>
      </c>
      <c r="AF584" s="505" t="s">
        <v>13</v>
      </c>
      <c r="AG584" s="505" t="s">
        <v>13</v>
      </c>
      <c r="AH584" s="505" t="s">
        <v>13</v>
      </c>
      <c r="AI584" s="505" t="s">
        <v>13</v>
      </c>
      <c r="AJ584" s="505" t="s">
        <v>13</v>
      </c>
      <c r="AK584" s="505" t="s">
        <v>13</v>
      </c>
      <c r="AL584" s="505" t="s">
        <v>13</v>
      </c>
      <c r="AM584" s="505" t="s">
        <v>13</v>
      </c>
      <c r="AN584" s="505" t="s">
        <v>13</v>
      </c>
      <c r="AO584" s="505" t="s">
        <v>13</v>
      </c>
      <c r="AP584" s="505" t="s">
        <v>13</v>
      </c>
      <c r="AQ584" s="505" t="s">
        <v>13</v>
      </c>
      <c r="AR584" s="505" t="s">
        <v>13</v>
      </c>
      <c r="AS584" s="505" t="s">
        <v>13</v>
      </c>
      <c r="AT584" s="505" t="s">
        <v>13</v>
      </c>
      <c r="AU584" s="505" t="s">
        <v>13</v>
      </c>
      <c r="AV584" s="505" t="s">
        <v>13</v>
      </c>
      <c r="AW584" s="505" t="s">
        <v>13</v>
      </c>
      <c r="AX584" s="505" t="s">
        <v>13</v>
      </c>
      <c r="AY584" s="505" t="s">
        <v>13</v>
      </c>
      <c r="AZ584" s="505" t="s">
        <v>13</v>
      </c>
      <c r="BA584" s="505" t="s">
        <v>13</v>
      </c>
      <c r="BB584" s="505" t="s">
        <v>13</v>
      </c>
      <c r="BC584" s="505" t="s">
        <v>13</v>
      </c>
      <c r="BD584" s="505" t="s">
        <v>13</v>
      </c>
      <c r="BE584" s="505" t="s">
        <v>13</v>
      </c>
      <c r="BF584" s="505" t="s">
        <v>13</v>
      </c>
      <c r="BG584" s="505" t="s">
        <v>13</v>
      </c>
      <c r="BH584" s="505" t="s">
        <v>13</v>
      </c>
      <c r="BI584" s="505" t="s">
        <v>13</v>
      </c>
      <c r="BJ584" s="505" t="s">
        <v>13</v>
      </c>
      <c r="BK584" s="505" t="s">
        <v>13</v>
      </c>
      <c r="BL584" s="505" t="s">
        <v>13</v>
      </c>
      <c r="BM584" s="505" t="s">
        <v>13</v>
      </c>
      <c r="BN584" s="505" t="s">
        <v>13</v>
      </c>
      <c r="BO584" s="622" t="s">
        <v>13</v>
      </c>
      <c r="BP584" s="505" t="s">
        <v>13</v>
      </c>
      <c r="BQ584" s="505" t="s">
        <v>13</v>
      </c>
      <c r="BR584" s="505" t="s">
        <v>13</v>
      </c>
      <c r="BS584" s="505"/>
      <c r="BT584" s="505"/>
      <c r="BU584" s="505"/>
    </row>
    <row r="585" spans="1:73" ht="14.4">
      <c r="A585" s="486" t="e">
        <f>VLOOKUP(C585,'[18]DfE No.'!C:E,3,FALSE)</f>
        <v>#N/A</v>
      </c>
      <c r="B585" s="502" t="s">
        <v>13</v>
      </c>
      <c r="C585" s="502" t="s">
        <v>13</v>
      </c>
      <c r="D585" s="503" t="s">
        <v>13</v>
      </c>
      <c r="E585" s="492" t="s">
        <v>13</v>
      </c>
      <c r="F585" s="504" t="s">
        <v>13</v>
      </c>
      <c r="G585" s="505" t="s">
        <v>13</v>
      </c>
      <c r="H585" s="505" t="s">
        <v>13</v>
      </c>
      <c r="I585" s="505" t="s">
        <v>13</v>
      </c>
      <c r="J585" s="505" t="s">
        <v>13</v>
      </c>
      <c r="K585" s="505" t="s">
        <v>13</v>
      </c>
      <c r="L585" s="505" t="s">
        <v>13</v>
      </c>
      <c r="M585" s="505" t="s">
        <v>13</v>
      </c>
      <c r="N585" s="505" t="s">
        <v>13</v>
      </c>
      <c r="O585" s="505" t="s">
        <v>13</v>
      </c>
      <c r="P585" s="505" t="s">
        <v>13</v>
      </c>
      <c r="Q585" s="505" t="s">
        <v>13</v>
      </c>
      <c r="R585" s="505" t="s">
        <v>13</v>
      </c>
      <c r="S585" s="505" t="s">
        <v>13</v>
      </c>
      <c r="T585" s="505" t="s">
        <v>13</v>
      </c>
      <c r="U585" s="505" t="s">
        <v>13</v>
      </c>
      <c r="V585" s="505" t="s">
        <v>13</v>
      </c>
      <c r="W585" s="505" t="s">
        <v>13</v>
      </c>
      <c r="X585" s="505" t="s">
        <v>13</v>
      </c>
      <c r="Y585" s="505" t="s">
        <v>13</v>
      </c>
      <c r="Z585" s="505" t="s">
        <v>13</v>
      </c>
      <c r="AA585" s="505" t="s">
        <v>13</v>
      </c>
      <c r="AB585" s="505" t="s">
        <v>13</v>
      </c>
      <c r="AC585" s="505" t="s">
        <v>13</v>
      </c>
      <c r="AD585" s="505" t="s">
        <v>13</v>
      </c>
      <c r="AE585" s="505" t="s">
        <v>13</v>
      </c>
      <c r="AF585" s="505" t="s">
        <v>13</v>
      </c>
      <c r="AG585" s="505" t="s">
        <v>13</v>
      </c>
      <c r="AH585" s="505" t="s">
        <v>13</v>
      </c>
      <c r="AI585" s="505" t="s">
        <v>13</v>
      </c>
      <c r="AJ585" s="505" t="s">
        <v>13</v>
      </c>
      <c r="AK585" s="505" t="s">
        <v>13</v>
      </c>
      <c r="AL585" s="505" t="s">
        <v>13</v>
      </c>
      <c r="AM585" s="505" t="s">
        <v>13</v>
      </c>
      <c r="AN585" s="505" t="s">
        <v>13</v>
      </c>
      <c r="AO585" s="505" t="s">
        <v>13</v>
      </c>
      <c r="AP585" s="505" t="s">
        <v>13</v>
      </c>
      <c r="AQ585" s="505" t="s">
        <v>13</v>
      </c>
      <c r="AR585" s="505" t="s">
        <v>13</v>
      </c>
      <c r="AS585" s="505" t="s">
        <v>13</v>
      </c>
      <c r="AT585" s="505" t="s">
        <v>13</v>
      </c>
      <c r="AU585" s="505" t="s">
        <v>13</v>
      </c>
      <c r="AV585" s="505" t="s">
        <v>13</v>
      </c>
      <c r="AW585" s="505" t="s">
        <v>13</v>
      </c>
      <c r="AX585" s="505" t="s">
        <v>13</v>
      </c>
      <c r="AY585" s="505" t="s">
        <v>13</v>
      </c>
      <c r="AZ585" s="505" t="s">
        <v>13</v>
      </c>
      <c r="BA585" s="505" t="s">
        <v>13</v>
      </c>
      <c r="BB585" s="505" t="s">
        <v>13</v>
      </c>
      <c r="BC585" s="505" t="s">
        <v>13</v>
      </c>
      <c r="BD585" s="505" t="s">
        <v>13</v>
      </c>
      <c r="BE585" s="505" t="s">
        <v>13</v>
      </c>
      <c r="BF585" s="505" t="s">
        <v>13</v>
      </c>
      <c r="BG585" s="505" t="s">
        <v>13</v>
      </c>
      <c r="BH585" s="505" t="s">
        <v>13</v>
      </c>
      <c r="BI585" s="505" t="s">
        <v>13</v>
      </c>
      <c r="BJ585" s="505" t="s">
        <v>13</v>
      </c>
      <c r="BK585" s="505" t="s">
        <v>13</v>
      </c>
      <c r="BL585" s="505" t="s">
        <v>13</v>
      </c>
      <c r="BM585" s="505" t="s">
        <v>13</v>
      </c>
      <c r="BN585" s="505" t="s">
        <v>13</v>
      </c>
      <c r="BO585" s="622" t="s">
        <v>13</v>
      </c>
      <c r="BP585" s="505" t="s">
        <v>13</v>
      </c>
      <c r="BQ585" s="505" t="s">
        <v>13</v>
      </c>
      <c r="BR585" s="505" t="s">
        <v>13</v>
      </c>
      <c r="BS585" s="505"/>
      <c r="BT585" s="505"/>
      <c r="BU585" s="505"/>
    </row>
    <row r="586" spans="1:73" ht="14.4">
      <c r="A586" s="486" t="e">
        <f>VLOOKUP(C586,'[18]DfE No.'!C:E,3,FALSE)</f>
        <v>#N/A</v>
      </c>
      <c r="B586" s="502" t="s">
        <v>13</v>
      </c>
      <c r="C586" s="502" t="s">
        <v>13</v>
      </c>
      <c r="D586" s="503" t="s">
        <v>13</v>
      </c>
      <c r="E586" s="492" t="s">
        <v>13</v>
      </c>
      <c r="F586" s="504" t="s">
        <v>13</v>
      </c>
      <c r="G586" s="505" t="s">
        <v>13</v>
      </c>
      <c r="H586" s="505" t="s">
        <v>13</v>
      </c>
      <c r="I586" s="505" t="s">
        <v>13</v>
      </c>
      <c r="J586" s="505" t="s">
        <v>13</v>
      </c>
      <c r="K586" s="505" t="s">
        <v>13</v>
      </c>
      <c r="L586" s="505" t="s">
        <v>13</v>
      </c>
      <c r="M586" s="505" t="s">
        <v>13</v>
      </c>
      <c r="N586" s="505" t="s">
        <v>13</v>
      </c>
      <c r="O586" s="505" t="s">
        <v>13</v>
      </c>
      <c r="P586" s="505" t="s">
        <v>13</v>
      </c>
      <c r="Q586" s="505" t="s">
        <v>13</v>
      </c>
      <c r="R586" s="505" t="s">
        <v>13</v>
      </c>
      <c r="S586" s="505" t="s">
        <v>13</v>
      </c>
      <c r="T586" s="505" t="s">
        <v>13</v>
      </c>
      <c r="U586" s="505" t="s">
        <v>13</v>
      </c>
      <c r="V586" s="505" t="s">
        <v>13</v>
      </c>
      <c r="W586" s="505" t="s">
        <v>13</v>
      </c>
      <c r="X586" s="505" t="s">
        <v>13</v>
      </c>
      <c r="Y586" s="505" t="s">
        <v>13</v>
      </c>
      <c r="Z586" s="505" t="s">
        <v>13</v>
      </c>
      <c r="AA586" s="505" t="s">
        <v>13</v>
      </c>
      <c r="AB586" s="505" t="s">
        <v>13</v>
      </c>
      <c r="AC586" s="505" t="s">
        <v>13</v>
      </c>
      <c r="AD586" s="505" t="s">
        <v>13</v>
      </c>
      <c r="AE586" s="505" t="s">
        <v>13</v>
      </c>
      <c r="AF586" s="505" t="s">
        <v>13</v>
      </c>
      <c r="AG586" s="505" t="s">
        <v>13</v>
      </c>
      <c r="AH586" s="505" t="s">
        <v>13</v>
      </c>
      <c r="AI586" s="505" t="s">
        <v>13</v>
      </c>
      <c r="AJ586" s="505" t="s">
        <v>13</v>
      </c>
      <c r="AK586" s="505" t="s">
        <v>13</v>
      </c>
      <c r="AL586" s="505" t="s">
        <v>13</v>
      </c>
      <c r="AM586" s="505" t="s">
        <v>13</v>
      </c>
      <c r="AN586" s="505" t="s">
        <v>13</v>
      </c>
      <c r="AO586" s="505" t="s">
        <v>13</v>
      </c>
      <c r="AP586" s="505" t="s">
        <v>13</v>
      </c>
      <c r="AQ586" s="505" t="s">
        <v>13</v>
      </c>
      <c r="AR586" s="505" t="s">
        <v>13</v>
      </c>
      <c r="AS586" s="505" t="s">
        <v>13</v>
      </c>
      <c r="AT586" s="505" t="s">
        <v>13</v>
      </c>
      <c r="AU586" s="505" t="s">
        <v>13</v>
      </c>
      <c r="AV586" s="505" t="s">
        <v>13</v>
      </c>
      <c r="AW586" s="505" t="s">
        <v>13</v>
      </c>
      <c r="AX586" s="505" t="s">
        <v>13</v>
      </c>
      <c r="AY586" s="505" t="s">
        <v>13</v>
      </c>
      <c r="AZ586" s="505" t="s">
        <v>13</v>
      </c>
      <c r="BA586" s="505" t="s">
        <v>13</v>
      </c>
      <c r="BB586" s="505" t="s">
        <v>13</v>
      </c>
      <c r="BC586" s="505" t="s">
        <v>13</v>
      </c>
      <c r="BD586" s="505" t="s">
        <v>13</v>
      </c>
      <c r="BE586" s="505" t="s">
        <v>13</v>
      </c>
      <c r="BF586" s="505" t="s">
        <v>13</v>
      </c>
      <c r="BG586" s="505" t="s">
        <v>13</v>
      </c>
      <c r="BH586" s="505" t="s">
        <v>13</v>
      </c>
      <c r="BI586" s="505" t="s">
        <v>13</v>
      </c>
      <c r="BJ586" s="505" t="s">
        <v>13</v>
      </c>
      <c r="BK586" s="505" t="s">
        <v>13</v>
      </c>
      <c r="BL586" s="505" t="s">
        <v>13</v>
      </c>
      <c r="BM586" s="505" t="s">
        <v>13</v>
      </c>
      <c r="BN586" s="505" t="s">
        <v>13</v>
      </c>
      <c r="BO586" s="622" t="s">
        <v>13</v>
      </c>
      <c r="BP586" s="505" t="s">
        <v>13</v>
      </c>
      <c r="BQ586" s="505" t="s">
        <v>13</v>
      </c>
      <c r="BR586" s="505" t="s">
        <v>13</v>
      </c>
      <c r="BS586" s="505"/>
      <c r="BT586" s="505"/>
      <c r="BU586" s="505"/>
    </row>
    <row r="587" spans="1:73" ht="14.4">
      <c r="A587" s="486" t="e">
        <f>VLOOKUP(C587,'[18]DfE No.'!C:E,3,FALSE)</f>
        <v>#N/A</v>
      </c>
      <c r="B587" s="502" t="s">
        <v>13</v>
      </c>
      <c r="C587" s="502" t="s">
        <v>13</v>
      </c>
      <c r="D587" s="503" t="s">
        <v>13</v>
      </c>
      <c r="E587" s="492" t="s">
        <v>13</v>
      </c>
      <c r="F587" s="504" t="s">
        <v>13</v>
      </c>
      <c r="G587" s="505" t="s">
        <v>13</v>
      </c>
      <c r="H587" s="505" t="s">
        <v>13</v>
      </c>
      <c r="I587" s="505" t="s">
        <v>13</v>
      </c>
      <c r="J587" s="505" t="s">
        <v>13</v>
      </c>
      <c r="K587" s="505" t="s">
        <v>13</v>
      </c>
      <c r="L587" s="505" t="s">
        <v>13</v>
      </c>
      <c r="M587" s="505" t="s">
        <v>13</v>
      </c>
      <c r="N587" s="505" t="s">
        <v>13</v>
      </c>
      <c r="O587" s="505" t="s">
        <v>13</v>
      </c>
      <c r="P587" s="505" t="s">
        <v>13</v>
      </c>
      <c r="Q587" s="505" t="s">
        <v>13</v>
      </c>
      <c r="R587" s="505" t="s">
        <v>13</v>
      </c>
      <c r="S587" s="505" t="s">
        <v>13</v>
      </c>
      <c r="T587" s="505" t="s">
        <v>13</v>
      </c>
      <c r="U587" s="505" t="s">
        <v>13</v>
      </c>
      <c r="V587" s="505" t="s">
        <v>13</v>
      </c>
      <c r="W587" s="505" t="s">
        <v>13</v>
      </c>
      <c r="X587" s="505" t="s">
        <v>13</v>
      </c>
      <c r="Y587" s="505" t="s">
        <v>13</v>
      </c>
      <c r="Z587" s="505" t="s">
        <v>13</v>
      </c>
      <c r="AA587" s="505" t="s">
        <v>13</v>
      </c>
      <c r="AB587" s="505" t="s">
        <v>13</v>
      </c>
      <c r="AC587" s="505" t="s">
        <v>13</v>
      </c>
      <c r="AD587" s="505" t="s">
        <v>13</v>
      </c>
      <c r="AE587" s="505" t="s">
        <v>13</v>
      </c>
      <c r="AF587" s="505" t="s">
        <v>13</v>
      </c>
      <c r="AG587" s="505" t="s">
        <v>13</v>
      </c>
      <c r="AH587" s="505" t="s">
        <v>13</v>
      </c>
      <c r="AI587" s="505" t="s">
        <v>13</v>
      </c>
      <c r="AJ587" s="505" t="s">
        <v>13</v>
      </c>
      <c r="AK587" s="505" t="s">
        <v>13</v>
      </c>
      <c r="AL587" s="505" t="s">
        <v>13</v>
      </c>
      <c r="AM587" s="505" t="s">
        <v>13</v>
      </c>
      <c r="AN587" s="505" t="s">
        <v>13</v>
      </c>
      <c r="AO587" s="505" t="s">
        <v>13</v>
      </c>
      <c r="AP587" s="505" t="s">
        <v>13</v>
      </c>
      <c r="AQ587" s="505" t="s">
        <v>13</v>
      </c>
      <c r="AR587" s="505" t="s">
        <v>13</v>
      </c>
      <c r="AS587" s="505" t="s">
        <v>13</v>
      </c>
      <c r="AT587" s="505" t="s">
        <v>13</v>
      </c>
      <c r="AU587" s="505" t="s">
        <v>13</v>
      </c>
      <c r="AV587" s="505" t="s">
        <v>13</v>
      </c>
      <c r="AW587" s="505" t="s">
        <v>13</v>
      </c>
      <c r="AX587" s="505" t="s">
        <v>13</v>
      </c>
      <c r="AY587" s="505" t="s">
        <v>13</v>
      </c>
      <c r="AZ587" s="505" t="s">
        <v>13</v>
      </c>
      <c r="BA587" s="505" t="s">
        <v>13</v>
      </c>
      <c r="BB587" s="505" t="s">
        <v>13</v>
      </c>
      <c r="BC587" s="505" t="s">
        <v>13</v>
      </c>
      <c r="BD587" s="505" t="s">
        <v>13</v>
      </c>
      <c r="BE587" s="505" t="s">
        <v>13</v>
      </c>
      <c r="BF587" s="505" t="s">
        <v>13</v>
      </c>
      <c r="BG587" s="505" t="s">
        <v>13</v>
      </c>
      <c r="BH587" s="505" t="s">
        <v>13</v>
      </c>
      <c r="BI587" s="505" t="s">
        <v>13</v>
      </c>
      <c r="BJ587" s="505" t="s">
        <v>13</v>
      </c>
      <c r="BK587" s="505" t="s">
        <v>13</v>
      </c>
      <c r="BL587" s="505" t="s">
        <v>13</v>
      </c>
      <c r="BM587" s="505" t="s">
        <v>13</v>
      </c>
      <c r="BN587" s="505" t="s">
        <v>13</v>
      </c>
      <c r="BO587" s="622" t="s">
        <v>13</v>
      </c>
      <c r="BP587" s="505" t="s">
        <v>13</v>
      </c>
      <c r="BQ587" s="505" t="s">
        <v>13</v>
      </c>
      <c r="BR587" s="505" t="s">
        <v>13</v>
      </c>
      <c r="BS587" s="505"/>
      <c r="BT587" s="505"/>
      <c r="BU587" s="505"/>
    </row>
    <row r="588" spans="1:73" ht="14.4">
      <c r="A588" s="486" t="e">
        <f>VLOOKUP(C588,'[18]DfE No.'!C:E,3,FALSE)</f>
        <v>#N/A</v>
      </c>
      <c r="B588" s="502" t="s">
        <v>13</v>
      </c>
      <c r="C588" s="502" t="s">
        <v>13</v>
      </c>
      <c r="D588" s="503" t="s">
        <v>13</v>
      </c>
      <c r="E588" s="492" t="s">
        <v>13</v>
      </c>
      <c r="F588" s="504" t="s">
        <v>13</v>
      </c>
      <c r="G588" s="505" t="s">
        <v>13</v>
      </c>
      <c r="H588" s="505" t="s">
        <v>13</v>
      </c>
      <c r="I588" s="505" t="s">
        <v>13</v>
      </c>
      <c r="J588" s="505" t="s">
        <v>13</v>
      </c>
      <c r="K588" s="505" t="s">
        <v>13</v>
      </c>
      <c r="L588" s="505" t="s">
        <v>13</v>
      </c>
      <c r="M588" s="505" t="s">
        <v>13</v>
      </c>
      <c r="N588" s="505" t="s">
        <v>13</v>
      </c>
      <c r="O588" s="505" t="s">
        <v>13</v>
      </c>
      <c r="P588" s="505" t="s">
        <v>13</v>
      </c>
      <c r="Q588" s="505" t="s">
        <v>13</v>
      </c>
      <c r="R588" s="505" t="s">
        <v>13</v>
      </c>
      <c r="S588" s="505" t="s">
        <v>13</v>
      </c>
      <c r="T588" s="505" t="s">
        <v>13</v>
      </c>
      <c r="U588" s="505" t="s">
        <v>13</v>
      </c>
      <c r="V588" s="505" t="s">
        <v>13</v>
      </c>
      <c r="W588" s="505" t="s">
        <v>13</v>
      </c>
      <c r="X588" s="505" t="s">
        <v>13</v>
      </c>
      <c r="Y588" s="505" t="s">
        <v>13</v>
      </c>
      <c r="Z588" s="505" t="s">
        <v>13</v>
      </c>
      <c r="AA588" s="505" t="s">
        <v>13</v>
      </c>
      <c r="AB588" s="505" t="s">
        <v>13</v>
      </c>
      <c r="AC588" s="505" t="s">
        <v>13</v>
      </c>
      <c r="AD588" s="505" t="s">
        <v>13</v>
      </c>
      <c r="AE588" s="505" t="s">
        <v>13</v>
      </c>
      <c r="AF588" s="505" t="s">
        <v>13</v>
      </c>
      <c r="AG588" s="505" t="s">
        <v>13</v>
      </c>
      <c r="AH588" s="505" t="s">
        <v>13</v>
      </c>
      <c r="AI588" s="505" t="s">
        <v>13</v>
      </c>
      <c r="AJ588" s="505" t="s">
        <v>13</v>
      </c>
      <c r="AK588" s="505" t="s">
        <v>13</v>
      </c>
      <c r="AL588" s="505" t="s">
        <v>13</v>
      </c>
      <c r="AM588" s="505" t="s">
        <v>13</v>
      </c>
      <c r="AN588" s="505" t="s">
        <v>13</v>
      </c>
      <c r="AO588" s="505" t="s">
        <v>13</v>
      </c>
      <c r="AP588" s="505" t="s">
        <v>13</v>
      </c>
      <c r="AQ588" s="505" t="s">
        <v>13</v>
      </c>
      <c r="AR588" s="505" t="s">
        <v>13</v>
      </c>
      <c r="AS588" s="505" t="s">
        <v>13</v>
      </c>
      <c r="AT588" s="505" t="s">
        <v>13</v>
      </c>
      <c r="AU588" s="505" t="s">
        <v>13</v>
      </c>
      <c r="AV588" s="505" t="s">
        <v>13</v>
      </c>
      <c r="AW588" s="505" t="s">
        <v>13</v>
      </c>
      <c r="AX588" s="505" t="s">
        <v>13</v>
      </c>
      <c r="AY588" s="505" t="s">
        <v>13</v>
      </c>
      <c r="AZ588" s="505" t="s">
        <v>13</v>
      </c>
      <c r="BA588" s="505" t="s">
        <v>13</v>
      </c>
      <c r="BB588" s="505" t="s">
        <v>13</v>
      </c>
      <c r="BC588" s="505" t="s">
        <v>13</v>
      </c>
      <c r="BD588" s="505" t="s">
        <v>13</v>
      </c>
      <c r="BE588" s="505" t="s">
        <v>13</v>
      </c>
      <c r="BF588" s="505" t="s">
        <v>13</v>
      </c>
      <c r="BG588" s="505" t="s">
        <v>13</v>
      </c>
      <c r="BH588" s="505" t="s">
        <v>13</v>
      </c>
      <c r="BI588" s="505" t="s">
        <v>13</v>
      </c>
      <c r="BJ588" s="505" t="s">
        <v>13</v>
      </c>
      <c r="BK588" s="505" t="s">
        <v>13</v>
      </c>
      <c r="BL588" s="505" t="s">
        <v>13</v>
      </c>
      <c r="BM588" s="505" t="s">
        <v>13</v>
      </c>
      <c r="BN588" s="505" t="s">
        <v>13</v>
      </c>
      <c r="BO588" s="622" t="s">
        <v>13</v>
      </c>
      <c r="BP588" s="505" t="s">
        <v>13</v>
      </c>
      <c r="BQ588" s="505" t="s">
        <v>13</v>
      </c>
      <c r="BR588" s="505" t="s">
        <v>13</v>
      </c>
      <c r="BS588" s="505"/>
      <c r="BT588" s="505"/>
      <c r="BU588" s="505"/>
    </row>
    <row r="589" spans="1:73" ht="14.4">
      <c r="A589" s="486" t="e">
        <f>VLOOKUP(C589,'[18]DfE No.'!C:E,3,FALSE)</f>
        <v>#N/A</v>
      </c>
      <c r="B589" s="502" t="s">
        <v>13</v>
      </c>
      <c r="C589" s="502" t="s">
        <v>13</v>
      </c>
      <c r="D589" s="503" t="s">
        <v>13</v>
      </c>
      <c r="E589" s="492" t="s">
        <v>13</v>
      </c>
      <c r="F589" s="504" t="s">
        <v>13</v>
      </c>
      <c r="G589" s="505" t="s">
        <v>13</v>
      </c>
      <c r="H589" s="505" t="s">
        <v>13</v>
      </c>
      <c r="I589" s="505" t="s">
        <v>13</v>
      </c>
      <c r="J589" s="505" t="s">
        <v>13</v>
      </c>
      <c r="K589" s="505" t="s">
        <v>13</v>
      </c>
      <c r="L589" s="505" t="s">
        <v>13</v>
      </c>
      <c r="M589" s="505" t="s">
        <v>13</v>
      </c>
      <c r="N589" s="505" t="s">
        <v>13</v>
      </c>
      <c r="O589" s="505" t="s">
        <v>13</v>
      </c>
      <c r="P589" s="505" t="s">
        <v>13</v>
      </c>
      <c r="Q589" s="505" t="s">
        <v>13</v>
      </c>
      <c r="R589" s="505" t="s">
        <v>13</v>
      </c>
      <c r="S589" s="505" t="s">
        <v>13</v>
      </c>
      <c r="T589" s="505" t="s">
        <v>13</v>
      </c>
      <c r="U589" s="505" t="s">
        <v>13</v>
      </c>
      <c r="V589" s="505" t="s">
        <v>13</v>
      </c>
      <c r="W589" s="505" t="s">
        <v>13</v>
      </c>
      <c r="X589" s="505" t="s">
        <v>13</v>
      </c>
      <c r="Y589" s="505" t="s">
        <v>13</v>
      </c>
      <c r="Z589" s="505" t="s">
        <v>13</v>
      </c>
      <c r="AA589" s="505" t="s">
        <v>13</v>
      </c>
      <c r="AB589" s="505" t="s">
        <v>13</v>
      </c>
      <c r="AC589" s="505" t="s">
        <v>13</v>
      </c>
      <c r="AD589" s="505" t="s">
        <v>13</v>
      </c>
      <c r="AE589" s="505" t="s">
        <v>13</v>
      </c>
      <c r="AF589" s="505" t="s">
        <v>13</v>
      </c>
      <c r="AG589" s="505" t="s">
        <v>13</v>
      </c>
      <c r="AH589" s="505" t="s">
        <v>13</v>
      </c>
      <c r="AI589" s="505" t="s">
        <v>13</v>
      </c>
      <c r="AJ589" s="505" t="s">
        <v>13</v>
      </c>
      <c r="AK589" s="505" t="s">
        <v>13</v>
      </c>
      <c r="AL589" s="505" t="s">
        <v>13</v>
      </c>
      <c r="AM589" s="505" t="s">
        <v>13</v>
      </c>
      <c r="AN589" s="505" t="s">
        <v>13</v>
      </c>
      <c r="AO589" s="505" t="s">
        <v>13</v>
      </c>
      <c r="AP589" s="505" t="s">
        <v>13</v>
      </c>
      <c r="AQ589" s="505" t="s">
        <v>13</v>
      </c>
      <c r="AR589" s="505" t="s">
        <v>13</v>
      </c>
      <c r="AS589" s="505" t="s">
        <v>13</v>
      </c>
      <c r="AT589" s="505" t="s">
        <v>13</v>
      </c>
      <c r="AU589" s="505" t="s">
        <v>13</v>
      </c>
      <c r="AV589" s="505" t="s">
        <v>13</v>
      </c>
      <c r="AW589" s="505" t="s">
        <v>13</v>
      </c>
      <c r="AX589" s="505" t="s">
        <v>13</v>
      </c>
      <c r="AY589" s="505" t="s">
        <v>13</v>
      </c>
      <c r="AZ589" s="505" t="s">
        <v>13</v>
      </c>
      <c r="BA589" s="505" t="s">
        <v>13</v>
      </c>
      <c r="BB589" s="505" t="s">
        <v>13</v>
      </c>
      <c r="BC589" s="505" t="s">
        <v>13</v>
      </c>
      <c r="BD589" s="505" t="s">
        <v>13</v>
      </c>
      <c r="BE589" s="505" t="s">
        <v>13</v>
      </c>
      <c r="BF589" s="505" t="s">
        <v>13</v>
      </c>
      <c r="BG589" s="505" t="s">
        <v>13</v>
      </c>
      <c r="BH589" s="505" t="s">
        <v>13</v>
      </c>
      <c r="BI589" s="505" t="s">
        <v>13</v>
      </c>
      <c r="BJ589" s="505" t="s">
        <v>13</v>
      </c>
      <c r="BK589" s="505" t="s">
        <v>13</v>
      </c>
      <c r="BL589" s="505" t="s">
        <v>13</v>
      </c>
      <c r="BM589" s="505" t="s">
        <v>13</v>
      </c>
      <c r="BN589" s="505" t="s">
        <v>13</v>
      </c>
      <c r="BO589" s="622" t="s">
        <v>13</v>
      </c>
      <c r="BP589" s="505" t="s">
        <v>13</v>
      </c>
      <c r="BQ589" s="505" t="s">
        <v>13</v>
      </c>
      <c r="BR589" s="505" t="s">
        <v>13</v>
      </c>
      <c r="BS589" s="505"/>
      <c r="BT589" s="505"/>
      <c r="BU589" s="505"/>
    </row>
    <row r="590" spans="1:73" ht="14.4">
      <c r="A590" s="486" t="e">
        <f>VLOOKUP(C590,'[18]DfE No.'!C:E,3,FALSE)</f>
        <v>#N/A</v>
      </c>
      <c r="B590" s="502" t="s">
        <v>13</v>
      </c>
      <c r="C590" s="502" t="s">
        <v>13</v>
      </c>
      <c r="D590" s="503" t="s">
        <v>13</v>
      </c>
      <c r="E590" s="492" t="s">
        <v>13</v>
      </c>
      <c r="F590" s="504" t="s">
        <v>13</v>
      </c>
      <c r="G590" s="505" t="s">
        <v>13</v>
      </c>
      <c r="H590" s="505" t="s">
        <v>13</v>
      </c>
      <c r="I590" s="505" t="s">
        <v>13</v>
      </c>
      <c r="J590" s="505" t="s">
        <v>13</v>
      </c>
      <c r="K590" s="505" t="s">
        <v>13</v>
      </c>
      <c r="L590" s="505" t="s">
        <v>13</v>
      </c>
      <c r="M590" s="505" t="s">
        <v>13</v>
      </c>
      <c r="N590" s="505" t="s">
        <v>13</v>
      </c>
      <c r="O590" s="505" t="s">
        <v>13</v>
      </c>
      <c r="P590" s="505" t="s">
        <v>13</v>
      </c>
      <c r="Q590" s="505" t="s">
        <v>13</v>
      </c>
      <c r="R590" s="505" t="s">
        <v>13</v>
      </c>
      <c r="S590" s="505" t="s">
        <v>13</v>
      </c>
      <c r="T590" s="505" t="s">
        <v>13</v>
      </c>
      <c r="U590" s="505" t="s">
        <v>13</v>
      </c>
      <c r="V590" s="505" t="s">
        <v>13</v>
      </c>
      <c r="W590" s="505" t="s">
        <v>13</v>
      </c>
      <c r="X590" s="505" t="s">
        <v>13</v>
      </c>
      <c r="Y590" s="505" t="s">
        <v>13</v>
      </c>
      <c r="Z590" s="505" t="s">
        <v>13</v>
      </c>
      <c r="AA590" s="505" t="s">
        <v>13</v>
      </c>
      <c r="AB590" s="505" t="s">
        <v>13</v>
      </c>
      <c r="AC590" s="505" t="s">
        <v>13</v>
      </c>
      <c r="AD590" s="505" t="s">
        <v>13</v>
      </c>
      <c r="AE590" s="505" t="s">
        <v>13</v>
      </c>
      <c r="AF590" s="505" t="s">
        <v>13</v>
      </c>
      <c r="AG590" s="505" t="s">
        <v>13</v>
      </c>
      <c r="AH590" s="505" t="s">
        <v>13</v>
      </c>
      <c r="AI590" s="505" t="s">
        <v>13</v>
      </c>
      <c r="AJ590" s="505" t="s">
        <v>13</v>
      </c>
      <c r="AK590" s="505" t="s">
        <v>13</v>
      </c>
      <c r="AL590" s="505" t="s">
        <v>13</v>
      </c>
      <c r="AM590" s="505" t="s">
        <v>13</v>
      </c>
      <c r="AN590" s="505" t="s">
        <v>13</v>
      </c>
      <c r="AO590" s="505" t="s">
        <v>13</v>
      </c>
      <c r="AP590" s="505" t="s">
        <v>13</v>
      </c>
      <c r="AQ590" s="505" t="s">
        <v>13</v>
      </c>
      <c r="AR590" s="505" t="s">
        <v>13</v>
      </c>
      <c r="AS590" s="505" t="s">
        <v>13</v>
      </c>
      <c r="AT590" s="505" t="s">
        <v>13</v>
      </c>
      <c r="AU590" s="505" t="s">
        <v>13</v>
      </c>
      <c r="AV590" s="505" t="s">
        <v>13</v>
      </c>
      <c r="AW590" s="505" t="s">
        <v>13</v>
      </c>
      <c r="AX590" s="505" t="s">
        <v>13</v>
      </c>
      <c r="AY590" s="505" t="s">
        <v>13</v>
      </c>
      <c r="AZ590" s="505" t="s">
        <v>13</v>
      </c>
      <c r="BA590" s="505" t="s">
        <v>13</v>
      </c>
      <c r="BB590" s="505" t="s">
        <v>13</v>
      </c>
      <c r="BC590" s="505" t="s">
        <v>13</v>
      </c>
      <c r="BD590" s="505" t="s">
        <v>13</v>
      </c>
      <c r="BE590" s="505" t="s">
        <v>13</v>
      </c>
      <c r="BF590" s="505" t="s">
        <v>13</v>
      </c>
      <c r="BG590" s="505" t="s">
        <v>13</v>
      </c>
      <c r="BH590" s="505" t="s">
        <v>13</v>
      </c>
      <c r="BI590" s="505" t="s">
        <v>13</v>
      </c>
      <c r="BJ590" s="505" t="s">
        <v>13</v>
      </c>
      <c r="BK590" s="505" t="s">
        <v>13</v>
      </c>
      <c r="BL590" s="505" t="s">
        <v>13</v>
      </c>
      <c r="BM590" s="505" t="s">
        <v>13</v>
      </c>
      <c r="BN590" s="505" t="s">
        <v>13</v>
      </c>
      <c r="BO590" s="622" t="s">
        <v>13</v>
      </c>
      <c r="BP590" s="505" t="s">
        <v>13</v>
      </c>
      <c r="BQ590" s="505" t="s">
        <v>13</v>
      </c>
      <c r="BR590" s="505" t="s">
        <v>13</v>
      </c>
      <c r="BS590" s="505"/>
      <c r="BT590" s="505"/>
      <c r="BU590" s="505"/>
    </row>
    <row r="591" spans="1:73" ht="14.4">
      <c r="A591" s="486" t="e">
        <f>VLOOKUP(C591,'[18]DfE No.'!C:E,3,FALSE)</f>
        <v>#N/A</v>
      </c>
      <c r="B591" s="502" t="s">
        <v>13</v>
      </c>
      <c r="C591" s="502" t="s">
        <v>13</v>
      </c>
      <c r="D591" s="503" t="s">
        <v>13</v>
      </c>
      <c r="E591" s="492" t="s">
        <v>13</v>
      </c>
      <c r="F591" s="504" t="s">
        <v>13</v>
      </c>
      <c r="G591" s="505" t="s">
        <v>13</v>
      </c>
      <c r="H591" s="505" t="s">
        <v>13</v>
      </c>
      <c r="I591" s="505" t="s">
        <v>13</v>
      </c>
      <c r="J591" s="505" t="s">
        <v>13</v>
      </c>
      <c r="K591" s="505" t="s">
        <v>13</v>
      </c>
      <c r="L591" s="505" t="s">
        <v>13</v>
      </c>
      <c r="M591" s="505" t="s">
        <v>13</v>
      </c>
      <c r="N591" s="505" t="s">
        <v>13</v>
      </c>
      <c r="O591" s="505" t="s">
        <v>13</v>
      </c>
      <c r="P591" s="505" t="s">
        <v>13</v>
      </c>
      <c r="Q591" s="505" t="s">
        <v>13</v>
      </c>
      <c r="R591" s="505" t="s">
        <v>13</v>
      </c>
      <c r="S591" s="505" t="s">
        <v>13</v>
      </c>
      <c r="T591" s="505" t="s">
        <v>13</v>
      </c>
      <c r="U591" s="505" t="s">
        <v>13</v>
      </c>
      <c r="V591" s="505" t="s">
        <v>13</v>
      </c>
      <c r="W591" s="505" t="s">
        <v>13</v>
      </c>
      <c r="X591" s="505" t="s">
        <v>13</v>
      </c>
      <c r="Y591" s="505" t="s">
        <v>13</v>
      </c>
      <c r="Z591" s="505" t="s">
        <v>13</v>
      </c>
      <c r="AA591" s="505" t="s">
        <v>13</v>
      </c>
      <c r="AB591" s="505" t="s">
        <v>13</v>
      </c>
      <c r="AC591" s="505" t="s">
        <v>13</v>
      </c>
      <c r="AD591" s="505" t="s">
        <v>13</v>
      </c>
      <c r="AE591" s="505" t="s">
        <v>13</v>
      </c>
      <c r="AF591" s="505" t="s">
        <v>13</v>
      </c>
      <c r="AG591" s="505" t="s">
        <v>13</v>
      </c>
      <c r="AH591" s="505" t="s">
        <v>13</v>
      </c>
      <c r="AI591" s="505" t="s">
        <v>13</v>
      </c>
      <c r="AJ591" s="505" t="s">
        <v>13</v>
      </c>
      <c r="AK591" s="505" t="s">
        <v>13</v>
      </c>
      <c r="AL591" s="505" t="s">
        <v>13</v>
      </c>
      <c r="AM591" s="505" t="s">
        <v>13</v>
      </c>
      <c r="AN591" s="505" t="s">
        <v>13</v>
      </c>
      <c r="AO591" s="505" t="s">
        <v>13</v>
      </c>
      <c r="AP591" s="505" t="s">
        <v>13</v>
      </c>
      <c r="AQ591" s="505" t="s">
        <v>13</v>
      </c>
      <c r="AR591" s="505" t="s">
        <v>13</v>
      </c>
      <c r="AS591" s="505" t="s">
        <v>13</v>
      </c>
      <c r="AT591" s="505" t="s">
        <v>13</v>
      </c>
      <c r="AU591" s="505" t="s">
        <v>13</v>
      </c>
      <c r="AV591" s="505" t="s">
        <v>13</v>
      </c>
      <c r="AW591" s="505" t="s">
        <v>13</v>
      </c>
      <c r="AX591" s="505" t="s">
        <v>13</v>
      </c>
      <c r="AY591" s="505" t="s">
        <v>13</v>
      </c>
      <c r="AZ591" s="505" t="s">
        <v>13</v>
      </c>
      <c r="BA591" s="505" t="s">
        <v>13</v>
      </c>
      <c r="BB591" s="505" t="s">
        <v>13</v>
      </c>
      <c r="BC591" s="505" t="s">
        <v>13</v>
      </c>
      <c r="BD591" s="505" t="s">
        <v>13</v>
      </c>
      <c r="BE591" s="505" t="s">
        <v>13</v>
      </c>
      <c r="BF591" s="505" t="s">
        <v>13</v>
      </c>
      <c r="BG591" s="505" t="s">
        <v>13</v>
      </c>
      <c r="BH591" s="505" t="s">
        <v>13</v>
      </c>
      <c r="BI591" s="505" t="s">
        <v>13</v>
      </c>
      <c r="BJ591" s="505" t="s">
        <v>13</v>
      </c>
      <c r="BK591" s="505" t="s">
        <v>13</v>
      </c>
      <c r="BL591" s="505" t="s">
        <v>13</v>
      </c>
      <c r="BM591" s="505" t="s">
        <v>13</v>
      </c>
      <c r="BN591" s="505" t="s">
        <v>13</v>
      </c>
      <c r="BO591" s="622" t="s">
        <v>13</v>
      </c>
      <c r="BP591" s="505" t="s">
        <v>13</v>
      </c>
      <c r="BQ591" s="505" t="s">
        <v>13</v>
      </c>
      <c r="BR591" s="505" t="s">
        <v>13</v>
      </c>
      <c r="BS591" s="505"/>
      <c r="BT591" s="505"/>
      <c r="BU591" s="505"/>
    </row>
    <row r="592" spans="1:73" ht="14.4">
      <c r="A592" s="486" t="e">
        <f>VLOOKUP(C592,'[18]DfE No.'!C:E,3,FALSE)</f>
        <v>#N/A</v>
      </c>
      <c r="B592" s="502" t="s">
        <v>13</v>
      </c>
      <c r="C592" s="502" t="s">
        <v>13</v>
      </c>
      <c r="D592" s="503" t="s">
        <v>13</v>
      </c>
      <c r="E592" s="492" t="s">
        <v>13</v>
      </c>
      <c r="F592" s="504" t="s">
        <v>13</v>
      </c>
      <c r="G592" s="505" t="s">
        <v>13</v>
      </c>
      <c r="H592" s="505" t="s">
        <v>13</v>
      </c>
      <c r="I592" s="505" t="s">
        <v>13</v>
      </c>
      <c r="J592" s="505" t="s">
        <v>13</v>
      </c>
      <c r="K592" s="505" t="s">
        <v>13</v>
      </c>
      <c r="L592" s="505" t="s">
        <v>13</v>
      </c>
      <c r="M592" s="505" t="s">
        <v>13</v>
      </c>
      <c r="N592" s="505" t="s">
        <v>13</v>
      </c>
      <c r="O592" s="505" t="s">
        <v>13</v>
      </c>
      <c r="P592" s="505" t="s">
        <v>13</v>
      </c>
      <c r="Q592" s="505" t="s">
        <v>13</v>
      </c>
      <c r="R592" s="505" t="s">
        <v>13</v>
      </c>
      <c r="S592" s="505" t="s">
        <v>13</v>
      </c>
      <c r="T592" s="505" t="s">
        <v>13</v>
      </c>
      <c r="U592" s="505" t="s">
        <v>13</v>
      </c>
      <c r="V592" s="505" t="s">
        <v>13</v>
      </c>
      <c r="W592" s="505" t="s">
        <v>13</v>
      </c>
      <c r="X592" s="505" t="s">
        <v>13</v>
      </c>
      <c r="Y592" s="505" t="s">
        <v>13</v>
      </c>
      <c r="Z592" s="505" t="s">
        <v>13</v>
      </c>
      <c r="AA592" s="505" t="s">
        <v>13</v>
      </c>
      <c r="AB592" s="505" t="s">
        <v>13</v>
      </c>
      <c r="AC592" s="505" t="s">
        <v>13</v>
      </c>
      <c r="AD592" s="505" t="s">
        <v>13</v>
      </c>
      <c r="AE592" s="505" t="s">
        <v>13</v>
      </c>
      <c r="AF592" s="505" t="s">
        <v>13</v>
      </c>
      <c r="AG592" s="505" t="s">
        <v>13</v>
      </c>
      <c r="AH592" s="505" t="s">
        <v>13</v>
      </c>
      <c r="AI592" s="505" t="s">
        <v>13</v>
      </c>
      <c r="AJ592" s="505" t="s">
        <v>13</v>
      </c>
      <c r="AK592" s="505" t="s">
        <v>13</v>
      </c>
      <c r="AL592" s="505" t="s">
        <v>13</v>
      </c>
      <c r="AM592" s="505" t="s">
        <v>13</v>
      </c>
      <c r="AN592" s="505" t="s">
        <v>13</v>
      </c>
      <c r="AO592" s="505" t="s">
        <v>13</v>
      </c>
      <c r="AP592" s="505" t="s">
        <v>13</v>
      </c>
      <c r="AQ592" s="505" t="s">
        <v>13</v>
      </c>
      <c r="AR592" s="505" t="s">
        <v>13</v>
      </c>
      <c r="AS592" s="505" t="s">
        <v>13</v>
      </c>
      <c r="AT592" s="505" t="s">
        <v>13</v>
      </c>
      <c r="AU592" s="505" t="s">
        <v>13</v>
      </c>
      <c r="AV592" s="505" t="s">
        <v>13</v>
      </c>
      <c r="AW592" s="505" t="s">
        <v>13</v>
      </c>
      <c r="AX592" s="505" t="s">
        <v>13</v>
      </c>
      <c r="AY592" s="505" t="s">
        <v>13</v>
      </c>
      <c r="AZ592" s="505" t="s">
        <v>13</v>
      </c>
      <c r="BA592" s="505" t="s">
        <v>13</v>
      </c>
      <c r="BB592" s="505" t="s">
        <v>13</v>
      </c>
      <c r="BC592" s="505" t="s">
        <v>13</v>
      </c>
      <c r="BD592" s="505" t="s">
        <v>13</v>
      </c>
      <c r="BE592" s="505" t="s">
        <v>13</v>
      </c>
      <c r="BF592" s="505" t="s">
        <v>13</v>
      </c>
      <c r="BG592" s="505" t="s">
        <v>13</v>
      </c>
      <c r="BH592" s="505" t="s">
        <v>13</v>
      </c>
      <c r="BI592" s="505" t="s">
        <v>13</v>
      </c>
      <c r="BJ592" s="505" t="s">
        <v>13</v>
      </c>
      <c r="BK592" s="505" t="s">
        <v>13</v>
      </c>
      <c r="BL592" s="505" t="s">
        <v>13</v>
      </c>
      <c r="BM592" s="505" t="s">
        <v>13</v>
      </c>
      <c r="BN592" s="505" t="s">
        <v>13</v>
      </c>
      <c r="BO592" s="622" t="s">
        <v>13</v>
      </c>
      <c r="BP592" s="505" t="s">
        <v>13</v>
      </c>
      <c r="BQ592" s="505" t="s">
        <v>13</v>
      </c>
      <c r="BR592" s="505" t="s">
        <v>13</v>
      </c>
      <c r="BS592" s="505"/>
      <c r="BT592" s="505"/>
      <c r="BU592" s="505"/>
    </row>
    <row r="593" spans="1:73" ht="14.4">
      <c r="A593" s="486" t="e">
        <f>VLOOKUP(C593,'[18]DfE No.'!C:E,3,FALSE)</f>
        <v>#N/A</v>
      </c>
      <c r="B593" s="502" t="s">
        <v>13</v>
      </c>
      <c r="C593" s="502" t="s">
        <v>13</v>
      </c>
      <c r="D593" s="503" t="s">
        <v>13</v>
      </c>
      <c r="E593" s="492" t="s">
        <v>13</v>
      </c>
      <c r="F593" s="504" t="s">
        <v>13</v>
      </c>
      <c r="G593" s="505" t="s">
        <v>13</v>
      </c>
      <c r="H593" s="505" t="s">
        <v>13</v>
      </c>
      <c r="I593" s="505" t="s">
        <v>13</v>
      </c>
      <c r="J593" s="505" t="s">
        <v>13</v>
      </c>
      <c r="K593" s="505" t="s">
        <v>13</v>
      </c>
      <c r="L593" s="505" t="s">
        <v>13</v>
      </c>
      <c r="M593" s="505" t="s">
        <v>13</v>
      </c>
      <c r="N593" s="505" t="s">
        <v>13</v>
      </c>
      <c r="O593" s="505" t="s">
        <v>13</v>
      </c>
      <c r="P593" s="505" t="s">
        <v>13</v>
      </c>
      <c r="Q593" s="505" t="s">
        <v>13</v>
      </c>
      <c r="R593" s="505" t="s">
        <v>13</v>
      </c>
      <c r="S593" s="505" t="s">
        <v>13</v>
      </c>
      <c r="T593" s="505" t="s">
        <v>13</v>
      </c>
      <c r="U593" s="505" t="s">
        <v>13</v>
      </c>
      <c r="V593" s="505" t="s">
        <v>13</v>
      </c>
      <c r="W593" s="505" t="s">
        <v>13</v>
      </c>
      <c r="X593" s="505" t="s">
        <v>13</v>
      </c>
      <c r="Y593" s="505" t="s">
        <v>13</v>
      </c>
      <c r="Z593" s="505" t="s">
        <v>13</v>
      </c>
      <c r="AA593" s="505" t="s">
        <v>13</v>
      </c>
      <c r="AB593" s="505" t="s">
        <v>13</v>
      </c>
      <c r="AC593" s="505" t="s">
        <v>13</v>
      </c>
      <c r="AD593" s="505" t="s">
        <v>13</v>
      </c>
      <c r="AE593" s="505" t="s">
        <v>13</v>
      </c>
      <c r="AF593" s="505" t="s">
        <v>13</v>
      </c>
      <c r="AG593" s="505" t="s">
        <v>13</v>
      </c>
      <c r="AH593" s="505" t="s">
        <v>13</v>
      </c>
      <c r="AI593" s="505" t="s">
        <v>13</v>
      </c>
      <c r="AJ593" s="505" t="s">
        <v>13</v>
      </c>
      <c r="AK593" s="505" t="s">
        <v>13</v>
      </c>
      <c r="AL593" s="505" t="s">
        <v>13</v>
      </c>
      <c r="AM593" s="505" t="s">
        <v>13</v>
      </c>
      <c r="AN593" s="505" t="s">
        <v>13</v>
      </c>
      <c r="AO593" s="505" t="s">
        <v>13</v>
      </c>
      <c r="AP593" s="505" t="s">
        <v>13</v>
      </c>
      <c r="AQ593" s="505" t="s">
        <v>13</v>
      </c>
      <c r="AR593" s="505" t="s">
        <v>13</v>
      </c>
      <c r="AS593" s="505" t="s">
        <v>13</v>
      </c>
      <c r="AT593" s="505" t="s">
        <v>13</v>
      </c>
      <c r="AU593" s="505" t="s">
        <v>13</v>
      </c>
      <c r="AV593" s="505" t="s">
        <v>13</v>
      </c>
      <c r="AW593" s="505" t="s">
        <v>13</v>
      </c>
      <c r="AX593" s="505" t="s">
        <v>13</v>
      </c>
      <c r="AY593" s="505" t="s">
        <v>13</v>
      </c>
      <c r="AZ593" s="505" t="s">
        <v>13</v>
      </c>
      <c r="BA593" s="505" t="s">
        <v>13</v>
      </c>
      <c r="BB593" s="505" t="s">
        <v>13</v>
      </c>
      <c r="BC593" s="505" t="s">
        <v>13</v>
      </c>
      <c r="BD593" s="505" t="s">
        <v>13</v>
      </c>
      <c r="BE593" s="505" t="s">
        <v>13</v>
      </c>
      <c r="BF593" s="505" t="s">
        <v>13</v>
      </c>
      <c r="BG593" s="505" t="s">
        <v>13</v>
      </c>
      <c r="BH593" s="505" t="s">
        <v>13</v>
      </c>
      <c r="BI593" s="505" t="s">
        <v>13</v>
      </c>
      <c r="BJ593" s="505" t="s">
        <v>13</v>
      </c>
      <c r="BK593" s="505" t="s">
        <v>13</v>
      </c>
      <c r="BL593" s="505" t="s">
        <v>13</v>
      </c>
      <c r="BM593" s="505" t="s">
        <v>13</v>
      </c>
      <c r="BN593" s="505" t="s">
        <v>13</v>
      </c>
      <c r="BO593" s="622" t="s">
        <v>13</v>
      </c>
      <c r="BP593" s="505" t="s">
        <v>13</v>
      </c>
      <c r="BQ593" s="505" t="s">
        <v>13</v>
      </c>
      <c r="BR593" s="505" t="s">
        <v>13</v>
      </c>
      <c r="BS593" s="505"/>
      <c r="BT593" s="505"/>
      <c r="BU593" s="505"/>
    </row>
    <row r="594" spans="1:73" ht="14.4">
      <c r="A594" s="486" t="e">
        <f>VLOOKUP(C594,'[18]DfE No.'!C:E,3,FALSE)</f>
        <v>#N/A</v>
      </c>
      <c r="B594" s="502" t="s">
        <v>13</v>
      </c>
      <c r="C594" s="502" t="s">
        <v>13</v>
      </c>
      <c r="D594" s="503" t="s">
        <v>13</v>
      </c>
      <c r="E594" s="492" t="s">
        <v>13</v>
      </c>
      <c r="F594" s="504" t="s">
        <v>13</v>
      </c>
      <c r="G594" s="505" t="s">
        <v>13</v>
      </c>
      <c r="H594" s="505" t="s">
        <v>13</v>
      </c>
      <c r="I594" s="505" t="s">
        <v>13</v>
      </c>
      <c r="J594" s="505" t="s">
        <v>13</v>
      </c>
      <c r="K594" s="505" t="s">
        <v>13</v>
      </c>
      <c r="L594" s="505" t="s">
        <v>13</v>
      </c>
      <c r="M594" s="505" t="s">
        <v>13</v>
      </c>
      <c r="N594" s="505" t="s">
        <v>13</v>
      </c>
      <c r="O594" s="505" t="s">
        <v>13</v>
      </c>
      <c r="P594" s="505" t="s">
        <v>13</v>
      </c>
      <c r="Q594" s="505" t="s">
        <v>13</v>
      </c>
      <c r="R594" s="505" t="s">
        <v>13</v>
      </c>
      <c r="S594" s="505" t="s">
        <v>13</v>
      </c>
      <c r="T594" s="505" t="s">
        <v>13</v>
      </c>
      <c r="U594" s="505" t="s">
        <v>13</v>
      </c>
      <c r="V594" s="505" t="s">
        <v>13</v>
      </c>
      <c r="W594" s="505" t="s">
        <v>13</v>
      </c>
      <c r="X594" s="505" t="s">
        <v>13</v>
      </c>
      <c r="Y594" s="505" t="s">
        <v>13</v>
      </c>
      <c r="Z594" s="505" t="s">
        <v>13</v>
      </c>
      <c r="AA594" s="505" t="s">
        <v>13</v>
      </c>
      <c r="AB594" s="505" t="s">
        <v>13</v>
      </c>
      <c r="AC594" s="505" t="s">
        <v>13</v>
      </c>
      <c r="AD594" s="505" t="s">
        <v>13</v>
      </c>
      <c r="AE594" s="505" t="s">
        <v>13</v>
      </c>
      <c r="AF594" s="505" t="s">
        <v>13</v>
      </c>
      <c r="AG594" s="505" t="s">
        <v>13</v>
      </c>
      <c r="AH594" s="505" t="s">
        <v>13</v>
      </c>
      <c r="AI594" s="505" t="s">
        <v>13</v>
      </c>
      <c r="AJ594" s="505" t="s">
        <v>13</v>
      </c>
      <c r="AK594" s="505" t="s">
        <v>13</v>
      </c>
      <c r="AL594" s="505" t="s">
        <v>13</v>
      </c>
      <c r="AM594" s="505" t="s">
        <v>13</v>
      </c>
      <c r="AN594" s="505" t="s">
        <v>13</v>
      </c>
      <c r="AO594" s="505" t="s">
        <v>13</v>
      </c>
      <c r="AP594" s="505" t="s">
        <v>13</v>
      </c>
      <c r="AQ594" s="505" t="s">
        <v>13</v>
      </c>
      <c r="AR594" s="505" t="s">
        <v>13</v>
      </c>
      <c r="AS594" s="505" t="s">
        <v>13</v>
      </c>
      <c r="AT594" s="505" t="s">
        <v>13</v>
      </c>
      <c r="AU594" s="505" t="s">
        <v>13</v>
      </c>
      <c r="AV594" s="505" t="s">
        <v>13</v>
      </c>
      <c r="AW594" s="505" t="s">
        <v>13</v>
      </c>
      <c r="AX594" s="505" t="s">
        <v>13</v>
      </c>
      <c r="AY594" s="505" t="s">
        <v>13</v>
      </c>
      <c r="AZ594" s="505" t="s">
        <v>13</v>
      </c>
      <c r="BA594" s="505" t="s">
        <v>13</v>
      </c>
      <c r="BB594" s="505" t="s">
        <v>13</v>
      </c>
      <c r="BC594" s="505" t="s">
        <v>13</v>
      </c>
      <c r="BD594" s="505" t="s">
        <v>13</v>
      </c>
      <c r="BE594" s="505" t="s">
        <v>13</v>
      </c>
      <c r="BF594" s="505" t="s">
        <v>13</v>
      </c>
      <c r="BG594" s="505" t="s">
        <v>13</v>
      </c>
      <c r="BH594" s="505" t="s">
        <v>13</v>
      </c>
      <c r="BI594" s="505" t="s">
        <v>13</v>
      </c>
      <c r="BJ594" s="505" t="s">
        <v>13</v>
      </c>
      <c r="BK594" s="505" t="s">
        <v>13</v>
      </c>
      <c r="BL594" s="505" t="s">
        <v>13</v>
      </c>
      <c r="BM594" s="505" t="s">
        <v>13</v>
      </c>
      <c r="BN594" s="505" t="s">
        <v>13</v>
      </c>
      <c r="BO594" s="622" t="s">
        <v>13</v>
      </c>
      <c r="BP594" s="505" t="s">
        <v>13</v>
      </c>
      <c r="BQ594" s="505" t="s">
        <v>13</v>
      </c>
      <c r="BR594" s="505" t="s">
        <v>13</v>
      </c>
      <c r="BS594" s="505"/>
      <c r="BT594" s="505"/>
      <c r="BU594" s="505"/>
    </row>
    <row r="595" spans="1:73" ht="14.4">
      <c r="A595" s="486" t="e">
        <f>VLOOKUP(C595,'[18]DfE No.'!C:E,3,FALSE)</f>
        <v>#N/A</v>
      </c>
      <c r="B595" s="502" t="s">
        <v>13</v>
      </c>
      <c r="C595" s="502" t="s">
        <v>13</v>
      </c>
      <c r="D595" s="503" t="s">
        <v>13</v>
      </c>
      <c r="E595" s="492" t="s">
        <v>13</v>
      </c>
      <c r="F595" s="504" t="s">
        <v>13</v>
      </c>
      <c r="G595" s="505" t="s">
        <v>13</v>
      </c>
      <c r="H595" s="505" t="s">
        <v>13</v>
      </c>
      <c r="I595" s="505" t="s">
        <v>13</v>
      </c>
      <c r="J595" s="505" t="s">
        <v>13</v>
      </c>
      <c r="K595" s="505" t="s">
        <v>13</v>
      </c>
      <c r="L595" s="505" t="s">
        <v>13</v>
      </c>
      <c r="M595" s="505" t="s">
        <v>13</v>
      </c>
      <c r="N595" s="505" t="s">
        <v>13</v>
      </c>
      <c r="O595" s="505" t="s">
        <v>13</v>
      </c>
      <c r="P595" s="505" t="s">
        <v>13</v>
      </c>
      <c r="Q595" s="505" t="s">
        <v>13</v>
      </c>
      <c r="R595" s="505" t="s">
        <v>13</v>
      </c>
      <c r="S595" s="505" t="s">
        <v>13</v>
      </c>
      <c r="T595" s="505" t="s">
        <v>13</v>
      </c>
      <c r="U595" s="505" t="s">
        <v>13</v>
      </c>
      <c r="V595" s="505" t="s">
        <v>13</v>
      </c>
      <c r="W595" s="505" t="s">
        <v>13</v>
      </c>
      <c r="X595" s="505" t="s">
        <v>13</v>
      </c>
      <c r="Y595" s="505" t="s">
        <v>13</v>
      </c>
      <c r="Z595" s="505" t="s">
        <v>13</v>
      </c>
      <c r="AA595" s="505" t="s">
        <v>13</v>
      </c>
      <c r="AB595" s="505" t="s">
        <v>13</v>
      </c>
      <c r="AC595" s="505" t="s">
        <v>13</v>
      </c>
      <c r="AD595" s="505" t="s">
        <v>13</v>
      </c>
      <c r="AE595" s="505" t="s">
        <v>13</v>
      </c>
      <c r="AF595" s="505" t="s">
        <v>13</v>
      </c>
      <c r="AG595" s="505" t="s">
        <v>13</v>
      </c>
      <c r="AH595" s="505" t="s">
        <v>13</v>
      </c>
      <c r="AI595" s="505" t="s">
        <v>13</v>
      </c>
      <c r="AJ595" s="505" t="s">
        <v>13</v>
      </c>
      <c r="AK595" s="505" t="s">
        <v>13</v>
      </c>
      <c r="AL595" s="505" t="s">
        <v>13</v>
      </c>
      <c r="AM595" s="505" t="s">
        <v>13</v>
      </c>
      <c r="AN595" s="505" t="s">
        <v>13</v>
      </c>
      <c r="AO595" s="505" t="s">
        <v>13</v>
      </c>
      <c r="AP595" s="505" t="s">
        <v>13</v>
      </c>
      <c r="AQ595" s="505" t="s">
        <v>13</v>
      </c>
      <c r="AR595" s="505" t="s">
        <v>13</v>
      </c>
      <c r="AS595" s="505" t="s">
        <v>13</v>
      </c>
      <c r="AT595" s="505" t="s">
        <v>13</v>
      </c>
      <c r="AU595" s="505" t="s">
        <v>13</v>
      </c>
      <c r="AV595" s="505" t="s">
        <v>13</v>
      </c>
      <c r="AW595" s="505" t="s">
        <v>13</v>
      </c>
      <c r="AX595" s="505" t="s">
        <v>13</v>
      </c>
      <c r="AY595" s="505" t="s">
        <v>13</v>
      </c>
      <c r="AZ595" s="505" t="s">
        <v>13</v>
      </c>
      <c r="BA595" s="505" t="s">
        <v>13</v>
      </c>
      <c r="BB595" s="505" t="s">
        <v>13</v>
      </c>
      <c r="BC595" s="505" t="s">
        <v>13</v>
      </c>
      <c r="BD595" s="505" t="s">
        <v>13</v>
      </c>
      <c r="BE595" s="505" t="s">
        <v>13</v>
      </c>
      <c r="BF595" s="505" t="s">
        <v>13</v>
      </c>
      <c r="BG595" s="505" t="s">
        <v>13</v>
      </c>
      <c r="BH595" s="505" t="s">
        <v>13</v>
      </c>
      <c r="BI595" s="505" t="s">
        <v>13</v>
      </c>
      <c r="BJ595" s="505" t="s">
        <v>13</v>
      </c>
      <c r="BK595" s="505" t="s">
        <v>13</v>
      </c>
      <c r="BL595" s="505" t="s">
        <v>13</v>
      </c>
      <c r="BM595" s="505" t="s">
        <v>13</v>
      </c>
      <c r="BN595" s="505" t="s">
        <v>13</v>
      </c>
      <c r="BO595" s="622" t="s">
        <v>13</v>
      </c>
      <c r="BP595" s="505" t="s">
        <v>13</v>
      </c>
      <c r="BQ595" s="505" t="s">
        <v>13</v>
      </c>
      <c r="BR595" s="505" t="s">
        <v>13</v>
      </c>
      <c r="BS595" s="505"/>
      <c r="BT595" s="505"/>
      <c r="BU595" s="505"/>
    </row>
    <row r="596" spans="1:73" ht="14.4">
      <c r="A596" s="486" t="e">
        <f>VLOOKUP(C596,'[18]DfE No.'!C:E,3,FALSE)</f>
        <v>#N/A</v>
      </c>
      <c r="B596" s="502" t="s">
        <v>13</v>
      </c>
      <c r="C596" s="502" t="s">
        <v>13</v>
      </c>
      <c r="D596" s="503" t="s">
        <v>13</v>
      </c>
      <c r="E596" s="492" t="s">
        <v>13</v>
      </c>
      <c r="F596" s="504" t="s">
        <v>13</v>
      </c>
      <c r="G596" s="505" t="s">
        <v>13</v>
      </c>
      <c r="H596" s="505" t="s">
        <v>13</v>
      </c>
      <c r="I596" s="505" t="s">
        <v>13</v>
      </c>
      <c r="J596" s="505" t="s">
        <v>13</v>
      </c>
      <c r="K596" s="505" t="s">
        <v>13</v>
      </c>
      <c r="L596" s="505" t="s">
        <v>13</v>
      </c>
      <c r="M596" s="505" t="s">
        <v>13</v>
      </c>
      <c r="N596" s="505" t="s">
        <v>13</v>
      </c>
      <c r="O596" s="505" t="s">
        <v>13</v>
      </c>
      <c r="P596" s="505" t="s">
        <v>13</v>
      </c>
      <c r="Q596" s="505" t="s">
        <v>13</v>
      </c>
      <c r="R596" s="505" t="s">
        <v>13</v>
      </c>
      <c r="S596" s="505" t="s">
        <v>13</v>
      </c>
      <c r="T596" s="505" t="s">
        <v>13</v>
      </c>
      <c r="U596" s="505" t="s">
        <v>13</v>
      </c>
      <c r="V596" s="505" t="s">
        <v>13</v>
      </c>
      <c r="W596" s="505" t="s">
        <v>13</v>
      </c>
      <c r="X596" s="505" t="s">
        <v>13</v>
      </c>
      <c r="Y596" s="505" t="s">
        <v>13</v>
      </c>
      <c r="Z596" s="505" t="s">
        <v>13</v>
      </c>
      <c r="AA596" s="505" t="s">
        <v>13</v>
      </c>
      <c r="AB596" s="505" t="s">
        <v>13</v>
      </c>
      <c r="AC596" s="505" t="s">
        <v>13</v>
      </c>
      <c r="AD596" s="505" t="s">
        <v>13</v>
      </c>
      <c r="AE596" s="505" t="s">
        <v>13</v>
      </c>
      <c r="AF596" s="505" t="s">
        <v>13</v>
      </c>
      <c r="AG596" s="505" t="s">
        <v>13</v>
      </c>
      <c r="AH596" s="505" t="s">
        <v>13</v>
      </c>
      <c r="AI596" s="505" t="s">
        <v>13</v>
      </c>
      <c r="AJ596" s="505" t="s">
        <v>13</v>
      </c>
      <c r="AK596" s="505" t="s">
        <v>13</v>
      </c>
      <c r="AL596" s="505" t="s">
        <v>13</v>
      </c>
      <c r="AM596" s="505" t="s">
        <v>13</v>
      </c>
      <c r="AN596" s="505" t="s">
        <v>13</v>
      </c>
      <c r="AO596" s="505" t="s">
        <v>13</v>
      </c>
      <c r="AP596" s="505" t="s">
        <v>13</v>
      </c>
      <c r="AQ596" s="505" t="s">
        <v>13</v>
      </c>
      <c r="AR596" s="505" t="s">
        <v>13</v>
      </c>
      <c r="AS596" s="505" t="s">
        <v>13</v>
      </c>
      <c r="AT596" s="505" t="s">
        <v>13</v>
      </c>
      <c r="AU596" s="505" t="s">
        <v>13</v>
      </c>
      <c r="AV596" s="505" t="s">
        <v>13</v>
      </c>
      <c r="AW596" s="505" t="s">
        <v>13</v>
      </c>
      <c r="AX596" s="505" t="s">
        <v>13</v>
      </c>
      <c r="AY596" s="505" t="s">
        <v>13</v>
      </c>
      <c r="AZ596" s="505" t="s">
        <v>13</v>
      </c>
      <c r="BA596" s="505" t="s">
        <v>13</v>
      </c>
      <c r="BB596" s="505" t="s">
        <v>13</v>
      </c>
      <c r="BC596" s="505" t="s">
        <v>13</v>
      </c>
      <c r="BD596" s="505" t="s">
        <v>13</v>
      </c>
      <c r="BE596" s="505" t="s">
        <v>13</v>
      </c>
      <c r="BF596" s="505" t="s">
        <v>13</v>
      </c>
      <c r="BG596" s="505" t="s">
        <v>13</v>
      </c>
      <c r="BH596" s="505" t="s">
        <v>13</v>
      </c>
      <c r="BI596" s="505" t="s">
        <v>13</v>
      </c>
      <c r="BJ596" s="505" t="s">
        <v>13</v>
      </c>
      <c r="BK596" s="505" t="s">
        <v>13</v>
      </c>
      <c r="BL596" s="505" t="s">
        <v>13</v>
      </c>
      <c r="BM596" s="505" t="s">
        <v>13</v>
      </c>
      <c r="BN596" s="505" t="s">
        <v>13</v>
      </c>
      <c r="BO596" s="622" t="s">
        <v>13</v>
      </c>
      <c r="BP596" s="505" t="s">
        <v>13</v>
      </c>
      <c r="BQ596" s="505" t="s">
        <v>13</v>
      </c>
      <c r="BR596" s="505" t="s">
        <v>13</v>
      </c>
      <c r="BS596" s="505"/>
      <c r="BT596" s="505"/>
      <c r="BU596" s="505"/>
    </row>
    <row r="597" spans="1:73" ht="14.4">
      <c r="A597" s="486" t="e">
        <f>VLOOKUP(C597,'[18]DfE No.'!C:E,3,FALSE)</f>
        <v>#N/A</v>
      </c>
      <c r="B597" s="502" t="s">
        <v>13</v>
      </c>
      <c r="C597" s="502" t="s">
        <v>13</v>
      </c>
      <c r="D597" s="503" t="s">
        <v>13</v>
      </c>
      <c r="E597" s="492" t="s">
        <v>13</v>
      </c>
      <c r="F597" s="504" t="s">
        <v>13</v>
      </c>
      <c r="G597" s="505" t="s">
        <v>13</v>
      </c>
      <c r="H597" s="505" t="s">
        <v>13</v>
      </c>
      <c r="I597" s="505" t="s">
        <v>13</v>
      </c>
      <c r="J597" s="505" t="s">
        <v>13</v>
      </c>
      <c r="K597" s="505" t="s">
        <v>13</v>
      </c>
      <c r="L597" s="505" t="s">
        <v>13</v>
      </c>
      <c r="M597" s="505" t="s">
        <v>13</v>
      </c>
      <c r="N597" s="505" t="s">
        <v>13</v>
      </c>
      <c r="O597" s="505" t="s">
        <v>13</v>
      </c>
      <c r="P597" s="505" t="s">
        <v>13</v>
      </c>
      <c r="Q597" s="505" t="s">
        <v>13</v>
      </c>
      <c r="R597" s="505" t="s">
        <v>13</v>
      </c>
      <c r="S597" s="505" t="s">
        <v>13</v>
      </c>
      <c r="T597" s="505" t="s">
        <v>13</v>
      </c>
      <c r="U597" s="505" t="s">
        <v>13</v>
      </c>
      <c r="V597" s="505" t="s">
        <v>13</v>
      </c>
      <c r="W597" s="505" t="s">
        <v>13</v>
      </c>
      <c r="X597" s="505" t="s">
        <v>13</v>
      </c>
      <c r="Y597" s="505" t="s">
        <v>13</v>
      </c>
      <c r="Z597" s="505" t="s">
        <v>13</v>
      </c>
      <c r="AA597" s="505" t="s">
        <v>13</v>
      </c>
      <c r="AB597" s="505" t="s">
        <v>13</v>
      </c>
      <c r="AC597" s="505" t="s">
        <v>13</v>
      </c>
      <c r="AD597" s="505" t="s">
        <v>13</v>
      </c>
      <c r="AE597" s="505" t="s">
        <v>13</v>
      </c>
      <c r="AF597" s="505" t="s">
        <v>13</v>
      </c>
      <c r="AG597" s="505" t="s">
        <v>13</v>
      </c>
      <c r="AH597" s="505" t="s">
        <v>13</v>
      </c>
      <c r="AI597" s="505" t="s">
        <v>13</v>
      </c>
      <c r="AJ597" s="505" t="s">
        <v>13</v>
      </c>
      <c r="AK597" s="505" t="s">
        <v>13</v>
      </c>
      <c r="AL597" s="505" t="s">
        <v>13</v>
      </c>
      <c r="AM597" s="505" t="s">
        <v>13</v>
      </c>
      <c r="AN597" s="505" t="s">
        <v>13</v>
      </c>
      <c r="AO597" s="505" t="s">
        <v>13</v>
      </c>
      <c r="AP597" s="505" t="s">
        <v>13</v>
      </c>
      <c r="AQ597" s="505" t="s">
        <v>13</v>
      </c>
      <c r="AR597" s="505" t="s">
        <v>13</v>
      </c>
      <c r="AS597" s="505" t="s">
        <v>13</v>
      </c>
      <c r="AT597" s="505" t="s">
        <v>13</v>
      </c>
      <c r="AU597" s="505" t="s">
        <v>13</v>
      </c>
      <c r="AV597" s="505" t="s">
        <v>13</v>
      </c>
      <c r="AW597" s="505" t="s">
        <v>13</v>
      </c>
      <c r="AX597" s="505" t="s">
        <v>13</v>
      </c>
      <c r="AY597" s="505" t="s">
        <v>13</v>
      </c>
      <c r="AZ597" s="505" t="s">
        <v>13</v>
      </c>
      <c r="BA597" s="505" t="s">
        <v>13</v>
      </c>
      <c r="BB597" s="505" t="s">
        <v>13</v>
      </c>
      <c r="BC597" s="505" t="s">
        <v>13</v>
      </c>
      <c r="BD597" s="505" t="s">
        <v>13</v>
      </c>
      <c r="BE597" s="505" t="s">
        <v>13</v>
      </c>
      <c r="BF597" s="505" t="s">
        <v>13</v>
      </c>
      <c r="BG597" s="505" t="s">
        <v>13</v>
      </c>
      <c r="BH597" s="505" t="s">
        <v>13</v>
      </c>
      <c r="BI597" s="505" t="s">
        <v>13</v>
      </c>
      <c r="BJ597" s="505" t="s">
        <v>13</v>
      </c>
      <c r="BK597" s="505" t="s">
        <v>13</v>
      </c>
      <c r="BL597" s="505" t="s">
        <v>13</v>
      </c>
      <c r="BM597" s="505" t="s">
        <v>13</v>
      </c>
      <c r="BN597" s="505" t="s">
        <v>13</v>
      </c>
      <c r="BO597" s="622" t="s">
        <v>13</v>
      </c>
      <c r="BP597" s="505" t="s">
        <v>13</v>
      </c>
      <c r="BQ597" s="505" t="s">
        <v>13</v>
      </c>
      <c r="BR597" s="505" t="s">
        <v>13</v>
      </c>
      <c r="BS597" s="505"/>
      <c r="BT597" s="505"/>
      <c r="BU597" s="505"/>
    </row>
    <row r="598" spans="1:73" ht="14.4">
      <c r="A598" s="486" t="e">
        <f>VLOOKUP(C598,'[18]DfE No.'!C:E,3,FALSE)</f>
        <v>#N/A</v>
      </c>
      <c r="B598" s="502" t="s">
        <v>13</v>
      </c>
      <c r="C598" s="502" t="s">
        <v>13</v>
      </c>
      <c r="D598" s="503" t="s">
        <v>13</v>
      </c>
      <c r="E598" s="492" t="s">
        <v>13</v>
      </c>
      <c r="F598" s="504" t="s">
        <v>13</v>
      </c>
      <c r="G598" s="505" t="s">
        <v>13</v>
      </c>
      <c r="H598" s="505" t="s">
        <v>13</v>
      </c>
      <c r="I598" s="505" t="s">
        <v>13</v>
      </c>
      <c r="J598" s="505" t="s">
        <v>13</v>
      </c>
      <c r="K598" s="505" t="s">
        <v>13</v>
      </c>
      <c r="L598" s="505" t="s">
        <v>13</v>
      </c>
      <c r="M598" s="505" t="s">
        <v>13</v>
      </c>
      <c r="N598" s="505" t="s">
        <v>13</v>
      </c>
      <c r="O598" s="505" t="s">
        <v>13</v>
      </c>
      <c r="P598" s="505" t="s">
        <v>13</v>
      </c>
      <c r="Q598" s="505" t="s">
        <v>13</v>
      </c>
      <c r="R598" s="505" t="s">
        <v>13</v>
      </c>
      <c r="S598" s="505" t="s">
        <v>13</v>
      </c>
      <c r="T598" s="505" t="s">
        <v>13</v>
      </c>
      <c r="U598" s="505" t="s">
        <v>13</v>
      </c>
      <c r="V598" s="505" t="s">
        <v>13</v>
      </c>
      <c r="W598" s="505" t="s">
        <v>13</v>
      </c>
      <c r="X598" s="505" t="s">
        <v>13</v>
      </c>
      <c r="Y598" s="505" t="s">
        <v>13</v>
      </c>
      <c r="Z598" s="505" t="s">
        <v>13</v>
      </c>
      <c r="AA598" s="505" t="s">
        <v>13</v>
      </c>
      <c r="AB598" s="505" t="s">
        <v>13</v>
      </c>
      <c r="AC598" s="505" t="s">
        <v>13</v>
      </c>
      <c r="AD598" s="505" t="s">
        <v>13</v>
      </c>
      <c r="AE598" s="505" t="s">
        <v>13</v>
      </c>
      <c r="AF598" s="505" t="s">
        <v>13</v>
      </c>
      <c r="AG598" s="505" t="s">
        <v>13</v>
      </c>
      <c r="AH598" s="505" t="s">
        <v>13</v>
      </c>
      <c r="AI598" s="505" t="s">
        <v>13</v>
      </c>
      <c r="AJ598" s="505" t="s">
        <v>13</v>
      </c>
      <c r="AK598" s="505" t="s">
        <v>13</v>
      </c>
      <c r="AL598" s="505" t="s">
        <v>13</v>
      </c>
      <c r="AM598" s="505" t="s">
        <v>13</v>
      </c>
      <c r="AN598" s="505" t="s">
        <v>13</v>
      </c>
      <c r="AO598" s="505" t="s">
        <v>13</v>
      </c>
      <c r="AP598" s="505" t="s">
        <v>13</v>
      </c>
      <c r="AQ598" s="505" t="s">
        <v>13</v>
      </c>
      <c r="AR598" s="505" t="s">
        <v>13</v>
      </c>
      <c r="AS598" s="505" t="s">
        <v>13</v>
      </c>
      <c r="AT598" s="505" t="s">
        <v>13</v>
      </c>
      <c r="AU598" s="505" t="s">
        <v>13</v>
      </c>
      <c r="AV598" s="505" t="s">
        <v>13</v>
      </c>
      <c r="AW598" s="505" t="s">
        <v>13</v>
      </c>
      <c r="AX598" s="505" t="s">
        <v>13</v>
      </c>
      <c r="AY598" s="505" t="s">
        <v>13</v>
      </c>
      <c r="AZ598" s="505" t="s">
        <v>13</v>
      </c>
      <c r="BA598" s="505" t="s">
        <v>13</v>
      </c>
      <c r="BB598" s="505" t="s">
        <v>13</v>
      </c>
      <c r="BC598" s="505" t="s">
        <v>13</v>
      </c>
      <c r="BD598" s="505" t="s">
        <v>13</v>
      </c>
      <c r="BE598" s="505" t="s">
        <v>13</v>
      </c>
      <c r="BF598" s="505" t="s">
        <v>13</v>
      </c>
      <c r="BG598" s="505" t="s">
        <v>13</v>
      </c>
      <c r="BH598" s="505" t="s">
        <v>13</v>
      </c>
      <c r="BI598" s="505" t="s">
        <v>13</v>
      </c>
      <c r="BJ598" s="505" t="s">
        <v>13</v>
      </c>
      <c r="BK598" s="505" t="s">
        <v>13</v>
      </c>
      <c r="BL598" s="505" t="s">
        <v>13</v>
      </c>
      <c r="BM598" s="505" t="s">
        <v>13</v>
      </c>
      <c r="BN598" s="505" t="s">
        <v>13</v>
      </c>
      <c r="BO598" s="622" t="s">
        <v>13</v>
      </c>
      <c r="BP598" s="505" t="s">
        <v>13</v>
      </c>
      <c r="BQ598" s="505" t="s">
        <v>13</v>
      </c>
      <c r="BR598" s="505" t="s">
        <v>13</v>
      </c>
      <c r="BS598" s="505"/>
      <c r="BT598" s="505"/>
      <c r="BU598" s="505"/>
    </row>
    <row r="599" spans="1:73" ht="14.4">
      <c r="A599" s="486" t="e">
        <f>VLOOKUP(C599,'[18]DfE No.'!C:E,3,FALSE)</f>
        <v>#N/A</v>
      </c>
      <c r="B599" s="502" t="s">
        <v>13</v>
      </c>
      <c r="C599" s="502" t="s">
        <v>13</v>
      </c>
      <c r="D599" s="503" t="s">
        <v>13</v>
      </c>
      <c r="E599" s="492" t="s">
        <v>13</v>
      </c>
      <c r="F599" s="504" t="s">
        <v>13</v>
      </c>
      <c r="G599" s="505" t="s">
        <v>13</v>
      </c>
      <c r="H599" s="505" t="s">
        <v>13</v>
      </c>
      <c r="I599" s="505" t="s">
        <v>13</v>
      </c>
      <c r="J599" s="505" t="s">
        <v>13</v>
      </c>
      <c r="K599" s="505" t="s">
        <v>13</v>
      </c>
      <c r="L599" s="505" t="s">
        <v>13</v>
      </c>
      <c r="M599" s="505" t="s">
        <v>13</v>
      </c>
      <c r="N599" s="505" t="s">
        <v>13</v>
      </c>
      <c r="O599" s="505" t="s">
        <v>13</v>
      </c>
      <c r="P599" s="505" t="s">
        <v>13</v>
      </c>
      <c r="Q599" s="505" t="s">
        <v>13</v>
      </c>
      <c r="R599" s="505" t="s">
        <v>13</v>
      </c>
      <c r="S599" s="505" t="s">
        <v>13</v>
      </c>
      <c r="T599" s="505" t="s">
        <v>13</v>
      </c>
      <c r="U599" s="505" t="s">
        <v>13</v>
      </c>
      <c r="V599" s="505" t="s">
        <v>13</v>
      </c>
      <c r="W599" s="505" t="s">
        <v>13</v>
      </c>
      <c r="X599" s="505" t="s">
        <v>13</v>
      </c>
      <c r="Y599" s="505" t="s">
        <v>13</v>
      </c>
      <c r="Z599" s="505" t="s">
        <v>13</v>
      </c>
      <c r="AA599" s="505" t="s">
        <v>13</v>
      </c>
      <c r="AB599" s="505" t="s">
        <v>13</v>
      </c>
      <c r="AC599" s="505" t="s">
        <v>13</v>
      </c>
      <c r="AD599" s="505" t="s">
        <v>13</v>
      </c>
      <c r="AE599" s="505" t="s">
        <v>13</v>
      </c>
      <c r="AF599" s="505" t="s">
        <v>13</v>
      </c>
      <c r="AG599" s="505" t="s">
        <v>13</v>
      </c>
      <c r="AH599" s="505" t="s">
        <v>13</v>
      </c>
      <c r="AI599" s="505" t="s">
        <v>13</v>
      </c>
      <c r="AJ599" s="505" t="s">
        <v>13</v>
      </c>
      <c r="AK599" s="505" t="s">
        <v>13</v>
      </c>
      <c r="AL599" s="505" t="s">
        <v>13</v>
      </c>
      <c r="AM599" s="505" t="s">
        <v>13</v>
      </c>
      <c r="AN599" s="505" t="s">
        <v>13</v>
      </c>
      <c r="AO599" s="505" t="s">
        <v>13</v>
      </c>
      <c r="AP599" s="505" t="s">
        <v>13</v>
      </c>
      <c r="AQ599" s="505" t="s">
        <v>13</v>
      </c>
      <c r="AR599" s="505" t="s">
        <v>13</v>
      </c>
      <c r="AS599" s="505" t="s">
        <v>13</v>
      </c>
      <c r="AT599" s="505" t="s">
        <v>13</v>
      </c>
      <c r="AU599" s="505" t="s">
        <v>13</v>
      </c>
      <c r="AV599" s="505" t="s">
        <v>13</v>
      </c>
      <c r="AW599" s="505" t="s">
        <v>13</v>
      </c>
      <c r="AX599" s="505" t="s">
        <v>13</v>
      </c>
      <c r="AY599" s="505" t="s">
        <v>13</v>
      </c>
      <c r="AZ599" s="505" t="s">
        <v>13</v>
      </c>
      <c r="BA599" s="505" t="s">
        <v>13</v>
      </c>
      <c r="BB599" s="505" t="s">
        <v>13</v>
      </c>
      <c r="BC599" s="505" t="s">
        <v>13</v>
      </c>
      <c r="BD599" s="505" t="s">
        <v>13</v>
      </c>
      <c r="BE599" s="505" t="s">
        <v>13</v>
      </c>
      <c r="BF599" s="505" t="s">
        <v>13</v>
      </c>
      <c r="BG599" s="505" t="s">
        <v>13</v>
      </c>
      <c r="BH599" s="505" t="s">
        <v>13</v>
      </c>
      <c r="BI599" s="505" t="s">
        <v>13</v>
      </c>
      <c r="BJ599" s="505" t="s">
        <v>13</v>
      </c>
      <c r="BK599" s="505" t="s">
        <v>13</v>
      </c>
      <c r="BL599" s="505" t="s">
        <v>13</v>
      </c>
      <c r="BM599" s="505" t="s">
        <v>13</v>
      </c>
      <c r="BN599" s="505" t="s">
        <v>13</v>
      </c>
      <c r="BO599" s="622" t="s">
        <v>13</v>
      </c>
      <c r="BP599" s="505" t="s">
        <v>13</v>
      </c>
      <c r="BQ599" s="505" t="s">
        <v>13</v>
      </c>
      <c r="BR599" s="505" t="s">
        <v>13</v>
      </c>
      <c r="BS599" s="505"/>
      <c r="BT599" s="505"/>
      <c r="BU599" s="505"/>
    </row>
    <row r="600" spans="1:73" ht="14.4">
      <c r="A600" s="486" t="e">
        <f>VLOOKUP(C600,'[18]DfE No.'!C:E,3,FALSE)</f>
        <v>#N/A</v>
      </c>
      <c r="B600" s="502" t="s">
        <v>13</v>
      </c>
      <c r="C600" s="502" t="s">
        <v>13</v>
      </c>
      <c r="D600" s="503" t="s">
        <v>13</v>
      </c>
      <c r="E600" s="492" t="s">
        <v>13</v>
      </c>
      <c r="F600" s="504" t="s">
        <v>13</v>
      </c>
      <c r="G600" s="505" t="s">
        <v>13</v>
      </c>
      <c r="H600" s="505" t="s">
        <v>13</v>
      </c>
      <c r="I600" s="505" t="s">
        <v>13</v>
      </c>
      <c r="J600" s="505" t="s">
        <v>13</v>
      </c>
      <c r="K600" s="505" t="s">
        <v>13</v>
      </c>
      <c r="L600" s="505" t="s">
        <v>13</v>
      </c>
      <c r="M600" s="505" t="s">
        <v>13</v>
      </c>
      <c r="N600" s="505" t="s">
        <v>13</v>
      </c>
      <c r="O600" s="505" t="s">
        <v>13</v>
      </c>
      <c r="P600" s="505" t="s">
        <v>13</v>
      </c>
      <c r="Q600" s="505" t="s">
        <v>13</v>
      </c>
      <c r="R600" s="505" t="s">
        <v>13</v>
      </c>
      <c r="S600" s="505" t="s">
        <v>13</v>
      </c>
      <c r="T600" s="505" t="s">
        <v>13</v>
      </c>
      <c r="U600" s="505" t="s">
        <v>13</v>
      </c>
      <c r="V600" s="505" t="s">
        <v>13</v>
      </c>
      <c r="W600" s="505" t="s">
        <v>13</v>
      </c>
      <c r="X600" s="505" t="s">
        <v>13</v>
      </c>
      <c r="Y600" s="505" t="s">
        <v>13</v>
      </c>
      <c r="Z600" s="505" t="s">
        <v>13</v>
      </c>
      <c r="AA600" s="505" t="s">
        <v>13</v>
      </c>
      <c r="AB600" s="505" t="s">
        <v>13</v>
      </c>
      <c r="AC600" s="505" t="s">
        <v>13</v>
      </c>
      <c r="AD600" s="505" t="s">
        <v>13</v>
      </c>
      <c r="AE600" s="505" t="s">
        <v>13</v>
      </c>
      <c r="AF600" s="505" t="s">
        <v>13</v>
      </c>
      <c r="AG600" s="505" t="s">
        <v>13</v>
      </c>
      <c r="AH600" s="505" t="s">
        <v>13</v>
      </c>
      <c r="AI600" s="505" t="s">
        <v>13</v>
      </c>
      <c r="AJ600" s="505" t="s">
        <v>13</v>
      </c>
      <c r="AK600" s="505" t="s">
        <v>13</v>
      </c>
      <c r="AL600" s="505" t="s">
        <v>13</v>
      </c>
      <c r="AM600" s="505" t="s">
        <v>13</v>
      </c>
      <c r="AN600" s="505" t="s">
        <v>13</v>
      </c>
      <c r="AO600" s="505" t="s">
        <v>13</v>
      </c>
      <c r="AP600" s="505" t="s">
        <v>13</v>
      </c>
      <c r="AQ600" s="505" t="s">
        <v>13</v>
      </c>
      <c r="AR600" s="505" t="s">
        <v>13</v>
      </c>
      <c r="AS600" s="505" t="s">
        <v>13</v>
      </c>
      <c r="AT600" s="505" t="s">
        <v>13</v>
      </c>
      <c r="AU600" s="505" t="s">
        <v>13</v>
      </c>
      <c r="AV600" s="505" t="s">
        <v>13</v>
      </c>
      <c r="AW600" s="505" t="s">
        <v>13</v>
      </c>
      <c r="AX600" s="505" t="s">
        <v>13</v>
      </c>
      <c r="AY600" s="505" t="s">
        <v>13</v>
      </c>
      <c r="AZ600" s="505" t="s">
        <v>13</v>
      </c>
      <c r="BA600" s="505" t="s">
        <v>13</v>
      </c>
      <c r="BB600" s="505" t="s">
        <v>13</v>
      </c>
      <c r="BC600" s="505" t="s">
        <v>13</v>
      </c>
      <c r="BD600" s="505" t="s">
        <v>13</v>
      </c>
      <c r="BE600" s="505" t="s">
        <v>13</v>
      </c>
      <c r="BF600" s="505" t="s">
        <v>13</v>
      </c>
      <c r="BG600" s="505" t="s">
        <v>13</v>
      </c>
      <c r="BH600" s="505" t="s">
        <v>13</v>
      </c>
      <c r="BI600" s="505" t="s">
        <v>13</v>
      </c>
      <c r="BJ600" s="505" t="s">
        <v>13</v>
      </c>
      <c r="BK600" s="505" t="s">
        <v>13</v>
      </c>
      <c r="BL600" s="505" t="s">
        <v>13</v>
      </c>
      <c r="BM600" s="505" t="s">
        <v>13</v>
      </c>
      <c r="BN600" s="505" t="s">
        <v>13</v>
      </c>
      <c r="BO600" s="622" t="s">
        <v>13</v>
      </c>
      <c r="BP600" s="505" t="s">
        <v>13</v>
      </c>
      <c r="BQ600" s="505" t="s">
        <v>13</v>
      </c>
      <c r="BR600" s="505" t="s">
        <v>13</v>
      </c>
      <c r="BS600" s="505"/>
      <c r="BT600" s="505"/>
      <c r="BU600" s="505"/>
    </row>
    <row r="601" spans="1:73" ht="14.4">
      <c r="A601" s="486" t="e">
        <f>VLOOKUP(C601,'[18]DfE No.'!C:E,3,FALSE)</f>
        <v>#N/A</v>
      </c>
      <c r="B601" s="502" t="s">
        <v>13</v>
      </c>
      <c r="C601" s="502" t="s">
        <v>13</v>
      </c>
      <c r="D601" s="503" t="s">
        <v>13</v>
      </c>
      <c r="E601" s="492" t="s">
        <v>13</v>
      </c>
      <c r="F601" s="504" t="s">
        <v>13</v>
      </c>
      <c r="G601" s="505" t="s">
        <v>13</v>
      </c>
      <c r="H601" s="505" t="s">
        <v>13</v>
      </c>
      <c r="I601" s="505" t="s">
        <v>13</v>
      </c>
      <c r="J601" s="505" t="s">
        <v>13</v>
      </c>
      <c r="K601" s="505" t="s">
        <v>13</v>
      </c>
      <c r="L601" s="505" t="s">
        <v>13</v>
      </c>
      <c r="M601" s="505" t="s">
        <v>13</v>
      </c>
      <c r="N601" s="505" t="s">
        <v>13</v>
      </c>
      <c r="O601" s="505" t="s">
        <v>13</v>
      </c>
      <c r="P601" s="505" t="s">
        <v>13</v>
      </c>
      <c r="Q601" s="505" t="s">
        <v>13</v>
      </c>
      <c r="R601" s="505" t="s">
        <v>13</v>
      </c>
      <c r="S601" s="505" t="s">
        <v>13</v>
      </c>
      <c r="T601" s="505" t="s">
        <v>13</v>
      </c>
      <c r="U601" s="505" t="s">
        <v>13</v>
      </c>
      <c r="V601" s="505" t="s">
        <v>13</v>
      </c>
      <c r="W601" s="505" t="s">
        <v>13</v>
      </c>
      <c r="X601" s="505" t="s">
        <v>13</v>
      </c>
      <c r="Y601" s="505" t="s">
        <v>13</v>
      </c>
      <c r="Z601" s="505" t="s">
        <v>13</v>
      </c>
      <c r="AA601" s="505" t="s">
        <v>13</v>
      </c>
      <c r="AB601" s="505" t="s">
        <v>13</v>
      </c>
      <c r="AC601" s="505" t="s">
        <v>13</v>
      </c>
      <c r="AD601" s="505" t="s">
        <v>13</v>
      </c>
      <c r="AE601" s="505" t="s">
        <v>13</v>
      </c>
      <c r="AF601" s="505" t="s">
        <v>13</v>
      </c>
      <c r="AG601" s="505" t="s">
        <v>13</v>
      </c>
      <c r="AH601" s="505" t="s">
        <v>13</v>
      </c>
      <c r="AI601" s="505" t="s">
        <v>13</v>
      </c>
      <c r="AJ601" s="505" t="s">
        <v>13</v>
      </c>
      <c r="AK601" s="505" t="s">
        <v>13</v>
      </c>
      <c r="AL601" s="505" t="s">
        <v>13</v>
      </c>
      <c r="AM601" s="505" t="s">
        <v>13</v>
      </c>
      <c r="AN601" s="505" t="s">
        <v>13</v>
      </c>
      <c r="AO601" s="505" t="s">
        <v>13</v>
      </c>
      <c r="AP601" s="505" t="s">
        <v>13</v>
      </c>
      <c r="AQ601" s="505" t="s">
        <v>13</v>
      </c>
      <c r="AR601" s="505" t="s">
        <v>13</v>
      </c>
      <c r="AS601" s="505" t="s">
        <v>13</v>
      </c>
      <c r="AT601" s="505" t="s">
        <v>13</v>
      </c>
      <c r="AU601" s="505" t="s">
        <v>13</v>
      </c>
      <c r="AV601" s="505" t="s">
        <v>13</v>
      </c>
      <c r="AW601" s="505" t="s">
        <v>13</v>
      </c>
      <c r="AX601" s="505" t="s">
        <v>13</v>
      </c>
      <c r="AY601" s="505" t="s">
        <v>13</v>
      </c>
      <c r="AZ601" s="505" t="s">
        <v>13</v>
      </c>
      <c r="BA601" s="505" t="s">
        <v>13</v>
      </c>
      <c r="BB601" s="505" t="s">
        <v>13</v>
      </c>
      <c r="BC601" s="505" t="s">
        <v>13</v>
      </c>
      <c r="BD601" s="505" t="s">
        <v>13</v>
      </c>
      <c r="BE601" s="505" t="s">
        <v>13</v>
      </c>
      <c r="BF601" s="505" t="s">
        <v>13</v>
      </c>
      <c r="BG601" s="505" t="s">
        <v>13</v>
      </c>
      <c r="BH601" s="505" t="s">
        <v>13</v>
      </c>
      <c r="BI601" s="505" t="s">
        <v>13</v>
      </c>
      <c r="BJ601" s="505" t="s">
        <v>13</v>
      </c>
      <c r="BK601" s="505" t="s">
        <v>13</v>
      </c>
      <c r="BL601" s="505" t="s">
        <v>13</v>
      </c>
      <c r="BM601" s="505" t="s">
        <v>13</v>
      </c>
      <c r="BN601" s="505" t="s">
        <v>13</v>
      </c>
      <c r="BO601" s="622" t="s">
        <v>13</v>
      </c>
      <c r="BP601" s="505" t="s">
        <v>13</v>
      </c>
      <c r="BQ601" s="505" t="s">
        <v>13</v>
      </c>
      <c r="BR601" s="505" t="s">
        <v>13</v>
      </c>
      <c r="BS601" s="505"/>
      <c r="BT601" s="505"/>
      <c r="BU601" s="505"/>
    </row>
    <row r="602" spans="1:73" ht="14.4">
      <c r="A602" s="486" t="e">
        <f>VLOOKUP(C602,'[18]DfE No.'!C:E,3,FALSE)</f>
        <v>#N/A</v>
      </c>
      <c r="B602" s="502" t="s">
        <v>13</v>
      </c>
      <c r="C602" s="502" t="s">
        <v>13</v>
      </c>
      <c r="D602" s="503" t="s">
        <v>13</v>
      </c>
      <c r="E602" s="492" t="s">
        <v>13</v>
      </c>
      <c r="F602" s="504" t="s">
        <v>13</v>
      </c>
      <c r="G602" s="505" t="s">
        <v>13</v>
      </c>
      <c r="H602" s="505" t="s">
        <v>13</v>
      </c>
      <c r="I602" s="505" t="s">
        <v>13</v>
      </c>
      <c r="J602" s="505" t="s">
        <v>13</v>
      </c>
      <c r="K602" s="505" t="s">
        <v>13</v>
      </c>
      <c r="L602" s="505" t="s">
        <v>13</v>
      </c>
      <c r="M602" s="505" t="s">
        <v>13</v>
      </c>
      <c r="N602" s="505" t="s">
        <v>13</v>
      </c>
      <c r="O602" s="505" t="s">
        <v>13</v>
      </c>
      <c r="P602" s="505" t="s">
        <v>13</v>
      </c>
      <c r="Q602" s="505" t="s">
        <v>13</v>
      </c>
      <c r="R602" s="505" t="s">
        <v>13</v>
      </c>
      <c r="S602" s="505" t="s">
        <v>13</v>
      </c>
      <c r="T602" s="505" t="s">
        <v>13</v>
      </c>
      <c r="U602" s="505" t="s">
        <v>13</v>
      </c>
      <c r="V602" s="505" t="s">
        <v>13</v>
      </c>
      <c r="W602" s="505" t="s">
        <v>13</v>
      </c>
      <c r="X602" s="505" t="s">
        <v>13</v>
      </c>
      <c r="Y602" s="505" t="s">
        <v>13</v>
      </c>
      <c r="Z602" s="505" t="s">
        <v>13</v>
      </c>
      <c r="AA602" s="505" t="s">
        <v>13</v>
      </c>
      <c r="AB602" s="505" t="s">
        <v>13</v>
      </c>
      <c r="AC602" s="505" t="s">
        <v>13</v>
      </c>
      <c r="AD602" s="505" t="s">
        <v>13</v>
      </c>
      <c r="AE602" s="505" t="s">
        <v>13</v>
      </c>
      <c r="AF602" s="505" t="s">
        <v>13</v>
      </c>
      <c r="AG602" s="505" t="s">
        <v>13</v>
      </c>
      <c r="AH602" s="505" t="s">
        <v>13</v>
      </c>
      <c r="AI602" s="505" t="s">
        <v>13</v>
      </c>
      <c r="AJ602" s="505" t="s">
        <v>13</v>
      </c>
      <c r="AK602" s="505" t="s">
        <v>13</v>
      </c>
      <c r="AL602" s="505" t="s">
        <v>13</v>
      </c>
      <c r="AM602" s="505" t="s">
        <v>13</v>
      </c>
      <c r="AN602" s="505" t="s">
        <v>13</v>
      </c>
      <c r="AO602" s="505" t="s">
        <v>13</v>
      </c>
      <c r="AP602" s="505" t="s">
        <v>13</v>
      </c>
      <c r="AQ602" s="505" t="s">
        <v>13</v>
      </c>
      <c r="AR602" s="505" t="s">
        <v>13</v>
      </c>
      <c r="AS602" s="505" t="s">
        <v>13</v>
      </c>
      <c r="AT602" s="505" t="s">
        <v>13</v>
      </c>
      <c r="AU602" s="505" t="s">
        <v>13</v>
      </c>
      <c r="AV602" s="505" t="s">
        <v>13</v>
      </c>
      <c r="AW602" s="505" t="s">
        <v>13</v>
      </c>
      <c r="AX602" s="505" t="s">
        <v>13</v>
      </c>
      <c r="AY602" s="505" t="s">
        <v>13</v>
      </c>
      <c r="AZ602" s="505" t="s">
        <v>13</v>
      </c>
      <c r="BA602" s="505" t="s">
        <v>13</v>
      </c>
      <c r="BB602" s="505" t="s">
        <v>13</v>
      </c>
      <c r="BC602" s="505" t="s">
        <v>13</v>
      </c>
      <c r="BD602" s="505" t="s">
        <v>13</v>
      </c>
      <c r="BE602" s="505" t="s">
        <v>13</v>
      </c>
      <c r="BF602" s="505" t="s">
        <v>13</v>
      </c>
      <c r="BG602" s="505" t="s">
        <v>13</v>
      </c>
      <c r="BH602" s="505" t="s">
        <v>13</v>
      </c>
      <c r="BI602" s="505" t="s">
        <v>13</v>
      </c>
      <c r="BJ602" s="505" t="s">
        <v>13</v>
      </c>
      <c r="BK602" s="505" t="s">
        <v>13</v>
      </c>
      <c r="BL602" s="505" t="s">
        <v>13</v>
      </c>
      <c r="BM602" s="505" t="s">
        <v>13</v>
      </c>
      <c r="BN602" s="505" t="s">
        <v>13</v>
      </c>
      <c r="BO602" s="622" t="s">
        <v>13</v>
      </c>
      <c r="BP602" s="505" t="s">
        <v>13</v>
      </c>
      <c r="BQ602" s="505" t="s">
        <v>13</v>
      </c>
      <c r="BR602" s="505" t="s">
        <v>13</v>
      </c>
      <c r="BS602" s="505"/>
      <c r="BT602" s="505"/>
      <c r="BU602" s="505"/>
    </row>
    <row r="603" spans="1:73" ht="14.4">
      <c r="A603" s="486" t="e">
        <f>VLOOKUP(C603,'[18]DfE No.'!C:E,3,FALSE)</f>
        <v>#N/A</v>
      </c>
      <c r="B603" s="502" t="s">
        <v>13</v>
      </c>
      <c r="C603" s="502" t="s">
        <v>13</v>
      </c>
      <c r="D603" s="503" t="s">
        <v>13</v>
      </c>
      <c r="E603" s="492" t="s">
        <v>13</v>
      </c>
      <c r="F603" s="504" t="s">
        <v>13</v>
      </c>
      <c r="G603" s="505" t="s">
        <v>13</v>
      </c>
      <c r="H603" s="505" t="s">
        <v>13</v>
      </c>
      <c r="I603" s="505" t="s">
        <v>13</v>
      </c>
      <c r="J603" s="505" t="s">
        <v>13</v>
      </c>
      <c r="K603" s="505" t="s">
        <v>13</v>
      </c>
      <c r="L603" s="505" t="s">
        <v>13</v>
      </c>
      <c r="M603" s="505" t="s">
        <v>13</v>
      </c>
      <c r="N603" s="505" t="s">
        <v>13</v>
      </c>
      <c r="O603" s="505" t="s">
        <v>13</v>
      </c>
      <c r="P603" s="505" t="s">
        <v>13</v>
      </c>
      <c r="Q603" s="505" t="s">
        <v>13</v>
      </c>
      <c r="R603" s="505" t="s">
        <v>13</v>
      </c>
      <c r="S603" s="505" t="s">
        <v>13</v>
      </c>
      <c r="T603" s="505" t="s">
        <v>13</v>
      </c>
      <c r="U603" s="505" t="s">
        <v>13</v>
      </c>
      <c r="V603" s="505" t="s">
        <v>13</v>
      </c>
      <c r="W603" s="505" t="s">
        <v>13</v>
      </c>
      <c r="X603" s="505" t="s">
        <v>13</v>
      </c>
      <c r="Y603" s="505" t="s">
        <v>13</v>
      </c>
      <c r="Z603" s="505" t="s">
        <v>13</v>
      </c>
      <c r="AA603" s="505" t="s">
        <v>13</v>
      </c>
      <c r="AB603" s="505" t="s">
        <v>13</v>
      </c>
      <c r="AC603" s="505" t="s">
        <v>13</v>
      </c>
      <c r="AD603" s="505" t="s">
        <v>13</v>
      </c>
      <c r="AE603" s="505" t="s">
        <v>13</v>
      </c>
      <c r="AF603" s="505" t="s">
        <v>13</v>
      </c>
      <c r="AG603" s="505" t="s">
        <v>13</v>
      </c>
      <c r="AH603" s="505" t="s">
        <v>13</v>
      </c>
      <c r="AI603" s="505" t="s">
        <v>13</v>
      </c>
      <c r="AJ603" s="505" t="s">
        <v>13</v>
      </c>
      <c r="AK603" s="505" t="s">
        <v>13</v>
      </c>
      <c r="AL603" s="505" t="s">
        <v>13</v>
      </c>
      <c r="AM603" s="505" t="s">
        <v>13</v>
      </c>
      <c r="AN603" s="505" t="s">
        <v>13</v>
      </c>
      <c r="AO603" s="505" t="s">
        <v>13</v>
      </c>
      <c r="AP603" s="505" t="s">
        <v>13</v>
      </c>
      <c r="AQ603" s="505" t="s">
        <v>13</v>
      </c>
      <c r="AR603" s="505" t="s">
        <v>13</v>
      </c>
      <c r="AS603" s="505" t="s">
        <v>13</v>
      </c>
      <c r="AT603" s="505" t="s">
        <v>13</v>
      </c>
      <c r="AU603" s="505" t="s">
        <v>13</v>
      </c>
      <c r="AV603" s="505" t="s">
        <v>13</v>
      </c>
      <c r="AW603" s="505" t="s">
        <v>13</v>
      </c>
      <c r="AX603" s="505" t="s">
        <v>13</v>
      </c>
      <c r="AY603" s="505" t="s">
        <v>13</v>
      </c>
      <c r="AZ603" s="505" t="s">
        <v>13</v>
      </c>
      <c r="BA603" s="505" t="s">
        <v>13</v>
      </c>
      <c r="BB603" s="505" t="s">
        <v>13</v>
      </c>
      <c r="BC603" s="505" t="s">
        <v>13</v>
      </c>
      <c r="BD603" s="505" t="s">
        <v>13</v>
      </c>
      <c r="BE603" s="505" t="s">
        <v>13</v>
      </c>
      <c r="BF603" s="505" t="s">
        <v>13</v>
      </c>
      <c r="BG603" s="505" t="s">
        <v>13</v>
      </c>
      <c r="BH603" s="505" t="s">
        <v>13</v>
      </c>
      <c r="BI603" s="505" t="s">
        <v>13</v>
      </c>
      <c r="BJ603" s="505" t="s">
        <v>13</v>
      </c>
      <c r="BK603" s="505" t="s">
        <v>13</v>
      </c>
      <c r="BL603" s="505" t="s">
        <v>13</v>
      </c>
      <c r="BM603" s="505" t="s">
        <v>13</v>
      </c>
      <c r="BN603" s="505" t="s">
        <v>13</v>
      </c>
      <c r="BO603" s="622" t="s">
        <v>13</v>
      </c>
      <c r="BP603" s="505" t="s">
        <v>13</v>
      </c>
      <c r="BQ603" s="505" t="s">
        <v>13</v>
      </c>
      <c r="BR603" s="505" t="s">
        <v>13</v>
      </c>
      <c r="BS603" s="505"/>
      <c r="BT603" s="505"/>
      <c r="BU603" s="505"/>
    </row>
    <row r="604" spans="1:73" ht="14.4">
      <c r="A604" s="486" t="e">
        <f>VLOOKUP(C604,'[18]DfE No.'!C:E,3,FALSE)</f>
        <v>#N/A</v>
      </c>
      <c r="B604" s="502" t="s">
        <v>13</v>
      </c>
      <c r="C604" s="502" t="s">
        <v>13</v>
      </c>
      <c r="D604" s="503" t="s">
        <v>13</v>
      </c>
      <c r="E604" s="492" t="s">
        <v>13</v>
      </c>
      <c r="F604" s="504" t="s">
        <v>13</v>
      </c>
      <c r="G604" s="505" t="s">
        <v>13</v>
      </c>
      <c r="H604" s="505" t="s">
        <v>13</v>
      </c>
      <c r="I604" s="505" t="s">
        <v>13</v>
      </c>
      <c r="J604" s="505" t="s">
        <v>13</v>
      </c>
      <c r="K604" s="505" t="s">
        <v>13</v>
      </c>
      <c r="L604" s="505" t="s">
        <v>13</v>
      </c>
      <c r="M604" s="505" t="s">
        <v>13</v>
      </c>
      <c r="N604" s="505" t="s">
        <v>13</v>
      </c>
      <c r="O604" s="505" t="s">
        <v>13</v>
      </c>
      <c r="P604" s="505" t="s">
        <v>13</v>
      </c>
      <c r="Q604" s="505" t="s">
        <v>13</v>
      </c>
      <c r="R604" s="505" t="s">
        <v>13</v>
      </c>
      <c r="S604" s="505" t="s">
        <v>13</v>
      </c>
      <c r="T604" s="505" t="s">
        <v>13</v>
      </c>
      <c r="U604" s="505" t="s">
        <v>13</v>
      </c>
      <c r="V604" s="505" t="s">
        <v>13</v>
      </c>
      <c r="W604" s="505" t="s">
        <v>13</v>
      </c>
      <c r="X604" s="505" t="s">
        <v>13</v>
      </c>
      <c r="Y604" s="505" t="s">
        <v>13</v>
      </c>
      <c r="Z604" s="505" t="s">
        <v>13</v>
      </c>
      <c r="AA604" s="505" t="s">
        <v>13</v>
      </c>
      <c r="AB604" s="505" t="s">
        <v>13</v>
      </c>
      <c r="AC604" s="505" t="s">
        <v>13</v>
      </c>
      <c r="AD604" s="505" t="s">
        <v>13</v>
      </c>
      <c r="AE604" s="505" t="s">
        <v>13</v>
      </c>
      <c r="AF604" s="505" t="s">
        <v>13</v>
      </c>
      <c r="AG604" s="505" t="s">
        <v>13</v>
      </c>
      <c r="AH604" s="505" t="s">
        <v>13</v>
      </c>
      <c r="AI604" s="505" t="s">
        <v>13</v>
      </c>
      <c r="AJ604" s="505" t="s">
        <v>13</v>
      </c>
      <c r="AK604" s="505" t="s">
        <v>13</v>
      </c>
      <c r="AL604" s="505" t="s">
        <v>13</v>
      </c>
      <c r="AM604" s="505" t="s">
        <v>13</v>
      </c>
      <c r="AN604" s="505" t="s">
        <v>13</v>
      </c>
      <c r="AO604" s="505" t="s">
        <v>13</v>
      </c>
      <c r="AP604" s="505" t="s">
        <v>13</v>
      </c>
      <c r="AQ604" s="505" t="s">
        <v>13</v>
      </c>
      <c r="AR604" s="505" t="s">
        <v>13</v>
      </c>
      <c r="AS604" s="505" t="s">
        <v>13</v>
      </c>
      <c r="AT604" s="505" t="s">
        <v>13</v>
      </c>
      <c r="AU604" s="505" t="s">
        <v>13</v>
      </c>
      <c r="AV604" s="505" t="s">
        <v>13</v>
      </c>
      <c r="AW604" s="505" t="s">
        <v>13</v>
      </c>
      <c r="AX604" s="505" t="s">
        <v>13</v>
      </c>
      <c r="AY604" s="505" t="s">
        <v>13</v>
      </c>
      <c r="AZ604" s="505" t="s">
        <v>13</v>
      </c>
      <c r="BA604" s="505" t="s">
        <v>13</v>
      </c>
      <c r="BB604" s="505" t="s">
        <v>13</v>
      </c>
      <c r="BC604" s="505" t="s">
        <v>13</v>
      </c>
      <c r="BD604" s="505" t="s">
        <v>13</v>
      </c>
      <c r="BE604" s="505" t="s">
        <v>13</v>
      </c>
      <c r="BF604" s="505" t="s">
        <v>13</v>
      </c>
      <c r="BG604" s="505" t="s">
        <v>13</v>
      </c>
      <c r="BH604" s="505" t="s">
        <v>13</v>
      </c>
      <c r="BI604" s="505" t="s">
        <v>13</v>
      </c>
      <c r="BJ604" s="505" t="s">
        <v>13</v>
      </c>
      <c r="BK604" s="505" t="s">
        <v>13</v>
      </c>
      <c r="BL604" s="505" t="s">
        <v>13</v>
      </c>
      <c r="BM604" s="505" t="s">
        <v>13</v>
      </c>
      <c r="BN604" s="505" t="s">
        <v>13</v>
      </c>
      <c r="BO604" s="622" t="s">
        <v>13</v>
      </c>
      <c r="BP604" s="505" t="s">
        <v>13</v>
      </c>
      <c r="BQ604" s="505" t="s">
        <v>13</v>
      </c>
      <c r="BR604" s="505" t="s">
        <v>13</v>
      </c>
      <c r="BS604" s="505"/>
      <c r="BT604" s="505"/>
      <c r="BU604" s="505"/>
    </row>
    <row r="605" spans="1:73" ht="14.4">
      <c r="A605" s="486" t="e">
        <f>VLOOKUP(C605,'[18]DfE No.'!C:E,3,FALSE)</f>
        <v>#N/A</v>
      </c>
      <c r="B605" s="502" t="s">
        <v>13</v>
      </c>
      <c r="C605" s="502" t="s">
        <v>13</v>
      </c>
      <c r="D605" s="503" t="s">
        <v>13</v>
      </c>
      <c r="E605" s="492" t="s">
        <v>13</v>
      </c>
      <c r="F605" s="504" t="s">
        <v>13</v>
      </c>
      <c r="G605" s="505" t="s">
        <v>13</v>
      </c>
      <c r="H605" s="505" t="s">
        <v>13</v>
      </c>
      <c r="I605" s="505" t="s">
        <v>13</v>
      </c>
      <c r="J605" s="505" t="s">
        <v>13</v>
      </c>
      <c r="K605" s="505" t="s">
        <v>13</v>
      </c>
      <c r="L605" s="505" t="s">
        <v>13</v>
      </c>
      <c r="M605" s="505" t="s">
        <v>13</v>
      </c>
      <c r="N605" s="505" t="s">
        <v>13</v>
      </c>
      <c r="O605" s="505" t="s">
        <v>13</v>
      </c>
      <c r="P605" s="505" t="s">
        <v>13</v>
      </c>
      <c r="Q605" s="505" t="s">
        <v>13</v>
      </c>
      <c r="R605" s="505" t="s">
        <v>13</v>
      </c>
      <c r="S605" s="505" t="s">
        <v>13</v>
      </c>
      <c r="T605" s="505" t="s">
        <v>13</v>
      </c>
      <c r="U605" s="505" t="s">
        <v>13</v>
      </c>
      <c r="V605" s="505" t="s">
        <v>13</v>
      </c>
      <c r="W605" s="505" t="s">
        <v>13</v>
      </c>
      <c r="X605" s="505" t="s">
        <v>13</v>
      </c>
      <c r="Y605" s="505" t="s">
        <v>13</v>
      </c>
      <c r="Z605" s="505" t="s">
        <v>13</v>
      </c>
      <c r="AA605" s="505" t="s">
        <v>13</v>
      </c>
      <c r="AB605" s="505" t="s">
        <v>13</v>
      </c>
      <c r="AC605" s="505" t="s">
        <v>13</v>
      </c>
      <c r="AD605" s="505" t="s">
        <v>13</v>
      </c>
      <c r="AE605" s="505" t="s">
        <v>13</v>
      </c>
      <c r="AF605" s="505" t="s">
        <v>13</v>
      </c>
      <c r="AG605" s="505" t="s">
        <v>13</v>
      </c>
      <c r="AH605" s="505" t="s">
        <v>13</v>
      </c>
      <c r="AI605" s="505" t="s">
        <v>13</v>
      </c>
      <c r="AJ605" s="505" t="s">
        <v>13</v>
      </c>
      <c r="AK605" s="505" t="s">
        <v>13</v>
      </c>
      <c r="AL605" s="505" t="s">
        <v>13</v>
      </c>
      <c r="AM605" s="505" t="s">
        <v>13</v>
      </c>
      <c r="AN605" s="505" t="s">
        <v>13</v>
      </c>
      <c r="AO605" s="505" t="s">
        <v>13</v>
      </c>
      <c r="AP605" s="505" t="s">
        <v>13</v>
      </c>
      <c r="AQ605" s="505" t="s">
        <v>13</v>
      </c>
      <c r="AR605" s="505" t="s">
        <v>13</v>
      </c>
      <c r="AS605" s="505" t="s">
        <v>13</v>
      </c>
      <c r="AT605" s="505" t="s">
        <v>13</v>
      </c>
      <c r="AU605" s="505" t="s">
        <v>13</v>
      </c>
      <c r="AV605" s="505" t="s">
        <v>13</v>
      </c>
      <c r="AW605" s="505" t="s">
        <v>13</v>
      </c>
      <c r="AX605" s="505" t="s">
        <v>13</v>
      </c>
      <c r="AY605" s="505" t="s">
        <v>13</v>
      </c>
      <c r="AZ605" s="505" t="s">
        <v>13</v>
      </c>
      <c r="BA605" s="505" t="s">
        <v>13</v>
      </c>
      <c r="BB605" s="505" t="s">
        <v>13</v>
      </c>
      <c r="BC605" s="505" t="s">
        <v>13</v>
      </c>
      <c r="BD605" s="505" t="s">
        <v>13</v>
      </c>
      <c r="BE605" s="505" t="s">
        <v>13</v>
      </c>
      <c r="BF605" s="505" t="s">
        <v>13</v>
      </c>
      <c r="BG605" s="505" t="s">
        <v>13</v>
      </c>
      <c r="BH605" s="505" t="s">
        <v>13</v>
      </c>
      <c r="BI605" s="505" t="s">
        <v>13</v>
      </c>
      <c r="BJ605" s="505" t="s">
        <v>13</v>
      </c>
      <c r="BK605" s="505" t="s">
        <v>13</v>
      </c>
      <c r="BL605" s="505" t="s">
        <v>13</v>
      </c>
      <c r="BM605" s="505" t="s">
        <v>13</v>
      </c>
      <c r="BN605" s="505" t="s">
        <v>13</v>
      </c>
      <c r="BO605" s="622" t="s">
        <v>13</v>
      </c>
      <c r="BP605" s="505" t="s">
        <v>13</v>
      </c>
      <c r="BQ605" s="505" t="s">
        <v>13</v>
      </c>
      <c r="BR605" s="505" t="s">
        <v>13</v>
      </c>
      <c r="BS605" s="505"/>
      <c r="BT605" s="505"/>
      <c r="BU605" s="505"/>
    </row>
    <row r="606" spans="1:73" ht="14.4">
      <c r="A606" s="486" t="e">
        <f>VLOOKUP(C606,'[18]DfE No.'!C:E,3,FALSE)</f>
        <v>#N/A</v>
      </c>
      <c r="B606" s="502" t="s">
        <v>13</v>
      </c>
      <c r="C606" s="502" t="s">
        <v>13</v>
      </c>
      <c r="D606" s="503" t="s">
        <v>13</v>
      </c>
      <c r="E606" s="492" t="s">
        <v>13</v>
      </c>
      <c r="F606" s="504" t="s">
        <v>13</v>
      </c>
      <c r="G606" s="505" t="s">
        <v>13</v>
      </c>
      <c r="H606" s="505" t="s">
        <v>13</v>
      </c>
      <c r="I606" s="505" t="s">
        <v>13</v>
      </c>
      <c r="J606" s="505" t="s">
        <v>13</v>
      </c>
      <c r="K606" s="505" t="s">
        <v>13</v>
      </c>
      <c r="L606" s="505" t="s">
        <v>13</v>
      </c>
      <c r="M606" s="505" t="s">
        <v>13</v>
      </c>
      <c r="N606" s="505" t="s">
        <v>13</v>
      </c>
      <c r="O606" s="505" t="s">
        <v>13</v>
      </c>
      <c r="P606" s="505" t="s">
        <v>13</v>
      </c>
      <c r="Q606" s="505" t="s">
        <v>13</v>
      </c>
      <c r="R606" s="505" t="s">
        <v>13</v>
      </c>
      <c r="S606" s="505" t="s">
        <v>13</v>
      </c>
      <c r="T606" s="505" t="s">
        <v>13</v>
      </c>
      <c r="U606" s="505" t="s">
        <v>13</v>
      </c>
      <c r="V606" s="505" t="s">
        <v>13</v>
      </c>
      <c r="W606" s="505" t="s">
        <v>13</v>
      </c>
      <c r="X606" s="505" t="s">
        <v>13</v>
      </c>
      <c r="Y606" s="505" t="s">
        <v>13</v>
      </c>
      <c r="Z606" s="505" t="s">
        <v>13</v>
      </c>
      <c r="AA606" s="505" t="s">
        <v>13</v>
      </c>
      <c r="AB606" s="505" t="s">
        <v>13</v>
      </c>
      <c r="AC606" s="505" t="s">
        <v>13</v>
      </c>
      <c r="AD606" s="505" t="s">
        <v>13</v>
      </c>
      <c r="AE606" s="505" t="s">
        <v>13</v>
      </c>
      <c r="AF606" s="505" t="s">
        <v>13</v>
      </c>
      <c r="AG606" s="505" t="s">
        <v>13</v>
      </c>
      <c r="AH606" s="505" t="s">
        <v>13</v>
      </c>
      <c r="AI606" s="505" t="s">
        <v>13</v>
      </c>
      <c r="AJ606" s="505" t="s">
        <v>13</v>
      </c>
      <c r="AK606" s="505" t="s">
        <v>13</v>
      </c>
      <c r="AL606" s="505" t="s">
        <v>13</v>
      </c>
      <c r="AM606" s="505" t="s">
        <v>13</v>
      </c>
      <c r="AN606" s="505" t="s">
        <v>13</v>
      </c>
      <c r="AO606" s="505" t="s">
        <v>13</v>
      </c>
      <c r="AP606" s="505" t="s">
        <v>13</v>
      </c>
      <c r="AQ606" s="505" t="s">
        <v>13</v>
      </c>
      <c r="AR606" s="505" t="s">
        <v>13</v>
      </c>
      <c r="AS606" s="505" t="s">
        <v>13</v>
      </c>
      <c r="AT606" s="505" t="s">
        <v>13</v>
      </c>
      <c r="AU606" s="505" t="s">
        <v>13</v>
      </c>
      <c r="AV606" s="505" t="s">
        <v>13</v>
      </c>
      <c r="AW606" s="505" t="s">
        <v>13</v>
      </c>
      <c r="AX606" s="505" t="s">
        <v>13</v>
      </c>
      <c r="AY606" s="505" t="s">
        <v>13</v>
      </c>
      <c r="AZ606" s="505" t="s">
        <v>13</v>
      </c>
      <c r="BA606" s="505" t="s">
        <v>13</v>
      </c>
      <c r="BB606" s="505" t="s">
        <v>13</v>
      </c>
      <c r="BC606" s="505" t="s">
        <v>13</v>
      </c>
      <c r="BD606" s="505" t="s">
        <v>13</v>
      </c>
      <c r="BE606" s="505" t="s">
        <v>13</v>
      </c>
      <c r="BF606" s="505" t="s">
        <v>13</v>
      </c>
      <c r="BG606" s="505" t="s">
        <v>13</v>
      </c>
      <c r="BH606" s="505" t="s">
        <v>13</v>
      </c>
      <c r="BI606" s="505" t="s">
        <v>13</v>
      </c>
      <c r="BJ606" s="505" t="s">
        <v>13</v>
      </c>
      <c r="BK606" s="505" t="s">
        <v>13</v>
      </c>
      <c r="BL606" s="505" t="s">
        <v>13</v>
      </c>
      <c r="BM606" s="505" t="s">
        <v>13</v>
      </c>
      <c r="BN606" s="505" t="s">
        <v>13</v>
      </c>
      <c r="BO606" s="622" t="s">
        <v>13</v>
      </c>
      <c r="BP606" s="505" t="s">
        <v>13</v>
      </c>
      <c r="BQ606" s="505" t="s">
        <v>13</v>
      </c>
      <c r="BR606" s="505" t="s">
        <v>13</v>
      </c>
      <c r="BS606" s="505"/>
      <c r="BT606" s="505"/>
      <c r="BU606" s="505"/>
    </row>
    <row r="607" spans="1:73" ht="14.4">
      <c r="A607" s="486" t="e">
        <f>VLOOKUP(C607,'[18]DfE No.'!C:E,3,FALSE)</f>
        <v>#N/A</v>
      </c>
      <c r="B607" s="502" t="s">
        <v>13</v>
      </c>
      <c r="C607" s="502" t="s">
        <v>13</v>
      </c>
      <c r="D607" s="503" t="s">
        <v>13</v>
      </c>
      <c r="E607" s="492" t="s">
        <v>13</v>
      </c>
      <c r="F607" s="504" t="s">
        <v>13</v>
      </c>
      <c r="G607" s="505" t="s">
        <v>13</v>
      </c>
      <c r="H607" s="505" t="s">
        <v>13</v>
      </c>
      <c r="I607" s="505" t="s">
        <v>13</v>
      </c>
      <c r="J607" s="505" t="s">
        <v>13</v>
      </c>
      <c r="K607" s="505" t="s">
        <v>13</v>
      </c>
      <c r="L607" s="505" t="s">
        <v>13</v>
      </c>
      <c r="M607" s="505" t="s">
        <v>13</v>
      </c>
      <c r="N607" s="505" t="s">
        <v>13</v>
      </c>
      <c r="O607" s="505" t="s">
        <v>13</v>
      </c>
      <c r="P607" s="505" t="s">
        <v>13</v>
      </c>
      <c r="Q607" s="505" t="s">
        <v>13</v>
      </c>
      <c r="R607" s="505" t="s">
        <v>13</v>
      </c>
      <c r="S607" s="505" t="s">
        <v>13</v>
      </c>
      <c r="T607" s="505" t="s">
        <v>13</v>
      </c>
      <c r="U607" s="505" t="s">
        <v>13</v>
      </c>
      <c r="V607" s="505" t="s">
        <v>13</v>
      </c>
      <c r="W607" s="505" t="s">
        <v>13</v>
      </c>
      <c r="X607" s="505" t="s">
        <v>13</v>
      </c>
      <c r="Y607" s="505" t="s">
        <v>13</v>
      </c>
      <c r="Z607" s="505" t="s">
        <v>13</v>
      </c>
      <c r="AA607" s="505" t="s">
        <v>13</v>
      </c>
      <c r="AB607" s="505" t="s">
        <v>13</v>
      </c>
      <c r="AC607" s="505" t="s">
        <v>13</v>
      </c>
      <c r="AD607" s="505" t="s">
        <v>13</v>
      </c>
      <c r="AE607" s="505" t="s">
        <v>13</v>
      </c>
      <c r="AF607" s="505" t="s">
        <v>13</v>
      </c>
      <c r="AG607" s="505" t="s">
        <v>13</v>
      </c>
      <c r="AH607" s="505" t="s">
        <v>13</v>
      </c>
      <c r="AI607" s="505" t="s">
        <v>13</v>
      </c>
      <c r="AJ607" s="505" t="s">
        <v>13</v>
      </c>
      <c r="AK607" s="505" t="s">
        <v>13</v>
      </c>
      <c r="AL607" s="505" t="s">
        <v>13</v>
      </c>
      <c r="AM607" s="505" t="s">
        <v>13</v>
      </c>
      <c r="AN607" s="505" t="s">
        <v>13</v>
      </c>
      <c r="AO607" s="505" t="s">
        <v>13</v>
      </c>
      <c r="AP607" s="505" t="s">
        <v>13</v>
      </c>
      <c r="AQ607" s="505" t="s">
        <v>13</v>
      </c>
      <c r="AR607" s="505" t="s">
        <v>13</v>
      </c>
      <c r="AS607" s="505" t="s">
        <v>13</v>
      </c>
      <c r="AT607" s="505" t="s">
        <v>13</v>
      </c>
      <c r="AU607" s="505" t="s">
        <v>13</v>
      </c>
      <c r="AV607" s="505" t="s">
        <v>13</v>
      </c>
      <c r="AW607" s="505" t="s">
        <v>13</v>
      </c>
      <c r="AX607" s="505" t="s">
        <v>13</v>
      </c>
      <c r="AY607" s="505" t="s">
        <v>13</v>
      </c>
      <c r="AZ607" s="505" t="s">
        <v>13</v>
      </c>
      <c r="BA607" s="505" t="s">
        <v>13</v>
      </c>
      <c r="BB607" s="505" t="s">
        <v>13</v>
      </c>
      <c r="BC607" s="505" t="s">
        <v>13</v>
      </c>
      <c r="BD607" s="505" t="s">
        <v>13</v>
      </c>
      <c r="BE607" s="505" t="s">
        <v>13</v>
      </c>
      <c r="BF607" s="505" t="s">
        <v>13</v>
      </c>
      <c r="BG607" s="505" t="s">
        <v>13</v>
      </c>
      <c r="BH607" s="505" t="s">
        <v>13</v>
      </c>
      <c r="BI607" s="505" t="s">
        <v>13</v>
      </c>
      <c r="BJ607" s="505" t="s">
        <v>13</v>
      </c>
      <c r="BK607" s="505" t="s">
        <v>13</v>
      </c>
      <c r="BL607" s="505" t="s">
        <v>13</v>
      </c>
      <c r="BM607" s="505" t="s">
        <v>13</v>
      </c>
      <c r="BN607" s="505" t="s">
        <v>13</v>
      </c>
      <c r="BO607" s="622" t="s">
        <v>13</v>
      </c>
      <c r="BP607" s="505" t="s">
        <v>13</v>
      </c>
      <c r="BQ607" s="505" t="s">
        <v>13</v>
      </c>
      <c r="BR607" s="505" t="s">
        <v>13</v>
      </c>
      <c r="BS607" s="505"/>
      <c r="BT607" s="505"/>
      <c r="BU607" s="505"/>
    </row>
    <row r="608" spans="1:73" ht="14.4">
      <c r="A608" s="486" t="e">
        <f>VLOOKUP(C608,'[18]DfE No.'!C:E,3,FALSE)</f>
        <v>#N/A</v>
      </c>
      <c r="B608" s="502" t="s">
        <v>13</v>
      </c>
      <c r="C608" s="502" t="s">
        <v>13</v>
      </c>
      <c r="D608" s="503" t="s">
        <v>13</v>
      </c>
      <c r="E608" s="492" t="s">
        <v>13</v>
      </c>
      <c r="F608" s="504" t="s">
        <v>13</v>
      </c>
      <c r="G608" s="505" t="s">
        <v>13</v>
      </c>
      <c r="H608" s="505" t="s">
        <v>13</v>
      </c>
      <c r="I608" s="505" t="s">
        <v>13</v>
      </c>
      <c r="J608" s="505" t="s">
        <v>13</v>
      </c>
      <c r="K608" s="505" t="s">
        <v>13</v>
      </c>
      <c r="L608" s="505" t="s">
        <v>13</v>
      </c>
      <c r="M608" s="505" t="s">
        <v>13</v>
      </c>
      <c r="N608" s="505" t="s">
        <v>13</v>
      </c>
      <c r="O608" s="505" t="s">
        <v>13</v>
      </c>
      <c r="P608" s="505" t="s">
        <v>13</v>
      </c>
      <c r="Q608" s="505" t="s">
        <v>13</v>
      </c>
      <c r="R608" s="505" t="s">
        <v>13</v>
      </c>
      <c r="S608" s="505" t="s">
        <v>13</v>
      </c>
      <c r="T608" s="505" t="s">
        <v>13</v>
      </c>
      <c r="U608" s="505" t="s">
        <v>13</v>
      </c>
      <c r="V608" s="505" t="s">
        <v>13</v>
      </c>
      <c r="W608" s="505" t="s">
        <v>13</v>
      </c>
      <c r="X608" s="505" t="s">
        <v>13</v>
      </c>
      <c r="Y608" s="505" t="s">
        <v>13</v>
      </c>
      <c r="Z608" s="505" t="s">
        <v>13</v>
      </c>
      <c r="AA608" s="505" t="s">
        <v>13</v>
      </c>
      <c r="AB608" s="505" t="s">
        <v>13</v>
      </c>
      <c r="AC608" s="505" t="s">
        <v>13</v>
      </c>
      <c r="AD608" s="505" t="s">
        <v>13</v>
      </c>
      <c r="AE608" s="505" t="s">
        <v>13</v>
      </c>
      <c r="AF608" s="505" t="s">
        <v>13</v>
      </c>
      <c r="AG608" s="505" t="s">
        <v>13</v>
      </c>
      <c r="AH608" s="505" t="s">
        <v>13</v>
      </c>
      <c r="AI608" s="505" t="s">
        <v>13</v>
      </c>
      <c r="AJ608" s="505" t="s">
        <v>13</v>
      </c>
      <c r="AK608" s="505" t="s">
        <v>13</v>
      </c>
      <c r="AL608" s="505" t="s">
        <v>13</v>
      </c>
      <c r="AM608" s="505" t="s">
        <v>13</v>
      </c>
      <c r="AN608" s="505" t="s">
        <v>13</v>
      </c>
      <c r="AO608" s="505" t="s">
        <v>13</v>
      </c>
      <c r="AP608" s="505" t="s">
        <v>13</v>
      </c>
      <c r="AQ608" s="505" t="s">
        <v>13</v>
      </c>
      <c r="AR608" s="505" t="s">
        <v>13</v>
      </c>
      <c r="AS608" s="505" t="s">
        <v>13</v>
      </c>
      <c r="AT608" s="505" t="s">
        <v>13</v>
      </c>
      <c r="AU608" s="505" t="s">
        <v>13</v>
      </c>
      <c r="AV608" s="505" t="s">
        <v>13</v>
      </c>
      <c r="AW608" s="505" t="s">
        <v>13</v>
      </c>
      <c r="AX608" s="505" t="s">
        <v>13</v>
      </c>
      <c r="AY608" s="505" t="s">
        <v>13</v>
      </c>
      <c r="AZ608" s="505" t="s">
        <v>13</v>
      </c>
      <c r="BA608" s="505" t="s">
        <v>13</v>
      </c>
      <c r="BB608" s="505" t="s">
        <v>13</v>
      </c>
      <c r="BC608" s="505" t="s">
        <v>13</v>
      </c>
      <c r="BD608" s="505" t="s">
        <v>13</v>
      </c>
      <c r="BE608" s="505" t="s">
        <v>13</v>
      </c>
      <c r="BF608" s="505" t="s">
        <v>13</v>
      </c>
      <c r="BG608" s="505" t="s">
        <v>13</v>
      </c>
      <c r="BH608" s="505" t="s">
        <v>13</v>
      </c>
      <c r="BI608" s="505" t="s">
        <v>13</v>
      </c>
      <c r="BJ608" s="505" t="s">
        <v>13</v>
      </c>
      <c r="BK608" s="505" t="s">
        <v>13</v>
      </c>
      <c r="BL608" s="505" t="s">
        <v>13</v>
      </c>
      <c r="BM608" s="505" t="s">
        <v>13</v>
      </c>
      <c r="BN608" s="505" t="s">
        <v>13</v>
      </c>
      <c r="BO608" s="622" t="s">
        <v>13</v>
      </c>
      <c r="BP608" s="505" t="s">
        <v>13</v>
      </c>
      <c r="BQ608" s="505" t="s">
        <v>13</v>
      </c>
      <c r="BR608" s="505" t="s">
        <v>13</v>
      </c>
      <c r="BS608" s="505"/>
      <c r="BT608" s="505"/>
      <c r="BU608" s="505"/>
    </row>
    <row r="609" spans="1:73" ht="14.4">
      <c r="A609" s="486" t="e">
        <f>VLOOKUP(C609,'[18]DfE No.'!C:E,3,FALSE)</f>
        <v>#N/A</v>
      </c>
      <c r="B609" s="502" t="s">
        <v>13</v>
      </c>
      <c r="C609" s="502" t="s">
        <v>13</v>
      </c>
      <c r="D609" s="503" t="s">
        <v>13</v>
      </c>
      <c r="E609" s="492" t="s">
        <v>13</v>
      </c>
      <c r="F609" s="504" t="s">
        <v>13</v>
      </c>
      <c r="G609" s="505" t="s">
        <v>13</v>
      </c>
      <c r="H609" s="505" t="s">
        <v>13</v>
      </c>
      <c r="I609" s="505" t="s">
        <v>13</v>
      </c>
      <c r="J609" s="505" t="s">
        <v>13</v>
      </c>
      <c r="K609" s="505" t="s">
        <v>13</v>
      </c>
      <c r="L609" s="505" t="s">
        <v>13</v>
      </c>
      <c r="M609" s="505" t="s">
        <v>13</v>
      </c>
      <c r="N609" s="505" t="s">
        <v>13</v>
      </c>
      <c r="O609" s="505" t="s">
        <v>13</v>
      </c>
      <c r="P609" s="505" t="s">
        <v>13</v>
      </c>
      <c r="Q609" s="505" t="s">
        <v>13</v>
      </c>
      <c r="R609" s="505" t="s">
        <v>13</v>
      </c>
      <c r="S609" s="505" t="s">
        <v>13</v>
      </c>
      <c r="T609" s="505" t="s">
        <v>13</v>
      </c>
      <c r="U609" s="505" t="s">
        <v>13</v>
      </c>
      <c r="V609" s="505" t="s">
        <v>13</v>
      </c>
      <c r="W609" s="505" t="s">
        <v>13</v>
      </c>
      <c r="X609" s="505" t="s">
        <v>13</v>
      </c>
      <c r="Y609" s="505" t="s">
        <v>13</v>
      </c>
      <c r="Z609" s="505" t="s">
        <v>13</v>
      </c>
      <c r="AA609" s="505" t="s">
        <v>13</v>
      </c>
      <c r="AB609" s="505" t="s">
        <v>13</v>
      </c>
      <c r="AC609" s="505" t="s">
        <v>13</v>
      </c>
      <c r="AD609" s="505" t="s">
        <v>13</v>
      </c>
      <c r="AE609" s="505" t="s">
        <v>13</v>
      </c>
      <c r="AF609" s="505" t="s">
        <v>13</v>
      </c>
      <c r="AG609" s="505" t="s">
        <v>13</v>
      </c>
      <c r="AH609" s="505" t="s">
        <v>13</v>
      </c>
      <c r="AI609" s="505" t="s">
        <v>13</v>
      </c>
      <c r="AJ609" s="505" t="s">
        <v>13</v>
      </c>
      <c r="AK609" s="505" t="s">
        <v>13</v>
      </c>
      <c r="AL609" s="505" t="s">
        <v>13</v>
      </c>
      <c r="AM609" s="505" t="s">
        <v>13</v>
      </c>
      <c r="AN609" s="505" t="s">
        <v>13</v>
      </c>
      <c r="AO609" s="505" t="s">
        <v>13</v>
      </c>
      <c r="AP609" s="505" t="s">
        <v>13</v>
      </c>
      <c r="AQ609" s="505" t="s">
        <v>13</v>
      </c>
      <c r="AR609" s="505" t="s">
        <v>13</v>
      </c>
      <c r="AS609" s="505" t="s">
        <v>13</v>
      </c>
      <c r="AT609" s="505" t="s">
        <v>13</v>
      </c>
      <c r="AU609" s="505" t="s">
        <v>13</v>
      </c>
      <c r="AV609" s="505" t="s">
        <v>13</v>
      </c>
      <c r="AW609" s="505" t="s">
        <v>13</v>
      </c>
      <c r="AX609" s="505" t="s">
        <v>13</v>
      </c>
      <c r="AY609" s="505" t="s">
        <v>13</v>
      </c>
      <c r="AZ609" s="505" t="s">
        <v>13</v>
      </c>
      <c r="BA609" s="505" t="s">
        <v>13</v>
      </c>
      <c r="BB609" s="505" t="s">
        <v>13</v>
      </c>
      <c r="BC609" s="505" t="s">
        <v>13</v>
      </c>
      <c r="BD609" s="505" t="s">
        <v>13</v>
      </c>
      <c r="BE609" s="505" t="s">
        <v>13</v>
      </c>
      <c r="BF609" s="505" t="s">
        <v>13</v>
      </c>
      <c r="BG609" s="505" t="s">
        <v>13</v>
      </c>
      <c r="BH609" s="505" t="s">
        <v>13</v>
      </c>
      <c r="BI609" s="505" t="s">
        <v>13</v>
      </c>
      <c r="BJ609" s="505" t="s">
        <v>13</v>
      </c>
      <c r="BK609" s="505" t="s">
        <v>13</v>
      </c>
      <c r="BL609" s="505" t="s">
        <v>13</v>
      </c>
      <c r="BM609" s="505" t="s">
        <v>13</v>
      </c>
      <c r="BN609" s="505" t="s">
        <v>13</v>
      </c>
      <c r="BO609" s="622" t="s">
        <v>13</v>
      </c>
      <c r="BP609" s="505" t="s">
        <v>13</v>
      </c>
      <c r="BQ609" s="505" t="s">
        <v>13</v>
      </c>
      <c r="BR609" s="505" t="s">
        <v>13</v>
      </c>
      <c r="BS609" s="505"/>
      <c r="BT609" s="505"/>
      <c r="BU609" s="505"/>
    </row>
    <row r="610" spans="1:73" ht="14.4">
      <c r="A610" s="486" t="e">
        <f>VLOOKUP(C610,'[18]DfE No.'!C:E,3,FALSE)</f>
        <v>#N/A</v>
      </c>
      <c r="B610" s="502" t="s">
        <v>13</v>
      </c>
      <c r="C610" s="502" t="s">
        <v>13</v>
      </c>
      <c r="D610" s="503" t="s">
        <v>13</v>
      </c>
      <c r="E610" s="492" t="s">
        <v>13</v>
      </c>
      <c r="F610" s="504" t="s">
        <v>13</v>
      </c>
      <c r="G610" s="505" t="s">
        <v>13</v>
      </c>
      <c r="H610" s="505" t="s">
        <v>13</v>
      </c>
      <c r="I610" s="505" t="s">
        <v>13</v>
      </c>
      <c r="J610" s="505" t="s">
        <v>13</v>
      </c>
      <c r="K610" s="505" t="s">
        <v>13</v>
      </c>
      <c r="L610" s="505" t="s">
        <v>13</v>
      </c>
      <c r="M610" s="505" t="s">
        <v>13</v>
      </c>
      <c r="N610" s="505" t="s">
        <v>13</v>
      </c>
      <c r="O610" s="505" t="s">
        <v>13</v>
      </c>
      <c r="P610" s="505" t="s">
        <v>13</v>
      </c>
      <c r="Q610" s="505" t="s">
        <v>13</v>
      </c>
      <c r="R610" s="505" t="s">
        <v>13</v>
      </c>
      <c r="S610" s="505" t="s">
        <v>13</v>
      </c>
      <c r="T610" s="505" t="s">
        <v>13</v>
      </c>
      <c r="U610" s="505" t="s">
        <v>13</v>
      </c>
      <c r="V610" s="505" t="s">
        <v>13</v>
      </c>
      <c r="W610" s="505" t="s">
        <v>13</v>
      </c>
      <c r="X610" s="505" t="s">
        <v>13</v>
      </c>
      <c r="Y610" s="505" t="s">
        <v>13</v>
      </c>
      <c r="Z610" s="505" t="s">
        <v>13</v>
      </c>
      <c r="AA610" s="505" t="s">
        <v>13</v>
      </c>
      <c r="AB610" s="505" t="s">
        <v>13</v>
      </c>
      <c r="AC610" s="505" t="s">
        <v>13</v>
      </c>
      <c r="AD610" s="505" t="s">
        <v>13</v>
      </c>
      <c r="AE610" s="505" t="s">
        <v>13</v>
      </c>
      <c r="AF610" s="505" t="s">
        <v>13</v>
      </c>
      <c r="AG610" s="505" t="s">
        <v>13</v>
      </c>
      <c r="AH610" s="505" t="s">
        <v>13</v>
      </c>
      <c r="AI610" s="505" t="s">
        <v>13</v>
      </c>
      <c r="AJ610" s="505" t="s">
        <v>13</v>
      </c>
      <c r="AK610" s="505" t="s">
        <v>13</v>
      </c>
      <c r="AL610" s="505" t="s">
        <v>13</v>
      </c>
      <c r="AM610" s="505" t="s">
        <v>13</v>
      </c>
      <c r="AN610" s="505" t="s">
        <v>13</v>
      </c>
      <c r="AO610" s="505" t="s">
        <v>13</v>
      </c>
      <c r="AP610" s="505" t="s">
        <v>13</v>
      </c>
      <c r="AQ610" s="505" t="s">
        <v>13</v>
      </c>
      <c r="AR610" s="505" t="s">
        <v>13</v>
      </c>
      <c r="AS610" s="505" t="s">
        <v>13</v>
      </c>
      <c r="AT610" s="505" t="s">
        <v>13</v>
      </c>
      <c r="AU610" s="505" t="s">
        <v>13</v>
      </c>
      <c r="AV610" s="505" t="s">
        <v>13</v>
      </c>
      <c r="AW610" s="505" t="s">
        <v>13</v>
      </c>
      <c r="AX610" s="505" t="s">
        <v>13</v>
      </c>
      <c r="AY610" s="505" t="s">
        <v>13</v>
      </c>
      <c r="AZ610" s="505" t="s">
        <v>13</v>
      </c>
      <c r="BA610" s="505" t="s">
        <v>13</v>
      </c>
      <c r="BB610" s="505" t="s">
        <v>13</v>
      </c>
      <c r="BC610" s="505" t="s">
        <v>13</v>
      </c>
      <c r="BD610" s="505" t="s">
        <v>13</v>
      </c>
      <c r="BE610" s="505" t="s">
        <v>13</v>
      </c>
      <c r="BF610" s="505" t="s">
        <v>13</v>
      </c>
      <c r="BG610" s="505" t="s">
        <v>13</v>
      </c>
      <c r="BH610" s="505" t="s">
        <v>13</v>
      </c>
      <c r="BI610" s="505" t="s">
        <v>13</v>
      </c>
      <c r="BJ610" s="505" t="s">
        <v>13</v>
      </c>
      <c r="BK610" s="505" t="s">
        <v>13</v>
      </c>
      <c r="BL610" s="505" t="s">
        <v>13</v>
      </c>
      <c r="BM610" s="505" t="s">
        <v>13</v>
      </c>
      <c r="BN610" s="505" t="s">
        <v>13</v>
      </c>
      <c r="BO610" s="622" t="s">
        <v>13</v>
      </c>
      <c r="BP610" s="505" t="s">
        <v>13</v>
      </c>
      <c r="BQ610" s="505" t="s">
        <v>13</v>
      </c>
      <c r="BR610" s="505" t="s">
        <v>13</v>
      </c>
      <c r="BS610" s="505"/>
      <c r="BT610" s="505"/>
      <c r="BU610" s="505"/>
    </row>
    <row r="611" spans="1:73" ht="14.4">
      <c r="A611" s="486" t="e">
        <f>VLOOKUP(C611,'[18]DfE No.'!C:E,3,FALSE)</f>
        <v>#N/A</v>
      </c>
      <c r="B611" s="502" t="s">
        <v>13</v>
      </c>
      <c r="C611" s="502" t="s">
        <v>13</v>
      </c>
      <c r="D611" s="503" t="s">
        <v>13</v>
      </c>
      <c r="E611" s="492" t="s">
        <v>13</v>
      </c>
      <c r="F611" s="504" t="s">
        <v>13</v>
      </c>
      <c r="G611" s="505" t="s">
        <v>13</v>
      </c>
      <c r="H611" s="505" t="s">
        <v>13</v>
      </c>
      <c r="I611" s="505" t="s">
        <v>13</v>
      </c>
      <c r="J611" s="505" t="s">
        <v>13</v>
      </c>
      <c r="K611" s="505" t="s">
        <v>13</v>
      </c>
      <c r="L611" s="505" t="s">
        <v>13</v>
      </c>
      <c r="M611" s="505" t="s">
        <v>13</v>
      </c>
      <c r="N611" s="505" t="s">
        <v>13</v>
      </c>
      <c r="O611" s="505" t="s">
        <v>13</v>
      </c>
      <c r="P611" s="505" t="s">
        <v>13</v>
      </c>
      <c r="Q611" s="505" t="s">
        <v>13</v>
      </c>
      <c r="R611" s="505" t="s">
        <v>13</v>
      </c>
      <c r="S611" s="505" t="s">
        <v>13</v>
      </c>
      <c r="T611" s="505" t="s">
        <v>13</v>
      </c>
      <c r="U611" s="505" t="s">
        <v>13</v>
      </c>
      <c r="V611" s="505" t="s">
        <v>13</v>
      </c>
      <c r="W611" s="505" t="s">
        <v>13</v>
      </c>
      <c r="X611" s="505" t="s">
        <v>13</v>
      </c>
      <c r="Y611" s="505" t="s">
        <v>13</v>
      </c>
      <c r="Z611" s="505" t="s">
        <v>13</v>
      </c>
      <c r="AA611" s="505" t="s">
        <v>13</v>
      </c>
      <c r="AB611" s="505" t="s">
        <v>13</v>
      </c>
      <c r="AC611" s="505" t="s">
        <v>13</v>
      </c>
      <c r="AD611" s="505" t="s">
        <v>13</v>
      </c>
      <c r="AE611" s="505" t="s">
        <v>13</v>
      </c>
      <c r="AF611" s="505" t="s">
        <v>13</v>
      </c>
      <c r="AG611" s="505" t="s">
        <v>13</v>
      </c>
      <c r="AH611" s="505" t="s">
        <v>13</v>
      </c>
      <c r="AI611" s="505" t="s">
        <v>13</v>
      </c>
      <c r="AJ611" s="505" t="s">
        <v>13</v>
      </c>
      <c r="AK611" s="505" t="s">
        <v>13</v>
      </c>
      <c r="AL611" s="505" t="s">
        <v>13</v>
      </c>
      <c r="AM611" s="505" t="s">
        <v>13</v>
      </c>
      <c r="AN611" s="505" t="s">
        <v>13</v>
      </c>
      <c r="AO611" s="505" t="s">
        <v>13</v>
      </c>
      <c r="AP611" s="505" t="s">
        <v>13</v>
      </c>
      <c r="AQ611" s="505" t="s">
        <v>13</v>
      </c>
      <c r="AR611" s="505" t="s">
        <v>13</v>
      </c>
      <c r="AS611" s="505" t="s">
        <v>13</v>
      </c>
      <c r="AT611" s="505" t="s">
        <v>13</v>
      </c>
      <c r="AU611" s="505" t="s">
        <v>13</v>
      </c>
      <c r="AV611" s="505" t="s">
        <v>13</v>
      </c>
      <c r="AW611" s="505" t="s">
        <v>13</v>
      </c>
      <c r="AX611" s="505" t="s">
        <v>13</v>
      </c>
      <c r="AY611" s="505" t="s">
        <v>13</v>
      </c>
      <c r="AZ611" s="505" t="s">
        <v>13</v>
      </c>
      <c r="BA611" s="505" t="s">
        <v>13</v>
      </c>
      <c r="BB611" s="505" t="s">
        <v>13</v>
      </c>
      <c r="BC611" s="505" t="s">
        <v>13</v>
      </c>
      <c r="BD611" s="505" t="s">
        <v>13</v>
      </c>
      <c r="BE611" s="505" t="s">
        <v>13</v>
      </c>
      <c r="BF611" s="505" t="s">
        <v>13</v>
      </c>
      <c r="BG611" s="505" t="s">
        <v>13</v>
      </c>
      <c r="BH611" s="505" t="s">
        <v>13</v>
      </c>
      <c r="BI611" s="505" t="s">
        <v>13</v>
      </c>
      <c r="BJ611" s="505" t="s">
        <v>13</v>
      </c>
      <c r="BK611" s="505" t="s">
        <v>13</v>
      </c>
      <c r="BL611" s="505" t="s">
        <v>13</v>
      </c>
      <c r="BM611" s="505" t="s">
        <v>13</v>
      </c>
      <c r="BN611" s="505" t="s">
        <v>13</v>
      </c>
      <c r="BO611" s="622" t="s">
        <v>13</v>
      </c>
      <c r="BP611" s="505" t="s">
        <v>13</v>
      </c>
      <c r="BQ611" s="505" t="s">
        <v>13</v>
      </c>
      <c r="BR611" s="505" t="s">
        <v>13</v>
      </c>
      <c r="BS611" s="505"/>
      <c r="BT611" s="505"/>
      <c r="BU611" s="505"/>
    </row>
    <row r="612" spans="1:73" ht="14.4">
      <c r="A612" s="486" t="e">
        <f>VLOOKUP(C612,'[18]DfE No.'!C:E,3,FALSE)</f>
        <v>#N/A</v>
      </c>
      <c r="B612" s="502" t="s">
        <v>13</v>
      </c>
      <c r="C612" s="502" t="s">
        <v>13</v>
      </c>
      <c r="D612" s="503" t="s">
        <v>13</v>
      </c>
      <c r="E612" s="492" t="s">
        <v>13</v>
      </c>
      <c r="F612" s="504" t="s">
        <v>13</v>
      </c>
      <c r="G612" s="505" t="s">
        <v>13</v>
      </c>
      <c r="H612" s="505" t="s">
        <v>13</v>
      </c>
      <c r="I612" s="505" t="s">
        <v>13</v>
      </c>
      <c r="J612" s="505" t="s">
        <v>13</v>
      </c>
      <c r="K612" s="505" t="s">
        <v>13</v>
      </c>
      <c r="L612" s="505" t="s">
        <v>13</v>
      </c>
      <c r="M612" s="505" t="s">
        <v>13</v>
      </c>
      <c r="N612" s="505" t="s">
        <v>13</v>
      </c>
      <c r="O612" s="505" t="s">
        <v>13</v>
      </c>
      <c r="P612" s="505" t="s">
        <v>13</v>
      </c>
      <c r="Q612" s="505" t="s">
        <v>13</v>
      </c>
      <c r="R612" s="505" t="s">
        <v>13</v>
      </c>
      <c r="S612" s="505" t="s">
        <v>13</v>
      </c>
      <c r="T612" s="505" t="s">
        <v>13</v>
      </c>
      <c r="U612" s="505" t="s">
        <v>13</v>
      </c>
      <c r="V612" s="505" t="s">
        <v>13</v>
      </c>
      <c r="W612" s="505" t="s">
        <v>13</v>
      </c>
      <c r="X612" s="505" t="s">
        <v>13</v>
      </c>
      <c r="Y612" s="505" t="s">
        <v>13</v>
      </c>
      <c r="Z612" s="505" t="s">
        <v>13</v>
      </c>
      <c r="AA612" s="505" t="s">
        <v>13</v>
      </c>
      <c r="AB612" s="505" t="s">
        <v>13</v>
      </c>
      <c r="AC612" s="505" t="s">
        <v>13</v>
      </c>
      <c r="AD612" s="505" t="s">
        <v>13</v>
      </c>
      <c r="AE612" s="505" t="s">
        <v>13</v>
      </c>
      <c r="AF612" s="505" t="s">
        <v>13</v>
      </c>
      <c r="AG612" s="505" t="s">
        <v>13</v>
      </c>
      <c r="AH612" s="505" t="s">
        <v>13</v>
      </c>
      <c r="AI612" s="505" t="s">
        <v>13</v>
      </c>
      <c r="AJ612" s="505" t="s">
        <v>13</v>
      </c>
      <c r="AK612" s="505" t="s">
        <v>13</v>
      </c>
      <c r="AL612" s="505" t="s">
        <v>13</v>
      </c>
      <c r="AM612" s="505" t="s">
        <v>13</v>
      </c>
      <c r="AN612" s="505" t="s">
        <v>13</v>
      </c>
      <c r="AO612" s="505" t="s">
        <v>13</v>
      </c>
      <c r="AP612" s="505" t="s">
        <v>13</v>
      </c>
      <c r="AQ612" s="505" t="s">
        <v>13</v>
      </c>
      <c r="AR612" s="505" t="s">
        <v>13</v>
      </c>
      <c r="AS612" s="505" t="s">
        <v>13</v>
      </c>
      <c r="AT612" s="505" t="s">
        <v>13</v>
      </c>
      <c r="AU612" s="505" t="s">
        <v>13</v>
      </c>
      <c r="AV612" s="505" t="s">
        <v>13</v>
      </c>
      <c r="AW612" s="505" t="s">
        <v>13</v>
      </c>
      <c r="AX612" s="505" t="s">
        <v>13</v>
      </c>
      <c r="AY612" s="505" t="s">
        <v>13</v>
      </c>
      <c r="AZ612" s="505" t="s">
        <v>13</v>
      </c>
      <c r="BA612" s="505" t="s">
        <v>13</v>
      </c>
      <c r="BB612" s="505" t="s">
        <v>13</v>
      </c>
      <c r="BC612" s="505" t="s">
        <v>13</v>
      </c>
      <c r="BD612" s="505" t="s">
        <v>13</v>
      </c>
      <c r="BE612" s="505" t="s">
        <v>13</v>
      </c>
      <c r="BF612" s="505" t="s">
        <v>13</v>
      </c>
      <c r="BG612" s="505" t="s">
        <v>13</v>
      </c>
      <c r="BH612" s="505" t="s">
        <v>13</v>
      </c>
      <c r="BI612" s="505" t="s">
        <v>13</v>
      </c>
      <c r="BJ612" s="505" t="s">
        <v>13</v>
      </c>
      <c r="BK612" s="505" t="s">
        <v>13</v>
      </c>
      <c r="BL612" s="505" t="s">
        <v>13</v>
      </c>
      <c r="BM612" s="505" t="s">
        <v>13</v>
      </c>
      <c r="BN612" s="505" t="s">
        <v>13</v>
      </c>
      <c r="BO612" s="622" t="s">
        <v>13</v>
      </c>
      <c r="BP612" s="505" t="s">
        <v>13</v>
      </c>
      <c r="BQ612" s="505" t="s">
        <v>13</v>
      </c>
      <c r="BR612" s="505" t="s">
        <v>13</v>
      </c>
      <c r="BS612" s="505"/>
      <c r="BT612" s="505"/>
      <c r="BU612" s="505"/>
    </row>
    <row r="613" spans="1:73" ht="14.4">
      <c r="A613" s="486" t="e">
        <f>VLOOKUP(C613,'[18]DfE No.'!C:E,3,FALSE)</f>
        <v>#N/A</v>
      </c>
      <c r="B613" s="502" t="s">
        <v>13</v>
      </c>
      <c r="C613" s="502" t="s">
        <v>13</v>
      </c>
      <c r="D613" s="503" t="s">
        <v>13</v>
      </c>
      <c r="E613" s="492" t="s">
        <v>13</v>
      </c>
      <c r="F613" s="504" t="s">
        <v>13</v>
      </c>
      <c r="G613" s="505" t="s">
        <v>13</v>
      </c>
      <c r="H613" s="505" t="s">
        <v>13</v>
      </c>
      <c r="I613" s="505" t="s">
        <v>13</v>
      </c>
      <c r="J613" s="505" t="s">
        <v>13</v>
      </c>
      <c r="K613" s="505" t="s">
        <v>13</v>
      </c>
      <c r="L613" s="505" t="s">
        <v>13</v>
      </c>
      <c r="M613" s="505" t="s">
        <v>13</v>
      </c>
      <c r="N613" s="505" t="s">
        <v>13</v>
      </c>
      <c r="O613" s="505" t="s">
        <v>13</v>
      </c>
      <c r="P613" s="505" t="s">
        <v>13</v>
      </c>
      <c r="Q613" s="505" t="s">
        <v>13</v>
      </c>
      <c r="R613" s="505" t="s">
        <v>13</v>
      </c>
      <c r="S613" s="505" t="s">
        <v>13</v>
      </c>
      <c r="T613" s="505" t="s">
        <v>13</v>
      </c>
      <c r="U613" s="505" t="s">
        <v>13</v>
      </c>
      <c r="V613" s="505" t="s">
        <v>13</v>
      </c>
      <c r="W613" s="505" t="s">
        <v>13</v>
      </c>
      <c r="X613" s="505" t="s">
        <v>13</v>
      </c>
      <c r="Y613" s="505" t="s">
        <v>13</v>
      </c>
      <c r="Z613" s="505" t="s">
        <v>13</v>
      </c>
      <c r="AA613" s="505" t="s">
        <v>13</v>
      </c>
      <c r="AB613" s="505" t="s">
        <v>13</v>
      </c>
      <c r="AC613" s="505" t="s">
        <v>13</v>
      </c>
      <c r="AD613" s="505" t="s">
        <v>13</v>
      </c>
      <c r="AE613" s="505" t="s">
        <v>13</v>
      </c>
      <c r="AF613" s="505" t="s">
        <v>13</v>
      </c>
      <c r="AG613" s="505" t="s">
        <v>13</v>
      </c>
      <c r="AH613" s="505" t="s">
        <v>13</v>
      </c>
      <c r="AI613" s="505" t="s">
        <v>13</v>
      </c>
      <c r="AJ613" s="505" t="s">
        <v>13</v>
      </c>
      <c r="AK613" s="505" t="s">
        <v>13</v>
      </c>
      <c r="AL613" s="505" t="s">
        <v>13</v>
      </c>
      <c r="AM613" s="505" t="s">
        <v>13</v>
      </c>
      <c r="AN613" s="505" t="s">
        <v>13</v>
      </c>
      <c r="AO613" s="505" t="s">
        <v>13</v>
      </c>
      <c r="AP613" s="505" t="s">
        <v>13</v>
      </c>
      <c r="AQ613" s="505" t="s">
        <v>13</v>
      </c>
      <c r="AR613" s="505" t="s">
        <v>13</v>
      </c>
      <c r="AS613" s="505" t="s">
        <v>13</v>
      </c>
      <c r="AT613" s="505" t="s">
        <v>13</v>
      </c>
      <c r="AU613" s="505" t="s">
        <v>13</v>
      </c>
      <c r="AV613" s="505" t="s">
        <v>13</v>
      </c>
      <c r="AW613" s="505" t="s">
        <v>13</v>
      </c>
      <c r="AX613" s="505" t="s">
        <v>13</v>
      </c>
      <c r="AY613" s="505" t="s">
        <v>13</v>
      </c>
      <c r="AZ613" s="505" t="s">
        <v>13</v>
      </c>
      <c r="BA613" s="505" t="s">
        <v>13</v>
      </c>
      <c r="BB613" s="505" t="s">
        <v>13</v>
      </c>
      <c r="BC613" s="505" t="s">
        <v>13</v>
      </c>
      <c r="BD613" s="505" t="s">
        <v>13</v>
      </c>
      <c r="BE613" s="505" t="s">
        <v>13</v>
      </c>
      <c r="BF613" s="505" t="s">
        <v>13</v>
      </c>
      <c r="BG613" s="505" t="s">
        <v>13</v>
      </c>
      <c r="BH613" s="505" t="s">
        <v>13</v>
      </c>
      <c r="BI613" s="505" t="s">
        <v>13</v>
      </c>
      <c r="BJ613" s="505" t="s">
        <v>13</v>
      </c>
      <c r="BK613" s="505" t="s">
        <v>13</v>
      </c>
      <c r="BL613" s="505" t="s">
        <v>13</v>
      </c>
      <c r="BM613" s="505" t="s">
        <v>13</v>
      </c>
      <c r="BN613" s="505" t="s">
        <v>13</v>
      </c>
      <c r="BO613" s="622" t="s">
        <v>13</v>
      </c>
      <c r="BP613" s="505" t="s">
        <v>13</v>
      </c>
      <c r="BQ613" s="505" t="s">
        <v>13</v>
      </c>
      <c r="BR613" s="505" t="s">
        <v>13</v>
      </c>
      <c r="BS613" s="505"/>
      <c r="BT613" s="505"/>
      <c r="BU613" s="505"/>
    </row>
    <row r="614" spans="1:73" ht="14.4">
      <c r="A614" s="486" t="e">
        <f>VLOOKUP(C614,'[18]DfE No.'!C:E,3,FALSE)</f>
        <v>#N/A</v>
      </c>
      <c r="B614" s="502" t="s">
        <v>13</v>
      </c>
      <c r="C614" s="502" t="s">
        <v>13</v>
      </c>
      <c r="D614" s="503" t="s">
        <v>13</v>
      </c>
      <c r="E614" s="492" t="s">
        <v>13</v>
      </c>
      <c r="F614" s="504" t="s">
        <v>13</v>
      </c>
      <c r="G614" s="505" t="s">
        <v>13</v>
      </c>
      <c r="H614" s="505" t="s">
        <v>13</v>
      </c>
      <c r="I614" s="505" t="s">
        <v>13</v>
      </c>
      <c r="J614" s="505" t="s">
        <v>13</v>
      </c>
      <c r="K614" s="505" t="s">
        <v>13</v>
      </c>
      <c r="L614" s="505" t="s">
        <v>13</v>
      </c>
      <c r="M614" s="505" t="s">
        <v>13</v>
      </c>
      <c r="N614" s="505" t="s">
        <v>13</v>
      </c>
      <c r="O614" s="505" t="s">
        <v>13</v>
      </c>
      <c r="P614" s="505" t="s">
        <v>13</v>
      </c>
      <c r="Q614" s="505" t="s">
        <v>13</v>
      </c>
      <c r="R614" s="505" t="s">
        <v>13</v>
      </c>
      <c r="S614" s="505" t="s">
        <v>13</v>
      </c>
      <c r="T614" s="505" t="s">
        <v>13</v>
      </c>
      <c r="U614" s="505" t="s">
        <v>13</v>
      </c>
      <c r="V614" s="505" t="s">
        <v>13</v>
      </c>
      <c r="W614" s="505" t="s">
        <v>13</v>
      </c>
      <c r="X614" s="505" t="s">
        <v>13</v>
      </c>
      <c r="Y614" s="505" t="s">
        <v>13</v>
      </c>
      <c r="Z614" s="505" t="s">
        <v>13</v>
      </c>
      <c r="AA614" s="505" t="s">
        <v>13</v>
      </c>
      <c r="AB614" s="505" t="s">
        <v>13</v>
      </c>
      <c r="AC614" s="505" t="s">
        <v>13</v>
      </c>
      <c r="AD614" s="505" t="s">
        <v>13</v>
      </c>
      <c r="AE614" s="505" t="s">
        <v>13</v>
      </c>
      <c r="AF614" s="505" t="s">
        <v>13</v>
      </c>
      <c r="AG614" s="505" t="s">
        <v>13</v>
      </c>
      <c r="AH614" s="505" t="s">
        <v>13</v>
      </c>
      <c r="AI614" s="505" t="s">
        <v>13</v>
      </c>
      <c r="AJ614" s="505" t="s">
        <v>13</v>
      </c>
      <c r="AK614" s="505" t="s">
        <v>13</v>
      </c>
      <c r="AL614" s="505" t="s">
        <v>13</v>
      </c>
      <c r="AM614" s="505" t="s">
        <v>13</v>
      </c>
      <c r="AN614" s="505" t="s">
        <v>13</v>
      </c>
      <c r="AO614" s="505" t="s">
        <v>13</v>
      </c>
      <c r="AP614" s="505" t="s">
        <v>13</v>
      </c>
      <c r="AQ614" s="505" t="s">
        <v>13</v>
      </c>
      <c r="AR614" s="505" t="s">
        <v>13</v>
      </c>
      <c r="AS614" s="505" t="s">
        <v>13</v>
      </c>
      <c r="AT614" s="505" t="s">
        <v>13</v>
      </c>
      <c r="AU614" s="505" t="s">
        <v>13</v>
      </c>
      <c r="AV614" s="505" t="s">
        <v>13</v>
      </c>
      <c r="AW614" s="505" t="s">
        <v>13</v>
      </c>
      <c r="AX614" s="505" t="s">
        <v>13</v>
      </c>
      <c r="AY614" s="505" t="s">
        <v>13</v>
      </c>
      <c r="AZ614" s="505" t="s">
        <v>13</v>
      </c>
      <c r="BA614" s="505" t="s">
        <v>13</v>
      </c>
      <c r="BB614" s="505" t="s">
        <v>13</v>
      </c>
      <c r="BC614" s="505" t="s">
        <v>13</v>
      </c>
      <c r="BD614" s="505" t="s">
        <v>13</v>
      </c>
      <c r="BE614" s="505" t="s">
        <v>13</v>
      </c>
      <c r="BF614" s="505" t="s">
        <v>13</v>
      </c>
      <c r="BG614" s="505" t="s">
        <v>13</v>
      </c>
      <c r="BH614" s="505" t="s">
        <v>13</v>
      </c>
      <c r="BI614" s="505" t="s">
        <v>13</v>
      </c>
      <c r="BJ614" s="505" t="s">
        <v>13</v>
      </c>
      <c r="BK614" s="505" t="s">
        <v>13</v>
      </c>
      <c r="BL614" s="505" t="s">
        <v>13</v>
      </c>
      <c r="BM614" s="505" t="s">
        <v>13</v>
      </c>
      <c r="BN614" s="505" t="s">
        <v>13</v>
      </c>
      <c r="BO614" s="622" t="s">
        <v>13</v>
      </c>
      <c r="BP614" s="505" t="s">
        <v>13</v>
      </c>
      <c r="BQ614" s="505" t="s">
        <v>13</v>
      </c>
      <c r="BR614" s="505" t="s">
        <v>13</v>
      </c>
      <c r="BS614" s="505"/>
      <c r="BT614" s="505"/>
      <c r="BU614" s="505"/>
    </row>
    <row r="615" spans="1:73" ht="14.4">
      <c r="A615" s="486" t="e">
        <f>VLOOKUP(C615,'[18]DfE No.'!C:E,3,FALSE)</f>
        <v>#N/A</v>
      </c>
      <c r="B615" s="502" t="s">
        <v>13</v>
      </c>
      <c r="C615" s="502" t="s">
        <v>13</v>
      </c>
      <c r="D615" s="503" t="s">
        <v>13</v>
      </c>
      <c r="E615" s="492" t="s">
        <v>13</v>
      </c>
      <c r="F615" s="504" t="s">
        <v>13</v>
      </c>
      <c r="G615" s="505" t="s">
        <v>13</v>
      </c>
      <c r="H615" s="505" t="s">
        <v>13</v>
      </c>
      <c r="I615" s="505" t="s">
        <v>13</v>
      </c>
      <c r="J615" s="505" t="s">
        <v>13</v>
      </c>
      <c r="K615" s="505" t="s">
        <v>13</v>
      </c>
      <c r="L615" s="505" t="s">
        <v>13</v>
      </c>
      <c r="M615" s="505" t="s">
        <v>13</v>
      </c>
      <c r="N615" s="505" t="s">
        <v>13</v>
      </c>
      <c r="O615" s="505" t="s">
        <v>13</v>
      </c>
      <c r="P615" s="505" t="s">
        <v>13</v>
      </c>
      <c r="Q615" s="505" t="s">
        <v>13</v>
      </c>
      <c r="R615" s="505" t="s">
        <v>13</v>
      </c>
      <c r="S615" s="505" t="s">
        <v>13</v>
      </c>
      <c r="T615" s="505" t="s">
        <v>13</v>
      </c>
      <c r="U615" s="505" t="s">
        <v>13</v>
      </c>
      <c r="V615" s="505" t="s">
        <v>13</v>
      </c>
      <c r="W615" s="505" t="s">
        <v>13</v>
      </c>
      <c r="X615" s="505" t="s">
        <v>13</v>
      </c>
      <c r="Y615" s="505" t="s">
        <v>13</v>
      </c>
      <c r="Z615" s="505" t="s">
        <v>13</v>
      </c>
      <c r="AA615" s="505" t="s">
        <v>13</v>
      </c>
      <c r="AB615" s="505" t="s">
        <v>13</v>
      </c>
      <c r="AC615" s="505" t="s">
        <v>13</v>
      </c>
      <c r="AD615" s="505" t="s">
        <v>13</v>
      </c>
      <c r="AE615" s="505" t="s">
        <v>13</v>
      </c>
      <c r="AF615" s="505" t="s">
        <v>13</v>
      </c>
      <c r="AG615" s="505" t="s">
        <v>13</v>
      </c>
      <c r="AH615" s="505" t="s">
        <v>13</v>
      </c>
      <c r="AI615" s="505" t="s">
        <v>13</v>
      </c>
      <c r="AJ615" s="505" t="s">
        <v>13</v>
      </c>
      <c r="AK615" s="505" t="s">
        <v>13</v>
      </c>
      <c r="AL615" s="505" t="s">
        <v>13</v>
      </c>
      <c r="AM615" s="505" t="s">
        <v>13</v>
      </c>
      <c r="AN615" s="505" t="s">
        <v>13</v>
      </c>
      <c r="AO615" s="505" t="s">
        <v>13</v>
      </c>
      <c r="AP615" s="505" t="s">
        <v>13</v>
      </c>
      <c r="AQ615" s="505" t="s">
        <v>13</v>
      </c>
      <c r="AR615" s="505" t="s">
        <v>13</v>
      </c>
      <c r="AS615" s="505" t="s">
        <v>13</v>
      </c>
      <c r="AT615" s="505" t="s">
        <v>13</v>
      </c>
      <c r="AU615" s="505" t="s">
        <v>13</v>
      </c>
      <c r="AV615" s="505" t="s">
        <v>13</v>
      </c>
      <c r="AW615" s="505" t="s">
        <v>13</v>
      </c>
      <c r="AX615" s="505" t="s">
        <v>13</v>
      </c>
      <c r="AY615" s="505" t="s">
        <v>13</v>
      </c>
      <c r="AZ615" s="505" t="s">
        <v>13</v>
      </c>
      <c r="BA615" s="505" t="s">
        <v>13</v>
      </c>
      <c r="BB615" s="505" t="s">
        <v>13</v>
      </c>
      <c r="BC615" s="505" t="s">
        <v>13</v>
      </c>
      <c r="BD615" s="505" t="s">
        <v>13</v>
      </c>
      <c r="BE615" s="505" t="s">
        <v>13</v>
      </c>
      <c r="BF615" s="505" t="s">
        <v>13</v>
      </c>
      <c r="BG615" s="505" t="s">
        <v>13</v>
      </c>
      <c r="BH615" s="505" t="s">
        <v>13</v>
      </c>
      <c r="BI615" s="505" t="s">
        <v>13</v>
      </c>
      <c r="BJ615" s="505" t="s">
        <v>13</v>
      </c>
      <c r="BK615" s="505" t="s">
        <v>13</v>
      </c>
      <c r="BL615" s="505" t="s">
        <v>13</v>
      </c>
      <c r="BM615" s="505" t="s">
        <v>13</v>
      </c>
      <c r="BN615" s="505" t="s">
        <v>13</v>
      </c>
      <c r="BO615" s="622" t="s">
        <v>13</v>
      </c>
      <c r="BP615" s="505" t="s">
        <v>13</v>
      </c>
      <c r="BQ615" s="505" t="s">
        <v>13</v>
      </c>
      <c r="BR615" s="505" t="s">
        <v>13</v>
      </c>
      <c r="BS615" s="505"/>
      <c r="BT615" s="505"/>
      <c r="BU615" s="505"/>
    </row>
    <row r="616" spans="1:73" ht="14.4">
      <c r="A616" s="486" t="e">
        <f>VLOOKUP(C616,'[18]DfE No.'!C:E,3,FALSE)</f>
        <v>#N/A</v>
      </c>
      <c r="B616" s="502" t="s">
        <v>13</v>
      </c>
      <c r="C616" s="502" t="s">
        <v>13</v>
      </c>
      <c r="D616" s="503" t="s">
        <v>13</v>
      </c>
      <c r="E616" s="492" t="s">
        <v>13</v>
      </c>
      <c r="F616" s="504" t="s">
        <v>13</v>
      </c>
      <c r="G616" s="505" t="s">
        <v>13</v>
      </c>
      <c r="H616" s="505" t="s">
        <v>13</v>
      </c>
      <c r="I616" s="505" t="s">
        <v>13</v>
      </c>
      <c r="J616" s="505" t="s">
        <v>13</v>
      </c>
      <c r="K616" s="505" t="s">
        <v>13</v>
      </c>
      <c r="L616" s="505" t="s">
        <v>13</v>
      </c>
      <c r="M616" s="505" t="s">
        <v>13</v>
      </c>
      <c r="N616" s="505" t="s">
        <v>13</v>
      </c>
      <c r="O616" s="505" t="s">
        <v>13</v>
      </c>
      <c r="P616" s="505" t="s">
        <v>13</v>
      </c>
      <c r="Q616" s="505" t="s">
        <v>13</v>
      </c>
      <c r="R616" s="505" t="s">
        <v>13</v>
      </c>
      <c r="S616" s="505" t="s">
        <v>13</v>
      </c>
      <c r="T616" s="505" t="s">
        <v>13</v>
      </c>
      <c r="U616" s="505" t="s">
        <v>13</v>
      </c>
      <c r="V616" s="505" t="s">
        <v>13</v>
      </c>
      <c r="W616" s="505" t="s">
        <v>13</v>
      </c>
      <c r="X616" s="505" t="s">
        <v>13</v>
      </c>
      <c r="Y616" s="505" t="s">
        <v>13</v>
      </c>
      <c r="Z616" s="505" t="s">
        <v>13</v>
      </c>
      <c r="AA616" s="505" t="s">
        <v>13</v>
      </c>
      <c r="AB616" s="505" t="s">
        <v>13</v>
      </c>
      <c r="AC616" s="505" t="s">
        <v>13</v>
      </c>
      <c r="AD616" s="505" t="s">
        <v>13</v>
      </c>
      <c r="AE616" s="505" t="s">
        <v>13</v>
      </c>
      <c r="AF616" s="505" t="s">
        <v>13</v>
      </c>
      <c r="AG616" s="505" t="s">
        <v>13</v>
      </c>
      <c r="AH616" s="505" t="s">
        <v>13</v>
      </c>
      <c r="AI616" s="505" t="s">
        <v>13</v>
      </c>
      <c r="AJ616" s="505" t="s">
        <v>13</v>
      </c>
      <c r="AK616" s="505" t="s">
        <v>13</v>
      </c>
      <c r="AL616" s="505" t="s">
        <v>13</v>
      </c>
      <c r="AM616" s="505" t="s">
        <v>13</v>
      </c>
      <c r="AN616" s="505" t="s">
        <v>13</v>
      </c>
      <c r="AO616" s="505" t="s">
        <v>13</v>
      </c>
      <c r="AP616" s="505" t="s">
        <v>13</v>
      </c>
      <c r="AQ616" s="505" t="s">
        <v>13</v>
      </c>
      <c r="AR616" s="505" t="s">
        <v>13</v>
      </c>
      <c r="AS616" s="505" t="s">
        <v>13</v>
      </c>
      <c r="AT616" s="505" t="s">
        <v>13</v>
      </c>
      <c r="AU616" s="505" t="s">
        <v>13</v>
      </c>
      <c r="AV616" s="505" t="s">
        <v>13</v>
      </c>
      <c r="AW616" s="505" t="s">
        <v>13</v>
      </c>
      <c r="AX616" s="505" t="s">
        <v>13</v>
      </c>
      <c r="AY616" s="505" t="s">
        <v>13</v>
      </c>
      <c r="AZ616" s="505" t="s">
        <v>13</v>
      </c>
      <c r="BA616" s="505" t="s">
        <v>13</v>
      </c>
      <c r="BB616" s="505" t="s">
        <v>13</v>
      </c>
      <c r="BC616" s="505" t="s">
        <v>13</v>
      </c>
      <c r="BD616" s="505" t="s">
        <v>13</v>
      </c>
      <c r="BE616" s="505" t="s">
        <v>13</v>
      </c>
      <c r="BF616" s="505" t="s">
        <v>13</v>
      </c>
      <c r="BG616" s="505" t="s">
        <v>13</v>
      </c>
      <c r="BH616" s="505" t="s">
        <v>13</v>
      </c>
      <c r="BI616" s="505" t="s">
        <v>13</v>
      </c>
      <c r="BJ616" s="505" t="s">
        <v>13</v>
      </c>
      <c r="BK616" s="505" t="s">
        <v>13</v>
      </c>
      <c r="BL616" s="505" t="s">
        <v>13</v>
      </c>
      <c r="BM616" s="505" t="s">
        <v>13</v>
      </c>
      <c r="BN616" s="505" t="s">
        <v>13</v>
      </c>
      <c r="BO616" s="622" t="s">
        <v>13</v>
      </c>
      <c r="BP616" s="505" t="s">
        <v>13</v>
      </c>
      <c r="BQ616" s="505" t="s">
        <v>13</v>
      </c>
      <c r="BR616" s="505" t="s">
        <v>13</v>
      </c>
      <c r="BS616" s="505"/>
      <c r="BT616" s="505"/>
      <c r="BU616" s="505"/>
    </row>
    <row r="617" spans="1:73" ht="14.4">
      <c r="A617" s="486" t="e">
        <f>VLOOKUP(C617,'[18]DfE No.'!C:E,3,FALSE)</f>
        <v>#N/A</v>
      </c>
      <c r="B617" s="502" t="s">
        <v>13</v>
      </c>
      <c r="C617" s="502" t="s">
        <v>13</v>
      </c>
      <c r="D617" s="503" t="s">
        <v>13</v>
      </c>
      <c r="E617" s="492" t="s">
        <v>13</v>
      </c>
      <c r="F617" s="504" t="s">
        <v>13</v>
      </c>
      <c r="G617" s="505" t="s">
        <v>13</v>
      </c>
      <c r="H617" s="505" t="s">
        <v>13</v>
      </c>
      <c r="I617" s="505" t="s">
        <v>13</v>
      </c>
      <c r="J617" s="505" t="s">
        <v>13</v>
      </c>
      <c r="K617" s="505" t="s">
        <v>13</v>
      </c>
      <c r="L617" s="505" t="s">
        <v>13</v>
      </c>
      <c r="M617" s="505" t="s">
        <v>13</v>
      </c>
      <c r="N617" s="505" t="s">
        <v>13</v>
      </c>
      <c r="O617" s="505" t="s">
        <v>13</v>
      </c>
      <c r="P617" s="505" t="s">
        <v>13</v>
      </c>
      <c r="Q617" s="505" t="s">
        <v>13</v>
      </c>
      <c r="R617" s="505" t="s">
        <v>13</v>
      </c>
      <c r="S617" s="505" t="s">
        <v>13</v>
      </c>
      <c r="T617" s="505" t="s">
        <v>13</v>
      </c>
      <c r="U617" s="505" t="s">
        <v>13</v>
      </c>
      <c r="V617" s="505" t="s">
        <v>13</v>
      </c>
      <c r="W617" s="505" t="s">
        <v>13</v>
      </c>
      <c r="X617" s="505" t="s">
        <v>13</v>
      </c>
      <c r="Y617" s="505" t="s">
        <v>13</v>
      </c>
      <c r="Z617" s="505" t="s">
        <v>13</v>
      </c>
      <c r="AA617" s="505" t="s">
        <v>13</v>
      </c>
      <c r="AB617" s="505" t="s">
        <v>13</v>
      </c>
      <c r="AC617" s="505" t="s">
        <v>13</v>
      </c>
      <c r="AD617" s="505" t="s">
        <v>13</v>
      </c>
      <c r="AE617" s="505" t="s">
        <v>13</v>
      </c>
      <c r="AF617" s="505" t="s">
        <v>13</v>
      </c>
      <c r="AG617" s="505" t="s">
        <v>13</v>
      </c>
      <c r="AH617" s="505" t="s">
        <v>13</v>
      </c>
      <c r="AI617" s="505" t="s">
        <v>13</v>
      </c>
      <c r="AJ617" s="505" t="s">
        <v>13</v>
      </c>
      <c r="AK617" s="505" t="s">
        <v>13</v>
      </c>
      <c r="AL617" s="505" t="s">
        <v>13</v>
      </c>
      <c r="AM617" s="505" t="s">
        <v>13</v>
      </c>
      <c r="AN617" s="505" t="s">
        <v>13</v>
      </c>
      <c r="AO617" s="505" t="s">
        <v>13</v>
      </c>
      <c r="AP617" s="505" t="s">
        <v>13</v>
      </c>
      <c r="AQ617" s="505" t="s">
        <v>13</v>
      </c>
      <c r="AR617" s="505" t="s">
        <v>13</v>
      </c>
      <c r="AS617" s="505" t="s">
        <v>13</v>
      </c>
      <c r="AT617" s="505" t="s">
        <v>13</v>
      </c>
      <c r="AU617" s="505" t="s">
        <v>13</v>
      </c>
      <c r="AV617" s="505" t="s">
        <v>13</v>
      </c>
      <c r="AW617" s="505" t="s">
        <v>13</v>
      </c>
      <c r="AX617" s="505" t="s">
        <v>13</v>
      </c>
      <c r="AY617" s="505" t="s">
        <v>13</v>
      </c>
      <c r="AZ617" s="505" t="s">
        <v>13</v>
      </c>
      <c r="BA617" s="505" t="s">
        <v>13</v>
      </c>
      <c r="BB617" s="505" t="s">
        <v>13</v>
      </c>
      <c r="BC617" s="505" t="s">
        <v>13</v>
      </c>
      <c r="BD617" s="505" t="s">
        <v>13</v>
      </c>
      <c r="BE617" s="505" t="s">
        <v>13</v>
      </c>
      <c r="BF617" s="505" t="s">
        <v>13</v>
      </c>
      <c r="BG617" s="505" t="s">
        <v>13</v>
      </c>
      <c r="BH617" s="505" t="s">
        <v>13</v>
      </c>
      <c r="BI617" s="505" t="s">
        <v>13</v>
      </c>
      <c r="BJ617" s="505" t="s">
        <v>13</v>
      </c>
      <c r="BK617" s="505" t="s">
        <v>13</v>
      </c>
      <c r="BL617" s="505" t="s">
        <v>13</v>
      </c>
      <c r="BM617" s="505" t="s">
        <v>13</v>
      </c>
      <c r="BN617" s="505" t="s">
        <v>13</v>
      </c>
      <c r="BO617" s="622" t="s">
        <v>13</v>
      </c>
      <c r="BP617" s="505" t="s">
        <v>13</v>
      </c>
      <c r="BQ617" s="505" t="s">
        <v>13</v>
      </c>
      <c r="BR617" s="505" t="s">
        <v>13</v>
      </c>
      <c r="BS617" s="505"/>
      <c r="BT617" s="505"/>
      <c r="BU617" s="505"/>
    </row>
    <row r="618" spans="1:73" ht="14.4">
      <c r="A618" s="486" t="e">
        <f>VLOOKUP(C618,'[18]DfE No.'!C:E,3,FALSE)</f>
        <v>#N/A</v>
      </c>
      <c r="B618" s="502" t="s">
        <v>13</v>
      </c>
      <c r="C618" s="502" t="s">
        <v>13</v>
      </c>
      <c r="D618" s="503" t="s">
        <v>13</v>
      </c>
      <c r="E618" s="492" t="s">
        <v>13</v>
      </c>
      <c r="F618" s="504" t="s">
        <v>13</v>
      </c>
      <c r="G618" s="505" t="s">
        <v>13</v>
      </c>
      <c r="H618" s="505" t="s">
        <v>13</v>
      </c>
      <c r="I618" s="505" t="s">
        <v>13</v>
      </c>
      <c r="J618" s="505" t="s">
        <v>13</v>
      </c>
      <c r="K618" s="505" t="s">
        <v>13</v>
      </c>
      <c r="L618" s="505" t="s">
        <v>13</v>
      </c>
      <c r="M618" s="505" t="s">
        <v>13</v>
      </c>
      <c r="N618" s="505" t="s">
        <v>13</v>
      </c>
      <c r="O618" s="505" t="s">
        <v>13</v>
      </c>
      <c r="P618" s="505" t="s">
        <v>13</v>
      </c>
      <c r="Q618" s="505" t="s">
        <v>13</v>
      </c>
      <c r="R618" s="505" t="s">
        <v>13</v>
      </c>
      <c r="S618" s="505" t="s">
        <v>13</v>
      </c>
      <c r="T618" s="505" t="s">
        <v>13</v>
      </c>
      <c r="U618" s="505" t="s">
        <v>13</v>
      </c>
      <c r="V618" s="505" t="s">
        <v>13</v>
      </c>
      <c r="W618" s="505" t="s">
        <v>13</v>
      </c>
      <c r="X618" s="505" t="s">
        <v>13</v>
      </c>
      <c r="Y618" s="505" t="s">
        <v>13</v>
      </c>
      <c r="Z618" s="505" t="s">
        <v>13</v>
      </c>
      <c r="AA618" s="505" t="s">
        <v>13</v>
      </c>
      <c r="AB618" s="505" t="s">
        <v>13</v>
      </c>
      <c r="AC618" s="505" t="s">
        <v>13</v>
      </c>
      <c r="AD618" s="505" t="s">
        <v>13</v>
      </c>
      <c r="AE618" s="505" t="s">
        <v>13</v>
      </c>
      <c r="AF618" s="505" t="s">
        <v>13</v>
      </c>
      <c r="AG618" s="505" t="s">
        <v>13</v>
      </c>
      <c r="AH618" s="505" t="s">
        <v>13</v>
      </c>
      <c r="AI618" s="505" t="s">
        <v>13</v>
      </c>
      <c r="AJ618" s="505" t="s">
        <v>13</v>
      </c>
      <c r="AK618" s="505" t="s">
        <v>13</v>
      </c>
      <c r="AL618" s="505" t="s">
        <v>13</v>
      </c>
      <c r="AM618" s="505" t="s">
        <v>13</v>
      </c>
      <c r="AN618" s="505" t="s">
        <v>13</v>
      </c>
      <c r="AO618" s="505" t="s">
        <v>13</v>
      </c>
      <c r="AP618" s="505" t="s">
        <v>13</v>
      </c>
      <c r="AQ618" s="505" t="s">
        <v>13</v>
      </c>
      <c r="AR618" s="505" t="s">
        <v>13</v>
      </c>
      <c r="AS618" s="505" t="s">
        <v>13</v>
      </c>
      <c r="AT618" s="505" t="s">
        <v>13</v>
      </c>
      <c r="AU618" s="505" t="s">
        <v>13</v>
      </c>
      <c r="AV618" s="505" t="s">
        <v>13</v>
      </c>
      <c r="AW618" s="505" t="s">
        <v>13</v>
      </c>
      <c r="AX618" s="505" t="s">
        <v>13</v>
      </c>
      <c r="AY618" s="505" t="s">
        <v>13</v>
      </c>
      <c r="AZ618" s="505" t="s">
        <v>13</v>
      </c>
      <c r="BA618" s="505" t="s">
        <v>13</v>
      </c>
      <c r="BB618" s="505" t="s">
        <v>13</v>
      </c>
      <c r="BC618" s="505" t="s">
        <v>13</v>
      </c>
      <c r="BD618" s="505" t="s">
        <v>13</v>
      </c>
      <c r="BE618" s="505" t="s">
        <v>13</v>
      </c>
      <c r="BF618" s="505" t="s">
        <v>13</v>
      </c>
      <c r="BG618" s="505" t="s">
        <v>13</v>
      </c>
      <c r="BH618" s="505" t="s">
        <v>13</v>
      </c>
      <c r="BI618" s="505" t="s">
        <v>13</v>
      </c>
      <c r="BJ618" s="505" t="s">
        <v>13</v>
      </c>
      <c r="BK618" s="505" t="s">
        <v>13</v>
      </c>
      <c r="BL618" s="505" t="s">
        <v>13</v>
      </c>
      <c r="BM618" s="505" t="s">
        <v>13</v>
      </c>
      <c r="BN618" s="505" t="s">
        <v>13</v>
      </c>
      <c r="BO618" s="622" t="s">
        <v>13</v>
      </c>
      <c r="BP618" s="505" t="s">
        <v>13</v>
      </c>
      <c r="BQ618" s="505" t="s">
        <v>13</v>
      </c>
      <c r="BR618" s="505" t="s">
        <v>13</v>
      </c>
      <c r="BS618" s="505"/>
      <c r="BT618" s="505"/>
      <c r="BU618" s="505"/>
    </row>
    <row r="619" spans="1:73" ht="14.4">
      <c r="A619" s="486" t="e">
        <f>VLOOKUP(C619,'[18]DfE No.'!C:E,3,FALSE)</f>
        <v>#N/A</v>
      </c>
      <c r="B619" s="502" t="s">
        <v>13</v>
      </c>
      <c r="C619" s="502" t="s">
        <v>13</v>
      </c>
      <c r="D619" s="503" t="s">
        <v>13</v>
      </c>
      <c r="E619" s="492" t="s">
        <v>13</v>
      </c>
      <c r="F619" s="504" t="s">
        <v>13</v>
      </c>
      <c r="G619" s="505" t="s">
        <v>13</v>
      </c>
      <c r="H619" s="505" t="s">
        <v>13</v>
      </c>
      <c r="I619" s="505" t="s">
        <v>13</v>
      </c>
      <c r="J619" s="505" t="s">
        <v>13</v>
      </c>
      <c r="K619" s="505" t="s">
        <v>13</v>
      </c>
      <c r="L619" s="505" t="s">
        <v>13</v>
      </c>
      <c r="M619" s="505" t="s">
        <v>13</v>
      </c>
      <c r="N619" s="505" t="s">
        <v>13</v>
      </c>
      <c r="O619" s="505" t="s">
        <v>13</v>
      </c>
      <c r="P619" s="505" t="s">
        <v>13</v>
      </c>
      <c r="Q619" s="505" t="s">
        <v>13</v>
      </c>
      <c r="R619" s="505" t="s">
        <v>13</v>
      </c>
      <c r="S619" s="505" t="s">
        <v>13</v>
      </c>
      <c r="T619" s="505" t="s">
        <v>13</v>
      </c>
      <c r="U619" s="505" t="s">
        <v>13</v>
      </c>
      <c r="V619" s="505" t="s">
        <v>13</v>
      </c>
      <c r="W619" s="505" t="s">
        <v>13</v>
      </c>
      <c r="X619" s="505" t="s">
        <v>13</v>
      </c>
      <c r="Y619" s="505" t="s">
        <v>13</v>
      </c>
      <c r="Z619" s="505" t="s">
        <v>13</v>
      </c>
      <c r="AA619" s="505" t="s">
        <v>13</v>
      </c>
      <c r="AB619" s="505" t="s">
        <v>13</v>
      </c>
      <c r="AC619" s="505" t="s">
        <v>13</v>
      </c>
      <c r="AD619" s="505" t="s">
        <v>13</v>
      </c>
      <c r="AE619" s="505" t="s">
        <v>13</v>
      </c>
      <c r="AF619" s="505" t="s">
        <v>13</v>
      </c>
      <c r="AG619" s="505" t="s">
        <v>13</v>
      </c>
      <c r="AH619" s="505" t="s">
        <v>13</v>
      </c>
      <c r="AI619" s="505" t="s">
        <v>13</v>
      </c>
      <c r="AJ619" s="505" t="s">
        <v>13</v>
      </c>
      <c r="AK619" s="505" t="s">
        <v>13</v>
      </c>
      <c r="AL619" s="505" t="s">
        <v>13</v>
      </c>
      <c r="AM619" s="505" t="s">
        <v>13</v>
      </c>
      <c r="AN619" s="505" t="s">
        <v>13</v>
      </c>
      <c r="AO619" s="505" t="s">
        <v>13</v>
      </c>
      <c r="AP619" s="505" t="s">
        <v>13</v>
      </c>
      <c r="AQ619" s="505" t="s">
        <v>13</v>
      </c>
      <c r="AR619" s="505" t="s">
        <v>13</v>
      </c>
      <c r="AS619" s="505" t="s">
        <v>13</v>
      </c>
      <c r="AT619" s="505" t="s">
        <v>13</v>
      </c>
      <c r="AU619" s="505" t="s">
        <v>13</v>
      </c>
      <c r="AV619" s="505" t="s">
        <v>13</v>
      </c>
      <c r="AW619" s="505" t="s">
        <v>13</v>
      </c>
      <c r="AX619" s="505" t="s">
        <v>13</v>
      </c>
      <c r="AY619" s="505" t="s">
        <v>13</v>
      </c>
      <c r="AZ619" s="505" t="s">
        <v>13</v>
      </c>
      <c r="BA619" s="505" t="s">
        <v>13</v>
      </c>
      <c r="BB619" s="505" t="s">
        <v>13</v>
      </c>
      <c r="BC619" s="505" t="s">
        <v>13</v>
      </c>
      <c r="BD619" s="505" t="s">
        <v>13</v>
      </c>
      <c r="BE619" s="505" t="s">
        <v>13</v>
      </c>
      <c r="BF619" s="505" t="s">
        <v>13</v>
      </c>
      <c r="BG619" s="505" t="s">
        <v>13</v>
      </c>
      <c r="BH619" s="505" t="s">
        <v>13</v>
      </c>
      <c r="BI619" s="505" t="s">
        <v>13</v>
      </c>
      <c r="BJ619" s="505" t="s">
        <v>13</v>
      </c>
      <c r="BK619" s="505" t="s">
        <v>13</v>
      </c>
      <c r="BL619" s="505" t="s">
        <v>13</v>
      </c>
      <c r="BM619" s="505" t="s">
        <v>13</v>
      </c>
      <c r="BN619" s="505" t="s">
        <v>13</v>
      </c>
      <c r="BO619" s="622" t="s">
        <v>13</v>
      </c>
      <c r="BP619" s="505" t="s">
        <v>13</v>
      </c>
      <c r="BQ619" s="505" t="s">
        <v>13</v>
      </c>
      <c r="BR619" s="505" t="s">
        <v>13</v>
      </c>
      <c r="BS619" s="505"/>
      <c r="BT619" s="505"/>
      <c r="BU619" s="505"/>
    </row>
    <row r="620" spans="1:73" ht="14.4">
      <c r="A620" s="486" t="e">
        <f>VLOOKUP(C620,'[18]DfE No.'!C:E,3,FALSE)</f>
        <v>#N/A</v>
      </c>
      <c r="B620" s="502" t="s">
        <v>13</v>
      </c>
      <c r="C620" s="502" t="s">
        <v>13</v>
      </c>
      <c r="D620" s="503" t="s">
        <v>13</v>
      </c>
      <c r="E620" s="492" t="s">
        <v>13</v>
      </c>
      <c r="F620" s="504" t="s">
        <v>13</v>
      </c>
      <c r="G620" s="505" t="s">
        <v>13</v>
      </c>
      <c r="H620" s="505" t="s">
        <v>13</v>
      </c>
      <c r="I620" s="505" t="s">
        <v>13</v>
      </c>
      <c r="J620" s="505" t="s">
        <v>13</v>
      </c>
      <c r="K620" s="505" t="s">
        <v>13</v>
      </c>
      <c r="L620" s="505" t="s">
        <v>13</v>
      </c>
      <c r="M620" s="505" t="s">
        <v>13</v>
      </c>
      <c r="N620" s="505" t="s">
        <v>13</v>
      </c>
      <c r="O620" s="505" t="s">
        <v>13</v>
      </c>
      <c r="P620" s="505" t="s">
        <v>13</v>
      </c>
      <c r="Q620" s="505" t="s">
        <v>13</v>
      </c>
      <c r="R620" s="505" t="s">
        <v>13</v>
      </c>
      <c r="S620" s="505" t="s">
        <v>13</v>
      </c>
      <c r="T620" s="505" t="s">
        <v>13</v>
      </c>
      <c r="U620" s="505" t="s">
        <v>13</v>
      </c>
      <c r="V620" s="505" t="s">
        <v>13</v>
      </c>
      <c r="W620" s="505" t="s">
        <v>13</v>
      </c>
      <c r="X620" s="505" t="s">
        <v>13</v>
      </c>
      <c r="Y620" s="505" t="s">
        <v>13</v>
      </c>
      <c r="Z620" s="505" t="s">
        <v>13</v>
      </c>
      <c r="AA620" s="505" t="s">
        <v>13</v>
      </c>
      <c r="AB620" s="505" t="s">
        <v>13</v>
      </c>
      <c r="AC620" s="505" t="s">
        <v>13</v>
      </c>
      <c r="AD620" s="505" t="s">
        <v>13</v>
      </c>
      <c r="AE620" s="505" t="s">
        <v>13</v>
      </c>
      <c r="AF620" s="505" t="s">
        <v>13</v>
      </c>
      <c r="AG620" s="505" t="s">
        <v>13</v>
      </c>
      <c r="AH620" s="505" t="s">
        <v>13</v>
      </c>
      <c r="AI620" s="505" t="s">
        <v>13</v>
      </c>
      <c r="AJ620" s="505" t="s">
        <v>13</v>
      </c>
      <c r="AK620" s="505" t="s">
        <v>13</v>
      </c>
      <c r="AL620" s="505" t="s">
        <v>13</v>
      </c>
      <c r="AM620" s="505" t="s">
        <v>13</v>
      </c>
      <c r="AN620" s="505" t="s">
        <v>13</v>
      </c>
      <c r="AO620" s="505" t="s">
        <v>13</v>
      </c>
      <c r="AP620" s="505" t="s">
        <v>13</v>
      </c>
      <c r="AQ620" s="505" t="s">
        <v>13</v>
      </c>
      <c r="AR620" s="505" t="s">
        <v>13</v>
      </c>
      <c r="AS620" s="505" t="s">
        <v>13</v>
      </c>
      <c r="AT620" s="505" t="s">
        <v>13</v>
      </c>
      <c r="AU620" s="505" t="s">
        <v>13</v>
      </c>
      <c r="AV620" s="505" t="s">
        <v>13</v>
      </c>
      <c r="AW620" s="505" t="s">
        <v>13</v>
      </c>
      <c r="AX620" s="505" t="s">
        <v>13</v>
      </c>
      <c r="AY620" s="505" t="s">
        <v>13</v>
      </c>
      <c r="AZ620" s="505" t="s">
        <v>13</v>
      </c>
      <c r="BA620" s="505" t="s">
        <v>13</v>
      </c>
      <c r="BB620" s="505" t="s">
        <v>13</v>
      </c>
      <c r="BC620" s="505" t="s">
        <v>13</v>
      </c>
      <c r="BD620" s="505" t="s">
        <v>13</v>
      </c>
      <c r="BE620" s="505" t="s">
        <v>13</v>
      </c>
      <c r="BF620" s="505" t="s">
        <v>13</v>
      </c>
      <c r="BG620" s="505" t="s">
        <v>13</v>
      </c>
      <c r="BH620" s="505" t="s">
        <v>13</v>
      </c>
      <c r="BI620" s="505" t="s">
        <v>13</v>
      </c>
      <c r="BJ620" s="505" t="s">
        <v>13</v>
      </c>
      <c r="BK620" s="505" t="s">
        <v>13</v>
      </c>
      <c r="BL620" s="505" t="s">
        <v>13</v>
      </c>
      <c r="BM620" s="505" t="s">
        <v>13</v>
      </c>
      <c r="BN620" s="505" t="s">
        <v>13</v>
      </c>
      <c r="BO620" s="622" t="s">
        <v>13</v>
      </c>
      <c r="BP620" s="505" t="s">
        <v>13</v>
      </c>
      <c r="BQ620" s="505" t="s">
        <v>13</v>
      </c>
      <c r="BR620" s="505" t="s">
        <v>13</v>
      </c>
      <c r="BS620" s="505"/>
      <c r="BT620" s="505"/>
      <c r="BU620" s="505"/>
    </row>
    <row r="621" spans="1:73" ht="14.4">
      <c r="A621" s="486" t="e">
        <f>VLOOKUP(C621,'[18]DfE No.'!C:E,3,FALSE)</f>
        <v>#N/A</v>
      </c>
      <c r="B621" s="502" t="s">
        <v>13</v>
      </c>
      <c r="C621" s="502" t="s">
        <v>13</v>
      </c>
      <c r="D621" s="503" t="s">
        <v>13</v>
      </c>
      <c r="E621" s="492" t="s">
        <v>13</v>
      </c>
      <c r="F621" s="504" t="s">
        <v>13</v>
      </c>
      <c r="G621" s="505" t="s">
        <v>13</v>
      </c>
      <c r="H621" s="505" t="s">
        <v>13</v>
      </c>
      <c r="I621" s="505" t="s">
        <v>13</v>
      </c>
      <c r="J621" s="505" t="s">
        <v>13</v>
      </c>
      <c r="K621" s="505" t="s">
        <v>13</v>
      </c>
      <c r="L621" s="505" t="s">
        <v>13</v>
      </c>
      <c r="M621" s="505" t="s">
        <v>13</v>
      </c>
      <c r="N621" s="505" t="s">
        <v>13</v>
      </c>
      <c r="O621" s="505" t="s">
        <v>13</v>
      </c>
      <c r="P621" s="505" t="s">
        <v>13</v>
      </c>
      <c r="Q621" s="505" t="s">
        <v>13</v>
      </c>
      <c r="R621" s="505" t="s">
        <v>13</v>
      </c>
      <c r="S621" s="505" t="s">
        <v>13</v>
      </c>
      <c r="T621" s="505" t="s">
        <v>13</v>
      </c>
      <c r="U621" s="505" t="s">
        <v>13</v>
      </c>
      <c r="V621" s="505" t="s">
        <v>13</v>
      </c>
      <c r="W621" s="505" t="s">
        <v>13</v>
      </c>
      <c r="X621" s="505" t="s">
        <v>13</v>
      </c>
      <c r="Y621" s="505" t="s">
        <v>13</v>
      </c>
      <c r="Z621" s="505" t="s">
        <v>13</v>
      </c>
      <c r="AA621" s="505" t="s">
        <v>13</v>
      </c>
      <c r="AB621" s="505" t="s">
        <v>13</v>
      </c>
      <c r="AC621" s="505" t="s">
        <v>13</v>
      </c>
      <c r="AD621" s="505" t="s">
        <v>13</v>
      </c>
      <c r="AE621" s="505" t="s">
        <v>13</v>
      </c>
      <c r="AF621" s="505" t="s">
        <v>13</v>
      </c>
      <c r="AG621" s="505" t="s">
        <v>13</v>
      </c>
      <c r="AH621" s="505" t="s">
        <v>13</v>
      </c>
      <c r="AI621" s="505" t="s">
        <v>13</v>
      </c>
      <c r="AJ621" s="505" t="s">
        <v>13</v>
      </c>
      <c r="AK621" s="505" t="s">
        <v>13</v>
      </c>
      <c r="AL621" s="505" t="s">
        <v>13</v>
      </c>
      <c r="AM621" s="505" t="s">
        <v>13</v>
      </c>
      <c r="AN621" s="505" t="s">
        <v>13</v>
      </c>
      <c r="AO621" s="505" t="s">
        <v>13</v>
      </c>
      <c r="AP621" s="505" t="s">
        <v>13</v>
      </c>
      <c r="AQ621" s="505" t="s">
        <v>13</v>
      </c>
      <c r="AR621" s="505" t="s">
        <v>13</v>
      </c>
      <c r="AS621" s="505" t="s">
        <v>13</v>
      </c>
      <c r="AT621" s="505" t="s">
        <v>13</v>
      </c>
      <c r="AU621" s="505" t="s">
        <v>13</v>
      </c>
      <c r="AV621" s="505" t="s">
        <v>13</v>
      </c>
      <c r="AW621" s="505" t="s">
        <v>13</v>
      </c>
      <c r="AX621" s="505" t="s">
        <v>13</v>
      </c>
      <c r="AY621" s="505" t="s">
        <v>13</v>
      </c>
      <c r="AZ621" s="505" t="s">
        <v>13</v>
      </c>
      <c r="BA621" s="505" t="s">
        <v>13</v>
      </c>
      <c r="BB621" s="505" t="s">
        <v>13</v>
      </c>
      <c r="BC621" s="505" t="s">
        <v>13</v>
      </c>
      <c r="BD621" s="505" t="s">
        <v>13</v>
      </c>
      <c r="BE621" s="505" t="s">
        <v>13</v>
      </c>
      <c r="BF621" s="505" t="s">
        <v>13</v>
      </c>
      <c r="BG621" s="505" t="s">
        <v>13</v>
      </c>
      <c r="BH621" s="505" t="s">
        <v>13</v>
      </c>
      <c r="BI621" s="505" t="s">
        <v>13</v>
      </c>
      <c r="BJ621" s="505" t="s">
        <v>13</v>
      </c>
      <c r="BK621" s="505" t="s">
        <v>13</v>
      </c>
      <c r="BL621" s="505" t="s">
        <v>13</v>
      </c>
      <c r="BM621" s="505" t="s">
        <v>13</v>
      </c>
      <c r="BN621" s="505" t="s">
        <v>13</v>
      </c>
      <c r="BO621" s="622" t="s">
        <v>13</v>
      </c>
      <c r="BP621" s="505" t="s">
        <v>13</v>
      </c>
      <c r="BQ621" s="505" t="s">
        <v>13</v>
      </c>
      <c r="BR621" s="505" t="s">
        <v>13</v>
      </c>
      <c r="BS621" s="505"/>
      <c r="BT621" s="505"/>
      <c r="BU621" s="505"/>
    </row>
    <row r="622" spans="1:73" ht="14.4">
      <c r="A622" s="486" t="e">
        <f>VLOOKUP(C622,'[18]DfE No.'!C:E,3,FALSE)</f>
        <v>#N/A</v>
      </c>
      <c r="B622" s="502" t="s">
        <v>13</v>
      </c>
      <c r="C622" s="502" t="s">
        <v>13</v>
      </c>
      <c r="D622" s="503" t="s">
        <v>13</v>
      </c>
      <c r="E622" s="492" t="s">
        <v>13</v>
      </c>
      <c r="F622" s="504" t="s">
        <v>13</v>
      </c>
      <c r="G622" s="505" t="s">
        <v>13</v>
      </c>
      <c r="H622" s="505" t="s">
        <v>13</v>
      </c>
      <c r="I622" s="505" t="s">
        <v>13</v>
      </c>
      <c r="J622" s="505" t="s">
        <v>13</v>
      </c>
      <c r="K622" s="505" t="s">
        <v>13</v>
      </c>
      <c r="L622" s="505" t="s">
        <v>13</v>
      </c>
      <c r="M622" s="505" t="s">
        <v>13</v>
      </c>
      <c r="N622" s="505" t="s">
        <v>13</v>
      </c>
      <c r="O622" s="505" t="s">
        <v>13</v>
      </c>
      <c r="P622" s="505" t="s">
        <v>13</v>
      </c>
      <c r="Q622" s="505" t="s">
        <v>13</v>
      </c>
      <c r="R622" s="505" t="s">
        <v>13</v>
      </c>
      <c r="S622" s="505" t="s">
        <v>13</v>
      </c>
      <c r="T622" s="505" t="s">
        <v>13</v>
      </c>
      <c r="U622" s="505" t="s">
        <v>13</v>
      </c>
      <c r="V622" s="505" t="s">
        <v>13</v>
      </c>
      <c r="W622" s="505" t="s">
        <v>13</v>
      </c>
      <c r="X622" s="505" t="s">
        <v>13</v>
      </c>
      <c r="Y622" s="505" t="s">
        <v>13</v>
      </c>
      <c r="Z622" s="505" t="s">
        <v>13</v>
      </c>
      <c r="AA622" s="505" t="s">
        <v>13</v>
      </c>
      <c r="AB622" s="505" t="s">
        <v>13</v>
      </c>
      <c r="AC622" s="505" t="s">
        <v>13</v>
      </c>
      <c r="AD622" s="505" t="s">
        <v>13</v>
      </c>
      <c r="AE622" s="505" t="s">
        <v>13</v>
      </c>
      <c r="AF622" s="505" t="s">
        <v>13</v>
      </c>
      <c r="AG622" s="505" t="s">
        <v>13</v>
      </c>
      <c r="AH622" s="505" t="s">
        <v>13</v>
      </c>
      <c r="AI622" s="505" t="s">
        <v>13</v>
      </c>
      <c r="AJ622" s="505" t="s">
        <v>13</v>
      </c>
      <c r="AK622" s="505" t="s">
        <v>13</v>
      </c>
      <c r="AL622" s="505" t="s">
        <v>13</v>
      </c>
      <c r="AM622" s="505" t="s">
        <v>13</v>
      </c>
      <c r="AN622" s="505" t="s">
        <v>13</v>
      </c>
      <c r="AO622" s="505" t="s">
        <v>13</v>
      </c>
      <c r="AP622" s="505" t="s">
        <v>13</v>
      </c>
      <c r="AQ622" s="505" t="s">
        <v>13</v>
      </c>
      <c r="AR622" s="505" t="s">
        <v>13</v>
      </c>
      <c r="AS622" s="505" t="s">
        <v>13</v>
      </c>
      <c r="AT622" s="505" t="s">
        <v>13</v>
      </c>
      <c r="AU622" s="505" t="s">
        <v>13</v>
      </c>
      <c r="AV622" s="505" t="s">
        <v>13</v>
      </c>
      <c r="AW622" s="505" t="s">
        <v>13</v>
      </c>
      <c r="AX622" s="505" t="s">
        <v>13</v>
      </c>
      <c r="AY622" s="505" t="s">
        <v>13</v>
      </c>
      <c r="AZ622" s="505" t="s">
        <v>13</v>
      </c>
      <c r="BA622" s="505" t="s">
        <v>13</v>
      </c>
      <c r="BB622" s="505" t="s">
        <v>13</v>
      </c>
      <c r="BC622" s="505" t="s">
        <v>13</v>
      </c>
      <c r="BD622" s="505" t="s">
        <v>13</v>
      </c>
      <c r="BE622" s="505" t="s">
        <v>13</v>
      </c>
      <c r="BF622" s="505" t="s">
        <v>13</v>
      </c>
      <c r="BG622" s="505" t="s">
        <v>13</v>
      </c>
      <c r="BH622" s="505" t="s">
        <v>13</v>
      </c>
      <c r="BI622" s="505" t="s">
        <v>13</v>
      </c>
      <c r="BJ622" s="505" t="s">
        <v>13</v>
      </c>
      <c r="BK622" s="505" t="s">
        <v>13</v>
      </c>
      <c r="BL622" s="505" t="s">
        <v>13</v>
      </c>
      <c r="BM622" s="505" t="s">
        <v>13</v>
      </c>
      <c r="BN622" s="505" t="s">
        <v>13</v>
      </c>
      <c r="BO622" s="622" t="s">
        <v>13</v>
      </c>
      <c r="BP622" s="505" t="s">
        <v>13</v>
      </c>
      <c r="BQ622" s="505" t="s">
        <v>13</v>
      </c>
      <c r="BR622" s="505" t="s">
        <v>13</v>
      </c>
      <c r="BS622" s="505"/>
      <c r="BT622" s="505"/>
      <c r="BU622" s="505"/>
    </row>
    <row r="623" spans="1:73" ht="14.4">
      <c r="A623" s="486" t="e">
        <f>VLOOKUP(C623,'[18]DfE No.'!C:E,3,FALSE)</f>
        <v>#N/A</v>
      </c>
      <c r="B623" s="502" t="s">
        <v>13</v>
      </c>
      <c r="C623" s="502" t="s">
        <v>13</v>
      </c>
      <c r="D623" s="503" t="s">
        <v>13</v>
      </c>
      <c r="E623" s="492" t="s">
        <v>13</v>
      </c>
      <c r="F623" s="504" t="s">
        <v>13</v>
      </c>
      <c r="G623" s="505" t="s">
        <v>13</v>
      </c>
      <c r="H623" s="505" t="s">
        <v>13</v>
      </c>
      <c r="I623" s="505" t="s">
        <v>13</v>
      </c>
      <c r="J623" s="505" t="s">
        <v>13</v>
      </c>
      <c r="K623" s="505" t="s">
        <v>13</v>
      </c>
      <c r="L623" s="505" t="s">
        <v>13</v>
      </c>
      <c r="M623" s="505" t="s">
        <v>13</v>
      </c>
      <c r="N623" s="505" t="s">
        <v>13</v>
      </c>
      <c r="O623" s="505" t="s">
        <v>13</v>
      </c>
      <c r="P623" s="505" t="s">
        <v>13</v>
      </c>
      <c r="Q623" s="505" t="s">
        <v>13</v>
      </c>
      <c r="R623" s="505" t="s">
        <v>13</v>
      </c>
      <c r="S623" s="505" t="s">
        <v>13</v>
      </c>
      <c r="T623" s="505" t="s">
        <v>13</v>
      </c>
      <c r="U623" s="505" t="s">
        <v>13</v>
      </c>
      <c r="V623" s="505" t="s">
        <v>13</v>
      </c>
      <c r="W623" s="505" t="s">
        <v>13</v>
      </c>
      <c r="X623" s="505" t="s">
        <v>13</v>
      </c>
      <c r="Y623" s="505" t="s">
        <v>13</v>
      </c>
      <c r="Z623" s="505" t="s">
        <v>13</v>
      </c>
      <c r="AA623" s="505" t="s">
        <v>13</v>
      </c>
      <c r="AB623" s="505" t="s">
        <v>13</v>
      </c>
      <c r="AC623" s="505" t="s">
        <v>13</v>
      </c>
      <c r="AD623" s="505" t="s">
        <v>13</v>
      </c>
      <c r="AE623" s="505" t="s">
        <v>13</v>
      </c>
      <c r="AF623" s="505" t="s">
        <v>13</v>
      </c>
      <c r="AG623" s="505" t="s">
        <v>13</v>
      </c>
      <c r="AH623" s="505" t="s">
        <v>13</v>
      </c>
      <c r="AI623" s="505" t="s">
        <v>13</v>
      </c>
      <c r="AJ623" s="505" t="s">
        <v>13</v>
      </c>
      <c r="AK623" s="505" t="s">
        <v>13</v>
      </c>
      <c r="AL623" s="505" t="s">
        <v>13</v>
      </c>
      <c r="AM623" s="505" t="s">
        <v>13</v>
      </c>
      <c r="AN623" s="505" t="s">
        <v>13</v>
      </c>
      <c r="AO623" s="505" t="s">
        <v>13</v>
      </c>
      <c r="AP623" s="505" t="s">
        <v>13</v>
      </c>
      <c r="AQ623" s="505" t="s">
        <v>13</v>
      </c>
      <c r="AR623" s="505" t="s">
        <v>13</v>
      </c>
      <c r="AS623" s="505" t="s">
        <v>13</v>
      </c>
      <c r="AT623" s="505" t="s">
        <v>13</v>
      </c>
      <c r="AU623" s="505" t="s">
        <v>13</v>
      </c>
      <c r="AV623" s="505" t="s">
        <v>13</v>
      </c>
      <c r="AW623" s="505" t="s">
        <v>13</v>
      </c>
      <c r="AX623" s="505" t="s">
        <v>13</v>
      </c>
      <c r="AY623" s="505" t="s">
        <v>13</v>
      </c>
      <c r="AZ623" s="505" t="s">
        <v>13</v>
      </c>
      <c r="BA623" s="505" t="s">
        <v>13</v>
      </c>
      <c r="BB623" s="505" t="s">
        <v>13</v>
      </c>
      <c r="BC623" s="505" t="s">
        <v>13</v>
      </c>
      <c r="BD623" s="505" t="s">
        <v>13</v>
      </c>
      <c r="BE623" s="505" t="s">
        <v>13</v>
      </c>
      <c r="BF623" s="505" t="s">
        <v>13</v>
      </c>
      <c r="BG623" s="505" t="s">
        <v>13</v>
      </c>
      <c r="BH623" s="505" t="s">
        <v>13</v>
      </c>
      <c r="BI623" s="505" t="s">
        <v>13</v>
      </c>
      <c r="BJ623" s="505" t="s">
        <v>13</v>
      </c>
      <c r="BK623" s="505" t="s">
        <v>13</v>
      </c>
      <c r="BL623" s="505" t="s">
        <v>13</v>
      </c>
      <c r="BM623" s="505" t="s">
        <v>13</v>
      </c>
      <c r="BN623" s="505" t="s">
        <v>13</v>
      </c>
      <c r="BO623" s="622" t="s">
        <v>13</v>
      </c>
      <c r="BP623" s="505" t="s">
        <v>13</v>
      </c>
      <c r="BQ623" s="505" t="s">
        <v>13</v>
      </c>
      <c r="BR623" s="505" t="s">
        <v>13</v>
      </c>
      <c r="BS623" s="505"/>
      <c r="BT623" s="505"/>
      <c r="BU623" s="505"/>
    </row>
    <row r="624" spans="1:73" ht="14.4">
      <c r="A624" s="486" t="e">
        <f>VLOOKUP(C624,'[18]DfE No.'!C:E,3,FALSE)</f>
        <v>#N/A</v>
      </c>
      <c r="B624" s="502" t="s">
        <v>13</v>
      </c>
      <c r="C624" s="502" t="s">
        <v>13</v>
      </c>
      <c r="D624" s="503" t="s">
        <v>13</v>
      </c>
      <c r="E624" s="492" t="s">
        <v>13</v>
      </c>
      <c r="F624" s="504" t="s">
        <v>13</v>
      </c>
      <c r="G624" s="505" t="s">
        <v>13</v>
      </c>
      <c r="H624" s="505" t="s">
        <v>13</v>
      </c>
      <c r="I624" s="505" t="s">
        <v>13</v>
      </c>
      <c r="J624" s="505" t="s">
        <v>13</v>
      </c>
      <c r="K624" s="505" t="s">
        <v>13</v>
      </c>
      <c r="L624" s="505" t="s">
        <v>13</v>
      </c>
      <c r="M624" s="505" t="s">
        <v>13</v>
      </c>
      <c r="N624" s="505" t="s">
        <v>13</v>
      </c>
      <c r="O624" s="505" t="s">
        <v>13</v>
      </c>
      <c r="P624" s="505" t="s">
        <v>13</v>
      </c>
      <c r="Q624" s="505" t="s">
        <v>13</v>
      </c>
      <c r="R624" s="505" t="s">
        <v>13</v>
      </c>
      <c r="S624" s="505" t="s">
        <v>13</v>
      </c>
      <c r="T624" s="505" t="s">
        <v>13</v>
      </c>
      <c r="U624" s="505" t="s">
        <v>13</v>
      </c>
      <c r="V624" s="505" t="s">
        <v>13</v>
      </c>
      <c r="W624" s="505" t="s">
        <v>13</v>
      </c>
      <c r="X624" s="505" t="s">
        <v>13</v>
      </c>
      <c r="Y624" s="505" t="s">
        <v>13</v>
      </c>
      <c r="Z624" s="505" t="s">
        <v>13</v>
      </c>
      <c r="AA624" s="505" t="s">
        <v>13</v>
      </c>
      <c r="AB624" s="505" t="s">
        <v>13</v>
      </c>
      <c r="AC624" s="505" t="s">
        <v>13</v>
      </c>
      <c r="AD624" s="505" t="s">
        <v>13</v>
      </c>
      <c r="AE624" s="505" t="s">
        <v>13</v>
      </c>
      <c r="AF624" s="505" t="s">
        <v>13</v>
      </c>
      <c r="AG624" s="505" t="s">
        <v>13</v>
      </c>
      <c r="AH624" s="505" t="s">
        <v>13</v>
      </c>
      <c r="AI624" s="505" t="s">
        <v>13</v>
      </c>
      <c r="AJ624" s="505" t="s">
        <v>13</v>
      </c>
      <c r="AK624" s="505" t="s">
        <v>13</v>
      </c>
      <c r="AL624" s="505" t="s">
        <v>13</v>
      </c>
      <c r="AM624" s="505" t="s">
        <v>13</v>
      </c>
      <c r="AN624" s="505" t="s">
        <v>13</v>
      </c>
      <c r="AO624" s="505" t="s">
        <v>13</v>
      </c>
      <c r="AP624" s="505" t="s">
        <v>13</v>
      </c>
      <c r="AQ624" s="505" t="s">
        <v>13</v>
      </c>
      <c r="AR624" s="505" t="s">
        <v>13</v>
      </c>
      <c r="AS624" s="505" t="s">
        <v>13</v>
      </c>
      <c r="AT624" s="505" t="s">
        <v>13</v>
      </c>
      <c r="AU624" s="505" t="s">
        <v>13</v>
      </c>
      <c r="AV624" s="505" t="s">
        <v>13</v>
      </c>
      <c r="AW624" s="505" t="s">
        <v>13</v>
      </c>
      <c r="AX624" s="505" t="s">
        <v>13</v>
      </c>
      <c r="AY624" s="505" t="s">
        <v>13</v>
      </c>
      <c r="AZ624" s="505" t="s">
        <v>13</v>
      </c>
      <c r="BA624" s="505" t="s">
        <v>13</v>
      </c>
      <c r="BB624" s="505" t="s">
        <v>13</v>
      </c>
      <c r="BC624" s="505" t="s">
        <v>13</v>
      </c>
      <c r="BD624" s="505" t="s">
        <v>13</v>
      </c>
      <c r="BE624" s="505" t="s">
        <v>13</v>
      </c>
      <c r="BF624" s="505" t="s">
        <v>13</v>
      </c>
      <c r="BG624" s="505" t="s">
        <v>13</v>
      </c>
      <c r="BH624" s="505" t="s">
        <v>13</v>
      </c>
      <c r="BI624" s="505" t="s">
        <v>13</v>
      </c>
      <c r="BJ624" s="505" t="s">
        <v>13</v>
      </c>
      <c r="BK624" s="505" t="s">
        <v>13</v>
      </c>
      <c r="BL624" s="505" t="s">
        <v>13</v>
      </c>
      <c r="BM624" s="505" t="s">
        <v>13</v>
      </c>
      <c r="BN624" s="505" t="s">
        <v>13</v>
      </c>
      <c r="BO624" s="622" t="s">
        <v>13</v>
      </c>
      <c r="BP624" s="505" t="s">
        <v>13</v>
      </c>
      <c r="BQ624" s="505" t="s">
        <v>13</v>
      </c>
      <c r="BR624" s="505" t="s">
        <v>13</v>
      </c>
      <c r="BS624" s="505"/>
      <c r="BT624" s="505"/>
      <c r="BU624" s="505"/>
    </row>
    <row r="625" spans="1:73" ht="14.4">
      <c r="A625" s="486" t="e">
        <f>VLOOKUP(C625,'[18]DfE No.'!C:E,3,FALSE)</f>
        <v>#N/A</v>
      </c>
      <c r="B625" s="502" t="s">
        <v>13</v>
      </c>
      <c r="C625" s="502" t="s">
        <v>13</v>
      </c>
      <c r="D625" s="503" t="s">
        <v>13</v>
      </c>
      <c r="E625" s="492" t="s">
        <v>13</v>
      </c>
      <c r="F625" s="504" t="s">
        <v>13</v>
      </c>
      <c r="G625" s="505" t="s">
        <v>13</v>
      </c>
      <c r="H625" s="505" t="s">
        <v>13</v>
      </c>
      <c r="I625" s="505" t="s">
        <v>13</v>
      </c>
      <c r="J625" s="505" t="s">
        <v>13</v>
      </c>
      <c r="K625" s="505" t="s">
        <v>13</v>
      </c>
      <c r="L625" s="505" t="s">
        <v>13</v>
      </c>
      <c r="M625" s="505" t="s">
        <v>13</v>
      </c>
      <c r="N625" s="505" t="s">
        <v>13</v>
      </c>
      <c r="O625" s="505" t="s">
        <v>13</v>
      </c>
      <c r="P625" s="505" t="s">
        <v>13</v>
      </c>
      <c r="Q625" s="505" t="s">
        <v>13</v>
      </c>
      <c r="R625" s="505" t="s">
        <v>13</v>
      </c>
      <c r="S625" s="505" t="s">
        <v>13</v>
      </c>
      <c r="T625" s="505" t="s">
        <v>13</v>
      </c>
      <c r="U625" s="505" t="s">
        <v>13</v>
      </c>
      <c r="V625" s="505" t="s">
        <v>13</v>
      </c>
      <c r="W625" s="505" t="s">
        <v>13</v>
      </c>
      <c r="X625" s="505" t="s">
        <v>13</v>
      </c>
      <c r="Y625" s="505" t="s">
        <v>13</v>
      </c>
      <c r="Z625" s="505" t="s">
        <v>13</v>
      </c>
      <c r="AA625" s="505" t="s">
        <v>13</v>
      </c>
      <c r="AB625" s="505" t="s">
        <v>13</v>
      </c>
      <c r="AC625" s="505" t="s">
        <v>13</v>
      </c>
      <c r="AD625" s="505" t="s">
        <v>13</v>
      </c>
      <c r="AE625" s="505" t="s">
        <v>13</v>
      </c>
      <c r="AF625" s="505" t="s">
        <v>13</v>
      </c>
      <c r="AG625" s="505" t="s">
        <v>13</v>
      </c>
      <c r="AH625" s="505" t="s">
        <v>13</v>
      </c>
      <c r="AI625" s="505" t="s">
        <v>13</v>
      </c>
      <c r="AJ625" s="505" t="s">
        <v>13</v>
      </c>
      <c r="AK625" s="505" t="s">
        <v>13</v>
      </c>
      <c r="AL625" s="505" t="s">
        <v>13</v>
      </c>
      <c r="AM625" s="505" t="s">
        <v>13</v>
      </c>
      <c r="AN625" s="505" t="s">
        <v>13</v>
      </c>
      <c r="AO625" s="505" t="s">
        <v>13</v>
      </c>
      <c r="AP625" s="505" t="s">
        <v>13</v>
      </c>
      <c r="AQ625" s="505" t="s">
        <v>13</v>
      </c>
      <c r="AR625" s="505" t="s">
        <v>13</v>
      </c>
      <c r="AS625" s="505" t="s">
        <v>13</v>
      </c>
      <c r="AT625" s="505" t="s">
        <v>13</v>
      </c>
      <c r="AU625" s="505" t="s">
        <v>13</v>
      </c>
      <c r="AV625" s="505" t="s">
        <v>13</v>
      </c>
      <c r="AW625" s="505" t="s">
        <v>13</v>
      </c>
      <c r="AX625" s="505" t="s">
        <v>13</v>
      </c>
      <c r="AY625" s="505" t="s">
        <v>13</v>
      </c>
      <c r="AZ625" s="505" t="s">
        <v>13</v>
      </c>
      <c r="BA625" s="505" t="s">
        <v>13</v>
      </c>
      <c r="BB625" s="505" t="s">
        <v>13</v>
      </c>
      <c r="BC625" s="505" t="s">
        <v>13</v>
      </c>
      <c r="BD625" s="505" t="s">
        <v>13</v>
      </c>
      <c r="BE625" s="505" t="s">
        <v>13</v>
      </c>
      <c r="BF625" s="505" t="s">
        <v>13</v>
      </c>
      <c r="BG625" s="505" t="s">
        <v>13</v>
      </c>
      <c r="BH625" s="505" t="s">
        <v>13</v>
      </c>
      <c r="BI625" s="505" t="s">
        <v>13</v>
      </c>
      <c r="BJ625" s="505" t="s">
        <v>13</v>
      </c>
      <c r="BK625" s="505" t="s">
        <v>13</v>
      </c>
      <c r="BL625" s="505" t="s">
        <v>13</v>
      </c>
      <c r="BM625" s="505" t="s">
        <v>13</v>
      </c>
      <c r="BN625" s="505" t="s">
        <v>13</v>
      </c>
      <c r="BO625" s="622" t="s">
        <v>13</v>
      </c>
      <c r="BP625" s="505" t="s">
        <v>13</v>
      </c>
      <c r="BQ625" s="505" t="s">
        <v>13</v>
      </c>
      <c r="BR625" s="505" t="s">
        <v>13</v>
      </c>
      <c r="BS625" s="505"/>
      <c r="BT625" s="505"/>
      <c r="BU625" s="505"/>
    </row>
    <row r="626" spans="1:73" ht="14.4">
      <c r="A626" s="486" t="e">
        <f>VLOOKUP(C626,'[18]DfE No.'!C:E,3,FALSE)</f>
        <v>#N/A</v>
      </c>
      <c r="B626" s="502" t="s">
        <v>13</v>
      </c>
      <c r="C626" s="502" t="s">
        <v>13</v>
      </c>
      <c r="D626" s="503" t="s">
        <v>13</v>
      </c>
      <c r="E626" s="492" t="s">
        <v>13</v>
      </c>
      <c r="F626" s="504" t="s">
        <v>13</v>
      </c>
      <c r="G626" s="505" t="s">
        <v>13</v>
      </c>
      <c r="H626" s="505" t="s">
        <v>13</v>
      </c>
      <c r="I626" s="505" t="s">
        <v>13</v>
      </c>
      <c r="J626" s="505" t="s">
        <v>13</v>
      </c>
      <c r="K626" s="505" t="s">
        <v>13</v>
      </c>
      <c r="L626" s="505" t="s">
        <v>13</v>
      </c>
      <c r="M626" s="505" t="s">
        <v>13</v>
      </c>
      <c r="N626" s="505" t="s">
        <v>13</v>
      </c>
      <c r="O626" s="505" t="s">
        <v>13</v>
      </c>
      <c r="P626" s="505" t="s">
        <v>13</v>
      </c>
      <c r="Q626" s="505" t="s">
        <v>13</v>
      </c>
      <c r="R626" s="505" t="s">
        <v>13</v>
      </c>
      <c r="S626" s="505" t="s">
        <v>13</v>
      </c>
      <c r="T626" s="505" t="s">
        <v>13</v>
      </c>
      <c r="U626" s="505" t="s">
        <v>13</v>
      </c>
      <c r="V626" s="505" t="s">
        <v>13</v>
      </c>
      <c r="W626" s="505" t="s">
        <v>13</v>
      </c>
      <c r="X626" s="505" t="s">
        <v>13</v>
      </c>
      <c r="Y626" s="505" t="s">
        <v>13</v>
      </c>
      <c r="Z626" s="505" t="s">
        <v>13</v>
      </c>
      <c r="AA626" s="505" t="s">
        <v>13</v>
      </c>
      <c r="AB626" s="505" t="s">
        <v>13</v>
      </c>
      <c r="AC626" s="505" t="s">
        <v>13</v>
      </c>
      <c r="AD626" s="505" t="s">
        <v>13</v>
      </c>
      <c r="AE626" s="505" t="s">
        <v>13</v>
      </c>
      <c r="AF626" s="505" t="s">
        <v>13</v>
      </c>
      <c r="AG626" s="505" t="s">
        <v>13</v>
      </c>
      <c r="AH626" s="505" t="s">
        <v>13</v>
      </c>
      <c r="AI626" s="505" t="s">
        <v>13</v>
      </c>
      <c r="AJ626" s="505" t="s">
        <v>13</v>
      </c>
      <c r="AK626" s="505" t="s">
        <v>13</v>
      </c>
      <c r="AL626" s="505" t="s">
        <v>13</v>
      </c>
      <c r="AM626" s="505" t="s">
        <v>13</v>
      </c>
      <c r="AN626" s="505" t="s">
        <v>13</v>
      </c>
      <c r="AO626" s="505" t="s">
        <v>13</v>
      </c>
      <c r="AP626" s="505" t="s">
        <v>13</v>
      </c>
      <c r="AQ626" s="505" t="s">
        <v>13</v>
      </c>
      <c r="AR626" s="505" t="s">
        <v>13</v>
      </c>
      <c r="AS626" s="505" t="s">
        <v>13</v>
      </c>
      <c r="AT626" s="505" t="s">
        <v>13</v>
      </c>
      <c r="AU626" s="505" t="s">
        <v>13</v>
      </c>
      <c r="AV626" s="505" t="s">
        <v>13</v>
      </c>
      <c r="AW626" s="505" t="s">
        <v>13</v>
      </c>
      <c r="AX626" s="505" t="s">
        <v>13</v>
      </c>
      <c r="AY626" s="505" t="s">
        <v>13</v>
      </c>
      <c r="AZ626" s="505" t="s">
        <v>13</v>
      </c>
      <c r="BA626" s="505" t="s">
        <v>13</v>
      </c>
      <c r="BB626" s="505" t="s">
        <v>13</v>
      </c>
      <c r="BC626" s="505" t="s">
        <v>13</v>
      </c>
      <c r="BD626" s="505" t="s">
        <v>13</v>
      </c>
      <c r="BE626" s="505" t="s">
        <v>13</v>
      </c>
      <c r="BF626" s="505" t="s">
        <v>13</v>
      </c>
      <c r="BG626" s="505" t="s">
        <v>13</v>
      </c>
      <c r="BH626" s="505" t="s">
        <v>13</v>
      </c>
      <c r="BI626" s="505" t="s">
        <v>13</v>
      </c>
      <c r="BJ626" s="505" t="s">
        <v>13</v>
      </c>
      <c r="BK626" s="505" t="s">
        <v>13</v>
      </c>
      <c r="BL626" s="505" t="s">
        <v>13</v>
      </c>
      <c r="BM626" s="505" t="s">
        <v>13</v>
      </c>
      <c r="BN626" s="505" t="s">
        <v>13</v>
      </c>
      <c r="BO626" s="622" t="s">
        <v>13</v>
      </c>
      <c r="BP626" s="505" t="s">
        <v>13</v>
      </c>
      <c r="BQ626" s="505" t="s">
        <v>13</v>
      </c>
      <c r="BR626" s="505" t="s">
        <v>13</v>
      </c>
      <c r="BS626" s="505"/>
      <c r="BT626" s="505"/>
      <c r="BU626" s="505"/>
    </row>
    <row r="627" spans="1:73" ht="14.4">
      <c r="A627" s="486" t="e">
        <f>VLOOKUP(C627,'[18]DfE No.'!C:E,3,FALSE)</f>
        <v>#N/A</v>
      </c>
      <c r="B627" s="502" t="s">
        <v>13</v>
      </c>
      <c r="C627" s="502" t="s">
        <v>13</v>
      </c>
      <c r="D627" s="503" t="s">
        <v>13</v>
      </c>
      <c r="E627" s="492" t="s">
        <v>13</v>
      </c>
      <c r="F627" s="504" t="s">
        <v>13</v>
      </c>
      <c r="G627" s="505" t="s">
        <v>13</v>
      </c>
      <c r="H627" s="505" t="s">
        <v>13</v>
      </c>
      <c r="I627" s="505" t="s">
        <v>13</v>
      </c>
      <c r="J627" s="505" t="s">
        <v>13</v>
      </c>
      <c r="K627" s="505" t="s">
        <v>13</v>
      </c>
      <c r="L627" s="505" t="s">
        <v>13</v>
      </c>
      <c r="M627" s="505" t="s">
        <v>13</v>
      </c>
      <c r="N627" s="505" t="s">
        <v>13</v>
      </c>
      <c r="O627" s="505" t="s">
        <v>13</v>
      </c>
      <c r="P627" s="505" t="s">
        <v>13</v>
      </c>
      <c r="Q627" s="505" t="s">
        <v>13</v>
      </c>
      <c r="R627" s="505" t="s">
        <v>13</v>
      </c>
      <c r="S627" s="505" t="s">
        <v>13</v>
      </c>
      <c r="T627" s="505" t="s">
        <v>13</v>
      </c>
      <c r="U627" s="505" t="s">
        <v>13</v>
      </c>
      <c r="V627" s="505" t="s">
        <v>13</v>
      </c>
      <c r="W627" s="505" t="s">
        <v>13</v>
      </c>
      <c r="X627" s="505" t="s">
        <v>13</v>
      </c>
      <c r="Y627" s="505" t="s">
        <v>13</v>
      </c>
      <c r="Z627" s="505" t="s">
        <v>13</v>
      </c>
      <c r="AA627" s="505" t="s">
        <v>13</v>
      </c>
      <c r="AB627" s="505" t="s">
        <v>13</v>
      </c>
      <c r="AC627" s="505" t="s">
        <v>13</v>
      </c>
      <c r="AD627" s="505" t="s">
        <v>13</v>
      </c>
      <c r="AE627" s="505" t="s">
        <v>13</v>
      </c>
      <c r="AF627" s="505" t="s">
        <v>13</v>
      </c>
      <c r="AG627" s="505" t="s">
        <v>13</v>
      </c>
      <c r="AH627" s="505" t="s">
        <v>13</v>
      </c>
      <c r="AI627" s="505" t="s">
        <v>13</v>
      </c>
      <c r="AJ627" s="505" t="s">
        <v>13</v>
      </c>
      <c r="AK627" s="505" t="s">
        <v>13</v>
      </c>
      <c r="AL627" s="505" t="s">
        <v>13</v>
      </c>
      <c r="AM627" s="505" t="s">
        <v>13</v>
      </c>
      <c r="AN627" s="505" t="s">
        <v>13</v>
      </c>
      <c r="AO627" s="505" t="s">
        <v>13</v>
      </c>
      <c r="AP627" s="505" t="s">
        <v>13</v>
      </c>
      <c r="AQ627" s="505" t="s">
        <v>13</v>
      </c>
      <c r="AR627" s="505" t="s">
        <v>13</v>
      </c>
      <c r="AS627" s="505" t="s">
        <v>13</v>
      </c>
      <c r="AT627" s="505" t="s">
        <v>13</v>
      </c>
      <c r="AU627" s="505" t="s">
        <v>13</v>
      </c>
      <c r="AV627" s="505" t="s">
        <v>13</v>
      </c>
      <c r="AW627" s="505" t="s">
        <v>13</v>
      </c>
      <c r="AX627" s="505" t="s">
        <v>13</v>
      </c>
      <c r="AY627" s="505" t="s">
        <v>13</v>
      </c>
      <c r="AZ627" s="505" t="s">
        <v>13</v>
      </c>
      <c r="BA627" s="505" t="s">
        <v>13</v>
      </c>
      <c r="BB627" s="505" t="s">
        <v>13</v>
      </c>
      <c r="BC627" s="505" t="s">
        <v>13</v>
      </c>
      <c r="BD627" s="505" t="s">
        <v>13</v>
      </c>
      <c r="BE627" s="505" t="s">
        <v>13</v>
      </c>
      <c r="BF627" s="505" t="s">
        <v>13</v>
      </c>
      <c r="BG627" s="505" t="s">
        <v>13</v>
      </c>
      <c r="BH627" s="505" t="s">
        <v>13</v>
      </c>
      <c r="BI627" s="505" t="s">
        <v>13</v>
      </c>
      <c r="BJ627" s="505" t="s">
        <v>13</v>
      </c>
      <c r="BK627" s="505" t="s">
        <v>13</v>
      </c>
      <c r="BL627" s="505" t="s">
        <v>13</v>
      </c>
      <c r="BM627" s="505" t="s">
        <v>13</v>
      </c>
      <c r="BN627" s="505" t="s">
        <v>13</v>
      </c>
      <c r="BO627" s="622" t="s">
        <v>13</v>
      </c>
      <c r="BP627" s="505" t="s">
        <v>13</v>
      </c>
      <c r="BQ627" s="505" t="s">
        <v>13</v>
      </c>
      <c r="BR627" s="505" t="s">
        <v>13</v>
      </c>
      <c r="BS627" s="505"/>
      <c r="BT627" s="505"/>
      <c r="BU627" s="505"/>
    </row>
    <row r="628" spans="1:73" ht="14.4">
      <c r="A628" s="486" t="e">
        <f>VLOOKUP(C628,'[18]DfE No.'!C:E,3,FALSE)</f>
        <v>#N/A</v>
      </c>
      <c r="B628" s="502" t="s">
        <v>13</v>
      </c>
      <c r="C628" s="502" t="s">
        <v>13</v>
      </c>
      <c r="D628" s="503" t="s">
        <v>13</v>
      </c>
      <c r="E628" s="492" t="s">
        <v>13</v>
      </c>
      <c r="F628" s="504" t="s">
        <v>13</v>
      </c>
      <c r="G628" s="505" t="s">
        <v>13</v>
      </c>
      <c r="H628" s="505" t="s">
        <v>13</v>
      </c>
      <c r="I628" s="505" t="s">
        <v>13</v>
      </c>
      <c r="J628" s="505" t="s">
        <v>13</v>
      </c>
      <c r="K628" s="505" t="s">
        <v>13</v>
      </c>
      <c r="L628" s="505" t="s">
        <v>13</v>
      </c>
      <c r="M628" s="505" t="s">
        <v>13</v>
      </c>
      <c r="N628" s="505" t="s">
        <v>13</v>
      </c>
      <c r="O628" s="505" t="s">
        <v>13</v>
      </c>
      <c r="P628" s="505" t="s">
        <v>13</v>
      </c>
      <c r="Q628" s="505" t="s">
        <v>13</v>
      </c>
      <c r="R628" s="505" t="s">
        <v>13</v>
      </c>
      <c r="S628" s="505" t="s">
        <v>13</v>
      </c>
      <c r="T628" s="505" t="s">
        <v>13</v>
      </c>
      <c r="U628" s="505" t="s">
        <v>13</v>
      </c>
      <c r="V628" s="505" t="s">
        <v>13</v>
      </c>
      <c r="W628" s="505" t="s">
        <v>13</v>
      </c>
      <c r="X628" s="505" t="s">
        <v>13</v>
      </c>
      <c r="Y628" s="505" t="s">
        <v>13</v>
      </c>
      <c r="Z628" s="505" t="s">
        <v>13</v>
      </c>
      <c r="AA628" s="505" t="s">
        <v>13</v>
      </c>
      <c r="AB628" s="505" t="s">
        <v>13</v>
      </c>
      <c r="AC628" s="505" t="s">
        <v>13</v>
      </c>
      <c r="AD628" s="505" t="s">
        <v>13</v>
      </c>
      <c r="AE628" s="505" t="s">
        <v>13</v>
      </c>
      <c r="AF628" s="505" t="s">
        <v>13</v>
      </c>
      <c r="AG628" s="505" t="s">
        <v>13</v>
      </c>
      <c r="AH628" s="505" t="s">
        <v>13</v>
      </c>
      <c r="AI628" s="505" t="s">
        <v>13</v>
      </c>
      <c r="AJ628" s="505" t="s">
        <v>13</v>
      </c>
      <c r="AK628" s="505" t="s">
        <v>13</v>
      </c>
      <c r="AL628" s="505" t="s">
        <v>13</v>
      </c>
      <c r="AM628" s="505" t="s">
        <v>13</v>
      </c>
      <c r="AN628" s="505" t="s">
        <v>13</v>
      </c>
      <c r="AO628" s="505" t="s">
        <v>13</v>
      </c>
      <c r="AP628" s="505" t="s">
        <v>13</v>
      </c>
      <c r="AQ628" s="505" t="s">
        <v>13</v>
      </c>
      <c r="AR628" s="505" t="s">
        <v>13</v>
      </c>
      <c r="AS628" s="505" t="s">
        <v>13</v>
      </c>
      <c r="AT628" s="505" t="s">
        <v>13</v>
      </c>
      <c r="AU628" s="505" t="s">
        <v>13</v>
      </c>
      <c r="AV628" s="505" t="s">
        <v>13</v>
      </c>
      <c r="AW628" s="505" t="s">
        <v>13</v>
      </c>
      <c r="AX628" s="505" t="s">
        <v>13</v>
      </c>
      <c r="AY628" s="505" t="s">
        <v>13</v>
      </c>
      <c r="AZ628" s="505" t="s">
        <v>13</v>
      </c>
      <c r="BA628" s="505" t="s">
        <v>13</v>
      </c>
      <c r="BB628" s="505" t="s">
        <v>13</v>
      </c>
      <c r="BC628" s="505" t="s">
        <v>13</v>
      </c>
      <c r="BD628" s="505" t="s">
        <v>13</v>
      </c>
      <c r="BE628" s="505" t="s">
        <v>13</v>
      </c>
      <c r="BF628" s="505" t="s">
        <v>13</v>
      </c>
      <c r="BG628" s="505" t="s">
        <v>13</v>
      </c>
      <c r="BH628" s="505" t="s">
        <v>13</v>
      </c>
      <c r="BI628" s="505" t="s">
        <v>13</v>
      </c>
      <c r="BJ628" s="505" t="s">
        <v>13</v>
      </c>
      <c r="BK628" s="505" t="s">
        <v>13</v>
      </c>
      <c r="BL628" s="505" t="s">
        <v>13</v>
      </c>
      <c r="BM628" s="505" t="s">
        <v>13</v>
      </c>
      <c r="BN628" s="505" t="s">
        <v>13</v>
      </c>
      <c r="BO628" s="622" t="s">
        <v>13</v>
      </c>
      <c r="BP628" s="505" t="s">
        <v>13</v>
      </c>
      <c r="BQ628" s="505" t="s">
        <v>13</v>
      </c>
      <c r="BR628" s="505" t="s">
        <v>13</v>
      </c>
      <c r="BS628" s="505"/>
      <c r="BT628" s="505"/>
      <c r="BU628" s="505"/>
    </row>
    <row r="629" spans="1:73" ht="14.4">
      <c r="A629" s="486" t="e">
        <f>VLOOKUP(C629,'[18]DfE No.'!C:E,3,FALSE)</f>
        <v>#N/A</v>
      </c>
      <c r="B629" s="502" t="s">
        <v>13</v>
      </c>
      <c r="C629" s="502" t="s">
        <v>13</v>
      </c>
      <c r="D629" s="503" t="s">
        <v>13</v>
      </c>
      <c r="E629" s="492" t="s">
        <v>13</v>
      </c>
      <c r="F629" s="504" t="s">
        <v>13</v>
      </c>
      <c r="G629" s="505" t="s">
        <v>13</v>
      </c>
      <c r="H629" s="505" t="s">
        <v>13</v>
      </c>
      <c r="I629" s="505" t="s">
        <v>13</v>
      </c>
      <c r="J629" s="505" t="s">
        <v>13</v>
      </c>
      <c r="K629" s="505" t="s">
        <v>13</v>
      </c>
      <c r="L629" s="505" t="s">
        <v>13</v>
      </c>
      <c r="M629" s="505" t="s">
        <v>13</v>
      </c>
      <c r="N629" s="505" t="s">
        <v>13</v>
      </c>
      <c r="O629" s="505" t="s">
        <v>13</v>
      </c>
      <c r="P629" s="505" t="s">
        <v>13</v>
      </c>
      <c r="Q629" s="505" t="s">
        <v>13</v>
      </c>
      <c r="R629" s="505" t="s">
        <v>13</v>
      </c>
      <c r="S629" s="505" t="s">
        <v>13</v>
      </c>
      <c r="T629" s="505" t="s">
        <v>13</v>
      </c>
      <c r="U629" s="505" t="s">
        <v>13</v>
      </c>
      <c r="V629" s="505" t="s">
        <v>13</v>
      </c>
      <c r="W629" s="505" t="s">
        <v>13</v>
      </c>
      <c r="X629" s="505" t="s">
        <v>13</v>
      </c>
      <c r="Y629" s="505" t="s">
        <v>13</v>
      </c>
      <c r="Z629" s="505" t="s">
        <v>13</v>
      </c>
      <c r="AA629" s="505" t="s">
        <v>13</v>
      </c>
      <c r="AB629" s="505" t="s">
        <v>13</v>
      </c>
      <c r="AC629" s="505" t="s">
        <v>13</v>
      </c>
      <c r="AD629" s="505" t="s">
        <v>13</v>
      </c>
      <c r="AE629" s="505" t="s">
        <v>13</v>
      </c>
      <c r="AF629" s="505" t="s">
        <v>13</v>
      </c>
      <c r="AG629" s="505" t="s">
        <v>13</v>
      </c>
      <c r="AH629" s="505" t="s">
        <v>13</v>
      </c>
      <c r="AI629" s="505" t="s">
        <v>13</v>
      </c>
      <c r="AJ629" s="505" t="s">
        <v>13</v>
      </c>
      <c r="AK629" s="505" t="s">
        <v>13</v>
      </c>
      <c r="AL629" s="505" t="s">
        <v>13</v>
      </c>
      <c r="AM629" s="505" t="s">
        <v>13</v>
      </c>
      <c r="AN629" s="505" t="s">
        <v>13</v>
      </c>
      <c r="AO629" s="505" t="s">
        <v>13</v>
      </c>
      <c r="AP629" s="505" t="s">
        <v>13</v>
      </c>
      <c r="AQ629" s="505" t="s">
        <v>13</v>
      </c>
      <c r="AR629" s="505" t="s">
        <v>13</v>
      </c>
      <c r="AS629" s="505" t="s">
        <v>13</v>
      </c>
      <c r="AT629" s="505" t="s">
        <v>13</v>
      </c>
      <c r="AU629" s="505" t="s">
        <v>13</v>
      </c>
      <c r="AV629" s="505" t="s">
        <v>13</v>
      </c>
      <c r="AW629" s="505" t="s">
        <v>13</v>
      </c>
      <c r="AX629" s="505" t="s">
        <v>13</v>
      </c>
      <c r="AY629" s="505" t="s">
        <v>13</v>
      </c>
      <c r="AZ629" s="505" t="s">
        <v>13</v>
      </c>
      <c r="BA629" s="505" t="s">
        <v>13</v>
      </c>
      <c r="BB629" s="505" t="s">
        <v>13</v>
      </c>
      <c r="BC629" s="505" t="s">
        <v>13</v>
      </c>
      <c r="BD629" s="505" t="s">
        <v>13</v>
      </c>
      <c r="BE629" s="505" t="s">
        <v>13</v>
      </c>
      <c r="BF629" s="505" t="s">
        <v>13</v>
      </c>
      <c r="BG629" s="505" t="s">
        <v>13</v>
      </c>
      <c r="BH629" s="505" t="s">
        <v>13</v>
      </c>
      <c r="BI629" s="505" t="s">
        <v>13</v>
      </c>
      <c r="BJ629" s="505" t="s">
        <v>13</v>
      </c>
      <c r="BK629" s="505" t="s">
        <v>13</v>
      </c>
      <c r="BL629" s="505" t="s">
        <v>13</v>
      </c>
      <c r="BM629" s="505" t="s">
        <v>13</v>
      </c>
      <c r="BN629" s="505" t="s">
        <v>13</v>
      </c>
      <c r="BO629" s="622" t="s">
        <v>13</v>
      </c>
      <c r="BP629" s="505" t="s">
        <v>13</v>
      </c>
      <c r="BQ629" s="505" t="s">
        <v>13</v>
      </c>
      <c r="BR629" s="505" t="s">
        <v>13</v>
      </c>
      <c r="BS629" s="505"/>
      <c r="BT629" s="505"/>
      <c r="BU629" s="505"/>
    </row>
    <row r="630" spans="1:73" ht="14.4">
      <c r="A630" s="486" t="e">
        <f>VLOOKUP(C630,'[18]DfE No.'!C:E,3,FALSE)</f>
        <v>#N/A</v>
      </c>
      <c r="B630" s="502" t="s">
        <v>13</v>
      </c>
      <c r="C630" s="502" t="s">
        <v>13</v>
      </c>
      <c r="D630" s="503" t="s">
        <v>13</v>
      </c>
      <c r="E630" s="492" t="s">
        <v>13</v>
      </c>
      <c r="F630" s="504" t="s">
        <v>13</v>
      </c>
      <c r="G630" s="505" t="s">
        <v>13</v>
      </c>
      <c r="H630" s="505" t="s">
        <v>13</v>
      </c>
      <c r="I630" s="505" t="s">
        <v>13</v>
      </c>
      <c r="J630" s="505" t="s">
        <v>13</v>
      </c>
      <c r="K630" s="505" t="s">
        <v>13</v>
      </c>
      <c r="L630" s="505" t="s">
        <v>13</v>
      </c>
      <c r="M630" s="505" t="s">
        <v>13</v>
      </c>
      <c r="N630" s="505" t="s">
        <v>13</v>
      </c>
      <c r="O630" s="505" t="s">
        <v>13</v>
      </c>
      <c r="P630" s="505" t="s">
        <v>13</v>
      </c>
      <c r="Q630" s="505" t="s">
        <v>13</v>
      </c>
      <c r="R630" s="505" t="s">
        <v>13</v>
      </c>
      <c r="S630" s="505" t="s">
        <v>13</v>
      </c>
      <c r="T630" s="505" t="s">
        <v>13</v>
      </c>
      <c r="U630" s="505" t="s">
        <v>13</v>
      </c>
      <c r="V630" s="505" t="s">
        <v>13</v>
      </c>
      <c r="W630" s="505" t="s">
        <v>13</v>
      </c>
      <c r="X630" s="505" t="s">
        <v>13</v>
      </c>
      <c r="Y630" s="505" t="s">
        <v>13</v>
      </c>
      <c r="Z630" s="505" t="s">
        <v>13</v>
      </c>
      <c r="AA630" s="505" t="s">
        <v>13</v>
      </c>
      <c r="AB630" s="505" t="s">
        <v>13</v>
      </c>
      <c r="AC630" s="505" t="s">
        <v>13</v>
      </c>
      <c r="AD630" s="505" t="s">
        <v>13</v>
      </c>
      <c r="AE630" s="505" t="s">
        <v>13</v>
      </c>
      <c r="AF630" s="505" t="s">
        <v>13</v>
      </c>
      <c r="AG630" s="505" t="s">
        <v>13</v>
      </c>
      <c r="AH630" s="505" t="s">
        <v>13</v>
      </c>
      <c r="AI630" s="505" t="s">
        <v>13</v>
      </c>
      <c r="AJ630" s="505" t="s">
        <v>13</v>
      </c>
      <c r="AK630" s="505" t="s">
        <v>13</v>
      </c>
      <c r="AL630" s="505" t="s">
        <v>13</v>
      </c>
      <c r="AM630" s="505" t="s">
        <v>13</v>
      </c>
      <c r="AN630" s="505" t="s">
        <v>13</v>
      </c>
      <c r="AO630" s="505" t="s">
        <v>13</v>
      </c>
      <c r="AP630" s="505" t="s">
        <v>13</v>
      </c>
      <c r="AQ630" s="505" t="s">
        <v>13</v>
      </c>
      <c r="AR630" s="505" t="s">
        <v>13</v>
      </c>
      <c r="AS630" s="505" t="s">
        <v>13</v>
      </c>
      <c r="AT630" s="505" t="s">
        <v>13</v>
      </c>
      <c r="AU630" s="505" t="s">
        <v>13</v>
      </c>
      <c r="AV630" s="505" t="s">
        <v>13</v>
      </c>
      <c r="AW630" s="505" t="s">
        <v>13</v>
      </c>
      <c r="AX630" s="505" t="s">
        <v>13</v>
      </c>
      <c r="AY630" s="505" t="s">
        <v>13</v>
      </c>
      <c r="AZ630" s="505" t="s">
        <v>13</v>
      </c>
      <c r="BA630" s="505" t="s">
        <v>13</v>
      </c>
      <c r="BB630" s="505" t="s">
        <v>13</v>
      </c>
      <c r="BC630" s="505" t="s">
        <v>13</v>
      </c>
      <c r="BD630" s="505" t="s">
        <v>13</v>
      </c>
      <c r="BE630" s="505" t="s">
        <v>13</v>
      </c>
      <c r="BF630" s="505" t="s">
        <v>13</v>
      </c>
      <c r="BG630" s="505" t="s">
        <v>13</v>
      </c>
      <c r="BH630" s="505" t="s">
        <v>13</v>
      </c>
      <c r="BI630" s="505" t="s">
        <v>13</v>
      </c>
      <c r="BJ630" s="505" t="s">
        <v>13</v>
      </c>
      <c r="BK630" s="505" t="s">
        <v>13</v>
      </c>
      <c r="BL630" s="505" t="s">
        <v>13</v>
      </c>
      <c r="BM630" s="505" t="s">
        <v>13</v>
      </c>
      <c r="BN630" s="505" t="s">
        <v>13</v>
      </c>
      <c r="BO630" s="622" t="s">
        <v>13</v>
      </c>
      <c r="BP630" s="505" t="s">
        <v>13</v>
      </c>
      <c r="BQ630" s="505" t="s">
        <v>13</v>
      </c>
      <c r="BR630" s="505" t="s">
        <v>13</v>
      </c>
      <c r="BS630" s="505"/>
      <c r="BT630" s="505"/>
      <c r="BU630" s="505"/>
    </row>
    <row r="631" spans="1:73" ht="14.4">
      <c r="A631" s="486" t="e">
        <f>VLOOKUP(C631,'[18]DfE No.'!C:E,3,FALSE)</f>
        <v>#N/A</v>
      </c>
      <c r="B631" s="502" t="s">
        <v>13</v>
      </c>
      <c r="C631" s="502" t="s">
        <v>13</v>
      </c>
      <c r="D631" s="503" t="s">
        <v>13</v>
      </c>
      <c r="E631" s="492" t="s">
        <v>13</v>
      </c>
      <c r="F631" s="504" t="s">
        <v>13</v>
      </c>
      <c r="G631" s="505" t="s">
        <v>13</v>
      </c>
      <c r="H631" s="505" t="s">
        <v>13</v>
      </c>
      <c r="I631" s="505" t="s">
        <v>13</v>
      </c>
      <c r="J631" s="505" t="s">
        <v>13</v>
      </c>
      <c r="K631" s="505" t="s">
        <v>13</v>
      </c>
      <c r="L631" s="505" t="s">
        <v>13</v>
      </c>
      <c r="M631" s="505" t="s">
        <v>13</v>
      </c>
      <c r="N631" s="505" t="s">
        <v>13</v>
      </c>
      <c r="O631" s="505" t="s">
        <v>13</v>
      </c>
      <c r="P631" s="505" t="s">
        <v>13</v>
      </c>
      <c r="Q631" s="505" t="s">
        <v>13</v>
      </c>
      <c r="R631" s="505" t="s">
        <v>13</v>
      </c>
      <c r="S631" s="505" t="s">
        <v>13</v>
      </c>
      <c r="T631" s="505" t="s">
        <v>13</v>
      </c>
      <c r="U631" s="505" t="s">
        <v>13</v>
      </c>
      <c r="V631" s="505" t="s">
        <v>13</v>
      </c>
      <c r="W631" s="505" t="s">
        <v>13</v>
      </c>
      <c r="X631" s="505" t="s">
        <v>13</v>
      </c>
      <c r="Y631" s="505" t="s">
        <v>13</v>
      </c>
      <c r="Z631" s="505" t="s">
        <v>13</v>
      </c>
      <c r="AA631" s="505" t="s">
        <v>13</v>
      </c>
      <c r="AB631" s="505" t="s">
        <v>13</v>
      </c>
      <c r="AC631" s="505" t="s">
        <v>13</v>
      </c>
      <c r="AD631" s="505" t="s">
        <v>13</v>
      </c>
      <c r="AE631" s="505" t="s">
        <v>13</v>
      </c>
      <c r="AF631" s="505" t="s">
        <v>13</v>
      </c>
      <c r="AG631" s="505" t="s">
        <v>13</v>
      </c>
      <c r="AH631" s="505" t="s">
        <v>13</v>
      </c>
      <c r="AI631" s="505" t="s">
        <v>13</v>
      </c>
      <c r="AJ631" s="505" t="s">
        <v>13</v>
      </c>
      <c r="AK631" s="505" t="s">
        <v>13</v>
      </c>
      <c r="AL631" s="505" t="s">
        <v>13</v>
      </c>
      <c r="AM631" s="505" t="s">
        <v>13</v>
      </c>
      <c r="AN631" s="505" t="s">
        <v>13</v>
      </c>
      <c r="AO631" s="505" t="s">
        <v>13</v>
      </c>
      <c r="AP631" s="505" t="s">
        <v>13</v>
      </c>
      <c r="AQ631" s="505" t="s">
        <v>13</v>
      </c>
      <c r="AR631" s="505" t="s">
        <v>13</v>
      </c>
      <c r="AS631" s="505" t="s">
        <v>13</v>
      </c>
      <c r="AT631" s="505" t="s">
        <v>13</v>
      </c>
      <c r="AU631" s="505" t="s">
        <v>13</v>
      </c>
      <c r="AV631" s="505" t="s">
        <v>13</v>
      </c>
      <c r="AW631" s="505" t="s">
        <v>13</v>
      </c>
      <c r="AX631" s="505" t="s">
        <v>13</v>
      </c>
      <c r="AY631" s="505" t="s">
        <v>13</v>
      </c>
      <c r="AZ631" s="505" t="s">
        <v>13</v>
      </c>
      <c r="BA631" s="505" t="s">
        <v>13</v>
      </c>
      <c r="BB631" s="505" t="s">
        <v>13</v>
      </c>
      <c r="BC631" s="505" t="s">
        <v>13</v>
      </c>
      <c r="BD631" s="505" t="s">
        <v>13</v>
      </c>
      <c r="BE631" s="505" t="s">
        <v>13</v>
      </c>
      <c r="BF631" s="505" t="s">
        <v>13</v>
      </c>
      <c r="BG631" s="505" t="s">
        <v>13</v>
      </c>
      <c r="BH631" s="505" t="s">
        <v>13</v>
      </c>
      <c r="BI631" s="505" t="s">
        <v>13</v>
      </c>
      <c r="BJ631" s="505" t="s">
        <v>13</v>
      </c>
      <c r="BK631" s="505" t="s">
        <v>13</v>
      </c>
      <c r="BL631" s="505" t="s">
        <v>13</v>
      </c>
      <c r="BM631" s="505" t="s">
        <v>13</v>
      </c>
      <c r="BN631" s="505" t="s">
        <v>13</v>
      </c>
      <c r="BO631" s="622" t="s">
        <v>13</v>
      </c>
      <c r="BP631" s="505" t="s">
        <v>13</v>
      </c>
      <c r="BQ631" s="505" t="s">
        <v>13</v>
      </c>
      <c r="BR631" s="505" t="s">
        <v>13</v>
      </c>
      <c r="BS631" s="505"/>
      <c r="BT631" s="505"/>
      <c r="BU631" s="505"/>
    </row>
    <row r="632" spans="1:73" ht="14.4">
      <c r="A632" s="486" t="e">
        <f>VLOOKUP(C632,'[18]DfE No.'!C:E,3,FALSE)</f>
        <v>#N/A</v>
      </c>
      <c r="B632" s="502" t="s">
        <v>13</v>
      </c>
      <c r="C632" s="502" t="s">
        <v>13</v>
      </c>
      <c r="D632" s="503" t="s">
        <v>13</v>
      </c>
      <c r="E632" s="492" t="s">
        <v>13</v>
      </c>
      <c r="F632" s="504" t="s">
        <v>13</v>
      </c>
      <c r="G632" s="505" t="s">
        <v>13</v>
      </c>
      <c r="H632" s="505" t="s">
        <v>13</v>
      </c>
      <c r="I632" s="505" t="s">
        <v>13</v>
      </c>
      <c r="J632" s="505" t="s">
        <v>13</v>
      </c>
      <c r="K632" s="505" t="s">
        <v>13</v>
      </c>
      <c r="L632" s="505" t="s">
        <v>13</v>
      </c>
      <c r="M632" s="505" t="s">
        <v>13</v>
      </c>
      <c r="N632" s="505" t="s">
        <v>13</v>
      </c>
      <c r="O632" s="505" t="s">
        <v>13</v>
      </c>
      <c r="P632" s="505" t="s">
        <v>13</v>
      </c>
      <c r="Q632" s="505" t="s">
        <v>13</v>
      </c>
      <c r="R632" s="505" t="s">
        <v>13</v>
      </c>
      <c r="S632" s="505" t="s">
        <v>13</v>
      </c>
      <c r="T632" s="505" t="s">
        <v>13</v>
      </c>
      <c r="U632" s="505" t="s">
        <v>13</v>
      </c>
      <c r="V632" s="505" t="s">
        <v>13</v>
      </c>
      <c r="W632" s="505" t="s">
        <v>13</v>
      </c>
      <c r="X632" s="505" t="s">
        <v>13</v>
      </c>
      <c r="Y632" s="505" t="s">
        <v>13</v>
      </c>
      <c r="Z632" s="505" t="s">
        <v>13</v>
      </c>
      <c r="AA632" s="505" t="s">
        <v>13</v>
      </c>
      <c r="AB632" s="505" t="s">
        <v>13</v>
      </c>
      <c r="AC632" s="505" t="s">
        <v>13</v>
      </c>
      <c r="AD632" s="505" t="s">
        <v>13</v>
      </c>
      <c r="AE632" s="505" t="s">
        <v>13</v>
      </c>
      <c r="AF632" s="505" t="s">
        <v>13</v>
      </c>
      <c r="AG632" s="505" t="s">
        <v>13</v>
      </c>
      <c r="AH632" s="505" t="s">
        <v>13</v>
      </c>
      <c r="AI632" s="505" t="s">
        <v>13</v>
      </c>
      <c r="AJ632" s="505" t="s">
        <v>13</v>
      </c>
      <c r="AK632" s="505" t="s">
        <v>13</v>
      </c>
      <c r="AL632" s="505" t="s">
        <v>13</v>
      </c>
      <c r="AM632" s="505" t="s">
        <v>13</v>
      </c>
      <c r="AN632" s="505" t="s">
        <v>13</v>
      </c>
      <c r="AO632" s="505" t="s">
        <v>13</v>
      </c>
      <c r="AP632" s="505" t="s">
        <v>13</v>
      </c>
      <c r="AQ632" s="505" t="s">
        <v>13</v>
      </c>
      <c r="AR632" s="505" t="s">
        <v>13</v>
      </c>
      <c r="AS632" s="505" t="s">
        <v>13</v>
      </c>
      <c r="AT632" s="505" t="s">
        <v>13</v>
      </c>
      <c r="AU632" s="505" t="s">
        <v>13</v>
      </c>
      <c r="AV632" s="505" t="s">
        <v>13</v>
      </c>
      <c r="AW632" s="505" t="s">
        <v>13</v>
      </c>
      <c r="AX632" s="505" t="s">
        <v>13</v>
      </c>
      <c r="AY632" s="505" t="s">
        <v>13</v>
      </c>
      <c r="AZ632" s="505" t="s">
        <v>13</v>
      </c>
      <c r="BA632" s="505" t="s">
        <v>13</v>
      </c>
      <c r="BB632" s="505" t="s">
        <v>13</v>
      </c>
      <c r="BC632" s="505" t="s">
        <v>13</v>
      </c>
      <c r="BD632" s="505" t="s">
        <v>13</v>
      </c>
      <c r="BE632" s="505" t="s">
        <v>13</v>
      </c>
      <c r="BF632" s="505" t="s">
        <v>13</v>
      </c>
      <c r="BG632" s="505" t="s">
        <v>13</v>
      </c>
      <c r="BH632" s="505" t="s">
        <v>13</v>
      </c>
      <c r="BI632" s="505" t="s">
        <v>13</v>
      </c>
      <c r="BJ632" s="505" t="s">
        <v>13</v>
      </c>
      <c r="BK632" s="505" t="s">
        <v>13</v>
      </c>
      <c r="BL632" s="505" t="s">
        <v>13</v>
      </c>
      <c r="BM632" s="505" t="s">
        <v>13</v>
      </c>
      <c r="BN632" s="505" t="s">
        <v>13</v>
      </c>
      <c r="BO632" s="622" t="s">
        <v>13</v>
      </c>
      <c r="BP632" s="505" t="s">
        <v>13</v>
      </c>
      <c r="BQ632" s="505" t="s">
        <v>13</v>
      </c>
      <c r="BR632" s="505" t="s">
        <v>13</v>
      </c>
      <c r="BS632" s="505"/>
      <c r="BT632" s="505"/>
      <c r="BU632" s="505"/>
    </row>
    <row r="633" spans="1:73" ht="14.4">
      <c r="A633" s="486" t="e">
        <f>VLOOKUP(C633,'[18]DfE No.'!C:E,3,FALSE)</f>
        <v>#N/A</v>
      </c>
      <c r="B633" s="502" t="s">
        <v>13</v>
      </c>
      <c r="C633" s="502" t="s">
        <v>13</v>
      </c>
      <c r="D633" s="503" t="s">
        <v>13</v>
      </c>
      <c r="E633" s="492" t="s">
        <v>13</v>
      </c>
      <c r="F633" s="504" t="s">
        <v>13</v>
      </c>
      <c r="G633" s="505" t="s">
        <v>13</v>
      </c>
      <c r="H633" s="505" t="s">
        <v>13</v>
      </c>
      <c r="I633" s="505" t="s">
        <v>13</v>
      </c>
      <c r="J633" s="505" t="s">
        <v>13</v>
      </c>
      <c r="K633" s="505" t="s">
        <v>13</v>
      </c>
      <c r="L633" s="505" t="s">
        <v>13</v>
      </c>
      <c r="M633" s="505" t="s">
        <v>13</v>
      </c>
      <c r="N633" s="505" t="s">
        <v>13</v>
      </c>
      <c r="O633" s="505" t="s">
        <v>13</v>
      </c>
      <c r="P633" s="505" t="s">
        <v>13</v>
      </c>
      <c r="Q633" s="505" t="s">
        <v>13</v>
      </c>
      <c r="R633" s="505" t="s">
        <v>13</v>
      </c>
      <c r="S633" s="505" t="s">
        <v>13</v>
      </c>
      <c r="T633" s="505" t="s">
        <v>13</v>
      </c>
      <c r="U633" s="505" t="s">
        <v>13</v>
      </c>
      <c r="V633" s="505" t="s">
        <v>13</v>
      </c>
      <c r="W633" s="505" t="s">
        <v>13</v>
      </c>
      <c r="X633" s="505" t="s">
        <v>13</v>
      </c>
      <c r="Y633" s="505" t="s">
        <v>13</v>
      </c>
      <c r="Z633" s="505" t="s">
        <v>13</v>
      </c>
      <c r="AA633" s="505" t="s">
        <v>13</v>
      </c>
      <c r="AB633" s="505" t="s">
        <v>13</v>
      </c>
      <c r="AC633" s="505" t="s">
        <v>13</v>
      </c>
      <c r="AD633" s="505" t="s">
        <v>13</v>
      </c>
      <c r="AE633" s="505" t="s">
        <v>13</v>
      </c>
      <c r="AF633" s="505" t="s">
        <v>13</v>
      </c>
      <c r="AG633" s="505" t="s">
        <v>13</v>
      </c>
      <c r="AH633" s="505" t="s">
        <v>13</v>
      </c>
      <c r="AI633" s="505" t="s">
        <v>13</v>
      </c>
      <c r="AJ633" s="505" t="s">
        <v>13</v>
      </c>
      <c r="AK633" s="505" t="s">
        <v>13</v>
      </c>
      <c r="AL633" s="505" t="s">
        <v>13</v>
      </c>
      <c r="AM633" s="505" t="s">
        <v>13</v>
      </c>
      <c r="AN633" s="505" t="s">
        <v>13</v>
      </c>
      <c r="AO633" s="505" t="s">
        <v>13</v>
      </c>
      <c r="AP633" s="505" t="s">
        <v>13</v>
      </c>
      <c r="AQ633" s="505" t="s">
        <v>13</v>
      </c>
      <c r="AR633" s="505" t="s">
        <v>13</v>
      </c>
      <c r="AS633" s="505" t="s">
        <v>13</v>
      </c>
      <c r="AT633" s="505" t="s">
        <v>13</v>
      </c>
      <c r="AU633" s="505" t="s">
        <v>13</v>
      </c>
      <c r="AV633" s="505" t="s">
        <v>13</v>
      </c>
      <c r="AW633" s="505" t="s">
        <v>13</v>
      </c>
      <c r="AX633" s="505" t="s">
        <v>13</v>
      </c>
      <c r="AY633" s="505" t="s">
        <v>13</v>
      </c>
      <c r="AZ633" s="505" t="s">
        <v>13</v>
      </c>
      <c r="BA633" s="505" t="s">
        <v>13</v>
      </c>
      <c r="BB633" s="505" t="s">
        <v>13</v>
      </c>
      <c r="BC633" s="505" t="s">
        <v>13</v>
      </c>
      <c r="BD633" s="505" t="s">
        <v>13</v>
      </c>
      <c r="BE633" s="505" t="s">
        <v>13</v>
      </c>
      <c r="BF633" s="505" t="s">
        <v>13</v>
      </c>
      <c r="BG633" s="505" t="s">
        <v>13</v>
      </c>
      <c r="BH633" s="505" t="s">
        <v>13</v>
      </c>
      <c r="BI633" s="505" t="s">
        <v>13</v>
      </c>
      <c r="BJ633" s="505" t="s">
        <v>13</v>
      </c>
      <c r="BK633" s="505" t="s">
        <v>13</v>
      </c>
      <c r="BL633" s="505" t="s">
        <v>13</v>
      </c>
      <c r="BM633" s="505" t="s">
        <v>13</v>
      </c>
      <c r="BN633" s="505" t="s">
        <v>13</v>
      </c>
      <c r="BO633" s="622" t="s">
        <v>13</v>
      </c>
      <c r="BP633" s="505" t="s">
        <v>13</v>
      </c>
      <c r="BQ633" s="505" t="s">
        <v>13</v>
      </c>
      <c r="BR633" s="505" t="s">
        <v>13</v>
      </c>
      <c r="BS633" s="505"/>
      <c r="BT633" s="505"/>
      <c r="BU633" s="505"/>
    </row>
    <row r="634" spans="1:73" ht="14.4">
      <c r="A634" s="486" t="e">
        <f>VLOOKUP(C634,'[18]DfE No.'!C:E,3,FALSE)</f>
        <v>#N/A</v>
      </c>
      <c r="B634" s="502" t="s">
        <v>13</v>
      </c>
      <c r="C634" s="502" t="s">
        <v>13</v>
      </c>
      <c r="D634" s="503" t="s">
        <v>13</v>
      </c>
      <c r="E634" s="492" t="s">
        <v>13</v>
      </c>
      <c r="F634" s="504" t="s">
        <v>13</v>
      </c>
      <c r="G634" s="505" t="s">
        <v>13</v>
      </c>
      <c r="H634" s="505" t="s">
        <v>13</v>
      </c>
      <c r="I634" s="505" t="s">
        <v>13</v>
      </c>
      <c r="J634" s="505" t="s">
        <v>13</v>
      </c>
      <c r="K634" s="505" t="s">
        <v>13</v>
      </c>
      <c r="L634" s="505" t="s">
        <v>13</v>
      </c>
      <c r="M634" s="505" t="s">
        <v>13</v>
      </c>
      <c r="N634" s="505" t="s">
        <v>13</v>
      </c>
      <c r="O634" s="505" t="s">
        <v>13</v>
      </c>
      <c r="P634" s="505" t="s">
        <v>13</v>
      </c>
      <c r="Q634" s="505" t="s">
        <v>13</v>
      </c>
      <c r="R634" s="505" t="s">
        <v>13</v>
      </c>
      <c r="S634" s="505" t="s">
        <v>13</v>
      </c>
      <c r="T634" s="505" t="s">
        <v>13</v>
      </c>
      <c r="U634" s="505" t="s">
        <v>13</v>
      </c>
      <c r="V634" s="505" t="s">
        <v>13</v>
      </c>
      <c r="W634" s="505" t="s">
        <v>13</v>
      </c>
      <c r="X634" s="505" t="s">
        <v>13</v>
      </c>
      <c r="Y634" s="505" t="s">
        <v>13</v>
      </c>
      <c r="Z634" s="505" t="s">
        <v>13</v>
      </c>
      <c r="AA634" s="505" t="s">
        <v>13</v>
      </c>
      <c r="AB634" s="505" t="s">
        <v>13</v>
      </c>
      <c r="AC634" s="505" t="s">
        <v>13</v>
      </c>
      <c r="AD634" s="505" t="s">
        <v>13</v>
      </c>
      <c r="AE634" s="505" t="s">
        <v>13</v>
      </c>
      <c r="AF634" s="505" t="s">
        <v>13</v>
      </c>
      <c r="AG634" s="505" t="s">
        <v>13</v>
      </c>
      <c r="AH634" s="505" t="s">
        <v>13</v>
      </c>
      <c r="AI634" s="505" t="s">
        <v>13</v>
      </c>
      <c r="AJ634" s="505" t="s">
        <v>13</v>
      </c>
      <c r="AK634" s="505" t="s">
        <v>13</v>
      </c>
      <c r="AL634" s="505" t="s">
        <v>13</v>
      </c>
      <c r="AM634" s="505" t="s">
        <v>13</v>
      </c>
      <c r="AN634" s="505" t="s">
        <v>13</v>
      </c>
      <c r="AO634" s="505" t="s">
        <v>13</v>
      </c>
      <c r="AP634" s="505" t="s">
        <v>13</v>
      </c>
      <c r="AQ634" s="505" t="s">
        <v>13</v>
      </c>
      <c r="AR634" s="505" t="s">
        <v>13</v>
      </c>
      <c r="AS634" s="505" t="s">
        <v>13</v>
      </c>
      <c r="AT634" s="505" t="s">
        <v>13</v>
      </c>
      <c r="AU634" s="505" t="s">
        <v>13</v>
      </c>
      <c r="AV634" s="505" t="s">
        <v>13</v>
      </c>
      <c r="AW634" s="505" t="s">
        <v>13</v>
      </c>
      <c r="AX634" s="505" t="s">
        <v>13</v>
      </c>
      <c r="AY634" s="505" t="s">
        <v>13</v>
      </c>
      <c r="AZ634" s="505" t="s">
        <v>13</v>
      </c>
      <c r="BA634" s="505" t="s">
        <v>13</v>
      </c>
      <c r="BB634" s="505" t="s">
        <v>13</v>
      </c>
      <c r="BC634" s="505" t="s">
        <v>13</v>
      </c>
      <c r="BD634" s="505" t="s">
        <v>13</v>
      </c>
      <c r="BE634" s="505" t="s">
        <v>13</v>
      </c>
      <c r="BF634" s="505" t="s">
        <v>13</v>
      </c>
      <c r="BG634" s="505" t="s">
        <v>13</v>
      </c>
      <c r="BH634" s="505" t="s">
        <v>13</v>
      </c>
      <c r="BI634" s="505" t="s">
        <v>13</v>
      </c>
      <c r="BJ634" s="505" t="s">
        <v>13</v>
      </c>
      <c r="BK634" s="505" t="s">
        <v>13</v>
      </c>
      <c r="BL634" s="505" t="s">
        <v>13</v>
      </c>
      <c r="BM634" s="505" t="s">
        <v>13</v>
      </c>
      <c r="BN634" s="505" t="s">
        <v>13</v>
      </c>
      <c r="BO634" s="622" t="s">
        <v>13</v>
      </c>
      <c r="BP634" s="505" t="s">
        <v>13</v>
      </c>
      <c r="BQ634" s="505" t="s">
        <v>13</v>
      </c>
      <c r="BR634" s="505" t="s">
        <v>13</v>
      </c>
      <c r="BS634" s="505"/>
      <c r="BT634" s="505"/>
      <c r="BU634" s="505"/>
    </row>
    <row r="635" spans="1:73" ht="14.4">
      <c r="A635" s="486" t="e">
        <f>VLOOKUP(C635,'[18]DfE No.'!C:E,3,FALSE)</f>
        <v>#N/A</v>
      </c>
      <c r="B635" s="502" t="s">
        <v>13</v>
      </c>
      <c r="C635" s="502" t="s">
        <v>13</v>
      </c>
      <c r="D635" s="503" t="s">
        <v>13</v>
      </c>
      <c r="E635" s="492" t="s">
        <v>13</v>
      </c>
      <c r="F635" s="504" t="s">
        <v>13</v>
      </c>
      <c r="G635" s="505" t="s">
        <v>13</v>
      </c>
      <c r="H635" s="505" t="s">
        <v>13</v>
      </c>
      <c r="I635" s="505" t="s">
        <v>13</v>
      </c>
      <c r="J635" s="505" t="s">
        <v>13</v>
      </c>
      <c r="K635" s="505" t="s">
        <v>13</v>
      </c>
      <c r="L635" s="505" t="s">
        <v>13</v>
      </c>
      <c r="M635" s="505" t="s">
        <v>13</v>
      </c>
      <c r="N635" s="505" t="s">
        <v>13</v>
      </c>
      <c r="O635" s="505" t="s">
        <v>13</v>
      </c>
      <c r="P635" s="505" t="s">
        <v>13</v>
      </c>
      <c r="Q635" s="505" t="s">
        <v>13</v>
      </c>
      <c r="R635" s="505" t="s">
        <v>13</v>
      </c>
      <c r="S635" s="505" t="s">
        <v>13</v>
      </c>
      <c r="T635" s="505" t="s">
        <v>13</v>
      </c>
      <c r="U635" s="505" t="s">
        <v>13</v>
      </c>
      <c r="V635" s="505" t="s">
        <v>13</v>
      </c>
      <c r="W635" s="505" t="s">
        <v>13</v>
      </c>
      <c r="X635" s="505" t="s">
        <v>13</v>
      </c>
      <c r="Y635" s="505" t="s">
        <v>13</v>
      </c>
      <c r="Z635" s="505" t="s">
        <v>13</v>
      </c>
      <c r="AA635" s="505" t="s">
        <v>13</v>
      </c>
      <c r="AB635" s="505" t="s">
        <v>13</v>
      </c>
      <c r="AC635" s="505" t="s">
        <v>13</v>
      </c>
      <c r="AD635" s="505" t="s">
        <v>13</v>
      </c>
      <c r="AE635" s="505" t="s">
        <v>13</v>
      </c>
      <c r="AF635" s="505" t="s">
        <v>13</v>
      </c>
      <c r="AG635" s="505" t="s">
        <v>13</v>
      </c>
      <c r="AH635" s="505" t="s">
        <v>13</v>
      </c>
      <c r="AI635" s="505" t="s">
        <v>13</v>
      </c>
      <c r="AJ635" s="505" t="s">
        <v>13</v>
      </c>
      <c r="AK635" s="505" t="s">
        <v>13</v>
      </c>
      <c r="AL635" s="505" t="s">
        <v>13</v>
      </c>
      <c r="AM635" s="505" t="s">
        <v>13</v>
      </c>
      <c r="AN635" s="505" t="s">
        <v>13</v>
      </c>
      <c r="AO635" s="505" t="s">
        <v>13</v>
      </c>
      <c r="AP635" s="505" t="s">
        <v>13</v>
      </c>
      <c r="AQ635" s="505" t="s">
        <v>13</v>
      </c>
      <c r="AR635" s="505" t="s">
        <v>13</v>
      </c>
      <c r="AS635" s="505" t="s">
        <v>13</v>
      </c>
      <c r="AT635" s="505" t="s">
        <v>13</v>
      </c>
      <c r="AU635" s="505" t="s">
        <v>13</v>
      </c>
      <c r="AV635" s="505" t="s">
        <v>13</v>
      </c>
      <c r="AW635" s="505" t="s">
        <v>13</v>
      </c>
      <c r="AX635" s="505" t="s">
        <v>13</v>
      </c>
      <c r="AY635" s="505" t="s">
        <v>13</v>
      </c>
      <c r="AZ635" s="505" t="s">
        <v>13</v>
      </c>
      <c r="BA635" s="505" t="s">
        <v>13</v>
      </c>
      <c r="BB635" s="505" t="s">
        <v>13</v>
      </c>
      <c r="BC635" s="505" t="s">
        <v>13</v>
      </c>
      <c r="BD635" s="505" t="s">
        <v>13</v>
      </c>
      <c r="BE635" s="505" t="s">
        <v>13</v>
      </c>
      <c r="BF635" s="505" t="s">
        <v>13</v>
      </c>
      <c r="BG635" s="505" t="s">
        <v>13</v>
      </c>
      <c r="BH635" s="505" t="s">
        <v>13</v>
      </c>
      <c r="BI635" s="505" t="s">
        <v>13</v>
      </c>
      <c r="BJ635" s="505" t="s">
        <v>13</v>
      </c>
      <c r="BK635" s="505" t="s">
        <v>13</v>
      </c>
      <c r="BL635" s="505" t="s">
        <v>13</v>
      </c>
      <c r="BM635" s="505" t="s">
        <v>13</v>
      </c>
      <c r="BN635" s="505" t="s">
        <v>13</v>
      </c>
      <c r="BO635" s="622" t="s">
        <v>13</v>
      </c>
      <c r="BP635" s="505" t="s">
        <v>13</v>
      </c>
      <c r="BQ635" s="505" t="s">
        <v>13</v>
      </c>
      <c r="BR635" s="505" t="s">
        <v>13</v>
      </c>
      <c r="BS635" s="505"/>
      <c r="BT635" s="505"/>
      <c r="BU635" s="505"/>
    </row>
    <row r="636" spans="1:73" ht="14.4">
      <c r="A636" s="486" t="e">
        <f>VLOOKUP(C636,'[18]DfE No.'!C:E,3,FALSE)</f>
        <v>#N/A</v>
      </c>
      <c r="B636" s="502" t="s">
        <v>13</v>
      </c>
      <c r="C636" s="502" t="s">
        <v>13</v>
      </c>
      <c r="D636" s="503" t="s">
        <v>13</v>
      </c>
      <c r="E636" s="492" t="s">
        <v>13</v>
      </c>
      <c r="F636" s="504" t="s">
        <v>13</v>
      </c>
      <c r="G636" s="505" t="s">
        <v>13</v>
      </c>
      <c r="H636" s="505" t="s">
        <v>13</v>
      </c>
      <c r="I636" s="505" t="s">
        <v>13</v>
      </c>
      <c r="J636" s="505" t="s">
        <v>13</v>
      </c>
      <c r="K636" s="505" t="s">
        <v>13</v>
      </c>
      <c r="L636" s="505" t="s">
        <v>13</v>
      </c>
      <c r="M636" s="505" t="s">
        <v>13</v>
      </c>
      <c r="N636" s="505" t="s">
        <v>13</v>
      </c>
      <c r="O636" s="505" t="s">
        <v>13</v>
      </c>
      <c r="P636" s="505" t="s">
        <v>13</v>
      </c>
      <c r="Q636" s="505" t="s">
        <v>13</v>
      </c>
      <c r="R636" s="505" t="s">
        <v>13</v>
      </c>
      <c r="S636" s="505" t="s">
        <v>13</v>
      </c>
      <c r="T636" s="505" t="s">
        <v>13</v>
      </c>
      <c r="U636" s="505" t="s">
        <v>13</v>
      </c>
      <c r="V636" s="505" t="s">
        <v>13</v>
      </c>
      <c r="W636" s="505" t="s">
        <v>13</v>
      </c>
      <c r="X636" s="505" t="s">
        <v>13</v>
      </c>
      <c r="Y636" s="505" t="s">
        <v>13</v>
      </c>
      <c r="Z636" s="505" t="s">
        <v>13</v>
      </c>
      <c r="AA636" s="505" t="s">
        <v>13</v>
      </c>
      <c r="AB636" s="505" t="s">
        <v>13</v>
      </c>
      <c r="AC636" s="505" t="s">
        <v>13</v>
      </c>
      <c r="AD636" s="505" t="s">
        <v>13</v>
      </c>
      <c r="AE636" s="505" t="s">
        <v>13</v>
      </c>
      <c r="AF636" s="505" t="s">
        <v>13</v>
      </c>
      <c r="AG636" s="505" t="s">
        <v>13</v>
      </c>
      <c r="AH636" s="505" t="s">
        <v>13</v>
      </c>
      <c r="AI636" s="505" t="s">
        <v>13</v>
      </c>
      <c r="AJ636" s="505" t="s">
        <v>13</v>
      </c>
      <c r="AK636" s="505" t="s">
        <v>13</v>
      </c>
      <c r="AL636" s="505" t="s">
        <v>13</v>
      </c>
      <c r="AM636" s="505" t="s">
        <v>13</v>
      </c>
      <c r="AN636" s="505" t="s">
        <v>13</v>
      </c>
      <c r="AO636" s="505" t="s">
        <v>13</v>
      </c>
      <c r="AP636" s="505" t="s">
        <v>13</v>
      </c>
      <c r="AQ636" s="505" t="s">
        <v>13</v>
      </c>
      <c r="AR636" s="505" t="s">
        <v>13</v>
      </c>
      <c r="AS636" s="505" t="s">
        <v>13</v>
      </c>
      <c r="AT636" s="505" t="s">
        <v>13</v>
      </c>
      <c r="AU636" s="505" t="s">
        <v>13</v>
      </c>
      <c r="AV636" s="505" t="s">
        <v>13</v>
      </c>
      <c r="AW636" s="505" t="s">
        <v>13</v>
      </c>
      <c r="AX636" s="505" t="s">
        <v>13</v>
      </c>
      <c r="AY636" s="505" t="s">
        <v>13</v>
      </c>
      <c r="AZ636" s="505" t="s">
        <v>13</v>
      </c>
      <c r="BA636" s="505" t="s">
        <v>13</v>
      </c>
      <c r="BB636" s="505" t="s">
        <v>13</v>
      </c>
      <c r="BC636" s="505" t="s">
        <v>13</v>
      </c>
      <c r="BD636" s="505" t="s">
        <v>13</v>
      </c>
      <c r="BE636" s="505" t="s">
        <v>13</v>
      </c>
      <c r="BF636" s="505" t="s">
        <v>13</v>
      </c>
      <c r="BG636" s="505" t="s">
        <v>13</v>
      </c>
      <c r="BH636" s="505" t="s">
        <v>13</v>
      </c>
      <c r="BI636" s="505" t="s">
        <v>13</v>
      </c>
      <c r="BJ636" s="505" t="s">
        <v>13</v>
      </c>
      <c r="BK636" s="505" t="s">
        <v>13</v>
      </c>
      <c r="BL636" s="505" t="s">
        <v>13</v>
      </c>
      <c r="BM636" s="505" t="s">
        <v>13</v>
      </c>
      <c r="BN636" s="505" t="s">
        <v>13</v>
      </c>
      <c r="BO636" s="622" t="s">
        <v>13</v>
      </c>
      <c r="BP636" s="505" t="s">
        <v>13</v>
      </c>
      <c r="BQ636" s="505" t="s">
        <v>13</v>
      </c>
      <c r="BR636" s="505" t="s">
        <v>13</v>
      </c>
      <c r="BS636" s="505"/>
      <c r="BT636" s="505"/>
      <c r="BU636" s="505"/>
    </row>
    <row r="637" spans="1:73" ht="14.4">
      <c r="A637" s="486" t="e">
        <f>VLOOKUP(C637,'[18]DfE No.'!C:E,3,FALSE)</f>
        <v>#N/A</v>
      </c>
      <c r="B637" s="502" t="s">
        <v>13</v>
      </c>
      <c r="C637" s="502" t="s">
        <v>13</v>
      </c>
      <c r="D637" s="503" t="s">
        <v>13</v>
      </c>
      <c r="E637" s="492" t="s">
        <v>13</v>
      </c>
      <c r="F637" s="504" t="s">
        <v>13</v>
      </c>
      <c r="G637" s="505" t="s">
        <v>13</v>
      </c>
      <c r="H637" s="505" t="s">
        <v>13</v>
      </c>
      <c r="I637" s="505" t="s">
        <v>13</v>
      </c>
      <c r="J637" s="505" t="s">
        <v>13</v>
      </c>
      <c r="K637" s="505" t="s">
        <v>13</v>
      </c>
      <c r="L637" s="505" t="s">
        <v>13</v>
      </c>
      <c r="M637" s="505" t="s">
        <v>13</v>
      </c>
      <c r="N637" s="505" t="s">
        <v>13</v>
      </c>
      <c r="O637" s="505" t="s">
        <v>13</v>
      </c>
      <c r="P637" s="505" t="s">
        <v>13</v>
      </c>
      <c r="Q637" s="505" t="s">
        <v>13</v>
      </c>
      <c r="R637" s="505" t="s">
        <v>13</v>
      </c>
      <c r="S637" s="505" t="s">
        <v>13</v>
      </c>
      <c r="T637" s="505" t="s">
        <v>13</v>
      </c>
      <c r="U637" s="505" t="s">
        <v>13</v>
      </c>
      <c r="V637" s="505" t="s">
        <v>13</v>
      </c>
      <c r="W637" s="505" t="s">
        <v>13</v>
      </c>
      <c r="X637" s="505" t="s">
        <v>13</v>
      </c>
      <c r="Y637" s="505" t="s">
        <v>13</v>
      </c>
      <c r="Z637" s="505" t="s">
        <v>13</v>
      </c>
      <c r="AA637" s="505" t="s">
        <v>13</v>
      </c>
      <c r="AB637" s="505" t="s">
        <v>13</v>
      </c>
      <c r="AC637" s="505" t="s">
        <v>13</v>
      </c>
      <c r="AD637" s="505" t="s">
        <v>13</v>
      </c>
      <c r="AE637" s="505" t="s">
        <v>13</v>
      </c>
      <c r="AF637" s="505" t="s">
        <v>13</v>
      </c>
      <c r="AG637" s="505" t="s">
        <v>13</v>
      </c>
      <c r="AH637" s="505" t="s">
        <v>13</v>
      </c>
      <c r="AI637" s="505" t="s">
        <v>13</v>
      </c>
      <c r="AJ637" s="505" t="s">
        <v>13</v>
      </c>
      <c r="AK637" s="505" t="s">
        <v>13</v>
      </c>
      <c r="AL637" s="505" t="s">
        <v>13</v>
      </c>
      <c r="AM637" s="505" t="s">
        <v>13</v>
      </c>
      <c r="AN637" s="505" t="s">
        <v>13</v>
      </c>
      <c r="AO637" s="505" t="s">
        <v>13</v>
      </c>
      <c r="AP637" s="505" t="s">
        <v>13</v>
      </c>
      <c r="AQ637" s="505" t="s">
        <v>13</v>
      </c>
      <c r="AR637" s="505" t="s">
        <v>13</v>
      </c>
      <c r="AS637" s="505" t="s">
        <v>13</v>
      </c>
      <c r="AT637" s="505" t="s">
        <v>13</v>
      </c>
      <c r="AU637" s="505" t="s">
        <v>13</v>
      </c>
      <c r="AV637" s="505" t="s">
        <v>13</v>
      </c>
      <c r="AW637" s="505" t="s">
        <v>13</v>
      </c>
      <c r="AX637" s="505" t="s">
        <v>13</v>
      </c>
      <c r="AY637" s="505" t="s">
        <v>13</v>
      </c>
      <c r="AZ637" s="505" t="s">
        <v>13</v>
      </c>
      <c r="BA637" s="505" t="s">
        <v>13</v>
      </c>
      <c r="BB637" s="505" t="s">
        <v>13</v>
      </c>
      <c r="BC637" s="505" t="s">
        <v>13</v>
      </c>
      <c r="BD637" s="505" t="s">
        <v>13</v>
      </c>
      <c r="BE637" s="505" t="s">
        <v>13</v>
      </c>
      <c r="BF637" s="505" t="s">
        <v>13</v>
      </c>
      <c r="BG637" s="505" t="s">
        <v>13</v>
      </c>
      <c r="BH637" s="505" t="s">
        <v>13</v>
      </c>
      <c r="BI637" s="505" t="s">
        <v>13</v>
      </c>
      <c r="BJ637" s="505" t="s">
        <v>13</v>
      </c>
      <c r="BK637" s="505" t="s">
        <v>13</v>
      </c>
      <c r="BL637" s="505" t="s">
        <v>13</v>
      </c>
      <c r="BM637" s="505" t="s">
        <v>13</v>
      </c>
      <c r="BN637" s="505" t="s">
        <v>13</v>
      </c>
      <c r="BO637" s="622" t="s">
        <v>13</v>
      </c>
      <c r="BP637" s="505" t="s">
        <v>13</v>
      </c>
      <c r="BQ637" s="505" t="s">
        <v>13</v>
      </c>
      <c r="BR637" s="505" t="s">
        <v>13</v>
      </c>
      <c r="BS637" s="505"/>
      <c r="BT637" s="505"/>
      <c r="BU637" s="505"/>
    </row>
    <row r="638" spans="1:73" ht="14.4">
      <c r="A638" s="486" t="e">
        <f>VLOOKUP(C638,'[18]DfE No.'!C:E,3,FALSE)</f>
        <v>#N/A</v>
      </c>
      <c r="B638" s="502" t="s">
        <v>13</v>
      </c>
      <c r="C638" s="502" t="s">
        <v>13</v>
      </c>
      <c r="D638" s="503" t="s">
        <v>13</v>
      </c>
      <c r="E638" s="492" t="s">
        <v>13</v>
      </c>
      <c r="F638" s="504" t="s">
        <v>13</v>
      </c>
      <c r="G638" s="505" t="s">
        <v>13</v>
      </c>
      <c r="H638" s="505" t="s">
        <v>13</v>
      </c>
      <c r="I638" s="505" t="s">
        <v>13</v>
      </c>
      <c r="J638" s="505" t="s">
        <v>13</v>
      </c>
      <c r="K638" s="505" t="s">
        <v>13</v>
      </c>
      <c r="L638" s="505" t="s">
        <v>13</v>
      </c>
      <c r="M638" s="505" t="s">
        <v>13</v>
      </c>
      <c r="N638" s="505" t="s">
        <v>13</v>
      </c>
      <c r="O638" s="505" t="s">
        <v>13</v>
      </c>
      <c r="P638" s="505" t="s">
        <v>13</v>
      </c>
      <c r="Q638" s="505" t="s">
        <v>13</v>
      </c>
      <c r="R638" s="505" t="s">
        <v>13</v>
      </c>
      <c r="S638" s="505" t="s">
        <v>13</v>
      </c>
      <c r="T638" s="505" t="s">
        <v>13</v>
      </c>
      <c r="U638" s="505" t="s">
        <v>13</v>
      </c>
      <c r="V638" s="505" t="s">
        <v>13</v>
      </c>
      <c r="W638" s="505" t="s">
        <v>13</v>
      </c>
      <c r="X638" s="505" t="s">
        <v>13</v>
      </c>
      <c r="Y638" s="505" t="s">
        <v>13</v>
      </c>
      <c r="Z638" s="505" t="s">
        <v>13</v>
      </c>
      <c r="AA638" s="505" t="s">
        <v>13</v>
      </c>
      <c r="AB638" s="505" t="s">
        <v>13</v>
      </c>
      <c r="AC638" s="505" t="s">
        <v>13</v>
      </c>
      <c r="AD638" s="505" t="s">
        <v>13</v>
      </c>
      <c r="AE638" s="505" t="s">
        <v>13</v>
      </c>
      <c r="AF638" s="505" t="s">
        <v>13</v>
      </c>
      <c r="AG638" s="505" t="s">
        <v>13</v>
      </c>
      <c r="AH638" s="505" t="s">
        <v>13</v>
      </c>
      <c r="AI638" s="505" t="s">
        <v>13</v>
      </c>
      <c r="AJ638" s="505" t="s">
        <v>13</v>
      </c>
      <c r="AK638" s="505" t="s">
        <v>13</v>
      </c>
      <c r="AL638" s="505" t="s">
        <v>13</v>
      </c>
      <c r="AM638" s="505" t="s">
        <v>13</v>
      </c>
      <c r="AN638" s="505" t="s">
        <v>13</v>
      </c>
      <c r="AO638" s="505" t="s">
        <v>13</v>
      </c>
      <c r="AP638" s="505" t="s">
        <v>13</v>
      </c>
      <c r="AQ638" s="505" t="s">
        <v>13</v>
      </c>
      <c r="AR638" s="505" t="s">
        <v>13</v>
      </c>
      <c r="AS638" s="505" t="s">
        <v>13</v>
      </c>
      <c r="AT638" s="505" t="s">
        <v>13</v>
      </c>
      <c r="AU638" s="505" t="s">
        <v>13</v>
      </c>
      <c r="AV638" s="505" t="s">
        <v>13</v>
      </c>
      <c r="AW638" s="505" t="s">
        <v>13</v>
      </c>
      <c r="AX638" s="505" t="s">
        <v>13</v>
      </c>
      <c r="AY638" s="505" t="s">
        <v>13</v>
      </c>
      <c r="AZ638" s="505" t="s">
        <v>13</v>
      </c>
      <c r="BA638" s="505" t="s">
        <v>13</v>
      </c>
      <c r="BB638" s="505" t="s">
        <v>13</v>
      </c>
      <c r="BC638" s="505" t="s">
        <v>13</v>
      </c>
      <c r="BD638" s="505" t="s">
        <v>13</v>
      </c>
      <c r="BE638" s="505" t="s">
        <v>13</v>
      </c>
      <c r="BF638" s="505" t="s">
        <v>13</v>
      </c>
      <c r="BG638" s="505" t="s">
        <v>13</v>
      </c>
      <c r="BH638" s="505" t="s">
        <v>13</v>
      </c>
      <c r="BI638" s="505" t="s">
        <v>13</v>
      </c>
      <c r="BJ638" s="505" t="s">
        <v>13</v>
      </c>
      <c r="BK638" s="505" t="s">
        <v>13</v>
      </c>
      <c r="BL638" s="505" t="s">
        <v>13</v>
      </c>
      <c r="BM638" s="505" t="s">
        <v>13</v>
      </c>
      <c r="BN638" s="505" t="s">
        <v>13</v>
      </c>
      <c r="BO638" s="622" t="s">
        <v>13</v>
      </c>
      <c r="BP638" s="505" t="s">
        <v>13</v>
      </c>
      <c r="BQ638" s="505" t="s">
        <v>13</v>
      </c>
      <c r="BR638" s="505" t="s">
        <v>13</v>
      </c>
      <c r="BS638" s="505"/>
      <c r="BT638" s="505"/>
      <c r="BU638" s="505"/>
    </row>
    <row r="639" spans="1:73" ht="14.4">
      <c r="A639" s="486" t="e">
        <f>VLOOKUP(C639,'[18]DfE No.'!C:E,3,FALSE)</f>
        <v>#N/A</v>
      </c>
      <c r="B639" s="502" t="s">
        <v>13</v>
      </c>
      <c r="C639" s="502" t="s">
        <v>13</v>
      </c>
      <c r="D639" s="503" t="s">
        <v>13</v>
      </c>
      <c r="E639" s="492" t="s">
        <v>13</v>
      </c>
      <c r="F639" s="504" t="s">
        <v>13</v>
      </c>
      <c r="G639" s="505" t="s">
        <v>13</v>
      </c>
      <c r="H639" s="505" t="s">
        <v>13</v>
      </c>
      <c r="I639" s="505" t="s">
        <v>13</v>
      </c>
      <c r="J639" s="505" t="s">
        <v>13</v>
      </c>
      <c r="K639" s="505" t="s">
        <v>13</v>
      </c>
      <c r="L639" s="505" t="s">
        <v>13</v>
      </c>
      <c r="M639" s="505" t="s">
        <v>13</v>
      </c>
      <c r="N639" s="505" t="s">
        <v>13</v>
      </c>
      <c r="O639" s="505" t="s">
        <v>13</v>
      </c>
      <c r="P639" s="505" t="s">
        <v>13</v>
      </c>
      <c r="Q639" s="505" t="s">
        <v>13</v>
      </c>
      <c r="R639" s="505" t="s">
        <v>13</v>
      </c>
      <c r="S639" s="505" t="s">
        <v>13</v>
      </c>
      <c r="T639" s="505" t="s">
        <v>13</v>
      </c>
      <c r="U639" s="505" t="s">
        <v>13</v>
      </c>
      <c r="V639" s="505" t="s">
        <v>13</v>
      </c>
      <c r="W639" s="505" t="s">
        <v>13</v>
      </c>
      <c r="X639" s="505" t="s">
        <v>13</v>
      </c>
      <c r="Y639" s="505" t="s">
        <v>13</v>
      </c>
      <c r="Z639" s="505" t="s">
        <v>13</v>
      </c>
      <c r="AA639" s="505" t="s">
        <v>13</v>
      </c>
      <c r="AB639" s="505" t="s">
        <v>13</v>
      </c>
      <c r="AC639" s="505" t="s">
        <v>13</v>
      </c>
      <c r="AD639" s="505" t="s">
        <v>13</v>
      </c>
      <c r="AE639" s="505" t="s">
        <v>13</v>
      </c>
      <c r="AF639" s="505" t="s">
        <v>13</v>
      </c>
      <c r="AG639" s="505" t="s">
        <v>13</v>
      </c>
      <c r="AH639" s="505" t="s">
        <v>13</v>
      </c>
      <c r="AI639" s="505" t="s">
        <v>13</v>
      </c>
      <c r="AJ639" s="505" t="s">
        <v>13</v>
      </c>
      <c r="AK639" s="505" t="s">
        <v>13</v>
      </c>
      <c r="AL639" s="505" t="s">
        <v>13</v>
      </c>
      <c r="AM639" s="505" t="s">
        <v>13</v>
      </c>
      <c r="AN639" s="505" t="s">
        <v>13</v>
      </c>
      <c r="AO639" s="505" t="s">
        <v>13</v>
      </c>
      <c r="AP639" s="505" t="s">
        <v>13</v>
      </c>
      <c r="AQ639" s="505" t="s">
        <v>13</v>
      </c>
      <c r="AR639" s="505" t="s">
        <v>13</v>
      </c>
      <c r="AS639" s="505" t="s">
        <v>13</v>
      </c>
      <c r="AT639" s="505" t="s">
        <v>13</v>
      </c>
      <c r="AU639" s="505" t="s">
        <v>13</v>
      </c>
      <c r="AV639" s="505" t="s">
        <v>13</v>
      </c>
      <c r="AW639" s="505" t="s">
        <v>13</v>
      </c>
      <c r="AX639" s="505" t="s">
        <v>13</v>
      </c>
      <c r="AY639" s="505" t="s">
        <v>13</v>
      </c>
      <c r="AZ639" s="505" t="s">
        <v>13</v>
      </c>
      <c r="BA639" s="505" t="s">
        <v>13</v>
      </c>
      <c r="BB639" s="505" t="s">
        <v>13</v>
      </c>
      <c r="BC639" s="505" t="s">
        <v>13</v>
      </c>
      <c r="BD639" s="505" t="s">
        <v>13</v>
      </c>
      <c r="BE639" s="505" t="s">
        <v>13</v>
      </c>
      <c r="BF639" s="505" t="s">
        <v>13</v>
      </c>
      <c r="BG639" s="505" t="s">
        <v>13</v>
      </c>
      <c r="BH639" s="505" t="s">
        <v>13</v>
      </c>
      <c r="BI639" s="505" t="s">
        <v>13</v>
      </c>
      <c r="BJ639" s="505" t="s">
        <v>13</v>
      </c>
      <c r="BK639" s="505" t="s">
        <v>13</v>
      </c>
      <c r="BL639" s="505" t="s">
        <v>13</v>
      </c>
      <c r="BM639" s="505" t="s">
        <v>13</v>
      </c>
      <c r="BN639" s="505" t="s">
        <v>13</v>
      </c>
      <c r="BO639" s="622" t="s">
        <v>13</v>
      </c>
      <c r="BP639" s="505" t="s">
        <v>13</v>
      </c>
      <c r="BQ639" s="505" t="s">
        <v>13</v>
      </c>
      <c r="BR639" s="505" t="s">
        <v>13</v>
      </c>
      <c r="BS639" s="505"/>
      <c r="BT639" s="505"/>
      <c r="BU639" s="505"/>
    </row>
    <row r="640" spans="1:73" ht="14.4">
      <c r="A640" s="486" t="e">
        <f>VLOOKUP(C640,'[18]DfE No.'!C:E,3,FALSE)</f>
        <v>#N/A</v>
      </c>
      <c r="B640" s="502" t="s">
        <v>13</v>
      </c>
      <c r="C640" s="502" t="s">
        <v>13</v>
      </c>
      <c r="D640" s="503" t="s">
        <v>13</v>
      </c>
      <c r="E640" s="492" t="s">
        <v>13</v>
      </c>
      <c r="F640" s="504" t="s">
        <v>13</v>
      </c>
      <c r="G640" s="505" t="s">
        <v>13</v>
      </c>
      <c r="H640" s="505" t="s">
        <v>13</v>
      </c>
      <c r="I640" s="505" t="s">
        <v>13</v>
      </c>
      <c r="J640" s="505" t="s">
        <v>13</v>
      </c>
      <c r="K640" s="505" t="s">
        <v>13</v>
      </c>
      <c r="L640" s="505" t="s">
        <v>13</v>
      </c>
      <c r="M640" s="505" t="s">
        <v>13</v>
      </c>
      <c r="N640" s="505" t="s">
        <v>13</v>
      </c>
      <c r="O640" s="505" t="s">
        <v>13</v>
      </c>
      <c r="P640" s="505" t="s">
        <v>13</v>
      </c>
      <c r="Q640" s="505" t="s">
        <v>13</v>
      </c>
      <c r="R640" s="505" t="s">
        <v>13</v>
      </c>
      <c r="S640" s="505" t="s">
        <v>13</v>
      </c>
      <c r="T640" s="505" t="s">
        <v>13</v>
      </c>
      <c r="U640" s="505" t="s">
        <v>13</v>
      </c>
      <c r="V640" s="505" t="s">
        <v>13</v>
      </c>
      <c r="W640" s="505" t="s">
        <v>13</v>
      </c>
      <c r="X640" s="505" t="s">
        <v>13</v>
      </c>
      <c r="Y640" s="505" t="s">
        <v>13</v>
      </c>
      <c r="Z640" s="505" t="s">
        <v>13</v>
      </c>
      <c r="AA640" s="505" t="s">
        <v>13</v>
      </c>
      <c r="AB640" s="505" t="s">
        <v>13</v>
      </c>
      <c r="AC640" s="505" t="s">
        <v>13</v>
      </c>
      <c r="AD640" s="505" t="s">
        <v>13</v>
      </c>
      <c r="AE640" s="505" t="s">
        <v>13</v>
      </c>
      <c r="AF640" s="505" t="s">
        <v>13</v>
      </c>
      <c r="AG640" s="505" t="s">
        <v>13</v>
      </c>
      <c r="AH640" s="505" t="s">
        <v>13</v>
      </c>
      <c r="AI640" s="505" t="s">
        <v>13</v>
      </c>
      <c r="AJ640" s="505" t="s">
        <v>13</v>
      </c>
      <c r="AK640" s="505" t="s">
        <v>13</v>
      </c>
      <c r="AL640" s="505" t="s">
        <v>13</v>
      </c>
      <c r="AM640" s="505" t="s">
        <v>13</v>
      </c>
      <c r="AN640" s="505" t="s">
        <v>13</v>
      </c>
      <c r="AO640" s="505" t="s">
        <v>13</v>
      </c>
      <c r="AP640" s="505" t="s">
        <v>13</v>
      </c>
      <c r="AQ640" s="505" t="s">
        <v>13</v>
      </c>
      <c r="AR640" s="505" t="s">
        <v>13</v>
      </c>
      <c r="AS640" s="505" t="s">
        <v>13</v>
      </c>
      <c r="AT640" s="505" t="s">
        <v>13</v>
      </c>
      <c r="AU640" s="505" t="s">
        <v>13</v>
      </c>
      <c r="AV640" s="505" t="s">
        <v>13</v>
      </c>
      <c r="AW640" s="505" t="s">
        <v>13</v>
      </c>
      <c r="AX640" s="505" t="s">
        <v>13</v>
      </c>
      <c r="AY640" s="505" t="s">
        <v>13</v>
      </c>
      <c r="AZ640" s="505" t="s">
        <v>13</v>
      </c>
      <c r="BA640" s="505" t="s">
        <v>13</v>
      </c>
      <c r="BB640" s="505" t="s">
        <v>13</v>
      </c>
      <c r="BC640" s="505" t="s">
        <v>13</v>
      </c>
      <c r="BD640" s="505" t="s">
        <v>13</v>
      </c>
      <c r="BE640" s="505" t="s">
        <v>13</v>
      </c>
      <c r="BF640" s="505" t="s">
        <v>13</v>
      </c>
      <c r="BG640" s="505" t="s">
        <v>13</v>
      </c>
      <c r="BH640" s="505" t="s">
        <v>13</v>
      </c>
      <c r="BI640" s="505" t="s">
        <v>13</v>
      </c>
      <c r="BJ640" s="505" t="s">
        <v>13</v>
      </c>
      <c r="BK640" s="505" t="s">
        <v>13</v>
      </c>
      <c r="BL640" s="505" t="s">
        <v>13</v>
      </c>
      <c r="BM640" s="505" t="s">
        <v>13</v>
      </c>
      <c r="BN640" s="505" t="s">
        <v>13</v>
      </c>
      <c r="BO640" s="622" t="s">
        <v>13</v>
      </c>
      <c r="BP640" s="505" t="s">
        <v>13</v>
      </c>
      <c r="BQ640" s="505" t="s">
        <v>13</v>
      </c>
      <c r="BR640" s="505" t="s">
        <v>13</v>
      </c>
      <c r="BS640" s="505"/>
      <c r="BT640" s="505"/>
      <c r="BU640" s="505"/>
    </row>
    <row r="641" spans="1:73" ht="14.4">
      <c r="A641" s="486" t="e">
        <f>VLOOKUP(C641,'[18]DfE No.'!C:E,3,FALSE)</f>
        <v>#N/A</v>
      </c>
      <c r="B641" s="502" t="s">
        <v>13</v>
      </c>
      <c r="C641" s="502" t="s">
        <v>13</v>
      </c>
      <c r="D641" s="503" t="s">
        <v>13</v>
      </c>
      <c r="E641" s="492" t="s">
        <v>13</v>
      </c>
      <c r="F641" s="504" t="s">
        <v>13</v>
      </c>
      <c r="G641" s="505" t="s">
        <v>13</v>
      </c>
      <c r="H641" s="505" t="s">
        <v>13</v>
      </c>
      <c r="I641" s="505" t="s">
        <v>13</v>
      </c>
      <c r="J641" s="505" t="s">
        <v>13</v>
      </c>
      <c r="K641" s="505" t="s">
        <v>13</v>
      </c>
      <c r="L641" s="505" t="s">
        <v>13</v>
      </c>
      <c r="M641" s="505" t="s">
        <v>13</v>
      </c>
      <c r="N641" s="505" t="s">
        <v>13</v>
      </c>
      <c r="O641" s="505" t="s">
        <v>13</v>
      </c>
      <c r="P641" s="505" t="s">
        <v>13</v>
      </c>
      <c r="Q641" s="505" t="s">
        <v>13</v>
      </c>
      <c r="R641" s="505" t="s">
        <v>13</v>
      </c>
      <c r="S641" s="505" t="s">
        <v>13</v>
      </c>
      <c r="T641" s="505" t="s">
        <v>13</v>
      </c>
      <c r="U641" s="505" t="s">
        <v>13</v>
      </c>
      <c r="V641" s="505" t="s">
        <v>13</v>
      </c>
      <c r="W641" s="505" t="s">
        <v>13</v>
      </c>
      <c r="X641" s="505" t="s">
        <v>13</v>
      </c>
      <c r="Y641" s="505" t="s">
        <v>13</v>
      </c>
      <c r="Z641" s="505" t="s">
        <v>13</v>
      </c>
      <c r="AA641" s="505" t="s">
        <v>13</v>
      </c>
      <c r="AB641" s="505" t="s">
        <v>13</v>
      </c>
      <c r="AC641" s="505" t="s">
        <v>13</v>
      </c>
      <c r="AD641" s="505" t="s">
        <v>13</v>
      </c>
      <c r="AE641" s="505" t="s">
        <v>13</v>
      </c>
      <c r="AF641" s="505" t="s">
        <v>13</v>
      </c>
      <c r="AG641" s="505" t="s">
        <v>13</v>
      </c>
      <c r="AH641" s="505" t="s">
        <v>13</v>
      </c>
      <c r="AI641" s="505" t="s">
        <v>13</v>
      </c>
      <c r="AJ641" s="505" t="s">
        <v>13</v>
      </c>
      <c r="AK641" s="505" t="s">
        <v>13</v>
      </c>
      <c r="AL641" s="505" t="s">
        <v>13</v>
      </c>
      <c r="AM641" s="505" t="s">
        <v>13</v>
      </c>
      <c r="AN641" s="505" t="s">
        <v>13</v>
      </c>
      <c r="AO641" s="505" t="s">
        <v>13</v>
      </c>
      <c r="AP641" s="505" t="s">
        <v>13</v>
      </c>
      <c r="AQ641" s="505" t="s">
        <v>13</v>
      </c>
      <c r="AR641" s="505" t="s">
        <v>13</v>
      </c>
      <c r="AS641" s="505" t="s">
        <v>13</v>
      </c>
      <c r="AT641" s="505" t="s">
        <v>13</v>
      </c>
      <c r="AU641" s="505" t="s">
        <v>13</v>
      </c>
      <c r="AV641" s="505" t="s">
        <v>13</v>
      </c>
      <c r="AW641" s="505" t="s">
        <v>13</v>
      </c>
      <c r="AX641" s="505" t="s">
        <v>13</v>
      </c>
      <c r="AY641" s="505" t="s">
        <v>13</v>
      </c>
      <c r="AZ641" s="505" t="s">
        <v>13</v>
      </c>
      <c r="BA641" s="505" t="s">
        <v>13</v>
      </c>
      <c r="BB641" s="505" t="s">
        <v>13</v>
      </c>
      <c r="BC641" s="505" t="s">
        <v>13</v>
      </c>
      <c r="BD641" s="505" t="s">
        <v>13</v>
      </c>
      <c r="BE641" s="505" t="s">
        <v>13</v>
      </c>
      <c r="BF641" s="505" t="s">
        <v>13</v>
      </c>
      <c r="BG641" s="505" t="s">
        <v>13</v>
      </c>
      <c r="BH641" s="505" t="s">
        <v>13</v>
      </c>
      <c r="BI641" s="505" t="s">
        <v>13</v>
      </c>
      <c r="BJ641" s="505" t="s">
        <v>13</v>
      </c>
      <c r="BK641" s="505" t="s">
        <v>13</v>
      </c>
      <c r="BL641" s="505" t="s">
        <v>13</v>
      </c>
      <c r="BM641" s="505" t="s">
        <v>13</v>
      </c>
      <c r="BN641" s="505" t="s">
        <v>13</v>
      </c>
      <c r="BO641" s="622" t="s">
        <v>13</v>
      </c>
      <c r="BP641" s="505" t="s">
        <v>13</v>
      </c>
      <c r="BQ641" s="505" t="s">
        <v>13</v>
      </c>
      <c r="BR641" s="505" t="s">
        <v>13</v>
      </c>
      <c r="BS641" s="505"/>
      <c r="BT641" s="505"/>
      <c r="BU641" s="505"/>
    </row>
    <row r="642" spans="1:73" ht="14.4">
      <c r="A642" s="486" t="e">
        <f>VLOOKUP(C642,'[18]DfE No.'!C:E,3,FALSE)</f>
        <v>#N/A</v>
      </c>
      <c r="B642" s="502" t="s">
        <v>13</v>
      </c>
      <c r="C642" s="502" t="s">
        <v>13</v>
      </c>
      <c r="D642" s="503" t="s">
        <v>13</v>
      </c>
      <c r="E642" s="492" t="s">
        <v>13</v>
      </c>
      <c r="F642" s="504" t="s">
        <v>13</v>
      </c>
      <c r="G642" s="505" t="s">
        <v>13</v>
      </c>
      <c r="H642" s="505" t="s">
        <v>13</v>
      </c>
      <c r="I642" s="505" t="s">
        <v>13</v>
      </c>
      <c r="J642" s="505" t="s">
        <v>13</v>
      </c>
      <c r="K642" s="505" t="s">
        <v>13</v>
      </c>
      <c r="L642" s="505" t="s">
        <v>13</v>
      </c>
      <c r="M642" s="505" t="s">
        <v>13</v>
      </c>
      <c r="N642" s="505" t="s">
        <v>13</v>
      </c>
      <c r="O642" s="505" t="s">
        <v>13</v>
      </c>
      <c r="P642" s="505" t="s">
        <v>13</v>
      </c>
      <c r="Q642" s="505" t="s">
        <v>13</v>
      </c>
      <c r="R642" s="505" t="s">
        <v>13</v>
      </c>
      <c r="S642" s="505" t="s">
        <v>13</v>
      </c>
      <c r="T642" s="505" t="s">
        <v>13</v>
      </c>
      <c r="U642" s="505" t="s">
        <v>13</v>
      </c>
      <c r="V642" s="505" t="s">
        <v>13</v>
      </c>
      <c r="W642" s="505" t="s">
        <v>13</v>
      </c>
      <c r="X642" s="505" t="s">
        <v>13</v>
      </c>
      <c r="Y642" s="505" t="s">
        <v>13</v>
      </c>
      <c r="Z642" s="505" t="s">
        <v>13</v>
      </c>
      <c r="AA642" s="505" t="s">
        <v>13</v>
      </c>
      <c r="AB642" s="505" t="s">
        <v>13</v>
      </c>
      <c r="AC642" s="505" t="s">
        <v>13</v>
      </c>
      <c r="AD642" s="505" t="s">
        <v>13</v>
      </c>
      <c r="AE642" s="505" t="s">
        <v>13</v>
      </c>
      <c r="AF642" s="505" t="s">
        <v>13</v>
      </c>
      <c r="AG642" s="505" t="s">
        <v>13</v>
      </c>
      <c r="AH642" s="505" t="s">
        <v>13</v>
      </c>
      <c r="AI642" s="505" t="s">
        <v>13</v>
      </c>
      <c r="AJ642" s="505" t="s">
        <v>13</v>
      </c>
      <c r="AK642" s="505" t="s">
        <v>13</v>
      </c>
      <c r="AL642" s="505" t="s">
        <v>13</v>
      </c>
      <c r="AM642" s="505" t="s">
        <v>13</v>
      </c>
      <c r="AN642" s="505" t="s">
        <v>13</v>
      </c>
      <c r="AO642" s="505" t="s">
        <v>13</v>
      </c>
      <c r="AP642" s="505" t="s">
        <v>13</v>
      </c>
      <c r="AQ642" s="505" t="s">
        <v>13</v>
      </c>
      <c r="AR642" s="505" t="s">
        <v>13</v>
      </c>
      <c r="AS642" s="505" t="s">
        <v>13</v>
      </c>
      <c r="AT642" s="505" t="s">
        <v>13</v>
      </c>
      <c r="AU642" s="505" t="s">
        <v>13</v>
      </c>
      <c r="AV642" s="505" t="s">
        <v>13</v>
      </c>
      <c r="AW642" s="505" t="s">
        <v>13</v>
      </c>
      <c r="AX642" s="505" t="s">
        <v>13</v>
      </c>
      <c r="AY642" s="505" t="s">
        <v>13</v>
      </c>
      <c r="AZ642" s="505" t="s">
        <v>13</v>
      </c>
      <c r="BA642" s="505" t="s">
        <v>13</v>
      </c>
      <c r="BB642" s="505" t="s">
        <v>13</v>
      </c>
      <c r="BC642" s="505" t="s">
        <v>13</v>
      </c>
      <c r="BD642" s="505" t="s">
        <v>13</v>
      </c>
      <c r="BE642" s="505" t="s">
        <v>13</v>
      </c>
      <c r="BF642" s="505" t="s">
        <v>13</v>
      </c>
      <c r="BG642" s="505" t="s">
        <v>13</v>
      </c>
      <c r="BH642" s="505" t="s">
        <v>13</v>
      </c>
      <c r="BI642" s="505" t="s">
        <v>13</v>
      </c>
      <c r="BJ642" s="505" t="s">
        <v>13</v>
      </c>
      <c r="BK642" s="505" t="s">
        <v>13</v>
      </c>
      <c r="BL642" s="505" t="s">
        <v>13</v>
      </c>
      <c r="BM642" s="505" t="s">
        <v>13</v>
      </c>
      <c r="BN642" s="505" t="s">
        <v>13</v>
      </c>
      <c r="BO642" s="622" t="s">
        <v>13</v>
      </c>
      <c r="BP642" s="505" t="s">
        <v>13</v>
      </c>
      <c r="BQ642" s="505" t="s">
        <v>13</v>
      </c>
      <c r="BR642" s="505" t="s">
        <v>13</v>
      </c>
      <c r="BS642" s="505"/>
      <c r="BT642" s="505"/>
      <c r="BU642" s="505"/>
    </row>
    <row r="643" spans="1:73" ht="14.4">
      <c r="A643" s="486" t="e">
        <f>VLOOKUP(C643,'[18]DfE No.'!C:E,3,FALSE)</f>
        <v>#N/A</v>
      </c>
      <c r="B643" s="502" t="s">
        <v>13</v>
      </c>
      <c r="C643" s="502" t="s">
        <v>13</v>
      </c>
      <c r="D643" s="503" t="s">
        <v>13</v>
      </c>
      <c r="E643" s="492" t="s">
        <v>13</v>
      </c>
      <c r="F643" s="504" t="s">
        <v>13</v>
      </c>
      <c r="G643" s="505" t="s">
        <v>13</v>
      </c>
      <c r="H643" s="505" t="s">
        <v>13</v>
      </c>
      <c r="I643" s="505" t="s">
        <v>13</v>
      </c>
      <c r="J643" s="505" t="s">
        <v>13</v>
      </c>
      <c r="K643" s="505" t="s">
        <v>13</v>
      </c>
      <c r="L643" s="505" t="s">
        <v>13</v>
      </c>
      <c r="M643" s="505" t="s">
        <v>13</v>
      </c>
      <c r="N643" s="505" t="s">
        <v>13</v>
      </c>
      <c r="O643" s="505" t="s">
        <v>13</v>
      </c>
      <c r="P643" s="505" t="s">
        <v>13</v>
      </c>
      <c r="Q643" s="505" t="s">
        <v>13</v>
      </c>
      <c r="R643" s="505" t="s">
        <v>13</v>
      </c>
      <c r="S643" s="505" t="s">
        <v>13</v>
      </c>
      <c r="T643" s="505" t="s">
        <v>13</v>
      </c>
      <c r="U643" s="505" t="s">
        <v>13</v>
      </c>
      <c r="V643" s="505" t="s">
        <v>13</v>
      </c>
      <c r="W643" s="505" t="s">
        <v>13</v>
      </c>
      <c r="X643" s="505" t="s">
        <v>13</v>
      </c>
      <c r="Y643" s="505" t="s">
        <v>13</v>
      </c>
      <c r="Z643" s="505" t="s">
        <v>13</v>
      </c>
      <c r="AA643" s="505" t="s">
        <v>13</v>
      </c>
      <c r="AB643" s="505" t="s">
        <v>13</v>
      </c>
      <c r="AC643" s="505" t="s">
        <v>13</v>
      </c>
      <c r="AD643" s="505" t="s">
        <v>13</v>
      </c>
      <c r="AE643" s="505" t="s">
        <v>13</v>
      </c>
      <c r="AF643" s="505" t="s">
        <v>13</v>
      </c>
      <c r="AG643" s="505" t="s">
        <v>13</v>
      </c>
      <c r="AH643" s="505" t="s">
        <v>13</v>
      </c>
      <c r="AI643" s="505" t="s">
        <v>13</v>
      </c>
      <c r="AJ643" s="505" t="s">
        <v>13</v>
      </c>
      <c r="AK643" s="505" t="s">
        <v>13</v>
      </c>
      <c r="AL643" s="505" t="s">
        <v>13</v>
      </c>
      <c r="AM643" s="505" t="s">
        <v>13</v>
      </c>
      <c r="AN643" s="505" t="s">
        <v>13</v>
      </c>
      <c r="AO643" s="505" t="s">
        <v>13</v>
      </c>
      <c r="AP643" s="505" t="s">
        <v>13</v>
      </c>
      <c r="AQ643" s="505" t="s">
        <v>13</v>
      </c>
      <c r="AR643" s="505" t="s">
        <v>13</v>
      </c>
      <c r="AS643" s="505" t="s">
        <v>13</v>
      </c>
      <c r="AT643" s="505" t="s">
        <v>13</v>
      </c>
      <c r="AU643" s="505" t="s">
        <v>13</v>
      </c>
      <c r="AV643" s="505" t="s">
        <v>13</v>
      </c>
      <c r="AW643" s="505" t="s">
        <v>13</v>
      </c>
      <c r="AX643" s="505" t="s">
        <v>13</v>
      </c>
      <c r="AY643" s="505" t="s">
        <v>13</v>
      </c>
      <c r="AZ643" s="505" t="s">
        <v>13</v>
      </c>
      <c r="BA643" s="505" t="s">
        <v>13</v>
      </c>
      <c r="BB643" s="505" t="s">
        <v>13</v>
      </c>
      <c r="BC643" s="505" t="s">
        <v>13</v>
      </c>
      <c r="BD643" s="505" t="s">
        <v>13</v>
      </c>
      <c r="BE643" s="505" t="s">
        <v>13</v>
      </c>
      <c r="BF643" s="505" t="s">
        <v>13</v>
      </c>
      <c r="BG643" s="505" t="s">
        <v>13</v>
      </c>
      <c r="BH643" s="505" t="s">
        <v>13</v>
      </c>
      <c r="BI643" s="505" t="s">
        <v>13</v>
      </c>
      <c r="BJ643" s="505" t="s">
        <v>13</v>
      </c>
      <c r="BK643" s="505" t="s">
        <v>13</v>
      </c>
      <c r="BL643" s="505" t="s">
        <v>13</v>
      </c>
      <c r="BM643" s="505" t="s">
        <v>13</v>
      </c>
      <c r="BN643" s="505" t="s">
        <v>13</v>
      </c>
      <c r="BO643" s="622" t="s">
        <v>13</v>
      </c>
      <c r="BP643" s="505" t="s">
        <v>13</v>
      </c>
      <c r="BQ643" s="505" t="s">
        <v>13</v>
      </c>
      <c r="BR643" s="505" t="s">
        <v>13</v>
      </c>
      <c r="BS643" s="505"/>
      <c r="BT643" s="505"/>
      <c r="BU643" s="505"/>
    </row>
    <row r="644" spans="1:73" ht="14.4">
      <c r="A644" s="486" t="e">
        <f>VLOOKUP(C644,'[18]DfE No.'!C:E,3,FALSE)</f>
        <v>#N/A</v>
      </c>
      <c r="B644" s="502" t="s">
        <v>13</v>
      </c>
      <c r="C644" s="502" t="s">
        <v>13</v>
      </c>
      <c r="D644" s="503" t="s">
        <v>13</v>
      </c>
      <c r="E644" s="492" t="s">
        <v>13</v>
      </c>
      <c r="F644" s="504" t="s">
        <v>13</v>
      </c>
      <c r="G644" s="505" t="s">
        <v>13</v>
      </c>
      <c r="H644" s="505" t="s">
        <v>13</v>
      </c>
      <c r="I644" s="505" t="s">
        <v>13</v>
      </c>
      <c r="J644" s="505" t="s">
        <v>13</v>
      </c>
      <c r="K644" s="505" t="s">
        <v>13</v>
      </c>
      <c r="L644" s="505" t="s">
        <v>13</v>
      </c>
      <c r="M644" s="505" t="s">
        <v>13</v>
      </c>
      <c r="N644" s="505" t="s">
        <v>13</v>
      </c>
      <c r="O644" s="505" t="s">
        <v>13</v>
      </c>
      <c r="P644" s="505" t="s">
        <v>13</v>
      </c>
      <c r="Q644" s="505" t="s">
        <v>13</v>
      </c>
      <c r="R644" s="505" t="s">
        <v>13</v>
      </c>
      <c r="S644" s="505" t="s">
        <v>13</v>
      </c>
      <c r="T644" s="505" t="s">
        <v>13</v>
      </c>
      <c r="U644" s="505" t="s">
        <v>13</v>
      </c>
      <c r="V644" s="505" t="s">
        <v>13</v>
      </c>
      <c r="W644" s="505" t="s">
        <v>13</v>
      </c>
      <c r="X644" s="505" t="s">
        <v>13</v>
      </c>
      <c r="Y644" s="505" t="s">
        <v>13</v>
      </c>
      <c r="Z644" s="505" t="s">
        <v>13</v>
      </c>
      <c r="AA644" s="505" t="s">
        <v>13</v>
      </c>
      <c r="AB644" s="505" t="s">
        <v>13</v>
      </c>
      <c r="AC644" s="505" t="s">
        <v>13</v>
      </c>
      <c r="AD644" s="505" t="s">
        <v>13</v>
      </c>
      <c r="AE644" s="505" t="s">
        <v>13</v>
      </c>
      <c r="AF644" s="505" t="s">
        <v>13</v>
      </c>
      <c r="AG644" s="505" t="s">
        <v>13</v>
      </c>
      <c r="AH644" s="505" t="s">
        <v>13</v>
      </c>
      <c r="AI644" s="505" t="s">
        <v>13</v>
      </c>
      <c r="AJ644" s="505" t="s">
        <v>13</v>
      </c>
      <c r="AK644" s="505" t="s">
        <v>13</v>
      </c>
      <c r="AL644" s="505" t="s">
        <v>13</v>
      </c>
      <c r="AM644" s="505" t="s">
        <v>13</v>
      </c>
      <c r="AN644" s="505" t="s">
        <v>13</v>
      </c>
      <c r="AO644" s="505" t="s">
        <v>13</v>
      </c>
      <c r="AP644" s="505" t="s">
        <v>13</v>
      </c>
      <c r="AQ644" s="505" t="s">
        <v>13</v>
      </c>
      <c r="AR644" s="505" t="s">
        <v>13</v>
      </c>
      <c r="AS644" s="505" t="s">
        <v>13</v>
      </c>
      <c r="AT644" s="505" t="s">
        <v>13</v>
      </c>
      <c r="AU644" s="505" t="s">
        <v>13</v>
      </c>
      <c r="AV644" s="505" t="s">
        <v>13</v>
      </c>
      <c r="AW644" s="505" t="s">
        <v>13</v>
      </c>
      <c r="AX644" s="505" t="s">
        <v>13</v>
      </c>
      <c r="AY644" s="505" t="s">
        <v>13</v>
      </c>
      <c r="AZ644" s="505" t="s">
        <v>13</v>
      </c>
      <c r="BA644" s="505" t="s">
        <v>13</v>
      </c>
      <c r="BB644" s="505" t="s">
        <v>13</v>
      </c>
      <c r="BC644" s="505" t="s">
        <v>13</v>
      </c>
      <c r="BD644" s="505" t="s">
        <v>13</v>
      </c>
      <c r="BE644" s="505" t="s">
        <v>13</v>
      </c>
      <c r="BF644" s="505" t="s">
        <v>13</v>
      </c>
      <c r="BG644" s="505" t="s">
        <v>13</v>
      </c>
      <c r="BH644" s="505" t="s">
        <v>13</v>
      </c>
      <c r="BI644" s="505" t="s">
        <v>13</v>
      </c>
      <c r="BJ644" s="505" t="s">
        <v>13</v>
      </c>
      <c r="BK644" s="505" t="s">
        <v>13</v>
      </c>
      <c r="BL644" s="505" t="s">
        <v>13</v>
      </c>
      <c r="BM644" s="505" t="s">
        <v>13</v>
      </c>
      <c r="BN644" s="505" t="s">
        <v>13</v>
      </c>
      <c r="BO644" s="622" t="s">
        <v>13</v>
      </c>
      <c r="BP644" s="505" t="s">
        <v>13</v>
      </c>
      <c r="BQ644" s="505" t="s">
        <v>13</v>
      </c>
      <c r="BR644" s="505" t="s">
        <v>13</v>
      </c>
      <c r="BS644" s="505"/>
      <c r="BT644" s="505"/>
      <c r="BU644" s="505"/>
    </row>
    <row r="645" spans="1:73" ht="14.4">
      <c r="A645" s="486" t="e">
        <f>VLOOKUP(C645,'[18]DfE No.'!C:E,3,FALSE)</f>
        <v>#N/A</v>
      </c>
      <c r="B645" s="502" t="s">
        <v>13</v>
      </c>
      <c r="C645" s="502" t="s">
        <v>13</v>
      </c>
      <c r="D645" s="503" t="s">
        <v>13</v>
      </c>
      <c r="E645" s="492" t="s">
        <v>13</v>
      </c>
      <c r="F645" s="504" t="s">
        <v>13</v>
      </c>
      <c r="G645" s="505" t="s">
        <v>13</v>
      </c>
      <c r="H645" s="505" t="s">
        <v>13</v>
      </c>
      <c r="I645" s="505" t="s">
        <v>13</v>
      </c>
      <c r="J645" s="505" t="s">
        <v>13</v>
      </c>
      <c r="K645" s="505" t="s">
        <v>13</v>
      </c>
      <c r="L645" s="505" t="s">
        <v>13</v>
      </c>
      <c r="M645" s="505" t="s">
        <v>13</v>
      </c>
      <c r="N645" s="505" t="s">
        <v>13</v>
      </c>
      <c r="O645" s="505" t="s">
        <v>13</v>
      </c>
      <c r="P645" s="505" t="s">
        <v>13</v>
      </c>
      <c r="Q645" s="505" t="s">
        <v>13</v>
      </c>
      <c r="R645" s="505" t="s">
        <v>13</v>
      </c>
      <c r="S645" s="505" t="s">
        <v>13</v>
      </c>
      <c r="T645" s="505" t="s">
        <v>13</v>
      </c>
      <c r="U645" s="505" t="s">
        <v>13</v>
      </c>
      <c r="V645" s="505" t="s">
        <v>13</v>
      </c>
      <c r="W645" s="505" t="s">
        <v>13</v>
      </c>
      <c r="X645" s="505" t="s">
        <v>13</v>
      </c>
      <c r="Y645" s="505" t="s">
        <v>13</v>
      </c>
      <c r="Z645" s="505" t="s">
        <v>13</v>
      </c>
      <c r="AA645" s="505" t="s">
        <v>13</v>
      </c>
      <c r="AB645" s="505" t="s">
        <v>13</v>
      </c>
      <c r="AC645" s="505" t="s">
        <v>13</v>
      </c>
      <c r="AD645" s="505" t="s">
        <v>13</v>
      </c>
      <c r="AE645" s="505" t="s">
        <v>13</v>
      </c>
      <c r="AF645" s="505" t="s">
        <v>13</v>
      </c>
      <c r="AG645" s="505" t="s">
        <v>13</v>
      </c>
      <c r="AH645" s="505" t="s">
        <v>13</v>
      </c>
      <c r="AI645" s="505" t="s">
        <v>13</v>
      </c>
      <c r="AJ645" s="505" t="s">
        <v>13</v>
      </c>
      <c r="AK645" s="505" t="s">
        <v>13</v>
      </c>
      <c r="AL645" s="505" t="s">
        <v>13</v>
      </c>
      <c r="AM645" s="505" t="s">
        <v>13</v>
      </c>
      <c r="AN645" s="505" t="s">
        <v>13</v>
      </c>
      <c r="AO645" s="505" t="s">
        <v>13</v>
      </c>
      <c r="AP645" s="505" t="s">
        <v>13</v>
      </c>
      <c r="AQ645" s="505" t="s">
        <v>13</v>
      </c>
      <c r="AR645" s="505" t="s">
        <v>13</v>
      </c>
      <c r="AS645" s="505" t="s">
        <v>13</v>
      </c>
      <c r="AT645" s="505" t="s">
        <v>13</v>
      </c>
      <c r="AU645" s="505" t="s">
        <v>13</v>
      </c>
      <c r="AV645" s="505" t="s">
        <v>13</v>
      </c>
      <c r="AW645" s="505" t="s">
        <v>13</v>
      </c>
      <c r="AX645" s="505" t="s">
        <v>13</v>
      </c>
      <c r="AY645" s="505" t="s">
        <v>13</v>
      </c>
      <c r="AZ645" s="505" t="s">
        <v>13</v>
      </c>
      <c r="BA645" s="505" t="s">
        <v>13</v>
      </c>
      <c r="BB645" s="505" t="s">
        <v>13</v>
      </c>
      <c r="BC645" s="505" t="s">
        <v>13</v>
      </c>
      <c r="BD645" s="505" t="s">
        <v>13</v>
      </c>
      <c r="BE645" s="505" t="s">
        <v>13</v>
      </c>
      <c r="BF645" s="505" t="s">
        <v>13</v>
      </c>
      <c r="BG645" s="505" t="s">
        <v>13</v>
      </c>
      <c r="BH645" s="505" t="s">
        <v>13</v>
      </c>
      <c r="BI645" s="505" t="s">
        <v>13</v>
      </c>
      <c r="BJ645" s="505" t="s">
        <v>13</v>
      </c>
      <c r="BK645" s="505" t="s">
        <v>13</v>
      </c>
      <c r="BL645" s="505" t="s">
        <v>13</v>
      </c>
      <c r="BM645" s="505" t="s">
        <v>13</v>
      </c>
      <c r="BN645" s="505" t="s">
        <v>13</v>
      </c>
      <c r="BO645" s="622" t="s">
        <v>13</v>
      </c>
      <c r="BP645" s="505" t="s">
        <v>13</v>
      </c>
      <c r="BQ645" s="505" t="s">
        <v>13</v>
      </c>
      <c r="BR645" s="505" t="s">
        <v>13</v>
      </c>
      <c r="BS645" s="505"/>
      <c r="BT645" s="505"/>
      <c r="BU645" s="505"/>
    </row>
    <row r="646" spans="1:73" ht="14.4">
      <c r="A646" s="486" t="e">
        <f>VLOOKUP(C646,'[18]DfE No.'!C:E,3,FALSE)</f>
        <v>#N/A</v>
      </c>
      <c r="B646" s="502" t="s">
        <v>13</v>
      </c>
      <c r="C646" s="502" t="s">
        <v>13</v>
      </c>
      <c r="D646" s="503" t="s">
        <v>13</v>
      </c>
      <c r="E646" s="492" t="s">
        <v>13</v>
      </c>
      <c r="F646" s="504" t="s">
        <v>13</v>
      </c>
      <c r="G646" s="505" t="s">
        <v>13</v>
      </c>
      <c r="H646" s="505" t="s">
        <v>13</v>
      </c>
      <c r="I646" s="505" t="s">
        <v>13</v>
      </c>
      <c r="J646" s="505" t="s">
        <v>13</v>
      </c>
      <c r="K646" s="505" t="s">
        <v>13</v>
      </c>
      <c r="L646" s="505" t="s">
        <v>13</v>
      </c>
      <c r="M646" s="505" t="s">
        <v>13</v>
      </c>
      <c r="N646" s="505" t="s">
        <v>13</v>
      </c>
      <c r="O646" s="505" t="s">
        <v>13</v>
      </c>
      <c r="P646" s="505" t="s">
        <v>13</v>
      </c>
      <c r="Q646" s="505" t="s">
        <v>13</v>
      </c>
      <c r="R646" s="505" t="s">
        <v>13</v>
      </c>
      <c r="S646" s="505" t="s">
        <v>13</v>
      </c>
      <c r="T646" s="505" t="s">
        <v>13</v>
      </c>
      <c r="U646" s="505" t="s">
        <v>13</v>
      </c>
      <c r="V646" s="505" t="s">
        <v>13</v>
      </c>
      <c r="W646" s="505" t="s">
        <v>13</v>
      </c>
      <c r="X646" s="505" t="s">
        <v>13</v>
      </c>
      <c r="Y646" s="505" t="s">
        <v>13</v>
      </c>
      <c r="Z646" s="505" t="s">
        <v>13</v>
      </c>
      <c r="AA646" s="505" t="s">
        <v>13</v>
      </c>
      <c r="AB646" s="505" t="s">
        <v>13</v>
      </c>
      <c r="AC646" s="505" t="s">
        <v>13</v>
      </c>
      <c r="AD646" s="505" t="s">
        <v>13</v>
      </c>
      <c r="AE646" s="505" t="s">
        <v>13</v>
      </c>
      <c r="AF646" s="505" t="s">
        <v>13</v>
      </c>
      <c r="AG646" s="505" t="s">
        <v>13</v>
      </c>
      <c r="AH646" s="505" t="s">
        <v>13</v>
      </c>
      <c r="AI646" s="505" t="s">
        <v>13</v>
      </c>
      <c r="AJ646" s="505" t="s">
        <v>13</v>
      </c>
      <c r="AK646" s="505" t="s">
        <v>13</v>
      </c>
      <c r="AL646" s="505" t="s">
        <v>13</v>
      </c>
      <c r="AM646" s="505" t="s">
        <v>13</v>
      </c>
      <c r="AN646" s="505" t="s">
        <v>13</v>
      </c>
      <c r="AO646" s="505" t="s">
        <v>13</v>
      </c>
      <c r="AP646" s="505" t="s">
        <v>13</v>
      </c>
      <c r="AQ646" s="505" t="s">
        <v>13</v>
      </c>
      <c r="AR646" s="505" t="s">
        <v>13</v>
      </c>
      <c r="AS646" s="505" t="s">
        <v>13</v>
      </c>
      <c r="AT646" s="505" t="s">
        <v>13</v>
      </c>
      <c r="AU646" s="505" t="s">
        <v>13</v>
      </c>
      <c r="AV646" s="505" t="s">
        <v>13</v>
      </c>
      <c r="AW646" s="505" t="s">
        <v>13</v>
      </c>
      <c r="AX646" s="505" t="s">
        <v>13</v>
      </c>
      <c r="AY646" s="505" t="s">
        <v>13</v>
      </c>
      <c r="AZ646" s="505" t="s">
        <v>13</v>
      </c>
      <c r="BA646" s="505" t="s">
        <v>13</v>
      </c>
      <c r="BB646" s="505" t="s">
        <v>13</v>
      </c>
      <c r="BC646" s="505" t="s">
        <v>13</v>
      </c>
      <c r="BD646" s="505" t="s">
        <v>13</v>
      </c>
      <c r="BE646" s="505" t="s">
        <v>13</v>
      </c>
      <c r="BF646" s="505" t="s">
        <v>13</v>
      </c>
      <c r="BG646" s="505" t="s">
        <v>13</v>
      </c>
      <c r="BH646" s="505" t="s">
        <v>13</v>
      </c>
      <c r="BI646" s="505" t="s">
        <v>13</v>
      </c>
      <c r="BJ646" s="505" t="s">
        <v>13</v>
      </c>
      <c r="BK646" s="505" t="s">
        <v>13</v>
      </c>
      <c r="BL646" s="505" t="s">
        <v>13</v>
      </c>
      <c r="BM646" s="505" t="s">
        <v>13</v>
      </c>
      <c r="BN646" s="505" t="s">
        <v>13</v>
      </c>
      <c r="BO646" s="622" t="s">
        <v>13</v>
      </c>
      <c r="BP646" s="505" t="s">
        <v>13</v>
      </c>
      <c r="BQ646" s="505" t="s">
        <v>13</v>
      </c>
      <c r="BR646" s="505" t="s">
        <v>13</v>
      </c>
      <c r="BS646" s="505"/>
      <c r="BT646" s="505"/>
      <c r="BU646" s="505"/>
    </row>
    <row r="647" spans="1:73" ht="14.4">
      <c r="A647" s="486" t="e">
        <f>VLOOKUP(C647,'[18]DfE No.'!C:E,3,FALSE)</f>
        <v>#N/A</v>
      </c>
      <c r="B647" s="502" t="s">
        <v>13</v>
      </c>
      <c r="C647" s="502" t="s">
        <v>13</v>
      </c>
      <c r="D647" s="503" t="s">
        <v>13</v>
      </c>
      <c r="E647" s="492" t="s">
        <v>13</v>
      </c>
      <c r="F647" s="504" t="s">
        <v>13</v>
      </c>
      <c r="G647" s="505" t="s">
        <v>13</v>
      </c>
      <c r="H647" s="505" t="s">
        <v>13</v>
      </c>
      <c r="I647" s="505" t="s">
        <v>13</v>
      </c>
      <c r="J647" s="505" t="s">
        <v>13</v>
      </c>
      <c r="K647" s="505" t="s">
        <v>13</v>
      </c>
      <c r="L647" s="505" t="s">
        <v>13</v>
      </c>
      <c r="M647" s="505" t="s">
        <v>13</v>
      </c>
      <c r="N647" s="505" t="s">
        <v>13</v>
      </c>
      <c r="O647" s="505" t="s">
        <v>13</v>
      </c>
      <c r="P647" s="505" t="s">
        <v>13</v>
      </c>
      <c r="Q647" s="505" t="s">
        <v>13</v>
      </c>
      <c r="R647" s="505" t="s">
        <v>13</v>
      </c>
      <c r="S647" s="505" t="s">
        <v>13</v>
      </c>
      <c r="T647" s="505" t="s">
        <v>13</v>
      </c>
      <c r="U647" s="505" t="s">
        <v>13</v>
      </c>
      <c r="V647" s="505" t="s">
        <v>13</v>
      </c>
      <c r="W647" s="505" t="s">
        <v>13</v>
      </c>
      <c r="X647" s="505" t="s">
        <v>13</v>
      </c>
      <c r="Y647" s="505" t="s">
        <v>13</v>
      </c>
      <c r="Z647" s="505" t="s">
        <v>13</v>
      </c>
      <c r="AA647" s="505" t="s">
        <v>13</v>
      </c>
      <c r="AB647" s="505" t="s">
        <v>13</v>
      </c>
      <c r="AC647" s="505" t="s">
        <v>13</v>
      </c>
      <c r="AD647" s="505" t="s">
        <v>13</v>
      </c>
      <c r="AE647" s="505" t="s">
        <v>13</v>
      </c>
      <c r="AF647" s="505" t="s">
        <v>13</v>
      </c>
      <c r="AG647" s="505" t="s">
        <v>13</v>
      </c>
      <c r="AH647" s="505" t="s">
        <v>13</v>
      </c>
      <c r="AI647" s="505" t="s">
        <v>13</v>
      </c>
      <c r="AJ647" s="505" t="s">
        <v>13</v>
      </c>
      <c r="AK647" s="505" t="s">
        <v>13</v>
      </c>
      <c r="AL647" s="505" t="s">
        <v>13</v>
      </c>
      <c r="AM647" s="505" t="s">
        <v>13</v>
      </c>
      <c r="AN647" s="505" t="s">
        <v>13</v>
      </c>
      <c r="AO647" s="505" t="s">
        <v>13</v>
      </c>
      <c r="AP647" s="505" t="s">
        <v>13</v>
      </c>
      <c r="AQ647" s="505" t="s">
        <v>13</v>
      </c>
      <c r="AR647" s="505" t="s">
        <v>13</v>
      </c>
      <c r="AS647" s="505" t="s">
        <v>13</v>
      </c>
      <c r="AT647" s="505" t="s">
        <v>13</v>
      </c>
      <c r="AU647" s="505" t="s">
        <v>13</v>
      </c>
      <c r="AV647" s="505" t="s">
        <v>13</v>
      </c>
      <c r="AW647" s="505" t="s">
        <v>13</v>
      </c>
      <c r="AX647" s="505" t="s">
        <v>13</v>
      </c>
      <c r="AY647" s="505" t="s">
        <v>13</v>
      </c>
      <c r="AZ647" s="505" t="s">
        <v>13</v>
      </c>
      <c r="BA647" s="505" t="s">
        <v>13</v>
      </c>
      <c r="BB647" s="505" t="s">
        <v>13</v>
      </c>
      <c r="BC647" s="505" t="s">
        <v>13</v>
      </c>
      <c r="BD647" s="505" t="s">
        <v>13</v>
      </c>
      <c r="BE647" s="505" t="s">
        <v>13</v>
      </c>
      <c r="BF647" s="505" t="s">
        <v>13</v>
      </c>
      <c r="BG647" s="505" t="s">
        <v>13</v>
      </c>
      <c r="BH647" s="505" t="s">
        <v>13</v>
      </c>
      <c r="BI647" s="505" t="s">
        <v>13</v>
      </c>
      <c r="BJ647" s="505" t="s">
        <v>13</v>
      </c>
      <c r="BK647" s="505" t="s">
        <v>13</v>
      </c>
      <c r="BL647" s="505" t="s">
        <v>13</v>
      </c>
      <c r="BM647" s="505" t="s">
        <v>13</v>
      </c>
      <c r="BN647" s="505" t="s">
        <v>13</v>
      </c>
      <c r="BO647" s="622" t="s">
        <v>13</v>
      </c>
      <c r="BP647" s="505" t="s">
        <v>13</v>
      </c>
      <c r="BQ647" s="505" t="s">
        <v>13</v>
      </c>
      <c r="BR647" s="505" t="s">
        <v>13</v>
      </c>
      <c r="BS647" s="505"/>
      <c r="BT647" s="505"/>
      <c r="BU647" s="505"/>
    </row>
    <row r="648" spans="1:73" ht="14.4">
      <c r="A648" s="486" t="e">
        <f>VLOOKUP(C648,'[18]DfE No.'!C:E,3,FALSE)</f>
        <v>#N/A</v>
      </c>
      <c r="B648" s="502" t="s">
        <v>13</v>
      </c>
      <c r="C648" s="502" t="s">
        <v>13</v>
      </c>
      <c r="D648" s="503" t="s">
        <v>13</v>
      </c>
      <c r="E648" s="492" t="s">
        <v>13</v>
      </c>
      <c r="F648" s="504" t="s">
        <v>13</v>
      </c>
      <c r="G648" s="505" t="s">
        <v>13</v>
      </c>
      <c r="H648" s="505" t="s">
        <v>13</v>
      </c>
      <c r="I648" s="505" t="s">
        <v>13</v>
      </c>
      <c r="J648" s="505" t="s">
        <v>13</v>
      </c>
      <c r="K648" s="505" t="s">
        <v>13</v>
      </c>
      <c r="L648" s="505" t="s">
        <v>13</v>
      </c>
      <c r="M648" s="505" t="s">
        <v>13</v>
      </c>
      <c r="N648" s="505" t="s">
        <v>13</v>
      </c>
      <c r="O648" s="505" t="s">
        <v>13</v>
      </c>
      <c r="P648" s="505" t="s">
        <v>13</v>
      </c>
      <c r="Q648" s="505" t="s">
        <v>13</v>
      </c>
      <c r="R648" s="505" t="s">
        <v>13</v>
      </c>
      <c r="S648" s="505" t="s">
        <v>13</v>
      </c>
      <c r="T648" s="505" t="s">
        <v>13</v>
      </c>
      <c r="U648" s="505" t="s">
        <v>13</v>
      </c>
      <c r="V648" s="505" t="s">
        <v>13</v>
      </c>
      <c r="W648" s="505" t="s">
        <v>13</v>
      </c>
      <c r="X648" s="505" t="s">
        <v>13</v>
      </c>
      <c r="Y648" s="505" t="s">
        <v>13</v>
      </c>
      <c r="Z648" s="505" t="s">
        <v>13</v>
      </c>
      <c r="AA648" s="505" t="s">
        <v>13</v>
      </c>
      <c r="AB648" s="505" t="s">
        <v>13</v>
      </c>
      <c r="AC648" s="505" t="s">
        <v>13</v>
      </c>
      <c r="AD648" s="505" t="s">
        <v>13</v>
      </c>
      <c r="AE648" s="505" t="s">
        <v>13</v>
      </c>
      <c r="AF648" s="505" t="s">
        <v>13</v>
      </c>
      <c r="AG648" s="505" t="s">
        <v>13</v>
      </c>
      <c r="AH648" s="505" t="s">
        <v>13</v>
      </c>
      <c r="AI648" s="505" t="s">
        <v>13</v>
      </c>
      <c r="AJ648" s="505" t="s">
        <v>13</v>
      </c>
      <c r="AK648" s="505" t="s">
        <v>13</v>
      </c>
      <c r="AL648" s="505" t="s">
        <v>13</v>
      </c>
      <c r="AM648" s="505" t="s">
        <v>13</v>
      </c>
      <c r="AN648" s="505" t="s">
        <v>13</v>
      </c>
      <c r="AO648" s="505" t="s">
        <v>13</v>
      </c>
      <c r="AP648" s="505" t="s">
        <v>13</v>
      </c>
      <c r="AQ648" s="505" t="s">
        <v>13</v>
      </c>
      <c r="AR648" s="505" t="s">
        <v>13</v>
      </c>
      <c r="AS648" s="505" t="s">
        <v>13</v>
      </c>
      <c r="AT648" s="505" t="s">
        <v>13</v>
      </c>
      <c r="AU648" s="505" t="s">
        <v>13</v>
      </c>
      <c r="AV648" s="505" t="s">
        <v>13</v>
      </c>
      <c r="AW648" s="505" t="s">
        <v>13</v>
      </c>
      <c r="AX648" s="505" t="s">
        <v>13</v>
      </c>
      <c r="AY648" s="505" t="s">
        <v>13</v>
      </c>
      <c r="AZ648" s="505" t="s">
        <v>13</v>
      </c>
      <c r="BA648" s="505" t="s">
        <v>13</v>
      </c>
      <c r="BB648" s="505" t="s">
        <v>13</v>
      </c>
      <c r="BC648" s="505" t="s">
        <v>13</v>
      </c>
      <c r="BD648" s="505" t="s">
        <v>13</v>
      </c>
      <c r="BE648" s="505" t="s">
        <v>13</v>
      </c>
      <c r="BF648" s="505" t="s">
        <v>13</v>
      </c>
      <c r="BG648" s="505" t="s">
        <v>13</v>
      </c>
      <c r="BH648" s="505" t="s">
        <v>13</v>
      </c>
      <c r="BI648" s="505" t="s">
        <v>13</v>
      </c>
      <c r="BJ648" s="505" t="s">
        <v>13</v>
      </c>
      <c r="BK648" s="505" t="s">
        <v>13</v>
      </c>
      <c r="BL648" s="505" t="s">
        <v>13</v>
      </c>
      <c r="BM648" s="505" t="s">
        <v>13</v>
      </c>
      <c r="BN648" s="505" t="s">
        <v>13</v>
      </c>
      <c r="BO648" s="622" t="s">
        <v>13</v>
      </c>
      <c r="BP648" s="505" t="s">
        <v>13</v>
      </c>
      <c r="BQ648" s="505" t="s">
        <v>13</v>
      </c>
      <c r="BR648" s="505" t="s">
        <v>13</v>
      </c>
      <c r="BS648" s="505"/>
      <c r="BT648" s="505"/>
      <c r="BU648" s="505"/>
    </row>
    <row r="649" spans="1:73" ht="14.4">
      <c r="A649" s="486" t="e">
        <f>VLOOKUP(C649,'[18]DfE No.'!C:E,3,FALSE)</f>
        <v>#N/A</v>
      </c>
      <c r="B649" s="502" t="s">
        <v>13</v>
      </c>
      <c r="C649" s="502" t="s">
        <v>13</v>
      </c>
      <c r="D649" s="503" t="s">
        <v>13</v>
      </c>
      <c r="E649" s="492" t="s">
        <v>13</v>
      </c>
      <c r="F649" s="504" t="s">
        <v>13</v>
      </c>
      <c r="G649" s="505" t="s">
        <v>13</v>
      </c>
      <c r="H649" s="505" t="s">
        <v>13</v>
      </c>
      <c r="I649" s="505" t="s">
        <v>13</v>
      </c>
      <c r="J649" s="505" t="s">
        <v>13</v>
      </c>
      <c r="K649" s="505" t="s">
        <v>13</v>
      </c>
      <c r="L649" s="505" t="s">
        <v>13</v>
      </c>
      <c r="M649" s="505" t="s">
        <v>13</v>
      </c>
      <c r="N649" s="505" t="s">
        <v>13</v>
      </c>
      <c r="O649" s="505" t="s">
        <v>13</v>
      </c>
      <c r="P649" s="505" t="s">
        <v>13</v>
      </c>
      <c r="Q649" s="505" t="s">
        <v>13</v>
      </c>
      <c r="R649" s="505" t="s">
        <v>13</v>
      </c>
      <c r="S649" s="505" t="s">
        <v>13</v>
      </c>
      <c r="T649" s="505" t="s">
        <v>13</v>
      </c>
      <c r="U649" s="505" t="s">
        <v>13</v>
      </c>
      <c r="V649" s="505" t="s">
        <v>13</v>
      </c>
      <c r="W649" s="505" t="s">
        <v>13</v>
      </c>
      <c r="X649" s="505" t="s">
        <v>13</v>
      </c>
      <c r="Y649" s="505" t="s">
        <v>13</v>
      </c>
      <c r="Z649" s="505" t="s">
        <v>13</v>
      </c>
      <c r="AA649" s="505" t="s">
        <v>13</v>
      </c>
      <c r="AB649" s="505" t="s">
        <v>13</v>
      </c>
      <c r="AC649" s="505" t="s">
        <v>13</v>
      </c>
      <c r="AD649" s="505" t="s">
        <v>13</v>
      </c>
      <c r="AE649" s="505" t="s">
        <v>13</v>
      </c>
      <c r="AF649" s="505" t="s">
        <v>13</v>
      </c>
      <c r="AG649" s="505" t="s">
        <v>13</v>
      </c>
      <c r="AH649" s="505" t="s">
        <v>13</v>
      </c>
      <c r="AI649" s="505" t="s">
        <v>13</v>
      </c>
      <c r="AJ649" s="505" t="s">
        <v>13</v>
      </c>
      <c r="AK649" s="505" t="s">
        <v>13</v>
      </c>
      <c r="AL649" s="505" t="s">
        <v>13</v>
      </c>
      <c r="AM649" s="505" t="s">
        <v>13</v>
      </c>
      <c r="AN649" s="505" t="s">
        <v>13</v>
      </c>
      <c r="AO649" s="505" t="s">
        <v>13</v>
      </c>
      <c r="AP649" s="505" t="s">
        <v>13</v>
      </c>
      <c r="AQ649" s="505" t="s">
        <v>13</v>
      </c>
      <c r="AR649" s="505" t="s">
        <v>13</v>
      </c>
      <c r="AS649" s="505" t="s">
        <v>13</v>
      </c>
      <c r="AT649" s="505" t="s">
        <v>13</v>
      </c>
      <c r="AU649" s="505" t="s">
        <v>13</v>
      </c>
      <c r="AV649" s="505" t="s">
        <v>13</v>
      </c>
      <c r="AW649" s="505" t="s">
        <v>13</v>
      </c>
      <c r="AX649" s="505" t="s">
        <v>13</v>
      </c>
      <c r="AY649" s="505" t="s">
        <v>13</v>
      </c>
      <c r="AZ649" s="505" t="s">
        <v>13</v>
      </c>
      <c r="BA649" s="505" t="s">
        <v>13</v>
      </c>
      <c r="BB649" s="505" t="s">
        <v>13</v>
      </c>
      <c r="BC649" s="505" t="s">
        <v>13</v>
      </c>
      <c r="BD649" s="505" t="s">
        <v>13</v>
      </c>
      <c r="BE649" s="505" t="s">
        <v>13</v>
      </c>
      <c r="BF649" s="505" t="s">
        <v>13</v>
      </c>
      <c r="BG649" s="505" t="s">
        <v>13</v>
      </c>
      <c r="BH649" s="505" t="s">
        <v>13</v>
      </c>
      <c r="BI649" s="505" t="s">
        <v>13</v>
      </c>
      <c r="BJ649" s="505" t="s">
        <v>13</v>
      </c>
      <c r="BK649" s="505" t="s">
        <v>13</v>
      </c>
      <c r="BL649" s="505" t="s">
        <v>13</v>
      </c>
      <c r="BM649" s="505" t="s">
        <v>13</v>
      </c>
      <c r="BN649" s="505" t="s">
        <v>13</v>
      </c>
      <c r="BO649" s="622" t="s">
        <v>13</v>
      </c>
      <c r="BP649" s="505" t="s">
        <v>13</v>
      </c>
      <c r="BQ649" s="505" t="s">
        <v>13</v>
      </c>
      <c r="BR649" s="505" t="s">
        <v>13</v>
      </c>
      <c r="BS649" s="505"/>
      <c r="BT649" s="505"/>
      <c r="BU649" s="505"/>
    </row>
    <row r="650" spans="1:73" ht="14.4">
      <c r="A650" s="486" t="e">
        <f>VLOOKUP(C650,'[18]DfE No.'!C:E,3,FALSE)</f>
        <v>#N/A</v>
      </c>
      <c r="B650" s="502" t="s">
        <v>13</v>
      </c>
      <c r="C650" s="502" t="s">
        <v>13</v>
      </c>
      <c r="D650" s="503" t="s">
        <v>13</v>
      </c>
      <c r="E650" s="492" t="s">
        <v>13</v>
      </c>
      <c r="F650" s="504" t="s">
        <v>13</v>
      </c>
      <c r="G650" s="505" t="s">
        <v>13</v>
      </c>
      <c r="H650" s="505" t="s">
        <v>13</v>
      </c>
      <c r="I650" s="505" t="s">
        <v>13</v>
      </c>
      <c r="J650" s="505" t="s">
        <v>13</v>
      </c>
      <c r="K650" s="505" t="s">
        <v>13</v>
      </c>
      <c r="L650" s="505" t="s">
        <v>13</v>
      </c>
      <c r="M650" s="505" t="s">
        <v>13</v>
      </c>
      <c r="N650" s="505" t="s">
        <v>13</v>
      </c>
      <c r="O650" s="505" t="s">
        <v>13</v>
      </c>
      <c r="P650" s="505" t="s">
        <v>13</v>
      </c>
      <c r="Q650" s="505" t="s">
        <v>13</v>
      </c>
      <c r="R650" s="505" t="s">
        <v>13</v>
      </c>
      <c r="S650" s="505" t="s">
        <v>13</v>
      </c>
      <c r="T650" s="505" t="s">
        <v>13</v>
      </c>
      <c r="U650" s="505" t="s">
        <v>13</v>
      </c>
      <c r="V650" s="505" t="s">
        <v>13</v>
      </c>
      <c r="W650" s="505" t="s">
        <v>13</v>
      </c>
      <c r="X650" s="505" t="s">
        <v>13</v>
      </c>
      <c r="Y650" s="505" t="s">
        <v>13</v>
      </c>
      <c r="Z650" s="505" t="s">
        <v>13</v>
      </c>
      <c r="AA650" s="505" t="s">
        <v>13</v>
      </c>
      <c r="AB650" s="505" t="s">
        <v>13</v>
      </c>
      <c r="AC650" s="505" t="s">
        <v>13</v>
      </c>
      <c r="AD650" s="505" t="s">
        <v>13</v>
      </c>
      <c r="AE650" s="505" t="s">
        <v>13</v>
      </c>
      <c r="AF650" s="505" t="s">
        <v>13</v>
      </c>
      <c r="AG650" s="505" t="s">
        <v>13</v>
      </c>
      <c r="AH650" s="505" t="s">
        <v>13</v>
      </c>
      <c r="AI650" s="505" t="s">
        <v>13</v>
      </c>
      <c r="AJ650" s="505" t="s">
        <v>13</v>
      </c>
      <c r="AK650" s="505" t="s">
        <v>13</v>
      </c>
      <c r="AL650" s="505" t="s">
        <v>13</v>
      </c>
      <c r="AM650" s="505" t="s">
        <v>13</v>
      </c>
      <c r="AN650" s="505" t="s">
        <v>13</v>
      </c>
      <c r="AO650" s="505" t="s">
        <v>13</v>
      </c>
      <c r="AP650" s="505" t="s">
        <v>13</v>
      </c>
      <c r="AQ650" s="505" t="s">
        <v>13</v>
      </c>
      <c r="AR650" s="505" t="s">
        <v>13</v>
      </c>
      <c r="AS650" s="505" t="s">
        <v>13</v>
      </c>
      <c r="AT650" s="505" t="s">
        <v>13</v>
      </c>
      <c r="AU650" s="505" t="s">
        <v>13</v>
      </c>
      <c r="AV650" s="505" t="s">
        <v>13</v>
      </c>
      <c r="AW650" s="505" t="s">
        <v>13</v>
      </c>
      <c r="AX650" s="505" t="s">
        <v>13</v>
      </c>
      <c r="AY650" s="505" t="s">
        <v>13</v>
      </c>
      <c r="AZ650" s="505" t="s">
        <v>13</v>
      </c>
      <c r="BA650" s="505" t="s">
        <v>13</v>
      </c>
      <c r="BB650" s="505" t="s">
        <v>13</v>
      </c>
      <c r="BC650" s="505" t="s">
        <v>13</v>
      </c>
      <c r="BD650" s="505" t="s">
        <v>13</v>
      </c>
      <c r="BE650" s="505" t="s">
        <v>13</v>
      </c>
      <c r="BF650" s="505" t="s">
        <v>13</v>
      </c>
      <c r="BG650" s="505" t="s">
        <v>13</v>
      </c>
      <c r="BH650" s="505" t="s">
        <v>13</v>
      </c>
      <c r="BI650" s="505" t="s">
        <v>13</v>
      </c>
      <c r="BJ650" s="505" t="s">
        <v>13</v>
      </c>
      <c r="BK650" s="505" t="s">
        <v>13</v>
      </c>
      <c r="BL650" s="505" t="s">
        <v>13</v>
      </c>
      <c r="BM650" s="505" t="s">
        <v>13</v>
      </c>
      <c r="BN650" s="505" t="s">
        <v>13</v>
      </c>
      <c r="BO650" s="622" t="s">
        <v>13</v>
      </c>
      <c r="BP650" s="505" t="s">
        <v>13</v>
      </c>
      <c r="BQ650" s="505" t="s">
        <v>13</v>
      </c>
      <c r="BR650" s="505" t="s">
        <v>13</v>
      </c>
      <c r="BS650" s="505"/>
      <c r="BT650" s="505"/>
      <c r="BU650" s="505"/>
    </row>
    <row r="651" spans="1:73" ht="14.4">
      <c r="A651" s="486" t="e">
        <f>VLOOKUP(C651,'[18]DfE No.'!C:E,3,FALSE)</f>
        <v>#N/A</v>
      </c>
      <c r="B651" s="502" t="s">
        <v>13</v>
      </c>
      <c r="C651" s="502" t="s">
        <v>13</v>
      </c>
      <c r="D651" s="503" t="s">
        <v>13</v>
      </c>
      <c r="E651" s="492" t="s">
        <v>13</v>
      </c>
      <c r="F651" s="504" t="s">
        <v>13</v>
      </c>
      <c r="G651" s="505" t="s">
        <v>13</v>
      </c>
      <c r="H651" s="505" t="s">
        <v>13</v>
      </c>
      <c r="I651" s="505" t="s">
        <v>13</v>
      </c>
      <c r="J651" s="505" t="s">
        <v>13</v>
      </c>
      <c r="K651" s="505" t="s">
        <v>13</v>
      </c>
      <c r="L651" s="505" t="s">
        <v>13</v>
      </c>
      <c r="M651" s="505" t="s">
        <v>13</v>
      </c>
      <c r="N651" s="505" t="s">
        <v>13</v>
      </c>
      <c r="O651" s="505" t="s">
        <v>13</v>
      </c>
      <c r="P651" s="505" t="s">
        <v>13</v>
      </c>
      <c r="Q651" s="505" t="s">
        <v>13</v>
      </c>
      <c r="R651" s="505" t="s">
        <v>13</v>
      </c>
      <c r="S651" s="505" t="s">
        <v>13</v>
      </c>
      <c r="T651" s="505" t="s">
        <v>13</v>
      </c>
      <c r="U651" s="505" t="s">
        <v>13</v>
      </c>
      <c r="V651" s="505" t="s">
        <v>13</v>
      </c>
      <c r="W651" s="505" t="s">
        <v>13</v>
      </c>
      <c r="X651" s="505" t="s">
        <v>13</v>
      </c>
      <c r="Y651" s="505" t="s">
        <v>13</v>
      </c>
      <c r="Z651" s="505" t="s">
        <v>13</v>
      </c>
      <c r="AA651" s="505" t="s">
        <v>13</v>
      </c>
      <c r="AB651" s="505" t="s">
        <v>13</v>
      </c>
      <c r="AC651" s="505" t="s">
        <v>13</v>
      </c>
      <c r="AD651" s="505" t="s">
        <v>13</v>
      </c>
      <c r="AE651" s="505" t="s">
        <v>13</v>
      </c>
      <c r="AF651" s="505" t="s">
        <v>13</v>
      </c>
      <c r="AG651" s="505" t="s">
        <v>13</v>
      </c>
      <c r="AH651" s="505" t="s">
        <v>13</v>
      </c>
      <c r="AI651" s="505" t="s">
        <v>13</v>
      </c>
      <c r="AJ651" s="505" t="s">
        <v>13</v>
      </c>
      <c r="AK651" s="505" t="s">
        <v>13</v>
      </c>
      <c r="AL651" s="505" t="s">
        <v>13</v>
      </c>
      <c r="AM651" s="505" t="s">
        <v>13</v>
      </c>
      <c r="AN651" s="505" t="s">
        <v>13</v>
      </c>
      <c r="AO651" s="505" t="s">
        <v>13</v>
      </c>
      <c r="AP651" s="505" t="s">
        <v>13</v>
      </c>
      <c r="AQ651" s="505" t="s">
        <v>13</v>
      </c>
      <c r="AR651" s="505" t="s">
        <v>13</v>
      </c>
      <c r="AS651" s="505" t="s">
        <v>13</v>
      </c>
      <c r="AT651" s="505" t="s">
        <v>13</v>
      </c>
      <c r="AU651" s="505" t="s">
        <v>13</v>
      </c>
      <c r="AV651" s="505" t="s">
        <v>13</v>
      </c>
      <c r="AW651" s="505" t="s">
        <v>13</v>
      </c>
      <c r="AX651" s="505" t="s">
        <v>13</v>
      </c>
      <c r="AY651" s="505" t="s">
        <v>13</v>
      </c>
      <c r="AZ651" s="505" t="s">
        <v>13</v>
      </c>
      <c r="BA651" s="505" t="s">
        <v>13</v>
      </c>
      <c r="BB651" s="505" t="s">
        <v>13</v>
      </c>
      <c r="BC651" s="505" t="s">
        <v>13</v>
      </c>
      <c r="BD651" s="505" t="s">
        <v>13</v>
      </c>
      <c r="BE651" s="505" t="s">
        <v>13</v>
      </c>
      <c r="BF651" s="505" t="s">
        <v>13</v>
      </c>
      <c r="BG651" s="505" t="s">
        <v>13</v>
      </c>
      <c r="BH651" s="505" t="s">
        <v>13</v>
      </c>
      <c r="BI651" s="505" t="s">
        <v>13</v>
      </c>
      <c r="BJ651" s="505" t="s">
        <v>13</v>
      </c>
      <c r="BK651" s="505" t="s">
        <v>13</v>
      </c>
      <c r="BL651" s="505" t="s">
        <v>13</v>
      </c>
      <c r="BM651" s="505" t="s">
        <v>13</v>
      </c>
      <c r="BN651" s="505" t="s">
        <v>13</v>
      </c>
      <c r="BO651" s="622" t="s">
        <v>13</v>
      </c>
      <c r="BP651" s="505" t="s">
        <v>13</v>
      </c>
      <c r="BQ651" s="505" t="s">
        <v>13</v>
      </c>
      <c r="BR651" s="505" t="s">
        <v>13</v>
      </c>
      <c r="BS651" s="505"/>
      <c r="BT651" s="505"/>
      <c r="BU651" s="505"/>
    </row>
    <row r="652" spans="1:73" ht="14.4">
      <c r="A652" s="486" t="e">
        <f>VLOOKUP(C652,'[18]DfE No.'!C:E,3,FALSE)</f>
        <v>#N/A</v>
      </c>
      <c r="B652" s="502" t="s">
        <v>13</v>
      </c>
      <c r="C652" s="502" t="s">
        <v>13</v>
      </c>
      <c r="D652" s="503" t="s">
        <v>13</v>
      </c>
      <c r="E652" s="492" t="s">
        <v>13</v>
      </c>
      <c r="F652" s="504" t="s">
        <v>13</v>
      </c>
      <c r="G652" s="505" t="s">
        <v>13</v>
      </c>
      <c r="H652" s="505" t="s">
        <v>13</v>
      </c>
      <c r="I652" s="505" t="s">
        <v>13</v>
      </c>
      <c r="J652" s="505" t="s">
        <v>13</v>
      </c>
      <c r="K652" s="505" t="s">
        <v>13</v>
      </c>
      <c r="L652" s="505" t="s">
        <v>13</v>
      </c>
      <c r="M652" s="505" t="s">
        <v>13</v>
      </c>
      <c r="N652" s="505" t="s">
        <v>13</v>
      </c>
      <c r="O652" s="505" t="s">
        <v>13</v>
      </c>
      <c r="P652" s="505" t="s">
        <v>13</v>
      </c>
      <c r="Q652" s="505" t="s">
        <v>13</v>
      </c>
      <c r="R652" s="505" t="s">
        <v>13</v>
      </c>
      <c r="S652" s="505" t="s">
        <v>13</v>
      </c>
      <c r="T652" s="505" t="s">
        <v>13</v>
      </c>
      <c r="U652" s="505" t="s">
        <v>13</v>
      </c>
      <c r="V652" s="505" t="s">
        <v>13</v>
      </c>
      <c r="W652" s="505" t="s">
        <v>13</v>
      </c>
      <c r="X652" s="505" t="s">
        <v>13</v>
      </c>
      <c r="Y652" s="505" t="s">
        <v>13</v>
      </c>
      <c r="Z652" s="505" t="s">
        <v>13</v>
      </c>
      <c r="AA652" s="505" t="s">
        <v>13</v>
      </c>
      <c r="AB652" s="505" t="s">
        <v>13</v>
      </c>
      <c r="AC652" s="505" t="s">
        <v>13</v>
      </c>
      <c r="AD652" s="505" t="s">
        <v>13</v>
      </c>
      <c r="AE652" s="505" t="s">
        <v>13</v>
      </c>
      <c r="AF652" s="505" t="s">
        <v>13</v>
      </c>
      <c r="AG652" s="505" t="s">
        <v>13</v>
      </c>
      <c r="AH652" s="505" t="s">
        <v>13</v>
      </c>
      <c r="AI652" s="505" t="s">
        <v>13</v>
      </c>
      <c r="AJ652" s="505" t="s">
        <v>13</v>
      </c>
      <c r="AK652" s="505" t="s">
        <v>13</v>
      </c>
      <c r="AL652" s="505" t="s">
        <v>13</v>
      </c>
      <c r="AM652" s="505" t="s">
        <v>13</v>
      </c>
      <c r="AN652" s="505" t="s">
        <v>13</v>
      </c>
      <c r="AO652" s="505" t="s">
        <v>13</v>
      </c>
      <c r="AP652" s="505" t="s">
        <v>13</v>
      </c>
      <c r="AQ652" s="505" t="s">
        <v>13</v>
      </c>
      <c r="AR652" s="505" t="s">
        <v>13</v>
      </c>
      <c r="AS652" s="505" t="s">
        <v>13</v>
      </c>
      <c r="AT652" s="505" t="s">
        <v>13</v>
      </c>
      <c r="AU652" s="505" t="s">
        <v>13</v>
      </c>
      <c r="AV652" s="505" t="s">
        <v>13</v>
      </c>
      <c r="AW652" s="505" t="s">
        <v>13</v>
      </c>
      <c r="AX652" s="505" t="s">
        <v>13</v>
      </c>
      <c r="AY652" s="505" t="s">
        <v>13</v>
      </c>
      <c r="AZ652" s="505" t="s">
        <v>13</v>
      </c>
      <c r="BA652" s="505" t="s">
        <v>13</v>
      </c>
      <c r="BB652" s="505" t="s">
        <v>13</v>
      </c>
      <c r="BC652" s="505" t="s">
        <v>13</v>
      </c>
      <c r="BD652" s="505" t="s">
        <v>13</v>
      </c>
      <c r="BE652" s="505" t="s">
        <v>13</v>
      </c>
      <c r="BF652" s="505" t="s">
        <v>13</v>
      </c>
      <c r="BG652" s="505" t="s">
        <v>13</v>
      </c>
      <c r="BH652" s="505" t="s">
        <v>13</v>
      </c>
      <c r="BI652" s="505" t="s">
        <v>13</v>
      </c>
      <c r="BJ652" s="505" t="s">
        <v>13</v>
      </c>
      <c r="BK652" s="505" t="s">
        <v>13</v>
      </c>
      <c r="BL652" s="505" t="s">
        <v>13</v>
      </c>
      <c r="BM652" s="505" t="s">
        <v>13</v>
      </c>
      <c r="BN652" s="505" t="s">
        <v>13</v>
      </c>
      <c r="BO652" s="622" t="s">
        <v>13</v>
      </c>
      <c r="BP652" s="505" t="s">
        <v>13</v>
      </c>
      <c r="BQ652" s="505" t="s">
        <v>13</v>
      </c>
      <c r="BR652" s="505" t="s">
        <v>13</v>
      </c>
      <c r="BS652" s="505"/>
      <c r="BT652" s="505"/>
      <c r="BU652" s="505"/>
    </row>
    <row r="653" spans="1:73" ht="14.4">
      <c r="A653" s="486" t="e">
        <f>VLOOKUP(C653,'[18]DfE No.'!C:E,3,FALSE)</f>
        <v>#N/A</v>
      </c>
      <c r="B653" s="502" t="s">
        <v>13</v>
      </c>
      <c r="C653" s="502" t="s">
        <v>13</v>
      </c>
      <c r="D653" s="503" t="s">
        <v>13</v>
      </c>
      <c r="E653" s="492" t="s">
        <v>13</v>
      </c>
      <c r="F653" s="504" t="s">
        <v>13</v>
      </c>
      <c r="G653" s="505" t="s">
        <v>13</v>
      </c>
      <c r="H653" s="505" t="s">
        <v>13</v>
      </c>
      <c r="I653" s="505" t="s">
        <v>13</v>
      </c>
      <c r="J653" s="505" t="s">
        <v>13</v>
      </c>
      <c r="K653" s="505" t="s">
        <v>13</v>
      </c>
      <c r="L653" s="505" t="s">
        <v>13</v>
      </c>
      <c r="M653" s="505" t="s">
        <v>13</v>
      </c>
      <c r="N653" s="505" t="s">
        <v>13</v>
      </c>
      <c r="O653" s="505" t="s">
        <v>13</v>
      </c>
      <c r="P653" s="505" t="s">
        <v>13</v>
      </c>
      <c r="Q653" s="505" t="s">
        <v>13</v>
      </c>
      <c r="R653" s="505" t="s">
        <v>13</v>
      </c>
      <c r="S653" s="505" t="s">
        <v>13</v>
      </c>
      <c r="T653" s="505" t="s">
        <v>13</v>
      </c>
      <c r="U653" s="505" t="s">
        <v>13</v>
      </c>
      <c r="V653" s="505" t="s">
        <v>13</v>
      </c>
      <c r="W653" s="505" t="s">
        <v>13</v>
      </c>
      <c r="X653" s="505" t="s">
        <v>13</v>
      </c>
      <c r="Y653" s="505" t="s">
        <v>13</v>
      </c>
      <c r="Z653" s="505" t="s">
        <v>13</v>
      </c>
      <c r="AA653" s="505" t="s">
        <v>13</v>
      </c>
      <c r="AB653" s="505" t="s">
        <v>13</v>
      </c>
      <c r="AC653" s="505" t="s">
        <v>13</v>
      </c>
      <c r="AD653" s="505" t="s">
        <v>13</v>
      </c>
      <c r="AE653" s="505" t="s">
        <v>13</v>
      </c>
      <c r="AF653" s="505" t="s">
        <v>13</v>
      </c>
      <c r="AG653" s="505" t="s">
        <v>13</v>
      </c>
      <c r="AH653" s="505" t="s">
        <v>13</v>
      </c>
      <c r="AI653" s="505" t="s">
        <v>13</v>
      </c>
      <c r="AJ653" s="505" t="s">
        <v>13</v>
      </c>
      <c r="AK653" s="505" t="s">
        <v>13</v>
      </c>
      <c r="AL653" s="505" t="s">
        <v>13</v>
      </c>
      <c r="AM653" s="505" t="s">
        <v>13</v>
      </c>
      <c r="AN653" s="505" t="s">
        <v>13</v>
      </c>
      <c r="AO653" s="505" t="s">
        <v>13</v>
      </c>
      <c r="AP653" s="505" t="s">
        <v>13</v>
      </c>
      <c r="AQ653" s="505" t="s">
        <v>13</v>
      </c>
      <c r="AR653" s="505" t="s">
        <v>13</v>
      </c>
      <c r="AS653" s="505" t="s">
        <v>13</v>
      </c>
      <c r="AT653" s="505" t="s">
        <v>13</v>
      </c>
      <c r="AU653" s="505" t="s">
        <v>13</v>
      </c>
      <c r="AV653" s="505" t="s">
        <v>13</v>
      </c>
      <c r="AW653" s="505" t="s">
        <v>13</v>
      </c>
      <c r="AX653" s="505" t="s">
        <v>13</v>
      </c>
      <c r="AY653" s="505" t="s">
        <v>13</v>
      </c>
      <c r="AZ653" s="505" t="s">
        <v>13</v>
      </c>
      <c r="BA653" s="505" t="s">
        <v>13</v>
      </c>
      <c r="BB653" s="505" t="s">
        <v>13</v>
      </c>
      <c r="BC653" s="505" t="s">
        <v>13</v>
      </c>
      <c r="BD653" s="505" t="s">
        <v>13</v>
      </c>
      <c r="BE653" s="505" t="s">
        <v>13</v>
      </c>
      <c r="BF653" s="505" t="s">
        <v>13</v>
      </c>
      <c r="BG653" s="505" t="s">
        <v>13</v>
      </c>
      <c r="BH653" s="505" t="s">
        <v>13</v>
      </c>
      <c r="BI653" s="505" t="s">
        <v>13</v>
      </c>
      <c r="BJ653" s="505" t="s">
        <v>13</v>
      </c>
      <c r="BK653" s="505" t="s">
        <v>13</v>
      </c>
      <c r="BL653" s="505" t="s">
        <v>13</v>
      </c>
      <c r="BM653" s="505" t="s">
        <v>13</v>
      </c>
      <c r="BN653" s="505" t="s">
        <v>13</v>
      </c>
      <c r="BO653" s="622" t="s">
        <v>13</v>
      </c>
      <c r="BP653" s="505" t="s">
        <v>13</v>
      </c>
      <c r="BQ653" s="505" t="s">
        <v>13</v>
      </c>
      <c r="BR653" s="505" t="s">
        <v>13</v>
      </c>
      <c r="BS653" s="505"/>
      <c r="BT653" s="505"/>
      <c r="BU653" s="505"/>
    </row>
    <row r="654" spans="1:73" ht="14.4">
      <c r="A654" s="486" t="e">
        <f>VLOOKUP(C654,'[18]DfE No.'!C:E,3,FALSE)</f>
        <v>#N/A</v>
      </c>
      <c r="B654" s="502" t="s">
        <v>13</v>
      </c>
      <c r="C654" s="502" t="s">
        <v>13</v>
      </c>
      <c r="D654" s="503" t="s">
        <v>13</v>
      </c>
      <c r="E654" s="492" t="s">
        <v>13</v>
      </c>
      <c r="F654" s="504" t="s">
        <v>13</v>
      </c>
      <c r="G654" s="505" t="s">
        <v>13</v>
      </c>
      <c r="H654" s="505" t="s">
        <v>13</v>
      </c>
      <c r="I654" s="505" t="s">
        <v>13</v>
      </c>
      <c r="J654" s="505" t="s">
        <v>13</v>
      </c>
      <c r="K654" s="505" t="s">
        <v>13</v>
      </c>
      <c r="L654" s="505" t="s">
        <v>13</v>
      </c>
      <c r="M654" s="505" t="s">
        <v>13</v>
      </c>
      <c r="N654" s="505" t="s">
        <v>13</v>
      </c>
      <c r="O654" s="505" t="s">
        <v>13</v>
      </c>
      <c r="P654" s="505" t="s">
        <v>13</v>
      </c>
      <c r="Q654" s="505" t="s">
        <v>13</v>
      </c>
      <c r="R654" s="505" t="s">
        <v>13</v>
      </c>
      <c r="S654" s="505" t="s">
        <v>13</v>
      </c>
      <c r="T654" s="505" t="s">
        <v>13</v>
      </c>
      <c r="U654" s="505" t="s">
        <v>13</v>
      </c>
      <c r="V654" s="505" t="s">
        <v>13</v>
      </c>
      <c r="W654" s="505" t="s">
        <v>13</v>
      </c>
      <c r="X654" s="505" t="s">
        <v>13</v>
      </c>
      <c r="Y654" s="505" t="s">
        <v>13</v>
      </c>
      <c r="Z654" s="505" t="s">
        <v>13</v>
      </c>
      <c r="AA654" s="505" t="s">
        <v>13</v>
      </c>
      <c r="AB654" s="505" t="s">
        <v>13</v>
      </c>
      <c r="AC654" s="505" t="s">
        <v>13</v>
      </c>
      <c r="AD654" s="505" t="s">
        <v>13</v>
      </c>
      <c r="AE654" s="505" t="s">
        <v>13</v>
      </c>
      <c r="AF654" s="505" t="s">
        <v>13</v>
      </c>
      <c r="AG654" s="505" t="s">
        <v>13</v>
      </c>
      <c r="AH654" s="505" t="s">
        <v>13</v>
      </c>
      <c r="AI654" s="505" t="s">
        <v>13</v>
      </c>
      <c r="AJ654" s="505" t="s">
        <v>13</v>
      </c>
      <c r="AK654" s="505" t="s">
        <v>13</v>
      </c>
      <c r="AL654" s="505" t="s">
        <v>13</v>
      </c>
      <c r="AM654" s="505" t="s">
        <v>13</v>
      </c>
      <c r="AN654" s="505" t="s">
        <v>13</v>
      </c>
      <c r="AO654" s="505" t="s">
        <v>13</v>
      </c>
      <c r="AP654" s="505" t="s">
        <v>13</v>
      </c>
      <c r="AQ654" s="505" t="s">
        <v>13</v>
      </c>
      <c r="AR654" s="505" t="s">
        <v>13</v>
      </c>
      <c r="AS654" s="505" t="s">
        <v>13</v>
      </c>
      <c r="AT654" s="505" t="s">
        <v>13</v>
      </c>
      <c r="AU654" s="505" t="s">
        <v>13</v>
      </c>
      <c r="AV654" s="505" t="s">
        <v>13</v>
      </c>
      <c r="AW654" s="505" t="s">
        <v>13</v>
      </c>
      <c r="AX654" s="505" t="s">
        <v>13</v>
      </c>
      <c r="AY654" s="505" t="s">
        <v>13</v>
      </c>
      <c r="AZ654" s="505" t="s">
        <v>13</v>
      </c>
      <c r="BA654" s="505" t="s">
        <v>13</v>
      </c>
      <c r="BB654" s="505" t="s">
        <v>13</v>
      </c>
      <c r="BC654" s="505" t="s">
        <v>13</v>
      </c>
      <c r="BD654" s="505" t="s">
        <v>13</v>
      </c>
      <c r="BE654" s="505" t="s">
        <v>13</v>
      </c>
      <c r="BF654" s="505" t="s">
        <v>13</v>
      </c>
      <c r="BG654" s="505" t="s">
        <v>13</v>
      </c>
      <c r="BH654" s="505" t="s">
        <v>13</v>
      </c>
      <c r="BI654" s="505" t="s">
        <v>13</v>
      </c>
      <c r="BJ654" s="505" t="s">
        <v>13</v>
      </c>
      <c r="BK654" s="505" t="s">
        <v>13</v>
      </c>
      <c r="BL654" s="505" t="s">
        <v>13</v>
      </c>
      <c r="BM654" s="505" t="s">
        <v>13</v>
      </c>
      <c r="BN654" s="505" t="s">
        <v>13</v>
      </c>
      <c r="BO654" s="622" t="s">
        <v>13</v>
      </c>
      <c r="BP654" s="505" t="s">
        <v>13</v>
      </c>
      <c r="BQ654" s="505" t="s">
        <v>13</v>
      </c>
      <c r="BR654" s="505" t="s">
        <v>13</v>
      </c>
      <c r="BS654" s="505"/>
      <c r="BT654" s="505"/>
      <c r="BU654" s="505"/>
    </row>
    <row r="655" spans="1:73" ht="14.4">
      <c r="A655" s="486" t="e">
        <f>VLOOKUP(C655,'[18]DfE No.'!C:E,3,FALSE)</f>
        <v>#N/A</v>
      </c>
      <c r="B655" s="502" t="s">
        <v>13</v>
      </c>
      <c r="C655" s="502" t="s">
        <v>13</v>
      </c>
      <c r="D655" s="503" t="s">
        <v>13</v>
      </c>
      <c r="E655" s="492" t="s">
        <v>13</v>
      </c>
      <c r="F655" s="504" t="s">
        <v>13</v>
      </c>
      <c r="G655" s="505" t="s">
        <v>13</v>
      </c>
      <c r="H655" s="505" t="s">
        <v>13</v>
      </c>
      <c r="I655" s="505" t="s">
        <v>13</v>
      </c>
      <c r="J655" s="505" t="s">
        <v>13</v>
      </c>
      <c r="K655" s="505" t="s">
        <v>13</v>
      </c>
      <c r="L655" s="505" t="s">
        <v>13</v>
      </c>
      <c r="M655" s="505" t="s">
        <v>13</v>
      </c>
      <c r="N655" s="505" t="s">
        <v>13</v>
      </c>
      <c r="O655" s="505" t="s">
        <v>13</v>
      </c>
      <c r="P655" s="505" t="s">
        <v>13</v>
      </c>
      <c r="Q655" s="505" t="s">
        <v>13</v>
      </c>
      <c r="R655" s="505" t="s">
        <v>13</v>
      </c>
      <c r="S655" s="505" t="s">
        <v>13</v>
      </c>
      <c r="T655" s="505" t="s">
        <v>13</v>
      </c>
      <c r="U655" s="505" t="s">
        <v>13</v>
      </c>
      <c r="V655" s="505" t="s">
        <v>13</v>
      </c>
      <c r="W655" s="505" t="s">
        <v>13</v>
      </c>
      <c r="X655" s="505" t="s">
        <v>13</v>
      </c>
      <c r="Y655" s="505" t="s">
        <v>13</v>
      </c>
      <c r="Z655" s="505" t="s">
        <v>13</v>
      </c>
      <c r="AA655" s="505" t="s">
        <v>13</v>
      </c>
      <c r="AB655" s="505" t="s">
        <v>13</v>
      </c>
      <c r="AC655" s="505" t="s">
        <v>13</v>
      </c>
      <c r="AD655" s="505" t="s">
        <v>13</v>
      </c>
      <c r="AE655" s="505" t="s">
        <v>13</v>
      </c>
      <c r="AF655" s="505" t="s">
        <v>13</v>
      </c>
      <c r="AG655" s="505" t="s">
        <v>13</v>
      </c>
      <c r="AH655" s="505" t="s">
        <v>13</v>
      </c>
      <c r="AI655" s="505" t="s">
        <v>13</v>
      </c>
      <c r="AJ655" s="505" t="s">
        <v>13</v>
      </c>
      <c r="AK655" s="505" t="s">
        <v>13</v>
      </c>
      <c r="AL655" s="505" t="s">
        <v>13</v>
      </c>
      <c r="AM655" s="505" t="s">
        <v>13</v>
      </c>
      <c r="AN655" s="505" t="s">
        <v>13</v>
      </c>
      <c r="AO655" s="505" t="s">
        <v>13</v>
      </c>
      <c r="AP655" s="505" t="s">
        <v>13</v>
      </c>
      <c r="AQ655" s="505" t="s">
        <v>13</v>
      </c>
      <c r="AR655" s="505" t="s">
        <v>13</v>
      </c>
      <c r="AS655" s="505" t="s">
        <v>13</v>
      </c>
      <c r="AT655" s="505" t="s">
        <v>13</v>
      </c>
      <c r="AU655" s="505" t="s">
        <v>13</v>
      </c>
      <c r="AV655" s="505" t="s">
        <v>13</v>
      </c>
      <c r="AW655" s="505" t="s">
        <v>13</v>
      </c>
      <c r="AX655" s="505" t="s">
        <v>13</v>
      </c>
      <c r="AY655" s="505" t="s">
        <v>13</v>
      </c>
      <c r="AZ655" s="505" t="s">
        <v>13</v>
      </c>
      <c r="BA655" s="505" t="s">
        <v>13</v>
      </c>
      <c r="BB655" s="505" t="s">
        <v>13</v>
      </c>
      <c r="BC655" s="505" t="s">
        <v>13</v>
      </c>
      <c r="BD655" s="505" t="s">
        <v>13</v>
      </c>
      <c r="BE655" s="505" t="s">
        <v>13</v>
      </c>
      <c r="BF655" s="505" t="s">
        <v>13</v>
      </c>
      <c r="BG655" s="505" t="s">
        <v>13</v>
      </c>
      <c r="BH655" s="505" t="s">
        <v>13</v>
      </c>
      <c r="BI655" s="505" t="s">
        <v>13</v>
      </c>
      <c r="BJ655" s="505" t="s">
        <v>13</v>
      </c>
      <c r="BK655" s="505" t="s">
        <v>13</v>
      </c>
      <c r="BL655" s="505" t="s">
        <v>13</v>
      </c>
      <c r="BM655" s="505" t="s">
        <v>13</v>
      </c>
      <c r="BN655" s="505" t="s">
        <v>13</v>
      </c>
      <c r="BO655" s="622" t="s">
        <v>13</v>
      </c>
      <c r="BP655" s="505" t="s">
        <v>13</v>
      </c>
      <c r="BQ655" s="505" t="s">
        <v>13</v>
      </c>
      <c r="BR655" s="505" t="s">
        <v>13</v>
      </c>
      <c r="BS655" s="505"/>
      <c r="BT655" s="505"/>
      <c r="BU655" s="505"/>
    </row>
    <row r="656" spans="1:73" ht="14.4">
      <c r="A656" s="486" t="e">
        <f>VLOOKUP(C656,'[18]DfE No.'!C:E,3,FALSE)</f>
        <v>#N/A</v>
      </c>
      <c r="B656" s="502" t="s">
        <v>13</v>
      </c>
      <c r="C656" s="502" t="s">
        <v>13</v>
      </c>
      <c r="D656" s="503" t="s">
        <v>13</v>
      </c>
      <c r="E656" s="492" t="s">
        <v>13</v>
      </c>
      <c r="F656" s="504" t="s">
        <v>13</v>
      </c>
      <c r="G656" s="505" t="s">
        <v>13</v>
      </c>
      <c r="H656" s="505" t="s">
        <v>13</v>
      </c>
      <c r="I656" s="505" t="s">
        <v>13</v>
      </c>
      <c r="J656" s="505" t="s">
        <v>13</v>
      </c>
      <c r="K656" s="505" t="s">
        <v>13</v>
      </c>
      <c r="L656" s="505" t="s">
        <v>13</v>
      </c>
      <c r="M656" s="505" t="s">
        <v>13</v>
      </c>
      <c r="N656" s="505" t="s">
        <v>13</v>
      </c>
      <c r="O656" s="505" t="s">
        <v>13</v>
      </c>
      <c r="P656" s="505" t="s">
        <v>13</v>
      </c>
      <c r="Q656" s="505" t="s">
        <v>13</v>
      </c>
      <c r="R656" s="505" t="s">
        <v>13</v>
      </c>
      <c r="S656" s="505" t="s">
        <v>13</v>
      </c>
      <c r="T656" s="505" t="s">
        <v>13</v>
      </c>
      <c r="U656" s="505" t="s">
        <v>13</v>
      </c>
      <c r="V656" s="505" t="s">
        <v>13</v>
      </c>
      <c r="W656" s="505" t="s">
        <v>13</v>
      </c>
      <c r="X656" s="505" t="s">
        <v>13</v>
      </c>
      <c r="Y656" s="505" t="s">
        <v>13</v>
      </c>
      <c r="Z656" s="505" t="s">
        <v>13</v>
      </c>
      <c r="AA656" s="505" t="s">
        <v>13</v>
      </c>
      <c r="AB656" s="505" t="s">
        <v>13</v>
      </c>
      <c r="AC656" s="505" t="s">
        <v>13</v>
      </c>
      <c r="AD656" s="505" t="s">
        <v>13</v>
      </c>
      <c r="AE656" s="505" t="s">
        <v>13</v>
      </c>
      <c r="AF656" s="505" t="s">
        <v>13</v>
      </c>
      <c r="AG656" s="505" t="s">
        <v>13</v>
      </c>
      <c r="AH656" s="505" t="s">
        <v>13</v>
      </c>
      <c r="AI656" s="505" t="s">
        <v>13</v>
      </c>
      <c r="AJ656" s="505" t="s">
        <v>13</v>
      </c>
      <c r="AK656" s="505" t="s">
        <v>13</v>
      </c>
      <c r="AL656" s="505" t="s">
        <v>13</v>
      </c>
      <c r="AM656" s="505" t="s">
        <v>13</v>
      </c>
      <c r="AN656" s="505" t="s">
        <v>13</v>
      </c>
      <c r="AO656" s="505" t="s">
        <v>13</v>
      </c>
      <c r="AP656" s="505" t="s">
        <v>13</v>
      </c>
      <c r="AQ656" s="505" t="s">
        <v>13</v>
      </c>
      <c r="AR656" s="505" t="s">
        <v>13</v>
      </c>
      <c r="AS656" s="505" t="s">
        <v>13</v>
      </c>
      <c r="AT656" s="505" t="s">
        <v>13</v>
      </c>
      <c r="AU656" s="505" t="s">
        <v>13</v>
      </c>
      <c r="AV656" s="505" t="s">
        <v>13</v>
      </c>
      <c r="AW656" s="505" t="s">
        <v>13</v>
      </c>
      <c r="AX656" s="505" t="s">
        <v>13</v>
      </c>
      <c r="AY656" s="505" t="s">
        <v>13</v>
      </c>
      <c r="AZ656" s="505" t="s">
        <v>13</v>
      </c>
      <c r="BA656" s="505" t="s">
        <v>13</v>
      </c>
      <c r="BB656" s="505" t="s">
        <v>13</v>
      </c>
      <c r="BC656" s="505" t="s">
        <v>13</v>
      </c>
      <c r="BD656" s="505" t="s">
        <v>13</v>
      </c>
      <c r="BE656" s="505" t="s">
        <v>13</v>
      </c>
      <c r="BF656" s="505" t="s">
        <v>13</v>
      </c>
      <c r="BG656" s="505" t="s">
        <v>13</v>
      </c>
      <c r="BH656" s="505" t="s">
        <v>13</v>
      </c>
      <c r="BI656" s="505" t="s">
        <v>13</v>
      </c>
      <c r="BJ656" s="505" t="s">
        <v>13</v>
      </c>
      <c r="BK656" s="505" t="s">
        <v>13</v>
      </c>
      <c r="BL656" s="505" t="s">
        <v>13</v>
      </c>
      <c r="BM656" s="505" t="s">
        <v>13</v>
      </c>
      <c r="BN656" s="505" t="s">
        <v>13</v>
      </c>
      <c r="BO656" s="622" t="s">
        <v>13</v>
      </c>
      <c r="BP656" s="505" t="s">
        <v>13</v>
      </c>
      <c r="BQ656" s="505" t="s">
        <v>13</v>
      </c>
      <c r="BR656" s="505" t="s">
        <v>13</v>
      </c>
      <c r="BS656" s="505"/>
      <c r="BT656" s="505"/>
      <c r="BU656" s="505"/>
    </row>
    <row r="657" spans="1:73" ht="14.4">
      <c r="A657" s="486" t="e">
        <f>VLOOKUP(C657,'[18]DfE No.'!C:E,3,FALSE)</f>
        <v>#N/A</v>
      </c>
      <c r="B657" s="502" t="s">
        <v>13</v>
      </c>
      <c r="C657" s="502" t="s">
        <v>13</v>
      </c>
      <c r="D657" s="503" t="s">
        <v>13</v>
      </c>
      <c r="E657" s="492" t="s">
        <v>13</v>
      </c>
      <c r="F657" s="504" t="s">
        <v>13</v>
      </c>
      <c r="G657" s="505" t="s">
        <v>13</v>
      </c>
      <c r="H657" s="505" t="s">
        <v>13</v>
      </c>
      <c r="I657" s="505" t="s">
        <v>13</v>
      </c>
      <c r="J657" s="505" t="s">
        <v>13</v>
      </c>
      <c r="K657" s="505" t="s">
        <v>13</v>
      </c>
      <c r="L657" s="505" t="s">
        <v>13</v>
      </c>
      <c r="M657" s="505" t="s">
        <v>13</v>
      </c>
      <c r="N657" s="505" t="s">
        <v>13</v>
      </c>
      <c r="O657" s="505" t="s">
        <v>13</v>
      </c>
      <c r="P657" s="505" t="s">
        <v>13</v>
      </c>
      <c r="Q657" s="505" t="s">
        <v>13</v>
      </c>
      <c r="R657" s="505" t="s">
        <v>13</v>
      </c>
      <c r="S657" s="505" t="s">
        <v>13</v>
      </c>
      <c r="T657" s="505" t="s">
        <v>13</v>
      </c>
      <c r="U657" s="505" t="s">
        <v>13</v>
      </c>
      <c r="V657" s="505" t="s">
        <v>13</v>
      </c>
      <c r="W657" s="505" t="s">
        <v>13</v>
      </c>
      <c r="X657" s="505" t="s">
        <v>13</v>
      </c>
      <c r="Y657" s="505" t="s">
        <v>13</v>
      </c>
      <c r="Z657" s="505" t="s">
        <v>13</v>
      </c>
      <c r="AA657" s="505" t="s">
        <v>13</v>
      </c>
      <c r="AB657" s="505" t="s">
        <v>13</v>
      </c>
      <c r="AC657" s="505" t="s">
        <v>13</v>
      </c>
      <c r="AD657" s="505" t="s">
        <v>13</v>
      </c>
      <c r="AE657" s="505" t="s">
        <v>13</v>
      </c>
      <c r="AF657" s="505" t="s">
        <v>13</v>
      </c>
      <c r="AG657" s="505" t="s">
        <v>13</v>
      </c>
      <c r="AH657" s="505" t="s">
        <v>13</v>
      </c>
      <c r="AI657" s="505" t="s">
        <v>13</v>
      </c>
      <c r="AJ657" s="505" t="s">
        <v>13</v>
      </c>
      <c r="AK657" s="505" t="s">
        <v>13</v>
      </c>
      <c r="AL657" s="505" t="s">
        <v>13</v>
      </c>
      <c r="AM657" s="505" t="s">
        <v>13</v>
      </c>
      <c r="AN657" s="505" t="s">
        <v>13</v>
      </c>
      <c r="AO657" s="505" t="s">
        <v>13</v>
      </c>
      <c r="AP657" s="505" t="s">
        <v>13</v>
      </c>
      <c r="AQ657" s="505" t="s">
        <v>13</v>
      </c>
      <c r="AR657" s="505" t="s">
        <v>13</v>
      </c>
      <c r="AS657" s="505" t="s">
        <v>13</v>
      </c>
      <c r="AT657" s="505" t="s">
        <v>13</v>
      </c>
      <c r="AU657" s="505" t="s">
        <v>13</v>
      </c>
      <c r="AV657" s="505" t="s">
        <v>13</v>
      </c>
      <c r="AW657" s="505" t="s">
        <v>13</v>
      </c>
      <c r="AX657" s="505" t="s">
        <v>13</v>
      </c>
      <c r="AY657" s="505" t="s">
        <v>13</v>
      </c>
      <c r="AZ657" s="505" t="s">
        <v>13</v>
      </c>
      <c r="BA657" s="505" t="s">
        <v>13</v>
      </c>
      <c r="BB657" s="505" t="s">
        <v>13</v>
      </c>
      <c r="BC657" s="505" t="s">
        <v>13</v>
      </c>
      <c r="BD657" s="505" t="s">
        <v>13</v>
      </c>
      <c r="BE657" s="505" t="s">
        <v>13</v>
      </c>
      <c r="BF657" s="505" t="s">
        <v>13</v>
      </c>
      <c r="BG657" s="505" t="s">
        <v>13</v>
      </c>
      <c r="BH657" s="505" t="s">
        <v>13</v>
      </c>
      <c r="BI657" s="505" t="s">
        <v>13</v>
      </c>
      <c r="BJ657" s="505" t="s">
        <v>13</v>
      </c>
      <c r="BK657" s="505" t="s">
        <v>13</v>
      </c>
      <c r="BL657" s="505" t="s">
        <v>13</v>
      </c>
      <c r="BM657" s="505" t="s">
        <v>13</v>
      </c>
      <c r="BN657" s="505" t="s">
        <v>13</v>
      </c>
      <c r="BO657" s="622" t="s">
        <v>13</v>
      </c>
      <c r="BP657" s="505" t="s">
        <v>13</v>
      </c>
      <c r="BQ657" s="505" t="s">
        <v>13</v>
      </c>
      <c r="BR657" s="505" t="s">
        <v>13</v>
      </c>
      <c r="BS657" s="505"/>
      <c r="BT657" s="505"/>
      <c r="BU657" s="505"/>
    </row>
    <row r="658" spans="1:73" ht="14.4">
      <c r="A658" s="486" t="e">
        <f>VLOOKUP(C658,'[18]DfE No.'!C:E,3,FALSE)</f>
        <v>#N/A</v>
      </c>
      <c r="B658" s="502" t="s">
        <v>13</v>
      </c>
      <c r="C658" s="502" t="s">
        <v>13</v>
      </c>
      <c r="D658" s="503" t="s">
        <v>13</v>
      </c>
      <c r="E658" s="492" t="s">
        <v>13</v>
      </c>
      <c r="F658" s="504" t="s">
        <v>13</v>
      </c>
      <c r="G658" s="505" t="s">
        <v>13</v>
      </c>
      <c r="H658" s="505" t="s">
        <v>13</v>
      </c>
      <c r="I658" s="505" t="s">
        <v>13</v>
      </c>
      <c r="J658" s="505" t="s">
        <v>13</v>
      </c>
      <c r="K658" s="505" t="s">
        <v>13</v>
      </c>
      <c r="L658" s="505" t="s">
        <v>13</v>
      </c>
      <c r="M658" s="505" t="s">
        <v>13</v>
      </c>
      <c r="N658" s="505" t="s">
        <v>13</v>
      </c>
      <c r="O658" s="505" t="s">
        <v>13</v>
      </c>
      <c r="P658" s="505" t="s">
        <v>13</v>
      </c>
      <c r="Q658" s="505" t="s">
        <v>13</v>
      </c>
      <c r="R658" s="505" t="s">
        <v>13</v>
      </c>
      <c r="S658" s="505" t="s">
        <v>13</v>
      </c>
      <c r="T658" s="505" t="s">
        <v>13</v>
      </c>
      <c r="U658" s="505" t="s">
        <v>13</v>
      </c>
      <c r="V658" s="505" t="s">
        <v>13</v>
      </c>
      <c r="W658" s="505" t="s">
        <v>13</v>
      </c>
      <c r="X658" s="505" t="s">
        <v>13</v>
      </c>
      <c r="Y658" s="505" t="s">
        <v>13</v>
      </c>
      <c r="Z658" s="505" t="s">
        <v>13</v>
      </c>
      <c r="AA658" s="505" t="s">
        <v>13</v>
      </c>
      <c r="AB658" s="505" t="s">
        <v>13</v>
      </c>
      <c r="AC658" s="505" t="s">
        <v>13</v>
      </c>
      <c r="AD658" s="505" t="s">
        <v>13</v>
      </c>
      <c r="AE658" s="505" t="s">
        <v>13</v>
      </c>
      <c r="AF658" s="505" t="s">
        <v>13</v>
      </c>
      <c r="AG658" s="505" t="s">
        <v>13</v>
      </c>
      <c r="AH658" s="505" t="s">
        <v>13</v>
      </c>
      <c r="AI658" s="505" t="s">
        <v>13</v>
      </c>
      <c r="AJ658" s="505" t="s">
        <v>13</v>
      </c>
      <c r="AK658" s="505" t="s">
        <v>13</v>
      </c>
      <c r="AL658" s="505" t="s">
        <v>13</v>
      </c>
      <c r="AM658" s="505" t="s">
        <v>13</v>
      </c>
      <c r="AN658" s="505" t="s">
        <v>13</v>
      </c>
      <c r="AO658" s="505" t="s">
        <v>13</v>
      </c>
      <c r="AP658" s="505" t="s">
        <v>13</v>
      </c>
      <c r="AQ658" s="505" t="s">
        <v>13</v>
      </c>
      <c r="AR658" s="505" t="s">
        <v>13</v>
      </c>
      <c r="AS658" s="505" t="s">
        <v>13</v>
      </c>
      <c r="AT658" s="505" t="s">
        <v>13</v>
      </c>
      <c r="AU658" s="505" t="s">
        <v>13</v>
      </c>
      <c r="AV658" s="505" t="s">
        <v>13</v>
      </c>
      <c r="AW658" s="505" t="s">
        <v>13</v>
      </c>
      <c r="AX658" s="505" t="s">
        <v>13</v>
      </c>
      <c r="AY658" s="505" t="s">
        <v>13</v>
      </c>
      <c r="AZ658" s="505" t="s">
        <v>13</v>
      </c>
      <c r="BA658" s="505" t="s">
        <v>13</v>
      </c>
      <c r="BB658" s="505" t="s">
        <v>13</v>
      </c>
      <c r="BC658" s="505" t="s">
        <v>13</v>
      </c>
      <c r="BD658" s="505" t="s">
        <v>13</v>
      </c>
      <c r="BE658" s="505" t="s">
        <v>13</v>
      </c>
      <c r="BF658" s="505" t="s">
        <v>13</v>
      </c>
      <c r="BG658" s="505" t="s">
        <v>13</v>
      </c>
      <c r="BH658" s="505" t="s">
        <v>13</v>
      </c>
      <c r="BI658" s="505" t="s">
        <v>13</v>
      </c>
      <c r="BJ658" s="505" t="s">
        <v>13</v>
      </c>
      <c r="BK658" s="505" t="s">
        <v>13</v>
      </c>
      <c r="BL658" s="505" t="s">
        <v>13</v>
      </c>
      <c r="BM658" s="505" t="s">
        <v>13</v>
      </c>
      <c r="BN658" s="505" t="s">
        <v>13</v>
      </c>
      <c r="BO658" s="622" t="s">
        <v>13</v>
      </c>
      <c r="BP658" s="505" t="s">
        <v>13</v>
      </c>
      <c r="BQ658" s="505" t="s">
        <v>13</v>
      </c>
      <c r="BR658" s="505" t="s">
        <v>13</v>
      </c>
      <c r="BS658" s="505"/>
      <c r="BT658" s="505"/>
      <c r="BU658" s="505"/>
    </row>
    <row r="659" spans="1:73" ht="14.4">
      <c r="A659" s="486" t="e">
        <f>VLOOKUP(C659,'[18]DfE No.'!C:E,3,FALSE)</f>
        <v>#N/A</v>
      </c>
      <c r="B659" s="502" t="s">
        <v>13</v>
      </c>
      <c r="C659" s="502" t="s">
        <v>13</v>
      </c>
      <c r="D659" s="503" t="s">
        <v>13</v>
      </c>
      <c r="E659" s="492" t="s">
        <v>13</v>
      </c>
      <c r="F659" s="504" t="s">
        <v>13</v>
      </c>
      <c r="G659" s="505" t="s">
        <v>13</v>
      </c>
      <c r="H659" s="505" t="s">
        <v>13</v>
      </c>
      <c r="I659" s="505" t="s">
        <v>13</v>
      </c>
      <c r="J659" s="505" t="s">
        <v>13</v>
      </c>
      <c r="K659" s="505" t="s">
        <v>13</v>
      </c>
      <c r="L659" s="505" t="s">
        <v>13</v>
      </c>
      <c r="M659" s="505" t="s">
        <v>13</v>
      </c>
      <c r="N659" s="505" t="s">
        <v>13</v>
      </c>
      <c r="O659" s="505" t="s">
        <v>13</v>
      </c>
      <c r="P659" s="505" t="s">
        <v>13</v>
      </c>
      <c r="Q659" s="505" t="s">
        <v>13</v>
      </c>
      <c r="R659" s="505" t="s">
        <v>13</v>
      </c>
      <c r="S659" s="505" t="s">
        <v>13</v>
      </c>
      <c r="T659" s="505" t="s">
        <v>13</v>
      </c>
      <c r="U659" s="505" t="s">
        <v>13</v>
      </c>
      <c r="V659" s="505" t="s">
        <v>13</v>
      </c>
      <c r="W659" s="505" t="s">
        <v>13</v>
      </c>
      <c r="X659" s="505" t="s">
        <v>13</v>
      </c>
      <c r="Y659" s="505" t="s">
        <v>13</v>
      </c>
      <c r="Z659" s="505" t="s">
        <v>13</v>
      </c>
      <c r="AA659" s="505" t="s">
        <v>13</v>
      </c>
      <c r="AB659" s="505" t="s">
        <v>13</v>
      </c>
      <c r="AC659" s="505" t="s">
        <v>13</v>
      </c>
      <c r="AD659" s="505" t="s">
        <v>13</v>
      </c>
      <c r="AE659" s="505" t="s">
        <v>13</v>
      </c>
      <c r="AF659" s="505" t="s">
        <v>13</v>
      </c>
      <c r="AG659" s="505" t="s">
        <v>13</v>
      </c>
      <c r="AH659" s="505" t="s">
        <v>13</v>
      </c>
      <c r="AI659" s="505" t="s">
        <v>13</v>
      </c>
      <c r="AJ659" s="505" t="s">
        <v>13</v>
      </c>
      <c r="AK659" s="505" t="s">
        <v>13</v>
      </c>
      <c r="AL659" s="505" t="s">
        <v>13</v>
      </c>
      <c r="AM659" s="505" t="s">
        <v>13</v>
      </c>
      <c r="AN659" s="505" t="s">
        <v>13</v>
      </c>
      <c r="AO659" s="505" t="s">
        <v>13</v>
      </c>
      <c r="AP659" s="505" t="s">
        <v>13</v>
      </c>
      <c r="AQ659" s="505" t="s">
        <v>13</v>
      </c>
      <c r="AR659" s="505" t="s">
        <v>13</v>
      </c>
      <c r="AS659" s="505" t="s">
        <v>13</v>
      </c>
      <c r="AT659" s="505" t="s">
        <v>13</v>
      </c>
      <c r="AU659" s="505" t="s">
        <v>13</v>
      </c>
      <c r="AV659" s="505" t="s">
        <v>13</v>
      </c>
      <c r="AW659" s="505" t="s">
        <v>13</v>
      </c>
      <c r="AX659" s="505" t="s">
        <v>13</v>
      </c>
      <c r="AY659" s="505" t="s">
        <v>13</v>
      </c>
      <c r="AZ659" s="505" t="s">
        <v>13</v>
      </c>
      <c r="BA659" s="505" t="s">
        <v>13</v>
      </c>
      <c r="BB659" s="505" t="s">
        <v>13</v>
      </c>
      <c r="BC659" s="505" t="s">
        <v>13</v>
      </c>
      <c r="BD659" s="505" t="s">
        <v>13</v>
      </c>
      <c r="BE659" s="505" t="s">
        <v>13</v>
      </c>
      <c r="BF659" s="505" t="s">
        <v>13</v>
      </c>
      <c r="BG659" s="505" t="s">
        <v>13</v>
      </c>
      <c r="BH659" s="505" t="s">
        <v>13</v>
      </c>
      <c r="BI659" s="505" t="s">
        <v>13</v>
      </c>
      <c r="BJ659" s="505" t="s">
        <v>13</v>
      </c>
      <c r="BK659" s="505" t="s">
        <v>13</v>
      </c>
      <c r="BL659" s="505" t="s">
        <v>13</v>
      </c>
      <c r="BM659" s="505" t="s">
        <v>13</v>
      </c>
      <c r="BN659" s="505" t="s">
        <v>13</v>
      </c>
      <c r="BO659" s="622" t="s">
        <v>13</v>
      </c>
      <c r="BP659" s="505" t="s">
        <v>13</v>
      </c>
      <c r="BQ659" s="505" t="s">
        <v>13</v>
      </c>
      <c r="BR659" s="505" t="s">
        <v>13</v>
      </c>
      <c r="BS659" s="505"/>
      <c r="BT659" s="505"/>
      <c r="BU659" s="505"/>
    </row>
    <row r="660" spans="1:73" ht="14.4">
      <c r="A660" s="486" t="e">
        <f>VLOOKUP(C660,'[18]DfE No.'!C:E,3,FALSE)</f>
        <v>#N/A</v>
      </c>
      <c r="B660" s="502" t="s">
        <v>13</v>
      </c>
      <c r="C660" s="502" t="s">
        <v>13</v>
      </c>
      <c r="D660" s="503" t="s">
        <v>13</v>
      </c>
      <c r="E660" s="492" t="s">
        <v>13</v>
      </c>
      <c r="F660" s="504" t="s">
        <v>13</v>
      </c>
      <c r="G660" s="505" t="s">
        <v>13</v>
      </c>
      <c r="H660" s="505" t="s">
        <v>13</v>
      </c>
      <c r="I660" s="505" t="s">
        <v>13</v>
      </c>
      <c r="J660" s="505" t="s">
        <v>13</v>
      </c>
      <c r="K660" s="505" t="s">
        <v>13</v>
      </c>
      <c r="L660" s="505" t="s">
        <v>13</v>
      </c>
      <c r="M660" s="505" t="s">
        <v>13</v>
      </c>
      <c r="N660" s="505" t="s">
        <v>13</v>
      </c>
      <c r="O660" s="505" t="s">
        <v>13</v>
      </c>
      <c r="P660" s="505" t="s">
        <v>13</v>
      </c>
      <c r="Q660" s="505" t="s">
        <v>13</v>
      </c>
      <c r="R660" s="505" t="s">
        <v>13</v>
      </c>
      <c r="S660" s="505" t="s">
        <v>13</v>
      </c>
      <c r="T660" s="505" t="s">
        <v>13</v>
      </c>
      <c r="U660" s="505" t="s">
        <v>13</v>
      </c>
      <c r="V660" s="505" t="s">
        <v>13</v>
      </c>
      <c r="W660" s="505" t="s">
        <v>13</v>
      </c>
      <c r="X660" s="505" t="s">
        <v>13</v>
      </c>
      <c r="Y660" s="505" t="s">
        <v>13</v>
      </c>
      <c r="Z660" s="505" t="s">
        <v>13</v>
      </c>
      <c r="AA660" s="505" t="s">
        <v>13</v>
      </c>
      <c r="AB660" s="505" t="s">
        <v>13</v>
      </c>
      <c r="AC660" s="505" t="s">
        <v>13</v>
      </c>
      <c r="AD660" s="505" t="s">
        <v>13</v>
      </c>
      <c r="AE660" s="505" t="s">
        <v>13</v>
      </c>
      <c r="AF660" s="505" t="s">
        <v>13</v>
      </c>
      <c r="AG660" s="505" t="s">
        <v>13</v>
      </c>
      <c r="AH660" s="505" t="s">
        <v>13</v>
      </c>
      <c r="AI660" s="505" t="s">
        <v>13</v>
      </c>
      <c r="AJ660" s="505" t="s">
        <v>13</v>
      </c>
      <c r="AK660" s="505" t="s">
        <v>13</v>
      </c>
      <c r="AL660" s="505" t="s">
        <v>13</v>
      </c>
      <c r="AM660" s="505" t="s">
        <v>13</v>
      </c>
      <c r="AN660" s="505" t="s">
        <v>13</v>
      </c>
      <c r="AO660" s="505" t="s">
        <v>13</v>
      </c>
      <c r="AP660" s="505" t="s">
        <v>13</v>
      </c>
      <c r="AQ660" s="505" t="s">
        <v>13</v>
      </c>
      <c r="AR660" s="505" t="s">
        <v>13</v>
      </c>
      <c r="AS660" s="505" t="s">
        <v>13</v>
      </c>
      <c r="AT660" s="505" t="s">
        <v>13</v>
      </c>
      <c r="AU660" s="505" t="s">
        <v>13</v>
      </c>
      <c r="AV660" s="505" t="s">
        <v>13</v>
      </c>
      <c r="AW660" s="505" t="s">
        <v>13</v>
      </c>
      <c r="AX660" s="505" t="s">
        <v>13</v>
      </c>
      <c r="AY660" s="505" t="s">
        <v>13</v>
      </c>
      <c r="AZ660" s="505" t="s">
        <v>13</v>
      </c>
      <c r="BA660" s="505" t="s">
        <v>13</v>
      </c>
      <c r="BB660" s="505" t="s">
        <v>13</v>
      </c>
      <c r="BC660" s="505" t="s">
        <v>13</v>
      </c>
      <c r="BD660" s="505" t="s">
        <v>13</v>
      </c>
      <c r="BE660" s="505" t="s">
        <v>13</v>
      </c>
      <c r="BF660" s="505" t="s">
        <v>13</v>
      </c>
      <c r="BG660" s="505" t="s">
        <v>13</v>
      </c>
      <c r="BH660" s="505" t="s">
        <v>13</v>
      </c>
      <c r="BI660" s="505" t="s">
        <v>13</v>
      </c>
      <c r="BJ660" s="505" t="s">
        <v>13</v>
      </c>
      <c r="BK660" s="505" t="s">
        <v>13</v>
      </c>
      <c r="BL660" s="505" t="s">
        <v>13</v>
      </c>
      <c r="BM660" s="505" t="s">
        <v>13</v>
      </c>
      <c r="BN660" s="505" t="s">
        <v>13</v>
      </c>
      <c r="BO660" s="622" t="s">
        <v>13</v>
      </c>
      <c r="BP660" s="505" t="s">
        <v>13</v>
      </c>
      <c r="BQ660" s="505" t="s">
        <v>13</v>
      </c>
      <c r="BR660" s="505" t="s">
        <v>13</v>
      </c>
      <c r="BS660" s="505"/>
      <c r="BT660" s="505"/>
      <c r="BU660" s="505"/>
    </row>
    <row r="661" spans="1:73" ht="14.4">
      <c r="A661" s="486" t="e">
        <f>VLOOKUP(C661,'[18]DfE No.'!C:E,3,FALSE)</f>
        <v>#N/A</v>
      </c>
      <c r="B661" s="502" t="s">
        <v>13</v>
      </c>
      <c r="C661" s="502" t="s">
        <v>13</v>
      </c>
      <c r="D661" s="503" t="s">
        <v>13</v>
      </c>
      <c r="E661" s="492" t="s">
        <v>13</v>
      </c>
      <c r="F661" s="504" t="s">
        <v>13</v>
      </c>
      <c r="G661" s="505" t="s">
        <v>13</v>
      </c>
      <c r="H661" s="505" t="s">
        <v>13</v>
      </c>
      <c r="I661" s="505" t="s">
        <v>13</v>
      </c>
      <c r="J661" s="505" t="s">
        <v>13</v>
      </c>
      <c r="K661" s="505" t="s">
        <v>13</v>
      </c>
      <c r="L661" s="505" t="s">
        <v>13</v>
      </c>
      <c r="M661" s="505" t="s">
        <v>13</v>
      </c>
      <c r="N661" s="505" t="s">
        <v>13</v>
      </c>
      <c r="O661" s="505" t="s">
        <v>13</v>
      </c>
      <c r="P661" s="505" t="s">
        <v>13</v>
      </c>
      <c r="Q661" s="505" t="s">
        <v>13</v>
      </c>
      <c r="R661" s="505" t="s">
        <v>13</v>
      </c>
      <c r="S661" s="505" t="s">
        <v>13</v>
      </c>
      <c r="T661" s="505" t="s">
        <v>13</v>
      </c>
      <c r="U661" s="505" t="s">
        <v>13</v>
      </c>
      <c r="V661" s="505" t="s">
        <v>13</v>
      </c>
      <c r="W661" s="505" t="s">
        <v>13</v>
      </c>
      <c r="X661" s="505" t="s">
        <v>13</v>
      </c>
      <c r="Y661" s="505" t="s">
        <v>13</v>
      </c>
      <c r="Z661" s="505" t="s">
        <v>13</v>
      </c>
      <c r="AA661" s="505" t="s">
        <v>13</v>
      </c>
      <c r="AB661" s="505" t="s">
        <v>13</v>
      </c>
      <c r="AC661" s="505" t="s">
        <v>13</v>
      </c>
      <c r="AD661" s="505" t="s">
        <v>13</v>
      </c>
      <c r="AE661" s="505" t="s">
        <v>13</v>
      </c>
      <c r="AF661" s="505" t="s">
        <v>13</v>
      </c>
      <c r="AG661" s="505" t="s">
        <v>13</v>
      </c>
      <c r="AH661" s="505" t="s">
        <v>13</v>
      </c>
      <c r="AI661" s="505" t="s">
        <v>13</v>
      </c>
      <c r="AJ661" s="505" t="s">
        <v>13</v>
      </c>
      <c r="AK661" s="505" t="s">
        <v>13</v>
      </c>
      <c r="AL661" s="505" t="s">
        <v>13</v>
      </c>
      <c r="AM661" s="505" t="s">
        <v>13</v>
      </c>
      <c r="AN661" s="505" t="s">
        <v>13</v>
      </c>
      <c r="AO661" s="505" t="s">
        <v>13</v>
      </c>
      <c r="AP661" s="505" t="s">
        <v>13</v>
      </c>
      <c r="AQ661" s="505" t="s">
        <v>13</v>
      </c>
      <c r="AR661" s="505" t="s">
        <v>13</v>
      </c>
      <c r="AS661" s="505" t="s">
        <v>13</v>
      </c>
      <c r="AT661" s="505" t="s">
        <v>13</v>
      </c>
      <c r="AU661" s="505" t="s">
        <v>13</v>
      </c>
      <c r="AV661" s="505" t="s">
        <v>13</v>
      </c>
      <c r="AW661" s="505" t="s">
        <v>13</v>
      </c>
      <c r="AX661" s="505" t="s">
        <v>13</v>
      </c>
      <c r="AY661" s="505" t="s">
        <v>13</v>
      </c>
      <c r="AZ661" s="505" t="s">
        <v>13</v>
      </c>
      <c r="BA661" s="505" t="s">
        <v>13</v>
      </c>
      <c r="BB661" s="505" t="s">
        <v>13</v>
      </c>
      <c r="BC661" s="505" t="s">
        <v>13</v>
      </c>
      <c r="BD661" s="505" t="s">
        <v>13</v>
      </c>
      <c r="BE661" s="505" t="s">
        <v>13</v>
      </c>
      <c r="BF661" s="505" t="s">
        <v>13</v>
      </c>
      <c r="BG661" s="505" t="s">
        <v>13</v>
      </c>
      <c r="BH661" s="505" t="s">
        <v>13</v>
      </c>
      <c r="BI661" s="505" t="s">
        <v>13</v>
      </c>
      <c r="BJ661" s="505" t="s">
        <v>13</v>
      </c>
      <c r="BK661" s="505" t="s">
        <v>13</v>
      </c>
      <c r="BL661" s="505" t="s">
        <v>13</v>
      </c>
      <c r="BM661" s="505" t="s">
        <v>13</v>
      </c>
      <c r="BN661" s="505" t="s">
        <v>13</v>
      </c>
      <c r="BO661" s="622" t="s">
        <v>13</v>
      </c>
      <c r="BP661" s="505" t="s">
        <v>13</v>
      </c>
      <c r="BQ661" s="505" t="s">
        <v>13</v>
      </c>
      <c r="BR661" s="505" t="s">
        <v>13</v>
      </c>
      <c r="BS661" s="505"/>
      <c r="BT661" s="505"/>
      <c r="BU661" s="505"/>
    </row>
  </sheetData>
  <mergeCells count="1">
    <mergeCell ref="B5:C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9D059-CA2B-4EDB-A560-7E5E6C3ED3EE}">
  <sheetPr>
    <tabColor rgb="FF99CCFF"/>
  </sheetPr>
  <dimension ref="B1:AY687"/>
  <sheetViews>
    <sheetView zoomScale="80" zoomScaleNormal="80" workbookViewId="0">
      <selection activeCell="A3" sqref="A3"/>
    </sheetView>
  </sheetViews>
  <sheetFormatPr defaultColWidth="11.7109375" defaultRowHeight="14.4"/>
  <cols>
    <col min="1" max="1" width="3.7109375" style="506" customWidth="1"/>
    <col min="2" max="2" width="12.140625" style="517" customWidth="1"/>
    <col min="3" max="3" width="73.7109375" style="517" customWidth="1"/>
    <col min="4" max="4" width="17.85546875" style="525" customWidth="1"/>
    <col min="5" max="5" width="16.7109375" style="526" customWidth="1"/>
    <col min="6" max="6" width="14.85546875" style="526" customWidth="1"/>
    <col min="7" max="7" width="13.7109375" style="526" customWidth="1"/>
    <col min="8" max="9" width="12.85546875" style="526" customWidth="1"/>
    <col min="10" max="13" width="13.7109375" style="526" customWidth="1"/>
    <col min="14" max="15" width="14.28515625" style="526" customWidth="1"/>
    <col min="16" max="16" width="13.7109375" style="526" customWidth="1"/>
    <col min="17" max="17" width="17.85546875" style="526" bestFit="1" customWidth="1"/>
    <col min="18" max="19" width="16.28515625" style="526" bestFit="1" customWidth="1"/>
    <col min="20" max="20" width="17.140625" style="518" customWidth="1"/>
    <col min="21" max="21" width="16" style="518" customWidth="1"/>
    <col min="22" max="23" width="16.5703125" style="506" customWidth="1"/>
    <col min="24" max="24" width="17.85546875" style="506" bestFit="1" customWidth="1"/>
    <col min="25" max="27" width="16.28515625" style="506" customWidth="1"/>
    <col min="28" max="28" width="12.7109375" style="506" bestFit="1" customWidth="1"/>
    <col min="29" max="29" width="36.7109375" style="506" customWidth="1"/>
    <col min="30" max="30" width="12.28515625" style="506" bestFit="1" customWidth="1"/>
    <col min="31" max="31" width="13.42578125" style="506" bestFit="1" customWidth="1"/>
    <col min="32" max="33" width="13.28515625" style="506" bestFit="1" customWidth="1"/>
    <col min="34" max="34" width="10.140625" style="506" bestFit="1" customWidth="1"/>
    <col min="35" max="35" width="13.42578125" style="506" bestFit="1" customWidth="1"/>
    <col min="36" max="47" width="12" style="506" bestFit="1" customWidth="1"/>
    <col min="48" max="49" width="19.28515625" style="506" bestFit="1" customWidth="1"/>
    <col min="50" max="16384" width="11.7109375" style="506"/>
  </cols>
  <sheetData>
    <row r="1" spans="2:51">
      <c r="B1" s="943" t="s">
        <v>777</v>
      </c>
      <c r="C1" s="944"/>
      <c r="D1" s="944"/>
      <c r="E1" s="944"/>
      <c r="F1" s="944"/>
      <c r="G1" s="944"/>
      <c r="H1" s="944"/>
      <c r="I1" s="944"/>
      <c r="J1" s="945"/>
      <c r="K1" s="506"/>
      <c r="L1" s="506"/>
      <c r="M1" s="506"/>
      <c r="N1" s="506"/>
      <c r="O1" s="506"/>
      <c r="P1" s="506"/>
      <c r="Q1" s="506"/>
      <c r="R1" s="506"/>
      <c r="S1" s="506"/>
      <c r="T1" s="506"/>
      <c r="U1" s="506"/>
    </row>
    <row r="2" spans="2:51" ht="15" thickBot="1">
      <c r="B2" s="946"/>
      <c r="C2" s="947"/>
      <c r="D2" s="947"/>
      <c r="E2" s="947"/>
      <c r="F2" s="947"/>
      <c r="G2" s="947"/>
      <c r="H2" s="947"/>
      <c r="I2" s="947"/>
      <c r="J2" s="948"/>
      <c r="K2" s="506"/>
      <c r="L2" s="506"/>
      <c r="M2" s="506"/>
      <c r="N2" s="506"/>
      <c r="O2" s="506"/>
      <c r="P2" s="506"/>
      <c r="Q2" s="506"/>
      <c r="R2" s="506"/>
      <c r="S2" s="506"/>
      <c r="T2" s="506"/>
      <c r="U2" s="506"/>
      <c r="AB2" s="507"/>
      <c r="AC2" s="507"/>
      <c r="AD2" s="507"/>
      <c r="AE2" s="507"/>
      <c r="AF2" s="507"/>
      <c r="AG2" s="507"/>
      <c r="AH2" s="507"/>
      <c r="AI2" s="507"/>
      <c r="AJ2" s="507"/>
      <c r="AK2" s="507"/>
      <c r="AL2" s="507"/>
      <c r="AM2" s="507"/>
      <c r="AN2" s="507"/>
      <c r="AO2" s="507"/>
      <c r="AP2" s="507"/>
      <c r="AQ2" s="507"/>
      <c r="AR2" s="507"/>
      <c r="AS2" s="507"/>
      <c r="AT2" s="507"/>
      <c r="AU2" s="507"/>
      <c r="AV2" s="507"/>
      <c r="AW2" s="507"/>
    </row>
    <row r="3" spans="2:51">
      <c r="B3" s="506"/>
      <c r="C3" s="506"/>
      <c r="D3" s="506"/>
      <c r="E3" s="506"/>
      <c r="F3" s="506"/>
      <c r="G3" s="506"/>
      <c r="H3" s="506"/>
      <c r="I3" s="506"/>
      <c r="J3" s="506"/>
      <c r="K3" s="506"/>
      <c r="L3" s="506"/>
      <c r="M3" s="506"/>
      <c r="N3" s="506"/>
      <c r="O3" s="506"/>
      <c r="P3" s="506"/>
      <c r="Q3" s="506"/>
      <c r="R3" s="506"/>
      <c r="S3" s="506"/>
      <c r="T3" s="506"/>
      <c r="U3" s="506"/>
      <c r="AB3" s="507"/>
      <c r="AC3" s="507"/>
      <c r="AD3" s="507"/>
      <c r="AE3" s="507"/>
      <c r="AF3" s="507"/>
      <c r="AG3" s="507"/>
      <c r="AH3" s="507"/>
      <c r="AI3" s="507"/>
      <c r="AJ3" s="507"/>
      <c r="AK3" s="507"/>
      <c r="AL3" s="507"/>
      <c r="AM3" s="507"/>
      <c r="AN3" s="507"/>
      <c r="AO3" s="507"/>
      <c r="AP3" s="507"/>
      <c r="AQ3" s="507"/>
      <c r="AR3" s="507"/>
      <c r="AS3" s="507"/>
      <c r="AT3" s="507"/>
      <c r="AU3" s="507"/>
      <c r="AV3" s="507"/>
      <c r="AW3" s="507"/>
    </row>
    <row r="4" spans="2:51">
      <c r="B4" s="506"/>
      <c r="C4" s="506"/>
      <c r="D4" s="506"/>
      <c r="E4" s="506"/>
      <c r="F4" s="508" t="s">
        <v>776</v>
      </c>
      <c r="G4" s="506"/>
      <c r="H4" s="506"/>
      <c r="I4" s="506"/>
      <c r="J4" s="506"/>
      <c r="K4" s="506"/>
      <c r="L4" s="506"/>
      <c r="M4" s="506"/>
      <c r="N4" s="506"/>
      <c r="O4" s="506"/>
      <c r="P4" s="506"/>
      <c r="Q4" s="506"/>
      <c r="R4" s="506"/>
      <c r="S4" s="506"/>
      <c r="T4" s="506"/>
      <c r="U4" s="506"/>
      <c r="AD4" s="507"/>
      <c r="AE4" s="507"/>
      <c r="AF4" s="507"/>
      <c r="AG4" s="507"/>
      <c r="AH4" s="507"/>
      <c r="AI4" s="507"/>
      <c r="AJ4" s="507"/>
      <c r="AK4" s="507"/>
      <c r="AL4" s="507"/>
      <c r="AM4" s="507"/>
      <c r="AN4" s="507"/>
      <c r="AO4" s="507"/>
      <c r="AP4" s="507"/>
      <c r="AQ4" s="507"/>
      <c r="AR4" s="507"/>
      <c r="AS4" s="507"/>
      <c r="AT4" s="507"/>
      <c r="AU4" s="507"/>
      <c r="AV4" s="507"/>
      <c r="AW4" s="507"/>
      <c r="AX4" s="507"/>
      <c r="AY4" s="507"/>
    </row>
    <row r="5" spans="2:51">
      <c r="B5" s="506"/>
      <c r="C5" s="506"/>
      <c r="D5" s="506"/>
      <c r="E5" s="506"/>
      <c r="F5" s="506"/>
      <c r="G5" s="506"/>
      <c r="H5" s="506"/>
      <c r="I5" s="506"/>
      <c r="J5" s="506"/>
      <c r="K5" s="506"/>
      <c r="L5" s="506"/>
      <c r="M5" s="506"/>
      <c r="N5" s="506"/>
      <c r="O5" s="506"/>
      <c r="P5" s="506"/>
      <c r="Q5" s="506"/>
      <c r="R5" s="506"/>
      <c r="S5" s="506"/>
      <c r="T5" s="506"/>
      <c r="U5" s="506"/>
    </row>
    <row r="6" spans="2:51" ht="73.5" customHeight="1">
      <c r="B6" s="509"/>
      <c r="C6" s="506"/>
      <c r="D6" s="949" t="s">
        <v>1157</v>
      </c>
      <c r="E6" s="949"/>
      <c r="F6" s="940" t="s">
        <v>775</v>
      </c>
      <c r="G6" s="941"/>
      <c r="H6" s="940" t="s">
        <v>1158</v>
      </c>
      <c r="I6" s="941"/>
      <c r="J6" s="940" t="s">
        <v>774</v>
      </c>
      <c r="K6" s="941"/>
      <c r="L6" s="940" t="s">
        <v>773</v>
      </c>
      <c r="M6" s="941"/>
      <c r="N6" s="940" t="s">
        <v>1159</v>
      </c>
      <c r="O6" s="941"/>
      <c r="P6" s="940" t="s">
        <v>772</v>
      </c>
      <c r="Q6" s="941"/>
      <c r="R6" s="940" t="s">
        <v>771</v>
      </c>
      <c r="S6" s="941"/>
      <c r="T6" s="942" t="s">
        <v>1160</v>
      </c>
      <c r="U6" s="942"/>
      <c r="V6" s="940" t="s">
        <v>770</v>
      </c>
      <c r="W6" s="941"/>
      <c r="X6" s="938" t="s">
        <v>1161</v>
      </c>
      <c r="Y6" s="939"/>
      <c r="Z6" s="938" t="s">
        <v>1162</v>
      </c>
      <c r="AA6" s="939"/>
      <c r="AB6" s="510"/>
    </row>
    <row r="7" spans="2:51">
      <c r="B7" s="506"/>
      <c r="C7" s="506"/>
      <c r="D7" s="511" t="s">
        <v>40</v>
      </c>
      <c r="E7" s="566" t="s">
        <v>699</v>
      </c>
      <c r="F7" s="511" t="s">
        <v>40</v>
      </c>
      <c r="G7" s="566" t="s">
        <v>699</v>
      </c>
      <c r="H7" s="511" t="s">
        <v>40</v>
      </c>
      <c r="I7" s="566" t="s">
        <v>699</v>
      </c>
      <c r="J7" s="511" t="s">
        <v>40</v>
      </c>
      <c r="K7" s="566" t="s">
        <v>699</v>
      </c>
      <c r="L7" s="511" t="s">
        <v>40</v>
      </c>
      <c r="M7" s="566" t="s">
        <v>699</v>
      </c>
      <c r="N7" s="511" t="s">
        <v>40</v>
      </c>
      <c r="O7" s="566" t="s">
        <v>699</v>
      </c>
      <c r="P7" s="511" t="s">
        <v>40</v>
      </c>
      <c r="Q7" s="566" t="s">
        <v>699</v>
      </c>
      <c r="R7" s="511" t="s">
        <v>40</v>
      </c>
      <c r="S7" s="566" t="s">
        <v>699</v>
      </c>
      <c r="T7" s="511" t="s">
        <v>40</v>
      </c>
      <c r="U7" s="566" t="s">
        <v>699</v>
      </c>
      <c r="V7" s="566" t="s">
        <v>40</v>
      </c>
      <c r="W7" s="566" t="s">
        <v>699</v>
      </c>
      <c r="X7" s="511" t="s">
        <v>40</v>
      </c>
      <c r="Y7" s="511" t="s">
        <v>699</v>
      </c>
      <c r="Z7" s="511" t="s">
        <v>40</v>
      </c>
      <c r="AA7" s="511" t="s">
        <v>699</v>
      </c>
      <c r="AB7" s="510"/>
    </row>
    <row r="8" spans="2:51">
      <c r="B8" s="933" t="s">
        <v>769</v>
      </c>
      <c r="C8" s="933"/>
      <c r="D8" s="625">
        <v>19479</v>
      </c>
      <c r="E8" s="439"/>
      <c r="F8" s="137">
        <v>11</v>
      </c>
      <c r="G8" s="139"/>
      <c r="H8" s="136"/>
      <c r="I8" s="139"/>
      <c r="J8" s="137"/>
      <c r="K8" s="139"/>
      <c r="L8" s="137"/>
      <c r="M8" s="139"/>
      <c r="N8" s="137">
        <v>1.5</v>
      </c>
      <c r="O8" s="139"/>
      <c r="P8" s="137">
        <v>1.91</v>
      </c>
      <c r="Q8" s="139"/>
      <c r="R8" s="137">
        <v>12.18</v>
      </c>
      <c r="S8" s="139"/>
      <c r="T8" s="137"/>
      <c r="U8" s="139"/>
      <c r="V8" s="137"/>
      <c r="W8" s="139"/>
      <c r="X8" s="423">
        <v>26.59</v>
      </c>
      <c r="Y8" s="436"/>
      <c r="Z8" s="433">
        <v>517946.61</v>
      </c>
      <c r="AA8" s="435"/>
      <c r="AB8" s="427"/>
    </row>
    <row r="9" spans="2:51">
      <c r="B9" s="933" t="s">
        <v>768</v>
      </c>
      <c r="C9" s="933"/>
      <c r="D9" s="439"/>
      <c r="E9" s="625">
        <v>4575</v>
      </c>
      <c r="F9" s="139"/>
      <c r="G9" s="137">
        <v>9.68</v>
      </c>
      <c r="H9" s="139"/>
      <c r="I9" s="136"/>
      <c r="J9" s="139"/>
      <c r="K9" s="137"/>
      <c r="L9" s="139"/>
      <c r="M9" s="137"/>
      <c r="N9" s="139"/>
      <c r="O9" s="137">
        <v>1.5</v>
      </c>
      <c r="P9" s="139"/>
      <c r="Q9" s="137">
        <v>1.91</v>
      </c>
      <c r="R9" s="139"/>
      <c r="S9" s="137">
        <v>12.18</v>
      </c>
      <c r="T9" s="139"/>
      <c r="U9" s="137"/>
      <c r="V9" s="139"/>
      <c r="W9" s="137"/>
      <c r="X9" s="436"/>
      <c r="Y9" s="423">
        <v>25.27</v>
      </c>
      <c r="Z9" s="435"/>
      <c r="AA9" s="433">
        <v>115610.25</v>
      </c>
      <c r="AB9" s="427"/>
    </row>
    <row r="10" spans="2:51" ht="15" customHeight="1">
      <c r="B10" s="932" t="s">
        <v>757</v>
      </c>
      <c r="C10" s="932"/>
      <c r="D10" s="625">
        <v>2826.1693002257339</v>
      </c>
      <c r="E10" s="625">
        <v>627.00000000000068</v>
      </c>
      <c r="F10" s="434"/>
      <c r="G10" s="434"/>
      <c r="H10" s="434"/>
      <c r="I10" s="434"/>
      <c r="J10" s="434"/>
      <c r="K10" s="434"/>
      <c r="L10" s="434"/>
      <c r="M10" s="434"/>
      <c r="N10" s="434"/>
      <c r="O10" s="434"/>
      <c r="P10" s="434"/>
      <c r="Q10" s="434"/>
      <c r="R10" s="434"/>
      <c r="S10" s="434"/>
      <c r="T10" s="434"/>
      <c r="U10" s="434"/>
      <c r="V10" s="434"/>
      <c r="W10" s="434"/>
      <c r="X10" s="423">
        <v>0</v>
      </c>
      <c r="Y10" s="423">
        <v>0</v>
      </c>
      <c r="Z10" s="433">
        <v>0</v>
      </c>
      <c r="AA10" s="433">
        <v>0</v>
      </c>
      <c r="AB10" s="427"/>
    </row>
    <row r="11" spans="2:51">
      <c r="B11" s="932" t="s">
        <v>1417</v>
      </c>
      <c r="C11" s="932"/>
      <c r="D11" s="625">
        <v>3044.2641083521435</v>
      </c>
      <c r="E11" s="625">
        <v>809.99999999999943</v>
      </c>
      <c r="F11" s="434"/>
      <c r="G11" s="434"/>
      <c r="H11" s="434"/>
      <c r="I11" s="434"/>
      <c r="J11" s="434"/>
      <c r="K11" s="434"/>
      <c r="L11" s="434"/>
      <c r="M11" s="434"/>
      <c r="N11" s="434"/>
      <c r="O11" s="434"/>
      <c r="P11" s="434"/>
      <c r="Q11" s="434"/>
      <c r="R11" s="434"/>
      <c r="S11" s="434"/>
      <c r="T11" s="434"/>
      <c r="U11" s="434"/>
      <c r="V11" s="434"/>
      <c r="W11" s="434"/>
      <c r="X11" s="423">
        <v>0</v>
      </c>
      <c r="Y11" s="423">
        <v>0</v>
      </c>
      <c r="Z11" s="433">
        <v>0</v>
      </c>
      <c r="AA11" s="433">
        <v>0</v>
      </c>
      <c r="AB11" s="427"/>
    </row>
    <row r="12" spans="2:51">
      <c r="B12" s="950" t="s">
        <v>767</v>
      </c>
      <c r="C12" s="950"/>
      <c r="D12" s="625">
        <v>1838.6735059666082</v>
      </c>
      <c r="E12" s="625">
        <v>470.35946463871176</v>
      </c>
      <c r="F12" s="137"/>
      <c r="G12" s="137"/>
      <c r="H12" s="136"/>
      <c r="I12" s="136"/>
      <c r="J12" s="137"/>
      <c r="K12" s="137"/>
      <c r="L12" s="137"/>
      <c r="M12" s="137"/>
      <c r="N12" s="137"/>
      <c r="O12" s="137"/>
      <c r="P12" s="137"/>
      <c r="Q12" s="137"/>
      <c r="R12" s="137"/>
      <c r="S12" s="137"/>
      <c r="T12" s="137"/>
      <c r="U12" s="137"/>
      <c r="V12" s="137"/>
      <c r="W12" s="137"/>
      <c r="X12" s="423">
        <v>0</v>
      </c>
      <c r="Y12" s="423">
        <v>0</v>
      </c>
      <c r="Z12" s="433">
        <v>0</v>
      </c>
      <c r="AA12" s="433">
        <v>0</v>
      </c>
      <c r="AB12" s="427"/>
    </row>
    <row r="13" spans="2:51">
      <c r="B13" s="933" t="s">
        <v>766</v>
      </c>
      <c r="C13" s="933"/>
      <c r="D13" s="625">
        <v>974.65751671090322</v>
      </c>
      <c r="E13" s="625">
        <v>371.91074664840039</v>
      </c>
      <c r="F13" s="137"/>
      <c r="G13" s="137"/>
      <c r="H13" s="136"/>
      <c r="I13" s="136"/>
      <c r="J13" s="137"/>
      <c r="K13" s="137"/>
      <c r="L13" s="137"/>
      <c r="M13" s="137"/>
      <c r="N13" s="137"/>
      <c r="O13" s="137"/>
      <c r="P13" s="137"/>
      <c r="Q13" s="137"/>
      <c r="R13" s="137"/>
      <c r="S13" s="137"/>
      <c r="T13" s="137"/>
      <c r="U13" s="137"/>
      <c r="V13" s="137"/>
      <c r="W13" s="137"/>
      <c r="X13" s="423">
        <v>0</v>
      </c>
      <c r="Y13" s="423">
        <v>0</v>
      </c>
      <c r="Z13" s="433">
        <v>0</v>
      </c>
      <c r="AA13" s="433">
        <v>0</v>
      </c>
      <c r="AB13" s="427"/>
    </row>
    <row r="14" spans="2:51">
      <c r="B14" s="933" t="s">
        <v>765</v>
      </c>
      <c r="C14" s="933"/>
      <c r="D14" s="625">
        <v>214.19974021998976</v>
      </c>
      <c r="E14" s="625">
        <v>49.105520741243765</v>
      </c>
      <c r="F14" s="137"/>
      <c r="G14" s="137"/>
      <c r="H14" s="136"/>
      <c r="I14" s="136"/>
      <c r="J14" s="137"/>
      <c r="K14" s="137"/>
      <c r="L14" s="137"/>
      <c r="M14" s="137"/>
      <c r="N14" s="137"/>
      <c r="O14" s="137"/>
      <c r="P14" s="137"/>
      <c r="Q14" s="137"/>
      <c r="R14" s="137"/>
      <c r="S14" s="137"/>
      <c r="T14" s="137"/>
      <c r="U14" s="137"/>
      <c r="V14" s="137"/>
      <c r="W14" s="137"/>
      <c r="X14" s="423">
        <v>0</v>
      </c>
      <c r="Y14" s="423">
        <v>0</v>
      </c>
      <c r="Z14" s="433">
        <v>0</v>
      </c>
      <c r="AA14" s="433">
        <v>0</v>
      </c>
      <c r="AB14" s="427"/>
    </row>
    <row r="15" spans="2:51">
      <c r="B15" s="933" t="s">
        <v>764</v>
      </c>
      <c r="C15" s="933"/>
      <c r="D15" s="625">
        <v>416.42058863698628</v>
      </c>
      <c r="E15" s="625">
        <v>47.10995347687205</v>
      </c>
      <c r="F15" s="137"/>
      <c r="G15" s="137"/>
      <c r="H15" s="136"/>
      <c r="I15" s="136"/>
      <c r="J15" s="137"/>
      <c r="K15" s="137"/>
      <c r="L15" s="137"/>
      <c r="M15" s="137"/>
      <c r="N15" s="137"/>
      <c r="O15" s="137"/>
      <c r="P15" s="137"/>
      <c r="Q15" s="137"/>
      <c r="R15" s="137"/>
      <c r="S15" s="137"/>
      <c r="T15" s="137"/>
      <c r="U15" s="137"/>
      <c r="V15" s="137"/>
      <c r="W15" s="137"/>
      <c r="X15" s="423">
        <v>0</v>
      </c>
      <c r="Y15" s="423">
        <v>0</v>
      </c>
      <c r="Z15" s="433">
        <v>0</v>
      </c>
      <c r="AA15" s="433">
        <v>0</v>
      </c>
      <c r="AB15" s="427"/>
    </row>
    <row r="16" spans="2:51">
      <c r="B16" s="933" t="s">
        <v>763</v>
      </c>
      <c r="C16" s="933"/>
      <c r="D16" s="625">
        <v>38.050871304833429</v>
      </c>
      <c r="E16" s="625">
        <v>3</v>
      </c>
      <c r="F16" s="137"/>
      <c r="G16" s="137"/>
      <c r="H16" s="136"/>
      <c r="I16" s="136"/>
      <c r="J16" s="137"/>
      <c r="K16" s="137"/>
      <c r="L16" s="137"/>
      <c r="M16" s="137"/>
      <c r="N16" s="137"/>
      <c r="O16" s="137"/>
      <c r="P16" s="137"/>
      <c r="Q16" s="137"/>
      <c r="R16" s="137"/>
      <c r="S16" s="137"/>
      <c r="T16" s="137"/>
      <c r="U16" s="137"/>
      <c r="V16" s="137"/>
      <c r="W16" s="137"/>
      <c r="X16" s="423">
        <v>0</v>
      </c>
      <c r="Y16" s="423">
        <v>0</v>
      </c>
      <c r="Z16" s="433">
        <v>0</v>
      </c>
      <c r="AA16" s="433">
        <v>0</v>
      </c>
      <c r="AB16" s="427"/>
    </row>
    <row r="17" spans="2:28">
      <c r="B17" s="933" t="s">
        <v>762</v>
      </c>
      <c r="C17" s="933"/>
      <c r="D17" s="625">
        <v>13.00000000000002</v>
      </c>
      <c r="E17" s="625">
        <v>0</v>
      </c>
      <c r="F17" s="137"/>
      <c r="G17" s="137"/>
      <c r="H17" s="136"/>
      <c r="I17" s="136"/>
      <c r="J17" s="137"/>
      <c r="K17" s="137"/>
      <c r="L17" s="137"/>
      <c r="M17" s="137"/>
      <c r="N17" s="137"/>
      <c r="O17" s="137"/>
      <c r="P17" s="137"/>
      <c r="Q17" s="137"/>
      <c r="R17" s="137"/>
      <c r="S17" s="137"/>
      <c r="T17" s="137"/>
      <c r="U17" s="137"/>
      <c r="V17" s="137"/>
      <c r="W17" s="137"/>
      <c r="X17" s="423">
        <v>0</v>
      </c>
      <c r="Y17" s="423">
        <v>0</v>
      </c>
      <c r="Z17" s="433">
        <v>0</v>
      </c>
      <c r="AA17" s="433">
        <v>0</v>
      </c>
      <c r="AB17" s="427"/>
    </row>
    <row r="18" spans="2:28">
      <c r="B18" s="932" t="s">
        <v>1418</v>
      </c>
      <c r="C18" s="932"/>
      <c r="D18" s="625">
        <v>59.345808230132938</v>
      </c>
      <c r="E18" s="625">
        <v>29.927656155987375</v>
      </c>
      <c r="F18" s="434"/>
      <c r="G18" s="137"/>
      <c r="H18" s="136"/>
      <c r="I18" s="136"/>
      <c r="J18" s="434"/>
      <c r="K18" s="434"/>
      <c r="L18" s="434"/>
      <c r="M18" s="434"/>
      <c r="N18" s="434"/>
      <c r="O18" s="434"/>
      <c r="P18" s="434"/>
      <c r="Q18" s="434"/>
      <c r="R18" s="434"/>
      <c r="S18" s="434"/>
      <c r="T18" s="434"/>
      <c r="U18" s="434"/>
      <c r="V18" s="434"/>
      <c r="W18" s="434"/>
      <c r="X18" s="423">
        <v>0</v>
      </c>
      <c r="Y18" s="423">
        <v>0</v>
      </c>
      <c r="Z18" s="433">
        <v>0</v>
      </c>
      <c r="AA18" s="433">
        <v>0</v>
      </c>
      <c r="AB18" s="427"/>
    </row>
    <row r="19" spans="2:28" ht="15" customHeight="1">
      <c r="B19" s="932" t="s">
        <v>1092</v>
      </c>
      <c r="C19" s="932"/>
      <c r="D19" s="625">
        <v>4910.327776061129</v>
      </c>
      <c r="E19" s="438"/>
      <c r="F19" s="434"/>
      <c r="G19" s="437"/>
      <c r="H19" s="136"/>
      <c r="I19" s="437"/>
      <c r="J19" s="434"/>
      <c r="K19" s="437"/>
      <c r="L19" s="434"/>
      <c r="M19" s="437"/>
      <c r="N19" s="434"/>
      <c r="O19" s="437"/>
      <c r="P19" s="434"/>
      <c r="Q19" s="437"/>
      <c r="R19" s="434"/>
      <c r="S19" s="437"/>
      <c r="T19" s="434"/>
      <c r="U19" s="437"/>
      <c r="V19" s="434"/>
      <c r="W19" s="437"/>
      <c r="X19" s="423">
        <v>0</v>
      </c>
      <c r="Y19" s="436"/>
      <c r="Z19" s="433">
        <v>0</v>
      </c>
      <c r="AA19" s="435"/>
      <c r="AB19" s="427"/>
    </row>
    <row r="20" spans="2:28">
      <c r="B20" s="933" t="s">
        <v>761</v>
      </c>
      <c r="C20" s="933"/>
      <c r="D20" s="439"/>
      <c r="E20" s="625">
        <v>1105.1366159188619</v>
      </c>
      <c r="F20" s="139"/>
      <c r="G20" s="137"/>
      <c r="H20" s="139"/>
      <c r="I20" s="136"/>
      <c r="J20" s="139"/>
      <c r="K20" s="137"/>
      <c r="L20" s="139"/>
      <c r="M20" s="137"/>
      <c r="N20" s="139"/>
      <c r="O20" s="137"/>
      <c r="P20" s="139"/>
      <c r="Q20" s="137"/>
      <c r="R20" s="139"/>
      <c r="S20" s="137"/>
      <c r="T20" s="139"/>
      <c r="U20" s="137"/>
      <c r="V20" s="139"/>
      <c r="W20" s="137"/>
      <c r="X20" s="436"/>
      <c r="Y20" s="423">
        <v>0</v>
      </c>
      <c r="Z20" s="435"/>
      <c r="AA20" s="433">
        <v>0</v>
      </c>
      <c r="AB20" s="427"/>
    </row>
    <row r="21" spans="2:28" ht="15" customHeight="1">
      <c r="B21" s="934" t="s">
        <v>916</v>
      </c>
      <c r="C21" s="934"/>
      <c r="D21" s="625">
        <v>784.99130078960934</v>
      </c>
      <c r="E21" s="438"/>
      <c r="F21" s="434"/>
      <c r="G21" s="437"/>
      <c r="H21" s="136"/>
      <c r="I21" s="437"/>
      <c r="J21" s="434"/>
      <c r="K21" s="437"/>
      <c r="L21" s="434"/>
      <c r="M21" s="437"/>
      <c r="N21" s="434"/>
      <c r="O21" s="437"/>
      <c r="P21" s="434"/>
      <c r="Q21" s="437"/>
      <c r="R21" s="434"/>
      <c r="S21" s="437"/>
      <c r="T21" s="434"/>
      <c r="U21" s="437"/>
      <c r="V21" s="434"/>
      <c r="W21" s="437"/>
      <c r="X21" s="423">
        <v>0</v>
      </c>
      <c r="Y21" s="436"/>
      <c r="Z21" s="433">
        <v>0</v>
      </c>
      <c r="AA21" s="435"/>
      <c r="AB21" s="427"/>
    </row>
    <row r="22" spans="2:28">
      <c r="B22" s="934" t="s">
        <v>917</v>
      </c>
      <c r="C22" s="934"/>
      <c r="D22" s="438"/>
      <c r="E22" s="625">
        <v>54.882184193249692</v>
      </c>
      <c r="F22" s="437"/>
      <c r="G22" s="434"/>
      <c r="H22" s="437"/>
      <c r="I22" s="136"/>
      <c r="J22" s="437"/>
      <c r="K22" s="434"/>
      <c r="L22" s="437"/>
      <c r="M22" s="434"/>
      <c r="N22" s="437"/>
      <c r="O22" s="434"/>
      <c r="P22" s="437"/>
      <c r="Q22" s="434"/>
      <c r="R22" s="437"/>
      <c r="S22" s="434"/>
      <c r="T22" s="437"/>
      <c r="U22" s="434"/>
      <c r="V22" s="437"/>
      <c r="W22" s="434"/>
      <c r="X22" s="436"/>
      <c r="Y22" s="423">
        <v>0</v>
      </c>
      <c r="Z22" s="435"/>
      <c r="AA22" s="433">
        <v>0</v>
      </c>
      <c r="AB22" s="427"/>
    </row>
    <row r="23" spans="2:28">
      <c r="B23" s="933" t="s">
        <v>760</v>
      </c>
      <c r="C23" s="933"/>
      <c r="D23" s="625">
        <v>175.69592592592605</v>
      </c>
      <c r="E23" s="625">
        <v>0</v>
      </c>
      <c r="F23" s="137"/>
      <c r="G23" s="137"/>
      <c r="H23" s="138"/>
      <c r="I23" s="136"/>
      <c r="J23" s="137"/>
      <c r="K23" s="137"/>
      <c r="L23" s="137"/>
      <c r="M23" s="137"/>
      <c r="N23" s="137"/>
      <c r="O23" s="137"/>
      <c r="P23" s="137"/>
      <c r="Q23" s="137"/>
      <c r="R23" s="137"/>
      <c r="S23" s="137"/>
      <c r="T23" s="137"/>
      <c r="U23" s="137"/>
      <c r="V23" s="137"/>
      <c r="W23" s="137"/>
      <c r="X23" s="423">
        <v>0</v>
      </c>
      <c r="Y23" s="423">
        <v>0</v>
      </c>
      <c r="Z23" s="433">
        <v>0</v>
      </c>
      <c r="AA23" s="433">
        <v>0</v>
      </c>
      <c r="AB23" s="427"/>
    </row>
    <row r="24" spans="2:28">
      <c r="B24" s="935" t="s">
        <v>5</v>
      </c>
      <c r="C24" s="935"/>
      <c r="D24" s="625">
        <v>97</v>
      </c>
      <c r="E24" s="625">
        <v>4</v>
      </c>
      <c r="F24" s="513"/>
      <c r="G24" s="513"/>
      <c r="H24" s="136"/>
      <c r="I24" s="136"/>
      <c r="J24" s="513"/>
      <c r="K24" s="513"/>
      <c r="L24" s="513"/>
      <c r="M24" s="513"/>
      <c r="N24" s="513"/>
      <c r="O24" s="513"/>
      <c r="P24" s="513"/>
      <c r="Q24" s="513"/>
      <c r="R24" s="513"/>
      <c r="S24" s="513"/>
      <c r="T24" s="513"/>
      <c r="U24" s="513"/>
      <c r="V24" s="513"/>
      <c r="W24" s="513"/>
      <c r="X24" s="423">
        <v>0</v>
      </c>
      <c r="Y24" s="423">
        <v>0</v>
      </c>
      <c r="Z24" s="433">
        <v>0</v>
      </c>
      <c r="AA24" s="433">
        <v>0</v>
      </c>
      <c r="AB24" s="427"/>
    </row>
    <row r="25" spans="2:28">
      <c r="B25" s="514" t="s">
        <v>1277</v>
      </c>
      <c r="C25" s="515"/>
      <c r="D25" s="515"/>
      <c r="E25" s="515"/>
      <c r="F25" s="936"/>
      <c r="G25" s="936"/>
      <c r="H25" s="936"/>
      <c r="I25" s="936"/>
      <c r="J25" s="936"/>
      <c r="K25" s="936"/>
      <c r="L25" s="936"/>
      <c r="M25" s="936"/>
      <c r="N25" s="936"/>
      <c r="O25" s="936"/>
      <c r="P25" s="936"/>
      <c r="Q25" s="936"/>
      <c r="R25" s="936"/>
      <c r="S25" s="936"/>
      <c r="T25" s="936"/>
      <c r="U25" s="936"/>
      <c r="V25" s="936"/>
      <c r="W25" s="936"/>
      <c r="X25" s="936"/>
      <c r="Y25" s="936"/>
      <c r="Z25" s="936"/>
      <c r="AA25" s="937"/>
      <c r="AB25" s="427"/>
    </row>
    <row r="26" spans="2:28">
      <c r="B26" s="935" t="s">
        <v>759</v>
      </c>
      <c r="C26" s="935"/>
      <c r="D26" s="625">
        <v>32</v>
      </c>
      <c r="E26" s="625">
        <v>0</v>
      </c>
      <c r="F26" s="516"/>
      <c r="G26" s="516"/>
      <c r="H26" s="135"/>
      <c r="I26" s="135"/>
      <c r="J26" s="516"/>
      <c r="K26" s="516"/>
      <c r="L26" s="516"/>
      <c r="M26" s="516"/>
      <c r="N26" s="516"/>
      <c r="O26" s="516"/>
      <c r="P26" s="516"/>
      <c r="Q26" s="516"/>
      <c r="R26" s="516"/>
      <c r="S26" s="516"/>
      <c r="T26" s="516"/>
      <c r="U26" s="516"/>
      <c r="V26" s="516"/>
      <c r="W26" s="516"/>
      <c r="X26" s="431">
        <v>0</v>
      </c>
      <c r="Y26" s="431">
        <v>0</v>
      </c>
      <c r="Z26" s="626">
        <v>0</v>
      </c>
      <c r="AA26" s="626">
        <v>0</v>
      </c>
      <c r="AB26" s="427"/>
    </row>
    <row r="27" spans="2:28">
      <c r="D27" s="517"/>
      <c r="E27" s="517"/>
      <c r="F27" s="627"/>
      <c r="G27" s="627"/>
      <c r="H27" s="518"/>
      <c r="I27" s="518"/>
      <c r="J27" s="627"/>
      <c r="K27" s="627"/>
      <c r="L27" s="518"/>
      <c r="M27" s="518"/>
      <c r="N27" s="518"/>
      <c r="O27" s="518"/>
      <c r="P27" s="518"/>
      <c r="Q27" s="518"/>
      <c r="R27" s="518"/>
      <c r="S27" s="518"/>
      <c r="V27" s="518"/>
      <c r="W27" s="518"/>
      <c r="X27" s="929" t="s">
        <v>1162</v>
      </c>
      <c r="Y27" s="929"/>
      <c r="Z27" s="428">
        <v>517946.61</v>
      </c>
      <c r="AA27" s="428">
        <v>115610.25</v>
      </c>
      <c r="AB27" s="427"/>
    </row>
    <row r="28" spans="2:28">
      <c r="B28" s="506"/>
      <c r="C28" s="506"/>
      <c r="D28" s="508" t="s">
        <v>758</v>
      </c>
      <c r="E28" s="506"/>
      <c r="F28" s="519"/>
      <c r="G28" s="519"/>
      <c r="H28" s="519"/>
      <c r="I28" s="519"/>
      <c r="J28" s="519"/>
      <c r="K28" s="519"/>
      <c r="L28" s="519"/>
      <c r="M28" s="519"/>
      <c r="N28" s="519"/>
      <c r="O28" s="519"/>
      <c r="P28" s="519"/>
      <c r="Q28" s="519"/>
      <c r="R28" s="519"/>
      <c r="S28" s="506"/>
      <c r="T28" s="506"/>
      <c r="U28" s="506"/>
    </row>
    <row r="29" spans="2:28" s="507" customFormat="1" ht="15" customHeight="1">
      <c r="E29" s="520">
        <v>633556.86</v>
      </c>
      <c r="F29" s="520">
        <v>0</v>
      </c>
      <c r="G29" s="520">
        <v>0</v>
      </c>
      <c r="H29" s="520">
        <v>0</v>
      </c>
      <c r="I29" s="520">
        <v>0</v>
      </c>
      <c r="J29" s="520">
        <v>0</v>
      </c>
      <c r="K29" s="520">
        <v>0</v>
      </c>
      <c r="L29" s="520">
        <v>0</v>
      </c>
      <c r="M29" s="520">
        <v>0</v>
      </c>
      <c r="N29" s="520">
        <v>0</v>
      </c>
      <c r="O29" s="520">
        <v>0</v>
      </c>
      <c r="P29" s="520">
        <v>0</v>
      </c>
      <c r="Q29" s="520">
        <v>0</v>
      </c>
      <c r="R29" s="521">
        <v>0</v>
      </c>
      <c r="S29" s="520">
        <v>0</v>
      </c>
      <c r="T29" s="520">
        <v>633556.86</v>
      </c>
      <c r="U29" s="522">
        <v>0</v>
      </c>
    </row>
    <row r="30" spans="2:28" s="510" customFormat="1" ht="28.8">
      <c r="B30" s="565" t="s">
        <v>694</v>
      </c>
      <c r="C30" s="523" t="s">
        <v>693</v>
      </c>
      <c r="D30" s="523" t="s">
        <v>746</v>
      </c>
      <c r="E30" s="426" t="s">
        <v>56</v>
      </c>
      <c r="F30" s="426" t="s">
        <v>757</v>
      </c>
      <c r="G30" s="426" t="s">
        <v>1417</v>
      </c>
      <c r="H30" s="425" t="s">
        <v>767</v>
      </c>
      <c r="I30" s="425" t="s">
        <v>766</v>
      </c>
      <c r="J30" s="425" t="s">
        <v>765</v>
      </c>
      <c r="K30" s="425" t="s">
        <v>764</v>
      </c>
      <c r="L30" s="425" t="s">
        <v>763</v>
      </c>
      <c r="M30" s="425" t="s">
        <v>762</v>
      </c>
      <c r="N30" s="425" t="s">
        <v>2</v>
      </c>
      <c r="O30" s="425" t="s">
        <v>1419</v>
      </c>
      <c r="P30" s="425" t="s">
        <v>3</v>
      </c>
      <c r="Q30" s="425" t="s">
        <v>4</v>
      </c>
      <c r="R30" s="425" t="s">
        <v>59</v>
      </c>
      <c r="S30" s="425" t="s">
        <v>5</v>
      </c>
      <c r="T30" s="425" t="s">
        <v>749</v>
      </c>
      <c r="U30" s="425" t="s">
        <v>748</v>
      </c>
      <c r="V30" s="425" t="s">
        <v>44</v>
      </c>
    </row>
    <row r="31" spans="2:28">
      <c r="B31" s="930" t="s">
        <v>44</v>
      </c>
      <c r="C31" s="931"/>
      <c r="D31" s="524"/>
      <c r="E31" s="424">
        <v>633556.8600000001</v>
      </c>
      <c r="F31" s="424">
        <v>0</v>
      </c>
      <c r="G31" s="424">
        <v>0</v>
      </c>
      <c r="H31" s="424">
        <v>0</v>
      </c>
      <c r="I31" s="424">
        <v>0</v>
      </c>
      <c r="J31" s="424">
        <v>0</v>
      </c>
      <c r="K31" s="424">
        <v>0</v>
      </c>
      <c r="L31" s="424">
        <v>0</v>
      </c>
      <c r="M31" s="424">
        <v>0</v>
      </c>
      <c r="N31" s="424">
        <v>0</v>
      </c>
      <c r="O31" s="424">
        <v>0</v>
      </c>
      <c r="P31" s="424">
        <v>0</v>
      </c>
      <c r="Q31" s="424">
        <v>0</v>
      </c>
      <c r="R31" s="424">
        <v>0</v>
      </c>
      <c r="S31" s="424">
        <v>0</v>
      </c>
      <c r="T31" s="424">
        <v>0</v>
      </c>
      <c r="U31" s="424">
        <v>0</v>
      </c>
      <c r="V31" s="424">
        <v>633556.8600000001</v>
      </c>
    </row>
    <row r="32" spans="2:28">
      <c r="B32" s="491">
        <v>9352002</v>
      </c>
      <c r="C32" s="491" t="s">
        <v>229</v>
      </c>
      <c r="D32" s="491" t="s">
        <v>90</v>
      </c>
      <c r="E32" s="423">
        <v>2659</v>
      </c>
      <c r="F32" s="423">
        <v>0</v>
      </c>
      <c r="G32" s="423">
        <v>0</v>
      </c>
      <c r="H32" s="423">
        <v>0</v>
      </c>
      <c r="I32" s="423">
        <v>0</v>
      </c>
      <c r="J32" s="423">
        <v>0</v>
      </c>
      <c r="K32" s="423">
        <v>0</v>
      </c>
      <c r="L32" s="423">
        <v>0</v>
      </c>
      <c r="M32" s="423">
        <v>0</v>
      </c>
      <c r="N32" s="423">
        <v>0</v>
      </c>
      <c r="O32" s="423">
        <v>0</v>
      </c>
      <c r="P32" s="423">
        <v>0</v>
      </c>
      <c r="Q32" s="423">
        <v>0</v>
      </c>
      <c r="R32" s="423">
        <v>0</v>
      </c>
      <c r="S32" s="423">
        <v>0</v>
      </c>
      <c r="T32" s="423">
        <v>0</v>
      </c>
      <c r="U32" s="423">
        <v>0</v>
      </c>
      <c r="V32" s="423">
        <v>2659</v>
      </c>
    </row>
    <row r="33" spans="2:22">
      <c r="B33" s="491">
        <v>9352007</v>
      </c>
      <c r="C33" s="491" t="s">
        <v>351</v>
      </c>
      <c r="D33" s="491" t="s">
        <v>90</v>
      </c>
      <c r="E33" s="423">
        <v>8030.18</v>
      </c>
      <c r="F33" s="423">
        <v>0</v>
      </c>
      <c r="G33" s="423">
        <v>0</v>
      </c>
      <c r="H33" s="423">
        <v>0</v>
      </c>
      <c r="I33" s="423">
        <v>0</v>
      </c>
      <c r="J33" s="423">
        <v>0</v>
      </c>
      <c r="K33" s="423">
        <v>0</v>
      </c>
      <c r="L33" s="423">
        <v>0</v>
      </c>
      <c r="M33" s="423">
        <v>0</v>
      </c>
      <c r="N33" s="423">
        <v>0</v>
      </c>
      <c r="O33" s="423">
        <v>0</v>
      </c>
      <c r="P33" s="423">
        <v>0</v>
      </c>
      <c r="Q33" s="423">
        <v>0</v>
      </c>
      <c r="R33" s="423">
        <v>0</v>
      </c>
      <c r="S33" s="423">
        <v>0</v>
      </c>
      <c r="T33" s="423">
        <v>0</v>
      </c>
      <c r="U33" s="423">
        <v>0</v>
      </c>
      <c r="V33" s="423">
        <v>8030.18</v>
      </c>
    </row>
    <row r="34" spans="2:22">
      <c r="B34" s="491">
        <v>9352009</v>
      </c>
      <c r="C34" s="491" t="s">
        <v>356</v>
      </c>
      <c r="D34" s="491" t="s">
        <v>90</v>
      </c>
      <c r="E34" s="423">
        <v>7684.51</v>
      </c>
      <c r="F34" s="423">
        <v>0</v>
      </c>
      <c r="G34" s="423">
        <v>0</v>
      </c>
      <c r="H34" s="423">
        <v>0</v>
      </c>
      <c r="I34" s="423">
        <v>0</v>
      </c>
      <c r="J34" s="423">
        <v>0</v>
      </c>
      <c r="K34" s="423">
        <v>0</v>
      </c>
      <c r="L34" s="423">
        <v>0</v>
      </c>
      <c r="M34" s="423">
        <v>0</v>
      </c>
      <c r="N34" s="423">
        <v>0</v>
      </c>
      <c r="O34" s="423">
        <v>0</v>
      </c>
      <c r="P34" s="423">
        <v>0</v>
      </c>
      <c r="Q34" s="423">
        <v>0</v>
      </c>
      <c r="R34" s="423">
        <v>0</v>
      </c>
      <c r="S34" s="423">
        <v>0</v>
      </c>
      <c r="T34" s="423">
        <v>0</v>
      </c>
      <c r="U34" s="423">
        <v>0</v>
      </c>
      <c r="V34" s="423">
        <v>7684.51</v>
      </c>
    </row>
    <row r="35" spans="2:22">
      <c r="B35" s="491">
        <v>9352011</v>
      </c>
      <c r="C35" s="491" t="s">
        <v>364</v>
      </c>
      <c r="D35" s="491" t="s">
        <v>90</v>
      </c>
      <c r="E35" s="423">
        <v>5264.82</v>
      </c>
      <c r="F35" s="423">
        <v>0</v>
      </c>
      <c r="G35" s="423">
        <v>0</v>
      </c>
      <c r="H35" s="423">
        <v>0</v>
      </c>
      <c r="I35" s="423">
        <v>0</v>
      </c>
      <c r="J35" s="423">
        <v>0</v>
      </c>
      <c r="K35" s="423">
        <v>0</v>
      </c>
      <c r="L35" s="423">
        <v>0</v>
      </c>
      <c r="M35" s="423">
        <v>0</v>
      </c>
      <c r="N35" s="423">
        <v>0</v>
      </c>
      <c r="O35" s="423">
        <v>0</v>
      </c>
      <c r="P35" s="423">
        <v>0</v>
      </c>
      <c r="Q35" s="423">
        <v>0</v>
      </c>
      <c r="R35" s="423">
        <v>0</v>
      </c>
      <c r="S35" s="423">
        <v>0</v>
      </c>
      <c r="T35" s="423">
        <v>0</v>
      </c>
      <c r="U35" s="423">
        <v>0</v>
      </c>
      <c r="V35" s="423">
        <v>5264.82</v>
      </c>
    </row>
    <row r="36" spans="2:22">
      <c r="B36" s="491">
        <v>9352012</v>
      </c>
      <c r="C36" s="491" t="s">
        <v>370</v>
      </c>
      <c r="D36" s="491" t="s">
        <v>90</v>
      </c>
      <c r="E36" s="423">
        <v>1834.71</v>
      </c>
      <c r="F36" s="423">
        <v>0</v>
      </c>
      <c r="G36" s="423">
        <v>0</v>
      </c>
      <c r="H36" s="423">
        <v>0</v>
      </c>
      <c r="I36" s="423">
        <v>0</v>
      </c>
      <c r="J36" s="423">
        <v>0</v>
      </c>
      <c r="K36" s="423">
        <v>0</v>
      </c>
      <c r="L36" s="423">
        <v>0</v>
      </c>
      <c r="M36" s="423">
        <v>0</v>
      </c>
      <c r="N36" s="423">
        <v>0</v>
      </c>
      <c r="O36" s="423">
        <v>0</v>
      </c>
      <c r="P36" s="423">
        <v>0</v>
      </c>
      <c r="Q36" s="423">
        <v>0</v>
      </c>
      <c r="R36" s="423">
        <v>0</v>
      </c>
      <c r="S36" s="423">
        <v>0</v>
      </c>
      <c r="T36" s="423">
        <v>0</v>
      </c>
      <c r="U36" s="423">
        <v>0</v>
      </c>
      <c r="V36" s="423">
        <v>1834.71</v>
      </c>
    </row>
    <row r="37" spans="2:22">
      <c r="B37" s="491">
        <v>9352013</v>
      </c>
      <c r="C37" s="491" t="s">
        <v>374</v>
      </c>
      <c r="D37" s="491" t="s">
        <v>90</v>
      </c>
      <c r="E37" s="423">
        <v>7445.2</v>
      </c>
      <c r="F37" s="423">
        <v>0</v>
      </c>
      <c r="G37" s="423">
        <v>0</v>
      </c>
      <c r="H37" s="423">
        <v>0</v>
      </c>
      <c r="I37" s="423">
        <v>0</v>
      </c>
      <c r="J37" s="423">
        <v>0</v>
      </c>
      <c r="K37" s="423">
        <v>0</v>
      </c>
      <c r="L37" s="423">
        <v>0</v>
      </c>
      <c r="M37" s="423">
        <v>0</v>
      </c>
      <c r="N37" s="423">
        <v>0</v>
      </c>
      <c r="O37" s="423">
        <v>0</v>
      </c>
      <c r="P37" s="423">
        <v>0</v>
      </c>
      <c r="Q37" s="423">
        <v>0</v>
      </c>
      <c r="R37" s="423">
        <v>0</v>
      </c>
      <c r="S37" s="423">
        <v>0</v>
      </c>
      <c r="T37" s="423">
        <v>0</v>
      </c>
      <c r="U37" s="423">
        <v>0</v>
      </c>
      <c r="V37" s="423">
        <v>7445.2</v>
      </c>
    </row>
    <row r="38" spans="2:22">
      <c r="B38" s="491">
        <v>9352015</v>
      </c>
      <c r="C38" s="491" t="s">
        <v>375</v>
      </c>
      <c r="D38" s="491" t="s">
        <v>90</v>
      </c>
      <c r="E38" s="423">
        <v>3323.75</v>
      </c>
      <c r="F38" s="423">
        <v>0</v>
      </c>
      <c r="G38" s="423">
        <v>0</v>
      </c>
      <c r="H38" s="423">
        <v>0</v>
      </c>
      <c r="I38" s="423">
        <v>0</v>
      </c>
      <c r="J38" s="423">
        <v>0</v>
      </c>
      <c r="K38" s="423">
        <v>0</v>
      </c>
      <c r="L38" s="423">
        <v>0</v>
      </c>
      <c r="M38" s="423">
        <v>0</v>
      </c>
      <c r="N38" s="423">
        <v>0</v>
      </c>
      <c r="O38" s="423">
        <v>0</v>
      </c>
      <c r="P38" s="423">
        <v>0</v>
      </c>
      <c r="Q38" s="423">
        <v>0</v>
      </c>
      <c r="R38" s="423">
        <v>0</v>
      </c>
      <c r="S38" s="423">
        <v>0</v>
      </c>
      <c r="T38" s="423">
        <v>0</v>
      </c>
      <c r="U38" s="423">
        <v>0</v>
      </c>
      <c r="V38" s="423">
        <v>3323.75</v>
      </c>
    </row>
    <row r="39" spans="2:22">
      <c r="B39" s="491">
        <v>9352016</v>
      </c>
      <c r="C39" s="491" t="s">
        <v>652</v>
      </c>
      <c r="D39" s="491" t="s">
        <v>90</v>
      </c>
      <c r="E39" s="423">
        <v>4360.76</v>
      </c>
      <c r="F39" s="423">
        <v>0</v>
      </c>
      <c r="G39" s="423">
        <v>0</v>
      </c>
      <c r="H39" s="423">
        <v>0</v>
      </c>
      <c r="I39" s="423">
        <v>0</v>
      </c>
      <c r="J39" s="423">
        <v>0</v>
      </c>
      <c r="K39" s="423">
        <v>0</v>
      </c>
      <c r="L39" s="423">
        <v>0</v>
      </c>
      <c r="M39" s="423">
        <v>0</v>
      </c>
      <c r="N39" s="423">
        <v>0</v>
      </c>
      <c r="O39" s="423">
        <v>0</v>
      </c>
      <c r="P39" s="423">
        <v>0</v>
      </c>
      <c r="Q39" s="423">
        <v>0</v>
      </c>
      <c r="R39" s="423">
        <v>0</v>
      </c>
      <c r="S39" s="423">
        <v>0</v>
      </c>
      <c r="T39" s="423">
        <v>0</v>
      </c>
      <c r="U39" s="423">
        <v>0</v>
      </c>
      <c r="V39" s="423">
        <v>4360.76</v>
      </c>
    </row>
    <row r="40" spans="2:22">
      <c r="B40" s="491">
        <v>9352020</v>
      </c>
      <c r="C40" s="491" t="s">
        <v>384</v>
      </c>
      <c r="D40" s="491" t="s">
        <v>90</v>
      </c>
      <c r="E40" s="423">
        <v>5450.95</v>
      </c>
      <c r="F40" s="423">
        <v>0</v>
      </c>
      <c r="G40" s="423">
        <v>0</v>
      </c>
      <c r="H40" s="423">
        <v>0</v>
      </c>
      <c r="I40" s="423">
        <v>0</v>
      </c>
      <c r="J40" s="423">
        <v>0</v>
      </c>
      <c r="K40" s="423">
        <v>0</v>
      </c>
      <c r="L40" s="423">
        <v>0</v>
      </c>
      <c r="M40" s="423">
        <v>0</v>
      </c>
      <c r="N40" s="423">
        <v>0</v>
      </c>
      <c r="O40" s="423">
        <v>0</v>
      </c>
      <c r="P40" s="423">
        <v>0</v>
      </c>
      <c r="Q40" s="423">
        <v>0</v>
      </c>
      <c r="R40" s="423">
        <v>0</v>
      </c>
      <c r="S40" s="423">
        <v>0</v>
      </c>
      <c r="T40" s="423">
        <v>0</v>
      </c>
      <c r="U40" s="423">
        <v>0</v>
      </c>
      <c r="V40" s="423">
        <v>5450.95</v>
      </c>
    </row>
    <row r="41" spans="2:22">
      <c r="B41" s="491">
        <v>9352021</v>
      </c>
      <c r="C41" s="491" t="s">
        <v>387</v>
      </c>
      <c r="D41" s="491" t="s">
        <v>90</v>
      </c>
      <c r="E41" s="423">
        <v>5849.8</v>
      </c>
      <c r="F41" s="423">
        <v>0</v>
      </c>
      <c r="G41" s="423">
        <v>0</v>
      </c>
      <c r="H41" s="423">
        <v>0</v>
      </c>
      <c r="I41" s="423">
        <v>0</v>
      </c>
      <c r="J41" s="423">
        <v>0</v>
      </c>
      <c r="K41" s="423">
        <v>0</v>
      </c>
      <c r="L41" s="423">
        <v>0</v>
      </c>
      <c r="M41" s="423">
        <v>0</v>
      </c>
      <c r="N41" s="423">
        <v>0</v>
      </c>
      <c r="O41" s="423">
        <v>0</v>
      </c>
      <c r="P41" s="423">
        <v>0</v>
      </c>
      <c r="Q41" s="423">
        <v>0</v>
      </c>
      <c r="R41" s="423">
        <v>0</v>
      </c>
      <c r="S41" s="423">
        <v>0</v>
      </c>
      <c r="T41" s="423">
        <v>0</v>
      </c>
      <c r="U41" s="423">
        <v>0</v>
      </c>
      <c r="V41" s="423">
        <v>5849.8</v>
      </c>
    </row>
    <row r="42" spans="2:22">
      <c r="B42" s="491">
        <v>9352026</v>
      </c>
      <c r="C42" s="491" t="s">
        <v>398</v>
      </c>
      <c r="D42" s="491" t="s">
        <v>90</v>
      </c>
      <c r="E42" s="423">
        <v>5504.13</v>
      </c>
      <c r="F42" s="423">
        <v>0</v>
      </c>
      <c r="G42" s="423">
        <v>0</v>
      </c>
      <c r="H42" s="423">
        <v>0</v>
      </c>
      <c r="I42" s="423">
        <v>0</v>
      </c>
      <c r="J42" s="423">
        <v>0</v>
      </c>
      <c r="K42" s="423">
        <v>0</v>
      </c>
      <c r="L42" s="423">
        <v>0</v>
      </c>
      <c r="M42" s="423">
        <v>0</v>
      </c>
      <c r="N42" s="423">
        <v>0</v>
      </c>
      <c r="O42" s="423">
        <v>0</v>
      </c>
      <c r="P42" s="423">
        <v>0</v>
      </c>
      <c r="Q42" s="423">
        <v>0</v>
      </c>
      <c r="R42" s="423">
        <v>0</v>
      </c>
      <c r="S42" s="423">
        <v>0</v>
      </c>
      <c r="T42" s="423">
        <v>0</v>
      </c>
      <c r="U42" s="423">
        <v>0</v>
      </c>
      <c r="V42" s="423">
        <v>5504.13</v>
      </c>
    </row>
    <row r="43" spans="2:22">
      <c r="B43" s="491">
        <v>9352032</v>
      </c>
      <c r="C43" s="491" t="s">
        <v>336</v>
      </c>
      <c r="D43" s="491" t="s">
        <v>90</v>
      </c>
      <c r="E43" s="423">
        <v>8854.4699999999993</v>
      </c>
      <c r="F43" s="423">
        <v>0</v>
      </c>
      <c r="G43" s="423">
        <v>0</v>
      </c>
      <c r="H43" s="423">
        <v>0</v>
      </c>
      <c r="I43" s="423">
        <v>0</v>
      </c>
      <c r="J43" s="423">
        <v>0</v>
      </c>
      <c r="K43" s="423">
        <v>0</v>
      </c>
      <c r="L43" s="423">
        <v>0</v>
      </c>
      <c r="M43" s="423">
        <v>0</v>
      </c>
      <c r="N43" s="423">
        <v>0</v>
      </c>
      <c r="O43" s="423">
        <v>0</v>
      </c>
      <c r="P43" s="423">
        <v>0</v>
      </c>
      <c r="Q43" s="423">
        <v>0</v>
      </c>
      <c r="R43" s="423">
        <v>0</v>
      </c>
      <c r="S43" s="423">
        <v>0</v>
      </c>
      <c r="T43" s="423">
        <v>0</v>
      </c>
      <c r="U43" s="423">
        <v>0</v>
      </c>
      <c r="V43" s="423">
        <v>8854.4699999999993</v>
      </c>
    </row>
    <row r="44" spans="2:22">
      <c r="B44" s="491">
        <v>9352034</v>
      </c>
      <c r="C44" s="491" t="s">
        <v>1264</v>
      </c>
      <c r="D44" s="491" t="s">
        <v>90</v>
      </c>
      <c r="E44" s="423">
        <v>7897.23</v>
      </c>
      <c r="F44" s="423">
        <v>0</v>
      </c>
      <c r="G44" s="423">
        <v>0</v>
      </c>
      <c r="H44" s="423">
        <v>0</v>
      </c>
      <c r="I44" s="423">
        <v>0</v>
      </c>
      <c r="J44" s="423">
        <v>0</v>
      </c>
      <c r="K44" s="423">
        <v>0</v>
      </c>
      <c r="L44" s="423">
        <v>0</v>
      </c>
      <c r="M44" s="423">
        <v>0</v>
      </c>
      <c r="N44" s="423">
        <v>0</v>
      </c>
      <c r="O44" s="423">
        <v>0</v>
      </c>
      <c r="P44" s="423">
        <v>0</v>
      </c>
      <c r="Q44" s="423">
        <v>0</v>
      </c>
      <c r="R44" s="423">
        <v>0</v>
      </c>
      <c r="S44" s="423">
        <v>0</v>
      </c>
      <c r="T44" s="423">
        <v>0</v>
      </c>
      <c r="U44" s="423">
        <v>0</v>
      </c>
      <c r="V44" s="423">
        <v>7897.23</v>
      </c>
    </row>
    <row r="45" spans="2:22">
      <c r="B45" s="491">
        <v>9352035</v>
      </c>
      <c r="C45" s="491" t="s">
        <v>949</v>
      </c>
      <c r="D45" s="491" t="s">
        <v>90</v>
      </c>
      <c r="E45" s="423">
        <v>4786.2</v>
      </c>
      <c r="F45" s="423">
        <v>0</v>
      </c>
      <c r="G45" s="423">
        <v>0</v>
      </c>
      <c r="H45" s="423">
        <v>0</v>
      </c>
      <c r="I45" s="423">
        <v>0</v>
      </c>
      <c r="J45" s="423">
        <v>0</v>
      </c>
      <c r="K45" s="423">
        <v>0</v>
      </c>
      <c r="L45" s="423">
        <v>0</v>
      </c>
      <c r="M45" s="423">
        <v>0</v>
      </c>
      <c r="N45" s="423">
        <v>0</v>
      </c>
      <c r="O45" s="423">
        <v>0</v>
      </c>
      <c r="P45" s="423">
        <v>0</v>
      </c>
      <c r="Q45" s="423">
        <v>0</v>
      </c>
      <c r="R45" s="423">
        <v>0</v>
      </c>
      <c r="S45" s="423">
        <v>0</v>
      </c>
      <c r="T45" s="423">
        <v>0</v>
      </c>
      <c r="U45" s="423">
        <v>0</v>
      </c>
      <c r="V45" s="423">
        <v>4786.2</v>
      </c>
    </row>
    <row r="46" spans="2:22">
      <c r="B46" s="491">
        <v>9352042</v>
      </c>
      <c r="C46" s="491" t="s">
        <v>249</v>
      </c>
      <c r="D46" s="491" t="s">
        <v>90</v>
      </c>
      <c r="E46" s="423">
        <v>12710.02</v>
      </c>
      <c r="F46" s="423">
        <v>0</v>
      </c>
      <c r="G46" s="423">
        <v>0</v>
      </c>
      <c r="H46" s="423">
        <v>0</v>
      </c>
      <c r="I46" s="423">
        <v>0</v>
      </c>
      <c r="J46" s="423">
        <v>0</v>
      </c>
      <c r="K46" s="423">
        <v>0</v>
      </c>
      <c r="L46" s="423">
        <v>0</v>
      </c>
      <c r="M46" s="423">
        <v>0</v>
      </c>
      <c r="N46" s="423">
        <v>0</v>
      </c>
      <c r="O46" s="423">
        <v>0</v>
      </c>
      <c r="P46" s="423">
        <v>0</v>
      </c>
      <c r="Q46" s="423">
        <v>0</v>
      </c>
      <c r="R46" s="423">
        <v>0</v>
      </c>
      <c r="S46" s="423">
        <v>0</v>
      </c>
      <c r="T46" s="423">
        <v>0</v>
      </c>
      <c r="U46" s="423">
        <v>0</v>
      </c>
      <c r="V46" s="423">
        <v>12710.02</v>
      </c>
    </row>
    <row r="47" spans="2:22">
      <c r="B47" s="491">
        <v>9352055</v>
      </c>
      <c r="C47" s="491" t="s">
        <v>390</v>
      </c>
      <c r="D47" s="491" t="s">
        <v>90</v>
      </c>
      <c r="E47" s="423">
        <v>5025.51</v>
      </c>
      <c r="F47" s="423">
        <v>0</v>
      </c>
      <c r="G47" s="423">
        <v>0</v>
      </c>
      <c r="H47" s="423">
        <v>0</v>
      </c>
      <c r="I47" s="423">
        <v>0</v>
      </c>
      <c r="J47" s="423">
        <v>0</v>
      </c>
      <c r="K47" s="423">
        <v>0</v>
      </c>
      <c r="L47" s="423">
        <v>0</v>
      </c>
      <c r="M47" s="423">
        <v>0</v>
      </c>
      <c r="N47" s="423">
        <v>0</v>
      </c>
      <c r="O47" s="423">
        <v>0</v>
      </c>
      <c r="P47" s="423">
        <v>0</v>
      </c>
      <c r="Q47" s="423">
        <v>0</v>
      </c>
      <c r="R47" s="423">
        <v>0</v>
      </c>
      <c r="S47" s="423">
        <v>0</v>
      </c>
      <c r="T47" s="423">
        <v>0</v>
      </c>
      <c r="U47" s="423">
        <v>0</v>
      </c>
      <c r="V47" s="423">
        <v>5025.51</v>
      </c>
    </row>
    <row r="48" spans="2:22">
      <c r="B48" s="491">
        <v>9352066</v>
      </c>
      <c r="C48" s="491" t="s">
        <v>232</v>
      </c>
      <c r="D48" s="491" t="s">
        <v>90</v>
      </c>
      <c r="E48" s="423">
        <v>2712.18</v>
      </c>
      <c r="F48" s="423">
        <v>0</v>
      </c>
      <c r="G48" s="423">
        <v>0</v>
      </c>
      <c r="H48" s="423">
        <v>0</v>
      </c>
      <c r="I48" s="423">
        <v>0</v>
      </c>
      <c r="J48" s="423">
        <v>0</v>
      </c>
      <c r="K48" s="423">
        <v>0</v>
      </c>
      <c r="L48" s="423">
        <v>0</v>
      </c>
      <c r="M48" s="423">
        <v>0</v>
      </c>
      <c r="N48" s="423">
        <v>0</v>
      </c>
      <c r="O48" s="423">
        <v>0</v>
      </c>
      <c r="P48" s="423">
        <v>0</v>
      </c>
      <c r="Q48" s="423">
        <v>0</v>
      </c>
      <c r="R48" s="423">
        <v>0</v>
      </c>
      <c r="S48" s="423">
        <v>0</v>
      </c>
      <c r="T48" s="423">
        <v>0</v>
      </c>
      <c r="U48" s="423">
        <v>0</v>
      </c>
      <c r="V48" s="423">
        <v>2712.18</v>
      </c>
    </row>
    <row r="49" spans="2:22">
      <c r="B49" s="491">
        <v>9352068</v>
      </c>
      <c r="C49" s="491" t="s">
        <v>117</v>
      </c>
      <c r="D49" s="491" t="s">
        <v>90</v>
      </c>
      <c r="E49" s="423">
        <v>11034.85</v>
      </c>
      <c r="F49" s="423">
        <v>0</v>
      </c>
      <c r="G49" s="423">
        <v>0</v>
      </c>
      <c r="H49" s="423">
        <v>0</v>
      </c>
      <c r="I49" s="423">
        <v>0</v>
      </c>
      <c r="J49" s="423">
        <v>0</v>
      </c>
      <c r="K49" s="423">
        <v>0</v>
      </c>
      <c r="L49" s="423">
        <v>0</v>
      </c>
      <c r="M49" s="423">
        <v>0</v>
      </c>
      <c r="N49" s="423">
        <v>0</v>
      </c>
      <c r="O49" s="423">
        <v>0</v>
      </c>
      <c r="P49" s="423">
        <v>0</v>
      </c>
      <c r="Q49" s="423">
        <v>0</v>
      </c>
      <c r="R49" s="423">
        <v>0</v>
      </c>
      <c r="S49" s="423">
        <v>0</v>
      </c>
      <c r="T49" s="423">
        <v>0</v>
      </c>
      <c r="U49" s="423">
        <v>0</v>
      </c>
      <c r="V49" s="423">
        <v>11034.85</v>
      </c>
    </row>
    <row r="50" spans="2:22">
      <c r="B50" s="491">
        <v>9352071</v>
      </c>
      <c r="C50" s="491" t="s">
        <v>236</v>
      </c>
      <c r="D50" s="491" t="s">
        <v>90</v>
      </c>
      <c r="E50" s="423">
        <v>2074.02</v>
      </c>
      <c r="F50" s="423">
        <v>0</v>
      </c>
      <c r="G50" s="423">
        <v>0</v>
      </c>
      <c r="H50" s="423">
        <v>0</v>
      </c>
      <c r="I50" s="423">
        <v>0</v>
      </c>
      <c r="J50" s="423">
        <v>0</v>
      </c>
      <c r="K50" s="423">
        <v>0</v>
      </c>
      <c r="L50" s="423">
        <v>0</v>
      </c>
      <c r="M50" s="423">
        <v>0</v>
      </c>
      <c r="N50" s="423">
        <v>0</v>
      </c>
      <c r="O50" s="423">
        <v>0</v>
      </c>
      <c r="P50" s="423">
        <v>0</v>
      </c>
      <c r="Q50" s="423">
        <v>0</v>
      </c>
      <c r="R50" s="423">
        <v>0</v>
      </c>
      <c r="S50" s="423">
        <v>0</v>
      </c>
      <c r="T50" s="423">
        <v>0</v>
      </c>
      <c r="U50" s="423">
        <v>0</v>
      </c>
      <c r="V50" s="423">
        <v>2074.02</v>
      </c>
    </row>
    <row r="51" spans="2:22">
      <c r="B51" s="491">
        <v>9352072</v>
      </c>
      <c r="C51" s="491" t="s">
        <v>128</v>
      </c>
      <c r="D51" s="491" t="s">
        <v>90</v>
      </c>
      <c r="E51" s="423">
        <v>1621.99</v>
      </c>
      <c r="F51" s="423">
        <v>0</v>
      </c>
      <c r="G51" s="423">
        <v>0</v>
      </c>
      <c r="H51" s="423">
        <v>0</v>
      </c>
      <c r="I51" s="423">
        <v>0</v>
      </c>
      <c r="J51" s="423">
        <v>0</v>
      </c>
      <c r="K51" s="423">
        <v>0</v>
      </c>
      <c r="L51" s="423">
        <v>0</v>
      </c>
      <c r="M51" s="423">
        <v>0</v>
      </c>
      <c r="N51" s="423">
        <v>0</v>
      </c>
      <c r="O51" s="423">
        <v>0</v>
      </c>
      <c r="P51" s="423">
        <v>0</v>
      </c>
      <c r="Q51" s="423">
        <v>0</v>
      </c>
      <c r="R51" s="423">
        <v>0</v>
      </c>
      <c r="S51" s="423">
        <v>0</v>
      </c>
      <c r="T51" s="423">
        <v>0</v>
      </c>
      <c r="U51" s="423">
        <v>0</v>
      </c>
      <c r="V51" s="423">
        <v>1621.99</v>
      </c>
    </row>
    <row r="52" spans="2:22">
      <c r="B52" s="491">
        <v>9352076</v>
      </c>
      <c r="C52" s="491" t="s">
        <v>242</v>
      </c>
      <c r="D52" s="491" t="s">
        <v>90</v>
      </c>
      <c r="E52" s="423">
        <v>6807.04</v>
      </c>
      <c r="F52" s="423">
        <v>0</v>
      </c>
      <c r="G52" s="423">
        <v>0</v>
      </c>
      <c r="H52" s="423">
        <v>0</v>
      </c>
      <c r="I52" s="423">
        <v>0</v>
      </c>
      <c r="J52" s="423">
        <v>0</v>
      </c>
      <c r="K52" s="423">
        <v>0</v>
      </c>
      <c r="L52" s="423">
        <v>0</v>
      </c>
      <c r="M52" s="423">
        <v>0</v>
      </c>
      <c r="N52" s="423">
        <v>0</v>
      </c>
      <c r="O52" s="423">
        <v>0</v>
      </c>
      <c r="P52" s="423">
        <v>0</v>
      </c>
      <c r="Q52" s="423">
        <v>0</v>
      </c>
      <c r="R52" s="423">
        <v>0</v>
      </c>
      <c r="S52" s="423">
        <v>0</v>
      </c>
      <c r="T52" s="423">
        <v>0</v>
      </c>
      <c r="U52" s="423">
        <v>0</v>
      </c>
      <c r="V52" s="423">
        <v>6807.04</v>
      </c>
    </row>
    <row r="53" spans="2:22">
      <c r="B53" s="491">
        <v>9352079</v>
      </c>
      <c r="C53" s="491" t="s">
        <v>247</v>
      </c>
      <c r="D53" s="491" t="s">
        <v>90</v>
      </c>
      <c r="E53" s="423">
        <v>4360.76</v>
      </c>
      <c r="F53" s="423">
        <v>0</v>
      </c>
      <c r="G53" s="423">
        <v>0</v>
      </c>
      <c r="H53" s="423">
        <v>0</v>
      </c>
      <c r="I53" s="423">
        <v>0</v>
      </c>
      <c r="J53" s="423">
        <v>0</v>
      </c>
      <c r="K53" s="423">
        <v>0</v>
      </c>
      <c r="L53" s="423">
        <v>0</v>
      </c>
      <c r="M53" s="423">
        <v>0</v>
      </c>
      <c r="N53" s="423">
        <v>0</v>
      </c>
      <c r="O53" s="423">
        <v>0</v>
      </c>
      <c r="P53" s="423">
        <v>0</v>
      </c>
      <c r="Q53" s="423">
        <v>0</v>
      </c>
      <c r="R53" s="423">
        <v>0</v>
      </c>
      <c r="S53" s="423">
        <v>0</v>
      </c>
      <c r="T53" s="423">
        <v>0</v>
      </c>
      <c r="U53" s="423">
        <v>0</v>
      </c>
      <c r="V53" s="423">
        <v>4360.76</v>
      </c>
    </row>
    <row r="54" spans="2:22">
      <c r="B54" s="491">
        <v>9352084</v>
      </c>
      <c r="C54" s="491" t="s">
        <v>253</v>
      </c>
      <c r="D54" s="491" t="s">
        <v>90</v>
      </c>
      <c r="E54" s="423">
        <v>4892.5600000000004</v>
      </c>
      <c r="F54" s="423">
        <v>0</v>
      </c>
      <c r="G54" s="423">
        <v>0</v>
      </c>
      <c r="H54" s="423">
        <v>0</v>
      </c>
      <c r="I54" s="423">
        <v>0</v>
      </c>
      <c r="J54" s="423">
        <v>0</v>
      </c>
      <c r="K54" s="423">
        <v>0</v>
      </c>
      <c r="L54" s="423">
        <v>0</v>
      </c>
      <c r="M54" s="423">
        <v>0</v>
      </c>
      <c r="N54" s="423">
        <v>0</v>
      </c>
      <c r="O54" s="423">
        <v>0</v>
      </c>
      <c r="P54" s="423">
        <v>0</v>
      </c>
      <c r="Q54" s="423">
        <v>0</v>
      </c>
      <c r="R54" s="423">
        <v>0</v>
      </c>
      <c r="S54" s="423">
        <v>0</v>
      </c>
      <c r="T54" s="423">
        <v>0</v>
      </c>
      <c r="U54" s="423">
        <v>0</v>
      </c>
      <c r="V54" s="423">
        <v>4892.5600000000004</v>
      </c>
    </row>
    <row r="55" spans="2:22">
      <c r="B55" s="491">
        <v>9352085</v>
      </c>
      <c r="C55" s="491" t="s">
        <v>254</v>
      </c>
      <c r="D55" s="491" t="s">
        <v>90</v>
      </c>
      <c r="E55" s="423">
        <v>2712.18</v>
      </c>
      <c r="F55" s="423">
        <v>0</v>
      </c>
      <c r="G55" s="423">
        <v>0</v>
      </c>
      <c r="H55" s="423">
        <v>0</v>
      </c>
      <c r="I55" s="423">
        <v>0</v>
      </c>
      <c r="J55" s="423">
        <v>0</v>
      </c>
      <c r="K55" s="423">
        <v>0</v>
      </c>
      <c r="L55" s="423">
        <v>0</v>
      </c>
      <c r="M55" s="423">
        <v>0</v>
      </c>
      <c r="N55" s="423">
        <v>0</v>
      </c>
      <c r="O55" s="423">
        <v>0</v>
      </c>
      <c r="P55" s="423">
        <v>0</v>
      </c>
      <c r="Q55" s="423">
        <v>0</v>
      </c>
      <c r="R55" s="423">
        <v>0</v>
      </c>
      <c r="S55" s="423">
        <v>0</v>
      </c>
      <c r="T55" s="423">
        <v>0</v>
      </c>
      <c r="U55" s="423">
        <v>0</v>
      </c>
      <c r="V55" s="423">
        <v>2712.18</v>
      </c>
    </row>
    <row r="56" spans="2:22">
      <c r="B56" s="491">
        <v>9352089</v>
      </c>
      <c r="C56" s="491" t="s">
        <v>950</v>
      </c>
      <c r="D56" s="491" t="s">
        <v>90</v>
      </c>
      <c r="E56" s="423">
        <v>14810.63</v>
      </c>
      <c r="F56" s="423">
        <v>0</v>
      </c>
      <c r="G56" s="423">
        <v>0</v>
      </c>
      <c r="H56" s="423">
        <v>0</v>
      </c>
      <c r="I56" s="423">
        <v>0</v>
      </c>
      <c r="J56" s="423">
        <v>0</v>
      </c>
      <c r="K56" s="423">
        <v>0</v>
      </c>
      <c r="L56" s="423">
        <v>0</v>
      </c>
      <c r="M56" s="423">
        <v>0</v>
      </c>
      <c r="N56" s="423">
        <v>0</v>
      </c>
      <c r="O56" s="423">
        <v>0</v>
      </c>
      <c r="P56" s="423">
        <v>0</v>
      </c>
      <c r="Q56" s="423">
        <v>0</v>
      </c>
      <c r="R56" s="423">
        <v>0</v>
      </c>
      <c r="S56" s="423">
        <v>0</v>
      </c>
      <c r="T56" s="423">
        <v>0</v>
      </c>
      <c r="U56" s="423">
        <v>0</v>
      </c>
      <c r="V56" s="423">
        <v>14810.63</v>
      </c>
    </row>
    <row r="57" spans="2:22">
      <c r="B57" s="491">
        <v>9352092</v>
      </c>
      <c r="C57" s="491" t="s">
        <v>289</v>
      </c>
      <c r="D57" s="491" t="s">
        <v>90</v>
      </c>
      <c r="E57" s="423">
        <v>2871.72</v>
      </c>
      <c r="F57" s="423">
        <v>0</v>
      </c>
      <c r="G57" s="423">
        <v>0</v>
      </c>
      <c r="H57" s="423">
        <v>0</v>
      </c>
      <c r="I57" s="423">
        <v>0</v>
      </c>
      <c r="J57" s="423">
        <v>0</v>
      </c>
      <c r="K57" s="423">
        <v>0</v>
      </c>
      <c r="L57" s="423">
        <v>0</v>
      </c>
      <c r="M57" s="423">
        <v>0</v>
      </c>
      <c r="N57" s="423">
        <v>0</v>
      </c>
      <c r="O57" s="423">
        <v>0</v>
      </c>
      <c r="P57" s="423">
        <v>0</v>
      </c>
      <c r="Q57" s="423">
        <v>0</v>
      </c>
      <c r="R57" s="423">
        <v>0</v>
      </c>
      <c r="S57" s="423">
        <v>0</v>
      </c>
      <c r="T57" s="423">
        <v>0</v>
      </c>
      <c r="U57" s="423">
        <v>0</v>
      </c>
      <c r="V57" s="423">
        <v>2871.72</v>
      </c>
    </row>
    <row r="58" spans="2:22">
      <c r="B58" s="491">
        <v>9352095</v>
      </c>
      <c r="C58" s="491" t="s">
        <v>292</v>
      </c>
      <c r="D58" s="491" t="s">
        <v>90</v>
      </c>
      <c r="E58" s="423">
        <v>4094.86</v>
      </c>
      <c r="F58" s="423">
        <v>0</v>
      </c>
      <c r="G58" s="423">
        <v>0</v>
      </c>
      <c r="H58" s="423">
        <v>0</v>
      </c>
      <c r="I58" s="423">
        <v>0</v>
      </c>
      <c r="J58" s="423">
        <v>0</v>
      </c>
      <c r="K58" s="423">
        <v>0</v>
      </c>
      <c r="L58" s="423">
        <v>0</v>
      </c>
      <c r="M58" s="423">
        <v>0</v>
      </c>
      <c r="N58" s="423">
        <v>0</v>
      </c>
      <c r="O58" s="423">
        <v>0</v>
      </c>
      <c r="P58" s="423">
        <v>0</v>
      </c>
      <c r="Q58" s="423">
        <v>0</v>
      </c>
      <c r="R58" s="423">
        <v>0</v>
      </c>
      <c r="S58" s="423">
        <v>0</v>
      </c>
      <c r="T58" s="423">
        <v>0</v>
      </c>
      <c r="U58" s="423">
        <v>0</v>
      </c>
      <c r="V58" s="423">
        <v>4094.86</v>
      </c>
    </row>
    <row r="59" spans="2:22">
      <c r="B59" s="491">
        <v>9352101</v>
      </c>
      <c r="C59" s="491" t="s">
        <v>295</v>
      </c>
      <c r="D59" s="491" t="s">
        <v>90</v>
      </c>
      <c r="E59" s="423">
        <v>1515.6299999999999</v>
      </c>
      <c r="F59" s="423">
        <v>0</v>
      </c>
      <c r="G59" s="423">
        <v>0</v>
      </c>
      <c r="H59" s="423">
        <v>0</v>
      </c>
      <c r="I59" s="423">
        <v>0</v>
      </c>
      <c r="J59" s="423">
        <v>0</v>
      </c>
      <c r="K59" s="423">
        <v>0</v>
      </c>
      <c r="L59" s="423">
        <v>0</v>
      </c>
      <c r="M59" s="423">
        <v>0</v>
      </c>
      <c r="N59" s="423">
        <v>0</v>
      </c>
      <c r="O59" s="423">
        <v>0</v>
      </c>
      <c r="P59" s="423">
        <v>0</v>
      </c>
      <c r="Q59" s="423">
        <v>0</v>
      </c>
      <c r="R59" s="423">
        <v>0</v>
      </c>
      <c r="S59" s="423">
        <v>0</v>
      </c>
      <c r="T59" s="423">
        <v>0</v>
      </c>
      <c r="U59" s="423">
        <v>0</v>
      </c>
      <c r="V59" s="423">
        <v>1515.6299999999999</v>
      </c>
    </row>
    <row r="60" spans="2:22">
      <c r="B60" s="491">
        <v>9352110</v>
      </c>
      <c r="C60" s="491" t="s">
        <v>298</v>
      </c>
      <c r="D60" s="491" t="s">
        <v>90</v>
      </c>
      <c r="E60" s="423">
        <v>2366.5099999999998</v>
      </c>
      <c r="F60" s="423">
        <v>0</v>
      </c>
      <c r="G60" s="423">
        <v>0</v>
      </c>
      <c r="H60" s="423">
        <v>0</v>
      </c>
      <c r="I60" s="423">
        <v>0</v>
      </c>
      <c r="J60" s="423">
        <v>0</v>
      </c>
      <c r="K60" s="423">
        <v>0</v>
      </c>
      <c r="L60" s="423">
        <v>0</v>
      </c>
      <c r="M60" s="423">
        <v>0</v>
      </c>
      <c r="N60" s="423">
        <v>0</v>
      </c>
      <c r="O60" s="423">
        <v>0</v>
      </c>
      <c r="P60" s="423">
        <v>0</v>
      </c>
      <c r="Q60" s="423">
        <v>0</v>
      </c>
      <c r="R60" s="423">
        <v>0</v>
      </c>
      <c r="S60" s="423">
        <v>0</v>
      </c>
      <c r="T60" s="423">
        <v>0</v>
      </c>
      <c r="U60" s="423">
        <v>0</v>
      </c>
      <c r="V60" s="423">
        <v>2366.5099999999998</v>
      </c>
    </row>
    <row r="61" spans="2:22">
      <c r="B61" s="491">
        <v>9352117</v>
      </c>
      <c r="C61" s="491" t="s">
        <v>304</v>
      </c>
      <c r="D61" s="491" t="s">
        <v>90</v>
      </c>
      <c r="E61" s="423">
        <v>9891.48</v>
      </c>
      <c r="F61" s="423">
        <v>0</v>
      </c>
      <c r="G61" s="423">
        <v>0</v>
      </c>
      <c r="H61" s="423">
        <v>0</v>
      </c>
      <c r="I61" s="423">
        <v>0</v>
      </c>
      <c r="J61" s="423">
        <v>0</v>
      </c>
      <c r="K61" s="423">
        <v>0</v>
      </c>
      <c r="L61" s="423">
        <v>0</v>
      </c>
      <c r="M61" s="423">
        <v>0</v>
      </c>
      <c r="N61" s="423">
        <v>0</v>
      </c>
      <c r="O61" s="423">
        <v>0</v>
      </c>
      <c r="P61" s="423">
        <v>0</v>
      </c>
      <c r="Q61" s="423">
        <v>0</v>
      </c>
      <c r="R61" s="423">
        <v>0</v>
      </c>
      <c r="S61" s="423">
        <v>0</v>
      </c>
      <c r="T61" s="423">
        <v>0</v>
      </c>
      <c r="U61" s="423">
        <v>0</v>
      </c>
      <c r="V61" s="423">
        <v>9891.48</v>
      </c>
    </row>
    <row r="62" spans="2:22">
      <c r="B62" s="491">
        <v>9352118</v>
      </c>
      <c r="C62" s="491" t="s">
        <v>303</v>
      </c>
      <c r="D62" s="491" t="s">
        <v>90</v>
      </c>
      <c r="E62" s="423">
        <v>5078.6899999999996</v>
      </c>
      <c r="F62" s="423">
        <v>0</v>
      </c>
      <c r="G62" s="423">
        <v>0</v>
      </c>
      <c r="H62" s="423">
        <v>0</v>
      </c>
      <c r="I62" s="423">
        <v>0</v>
      </c>
      <c r="J62" s="423">
        <v>0</v>
      </c>
      <c r="K62" s="423">
        <v>0</v>
      </c>
      <c r="L62" s="423">
        <v>0</v>
      </c>
      <c r="M62" s="423">
        <v>0</v>
      </c>
      <c r="N62" s="423">
        <v>0</v>
      </c>
      <c r="O62" s="423">
        <v>0</v>
      </c>
      <c r="P62" s="423">
        <v>0</v>
      </c>
      <c r="Q62" s="423">
        <v>0</v>
      </c>
      <c r="R62" s="423">
        <v>0</v>
      </c>
      <c r="S62" s="423">
        <v>0</v>
      </c>
      <c r="T62" s="423">
        <v>0</v>
      </c>
      <c r="U62" s="423">
        <v>0</v>
      </c>
      <c r="V62" s="423">
        <v>5078.6899999999996</v>
      </c>
    </row>
    <row r="63" spans="2:22">
      <c r="B63" s="491">
        <v>9352121</v>
      </c>
      <c r="C63" s="491" t="s">
        <v>305</v>
      </c>
      <c r="D63" s="491" t="s">
        <v>90</v>
      </c>
      <c r="E63" s="423">
        <v>2685.59</v>
      </c>
      <c r="F63" s="423">
        <v>0</v>
      </c>
      <c r="G63" s="423">
        <v>0</v>
      </c>
      <c r="H63" s="423">
        <v>0</v>
      </c>
      <c r="I63" s="423">
        <v>0</v>
      </c>
      <c r="J63" s="423">
        <v>0</v>
      </c>
      <c r="K63" s="423">
        <v>0</v>
      </c>
      <c r="L63" s="423">
        <v>0</v>
      </c>
      <c r="M63" s="423">
        <v>0</v>
      </c>
      <c r="N63" s="423">
        <v>0</v>
      </c>
      <c r="O63" s="423">
        <v>0</v>
      </c>
      <c r="P63" s="423">
        <v>0</v>
      </c>
      <c r="Q63" s="423">
        <v>0</v>
      </c>
      <c r="R63" s="423">
        <v>0</v>
      </c>
      <c r="S63" s="423">
        <v>0</v>
      </c>
      <c r="T63" s="423">
        <v>0</v>
      </c>
      <c r="U63" s="423">
        <v>0</v>
      </c>
      <c r="V63" s="423">
        <v>2685.59</v>
      </c>
    </row>
    <row r="64" spans="2:22">
      <c r="B64" s="491">
        <v>9352124</v>
      </c>
      <c r="C64" s="491" t="s">
        <v>307</v>
      </c>
      <c r="D64" s="491" t="s">
        <v>90</v>
      </c>
      <c r="E64" s="423">
        <v>2605.8200000000002</v>
      </c>
      <c r="F64" s="423">
        <v>0</v>
      </c>
      <c r="G64" s="423">
        <v>0</v>
      </c>
      <c r="H64" s="423">
        <v>0</v>
      </c>
      <c r="I64" s="423">
        <v>0</v>
      </c>
      <c r="J64" s="423">
        <v>0</v>
      </c>
      <c r="K64" s="423">
        <v>0</v>
      </c>
      <c r="L64" s="423">
        <v>0</v>
      </c>
      <c r="M64" s="423">
        <v>0</v>
      </c>
      <c r="N64" s="423">
        <v>0</v>
      </c>
      <c r="O64" s="423">
        <v>0</v>
      </c>
      <c r="P64" s="423">
        <v>0</v>
      </c>
      <c r="Q64" s="423">
        <v>0</v>
      </c>
      <c r="R64" s="423">
        <v>0</v>
      </c>
      <c r="S64" s="423">
        <v>0</v>
      </c>
      <c r="T64" s="423">
        <v>0</v>
      </c>
      <c r="U64" s="423">
        <v>0</v>
      </c>
      <c r="V64" s="423">
        <v>2605.8200000000002</v>
      </c>
    </row>
    <row r="65" spans="2:22">
      <c r="B65" s="491">
        <v>9352125</v>
      </c>
      <c r="C65" s="491" t="s">
        <v>309</v>
      </c>
      <c r="D65" s="491" t="s">
        <v>90</v>
      </c>
      <c r="E65" s="423">
        <v>5504.13</v>
      </c>
      <c r="F65" s="423">
        <v>0</v>
      </c>
      <c r="G65" s="423">
        <v>0</v>
      </c>
      <c r="H65" s="423">
        <v>0</v>
      </c>
      <c r="I65" s="423">
        <v>0</v>
      </c>
      <c r="J65" s="423">
        <v>0</v>
      </c>
      <c r="K65" s="423">
        <v>0</v>
      </c>
      <c r="L65" s="423">
        <v>0</v>
      </c>
      <c r="M65" s="423">
        <v>0</v>
      </c>
      <c r="N65" s="423">
        <v>0</v>
      </c>
      <c r="O65" s="423">
        <v>0</v>
      </c>
      <c r="P65" s="423">
        <v>0</v>
      </c>
      <c r="Q65" s="423">
        <v>0</v>
      </c>
      <c r="R65" s="423">
        <v>0</v>
      </c>
      <c r="S65" s="423">
        <v>0</v>
      </c>
      <c r="T65" s="423">
        <v>0</v>
      </c>
      <c r="U65" s="423">
        <v>0</v>
      </c>
      <c r="V65" s="423">
        <v>5504.13</v>
      </c>
    </row>
    <row r="66" spans="2:22">
      <c r="B66" s="491">
        <v>9352131</v>
      </c>
      <c r="C66" s="491" t="s">
        <v>241</v>
      </c>
      <c r="D66" s="491" t="s">
        <v>90</v>
      </c>
      <c r="E66" s="423">
        <v>9466.0399999999991</v>
      </c>
      <c r="F66" s="423">
        <v>0</v>
      </c>
      <c r="G66" s="423">
        <v>0</v>
      </c>
      <c r="H66" s="423">
        <v>0</v>
      </c>
      <c r="I66" s="423">
        <v>0</v>
      </c>
      <c r="J66" s="423">
        <v>0</v>
      </c>
      <c r="K66" s="423">
        <v>0</v>
      </c>
      <c r="L66" s="423">
        <v>0</v>
      </c>
      <c r="M66" s="423">
        <v>0</v>
      </c>
      <c r="N66" s="423">
        <v>0</v>
      </c>
      <c r="O66" s="423">
        <v>0</v>
      </c>
      <c r="P66" s="423">
        <v>0</v>
      </c>
      <c r="Q66" s="423">
        <v>0</v>
      </c>
      <c r="R66" s="423">
        <v>0</v>
      </c>
      <c r="S66" s="423">
        <v>0</v>
      </c>
      <c r="T66" s="423">
        <v>0</v>
      </c>
      <c r="U66" s="423">
        <v>0</v>
      </c>
      <c r="V66" s="423">
        <v>9466.0399999999991</v>
      </c>
    </row>
    <row r="67" spans="2:22">
      <c r="B67" s="491">
        <v>9352132</v>
      </c>
      <c r="C67" s="491" t="s">
        <v>291</v>
      </c>
      <c r="D67" s="491" t="s">
        <v>90</v>
      </c>
      <c r="E67" s="423">
        <v>12151.63</v>
      </c>
      <c r="F67" s="423">
        <v>0</v>
      </c>
      <c r="G67" s="423">
        <v>0</v>
      </c>
      <c r="H67" s="423">
        <v>0</v>
      </c>
      <c r="I67" s="423">
        <v>0</v>
      </c>
      <c r="J67" s="423">
        <v>0</v>
      </c>
      <c r="K67" s="423">
        <v>0</v>
      </c>
      <c r="L67" s="423">
        <v>0</v>
      </c>
      <c r="M67" s="423">
        <v>0</v>
      </c>
      <c r="N67" s="423">
        <v>0</v>
      </c>
      <c r="O67" s="423">
        <v>0</v>
      </c>
      <c r="P67" s="423">
        <v>0</v>
      </c>
      <c r="Q67" s="423">
        <v>0</v>
      </c>
      <c r="R67" s="423">
        <v>0</v>
      </c>
      <c r="S67" s="423">
        <v>0</v>
      </c>
      <c r="T67" s="423">
        <v>0</v>
      </c>
      <c r="U67" s="423">
        <v>0</v>
      </c>
      <c r="V67" s="423">
        <v>12151.63</v>
      </c>
    </row>
    <row r="68" spans="2:22">
      <c r="B68" s="491">
        <v>9352134</v>
      </c>
      <c r="C68" s="491" t="s">
        <v>244</v>
      </c>
      <c r="D68" s="491" t="s">
        <v>90</v>
      </c>
      <c r="E68" s="423">
        <v>5158.46</v>
      </c>
      <c r="F68" s="423">
        <v>0</v>
      </c>
      <c r="G68" s="423">
        <v>0</v>
      </c>
      <c r="H68" s="423">
        <v>0</v>
      </c>
      <c r="I68" s="423">
        <v>0</v>
      </c>
      <c r="J68" s="423">
        <v>0</v>
      </c>
      <c r="K68" s="423">
        <v>0</v>
      </c>
      <c r="L68" s="423">
        <v>0</v>
      </c>
      <c r="M68" s="423">
        <v>0</v>
      </c>
      <c r="N68" s="423">
        <v>0</v>
      </c>
      <c r="O68" s="423">
        <v>0</v>
      </c>
      <c r="P68" s="423">
        <v>0</v>
      </c>
      <c r="Q68" s="423">
        <v>0</v>
      </c>
      <c r="R68" s="423">
        <v>0</v>
      </c>
      <c r="S68" s="423">
        <v>0</v>
      </c>
      <c r="T68" s="423">
        <v>0</v>
      </c>
      <c r="U68" s="423">
        <v>0</v>
      </c>
      <c r="V68" s="423">
        <v>5158.46</v>
      </c>
    </row>
    <row r="69" spans="2:22">
      <c r="B69" s="491">
        <v>9352135</v>
      </c>
      <c r="C69" s="491" t="s">
        <v>310</v>
      </c>
      <c r="D69" s="491" t="s">
        <v>90</v>
      </c>
      <c r="E69" s="423">
        <v>10104.200000000001</v>
      </c>
      <c r="F69" s="423">
        <v>0</v>
      </c>
      <c r="G69" s="423">
        <v>0</v>
      </c>
      <c r="H69" s="423">
        <v>0</v>
      </c>
      <c r="I69" s="423">
        <v>0</v>
      </c>
      <c r="J69" s="423">
        <v>0</v>
      </c>
      <c r="K69" s="423">
        <v>0</v>
      </c>
      <c r="L69" s="423">
        <v>0</v>
      </c>
      <c r="M69" s="423">
        <v>0</v>
      </c>
      <c r="N69" s="423">
        <v>0</v>
      </c>
      <c r="O69" s="423">
        <v>0</v>
      </c>
      <c r="P69" s="423">
        <v>0</v>
      </c>
      <c r="Q69" s="423">
        <v>0</v>
      </c>
      <c r="R69" s="423">
        <v>0</v>
      </c>
      <c r="S69" s="423">
        <v>0</v>
      </c>
      <c r="T69" s="423">
        <v>0</v>
      </c>
      <c r="U69" s="423">
        <v>0</v>
      </c>
      <c r="V69" s="423">
        <v>10104.200000000001</v>
      </c>
    </row>
    <row r="70" spans="2:22">
      <c r="B70" s="491">
        <v>9352157</v>
      </c>
      <c r="C70" s="491" t="s">
        <v>270</v>
      </c>
      <c r="D70" s="491" t="s">
        <v>90</v>
      </c>
      <c r="E70" s="423">
        <v>7445.2</v>
      </c>
      <c r="F70" s="423">
        <v>0</v>
      </c>
      <c r="G70" s="423">
        <v>0</v>
      </c>
      <c r="H70" s="423">
        <v>0</v>
      </c>
      <c r="I70" s="423">
        <v>0</v>
      </c>
      <c r="J70" s="423">
        <v>0</v>
      </c>
      <c r="K70" s="423">
        <v>0</v>
      </c>
      <c r="L70" s="423">
        <v>0</v>
      </c>
      <c r="M70" s="423">
        <v>0</v>
      </c>
      <c r="N70" s="423">
        <v>0</v>
      </c>
      <c r="O70" s="423">
        <v>0</v>
      </c>
      <c r="P70" s="423">
        <v>0</v>
      </c>
      <c r="Q70" s="423">
        <v>0</v>
      </c>
      <c r="R70" s="423">
        <v>0</v>
      </c>
      <c r="S70" s="423">
        <v>0</v>
      </c>
      <c r="T70" s="423">
        <v>0</v>
      </c>
      <c r="U70" s="423">
        <v>0</v>
      </c>
      <c r="V70" s="423">
        <v>7445.2</v>
      </c>
    </row>
    <row r="71" spans="2:22">
      <c r="B71" s="491">
        <v>9352162</v>
      </c>
      <c r="C71" s="491" t="s">
        <v>954</v>
      </c>
      <c r="D71" s="491" t="s">
        <v>90</v>
      </c>
      <c r="E71" s="423">
        <v>10848.72</v>
      </c>
      <c r="F71" s="423">
        <v>0</v>
      </c>
      <c r="G71" s="423">
        <v>0</v>
      </c>
      <c r="H71" s="423">
        <v>0</v>
      </c>
      <c r="I71" s="423">
        <v>0</v>
      </c>
      <c r="J71" s="423">
        <v>0</v>
      </c>
      <c r="K71" s="423">
        <v>0</v>
      </c>
      <c r="L71" s="423">
        <v>0</v>
      </c>
      <c r="M71" s="423">
        <v>0</v>
      </c>
      <c r="N71" s="423">
        <v>0</v>
      </c>
      <c r="O71" s="423">
        <v>0</v>
      </c>
      <c r="P71" s="423">
        <v>0</v>
      </c>
      <c r="Q71" s="423">
        <v>0</v>
      </c>
      <c r="R71" s="423">
        <v>0</v>
      </c>
      <c r="S71" s="423">
        <v>0</v>
      </c>
      <c r="T71" s="423">
        <v>0</v>
      </c>
      <c r="U71" s="423">
        <v>0</v>
      </c>
      <c r="V71" s="423">
        <v>10848.72</v>
      </c>
    </row>
    <row r="72" spans="2:22">
      <c r="B72" s="491">
        <v>9352166</v>
      </c>
      <c r="C72" s="491" t="s">
        <v>1351</v>
      </c>
      <c r="D72" s="491" t="s">
        <v>90</v>
      </c>
      <c r="E72" s="423">
        <v>10795.539999999999</v>
      </c>
      <c r="F72" s="423">
        <v>0</v>
      </c>
      <c r="G72" s="423">
        <v>0</v>
      </c>
      <c r="H72" s="423">
        <v>0</v>
      </c>
      <c r="I72" s="423">
        <v>0</v>
      </c>
      <c r="J72" s="423">
        <v>0</v>
      </c>
      <c r="K72" s="423">
        <v>0</v>
      </c>
      <c r="L72" s="423">
        <v>0</v>
      </c>
      <c r="M72" s="423">
        <v>0</v>
      </c>
      <c r="N72" s="423">
        <v>0</v>
      </c>
      <c r="O72" s="423">
        <v>0</v>
      </c>
      <c r="P72" s="423">
        <v>0</v>
      </c>
      <c r="Q72" s="423">
        <v>0</v>
      </c>
      <c r="R72" s="423">
        <v>0</v>
      </c>
      <c r="S72" s="423">
        <v>0</v>
      </c>
      <c r="T72" s="423">
        <v>0</v>
      </c>
      <c r="U72" s="423">
        <v>0</v>
      </c>
      <c r="V72" s="423">
        <v>10795.539999999999</v>
      </c>
    </row>
    <row r="73" spans="2:22">
      <c r="B73" s="491">
        <v>9352184</v>
      </c>
      <c r="C73" s="491" t="s">
        <v>262</v>
      </c>
      <c r="D73" s="491" t="s">
        <v>90</v>
      </c>
      <c r="E73" s="423">
        <v>11008.26</v>
      </c>
      <c r="F73" s="423">
        <v>0</v>
      </c>
      <c r="G73" s="423">
        <v>0</v>
      </c>
      <c r="H73" s="423">
        <v>0</v>
      </c>
      <c r="I73" s="423">
        <v>0</v>
      </c>
      <c r="J73" s="423">
        <v>0</v>
      </c>
      <c r="K73" s="423">
        <v>0</v>
      </c>
      <c r="L73" s="423">
        <v>0</v>
      </c>
      <c r="M73" s="423">
        <v>0</v>
      </c>
      <c r="N73" s="423">
        <v>0</v>
      </c>
      <c r="O73" s="423">
        <v>0</v>
      </c>
      <c r="P73" s="423">
        <v>0</v>
      </c>
      <c r="Q73" s="423">
        <v>0</v>
      </c>
      <c r="R73" s="423">
        <v>0</v>
      </c>
      <c r="S73" s="423">
        <v>0</v>
      </c>
      <c r="T73" s="423">
        <v>0</v>
      </c>
      <c r="U73" s="423">
        <v>0</v>
      </c>
      <c r="V73" s="423">
        <v>11008.26</v>
      </c>
    </row>
    <row r="74" spans="2:22">
      <c r="B74" s="491">
        <v>9352918</v>
      </c>
      <c r="C74" s="491" t="s">
        <v>300</v>
      </c>
      <c r="D74" s="491" t="s">
        <v>90</v>
      </c>
      <c r="E74" s="423">
        <v>2526.0500000000002</v>
      </c>
      <c r="F74" s="423">
        <v>0</v>
      </c>
      <c r="G74" s="423">
        <v>0</v>
      </c>
      <c r="H74" s="423">
        <v>0</v>
      </c>
      <c r="I74" s="423">
        <v>0</v>
      </c>
      <c r="J74" s="423">
        <v>0</v>
      </c>
      <c r="K74" s="423">
        <v>0</v>
      </c>
      <c r="L74" s="423">
        <v>0</v>
      </c>
      <c r="M74" s="423">
        <v>0</v>
      </c>
      <c r="N74" s="423">
        <v>0</v>
      </c>
      <c r="O74" s="423">
        <v>0</v>
      </c>
      <c r="P74" s="423">
        <v>0</v>
      </c>
      <c r="Q74" s="423">
        <v>0</v>
      </c>
      <c r="R74" s="423">
        <v>0</v>
      </c>
      <c r="S74" s="423">
        <v>0</v>
      </c>
      <c r="T74" s="423">
        <v>0</v>
      </c>
      <c r="U74" s="423">
        <v>0</v>
      </c>
      <c r="V74" s="423">
        <v>2526.0500000000002</v>
      </c>
    </row>
    <row r="75" spans="2:22">
      <c r="B75" s="491">
        <v>9352919</v>
      </c>
      <c r="C75" s="491" t="s">
        <v>182</v>
      </c>
      <c r="D75" s="491" t="s">
        <v>90</v>
      </c>
      <c r="E75" s="423">
        <v>8402.44</v>
      </c>
      <c r="F75" s="423">
        <v>0</v>
      </c>
      <c r="G75" s="423">
        <v>0</v>
      </c>
      <c r="H75" s="423">
        <v>0</v>
      </c>
      <c r="I75" s="423">
        <v>0</v>
      </c>
      <c r="J75" s="423">
        <v>0</v>
      </c>
      <c r="K75" s="423">
        <v>0</v>
      </c>
      <c r="L75" s="423">
        <v>0</v>
      </c>
      <c r="M75" s="423">
        <v>0</v>
      </c>
      <c r="N75" s="423">
        <v>0</v>
      </c>
      <c r="O75" s="423">
        <v>0</v>
      </c>
      <c r="P75" s="423">
        <v>0</v>
      </c>
      <c r="Q75" s="423">
        <v>0</v>
      </c>
      <c r="R75" s="423">
        <v>0</v>
      </c>
      <c r="S75" s="423">
        <v>0</v>
      </c>
      <c r="T75" s="423">
        <v>0</v>
      </c>
      <c r="U75" s="423">
        <v>0</v>
      </c>
      <c r="V75" s="423">
        <v>8402.44</v>
      </c>
    </row>
    <row r="76" spans="2:22">
      <c r="B76" s="491">
        <v>9352921</v>
      </c>
      <c r="C76" s="491" t="s">
        <v>371</v>
      </c>
      <c r="D76" s="491" t="s">
        <v>90</v>
      </c>
      <c r="E76" s="423">
        <v>5052.1000000000004</v>
      </c>
      <c r="F76" s="423">
        <v>0</v>
      </c>
      <c r="G76" s="423">
        <v>0</v>
      </c>
      <c r="H76" s="423">
        <v>0</v>
      </c>
      <c r="I76" s="423">
        <v>0</v>
      </c>
      <c r="J76" s="423">
        <v>0</v>
      </c>
      <c r="K76" s="423">
        <v>0</v>
      </c>
      <c r="L76" s="423">
        <v>0</v>
      </c>
      <c r="M76" s="423">
        <v>0</v>
      </c>
      <c r="N76" s="423">
        <v>0</v>
      </c>
      <c r="O76" s="423">
        <v>0</v>
      </c>
      <c r="P76" s="423">
        <v>0</v>
      </c>
      <c r="Q76" s="423">
        <v>0</v>
      </c>
      <c r="R76" s="423">
        <v>0</v>
      </c>
      <c r="S76" s="423">
        <v>0</v>
      </c>
      <c r="T76" s="423">
        <v>0</v>
      </c>
      <c r="U76" s="423">
        <v>0</v>
      </c>
      <c r="V76" s="423">
        <v>5052.1000000000004</v>
      </c>
    </row>
    <row r="77" spans="2:22">
      <c r="B77" s="491">
        <v>9352923</v>
      </c>
      <c r="C77" s="491" t="s">
        <v>402</v>
      </c>
      <c r="D77" s="491" t="s">
        <v>90</v>
      </c>
      <c r="E77" s="423">
        <v>8083.36</v>
      </c>
      <c r="F77" s="423">
        <v>0</v>
      </c>
      <c r="G77" s="423">
        <v>0</v>
      </c>
      <c r="H77" s="423">
        <v>0</v>
      </c>
      <c r="I77" s="423">
        <v>0</v>
      </c>
      <c r="J77" s="423">
        <v>0</v>
      </c>
      <c r="K77" s="423">
        <v>0</v>
      </c>
      <c r="L77" s="423">
        <v>0</v>
      </c>
      <c r="M77" s="423">
        <v>0</v>
      </c>
      <c r="N77" s="423">
        <v>0</v>
      </c>
      <c r="O77" s="423">
        <v>0</v>
      </c>
      <c r="P77" s="423">
        <v>0</v>
      </c>
      <c r="Q77" s="423">
        <v>0</v>
      </c>
      <c r="R77" s="423">
        <v>0</v>
      </c>
      <c r="S77" s="423">
        <v>0</v>
      </c>
      <c r="T77" s="423">
        <v>0</v>
      </c>
      <c r="U77" s="423">
        <v>0</v>
      </c>
      <c r="V77" s="423">
        <v>8083.36</v>
      </c>
    </row>
    <row r="78" spans="2:22">
      <c r="B78" s="491">
        <v>9352924</v>
      </c>
      <c r="C78" s="491" t="s">
        <v>290</v>
      </c>
      <c r="D78" s="491" t="s">
        <v>90</v>
      </c>
      <c r="E78" s="423">
        <v>5477.54</v>
      </c>
      <c r="F78" s="423">
        <v>0</v>
      </c>
      <c r="G78" s="423">
        <v>0</v>
      </c>
      <c r="H78" s="423">
        <v>0</v>
      </c>
      <c r="I78" s="423">
        <v>0</v>
      </c>
      <c r="J78" s="423">
        <v>0</v>
      </c>
      <c r="K78" s="423">
        <v>0</v>
      </c>
      <c r="L78" s="423">
        <v>0</v>
      </c>
      <c r="M78" s="423">
        <v>0</v>
      </c>
      <c r="N78" s="423">
        <v>0</v>
      </c>
      <c r="O78" s="423">
        <v>0</v>
      </c>
      <c r="P78" s="423">
        <v>0</v>
      </c>
      <c r="Q78" s="423">
        <v>0</v>
      </c>
      <c r="R78" s="423">
        <v>0</v>
      </c>
      <c r="S78" s="423">
        <v>0</v>
      </c>
      <c r="T78" s="423">
        <v>0</v>
      </c>
      <c r="U78" s="423">
        <v>0</v>
      </c>
      <c r="V78" s="423">
        <v>5477.54</v>
      </c>
    </row>
    <row r="79" spans="2:22">
      <c r="B79" s="491">
        <v>9352925</v>
      </c>
      <c r="C79" s="491" t="s">
        <v>339</v>
      </c>
      <c r="D79" s="491" t="s">
        <v>90</v>
      </c>
      <c r="E79" s="423">
        <v>10476.459999999999</v>
      </c>
      <c r="F79" s="423">
        <v>0</v>
      </c>
      <c r="G79" s="423">
        <v>0</v>
      </c>
      <c r="H79" s="423">
        <v>0</v>
      </c>
      <c r="I79" s="423">
        <v>0</v>
      </c>
      <c r="J79" s="423">
        <v>0</v>
      </c>
      <c r="K79" s="423">
        <v>0</v>
      </c>
      <c r="L79" s="423">
        <v>0</v>
      </c>
      <c r="M79" s="423">
        <v>0</v>
      </c>
      <c r="N79" s="423">
        <v>0</v>
      </c>
      <c r="O79" s="423">
        <v>0</v>
      </c>
      <c r="P79" s="423">
        <v>0</v>
      </c>
      <c r="Q79" s="423">
        <v>0</v>
      </c>
      <c r="R79" s="423">
        <v>0</v>
      </c>
      <c r="S79" s="423">
        <v>0</v>
      </c>
      <c r="T79" s="423">
        <v>0</v>
      </c>
      <c r="U79" s="423">
        <v>0</v>
      </c>
      <c r="V79" s="423">
        <v>10476.459999999999</v>
      </c>
    </row>
    <row r="80" spans="2:22">
      <c r="B80" s="491">
        <v>9352928</v>
      </c>
      <c r="C80" s="491" t="s">
        <v>308</v>
      </c>
      <c r="D80" s="491" t="s">
        <v>90</v>
      </c>
      <c r="E80" s="423">
        <v>1967.66</v>
      </c>
      <c r="F80" s="423">
        <v>0</v>
      </c>
      <c r="G80" s="423">
        <v>0</v>
      </c>
      <c r="H80" s="423">
        <v>0</v>
      </c>
      <c r="I80" s="423">
        <v>0</v>
      </c>
      <c r="J80" s="423">
        <v>0</v>
      </c>
      <c r="K80" s="423">
        <v>0</v>
      </c>
      <c r="L80" s="423">
        <v>0</v>
      </c>
      <c r="M80" s="423">
        <v>0</v>
      </c>
      <c r="N80" s="423">
        <v>0</v>
      </c>
      <c r="O80" s="423">
        <v>0</v>
      </c>
      <c r="P80" s="423">
        <v>0</v>
      </c>
      <c r="Q80" s="423">
        <v>0</v>
      </c>
      <c r="R80" s="423">
        <v>0</v>
      </c>
      <c r="S80" s="423">
        <v>0</v>
      </c>
      <c r="T80" s="423">
        <v>0</v>
      </c>
      <c r="U80" s="423">
        <v>0</v>
      </c>
      <c r="V80" s="423">
        <v>1967.66</v>
      </c>
    </row>
    <row r="81" spans="2:22">
      <c r="B81" s="491">
        <v>9352929</v>
      </c>
      <c r="C81" s="491" t="s">
        <v>955</v>
      </c>
      <c r="D81" s="491" t="s">
        <v>90</v>
      </c>
      <c r="E81" s="423">
        <v>10875.31</v>
      </c>
      <c r="F81" s="423">
        <v>0</v>
      </c>
      <c r="G81" s="423">
        <v>0</v>
      </c>
      <c r="H81" s="423">
        <v>0</v>
      </c>
      <c r="I81" s="423">
        <v>0</v>
      </c>
      <c r="J81" s="423">
        <v>0</v>
      </c>
      <c r="K81" s="423">
        <v>0</v>
      </c>
      <c r="L81" s="423">
        <v>0</v>
      </c>
      <c r="M81" s="423">
        <v>0</v>
      </c>
      <c r="N81" s="423">
        <v>0</v>
      </c>
      <c r="O81" s="423">
        <v>0</v>
      </c>
      <c r="P81" s="423">
        <v>0</v>
      </c>
      <c r="Q81" s="423">
        <v>0</v>
      </c>
      <c r="R81" s="423">
        <v>0</v>
      </c>
      <c r="S81" s="423">
        <v>0</v>
      </c>
      <c r="T81" s="423">
        <v>0</v>
      </c>
      <c r="U81" s="423">
        <v>0</v>
      </c>
      <c r="V81" s="423">
        <v>10875.31</v>
      </c>
    </row>
    <row r="82" spans="2:22">
      <c r="B82" s="491">
        <v>9352931</v>
      </c>
      <c r="C82" s="491" t="s">
        <v>248</v>
      </c>
      <c r="D82" s="491" t="s">
        <v>90</v>
      </c>
      <c r="E82" s="423">
        <v>2898.31</v>
      </c>
      <c r="F82" s="423">
        <v>0</v>
      </c>
      <c r="G82" s="423">
        <v>0</v>
      </c>
      <c r="H82" s="423">
        <v>0</v>
      </c>
      <c r="I82" s="423">
        <v>0</v>
      </c>
      <c r="J82" s="423">
        <v>0</v>
      </c>
      <c r="K82" s="423">
        <v>0</v>
      </c>
      <c r="L82" s="423">
        <v>0</v>
      </c>
      <c r="M82" s="423">
        <v>0</v>
      </c>
      <c r="N82" s="423">
        <v>0</v>
      </c>
      <c r="O82" s="423">
        <v>0</v>
      </c>
      <c r="P82" s="423">
        <v>0</v>
      </c>
      <c r="Q82" s="423">
        <v>0</v>
      </c>
      <c r="R82" s="423">
        <v>0</v>
      </c>
      <c r="S82" s="423">
        <v>0</v>
      </c>
      <c r="T82" s="423">
        <v>0</v>
      </c>
      <c r="U82" s="423">
        <v>0</v>
      </c>
      <c r="V82" s="423">
        <v>2898.31</v>
      </c>
    </row>
    <row r="83" spans="2:22">
      <c r="B83" s="491">
        <v>9353000</v>
      </c>
      <c r="C83" s="491" t="s">
        <v>956</v>
      </c>
      <c r="D83" s="491" t="s">
        <v>90</v>
      </c>
      <c r="E83" s="423">
        <v>4387.3500000000004</v>
      </c>
      <c r="F83" s="423">
        <v>0</v>
      </c>
      <c r="G83" s="423">
        <v>0</v>
      </c>
      <c r="H83" s="423">
        <v>0</v>
      </c>
      <c r="I83" s="423">
        <v>0</v>
      </c>
      <c r="J83" s="423">
        <v>0</v>
      </c>
      <c r="K83" s="423">
        <v>0</v>
      </c>
      <c r="L83" s="423">
        <v>0</v>
      </c>
      <c r="M83" s="423">
        <v>0</v>
      </c>
      <c r="N83" s="423">
        <v>0</v>
      </c>
      <c r="O83" s="423">
        <v>0</v>
      </c>
      <c r="P83" s="423">
        <v>0</v>
      </c>
      <c r="Q83" s="423">
        <v>0</v>
      </c>
      <c r="R83" s="423">
        <v>0</v>
      </c>
      <c r="S83" s="423">
        <v>0</v>
      </c>
      <c r="T83" s="423">
        <v>0</v>
      </c>
      <c r="U83" s="423">
        <v>0</v>
      </c>
      <c r="V83" s="423">
        <v>4387.3500000000004</v>
      </c>
    </row>
    <row r="84" spans="2:22">
      <c r="B84" s="491">
        <v>9353003</v>
      </c>
      <c r="C84" s="491" t="s">
        <v>957</v>
      </c>
      <c r="D84" s="491" t="s">
        <v>90</v>
      </c>
      <c r="E84" s="423">
        <v>4280.99</v>
      </c>
      <c r="F84" s="423">
        <v>0</v>
      </c>
      <c r="G84" s="423">
        <v>0</v>
      </c>
      <c r="H84" s="423">
        <v>0</v>
      </c>
      <c r="I84" s="423">
        <v>0</v>
      </c>
      <c r="J84" s="423">
        <v>0</v>
      </c>
      <c r="K84" s="423">
        <v>0</v>
      </c>
      <c r="L84" s="423">
        <v>0</v>
      </c>
      <c r="M84" s="423">
        <v>0</v>
      </c>
      <c r="N84" s="423">
        <v>0</v>
      </c>
      <c r="O84" s="423">
        <v>0</v>
      </c>
      <c r="P84" s="423">
        <v>0</v>
      </c>
      <c r="Q84" s="423">
        <v>0</v>
      </c>
      <c r="R84" s="423">
        <v>0</v>
      </c>
      <c r="S84" s="423">
        <v>0</v>
      </c>
      <c r="T84" s="423">
        <v>0</v>
      </c>
      <c r="U84" s="423">
        <v>0</v>
      </c>
      <c r="V84" s="423">
        <v>4280.99</v>
      </c>
    </row>
    <row r="85" spans="2:22">
      <c r="B85" s="491">
        <v>9353004</v>
      </c>
      <c r="C85" s="491" t="s">
        <v>958</v>
      </c>
      <c r="D85" s="491" t="s">
        <v>90</v>
      </c>
      <c r="E85" s="423">
        <v>2339.92</v>
      </c>
      <c r="F85" s="423">
        <v>0</v>
      </c>
      <c r="G85" s="423">
        <v>0</v>
      </c>
      <c r="H85" s="423">
        <v>0</v>
      </c>
      <c r="I85" s="423">
        <v>0</v>
      </c>
      <c r="J85" s="423">
        <v>0</v>
      </c>
      <c r="K85" s="423">
        <v>0</v>
      </c>
      <c r="L85" s="423">
        <v>0</v>
      </c>
      <c r="M85" s="423">
        <v>0</v>
      </c>
      <c r="N85" s="423">
        <v>0</v>
      </c>
      <c r="O85" s="423">
        <v>0</v>
      </c>
      <c r="P85" s="423">
        <v>0</v>
      </c>
      <c r="Q85" s="423">
        <v>0</v>
      </c>
      <c r="R85" s="423">
        <v>0</v>
      </c>
      <c r="S85" s="423">
        <v>0</v>
      </c>
      <c r="T85" s="423">
        <v>0</v>
      </c>
      <c r="U85" s="423">
        <v>0</v>
      </c>
      <c r="V85" s="423">
        <v>2339.92</v>
      </c>
    </row>
    <row r="86" spans="2:22">
      <c r="B86" s="491">
        <v>9353005</v>
      </c>
      <c r="C86" s="491" t="s">
        <v>959</v>
      </c>
      <c r="D86" s="491" t="s">
        <v>90</v>
      </c>
      <c r="E86" s="423">
        <v>4945.74</v>
      </c>
      <c r="F86" s="423">
        <v>0</v>
      </c>
      <c r="G86" s="423">
        <v>0</v>
      </c>
      <c r="H86" s="423">
        <v>0</v>
      </c>
      <c r="I86" s="423">
        <v>0</v>
      </c>
      <c r="J86" s="423">
        <v>0</v>
      </c>
      <c r="K86" s="423">
        <v>0</v>
      </c>
      <c r="L86" s="423">
        <v>0</v>
      </c>
      <c r="M86" s="423">
        <v>0</v>
      </c>
      <c r="N86" s="423">
        <v>0</v>
      </c>
      <c r="O86" s="423">
        <v>0</v>
      </c>
      <c r="P86" s="423">
        <v>0</v>
      </c>
      <c r="Q86" s="423">
        <v>0</v>
      </c>
      <c r="R86" s="423">
        <v>0</v>
      </c>
      <c r="S86" s="423">
        <v>0</v>
      </c>
      <c r="T86" s="423">
        <v>0</v>
      </c>
      <c r="U86" s="423">
        <v>0</v>
      </c>
      <c r="V86" s="423">
        <v>4945.74</v>
      </c>
    </row>
    <row r="87" spans="2:22">
      <c r="B87" s="491">
        <v>9353006</v>
      </c>
      <c r="C87" s="491" t="s">
        <v>960</v>
      </c>
      <c r="D87" s="491" t="s">
        <v>90</v>
      </c>
      <c r="E87" s="423">
        <v>4733.0199999999995</v>
      </c>
      <c r="F87" s="423">
        <v>0</v>
      </c>
      <c r="G87" s="423">
        <v>0</v>
      </c>
      <c r="H87" s="423">
        <v>0</v>
      </c>
      <c r="I87" s="423">
        <v>0</v>
      </c>
      <c r="J87" s="423">
        <v>0</v>
      </c>
      <c r="K87" s="423">
        <v>0</v>
      </c>
      <c r="L87" s="423">
        <v>0</v>
      </c>
      <c r="M87" s="423">
        <v>0</v>
      </c>
      <c r="N87" s="423">
        <v>0</v>
      </c>
      <c r="O87" s="423">
        <v>0</v>
      </c>
      <c r="P87" s="423">
        <v>0</v>
      </c>
      <c r="Q87" s="423">
        <v>0</v>
      </c>
      <c r="R87" s="423">
        <v>0</v>
      </c>
      <c r="S87" s="423">
        <v>0</v>
      </c>
      <c r="T87" s="423">
        <v>0</v>
      </c>
      <c r="U87" s="423">
        <v>0</v>
      </c>
      <c r="V87" s="423">
        <v>4733.0199999999995</v>
      </c>
    </row>
    <row r="88" spans="2:22">
      <c r="B88" s="491">
        <v>9353009</v>
      </c>
      <c r="C88" s="491" t="s">
        <v>961</v>
      </c>
      <c r="D88" s="491" t="s">
        <v>90</v>
      </c>
      <c r="E88" s="423">
        <v>5185.05</v>
      </c>
      <c r="F88" s="423">
        <v>0</v>
      </c>
      <c r="G88" s="423">
        <v>0</v>
      </c>
      <c r="H88" s="423">
        <v>0</v>
      </c>
      <c r="I88" s="423">
        <v>0</v>
      </c>
      <c r="J88" s="423">
        <v>0</v>
      </c>
      <c r="K88" s="423">
        <v>0</v>
      </c>
      <c r="L88" s="423">
        <v>0</v>
      </c>
      <c r="M88" s="423">
        <v>0</v>
      </c>
      <c r="N88" s="423">
        <v>0</v>
      </c>
      <c r="O88" s="423">
        <v>0</v>
      </c>
      <c r="P88" s="423">
        <v>0</v>
      </c>
      <c r="Q88" s="423">
        <v>0</v>
      </c>
      <c r="R88" s="423">
        <v>0</v>
      </c>
      <c r="S88" s="423">
        <v>0</v>
      </c>
      <c r="T88" s="423">
        <v>0</v>
      </c>
      <c r="U88" s="423">
        <v>0</v>
      </c>
      <c r="V88" s="423">
        <v>5185.05</v>
      </c>
    </row>
    <row r="89" spans="2:22">
      <c r="B89" s="491">
        <v>9353010</v>
      </c>
      <c r="C89" s="491" t="s">
        <v>962</v>
      </c>
      <c r="D89" s="491" t="s">
        <v>90</v>
      </c>
      <c r="E89" s="423">
        <v>2419.69</v>
      </c>
      <c r="F89" s="423">
        <v>0</v>
      </c>
      <c r="G89" s="423">
        <v>0</v>
      </c>
      <c r="H89" s="423">
        <v>0</v>
      </c>
      <c r="I89" s="423">
        <v>0</v>
      </c>
      <c r="J89" s="423">
        <v>0</v>
      </c>
      <c r="K89" s="423">
        <v>0</v>
      </c>
      <c r="L89" s="423">
        <v>0</v>
      </c>
      <c r="M89" s="423">
        <v>0</v>
      </c>
      <c r="N89" s="423">
        <v>0</v>
      </c>
      <c r="O89" s="423">
        <v>0</v>
      </c>
      <c r="P89" s="423">
        <v>0</v>
      </c>
      <c r="Q89" s="423">
        <v>0</v>
      </c>
      <c r="R89" s="423">
        <v>0</v>
      </c>
      <c r="S89" s="423">
        <v>0</v>
      </c>
      <c r="T89" s="423">
        <v>0</v>
      </c>
      <c r="U89" s="423">
        <v>0</v>
      </c>
      <c r="V89" s="423">
        <v>2419.69</v>
      </c>
    </row>
    <row r="90" spans="2:22">
      <c r="B90" s="491">
        <v>9353013</v>
      </c>
      <c r="C90" s="491" t="s">
        <v>963</v>
      </c>
      <c r="D90" s="491" t="s">
        <v>90</v>
      </c>
      <c r="E90" s="423">
        <v>1887.89</v>
      </c>
      <c r="F90" s="423">
        <v>0</v>
      </c>
      <c r="G90" s="423">
        <v>0</v>
      </c>
      <c r="H90" s="423">
        <v>0</v>
      </c>
      <c r="I90" s="423">
        <v>0</v>
      </c>
      <c r="J90" s="423">
        <v>0</v>
      </c>
      <c r="K90" s="423">
        <v>0</v>
      </c>
      <c r="L90" s="423">
        <v>0</v>
      </c>
      <c r="M90" s="423">
        <v>0</v>
      </c>
      <c r="N90" s="423">
        <v>0</v>
      </c>
      <c r="O90" s="423">
        <v>0</v>
      </c>
      <c r="P90" s="423">
        <v>0</v>
      </c>
      <c r="Q90" s="423">
        <v>0</v>
      </c>
      <c r="R90" s="423">
        <v>0</v>
      </c>
      <c r="S90" s="423">
        <v>0</v>
      </c>
      <c r="T90" s="423">
        <v>0</v>
      </c>
      <c r="U90" s="423">
        <v>0</v>
      </c>
      <c r="V90" s="423">
        <v>1887.89</v>
      </c>
    </row>
    <row r="91" spans="2:22">
      <c r="B91" s="491">
        <v>9353026</v>
      </c>
      <c r="C91" s="491" t="s">
        <v>965</v>
      </c>
      <c r="D91" s="491" t="s">
        <v>90</v>
      </c>
      <c r="E91" s="423">
        <v>1887.89</v>
      </c>
      <c r="F91" s="423">
        <v>0</v>
      </c>
      <c r="G91" s="423">
        <v>0</v>
      </c>
      <c r="H91" s="423">
        <v>0</v>
      </c>
      <c r="I91" s="423">
        <v>0</v>
      </c>
      <c r="J91" s="423">
        <v>0</v>
      </c>
      <c r="K91" s="423">
        <v>0</v>
      </c>
      <c r="L91" s="423">
        <v>0</v>
      </c>
      <c r="M91" s="423">
        <v>0</v>
      </c>
      <c r="N91" s="423">
        <v>0</v>
      </c>
      <c r="O91" s="423">
        <v>0</v>
      </c>
      <c r="P91" s="423">
        <v>0</v>
      </c>
      <c r="Q91" s="423">
        <v>0</v>
      </c>
      <c r="R91" s="423">
        <v>0</v>
      </c>
      <c r="S91" s="423">
        <v>0</v>
      </c>
      <c r="T91" s="423">
        <v>0</v>
      </c>
      <c r="U91" s="423">
        <v>0</v>
      </c>
      <c r="V91" s="423">
        <v>1887.89</v>
      </c>
    </row>
    <row r="92" spans="2:22">
      <c r="B92" s="491">
        <v>9353027</v>
      </c>
      <c r="C92" s="491" t="s">
        <v>966</v>
      </c>
      <c r="D92" s="491" t="s">
        <v>90</v>
      </c>
      <c r="E92" s="423">
        <v>5158.46</v>
      </c>
      <c r="F92" s="423">
        <v>0</v>
      </c>
      <c r="G92" s="423">
        <v>0</v>
      </c>
      <c r="H92" s="423">
        <v>0</v>
      </c>
      <c r="I92" s="423">
        <v>0</v>
      </c>
      <c r="J92" s="423">
        <v>0</v>
      </c>
      <c r="K92" s="423">
        <v>0</v>
      </c>
      <c r="L92" s="423">
        <v>0</v>
      </c>
      <c r="M92" s="423">
        <v>0</v>
      </c>
      <c r="N92" s="423">
        <v>0</v>
      </c>
      <c r="O92" s="423">
        <v>0</v>
      </c>
      <c r="P92" s="423">
        <v>0</v>
      </c>
      <c r="Q92" s="423">
        <v>0</v>
      </c>
      <c r="R92" s="423">
        <v>0</v>
      </c>
      <c r="S92" s="423">
        <v>0</v>
      </c>
      <c r="T92" s="423">
        <v>0</v>
      </c>
      <c r="U92" s="423">
        <v>0</v>
      </c>
      <c r="V92" s="423">
        <v>5158.46</v>
      </c>
    </row>
    <row r="93" spans="2:22">
      <c r="B93" s="491">
        <v>9353036</v>
      </c>
      <c r="C93" s="491" t="s">
        <v>968</v>
      </c>
      <c r="D93" s="491" t="s">
        <v>90</v>
      </c>
      <c r="E93" s="423">
        <v>4440.53</v>
      </c>
      <c r="F93" s="423">
        <v>0</v>
      </c>
      <c r="G93" s="423">
        <v>0</v>
      </c>
      <c r="H93" s="423">
        <v>0</v>
      </c>
      <c r="I93" s="423">
        <v>0</v>
      </c>
      <c r="J93" s="423">
        <v>0</v>
      </c>
      <c r="K93" s="423">
        <v>0</v>
      </c>
      <c r="L93" s="423">
        <v>0</v>
      </c>
      <c r="M93" s="423">
        <v>0</v>
      </c>
      <c r="N93" s="423">
        <v>0</v>
      </c>
      <c r="O93" s="423">
        <v>0</v>
      </c>
      <c r="P93" s="423">
        <v>0</v>
      </c>
      <c r="Q93" s="423">
        <v>0</v>
      </c>
      <c r="R93" s="423">
        <v>0</v>
      </c>
      <c r="S93" s="423">
        <v>0</v>
      </c>
      <c r="T93" s="423">
        <v>0</v>
      </c>
      <c r="U93" s="423">
        <v>0</v>
      </c>
      <c r="V93" s="423">
        <v>4440.53</v>
      </c>
    </row>
    <row r="94" spans="2:22">
      <c r="B94" s="491">
        <v>9353037</v>
      </c>
      <c r="C94" s="491" t="s">
        <v>969</v>
      </c>
      <c r="D94" s="491" t="s">
        <v>90</v>
      </c>
      <c r="E94" s="423">
        <v>2313.33</v>
      </c>
      <c r="F94" s="423">
        <v>0</v>
      </c>
      <c r="G94" s="423">
        <v>0</v>
      </c>
      <c r="H94" s="423">
        <v>0</v>
      </c>
      <c r="I94" s="423">
        <v>0</v>
      </c>
      <c r="J94" s="423">
        <v>0</v>
      </c>
      <c r="K94" s="423">
        <v>0</v>
      </c>
      <c r="L94" s="423">
        <v>0</v>
      </c>
      <c r="M94" s="423">
        <v>0</v>
      </c>
      <c r="N94" s="423">
        <v>0</v>
      </c>
      <c r="O94" s="423">
        <v>0</v>
      </c>
      <c r="P94" s="423">
        <v>0</v>
      </c>
      <c r="Q94" s="423">
        <v>0</v>
      </c>
      <c r="R94" s="423">
        <v>0</v>
      </c>
      <c r="S94" s="423">
        <v>0</v>
      </c>
      <c r="T94" s="423">
        <v>0</v>
      </c>
      <c r="U94" s="423">
        <v>0</v>
      </c>
      <c r="V94" s="423">
        <v>2313.33</v>
      </c>
    </row>
    <row r="95" spans="2:22">
      <c r="B95" s="491">
        <v>9353043</v>
      </c>
      <c r="C95" s="491" t="s">
        <v>971</v>
      </c>
      <c r="D95" s="491" t="s">
        <v>90</v>
      </c>
      <c r="E95" s="423">
        <v>4387.3500000000004</v>
      </c>
      <c r="F95" s="423">
        <v>0</v>
      </c>
      <c r="G95" s="423">
        <v>0</v>
      </c>
      <c r="H95" s="423">
        <v>0</v>
      </c>
      <c r="I95" s="423">
        <v>0</v>
      </c>
      <c r="J95" s="423">
        <v>0</v>
      </c>
      <c r="K95" s="423">
        <v>0</v>
      </c>
      <c r="L95" s="423">
        <v>0</v>
      </c>
      <c r="M95" s="423">
        <v>0</v>
      </c>
      <c r="N95" s="423">
        <v>0</v>
      </c>
      <c r="O95" s="423">
        <v>0</v>
      </c>
      <c r="P95" s="423">
        <v>0</v>
      </c>
      <c r="Q95" s="423">
        <v>0</v>
      </c>
      <c r="R95" s="423">
        <v>0</v>
      </c>
      <c r="S95" s="423">
        <v>0</v>
      </c>
      <c r="T95" s="423">
        <v>0</v>
      </c>
      <c r="U95" s="423">
        <v>0</v>
      </c>
      <c r="V95" s="423">
        <v>4387.3500000000004</v>
      </c>
    </row>
    <row r="96" spans="2:22">
      <c r="B96" s="491">
        <v>9353048</v>
      </c>
      <c r="C96" s="491" t="s">
        <v>972</v>
      </c>
      <c r="D96" s="491" t="s">
        <v>90</v>
      </c>
      <c r="E96" s="423">
        <v>5211.6400000000003</v>
      </c>
      <c r="F96" s="423">
        <v>0</v>
      </c>
      <c r="G96" s="423">
        <v>0</v>
      </c>
      <c r="H96" s="423">
        <v>0</v>
      </c>
      <c r="I96" s="423">
        <v>0</v>
      </c>
      <c r="J96" s="423">
        <v>0</v>
      </c>
      <c r="K96" s="423">
        <v>0</v>
      </c>
      <c r="L96" s="423">
        <v>0</v>
      </c>
      <c r="M96" s="423">
        <v>0</v>
      </c>
      <c r="N96" s="423">
        <v>0</v>
      </c>
      <c r="O96" s="423">
        <v>0</v>
      </c>
      <c r="P96" s="423">
        <v>0</v>
      </c>
      <c r="Q96" s="423">
        <v>0</v>
      </c>
      <c r="R96" s="423">
        <v>0</v>
      </c>
      <c r="S96" s="423">
        <v>0</v>
      </c>
      <c r="T96" s="423">
        <v>0</v>
      </c>
      <c r="U96" s="423">
        <v>0</v>
      </c>
      <c r="V96" s="423">
        <v>5211.6400000000003</v>
      </c>
    </row>
    <row r="97" spans="2:22">
      <c r="B97" s="491">
        <v>9353049</v>
      </c>
      <c r="C97" s="491" t="s">
        <v>973</v>
      </c>
      <c r="D97" s="491" t="s">
        <v>90</v>
      </c>
      <c r="E97" s="423">
        <v>5583.9</v>
      </c>
      <c r="F97" s="423">
        <v>0</v>
      </c>
      <c r="G97" s="423">
        <v>0</v>
      </c>
      <c r="H97" s="423">
        <v>0</v>
      </c>
      <c r="I97" s="423">
        <v>0</v>
      </c>
      <c r="J97" s="423">
        <v>0</v>
      </c>
      <c r="K97" s="423">
        <v>0</v>
      </c>
      <c r="L97" s="423">
        <v>0</v>
      </c>
      <c r="M97" s="423">
        <v>0</v>
      </c>
      <c r="N97" s="423">
        <v>0</v>
      </c>
      <c r="O97" s="423">
        <v>0</v>
      </c>
      <c r="P97" s="423">
        <v>0</v>
      </c>
      <c r="Q97" s="423">
        <v>0</v>
      </c>
      <c r="R97" s="423">
        <v>0</v>
      </c>
      <c r="S97" s="423">
        <v>0</v>
      </c>
      <c r="T97" s="423">
        <v>0</v>
      </c>
      <c r="U97" s="423">
        <v>0</v>
      </c>
      <c r="V97" s="423">
        <v>5583.9</v>
      </c>
    </row>
    <row r="98" spans="2:22">
      <c r="B98" s="491">
        <v>9353056</v>
      </c>
      <c r="C98" s="491" t="s">
        <v>974</v>
      </c>
      <c r="D98" s="491" t="s">
        <v>90</v>
      </c>
      <c r="E98" s="423">
        <v>5318</v>
      </c>
      <c r="F98" s="423">
        <v>0</v>
      </c>
      <c r="G98" s="423">
        <v>0</v>
      </c>
      <c r="H98" s="423">
        <v>0</v>
      </c>
      <c r="I98" s="423">
        <v>0</v>
      </c>
      <c r="J98" s="423">
        <v>0</v>
      </c>
      <c r="K98" s="423">
        <v>0</v>
      </c>
      <c r="L98" s="423">
        <v>0</v>
      </c>
      <c r="M98" s="423">
        <v>0</v>
      </c>
      <c r="N98" s="423">
        <v>0</v>
      </c>
      <c r="O98" s="423">
        <v>0</v>
      </c>
      <c r="P98" s="423">
        <v>0</v>
      </c>
      <c r="Q98" s="423">
        <v>0</v>
      </c>
      <c r="R98" s="423">
        <v>0</v>
      </c>
      <c r="S98" s="423">
        <v>0</v>
      </c>
      <c r="T98" s="423">
        <v>0</v>
      </c>
      <c r="U98" s="423">
        <v>0</v>
      </c>
      <c r="V98" s="423">
        <v>5318</v>
      </c>
    </row>
    <row r="99" spans="2:22">
      <c r="B99" s="491">
        <v>9353064</v>
      </c>
      <c r="C99" s="491" t="s">
        <v>975</v>
      </c>
      <c r="D99" s="491" t="s">
        <v>90</v>
      </c>
      <c r="E99" s="423">
        <v>3350.34</v>
      </c>
      <c r="F99" s="423">
        <v>0</v>
      </c>
      <c r="G99" s="423">
        <v>0</v>
      </c>
      <c r="H99" s="423">
        <v>0</v>
      </c>
      <c r="I99" s="423">
        <v>0</v>
      </c>
      <c r="J99" s="423">
        <v>0</v>
      </c>
      <c r="K99" s="423">
        <v>0</v>
      </c>
      <c r="L99" s="423">
        <v>0</v>
      </c>
      <c r="M99" s="423">
        <v>0</v>
      </c>
      <c r="N99" s="423">
        <v>0</v>
      </c>
      <c r="O99" s="423">
        <v>0</v>
      </c>
      <c r="P99" s="423">
        <v>0</v>
      </c>
      <c r="Q99" s="423">
        <v>0</v>
      </c>
      <c r="R99" s="423">
        <v>0</v>
      </c>
      <c r="S99" s="423">
        <v>0</v>
      </c>
      <c r="T99" s="423">
        <v>0</v>
      </c>
      <c r="U99" s="423">
        <v>0</v>
      </c>
      <c r="V99" s="423">
        <v>3350.34</v>
      </c>
    </row>
    <row r="100" spans="2:22">
      <c r="B100" s="491">
        <v>9353066</v>
      </c>
      <c r="C100" s="491" t="s">
        <v>976</v>
      </c>
      <c r="D100" s="491" t="s">
        <v>90</v>
      </c>
      <c r="E100" s="423">
        <v>983.83</v>
      </c>
      <c r="F100" s="423">
        <v>0</v>
      </c>
      <c r="G100" s="423">
        <v>0</v>
      </c>
      <c r="H100" s="423">
        <v>0</v>
      </c>
      <c r="I100" s="423">
        <v>0</v>
      </c>
      <c r="J100" s="423">
        <v>0</v>
      </c>
      <c r="K100" s="423">
        <v>0</v>
      </c>
      <c r="L100" s="423">
        <v>0</v>
      </c>
      <c r="M100" s="423">
        <v>0</v>
      </c>
      <c r="N100" s="423">
        <v>0</v>
      </c>
      <c r="O100" s="423">
        <v>0</v>
      </c>
      <c r="P100" s="423">
        <v>0</v>
      </c>
      <c r="Q100" s="423">
        <v>0</v>
      </c>
      <c r="R100" s="423">
        <v>0</v>
      </c>
      <c r="S100" s="423">
        <v>0</v>
      </c>
      <c r="T100" s="423">
        <v>0</v>
      </c>
      <c r="U100" s="423">
        <v>0</v>
      </c>
      <c r="V100" s="423">
        <v>983.83</v>
      </c>
    </row>
    <row r="101" spans="2:22">
      <c r="B101" s="491">
        <v>9353074</v>
      </c>
      <c r="C101" s="491" t="s">
        <v>977</v>
      </c>
      <c r="D101" s="491" t="s">
        <v>90</v>
      </c>
      <c r="E101" s="423">
        <v>1462.45</v>
      </c>
      <c r="F101" s="423">
        <v>0</v>
      </c>
      <c r="G101" s="423">
        <v>0</v>
      </c>
      <c r="H101" s="423">
        <v>0</v>
      </c>
      <c r="I101" s="423">
        <v>0</v>
      </c>
      <c r="J101" s="423">
        <v>0</v>
      </c>
      <c r="K101" s="423">
        <v>0</v>
      </c>
      <c r="L101" s="423">
        <v>0</v>
      </c>
      <c r="M101" s="423">
        <v>0</v>
      </c>
      <c r="N101" s="423">
        <v>0</v>
      </c>
      <c r="O101" s="423">
        <v>0</v>
      </c>
      <c r="P101" s="423">
        <v>0</v>
      </c>
      <c r="Q101" s="423">
        <v>0</v>
      </c>
      <c r="R101" s="423">
        <v>0</v>
      </c>
      <c r="S101" s="423">
        <v>0</v>
      </c>
      <c r="T101" s="423">
        <v>0</v>
      </c>
      <c r="U101" s="423">
        <v>0</v>
      </c>
      <c r="V101" s="423">
        <v>1462.45</v>
      </c>
    </row>
    <row r="102" spans="2:22">
      <c r="B102" s="491">
        <v>9353076</v>
      </c>
      <c r="C102" s="491" t="s">
        <v>979</v>
      </c>
      <c r="D102" s="491" t="s">
        <v>90</v>
      </c>
      <c r="E102" s="423">
        <v>2313.33</v>
      </c>
      <c r="F102" s="423">
        <v>0</v>
      </c>
      <c r="G102" s="423">
        <v>0</v>
      </c>
      <c r="H102" s="423">
        <v>0</v>
      </c>
      <c r="I102" s="423">
        <v>0</v>
      </c>
      <c r="J102" s="423">
        <v>0</v>
      </c>
      <c r="K102" s="423">
        <v>0</v>
      </c>
      <c r="L102" s="423">
        <v>0</v>
      </c>
      <c r="M102" s="423">
        <v>0</v>
      </c>
      <c r="N102" s="423">
        <v>0</v>
      </c>
      <c r="O102" s="423">
        <v>0</v>
      </c>
      <c r="P102" s="423">
        <v>0</v>
      </c>
      <c r="Q102" s="423">
        <v>0</v>
      </c>
      <c r="R102" s="423">
        <v>0</v>
      </c>
      <c r="S102" s="423">
        <v>0</v>
      </c>
      <c r="T102" s="423">
        <v>0</v>
      </c>
      <c r="U102" s="423">
        <v>0</v>
      </c>
      <c r="V102" s="423">
        <v>2313.33</v>
      </c>
    </row>
    <row r="103" spans="2:22">
      <c r="B103" s="491">
        <v>9353078</v>
      </c>
      <c r="C103" s="491" t="s">
        <v>980</v>
      </c>
      <c r="D103" s="491" t="s">
        <v>90</v>
      </c>
      <c r="E103" s="423">
        <v>5610.49</v>
      </c>
      <c r="F103" s="423">
        <v>0</v>
      </c>
      <c r="G103" s="423">
        <v>0</v>
      </c>
      <c r="H103" s="423">
        <v>0</v>
      </c>
      <c r="I103" s="423">
        <v>0</v>
      </c>
      <c r="J103" s="423">
        <v>0</v>
      </c>
      <c r="K103" s="423">
        <v>0</v>
      </c>
      <c r="L103" s="423">
        <v>0</v>
      </c>
      <c r="M103" s="423">
        <v>0</v>
      </c>
      <c r="N103" s="423">
        <v>0</v>
      </c>
      <c r="O103" s="423">
        <v>0</v>
      </c>
      <c r="P103" s="423">
        <v>0</v>
      </c>
      <c r="Q103" s="423">
        <v>0</v>
      </c>
      <c r="R103" s="423">
        <v>0</v>
      </c>
      <c r="S103" s="423">
        <v>0</v>
      </c>
      <c r="T103" s="423">
        <v>0</v>
      </c>
      <c r="U103" s="423">
        <v>0</v>
      </c>
      <c r="V103" s="423">
        <v>5610.49</v>
      </c>
    </row>
    <row r="104" spans="2:22">
      <c r="B104" s="491">
        <v>9353083</v>
      </c>
      <c r="C104" s="491" t="s">
        <v>981</v>
      </c>
      <c r="D104" s="491" t="s">
        <v>90</v>
      </c>
      <c r="E104" s="423">
        <v>2685.59</v>
      </c>
      <c r="F104" s="423">
        <v>0</v>
      </c>
      <c r="G104" s="423">
        <v>0</v>
      </c>
      <c r="H104" s="423">
        <v>0</v>
      </c>
      <c r="I104" s="423">
        <v>0</v>
      </c>
      <c r="J104" s="423">
        <v>0</v>
      </c>
      <c r="K104" s="423">
        <v>0</v>
      </c>
      <c r="L104" s="423">
        <v>0</v>
      </c>
      <c r="M104" s="423">
        <v>0</v>
      </c>
      <c r="N104" s="423">
        <v>0</v>
      </c>
      <c r="O104" s="423">
        <v>0</v>
      </c>
      <c r="P104" s="423">
        <v>0</v>
      </c>
      <c r="Q104" s="423">
        <v>0</v>
      </c>
      <c r="R104" s="423">
        <v>0</v>
      </c>
      <c r="S104" s="423">
        <v>0</v>
      </c>
      <c r="T104" s="423">
        <v>0</v>
      </c>
      <c r="U104" s="423">
        <v>0</v>
      </c>
      <c r="V104" s="423">
        <v>2685.59</v>
      </c>
    </row>
    <row r="105" spans="2:22">
      <c r="B105" s="491">
        <v>9353085</v>
      </c>
      <c r="C105" s="491" t="s">
        <v>982</v>
      </c>
      <c r="D105" s="491" t="s">
        <v>90</v>
      </c>
      <c r="E105" s="423">
        <v>5264.82</v>
      </c>
      <c r="F105" s="423">
        <v>0</v>
      </c>
      <c r="G105" s="423">
        <v>0</v>
      </c>
      <c r="H105" s="423">
        <v>0</v>
      </c>
      <c r="I105" s="423">
        <v>0</v>
      </c>
      <c r="J105" s="423">
        <v>0</v>
      </c>
      <c r="K105" s="423">
        <v>0</v>
      </c>
      <c r="L105" s="423">
        <v>0</v>
      </c>
      <c r="M105" s="423">
        <v>0</v>
      </c>
      <c r="N105" s="423">
        <v>0</v>
      </c>
      <c r="O105" s="423">
        <v>0</v>
      </c>
      <c r="P105" s="423">
        <v>0</v>
      </c>
      <c r="Q105" s="423">
        <v>0</v>
      </c>
      <c r="R105" s="423">
        <v>0</v>
      </c>
      <c r="S105" s="423">
        <v>0</v>
      </c>
      <c r="T105" s="423">
        <v>0</v>
      </c>
      <c r="U105" s="423">
        <v>0</v>
      </c>
      <c r="V105" s="423">
        <v>5264.82</v>
      </c>
    </row>
    <row r="106" spans="2:22">
      <c r="B106" s="491">
        <v>9353090</v>
      </c>
      <c r="C106" s="491" t="s">
        <v>983</v>
      </c>
      <c r="D106" s="491" t="s">
        <v>90</v>
      </c>
      <c r="E106" s="423">
        <v>3616.24</v>
      </c>
      <c r="F106" s="423">
        <v>0</v>
      </c>
      <c r="G106" s="423">
        <v>0</v>
      </c>
      <c r="H106" s="423">
        <v>0</v>
      </c>
      <c r="I106" s="423">
        <v>0</v>
      </c>
      <c r="J106" s="423">
        <v>0</v>
      </c>
      <c r="K106" s="423">
        <v>0</v>
      </c>
      <c r="L106" s="423">
        <v>0</v>
      </c>
      <c r="M106" s="423">
        <v>0</v>
      </c>
      <c r="N106" s="423">
        <v>0</v>
      </c>
      <c r="O106" s="423">
        <v>0</v>
      </c>
      <c r="P106" s="423">
        <v>0</v>
      </c>
      <c r="Q106" s="423">
        <v>0</v>
      </c>
      <c r="R106" s="423">
        <v>0</v>
      </c>
      <c r="S106" s="423">
        <v>0</v>
      </c>
      <c r="T106" s="423">
        <v>0</v>
      </c>
      <c r="U106" s="423">
        <v>0</v>
      </c>
      <c r="V106" s="423">
        <v>3616.24</v>
      </c>
    </row>
    <row r="107" spans="2:22">
      <c r="B107" s="491">
        <v>9353093</v>
      </c>
      <c r="C107" s="491" t="s">
        <v>984</v>
      </c>
      <c r="D107" s="491" t="s">
        <v>90</v>
      </c>
      <c r="E107" s="423">
        <v>4360.76</v>
      </c>
      <c r="F107" s="423">
        <v>0</v>
      </c>
      <c r="G107" s="423">
        <v>0</v>
      </c>
      <c r="H107" s="423">
        <v>0</v>
      </c>
      <c r="I107" s="423">
        <v>0</v>
      </c>
      <c r="J107" s="423">
        <v>0</v>
      </c>
      <c r="K107" s="423">
        <v>0</v>
      </c>
      <c r="L107" s="423">
        <v>0</v>
      </c>
      <c r="M107" s="423">
        <v>0</v>
      </c>
      <c r="N107" s="423">
        <v>0</v>
      </c>
      <c r="O107" s="423">
        <v>0</v>
      </c>
      <c r="P107" s="423">
        <v>0</v>
      </c>
      <c r="Q107" s="423">
        <v>0</v>
      </c>
      <c r="R107" s="423">
        <v>0</v>
      </c>
      <c r="S107" s="423">
        <v>0</v>
      </c>
      <c r="T107" s="423">
        <v>0</v>
      </c>
      <c r="U107" s="423">
        <v>0</v>
      </c>
      <c r="V107" s="423">
        <v>4360.76</v>
      </c>
    </row>
    <row r="108" spans="2:22">
      <c r="B108" s="491">
        <v>9353104</v>
      </c>
      <c r="C108" s="491" t="s">
        <v>985</v>
      </c>
      <c r="D108" s="491" t="s">
        <v>90</v>
      </c>
      <c r="E108" s="423">
        <v>2100.61</v>
      </c>
      <c r="F108" s="423">
        <v>0</v>
      </c>
      <c r="G108" s="423">
        <v>0</v>
      </c>
      <c r="H108" s="423">
        <v>0</v>
      </c>
      <c r="I108" s="423">
        <v>0</v>
      </c>
      <c r="J108" s="423">
        <v>0</v>
      </c>
      <c r="K108" s="423">
        <v>0</v>
      </c>
      <c r="L108" s="423">
        <v>0</v>
      </c>
      <c r="M108" s="423">
        <v>0</v>
      </c>
      <c r="N108" s="423">
        <v>0</v>
      </c>
      <c r="O108" s="423">
        <v>0</v>
      </c>
      <c r="P108" s="423">
        <v>0</v>
      </c>
      <c r="Q108" s="423">
        <v>0</v>
      </c>
      <c r="R108" s="423">
        <v>0</v>
      </c>
      <c r="S108" s="423">
        <v>0</v>
      </c>
      <c r="T108" s="423">
        <v>0</v>
      </c>
      <c r="U108" s="423">
        <v>0</v>
      </c>
      <c r="V108" s="423">
        <v>2100.61</v>
      </c>
    </row>
    <row r="109" spans="2:22">
      <c r="B109" s="491">
        <v>9353105</v>
      </c>
      <c r="C109" s="491" t="s">
        <v>986</v>
      </c>
      <c r="D109" s="491" t="s">
        <v>90</v>
      </c>
      <c r="E109" s="423">
        <v>1462.45</v>
      </c>
      <c r="F109" s="423">
        <v>0</v>
      </c>
      <c r="G109" s="423">
        <v>0</v>
      </c>
      <c r="H109" s="423">
        <v>0</v>
      </c>
      <c r="I109" s="423">
        <v>0</v>
      </c>
      <c r="J109" s="423">
        <v>0</v>
      </c>
      <c r="K109" s="423">
        <v>0</v>
      </c>
      <c r="L109" s="423">
        <v>0</v>
      </c>
      <c r="M109" s="423">
        <v>0</v>
      </c>
      <c r="N109" s="423">
        <v>0</v>
      </c>
      <c r="O109" s="423">
        <v>0</v>
      </c>
      <c r="P109" s="423">
        <v>0</v>
      </c>
      <c r="Q109" s="423">
        <v>0</v>
      </c>
      <c r="R109" s="423">
        <v>0</v>
      </c>
      <c r="S109" s="423">
        <v>0</v>
      </c>
      <c r="T109" s="423">
        <v>0</v>
      </c>
      <c r="U109" s="423">
        <v>0</v>
      </c>
      <c r="V109" s="423">
        <v>1462.45</v>
      </c>
    </row>
    <row r="110" spans="2:22">
      <c r="B110" s="491">
        <v>9353109</v>
      </c>
      <c r="C110" s="491" t="s">
        <v>988</v>
      </c>
      <c r="D110" s="491" t="s">
        <v>90</v>
      </c>
      <c r="E110" s="423">
        <v>2206.9699999999998</v>
      </c>
      <c r="F110" s="423">
        <v>0</v>
      </c>
      <c r="G110" s="423">
        <v>0</v>
      </c>
      <c r="H110" s="423">
        <v>0</v>
      </c>
      <c r="I110" s="423">
        <v>0</v>
      </c>
      <c r="J110" s="423">
        <v>0</v>
      </c>
      <c r="K110" s="423">
        <v>0</v>
      </c>
      <c r="L110" s="423">
        <v>0</v>
      </c>
      <c r="M110" s="423">
        <v>0</v>
      </c>
      <c r="N110" s="423">
        <v>0</v>
      </c>
      <c r="O110" s="423">
        <v>0</v>
      </c>
      <c r="P110" s="423">
        <v>0</v>
      </c>
      <c r="Q110" s="423">
        <v>0</v>
      </c>
      <c r="R110" s="423">
        <v>0</v>
      </c>
      <c r="S110" s="423">
        <v>0</v>
      </c>
      <c r="T110" s="423">
        <v>0</v>
      </c>
      <c r="U110" s="423">
        <v>0</v>
      </c>
      <c r="V110" s="423">
        <v>2206.9699999999998</v>
      </c>
    </row>
    <row r="111" spans="2:22">
      <c r="B111" s="491">
        <v>9353111</v>
      </c>
      <c r="C111" s="491" t="s">
        <v>989</v>
      </c>
      <c r="D111" s="491" t="s">
        <v>90</v>
      </c>
      <c r="E111" s="423">
        <v>9040.6</v>
      </c>
      <c r="F111" s="423">
        <v>0</v>
      </c>
      <c r="G111" s="423">
        <v>0</v>
      </c>
      <c r="H111" s="423">
        <v>0</v>
      </c>
      <c r="I111" s="423">
        <v>0</v>
      </c>
      <c r="J111" s="423">
        <v>0</v>
      </c>
      <c r="K111" s="423">
        <v>0</v>
      </c>
      <c r="L111" s="423">
        <v>0</v>
      </c>
      <c r="M111" s="423">
        <v>0</v>
      </c>
      <c r="N111" s="423">
        <v>0</v>
      </c>
      <c r="O111" s="423">
        <v>0</v>
      </c>
      <c r="P111" s="423">
        <v>0</v>
      </c>
      <c r="Q111" s="423">
        <v>0</v>
      </c>
      <c r="R111" s="423">
        <v>0</v>
      </c>
      <c r="S111" s="423">
        <v>0</v>
      </c>
      <c r="T111" s="423">
        <v>0</v>
      </c>
      <c r="U111" s="423">
        <v>0</v>
      </c>
      <c r="V111" s="423">
        <v>9040.6</v>
      </c>
    </row>
    <row r="112" spans="2:22">
      <c r="B112" s="491">
        <v>9353112</v>
      </c>
      <c r="C112" s="491" t="s">
        <v>990</v>
      </c>
      <c r="D112" s="491" t="s">
        <v>90</v>
      </c>
      <c r="E112" s="423">
        <v>7046.35</v>
      </c>
      <c r="F112" s="423">
        <v>0</v>
      </c>
      <c r="G112" s="423">
        <v>0</v>
      </c>
      <c r="H112" s="423">
        <v>0</v>
      </c>
      <c r="I112" s="423">
        <v>0</v>
      </c>
      <c r="J112" s="423">
        <v>0</v>
      </c>
      <c r="K112" s="423">
        <v>0</v>
      </c>
      <c r="L112" s="423">
        <v>0</v>
      </c>
      <c r="M112" s="423">
        <v>0</v>
      </c>
      <c r="N112" s="423">
        <v>0</v>
      </c>
      <c r="O112" s="423">
        <v>0</v>
      </c>
      <c r="P112" s="423">
        <v>0</v>
      </c>
      <c r="Q112" s="423">
        <v>0</v>
      </c>
      <c r="R112" s="423">
        <v>0</v>
      </c>
      <c r="S112" s="423">
        <v>0</v>
      </c>
      <c r="T112" s="423">
        <v>0</v>
      </c>
      <c r="U112" s="423">
        <v>0</v>
      </c>
      <c r="V112" s="423">
        <v>7046.35</v>
      </c>
    </row>
    <row r="113" spans="2:22">
      <c r="B113" s="491">
        <v>9353113</v>
      </c>
      <c r="C113" s="491" t="s">
        <v>991</v>
      </c>
      <c r="D113" s="491" t="s">
        <v>90</v>
      </c>
      <c r="E113" s="423">
        <v>1701.76</v>
      </c>
      <c r="F113" s="423">
        <v>0</v>
      </c>
      <c r="G113" s="423">
        <v>0</v>
      </c>
      <c r="H113" s="423">
        <v>0</v>
      </c>
      <c r="I113" s="423">
        <v>0</v>
      </c>
      <c r="J113" s="423">
        <v>0</v>
      </c>
      <c r="K113" s="423">
        <v>0</v>
      </c>
      <c r="L113" s="423">
        <v>0</v>
      </c>
      <c r="M113" s="423">
        <v>0</v>
      </c>
      <c r="N113" s="423">
        <v>0</v>
      </c>
      <c r="O113" s="423">
        <v>0</v>
      </c>
      <c r="P113" s="423">
        <v>0</v>
      </c>
      <c r="Q113" s="423">
        <v>0</v>
      </c>
      <c r="R113" s="423">
        <v>0</v>
      </c>
      <c r="S113" s="423">
        <v>0</v>
      </c>
      <c r="T113" s="423">
        <v>0</v>
      </c>
      <c r="U113" s="423">
        <v>0</v>
      </c>
      <c r="V113" s="423">
        <v>1701.76</v>
      </c>
    </row>
    <row r="114" spans="2:22">
      <c r="B114" s="491">
        <v>9353114</v>
      </c>
      <c r="C114" s="491" t="s">
        <v>992</v>
      </c>
      <c r="D114" s="491" t="s">
        <v>90</v>
      </c>
      <c r="E114" s="423">
        <v>4998.92</v>
      </c>
      <c r="F114" s="423">
        <v>0</v>
      </c>
      <c r="G114" s="423">
        <v>0</v>
      </c>
      <c r="H114" s="423">
        <v>0</v>
      </c>
      <c r="I114" s="423">
        <v>0</v>
      </c>
      <c r="J114" s="423">
        <v>0</v>
      </c>
      <c r="K114" s="423">
        <v>0</v>
      </c>
      <c r="L114" s="423">
        <v>0</v>
      </c>
      <c r="M114" s="423">
        <v>0</v>
      </c>
      <c r="N114" s="423">
        <v>0</v>
      </c>
      <c r="O114" s="423">
        <v>0</v>
      </c>
      <c r="P114" s="423">
        <v>0</v>
      </c>
      <c r="Q114" s="423">
        <v>0</v>
      </c>
      <c r="R114" s="423">
        <v>0</v>
      </c>
      <c r="S114" s="423">
        <v>0</v>
      </c>
      <c r="T114" s="423">
        <v>0</v>
      </c>
      <c r="U114" s="423">
        <v>0</v>
      </c>
      <c r="V114" s="423">
        <v>4998.92</v>
      </c>
    </row>
    <row r="115" spans="2:22">
      <c r="B115" s="491">
        <v>9353117</v>
      </c>
      <c r="C115" s="491" t="s">
        <v>993</v>
      </c>
      <c r="D115" s="491" t="s">
        <v>90</v>
      </c>
      <c r="E115" s="423">
        <v>1648.58</v>
      </c>
      <c r="F115" s="423">
        <v>0</v>
      </c>
      <c r="G115" s="423">
        <v>0</v>
      </c>
      <c r="H115" s="423">
        <v>0</v>
      </c>
      <c r="I115" s="423">
        <v>0</v>
      </c>
      <c r="J115" s="423">
        <v>0</v>
      </c>
      <c r="K115" s="423">
        <v>0</v>
      </c>
      <c r="L115" s="423">
        <v>0</v>
      </c>
      <c r="M115" s="423">
        <v>0</v>
      </c>
      <c r="N115" s="423">
        <v>0</v>
      </c>
      <c r="O115" s="423">
        <v>0</v>
      </c>
      <c r="P115" s="423">
        <v>0</v>
      </c>
      <c r="Q115" s="423">
        <v>0</v>
      </c>
      <c r="R115" s="423">
        <v>0</v>
      </c>
      <c r="S115" s="423">
        <v>0</v>
      </c>
      <c r="T115" s="423">
        <v>0</v>
      </c>
      <c r="U115" s="423">
        <v>0</v>
      </c>
      <c r="V115" s="423">
        <v>1648.58</v>
      </c>
    </row>
    <row r="116" spans="2:22">
      <c r="B116" s="491">
        <v>9353124</v>
      </c>
      <c r="C116" s="491" t="s">
        <v>994</v>
      </c>
      <c r="D116" s="491" t="s">
        <v>90</v>
      </c>
      <c r="E116" s="423">
        <v>5344.59</v>
      </c>
      <c r="F116" s="423">
        <v>0</v>
      </c>
      <c r="G116" s="423">
        <v>0</v>
      </c>
      <c r="H116" s="423">
        <v>0</v>
      </c>
      <c r="I116" s="423">
        <v>0</v>
      </c>
      <c r="J116" s="423">
        <v>0</v>
      </c>
      <c r="K116" s="423">
        <v>0</v>
      </c>
      <c r="L116" s="423">
        <v>0</v>
      </c>
      <c r="M116" s="423">
        <v>0</v>
      </c>
      <c r="N116" s="423">
        <v>0</v>
      </c>
      <c r="O116" s="423">
        <v>0</v>
      </c>
      <c r="P116" s="423">
        <v>0</v>
      </c>
      <c r="Q116" s="423">
        <v>0</v>
      </c>
      <c r="R116" s="423">
        <v>0</v>
      </c>
      <c r="S116" s="423">
        <v>0</v>
      </c>
      <c r="T116" s="423">
        <v>0</v>
      </c>
      <c r="U116" s="423">
        <v>0</v>
      </c>
      <c r="V116" s="423">
        <v>5344.59</v>
      </c>
    </row>
    <row r="117" spans="2:22">
      <c r="B117" s="491">
        <v>9353125</v>
      </c>
      <c r="C117" s="491" t="s">
        <v>995</v>
      </c>
      <c r="D117" s="491" t="s">
        <v>90</v>
      </c>
      <c r="E117" s="423">
        <v>4600.07</v>
      </c>
      <c r="F117" s="423">
        <v>0</v>
      </c>
      <c r="G117" s="423">
        <v>0</v>
      </c>
      <c r="H117" s="423">
        <v>0</v>
      </c>
      <c r="I117" s="423">
        <v>0</v>
      </c>
      <c r="J117" s="423">
        <v>0</v>
      </c>
      <c r="K117" s="423">
        <v>0</v>
      </c>
      <c r="L117" s="423">
        <v>0</v>
      </c>
      <c r="M117" s="423">
        <v>0</v>
      </c>
      <c r="N117" s="423">
        <v>0</v>
      </c>
      <c r="O117" s="423">
        <v>0</v>
      </c>
      <c r="P117" s="423">
        <v>0</v>
      </c>
      <c r="Q117" s="423">
        <v>0</v>
      </c>
      <c r="R117" s="423">
        <v>0</v>
      </c>
      <c r="S117" s="423">
        <v>0</v>
      </c>
      <c r="T117" s="423">
        <v>0</v>
      </c>
      <c r="U117" s="423">
        <v>0</v>
      </c>
      <c r="V117" s="423">
        <v>4600.07</v>
      </c>
    </row>
    <row r="118" spans="2:22">
      <c r="B118" s="491">
        <v>9353308</v>
      </c>
      <c r="C118" s="491" t="s">
        <v>996</v>
      </c>
      <c r="D118" s="491" t="s">
        <v>90</v>
      </c>
      <c r="E118" s="423">
        <v>6753.86</v>
      </c>
      <c r="F118" s="423">
        <v>0</v>
      </c>
      <c r="G118" s="423">
        <v>0</v>
      </c>
      <c r="H118" s="423">
        <v>0</v>
      </c>
      <c r="I118" s="423">
        <v>0</v>
      </c>
      <c r="J118" s="423">
        <v>0</v>
      </c>
      <c r="K118" s="423">
        <v>0</v>
      </c>
      <c r="L118" s="423">
        <v>0</v>
      </c>
      <c r="M118" s="423">
        <v>0</v>
      </c>
      <c r="N118" s="423">
        <v>0</v>
      </c>
      <c r="O118" s="423">
        <v>0</v>
      </c>
      <c r="P118" s="423">
        <v>0</v>
      </c>
      <c r="Q118" s="423">
        <v>0</v>
      </c>
      <c r="R118" s="423">
        <v>0</v>
      </c>
      <c r="S118" s="423">
        <v>0</v>
      </c>
      <c r="T118" s="423">
        <v>0</v>
      </c>
      <c r="U118" s="423">
        <v>0</v>
      </c>
      <c r="V118" s="423">
        <v>6753.86</v>
      </c>
    </row>
    <row r="119" spans="2:22">
      <c r="B119" s="491">
        <v>9353310</v>
      </c>
      <c r="C119" s="491" t="s">
        <v>407</v>
      </c>
      <c r="D119" s="491" t="s">
        <v>90</v>
      </c>
      <c r="E119" s="423">
        <v>4546.8900000000003</v>
      </c>
      <c r="F119" s="423">
        <v>0</v>
      </c>
      <c r="G119" s="423">
        <v>0</v>
      </c>
      <c r="H119" s="423">
        <v>0</v>
      </c>
      <c r="I119" s="423">
        <v>0</v>
      </c>
      <c r="J119" s="423">
        <v>0</v>
      </c>
      <c r="K119" s="423">
        <v>0</v>
      </c>
      <c r="L119" s="423">
        <v>0</v>
      </c>
      <c r="M119" s="423">
        <v>0</v>
      </c>
      <c r="N119" s="423">
        <v>0</v>
      </c>
      <c r="O119" s="423">
        <v>0</v>
      </c>
      <c r="P119" s="423">
        <v>0</v>
      </c>
      <c r="Q119" s="423">
        <v>0</v>
      </c>
      <c r="R119" s="423">
        <v>0</v>
      </c>
      <c r="S119" s="423">
        <v>0</v>
      </c>
      <c r="T119" s="423">
        <v>0</v>
      </c>
      <c r="U119" s="423">
        <v>0</v>
      </c>
      <c r="V119" s="423">
        <v>4546.8900000000003</v>
      </c>
    </row>
    <row r="120" spans="2:22">
      <c r="B120" s="491">
        <v>9353311</v>
      </c>
      <c r="C120" s="491" t="s">
        <v>516</v>
      </c>
      <c r="D120" s="491" t="s">
        <v>90</v>
      </c>
      <c r="E120" s="423">
        <v>10423.280000000001</v>
      </c>
      <c r="F120" s="423">
        <v>0</v>
      </c>
      <c r="G120" s="423">
        <v>0</v>
      </c>
      <c r="H120" s="423">
        <v>0</v>
      </c>
      <c r="I120" s="423">
        <v>0</v>
      </c>
      <c r="J120" s="423">
        <v>0</v>
      </c>
      <c r="K120" s="423">
        <v>0</v>
      </c>
      <c r="L120" s="423">
        <v>0</v>
      </c>
      <c r="M120" s="423">
        <v>0</v>
      </c>
      <c r="N120" s="423">
        <v>0</v>
      </c>
      <c r="O120" s="423">
        <v>0</v>
      </c>
      <c r="P120" s="423">
        <v>0</v>
      </c>
      <c r="Q120" s="423">
        <v>0</v>
      </c>
      <c r="R120" s="423">
        <v>0</v>
      </c>
      <c r="S120" s="423">
        <v>0</v>
      </c>
      <c r="T120" s="423">
        <v>0</v>
      </c>
      <c r="U120" s="423">
        <v>0</v>
      </c>
      <c r="V120" s="423">
        <v>10423.280000000001</v>
      </c>
    </row>
    <row r="121" spans="2:22">
      <c r="B121" s="491">
        <v>9353322</v>
      </c>
      <c r="C121" s="491" t="s">
        <v>997</v>
      </c>
      <c r="D121" s="491" t="s">
        <v>90</v>
      </c>
      <c r="E121" s="423">
        <v>2605.8200000000002</v>
      </c>
      <c r="F121" s="423">
        <v>0</v>
      </c>
      <c r="G121" s="423">
        <v>0</v>
      </c>
      <c r="H121" s="423">
        <v>0</v>
      </c>
      <c r="I121" s="423">
        <v>0</v>
      </c>
      <c r="J121" s="423">
        <v>0</v>
      </c>
      <c r="K121" s="423">
        <v>0</v>
      </c>
      <c r="L121" s="423">
        <v>0</v>
      </c>
      <c r="M121" s="423">
        <v>0</v>
      </c>
      <c r="N121" s="423">
        <v>0</v>
      </c>
      <c r="O121" s="423">
        <v>0</v>
      </c>
      <c r="P121" s="423">
        <v>0</v>
      </c>
      <c r="Q121" s="423">
        <v>0</v>
      </c>
      <c r="R121" s="423">
        <v>0</v>
      </c>
      <c r="S121" s="423">
        <v>0</v>
      </c>
      <c r="T121" s="423">
        <v>0</v>
      </c>
      <c r="U121" s="423">
        <v>0</v>
      </c>
      <c r="V121" s="423">
        <v>2605.8200000000002</v>
      </c>
    </row>
    <row r="122" spans="2:22">
      <c r="B122" s="491">
        <v>9353327</v>
      </c>
      <c r="C122" s="491" t="s">
        <v>998</v>
      </c>
      <c r="D122" s="491" t="s">
        <v>90</v>
      </c>
      <c r="E122" s="423">
        <v>5318</v>
      </c>
      <c r="F122" s="423">
        <v>0</v>
      </c>
      <c r="G122" s="423">
        <v>0</v>
      </c>
      <c r="H122" s="423">
        <v>0</v>
      </c>
      <c r="I122" s="423">
        <v>0</v>
      </c>
      <c r="J122" s="423">
        <v>0</v>
      </c>
      <c r="K122" s="423">
        <v>0</v>
      </c>
      <c r="L122" s="423">
        <v>0</v>
      </c>
      <c r="M122" s="423">
        <v>0</v>
      </c>
      <c r="N122" s="423">
        <v>0</v>
      </c>
      <c r="O122" s="423">
        <v>0</v>
      </c>
      <c r="P122" s="423">
        <v>0</v>
      </c>
      <c r="Q122" s="423">
        <v>0</v>
      </c>
      <c r="R122" s="423">
        <v>0</v>
      </c>
      <c r="S122" s="423">
        <v>0</v>
      </c>
      <c r="T122" s="423">
        <v>0</v>
      </c>
      <c r="U122" s="423">
        <v>0</v>
      </c>
      <c r="V122" s="423">
        <v>5318</v>
      </c>
    </row>
    <row r="123" spans="2:22">
      <c r="B123" s="491">
        <v>9353329</v>
      </c>
      <c r="C123" s="491" t="s">
        <v>999</v>
      </c>
      <c r="D123" s="491" t="s">
        <v>90</v>
      </c>
      <c r="E123" s="423">
        <v>4413.9399999999996</v>
      </c>
      <c r="F123" s="423">
        <v>0</v>
      </c>
      <c r="G123" s="423">
        <v>0</v>
      </c>
      <c r="H123" s="423">
        <v>0</v>
      </c>
      <c r="I123" s="423">
        <v>0</v>
      </c>
      <c r="J123" s="423">
        <v>0</v>
      </c>
      <c r="K123" s="423">
        <v>0</v>
      </c>
      <c r="L123" s="423">
        <v>0</v>
      </c>
      <c r="M123" s="423">
        <v>0</v>
      </c>
      <c r="N123" s="423">
        <v>0</v>
      </c>
      <c r="O123" s="423">
        <v>0</v>
      </c>
      <c r="P123" s="423">
        <v>0</v>
      </c>
      <c r="Q123" s="423">
        <v>0</v>
      </c>
      <c r="R123" s="423">
        <v>0</v>
      </c>
      <c r="S123" s="423">
        <v>0</v>
      </c>
      <c r="T123" s="423">
        <v>0</v>
      </c>
      <c r="U123" s="423">
        <v>0</v>
      </c>
      <c r="V123" s="423">
        <v>4413.9399999999996</v>
      </c>
    </row>
    <row r="124" spans="2:22">
      <c r="B124" s="491">
        <v>9353330</v>
      </c>
      <c r="C124" s="491" t="s">
        <v>1265</v>
      </c>
      <c r="D124" s="491" t="s">
        <v>90</v>
      </c>
      <c r="E124" s="423">
        <v>8934.24</v>
      </c>
      <c r="F124" s="423">
        <v>0</v>
      </c>
      <c r="G124" s="423">
        <v>0</v>
      </c>
      <c r="H124" s="423">
        <v>0</v>
      </c>
      <c r="I124" s="423">
        <v>0</v>
      </c>
      <c r="J124" s="423">
        <v>0</v>
      </c>
      <c r="K124" s="423">
        <v>0</v>
      </c>
      <c r="L124" s="423">
        <v>0</v>
      </c>
      <c r="M124" s="423">
        <v>0</v>
      </c>
      <c r="N124" s="423">
        <v>0</v>
      </c>
      <c r="O124" s="423">
        <v>0</v>
      </c>
      <c r="P124" s="423">
        <v>0</v>
      </c>
      <c r="Q124" s="423">
        <v>0</v>
      </c>
      <c r="R124" s="423">
        <v>0</v>
      </c>
      <c r="S124" s="423">
        <v>0</v>
      </c>
      <c r="T124" s="423">
        <v>0</v>
      </c>
      <c r="U124" s="423">
        <v>0</v>
      </c>
      <c r="V124" s="423">
        <v>8934.24</v>
      </c>
    </row>
    <row r="125" spans="2:22">
      <c r="B125" s="491">
        <v>9353332</v>
      </c>
      <c r="C125" s="491" t="s">
        <v>1000</v>
      </c>
      <c r="D125" s="491" t="s">
        <v>90</v>
      </c>
      <c r="E125" s="423">
        <v>1515.6299999999999</v>
      </c>
      <c r="F125" s="423">
        <v>0</v>
      </c>
      <c r="G125" s="423">
        <v>0</v>
      </c>
      <c r="H125" s="423">
        <v>0</v>
      </c>
      <c r="I125" s="423">
        <v>0</v>
      </c>
      <c r="J125" s="423">
        <v>0</v>
      </c>
      <c r="K125" s="423">
        <v>0</v>
      </c>
      <c r="L125" s="423">
        <v>0</v>
      </c>
      <c r="M125" s="423">
        <v>0</v>
      </c>
      <c r="N125" s="423">
        <v>0</v>
      </c>
      <c r="O125" s="423">
        <v>0</v>
      </c>
      <c r="P125" s="423">
        <v>0</v>
      </c>
      <c r="Q125" s="423">
        <v>0</v>
      </c>
      <c r="R125" s="423">
        <v>0</v>
      </c>
      <c r="S125" s="423">
        <v>0</v>
      </c>
      <c r="T125" s="423">
        <v>0</v>
      </c>
      <c r="U125" s="423">
        <v>0</v>
      </c>
      <c r="V125" s="423">
        <v>1515.6299999999999</v>
      </c>
    </row>
    <row r="126" spans="2:22">
      <c r="B126" s="491">
        <v>9353337</v>
      </c>
      <c r="C126" s="491" t="s">
        <v>1001</v>
      </c>
      <c r="D126" s="491" t="s">
        <v>90</v>
      </c>
      <c r="E126" s="423">
        <v>5557.31</v>
      </c>
      <c r="F126" s="423">
        <v>0</v>
      </c>
      <c r="G126" s="423">
        <v>0</v>
      </c>
      <c r="H126" s="423">
        <v>0</v>
      </c>
      <c r="I126" s="423">
        <v>0</v>
      </c>
      <c r="J126" s="423">
        <v>0</v>
      </c>
      <c r="K126" s="423">
        <v>0</v>
      </c>
      <c r="L126" s="423">
        <v>0</v>
      </c>
      <c r="M126" s="423">
        <v>0</v>
      </c>
      <c r="N126" s="423">
        <v>0</v>
      </c>
      <c r="O126" s="423">
        <v>0</v>
      </c>
      <c r="P126" s="423">
        <v>0</v>
      </c>
      <c r="Q126" s="423">
        <v>0</v>
      </c>
      <c r="R126" s="423">
        <v>0</v>
      </c>
      <c r="S126" s="423">
        <v>0</v>
      </c>
      <c r="T126" s="423">
        <v>0</v>
      </c>
      <c r="U126" s="423">
        <v>0</v>
      </c>
      <c r="V126" s="423">
        <v>5557.31</v>
      </c>
    </row>
    <row r="127" spans="2:22">
      <c r="B127" s="491">
        <v>9353338</v>
      </c>
      <c r="C127" s="491" t="s">
        <v>1002</v>
      </c>
      <c r="D127" s="491" t="s">
        <v>90</v>
      </c>
      <c r="E127" s="423">
        <v>11061.44</v>
      </c>
      <c r="F127" s="423">
        <v>0</v>
      </c>
      <c r="G127" s="423">
        <v>0</v>
      </c>
      <c r="H127" s="423">
        <v>0</v>
      </c>
      <c r="I127" s="423">
        <v>0</v>
      </c>
      <c r="J127" s="423">
        <v>0</v>
      </c>
      <c r="K127" s="423">
        <v>0</v>
      </c>
      <c r="L127" s="423">
        <v>0</v>
      </c>
      <c r="M127" s="423">
        <v>0</v>
      </c>
      <c r="N127" s="423">
        <v>0</v>
      </c>
      <c r="O127" s="423">
        <v>0</v>
      </c>
      <c r="P127" s="423">
        <v>0</v>
      </c>
      <c r="Q127" s="423">
        <v>0</v>
      </c>
      <c r="R127" s="423">
        <v>0</v>
      </c>
      <c r="S127" s="423">
        <v>0</v>
      </c>
      <c r="T127" s="423">
        <v>0</v>
      </c>
      <c r="U127" s="423">
        <v>0</v>
      </c>
      <c r="V127" s="423">
        <v>11061.44</v>
      </c>
    </row>
    <row r="128" spans="2:22">
      <c r="B128" s="491">
        <v>9353342</v>
      </c>
      <c r="C128" s="491" t="s">
        <v>1003</v>
      </c>
      <c r="D128" s="491" t="s">
        <v>90</v>
      </c>
      <c r="E128" s="423">
        <v>5477.54</v>
      </c>
      <c r="F128" s="423">
        <v>0</v>
      </c>
      <c r="G128" s="423">
        <v>0</v>
      </c>
      <c r="H128" s="423">
        <v>0</v>
      </c>
      <c r="I128" s="423">
        <v>0</v>
      </c>
      <c r="J128" s="423">
        <v>0</v>
      </c>
      <c r="K128" s="423">
        <v>0</v>
      </c>
      <c r="L128" s="423">
        <v>0</v>
      </c>
      <c r="M128" s="423">
        <v>0</v>
      </c>
      <c r="N128" s="423">
        <v>0</v>
      </c>
      <c r="O128" s="423">
        <v>0</v>
      </c>
      <c r="P128" s="423">
        <v>0</v>
      </c>
      <c r="Q128" s="423">
        <v>0</v>
      </c>
      <c r="R128" s="423">
        <v>0</v>
      </c>
      <c r="S128" s="423">
        <v>0</v>
      </c>
      <c r="T128" s="423">
        <v>0</v>
      </c>
      <c r="U128" s="423">
        <v>0</v>
      </c>
      <c r="V128" s="423">
        <v>5477.54</v>
      </c>
    </row>
    <row r="129" spans="2:22">
      <c r="B129" s="491">
        <v>9354024</v>
      </c>
      <c r="C129" s="491" t="s">
        <v>427</v>
      </c>
      <c r="D129" s="491" t="s">
        <v>91</v>
      </c>
      <c r="E129" s="423">
        <v>33027.89</v>
      </c>
      <c r="F129" s="423">
        <v>0</v>
      </c>
      <c r="G129" s="423">
        <v>0</v>
      </c>
      <c r="H129" s="423">
        <v>0</v>
      </c>
      <c r="I129" s="423">
        <v>0</v>
      </c>
      <c r="J129" s="423">
        <v>0</v>
      </c>
      <c r="K129" s="423">
        <v>0</v>
      </c>
      <c r="L129" s="423">
        <v>0</v>
      </c>
      <c r="M129" s="423">
        <v>0</v>
      </c>
      <c r="N129" s="423">
        <v>0</v>
      </c>
      <c r="O129" s="423">
        <v>0</v>
      </c>
      <c r="P129" s="423">
        <v>0</v>
      </c>
      <c r="Q129" s="423">
        <v>0</v>
      </c>
      <c r="R129" s="423">
        <v>0</v>
      </c>
      <c r="S129" s="423">
        <v>0</v>
      </c>
      <c r="T129" s="423">
        <v>0</v>
      </c>
      <c r="U129" s="423">
        <v>0</v>
      </c>
      <c r="V129" s="423">
        <v>33027.89</v>
      </c>
    </row>
    <row r="130" spans="2:22">
      <c r="B130" s="491">
        <v>9354090</v>
      </c>
      <c r="C130" s="491" t="s">
        <v>319</v>
      </c>
      <c r="D130" s="491" t="s">
        <v>91</v>
      </c>
      <c r="E130" s="423">
        <v>32396.14</v>
      </c>
      <c r="F130" s="423">
        <v>0</v>
      </c>
      <c r="G130" s="423">
        <v>0</v>
      </c>
      <c r="H130" s="423">
        <v>0</v>
      </c>
      <c r="I130" s="423">
        <v>0</v>
      </c>
      <c r="J130" s="423">
        <v>0</v>
      </c>
      <c r="K130" s="423">
        <v>0</v>
      </c>
      <c r="L130" s="423">
        <v>0</v>
      </c>
      <c r="M130" s="423">
        <v>0</v>
      </c>
      <c r="N130" s="423">
        <v>0</v>
      </c>
      <c r="O130" s="423">
        <v>0</v>
      </c>
      <c r="P130" s="423">
        <v>0</v>
      </c>
      <c r="Q130" s="423">
        <v>0</v>
      </c>
      <c r="R130" s="423">
        <v>0</v>
      </c>
      <c r="S130" s="423">
        <v>0</v>
      </c>
      <c r="T130" s="423">
        <v>0</v>
      </c>
      <c r="U130" s="423">
        <v>0</v>
      </c>
      <c r="V130" s="423">
        <v>32396.14</v>
      </c>
    </row>
    <row r="131" spans="2:22">
      <c r="B131" s="491">
        <v>9354500</v>
      </c>
      <c r="C131" s="491" t="s">
        <v>1004</v>
      </c>
      <c r="D131" s="491" t="s">
        <v>91</v>
      </c>
      <c r="E131" s="423">
        <v>30197.649999999998</v>
      </c>
      <c r="F131" s="423">
        <v>0</v>
      </c>
      <c r="G131" s="423">
        <v>0</v>
      </c>
      <c r="H131" s="423">
        <v>0</v>
      </c>
      <c r="I131" s="423">
        <v>0</v>
      </c>
      <c r="J131" s="423">
        <v>0</v>
      </c>
      <c r="K131" s="423">
        <v>0</v>
      </c>
      <c r="L131" s="423">
        <v>0</v>
      </c>
      <c r="M131" s="423">
        <v>0</v>
      </c>
      <c r="N131" s="423">
        <v>0</v>
      </c>
      <c r="O131" s="423">
        <v>0</v>
      </c>
      <c r="P131" s="423">
        <v>0</v>
      </c>
      <c r="Q131" s="423">
        <v>0</v>
      </c>
      <c r="R131" s="423">
        <v>0</v>
      </c>
      <c r="S131" s="423">
        <v>0</v>
      </c>
      <c r="T131" s="423">
        <v>0</v>
      </c>
      <c r="U131" s="423">
        <v>0</v>
      </c>
      <c r="V131" s="423">
        <v>30197.649999999998</v>
      </c>
    </row>
    <row r="132" spans="2:22">
      <c r="B132" s="491">
        <v>9354600</v>
      </c>
      <c r="C132" s="491" t="s">
        <v>420</v>
      </c>
      <c r="D132" s="491" t="s">
        <v>91</v>
      </c>
      <c r="E132" s="423">
        <v>19988.57</v>
      </c>
      <c r="F132" s="423">
        <v>0</v>
      </c>
      <c r="G132" s="423">
        <v>0</v>
      </c>
      <c r="H132" s="423">
        <v>0</v>
      </c>
      <c r="I132" s="423">
        <v>0</v>
      </c>
      <c r="J132" s="423">
        <v>0</v>
      </c>
      <c r="K132" s="423">
        <v>0</v>
      </c>
      <c r="L132" s="423">
        <v>0</v>
      </c>
      <c r="M132" s="423">
        <v>0</v>
      </c>
      <c r="N132" s="423">
        <v>0</v>
      </c>
      <c r="O132" s="423">
        <v>0</v>
      </c>
      <c r="P132" s="423">
        <v>0</v>
      </c>
      <c r="Q132" s="423">
        <v>0</v>
      </c>
      <c r="R132" s="423">
        <v>0</v>
      </c>
      <c r="S132" s="423">
        <v>0</v>
      </c>
      <c r="T132" s="423">
        <v>0</v>
      </c>
      <c r="U132" s="423">
        <v>0</v>
      </c>
      <c r="V132" s="423">
        <v>19988.57</v>
      </c>
    </row>
    <row r="133" spans="2:22">
      <c r="B133" s="491">
        <v>9352000</v>
      </c>
      <c r="C133" s="491" t="s">
        <v>547</v>
      </c>
      <c r="D133" s="491" t="s">
        <v>90</v>
      </c>
      <c r="E133" s="423">
        <v>0</v>
      </c>
      <c r="F133" s="423">
        <v>0</v>
      </c>
      <c r="G133" s="423">
        <v>0</v>
      </c>
      <c r="H133" s="423">
        <v>0</v>
      </c>
      <c r="I133" s="423">
        <v>0</v>
      </c>
      <c r="J133" s="423">
        <v>0</v>
      </c>
      <c r="K133" s="423">
        <v>0</v>
      </c>
      <c r="L133" s="423">
        <v>0</v>
      </c>
      <c r="M133" s="423">
        <v>0</v>
      </c>
      <c r="N133" s="423">
        <v>0</v>
      </c>
      <c r="O133" s="423">
        <v>0</v>
      </c>
      <c r="P133" s="423">
        <v>0</v>
      </c>
      <c r="Q133" s="423">
        <v>0</v>
      </c>
      <c r="R133" s="423">
        <v>0</v>
      </c>
      <c r="S133" s="423">
        <v>0</v>
      </c>
      <c r="T133" s="423">
        <v>0</v>
      </c>
      <c r="U133" s="423">
        <v>0</v>
      </c>
      <c r="V133" s="423">
        <v>0</v>
      </c>
    </row>
    <row r="134" spans="2:22">
      <c r="B134" s="491">
        <v>9352001</v>
      </c>
      <c r="C134" s="491" t="s">
        <v>1005</v>
      </c>
      <c r="D134" s="491" t="s">
        <v>90</v>
      </c>
      <c r="E134" s="423">
        <v>0</v>
      </c>
      <c r="F134" s="423">
        <v>0</v>
      </c>
      <c r="G134" s="423">
        <v>0</v>
      </c>
      <c r="H134" s="423">
        <v>0</v>
      </c>
      <c r="I134" s="423">
        <v>0</v>
      </c>
      <c r="J134" s="423">
        <v>0</v>
      </c>
      <c r="K134" s="423">
        <v>0</v>
      </c>
      <c r="L134" s="423">
        <v>0</v>
      </c>
      <c r="M134" s="423">
        <v>0</v>
      </c>
      <c r="N134" s="423">
        <v>0</v>
      </c>
      <c r="O134" s="423">
        <v>0</v>
      </c>
      <c r="P134" s="423">
        <v>0</v>
      </c>
      <c r="Q134" s="423">
        <v>0</v>
      </c>
      <c r="R134" s="423">
        <v>0</v>
      </c>
      <c r="S134" s="423">
        <v>0</v>
      </c>
      <c r="T134" s="423">
        <v>0</v>
      </c>
      <c r="U134" s="423">
        <v>0</v>
      </c>
      <c r="V134" s="423">
        <v>0</v>
      </c>
    </row>
    <row r="135" spans="2:22">
      <c r="B135" s="491">
        <v>9352003</v>
      </c>
      <c r="C135" s="491" t="s">
        <v>333</v>
      </c>
      <c r="D135" s="491" t="s">
        <v>90</v>
      </c>
      <c r="E135" s="423">
        <v>0</v>
      </c>
      <c r="F135" s="423">
        <v>0</v>
      </c>
      <c r="G135" s="423">
        <v>0</v>
      </c>
      <c r="H135" s="423">
        <v>0</v>
      </c>
      <c r="I135" s="423">
        <v>0</v>
      </c>
      <c r="J135" s="423">
        <v>0</v>
      </c>
      <c r="K135" s="423">
        <v>0</v>
      </c>
      <c r="L135" s="423">
        <v>0</v>
      </c>
      <c r="M135" s="423">
        <v>0</v>
      </c>
      <c r="N135" s="423">
        <v>0</v>
      </c>
      <c r="O135" s="423">
        <v>0</v>
      </c>
      <c r="P135" s="423">
        <v>0</v>
      </c>
      <c r="Q135" s="423">
        <v>0</v>
      </c>
      <c r="R135" s="423">
        <v>0</v>
      </c>
      <c r="S135" s="423">
        <v>0</v>
      </c>
      <c r="T135" s="423">
        <v>0</v>
      </c>
      <c r="U135" s="423">
        <v>0</v>
      </c>
      <c r="V135" s="423">
        <v>0</v>
      </c>
    </row>
    <row r="136" spans="2:22">
      <c r="B136" s="491">
        <v>9352006</v>
      </c>
      <c r="C136" s="491" t="s">
        <v>472</v>
      </c>
      <c r="D136" s="491" t="s">
        <v>90</v>
      </c>
      <c r="E136" s="423">
        <v>0</v>
      </c>
      <c r="F136" s="423">
        <v>0</v>
      </c>
      <c r="G136" s="423">
        <v>0</v>
      </c>
      <c r="H136" s="423">
        <v>0</v>
      </c>
      <c r="I136" s="423">
        <v>0</v>
      </c>
      <c r="J136" s="423">
        <v>0</v>
      </c>
      <c r="K136" s="423">
        <v>0</v>
      </c>
      <c r="L136" s="423">
        <v>0</v>
      </c>
      <c r="M136" s="423">
        <v>0</v>
      </c>
      <c r="N136" s="423">
        <v>0</v>
      </c>
      <c r="O136" s="423">
        <v>0</v>
      </c>
      <c r="P136" s="423">
        <v>0</v>
      </c>
      <c r="Q136" s="423">
        <v>0</v>
      </c>
      <c r="R136" s="423">
        <v>0</v>
      </c>
      <c r="S136" s="423">
        <v>0</v>
      </c>
      <c r="T136" s="423">
        <v>0</v>
      </c>
      <c r="U136" s="423">
        <v>0</v>
      </c>
      <c r="V136" s="423">
        <v>0</v>
      </c>
    </row>
    <row r="137" spans="2:22">
      <c r="B137" s="491">
        <v>9352010</v>
      </c>
      <c r="C137" s="491" t="s">
        <v>1006</v>
      </c>
      <c r="D137" s="491" t="s">
        <v>90</v>
      </c>
      <c r="E137" s="423">
        <v>0</v>
      </c>
      <c r="F137" s="423">
        <v>0</v>
      </c>
      <c r="G137" s="423">
        <v>0</v>
      </c>
      <c r="H137" s="423">
        <v>0</v>
      </c>
      <c r="I137" s="423">
        <v>0</v>
      </c>
      <c r="J137" s="423">
        <v>0</v>
      </c>
      <c r="K137" s="423">
        <v>0</v>
      </c>
      <c r="L137" s="423">
        <v>0</v>
      </c>
      <c r="M137" s="423">
        <v>0</v>
      </c>
      <c r="N137" s="423">
        <v>0</v>
      </c>
      <c r="O137" s="423">
        <v>0</v>
      </c>
      <c r="P137" s="423">
        <v>0</v>
      </c>
      <c r="Q137" s="423">
        <v>0</v>
      </c>
      <c r="R137" s="423">
        <v>0</v>
      </c>
      <c r="S137" s="423">
        <v>0</v>
      </c>
      <c r="T137" s="423">
        <v>0</v>
      </c>
      <c r="U137" s="423">
        <v>0</v>
      </c>
      <c r="V137" s="423">
        <v>0</v>
      </c>
    </row>
    <row r="138" spans="2:22">
      <c r="B138" s="491">
        <v>9352014</v>
      </c>
      <c r="C138" s="491" t="s">
        <v>545</v>
      </c>
      <c r="D138" s="491" t="s">
        <v>90</v>
      </c>
      <c r="E138" s="423">
        <v>0</v>
      </c>
      <c r="F138" s="423">
        <v>0</v>
      </c>
      <c r="G138" s="423">
        <v>0</v>
      </c>
      <c r="H138" s="423">
        <v>0</v>
      </c>
      <c r="I138" s="423">
        <v>0</v>
      </c>
      <c r="J138" s="423">
        <v>0</v>
      </c>
      <c r="K138" s="423">
        <v>0</v>
      </c>
      <c r="L138" s="423">
        <v>0</v>
      </c>
      <c r="M138" s="423">
        <v>0</v>
      </c>
      <c r="N138" s="423">
        <v>0</v>
      </c>
      <c r="O138" s="423">
        <v>0</v>
      </c>
      <c r="P138" s="423">
        <v>0</v>
      </c>
      <c r="Q138" s="423">
        <v>0</v>
      </c>
      <c r="R138" s="423">
        <v>0</v>
      </c>
      <c r="S138" s="423">
        <v>0</v>
      </c>
      <c r="T138" s="423">
        <v>0</v>
      </c>
      <c r="U138" s="423">
        <v>0</v>
      </c>
      <c r="V138" s="423">
        <v>0</v>
      </c>
    </row>
    <row r="139" spans="2:22">
      <c r="B139" s="491">
        <v>9352017</v>
      </c>
      <c r="C139" s="491" t="s">
        <v>280</v>
      </c>
      <c r="D139" s="491" t="s">
        <v>90</v>
      </c>
      <c r="E139" s="423">
        <v>0</v>
      </c>
      <c r="F139" s="423">
        <v>0</v>
      </c>
      <c r="G139" s="423">
        <v>0</v>
      </c>
      <c r="H139" s="423">
        <v>0</v>
      </c>
      <c r="I139" s="423">
        <v>0</v>
      </c>
      <c r="J139" s="423">
        <v>0</v>
      </c>
      <c r="K139" s="423">
        <v>0</v>
      </c>
      <c r="L139" s="423">
        <v>0</v>
      </c>
      <c r="M139" s="423">
        <v>0</v>
      </c>
      <c r="N139" s="423">
        <v>0</v>
      </c>
      <c r="O139" s="423">
        <v>0</v>
      </c>
      <c r="P139" s="423">
        <v>0</v>
      </c>
      <c r="Q139" s="423">
        <v>0</v>
      </c>
      <c r="R139" s="423">
        <v>0</v>
      </c>
      <c r="S139" s="423">
        <v>0</v>
      </c>
      <c r="T139" s="423">
        <v>0</v>
      </c>
      <c r="U139" s="423">
        <v>0</v>
      </c>
      <c r="V139" s="423">
        <v>0</v>
      </c>
    </row>
    <row r="140" spans="2:22">
      <c r="B140" s="491">
        <v>9352022</v>
      </c>
      <c r="C140" s="491" t="s">
        <v>544</v>
      </c>
      <c r="D140" s="491" t="s">
        <v>90</v>
      </c>
      <c r="E140" s="423">
        <v>0</v>
      </c>
      <c r="F140" s="423">
        <v>0</v>
      </c>
      <c r="G140" s="423">
        <v>0</v>
      </c>
      <c r="H140" s="423">
        <v>0</v>
      </c>
      <c r="I140" s="423">
        <v>0</v>
      </c>
      <c r="J140" s="423">
        <v>0</v>
      </c>
      <c r="K140" s="423">
        <v>0</v>
      </c>
      <c r="L140" s="423">
        <v>0</v>
      </c>
      <c r="M140" s="423">
        <v>0</v>
      </c>
      <c r="N140" s="423">
        <v>0</v>
      </c>
      <c r="O140" s="423">
        <v>0</v>
      </c>
      <c r="P140" s="423">
        <v>0</v>
      </c>
      <c r="Q140" s="423">
        <v>0</v>
      </c>
      <c r="R140" s="423">
        <v>0</v>
      </c>
      <c r="S140" s="423">
        <v>0</v>
      </c>
      <c r="T140" s="423">
        <v>0</v>
      </c>
      <c r="U140" s="423">
        <v>0</v>
      </c>
      <c r="V140" s="423">
        <v>0</v>
      </c>
    </row>
    <row r="141" spans="2:22">
      <c r="B141" s="491">
        <v>9352025</v>
      </c>
      <c r="C141" s="491" t="s">
        <v>184</v>
      </c>
      <c r="D141" s="491" t="s">
        <v>90</v>
      </c>
      <c r="E141" s="423">
        <v>0</v>
      </c>
      <c r="F141" s="423">
        <v>0</v>
      </c>
      <c r="G141" s="423">
        <v>0</v>
      </c>
      <c r="H141" s="423">
        <v>0</v>
      </c>
      <c r="I141" s="423">
        <v>0</v>
      </c>
      <c r="J141" s="423">
        <v>0</v>
      </c>
      <c r="K141" s="423">
        <v>0</v>
      </c>
      <c r="L141" s="423">
        <v>0</v>
      </c>
      <c r="M141" s="423">
        <v>0</v>
      </c>
      <c r="N141" s="423">
        <v>0</v>
      </c>
      <c r="O141" s="423">
        <v>0</v>
      </c>
      <c r="P141" s="423">
        <v>0</v>
      </c>
      <c r="Q141" s="423">
        <v>0</v>
      </c>
      <c r="R141" s="423">
        <v>0</v>
      </c>
      <c r="S141" s="423">
        <v>0</v>
      </c>
      <c r="T141" s="423">
        <v>0</v>
      </c>
      <c r="U141" s="423">
        <v>0</v>
      </c>
      <c r="V141" s="423">
        <v>0</v>
      </c>
    </row>
    <row r="142" spans="2:22">
      <c r="B142" s="491">
        <v>9352027</v>
      </c>
      <c r="C142" s="491" t="s">
        <v>1007</v>
      </c>
      <c r="D142" s="491" t="s">
        <v>90</v>
      </c>
      <c r="E142" s="423">
        <v>0</v>
      </c>
      <c r="F142" s="423">
        <v>0</v>
      </c>
      <c r="G142" s="423">
        <v>0</v>
      </c>
      <c r="H142" s="423">
        <v>0</v>
      </c>
      <c r="I142" s="423">
        <v>0</v>
      </c>
      <c r="J142" s="423">
        <v>0</v>
      </c>
      <c r="K142" s="423">
        <v>0</v>
      </c>
      <c r="L142" s="423">
        <v>0</v>
      </c>
      <c r="M142" s="423">
        <v>0</v>
      </c>
      <c r="N142" s="423">
        <v>0</v>
      </c>
      <c r="O142" s="423">
        <v>0</v>
      </c>
      <c r="P142" s="423">
        <v>0</v>
      </c>
      <c r="Q142" s="423">
        <v>0</v>
      </c>
      <c r="R142" s="423">
        <v>0</v>
      </c>
      <c r="S142" s="423">
        <v>0</v>
      </c>
      <c r="T142" s="423">
        <v>0</v>
      </c>
      <c r="U142" s="423">
        <v>0</v>
      </c>
      <c r="V142" s="423">
        <v>0</v>
      </c>
    </row>
    <row r="143" spans="2:22">
      <c r="B143" s="491">
        <v>9352029</v>
      </c>
      <c r="C143" s="491" t="s">
        <v>343</v>
      </c>
      <c r="D143" s="491" t="s">
        <v>90</v>
      </c>
      <c r="E143" s="423">
        <v>0</v>
      </c>
      <c r="F143" s="423">
        <v>0</v>
      </c>
      <c r="G143" s="423">
        <v>0</v>
      </c>
      <c r="H143" s="423">
        <v>0</v>
      </c>
      <c r="I143" s="423">
        <v>0</v>
      </c>
      <c r="J143" s="423">
        <v>0</v>
      </c>
      <c r="K143" s="423">
        <v>0</v>
      </c>
      <c r="L143" s="423">
        <v>0</v>
      </c>
      <c r="M143" s="423">
        <v>0</v>
      </c>
      <c r="N143" s="423">
        <v>0</v>
      </c>
      <c r="O143" s="423">
        <v>0</v>
      </c>
      <c r="P143" s="423">
        <v>0</v>
      </c>
      <c r="Q143" s="423">
        <v>0</v>
      </c>
      <c r="R143" s="423">
        <v>0</v>
      </c>
      <c r="S143" s="423">
        <v>0</v>
      </c>
      <c r="T143" s="423">
        <v>0</v>
      </c>
      <c r="U143" s="423">
        <v>0</v>
      </c>
      <c r="V143" s="423">
        <v>0</v>
      </c>
    </row>
    <row r="144" spans="2:22">
      <c r="B144" s="491">
        <v>9352030</v>
      </c>
      <c r="C144" s="491" t="s">
        <v>1125</v>
      </c>
      <c r="D144" s="491" t="s">
        <v>90</v>
      </c>
      <c r="E144" s="423">
        <v>0</v>
      </c>
      <c r="F144" s="423">
        <v>0</v>
      </c>
      <c r="G144" s="423">
        <v>0</v>
      </c>
      <c r="H144" s="423">
        <v>0</v>
      </c>
      <c r="I144" s="423">
        <v>0</v>
      </c>
      <c r="J144" s="423">
        <v>0</v>
      </c>
      <c r="K144" s="423">
        <v>0</v>
      </c>
      <c r="L144" s="423">
        <v>0</v>
      </c>
      <c r="M144" s="423">
        <v>0</v>
      </c>
      <c r="N144" s="423">
        <v>0</v>
      </c>
      <c r="O144" s="423">
        <v>0</v>
      </c>
      <c r="P144" s="423">
        <v>0</v>
      </c>
      <c r="Q144" s="423">
        <v>0</v>
      </c>
      <c r="R144" s="423">
        <v>0</v>
      </c>
      <c r="S144" s="423">
        <v>0</v>
      </c>
      <c r="T144" s="423">
        <v>0</v>
      </c>
      <c r="U144" s="423">
        <v>0</v>
      </c>
      <c r="V144" s="423">
        <v>0</v>
      </c>
    </row>
    <row r="145" spans="2:22">
      <c r="B145" s="491">
        <v>9352031</v>
      </c>
      <c r="C145" s="491" t="s">
        <v>541</v>
      </c>
      <c r="D145" s="491" t="s">
        <v>90</v>
      </c>
      <c r="E145" s="423">
        <v>0</v>
      </c>
      <c r="F145" s="423">
        <v>0</v>
      </c>
      <c r="G145" s="423">
        <v>0</v>
      </c>
      <c r="H145" s="423">
        <v>0</v>
      </c>
      <c r="I145" s="423">
        <v>0</v>
      </c>
      <c r="J145" s="423">
        <v>0</v>
      </c>
      <c r="K145" s="423">
        <v>0</v>
      </c>
      <c r="L145" s="423">
        <v>0</v>
      </c>
      <c r="M145" s="423">
        <v>0</v>
      </c>
      <c r="N145" s="423">
        <v>0</v>
      </c>
      <c r="O145" s="423">
        <v>0</v>
      </c>
      <c r="P145" s="423">
        <v>0</v>
      </c>
      <c r="Q145" s="423">
        <v>0</v>
      </c>
      <c r="R145" s="423">
        <v>0</v>
      </c>
      <c r="S145" s="423">
        <v>0</v>
      </c>
      <c r="T145" s="423">
        <v>0</v>
      </c>
      <c r="U145" s="423">
        <v>0</v>
      </c>
      <c r="V145" s="423">
        <v>0</v>
      </c>
    </row>
    <row r="146" spans="2:22">
      <c r="B146" s="491">
        <v>9352036</v>
      </c>
      <c r="C146" s="491" t="s">
        <v>540</v>
      </c>
      <c r="D146" s="491" t="s">
        <v>90</v>
      </c>
      <c r="E146" s="423">
        <v>0</v>
      </c>
      <c r="F146" s="423">
        <v>0</v>
      </c>
      <c r="G146" s="423">
        <v>0</v>
      </c>
      <c r="H146" s="423">
        <v>0</v>
      </c>
      <c r="I146" s="423">
        <v>0</v>
      </c>
      <c r="J146" s="423">
        <v>0</v>
      </c>
      <c r="K146" s="423">
        <v>0</v>
      </c>
      <c r="L146" s="423">
        <v>0</v>
      </c>
      <c r="M146" s="423">
        <v>0</v>
      </c>
      <c r="N146" s="423">
        <v>0</v>
      </c>
      <c r="O146" s="423">
        <v>0</v>
      </c>
      <c r="P146" s="423">
        <v>0</v>
      </c>
      <c r="Q146" s="423">
        <v>0</v>
      </c>
      <c r="R146" s="423">
        <v>0</v>
      </c>
      <c r="S146" s="423">
        <v>0</v>
      </c>
      <c r="T146" s="423">
        <v>0</v>
      </c>
      <c r="U146" s="423">
        <v>0</v>
      </c>
      <c r="V146" s="423">
        <v>0</v>
      </c>
    </row>
    <row r="147" spans="2:22">
      <c r="B147" s="491">
        <v>9352040</v>
      </c>
      <c r="C147" s="491" t="s">
        <v>539</v>
      </c>
      <c r="D147" s="491" t="s">
        <v>90</v>
      </c>
      <c r="E147" s="423">
        <v>0</v>
      </c>
      <c r="F147" s="423">
        <v>0</v>
      </c>
      <c r="G147" s="423">
        <v>0</v>
      </c>
      <c r="H147" s="423">
        <v>0</v>
      </c>
      <c r="I147" s="423">
        <v>0</v>
      </c>
      <c r="J147" s="423">
        <v>0</v>
      </c>
      <c r="K147" s="423">
        <v>0</v>
      </c>
      <c r="L147" s="423">
        <v>0</v>
      </c>
      <c r="M147" s="423">
        <v>0</v>
      </c>
      <c r="N147" s="423">
        <v>0</v>
      </c>
      <c r="O147" s="423">
        <v>0</v>
      </c>
      <c r="P147" s="423">
        <v>0</v>
      </c>
      <c r="Q147" s="423">
        <v>0</v>
      </c>
      <c r="R147" s="423">
        <v>0</v>
      </c>
      <c r="S147" s="423">
        <v>0</v>
      </c>
      <c r="T147" s="423">
        <v>0</v>
      </c>
      <c r="U147" s="423">
        <v>0</v>
      </c>
      <c r="V147" s="423">
        <v>0</v>
      </c>
    </row>
    <row r="148" spans="2:22">
      <c r="B148" s="491">
        <v>9352043</v>
      </c>
      <c r="C148" s="491" t="s">
        <v>1008</v>
      </c>
      <c r="D148" s="491" t="s">
        <v>90</v>
      </c>
      <c r="E148" s="423">
        <v>0</v>
      </c>
      <c r="F148" s="423">
        <v>0</v>
      </c>
      <c r="G148" s="423">
        <v>0</v>
      </c>
      <c r="H148" s="423">
        <v>0</v>
      </c>
      <c r="I148" s="423">
        <v>0</v>
      </c>
      <c r="J148" s="423">
        <v>0</v>
      </c>
      <c r="K148" s="423">
        <v>0</v>
      </c>
      <c r="L148" s="423">
        <v>0</v>
      </c>
      <c r="M148" s="423">
        <v>0</v>
      </c>
      <c r="N148" s="423">
        <v>0</v>
      </c>
      <c r="O148" s="423">
        <v>0</v>
      </c>
      <c r="P148" s="423">
        <v>0</v>
      </c>
      <c r="Q148" s="423">
        <v>0</v>
      </c>
      <c r="R148" s="423">
        <v>0</v>
      </c>
      <c r="S148" s="423">
        <v>0</v>
      </c>
      <c r="T148" s="423">
        <v>0</v>
      </c>
      <c r="U148" s="423">
        <v>0</v>
      </c>
      <c r="V148" s="423">
        <v>0</v>
      </c>
    </row>
    <row r="149" spans="2:22">
      <c r="B149" s="491">
        <v>9352045</v>
      </c>
      <c r="C149" s="491" t="s">
        <v>337</v>
      </c>
      <c r="D149" s="491" t="s">
        <v>90</v>
      </c>
      <c r="E149" s="423">
        <v>0</v>
      </c>
      <c r="F149" s="423">
        <v>0</v>
      </c>
      <c r="G149" s="423">
        <v>0</v>
      </c>
      <c r="H149" s="423">
        <v>0</v>
      </c>
      <c r="I149" s="423">
        <v>0</v>
      </c>
      <c r="J149" s="423">
        <v>0</v>
      </c>
      <c r="K149" s="423">
        <v>0</v>
      </c>
      <c r="L149" s="423">
        <v>0</v>
      </c>
      <c r="M149" s="423">
        <v>0</v>
      </c>
      <c r="N149" s="423">
        <v>0</v>
      </c>
      <c r="O149" s="423">
        <v>0</v>
      </c>
      <c r="P149" s="423">
        <v>0</v>
      </c>
      <c r="Q149" s="423">
        <v>0</v>
      </c>
      <c r="R149" s="423">
        <v>0</v>
      </c>
      <c r="S149" s="423">
        <v>0</v>
      </c>
      <c r="T149" s="423">
        <v>0</v>
      </c>
      <c r="U149" s="423">
        <v>0</v>
      </c>
      <c r="V149" s="423">
        <v>0</v>
      </c>
    </row>
    <row r="150" spans="2:22">
      <c r="B150" s="491">
        <v>9352047</v>
      </c>
      <c r="C150" s="491" t="s">
        <v>537</v>
      </c>
      <c r="D150" s="491" t="s">
        <v>90</v>
      </c>
      <c r="E150" s="423">
        <v>0</v>
      </c>
      <c r="F150" s="423">
        <v>0</v>
      </c>
      <c r="G150" s="423">
        <v>0</v>
      </c>
      <c r="H150" s="423">
        <v>0</v>
      </c>
      <c r="I150" s="423">
        <v>0</v>
      </c>
      <c r="J150" s="423">
        <v>0</v>
      </c>
      <c r="K150" s="423">
        <v>0</v>
      </c>
      <c r="L150" s="423">
        <v>0</v>
      </c>
      <c r="M150" s="423">
        <v>0</v>
      </c>
      <c r="N150" s="423">
        <v>0</v>
      </c>
      <c r="O150" s="423">
        <v>0</v>
      </c>
      <c r="P150" s="423">
        <v>0</v>
      </c>
      <c r="Q150" s="423">
        <v>0</v>
      </c>
      <c r="R150" s="423">
        <v>0</v>
      </c>
      <c r="S150" s="423">
        <v>0</v>
      </c>
      <c r="T150" s="423">
        <v>0</v>
      </c>
      <c r="U150" s="423">
        <v>0</v>
      </c>
      <c r="V150" s="423">
        <v>0</v>
      </c>
    </row>
    <row r="151" spans="2:22">
      <c r="B151" s="491">
        <v>9352048</v>
      </c>
      <c r="C151" s="491" t="s">
        <v>257</v>
      </c>
      <c r="D151" s="491" t="s">
        <v>90</v>
      </c>
      <c r="E151" s="423">
        <v>0</v>
      </c>
      <c r="F151" s="423">
        <v>0</v>
      </c>
      <c r="G151" s="423">
        <v>0</v>
      </c>
      <c r="H151" s="423">
        <v>0</v>
      </c>
      <c r="I151" s="423">
        <v>0</v>
      </c>
      <c r="J151" s="423">
        <v>0</v>
      </c>
      <c r="K151" s="423">
        <v>0</v>
      </c>
      <c r="L151" s="423">
        <v>0</v>
      </c>
      <c r="M151" s="423">
        <v>0</v>
      </c>
      <c r="N151" s="423">
        <v>0</v>
      </c>
      <c r="O151" s="423">
        <v>0</v>
      </c>
      <c r="P151" s="423">
        <v>0</v>
      </c>
      <c r="Q151" s="423">
        <v>0</v>
      </c>
      <c r="R151" s="423">
        <v>0</v>
      </c>
      <c r="S151" s="423">
        <v>0</v>
      </c>
      <c r="T151" s="423">
        <v>0</v>
      </c>
      <c r="U151" s="423">
        <v>0</v>
      </c>
      <c r="V151" s="423">
        <v>0</v>
      </c>
    </row>
    <row r="152" spans="2:22">
      <c r="B152" s="491">
        <v>9352050</v>
      </c>
      <c r="C152" s="491" t="s">
        <v>258</v>
      </c>
      <c r="D152" s="491" t="s">
        <v>90</v>
      </c>
      <c r="E152" s="423">
        <v>0</v>
      </c>
      <c r="F152" s="423">
        <v>0</v>
      </c>
      <c r="G152" s="423">
        <v>0</v>
      </c>
      <c r="H152" s="423">
        <v>0</v>
      </c>
      <c r="I152" s="423">
        <v>0</v>
      </c>
      <c r="J152" s="423">
        <v>0</v>
      </c>
      <c r="K152" s="423">
        <v>0</v>
      </c>
      <c r="L152" s="423">
        <v>0</v>
      </c>
      <c r="M152" s="423">
        <v>0</v>
      </c>
      <c r="N152" s="423">
        <v>0</v>
      </c>
      <c r="O152" s="423">
        <v>0</v>
      </c>
      <c r="P152" s="423">
        <v>0</v>
      </c>
      <c r="Q152" s="423">
        <v>0</v>
      </c>
      <c r="R152" s="423">
        <v>0</v>
      </c>
      <c r="S152" s="423">
        <v>0</v>
      </c>
      <c r="T152" s="423">
        <v>0</v>
      </c>
      <c r="U152" s="423">
        <v>0</v>
      </c>
      <c r="V152" s="423">
        <v>0</v>
      </c>
    </row>
    <row r="153" spans="2:22">
      <c r="B153" s="491">
        <v>9352051</v>
      </c>
      <c r="C153" s="491" t="s">
        <v>535</v>
      </c>
      <c r="D153" s="491" t="s">
        <v>90</v>
      </c>
      <c r="E153" s="423">
        <v>0</v>
      </c>
      <c r="F153" s="423">
        <v>0</v>
      </c>
      <c r="G153" s="423">
        <v>0</v>
      </c>
      <c r="H153" s="423">
        <v>0</v>
      </c>
      <c r="I153" s="423">
        <v>0</v>
      </c>
      <c r="J153" s="423">
        <v>0</v>
      </c>
      <c r="K153" s="423">
        <v>0</v>
      </c>
      <c r="L153" s="423">
        <v>0</v>
      </c>
      <c r="M153" s="423">
        <v>0</v>
      </c>
      <c r="N153" s="423">
        <v>0</v>
      </c>
      <c r="O153" s="423">
        <v>0</v>
      </c>
      <c r="P153" s="423">
        <v>0</v>
      </c>
      <c r="Q153" s="423">
        <v>0</v>
      </c>
      <c r="R153" s="423">
        <v>0</v>
      </c>
      <c r="S153" s="423">
        <v>0</v>
      </c>
      <c r="T153" s="423">
        <v>0</v>
      </c>
      <c r="U153" s="423">
        <v>0</v>
      </c>
      <c r="V153" s="423">
        <v>0</v>
      </c>
    </row>
    <row r="154" spans="2:22">
      <c r="B154" s="491">
        <v>9352052</v>
      </c>
      <c r="C154" s="491" t="s">
        <v>196</v>
      </c>
      <c r="D154" s="491" t="s">
        <v>90</v>
      </c>
      <c r="E154" s="423">
        <v>0</v>
      </c>
      <c r="F154" s="423">
        <v>0</v>
      </c>
      <c r="G154" s="423">
        <v>0</v>
      </c>
      <c r="H154" s="423">
        <v>0</v>
      </c>
      <c r="I154" s="423">
        <v>0</v>
      </c>
      <c r="J154" s="423">
        <v>0</v>
      </c>
      <c r="K154" s="423">
        <v>0</v>
      </c>
      <c r="L154" s="423">
        <v>0</v>
      </c>
      <c r="M154" s="423">
        <v>0</v>
      </c>
      <c r="N154" s="423">
        <v>0</v>
      </c>
      <c r="O154" s="423">
        <v>0</v>
      </c>
      <c r="P154" s="423">
        <v>0</v>
      </c>
      <c r="Q154" s="423">
        <v>0</v>
      </c>
      <c r="R154" s="423">
        <v>0</v>
      </c>
      <c r="S154" s="423">
        <v>0</v>
      </c>
      <c r="T154" s="423">
        <v>0</v>
      </c>
      <c r="U154" s="423">
        <v>0</v>
      </c>
      <c r="V154" s="423">
        <v>0</v>
      </c>
    </row>
    <row r="155" spans="2:22">
      <c r="B155" s="491">
        <v>9352053</v>
      </c>
      <c r="C155" s="491" t="s">
        <v>158</v>
      </c>
      <c r="D155" s="491" t="s">
        <v>90</v>
      </c>
      <c r="E155" s="423">
        <v>0</v>
      </c>
      <c r="F155" s="423">
        <v>0</v>
      </c>
      <c r="G155" s="423">
        <v>0</v>
      </c>
      <c r="H155" s="423">
        <v>0</v>
      </c>
      <c r="I155" s="423">
        <v>0</v>
      </c>
      <c r="J155" s="423">
        <v>0</v>
      </c>
      <c r="K155" s="423">
        <v>0</v>
      </c>
      <c r="L155" s="423">
        <v>0</v>
      </c>
      <c r="M155" s="423">
        <v>0</v>
      </c>
      <c r="N155" s="423">
        <v>0</v>
      </c>
      <c r="O155" s="423">
        <v>0</v>
      </c>
      <c r="P155" s="423">
        <v>0</v>
      </c>
      <c r="Q155" s="423">
        <v>0</v>
      </c>
      <c r="R155" s="423">
        <v>0</v>
      </c>
      <c r="S155" s="423">
        <v>0</v>
      </c>
      <c r="T155" s="423">
        <v>0</v>
      </c>
      <c r="U155" s="423">
        <v>0</v>
      </c>
      <c r="V155" s="423">
        <v>0</v>
      </c>
    </row>
    <row r="156" spans="2:22">
      <c r="B156" s="491">
        <v>9352054</v>
      </c>
      <c r="C156" s="491" t="s">
        <v>1009</v>
      </c>
      <c r="D156" s="491" t="s">
        <v>90</v>
      </c>
      <c r="E156" s="423">
        <v>0</v>
      </c>
      <c r="F156" s="423">
        <v>0</v>
      </c>
      <c r="G156" s="423">
        <v>0</v>
      </c>
      <c r="H156" s="423">
        <v>0</v>
      </c>
      <c r="I156" s="423">
        <v>0</v>
      </c>
      <c r="J156" s="423">
        <v>0</v>
      </c>
      <c r="K156" s="423">
        <v>0</v>
      </c>
      <c r="L156" s="423">
        <v>0</v>
      </c>
      <c r="M156" s="423">
        <v>0</v>
      </c>
      <c r="N156" s="423">
        <v>0</v>
      </c>
      <c r="O156" s="423">
        <v>0</v>
      </c>
      <c r="P156" s="423">
        <v>0</v>
      </c>
      <c r="Q156" s="423">
        <v>0</v>
      </c>
      <c r="R156" s="423">
        <v>0</v>
      </c>
      <c r="S156" s="423">
        <v>0</v>
      </c>
      <c r="T156" s="423">
        <v>0</v>
      </c>
      <c r="U156" s="423">
        <v>0</v>
      </c>
      <c r="V156" s="423">
        <v>0</v>
      </c>
    </row>
    <row r="157" spans="2:22">
      <c r="B157" s="491">
        <v>9352056</v>
      </c>
      <c r="C157" s="491" t="s">
        <v>1010</v>
      </c>
      <c r="D157" s="491" t="s">
        <v>90</v>
      </c>
      <c r="E157" s="423">
        <v>0</v>
      </c>
      <c r="F157" s="423">
        <v>0</v>
      </c>
      <c r="G157" s="423">
        <v>0</v>
      </c>
      <c r="H157" s="423">
        <v>0</v>
      </c>
      <c r="I157" s="423">
        <v>0</v>
      </c>
      <c r="J157" s="423">
        <v>0</v>
      </c>
      <c r="K157" s="423">
        <v>0</v>
      </c>
      <c r="L157" s="423">
        <v>0</v>
      </c>
      <c r="M157" s="423">
        <v>0</v>
      </c>
      <c r="N157" s="423">
        <v>0</v>
      </c>
      <c r="O157" s="423">
        <v>0</v>
      </c>
      <c r="P157" s="423">
        <v>0</v>
      </c>
      <c r="Q157" s="423">
        <v>0</v>
      </c>
      <c r="R157" s="423">
        <v>0</v>
      </c>
      <c r="S157" s="423">
        <v>0</v>
      </c>
      <c r="T157" s="423">
        <v>0</v>
      </c>
      <c r="U157" s="423">
        <v>0</v>
      </c>
      <c r="V157" s="423">
        <v>0</v>
      </c>
    </row>
    <row r="158" spans="2:22">
      <c r="B158" s="491">
        <v>9352057</v>
      </c>
      <c r="C158" s="491" t="s">
        <v>1011</v>
      </c>
      <c r="D158" s="491" t="s">
        <v>90</v>
      </c>
      <c r="E158" s="423">
        <v>0</v>
      </c>
      <c r="F158" s="423">
        <v>0</v>
      </c>
      <c r="G158" s="423">
        <v>0</v>
      </c>
      <c r="H158" s="423">
        <v>0</v>
      </c>
      <c r="I158" s="423">
        <v>0</v>
      </c>
      <c r="J158" s="423">
        <v>0</v>
      </c>
      <c r="K158" s="423">
        <v>0</v>
      </c>
      <c r="L158" s="423">
        <v>0</v>
      </c>
      <c r="M158" s="423">
        <v>0</v>
      </c>
      <c r="N158" s="423">
        <v>0</v>
      </c>
      <c r="O158" s="423">
        <v>0</v>
      </c>
      <c r="P158" s="423">
        <v>0</v>
      </c>
      <c r="Q158" s="423">
        <v>0</v>
      </c>
      <c r="R158" s="423">
        <v>0</v>
      </c>
      <c r="S158" s="423">
        <v>0</v>
      </c>
      <c r="T158" s="423">
        <v>0</v>
      </c>
      <c r="U158" s="423">
        <v>0</v>
      </c>
      <c r="V158" s="423">
        <v>0</v>
      </c>
    </row>
    <row r="159" spans="2:22">
      <c r="B159" s="491">
        <v>9352058</v>
      </c>
      <c r="C159" s="491" t="s">
        <v>1012</v>
      </c>
      <c r="D159" s="491" t="s">
        <v>90</v>
      </c>
      <c r="E159" s="423">
        <v>0</v>
      </c>
      <c r="F159" s="423">
        <v>0</v>
      </c>
      <c r="G159" s="423">
        <v>0</v>
      </c>
      <c r="H159" s="423">
        <v>0</v>
      </c>
      <c r="I159" s="423">
        <v>0</v>
      </c>
      <c r="J159" s="423">
        <v>0</v>
      </c>
      <c r="K159" s="423">
        <v>0</v>
      </c>
      <c r="L159" s="423">
        <v>0</v>
      </c>
      <c r="M159" s="423">
        <v>0</v>
      </c>
      <c r="N159" s="423">
        <v>0</v>
      </c>
      <c r="O159" s="423">
        <v>0</v>
      </c>
      <c r="P159" s="423">
        <v>0</v>
      </c>
      <c r="Q159" s="423">
        <v>0</v>
      </c>
      <c r="R159" s="423">
        <v>0</v>
      </c>
      <c r="S159" s="423">
        <v>0</v>
      </c>
      <c r="T159" s="423">
        <v>0</v>
      </c>
      <c r="U159" s="423">
        <v>0</v>
      </c>
      <c r="V159" s="423">
        <v>0</v>
      </c>
    </row>
    <row r="160" spans="2:22">
      <c r="B160" s="491">
        <v>9352059</v>
      </c>
      <c r="C160" s="491" t="s">
        <v>530</v>
      </c>
      <c r="D160" s="491" t="s">
        <v>90</v>
      </c>
      <c r="E160" s="423">
        <v>0</v>
      </c>
      <c r="F160" s="423">
        <v>0</v>
      </c>
      <c r="G160" s="423">
        <v>0</v>
      </c>
      <c r="H160" s="423">
        <v>0</v>
      </c>
      <c r="I160" s="423">
        <v>0</v>
      </c>
      <c r="J160" s="423">
        <v>0</v>
      </c>
      <c r="K160" s="423">
        <v>0</v>
      </c>
      <c r="L160" s="423">
        <v>0</v>
      </c>
      <c r="M160" s="423">
        <v>0</v>
      </c>
      <c r="N160" s="423">
        <v>0</v>
      </c>
      <c r="O160" s="423">
        <v>0</v>
      </c>
      <c r="P160" s="423">
        <v>0</v>
      </c>
      <c r="Q160" s="423">
        <v>0</v>
      </c>
      <c r="R160" s="423">
        <v>0</v>
      </c>
      <c r="S160" s="423">
        <v>0</v>
      </c>
      <c r="T160" s="423">
        <v>0</v>
      </c>
      <c r="U160" s="423">
        <v>0</v>
      </c>
      <c r="V160" s="423">
        <v>0</v>
      </c>
    </row>
    <row r="161" spans="2:22">
      <c r="B161" s="491">
        <v>9352060</v>
      </c>
      <c r="C161" s="491" t="s">
        <v>1013</v>
      </c>
      <c r="D161" s="491" t="s">
        <v>90</v>
      </c>
      <c r="E161" s="423">
        <v>0</v>
      </c>
      <c r="F161" s="423">
        <v>0</v>
      </c>
      <c r="G161" s="423">
        <v>0</v>
      </c>
      <c r="H161" s="423">
        <v>0</v>
      </c>
      <c r="I161" s="423">
        <v>0</v>
      </c>
      <c r="J161" s="423">
        <v>0</v>
      </c>
      <c r="K161" s="423">
        <v>0</v>
      </c>
      <c r="L161" s="423">
        <v>0</v>
      </c>
      <c r="M161" s="423">
        <v>0</v>
      </c>
      <c r="N161" s="423">
        <v>0</v>
      </c>
      <c r="O161" s="423">
        <v>0</v>
      </c>
      <c r="P161" s="423">
        <v>0</v>
      </c>
      <c r="Q161" s="423">
        <v>0</v>
      </c>
      <c r="R161" s="423">
        <v>0</v>
      </c>
      <c r="S161" s="423">
        <v>0</v>
      </c>
      <c r="T161" s="423">
        <v>0</v>
      </c>
      <c r="U161" s="423">
        <v>0</v>
      </c>
      <c r="V161" s="423">
        <v>0</v>
      </c>
    </row>
    <row r="162" spans="2:22">
      <c r="B162" s="491">
        <v>9352063</v>
      </c>
      <c r="C162" s="491" t="s">
        <v>94</v>
      </c>
      <c r="D162" s="491" t="s">
        <v>90</v>
      </c>
      <c r="E162" s="423">
        <v>0</v>
      </c>
      <c r="F162" s="423">
        <v>0</v>
      </c>
      <c r="G162" s="423">
        <v>0</v>
      </c>
      <c r="H162" s="423">
        <v>0</v>
      </c>
      <c r="I162" s="423">
        <v>0</v>
      </c>
      <c r="J162" s="423">
        <v>0</v>
      </c>
      <c r="K162" s="423">
        <v>0</v>
      </c>
      <c r="L162" s="423">
        <v>0</v>
      </c>
      <c r="M162" s="423">
        <v>0</v>
      </c>
      <c r="N162" s="423">
        <v>0</v>
      </c>
      <c r="O162" s="423">
        <v>0</v>
      </c>
      <c r="P162" s="423">
        <v>0</v>
      </c>
      <c r="Q162" s="423">
        <v>0</v>
      </c>
      <c r="R162" s="423">
        <v>0</v>
      </c>
      <c r="S162" s="423">
        <v>0</v>
      </c>
      <c r="T162" s="423">
        <v>0</v>
      </c>
      <c r="U162" s="423">
        <v>0</v>
      </c>
      <c r="V162" s="423">
        <v>0</v>
      </c>
    </row>
    <row r="163" spans="2:22">
      <c r="B163" s="491">
        <v>9352064</v>
      </c>
      <c r="C163" s="491" t="s">
        <v>96</v>
      </c>
      <c r="D163" s="491" t="s">
        <v>90</v>
      </c>
      <c r="E163" s="423">
        <v>0</v>
      </c>
      <c r="F163" s="423">
        <v>0</v>
      </c>
      <c r="G163" s="423">
        <v>0</v>
      </c>
      <c r="H163" s="423">
        <v>0</v>
      </c>
      <c r="I163" s="423">
        <v>0</v>
      </c>
      <c r="J163" s="423">
        <v>0</v>
      </c>
      <c r="K163" s="423">
        <v>0</v>
      </c>
      <c r="L163" s="423">
        <v>0</v>
      </c>
      <c r="M163" s="423">
        <v>0</v>
      </c>
      <c r="N163" s="423">
        <v>0</v>
      </c>
      <c r="O163" s="423">
        <v>0</v>
      </c>
      <c r="P163" s="423">
        <v>0</v>
      </c>
      <c r="Q163" s="423">
        <v>0</v>
      </c>
      <c r="R163" s="423">
        <v>0</v>
      </c>
      <c r="S163" s="423">
        <v>0</v>
      </c>
      <c r="T163" s="423">
        <v>0</v>
      </c>
      <c r="U163" s="423">
        <v>0</v>
      </c>
      <c r="V163" s="423">
        <v>0</v>
      </c>
    </row>
    <row r="164" spans="2:22">
      <c r="B164" s="491">
        <v>9352065</v>
      </c>
      <c r="C164" s="491" t="s">
        <v>526</v>
      </c>
      <c r="D164" s="491" t="s">
        <v>90</v>
      </c>
      <c r="E164" s="423">
        <v>0</v>
      </c>
      <c r="F164" s="423">
        <v>0</v>
      </c>
      <c r="G164" s="423">
        <v>0</v>
      </c>
      <c r="H164" s="423">
        <v>0</v>
      </c>
      <c r="I164" s="423">
        <v>0</v>
      </c>
      <c r="J164" s="423">
        <v>0</v>
      </c>
      <c r="K164" s="423">
        <v>0</v>
      </c>
      <c r="L164" s="423">
        <v>0</v>
      </c>
      <c r="M164" s="423">
        <v>0</v>
      </c>
      <c r="N164" s="423">
        <v>0</v>
      </c>
      <c r="O164" s="423">
        <v>0</v>
      </c>
      <c r="P164" s="423">
        <v>0</v>
      </c>
      <c r="Q164" s="423">
        <v>0</v>
      </c>
      <c r="R164" s="423">
        <v>0</v>
      </c>
      <c r="S164" s="423">
        <v>0</v>
      </c>
      <c r="T164" s="423">
        <v>0</v>
      </c>
      <c r="U164" s="423">
        <v>0</v>
      </c>
      <c r="V164" s="423">
        <v>0</v>
      </c>
    </row>
    <row r="165" spans="2:22">
      <c r="B165" s="491">
        <v>9352067</v>
      </c>
      <c r="C165" s="491" t="s">
        <v>111</v>
      </c>
      <c r="D165" s="491" t="s">
        <v>90</v>
      </c>
      <c r="E165" s="423">
        <v>0</v>
      </c>
      <c r="F165" s="423">
        <v>0</v>
      </c>
      <c r="G165" s="423">
        <v>0</v>
      </c>
      <c r="H165" s="423">
        <v>0</v>
      </c>
      <c r="I165" s="423">
        <v>0</v>
      </c>
      <c r="J165" s="423">
        <v>0</v>
      </c>
      <c r="K165" s="423">
        <v>0</v>
      </c>
      <c r="L165" s="423">
        <v>0</v>
      </c>
      <c r="M165" s="423">
        <v>0</v>
      </c>
      <c r="N165" s="423">
        <v>0</v>
      </c>
      <c r="O165" s="423">
        <v>0</v>
      </c>
      <c r="P165" s="423">
        <v>0</v>
      </c>
      <c r="Q165" s="423">
        <v>0</v>
      </c>
      <c r="R165" s="423">
        <v>0</v>
      </c>
      <c r="S165" s="423">
        <v>0</v>
      </c>
      <c r="T165" s="423">
        <v>0</v>
      </c>
      <c r="U165" s="423">
        <v>0</v>
      </c>
      <c r="V165" s="423">
        <v>0</v>
      </c>
    </row>
    <row r="166" spans="2:22">
      <c r="B166" s="491">
        <v>9352069</v>
      </c>
      <c r="C166" s="491" t="s">
        <v>235</v>
      </c>
      <c r="D166" s="491" t="s">
        <v>90</v>
      </c>
      <c r="E166" s="423">
        <v>0</v>
      </c>
      <c r="F166" s="423">
        <v>0</v>
      </c>
      <c r="G166" s="423">
        <v>0</v>
      </c>
      <c r="H166" s="423">
        <v>0</v>
      </c>
      <c r="I166" s="423">
        <v>0</v>
      </c>
      <c r="J166" s="423">
        <v>0</v>
      </c>
      <c r="K166" s="423">
        <v>0</v>
      </c>
      <c r="L166" s="423">
        <v>0</v>
      </c>
      <c r="M166" s="423">
        <v>0</v>
      </c>
      <c r="N166" s="423">
        <v>0</v>
      </c>
      <c r="O166" s="423">
        <v>0</v>
      </c>
      <c r="P166" s="423">
        <v>0</v>
      </c>
      <c r="Q166" s="423">
        <v>0</v>
      </c>
      <c r="R166" s="423">
        <v>0</v>
      </c>
      <c r="S166" s="423">
        <v>0</v>
      </c>
      <c r="T166" s="423">
        <v>0</v>
      </c>
      <c r="U166" s="423">
        <v>0</v>
      </c>
      <c r="V166" s="423">
        <v>0</v>
      </c>
    </row>
    <row r="167" spans="2:22">
      <c r="B167" s="491">
        <v>9352070</v>
      </c>
      <c r="C167" s="491" t="s">
        <v>349</v>
      </c>
      <c r="D167" s="491" t="s">
        <v>90</v>
      </c>
      <c r="E167" s="423">
        <v>0</v>
      </c>
      <c r="F167" s="423">
        <v>0</v>
      </c>
      <c r="G167" s="423">
        <v>0</v>
      </c>
      <c r="H167" s="423">
        <v>0</v>
      </c>
      <c r="I167" s="423">
        <v>0</v>
      </c>
      <c r="J167" s="423">
        <v>0</v>
      </c>
      <c r="K167" s="423">
        <v>0</v>
      </c>
      <c r="L167" s="423">
        <v>0</v>
      </c>
      <c r="M167" s="423">
        <v>0</v>
      </c>
      <c r="N167" s="423">
        <v>0</v>
      </c>
      <c r="O167" s="423">
        <v>0</v>
      </c>
      <c r="P167" s="423">
        <v>0</v>
      </c>
      <c r="Q167" s="423">
        <v>0</v>
      </c>
      <c r="R167" s="423">
        <v>0</v>
      </c>
      <c r="S167" s="423">
        <v>0</v>
      </c>
      <c r="T167" s="423">
        <v>0</v>
      </c>
      <c r="U167" s="423">
        <v>0</v>
      </c>
      <c r="V167" s="423">
        <v>0</v>
      </c>
    </row>
    <row r="168" spans="2:22">
      <c r="B168" s="491">
        <v>9352073</v>
      </c>
      <c r="C168" s="491" t="s">
        <v>525</v>
      </c>
      <c r="D168" s="491" t="s">
        <v>90</v>
      </c>
      <c r="E168" s="423">
        <v>0</v>
      </c>
      <c r="F168" s="423">
        <v>0</v>
      </c>
      <c r="G168" s="423">
        <v>0</v>
      </c>
      <c r="H168" s="423">
        <v>0</v>
      </c>
      <c r="I168" s="423">
        <v>0</v>
      </c>
      <c r="J168" s="423">
        <v>0</v>
      </c>
      <c r="K168" s="423">
        <v>0</v>
      </c>
      <c r="L168" s="423">
        <v>0</v>
      </c>
      <c r="M168" s="423">
        <v>0</v>
      </c>
      <c r="N168" s="423">
        <v>0</v>
      </c>
      <c r="O168" s="423">
        <v>0</v>
      </c>
      <c r="P168" s="423">
        <v>0</v>
      </c>
      <c r="Q168" s="423">
        <v>0</v>
      </c>
      <c r="R168" s="423">
        <v>0</v>
      </c>
      <c r="S168" s="423">
        <v>0</v>
      </c>
      <c r="T168" s="423">
        <v>0</v>
      </c>
      <c r="U168" s="423">
        <v>0</v>
      </c>
      <c r="V168" s="423">
        <v>0</v>
      </c>
    </row>
    <row r="169" spans="2:22">
      <c r="B169" s="491">
        <v>9352074</v>
      </c>
      <c r="C169" s="491" t="s">
        <v>1266</v>
      </c>
      <c r="D169" s="491" t="s">
        <v>90</v>
      </c>
      <c r="E169" s="423">
        <v>0</v>
      </c>
      <c r="F169" s="423">
        <v>0</v>
      </c>
      <c r="G169" s="423">
        <v>0</v>
      </c>
      <c r="H169" s="423">
        <v>0</v>
      </c>
      <c r="I169" s="423">
        <v>0</v>
      </c>
      <c r="J169" s="423">
        <v>0</v>
      </c>
      <c r="K169" s="423">
        <v>0</v>
      </c>
      <c r="L169" s="423">
        <v>0</v>
      </c>
      <c r="M169" s="423">
        <v>0</v>
      </c>
      <c r="N169" s="423">
        <v>0</v>
      </c>
      <c r="O169" s="423">
        <v>0</v>
      </c>
      <c r="P169" s="423">
        <v>0</v>
      </c>
      <c r="Q169" s="423">
        <v>0</v>
      </c>
      <c r="R169" s="423">
        <v>0</v>
      </c>
      <c r="S169" s="423">
        <v>0</v>
      </c>
      <c r="T169" s="423">
        <v>0</v>
      </c>
      <c r="U169" s="423">
        <v>0</v>
      </c>
      <c r="V169" s="423">
        <v>0</v>
      </c>
    </row>
    <row r="170" spans="2:22">
      <c r="B170" s="491">
        <v>9352075</v>
      </c>
      <c r="C170" s="491" t="s">
        <v>1267</v>
      </c>
      <c r="D170" s="491" t="s">
        <v>90</v>
      </c>
      <c r="E170" s="423">
        <v>0</v>
      </c>
      <c r="F170" s="423">
        <v>0</v>
      </c>
      <c r="G170" s="423">
        <v>0</v>
      </c>
      <c r="H170" s="423">
        <v>0</v>
      </c>
      <c r="I170" s="423">
        <v>0</v>
      </c>
      <c r="J170" s="423">
        <v>0</v>
      </c>
      <c r="K170" s="423">
        <v>0</v>
      </c>
      <c r="L170" s="423">
        <v>0</v>
      </c>
      <c r="M170" s="423">
        <v>0</v>
      </c>
      <c r="N170" s="423">
        <v>0</v>
      </c>
      <c r="O170" s="423">
        <v>0</v>
      </c>
      <c r="P170" s="423">
        <v>0</v>
      </c>
      <c r="Q170" s="423">
        <v>0</v>
      </c>
      <c r="R170" s="423">
        <v>0</v>
      </c>
      <c r="S170" s="423">
        <v>0</v>
      </c>
      <c r="T170" s="423">
        <v>0</v>
      </c>
      <c r="U170" s="423">
        <v>0</v>
      </c>
      <c r="V170" s="423">
        <v>0</v>
      </c>
    </row>
    <row r="171" spans="2:22">
      <c r="B171" s="491">
        <v>9352078</v>
      </c>
      <c r="C171" s="491" t="s">
        <v>474</v>
      </c>
      <c r="D171" s="491" t="s">
        <v>90</v>
      </c>
      <c r="E171" s="423">
        <v>0</v>
      </c>
      <c r="F171" s="423">
        <v>0</v>
      </c>
      <c r="G171" s="423">
        <v>0</v>
      </c>
      <c r="H171" s="423">
        <v>0</v>
      </c>
      <c r="I171" s="423">
        <v>0</v>
      </c>
      <c r="J171" s="423">
        <v>0</v>
      </c>
      <c r="K171" s="423">
        <v>0</v>
      </c>
      <c r="L171" s="423">
        <v>0</v>
      </c>
      <c r="M171" s="423">
        <v>0</v>
      </c>
      <c r="N171" s="423">
        <v>0</v>
      </c>
      <c r="O171" s="423">
        <v>0</v>
      </c>
      <c r="P171" s="423">
        <v>0</v>
      </c>
      <c r="Q171" s="423">
        <v>0</v>
      </c>
      <c r="R171" s="423">
        <v>0</v>
      </c>
      <c r="S171" s="423">
        <v>0</v>
      </c>
      <c r="T171" s="423">
        <v>0</v>
      </c>
      <c r="U171" s="423">
        <v>0</v>
      </c>
      <c r="V171" s="423">
        <v>0</v>
      </c>
    </row>
    <row r="172" spans="2:22">
      <c r="B172" s="491">
        <v>9352080</v>
      </c>
      <c r="C172" s="491" t="s">
        <v>140</v>
      </c>
      <c r="D172" s="491" t="s">
        <v>90</v>
      </c>
      <c r="E172" s="423">
        <v>0</v>
      </c>
      <c r="F172" s="423">
        <v>0</v>
      </c>
      <c r="G172" s="423">
        <v>0</v>
      </c>
      <c r="H172" s="423">
        <v>0</v>
      </c>
      <c r="I172" s="423">
        <v>0</v>
      </c>
      <c r="J172" s="423">
        <v>0</v>
      </c>
      <c r="K172" s="423">
        <v>0</v>
      </c>
      <c r="L172" s="423">
        <v>0</v>
      </c>
      <c r="M172" s="423">
        <v>0</v>
      </c>
      <c r="N172" s="423">
        <v>0</v>
      </c>
      <c r="O172" s="423">
        <v>0</v>
      </c>
      <c r="P172" s="423">
        <v>0</v>
      </c>
      <c r="Q172" s="423">
        <v>0</v>
      </c>
      <c r="R172" s="423">
        <v>0</v>
      </c>
      <c r="S172" s="423">
        <v>0</v>
      </c>
      <c r="T172" s="423">
        <v>0</v>
      </c>
      <c r="U172" s="423">
        <v>0</v>
      </c>
      <c r="V172" s="423">
        <v>0</v>
      </c>
    </row>
    <row r="173" spans="2:22">
      <c r="B173" s="491">
        <v>9352083</v>
      </c>
      <c r="C173" s="491" t="s">
        <v>251</v>
      </c>
      <c r="D173" s="491" t="s">
        <v>90</v>
      </c>
      <c r="E173" s="423">
        <v>0</v>
      </c>
      <c r="F173" s="423">
        <v>0</v>
      </c>
      <c r="G173" s="423">
        <v>0</v>
      </c>
      <c r="H173" s="423">
        <v>0</v>
      </c>
      <c r="I173" s="423">
        <v>0</v>
      </c>
      <c r="J173" s="423">
        <v>0</v>
      </c>
      <c r="K173" s="423">
        <v>0</v>
      </c>
      <c r="L173" s="423">
        <v>0</v>
      </c>
      <c r="M173" s="423">
        <v>0</v>
      </c>
      <c r="N173" s="423">
        <v>0</v>
      </c>
      <c r="O173" s="423">
        <v>0</v>
      </c>
      <c r="P173" s="423">
        <v>0</v>
      </c>
      <c r="Q173" s="423">
        <v>0</v>
      </c>
      <c r="R173" s="423">
        <v>0</v>
      </c>
      <c r="S173" s="423">
        <v>0</v>
      </c>
      <c r="T173" s="423">
        <v>0</v>
      </c>
      <c r="U173" s="423">
        <v>0</v>
      </c>
      <c r="V173" s="423">
        <v>0</v>
      </c>
    </row>
    <row r="174" spans="2:22">
      <c r="B174" s="491">
        <v>9352086</v>
      </c>
      <c r="C174" s="491" t="s">
        <v>144</v>
      </c>
      <c r="D174" s="491" t="s">
        <v>90</v>
      </c>
      <c r="E174" s="423">
        <v>0</v>
      </c>
      <c r="F174" s="423">
        <v>0</v>
      </c>
      <c r="G174" s="423">
        <v>0</v>
      </c>
      <c r="H174" s="423">
        <v>0</v>
      </c>
      <c r="I174" s="423">
        <v>0</v>
      </c>
      <c r="J174" s="423">
        <v>0</v>
      </c>
      <c r="K174" s="423">
        <v>0</v>
      </c>
      <c r="L174" s="423">
        <v>0</v>
      </c>
      <c r="M174" s="423">
        <v>0</v>
      </c>
      <c r="N174" s="423">
        <v>0</v>
      </c>
      <c r="O174" s="423">
        <v>0</v>
      </c>
      <c r="P174" s="423">
        <v>0</v>
      </c>
      <c r="Q174" s="423">
        <v>0</v>
      </c>
      <c r="R174" s="423">
        <v>0</v>
      </c>
      <c r="S174" s="423">
        <v>0</v>
      </c>
      <c r="T174" s="423">
        <v>0</v>
      </c>
      <c r="U174" s="423">
        <v>0</v>
      </c>
      <c r="V174" s="423">
        <v>0</v>
      </c>
    </row>
    <row r="175" spans="2:22">
      <c r="B175" s="491">
        <v>9352087</v>
      </c>
      <c r="C175" s="491" t="s">
        <v>524</v>
      </c>
      <c r="D175" s="491" t="s">
        <v>90</v>
      </c>
      <c r="E175" s="423">
        <v>0</v>
      </c>
      <c r="F175" s="423">
        <v>0</v>
      </c>
      <c r="G175" s="423">
        <v>0</v>
      </c>
      <c r="H175" s="423">
        <v>0</v>
      </c>
      <c r="I175" s="423">
        <v>0</v>
      </c>
      <c r="J175" s="423">
        <v>0</v>
      </c>
      <c r="K175" s="423">
        <v>0</v>
      </c>
      <c r="L175" s="423">
        <v>0</v>
      </c>
      <c r="M175" s="423">
        <v>0</v>
      </c>
      <c r="N175" s="423">
        <v>0</v>
      </c>
      <c r="O175" s="423">
        <v>0</v>
      </c>
      <c r="P175" s="423">
        <v>0</v>
      </c>
      <c r="Q175" s="423">
        <v>0</v>
      </c>
      <c r="R175" s="423">
        <v>0</v>
      </c>
      <c r="S175" s="423">
        <v>0</v>
      </c>
      <c r="T175" s="423">
        <v>0</v>
      </c>
      <c r="U175" s="423">
        <v>0</v>
      </c>
      <c r="V175" s="423">
        <v>0</v>
      </c>
    </row>
    <row r="176" spans="2:22">
      <c r="B176" s="491">
        <v>9352088</v>
      </c>
      <c r="C176" s="491" t="s">
        <v>148</v>
      </c>
      <c r="D176" s="491" t="s">
        <v>90</v>
      </c>
      <c r="E176" s="423">
        <v>0</v>
      </c>
      <c r="F176" s="423">
        <v>0</v>
      </c>
      <c r="G176" s="423">
        <v>0</v>
      </c>
      <c r="H176" s="423">
        <v>0</v>
      </c>
      <c r="I176" s="423">
        <v>0</v>
      </c>
      <c r="J176" s="423">
        <v>0</v>
      </c>
      <c r="K176" s="423">
        <v>0</v>
      </c>
      <c r="L176" s="423">
        <v>0</v>
      </c>
      <c r="M176" s="423">
        <v>0</v>
      </c>
      <c r="N176" s="423">
        <v>0</v>
      </c>
      <c r="O176" s="423">
        <v>0</v>
      </c>
      <c r="P176" s="423">
        <v>0</v>
      </c>
      <c r="Q176" s="423">
        <v>0</v>
      </c>
      <c r="R176" s="423">
        <v>0</v>
      </c>
      <c r="S176" s="423">
        <v>0</v>
      </c>
      <c r="T176" s="423">
        <v>0</v>
      </c>
      <c r="U176" s="423">
        <v>0</v>
      </c>
      <c r="V176" s="423">
        <v>0</v>
      </c>
    </row>
    <row r="177" spans="2:22">
      <c r="B177" s="491">
        <v>9352090</v>
      </c>
      <c r="C177" s="491" t="s">
        <v>523</v>
      </c>
      <c r="D177" s="491" t="s">
        <v>90</v>
      </c>
      <c r="E177" s="423">
        <v>0</v>
      </c>
      <c r="F177" s="423">
        <v>0</v>
      </c>
      <c r="G177" s="423">
        <v>0</v>
      </c>
      <c r="H177" s="423">
        <v>0</v>
      </c>
      <c r="I177" s="423">
        <v>0</v>
      </c>
      <c r="J177" s="423">
        <v>0</v>
      </c>
      <c r="K177" s="423">
        <v>0</v>
      </c>
      <c r="L177" s="423">
        <v>0</v>
      </c>
      <c r="M177" s="423">
        <v>0</v>
      </c>
      <c r="N177" s="423">
        <v>0</v>
      </c>
      <c r="O177" s="423">
        <v>0</v>
      </c>
      <c r="P177" s="423">
        <v>0</v>
      </c>
      <c r="Q177" s="423">
        <v>0</v>
      </c>
      <c r="R177" s="423">
        <v>0</v>
      </c>
      <c r="S177" s="423">
        <v>0</v>
      </c>
      <c r="T177" s="423">
        <v>0</v>
      </c>
      <c r="U177" s="423">
        <v>0</v>
      </c>
      <c r="V177" s="423">
        <v>0</v>
      </c>
    </row>
    <row r="178" spans="2:22">
      <c r="B178" s="491">
        <v>9352091</v>
      </c>
      <c r="C178" s="491" t="s">
        <v>156</v>
      </c>
      <c r="D178" s="491" t="s">
        <v>90</v>
      </c>
      <c r="E178" s="423">
        <v>0</v>
      </c>
      <c r="F178" s="423">
        <v>0</v>
      </c>
      <c r="G178" s="423">
        <v>0</v>
      </c>
      <c r="H178" s="423">
        <v>0</v>
      </c>
      <c r="I178" s="423">
        <v>0</v>
      </c>
      <c r="J178" s="423">
        <v>0</v>
      </c>
      <c r="K178" s="423">
        <v>0</v>
      </c>
      <c r="L178" s="423">
        <v>0</v>
      </c>
      <c r="M178" s="423">
        <v>0</v>
      </c>
      <c r="N178" s="423">
        <v>0</v>
      </c>
      <c r="O178" s="423">
        <v>0</v>
      </c>
      <c r="P178" s="423">
        <v>0</v>
      </c>
      <c r="Q178" s="423">
        <v>0</v>
      </c>
      <c r="R178" s="423">
        <v>0</v>
      </c>
      <c r="S178" s="423">
        <v>0</v>
      </c>
      <c r="T178" s="423">
        <v>0</v>
      </c>
      <c r="U178" s="423">
        <v>0</v>
      </c>
      <c r="V178" s="423">
        <v>0</v>
      </c>
    </row>
    <row r="179" spans="2:22">
      <c r="B179" s="491">
        <v>9352093</v>
      </c>
      <c r="C179" s="491" t="s">
        <v>412</v>
      </c>
      <c r="D179" s="491" t="s">
        <v>90</v>
      </c>
      <c r="E179" s="423">
        <v>0</v>
      </c>
      <c r="F179" s="423">
        <v>0</v>
      </c>
      <c r="G179" s="423">
        <v>0</v>
      </c>
      <c r="H179" s="423">
        <v>0</v>
      </c>
      <c r="I179" s="423">
        <v>0</v>
      </c>
      <c r="J179" s="423">
        <v>0</v>
      </c>
      <c r="K179" s="423">
        <v>0</v>
      </c>
      <c r="L179" s="423">
        <v>0</v>
      </c>
      <c r="M179" s="423">
        <v>0</v>
      </c>
      <c r="N179" s="423">
        <v>0</v>
      </c>
      <c r="O179" s="423">
        <v>0</v>
      </c>
      <c r="P179" s="423">
        <v>0</v>
      </c>
      <c r="Q179" s="423">
        <v>0</v>
      </c>
      <c r="R179" s="423">
        <v>0</v>
      </c>
      <c r="S179" s="423">
        <v>0</v>
      </c>
      <c r="T179" s="423">
        <v>0</v>
      </c>
      <c r="U179" s="423">
        <v>0</v>
      </c>
      <c r="V179" s="423">
        <v>0</v>
      </c>
    </row>
    <row r="180" spans="2:22">
      <c r="B180" s="491">
        <v>9352096</v>
      </c>
      <c r="C180" s="491" t="s">
        <v>188</v>
      </c>
      <c r="D180" s="491" t="s">
        <v>90</v>
      </c>
      <c r="E180" s="423">
        <v>0</v>
      </c>
      <c r="F180" s="423">
        <v>0</v>
      </c>
      <c r="G180" s="423">
        <v>0</v>
      </c>
      <c r="H180" s="423">
        <v>0</v>
      </c>
      <c r="I180" s="423">
        <v>0</v>
      </c>
      <c r="J180" s="423">
        <v>0</v>
      </c>
      <c r="K180" s="423">
        <v>0</v>
      </c>
      <c r="L180" s="423">
        <v>0</v>
      </c>
      <c r="M180" s="423">
        <v>0</v>
      </c>
      <c r="N180" s="423">
        <v>0</v>
      </c>
      <c r="O180" s="423">
        <v>0</v>
      </c>
      <c r="P180" s="423">
        <v>0</v>
      </c>
      <c r="Q180" s="423">
        <v>0</v>
      </c>
      <c r="R180" s="423">
        <v>0</v>
      </c>
      <c r="S180" s="423">
        <v>0</v>
      </c>
      <c r="T180" s="423">
        <v>0</v>
      </c>
      <c r="U180" s="423">
        <v>0</v>
      </c>
      <c r="V180" s="423">
        <v>0</v>
      </c>
    </row>
    <row r="181" spans="2:22">
      <c r="B181" s="491">
        <v>9352097</v>
      </c>
      <c r="C181" s="491" t="s">
        <v>1014</v>
      </c>
      <c r="D181" s="491" t="s">
        <v>90</v>
      </c>
      <c r="E181" s="423">
        <v>0</v>
      </c>
      <c r="F181" s="423">
        <v>0</v>
      </c>
      <c r="G181" s="423">
        <v>0</v>
      </c>
      <c r="H181" s="423">
        <v>0</v>
      </c>
      <c r="I181" s="423">
        <v>0</v>
      </c>
      <c r="J181" s="423">
        <v>0</v>
      </c>
      <c r="K181" s="423">
        <v>0</v>
      </c>
      <c r="L181" s="423">
        <v>0</v>
      </c>
      <c r="M181" s="423">
        <v>0</v>
      </c>
      <c r="N181" s="423">
        <v>0</v>
      </c>
      <c r="O181" s="423">
        <v>0</v>
      </c>
      <c r="P181" s="423">
        <v>0</v>
      </c>
      <c r="Q181" s="423">
        <v>0</v>
      </c>
      <c r="R181" s="423">
        <v>0</v>
      </c>
      <c r="S181" s="423">
        <v>0</v>
      </c>
      <c r="T181" s="423">
        <v>0</v>
      </c>
      <c r="U181" s="423">
        <v>0</v>
      </c>
      <c r="V181" s="423">
        <v>0</v>
      </c>
    </row>
    <row r="182" spans="2:22">
      <c r="B182" s="491">
        <v>9352098</v>
      </c>
      <c r="C182" s="491" t="s">
        <v>190</v>
      </c>
      <c r="D182" s="491" t="s">
        <v>90</v>
      </c>
      <c r="E182" s="423">
        <v>0</v>
      </c>
      <c r="F182" s="423">
        <v>0</v>
      </c>
      <c r="G182" s="423">
        <v>0</v>
      </c>
      <c r="H182" s="423">
        <v>0</v>
      </c>
      <c r="I182" s="423">
        <v>0</v>
      </c>
      <c r="J182" s="423">
        <v>0</v>
      </c>
      <c r="K182" s="423">
        <v>0</v>
      </c>
      <c r="L182" s="423">
        <v>0</v>
      </c>
      <c r="M182" s="423">
        <v>0</v>
      </c>
      <c r="N182" s="423">
        <v>0</v>
      </c>
      <c r="O182" s="423">
        <v>0</v>
      </c>
      <c r="P182" s="423">
        <v>0</v>
      </c>
      <c r="Q182" s="423">
        <v>0</v>
      </c>
      <c r="R182" s="423">
        <v>0</v>
      </c>
      <c r="S182" s="423">
        <v>0</v>
      </c>
      <c r="T182" s="423">
        <v>0</v>
      </c>
      <c r="U182" s="423">
        <v>0</v>
      </c>
      <c r="V182" s="423">
        <v>0</v>
      </c>
    </row>
    <row r="183" spans="2:22">
      <c r="B183" s="491">
        <v>9352099</v>
      </c>
      <c r="C183" s="491" t="s">
        <v>1015</v>
      </c>
      <c r="D183" s="491" t="s">
        <v>90</v>
      </c>
      <c r="E183" s="423">
        <v>0</v>
      </c>
      <c r="F183" s="423">
        <v>0</v>
      </c>
      <c r="G183" s="423">
        <v>0</v>
      </c>
      <c r="H183" s="423">
        <v>0</v>
      </c>
      <c r="I183" s="423">
        <v>0</v>
      </c>
      <c r="J183" s="423">
        <v>0</v>
      </c>
      <c r="K183" s="423">
        <v>0</v>
      </c>
      <c r="L183" s="423">
        <v>0</v>
      </c>
      <c r="M183" s="423">
        <v>0</v>
      </c>
      <c r="N183" s="423">
        <v>0</v>
      </c>
      <c r="O183" s="423">
        <v>0</v>
      </c>
      <c r="P183" s="423">
        <v>0</v>
      </c>
      <c r="Q183" s="423">
        <v>0</v>
      </c>
      <c r="R183" s="423">
        <v>0</v>
      </c>
      <c r="S183" s="423">
        <v>0</v>
      </c>
      <c r="T183" s="423">
        <v>0</v>
      </c>
      <c r="U183" s="423">
        <v>0</v>
      </c>
      <c r="V183" s="423">
        <v>0</v>
      </c>
    </row>
    <row r="184" spans="2:22">
      <c r="B184" s="491">
        <v>9352100</v>
      </c>
      <c r="C184" s="491" t="s">
        <v>192</v>
      </c>
      <c r="D184" s="491" t="s">
        <v>90</v>
      </c>
      <c r="E184" s="423">
        <v>0</v>
      </c>
      <c r="F184" s="423">
        <v>0</v>
      </c>
      <c r="G184" s="423">
        <v>0</v>
      </c>
      <c r="H184" s="423">
        <v>0</v>
      </c>
      <c r="I184" s="423">
        <v>0</v>
      </c>
      <c r="J184" s="423">
        <v>0</v>
      </c>
      <c r="K184" s="423">
        <v>0</v>
      </c>
      <c r="L184" s="423">
        <v>0</v>
      </c>
      <c r="M184" s="423">
        <v>0</v>
      </c>
      <c r="N184" s="423">
        <v>0</v>
      </c>
      <c r="O184" s="423">
        <v>0</v>
      </c>
      <c r="P184" s="423">
        <v>0</v>
      </c>
      <c r="Q184" s="423">
        <v>0</v>
      </c>
      <c r="R184" s="423">
        <v>0</v>
      </c>
      <c r="S184" s="423">
        <v>0</v>
      </c>
      <c r="T184" s="423">
        <v>0</v>
      </c>
      <c r="U184" s="423">
        <v>0</v>
      </c>
      <c r="V184" s="423">
        <v>0</v>
      </c>
    </row>
    <row r="185" spans="2:22">
      <c r="B185" s="491">
        <v>9352103</v>
      </c>
      <c r="C185" s="491" t="s">
        <v>519</v>
      </c>
      <c r="D185" s="491" t="s">
        <v>90</v>
      </c>
      <c r="E185" s="423">
        <v>0</v>
      </c>
      <c r="F185" s="423">
        <v>0</v>
      </c>
      <c r="G185" s="423">
        <v>0</v>
      </c>
      <c r="H185" s="423">
        <v>0</v>
      </c>
      <c r="I185" s="423">
        <v>0</v>
      </c>
      <c r="J185" s="423">
        <v>0</v>
      </c>
      <c r="K185" s="423">
        <v>0</v>
      </c>
      <c r="L185" s="423">
        <v>0</v>
      </c>
      <c r="M185" s="423">
        <v>0</v>
      </c>
      <c r="N185" s="423">
        <v>0</v>
      </c>
      <c r="O185" s="423">
        <v>0</v>
      </c>
      <c r="P185" s="423">
        <v>0</v>
      </c>
      <c r="Q185" s="423">
        <v>0</v>
      </c>
      <c r="R185" s="423">
        <v>0</v>
      </c>
      <c r="S185" s="423">
        <v>0</v>
      </c>
      <c r="T185" s="423">
        <v>0</v>
      </c>
      <c r="U185" s="423">
        <v>0</v>
      </c>
      <c r="V185" s="423">
        <v>0</v>
      </c>
    </row>
    <row r="186" spans="2:22">
      <c r="B186" s="491">
        <v>9352104</v>
      </c>
      <c r="C186" s="491" t="s">
        <v>518</v>
      </c>
      <c r="D186" s="491" t="s">
        <v>90</v>
      </c>
      <c r="E186" s="423">
        <v>0</v>
      </c>
      <c r="F186" s="423">
        <v>0</v>
      </c>
      <c r="G186" s="423">
        <v>0</v>
      </c>
      <c r="H186" s="423">
        <v>0</v>
      </c>
      <c r="I186" s="423">
        <v>0</v>
      </c>
      <c r="J186" s="423">
        <v>0</v>
      </c>
      <c r="K186" s="423">
        <v>0</v>
      </c>
      <c r="L186" s="423">
        <v>0</v>
      </c>
      <c r="M186" s="423">
        <v>0</v>
      </c>
      <c r="N186" s="423">
        <v>0</v>
      </c>
      <c r="O186" s="423">
        <v>0</v>
      </c>
      <c r="P186" s="423">
        <v>0</v>
      </c>
      <c r="Q186" s="423">
        <v>0</v>
      </c>
      <c r="R186" s="423">
        <v>0</v>
      </c>
      <c r="S186" s="423">
        <v>0</v>
      </c>
      <c r="T186" s="423">
        <v>0</v>
      </c>
      <c r="U186" s="423">
        <v>0</v>
      </c>
      <c r="V186" s="423">
        <v>0</v>
      </c>
    </row>
    <row r="187" spans="2:22">
      <c r="B187" s="491">
        <v>9352105</v>
      </c>
      <c r="C187" s="491" t="s">
        <v>395</v>
      </c>
      <c r="D187" s="491" t="s">
        <v>90</v>
      </c>
      <c r="E187" s="423">
        <v>0</v>
      </c>
      <c r="F187" s="423">
        <v>0</v>
      </c>
      <c r="G187" s="423">
        <v>0</v>
      </c>
      <c r="H187" s="423">
        <v>0</v>
      </c>
      <c r="I187" s="423">
        <v>0</v>
      </c>
      <c r="J187" s="423">
        <v>0</v>
      </c>
      <c r="K187" s="423">
        <v>0</v>
      </c>
      <c r="L187" s="423">
        <v>0</v>
      </c>
      <c r="M187" s="423">
        <v>0</v>
      </c>
      <c r="N187" s="423">
        <v>0</v>
      </c>
      <c r="O187" s="423">
        <v>0</v>
      </c>
      <c r="P187" s="423">
        <v>0</v>
      </c>
      <c r="Q187" s="423">
        <v>0</v>
      </c>
      <c r="R187" s="423">
        <v>0</v>
      </c>
      <c r="S187" s="423">
        <v>0</v>
      </c>
      <c r="T187" s="423">
        <v>0</v>
      </c>
      <c r="U187" s="423">
        <v>0</v>
      </c>
      <c r="V187" s="423">
        <v>0</v>
      </c>
    </row>
    <row r="188" spans="2:22">
      <c r="B188" s="491">
        <v>9352106</v>
      </c>
      <c r="C188" s="491" t="s">
        <v>200</v>
      </c>
      <c r="D188" s="491" t="s">
        <v>90</v>
      </c>
      <c r="E188" s="423">
        <v>0</v>
      </c>
      <c r="F188" s="423">
        <v>0</v>
      </c>
      <c r="G188" s="423">
        <v>0</v>
      </c>
      <c r="H188" s="423">
        <v>0</v>
      </c>
      <c r="I188" s="423">
        <v>0</v>
      </c>
      <c r="J188" s="423">
        <v>0</v>
      </c>
      <c r="K188" s="423">
        <v>0</v>
      </c>
      <c r="L188" s="423">
        <v>0</v>
      </c>
      <c r="M188" s="423">
        <v>0</v>
      </c>
      <c r="N188" s="423">
        <v>0</v>
      </c>
      <c r="O188" s="423">
        <v>0</v>
      </c>
      <c r="P188" s="423">
        <v>0</v>
      </c>
      <c r="Q188" s="423">
        <v>0</v>
      </c>
      <c r="R188" s="423">
        <v>0</v>
      </c>
      <c r="S188" s="423">
        <v>0</v>
      </c>
      <c r="T188" s="423">
        <v>0</v>
      </c>
      <c r="U188" s="423">
        <v>0</v>
      </c>
      <c r="V188" s="423">
        <v>0</v>
      </c>
    </row>
    <row r="189" spans="2:22">
      <c r="B189" s="491">
        <v>9352109</v>
      </c>
      <c r="C189" s="491" t="s">
        <v>204</v>
      </c>
      <c r="D189" s="491" t="s">
        <v>90</v>
      </c>
      <c r="E189" s="423">
        <v>0</v>
      </c>
      <c r="F189" s="423">
        <v>0</v>
      </c>
      <c r="G189" s="423">
        <v>0</v>
      </c>
      <c r="H189" s="423">
        <v>0</v>
      </c>
      <c r="I189" s="423">
        <v>0</v>
      </c>
      <c r="J189" s="423">
        <v>0</v>
      </c>
      <c r="K189" s="423">
        <v>0</v>
      </c>
      <c r="L189" s="423">
        <v>0</v>
      </c>
      <c r="M189" s="423">
        <v>0</v>
      </c>
      <c r="N189" s="423">
        <v>0</v>
      </c>
      <c r="O189" s="423">
        <v>0</v>
      </c>
      <c r="P189" s="423">
        <v>0</v>
      </c>
      <c r="Q189" s="423">
        <v>0</v>
      </c>
      <c r="R189" s="423">
        <v>0</v>
      </c>
      <c r="S189" s="423">
        <v>0</v>
      </c>
      <c r="T189" s="423">
        <v>0</v>
      </c>
      <c r="U189" s="423">
        <v>0</v>
      </c>
      <c r="V189" s="423">
        <v>0</v>
      </c>
    </row>
    <row r="190" spans="2:22">
      <c r="B190" s="491">
        <v>9352113</v>
      </c>
      <c r="C190" s="491" t="s">
        <v>1016</v>
      </c>
      <c r="D190" s="491" t="s">
        <v>90</v>
      </c>
      <c r="E190" s="423">
        <v>0</v>
      </c>
      <c r="F190" s="423">
        <v>0</v>
      </c>
      <c r="G190" s="423">
        <v>0</v>
      </c>
      <c r="H190" s="423">
        <v>0</v>
      </c>
      <c r="I190" s="423">
        <v>0</v>
      </c>
      <c r="J190" s="423">
        <v>0</v>
      </c>
      <c r="K190" s="423">
        <v>0</v>
      </c>
      <c r="L190" s="423">
        <v>0</v>
      </c>
      <c r="M190" s="423">
        <v>0</v>
      </c>
      <c r="N190" s="423">
        <v>0</v>
      </c>
      <c r="O190" s="423">
        <v>0</v>
      </c>
      <c r="P190" s="423">
        <v>0</v>
      </c>
      <c r="Q190" s="423">
        <v>0</v>
      </c>
      <c r="R190" s="423">
        <v>0</v>
      </c>
      <c r="S190" s="423">
        <v>0</v>
      </c>
      <c r="T190" s="423">
        <v>0</v>
      </c>
      <c r="U190" s="423">
        <v>0</v>
      </c>
      <c r="V190" s="423">
        <v>0</v>
      </c>
    </row>
    <row r="191" spans="2:22">
      <c r="B191" s="491">
        <v>9352114</v>
      </c>
      <c r="C191" s="491" t="s">
        <v>951</v>
      </c>
      <c r="D191" s="491" t="s">
        <v>90</v>
      </c>
      <c r="E191" s="423">
        <v>0</v>
      </c>
      <c r="F191" s="423">
        <v>0</v>
      </c>
      <c r="G191" s="423">
        <v>0</v>
      </c>
      <c r="H191" s="423">
        <v>0</v>
      </c>
      <c r="I191" s="423">
        <v>0</v>
      </c>
      <c r="J191" s="423">
        <v>0</v>
      </c>
      <c r="K191" s="423">
        <v>0</v>
      </c>
      <c r="L191" s="423">
        <v>0</v>
      </c>
      <c r="M191" s="423">
        <v>0</v>
      </c>
      <c r="N191" s="423">
        <v>0</v>
      </c>
      <c r="O191" s="423">
        <v>0</v>
      </c>
      <c r="P191" s="423">
        <v>0</v>
      </c>
      <c r="Q191" s="423">
        <v>0</v>
      </c>
      <c r="R191" s="423">
        <v>0</v>
      </c>
      <c r="S191" s="423">
        <v>0</v>
      </c>
      <c r="T191" s="423">
        <v>0</v>
      </c>
      <c r="U191" s="423">
        <v>0</v>
      </c>
      <c r="V191" s="423">
        <v>0</v>
      </c>
    </row>
    <row r="192" spans="2:22">
      <c r="B192" s="491">
        <v>9352116</v>
      </c>
      <c r="C192" s="491" t="s">
        <v>516</v>
      </c>
      <c r="D192" s="491" t="s">
        <v>90</v>
      </c>
      <c r="E192" s="423">
        <v>0</v>
      </c>
      <c r="F192" s="423">
        <v>0</v>
      </c>
      <c r="G192" s="423">
        <v>0</v>
      </c>
      <c r="H192" s="423">
        <v>0</v>
      </c>
      <c r="I192" s="423">
        <v>0</v>
      </c>
      <c r="J192" s="423">
        <v>0</v>
      </c>
      <c r="K192" s="423">
        <v>0</v>
      </c>
      <c r="L192" s="423">
        <v>0</v>
      </c>
      <c r="M192" s="423">
        <v>0</v>
      </c>
      <c r="N192" s="423">
        <v>0</v>
      </c>
      <c r="O192" s="423">
        <v>0</v>
      </c>
      <c r="P192" s="423">
        <v>0</v>
      </c>
      <c r="Q192" s="423">
        <v>0</v>
      </c>
      <c r="R192" s="423">
        <v>0</v>
      </c>
      <c r="S192" s="423">
        <v>0</v>
      </c>
      <c r="T192" s="423">
        <v>0</v>
      </c>
      <c r="U192" s="423">
        <v>0</v>
      </c>
      <c r="V192" s="423">
        <v>0</v>
      </c>
    </row>
    <row r="193" spans="2:22">
      <c r="B193" s="491">
        <v>9352120</v>
      </c>
      <c r="C193" s="491" t="s">
        <v>99</v>
      </c>
      <c r="D193" s="491" t="s">
        <v>90</v>
      </c>
      <c r="E193" s="423">
        <v>0</v>
      </c>
      <c r="F193" s="423">
        <v>0</v>
      </c>
      <c r="G193" s="423">
        <v>0</v>
      </c>
      <c r="H193" s="423">
        <v>0</v>
      </c>
      <c r="I193" s="423">
        <v>0</v>
      </c>
      <c r="J193" s="423">
        <v>0</v>
      </c>
      <c r="K193" s="423">
        <v>0</v>
      </c>
      <c r="L193" s="423">
        <v>0</v>
      </c>
      <c r="M193" s="423">
        <v>0</v>
      </c>
      <c r="N193" s="423">
        <v>0</v>
      </c>
      <c r="O193" s="423">
        <v>0</v>
      </c>
      <c r="P193" s="423">
        <v>0</v>
      </c>
      <c r="Q193" s="423">
        <v>0</v>
      </c>
      <c r="R193" s="423">
        <v>0</v>
      </c>
      <c r="S193" s="423">
        <v>0</v>
      </c>
      <c r="T193" s="423">
        <v>0</v>
      </c>
      <c r="U193" s="423">
        <v>0</v>
      </c>
      <c r="V193" s="423">
        <v>0</v>
      </c>
    </row>
    <row r="194" spans="2:22">
      <c r="B194" s="491">
        <v>9352122</v>
      </c>
      <c r="C194" s="491" t="s">
        <v>210</v>
      </c>
      <c r="D194" s="491" t="s">
        <v>90</v>
      </c>
      <c r="E194" s="423">
        <v>0</v>
      </c>
      <c r="F194" s="423">
        <v>0</v>
      </c>
      <c r="G194" s="423">
        <v>0</v>
      </c>
      <c r="H194" s="423">
        <v>0</v>
      </c>
      <c r="I194" s="423">
        <v>0</v>
      </c>
      <c r="J194" s="423">
        <v>0</v>
      </c>
      <c r="K194" s="423">
        <v>0</v>
      </c>
      <c r="L194" s="423">
        <v>0</v>
      </c>
      <c r="M194" s="423">
        <v>0</v>
      </c>
      <c r="N194" s="423">
        <v>0</v>
      </c>
      <c r="O194" s="423">
        <v>0</v>
      </c>
      <c r="P194" s="423">
        <v>0</v>
      </c>
      <c r="Q194" s="423">
        <v>0</v>
      </c>
      <c r="R194" s="423">
        <v>0</v>
      </c>
      <c r="S194" s="423">
        <v>0</v>
      </c>
      <c r="T194" s="423">
        <v>0</v>
      </c>
      <c r="U194" s="423">
        <v>0</v>
      </c>
      <c r="V194" s="423">
        <v>0</v>
      </c>
    </row>
    <row r="195" spans="2:22">
      <c r="B195" s="491">
        <v>9352123</v>
      </c>
      <c r="C195" s="491" t="s">
        <v>515</v>
      </c>
      <c r="D195" s="491" t="s">
        <v>90</v>
      </c>
      <c r="E195" s="423">
        <v>0</v>
      </c>
      <c r="F195" s="423">
        <v>0</v>
      </c>
      <c r="G195" s="423">
        <v>0</v>
      </c>
      <c r="H195" s="423">
        <v>0</v>
      </c>
      <c r="I195" s="423">
        <v>0</v>
      </c>
      <c r="J195" s="423">
        <v>0</v>
      </c>
      <c r="K195" s="423">
        <v>0</v>
      </c>
      <c r="L195" s="423">
        <v>0</v>
      </c>
      <c r="M195" s="423">
        <v>0</v>
      </c>
      <c r="N195" s="423">
        <v>0</v>
      </c>
      <c r="O195" s="423">
        <v>0</v>
      </c>
      <c r="P195" s="423">
        <v>0</v>
      </c>
      <c r="Q195" s="423">
        <v>0</v>
      </c>
      <c r="R195" s="423">
        <v>0</v>
      </c>
      <c r="S195" s="423">
        <v>0</v>
      </c>
      <c r="T195" s="423">
        <v>0</v>
      </c>
      <c r="U195" s="423">
        <v>0</v>
      </c>
      <c r="V195" s="423">
        <v>0</v>
      </c>
    </row>
    <row r="196" spans="2:22">
      <c r="B196" s="491">
        <v>9352126</v>
      </c>
      <c r="C196" s="491" t="s">
        <v>216</v>
      </c>
      <c r="D196" s="491" t="s">
        <v>90</v>
      </c>
      <c r="E196" s="423">
        <v>0</v>
      </c>
      <c r="F196" s="423">
        <v>0</v>
      </c>
      <c r="G196" s="423">
        <v>0</v>
      </c>
      <c r="H196" s="423">
        <v>0</v>
      </c>
      <c r="I196" s="423">
        <v>0</v>
      </c>
      <c r="J196" s="423">
        <v>0</v>
      </c>
      <c r="K196" s="423">
        <v>0</v>
      </c>
      <c r="L196" s="423">
        <v>0</v>
      </c>
      <c r="M196" s="423">
        <v>0</v>
      </c>
      <c r="N196" s="423">
        <v>0</v>
      </c>
      <c r="O196" s="423">
        <v>0</v>
      </c>
      <c r="P196" s="423">
        <v>0</v>
      </c>
      <c r="Q196" s="423">
        <v>0</v>
      </c>
      <c r="R196" s="423">
        <v>0</v>
      </c>
      <c r="S196" s="423">
        <v>0</v>
      </c>
      <c r="T196" s="423">
        <v>0</v>
      </c>
      <c r="U196" s="423">
        <v>0</v>
      </c>
      <c r="V196" s="423">
        <v>0</v>
      </c>
    </row>
    <row r="197" spans="2:22">
      <c r="B197" s="491">
        <v>9352129</v>
      </c>
      <c r="C197" s="491" t="s">
        <v>400</v>
      </c>
      <c r="D197" s="491" t="s">
        <v>90</v>
      </c>
      <c r="E197" s="423">
        <v>0</v>
      </c>
      <c r="F197" s="423">
        <v>0</v>
      </c>
      <c r="G197" s="423">
        <v>0</v>
      </c>
      <c r="H197" s="423">
        <v>0</v>
      </c>
      <c r="I197" s="423">
        <v>0</v>
      </c>
      <c r="J197" s="423">
        <v>0</v>
      </c>
      <c r="K197" s="423">
        <v>0</v>
      </c>
      <c r="L197" s="423">
        <v>0</v>
      </c>
      <c r="M197" s="423">
        <v>0</v>
      </c>
      <c r="N197" s="423">
        <v>0</v>
      </c>
      <c r="O197" s="423">
        <v>0</v>
      </c>
      <c r="P197" s="423">
        <v>0</v>
      </c>
      <c r="Q197" s="423">
        <v>0</v>
      </c>
      <c r="R197" s="423">
        <v>0</v>
      </c>
      <c r="S197" s="423">
        <v>0</v>
      </c>
      <c r="T197" s="423">
        <v>0</v>
      </c>
      <c r="U197" s="423">
        <v>0</v>
      </c>
      <c r="V197" s="423">
        <v>0</v>
      </c>
    </row>
    <row r="198" spans="2:22">
      <c r="B198" s="491">
        <v>9352133</v>
      </c>
      <c r="C198" s="491" t="s">
        <v>231</v>
      </c>
      <c r="D198" s="491" t="s">
        <v>90</v>
      </c>
      <c r="E198" s="423">
        <v>0</v>
      </c>
      <c r="F198" s="423">
        <v>0</v>
      </c>
      <c r="G198" s="423">
        <v>0</v>
      </c>
      <c r="H198" s="423">
        <v>0</v>
      </c>
      <c r="I198" s="423">
        <v>0</v>
      </c>
      <c r="J198" s="423">
        <v>0</v>
      </c>
      <c r="K198" s="423">
        <v>0</v>
      </c>
      <c r="L198" s="423">
        <v>0</v>
      </c>
      <c r="M198" s="423">
        <v>0</v>
      </c>
      <c r="N198" s="423">
        <v>0</v>
      </c>
      <c r="O198" s="423">
        <v>0</v>
      </c>
      <c r="P198" s="423">
        <v>0</v>
      </c>
      <c r="Q198" s="423">
        <v>0</v>
      </c>
      <c r="R198" s="423">
        <v>0</v>
      </c>
      <c r="S198" s="423">
        <v>0</v>
      </c>
      <c r="T198" s="423">
        <v>0</v>
      </c>
      <c r="U198" s="423">
        <v>0</v>
      </c>
      <c r="V198" s="423">
        <v>0</v>
      </c>
    </row>
    <row r="199" spans="2:22">
      <c r="B199" s="491">
        <v>9352136</v>
      </c>
      <c r="C199" s="491" t="s">
        <v>952</v>
      </c>
      <c r="D199" s="491" t="s">
        <v>90</v>
      </c>
      <c r="E199" s="423">
        <v>0</v>
      </c>
      <c r="F199" s="423">
        <v>0</v>
      </c>
      <c r="G199" s="423">
        <v>0</v>
      </c>
      <c r="H199" s="423">
        <v>0</v>
      </c>
      <c r="I199" s="423">
        <v>0</v>
      </c>
      <c r="J199" s="423">
        <v>0</v>
      </c>
      <c r="K199" s="423">
        <v>0</v>
      </c>
      <c r="L199" s="423">
        <v>0</v>
      </c>
      <c r="M199" s="423">
        <v>0</v>
      </c>
      <c r="N199" s="423">
        <v>0</v>
      </c>
      <c r="O199" s="423">
        <v>0</v>
      </c>
      <c r="P199" s="423">
        <v>0</v>
      </c>
      <c r="Q199" s="423">
        <v>0</v>
      </c>
      <c r="R199" s="423">
        <v>0</v>
      </c>
      <c r="S199" s="423">
        <v>0</v>
      </c>
      <c r="T199" s="423">
        <v>0</v>
      </c>
      <c r="U199" s="423">
        <v>0</v>
      </c>
      <c r="V199" s="423">
        <v>0</v>
      </c>
    </row>
    <row r="200" spans="2:22">
      <c r="B200" s="491">
        <v>9352138</v>
      </c>
      <c r="C200" s="491" t="s">
        <v>953</v>
      </c>
      <c r="D200" s="491" t="s">
        <v>90</v>
      </c>
      <c r="E200" s="423">
        <v>0</v>
      </c>
      <c r="F200" s="423">
        <v>0</v>
      </c>
      <c r="G200" s="423">
        <v>0</v>
      </c>
      <c r="H200" s="423">
        <v>0</v>
      </c>
      <c r="I200" s="423">
        <v>0</v>
      </c>
      <c r="J200" s="423">
        <v>0</v>
      </c>
      <c r="K200" s="423">
        <v>0</v>
      </c>
      <c r="L200" s="423">
        <v>0</v>
      </c>
      <c r="M200" s="423">
        <v>0</v>
      </c>
      <c r="N200" s="423">
        <v>0</v>
      </c>
      <c r="O200" s="423">
        <v>0</v>
      </c>
      <c r="P200" s="423">
        <v>0</v>
      </c>
      <c r="Q200" s="423">
        <v>0</v>
      </c>
      <c r="R200" s="423">
        <v>0</v>
      </c>
      <c r="S200" s="423">
        <v>0</v>
      </c>
      <c r="T200" s="423">
        <v>0</v>
      </c>
      <c r="U200" s="423">
        <v>0</v>
      </c>
      <c r="V200" s="423">
        <v>0</v>
      </c>
    </row>
    <row r="201" spans="2:22">
      <c r="B201" s="491">
        <v>9352145</v>
      </c>
      <c r="C201" s="491" t="s">
        <v>171</v>
      </c>
      <c r="D201" s="491" t="s">
        <v>90</v>
      </c>
      <c r="E201" s="423">
        <v>0</v>
      </c>
      <c r="F201" s="423">
        <v>0</v>
      </c>
      <c r="G201" s="423">
        <v>0</v>
      </c>
      <c r="H201" s="423">
        <v>0</v>
      </c>
      <c r="I201" s="423">
        <v>0</v>
      </c>
      <c r="J201" s="423">
        <v>0</v>
      </c>
      <c r="K201" s="423">
        <v>0</v>
      </c>
      <c r="L201" s="423">
        <v>0</v>
      </c>
      <c r="M201" s="423">
        <v>0</v>
      </c>
      <c r="N201" s="423">
        <v>0</v>
      </c>
      <c r="O201" s="423">
        <v>0</v>
      </c>
      <c r="P201" s="423">
        <v>0</v>
      </c>
      <c r="Q201" s="423">
        <v>0</v>
      </c>
      <c r="R201" s="423">
        <v>0</v>
      </c>
      <c r="S201" s="423">
        <v>0</v>
      </c>
      <c r="T201" s="423">
        <v>0</v>
      </c>
      <c r="U201" s="423">
        <v>0</v>
      </c>
      <c r="V201" s="423">
        <v>0</v>
      </c>
    </row>
    <row r="202" spans="2:22">
      <c r="B202" s="491">
        <v>9352147</v>
      </c>
      <c r="C202" s="491" t="s">
        <v>169</v>
      </c>
      <c r="D202" s="491" t="s">
        <v>90</v>
      </c>
      <c r="E202" s="423">
        <v>0</v>
      </c>
      <c r="F202" s="423">
        <v>0</v>
      </c>
      <c r="G202" s="423">
        <v>0</v>
      </c>
      <c r="H202" s="423">
        <v>0</v>
      </c>
      <c r="I202" s="423">
        <v>0</v>
      </c>
      <c r="J202" s="423">
        <v>0</v>
      </c>
      <c r="K202" s="423">
        <v>0</v>
      </c>
      <c r="L202" s="423">
        <v>0</v>
      </c>
      <c r="M202" s="423">
        <v>0</v>
      </c>
      <c r="N202" s="423">
        <v>0</v>
      </c>
      <c r="O202" s="423">
        <v>0</v>
      </c>
      <c r="P202" s="423">
        <v>0</v>
      </c>
      <c r="Q202" s="423">
        <v>0</v>
      </c>
      <c r="R202" s="423">
        <v>0</v>
      </c>
      <c r="S202" s="423">
        <v>0</v>
      </c>
      <c r="T202" s="423">
        <v>0</v>
      </c>
      <c r="U202" s="423">
        <v>0</v>
      </c>
      <c r="V202" s="423">
        <v>0</v>
      </c>
    </row>
    <row r="203" spans="2:22">
      <c r="B203" s="491">
        <v>9352150</v>
      </c>
      <c r="C203" s="491" t="s">
        <v>514</v>
      </c>
      <c r="D203" s="491" t="s">
        <v>90</v>
      </c>
      <c r="E203" s="423">
        <v>0</v>
      </c>
      <c r="F203" s="423">
        <v>0</v>
      </c>
      <c r="G203" s="423">
        <v>0</v>
      </c>
      <c r="H203" s="423">
        <v>0</v>
      </c>
      <c r="I203" s="423">
        <v>0</v>
      </c>
      <c r="J203" s="423">
        <v>0</v>
      </c>
      <c r="K203" s="423">
        <v>0</v>
      </c>
      <c r="L203" s="423">
        <v>0</v>
      </c>
      <c r="M203" s="423">
        <v>0</v>
      </c>
      <c r="N203" s="423">
        <v>0</v>
      </c>
      <c r="O203" s="423">
        <v>0</v>
      </c>
      <c r="P203" s="423">
        <v>0</v>
      </c>
      <c r="Q203" s="423">
        <v>0</v>
      </c>
      <c r="R203" s="423">
        <v>0</v>
      </c>
      <c r="S203" s="423">
        <v>0</v>
      </c>
      <c r="T203" s="423">
        <v>0</v>
      </c>
      <c r="U203" s="423">
        <v>0</v>
      </c>
      <c r="V203" s="423">
        <v>0</v>
      </c>
    </row>
    <row r="204" spans="2:22">
      <c r="B204" s="491">
        <v>9352152</v>
      </c>
      <c r="C204" s="491" t="s">
        <v>620</v>
      </c>
      <c r="D204" s="491" t="s">
        <v>90</v>
      </c>
      <c r="E204" s="423">
        <v>0</v>
      </c>
      <c r="F204" s="423">
        <v>0</v>
      </c>
      <c r="G204" s="423">
        <v>0</v>
      </c>
      <c r="H204" s="423">
        <v>0</v>
      </c>
      <c r="I204" s="423">
        <v>0</v>
      </c>
      <c r="J204" s="423">
        <v>0</v>
      </c>
      <c r="K204" s="423">
        <v>0</v>
      </c>
      <c r="L204" s="423">
        <v>0</v>
      </c>
      <c r="M204" s="423">
        <v>0</v>
      </c>
      <c r="N204" s="423">
        <v>0</v>
      </c>
      <c r="O204" s="423">
        <v>0</v>
      </c>
      <c r="P204" s="423">
        <v>0</v>
      </c>
      <c r="Q204" s="423">
        <v>0</v>
      </c>
      <c r="R204" s="423">
        <v>0</v>
      </c>
      <c r="S204" s="423">
        <v>0</v>
      </c>
      <c r="T204" s="423">
        <v>0</v>
      </c>
      <c r="U204" s="423">
        <v>0</v>
      </c>
      <c r="V204" s="423">
        <v>0</v>
      </c>
    </row>
    <row r="205" spans="2:22">
      <c r="B205" s="491">
        <v>9352154</v>
      </c>
      <c r="C205" s="491" t="s">
        <v>265</v>
      </c>
      <c r="D205" s="491" t="s">
        <v>90</v>
      </c>
      <c r="E205" s="423">
        <v>0</v>
      </c>
      <c r="F205" s="423">
        <v>0</v>
      </c>
      <c r="G205" s="423">
        <v>0</v>
      </c>
      <c r="H205" s="423">
        <v>0</v>
      </c>
      <c r="I205" s="423">
        <v>0</v>
      </c>
      <c r="J205" s="423">
        <v>0</v>
      </c>
      <c r="K205" s="423">
        <v>0</v>
      </c>
      <c r="L205" s="423">
        <v>0</v>
      </c>
      <c r="M205" s="423">
        <v>0</v>
      </c>
      <c r="N205" s="423">
        <v>0</v>
      </c>
      <c r="O205" s="423">
        <v>0</v>
      </c>
      <c r="P205" s="423">
        <v>0</v>
      </c>
      <c r="Q205" s="423">
        <v>0</v>
      </c>
      <c r="R205" s="423">
        <v>0</v>
      </c>
      <c r="S205" s="423">
        <v>0</v>
      </c>
      <c r="T205" s="423">
        <v>0</v>
      </c>
      <c r="U205" s="423">
        <v>0</v>
      </c>
      <c r="V205" s="423">
        <v>0</v>
      </c>
    </row>
    <row r="206" spans="2:22">
      <c r="B206" s="491">
        <v>9352155</v>
      </c>
      <c r="C206" s="491" t="s">
        <v>513</v>
      </c>
      <c r="D206" s="491" t="s">
        <v>90</v>
      </c>
      <c r="E206" s="423">
        <v>0</v>
      </c>
      <c r="F206" s="423">
        <v>0</v>
      </c>
      <c r="G206" s="423">
        <v>0</v>
      </c>
      <c r="H206" s="423">
        <v>0</v>
      </c>
      <c r="I206" s="423">
        <v>0</v>
      </c>
      <c r="J206" s="423">
        <v>0</v>
      </c>
      <c r="K206" s="423">
        <v>0</v>
      </c>
      <c r="L206" s="423">
        <v>0</v>
      </c>
      <c r="M206" s="423">
        <v>0</v>
      </c>
      <c r="N206" s="423">
        <v>0</v>
      </c>
      <c r="O206" s="423">
        <v>0</v>
      </c>
      <c r="P206" s="423">
        <v>0</v>
      </c>
      <c r="Q206" s="423">
        <v>0</v>
      </c>
      <c r="R206" s="423">
        <v>0</v>
      </c>
      <c r="S206" s="423">
        <v>0</v>
      </c>
      <c r="T206" s="423">
        <v>0</v>
      </c>
      <c r="U206" s="423">
        <v>0</v>
      </c>
      <c r="V206" s="423">
        <v>0</v>
      </c>
    </row>
    <row r="207" spans="2:22">
      <c r="B207" s="491">
        <v>9352158</v>
      </c>
      <c r="C207" s="491" t="s">
        <v>273</v>
      </c>
      <c r="D207" s="491" t="s">
        <v>90</v>
      </c>
      <c r="E207" s="423">
        <v>0</v>
      </c>
      <c r="F207" s="423">
        <v>0</v>
      </c>
      <c r="G207" s="423">
        <v>0</v>
      </c>
      <c r="H207" s="423">
        <v>0</v>
      </c>
      <c r="I207" s="423">
        <v>0</v>
      </c>
      <c r="J207" s="423">
        <v>0</v>
      </c>
      <c r="K207" s="423">
        <v>0</v>
      </c>
      <c r="L207" s="423">
        <v>0</v>
      </c>
      <c r="M207" s="423">
        <v>0</v>
      </c>
      <c r="N207" s="423">
        <v>0</v>
      </c>
      <c r="O207" s="423">
        <v>0</v>
      </c>
      <c r="P207" s="423">
        <v>0</v>
      </c>
      <c r="Q207" s="423">
        <v>0</v>
      </c>
      <c r="R207" s="423">
        <v>0</v>
      </c>
      <c r="S207" s="423">
        <v>0</v>
      </c>
      <c r="T207" s="423">
        <v>0</v>
      </c>
      <c r="U207" s="423">
        <v>0</v>
      </c>
      <c r="V207" s="423">
        <v>0</v>
      </c>
    </row>
    <row r="208" spans="2:22">
      <c r="B208" s="491">
        <v>9352159</v>
      </c>
      <c r="C208" s="491" t="s">
        <v>260</v>
      </c>
      <c r="D208" s="491" t="s">
        <v>90</v>
      </c>
      <c r="E208" s="423">
        <v>0</v>
      </c>
      <c r="F208" s="423">
        <v>0</v>
      </c>
      <c r="G208" s="423">
        <v>0</v>
      </c>
      <c r="H208" s="423">
        <v>0</v>
      </c>
      <c r="I208" s="423">
        <v>0</v>
      </c>
      <c r="J208" s="423">
        <v>0</v>
      </c>
      <c r="K208" s="423">
        <v>0</v>
      </c>
      <c r="L208" s="423">
        <v>0</v>
      </c>
      <c r="M208" s="423">
        <v>0</v>
      </c>
      <c r="N208" s="423">
        <v>0</v>
      </c>
      <c r="O208" s="423">
        <v>0</v>
      </c>
      <c r="P208" s="423">
        <v>0</v>
      </c>
      <c r="Q208" s="423">
        <v>0</v>
      </c>
      <c r="R208" s="423">
        <v>0</v>
      </c>
      <c r="S208" s="423">
        <v>0</v>
      </c>
      <c r="T208" s="423">
        <v>0</v>
      </c>
      <c r="U208" s="423">
        <v>0</v>
      </c>
      <c r="V208" s="423">
        <v>0</v>
      </c>
    </row>
    <row r="209" spans="2:22">
      <c r="B209" s="491">
        <v>9352167</v>
      </c>
      <c r="C209" s="491" t="s">
        <v>1126</v>
      </c>
      <c r="D209" s="491" t="s">
        <v>90</v>
      </c>
      <c r="E209" s="423">
        <v>0</v>
      </c>
      <c r="F209" s="423">
        <v>0</v>
      </c>
      <c r="G209" s="423">
        <v>0</v>
      </c>
      <c r="H209" s="423">
        <v>0</v>
      </c>
      <c r="I209" s="423">
        <v>0</v>
      </c>
      <c r="J209" s="423">
        <v>0</v>
      </c>
      <c r="K209" s="423">
        <v>0</v>
      </c>
      <c r="L209" s="423">
        <v>0</v>
      </c>
      <c r="M209" s="423">
        <v>0</v>
      </c>
      <c r="N209" s="423">
        <v>0</v>
      </c>
      <c r="O209" s="423">
        <v>0</v>
      </c>
      <c r="P209" s="423">
        <v>0</v>
      </c>
      <c r="Q209" s="423">
        <v>0</v>
      </c>
      <c r="R209" s="423">
        <v>0</v>
      </c>
      <c r="S209" s="423">
        <v>0</v>
      </c>
      <c r="T209" s="423">
        <v>0</v>
      </c>
      <c r="U209" s="423">
        <v>0</v>
      </c>
      <c r="V209" s="423">
        <v>0</v>
      </c>
    </row>
    <row r="210" spans="2:22">
      <c r="B210" s="491">
        <v>9352171</v>
      </c>
      <c r="C210" s="491" t="s">
        <v>282</v>
      </c>
      <c r="D210" s="491" t="s">
        <v>90</v>
      </c>
      <c r="E210" s="423">
        <v>0</v>
      </c>
      <c r="F210" s="423">
        <v>0</v>
      </c>
      <c r="G210" s="423">
        <v>0</v>
      </c>
      <c r="H210" s="423">
        <v>0</v>
      </c>
      <c r="I210" s="423">
        <v>0</v>
      </c>
      <c r="J210" s="423">
        <v>0</v>
      </c>
      <c r="K210" s="423">
        <v>0</v>
      </c>
      <c r="L210" s="423">
        <v>0</v>
      </c>
      <c r="M210" s="423">
        <v>0</v>
      </c>
      <c r="N210" s="423">
        <v>0</v>
      </c>
      <c r="O210" s="423">
        <v>0</v>
      </c>
      <c r="P210" s="423">
        <v>0</v>
      </c>
      <c r="Q210" s="423">
        <v>0</v>
      </c>
      <c r="R210" s="423">
        <v>0</v>
      </c>
      <c r="S210" s="423">
        <v>0</v>
      </c>
      <c r="T210" s="423">
        <v>0</v>
      </c>
      <c r="U210" s="423">
        <v>0</v>
      </c>
      <c r="V210" s="423">
        <v>0</v>
      </c>
    </row>
    <row r="211" spans="2:22">
      <c r="B211" s="491">
        <v>9352172</v>
      </c>
      <c r="C211" s="491" t="s">
        <v>1017</v>
      </c>
      <c r="D211" s="491" t="s">
        <v>90</v>
      </c>
      <c r="E211" s="423">
        <v>0</v>
      </c>
      <c r="F211" s="423">
        <v>0</v>
      </c>
      <c r="G211" s="423">
        <v>0</v>
      </c>
      <c r="H211" s="423">
        <v>0</v>
      </c>
      <c r="I211" s="423">
        <v>0</v>
      </c>
      <c r="J211" s="423">
        <v>0</v>
      </c>
      <c r="K211" s="423">
        <v>0</v>
      </c>
      <c r="L211" s="423">
        <v>0</v>
      </c>
      <c r="M211" s="423">
        <v>0</v>
      </c>
      <c r="N211" s="423">
        <v>0</v>
      </c>
      <c r="O211" s="423">
        <v>0</v>
      </c>
      <c r="P211" s="423">
        <v>0</v>
      </c>
      <c r="Q211" s="423">
        <v>0</v>
      </c>
      <c r="R211" s="423">
        <v>0</v>
      </c>
      <c r="S211" s="423">
        <v>0</v>
      </c>
      <c r="T211" s="423">
        <v>0</v>
      </c>
      <c r="U211" s="423">
        <v>0</v>
      </c>
      <c r="V211" s="423">
        <v>0</v>
      </c>
    </row>
    <row r="212" spans="2:22">
      <c r="B212" s="491">
        <v>9352176</v>
      </c>
      <c r="C212" s="491" t="s">
        <v>284</v>
      </c>
      <c r="D212" s="491" t="s">
        <v>90</v>
      </c>
      <c r="E212" s="423">
        <v>0</v>
      </c>
      <c r="F212" s="423">
        <v>0</v>
      </c>
      <c r="G212" s="423">
        <v>0</v>
      </c>
      <c r="H212" s="423">
        <v>0</v>
      </c>
      <c r="I212" s="423">
        <v>0</v>
      </c>
      <c r="J212" s="423">
        <v>0</v>
      </c>
      <c r="K212" s="423">
        <v>0</v>
      </c>
      <c r="L212" s="423">
        <v>0</v>
      </c>
      <c r="M212" s="423">
        <v>0</v>
      </c>
      <c r="N212" s="423">
        <v>0</v>
      </c>
      <c r="O212" s="423">
        <v>0</v>
      </c>
      <c r="P212" s="423">
        <v>0</v>
      </c>
      <c r="Q212" s="423">
        <v>0</v>
      </c>
      <c r="R212" s="423">
        <v>0</v>
      </c>
      <c r="S212" s="423">
        <v>0</v>
      </c>
      <c r="T212" s="423">
        <v>0</v>
      </c>
      <c r="U212" s="423">
        <v>0</v>
      </c>
      <c r="V212" s="423">
        <v>0</v>
      </c>
    </row>
    <row r="213" spans="2:22">
      <c r="B213" s="491">
        <v>9352185</v>
      </c>
      <c r="C213" s="491" t="s">
        <v>263</v>
      </c>
      <c r="D213" s="491" t="s">
        <v>90</v>
      </c>
      <c r="E213" s="423">
        <v>0</v>
      </c>
      <c r="F213" s="423">
        <v>0</v>
      </c>
      <c r="G213" s="423">
        <v>0</v>
      </c>
      <c r="H213" s="423">
        <v>0</v>
      </c>
      <c r="I213" s="423">
        <v>0</v>
      </c>
      <c r="J213" s="423">
        <v>0</v>
      </c>
      <c r="K213" s="423">
        <v>0</v>
      </c>
      <c r="L213" s="423">
        <v>0</v>
      </c>
      <c r="M213" s="423">
        <v>0</v>
      </c>
      <c r="N213" s="423">
        <v>0</v>
      </c>
      <c r="O213" s="423">
        <v>0</v>
      </c>
      <c r="P213" s="423">
        <v>0</v>
      </c>
      <c r="Q213" s="423">
        <v>0</v>
      </c>
      <c r="R213" s="423">
        <v>0</v>
      </c>
      <c r="S213" s="423">
        <v>0</v>
      </c>
      <c r="T213" s="423">
        <v>0</v>
      </c>
      <c r="U213" s="423">
        <v>0</v>
      </c>
      <c r="V213" s="423">
        <v>0</v>
      </c>
    </row>
    <row r="214" spans="2:22">
      <c r="B214" s="491">
        <v>9352186</v>
      </c>
      <c r="C214" s="491" t="s">
        <v>264</v>
      </c>
      <c r="D214" s="491" t="s">
        <v>90</v>
      </c>
      <c r="E214" s="423">
        <v>0</v>
      </c>
      <c r="F214" s="423">
        <v>0</v>
      </c>
      <c r="G214" s="423">
        <v>0</v>
      </c>
      <c r="H214" s="423">
        <v>0</v>
      </c>
      <c r="I214" s="423">
        <v>0</v>
      </c>
      <c r="J214" s="423">
        <v>0</v>
      </c>
      <c r="K214" s="423">
        <v>0</v>
      </c>
      <c r="L214" s="423">
        <v>0</v>
      </c>
      <c r="M214" s="423">
        <v>0</v>
      </c>
      <c r="N214" s="423">
        <v>0</v>
      </c>
      <c r="O214" s="423">
        <v>0</v>
      </c>
      <c r="P214" s="423">
        <v>0</v>
      </c>
      <c r="Q214" s="423">
        <v>0</v>
      </c>
      <c r="R214" s="423">
        <v>0</v>
      </c>
      <c r="S214" s="423">
        <v>0</v>
      </c>
      <c r="T214" s="423">
        <v>0</v>
      </c>
      <c r="U214" s="423">
        <v>0</v>
      </c>
      <c r="V214" s="423">
        <v>0</v>
      </c>
    </row>
    <row r="215" spans="2:22">
      <c r="B215" s="491">
        <v>9352187</v>
      </c>
      <c r="C215" s="491" t="s">
        <v>1018</v>
      </c>
      <c r="D215" s="491" t="s">
        <v>90</v>
      </c>
      <c r="E215" s="423">
        <v>0</v>
      </c>
      <c r="F215" s="423">
        <v>0</v>
      </c>
      <c r="G215" s="423">
        <v>0</v>
      </c>
      <c r="H215" s="423">
        <v>0</v>
      </c>
      <c r="I215" s="423">
        <v>0</v>
      </c>
      <c r="J215" s="423">
        <v>0</v>
      </c>
      <c r="K215" s="423">
        <v>0</v>
      </c>
      <c r="L215" s="423">
        <v>0</v>
      </c>
      <c r="M215" s="423">
        <v>0</v>
      </c>
      <c r="N215" s="423">
        <v>0</v>
      </c>
      <c r="O215" s="423">
        <v>0</v>
      </c>
      <c r="P215" s="423">
        <v>0</v>
      </c>
      <c r="Q215" s="423">
        <v>0</v>
      </c>
      <c r="R215" s="423">
        <v>0</v>
      </c>
      <c r="S215" s="423">
        <v>0</v>
      </c>
      <c r="T215" s="423">
        <v>0</v>
      </c>
      <c r="U215" s="423">
        <v>0</v>
      </c>
      <c r="V215" s="423">
        <v>0</v>
      </c>
    </row>
    <row r="216" spans="2:22">
      <c r="B216" s="491">
        <v>9352188</v>
      </c>
      <c r="C216" s="491" t="s">
        <v>1127</v>
      </c>
      <c r="D216" s="491" t="s">
        <v>90</v>
      </c>
      <c r="E216" s="423">
        <v>0</v>
      </c>
      <c r="F216" s="423">
        <v>0</v>
      </c>
      <c r="G216" s="423">
        <v>0</v>
      </c>
      <c r="H216" s="423">
        <v>0</v>
      </c>
      <c r="I216" s="423">
        <v>0</v>
      </c>
      <c r="J216" s="423">
        <v>0</v>
      </c>
      <c r="K216" s="423">
        <v>0</v>
      </c>
      <c r="L216" s="423">
        <v>0</v>
      </c>
      <c r="M216" s="423">
        <v>0</v>
      </c>
      <c r="N216" s="423">
        <v>0</v>
      </c>
      <c r="O216" s="423">
        <v>0</v>
      </c>
      <c r="P216" s="423">
        <v>0</v>
      </c>
      <c r="Q216" s="423">
        <v>0</v>
      </c>
      <c r="R216" s="423">
        <v>0</v>
      </c>
      <c r="S216" s="423">
        <v>0</v>
      </c>
      <c r="T216" s="423">
        <v>0</v>
      </c>
      <c r="U216" s="423">
        <v>0</v>
      </c>
      <c r="V216" s="423">
        <v>0</v>
      </c>
    </row>
    <row r="217" spans="2:22">
      <c r="B217" s="491">
        <v>9352189</v>
      </c>
      <c r="C217" s="491" t="s">
        <v>1128</v>
      </c>
      <c r="D217" s="491" t="s">
        <v>90</v>
      </c>
      <c r="E217" s="423">
        <v>0</v>
      </c>
      <c r="F217" s="423">
        <v>0</v>
      </c>
      <c r="G217" s="423">
        <v>0</v>
      </c>
      <c r="H217" s="423">
        <v>0</v>
      </c>
      <c r="I217" s="423">
        <v>0</v>
      </c>
      <c r="J217" s="423">
        <v>0</v>
      </c>
      <c r="K217" s="423">
        <v>0</v>
      </c>
      <c r="L217" s="423">
        <v>0</v>
      </c>
      <c r="M217" s="423">
        <v>0</v>
      </c>
      <c r="N217" s="423">
        <v>0</v>
      </c>
      <c r="O217" s="423">
        <v>0</v>
      </c>
      <c r="P217" s="423">
        <v>0</v>
      </c>
      <c r="Q217" s="423">
        <v>0</v>
      </c>
      <c r="R217" s="423">
        <v>0</v>
      </c>
      <c r="S217" s="423">
        <v>0</v>
      </c>
      <c r="T217" s="423">
        <v>0</v>
      </c>
      <c r="U217" s="423">
        <v>0</v>
      </c>
      <c r="V217" s="423">
        <v>0</v>
      </c>
    </row>
    <row r="218" spans="2:22">
      <c r="B218" s="491">
        <v>9352194</v>
      </c>
      <c r="C218" s="491" t="s">
        <v>255</v>
      </c>
      <c r="D218" s="491" t="s">
        <v>90</v>
      </c>
      <c r="E218" s="423">
        <v>0</v>
      </c>
      <c r="F218" s="423">
        <v>0</v>
      </c>
      <c r="G218" s="423">
        <v>0</v>
      </c>
      <c r="H218" s="423">
        <v>0</v>
      </c>
      <c r="I218" s="423">
        <v>0</v>
      </c>
      <c r="J218" s="423">
        <v>0</v>
      </c>
      <c r="K218" s="423">
        <v>0</v>
      </c>
      <c r="L218" s="423">
        <v>0</v>
      </c>
      <c r="M218" s="423">
        <v>0</v>
      </c>
      <c r="N218" s="423">
        <v>0</v>
      </c>
      <c r="O218" s="423">
        <v>0</v>
      </c>
      <c r="P218" s="423">
        <v>0</v>
      </c>
      <c r="Q218" s="423">
        <v>0</v>
      </c>
      <c r="R218" s="423">
        <v>0</v>
      </c>
      <c r="S218" s="423">
        <v>0</v>
      </c>
      <c r="T218" s="423">
        <v>0</v>
      </c>
      <c r="U218" s="423">
        <v>0</v>
      </c>
      <c r="V218" s="423">
        <v>0</v>
      </c>
    </row>
    <row r="219" spans="2:22">
      <c r="B219" s="491">
        <v>9352197</v>
      </c>
      <c r="C219" s="491" t="s">
        <v>1019</v>
      </c>
      <c r="D219" s="491" t="s">
        <v>90</v>
      </c>
      <c r="E219" s="423">
        <v>0</v>
      </c>
      <c r="F219" s="423">
        <v>0</v>
      </c>
      <c r="G219" s="423">
        <v>0</v>
      </c>
      <c r="H219" s="423">
        <v>0</v>
      </c>
      <c r="I219" s="423">
        <v>0</v>
      </c>
      <c r="J219" s="423">
        <v>0</v>
      </c>
      <c r="K219" s="423">
        <v>0</v>
      </c>
      <c r="L219" s="423">
        <v>0</v>
      </c>
      <c r="M219" s="423">
        <v>0</v>
      </c>
      <c r="N219" s="423">
        <v>0</v>
      </c>
      <c r="O219" s="423">
        <v>0</v>
      </c>
      <c r="P219" s="423">
        <v>0</v>
      </c>
      <c r="Q219" s="423">
        <v>0</v>
      </c>
      <c r="R219" s="423">
        <v>0</v>
      </c>
      <c r="S219" s="423">
        <v>0</v>
      </c>
      <c r="T219" s="423">
        <v>0</v>
      </c>
      <c r="U219" s="423">
        <v>0</v>
      </c>
      <c r="V219" s="423">
        <v>0</v>
      </c>
    </row>
    <row r="220" spans="2:22">
      <c r="B220" s="491">
        <v>9352198</v>
      </c>
      <c r="C220" s="491" t="s">
        <v>1020</v>
      </c>
      <c r="D220" s="491" t="s">
        <v>90</v>
      </c>
      <c r="E220" s="423">
        <v>0</v>
      </c>
      <c r="F220" s="423">
        <v>0</v>
      </c>
      <c r="G220" s="423">
        <v>0</v>
      </c>
      <c r="H220" s="423">
        <v>0</v>
      </c>
      <c r="I220" s="423">
        <v>0</v>
      </c>
      <c r="J220" s="423">
        <v>0</v>
      </c>
      <c r="K220" s="423">
        <v>0</v>
      </c>
      <c r="L220" s="423">
        <v>0</v>
      </c>
      <c r="M220" s="423">
        <v>0</v>
      </c>
      <c r="N220" s="423">
        <v>0</v>
      </c>
      <c r="O220" s="423">
        <v>0</v>
      </c>
      <c r="P220" s="423">
        <v>0</v>
      </c>
      <c r="Q220" s="423">
        <v>0</v>
      </c>
      <c r="R220" s="423">
        <v>0</v>
      </c>
      <c r="S220" s="423">
        <v>0</v>
      </c>
      <c r="T220" s="423">
        <v>0</v>
      </c>
      <c r="U220" s="423">
        <v>0</v>
      </c>
      <c r="V220" s="423">
        <v>0</v>
      </c>
    </row>
    <row r="221" spans="2:22">
      <c r="B221" s="491">
        <v>9352199</v>
      </c>
      <c r="C221" s="491" t="s">
        <v>1021</v>
      </c>
      <c r="D221" s="491" t="s">
        <v>90</v>
      </c>
      <c r="E221" s="423">
        <v>0</v>
      </c>
      <c r="F221" s="423">
        <v>0</v>
      </c>
      <c r="G221" s="423">
        <v>0</v>
      </c>
      <c r="H221" s="423">
        <v>0</v>
      </c>
      <c r="I221" s="423">
        <v>0</v>
      </c>
      <c r="J221" s="423">
        <v>0</v>
      </c>
      <c r="K221" s="423">
        <v>0</v>
      </c>
      <c r="L221" s="423">
        <v>0</v>
      </c>
      <c r="M221" s="423">
        <v>0</v>
      </c>
      <c r="N221" s="423">
        <v>0</v>
      </c>
      <c r="O221" s="423">
        <v>0</v>
      </c>
      <c r="P221" s="423">
        <v>0</v>
      </c>
      <c r="Q221" s="423">
        <v>0</v>
      </c>
      <c r="R221" s="423">
        <v>0</v>
      </c>
      <c r="S221" s="423">
        <v>0</v>
      </c>
      <c r="T221" s="423">
        <v>0</v>
      </c>
      <c r="U221" s="423">
        <v>0</v>
      </c>
      <c r="V221" s="423">
        <v>0</v>
      </c>
    </row>
    <row r="222" spans="2:22">
      <c r="B222" s="491">
        <v>9352200</v>
      </c>
      <c r="C222" s="491" t="s">
        <v>1129</v>
      </c>
      <c r="D222" s="491" t="s">
        <v>90</v>
      </c>
      <c r="E222" s="423">
        <v>0</v>
      </c>
      <c r="F222" s="423">
        <v>0</v>
      </c>
      <c r="G222" s="423">
        <v>0</v>
      </c>
      <c r="H222" s="423">
        <v>0</v>
      </c>
      <c r="I222" s="423">
        <v>0</v>
      </c>
      <c r="J222" s="423">
        <v>0</v>
      </c>
      <c r="K222" s="423">
        <v>0</v>
      </c>
      <c r="L222" s="423">
        <v>0</v>
      </c>
      <c r="M222" s="423">
        <v>0</v>
      </c>
      <c r="N222" s="423">
        <v>0</v>
      </c>
      <c r="O222" s="423">
        <v>0</v>
      </c>
      <c r="P222" s="423">
        <v>0</v>
      </c>
      <c r="Q222" s="423">
        <v>0</v>
      </c>
      <c r="R222" s="423">
        <v>0</v>
      </c>
      <c r="S222" s="423">
        <v>0</v>
      </c>
      <c r="T222" s="423">
        <v>0</v>
      </c>
      <c r="U222" s="423">
        <v>0</v>
      </c>
      <c r="V222" s="423">
        <v>0</v>
      </c>
    </row>
    <row r="223" spans="2:22">
      <c r="B223" s="491">
        <v>9352201</v>
      </c>
      <c r="C223" s="491" t="s">
        <v>1022</v>
      </c>
      <c r="D223" s="491" t="s">
        <v>90</v>
      </c>
      <c r="E223" s="423">
        <v>0</v>
      </c>
      <c r="F223" s="423">
        <v>0</v>
      </c>
      <c r="G223" s="423">
        <v>0</v>
      </c>
      <c r="H223" s="423">
        <v>0</v>
      </c>
      <c r="I223" s="423">
        <v>0</v>
      </c>
      <c r="J223" s="423">
        <v>0</v>
      </c>
      <c r="K223" s="423">
        <v>0</v>
      </c>
      <c r="L223" s="423">
        <v>0</v>
      </c>
      <c r="M223" s="423">
        <v>0</v>
      </c>
      <c r="N223" s="423">
        <v>0</v>
      </c>
      <c r="O223" s="423">
        <v>0</v>
      </c>
      <c r="P223" s="423">
        <v>0</v>
      </c>
      <c r="Q223" s="423">
        <v>0</v>
      </c>
      <c r="R223" s="423">
        <v>0</v>
      </c>
      <c r="S223" s="423">
        <v>0</v>
      </c>
      <c r="T223" s="423">
        <v>0</v>
      </c>
      <c r="U223" s="423">
        <v>0</v>
      </c>
      <c r="V223" s="423">
        <v>0</v>
      </c>
    </row>
    <row r="224" spans="2:22">
      <c r="B224" s="491">
        <v>9352202</v>
      </c>
      <c r="C224" s="491" t="s">
        <v>347</v>
      </c>
      <c r="D224" s="491" t="s">
        <v>90</v>
      </c>
      <c r="E224" s="423">
        <v>0</v>
      </c>
      <c r="F224" s="423">
        <v>0</v>
      </c>
      <c r="G224" s="423">
        <v>0</v>
      </c>
      <c r="H224" s="423">
        <v>0</v>
      </c>
      <c r="I224" s="423">
        <v>0</v>
      </c>
      <c r="J224" s="423">
        <v>0</v>
      </c>
      <c r="K224" s="423">
        <v>0</v>
      </c>
      <c r="L224" s="423">
        <v>0</v>
      </c>
      <c r="M224" s="423">
        <v>0</v>
      </c>
      <c r="N224" s="423">
        <v>0</v>
      </c>
      <c r="O224" s="423">
        <v>0</v>
      </c>
      <c r="P224" s="423">
        <v>0</v>
      </c>
      <c r="Q224" s="423">
        <v>0</v>
      </c>
      <c r="R224" s="423">
        <v>0</v>
      </c>
      <c r="S224" s="423">
        <v>0</v>
      </c>
      <c r="T224" s="423">
        <v>0</v>
      </c>
      <c r="U224" s="423">
        <v>0</v>
      </c>
      <c r="V224" s="423">
        <v>0</v>
      </c>
    </row>
    <row r="225" spans="2:22">
      <c r="B225" s="491">
        <v>9352203</v>
      </c>
      <c r="C225" s="491" t="s">
        <v>1023</v>
      </c>
      <c r="D225" s="491" t="s">
        <v>90</v>
      </c>
      <c r="E225" s="423">
        <v>0</v>
      </c>
      <c r="F225" s="423">
        <v>0</v>
      </c>
      <c r="G225" s="423">
        <v>0</v>
      </c>
      <c r="H225" s="423">
        <v>0</v>
      </c>
      <c r="I225" s="423">
        <v>0</v>
      </c>
      <c r="J225" s="423">
        <v>0</v>
      </c>
      <c r="K225" s="423">
        <v>0</v>
      </c>
      <c r="L225" s="423">
        <v>0</v>
      </c>
      <c r="M225" s="423">
        <v>0</v>
      </c>
      <c r="N225" s="423">
        <v>0</v>
      </c>
      <c r="O225" s="423">
        <v>0</v>
      </c>
      <c r="P225" s="423">
        <v>0</v>
      </c>
      <c r="Q225" s="423">
        <v>0</v>
      </c>
      <c r="R225" s="423">
        <v>0</v>
      </c>
      <c r="S225" s="423">
        <v>0</v>
      </c>
      <c r="T225" s="423">
        <v>0</v>
      </c>
      <c r="U225" s="423">
        <v>0</v>
      </c>
      <c r="V225" s="423">
        <v>0</v>
      </c>
    </row>
    <row r="226" spans="2:22">
      <c r="B226" s="491">
        <v>9352204</v>
      </c>
      <c r="C226" s="491" t="s">
        <v>1024</v>
      </c>
      <c r="D226" s="491" t="s">
        <v>90</v>
      </c>
      <c r="E226" s="423">
        <v>0</v>
      </c>
      <c r="F226" s="423">
        <v>0</v>
      </c>
      <c r="G226" s="423">
        <v>0</v>
      </c>
      <c r="H226" s="423">
        <v>0</v>
      </c>
      <c r="I226" s="423">
        <v>0</v>
      </c>
      <c r="J226" s="423">
        <v>0</v>
      </c>
      <c r="K226" s="423">
        <v>0</v>
      </c>
      <c r="L226" s="423">
        <v>0</v>
      </c>
      <c r="M226" s="423">
        <v>0</v>
      </c>
      <c r="N226" s="423">
        <v>0</v>
      </c>
      <c r="O226" s="423">
        <v>0</v>
      </c>
      <c r="P226" s="423">
        <v>0</v>
      </c>
      <c r="Q226" s="423">
        <v>0</v>
      </c>
      <c r="R226" s="423">
        <v>0</v>
      </c>
      <c r="S226" s="423">
        <v>0</v>
      </c>
      <c r="T226" s="423">
        <v>0</v>
      </c>
      <c r="U226" s="423">
        <v>0</v>
      </c>
      <c r="V226" s="423">
        <v>0</v>
      </c>
    </row>
    <row r="227" spans="2:22">
      <c r="B227" s="491">
        <v>9352205</v>
      </c>
      <c r="C227" s="491" t="s">
        <v>1025</v>
      </c>
      <c r="D227" s="491" t="s">
        <v>90</v>
      </c>
      <c r="E227" s="423">
        <v>0</v>
      </c>
      <c r="F227" s="423">
        <v>0</v>
      </c>
      <c r="G227" s="423">
        <v>0</v>
      </c>
      <c r="H227" s="423">
        <v>0</v>
      </c>
      <c r="I227" s="423">
        <v>0</v>
      </c>
      <c r="J227" s="423">
        <v>0</v>
      </c>
      <c r="K227" s="423">
        <v>0</v>
      </c>
      <c r="L227" s="423">
        <v>0</v>
      </c>
      <c r="M227" s="423">
        <v>0</v>
      </c>
      <c r="N227" s="423">
        <v>0</v>
      </c>
      <c r="O227" s="423">
        <v>0</v>
      </c>
      <c r="P227" s="423">
        <v>0</v>
      </c>
      <c r="Q227" s="423">
        <v>0</v>
      </c>
      <c r="R227" s="423">
        <v>0</v>
      </c>
      <c r="S227" s="423">
        <v>0</v>
      </c>
      <c r="T227" s="423">
        <v>0</v>
      </c>
      <c r="U227" s="423">
        <v>0</v>
      </c>
      <c r="V227" s="423">
        <v>0</v>
      </c>
    </row>
    <row r="228" spans="2:22">
      <c r="B228" s="491">
        <v>9352206</v>
      </c>
      <c r="C228" s="491" t="s">
        <v>206</v>
      </c>
      <c r="D228" s="491" t="s">
        <v>90</v>
      </c>
      <c r="E228" s="423">
        <v>0</v>
      </c>
      <c r="F228" s="423">
        <v>0</v>
      </c>
      <c r="G228" s="423">
        <v>0</v>
      </c>
      <c r="H228" s="423">
        <v>0</v>
      </c>
      <c r="I228" s="423">
        <v>0</v>
      </c>
      <c r="J228" s="423">
        <v>0</v>
      </c>
      <c r="K228" s="423">
        <v>0</v>
      </c>
      <c r="L228" s="423">
        <v>0</v>
      </c>
      <c r="M228" s="423">
        <v>0</v>
      </c>
      <c r="N228" s="423">
        <v>0</v>
      </c>
      <c r="O228" s="423">
        <v>0</v>
      </c>
      <c r="P228" s="423">
        <v>0</v>
      </c>
      <c r="Q228" s="423">
        <v>0</v>
      </c>
      <c r="R228" s="423">
        <v>0</v>
      </c>
      <c r="S228" s="423">
        <v>0</v>
      </c>
      <c r="T228" s="423">
        <v>0</v>
      </c>
      <c r="U228" s="423">
        <v>0</v>
      </c>
      <c r="V228" s="423">
        <v>0</v>
      </c>
    </row>
    <row r="229" spans="2:22">
      <c r="B229" s="491">
        <v>9352207</v>
      </c>
      <c r="C229" s="491" t="s">
        <v>1026</v>
      </c>
      <c r="D229" s="491" t="s">
        <v>90</v>
      </c>
      <c r="E229" s="423">
        <v>0</v>
      </c>
      <c r="F229" s="423">
        <v>0</v>
      </c>
      <c r="G229" s="423">
        <v>0</v>
      </c>
      <c r="H229" s="423">
        <v>0</v>
      </c>
      <c r="I229" s="423">
        <v>0</v>
      </c>
      <c r="J229" s="423">
        <v>0</v>
      </c>
      <c r="K229" s="423">
        <v>0</v>
      </c>
      <c r="L229" s="423">
        <v>0</v>
      </c>
      <c r="M229" s="423">
        <v>0</v>
      </c>
      <c r="N229" s="423">
        <v>0</v>
      </c>
      <c r="O229" s="423">
        <v>0</v>
      </c>
      <c r="P229" s="423">
        <v>0</v>
      </c>
      <c r="Q229" s="423">
        <v>0</v>
      </c>
      <c r="R229" s="423">
        <v>0</v>
      </c>
      <c r="S229" s="423">
        <v>0</v>
      </c>
      <c r="T229" s="423">
        <v>0</v>
      </c>
      <c r="U229" s="423">
        <v>0</v>
      </c>
      <c r="V229" s="423">
        <v>0</v>
      </c>
    </row>
    <row r="230" spans="2:22">
      <c r="B230" s="491">
        <v>9352208</v>
      </c>
      <c r="C230" s="491" t="s">
        <v>1027</v>
      </c>
      <c r="D230" s="491" t="s">
        <v>90</v>
      </c>
      <c r="E230" s="423">
        <v>0</v>
      </c>
      <c r="F230" s="423">
        <v>0</v>
      </c>
      <c r="G230" s="423">
        <v>0</v>
      </c>
      <c r="H230" s="423">
        <v>0</v>
      </c>
      <c r="I230" s="423">
        <v>0</v>
      </c>
      <c r="J230" s="423">
        <v>0</v>
      </c>
      <c r="K230" s="423">
        <v>0</v>
      </c>
      <c r="L230" s="423">
        <v>0</v>
      </c>
      <c r="M230" s="423">
        <v>0</v>
      </c>
      <c r="N230" s="423">
        <v>0</v>
      </c>
      <c r="O230" s="423">
        <v>0</v>
      </c>
      <c r="P230" s="423">
        <v>0</v>
      </c>
      <c r="Q230" s="423">
        <v>0</v>
      </c>
      <c r="R230" s="423">
        <v>0</v>
      </c>
      <c r="S230" s="423">
        <v>0</v>
      </c>
      <c r="T230" s="423">
        <v>0</v>
      </c>
      <c r="U230" s="423">
        <v>0</v>
      </c>
      <c r="V230" s="423">
        <v>0</v>
      </c>
    </row>
    <row r="231" spans="2:22">
      <c r="B231" s="491">
        <v>9352209</v>
      </c>
      <c r="C231" s="491" t="s">
        <v>1028</v>
      </c>
      <c r="D231" s="491" t="s">
        <v>90</v>
      </c>
      <c r="E231" s="423">
        <v>0</v>
      </c>
      <c r="F231" s="423">
        <v>0</v>
      </c>
      <c r="G231" s="423">
        <v>0</v>
      </c>
      <c r="H231" s="423">
        <v>0</v>
      </c>
      <c r="I231" s="423">
        <v>0</v>
      </c>
      <c r="J231" s="423">
        <v>0</v>
      </c>
      <c r="K231" s="423">
        <v>0</v>
      </c>
      <c r="L231" s="423">
        <v>0</v>
      </c>
      <c r="M231" s="423">
        <v>0</v>
      </c>
      <c r="N231" s="423">
        <v>0</v>
      </c>
      <c r="O231" s="423">
        <v>0</v>
      </c>
      <c r="P231" s="423">
        <v>0</v>
      </c>
      <c r="Q231" s="423">
        <v>0</v>
      </c>
      <c r="R231" s="423">
        <v>0</v>
      </c>
      <c r="S231" s="423">
        <v>0</v>
      </c>
      <c r="T231" s="423">
        <v>0</v>
      </c>
      <c r="U231" s="423">
        <v>0</v>
      </c>
      <c r="V231" s="423">
        <v>0</v>
      </c>
    </row>
    <row r="232" spans="2:22">
      <c r="B232" s="491">
        <v>9352210</v>
      </c>
      <c r="C232" s="491" t="s">
        <v>1130</v>
      </c>
      <c r="D232" s="491" t="s">
        <v>90</v>
      </c>
      <c r="E232" s="423">
        <v>0</v>
      </c>
      <c r="F232" s="423">
        <v>0</v>
      </c>
      <c r="G232" s="423">
        <v>0</v>
      </c>
      <c r="H232" s="423">
        <v>0</v>
      </c>
      <c r="I232" s="423">
        <v>0</v>
      </c>
      <c r="J232" s="423">
        <v>0</v>
      </c>
      <c r="K232" s="423">
        <v>0</v>
      </c>
      <c r="L232" s="423">
        <v>0</v>
      </c>
      <c r="M232" s="423">
        <v>0</v>
      </c>
      <c r="N232" s="423">
        <v>0</v>
      </c>
      <c r="O232" s="423">
        <v>0</v>
      </c>
      <c r="P232" s="423">
        <v>0</v>
      </c>
      <c r="Q232" s="423">
        <v>0</v>
      </c>
      <c r="R232" s="423">
        <v>0</v>
      </c>
      <c r="S232" s="423">
        <v>0</v>
      </c>
      <c r="T232" s="423">
        <v>0</v>
      </c>
      <c r="U232" s="423">
        <v>0</v>
      </c>
      <c r="V232" s="423">
        <v>0</v>
      </c>
    </row>
    <row r="233" spans="2:22">
      <c r="B233" s="491">
        <v>9352211</v>
      </c>
      <c r="C233" s="491" t="s">
        <v>1029</v>
      </c>
      <c r="D233" s="491" t="s">
        <v>90</v>
      </c>
      <c r="E233" s="423">
        <v>0</v>
      </c>
      <c r="F233" s="423">
        <v>0</v>
      </c>
      <c r="G233" s="423">
        <v>0</v>
      </c>
      <c r="H233" s="423">
        <v>0</v>
      </c>
      <c r="I233" s="423">
        <v>0</v>
      </c>
      <c r="J233" s="423">
        <v>0</v>
      </c>
      <c r="K233" s="423">
        <v>0</v>
      </c>
      <c r="L233" s="423">
        <v>0</v>
      </c>
      <c r="M233" s="423">
        <v>0</v>
      </c>
      <c r="N233" s="423">
        <v>0</v>
      </c>
      <c r="O233" s="423">
        <v>0</v>
      </c>
      <c r="P233" s="423">
        <v>0</v>
      </c>
      <c r="Q233" s="423">
        <v>0</v>
      </c>
      <c r="R233" s="423">
        <v>0</v>
      </c>
      <c r="S233" s="423">
        <v>0</v>
      </c>
      <c r="T233" s="423">
        <v>0</v>
      </c>
      <c r="U233" s="423">
        <v>0</v>
      </c>
      <c r="V233" s="423">
        <v>0</v>
      </c>
    </row>
    <row r="234" spans="2:22">
      <c r="B234" s="491">
        <v>9352212</v>
      </c>
      <c r="C234" s="491" t="s">
        <v>1131</v>
      </c>
      <c r="D234" s="491" t="s">
        <v>90</v>
      </c>
      <c r="E234" s="423">
        <v>0</v>
      </c>
      <c r="F234" s="423">
        <v>0</v>
      </c>
      <c r="G234" s="423">
        <v>0</v>
      </c>
      <c r="H234" s="423">
        <v>0</v>
      </c>
      <c r="I234" s="423">
        <v>0</v>
      </c>
      <c r="J234" s="423">
        <v>0</v>
      </c>
      <c r="K234" s="423">
        <v>0</v>
      </c>
      <c r="L234" s="423">
        <v>0</v>
      </c>
      <c r="M234" s="423">
        <v>0</v>
      </c>
      <c r="N234" s="423">
        <v>0</v>
      </c>
      <c r="O234" s="423">
        <v>0</v>
      </c>
      <c r="P234" s="423">
        <v>0</v>
      </c>
      <c r="Q234" s="423">
        <v>0</v>
      </c>
      <c r="R234" s="423">
        <v>0</v>
      </c>
      <c r="S234" s="423">
        <v>0</v>
      </c>
      <c r="T234" s="423">
        <v>0</v>
      </c>
      <c r="U234" s="423">
        <v>0</v>
      </c>
      <c r="V234" s="423">
        <v>0</v>
      </c>
    </row>
    <row r="235" spans="2:22">
      <c r="B235" s="491">
        <v>9352213</v>
      </c>
      <c r="C235" s="491" t="s">
        <v>1132</v>
      </c>
      <c r="D235" s="491" t="s">
        <v>90</v>
      </c>
      <c r="E235" s="423">
        <v>0</v>
      </c>
      <c r="F235" s="423">
        <v>0</v>
      </c>
      <c r="G235" s="423">
        <v>0</v>
      </c>
      <c r="H235" s="423">
        <v>0</v>
      </c>
      <c r="I235" s="423">
        <v>0</v>
      </c>
      <c r="J235" s="423">
        <v>0</v>
      </c>
      <c r="K235" s="423">
        <v>0</v>
      </c>
      <c r="L235" s="423">
        <v>0</v>
      </c>
      <c r="M235" s="423">
        <v>0</v>
      </c>
      <c r="N235" s="423">
        <v>0</v>
      </c>
      <c r="O235" s="423">
        <v>0</v>
      </c>
      <c r="P235" s="423">
        <v>0</v>
      </c>
      <c r="Q235" s="423">
        <v>0</v>
      </c>
      <c r="R235" s="423">
        <v>0</v>
      </c>
      <c r="S235" s="423">
        <v>0</v>
      </c>
      <c r="T235" s="423">
        <v>0</v>
      </c>
      <c r="U235" s="423">
        <v>0</v>
      </c>
      <c r="V235" s="423">
        <v>0</v>
      </c>
    </row>
    <row r="236" spans="2:22">
      <c r="B236" s="491">
        <v>9352214</v>
      </c>
      <c r="C236" s="491" t="s">
        <v>1133</v>
      </c>
      <c r="D236" s="491" t="s">
        <v>90</v>
      </c>
      <c r="E236" s="423">
        <v>0</v>
      </c>
      <c r="F236" s="423">
        <v>0</v>
      </c>
      <c r="G236" s="423">
        <v>0</v>
      </c>
      <c r="H236" s="423">
        <v>0</v>
      </c>
      <c r="I236" s="423">
        <v>0</v>
      </c>
      <c r="J236" s="423">
        <v>0</v>
      </c>
      <c r="K236" s="423">
        <v>0</v>
      </c>
      <c r="L236" s="423">
        <v>0</v>
      </c>
      <c r="M236" s="423">
        <v>0</v>
      </c>
      <c r="N236" s="423">
        <v>0</v>
      </c>
      <c r="O236" s="423">
        <v>0</v>
      </c>
      <c r="P236" s="423">
        <v>0</v>
      </c>
      <c r="Q236" s="423">
        <v>0</v>
      </c>
      <c r="R236" s="423">
        <v>0</v>
      </c>
      <c r="S236" s="423">
        <v>0</v>
      </c>
      <c r="T236" s="423">
        <v>0</v>
      </c>
      <c r="U236" s="423">
        <v>0</v>
      </c>
      <c r="V236" s="423">
        <v>0</v>
      </c>
    </row>
    <row r="237" spans="2:22">
      <c r="B237" s="491">
        <v>9352215</v>
      </c>
      <c r="C237" s="491" t="s">
        <v>173</v>
      </c>
      <c r="D237" s="491" t="s">
        <v>90</v>
      </c>
      <c r="E237" s="423">
        <v>0</v>
      </c>
      <c r="F237" s="423">
        <v>0</v>
      </c>
      <c r="G237" s="423">
        <v>0</v>
      </c>
      <c r="H237" s="423">
        <v>0</v>
      </c>
      <c r="I237" s="423">
        <v>0</v>
      </c>
      <c r="J237" s="423">
        <v>0</v>
      </c>
      <c r="K237" s="423">
        <v>0</v>
      </c>
      <c r="L237" s="423">
        <v>0</v>
      </c>
      <c r="M237" s="423">
        <v>0</v>
      </c>
      <c r="N237" s="423">
        <v>0</v>
      </c>
      <c r="O237" s="423">
        <v>0</v>
      </c>
      <c r="P237" s="423">
        <v>0</v>
      </c>
      <c r="Q237" s="423">
        <v>0</v>
      </c>
      <c r="R237" s="423">
        <v>0</v>
      </c>
      <c r="S237" s="423">
        <v>0</v>
      </c>
      <c r="T237" s="423">
        <v>0</v>
      </c>
      <c r="U237" s="423">
        <v>0</v>
      </c>
      <c r="V237" s="423">
        <v>0</v>
      </c>
    </row>
    <row r="238" spans="2:22">
      <c r="B238" s="491">
        <v>9352216</v>
      </c>
      <c r="C238" s="491" t="s">
        <v>1134</v>
      </c>
      <c r="D238" s="491" t="s">
        <v>90</v>
      </c>
      <c r="E238" s="423">
        <v>0</v>
      </c>
      <c r="F238" s="423">
        <v>0</v>
      </c>
      <c r="G238" s="423">
        <v>0</v>
      </c>
      <c r="H238" s="423">
        <v>0</v>
      </c>
      <c r="I238" s="423">
        <v>0</v>
      </c>
      <c r="J238" s="423">
        <v>0</v>
      </c>
      <c r="K238" s="423">
        <v>0</v>
      </c>
      <c r="L238" s="423">
        <v>0</v>
      </c>
      <c r="M238" s="423">
        <v>0</v>
      </c>
      <c r="N238" s="423">
        <v>0</v>
      </c>
      <c r="O238" s="423">
        <v>0</v>
      </c>
      <c r="P238" s="423">
        <v>0</v>
      </c>
      <c r="Q238" s="423">
        <v>0</v>
      </c>
      <c r="R238" s="423">
        <v>0</v>
      </c>
      <c r="S238" s="423">
        <v>0</v>
      </c>
      <c r="T238" s="423">
        <v>0</v>
      </c>
      <c r="U238" s="423">
        <v>0</v>
      </c>
      <c r="V238" s="423">
        <v>0</v>
      </c>
    </row>
    <row r="239" spans="2:22">
      <c r="B239" s="491">
        <v>9352217</v>
      </c>
      <c r="C239" s="491" t="s">
        <v>1135</v>
      </c>
      <c r="D239" s="491" t="s">
        <v>90</v>
      </c>
      <c r="E239" s="423">
        <v>0</v>
      </c>
      <c r="F239" s="423">
        <v>0</v>
      </c>
      <c r="G239" s="423">
        <v>0</v>
      </c>
      <c r="H239" s="423">
        <v>0</v>
      </c>
      <c r="I239" s="423">
        <v>0</v>
      </c>
      <c r="J239" s="423">
        <v>0</v>
      </c>
      <c r="K239" s="423">
        <v>0</v>
      </c>
      <c r="L239" s="423">
        <v>0</v>
      </c>
      <c r="M239" s="423">
        <v>0</v>
      </c>
      <c r="N239" s="423">
        <v>0</v>
      </c>
      <c r="O239" s="423">
        <v>0</v>
      </c>
      <c r="P239" s="423">
        <v>0</v>
      </c>
      <c r="Q239" s="423">
        <v>0</v>
      </c>
      <c r="R239" s="423">
        <v>0</v>
      </c>
      <c r="S239" s="423">
        <v>0</v>
      </c>
      <c r="T239" s="423">
        <v>0</v>
      </c>
      <c r="U239" s="423">
        <v>0</v>
      </c>
      <c r="V239" s="423">
        <v>0</v>
      </c>
    </row>
    <row r="240" spans="2:22">
      <c r="B240" s="491">
        <v>9352220</v>
      </c>
      <c r="C240" s="491" t="s">
        <v>1136</v>
      </c>
      <c r="D240" s="491" t="s">
        <v>90</v>
      </c>
      <c r="E240" s="423">
        <v>0</v>
      </c>
      <c r="F240" s="423">
        <v>0</v>
      </c>
      <c r="G240" s="423">
        <v>0</v>
      </c>
      <c r="H240" s="423">
        <v>0</v>
      </c>
      <c r="I240" s="423">
        <v>0</v>
      </c>
      <c r="J240" s="423">
        <v>0</v>
      </c>
      <c r="K240" s="423">
        <v>0</v>
      </c>
      <c r="L240" s="423">
        <v>0</v>
      </c>
      <c r="M240" s="423">
        <v>0</v>
      </c>
      <c r="N240" s="423">
        <v>0</v>
      </c>
      <c r="O240" s="423">
        <v>0</v>
      </c>
      <c r="P240" s="423">
        <v>0</v>
      </c>
      <c r="Q240" s="423">
        <v>0</v>
      </c>
      <c r="R240" s="423">
        <v>0</v>
      </c>
      <c r="S240" s="423">
        <v>0</v>
      </c>
      <c r="T240" s="423">
        <v>0</v>
      </c>
      <c r="U240" s="423">
        <v>0</v>
      </c>
      <c r="V240" s="423">
        <v>0</v>
      </c>
    </row>
    <row r="241" spans="2:22">
      <c r="B241" s="491">
        <v>9352221</v>
      </c>
      <c r="C241" s="491" t="s">
        <v>1137</v>
      </c>
      <c r="D241" s="491" t="s">
        <v>90</v>
      </c>
      <c r="E241" s="423">
        <v>0</v>
      </c>
      <c r="F241" s="423">
        <v>0</v>
      </c>
      <c r="G241" s="423">
        <v>0</v>
      </c>
      <c r="H241" s="423">
        <v>0</v>
      </c>
      <c r="I241" s="423">
        <v>0</v>
      </c>
      <c r="J241" s="423">
        <v>0</v>
      </c>
      <c r="K241" s="423">
        <v>0</v>
      </c>
      <c r="L241" s="423">
        <v>0</v>
      </c>
      <c r="M241" s="423">
        <v>0</v>
      </c>
      <c r="N241" s="423">
        <v>0</v>
      </c>
      <c r="O241" s="423">
        <v>0</v>
      </c>
      <c r="P241" s="423">
        <v>0</v>
      </c>
      <c r="Q241" s="423">
        <v>0</v>
      </c>
      <c r="R241" s="423">
        <v>0</v>
      </c>
      <c r="S241" s="423">
        <v>0</v>
      </c>
      <c r="T241" s="423">
        <v>0</v>
      </c>
      <c r="U241" s="423">
        <v>0</v>
      </c>
      <c r="V241" s="423">
        <v>0</v>
      </c>
    </row>
    <row r="242" spans="2:22">
      <c r="B242" s="491">
        <v>9352222</v>
      </c>
      <c r="C242" s="491" t="s">
        <v>1138</v>
      </c>
      <c r="D242" s="491" t="s">
        <v>90</v>
      </c>
      <c r="E242" s="423">
        <v>0</v>
      </c>
      <c r="F242" s="423">
        <v>0</v>
      </c>
      <c r="G242" s="423">
        <v>0</v>
      </c>
      <c r="H242" s="423">
        <v>0</v>
      </c>
      <c r="I242" s="423">
        <v>0</v>
      </c>
      <c r="J242" s="423">
        <v>0</v>
      </c>
      <c r="K242" s="423">
        <v>0</v>
      </c>
      <c r="L242" s="423">
        <v>0</v>
      </c>
      <c r="M242" s="423">
        <v>0</v>
      </c>
      <c r="N242" s="423">
        <v>0</v>
      </c>
      <c r="O242" s="423">
        <v>0</v>
      </c>
      <c r="P242" s="423">
        <v>0</v>
      </c>
      <c r="Q242" s="423">
        <v>0</v>
      </c>
      <c r="R242" s="423">
        <v>0</v>
      </c>
      <c r="S242" s="423">
        <v>0</v>
      </c>
      <c r="T242" s="423">
        <v>0</v>
      </c>
      <c r="U242" s="423">
        <v>0</v>
      </c>
      <c r="V242" s="423">
        <v>0</v>
      </c>
    </row>
    <row r="243" spans="2:22">
      <c r="B243" s="491">
        <v>9352223</v>
      </c>
      <c r="C243" s="491" t="s">
        <v>297</v>
      </c>
      <c r="D243" s="491" t="s">
        <v>90</v>
      </c>
      <c r="E243" s="423">
        <v>0</v>
      </c>
      <c r="F243" s="423">
        <v>0</v>
      </c>
      <c r="G243" s="423">
        <v>0</v>
      </c>
      <c r="H243" s="423">
        <v>0</v>
      </c>
      <c r="I243" s="423">
        <v>0</v>
      </c>
      <c r="J243" s="423">
        <v>0</v>
      </c>
      <c r="K243" s="423">
        <v>0</v>
      </c>
      <c r="L243" s="423">
        <v>0</v>
      </c>
      <c r="M243" s="423">
        <v>0</v>
      </c>
      <c r="N243" s="423">
        <v>0</v>
      </c>
      <c r="O243" s="423">
        <v>0</v>
      </c>
      <c r="P243" s="423">
        <v>0</v>
      </c>
      <c r="Q243" s="423">
        <v>0</v>
      </c>
      <c r="R243" s="423">
        <v>0</v>
      </c>
      <c r="S243" s="423">
        <v>0</v>
      </c>
      <c r="T243" s="423">
        <v>0</v>
      </c>
      <c r="U243" s="423">
        <v>0</v>
      </c>
      <c r="V243" s="423">
        <v>0</v>
      </c>
    </row>
    <row r="244" spans="2:22">
      <c r="B244" s="491">
        <v>9352224</v>
      </c>
      <c r="C244" s="491" t="s">
        <v>1407</v>
      </c>
      <c r="D244" s="491" t="s">
        <v>90</v>
      </c>
      <c r="E244" s="423">
        <v>0</v>
      </c>
      <c r="F244" s="423">
        <v>0</v>
      </c>
      <c r="G244" s="423">
        <v>0</v>
      </c>
      <c r="H244" s="423">
        <v>0</v>
      </c>
      <c r="I244" s="423">
        <v>0</v>
      </c>
      <c r="J244" s="423">
        <v>0</v>
      </c>
      <c r="K244" s="423">
        <v>0</v>
      </c>
      <c r="L244" s="423">
        <v>0</v>
      </c>
      <c r="M244" s="423">
        <v>0</v>
      </c>
      <c r="N244" s="423">
        <v>0</v>
      </c>
      <c r="O244" s="423">
        <v>0</v>
      </c>
      <c r="P244" s="423">
        <v>0</v>
      </c>
      <c r="Q244" s="423">
        <v>0</v>
      </c>
      <c r="R244" s="423">
        <v>0</v>
      </c>
      <c r="S244" s="423">
        <v>0</v>
      </c>
      <c r="T244" s="423">
        <v>0</v>
      </c>
      <c r="U244" s="423">
        <v>0</v>
      </c>
      <c r="V244" s="423">
        <v>0</v>
      </c>
    </row>
    <row r="245" spans="2:22">
      <c r="B245" s="491">
        <v>9352225</v>
      </c>
      <c r="C245" s="491" t="s">
        <v>256</v>
      </c>
      <c r="D245" s="491" t="s">
        <v>90</v>
      </c>
      <c r="E245" s="423">
        <v>0</v>
      </c>
      <c r="F245" s="423">
        <v>0</v>
      </c>
      <c r="G245" s="423">
        <v>0</v>
      </c>
      <c r="H245" s="423">
        <v>0</v>
      </c>
      <c r="I245" s="423">
        <v>0</v>
      </c>
      <c r="J245" s="423">
        <v>0</v>
      </c>
      <c r="K245" s="423">
        <v>0</v>
      </c>
      <c r="L245" s="423">
        <v>0</v>
      </c>
      <c r="M245" s="423">
        <v>0</v>
      </c>
      <c r="N245" s="423">
        <v>0</v>
      </c>
      <c r="O245" s="423">
        <v>0</v>
      </c>
      <c r="P245" s="423">
        <v>0</v>
      </c>
      <c r="Q245" s="423">
        <v>0</v>
      </c>
      <c r="R245" s="423">
        <v>0</v>
      </c>
      <c r="S245" s="423">
        <v>0</v>
      </c>
      <c r="T245" s="423">
        <v>0</v>
      </c>
      <c r="U245" s="423">
        <v>0</v>
      </c>
      <c r="V245" s="423">
        <v>0</v>
      </c>
    </row>
    <row r="246" spans="2:22">
      <c r="B246" s="491">
        <v>9352226</v>
      </c>
      <c r="C246" s="491" t="s">
        <v>243</v>
      </c>
      <c r="D246" s="491" t="s">
        <v>90</v>
      </c>
      <c r="E246" s="423">
        <v>0</v>
      </c>
      <c r="F246" s="423">
        <v>0</v>
      </c>
      <c r="G246" s="423">
        <v>0</v>
      </c>
      <c r="H246" s="423">
        <v>0</v>
      </c>
      <c r="I246" s="423">
        <v>0</v>
      </c>
      <c r="J246" s="423">
        <v>0</v>
      </c>
      <c r="K246" s="423">
        <v>0</v>
      </c>
      <c r="L246" s="423">
        <v>0</v>
      </c>
      <c r="M246" s="423">
        <v>0</v>
      </c>
      <c r="N246" s="423">
        <v>0</v>
      </c>
      <c r="O246" s="423">
        <v>0</v>
      </c>
      <c r="P246" s="423">
        <v>0</v>
      </c>
      <c r="Q246" s="423">
        <v>0</v>
      </c>
      <c r="R246" s="423">
        <v>0</v>
      </c>
      <c r="S246" s="423">
        <v>0</v>
      </c>
      <c r="T246" s="423">
        <v>0</v>
      </c>
      <c r="U246" s="423">
        <v>0</v>
      </c>
      <c r="V246" s="423">
        <v>0</v>
      </c>
    </row>
    <row r="247" spans="2:22">
      <c r="B247" s="491">
        <v>9352228</v>
      </c>
      <c r="C247" s="491" t="s">
        <v>1268</v>
      </c>
      <c r="D247" s="491" t="s">
        <v>90</v>
      </c>
      <c r="E247" s="423">
        <v>0</v>
      </c>
      <c r="F247" s="423">
        <v>0</v>
      </c>
      <c r="G247" s="423">
        <v>0</v>
      </c>
      <c r="H247" s="423">
        <v>0</v>
      </c>
      <c r="I247" s="423">
        <v>0</v>
      </c>
      <c r="J247" s="423">
        <v>0</v>
      </c>
      <c r="K247" s="423">
        <v>0</v>
      </c>
      <c r="L247" s="423">
        <v>0</v>
      </c>
      <c r="M247" s="423">
        <v>0</v>
      </c>
      <c r="N247" s="423">
        <v>0</v>
      </c>
      <c r="O247" s="423">
        <v>0</v>
      </c>
      <c r="P247" s="423">
        <v>0</v>
      </c>
      <c r="Q247" s="423">
        <v>0</v>
      </c>
      <c r="R247" s="423">
        <v>0</v>
      </c>
      <c r="S247" s="423">
        <v>0</v>
      </c>
      <c r="T247" s="423">
        <v>0</v>
      </c>
      <c r="U247" s="423">
        <v>0</v>
      </c>
      <c r="V247" s="423">
        <v>0</v>
      </c>
    </row>
    <row r="248" spans="2:22">
      <c r="B248" s="491">
        <v>9352229</v>
      </c>
      <c r="C248" s="491" t="s">
        <v>1274</v>
      </c>
      <c r="D248" s="491" t="s">
        <v>90</v>
      </c>
      <c r="E248" s="423">
        <v>0</v>
      </c>
      <c r="F248" s="423">
        <v>0</v>
      </c>
      <c r="G248" s="423">
        <v>0</v>
      </c>
      <c r="H248" s="423">
        <v>0</v>
      </c>
      <c r="I248" s="423">
        <v>0</v>
      </c>
      <c r="J248" s="423">
        <v>0</v>
      </c>
      <c r="K248" s="423">
        <v>0</v>
      </c>
      <c r="L248" s="423">
        <v>0</v>
      </c>
      <c r="M248" s="423">
        <v>0</v>
      </c>
      <c r="N248" s="423">
        <v>0</v>
      </c>
      <c r="O248" s="423">
        <v>0</v>
      </c>
      <c r="P248" s="423">
        <v>0</v>
      </c>
      <c r="Q248" s="423">
        <v>0</v>
      </c>
      <c r="R248" s="423">
        <v>0</v>
      </c>
      <c r="S248" s="423">
        <v>0</v>
      </c>
      <c r="T248" s="423">
        <v>0</v>
      </c>
      <c r="U248" s="423">
        <v>0</v>
      </c>
      <c r="V248" s="423">
        <v>0</v>
      </c>
    </row>
    <row r="249" spans="2:22">
      <c r="B249" s="491">
        <v>9352916</v>
      </c>
      <c r="C249" s="491" t="s">
        <v>385</v>
      </c>
      <c r="D249" s="491" t="s">
        <v>90</v>
      </c>
      <c r="E249" s="423">
        <v>0</v>
      </c>
      <c r="F249" s="423">
        <v>0</v>
      </c>
      <c r="G249" s="423">
        <v>0</v>
      </c>
      <c r="H249" s="423">
        <v>0</v>
      </c>
      <c r="I249" s="423">
        <v>0</v>
      </c>
      <c r="J249" s="423">
        <v>0</v>
      </c>
      <c r="K249" s="423">
        <v>0</v>
      </c>
      <c r="L249" s="423">
        <v>0</v>
      </c>
      <c r="M249" s="423">
        <v>0</v>
      </c>
      <c r="N249" s="423">
        <v>0</v>
      </c>
      <c r="O249" s="423">
        <v>0</v>
      </c>
      <c r="P249" s="423">
        <v>0</v>
      </c>
      <c r="Q249" s="423">
        <v>0</v>
      </c>
      <c r="R249" s="423">
        <v>0</v>
      </c>
      <c r="S249" s="423">
        <v>0</v>
      </c>
      <c r="T249" s="423">
        <v>0</v>
      </c>
      <c r="U249" s="423">
        <v>0</v>
      </c>
      <c r="V249" s="423">
        <v>0</v>
      </c>
    </row>
    <row r="250" spans="2:22">
      <c r="B250" s="491">
        <v>9352922</v>
      </c>
      <c r="C250" s="491" t="s">
        <v>272</v>
      </c>
      <c r="D250" s="491" t="s">
        <v>90</v>
      </c>
      <c r="E250" s="423">
        <v>0</v>
      </c>
      <c r="F250" s="423">
        <v>0</v>
      </c>
      <c r="G250" s="423">
        <v>0</v>
      </c>
      <c r="H250" s="423">
        <v>0</v>
      </c>
      <c r="I250" s="423">
        <v>0</v>
      </c>
      <c r="J250" s="423">
        <v>0</v>
      </c>
      <c r="K250" s="423">
        <v>0</v>
      </c>
      <c r="L250" s="423">
        <v>0</v>
      </c>
      <c r="M250" s="423">
        <v>0</v>
      </c>
      <c r="N250" s="423">
        <v>0</v>
      </c>
      <c r="O250" s="423">
        <v>0</v>
      </c>
      <c r="P250" s="423">
        <v>0</v>
      </c>
      <c r="Q250" s="423">
        <v>0</v>
      </c>
      <c r="R250" s="423">
        <v>0</v>
      </c>
      <c r="S250" s="423">
        <v>0</v>
      </c>
      <c r="T250" s="423">
        <v>0</v>
      </c>
      <c r="U250" s="423">
        <v>0</v>
      </c>
      <c r="V250" s="423">
        <v>0</v>
      </c>
    </row>
    <row r="251" spans="2:22">
      <c r="B251" s="491">
        <v>9352927</v>
      </c>
      <c r="C251" s="491" t="s">
        <v>1408</v>
      </c>
      <c r="D251" s="491" t="s">
        <v>90</v>
      </c>
      <c r="E251" s="423">
        <v>0</v>
      </c>
      <c r="F251" s="423">
        <v>0</v>
      </c>
      <c r="G251" s="423">
        <v>0</v>
      </c>
      <c r="H251" s="423">
        <v>0</v>
      </c>
      <c r="I251" s="423">
        <v>0</v>
      </c>
      <c r="J251" s="423">
        <v>0</v>
      </c>
      <c r="K251" s="423">
        <v>0</v>
      </c>
      <c r="L251" s="423">
        <v>0</v>
      </c>
      <c r="M251" s="423">
        <v>0</v>
      </c>
      <c r="N251" s="423">
        <v>0</v>
      </c>
      <c r="O251" s="423">
        <v>0</v>
      </c>
      <c r="P251" s="423">
        <v>0</v>
      </c>
      <c r="Q251" s="423">
        <v>0</v>
      </c>
      <c r="R251" s="423">
        <v>0</v>
      </c>
      <c r="S251" s="423">
        <v>0</v>
      </c>
      <c r="T251" s="423">
        <v>0</v>
      </c>
      <c r="U251" s="423">
        <v>0</v>
      </c>
      <c r="V251" s="423">
        <v>0</v>
      </c>
    </row>
    <row r="252" spans="2:22">
      <c r="B252" s="491">
        <v>9353002</v>
      </c>
      <c r="C252" s="491" t="s">
        <v>1139</v>
      </c>
      <c r="D252" s="491" t="s">
        <v>90</v>
      </c>
      <c r="E252" s="423">
        <v>0</v>
      </c>
      <c r="F252" s="423">
        <v>0</v>
      </c>
      <c r="G252" s="423">
        <v>0</v>
      </c>
      <c r="H252" s="423">
        <v>0</v>
      </c>
      <c r="I252" s="423">
        <v>0</v>
      </c>
      <c r="J252" s="423">
        <v>0</v>
      </c>
      <c r="K252" s="423">
        <v>0</v>
      </c>
      <c r="L252" s="423">
        <v>0</v>
      </c>
      <c r="M252" s="423">
        <v>0</v>
      </c>
      <c r="N252" s="423">
        <v>0</v>
      </c>
      <c r="O252" s="423">
        <v>0</v>
      </c>
      <c r="P252" s="423">
        <v>0</v>
      </c>
      <c r="Q252" s="423">
        <v>0</v>
      </c>
      <c r="R252" s="423">
        <v>0</v>
      </c>
      <c r="S252" s="423">
        <v>0</v>
      </c>
      <c r="T252" s="423">
        <v>0</v>
      </c>
      <c r="U252" s="423">
        <v>0</v>
      </c>
      <c r="V252" s="423">
        <v>0</v>
      </c>
    </row>
    <row r="253" spans="2:22">
      <c r="B253" s="491">
        <v>9353020</v>
      </c>
      <c r="C253" s="491" t="s">
        <v>1409</v>
      </c>
      <c r="D253" s="491" t="s">
        <v>90</v>
      </c>
      <c r="E253" s="423">
        <v>0</v>
      </c>
      <c r="F253" s="423">
        <v>0</v>
      </c>
      <c r="G253" s="423">
        <v>0</v>
      </c>
      <c r="H253" s="423">
        <v>0</v>
      </c>
      <c r="I253" s="423">
        <v>0</v>
      </c>
      <c r="J253" s="423">
        <v>0</v>
      </c>
      <c r="K253" s="423">
        <v>0</v>
      </c>
      <c r="L253" s="423">
        <v>0</v>
      </c>
      <c r="M253" s="423">
        <v>0</v>
      </c>
      <c r="N253" s="423">
        <v>0</v>
      </c>
      <c r="O253" s="423">
        <v>0</v>
      </c>
      <c r="P253" s="423">
        <v>0</v>
      </c>
      <c r="Q253" s="423">
        <v>0</v>
      </c>
      <c r="R253" s="423">
        <v>0</v>
      </c>
      <c r="S253" s="423">
        <v>0</v>
      </c>
      <c r="T253" s="423">
        <v>0</v>
      </c>
      <c r="U253" s="423">
        <v>0</v>
      </c>
      <c r="V253" s="423">
        <v>0</v>
      </c>
    </row>
    <row r="254" spans="2:22">
      <c r="B254" s="491">
        <v>9353025</v>
      </c>
      <c r="C254" s="491" t="s">
        <v>510</v>
      </c>
      <c r="D254" s="491" t="s">
        <v>90</v>
      </c>
      <c r="E254" s="423">
        <v>0</v>
      </c>
      <c r="F254" s="423">
        <v>0</v>
      </c>
      <c r="G254" s="423">
        <v>0</v>
      </c>
      <c r="H254" s="423">
        <v>0</v>
      </c>
      <c r="I254" s="423">
        <v>0</v>
      </c>
      <c r="J254" s="423">
        <v>0</v>
      </c>
      <c r="K254" s="423">
        <v>0</v>
      </c>
      <c r="L254" s="423">
        <v>0</v>
      </c>
      <c r="M254" s="423">
        <v>0</v>
      </c>
      <c r="N254" s="423">
        <v>0</v>
      </c>
      <c r="O254" s="423">
        <v>0</v>
      </c>
      <c r="P254" s="423">
        <v>0</v>
      </c>
      <c r="Q254" s="423">
        <v>0</v>
      </c>
      <c r="R254" s="423">
        <v>0</v>
      </c>
      <c r="S254" s="423">
        <v>0</v>
      </c>
      <c r="T254" s="423">
        <v>0</v>
      </c>
      <c r="U254" s="423">
        <v>0</v>
      </c>
      <c r="V254" s="423">
        <v>0</v>
      </c>
    </row>
    <row r="255" spans="2:22">
      <c r="B255" s="491">
        <v>9353054</v>
      </c>
      <c r="C255" s="491" t="s">
        <v>1030</v>
      </c>
      <c r="D255" s="491" t="s">
        <v>90</v>
      </c>
      <c r="E255" s="423">
        <v>0</v>
      </c>
      <c r="F255" s="423">
        <v>0</v>
      </c>
      <c r="G255" s="423">
        <v>0</v>
      </c>
      <c r="H255" s="423">
        <v>0</v>
      </c>
      <c r="I255" s="423">
        <v>0</v>
      </c>
      <c r="J255" s="423">
        <v>0</v>
      </c>
      <c r="K255" s="423">
        <v>0</v>
      </c>
      <c r="L255" s="423">
        <v>0</v>
      </c>
      <c r="M255" s="423">
        <v>0</v>
      </c>
      <c r="N255" s="423">
        <v>0</v>
      </c>
      <c r="O255" s="423">
        <v>0</v>
      </c>
      <c r="P255" s="423">
        <v>0</v>
      </c>
      <c r="Q255" s="423">
        <v>0</v>
      </c>
      <c r="R255" s="423">
        <v>0</v>
      </c>
      <c r="S255" s="423">
        <v>0</v>
      </c>
      <c r="T255" s="423">
        <v>0</v>
      </c>
      <c r="U255" s="423">
        <v>0</v>
      </c>
      <c r="V255" s="423">
        <v>0</v>
      </c>
    </row>
    <row r="256" spans="2:22">
      <c r="B256" s="491">
        <v>9353062</v>
      </c>
      <c r="C256" s="491" t="s">
        <v>1031</v>
      </c>
      <c r="D256" s="491" t="s">
        <v>90</v>
      </c>
      <c r="E256" s="423">
        <v>0</v>
      </c>
      <c r="F256" s="423">
        <v>0</v>
      </c>
      <c r="G256" s="423">
        <v>0</v>
      </c>
      <c r="H256" s="423">
        <v>0</v>
      </c>
      <c r="I256" s="423">
        <v>0</v>
      </c>
      <c r="J256" s="423">
        <v>0</v>
      </c>
      <c r="K256" s="423">
        <v>0</v>
      </c>
      <c r="L256" s="423">
        <v>0</v>
      </c>
      <c r="M256" s="423">
        <v>0</v>
      </c>
      <c r="N256" s="423">
        <v>0</v>
      </c>
      <c r="O256" s="423">
        <v>0</v>
      </c>
      <c r="P256" s="423">
        <v>0</v>
      </c>
      <c r="Q256" s="423">
        <v>0</v>
      </c>
      <c r="R256" s="423">
        <v>0</v>
      </c>
      <c r="S256" s="423">
        <v>0</v>
      </c>
      <c r="T256" s="423">
        <v>0</v>
      </c>
      <c r="U256" s="423">
        <v>0</v>
      </c>
      <c r="V256" s="423">
        <v>0</v>
      </c>
    </row>
    <row r="257" spans="2:22">
      <c r="B257" s="491">
        <v>9353081</v>
      </c>
      <c r="C257" s="491" t="s">
        <v>1140</v>
      </c>
      <c r="D257" s="491" t="s">
        <v>90</v>
      </c>
      <c r="E257" s="423">
        <v>0</v>
      </c>
      <c r="F257" s="423">
        <v>0</v>
      </c>
      <c r="G257" s="423">
        <v>0</v>
      </c>
      <c r="H257" s="423">
        <v>0</v>
      </c>
      <c r="I257" s="423">
        <v>0</v>
      </c>
      <c r="J257" s="423">
        <v>0</v>
      </c>
      <c r="K257" s="423">
        <v>0</v>
      </c>
      <c r="L257" s="423">
        <v>0</v>
      </c>
      <c r="M257" s="423">
        <v>0</v>
      </c>
      <c r="N257" s="423">
        <v>0</v>
      </c>
      <c r="O257" s="423">
        <v>0</v>
      </c>
      <c r="P257" s="423">
        <v>0</v>
      </c>
      <c r="Q257" s="423">
        <v>0</v>
      </c>
      <c r="R257" s="423">
        <v>0</v>
      </c>
      <c r="S257" s="423">
        <v>0</v>
      </c>
      <c r="T257" s="423">
        <v>0</v>
      </c>
      <c r="U257" s="423">
        <v>0</v>
      </c>
      <c r="V257" s="423">
        <v>0</v>
      </c>
    </row>
    <row r="258" spans="2:22">
      <c r="B258" s="491">
        <v>9353084</v>
      </c>
      <c r="C258" s="491" t="s">
        <v>1141</v>
      </c>
      <c r="D258" s="491" t="s">
        <v>90</v>
      </c>
      <c r="E258" s="423">
        <v>0</v>
      </c>
      <c r="F258" s="423">
        <v>0</v>
      </c>
      <c r="G258" s="423">
        <v>0</v>
      </c>
      <c r="H258" s="423">
        <v>0</v>
      </c>
      <c r="I258" s="423">
        <v>0</v>
      </c>
      <c r="J258" s="423">
        <v>0</v>
      </c>
      <c r="K258" s="423">
        <v>0</v>
      </c>
      <c r="L258" s="423">
        <v>0</v>
      </c>
      <c r="M258" s="423">
        <v>0</v>
      </c>
      <c r="N258" s="423">
        <v>0</v>
      </c>
      <c r="O258" s="423">
        <v>0</v>
      </c>
      <c r="P258" s="423">
        <v>0</v>
      </c>
      <c r="Q258" s="423">
        <v>0</v>
      </c>
      <c r="R258" s="423">
        <v>0</v>
      </c>
      <c r="S258" s="423">
        <v>0</v>
      </c>
      <c r="T258" s="423">
        <v>0</v>
      </c>
      <c r="U258" s="423">
        <v>0</v>
      </c>
      <c r="V258" s="423">
        <v>0</v>
      </c>
    </row>
    <row r="259" spans="2:22">
      <c r="B259" s="491">
        <v>9353089</v>
      </c>
      <c r="C259" s="491" t="s">
        <v>1142</v>
      </c>
      <c r="D259" s="491" t="s">
        <v>90</v>
      </c>
      <c r="E259" s="423">
        <v>0</v>
      </c>
      <c r="F259" s="423">
        <v>0</v>
      </c>
      <c r="G259" s="423">
        <v>0</v>
      </c>
      <c r="H259" s="423">
        <v>0</v>
      </c>
      <c r="I259" s="423">
        <v>0</v>
      </c>
      <c r="J259" s="423">
        <v>0</v>
      </c>
      <c r="K259" s="423">
        <v>0</v>
      </c>
      <c r="L259" s="423">
        <v>0</v>
      </c>
      <c r="M259" s="423">
        <v>0</v>
      </c>
      <c r="N259" s="423">
        <v>0</v>
      </c>
      <c r="O259" s="423">
        <v>0</v>
      </c>
      <c r="P259" s="423">
        <v>0</v>
      </c>
      <c r="Q259" s="423">
        <v>0</v>
      </c>
      <c r="R259" s="423">
        <v>0</v>
      </c>
      <c r="S259" s="423">
        <v>0</v>
      </c>
      <c r="T259" s="423">
        <v>0</v>
      </c>
      <c r="U259" s="423">
        <v>0</v>
      </c>
      <c r="V259" s="423">
        <v>0</v>
      </c>
    </row>
    <row r="260" spans="2:22">
      <c r="B260" s="491">
        <v>9353091</v>
      </c>
      <c r="C260" s="491" t="s">
        <v>1269</v>
      </c>
      <c r="D260" s="491" t="s">
        <v>90</v>
      </c>
      <c r="E260" s="423">
        <v>0</v>
      </c>
      <c r="F260" s="423">
        <v>0</v>
      </c>
      <c r="G260" s="423">
        <v>0</v>
      </c>
      <c r="H260" s="423">
        <v>0</v>
      </c>
      <c r="I260" s="423">
        <v>0</v>
      </c>
      <c r="J260" s="423">
        <v>0</v>
      </c>
      <c r="K260" s="423">
        <v>0</v>
      </c>
      <c r="L260" s="423">
        <v>0</v>
      </c>
      <c r="M260" s="423">
        <v>0</v>
      </c>
      <c r="N260" s="423">
        <v>0</v>
      </c>
      <c r="O260" s="423">
        <v>0</v>
      </c>
      <c r="P260" s="423">
        <v>0</v>
      </c>
      <c r="Q260" s="423">
        <v>0</v>
      </c>
      <c r="R260" s="423">
        <v>0</v>
      </c>
      <c r="S260" s="423">
        <v>0</v>
      </c>
      <c r="T260" s="423">
        <v>0</v>
      </c>
      <c r="U260" s="423">
        <v>0</v>
      </c>
      <c r="V260" s="423">
        <v>0</v>
      </c>
    </row>
    <row r="261" spans="2:22">
      <c r="B261" s="491">
        <v>9353092</v>
      </c>
      <c r="C261" s="491" t="s">
        <v>1143</v>
      </c>
      <c r="D261" s="491" t="s">
        <v>90</v>
      </c>
      <c r="E261" s="423">
        <v>0</v>
      </c>
      <c r="F261" s="423">
        <v>0</v>
      </c>
      <c r="G261" s="423">
        <v>0</v>
      </c>
      <c r="H261" s="423">
        <v>0</v>
      </c>
      <c r="I261" s="423">
        <v>0</v>
      </c>
      <c r="J261" s="423">
        <v>0</v>
      </c>
      <c r="K261" s="423">
        <v>0</v>
      </c>
      <c r="L261" s="423">
        <v>0</v>
      </c>
      <c r="M261" s="423">
        <v>0</v>
      </c>
      <c r="N261" s="423">
        <v>0</v>
      </c>
      <c r="O261" s="423">
        <v>0</v>
      </c>
      <c r="P261" s="423">
        <v>0</v>
      </c>
      <c r="Q261" s="423">
        <v>0</v>
      </c>
      <c r="R261" s="423">
        <v>0</v>
      </c>
      <c r="S261" s="423">
        <v>0</v>
      </c>
      <c r="T261" s="423">
        <v>0</v>
      </c>
      <c r="U261" s="423">
        <v>0</v>
      </c>
      <c r="V261" s="423">
        <v>0</v>
      </c>
    </row>
    <row r="262" spans="2:22">
      <c r="B262" s="491">
        <v>9353096</v>
      </c>
      <c r="C262" s="491" t="s">
        <v>1144</v>
      </c>
      <c r="D262" s="491" t="s">
        <v>90</v>
      </c>
      <c r="E262" s="423">
        <v>0</v>
      </c>
      <c r="F262" s="423">
        <v>0</v>
      </c>
      <c r="G262" s="423">
        <v>0</v>
      </c>
      <c r="H262" s="423">
        <v>0</v>
      </c>
      <c r="I262" s="423">
        <v>0</v>
      </c>
      <c r="J262" s="423">
        <v>0</v>
      </c>
      <c r="K262" s="423">
        <v>0</v>
      </c>
      <c r="L262" s="423">
        <v>0</v>
      </c>
      <c r="M262" s="423">
        <v>0</v>
      </c>
      <c r="N262" s="423">
        <v>0</v>
      </c>
      <c r="O262" s="423">
        <v>0</v>
      </c>
      <c r="P262" s="423">
        <v>0</v>
      </c>
      <c r="Q262" s="423">
        <v>0</v>
      </c>
      <c r="R262" s="423">
        <v>0</v>
      </c>
      <c r="S262" s="423">
        <v>0</v>
      </c>
      <c r="T262" s="423">
        <v>0</v>
      </c>
      <c r="U262" s="423">
        <v>0</v>
      </c>
      <c r="V262" s="423">
        <v>0</v>
      </c>
    </row>
    <row r="263" spans="2:22">
      <c r="B263" s="491">
        <v>9353097</v>
      </c>
      <c r="C263" s="491" t="s">
        <v>507</v>
      </c>
      <c r="D263" s="491" t="s">
        <v>90</v>
      </c>
      <c r="E263" s="423">
        <v>0</v>
      </c>
      <c r="F263" s="423">
        <v>0</v>
      </c>
      <c r="G263" s="423">
        <v>0</v>
      </c>
      <c r="H263" s="423">
        <v>0</v>
      </c>
      <c r="I263" s="423">
        <v>0</v>
      </c>
      <c r="J263" s="423">
        <v>0</v>
      </c>
      <c r="K263" s="423">
        <v>0</v>
      </c>
      <c r="L263" s="423">
        <v>0</v>
      </c>
      <c r="M263" s="423">
        <v>0</v>
      </c>
      <c r="N263" s="423">
        <v>0</v>
      </c>
      <c r="O263" s="423">
        <v>0</v>
      </c>
      <c r="P263" s="423">
        <v>0</v>
      </c>
      <c r="Q263" s="423">
        <v>0</v>
      </c>
      <c r="R263" s="423">
        <v>0</v>
      </c>
      <c r="S263" s="423">
        <v>0</v>
      </c>
      <c r="T263" s="423">
        <v>0</v>
      </c>
      <c r="U263" s="423">
        <v>0</v>
      </c>
      <c r="V263" s="423">
        <v>0</v>
      </c>
    </row>
    <row r="264" spans="2:22">
      <c r="B264" s="491">
        <v>9353098</v>
      </c>
      <c r="C264" s="491" t="s">
        <v>1145</v>
      </c>
      <c r="D264" s="491" t="s">
        <v>90</v>
      </c>
      <c r="E264" s="423">
        <v>0</v>
      </c>
      <c r="F264" s="423">
        <v>0</v>
      </c>
      <c r="G264" s="423">
        <v>0</v>
      </c>
      <c r="H264" s="423">
        <v>0</v>
      </c>
      <c r="I264" s="423">
        <v>0</v>
      </c>
      <c r="J264" s="423">
        <v>0</v>
      </c>
      <c r="K264" s="423">
        <v>0</v>
      </c>
      <c r="L264" s="423">
        <v>0</v>
      </c>
      <c r="M264" s="423">
        <v>0</v>
      </c>
      <c r="N264" s="423">
        <v>0</v>
      </c>
      <c r="O264" s="423">
        <v>0</v>
      </c>
      <c r="P264" s="423">
        <v>0</v>
      </c>
      <c r="Q264" s="423">
        <v>0</v>
      </c>
      <c r="R264" s="423">
        <v>0</v>
      </c>
      <c r="S264" s="423">
        <v>0</v>
      </c>
      <c r="T264" s="423">
        <v>0</v>
      </c>
      <c r="U264" s="423">
        <v>0</v>
      </c>
      <c r="V264" s="423">
        <v>0</v>
      </c>
    </row>
    <row r="265" spans="2:22">
      <c r="B265" s="491">
        <v>9353099</v>
      </c>
      <c r="C265" s="491" t="s">
        <v>1146</v>
      </c>
      <c r="D265" s="491" t="s">
        <v>90</v>
      </c>
      <c r="E265" s="423">
        <v>0</v>
      </c>
      <c r="F265" s="423">
        <v>0</v>
      </c>
      <c r="G265" s="423">
        <v>0</v>
      </c>
      <c r="H265" s="423">
        <v>0</v>
      </c>
      <c r="I265" s="423">
        <v>0</v>
      </c>
      <c r="J265" s="423">
        <v>0</v>
      </c>
      <c r="K265" s="423">
        <v>0</v>
      </c>
      <c r="L265" s="423">
        <v>0</v>
      </c>
      <c r="M265" s="423">
        <v>0</v>
      </c>
      <c r="N265" s="423">
        <v>0</v>
      </c>
      <c r="O265" s="423">
        <v>0</v>
      </c>
      <c r="P265" s="423">
        <v>0</v>
      </c>
      <c r="Q265" s="423">
        <v>0</v>
      </c>
      <c r="R265" s="423">
        <v>0</v>
      </c>
      <c r="S265" s="423">
        <v>0</v>
      </c>
      <c r="T265" s="423">
        <v>0</v>
      </c>
      <c r="U265" s="423">
        <v>0</v>
      </c>
      <c r="V265" s="423">
        <v>0</v>
      </c>
    </row>
    <row r="266" spans="2:22">
      <c r="B266" s="491">
        <v>9353101</v>
      </c>
      <c r="C266" s="491" t="s">
        <v>1032</v>
      </c>
      <c r="D266" s="491" t="s">
        <v>90</v>
      </c>
      <c r="E266" s="423">
        <v>0</v>
      </c>
      <c r="F266" s="423">
        <v>0</v>
      </c>
      <c r="G266" s="423">
        <v>0</v>
      </c>
      <c r="H266" s="423">
        <v>0</v>
      </c>
      <c r="I266" s="423">
        <v>0</v>
      </c>
      <c r="J266" s="423">
        <v>0</v>
      </c>
      <c r="K266" s="423">
        <v>0</v>
      </c>
      <c r="L266" s="423">
        <v>0</v>
      </c>
      <c r="M266" s="423">
        <v>0</v>
      </c>
      <c r="N266" s="423">
        <v>0</v>
      </c>
      <c r="O266" s="423">
        <v>0</v>
      </c>
      <c r="P266" s="423">
        <v>0</v>
      </c>
      <c r="Q266" s="423">
        <v>0</v>
      </c>
      <c r="R266" s="423">
        <v>0</v>
      </c>
      <c r="S266" s="423">
        <v>0</v>
      </c>
      <c r="T266" s="423">
        <v>0</v>
      </c>
      <c r="U266" s="423">
        <v>0</v>
      </c>
      <c r="V266" s="423">
        <v>0</v>
      </c>
    </row>
    <row r="267" spans="2:22">
      <c r="B267" s="491">
        <v>9353102</v>
      </c>
      <c r="C267" s="491" t="s">
        <v>1147</v>
      </c>
      <c r="D267" s="491" t="s">
        <v>90</v>
      </c>
      <c r="E267" s="423">
        <v>0</v>
      </c>
      <c r="F267" s="423">
        <v>0</v>
      </c>
      <c r="G267" s="423">
        <v>0</v>
      </c>
      <c r="H267" s="423">
        <v>0</v>
      </c>
      <c r="I267" s="423">
        <v>0</v>
      </c>
      <c r="J267" s="423">
        <v>0</v>
      </c>
      <c r="K267" s="423">
        <v>0</v>
      </c>
      <c r="L267" s="423">
        <v>0</v>
      </c>
      <c r="M267" s="423">
        <v>0</v>
      </c>
      <c r="N267" s="423">
        <v>0</v>
      </c>
      <c r="O267" s="423">
        <v>0</v>
      </c>
      <c r="P267" s="423">
        <v>0</v>
      </c>
      <c r="Q267" s="423">
        <v>0</v>
      </c>
      <c r="R267" s="423">
        <v>0</v>
      </c>
      <c r="S267" s="423">
        <v>0</v>
      </c>
      <c r="T267" s="423">
        <v>0</v>
      </c>
      <c r="U267" s="423">
        <v>0</v>
      </c>
      <c r="V267" s="423">
        <v>0</v>
      </c>
    </row>
    <row r="268" spans="2:22">
      <c r="B268" s="491">
        <v>9353108</v>
      </c>
      <c r="C268" s="491" t="s">
        <v>1353</v>
      </c>
      <c r="D268" s="491" t="s">
        <v>90</v>
      </c>
      <c r="E268" s="423">
        <v>0</v>
      </c>
      <c r="F268" s="423">
        <v>0</v>
      </c>
      <c r="G268" s="423">
        <v>0</v>
      </c>
      <c r="H268" s="423">
        <v>0</v>
      </c>
      <c r="I268" s="423">
        <v>0</v>
      </c>
      <c r="J268" s="423">
        <v>0</v>
      </c>
      <c r="K268" s="423">
        <v>0</v>
      </c>
      <c r="L268" s="423">
        <v>0</v>
      </c>
      <c r="M268" s="423">
        <v>0</v>
      </c>
      <c r="N268" s="423">
        <v>0</v>
      </c>
      <c r="O268" s="423">
        <v>0</v>
      </c>
      <c r="P268" s="423">
        <v>0</v>
      </c>
      <c r="Q268" s="423">
        <v>0</v>
      </c>
      <c r="R268" s="423">
        <v>0</v>
      </c>
      <c r="S268" s="423">
        <v>0</v>
      </c>
      <c r="T268" s="423">
        <v>0</v>
      </c>
      <c r="U268" s="423">
        <v>0</v>
      </c>
      <c r="V268" s="423">
        <v>0</v>
      </c>
    </row>
    <row r="269" spans="2:22">
      <c r="B269" s="491">
        <v>9353115</v>
      </c>
      <c r="C269" s="491" t="s">
        <v>506</v>
      </c>
      <c r="D269" s="491" t="s">
        <v>90</v>
      </c>
      <c r="E269" s="423">
        <v>0</v>
      </c>
      <c r="F269" s="423">
        <v>0</v>
      </c>
      <c r="G269" s="423">
        <v>0</v>
      </c>
      <c r="H269" s="423">
        <v>0</v>
      </c>
      <c r="I269" s="423">
        <v>0</v>
      </c>
      <c r="J269" s="423">
        <v>0</v>
      </c>
      <c r="K269" s="423">
        <v>0</v>
      </c>
      <c r="L269" s="423">
        <v>0</v>
      </c>
      <c r="M269" s="423">
        <v>0</v>
      </c>
      <c r="N269" s="423">
        <v>0</v>
      </c>
      <c r="O269" s="423">
        <v>0</v>
      </c>
      <c r="P269" s="423">
        <v>0</v>
      </c>
      <c r="Q269" s="423">
        <v>0</v>
      </c>
      <c r="R269" s="423">
        <v>0</v>
      </c>
      <c r="S269" s="423">
        <v>0</v>
      </c>
      <c r="T269" s="423">
        <v>0</v>
      </c>
      <c r="U269" s="423">
        <v>0</v>
      </c>
      <c r="V269" s="423">
        <v>0</v>
      </c>
    </row>
    <row r="270" spans="2:22">
      <c r="B270" s="491">
        <v>9353116</v>
      </c>
      <c r="C270" s="491" t="s">
        <v>1148</v>
      </c>
      <c r="D270" s="491" t="s">
        <v>90</v>
      </c>
      <c r="E270" s="423">
        <v>0</v>
      </c>
      <c r="F270" s="423">
        <v>0</v>
      </c>
      <c r="G270" s="423">
        <v>0</v>
      </c>
      <c r="H270" s="423">
        <v>0</v>
      </c>
      <c r="I270" s="423">
        <v>0</v>
      </c>
      <c r="J270" s="423">
        <v>0</v>
      </c>
      <c r="K270" s="423">
        <v>0</v>
      </c>
      <c r="L270" s="423">
        <v>0</v>
      </c>
      <c r="M270" s="423">
        <v>0</v>
      </c>
      <c r="N270" s="423">
        <v>0</v>
      </c>
      <c r="O270" s="423">
        <v>0</v>
      </c>
      <c r="P270" s="423">
        <v>0</v>
      </c>
      <c r="Q270" s="423">
        <v>0</v>
      </c>
      <c r="R270" s="423">
        <v>0</v>
      </c>
      <c r="S270" s="423">
        <v>0</v>
      </c>
      <c r="T270" s="423">
        <v>0</v>
      </c>
      <c r="U270" s="423">
        <v>0</v>
      </c>
      <c r="V270" s="423">
        <v>0</v>
      </c>
    </row>
    <row r="271" spans="2:22">
      <c r="B271" s="491">
        <v>9353302</v>
      </c>
      <c r="C271" s="491" t="s">
        <v>1033</v>
      </c>
      <c r="D271" s="491" t="s">
        <v>90</v>
      </c>
      <c r="E271" s="423">
        <v>0</v>
      </c>
      <c r="F271" s="423">
        <v>0</v>
      </c>
      <c r="G271" s="423">
        <v>0</v>
      </c>
      <c r="H271" s="423">
        <v>0</v>
      </c>
      <c r="I271" s="423">
        <v>0</v>
      </c>
      <c r="J271" s="423">
        <v>0</v>
      </c>
      <c r="K271" s="423">
        <v>0</v>
      </c>
      <c r="L271" s="423">
        <v>0</v>
      </c>
      <c r="M271" s="423">
        <v>0</v>
      </c>
      <c r="N271" s="423">
        <v>0</v>
      </c>
      <c r="O271" s="423">
        <v>0</v>
      </c>
      <c r="P271" s="423">
        <v>0</v>
      </c>
      <c r="Q271" s="423">
        <v>0</v>
      </c>
      <c r="R271" s="423">
        <v>0</v>
      </c>
      <c r="S271" s="423">
        <v>0</v>
      </c>
      <c r="T271" s="423">
        <v>0</v>
      </c>
      <c r="U271" s="423">
        <v>0</v>
      </c>
      <c r="V271" s="423">
        <v>0</v>
      </c>
    </row>
    <row r="272" spans="2:22">
      <c r="B272" s="491">
        <v>9353312</v>
      </c>
      <c r="C272" s="491" t="s">
        <v>1034</v>
      </c>
      <c r="D272" s="491" t="s">
        <v>90</v>
      </c>
      <c r="E272" s="423">
        <v>0</v>
      </c>
      <c r="F272" s="423">
        <v>0</v>
      </c>
      <c r="G272" s="423">
        <v>0</v>
      </c>
      <c r="H272" s="423">
        <v>0</v>
      </c>
      <c r="I272" s="423">
        <v>0</v>
      </c>
      <c r="J272" s="423">
        <v>0</v>
      </c>
      <c r="K272" s="423">
        <v>0</v>
      </c>
      <c r="L272" s="423">
        <v>0</v>
      </c>
      <c r="M272" s="423">
        <v>0</v>
      </c>
      <c r="N272" s="423">
        <v>0</v>
      </c>
      <c r="O272" s="423">
        <v>0</v>
      </c>
      <c r="P272" s="423">
        <v>0</v>
      </c>
      <c r="Q272" s="423">
        <v>0</v>
      </c>
      <c r="R272" s="423">
        <v>0</v>
      </c>
      <c r="S272" s="423">
        <v>0</v>
      </c>
      <c r="T272" s="423">
        <v>0</v>
      </c>
      <c r="U272" s="423">
        <v>0</v>
      </c>
      <c r="V272" s="423">
        <v>0</v>
      </c>
    </row>
    <row r="273" spans="2:22">
      <c r="B273" s="491">
        <v>9353314</v>
      </c>
      <c r="C273" s="491" t="s">
        <v>1035</v>
      </c>
      <c r="D273" s="491" t="s">
        <v>90</v>
      </c>
      <c r="E273" s="423">
        <v>0</v>
      </c>
      <c r="F273" s="423">
        <v>0</v>
      </c>
      <c r="G273" s="423">
        <v>0</v>
      </c>
      <c r="H273" s="423">
        <v>0</v>
      </c>
      <c r="I273" s="423">
        <v>0</v>
      </c>
      <c r="J273" s="423">
        <v>0</v>
      </c>
      <c r="K273" s="423">
        <v>0</v>
      </c>
      <c r="L273" s="423">
        <v>0</v>
      </c>
      <c r="M273" s="423">
        <v>0</v>
      </c>
      <c r="N273" s="423">
        <v>0</v>
      </c>
      <c r="O273" s="423">
        <v>0</v>
      </c>
      <c r="P273" s="423">
        <v>0</v>
      </c>
      <c r="Q273" s="423">
        <v>0</v>
      </c>
      <c r="R273" s="423">
        <v>0</v>
      </c>
      <c r="S273" s="423">
        <v>0</v>
      </c>
      <c r="T273" s="423">
        <v>0</v>
      </c>
      <c r="U273" s="423">
        <v>0</v>
      </c>
      <c r="V273" s="423">
        <v>0</v>
      </c>
    </row>
    <row r="274" spans="2:22">
      <c r="B274" s="491">
        <v>9353318</v>
      </c>
      <c r="C274" s="491" t="s">
        <v>1149</v>
      </c>
      <c r="D274" s="491" t="s">
        <v>90</v>
      </c>
      <c r="E274" s="423">
        <v>0</v>
      </c>
      <c r="F274" s="423">
        <v>0</v>
      </c>
      <c r="G274" s="423">
        <v>0</v>
      </c>
      <c r="H274" s="423">
        <v>0</v>
      </c>
      <c r="I274" s="423">
        <v>0</v>
      </c>
      <c r="J274" s="423">
        <v>0</v>
      </c>
      <c r="K274" s="423">
        <v>0</v>
      </c>
      <c r="L274" s="423">
        <v>0</v>
      </c>
      <c r="M274" s="423">
        <v>0</v>
      </c>
      <c r="N274" s="423">
        <v>0</v>
      </c>
      <c r="O274" s="423">
        <v>0</v>
      </c>
      <c r="P274" s="423">
        <v>0</v>
      </c>
      <c r="Q274" s="423">
        <v>0</v>
      </c>
      <c r="R274" s="423">
        <v>0</v>
      </c>
      <c r="S274" s="423">
        <v>0</v>
      </c>
      <c r="T274" s="423">
        <v>0</v>
      </c>
      <c r="U274" s="423">
        <v>0</v>
      </c>
      <c r="V274" s="423">
        <v>0</v>
      </c>
    </row>
    <row r="275" spans="2:22">
      <c r="B275" s="491">
        <v>9353320</v>
      </c>
      <c r="C275" s="491" t="s">
        <v>1036</v>
      </c>
      <c r="D275" s="491" t="s">
        <v>90</v>
      </c>
      <c r="E275" s="423">
        <v>0</v>
      </c>
      <c r="F275" s="423">
        <v>0</v>
      </c>
      <c r="G275" s="423">
        <v>0</v>
      </c>
      <c r="H275" s="423">
        <v>0</v>
      </c>
      <c r="I275" s="423">
        <v>0</v>
      </c>
      <c r="J275" s="423">
        <v>0</v>
      </c>
      <c r="K275" s="423">
        <v>0</v>
      </c>
      <c r="L275" s="423">
        <v>0</v>
      </c>
      <c r="M275" s="423">
        <v>0</v>
      </c>
      <c r="N275" s="423">
        <v>0</v>
      </c>
      <c r="O275" s="423">
        <v>0</v>
      </c>
      <c r="P275" s="423">
        <v>0</v>
      </c>
      <c r="Q275" s="423">
        <v>0</v>
      </c>
      <c r="R275" s="423">
        <v>0</v>
      </c>
      <c r="S275" s="423">
        <v>0</v>
      </c>
      <c r="T275" s="423">
        <v>0</v>
      </c>
      <c r="U275" s="423">
        <v>0</v>
      </c>
      <c r="V275" s="423">
        <v>0</v>
      </c>
    </row>
    <row r="276" spans="2:22">
      <c r="B276" s="491">
        <v>9353323</v>
      </c>
      <c r="C276" s="491" t="s">
        <v>1150</v>
      </c>
      <c r="D276" s="491" t="s">
        <v>90</v>
      </c>
      <c r="E276" s="423">
        <v>0</v>
      </c>
      <c r="F276" s="423">
        <v>0</v>
      </c>
      <c r="G276" s="423">
        <v>0</v>
      </c>
      <c r="H276" s="423">
        <v>0</v>
      </c>
      <c r="I276" s="423">
        <v>0</v>
      </c>
      <c r="J276" s="423">
        <v>0</v>
      </c>
      <c r="K276" s="423">
        <v>0</v>
      </c>
      <c r="L276" s="423">
        <v>0</v>
      </c>
      <c r="M276" s="423">
        <v>0</v>
      </c>
      <c r="N276" s="423">
        <v>0</v>
      </c>
      <c r="O276" s="423">
        <v>0</v>
      </c>
      <c r="P276" s="423">
        <v>0</v>
      </c>
      <c r="Q276" s="423">
        <v>0</v>
      </c>
      <c r="R276" s="423">
        <v>0</v>
      </c>
      <c r="S276" s="423">
        <v>0</v>
      </c>
      <c r="T276" s="423">
        <v>0</v>
      </c>
      <c r="U276" s="423">
        <v>0</v>
      </c>
      <c r="V276" s="423">
        <v>0</v>
      </c>
    </row>
    <row r="277" spans="2:22">
      <c r="B277" s="491">
        <v>9353328</v>
      </c>
      <c r="C277" s="491" t="s">
        <v>1037</v>
      </c>
      <c r="D277" s="491" t="s">
        <v>90</v>
      </c>
      <c r="E277" s="423">
        <v>0</v>
      </c>
      <c r="F277" s="423">
        <v>0</v>
      </c>
      <c r="G277" s="423">
        <v>0</v>
      </c>
      <c r="H277" s="423">
        <v>0</v>
      </c>
      <c r="I277" s="423">
        <v>0</v>
      </c>
      <c r="J277" s="423">
        <v>0</v>
      </c>
      <c r="K277" s="423">
        <v>0</v>
      </c>
      <c r="L277" s="423">
        <v>0</v>
      </c>
      <c r="M277" s="423">
        <v>0</v>
      </c>
      <c r="N277" s="423">
        <v>0</v>
      </c>
      <c r="O277" s="423">
        <v>0</v>
      </c>
      <c r="P277" s="423">
        <v>0</v>
      </c>
      <c r="Q277" s="423">
        <v>0</v>
      </c>
      <c r="R277" s="423">
        <v>0</v>
      </c>
      <c r="S277" s="423">
        <v>0</v>
      </c>
      <c r="T277" s="423">
        <v>0</v>
      </c>
      <c r="U277" s="423">
        <v>0</v>
      </c>
      <c r="V277" s="423">
        <v>0</v>
      </c>
    </row>
    <row r="278" spans="2:22">
      <c r="B278" s="491">
        <v>9353331</v>
      </c>
      <c r="C278" s="491" t="s">
        <v>1151</v>
      </c>
      <c r="D278" s="491" t="s">
        <v>90</v>
      </c>
      <c r="E278" s="423">
        <v>0</v>
      </c>
      <c r="F278" s="423">
        <v>0</v>
      </c>
      <c r="G278" s="423">
        <v>0</v>
      </c>
      <c r="H278" s="423">
        <v>0</v>
      </c>
      <c r="I278" s="423">
        <v>0</v>
      </c>
      <c r="J278" s="423">
        <v>0</v>
      </c>
      <c r="K278" s="423">
        <v>0</v>
      </c>
      <c r="L278" s="423">
        <v>0</v>
      </c>
      <c r="M278" s="423">
        <v>0</v>
      </c>
      <c r="N278" s="423">
        <v>0</v>
      </c>
      <c r="O278" s="423">
        <v>0</v>
      </c>
      <c r="P278" s="423">
        <v>0</v>
      </c>
      <c r="Q278" s="423">
        <v>0</v>
      </c>
      <c r="R278" s="423">
        <v>0</v>
      </c>
      <c r="S278" s="423">
        <v>0</v>
      </c>
      <c r="T278" s="423">
        <v>0</v>
      </c>
      <c r="U278" s="423">
        <v>0</v>
      </c>
      <c r="V278" s="423">
        <v>0</v>
      </c>
    </row>
    <row r="279" spans="2:22">
      <c r="B279" s="491">
        <v>9353335</v>
      </c>
      <c r="C279" s="491" t="s">
        <v>1038</v>
      </c>
      <c r="D279" s="491" t="s">
        <v>90</v>
      </c>
      <c r="E279" s="423">
        <v>0</v>
      </c>
      <c r="F279" s="423">
        <v>0</v>
      </c>
      <c r="G279" s="423">
        <v>0</v>
      </c>
      <c r="H279" s="423">
        <v>0</v>
      </c>
      <c r="I279" s="423">
        <v>0</v>
      </c>
      <c r="J279" s="423">
        <v>0</v>
      </c>
      <c r="K279" s="423">
        <v>0</v>
      </c>
      <c r="L279" s="423">
        <v>0</v>
      </c>
      <c r="M279" s="423">
        <v>0</v>
      </c>
      <c r="N279" s="423">
        <v>0</v>
      </c>
      <c r="O279" s="423">
        <v>0</v>
      </c>
      <c r="P279" s="423">
        <v>0</v>
      </c>
      <c r="Q279" s="423">
        <v>0</v>
      </c>
      <c r="R279" s="423">
        <v>0</v>
      </c>
      <c r="S279" s="423">
        <v>0</v>
      </c>
      <c r="T279" s="423">
        <v>0</v>
      </c>
      <c r="U279" s="423">
        <v>0</v>
      </c>
      <c r="V279" s="423">
        <v>0</v>
      </c>
    </row>
    <row r="280" spans="2:22">
      <c r="B280" s="491">
        <v>9353339</v>
      </c>
      <c r="C280" s="491" t="s">
        <v>1270</v>
      </c>
      <c r="D280" s="491" t="s">
        <v>90</v>
      </c>
      <c r="E280" s="423">
        <v>0</v>
      </c>
      <c r="F280" s="423">
        <v>0</v>
      </c>
      <c r="G280" s="423">
        <v>0</v>
      </c>
      <c r="H280" s="423">
        <v>0</v>
      </c>
      <c r="I280" s="423">
        <v>0</v>
      </c>
      <c r="J280" s="423">
        <v>0</v>
      </c>
      <c r="K280" s="423">
        <v>0</v>
      </c>
      <c r="L280" s="423">
        <v>0</v>
      </c>
      <c r="M280" s="423">
        <v>0</v>
      </c>
      <c r="N280" s="423">
        <v>0</v>
      </c>
      <c r="O280" s="423">
        <v>0</v>
      </c>
      <c r="P280" s="423">
        <v>0</v>
      </c>
      <c r="Q280" s="423">
        <v>0</v>
      </c>
      <c r="R280" s="423">
        <v>0</v>
      </c>
      <c r="S280" s="423">
        <v>0</v>
      </c>
      <c r="T280" s="423">
        <v>0</v>
      </c>
      <c r="U280" s="423">
        <v>0</v>
      </c>
      <c r="V280" s="423">
        <v>0</v>
      </c>
    </row>
    <row r="281" spans="2:22">
      <c r="B281" s="491">
        <v>9353340</v>
      </c>
      <c r="C281" s="491" t="s">
        <v>278</v>
      </c>
      <c r="D281" s="491" t="s">
        <v>90</v>
      </c>
      <c r="E281" s="423">
        <v>0</v>
      </c>
      <c r="F281" s="423">
        <v>0</v>
      </c>
      <c r="G281" s="423">
        <v>0</v>
      </c>
      <c r="H281" s="423">
        <v>0</v>
      </c>
      <c r="I281" s="423">
        <v>0</v>
      </c>
      <c r="J281" s="423">
        <v>0</v>
      </c>
      <c r="K281" s="423">
        <v>0</v>
      </c>
      <c r="L281" s="423">
        <v>0</v>
      </c>
      <c r="M281" s="423">
        <v>0</v>
      </c>
      <c r="N281" s="423">
        <v>0</v>
      </c>
      <c r="O281" s="423">
        <v>0</v>
      </c>
      <c r="P281" s="423">
        <v>0</v>
      </c>
      <c r="Q281" s="423">
        <v>0</v>
      </c>
      <c r="R281" s="423">
        <v>0</v>
      </c>
      <c r="S281" s="423">
        <v>0</v>
      </c>
      <c r="T281" s="423">
        <v>0</v>
      </c>
      <c r="U281" s="423">
        <v>0</v>
      </c>
      <c r="V281" s="423">
        <v>0</v>
      </c>
    </row>
    <row r="282" spans="2:22">
      <c r="B282" s="491">
        <v>9353341</v>
      </c>
      <c r="C282" s="491" t="s">
        <v>279</v>
      </c>
      <c r="D282" s="491" t="s">
        <v>90</v>
      </c>
      <c r="E282" s="423">
        <v>0</v>
      </c>
      <c r="F282" s="423">
        <v>0</v>
      </c>
      <c r="G282" s="423">
        <v>0</v>
      </c>
      <c r="H282" s="423">
        <v>0</v>
      </c>
      <c r="I282" s="423">
        <v>0</v>
      </c>
      <c r="J282" s="423">
        <v>0</v>
      </c>
      <c r="K282" s="423">
        <v>0</v>
      </c>
      <c r="L282" s="423">
        <v>0</v>
      </c>
      <c r="M282" s="423">
        <v>0</v>
      </c>
      <c r="N282" s="423">
        <v>0</v>
      </c>
      <c r="O282" s="423">
        <v>0</v>
      </c>
      <c r="P282" s="423">
        <v>0</v>
      </c>
      <c r="Q282" s="423">
        <v>0</v>
      </c>
      <c r="R282" s="423">
        <v>0</v>
      </c>
      <c r="S282" s="423">
        <v>0</v>
      </c>
      <c r="T282" s="423">
        <v>0</v>
      </c>
      <c r="U282" s="423">
        <v>0</v>
      </c>
      <c r="V282" s="423">
        <v>0</v>
      </c>
    </row>
    <row r="283" spans="2:22">
      <c r="B283" s="491">
        <v>9353344</v>
      </c>
      <c r="C283" s="491" t="s">
        <v>498</v>
      </c>
      <c r="D283" s="491" t="s">
        <v>90</v>
      </c>
      <c r="E283" s="423">
        <v>0</v>
      </c>
      <c r="F283" s="423">
        <v>0</v>
      </c>
      <c r="G283" s="423">
        <v>0</v>
      </c>
      <c r="H283" s="423">
        <v>0</v>
      </c>
      <c r="I283" s="423">
        <v>0</v>
      </c>
      <c r="J283" s="423">
        <v>0</v>
      </c>
      <c r="K283" s="423">
        <v>0</v>
      </c>
      <c r="L283" s="423">
        <v>0</v>
      </c>
      <c r="M283" s="423">
        <v>0</v>
      </c>
      <c r="N283" s="423">
        <v>0</v>
      </c>
      <c r="O283" s="423">
        <v>0</v>
      </c>
      <c r="P283" s="423">
        <v>0</v>
      </c>
      <c r="Q283" s="423">
        <v>0</v>
      </c>
      <c r="R283" s="423">
        <v>0</v>
      </c>
      <c r="S283" s="423">
        <v>0</v>
      </c>
      <c r="T283" s="423">
        <v>0</v>
      </c>
      <c r="U283" s="423">
        <v>0</v>
      </c>
      <c r="V283" s="423">
        <v>0</v>
      </c>
    </row>
    <row r="284" spans="2:22">
      <c r="B284" s="491">
        <v>9353345</v>
      </c>
      <c r="C284" s="491" t="s">
        <v>1039</v>
      </c>
      <c r="D284" s="491" t="s">
        <v>90</v>
      </c>
      <c r="E284" s="423">
        <v>0</v>
      </c>
      <c r="F284" s="423">
        <v>0</v>
      </c>
      <c r="G284" s="423">
        <v>0</v>
      </c>
      <c r="H284" s="423">
        <v>0</v>
      </c>
      <c r="I284" s="423">
        <v>0</v>
      </c>
      <c r="J284" s="423">
        <v>0</v>
      </c>
      <c r="K284" s="423">
        <v>0</v>
      </c>
      <c r="L284" s="423">
        <v>0</v>
      </c>
      <c r="M284" s="423">
        <v>0</v>
      </c>
      <c r="N284" s="423">
        <v>0</v>
      </c>
      <c r="O284" s="423">
        <v>0</v>
      </c>
      <c r="P284" s="423">
        <v>0</v>
      </c>
      <c r="Q284" s="423">
        <v>0</v>
      </c>
      <c r="R284" s="423">
        <v>0</v>
      </c>
      <c r="S284" s="423">
        <v>0</v>
      </c>
      <c r="T284" s="423">
        <v>0</v>
      </c>
      <c r="U284" s="423">
        <v>0</v>
      </c>
      <c r="V284" s="423">
        <v>0</v>
      </c>
    </row>
    <row r="285" spans="2:22">
      <c r="B285" s="491">
        <v>9353346</v>
      </c>
      <c r="C285" s="491" t="s">
        <v>1152</v>
      </c>
      <c r="D285" s="491" t="s">
        <v>90</v>
      </c>
      <c r="E285" s="423">
        <v>0</v>
      </c>
      <c r="F285" s="423">
        <v>0</v>
      </c>
      <c r="G285" s="423">
        <v>0</v>
      </c>
      <c r="H285" s="423">
        <v>0</v>
      </c>
      <c r="I285" s="423">
        <v>0</v>
      </c>
      <c r="J285" s="423">
        <v>0</v>
      </c>
      <c r="K285" s="423">
        <v>0</v>
      </c>
      <c r="L285" s="423">
        <v>0</v>
      </c>
      <c r="M285" s="423">
        <v>0</v>
      </c>
      <c r="N285" s="423">
        <v>0</v>
      </c>
      <c r="O285" s="423">
        <v>0</v>
      </c>
      <c r="P285" s="423">
        <v>0</v>
      </c>
      <c r="Q285" s="423">
        <v>0</v>
      </c>
      <c r="R285" s="423">
        <v>0</v>
      </c>
      <c r="S285" s="423">
        <v>0</v>
      </c>
      <c r="T285" s="423">
        <v>0</v>
      </c>
      <c r="U285" s="423">
        <v>0</v>
      </c>
      <c r="V285" s="423">
        <v>0</v>
      </c>
    </row>
    <row r="286" spans="2:22">
      <c r="B286" s="491">
        <v>9354029</v>
      </c>
      <c r="C286" s="491" t="s">
        <v>416</v>
      </c>
      <c r="D286" s="491" t="s">
        <v>747</v>
      </c>
      <c r="E286" s="423">
        <v>0</v>
      </c>
      <c r="F286" s="423">
        <v>0</v>
      </c>
      <c r="G286" s="423">
        <v>0</v>
      </c>
      <c r="H286" s="423">
        <v>0</v>
      </c>
      <c r="I286" s="423">
        <v>0</v>
      </c>
      <c r="J286" s="423">
        <v>0</v>
      </c>
      <c r="K286" s="423">
        <v>0</v>
      </c>
      <c r="L286" s="423">
        <v>0</v>
      </c>
      <c r="M286" s="423">
        <v>0</v>
      </c>
      <c r="N286" s="423">
        <v>0</v>
      </c>
      <c r="O286" s="423">
        <v>0</v>
      </c>
      <c r="P286" s="423">
        <v>0</v>
      </c>
      <c r="Q286" s="423">
        <v>0</v>
      </c>
      <c r="R286" s="423">
        <v>0</v>
      </c>
      <c r="S286" s="423">
        <v>0</v>
      </c>
      <c r="T286" s="423">
        <v>0</v>
      </c>
      <c r="U286" s="423">
        <v>0</v>
      </c>
      <c r="V286" s="423">
        <v>0</v>
      </c>
    </row>
    <row r="287" spans="2:22">
      <c r="B287" s="491">
        <v>9354030</v>
      </c>
      <c r="C287" s="491" t="s">
        <v>417</v>
      </c>
      <c r="D287" s="491" t="s">
        <v>747</v>
      </c>
      <c r="E287" s="423">
        <v>0</v>
      </c>
      <c r="F287" s="423">
        <v>0</v>
      </c>
      <c r="G287" s="423">
        <v>0</v>
      </c>
      <c r="H287" s="423">
        <v>0</v>
      </c>
      <c r="I287" s="423">
        <v>0</v>
      </c>
      <c r="J287" s="423">
        <v>0</v>
      </c>
      <c r="K287" s="423">
        <v>0</v>
      </c>
      <c r="L287" s="423">
        <v>0</v>
      </c>
      <c r="M287" s="423">
        <v>0</v>
      </c>
      <c r="N287" s="423">
        <v>0</v>
      </c>
      <c r="O287" s="423">
        <v>0</v>
      </c>
      <c r="P287" s="423">
        <v>0</v>
      </c>
      <c r="Q287" s="423">
        <v>0</v>
      </c>
      <c r="R287" s="423">
        <v>0</v>
      </c>
      <c r="S287" s="423">
        <v>0</v>
      </c>
      <c r="T287" s="423">
        <v>0</v>
      </c>
      <c r="U287" s="423">
        <v>0</v>
      </c>
      <c r="V287" s="423">
        <v>0</v>
      </c>
    </row>
    <row r="288" spans="2:22">
      <c r="B288" s="491">
        <v>9354000</v>
      </c>
      <c r="C288" s="491" t="s">
        <v>1040</v>
      </c>
      <c r="D288" s="491" t="s">
        <v>91</v>
      </c>
      <c r="E288" s="423">
        <v>0</v>
      </c>
      <c r="F288" s="423">
        <v>0</v>
      </c>
      <c r="G288" s="423">
        <v>0</v>
      </c>
      <c r="H288" s="423">
        <v>0</v>
      </c>
      <c r="I288" s="423">
        <v>0</v>
      </c>
      <c r="J288" s="423">
        <v>0</v>
      </c>
      <c r="K288" s="423">
        <v>0</v>
      </c>
      <c r="L288" s="423">
        <v>0</v>
      </c>
      <c r="M288" s="423">
        <v>0</v>
      </c>
      <c r="N288" s="423">
        <v>0</v>
      </c>
      <c r="O288" s="423">
        <v>0</v>
      </c>
      <c r="P288" s="423">
        <v>0</v>
      </c>
      <c r="Q288" s="423">
        <v>0</v>
      </c>
      <c r="R288" s="423">
        <v>0</v>
      </c>
      <c r="S288" s="423">
        <v>0</v>
      </c>
      <c r="T288" s="423">
        <v>0</v>
      </c>
      <c r="U288" s="423">
        <v>0</v>
      </c>
      <c r="V288" s="423">
        <v>0</v>
      </c>
    </row>
    <row r="289" spans="2:22">
      <c r="B289" s="491">
        <v>9354001</v>
      </c>
      <c r="C289" s="491" t="s">
        <v>429</v>
      </c>
      <c r="D289" s="491" t="s">
        <v>91</v>
      </c>
      <c r="E289" s="423">
        <v>0</v>
      </c>
      <c r="F289" s="423">
        <v>0</v>
      </c>
      <c r="G289" s="423">
        <v>0</v>
      </c>
      <c r="H289" s="423">
        <v>0</v>
      </c>
      <c r="I289" s="423">
        <v>0</v>
      </c>
      <c r="J289" s="423">
        <v>0</v>
      </c>
      <c r="K289" s="423">
        <v>0</v>
      </c>
      <c r="L289" s="423">
        <v>0</v>
      </c>
      <c r="M289" s="423">
        <v>0</v>
      </c>
      <c r="N289" s="423">
        <v>0</v>
      </c>
      <c r="O289" s="423">
        <v>0</v>
      </c>
      <c r="P289" s="423">
        <v>0</v>
      </c>
      <c r="Q289" s="423">
        <v>0</v>
      </c>
      <c r="R289" s="423">
        <v>0</v>
      </c>
      <c r="S289" s="423">
        <v>0</v>
      </c>
      <c r="T289" s="423">
        <v>0</v>
      </c>
      <c r="U289" s="423">
        <v>0</v>
      </c>
      <c r="V289" s="423">
        <v>0</v>
      </c>
    </row>
    <row r="290" spans="2:22">
      <c r="B290" s="491">
        <v>9354002</v>
      </c>
      <c r="C290" s="491" t="s">
        <v>225</v>
      </c>
      <c r="D290" s="491" t="s">
        <v>91</v>
      </c>
      <c r="E290" s="423">
        <v>0</v>
      </c>
      <c r="F290" s="423">
        <v>0</v>
      </c>
      <c r="G290" s="423">
        <v>0</v>
      </c>
      <c r="H290" s="423">
        <v>0</v>
      </c>
      <c r="I290" s="423">
        <v>0</v>
      </c>
      <c r="J290" s="423">
        <v>0</v>
      </c>
      <c r="K290" s="423">
        <v>0</v>
      </c>
      <c r="L290" s="423">
        <v>0</v>
      </c>
      <c r="M290" s="423">
        <v>0</v>
      </c>
      <c r="N290" s="423">
        <v>0</v>
      </c>
      <c r="O290" s="423">
        <v>0</v>
      </c>
      <c r="P290" s="423">
        <v>0</v>
      </c>
      <c r="Q290" s="423">
        <v>0</v>
      </c>
      <c r="R290" s="423">
        <v>0</v>
      </c>
      <c r="S290" s="423">
        <v>0</v>
      </c>
      <c r="T290" s="423">
        <v>0</v>
      </c>
      <c r="U290" s="423">
        <v>0</v>
      </c>
      <c r="V290" s="423">
        <v>0</v>
      </c>
    </row>
    <row r="291" spans="2:22">
      <c r="B291" s="491">
        <v>9354003</v>
      </c>
      <c r="C291" s="491" t="s">
        <v>1354</v>
      </c>
      <c r="D291" s="491" t="s">
        <v>91</v>
      </c>
      <c r="E291" s="423">
        <v>0</v>
      </c>
      <c r="F291" s="423">
        <v>0</v>
      </c>
      <c r="G291" s="423">
        <v>0</v>
      </c>
      <c r="H291" s="423">
        <v>0</v>
      </c>
      <c r="I291" s="423">
        <v>0</v>
      </c>
      <c r="J291" s="423">
        <v>0</v>
      </c>
      <c r="K291" s="423">
        <v>0</v>
      </c>
      <c r="L291" s="423">
        <v>0</v>
      </c>
      <c r="M291" s="423">
        <v>0</v>
      </c>
      <c r="N291" s="423">
        <v>0</v>
      </c>
      <c r="O291" s="423">
        <v>0</v>
      </c>
      <c r="P291" s="423">
        <v>0</v>
      </c>
      <c r="Q291" s="423">
        <v>0</v>
      </c>
      <c r="R291" s="423">
        <v>0</v>
      </c>
      <c r="S291" s="423">
        <v>0</v>
      </c>
      <c r="T291" s="423">
        <v>0</v>
      </c>
      <c r="U291" s="423">
        <v>0</v>
      </c>
      <c r="V291" s="423">
        <v>0</v>
      </c>
    </row>
    <row r="292" spans="2:22">
      <c r="B292" s="491">
        <v>9354004</v>
      </c>
      <c r="C292" s="491" t="s">
        <v>423</v>
      </c>
      <c r="D292" s="491" t="s">
        <v>91</v>
      </c>
      <c r="E292" s="423">
        <v>0</v>
      </c>
      <c r="F292" s="423">
        <v>0</v>
      </c>
      <c r="G292" s="423">
        <v>0</v>
      </c>
      <c r="H292" s="423">
        <v>0</v>
      </c>
      <c r="I292" s="423">
        <v>0</v>
      </c>
      <c r="J292" s="423">
        <v>0</v>
      </c>
      <c r="K292" s="423">
        <v>0</v>
      </c>
      <c r="L292" s="423">
        <v>0</v>
      </c>
      <c r="M292" s="423">
        <v>0</v>
      </c>
      <c r="N292" s="423">
        <v>0</v>
      </c>
      <c r="O292" s="423">
        <v>0</v>
      </c>
      <c r="P292" s="423">
        <v>0</v>
      </c>
      <c r="Q292" s="423">
        <v>0</v>
      </c>
      <c r="R292" s="423">
        <v>0</v>
      </c>
      <c r="S292" s="423">
        <v>0</v>
      </c>
      <c r="T292" s="423">
        <v>0</v>
      </c>
      <c r="U292" s="423">
        <v>0</v>
      </c>
      <c r="V292" s="423">
        <v>0</v>
      </c>
    </row>
    <row r="293" spans="2:22">
      <c r="B293" s="491">
        <v>9354006</v>
      </c>
      <c r="C293" s="491" t="s">
        <v>322</v>
      </c>
      <c r="D293" s="491" t="s">
        <v>91</v>
      </c>
      <c r="E293" s="423">
        <v>0</v>
      </c>
      <c r="F293" s="423">
        <v>0</v>
      </c>
      <c r="G293" s="423">
        <v>0</v>
      </c>
      <c r="H293" s="423">
        <v>0</v>
      </c>
      <c r="I293" s="423">
        <v>0</v>
      </c>
      <c r="J293" s="423">
        <v>0</v>
      </c>
      <c r="K293" s="423">
        <v>0</v>
      </c>
      <c r="L293" s="423">
        <v>0</v>
      </c>
      <c r="M293" s="423">
        <v>0</v>
      </c>
      <c r="N293" s="423">
        <v>0</v>
      </c>
      <c r="O293" s="423">
        <v>0</v>
      </c>
      <c r="P293" s="423">
        <v>0</v>
      </c>
      <c r="Q293" s="423">
        <v>0</v>
      </c>
      <c r="R293" s="423">
        <v>0</v>
      </c>
      <c r="S293" s="423">
        <v>0</v>
      </c>
      <c r="T293" s="423">
        <v>0</v>
      </c>
      <c r="U293" s="423">
        <v>0</v>
      </c>
      <c r="V293" s="423">
        <v>0</v>
      </c>
    </row>
    <row r="294" spans="2:22">
      <c r="B294" s="491">
        <v>9354007</v>
      </c>
      <c r="C294" s="491" t="s">
        <v>496</v>
      </c>
      <c r="D294" s="491" t="s">
        <v>91</v>
      </c>
      <c r="E294" s="423">
        <v>0</v>
      </c>
      <c r="F294" s="423">
        <v>0</v>
      </c>
      <c r="G294" s="423">
        <v>0</v>
      </c>
      <c r="H294" s="423">
        <v>0</v>
      </c>
      <c r="I294" s="423">
        <v>0</v>
      </c>
      <c r="J294" s="423">
        <v>0</v>
      </c>
      <c r="K294" s="423">
        <v>0</v>
      </c>
      <c r="L294" s="423">
        <v>0</v>
      </c>
      <c r="M294" s="423">
        <v>0</v>
      </c>
      <c r="N294" s="423">
        <v>0</v>
      </c>
      <c r="O294" s="423">
        <v>0</v>
      </c>
      <c r="P294" s="423">
        <v>0</v>
      </c>
      <c r="Q294" s="423">
        <v>0</v>
      </c>
      <c r="R294" s="423">
        <v>0</v>
      </c>
      <c r="S294" s="423">
        <v>0</v>
      </c>
      <c r="T294" s="423">
        <v>0</v>
      </c>
      <c r="U294" s="423">
        <v>0</v>
      </c>
      <c r="V294" s="423">
        <v>0</v>
      </c>
    </row>
    <row r="295" spans="2:22">
      <c r="B295" s="491">
        <v>9354008</v>
      </c>
      <c r="C295" s="491" t="s">
        <v>495</v>
      </c>
      <c r="D295" s="491" t="s">
        <v>91</v>
      </c>
      <c r="E295" s="423">
        <v>0</v>
      </c>
      <c r="F295" s="423">
        <v>0</v>
      </c>
      <c r="G295" s="423">
        <v>0</v>
      </c>
      <c r="H295" s="423">
        <v>0</v>
      </c>
      <c r="I295" s="423">
        <v>0</v>
      </c>
      <c r="J295" s="423">
        <v>0</v>
      </c>
      <c r="K295" s="423">
        <v>0</v>
      </c>
      <c r="L295" s="423">
        <v>0</v>
      </c>
      <c r="M295" s="423">
        <v>0</v>
      </c>
      <c r="N295" s="423">
        <v>0</v>
      </c>
      <c r="O295" s="423">
        <v>0</v>
      </c>
      <c r="P295" s="423">
        <v>0</v>
      </c>
      <c r="Q295" s="423">
        <v>0</v>
      </c>
      <c r="R295" s="423">
        <v>0</v>
      </c>
      <c r="S295" s="423">
        <v>0</v>
      </c>
      <c r="T295" s="423">
        <v>0</v>
      </c>
      <c r="U295" s="423">
        <v>0</v>
      </c>
      <c r="V295" s="423">
        <v>0</v>
      </c>
    </row>
    <row r="296" spans="2:22">
      <c r="B296" s="491">
        <v>9354009</v>
      </c>
      <c r="C296" s="491" t="s">
        <v>1410</v>
      </c>
      <c r="D296" s="491" t="s">
        <v>91</v>
      </c>
      <c r="E296" s="423">
        <v>0</v>
      </c>
      <c r="F296" s="423">
        <v>0</v>
      </c>
      <c r="G296" s="423">
        <v>0</v>
      </c>
      <c r="H296" s="423">
        <v>0</v>
      </c>
      <c r="I296" s="423">
        <v>0</v>
      </c>
      <c r="J296" s="423">
        <v>0</v>
      </c>
      <c r="K296" s="423">
        <v>0</v>
      </c>
      <c r="L296" s="423">
        <v>0</v>
      </c>
      <c r="M296" s="423">
        <v>0</v>
      </c>
      <c r="N296" s="423">
        <v>0</v>
      </c>
      <c r="O296" s="423">
        <v>0</v>
      </c>
      <c r="P296" s="423">
        <v>0</v>
      </c>
      <c r="Q296" s="423">
        <v>0</v>
      </c>
      <c r="R296" s="423">
        <v>0</v>
      </c>
      <c r="S296" s="423">
        <v>0</v>
      </c>
      <c r="T296" s="423">
        <v>0</v>
      </c>
      <c r="U296" s="423">
        <v>0</v>
      </c>
      <c r="V296" s="423">
        <v>0</v>
      </c>
    </row>
    <row r="297" spans="2:22">
      <c r="B297" s="491">
        <v>9354010</v>
      </c>
      <c r="C297" s="491" t="s">
        <v>1271</v>
      </c>
      <c r="D297" s="491" t="s">
        <v>91</v>
      </c>
      <c r="E297" s="423">
        <v>0</v>
      </c>
      <c r="F297" s="423">
        <v>0</v>
      </c>
      <c r="G297" s="423">
        <v>0</v>
      </c>
      <c r="H297" s="423">
        <v>0</v>
      </c>
      <c r="I297" s="423">
        <v>0</v>
      </c>
      <c r="J297" s="423">
        <v>0</v>
      </c>
      <c r="K297" s="423">
        <v>0</v>
      </c>
      <c r="L297" s="423">
        <v>0</v>
      </c>
      <c r="M297" s="423">
        <v>0</v>
      </c>
      <c r="N297" s="423">
        <v>0</v>
      </c>
      <c r="O297" s="423">
        <v>0</v>
      </c>
      <c r="P297" s="423">
        <v>0</v>
      </c>
      <c r="Q297" s="423">
        <v>0</v>
      </c>
      <c r="R297" s="423">
        <v>0</v>
      </c>
      <c r="S297" s="423">
        <v>0</v>
      </c>
      <c r="T297" s="423">
        <v>0</v>
      </c>
      <c r="U297" s="423">
        <v>0</v>
      </c>
      <c r="V297" s="423">
        <v>0</v>
      </c>
    </row>
    <row r="298" spans="2:22">
      <c r="B298" s="491">
        <v>9354016</v>
      </c>
      <c r="C298" s="491" t="s">
        <v>1272</v>
      </c>
      <c r="D298" s="491" t="s">
        <v>91</v>
      </c>
      <c r="E298" s="423">
        <v>0</v>
      </c>
      <c r="F298" s="423">
        <v>0</v>
      </c>
      <c r="G298" s="423">
        <v>0</v>
      </c>
      <c r="H298" s="423">
        <v>0</v>
      </c>
      <c r="I298" s="423">
        <v>0</v>
      </c>
      <c r="J298" s="423">
        <v>0</v>
      </c>
      <c r="K298" s="423">
        <v>0</v>
      </c>
      <c r="L298" s="423">
        <v>0</v>
      </c>
      <c r="M298" s="423">
        <v>0</v>
      </c>
      <c r="N298" s="423">
        <v>0</v>
      </c>
      <c r="O298" s="423">
        <v>0</v>
      </c>
      <c r="P298" s="423">
        <v>0</v>
      </c>
      <c r="Q298" s="423">
        <v>0</v>
      </c>
      <c r="R298" s="423">
        <v>0</v>
      </c>
      <c r="S298" s="423">
        <v>0</v>
      </c>
      <c r="T298" s="423">
        <v>0</v>
      </c>
      <c r="U298" s="423">
        <v>0</v>
      </c>
      <c r="V298" s="423">
        <v>0</v>
      </c>
    </row>
    <row r="299" spans="2:22">
      <c r="B299" s="491">
        <v>9354017</v>
      </c>
      <c r="C299" s="491" t="s">
        <v>315</v>
      </c>
      <c r="D299" s="491" t="s">
        <v>91</v>
      </c>
      <c r="E299" s="423">
        <v>0</v>
      </c>
      <c r="F299" s="423">
        <v>0</v>
      </c>
      <c r="G299" s="423">
        <v>0</v>
      </c>
      <c r="H299" s="423">
        <v>0</v>
      </c>
      <c r="I299" s="423">
        <v>0</v>
      </c>
      <c r="J299" s="423">
        <v>0</v>
      </c>
      <c r="K299" s="423">
        <v>0</v>
      </c>
      <c r="L299" s="423">
        <v>0</v>
      </c>
      <c r="M299" s="423">
        <v>0</v>
      </c>
      <c r="N299" s="423">
        <v>0</v>
      </c>
      <c r="O299" s="423">
        <v>0</v>
      </c>
      <c r="P299" s="423">
        <v>0</v>
      </c>
      <c r="Q299" s="423">
        <v>0</v>
      </c>
      <c r="R299" s="423">
        <v>0</v>
      </c>
      <c r="S299" s="423">
        <v>0</v>
      </c>
      <c r="T299" s="423">
        <v>0</v>
      </c>
      <c r="U299" s="423">
        <v>0</v>
      </c>
      <c r="V299" s="423">
        <v>0</v>
      </c>
    </row>
    <row r="300" spans="2:22">
      <c r="B300" s="491">
        <v>9354019</v>
      </c>
      <c r="C300" s="491" t="s">
        <v>422</v>
      </c>
      <c r="D300" s="491" t="s">
        <v>91</v>
      </c>
      <c r="E300" s="423">
        <v>0</v>
      </c>
      <c r="F300" s="423">
        <v>0</v>
      </c>
      <c r="G300" s="423">
        <v>0</v>
      </c>
      <c r="H300" s="423">
        <v>0</v>
      </c>
      <c r="I300" s="423">
        <v>0</v>
      </c>
      <c r="J300" s="423">
        <v>0</v>
      </c>
      <c r="K300" s="423">
        <v>0</v>
      </c>
      <c r="L300" s="423">
        <v>0</v>
      </c>
      <c r="M300" s="423">
        <v>0</v>
      </c>
      <c r="N300" s="423">
        <v>0</v>
      </c>
      <c r="O300" s="423">
        <v>0</v>
      </c>
      <c r="P300" s="423">
        <v>0</v>
      </c>
      <c r="Q300" s="423">
        <v>0</v>
      </c>
      <c r="R300" s="423">
        <v>0</v>
      </c>
      <c r="S300" s="423">
        <v>0</v>
      </c>
      <c r="T300" s="423">
        <v>0</v>
      </c>
      <c r="U300" s="423">
        <v>0</v>
      </c>
      <c r="V300" s="423">
        <v>0</v>
      </c>
    </row>
    <row r="301" spans="2:22">
      <c r="B301" s="491">
        <v>9354032</v>
      </c>
      <c r="C301" s="491" t="s">
        <v>471</v>
      </c>
      <c r="D301" s="491" t="s">
        <v>91</v>
      </c>
      <c r="E301" s="423">
        <v>0</v>
      </c>
      <c r="F301" s="423">
        <v>0</v>
      </c>
      <c r="G301" s="423">
        <v>0</v>
      </c>
      <c r="H301" s="423">
        <v>0</v>
      </c>
      <c r="I301" s="423">
        <v>0</v>
      </c>
      <c r="J301" s="423">
        <v>0</v>
      </c>
      <c r="K301" s="423">
        <v>0</v>
      </c>
      <c r="L301" s="423">
        <v>0</v>
      </c>
      <c r="M301" s="423">
        <v>0</v>
      </c>
      <c r="N301" s="423">
        <v>0</v>
      </c>
      <c r="O301" s="423">
        <v>0</v>
      </c>
      <c r="P301" s="423">
        <v>0</v>
      </c>
      <c r="Q301" s="423">
        <v>0</v>
      </c>
      <c r="R301" s="423">
        <v>0</v>
      </c>
      <c r="S301" s="423">
        <v>0</v>
      </c>
      <c r="T301" s="423">
        <v>0</v>
      </c>
      <c r="U301" s="423">
        <v>0</v>
      </c>
      <c r="V301" s="423">
        <v>0</v>
      </c>
    </row>
    <row r="302" spans="2:22">
      <c r="B302" s="491">
        <v>9354033</v>
      </c>
      <c r="C302" s="491" t="s">
        <v>465</v>
      </c>
      <c r="D302" s="491" t="s">
        <v>91</v>
      </c>
      <c r="E302" s="423">
        <v>0</v>
      </c>
      <c r="F302" s="423">
        <v>0</v>
      </c>
      <c r="G302" s="423">
        <v>0</v>
      </c>
      <c r="H302" s="423">
        <v>0</v>
      </c>
      <c r="I302" s="423">
        <v>0</v>
      </c>
      <c r="J302" s="423">
        <v>0</v>
      </c>
      <c r="K302" s="423">
        <v>0</v>
      </c>
      <c r="L302" s="423">
        <v>0</v>
      </c>
      <c r="M302" s="423">
        <v>0</v>
      </c>
      <c r="N302" s="423">
        <v>0</v>
      </c>
      <c r="O302" s="423">
        <v>0</v>
      </c>
      <c r="P302" s="423">
        <v>0</v>
      </c>
      <c r="Q302" s="423">
        <v>0</v>
      </c>
      <c r="R302" s="423">
        <v>0</v>
      </c>
      <c r="S302" s="423">
        <v>0</v>
      </c>
      <c r="T302" s="423">
        <v>0</v>
      </c>
      <c r="U302" s="423">
        <v>0</v>
      </c>
      <c r="V302" s="423">
        <v>0</v>
      </c>
    </row>
    <row r="303" spans="2:22">
      <c r="B303" s="491">
        <v>9354034</v>
      </c>
      <c r="C303" s="491" t="s">
        <v>494</v>
      </c>
      <c r="D303" s="491" t="s">
        <v>91</v>
      </c>
      <c r="E303" s="423">
        <v>0</v>
      </c>
      <c r="F303" s="423">
        <v>0</v>
      </c>
      <c r="G303" s="423">
        <v>0</v>
      </c>
      <c r="H303" s="423">
        <v>0</v>
      </c>
      <c r="I303" s="423">
        <v>0</v>
      </c>
      <c r="J303" s="423">
        <v>0</v>
      </c>
      <c r="K303" s="423">
        <v>0</v>
      </c>
      <c r="L303" s="423">
        <v>0</v>
      </c>
      <c r="M303" s="423">
        <v>0</v>
      </c>
      <c r="N303" s="423">
        <v>0</v>
      </c>
      <c r="O303" s="423">
        <v>0</v>
      </c>
      <c r="P303" s="423">
        <v>0</v>
      </c>
      <c r="Q303" s="423">
        <v>0</v>
      </c>
      <c r="R303" s="423">
        <v>0</v>
      </c>
      <c r="S303" s="423">
        <v>0</v>
      </c>
      <c r="T303" s="423">
        <v>0</v>
      </c>
      <c r="U303" s="423">
        <v>0</v>
      </c>
      <c r="V303" s="423">
        <v>0</v>
      </c>
    </row>
    <row r="304" spans="2:22">
      <c r="B304" s="491">
        <v>9354035</v>
      </c>
      <c r="C304" s="491" t="s">
        <v>1273</v>
      </c>
      <c r="D304" s="491" t="s">
        <v>91</v>
      </c>
      <c r="E304" s="423">
        <v>0</v>
      </c>
      <c r="F304" s="423">
        <v>0</v>
      </c>
      <c r="G304" s="423">
        <v>0</v>
      </c>
      <c r="H304" s="423">
        <v>0</v>
      </c>
      <c r="I304" s="423">
        <v>0</v>
      </c>
      <c r="J304" s="423">
        <v>0</v>
      </c>
      <c r="K304" s="423">
        <v>0</v>
      </c>
      <c r="L304" s="423">
        <v>0</v>
      </c>
      <c r="M304" s="423">
        <v>0</v>
      </c>
      <c r="N304" s="423">
        <v>0</v>
      </c>
      <c r="O304" s="423">
        <v>0</v>
      </c>
      <c r="P304" s="423">
        <v>0</v>
      </c>
      <c r="Q304" s="423">
        <v>0</v>
      </c>
      <c r="R304" s="423">
        <v>0</v>
      </c>
      <c r="S304" s="423">
        <v>0</v>
      </c>
      <c r="T304" s="423">
        <v>0</v>
      </c>
      <c r="U304" s="423">
        <v>0</v>
      </c>
      <c r="V304" s="423">
        <v>0</v>
      </c>
    </row>
    <row r="305" spans="2:22">
      <c r="B305" s="491">
        <v>9354036</v>
      </c>
      <c r="C305" s="491" t="s">
        <v>493</v>
      </c>
      <c r="D305" s="491" t="s">
        <v>91</v>
      </c>
      <c r="E305" s="423">
        <v>0</v>
      </c>
      <c r="F305" s="423">
        <v>0</v>
      </c>
      <c r="G305" s="423">
        <v>0</v>
      </c>
      <c r="H305" s="423">
        <v>0</v>
      </c>
      <c r="I305" s="423">
        <v>0</v>
      </c>
      <c r="J305" s="423">
        <v>0</v>
      </c>
      <c r="K305" s="423">
        <v>0</v>
      </c>
      <c r="L305" s="423">
        <v>0</v>
      </c>
      <c r="M305" s="423">
        <v>0</v>
      </c>
      <c r="N305" s="423">
        <v>0</v>
      </c>
      <c r="O305" s="423">
        <v>0</v>
      </c>
      <c r="P305" s="423">
        <v>0</v>
      </c>
      <c r="Q305" s="423">
        <v>0</v>
      </c>
      <c r="R305" s="423">
        <v>0</v>
      </c>
      <c r="S305" s="423">
        <v>0</v>
      </c>
      <c r="T305" s="423">
        <v>0</v>
      </c>
      <c r="U305" s="423">
        <v>0</v>
      </c>
      <c r="V305" s="423">
        <v>0</v>
      </c>
    </row>
    <row r="306" spans="2:22">
      <c r="B306" s="491">
        <v>9354040</v>
      </c>
      <c r="C306" s="491" t="s">
        <v>222</v>
      </c>
      <c r="D306" s="491" t="s">
        <v>91</v>
      </c>
      <c r="E306" s="423">
        <v>0</v>
      </c>
      <c r="F306" s="423">
        <v>0</v>
      </c>
      <c r="G306" s="423">
        <v>0</v>
      </c>
      <c r="H306" s="423">
        <v>0</v>
      </c>
      <c r="I306" s="423">
        <v>0</v>
      </c>
      <c r="J306" s="423">
        <v>0</v>
      </c>
      <c r="K306" s="423">
        <v>0</v>
      </c>
      <c r="L306" s="423">
        <v>0</v>
      </c>
      <c r="M306" s="423">
        <v>0</v>
      </c>
      <c r="N306" s="423">
        <v>0</v>
      </c>
      <c r="O306" s="423">
        <v>0</v>
      </c>
      <c r="P306" s="423">
        <v>0</v>
      </c>
      <c r="Q306" s="423">
        <v>0</v>
      </c>
      <c r="R306" s="423">
        <v>0</v>
      </c>
      <c r="S306" s="423">
        <v>0</v>
      </c>
      <c r="T306" s="423">
        <v>0</v>
      </c>
      <c r="U306" s="423">
        <v>0</v>
      </c>
      <c r="V306" s="423">
        <v>0</v>
      </c>
    </row>
    <row r="307" spans="2:22">
      <c r="B307" s="491">
        <v>9354041</v>
      </c>
      <c r="C307" s="491" t="s">
        <v>492</v>
      </c>
      <c r="D307" s="491" t="s">
        <v>91</v>
      </c>
      <c r="E307" s="423">
        <v>0</v>
      </c>
      <c r="F307" s="423">
        <v>0</v>
      </c>
      <c r="G307" s="423">
        <v>0</v>
      </c>
      <c r="H307" s="423">
        <v>0</v>
      </c>
      <c r="I307" s="423">
        <v>0</v>
      </c>
      <c r="J307" s="423">
        <v>0</v>
      </c>
      <c r="K307" s="423">
        <v>0</v>
      </c>
      <c r="L307" s="423">
        <v>0</v>
      </c>
      <c r="M307" s="423">
        <v>0</v>
      </c>
      <c r="N307" s="423">
        <v>0</v>
      </c>
      <c r="O307" s="423">
        <v>0</v>
      </c>
      <c r="P307" s="423">
        <v>0</v>
      </c>
      <c r="Q307" s="423">
        <v>0</v>
      </c>
      <c r="R307" s="423">
        <v>0</v>
      </c>
      <c r="S307" s="423">
        <v>0</v>
      </c>
      <c r="T307" s="423">
        <v>0</v>
      </c>
      <c r="U307" s="423">
        <v>0</v>
      </c>
      <c r="V307" s="423">
        <v>0</v>
      </c>
    </row>
    <row r="308" spans="2:22">
      <c r="B308" s="491">
        <v>9354042</v>
      </c>
      <c r="C308" s="491" t="s">
        <v>461</v>
      </c>
      <c r="D308" s="491" t="s">
        <v>91</v>
      </c>
      <c r="E308" s="423">
        <v>0</v>
      </c>
      <c r="F308" s="423">
        <v>0</v>
      </c>
      <c r="G308" s="423">
        <v>0</v>
      </c>
      <c r="H308" s="423">
        <v>0</v>
      </c>
      <c r="I308" s="423">
        <v>0</v>
      </c>
      <c r="J308" s="423">
        <v>0</v>
      </c>
      <c r="K308" s="423">
        <v>0</v>
      </c>
      <c r="L308" s="423">
        <v>0</v>
      </c>
      <c r="M308" s="423">
        <v>0</v>
      </c>
      <c r="N308" s="423">
        <v>0</v>
      </c>
      <c r="O308" s="423">
        <v>0</v>
      </c>
      <c r="P308" s="423">
        <v>0</v>
      </c>
      <c r="Q308" s="423">
        <v>0</v>
      </c>
      <c r="R308" s="423">
        <v>0</v>
      </c>
      <c r="S308" s="423">
        <v>0</v>
      </c>
      <c r="T308" s="423">
        <v>0</v>
      </c>
      <c r="U308" s="423">
        <v>0</v>
      </c>
      <c r="V308" s="423">
        <v>0</v>
      </c>
    </row>
    <row r="309" spans="2:22">
      <c r="B309" s="491">
        <v>9354043</v>
      </c>
      <c r="C309" s="491" t="s">
        <v>491</v>
      </c>
      <c r="D309" s="491" t="s">
        <v>91</v>
      </c>
      <c r="E309" s="423">
        <v>0</v>
      </c>
      <c r="F309" s="423">
        <v>0</v>
      </c>
      <c r="G309" s="423">
        <v>0</v>
      </c>
      <c r="H309" s="423">
        <v>0</v>
      </c>
      <c r="I309" s="423">
        <v>0</v>
      </c>
      <c r="J309" s="423">
        <v>0</v>
      </c>
      <c r="K309" s="423">
        <v>0</v>
      </c>
      <c r="L309" s="423">
        <v>0</v>
      </c>
      <c r="M309" s="423">
        <v>0</v>
      </c>
      <c r="N309" s="423">
        <v>0</v>
      </c>
      <c r="O309" s="423">
        <v>0</v>
      </c>
      <c r="P309" s="423">
        <v>0</v>
      </c>
      <c r="Q309" s="423">
        <v>0</v>
      </c>
      <c r="R309" s="423">
        <v>0</v>
      </c>
      <c r="S309" s="423">
        <v>0</v>
      </c>
      <c r="T309" s="423">
        <v>0</v>
      </c>
      <c r="U309" s="423">
        <v>0</v>
      </c>
      <c r="V309" s="423">
        <v>0</v>
      </c>
    </row>
    <row r="310" spans="2:22">
      <c r="B310" s="491">
        <v>9354045</v>
      </c>
      <c r="C310" s="491" t="s">
        <v>490</v>
      </c>
      <c r="D310" s="491" t="s">
        <v>91</v>
      </c>
      <c r="E310" s="423">
        <v>0</v>
      </c>
      <c r="F310" s="423">
        <v>0</v>
      </c>
      <c r="G310" s="423">
        <v>0</v>
      </c>
      <c r="H310" s="423">
        <v>0</v>
      </c>
      <c r="I310" s="423">
        <v>0</v>
      </c>
      <c r="J310" s="423">
        <v>0</v>
      </c>
      <c r="K310" s="423">
        <v>0</v>
      </c>
      <c r="L310" s="423">
        <v>0</v>
      </c>
      <c r="M310" s="423">
        <v>0</v>
      </c>
      <c r="N310" s="423">
        <v>0</v>
      </c>
      <c r="O310" s="423">
        <v>0</v>
      </c>
      <c r="P310" s="423">
        <v>0</v>
      </c>
      <c r="Q310" s="423">
        <v>0</v>
      </c>
      <c r="R310" s="423">
        <v>0</v>
      </c>
      <c r="S310" s="423">
        <v>0</v>
      </c>
      <c r="T310" s="423">
        <v>0</v>
      </c>
      <c r="U310" s="423">
        <v>0</v>
      </c>
      <c r="V310" s="423">
        <v>0</v>
      </c>
    </row>
    <row r="311" spans="2:22">
      <c r="B311" s="491">
        <v>9354048</v>
      </c>
      <c r="C311" s="491" t="s">
        <v>425</v>
      </c>
      <c r="D311" s="491" t="s">
        <v>91</v>
      </c>
      <c r="E311" s="423">
        <v>0</v>
      </c>
      <c r="F311" s="423">
        <v>0</v>
      </c>
      <c r="G311" s="423">
        <v>0</v>
      </c>
      <c r="H311" s="423">
        <v>0</v>
      </c>
      <c r="I311" s="423">
        <v>0</v>
      </c>
      <c r="J311" s="423">
        <v>0</v>
      </c>
      <c r="K311" s="423">
        <v>0</v>
      </c>
      <c r="L311" s="423">
        <v>0</v>
      </c>
      <c r="M311" s="423">
        <v>0</v>
      </c>
      <c r="N311" s="423">
        <v>0</v>
      </c>
      <c r="O311" s="423">
        <v>0</v>
      </c>
      <c r="P311" s="423">
        <v>0</v>
      </c>
      <c r="Q311" s="423">
        <v>0</v>
      </c>
      <c r="R311" s="423">
        <v>0</v>
      </c>
      <c r="S311" s="423">
        <v>0</v>
      </c>
      <c r="T311" s="423">
        <v>0</v>
      </c>
      <c r="U311" s="423">
        <v>0</v>
      </c>
      <c r="V311" s="423">
        <v>0</v>
      </c>
    </row>
    <row r="312" spans="2:22">
      <c r="B312" s="491">
        <v>9354051</v>
      </c>
      <c r="C312" s="491" t="s">
        <v>489</v>
      </c>
      <c r="D312" s="491" t="s">
        <v>91</v>
      </c>
      <c r="E312" s="423">
        <v>0</v>
      </c>
      <c r="F312" s="423">
        <v>0</v>
      </c>
      <c r="G312" s="423">
        <v>0</v>
      </c>
      <c r="H312" s="423">
        <v>0</v>
      </c>
      <c r="I312" s="423">
        <v>0</v>
      </c>
      <c r="J312" s="423">
        <v>0</v>
      </c>
      <c r="K312" s="423">
        <v>0</v>
      </c>
      <c r="L312" s="423">
        <v>0</v>
      </c>
      <c r="M312" s="423">
        <v>0</v>
      </c>
      <c r="N312" s="423">
        <v>0</v>
      </c>
      <c r="O312" s="423">
        <v>0</v>
      </c>
      <c r="P312" s="423">
        <v>0</v>
      </c>
      <c r="Q312" s="423">
        <v>0</v>
      </c>
      <c r="R312" s="423">
        <v>0</v>
      </c>
      <c r="S312" s="423">
        <v>0</v>
      </c>
      <c r="T312" s="423">
        <v>0</v>
      </c>
      <c r="U312" s="423">
        <v>0</v>
      </c>
      <c r="V312" s="423">
        <v>0</v>
      </c>
    </row>
    <row r="313" spans="2:22">
      <c r="B313" s="491">
        <v>9354056</v>
      </c>
      <c r="C313" s="491" t="s">
        <v>218</v>
      </c>
      <c r="D313" s="491" t="s">
        <v>91</v>
      </c>
      <c r="E313" s="423">
        <v>0</v>
      </c>
      <c r="F313" s="423">
        <v>0</v>
      </c>
      <c r="G313" s="423">
        <v>0</v>
      </c>
      <c r="H313" s="423">
        <v>0</v>
      </c>
      <c r="I313" s="423">
        <v>0</v>
      </c>
      <c r="J313" s="423">
        <v>0</v>
      </c>
      <c r="K313" s="423">
        <v>0</v>
      </c>
      <c r="L313" s="423">
        <v>0</v>
      </c>
      <c r="M313" s="423">
        <v>0</v>
      </c>
      <c r="N313" s="423">
        <v>0</v>
      </c>
      <c r="O313" s="423">
        <v>0</v>
      </c>
      <c r="P313" s="423">
        <v>0</v>
      </c>
      <c r="Q313" s="423">
        <v>0</v>
      </c>
      <c r="R313" s="423">
        <v>0</v>
      </c>
      <c r="S313" s="423">
        <v>0</v>
      </c>
      <c r="T313" s="423">
        <v>0</v>
      </c>
      <c r="U313" s="423">
        <v>0</v>
      </c>
      <c r="V313" s="423">
        <v>0</v>
      </c>
    </row>
    <row r="314" spans="2:22">
      <c r="B314" s="491">
        <v>9354075</v>
      </c>
      <c r="C314" s="491" t="s">
        <v>219</v>
      </c>
      <c r="D314" s="491" t="s">
        <v>91</v>
      </c>
      <c r="E314" s="423">
        <v>0</v>
      </c>
      <c r="F314" s="423">
        <v>0</v>
      </c>
      <c r="G314" s="423">
        <v>0</v>
      </c>
      <c r="H314" s="423">
        <v>0</v>
      </c>
      <c r="I314" s="423">
        <v>0</v>
      </c>
      <c r="J314" s="423">
        <v>0</v>
      </c>
      <c r="K314" s="423">
        <v>0</v>
      </c>
      <c r="L314" s="423">
        <v>0</v>
      </c>
      <c r="M314" s="423">
        <v>0</v>
      </c>
      <c r="N314" s="423">
        <v>0</v>
      </c>
      <c r="O314" s="423">
        <v>0</v>
      </c>
      <c r="P314" s="423">
        <v>0</v>
      </c>
      <c r="Q314" s="423">
        <v>0</v>
      </c>
      <c r="R314" s="423">
        <v>0</v>
      </c>
      <c r="S314" s="423">
        <v>0</v>
      </c>
      <c r="T314" s="423">
        <v>0</v>
      </c>
      <c r="U314" s="423">
        <v>0</v>
      </c>
      <c r="V314" s="423">
        <v>0</v>
      </c>
    </row>
    <row r="315" spans="2:22">
      <c r="B315" s="491">
        <v>9354076</v>
      </c>
      <c r="C315" s="491" t="s">
        <v>325</v>
      </c>
      <c r="D315" s="491" t="s">
        <v>91</v>
      </c>
      <c r="E315" s="423">
        <v>0</v>
      </c>
      <c r="F315" s="423">
        <v>0</v>
      </c>
      <c r="G315" s="423">
        <v>0</v>
      </c>
      <c r="H315" s="423">
        <v>0</v>
      </c>
      <c r="I315" s="423">
        <v>0</v>
      </c>
      <c r="J315" s="423">
        <v>0</v>
      </c>
      <c r="K315" s="423">
        <v>0</v>
      </c>
      <c r="L315" s="423">
        <v>0</v>
      </c>
      <c r="M315" s="423">
        <v>0</v>
      </c>
      <c r="N315" s="423">
        <v>0</v>
      </c>
      <c r="O315" s="423">
        <v>0</v>
      </c>
      <c r="P315" s="423">
        <v>0</v>
      </c>
      <c r="Q315" s="423">
        <v>0</v>
      </c>
      <c r="R315" s="423">
        <v>0</v>
      </c>
      <c r="S315" s="423">
        <v>0</v>
      </c>
      <c r="T315" s="423">
        <v>0</v>
      </c>
      <c r="U315" s="423">
        <v>0</v>
      </c>
      <c r="V315" s="423">
        <v>0</v>
      </c>
    </row>
    <row r="316" spans="2:22">
      <c r="B316" s="491">
        <v>9354092</v>
      </c>
      <c r="C316" s="491" t="s">
        <v>317</v>
      </c>
      <c r="D316" s="491" t="s">
        <v>91</v>
      </c>
      <c r="E316" s="423">
        <v>0</v>
      </c>
      <c r="F316" s="423">
        <v>0</v>
      </c>
      <c r="G316" s="423">
        <v>0</v>
      </c>
      <c r="H316" s="423">
        <v>0</v>
      </c>
      <c r="I316" s="423">
        <v>0</v>
      </c>
      <c r="J316" s="423">
        <v>0</v>
      </c>
      <c r="K316" s="423">
        <v>0</v>
      </c>
      <c r="L316" s="423">
        <v>0</v>
      </c>
      <c r="M316" s="423">
        <v>0</v>
      </c>
      <c r="N316" s="423">
        <v>0</v>
      </c>
      <c r="O316" s="423">
        <v>0</v>
      </c>
      <c r="P316" s="423">
        <v>0</v>
      </c>
      <c r="Q316" s="423">
        <v>0</v>
      </c>
      <c r="R316" s="423">
        <v>0</v>
      </c>
      <c r="S316" s="423">
        <v>0</v>
      </c>
      <c r="T316" s="423">
        <v>0</v>
      </c>
      <c r="U316" s="423">
        <v>0</v>
      </c>
      <c r="V316" s="423">
        <v>0</v>
      </c>
    </row>
    <row r="317" spans="2:22">
      <c r="B317" s="491">
        <v>9354095</v>
      </c>
      <c r="C317" s="491" t="s">
        <v>488</v>
      </c>
      <c r="D317" s="491" t="s">
        <v>91</v>
      </c>
      <c r="E317" s="423">
        <v>0</v>
      </c>
      <c r="F317" s="423">
        <v>0</v>
      </c>
      <c r="G317" s="423">
        <v>0</v>
      </c>
      <c r="H317" s="423">
        <v>0</v>
      </c>
      <c r="I317" s="423">
        <v>0</v>
      </c>
      <c r="J317" s="423">
        <v>0</v>
      </c>
      <c r="K317" s="423">
        <v>0</v>
      </c>
      <c r="L317" s="423">
        <v>0</v>
      </c>
      <c r="M317" s="423">
        <v>0</v>
      </c>
      <c r="N317" s="423">
        <v>0</v>
      </c>
      <c r="O317" s="423">
        <v>0</v>
      </c>
      <c r="P317" s="423">
        <v>0</v>
      </c>
      <c r="Q317" s="423">
        <v>0</v>
      </c>
      <c r="R317" s="423">
        <v>0</v>
      </c>
      <c r="S317" s="423">
        <v>0</v>
      </c>
      <c r="T317" s="423">
        <v>0</v>
      </c>
      <c r="U317" s="423">
        <v>0</v>
      </c>
      <c r="V317" s="423">
        <v>0</v>
      </c>
    </row>
    <row r="318" spans="2:22">
      <c r="B318" s="491">
        <v>9354096</v>
      </c>
      <c r="C318" s="491" t="s">
        <v>313</v>
      </c>
      <c r="D318" s="491" t="s">
        <v>91</v>
      </c>
      <c r="E318" s="423">
        <v>0</v>
      </c>
      <c r="F318" s="423">
        <v>0</v>
      </c>
      <c r="G318" s="423">
        <v>0</v>
      </c>
      <c r="H318" s="423">
        <v>0</v>
      </c>
      <c r="I318" s="423">
        <v>0</v>
      </c>
      <c r="J318" s="423">
        <v>0</v>
      </c>
      <c r="K318" s="423">
        <v>0</v>
      </c>
      <c r="L318" s="423">
        <v>0</v>
      </c>
      <c r="M318" s="423">
        <v>0</v>
      </c>
      <c r="N318" s="423">
        <v>0</v>
      </c>
      <c r="O318" s="423">
        <v>0</v>
      </c>
      <c r="P318" s="423">
        <v>0</v>
      </c>
      <c r="Q318" s="423">
        <v>0</v>
      </c>
      <c r="R318" s="423">
        <v>0</v>
      </c>
      <c r="S318" s="423">
        <v>0</v>
      </c>
      <c r="T318" s="423">
        <v>0</v>
      </c>
      <c r="U318" s="423">
        <v>0</v>
      </c>
      <c r="V318" s="423">
        <v>0</v>
      </c>
    </row>
    <row r="319" spans="2:22">
      <c r="B319" s="491">
        <v>9354097</v>
      </c>
      <c r="C319" s="491" t="s">
        <v>314</v>
      </c>
      <c r="D319" s="491" t="s">
        <v>91</v>
      </c>
      <c r="E319" s="423">
        <v>0</v>
      </c>
      <c r="F319" s="423">
        <v>0</v>
      </c>
      <c r="G319" s="423">
        <v>0</v>
      </c>
      <c r="H319" s="423">
        <v>0</v>
      </c>
      <c r="I319" s="423">
        <v>0</v>
      </c>
      <c r="J319" s="423">
        <v>0</v>
      </c>
      <c r="K319" s="423">
        <v>0</v>
      </c>
      <c r="L319" s="423">
        <v>0</v>
      </c>
      <c r="M319" s="423">
        <v>0</v>
      </c>
      <c r="N319" s="423">
        <v>0</v>
      </c>
      <c r="O319" s="423">
        <v>0</v>
      </c>
      <c r="P319" s="423">
        <v>0</v>
      </c>
      <c r="Q319" s="423">
        <v>0</v>
      </c>
      <c r="R319" s="423">
        <v>0</v>
      </c>
      <c r="S319" s="423">
        <v>0</v>
      </c>
      <c r="T319" s="423">
        <v>0</v>
      </c>
      <c r="U319" s="423">
        <v>0</v>
      </c>
      <c r="V319" s="423">
        <v>0</v>
      </c>
    </row>
    <row r="320" spans="2:22">
      <c r="B320" s="491">
        <v>9354098</v>
      </c>
      <c r="C320" s="491" t="s">
        <v>487</v>
      </c>
      <c r="D320" s="491" t="s">
        <v>91</v>
      </c>
      <c r="E320" s="423">
        <v>0</v>
      </c>
      <c r="F320" s="423">
        <v>0</v>
      </c>
      <c r="G320" s="423">
        <v>0</v>
      </c>
      <c r="H320" s="423">
        <v>0</v>
      </c>
      <c r="I320" s="423">
        <v>0</v>
      </c>
      <c r="J320" s="423">
        <v>0</v>
      </c>
      <c r="K320" s="423">
        <v>0</v>
      </c>
      <c r="L320" s="423">
        <v>0</v>
      </c>
      <c r="M320" s="423">
        <v>0</v>
      </c>
      <c r="N320" s="423">
        <v>0</v>
      </c>
      <c r="O320" s="423">
        <v>0</v>
      </c>
      <c r="P320" s="423">
        <v>0</v>
      </c>
      <c r="Q320" s="423">
        <v>0</v>
      </c>
      <c r="R320" s="423">
        <v>0</v>
      </c>
      <c r="S320" s="423">
        <v>0</v>
      </c>
      <c r="T320" s="423">
        <v>0</v>
      </c>
      <c r="U320" s="423">
        <v>0</v>
      </c>
      <c r="V320" s="423">
        <v>0</v>
      </c>
    </row>
    <row r="321" spans="2:22">
      <c r="B321" s="491">
        <v>9354099</v>
      </c>
      <c r="C321" s="491" t="s">
        <v>324</v>
      </c>
      <c r="D321" s="491" t="s">
        <v>91</v>
      </c>
      <c r="E321" s="423">
        <v>0</v>
      </c>
      <c r="F321" s="423">
        <v>0</v>
      </c>
      <c r="G321" s="423">
        <v>0</v>
      </c>
      <c r="H321" s="423">
        <v>0</v>
      </c>
      <c r="I321" s="423">
        <v>0</v>
      </c>
      <c r="J321" s="423">
        <v>0</v>
      </c>
      <c r="K321" s="423">
        <v>0</v>
      </c>
      <c r="L321" s="423">
        <v>0</v>
      </c>
      <c r="M321" s="423">
        <v>0</v>
      </c>
      <c r="N321" s="423">
        <v>0</v>
      </c>
      <c r="O321" s="423">
        <v>0</v>
      </c>
      <c r="P321" s="423">
        <v>0</v>
      </c>
      <c r="Q321" s="423">
        <v>0</v>
      </c>
      <c r="R321" s="423">
        <v>0</v>
      </c>
      <c r="S321" s="423">
        <v>0</v>
      </c>
      <c r="T321" s="423">
        <v>0</v>
      </c>
      <c r="U321" s="423">
        <v>0</v>
      </c>
      <c r="V321" s="423">
        <v>0</v>
      </c>
    </row>
    <row r="322" spans="2:22">
      <c r="B322" s="491">
        <v>9354102</v>
      </c>
      <c r="C322" s="491" t="s">
        <v>421</v>
      </c>
      <c r="D322" s="491" t="s">
        <v>91</v>
      </c>
      <c r="E322" s="423">
        <v>0</v>
      </c>
      <c r="F322" s="423">
        <v>0</v>
      </c>
      <c r="G322" s="423">
        <v>0</v>
      </c>
      <c r="H322" s="423">
        <v>0</v>
      </c>
      <c r="I322" s="423">
        <v>0</v>
      </c>
      <c r="J322" s="423">
        <v>0</v>
      </c>
      <c r="K322" s="423">
        <v>0</v>
      </c>
      <c r="L322" s="423">
        <v>0</v>
      </c>
      <c r="M322" s="423">
        <v>0</v>
      </c>
      <c r="N322" s="423">
        <v>0</v>
      </c>
      <c r="O322" s="423">
        <v>0</v>
      </c>
      <c r="P322" s="423">
        <v>0</v>
      </c>
      <c r="Q322" s="423">
        <v>0</v>
      </c>
      <c r="R322" s="423">
        <v>0</v>
      </c>
      <c r="S322" s="423">
        <v>0</v>
      </c>
      <c r="T322" s="423">
        <v>0</v>
      </c>
      <c r="U322" s="423">
        <v>0</v>
      </c>
      <c r="V322" s="423">
        <v>0</v>
      </c>
    </row>
    <row r="323" spans="2:22">
      <c r="B323" s="491">
        <v>9354103</v>
      </c>
      <c r="C323" s="491" t="s">
        <v>428</v>
      </c>
      <c r="D323" s="491" t="s">
        <v>91</v>
      </c>
      <c r="E323" s="423">
        <v>0</v>
      </c>
      <c r="F323" s="423">
        <v>0</v>
      </c>
      <c r="G323" s="423">
        <v>0</v>
      </c>
      <c r="H323" s="423">
        <v>0</v>
      </c>
      <c r="I323" s="423">
        <v>0</v>
      </c>
      <c r="J323" s="423">
        <v>0</v>
      </c>
      <c r="K323" s="423">
        <v>0</v>
      </c>
      <c r="L323" s="423">
        <v>0</v>
      </c>
      <c r="M323" s="423">
        <v>0</v>
      </c>
      <c r="N323" s="423">
        <v>0</v>
      </c>
      <c r="O323" s="423">
        <v>0</v>
      </c>
      <c r="P323" s="423">
        <v>0</v>
      </c>
      <c r="Q323" s="423">
        <v>0</v>
      </c>
      <c r="R323" s="423">
        <v>0</v>
      </c>
      <c r="S323" s="423">
        <v>0</v>
      </c>
      <c r="T323" s="423">
        <v>0</v>
      </c>
      <c r="U323" s="423">
        <v>0</v>
      </c>
      <c r="V323" s="423">
        <v>0</v>
      </c>
    </row>
    <row r="324" spans="2:22">
      <c r="B324" s="491">
        <v>9354504</v>
      </c>
      <c r="C324" s="491" t="s">
        <v>221</v>
      </c>
      <c r="D324" s="491" t="s">
        <v>91</v>
      </c>
      <c r="E324" s="423">
        <v>0</v>
      </c>
      <c r="F324" s="423">
        <v>0</v>
      </c>
      <c r="G324" s="423">
        <v>0</v>
      </c>
      <c r="H324" s="423">
        <v>0</v>
      </c>
      <c r="I324" s="423">
        <v>0</v>
      </c>
      <c r="J324" s="423">
        <v>0</v>
      </c>
      <c r="K324" s="423">
        <v>0</v>
      </c>
      <c r="L324" s="423">
        <v>0</v>
      </c>
      <c r="M324" s="423">
        <v>0</v>
      </c>
      <c r="N324" s="423">
        <v>0</v>
      </c>
      <c r="O324" s="423">
        <v>0</v>
      </c>
      <c r="P324" s="423">
        <v>0</v>
      </c>
      <c r="Q324" s="423">
        <v>0</v>
      </c>
      <c r="R324" s="423">
        <v>0</v>
      </c>
      <c r="S324" s="423">
        <v>0</v>
      </c>
      <c r="T324" s="423">
        <v>0</v>
      </c>
      <c r="U324" s="423">
        <v>0</v>
      </c>
      <c r="V324" s="423">
        <v>0</v>
      </c>
    </row>
    <row r="325" spans="2:22">
      <c r="B325" s="491">
        <v>9354603</v>
      </c>
      <c r="C325" s="491" t="s">
        <v>321</v>
      </c>
      <c r="D325" s="491" t="s">
        <v>91</v>
      </c>
      <c r="E325" s="423">
        <v>0</v>
      </c>
      <c r="F325" s="423">
        <v>0</v>
      </c>
      <c r="G325" s="423">
        <v>0</v>
      </c>
      <c r="H325" s="423">
        <v>0</v>
      </c>
      <c r="I325" s="423">
        <v>0</v>
      </c>
      <c r="J325" s="423">
        <v>0</v>
      </c>
      <c r="K325" s="423">
        <v>0</v>
      </c>
      <c r="L325" s="423">
        <v>0</v>
      </c>
      <c r="M325" s="423">
        <v>0</v>
      </c>
      <c r="N325" s="423">
        <v>0</v>
      </c>
      <c r="O325" s="423">
        <v>0</v>
      </c>
      <c r="P325" s="423">
        <v>0</v>
      </c>
      <c r="Q325" s="423">
        <v>0</v>
      </c>
      <c r="R325" s="423">
        <v>0</v>
      </c>
      <c r="S325" s="423">
        <v>0</v>
      </c>
      <c r="T325" s="423">
        <v>0</v>
      </c>
      <c r="U325" s="423">
        <v>0</v>
      </c>
      <c r="V325" s="423">
        <v>0</v>
      </c>
    </row>
    <row r="326" spans="2:22">
      <c r="B326" s="491">
        <v>9354605</v>
      </c>
      <c r="C326" s="491" t="s">
        <v>220</v>
      </c>
      <c r="D326" s="491" t="s">
        <v>91</v>
      </c>
      <c r="E326" s="423">
        <v>0</v>
      </c>
      <c r="F326" s="423">
        <v>0</v>
      </c>
      <c r="G326" s="423">
        <v>0</v>
      </c>
      <c r="H326" s="423">
        <v>0</v>
      </c>
      <c r="I326" s="423">
        <v>0</v>
      </c>
      <c r="J326" s="423">
        <v>0</v>
      </c>
      <c r="K326" s="423">
        <v>0</v>
      </c>
      <c r="L326" s="423">
        <v>0</v>
      </c>
      <c r="M326" s="423">
        <v>0</v>
      </c>
      <c r="N326" s="423">
        <v>0</v>
      </c>
      <c r="O326" s="423">
        <v>0</v>
      </c>
      <c r="P326" s="423">
        <v>0</v>
      </c>
      <c r="Q326" s="423">
        <v>0</v>
      </c>
      <c r="R326" s="423">
        <v>0</v>
      </c>
      <c r="S326" s="423">
        <v>0</v>
      </c>
      <c r="T326" s="423">
        <v>0</v>
      </c>
      <c r="U326" s="423">
        <v>0</v>
      </c>
      <c r="V326" s="423">
        <v>0</v>
      </c>
    </row>
    <row r="327" spans="2:22">
      <c r="B327" s="491">
        <v>9354606</v>
      </c>
      <c r="C327" s="491" t="s">
        <v>318</v>
      </c>
      <c r="D327" s="491" t="s">
        <v>91</v>
      </c>
      <c r="E327" s="423">
        <v>0</v>
      </c>
      <c r="F327" s="423">
        <v>0</v>
      </c>
      <c r="G327" s="423">
        <v>0</v>
      </c>
      <c r="H327" s="423">
        <v>0</v>
      </c>
      <c r="I327" s="423">
        <v>0</v>
      </c>
      <c r="J327" s="423">
        <v>0</v>
      </c>
      <c r="K327" s="423">
        <v>0</v>
      </c>
      <c r="L327" s="423">
        <v>0</v>
      </c>
      <c r="M327" s="423">
        <v>0</v>
      </c>
      <c r="N327" s="423">
        <v>0</v>
      </c>
      <c r="O327" s="423">
        <v>0</v>
      </c>
      <c r="P327" s="423">
        <v>0</v>
      </c>
      <c r="Q327" s="423">
        <v>0</v>
      </c>
      <c r="R327" s="423">
        <v>0</v>
      </c>
      <c r="S327" s="423">
        <v>0</v>
      </c>
      <c r="T327" s="423">
        <v>0</v>
      </c>
      <c r="U327" s="423">
        <v>0</v>
      </c>
      <c r="V327" s="423">
        <v>0</v>
      </c>
    </row>
    <row r="328" spans="2:22">
      <c r="B328" s="491">
        <v>9352108</v>
      </c>
      <c r="C328" s="491" t="s">
        <v>202</v>
      </c>
      <c r="D328" s="491" t="s">
        <v>90</v>
      </c>
      <c r="E328" s="423">
        <v>0</v>
      </c>
      <c r="F328" s="423">
        <v>0</v>
      </c>
      <c r="G328" s="423">
        <v>0</v>
      </c>
      <c r="H328" s="423">
        <v>0</v>
      </c>
      <c r="I328" s="423">
        <v>0</v>
      </c>
      <c r="J328" s="423">
        <v>0</v>
      </c>
      <c r="K328" s="423">
        <v>0</v>
      </c>
      <c r="L328" s="423">
        <v>0</v>
      </c>
      <c r="M328" s="423">
        <v>0</v>
      </c>
      <c r="N328" s="423">
        <v>0</v>
      </c>
      <c r="O328" s="423">
        <v>0</v>
      </c>
      <c r="P328" s="423">
        <v>0</v>
      </c>
      <c r="Q328" s="423">
        <v>0</v>
      </c>
      <c r="R328" s="423">
        <v>0</v>
      </c>
      <c r="S328" s="423">
        <v>0</v>
      </c>
      <c r="T328" s="423">
        <v>0</v>
      </c>
      <c r="U328" s="423">
        <v>0</v>
      </c>
      <c r="V328" s="423">
        <v>0</v>
      </c>
    </row>
    <row r="329" spans="2:22">
      <c r="B329" s="491">
        <v>9353042</v>
      </c>
      <c r="C329" s="491" t="s">
        <v>970</v>
      </c>
      <c r="D329" s="491" t="s">
        <v>90</v>
      </c>
      <c r="E329" s="423">
        <v>0</v>
      </c>
      <c r="F329" s="423">
        <v>0</v>
      </c>
      <c r="G329" s="423">
        <v>0</v>
      </c>
      <c r="H329" s="423">
        <v>0</v>
      </c>
      <c r="I329" s="423">
        <v>0</v>
      </c>
      <c r="J329" s="423">
        <v>0</v>
      </c>
      <c r="K329" s="423">
        <v>0</v>
      </c>
      <c r="L329" s="423">
        <v>0</v>
      </c>
      <c r="M329" s="423">
        <v>0</v>
      </c>
      <c r="N329" s="423">
        <v>0</v>
      </c>
      <c r="O329" s="423">
        <v>0</v>
      </c>
      <c r="P329" s="423">
        <v>0</v>
      </c>
      <c r="Q329" s="423">
        <v>0</v>
      </c>
      <c r="R329" s="423">
        <v>0</v>
      </c>
      <c r="S329" s="423">
        <v>0</v>
      </c>
      <c r="T329" s="423">
        <v>0</v>
      </c>
      <c r="U329" s="423">
        <v>0</v>
      </c>
      <c r="V329" s="423">
        <v>0</v>
      </c>
    </row>
    <row r="330" spans="2:22">
      <c r="B330" s="491">
        <v>9353075</v>
      </c>
      <c r="C330" s="491" t="s">
        <v>978</v>
      </c>
      <c r="D330" s="491" t="s">
        <v>90</v>
      </c>
      <c r="E330" s="423">
        <v>0</v>
      </c>
      <c r="F330" s="423">
        <v>0</v>
      </c>
      <c r="G330" s="423">
        <v>0</v>
      </c>
      <c r="H330" s="423">
        <v>0</v>
      </c>
      <c r="I330" s="423">
        <v>0</v>
      </c>
      <c r="J330" s="423">
        <v>0</v>
      </c>
      <c r="K330" s="423">
        <v>0</v>
      </c>
      <c r="L330" s="423">
        <v>0</v>
      </c>
      <c r="M330" s="423">
        <v>0</v>
      </c>
      <c r="N330" s="423">
        <v>0</v>
      </c>
      <c r="O330" s="423">
        <v>0</v>
      </c>
      <c r="P330" s="423">
        <v>0</v>
      </c>
      <c r="Q330" s="423">
        <v>0</v>
      </c>
      <c r="R330" s="423">
        <v>0</v>
      </c>
      <c r="S330" s="423">
        <v>0</v>
      </c>
      <c r="T330" s="423">
        <v>0</v>
      </c>
      <c r="U330" s="423">
        <v>0</v>
      </c>
      <c r="V330" s="423">
        <v>0</v>
      </c>
    </row>
    <row r="331" spans="2:22">
      <c r="B331" s="491">
        <v>9350123</v>
      </c>
      <c r="C331" s="491" t="s">
        <v>1411</v>
      </c>
      <c r="D331" s="491" t="s">
        <v>90</v>
      </c>
      <c r="E331" s="423">
        <v>0</v>
      </c>
      <c r="F331" s="423">
        <v>0</v>
      </c>
      <c r="G331" s="423">
        <v>0</v>
      </c>
      <c r="H331" s="423">
        <v>0</v>
      </c>
      <c r="I331" s="423">
        <v>0</v>
      </c>
      <c r="J331" s="423">
        <v>0</v>
      </c>
      <c r="K331" s="423">
        <v>0</v>
      </c>
      <c r="L331" s="423">
        <v>0</v>
      </c>
      <c r="M331" s="423">
        <v>0</v>
      </c>
      <c r="N331" s="423">
        <v>0</v>
      </c>
      <c r="O331" s="423">
        <v>0</v>
      </c>
      <c r="P331" s="423">
        <v>0</v>
      </c>
      <c r="Q331" s="423">
        <v>0</v>
      </c>
      <c r="R331" s="423">
        <v>0</v>
      </c>
      <c r="S331" s="423">
        <v>0</v>
      </c>
      <c r="T331" s="423">
        <v>0</v>
      </c>
      <c r="U331" s="423">
        <v>0</v>
      </c>
      <c r="V331" s="423">
        <v>0</v>
      </c>
    </row>
    <row r="332" spans="2:22">
      <c r="B332" s="491" t="s">
        <v>13</v>
      </c>
      <c r="C332" s="491" t="s">
        <v>13</v>
      </c>
      <c r="D332" s="491" t="s">
        <v>13</v>
      </c>
      <c r="E332" s="423">
        <v>0</v>
      </c>
      <c r="F332" s="423">
        <v>0</v>
      </c>
      <c r="G332" s="423">
        <v>0</v>
      </c>
      <c r="H332" s="423">
        <v>0</v>
      </c>
      <c r="I332" s="423">
        <v>0</v>
      </c>
      <c r="J332" s="423">
        <v>0</v>
      </c>
      <c r="K332" s="423">
        <v>0</v>
      </c>
      <c r="L332" s="423">
        <v>0</v>
      </c>
      <c r="M332" s="423">
        <v>0</v>
      </c>
      <c r="N332" s="423">
        <v>0</v>
      </c>
      <c r="O332" s="423">
        <v>0</v>
      </c>
      <c r="P332" s="423">
        <v>0</v>
      </c>
      <c r="Q332" s="423">
        <v>0</v>
      </c>
      <c r="R332" s="423">
        <v>0</v>
      </c>
      <c r="S332" s="423">
        <v>0</v>
      </c>
      <c r="T332" s="423">
        <v>0</v>
      </c>
      <c r="U332" s="423">
        <v>0</v>
      </c>
      <c r="V332" s="423">
        <v>0</v>
      </c>
    </row>
    <row r="333" spans="2:22">
      <c r="B333" s="491" t="s">
        <v>13</v>
      </c>
      <c r="C333" s="491" t="s">
        <v>13</v>
      </c>
      <c r="D333" s="491" t="s">
        <v>13</v>
      </c>
      <c r="E333" s="423">
        <v>0</v>
      </c>
      <c r="F333" s="423">
        <v>0</v>
      </c>
      <c r="G333" s="423">
        <v>0</v>
      </c>
      <c r="H333" s="423">
        <v>0</v>
      </c>
      <c r="I333" s="423">
        <v>0</v>
      </c>
      <c r="J333" s="423">
        <v>0</v>
      </c>
      <c r="K333" s="423">
        <v>0</v>
      </c>
      <c r="L333" s="423">
        <v>0</v>
      </c>
      <c r="M333" s="423">
        <v>0</v>
      </c>
      <c r="N333" s="423">
        <v>0</v>
      </c>
      <c r="O333" s="423">
        <v>0</v>
      </c>
      <c r="P333" s="423">
        <v>0</v>
      </c>
      <c r="Q333" s="423">
        <v>0</v>
      </c>
      <c r="R333" s="423">
        <v>0</v>
      </c>
      <c r="S333" s="423">
        <v>0</v>
      </c>
      <c r="T333" s="423">
        <v>0</v>
      </c>
      <c r="U333" s="423">
        <v>0</v>
      </c>
      <c r="V333" s="423">
        <v>0</v>
      </c>
    </row>
    <row r="334" spans="2:22">
      <c r="B334" s="491" t="s">
        <v>13</v>
      </c>
      <c r="C334" s="491" t="s">
        <v>13</v>
      </c>
      <c r="D334" s="491" t="s">
        <v>13</v>
      </c>
      <c r="E334" s="423">
        <v>0</v>
      </c>
      <c r="F334" s="423">
        <v>0</v>
      </c>
      <c r="G334" s="423">
        <v>0</v>
      </c>
      <c r="H334" s="423">
        <v>0</v>
      </c>
      <c r="I334" s="423">
        <v>0</v>
      </c>
      <c r="J334" s="423">
        <v>0</v>
      </c>
      <c r="K334" s="423">
        <v>0</v>
      </c>
      <c r="L334" s="423">
        <v>0</v>
      </c>
      <c r="M334" s="423">
        <v>0</v>
      </c>
      <c r="N334" s="423">
        <v>0</v>
      </c>
      <c r="O334" s="423">
        <v>0</v>
      </c>
      <c r="P334" s="423">
        <v>0</v>
      </c>
      <c r="Q334" s="423">
        <v>0</v>
      </c>
      <c r="R334" s="423">
        <v>0</v>
      </c>
      <c r="S334" s="423">
        <v>0</v>
      </c>
      <c r="T334" s="423">
        <v>0</v>
      </c>
      <c r="U334" s="423">
        <v>0</v>
      </c>
      <c r="V334" s="423">
        <v>0</v>
      </c>
    </row>
    <row r="335" spans="2:22">
      <c r="B335" s="491" t="s">
        <v>13</v>
      </c>
      <c r="C335" s="491" t="s">
        <v>13</v>
      </c>
      <c r="D335" s="491" t="s">
        <v>13</v>
      </c>
      <c r="E335" s="423">
        <v>0</v>
      </c>
      <c r="F335" s="423">
        <v>0</v>
      </c>
      <c r="G335" s="423">
        <v>0</v>
      </c>
      <c r="H335" s="423">
        <v>0</v>
      </c>
      <c r="I335" s="423">
        <v>0</v>
      </c>
      <c r="J335" s="423">
        <v>0</v>
      </c>
      <c r="K335" s="423">
        <v>0</v>
      </c>
      <c r="L335" s="423">
        <v>0</v>
      </c>
      <c r="M335" s="423">
        <v>0</v>
      </c>
      <c r="N335" s="423">
        <v>0</v>
      </c>
      <c r="O335" s="423">
        <v>0</v>
      </c>
      <c r="P335" s="423">
        <v>0</v>
      </c>
      <c r="Q335" s="423">
        <v>0</v>
      </c>
      <c r="R335" s="423">
        <v>0</v>
      </c>
      <c r="S335" s="423">
        <v>0</v>
      </c>
      <c r="T335" s="423">
        <v>0</v>
      </c>
      <c r="U335" s="423">
        <v>0</v>
      </c>
      <c r="V335" s="423">
        <v>0</v>
      </c>
    </row>
    <row r="336" spans="2:22">
      <c r="B336" s="491" t="s">
        <v>13</v>
      </c>
      <c r="C336" s="491" t="s">
        <v>13</v>
      </c>
      <c r="D336" s="491" t="s">
        <v>13</v>
      </c>
      <c r="E336" s="423">
        <v>0</v>
      </c>
      <c r="F336" s="423">
        <v>0</v>
      </c>
      <c r="G336" s="423">
        <v>0</v>
      </c>
      <c r="H336" s="423">
        <v>0</v>
      </c>
      <c r="I336" s="423">
        <v>0</v>
      </c>
      <c r="J336" s="423">
        <v>0</v>
      </c>
      <c r="K336" s="423">
        <v>0</v>
      </c>
      <c r="L336" s="423">
        <v>0</v>
      </c>
      <c r="M336" s="423">
        <v>0</v>
      </c>
      <c r="N336" s="423">
        <v>0</v>
      </c>
      <c r="O336" s="423">
        <v>0</v>
      </c>
      <c r="P336" s="423">
        <v>0</v>
      </c>
      <c r="Q336" s="423">
        <v>0</v>
      </c>
      <c r="R336" s="423">
        <v>0</v>
      </c>
      <c r="S336" s="423">
        <v>0</v>
      </c>
      <c r="T336" s="423">
        <v>0</v>
      </c>
      <c r="U336" s="423">
        <v>0</v>
      </c>
      <c r="V336" s="423">
        <v>0</v>
      </c>
    </row>
    <row r="337" spans="2:22">
      <c r="B337" s="491" t="s">
        <v>13</v>
      </c>
      <c r="C337" s="491" t="s">
        <v>13</v>
      </c>
      <c r="D337" s="491" t="s">
        <v>13</v>
      </c>
      <c r="E337" s="423">
        <v>0</v>
      </c>
      <c r="F337" s="423">
        <v>0</v>
      </c>
      <c r="G337" s="423">
        <v>0</v>
      </c>
      <c r="H337" s="423">
        <v>0</v>
      </c>
      <c r="I337" s="423">
        <v>0</v>
      </c>
      <c r="J337" s="423">
        <v>0</v>
      </c>
      <c r="K337" s="423">
        <v>0</v>
      </c>
      <c r="L337" s="423">
        <v>0</v>
      </c>
      <c r="M337" s="423">
        <v>0</v>
      </c>
      <c r="N337" s="423">
        <v>0</v>
      </c>
      <c r="O337" s="423">
        <v>0</v>
      </c>
      <c r="P337" s="423">
        <v>0</v>
      </c>
      <c r="Q337" s="423">
        <v>0</v>
      </c>
      <c r="R337" s="423">
        <v>0</v>
      </c>
      <c r="S337" s="423">
        <v>0</v>
      </c>
      <c r="T337" s="423">
        <v>0</v>
      </c>
      <c r="U337" s="423">
        <v>0</v>
      </c>
      <c r="V337" s="423">
        <v>0</v>
      </c>
    </row>
    <row r="338" spans="2:22">
      <c r="B338" s="491" t="s">
        <v>13</v>
      </c>
      <c r="C338" s="491" t="s">
        <v>13</v>
      </c>
      <c r="D338" s="491" t="s">
        <v>13</v>
      </c>
      <c r="E338" s="423">
        <v>0</v>
      </c>
      <c r="F338" s="423">
        <v>0</v>
      </c>
      <c r="G338" s="423">
        <v>0</v>
      </c>
      <c r="H338" s="423">
        <v>0</v>
      </c>
      <c r="I338" s="423">
        <v>0</v>
      </c>
      <c r="J338" s="423">
        <v>0</v>
      </c>
      <c r="K338" s="423">
        <v>0</v>
      </c>
      <c r="L338" s="423">
        <v>0</v>
      </c>
      <c r="M338" s="423">
        <v>0</v>
      </c>
      <c r="N338" s="423">
        <v>0</v>
      </c>
      <c r="O338" s="423">
        <v>0</v>
      </c>
      <c r="P338" s="423">
        <v>0</v>
      </c>
      <c r="Q338" s="423">
        <v>0</v>
      </c>
      <c r="R338" s="423">
        <v>0</v>
      </c>
      <c r="S338" s="423">
        <v>0</v>
      </c>
      <c r="T338" s="423">
        <v>0</v>
      </c>
      <c r="U338" s="423">
        <v>0</v>
      </c>
      <c r="V338" s="423">
        <v>0</v>
      </c>
    </row>
    <row r="339" spans="2:22">
      <c r="B339" s="491" t="s">
        <v>13</v>
      </c>
      <c r="C339" s="491" t="s">
        <v>13</v>
      </c>
      <c r="D339" s="491" t="s">
        <v>13</v>
      </c>
      <c r="E339" s="423">
        <v>0</v>
      </c>
      <c r="F339" s="423">
        <v>0</v>
      </c>
      <c r="G339" s="423">
        <v>0</v>
      </c>
      <c r="H339" s="423">
        <v>0</v>
      </c>
      <c r="I339" s="423">
        <v>0</v>
      </c>
      <c r="J339" s="423">
        <v>0</v>
      </c>
      <c r="K339" s="423">
        <v>0</v>
      </c>
      <c r="L339" s="423">
        <v>0</v>
      </c>
      <c r="M339" s="423">
        <v>0</v>
      </c>
      <c r="N339" s="423">
        <v>0</v>
      </c>
      <c r="O339" s="423">
        <v>0</v>
      </c>
      <c r="P339" s="423">
        <v>0</v>
      </c>
      <c r="Q339" s="423">
        <v>0</v>
      </c>
      <c r="R339" s="423">
        <v>0</v>
      </c>
      <c r="S339" s="423">
        <v>0</v>
      </c>
      <c r="T339" s="423">
        <v>0</v>
      </c>
      <c r="U339" s="423">
        <v>0</v>
      </c>
      <c r="V339" s="423">
        <v>0</v>
      </c>
    </row>
    <row r="340" spans="2:22">
      <c r="B340" s="491" t="s">
        <v>13</v>
      </c>
      <c r="C340" s="491" t="s">
        <v>13</v>
      </c>
      <c r="D340" s="491" t="s">
        <v>13</v>
      </c>
      <c r="E340" s="423">
        <v>0</v>
      </c>
      <c r="F340" s="423">
        <v>0</v>
      </c>
      <c r="G340" s="423">
        <v>0</v>
      </c>
      <c r="H340" s="423">
        <v>0</v>
      </c>
      <c r="I340" s="423">
        <v>0</v>
      </c>
      <c r="J340" s="423">
        <v>0</v>
      </c>
      <c r="K340" s="423">
        <v>0</v>
      </c>
      <c r="L340" s="423">
        <v>0</v>
      </c>
      <c r="M340" s="423">
        <v>0</v>
      </c>
      <c r="N340" s="423">
        <v>0</v>
      </c>
      <c r="O340" s="423">
        <v>0</v>
      </c>
      <c r="P340" s="423">
        <v>0</v>
      </c>
      <c r="Q340" s="423">
        <v>0</v>
      </c>
      <c r="R340" s="423">
        <v>0</v>
      </c>
      <c r="S340" s="423">
        <v>0</v>
      </c>
      <c r="T340" s="423">
        <v>0</v>
      </c>
      <c r="U340" s="423">
        <v>0</v>
      </c>
      <c r="V340" s="423">
        <v>0</v>
      </c>
    </row>
    <row r="341" spans="2:22">
      <c r="B341" s="491" t="s">
        <v>13</v>
      </c>
      <c r="C341" s="491" t="s">
        <v>13</v>
      </c>
      <c r="D341" s="491" t="s">
        <v>13</v>
      </c>
      <c r="E341" s="423">
        <v>0</v>
      </c>
      <c r="F341" s="423">
        <v>0</v>
      </c>
      <c r="G341" s="423">
        <v>0</v>
      </c>
      <c r="H341" s="423">
        <v>0</v>
      </c>
      <c r="I341" s="423">
        <v>0</v>
      </c>
      <c r="J341" s="423">
        <v>0</v>
      </c>
      <c r="K341" s="423">
        <v>0</v>
      </c>
      <c r="L341" s="423">
        <v>0</v>
      </c>
      <c r="M341" s="423">
        <v>0</v>
      </c>
      <c r="N341" s="423">
        <v>0</v>
      </c>
      <c r="O341" s="423">
        <v>0</v>
      </c>
      <c r="P341" s="423">
        <v>0</v>
      </c>
      <c r="Q341" s="423">
        <v>0</v>
      </c>
      <c r="R341" s="423">
        <v>0</v>
      </c>
      <c r="S341" s="423">
        <v>0</v>
      </c>
      <c r="T341" s="423">
        <v>0</v>
      </c>
      <c r="U341" s="423">
        <v>0</v>
      </c>
      <c r="V341" s="423">
        <v>0</v>
      </c>
    </row>
    <row r="342" spans="2:22">
      <c r="B342" s="491" t="s">
        <v>13</v>
      </c>
      <c r="C342" s="491" t="s">
        <v>13</v>
      </c>
      <c r="D342" s="491" t="s">
        <v>13</v>
      </c>
      <c r="E342" s="423">
        <v>0</v>
      </c>
      <c r="F342" s="423">
        <v>0</v>
      </c>
      <c r="G342" s="423">
        <v>0</v>
      </c>
      <c r="H342" s="423">
        <v>0</v>
      </c>
      <c r="I342" s="423">
        <v>0</v>
      </c>
      <c r="J342" s="423">
        <v>0</v>
      </c>
      <c r="K342" s="423">
        <v>0</v>
      </c>
      <c r="L342" s="423">
        <v>0</v>
      </c>
      <c r="M342" s="423">
        <v>0</v>
      </c>
      <c r="N342" s="423">
        <v>0</v>
      </c>
      <c r="O342" s="423">
        <v>0</v>
      </c>
      <c r="P342" s="423">
        <v>0</v>
      </c>
      <c r="Q342" s="423">
        <v>0</v>
      </c>
      <c r="R342" s="423">
        <v>0</v>
      </c>
      <c r="S342" s="423">
        <v>0</v>
      </c>
      <c r="T342" s="423">
        <v>0</v>
      </c>
      <c r="U342" s="423">
        <v>0</v>
      </c>
      <c r="V342" s="423">
        <v>0</v>
      </c>
    </row>
    <row r="343" spans="2:22">
      <c r="B343" s="491" t="s">
        <v>13</v>
      </c>
      <c r="C343" s="491" t="s">
        <v>13</v>
      </c>
      <c r="D343" s="491" t="s">
        <v>13</v>
      </c>
      <c r="E343" s="423">
        <v>0</v>
      </c>
      <c r="F343" s="423">
        <v>0</v>
      </c>
      <c r="G343" s="423">
        <v>0</v>
      </c>
      <c r="H343" s="423">
        <v>0</v>
      </c>
      <c r="I343" s="423">
        <v>0</v>
      </c>
      <c r="J343" s="423">
        <v>0</v>
      </c>
      <c r="K343" s="423">
        <v>0</v>
      </c>
      <c r="L343" s="423">
        <v>0</v>
      </c>
      <c r="M343" s="423">
        <v>0</v>
      </c>
      <c r="N343" s="423">
        <v>0</v>
      </c>
      <c r="O343" s="423">
        <v>0</v>
      </c>
      <c r="P343" s="423">
        <v>0</v>
      </c>
      <c r="Q343" s="423">
        <v>0</v>
      </c>
      <c r="R343" s="423">
        <v>0</v>
      </c>
      <c r="S343" s="423">
        <v>0</v>
      </c>
      <c r="T343" s="423">
        <v>0</v>
      </c>
      <c r="U343" s="423">
        <v>0</v>
      </c>
      <c r="V343" s="423">
        <v>0</v>
      </c>
    </row>
    <row r="344" spans="2:22">
      <c r="B344" s="491" t="s">
        <v>13</v>
      </c>
      <c r="C344" s="491" t="s">
        <v>13</v>
      </c>
      <c r="D344" s="491" t="s">
        <v>13</v>
      </c>
      <c r="E344" s="423">
        <v>0</v>
      </c>
      <c r="F344" s="423">
        <v>0</v>
      </c>
      <c r="G344" s="423">
        <v>0</v>
      </c>
      <c r="H344" s="423">
        <v>0</v>
      </c>
      <c r="I344" s="423">
        <v>0</v>
      </c>
      <c r="J344" s="423">
        <v>0</v>
      </c>
      <c r="K344" s="423">
        <v>0</v>
      </c>
      <c r="L344" s="423">
        <v>0</v>
      </c>
      <c r="M344" s="423">
        <v>0</v>
      </c>
      <c r="N344" s="423">
        <v>0</v>
      </c>
      <c r="O344" s="423">
        <v>0</v>
      </c>
      <c r="P344" s="423">
        <v>0</v>
      </c>
      <c r="Q344" s="423">
        <v>0</v>
      </c>
      <c r="R344" s="423">
        <v>0</v>
      </c>
      <c r="S344" s="423">
        <v>0</v>
      </c>
      <c r="T344" s="423">
        <v>0</v>
      </c>
      <c r="U344" s="423">
        <v>0</v>
      </c>
      <c r="V344" s="423">
        <v>0</v>
      </c>
    </row>
    <row r="345" spans="2:22">
      <c r="B345" s="491" t="s">
        <v>13</v>
      </c>
      <c r="C345" s="491" t="s">
        <v>13</v>
      </c>
      <c r="D345" s="491" t="s">
        <v>13</v>
      </c>
      <c r="E345" s="423">
        <v>0</v>
      </c>
      <c r="F345" s="423">
        <v>0</v>
      </c>
      <c r="G345" s="423">
        <v>0</v>
      </c>
      <c r="H345" s="423">
        <v>0</v>
      </c>
      <c r="I345" s="423">
        <v>0</v>
      </c>
      <c r="J345" s="423">
        <v>0</v>
      </c>
      <c r="K345" s="423">
        <v>0</v>
      </c>
      <c r="L345" s="423">
        <v>0</v>
      </c>
      <c r="M345" s="423">
        <v>0</v>
      </c>
      <c r="N345" s="423">
        <v>0</v>
      </c>
      <c r="O345" s="423">
        <v>0</v>
      </c>
      <c r="P345" s="423">
        <v>0</v>
      </c>
      <c r="Q345" s="423">
        <v>0</v>
      </c>
      <c r="R345" s="423">
        <v>0</v>
      </c>
      <c r="S345" s="423">
        <v>0</v>
      </c>
      <c r="T345" s="423">
        <v>0</v>
      </c>
      <c r="U345" s="423">
        <v>0</v>
      </c>
      <c r="V345" s="423">
        <v>0</v>
      </c>
    </row>
    <row r="346" spans="2:22">
      <c r="B346" s="491" t="s">
        <v>13</v>
      </c>
      <c r="C346" s="491" t="s">
        <v>13</v>
      </c>
      <c r="D346" s="491" t="s">
        <v>13</v>
      </c>
      <c r="E346" s="423">
        <v>0</v>
      </c>
      <c r="F346" s="423">
        <v>0</v>
      </c>
      <c r="G346" s="423">
        <v>0</v>
      </c>
      <c r="H346" s="423">
        <v>0</v>
      </c>
      <c r="I346" s="423">
        <v>0</v>
      </c>
      <c r="J346" s="423">
        <v>0</v>
      </c>
      <c r="K346" s="423">
        <v>0</v>
      </c>
      <c r="L346" s="423">
        <v>0</v>
      </c>
      <c r="M346" s="423">
        <v>0</v>
      </c>
      <c r="N346" s="423">
        <v>0</v>
      </c>
      <c r="O346" s="423">
        <v>0</v>
      </c>
      <c r="P346" s="423">
        <v>0</v>
      </c>
      <c r="Q346" s="423">
        <v>0</v>
      </c>
      <c r="R346" s="423">
        <v>0</v>
      </c>
      <c r="S346" s="423">
        <v>0</v>
      </c>
      <c r="T346" s="423">
        <v>0</v>
      </c>
      <c r="U346" s="423">
        <v>0</v>
      </c>
      <c r="V346" s="423">
        <v>0</v>
      </c>
    </row>
    <row r="347" spans="2:22">
      <c r="B347" s="491" t="s">
        <v>13</v>
      </c>
      <c r="C347" s="491" t="s">
        <v>13</v>
      </c>
      <c r="D347" s="491" t="s">
        <v>13</v>
      </c>
      <c r="E347" s="423">
        <v>0</v>
      </c>
      <c r="F347" s="423">
        <v>0</v>
      </c>
      <c r="G347" s="423">
        <v>0</v>
      </c>
      <c r="H347" s="423">
        <v>0</v>
      </c>
      <c r="I347" s="423">
        <v>0</v>
      </c>
      <c r="J347" s="423">
        <v>0</v>
      </c>
      <c r="K347" s="423">
        <v>0</v>
      </c>
      <c r="L347" s="423">
        <v>0</v>
      </c>
      <c r="M347" s="423">
        <v>0</v>
      </c>
      <c r="N347" s="423">
        <v>0</v>
      </c>
      <c r="O347" s="423">
        <v>0</v>
      </c>
      <c r="P347" s="423">
        <v>0</v>
      </c>
      <c r="Q347" s="423">
        <v>0</v>
      </c>
      <c r="R347" s="423">
        <v>0</v>
      </c>
      <c r="S347" s="423">
        <v>0</v>
      </c>
      <c r="T347" s="423">
        <v>0</v>
      </c>
      <c r="U347" s="423">
        <v>0</v>
      </c>
      <c r="V347" s="423">
        <v>0</v>
      </c>
    </row>
    <row r="348" spans="2:22">
      <c r="B348" s="491" t="s">
        <v>13</v>
      </c>
      <c r="C348" s="491" t="s">
        <v>13</v>
      </c>
      <c r="D348" s="491" t="s">
        <v>13</v>
      </c>
      <c r="E348" s="423">
        <v>0</v>
      </c>
      <c r="F348" s="423">
        <v>0</v>
      </c>
      <c r="G348" s="423">
        <v>0</v>
      </c>
      <c r="H348" s="423">
        <v>0</v>
      </c>
      <c r="I348" s="423">
        <v>0</v>
      </c>
      <c r="J348" s="423">
        <v>0</v>
      </c>
      <c r="K348" s="423">
        <v>0</v>
      </c>
      <c r="L348" s="423">
        <v>0</v>
      </c>
      <c r="M348" s="423">
        <v>0</v>
      </c>
      <c r="N348" s="423">
        <v>0</v>
      </c>
      <c r="O348" s="423">
        <v>0</v>
      </c>
      <c r="P348" s="423">
        <v>0</v>
      </c>
      <c r="Q348" s="423">
        <v>0</v>
      </c>
      <c r="R348" s="423">
        <v>0</v>
      </c>
      <c r="S348" s="423">
        <v>0</v>
      </c>
      <c r="T348" s="423">
        <v>0</v>
      </c>
      <c r="U348" s="423">
        <v>0</v>
      </c>
      <c r="V348" s="423">
        <v>0</v>
      </c>
    </row>
    <row r="349" spans="2:22">
      <c r="B349" s="491" t="s">
        <v>13</v>
      </c>
      <c r="C349" s="491" t="s">
        <v>13</v>
      </c>
      <c r="D349" s="491" t="s">
        <v>13</v>
      </c>
      <c r="E349" s="423">
        <v>0</v>
      </c>
      <c r="F349" s="423">
        <v>0</v>
      </c>
      <c r="G349" s="423">
        <v>0</v>
      </c>
      <c r="H349" s="423">
        <v>0</v>
      </c>
      <c r="I349" s="423">
        <v>0</v>
      </c>
      <c r="J349" s="423">
        <v>0</v>
      </c>
      <c r="K349" s="423">
        <v>0</v>
      </c>
      <c r="L349" s="423">
        <v>0</v>
      </c>
      <c r="M349" s="423">
        <v>0</v>
      </c>
      <c r="N349" s="423">
        <v>0</v>
      </c>
      <c r="O349" s="423">
        <v>0</v>
      </c>
      <c r="P349" s="423">
        <v>0</v>
      </c>
      <c r="Q349" s="423">
        <v>0</v>
      </c>
      <c r="R349" s="423">
        <v>0</v>
      </c>
      <c r="S349" s="423">
        <v>0</v>
      </c>
      <c r="T349" s="423">
        <v>0</v>
      </c>
      <c r="U349" s="423">
        <v>0</v>
      </c>
      <c r="V349" s="423">
        <v>0</v>
      </c>
    </row>
    <row r="350" spans="2:22">
      <c r="B350" s="491" t="s">
        <v>13</v>
      </c>
      <c r="C350" s="491" t="s">
        <v>13</v>
      </c>
      <c r="D350" s="491" t="s">
        <v>13</v>
      </c>
      <c r="E350" s="423">
        <v>0</v>
      </c>
      <c r="F350" s="423">
        <v>0</v>
      </c>
      <c r="G350" s="423">
        <v>0</v>
      </c>
      <c r="H350" s="423">
        <v>0</v>
      </c>
      <c r="I350" s="423">
        <v>0</v>
      </c>
      <c r="J350" s="423">
        <v>0</v>
      </c>
      <c r="K350" s="423">
        <v>0</v>
      </c>
      <c r="L350" s="423">
        <v>0</v>
      </c>
      <c r="M350" s="423">
        <v>0</v>
      </c>
      <c r="N350" s="423">
        <v>0</v>
      </c>
      <c r="O350" s="423">
        <v>0</v>
      </c>
      <c r="P350" s="423">
        <v>0</v>
      </c>
      <c r="Q350" s="423">
        <v>0</v>
      </c>
      <c r="R350" s="423">
        <v>0</v>
      </c>
      <c r="S350" s="423">
        <v>0</v>
      </c>
      <c r="T350" s="423">
        <v>0</v>
      </c>
      <c r="U350" s="423">
        <v>0</v>
      </c>
      <c r="V350" s="423">
        <v>0</v>
      </c>
    </row>
    <row r="351" spans="2:22">
      <c r="B351" s="491" t="s">
        <v>13</v>
      </c>
      <c r="C351" s="491" t="s">
        <v>13</v>
      </c>
      <c r="D351" s="491" t="s">
        <v>13</v>
      </c>
      <c r="E351" s="423">
        <v>0</v>
      </c>
      <c r="F351" s="423">
        <v>0</v>
      </c>
      <c r="G351" s="423">
        <v>0</v>
      </c>
      <c r="H351" s="423">
        <v>0</v>
      </c>
      <c r="I351" s="423">
        <v>0</v>
      </c>
      <c r="J351" s="423">
        <v>0</v>
      </c>
      <c r="K351" s="423">
        <v>0</v>
      </c>
      <c r="L351" s="423">
        <v>0</v>
      </c>
      <c r="M351" s="423">
        <v>0</v>
      </c>
      <c r="N351" s="423">
        <v>0</v>
      </c>
      <c r="O351" s="423">
        <v>0</v>
      </c>
      <c r="P351" s="423">
        <v>0</v>
      </c>
      <c r="Q351" s="423">
        <v>0</v>
      </c>
      <c r="R351" s="423">
        <v>0</v>
      </c>
      <c r="S351" s="423">
        <v>0</v>
      </c>
      <c r="T351" s="423">
        <v>0</v>
      </c>
      <c r="U351" s="423">
        <v>0</v>
      </c>
      <c r="V351" s="423">
        <v>0</v>
      </c>
    </row>
    <row r="352" spans="2:22">
      <c r="B352" s="491" t="s">
        <v>13</v>
      </c>
      <c r="C352" s="491" t="s">
        <v>13</v>
      </c>
      <c r="D352" s="491" t="s">
        <v>13</v>
      </c>
      <c r="E352" s="423">
        <v>0</v>
      </c>
      <c r="F352" s="423">
        <v>0</v>
      </c>
      <c r="G352" s="423">
        <v>0</v>
      </c>
      <c r="H352" s="423">
        <v>0</v>
      </c>
      <c r="I352" s="423">
        <v>0</v>
      </c>
      <c r="J352" s="423">
        <v>0</v>
      </c>
      <c r="K352" s="423">
        <v>0</v>
      </c>
      <c r="L352" s="423">
        <v>0</v>
      </c>
      <c r="M352" s="423">
        <v>0</v>
      </c>
      <c r="N352" s="423">
        <v>0</v>
      </c>
      <c r="O352" s="423">
        <v>0</v>
      </c>
      <c r="P352" s="423">
        <v>0</v>
      </c>
      <c r="Q352" s="423">
        <v>0</v>
      </c>
      <c r="R352" s="423">
        <v>0</v>
      </c>
      <c r="S352" s="423">
        <v>0</v>
      </c>
      <c r="T352" s="423">
        <v>0</v>
      </c>
      <c r="U352" s="423">
        <v>0</v>
      </c>
      <c r="V352" s="423">
        <v>0</v>
      </c>
    </row>
    <row r="353" spans="2:22">
      <c r="B353" s="491" t="s">
        <v>13</v>
      </c>
      <c r="C353" s="491" t="s">
        <v>13</v>
      </c>
      <c r="D353" s="491" t="s">
        <v>13</v>
      </c>
      <c r="E353" s="423">
        <v>0</v>
      </c>
      <c r="F353" s="423">
        <v>0</v>
      </c>
      <c r="G353" s="423">
        <v>0</v>
      </c>
      <c r="H353" s="423">
        <v>0</v>
      </c>
      <c r="I353" s="423">
        <v>0</v>
      </c>
      <c r="J353" s="423">
        <v>0</v>
      </c>
      <c r="K353" s="423">
        <v>0</v>
      </c>
      <c r="L353" s="423">
        <v>0</v>
      </c>
      <c r="M353" s="423">
        <v>0</v>
      </c>
      <c r="N353" s="423">
        <v>0</v>
      </c>
      <c r="O353" s="423">
        <v>0</v>
      </c>
      <c r="P353" s="423">
        <v>0</v>
      </c>
      <c r="Q353" s="423">
        <v>0</v>
      </c>
      <c r="R353" s="423">
        <v>0</v>
      </c>
      <c r="S353" s="423">
        <v>0</v>
      </c>
      <c r="T353" s="423">
        <v>0</v>
      </c>
      <c r="U353" s="423">
        <v>0</v>
      </c>
      <c r="V353" s="423">
        <v>0</v>
      </c>
    </row>
    <row r="354" spans="2:22">
      <c r="B354" s="491" t="s">
        <v>13</v>
      </c>
      <c r="C354" s="491" t="s">
        <v>13</v>
      </c>
      <c r="D354" s="491" t="s">
        <v>13</v>
      </c>
      <c r="E354" s="423">
        <v>0</v>
      </c>
      <c r="F354" s="423">
        <v>0</v>
      </c>
      <c r="G354" s="423">
        <v>0</v>
      </c>
      <c r="H354" s="423">
        <v>0</v>
      </c>
      <c r="I354" s="423">
        <v>0</v>
      </c>
      <c r="J354" s="423">
        <v>0</v>
      </c>
      <c r="K354" s="423">
        <v>0</v>
      </c>
      <c r="L354" s="423">
        <v>0</v>
      </c>
      <c r="M354" s="423">
        <v>0</v>
      </c>
      <c r="N354" s="423">
        <v>0</v>
      </c>
      <c r="O354" s="423">
        <v>0</v>
      </c>
      <c r="P354" s="423">
        <v>0</v>
      </c>
      <c r="Q354" s="423">
        <v>0</v>
      </c>
      <c r="R354" s="423">
        <v>0</v>
      </c>
      <c r="S354" s="423">
        <v>0</v>
      </c>
      <c r="T354" s="423">
        <v>0</v>
      </c>
      <c r="U354" s="423">
        <v>0</v>
      </c>
      <c r="V354" s="423">
        <v>0</v>
      </c>
    </row>
    <row r="355" spans="2:22">
      <c r="B355" s="491" t="s">
        <v>13</v>
      </c>
      <c r="C355" s="491" t="s">
        <v>13</v>
      </c>
      <c r="D355" s="491" t="s">
        <v>13</v>
      </c>
      <c r="E355" s="423">
        <v>0</v>
      </c>
      <c r="F355" s="423">
        <v>0</v>
      </c>
      <c r="G355" s="423">
        <v>0</v>
      </c>
      <c r="H355" s="423">
        <v>0</v>
      </c>
      <c r="I355" s="423">
        <v>0</v>
      </c>
      <c r="J355" s="423">
        <v>0</v>
      </c>
      <c r="K355" s="423">
        <v>0</v>
      </c>
      <c r="L355" s="423">
        <v>0</v>
      </c>
      <c r="M355" s="423">
        <v>0</v>
      </c>
      <c r="N355" s="423">
        <v>0</v>
      </c>
      <c r="O355" s="423">
        <v>0</v>
      </c>
      <c r="P355" s="423">
        <v>0</v>
      </c>
      <c r="Q355" s="423">
        <v>0</v>
      </c>
      <c r="R355" s="423">
        <v>0</v>
      </c>
      <c r="S355" s="423">
        <v>0</v>
      </c>
      <c r="T355" s="423">
        <v>0</v>
      </c>
      <c r="U355" s="423">
        <v>0</v>
      </c>
      <c r="V355" s="423">
        <v>0</v>
      </c>
    </row>
    <row r="356" spans="2:22">
      <c r="B356" s="491" t="s">
        <v>13</v>
      </c>
      <c r="C356" s="491" t="s">
        <v>13</v>
      </c>
      <c r="D356" s="491" t="s">
        <v>13</v>
      </c>
      <c r="E356" s="423">
        <v>0</v>
      </c>
      <c r="F356" s="423">
        <v>0</v>
      </c>
      <c r="G356" s="423">
        <v>0</v>
      </c>
      <c r="H356" s="423">
        <v>0</v>
      </c>
      <c r="I356" s="423">
        <v>0</v>
      </c>
      <c r="J356" s="423">
        <v>0</v>
      </c>
      <c r="K356" s="423">
        <v>0</v>
      </c>
      <c r="L356" s="423">
        <v>0</v>
      </c>
      <c r="M356" s="423">
        <v>0</v>
      </c>
      <c r="N356" s="423">
        <v>0</v>
      </c>
      <c r="O356" s="423">
        <v>0</v>
      </c>
      <c r="P356" s="423">
        <v>0</v>
      </c>
      <c r="Q356" s="423">
        <v>0</v>
      </c>
      <c r="R356" s="423">
        <v>0</v>
      </c>
      <c r="S356" s="423">
        <v>0</v>
      </c>
      <c r="T356" s="423">
        <v>0</v>
      </c>
      <c r="U356" s="423">
        <v>0</v>
      </c>
      <c r="V356" s="423">
        <v>0</v>
      </c>
    </row>
    <row r="357" spans="2:22">
      <c r="B357" s="491" t="s">
        <v>13</v>
      </c>
      <c r="C357" s="491" t="s">
        <v>13</v>
      </c>
      <c r="D357" s="491" t="s">
        <v>13</v>
      </c>
      <c r="E357" s="423">
        <v>0</v>
      </c>
      <c r="F357" s="423">
        <v>0</v>
      </c>
      <c r="G357" s="423">
        <v>0</v>
      </c>
      <c r="H357" s="423">
        <v>0</v>
      </c>
      <c r="I357" s="423">
        <v>0</v>
      </c>
      <c r="J357" s="423">
        <v>0</v>
      </c>
      <c r="K357" s="423">
        <v>0</v>
      </c>
      <c r="L357" s="423">
        <v>0</v>
      </c>
      <c r="M357" s="423">
        <v>0</v>
      </c>
      <c r="N357" s="423">
        <v>0</v>
      </c>
      <c r="O357" s="423">
        <v>0</v>
      </c>
      <c r="P357" s="423">
        <v>0</v>
      </c>
      <c r="Q357" s="423">
        <v>0</v>
      </c>
      <c r="R357" s="423">
        <v>0</v>
      </c>
      <c r="S357" s="423">
        <v>0</v>
      </c>
      <c r="T357" s="423">
        <v>0</v>
      </c>
      <c r="U357" s="423">
        <v>0</v>
      </c>
      <c r="V357" s="423">
        <v>0</v>
      </c>
    </row>
    <row r="358" spans="2:22">
      <c r="B358" s="491" t="s">
        <v>13</v>
      </c>
      <c r="C358" s="491" t="s">
        <v>13</v>
      </c>
      <c r="D358" s="491" t="s">
        <v>13</v>
      </c>
      <c r="E358" s="423">
        <v>0</v>
      </c>
      <c r="F358" s="423">
        <v>0</v>
      </c>
      <c r="G358" s="423">
        <v>0</v>
      </c>
      <c r="H358" s="423">
        <v>0</v>
      </c>
      <c r="I358" s="423">
        <v>0</v>
      </c>
      <c r="J358" s="423">
        <v>0</v>
      </c>
      <c r="K358" s="423">
        <v>0</v>
      </c>
      <c r="L358" s="423">
        <v>0</v>
      </c>
      <c r="M358" s="423">
        <v>0</v>
      </c>
      <c r="N358" s="423">
        <v>0</v>
      </c>
      <c r="O358" s="423">
        <v>0</v>
      </c>
      <c r="P358" s="423">
        <v>0</v>
      </c>
      <c r="Q358" s="423">
        <v>0</v>
      </c>
      <c r="R358" s="423">
        <v>0</v>
      </c>
      <c r="S358" s="423">
        <v>0</v>
      </c>
      <c r="T358" s="423">
        <v>0</v>
      </c>
      <c r="U358" s="423">
        <v>0</v>
      </c>
      <c r="V358" s="423">
        <v>0</v>
      </c>
    </row>
    <row r="359" spans="2:22">
      <c r="B359" s="491" t="s">
        <v>13</v>
      </c>
      <c r="C359" s="491" t="s">
        <v>13</v>
      </c>
      <c r="D359" s="491" t="s">
        <v>13</v>
      </c>
      <c r="E359" s="423">
        <v>0</v>
      </c>
      <c r="F359" s="423">
        <v>0</v>
      </c>
      <c r="G359" s="423">
        <v>0</v>
      </c>
      <c r="H359" s="423">
        <v>0</v>
      </c>
      <c r="I359" s="423">
        <v>0</v>
      </c>
      <c r="J359" s="423">
        <v>0</v>
      </c>
      <c r="K359" s="423">
        <v>0</v>
      </c>
      <c r="L359" s="423">
        <v>0</v>
      </c>
      <c r="M359" s="423">
        <v>0</v>
      </c>
      <c r="N359" s="423">
        <v>0</v>
      </c>
      <c r="O359" s="423">
        <v>0</v>
      </c>
      <c r="P359" s="423">
        <v>0</v>
      </c>
      <c r="Q359" s="423">
        <v>0</v>
      </c>
      <c r="R359" s="423">
        <v>0</v>
      </c>
      <c r="S359" s="423">
        <v>0</v>
      </c>
      <c r="T359" s="423">
        <v>0</v>
      </c>
      <c r="U359" s="423">
        <v>0</v>
      </c>
      <c r="V359" s="423">
        <v>0</v>
      </c>
    </row>
    <row r="360" spans="2:22">
      <c r="B360" s="491" t="s">
        <v>13</v>
      </c>
      <c r="C360" s="491" t="s">
        <v>13</v>
      </c>
      <c r="D360" s="491" t="s">
        <v>13</v>
      </c>
      <c r="E360" s="423">
        <v>0</v>
      </c>
      <c r="F360" s="423">
        <v>0</v>
      </c>
      <c r="G360" s="423">
        <v>0</v>
      </c>
      <c r="H360" s="423">
        <v>0</v>
      </c>
      <c r="I360" s="423">
        <v>0</v>
      </c>
      <c r="J360" s="423">
        <v>0</v>
      </c>
      <c r="K360" s="423">
        <v>0</v>
      </c>
      <c r="L360" s="423">
        <v>0</v>
      </c>
      <c r="M360" s="423">
        <v>0</v>
      </c>
      <c r="N360" s="423">
        <v>0</v>
      </c>
      <c r="O360" s="423">
        <v>0</v>
      </c>
      <c r="P360" s="423">
        <v>0</v>
      </c>
      <c r="Q360" s="423">
        <v>0</v>
      </c>
      <c r="R360" s="423">
        <v>0</v>
      </c>
      <c r="S360" s="423">
        <v>0</v>
      </c>
      <c r="T360" s="423">
        <v>0</v>
      </c>
      <c r="U360" s="423">
        <v>0</v>
      </c>
      <c r="V360" s="423">
        <v>0</v>
      </c>
    </row>
    <row r="361" spans="2:22">
      <c r="B361" s="491" t="s">
        <v>13</v>
      </c>
      <c r="C361" s="491" t="s">
        <v>13</v>
      </c>
      <c r="D361" s="491" t="s">
        <v>13</v>
      </c>
      <c r="E361" s="423">
        <v>0</v>
      </c>
      <c r="F361" s="423">
        <v>0</v>
      </c>
      <c r="G361" s="423">
        <v>0</v>
      </c>
      <c r="H361" s="423">
        <v>0</v>
      </c>
      <c r="I361" s="423">
        <v>0</v>
      </c>
      <c r="J361" s="423">
        <v>0</v>
      </c>
      <c r="K361" s="423">
        <v>0</v>
      </c>
      <c r="L361" s="423">
        <v>0</v>
      </c>
      <c r="M361" s="423">
        <v>0</v>
      </c>
      <c r="N361" s="423">
        <v>0</v>
      </c>
      <c r="O361" s="423">
        <v>0</v>
      </c>
      <c r="P361" s="423">
        <v>0</v>
      </c>
      <c r="Q361" s="423">
        <v>0</v>
      </c>
      <c r="R361" s="423">
        <v>0</v>
      </c>
      <c r="S361" s="423">
        <v>0</v>
      </c>
      <c r="T361" s="423">
        <v>0</v>
      </c>
      <c r="U361" s="423">
        <v>0</v>
      </c>
      <c r="V361" s="423">
        <v>0</v>
      </c>
    </row>
    <row r="362" spans="2:22">
      <c r="B362" s="491" t="s">
        <v>13</v>
      </c>
      <c r="C362" s="491" t="s">
        <v>13</v>
      </c>
      <c r="D362" s="491" t="s">
        <v>13</v>
      </c>
      <c r="E362" s="423">
        <v>0</v>
      </c>
      <c r="F362" s="423">
        <v>0</v>
      </c>
      <c r="G362" s="423">
        <v>0</v>
      </c>
      <c r="H362" s="423">
        <v>0</v>
      </c>
      <c r="I362" s="423">
        <v>0</v>
      </c>
      <c r="J362" s="423">
        <v>0</v>
      </c>
      <c r="K362" s="423">
        <v>0</v>
      </c>
      <c r="L362" s="423">
        <v>0</v>
      </c>
      <c r="M362" s="423">
        <v>0</v>
      </c>
      <c r="N362" s="423">
        <v>0</v>
      </c>
      <c r="O362" s="423">
        <v>0</v>
      </c>
      <c r="P362" s="423">
        <v>0</v>
      </c>
      <c r="Q362" s="423">
        <v>0</v>
      </c>
      <c r="R362" s="423">
        <v>0</v>
      </c>
      <c r="S362" s="423">
        <v>0</v>
      </c>
      <c r="T362" s="423">
        <v>0</v>
      </c>
      <c r="U362" s="423">
        <v>0</v>
      </c>
      <c r="V362" s="423">
        <v>0</v>
      </c>
    </row>
    <row r="363" spans="2:22">
      <c r="B363" s="491" t="s">
        <v>13</v>
      </c>
      <c r="C363" s="491" t="s">
        <v>13</v>
      </c>
      <c r="D363" s="491" t="s">
        <v>13</v>
      </c>
      <c r="E363" s="423">
        <v>0</v>
      </c>
      <c r="F363" s="423">
        <v>0</v>
      </c>
      <c r="G363" s="423">
        <v>0</v>
      </c>
      <c r="H363" s="423">
        <v>0</v>
      </c>
      <c r="I363" s="423">
        <v>0</v>
      </c>
      <c r="J363" s="423">
        <v>0</v>
      </c>
      <c r="K363" s="423">
        <v>0</v>
      </c>
      <c r="L363" s="423">
        <v>0</v>
      </c>
      <c r="M363" s="423">
        <v>0</v>
      </c>
      <c r="N363" s="423">
        <v>0</v>
      </c>
      <c r="O363" s="423">
        <v>0</v>
      </c>
      <c r="P363" s="423">
        <v>0</v>
      </c>
      <c r="Q363" s="423">
        <v>0</v>
      </c>
      <c r="R363" s="423">
        <v>0</v>
      </c>
      <c r="S363" s="423">
        <v>0</v>
      </c>
      <c r="T363" s="423">
        <v>0</v>
      </c>
      <c r="U363" s="423">
        <v>0</v>
      </c>
      <c r="V363" s="423">
        <v>0</v>
      </c>
    </row>
    <row r="364" spans="2:22">
      <c r="B364" s="491" t="s">
        <v>13</v>
      </c>
      <c r="C364" s="491" t="s">
        <v>13</v>
      </c>
      <c r="D364" s="491" t="s">
        <v>13</v>
      </c>
      <c r="E364" s="423">
        <v>0</v>
      </c>
      <c r="F364" s="423">
        <v>0</v>
      </c>
      <c r="G364" s="423">
        <v>0</v>
      </c>
      <c r="H364" s="423">
        <v>0</v>
      </c>
      <c r="I364" s="423">
        <v>0</v>
      </c>
      <c r="J364" s="423">
        <v>0</v>
      </c>
      <c r="K364" s="423">
        <v>0</v>
      </c>
      <c r="L364" s="423">
        <v>0</v>
      </c>
      <c r="M364" s="423">
        <v>0</v>
      </c>
      <c r="N364" s="423">
        <v>0</v>
      </c>
      <c r="O364" s="423">
        <v>0</v>
      </c>
      <c r="P364" s="423">
        <v>0</v>
      </c>
      <c r="Q364" s="423">
        <v>0</v>
      </c>
      <c r="R364" s="423">
        <v>0</v>
      </c>
      <c r="S364" s="423">
        <v>0</v>
      </c>
      <c r="T364" s="423">
        <v>0</v>
      </c>
      <c r="U364" s="423">
        <v>0</v>
      </c>
      <c r="V364" s="423">
        <v>0</v>
      </c>
    </row>
    <row r="365" spans="2:22">
      <c r="B365" s="491" t="s">
        <v>13</v>
      </c>
      <c r="C365" s="491" t="s">
        <v>13</v>
      </c>
      <c r="D365" s="491" t="s">
        <v>13</v>
      </c>
      <c r="E365" s="423">
        <v>0</v>
      </c>
      <c r="F365" s="423">
        <v>0</v>
      </c>
      <c r="G365" s="423">
        <v>0</v>
      </c>
      <c r="H365" s="423">
        <v>0</v>
      </c>
      <c r="I365" s="423">
        <v>0</v>
      </c>
      <c r="J365" s="423">
        <v>0</v>
      </c>
      <c r="K365" s="423">
        <v>0</v>
      </c>
      <c r="L365" s="423">
        <v>0</v>
      </c>
      <c r="M365" s="423">
        <v>0</v>
      </c>
      <c r="N365" s="423">
        <v>0</v>
      </c>
      <c r="O365" s="423">
        <v>0</v>
      </c>
      <c r="P365" s="423">
        <v>0</v>
      </c>
      <c r="Q365" s="423">
        <v>0</v>
      </c>
      <c r="R365" s="423">
        <v>0</v>
      </c>
      <c r="S365" s="423">
        <v>0</v>
      </c>
      <c r="T365" s="423">
        <v>0</v>
      </c>
      <c r="U365" s="423">
        <v>0</v>
      </c>
      <c r="V365" s="423">
        <v>0</v>
      </c>
    </row>
    <row r="366" spans="2:22">
      <c r="B366" s="491" t="s">
        <v>13</v>
      </c>
      <c r="C366" s="491" t="s">
        <v>13</v>
      </c>
      <c r="D366" s="491" t="s">
        <v>13</v>
      </c>
      <c r="E366" s="423">
        <v>0</v>
      </c>
      <c r="F366" s="423">
        <v>0</v>
      </c>
      <c r="G366" s="423">
        <v>0</v>
      </c>
      <c r="H366" s="423">
        <v>0</v>
      </c>
      <c r="I366" s="423">
        <v>0</v>
      </c>
      <c r="J366" s="423">
        <v>0</v>
      </c>
      <c r="K366" s="423">
        <v>0</v>
      </c>
      <c r="L366" s="423">
        <v>0</v>
      </c>
      <c r="M366" s="423">
        <v>0</v>
      </c>
      <c r="N366" s="423">
        <v>0</v>
      </c>
      <c r="O366" s="423">
        <v>0</v>
      </c>
      <c r="P366" s="423">
        <v>0</v>
      </c>
      <c r="Q366" s="423">
        <v>0</v>
      </c>
      <c r="R366" s="423">
        <v>0</v>
      </c>
      <c r="S366" s="423">
        <v>0</v>
      </c>
      <c r="T366" s="423">
        <v>0</v>
      </c>
      <c r="U366" s="423">
        <v>0</v>
      </c>
      <c r="V366" s="423">
        <v>0</v>
      </c>
    </row>
    <row r="367" spans="2:22">
      <c r="B367" s="491" t="s">
        <v>13</v>
      </c>
      <c r="C367" s="491" t="s">
        <v>13</v>
      </c>
      <c r="D367" s="491" t="s">
        <v>13</v>
      </c>
      <c r="E367" s="423">
        <v>0</v>
      </c>
      <c r="F367" s="423">
        <v>0</v>
      </c>
      <c r="G367" s="423">
        <v>0</v>
      </c>
      <c r="H367" s="423">
        <v>0</v>
      </c>
      <c r="I367" s="423">
        <v>0</v>
      </c>
      <c r="J367" s="423">
        <v>0</v>
      </c>
      <c r="K367" s="423">
        <v>0</v>
      </c>
      <c r="L367" s="423">
        <v>0</v>
      </c>
      <c r="M367" s="423">
        <v>0</v>
      </c>
      <c r="N367" s="423">
        <v>0</v>
      </c>
      <c r="O367" s="423">
        <v>0</v>
      </c>
      <c r="P367" s="423">
        <v>0</v>
      </c>
      <c r="Q367" s="423">
        <v>0</v>
      </c>
      <c r="R367" s="423">
        <v>0</v>
      </c>
      <c r="S367" s="423">
        <v>0</v>
      </c>
      <c r="T367" s="423">
        <v>0</v>
      </c>
      <c r="U367" s="423">
        <v>0</v>
      </c>
      <c r="V367" s="423">
        <v>0</v>
      </c>
    </row>
    <row r="368" spans="2:22">
      <c r="B368" s="491" t="s">
        <v>13</v>
      </c>
      <c r="C368" s="491" t="s">
        <v>13</v>
      </c>
      <c r="D368" s="491" t="s">
        <v>13</v>
      </c>
      <c r="E368" s="423">
        <v>0</v>
      </c>
      <c r="F368" s="423">
        <v>0</v>
      </c>
      <c r="G368" s="423">
        <v>0</v>
      </c>
      <c r="H368" s="423">
        <v>0</v>
      </c>
      <c r="I368" s="423">
        <v>0</v>
      </c>
      <c r="J368" s="423">
        <v>0</v>
      </c>
      <c r="K368" s="423">
        <v>0</v>
      </c>
      <c r="L368" s="423">
        <v>0</v>
      </c>
      <c r="M368" s="423">
        <v>0</v>
      </c>
      <c r="N368" s="423">
        <v>0</v>
      </c>
      <c r="O368" s="423">
        <v>0</v>
      </c>
      <c r="P368" s="423">
        <v>0</v>
      </c>
      <c r="Q368" s="423">
        <v>0</v>
      </c>
      <c r="R368" s="423">
        <v>0</v>
      </c>
      <c r="S368" s="423">
        <v>0</v>
      </c>
      <c r="T368" s="423">
        <v>0</v>
      </c>
      <c r="U368" s="423">
        <v>0</v>
      </c>
      <c r="V368" s="423">
        <v>0</v>
      </c>
    </row>
    <row r="369" spans="2:22">
      <c r="B369" s="491" t="s">
        <v>13</v>
      </c>
      <c r="C369" s="491" t="s">
        <v>13</v>
      </c>
      <c r="D369" s="491" t="s">
        <v>13</v>
      </c>
      <c r="E369" s="423">
        <v>0</v>
      </c>
      <c r="F369" s="423">
        <v>0</v>
      </c>
      <c r="G369" s="423">
        <v>0</v>
      </c>
      <c r="H369" s="423">
        <v>0</v>
      </c>
      <c r="I369" s="423">
        <v>0</v>
      </c>
      <c r="J369" s="423">
        <v>0</v>
      </c>
      <c r="K369" s="423">
        <v>0</v>
      </c>
      <c r="L369" s="423">
        <v>0</v>
      </c>
      <c r="M369" s="423">
        <v>0</v>
      </c>
      <c r="N369" s="423">
        <v>0</v>
      </c>
      <c r="O369" s="423">
        <v>0</v>
      </c>
      <c r="P369" s="423">
        <v>0</v>
      </c>
      <c r="Q369" s="423">
        <v>0</v>
      </c>
      <c r="R369" s="423">
        <v>0</v>
      </c>
      <c r="S369" s="423">
        <v>0</v>
      </c>
      <c r="T369" s="423">
        <v>0</v>
      </c>
      <c r="U369" s="423">
        <v>0</v>
      </c>
      <c r="V369" s="423">
        <v>0</v>
      </c>
    </row>
    <row r="370" spans="2:22">
      <c r="B370" s="491" t="s">
        <v>13</v>
      </c>
      <c r="C370" s="491" t="s">
        <v>13</v>
      </c>
      <c r="D370" s="491" t="s">
        <v>13</v>
      </c>
      <c r="E370" s="423">
        <v>0</v>
      </c>
      <c r="F370" s="423">
        <v>0</v>
      </c>
      <c r="G370" s="423">
        <v>0</v>
      </c>
      <c r="H370" s="423">
        <v>0</v>
      </c>
      <c r="I370" s="423">
        <v>0</v>
      </c>
      <c r="J370" s="423">
        <v>0</v>
      </c>
      <c r="K370" s="423">
        <v>0</v>
      </c>
      <c r="L370" s="423">
        <v>0</v>
      </c>
      <c r="M370" s="423">
        <v>0</v>
      </c>
      <c r="N370" s="423">
        <v>0</v>
      </c>
      <c r="O370" s="423">
        <v>0</v>
      </c>
      <c r="P370" s="423">
        <v>0</v>
      </c>
      <c r="Q370" s="423">
        <v>0</v>
      </c>
      <c r="R370" s="423">
        <v>0</v>
      </c>
      <c r="S370" s="423">
        <v>0</v>
      </c>
      <c r="T370" s="423">
        <v>0</v>
      </c>
      <c r="U370" s="423">
        <v>0</v>
      </c>
      <c r="V370" s="423">
        <v>0</v>
      </c>
    </row>
    <row r="371" spans="2:22">
      <c r="B371" s="491" t="s">
        <v>13</v>
      </c>
      <c r="C371" s="491" t="s">
        <v>13</v>
      </c>
      <c r="D371" s="491" t="s">
        <v>13</v>
      </c>
      <c r="E371" s="423">
        <v>0</v>
      </c>
      <c r="F371" s="423">
        <v>0</v>
      </c>
      <c r="G371" s="423">
        <v>0</v>
      </c>
      <c r="H371" s="423">
        <v>0</v>
      </c>
      <c r="I371" s="423">
        <v>0</v>
      </c>
      <c r="J371" s="423">
        <v>0</v>
      </c>
      <c r="K371" s="423">
        <v>0</v>
      </c>
      <c r="L371" s="423">
        <v>0</v>
      </c>
      <c r="M371" s="423">
        <v>0</v>
      </c>
      <c r="N371" s="423">
        <v>0</v>
      </c>
      <c r="O371" s="423">
        <v>0</v>
      </c>
      <c r="P371" s="423">
        <v>0</v>
      </c>
      <c r="Q371" s="423">
        <v>0</v>
      </c>
      <c r="R371" s="423">
        <v>0</v>
      </c>
      <c r="S371" s="423">
        <v>0</v>
      </c>
      <c r="T371" s="423">
        <v>0</v>
      </c>
      <c r="U371" s="423">
        <v>0</v>
      </c>
      <c r="V371" s="423">
        <v>0</v>
      </c>
    </row>
    <row r="372" spans="2:22">
      <c r="B372" s="491" t="s">
        <v>13</v>
      </c>
      <c r="C372" s="491" t="s">
        <v>13</v>
      </c>
      <c r="D372" s="491" t="s">
        <v>13</v>
      </c>
      <c r="E372" s="423">
        <v>0</v>
      </c>
      <c r="F372" s="423">
        <v>0</v>
      </c>
      <c r="G372" s="423">
        <v>0</v>
      </c>
      <c r="H372" s="423">
        <v>0</v>
      </c>
      <c r="I372" s="423">
        <v>0</v>
      </c>
      <c r="J372" s="423">
        <v>0</v>
      </c>
      <c r="K372" s="423">
        <v>0</v>
      </c>
      <c r="L372" s="423">
        <v>0</v>
      </c>
      <c r="M372" s="423">
        <v>0</v>
      </c>
      <c r="N372" s="423">
        <v>0</v>
      </c>
      <c r="O372" s="423">
        <v>0</v>
      </c>
      <c r="P372" s="423">
        <v>0</v>
      </c>
      <c r="Q372" s="423">
        <v>0</v>
      </c>
      <c r="R372" s="423">
        <v>0</v>
      </c>
      <c r="S372" s="423">
        <v>0</v>
      </c>
      <c r="T372" s="423">
        <v>0</v>
      </c>
      <c r="U372" s="423">
        <v>0</v>
      </c>
      <c r="V372" s="423">
        <v>0</v>
      </c>
    </row>
    <row r="373" spans="2:22">
      <c r="B373" s="491" t="s">
        <v>13</v>
      </c>
      <c r="C373" s="491" t="s">
        <v>13</v>
      </c>
      <c r="D373" s="491" t="s">
        <v>13</v>
      </c>
      <c r="E373" s="423">
        <v>0</v>
      </c>
      <c r="F373" s="423">
        <v>0</v>
      </c>
      <c r="G373" s="423">
        <v>0</v>
      </c>
      <c r="H373" s="423">
        <v>0</v>
      </c>
      <c r="I373" s="423">
        <v>0</v>
      </c>
      <c r="J373" s="423">
        <v>0</v>
      </c>
      <c r="K373" s="423">
        <v>0</v>
      </c>
      <c r="L373" s="423">
        <v>0</v>
      </c>
      <c r="M373" s="423">
        <v>0</v>
      </c>
      <c r="N373" s="423">
        <v>0</v>
      </c>
      <c r="O373" s="423">
        <v>0</v>
      </c>
      <c r="P373" s="423">
        <v>0</v>
      </c>
      <c r="Q373" s="423">
        <v>0</v>
      </c>
      <c r="R373" s="423">
        <v>0</v>
      </c>
      <c r="S373" s="423">
        <v>0</v>
      </c>
      <c r="T373" s="423">
        <v>0</v>
      </c>
      <c r="U373" s="423">
        <v>0</v>
      </c>
      <c r="V373" s="423">
        <v>0</v>
      </c>
    </row>
    <row r="374" spans="2:22">
      <c r="B374" s="491" t="s">
        <v>13</v>
      </c>
      <c r="C374" s="491" t="s">
        <v>13</v>
      </c>
      <c r="D374" s="491" t="s">
        <v>13</v>
      </c>
      <c r="E374" s="423">
        <v>0</v>
      </c>
      <c r="F374" s="423">
        <v>0</v>
      </c>
      <c r="G374" s="423">
        <v>0</v>
      </c>
      <c r="H374" s="423">
        <v>0</v>
      </c>
      <c r="I374" s="423">
        <v>0</v>
      </c>
      <c r="J374" s="423">
        <v>0</v>
      </c>
      <c r="K374" s="423">
        <v>0</v>
      </c>
      <c r="L374" s="423">
        <v>0</v>
      </c>
      <c r="M374" s="423">
        <v>0</v>
      </c>
      <c r="N374" s="423">
        <v>0</v>
      </c>
      <c r="O374" s="423">
        <v>0</v>
      </c>
      <c r="P374" s="423">
        <v>0</v>
      </c>
      <c r="Q374" s="423">
        <v>0</v>
      </c>
      <c r="R374" s="423">
        <v>0</v>
      </c>
      <c r="S374" s="423">
        <v>0</v>
      </c>
      <c r="T374" s="423">
        <v>0</v>
      </c>
      <c r="U374" s="423">
        <v>0</v>
      </c>
      <c r="V374" s="423">
        <v>0</v>
      </c>
    </row>
    <row r="375" spans="2:22">
      <c r="B375" s="491" t="s">
        <v>13</v>
      </c>
      <c r="C375" s="491" t="s">
        <v>13</v>
      </c>
      <c r="D375" s="491" t="s">
        <v>13</v>
      </c>
      <c r="E375" s="423">
        <v>0</v>
      </c>
      <c r="F375" s="423">
        <v>0</v>
      </c>
      <c r="G375" s="423">
        <v>0</v>
      </c>
      <c r="H375" s="423">
        <v>0</v>
      </c>
      <c r="I375" s="423">
        <v>0</v>
      </c>
      <c r="J375" s="423">
        <v>0</v>
      </c>
      <c r="K375" s="423">
        <v>0</v>
      </c>
      <c r="L375" s="423">
        <v>0</v>
      </c>
      <c r="M375" s="423">
        <v>0</v>
      </c>
      <c r="N375" s="423">
        <v>0</v>
      </c>
      <c r="O375" s="423">
        <v>0</v>
      </c>
      <c r="P375" s="423">
        <v>0</v>
      </c>
      <c r="Q375" s="423">
        <v>0</v>
      </c>
      <c r="R375" s="423">
        <v>0</v>
      </c>
      <c r="S375" s="423">
        <v>0</v>
      </c>
      <c r="T375" s="423">
        <v>0</v>
      </c>
      <c r="U375" s="423">
        <v>0</v>
      </c>
      <c r="V375" s="423">
        <v>0</v>
      </c>
    </row>
    <row r="376" spans="2:22">
      <c r="B376" s="491" t="s">
        <v>13</v>
      </c>
      <c r="C376" s="491" t="s">
        <v>13</v>
      </c>
      <c r="D376" s="491" t="s">
        <v>13</v>
      </c>
      <c r="E376" s="423">
        <v>0</v>
      </c>
      <c r="F376" s="423">
        <v>0</v>
      </c>
      <c r="G376" s="423">
        <v>0</v>
      </c>
      <c r="H376" s="423">
        <v>0</v>
      </c>
      <c r="I376" s="423">
        <v>0</v>
      </c>
      <c r="J376" s="423">
        <v>0</v>
      </c>
      <c r="K376" s="423">
        <v>0</v>
      </c>
      <c r="L376" s="423">
        <v>0</v>
      </c>
      <c r="M376" s="423">
        <v>0</v>
      </c>
      <c r="N376" s="423">
        <v>0</v>
      </c>
      <c r="O376" s="423">
        <v>0</v>
      </c>
      <c r="P376" s="423">
        <v>0</v>
      </c>
      <c r="Q376" s="423">
        <v>0</v>
      </c>
      <c r="R376" s="423">
        <v>0</v>
      </c>
      <c r="S376" s="423">
        <v>0</v>
      </c>
      <c r="T376" s="423">
        <v>0</v>
      </c>
      <c r="U376" s="423">
        <v>0</v>
      </c>
      <c r="V376" s="423">
        <v>0</v>
      </c>
    </row>
    <row r="377" spans="2:22">
      <c r="B377" s="491" t="s">
        <v>13</v>
      </c>
      <c r="C377" s="491" t="s">
        <v>13</v>
      </c>
      <c r="D377" s="491" t="s">
        <v>13</v>
      </c>
      <c r="E377" s="423">
        <v>0</v>
      </c>
      <c r="F377" s="423">
        <v>0</v>
      </c>
      <c r="G377" s="423">
        <v>0</v>
      </c>
      <c r="H377" s="423">
        <v>0</v>
      </c>
      <c r="I377" s="423">
        <v>0</v>
      </c>
      <c r="J377" s="423">
        <v>0</v>
      </c>
      <c r="K377" s="423">
        <v>0</v>
      </c>
      <c r="L377" s="423">
        <v>0</v>
      </c>
      <c r="M377" s="423">
        <v>0</v>
      </c>
      <c r="N377" s="423">
        <v>0</v>
      </c>
      <c r="O377" s="423">
        <v>0</v>
      </c>
      <c r="P377" s="423">
        <v>0</v>
      </c>
      <c r="Q377" s="423">
        <v>0</v>
      </c>
      <c r="R377" s="423">
        <v>0</v>
      </c>
      <c r="S377" s="423">
        <v>0</v>
      </c>
      <c r="T377" s="423">
        <v>0</v>
      </c>
      <c r="U377" s="423">
        <v>0</v>
      </c>
      <c r="V377" s="423">
        <v>0</v>
      </c>
    </row>
    <row r="378" spans="2:22">
      <c r="B378" s="491" t="s">
        <v>13</v>
      </c>
      <c r="C378" s="491" t="s">
        <v>13</v>
      </c>
      <c r="D378" s="491" t="s">
        <v>13</v>
      </c>
      <c r="E378" s="423">
        <v>0</v>
      </c>
      <c r="F378" s="423">
        <v>0</v>
      </c>
      <c r="G378" s="423">
        <v>0</v>
      </c>
      <c r="H378" s="423">
        <v>0</v>
      </c>
      <c r="I378" s="423">
        <v>0</v>
      </c>
      <c r="J378" s="423">
        <v>0</v>
      </c>
      <c r="K378" s="423">
        <v>0</v>
      </c>
      <c r="L378" s="423">
        <v>0</v>
      </c>
      <c r="M378" s="423">
        <v>0</v>
      </c>
      <c r="N378" s="423">
        <v>0</v>
      </c>
      <c r="O378" s="423">
        <v>0</v>
      </c>
      <c r="P378" s="423">
        <v>0</v>
      </c>
      <c r="Q378" s="423">
        <v>0</v>
      </c>
      <c r="R378" s="423">
        <v>0</v>
      </c>
      <c r="S378" s="423">
        <v>0</v>
      </c>
      <c r="T378" s="423">
        <v>0</v>
      </c>
      <c r="U378" s="423">
        <v>0</v>
      </c>
      <c r="V378" s="423">
        <v>0</v>
      </c>
    </row>
    <row r="379" spans="2:22">
      <c r="B379" s="491" t="s">
        <v>13</v>
      </c>
      <c r="C379" s="491" t="s">
        <v>13</v>
      </c>
      <c r="D379" s="491" t="s">
        <v>13</v>
      </c>
      <c r="E379" s="423">
        <v>0</v>
      </c>
      <c r="F379" s="423">
        <v>0</v>
      </c>
      <c r="G379" s="423">
        <v>0</v>
      </c>
      <c r="H379" s="423">
        <v>0</v>
      </c>
      <c r="I379" s="423">
        <v>0</v>
      </c>
      <c r="J379" s="423">
        <v>0</v>
      </c>
      <c r="K379" s="423">
        <v>0</v>
      </c>
      <c r="L379" s="423">
        <v>0</v>
      </c>
      <c r="M379" s="423">
        <v>0</v>
      </c>
      <c r="N379" s="423">
        <v>0</v>
      </c>
      <c r="O379" s="423">
        <v>0</v>
      </c>
      <c r="P379" s="423">
        <v>0</v>
      </c>
      <c r="Q379" s="423">
        <v>0</v>
      </c>
      <c r="R379" s="423">
        <v>0</v>
      </c>
      <c r="S379" s="423">
        <v>0</v>
      </c>
      <c r="T379" s="423">
        <v>0</v>
      </c>
      <c r="U379" s="423">
        <v>0</v>
      </c>
      <c r="V379" s="423">
        <v>0</v>
      </c>
    </row>
    <row r="380" spans="2:22">
      <c r="B380" s="491" t="s">
        <v>13</v>
      </c>
      <c r="C380" s="491" t="s">
        <v>13</v>
      </c>
      <c r="D380" s="491" t="s">
        <v>13</v>
      </c>
      <c r="E380" s="423">
        <v>0</v>
      </c>
      <c r="F380" s="423">
        <v>0</v>
      </c>
      <c r="G380" s="423">
        <v>0</v>
      </c>
      <c r="H380" s="423">
        <v>0</v>
      </c>
      <c r="I380" s="423">
        <v>0</v>
      </c>
      <c r="J380" s="423">
        <v>0</v>
      </c>
      <c r="K380" s="423">
        <v>0</v>
      </c>
      <c r="L380" s="423">
        <v>0</v>
      </c>
      <c r="M380" s="423">
        <v>0</v>
      </c>
      <c r="N380" s="423">
        <v>0</v>
      </c>
      <c r="O380" s="423">
        <v>0</v>
      </c>
      <c r="P380" s="423">
        <v>0</v>
      </c>
      <c r="Q380" s="423">
        <v>0</v>
      </c>
      <c r="R380" s="423">
        <v>0</v>
      </c>
      <c r="S380" s="423">
        <v>0</v>
      </c>
      <c r="T380" s="423">
        <v>0</v>
      </c>
      <c r="U380" s="423">
        <v>0</v>
      </c>
      <c r="V380" s="423">
        <v>0</v>
      </c>
    </row>
    <row r="381" spans="2:22">
      <c r="B381" s="491" t="s">
        <v>13</v>
      </c>
      <c r="C381" s="491" t="s">
        <v>13</v>
      </c>
      <c r="D381" s="491" t="s">
        <v>13</v>
      </c>
      <c r="E381" s="423">
        <v>0</v>
      </c>
      <c r="F381" s="423">
        <v>0</v>
      </c>
      <c r="G381" s="423">
        <v>0</v>
      </c>
      <c r="H381" s="423">
        <v>0</v>
      </c>
      <c r="I381" s="423">
        <v>0</v>
      </c>
      <c r="J381" s="423">
        <v>0</v>
      </c>
      <c r="K381" s="423">
        <v>0</v>
      </c>
      <c r="L381" s="423">
        <v>0</v>
      </c>
      <c r="M381" s="423">
        <v>0</v>
      </c>
      <c r="N381" s="423">
        <v>0</v>
      </c>
      <c r="O381" s="423">
        <v>0</v>
      </c>
      <c r="P381" s="423">
        <v>0</v>
      </c>
      <c r="Q381" s="423">
        <v>0</v>
      </c>
      <c r="R381" s="423">
        <v>0</v>
      </c>
      <c r="S381" s="423">
        <v>0</v>
      </c>
      <c r="T381" s="423">
        <v>0</v>
      </c>
      <c r="U381" s="423">
        <v>0</v>
      </c>
      <c r="V381" s="423">
        <v>0</v>
      </c>
    </row>
    <row r="382" spans="2:22">
      <c r="B382" s="491" t="s">
        <v>13</v>
      </c>
      <c r="C382" s="491" t="s">
        <v>13</v>
      </c>
      <c r="D382" s="491" t="s">
        <v>13</v>
      </c>
      <c r="E382" s="423">
        <v>0</v>
      </c>
      <c r="F382" s="423">
        <v>0</v>
      </c>
      <c r="G382" s="423">
        <v>0</v>
      </c>
      <c r="H382" s="423">
        <v>0</v>
      </c>
      <c r="I382" s="423">
        <v>0</v>
      </c>
      <c r="J382" s="423">
        <v>0</v>
      </c>
      <c r="K382" s="423">
        <v>0</v>
      </c>
      <c r="L382" s="423">
        <v>0</v>
      </c>
      <c r="M382" s="423">
        <v>0</v>
      </c>
      <c r="N382" s="423">
        <v>0</v>
      </c>
      <c r="O382" s="423">
        <v>0</v>
      </c>
      <c r="P382" s="423">
        <v>0</v>
      </c>
      <c r="Q382" s="423">
        <v>0</v>
      </c>
      <c r="R382" s="423">
        <v>0</v>
      </c>
      <c r="S382" s="423">
        <v>0</v>
      </c>
      <c r="T382" s="423">
        <v>0</v>
      </c>
      <c r="U382" s="423">
        <v>0</v>
      </c>
      <c r="V382" s="423">
        <v>0</v>
      </c>
    </row>
    <row r="383" spans="2:22">
      <c r="B383" s="491" t="s">
        <v>13</v>
      </c>
      <c r="C383" s="491" t="s">
        <v>13</v>
      </c>
      <c r="D383" s="491" t="s">
        <v>13</v>
      </c>
      <c r="E383" s="423">
        <v>0</v>
      </c>
      <c r="F383" s="423">
        <v>0</v>
      </c>
      <c r="G383" s="423">
        <v>0</v>
      </c>
      <c r="H383" s="423">
        <v>0</v>
      </c>
      <c r="I383" s="423">
        <v>0</v>
      </c>
      <c r="J383" s="423">
        <v>0</v>
      </c>
      <c r="K383" s="423">
        <v>0</v>
      </c>
      <c r="L383" s="423">
        <v>0</v>
      </c>
      <c r="M383" s="423">
        <v>0</v>
      </c>
      <c r="N383" s="423">
        <v>0</v>
      </c>
      <c r="O383" s="423">
        <v>0</v>
      </c>
      <c r="P383" s="423">
        <v>0</v>
      </c>
      <c r="Q383" s="423">
        <v>0</v>
      </c>
      <c r="R383" s="423">
        <v>0</v>
      </c>
      <c r="S383" s="423">
        <v>0</v>
      </c>
      <c r="T383" s="423">
        <v>0</v>
      </c>
      <c r="U383" s="423">
        <v>0</v>
      </c>
      <c r="V383" s="423">
        <v>0</v>
      </c>
    </row>
    <row r="384" spans="2:22">
      <c r="B384" s="491" t="s">
        <v>13</v>
      </c>
      <c r="C384" s="491" t="s">
        <v>13</v>
      </c>
      <c r="D384" s="491" t="s">
        <v>13</v>
      </c>
      <c r="E384" s="423">
        <v>0</v>
      </c>
      <c r="F384" s="423">
        <v>0</v>
      </c>
      <c r="G384" s="423">
        <v>0</v>
      </c>
      <c r="H384" s="423">
        <v>0</v>
      </c>
      <c r="I384" s="423">
        <v>0</v>
      </c>
      <c r="J384" s="423">
        <v>0</v>
      </c>
      <c r="K384" s="423">
        <v>0</v>
      </c>
      <c r="L384" s="423">
        <v>0</v>
      </c>
      <c r="M384" s="423">
        <v>0</v>
      </c>
      <c r="N384" s="423">
        <v>0</v>
      </c>
      <c r="O384" s="423">
        <v>0</v>
      </c>
      <c r="P384" s="423">
        <v>0</v>
      </c>
      <c r="Q384" s="423">
        <v>0</v>
      </c>
      <c r="R384" s="423">
        <v>0</v>
      </c>
      <c r="S384" s="423">
        <v>0</v>
      </c>
      <c r="T384" s="423">
        <v>0</v>
      </c>
      <c r="U384" s="423">
        <v>0</v>
      </c>
      <c r="V384" s="423">
        <v>0</v>
      </c>
    </row>
    <row r="385" spans="2:22">
      <c r="B385" s="491" t="s">
        <v>13</v>
      </c>
      <c r="C385" s="491" t="s">
        <v>13</v>
      </c>
      <c r="D385" s="491" t="s">
        <v>13</v>
      </c>
      <c r="E385" s="423">
        <v>0</v>
      </c>
      <c r="F385" s="423">
        <v>0</v>
      </c>
      <c r="G385" s="423">
        <v>0</v>
      </c>
      <c r="H385" s="423">
        <v>0</v>
      </c>
      <c r="I385" s="423">
        <v>0</v>
      </c>
      <c r="J385" s="423">
        <v>0</v>
      </c>
      <c r="K385" s="423">
        <v>0</v>
      </c>
      <c r="L385" s="423">
        <v>0</v>
      </c>
      <c r="M385" s="423">
        <v>0</v>
      </c>
      <c r="N385" s="423">
        <v>0</v>
      </c>
      <c r="O385" s="423">
        <v>0</v>
      </c>
      <c r="P385" s="423">
        <v>0</v>
      </c>
      <c r="Q385" s="423">
        <v>0</v>
      </c>
      <c r="R385" s="423">
        <v>0</v>
      </c>
      <c r="S385" s="423">
        <v>0</v>
      </c>
      <c r="T385" s="423">
        <v>0</v>
      </c>
      <c r="U385" s="423">
        <v>0</v>
      </c>
      <c r="V385" s="423">
        <v>0</v>
      </c>
    </row>
    <row r="386" spans="2:22">
      <c r="B386" s="491" t="s">
        <v>13</v>
      </c>
      <c r="C386" s="491" t="s">
        <v>13</v>
      </c>
      <c r="D386" s="491" t="s">
        <v>13</v>
      </c>
      <c r="E386" s="423">
        <v>0</v>
      </c>
      <c r="F386" s="423">
        <v>0</v>
      </c>
      <c r="G386" s="423">
        <v>0</v>
      </c>
      <c r="H386" s="423">
        <v>0</v>
      </c>
      <c r="I386" s="423">
        <v>0</v>
      </c>
      <c r="J386" s="423">
        <v>0</v>
      </c>
      <c r="K386" s="423">
        <v>0</v>
      </c>
      <c r="L386" s="423">
        <v>0</v>
      </c>
      <c r="M386" s="423">
        <v>0</v>
      </c>
      <c r="N386" s="423">
        <v>0</v>
      </c>
      <c r="O386" s="423">
        <v>0</v>
      </c>
      <c r="P386" s="423">
        <v>0</v>
      </c>
      <c r="Q386" s="423">
        <v>0</v>
      </c>
      <c r="R386" s="423">
        <v>0</v>
      </c>
      <c r="S386" s="423">
        <v>0</v>
      </c>
      <c r="T386" s="423">
        <v>0</v>
      </c>
      <c r="U386" s="423">
        <v>0</v>
      </c>
      <c r="V386" s="423">
        <v>0</v>
      </c>
    </row>
    <row r="387" spans="2:22">
      <c r="B387" s="491" t="s">
        <v>13</v>
      </c>
      <c r="C387" s="491" t="s">
        <v>13</v>
      </c>
      <c r="D387" s="491" t="s">
        <v>13</v>
      </c>
      <c r="E387" s="423">
        <v>0</v>
      </c>
      <c r="F387" s="423">
        <v>0</v>
      </c>
      <c r="G387" s="423">
        <v>0</v>
      </c>
      <c r="H387" s="423">
        <v>0</v>
      </c>
      <c r="I387" s="423">
        <v>0</v>
      </c>
      <c r="J387" s="423">
        <v>0</v>
      </c>
      <c r="K387" s="423">
        <v>0</v>
      </c>
      <c r="L387" s="423">
        <v>0</v>
      </c>
      <c r="M387" s="423">
        <v>0</v>
      </c>
      <c r="N387" s="423">
        <v>0</v>
      </c>
      <c r="O387" s="423">
        <v>0</v>
      </c>
      <c r="P387" s="423">
        <v>0</v>
      </c>
      <c r="Q387" s="423">
        <v>0</v>
      </c>
      <c r="R387" s="423">
        <v>0</v>
      </c>
      <c r="S387" s="423">
        <v>0</v>
      </c>
      <c r="T387" s="423">
        <v>0</v>
      </c>
      <c r="U387" s="423">
        <v>0</v>
      </c>
      <c r="V387" s="423">
        <v>0</v>
      </c>
    </row>
    <row r="388" spans="2:22">
      <c r="B388" s="491" t="s">
        <v>13</v>
      </c>
      <c r="C388" s="491" t="s">
        <v>13</v>
      </c>
      <c r="D388" s="491" t="s">
        <v>13</v>
      </c>
      <c r="E388" s="423">
        <v>0</v>
      </c>
      <c r="F388" s="423">
        <v>0</v>
      </c>
      <c r="G388" s="423">
        <v>0</v>
      </c>
      <c r="H388" s="423">
        <v>0</v>
      </c>
      <c r="I388" s="423">
        <v>0</v>
      </c>
      <c r="J388" s="423">
        <v>0</v>
      </c>
      <c r="K388" s="423">
        <v>0</v>
      </c>
      <c r="L388" s="423">
        <v>0</v>
      </c>
      <c r="M388" s="423">
        <v>0</v>
      </c>
      <c r="N388" s="423">
        <v>0</v>
      </c>
      <c r="O388" s="423">
        <v>0</v>
      </c>
      <c r="P388" s="423">
        <v>0</v>
      </c>
      <c r="Q388" s="423">
        <v>0</v>
      </c>
      <c r="R388" s="423">
        <v>0</v>
      </c>
      <c r="S388" s="423">
        <v>0</v>
      </c>
      <c r="T388" s="423">
        <v>0</v>
      </c>
      <c r="U388" s="423">
        <v>0</v>
      </c>
      <c r="V388" s="423">
        <v>0</v>
      </c>
    </row>
    <row r="389" spans="2:22">
      <c r="B389" s="491" t="s">
        <v>13</v>
      </c>
      <c r="C389" s="491" t="s">
        <v>13</v>
      </c>
      <c r="D389" s="491" t="s">
        <v>13</v>
      </c>
      <c r="E389" s="423">
        <v>0</v>
      </c>
      <c r="F389" s="423">
        <v>0</v>
      </c>
      <c r="G389" s="423">
        <v>0</v>
      </c>
      <c r="H389" s="423">
        <v>0</v>
      </c>
      <c r="I389" s="423">
        <v>0</v>
      </c>
      <c r="J389" s="423">
        <v>0</v>
      </c>
      <c r="K389" s="423">
        <v>0</v>
      </c>
      <c r="L389" s="423">
        <v>0</v>
      </c>
      <c r="M389" s="423">
        <v>0</v>
      </c>
      <c r="N389" s="423">
        <v>0</v>
      </c>
      <c r="O389" s="423">
        <v>0</v>
      </c>
      <c r="P389" s="423">
        <v>0</v>
      </c>
      <c r="Q389" s="423">
        <v>0</v>
      </c>
      <c r="R389" s="423">
        <v>0</v>
      </c>
      <c r="S389" s="423">
        <v>0</v>
      </c>
      <c r="T389" s="423">
        <v>0</v>
      </c>
      <c r="U389" s="423">
        <v>0</v>
      </c>
      <c r="V389" s="423">
        <v>0</v>
      </c>
    </row>
    <row r="390" spans="2:22">
      <c r="B390" s="491" t="s">
        <v>13</v>
      </c>
      <c r="C390" s="491" t="s">
        <v>13</v>
      </c>
      <c r="D390" s="491" t="s">
        <v>13</v>
      </c>
      <c r="E390" s="423">
        <v>0</v>
      </c>
      <c r="F390" s="423">
        <v>0</v>
      </c>
      <c r="G390" s="423">
        <v>0</v>
      </c>
      <c r="H390" s="423">
        <v>0</v>
      </c>
      <c r="I390" s="423">
        <v>0</v>
      </c>
      <c r="J390" s="423">
        <v>0</v>
      </c>
      <c r="K390" s="423">
        <v>0</v>
      </c>
      <c r="L390" s="423">
        <v>0</v>
      </c>
      <c r="M390" s="423">
        <v>0</v>
      </c>
      <c r="N390" s="423">
        <v>0</v>
      </c>
      <c r="O390" s="423">
        <v>0</v>
      </c>
      <c r="P390" s="423">
        <v>0</v>
      </c>
      <c r="Q390" s="423">
        <v>0</v>
      </c>
      <c r="R390" s="423">
        <v>0</v>
      </c>
      <c r="S390" s="423">
        <v>0</v>
      </c>
      <c r="T390" s="423">
        <v>0</v>
      </c>
      <c r="U390" s="423">
        <v>0</v>
      </c>
      <c r="V390" s="423">
        <v>0</v>
      </c>
    </row>
    <row r="391" spans="2:22">
      <c r="B391" s="491" t="s">
        <v>13</v>
      </c>
      <c r="C391" s="491" t="s">
        <v>13</v>
      </c>
      <c r="D391" s="491" t="s">
        <v>13</v>
      </c>
      <c r="E391" s="423">
        <v>0</v>
      </c>
      <c r="F391" s="423">
        <v>0</v>
      </c>
      <c r="G391" s="423">
        <v>0</v>
      </c>
      <c r="H391" s="423">
        <v>0</v>
      </c>
      <c r="I391" s="423">
        <v>0</v>
      </c>
      <c r="J391" s="423">
        <v>0</v>
      </c>
      <c r="K391" s="423">
        <v>0</v>
      </c>
      <c r="L391" s="423">
        <v>0</v>
      </c>
      <c r="M391" s="423">
        <v>0</v>
      </c>
      <c r="N391" s="423">
        <v>0</v>
      </c>
      <c r="O391" s="423">
        <v>0</v>
      </c>
      <c r="P391" s="423">
        <v>0</v>
      </c>
      <c r="Q391" s="423">
        <v>0</v>
      </c>
      <c r="R391" s="423">
        <v>0</v>
      </c>
      <c r="S391" s="423">
        <v>0</v>
      </c>
      <c r="T391" s="423">
        <v>0</v>
      </c>
      <c r="U391" s="423">
        <v>0</v>
      </c>
      <c r="V391" s="423">
        <v>0</v>
      </c>
    </row>
    <row r="392" spans="2:22">
      <c r="B392" s="491" t="s">
        <v>13</v>
      </c>
      <c r="C392" s="491" t="s">
        <v>13</v>
      </c>
      <c r="D392" s="491" t="s">
        <v>13</v>
      </c>
      <c r="E392" s="423">
        <v>0</v>
      </c>
      <c r="F392" s="423">
        <v>0</v>
      </c>
      <c r="G392" s="423">
        <v>0</v>
      </c>
      <c r="H392" s="423">
        <v>0</v>
      </c>
      <c r="I392" s="423">
        <v>0</v>
      </c>
      <c r="J392" s="423">
        <v>0</v>
      </c>
      <c r="K392" s="423">
        <v>0</v>
      </c>
      <c r="L392" s="423">
        <v>0</v>
      </c>
      <c r="M392" s="423">
        <v>0</v>
      </c>
      <c r="N392" s="423">
        <v>0</v>
      </c>
      <c r="O392" s="423">
        <v>0</v>
      </c>
      <c r="P392" s="423">
        <v>0</v>
      </c>
      <c r="Q392" s="423">
        <v>0</v>
      </c>
      <c r="R392" s="423">
        <v>0</v>
      </c>
      <c r="S392" s="423">
        <v>0</v>
      </c>
      <c r="T392" s="423">
        <v>0</v>
      </c>
      <c r="U392" s="423">
        <v>0</v>
      </c>
      <c r="V392" s="423">
        <v>0</v>
      </c>
    </row>
    <row r="393" spans="2:22">
      <c r="B393" s="491" t="s">
        <v>13</v>
      </c>
      <c r="C393" s="491" t="s">
        <v>13</v>
      </c>
      <c r="D393" s="491" t="s">
        <v>13</v>
      </c>
      <c r="E393" s="423">
        <v>0</v>
      </c>
      <c r="F393" s="423">
        <v>0</v>
      </c>
      <c r="G393" s="423">
        <v>0</v>
      </c>
      <c r="H393" s="423">
        <v>0</v>
      </c>
      <c r="I393" s="423">
        <v>0</v>
      </c>
      <c r="J393" s="423">
        <v>0</v>
      </c>
      <c r="K393" s="423">
        <v>0</v>
      </c>
      <c r="L393" s="423">
        <v>0</v>
      </c>
      <c r="M393" s="423">
        <v>0</v>
      </c>
      <c r="N393" s="423">
        <v>0</v>
      </c>
      <c r="O393" s="423">
        <v>0</v>
      </c>
      <c r="P393" s="423">
        <v>0</v>
      </c>
      <c r="Q393" s="423">
        <v>0</v>
      </c>
      <c r="R393" s="423">
        <v>0</v>
      </c>
      <c r="S393" s="423">
        <v>0</v>
      </c>
      <c r="T393" s="423">
        <v>0</v>
      </c>
      <c r="U393" s="423">
        <v>0</v>
      </c>
      <c r="V393" s="423">
        <v>0</v>
      </c>
    </row>
    <row r="394" spans="2:22">
      <c r="B394" s="491" t="s">
        <v>13</v>
      </c>
      <c r="C394" s="491" t="s">
        <v>13</v>
      </c>
      <c r="D394" s="491" t="s">
        <v>13</v>
      </c>
      <c r="E394" s="423">
        <v>0</v>
      </c>
      <c r="F394" s="423">
        <v>0</v>
      </c>
      <c r="G394" s="423">
        <v>0</v>
      </c>
      <c r="H394" s="423">
        <v>0</v>
      </c>
      <c r="I394" s="423">
        <v>0</v>
      </c>
      <c r="J394" s="423">
        <v>0</v>
      </c>
      <c r="K394" s="423">
        <v>0</v>
      </c>
      <c r="L394" s="423">
        <v>0</v>
      </c>
      <c r="M394" s="423">
        <v>0</v>
      </c>
      <c r="N394" s="423">
        <v>0</v>
      </c>
      <c r="O394" s="423">
        <v>0</v>
      </c>
      <c r="P394" s="423">
        <v>0</v>
      </c>
      <c r="Q394" s="423">
        <v>0</v>
      </c>
      <c r="R394" s="423">
        <v>0</v>
      </c>
      <c r="S394" s="423">
        <v>0</v>
      </c>
      <c r="T394" s="423">
        <v>0</v>
      </c>
      <c r="U394" s="423">
        <v>0</v>
      </c>
      <c r="V394" s="423">
        <v>0</v>
      </c>
    </row>
    <row r="395" spans="2:22">
      <c r="B395" s="491" t="s">
        <v>13</v>
      </c>
      <c r="C395" s="491" t="s">
        <v>13</v>
      </c>
      <c r="D395" s="491" t="s">
        <v>13</v>
      </c>
      <c r="E395" s="423">
        <v>0</v>
      </c>
      <c r="F395" s="423">
        <v>0</v>
      </c>
      <c r="G395" s="423">
        <v>0</v>
      </c>
      <c r="H395" s="423">
        <v>0</v>
      </c>
      <c r="I395" s="423">
        <v>0</v>
      </c>
      <c r="J395" s="423">
        <v>0</v>
      </c>
      <c r="K395" s="423">
        <v>0</v>
      </c>
      <c r="L395" s="423">
        <v>0</v>
      </c>
      <c r="M395" s="423">
        <v>0</v>
      </c>
      <c r="N395" s="423">
        <v>0</v>
      </c>
      <c r="O395" s="423">
        <v>0</v>
      </c>
      <c r="P395" s="423">
        <v>0</v>
      </c>
      <c r="Q395" s="423">
        <v>0</v>
      </c>
      <c r="R395" s="423">
        <v>0</v>
      </c>
      <c r="S395" s="423">
        <v>0</v>
      </c>
      <c r="T395" s="423">
        <v>0</v>
      </c>
      <c r="U395" s="423">
        <v>0</v>
      </c>
      <c r="V395" s="423">
        <v>0</v>
      </c>
    </row>
    <row r="396" spans="2:22">
      <c r="B396" s="491" t="s">
        <v>13</v>
      </c>
      <c r="C396" s="491" t="s">
        <v>13</v>
      </c>
      <c r="D396" s="491" t="s">
        <v>13</v>
      </c>
      <c r="E396" s="423">
        <v>0</v>
      </c>
      <c r="F396" s="423">
        <v>0</v>
      </c>
      <c r="G396" s="423">
        <v>0</v>
      </c>
      <c r="H396" s="423">
        <v>0</v>
      </c>
      <c r="I396" s="423">
        <v>0</v>
      </c>
      <c r="J396" s="423">
        <v>0</v>
      </c>
      <c r="K396" s="423">
        <v>0</v>
      </c>
      <c r="L396" s="423">
        <v>0</v>
      </c>
      <c r="M396" s="423">
        <v>0</v>
      </c>
      <c r="N396" s="423">
        <v>0</v>
      </c>
      <c r="O396" s="423">
        <v>0</v>
      </c>
      <c r="P396" s="423">
        <v>0</v>
      </c>
      <c r="Q396" s="423">
        <v>0</v>
      </c>
      <c r="R396" s="423">
        <v>0</v>
      </c>
      <c r="S396" s="423">
        <v>0</v>
      </c>
      <c r="T396" s="423">
        <v>0</v>
      </c>
      <c r="U396" s="423">
        <v>0</v>
      </c>
      <c r="V396" s="423">
        <v>0</v>
      </c>
    </row>
    <row r="397" spans="2:22">
      <c r="B397" s="491" t="s">
        <v>13</v>
      </c>
      <c r="C397" s="491" t="s">
        <v>13</v>
      </c>
      <c r="D397" s="491" t="s">
        <v>13</v>
      </c>
      <c r="E397" s="423">
        <v>0</v>
      </c>
      <c r="F397" s="423">
        <v>0</v>
      </c>
      <c r="G397" s="423">
        <v>0</v>
      </c>
      <c r="H397" s="423">
        <v>0</v>
      </c>
      <c r="I397" s="423">
        <v>0</v>
      </c>
      <c r="J397" s="423">
        <v>0</v>
      </c>
      <c r="K397" s="423">
        <v>0</v>
      </c>
      <c r="L397" s="423">
        <v>0</v>
      </c>
      <c r="M397" s="423">
        <v>0</v>
      </c>
      <c r="N397" s="423">
        <v>0</v>
      </c>
      <c r="O397" s="423">
        <v>0</v>
      </c>
      <c r="P397" s="423">
        <v>0</v>
      </c>
      <c r="Q397" s="423">
        <v>0</v>
      </c>
      <c r="R397" s="423">
        <v>0</v>
      </c>
      <c r="S397" s="423">
        <v>0</v>
      </c>
      <c r="T397" s="423">
        <v>0</v>
      </c>
      <c r="U397" s="423">
        <v>0</v>
      </c>
      <c r="V397" s="423">
        <v>0</v>
      </c>
    </row>
    <row r="398" spans="2:22">
      <c r="B398" s="491" t="s">
        <v>13</v>
      </c>
      <c r="C398" s="491" t="s">
        <v>13</v>
      </c>
      <c r="D398" s="491" t="s">
        <v>13</v>
      </c>
      <c r="E398" s="423">
        <v>0</v>
      </c>
      <c r="F398" s="423">
        <v>0</v>
      </c>
      <c r="G398" s="423">
        <v>0</v>
      </c>
      <c r="H398" s="423">
        <v>0</v>
      </c>
      <c r="I398" s="423">
        <v>0</v>
      </c>
      <c r="J398" s="423">
        <v>0</v>
      </c>
      <c r="K398" s="423">
        <v>0</v>
      </c>
      <c r="L398" s="423">
        <v>0</v>
      </c>
      <c r="M398" s="423">
        <v>0</v>
      </c>
      <c r="N398" s="423">
        <v>0</v>
      </c>
      <c r="O398" s="423">
        <v>0</v>
      </c>
      <c r="P398" s="423">
        <v>0</v>
      </c>
      <c r="Q398" s="423">
        <v>0</v>
      </c>
      <c r="R398" s="423">
        <v>0</v>
      </c>
      <c r="S398" s="423">
        <v>0</v>
      </c>
      <c r="T398" s="423">
        <v>0</v>
      </c>
      <c r="U398" s="423">
        <v>0</v>
      </c>
      <c r="V398" s="423">
        <v>0</v>
      </c>
    </row>
    <row r="399" spans="2:22">
      <c r="B399" s="491" t="s">
        <v>13</v>
      </c>
      <c r="C399" s="491" t="s">
        <v>13</v>
      </c>
      <c r="D399" s="491" t="s">
        <v>13</v>
      </c>
      <c r="E399" s="423">
        <v>0</v>
      </c>
      <c r="F399" s="423">
        <v>0</v>
      </c>
      <c r="G399" s="423">
        <v>0</v>
      </c>
      <c r="H399" s="423">
        <v>0</v>
      </c>
      <c r="I399" s="423">
        <v>0</v>
      </c>
      <c r="J399" s="423">
        <v>0</v>
      </c>
      <c r="K399" s="423">
        <v>0</v>
      </c>
      <c r="L399" s="423">
        <v>0</v>
      </c>
      <c r="M399" s="423">
        <v>0</v>
      </c>
      <c r="N399" s="423">
        <v>0</v>
      </c>
      <c r="O399" s="423">
        <v>0</v>
      </c>
      <c r="P399" s="423">
        <v>0</v>
      </c>
      <c r="Q399" s="423">
        <v>0</v>
      </c>
      <c r="R399" s="423">
        <v>0</v>
      </c>
      <c r="S399" s="423">
        <v>0</v>
      </c>
      <c r="T399" s="423">
        <v>0</v>
      </c>
      <c r="U399" s="423">
        <v>0</v>
      </c>
      <c r="V399" s="423">
        <v>0</v>
      </c>
    </row>
    <row r="400" spans="2:22">
      <c r="B400" s="491" t="s">
        <v>13</v>
      </c>
      <c r="C400" s="491" t="s">
        <v>13</v>
      </c>
      <c r="D400" s="491" t="s">
        <v>13</v>
      </c>
      <c r="E400" s="423">
        <v>0</v>
      </c>
      <c r="F400" s="423">
        <v>0</v>
      </c>
      <c r="G400" s="423">
        <v>0</v>
      </c>
      <c r="H400" s="423">
        <v>0</v>
      </c>
      <c r="I400" s="423">
        <v>0</v>
      </c>
      <c r="J400" s="423">
        <v>0</v>
      </c>
      <c r="K400" s="423">
        <v>0</v>
      </c>
      <c r="L400" s="423">
        <v>0</v>
      </c>
      <c r="M400" s="423">
        <v>0</v>
      </c>
      <c r="N400" s="423">
        <v>0</v>
      </c>
      <c r="O400" s="423">
        <v>0</v>
      </c>
      <c r="P400" s="423">
        <v>0</v>
      </c>
      <c r="Q400" s="423">
        <v>0</v>
      </c>
      <c r="R400" s="423">
        <v>0</v>
      </c>
      <c r="S400" s="423">
        <v>0</v>
      </c>
      <c r="T400" s="423">
        <v>0</v>
      </c>
      <c r="U400" s="423">
        <v>0</v>
      </c>
      <c r="V400" s="423">
        <v>0</v>
      </c>
    </row>
    <row r="401" spans="2:22">
      <c r="B401" s="491" t="s">
        <v>13</v>
      </c>
      <c r="C401" s="491" t="s">
        <v>13</v>
      </c>
      <c r="D401" s="491" t="s">
        <v>13</v>
      </c>
      <c r="E401" s="423">
        <v>0</v>
      </c>
      <c r="F401" s="423">
        <v>0</v>
      </c>
      <c r="G401" s="423">
        <v>0</v>
      </c>
      <c r="H401" s="423">
        <v>0</v>
      </c>
      <c r="I401" s="423">
        <v>0</v>
      </c>
      <c r="J401" s="423">
        <v>0</v>
      </c>
      <c r="K401" s="423">
        <v>0</v>
      </c>
      <c r="L401" s="423">
        <v>0</v>
      </c>
      <c r="M401" s="423">
        <v>0</v>
      </c>
      <c r="N401" s="423">
        <v>0</v>
      </c>
      <c r="O401" s="423">
        <v>0</v>
      </c>
      <c r="P401" s="423">
        <v>0</v>
      </c>
      <c r="Q401" s="423">
        <v>0</v>
      </c>
      <c r="R401" s="423">
        <v>0</v>
      </c>
      <c r="S401" s="423">
        <v>0</v>
      </c>
      <c r="T401" s="423">
        <v>0</v>
      </c>
      <c r="U401" s="423">
        <v>0</v>
      </c>
      <c r="V401" s="423">
        <v>0</v>
      </c>
    </row>
    <row r="402" spans="2:22">
      <c r="B402" s="491" t="s">
        <v>13</v>
      </c>
      <c r="C402" s="491" t="s">
        <v>13</v>
      </c>
      <c r="D402" s="491" t="s">
        <v>13</v>
      </c>
      <c r="E402" s="423">
        <v>0</v>
      </c>
      <c r="F402" s="423">
        <v>0</v>
      </c>
      <c r="G402" s="423">
        <v>0</v>
      </c>
      <c r="H402" s="423">
        <v>0</v>
      </c>
      <c r="I402" s="423">
        <v>0</v>
      </c>
      <c r="J402" s="423">
        <v>0</v>
      </c>
      <c r="K402" s="423">
        <v>0</v>
      </c>
      <c r="L402" s="423">
        <v>0</v>
      </c>
      <c r="M402" s="423">
        <v>0</v>
      </c>
      <c r="N402" s="423">
        <v>0</v>
      </c>
      <c r="O402" s="423">
        <v>0</v>
      </c>
      <c r="P402" s="423">
        <v>0</v>
      </c>
      <c r="Q402" s="423">
        <v>0</v>
      </c>
      <c r="R402" s="423">
        <v>0</v>
      </c>
      <c r="S402" s="423">
        <v>0</v>
      </c>
      <c r="T402" s="423">
        <v>0</v>
      </c>
      <c r="U402" s="423">
        <v>0</v>
      </c>
      <c r="V402" s="423">
        <v>0</v>
      </c>
    </row>
    <row r="403" spans="2:22">
      <c r="B403" s="491" t="s">
        <v>13</v>
      </c>
      <c r="C403" s="491" t="s">
        <v>13</v>
      </c>
      <c r="D403" s="491" t="s">
        <v>13</v>
      </c>
      <c r="E403" s="423">
        <v>0</v>
      </c>
      <c r="F403" s="423">
        <v>0</v>
      </c>
      <c r="G403" s="423">
        <v>0</v>
      </c>
      <c r="H403" s="423">
        <v>0</v>
      </c>
      <c r="I403" s="423">
        <v>0</v>
      </c>
      <c r="J403" s="423">
        <v>0</v>
      </c>
      <c r="K403" s="423">
        <v>0</v>
      </c>
      <c r="L403" s="423">
        <v>0</v>
      </c>
      <c r="M403" s="423">
        <v>0</v>
      </c>
      <c r="N403" s="423">
        <v>0</v>
      </c>
      <c r="O403" s="423">
        <v>0</v>
      </c>
      <c r="P403" s="423">
        <v>0</v>
      </c>
      <c r="Q403" s="423">
        <v>0</v>
      </c>
      <c r="R403" s="423">
        <v>0</v>
      </c>
      <c r="S403" s="423">
        <v>0</v>
      </c>
      <c r="T403" s="423">
        <v>0</v>
      </c>
      <c r="U403" s="423">
        <v>0</v>
      </c>
      <c r="V403" s="423">
        <v>0</v>
      </c>
    </row>
    <row r="404" spans="2:22">
      <c r="B404" s="491" t="s">
        <v>13</v>
      </c>
      <c r="C404" s="491" t="s">
        <v>13</v>
      </c>
      <c r="D404" s="491" t="s">
        <v>13</v>
      </c>
      <c r="E404" s="423">
        <v>0</v>
      </c>
      <c r="F404" s="423">
        <v>0</v>
      </c>
      <c r="G404" s="423">
        <v>0</v>
      </c>
      <c r="H404" s="423">
        <v>0</v>
      </c>
      <c r="I404" s="423">
        <v>0</v>
      </c>
      <c r="J404" s="423">
        <v>0</v>
      </c>
      <c r="K404" s="423">
        <v>0</v>
      </c>
      <c r="L404" s="423">
        <v>0</v>
      </c>
      <c r="M404" s="423">
        <v>0</v>
      </c>
      <c r="N404" s="423">
        <v>0</v>
      </c>
      <c r="O404" s="423">
        <v>0</v>
      </c>
      <c r="P404" s="423">
        <v>0</v>
      </c>
      <c r="Q404" s="423">
        <v>0</v>
      </c>
      <c r="R404" s="423">
        <v>0</v>
      </c>
      <c r="S404" s="423">
        <v>0</v>
      </c>
      <c r="T404" s="423">
        <v>0</v>
      </c>
      <c r="U404" s="423">
        <v>0</v>
      </c>
      <c r="V404" s="423">
        <v>0</v>
      </c>
    </row>
    <row r="405" spans="2:22">
      <c r="B405" s="491" t="s">
        <v>13</v>
      </c>
      <c r="C405" s="491" t="s">
        <v>13</v>
      </c>
      <c r="D405" s="491" t="s">
        <v>13</v>
      </c>
      <c r="E405" s="423">
        <v>0</v>
      </c>
      <c r="F405" s="423">
        <v>0</v>
      </c>
      <c r="G405" s="423">
        <v>0</v>
      </c>
      <c r="H405" s="423">
        <v>0</v>
      </c>
      <c r="I405" s="423">
        <v>0</v>
      </c>
      <c r="J405" s="423">
        <v>0</v>
      </c>
      <c r="K405" s="423">
        <v>0</v>
      </c>
      <c r="L405" s="423">
        <v>0</v>
      </c>
      <c r="M405" s="423">
        <v>0</v>
      </c>
      <c r="N405" s="423">
        <v>0</v>
      </c>
      <c r="O405" s="423">
        <v>0</v>
      </c>
      <c r="P405" s="423">
        <v>0</v>
      </c>
      <c r="Q405" s="423">
        <v>0</v>
      </c>
      <c r="R405" s="423">
        <v>0</v>
      </c>
      <c r="S405" s="423">
        <v>0</v>
      </c>
      <c r="T405" s="423">
        <v>0</v>
      </c>
      <c r="U405" s="423">
        <v>0</v>
      </c>
      <c r="V405" s="423">
        <v>0</v>
      </c>
    </row>
    <row r="406" spans="2:22">
      <c r="B406" s="491" t="s">
        <v>13</v>
      </c>
      <c r="C406" s="491" t="s">
        <v>13</v>
      </c>
      <c r="D406" s="491" t="s">
        <v>13</v>
      </c>
      <c r="E406" s="423">
        <v>0</v>
      </c>
      <c r="F406" s="423">
        <v>0</v>
      </c>
      <c r="G406" s="423">
        <v>0</v>
      </c>
      <c r="H406" s="423">
        <v>0</v>
      </c>
      <c r="I406" s="423">
        <v>0</v>
      </c>
      <c r="J406" s="423">
        <v>0</v>
      </c>
      <c r="K406" s="423">
        <v>0</v>
      </c>
      <c r="L406" s="423">
        <v>0</v>
      </c>
      <c r="M406" s="423">
        <v>0</v>
      </c>
      <c r="N406" s="423">
        <v>0</v>
      </c>
      <c r="O406" s="423">
        <v>0</v>
      </c>
      <c r="P406" s="423">
        <v>0</v>
      </c>
      <c r="Q406" s="423">
        <v>0</v>
      </c>
      <c r="R406" s="423">
        <v>0</v>
      </c>
      <c r="S406" s="423">
        <v>0</v>
      </c>
      <c r="T406" s="423">
        <v>0</v>
      </c>
      <c r="U406" s="423">
        <v>0</v>
      </c>
      <c r="V406" s="423">
        <v>0</v>
      </c>
    </row>
    <row r="407" spans="2:22">
      <c r="B407" s="491" t="s">
        <v>13</v>
      </c>
      <c r="C407" s="491" t="s">
        <v>13</v>
      </c>
      <c r="D407" s="491" t="s">
        <v>13</v>
      </c>
      <c r="E407" s="423">
        <v>0</v>
      </c>
      <c r="F407" s="423">
        <v>0</v>
      </c>
      <c r="G407" s="423">
        <v>0</v>
      </c>
      <c r="H407" s="423">
        <v>0</v>
      </c>
      <c r="I407" s="423">
        <v>0</v>
      </c>
      <c r="J407" s="423">
        <v>0</v>
      </c>
      <c r="K407" s="423">
        <v>0</v>
      </c>
      <c r="L407" s="423">
        <v>0</v>
      </c>
      <c r="M407" s="423">
        <v>0</v>
      </c>
      <c r="N407" s="423">
        <v>0</v>
      </c>
      <c r="O407" s="423">
        <v>0</v>
      </c>
      <c r="P407" s="423">
        <v>0</v>
      </c>
      <c r="Q407" s="423">
        <v>0</v>
      </c>
      <c r="R407" s="423">
        <v>0</v>
      </c>
      <c r="S407" s="423">
        <v>0</v>
      </c>
      <c r="T407" s="423">
        <v>0</v>
      </c>
      <c r="U407" s="423">
        <v>0</v>
      </c>
      <c r="V407" s="423">
        <v>0</v>
      </c>
    </row>
    <row r="408" spans="2:22">
      <c r="B408" s="491" t="s">
        <v>13</v>
      </c>
      <c r="C408" s="491" t="s">
        <v>13</v>
      </c>
      <c r="D408" s="491" t="s">
        <v>13</v>
      </c>
      <c r="E408" s="423">
        <v>0</v>
      </c>
      <c r="F408" s="423">
        <v>0</v>
      </c>
      <c r="G408" s="423">
        <v>0</v>
      </c>
      <c r="H408" s="423">
        <v>0</v>
      </c>
      <c r="I408" s="423">
        <v>0</v>
      </c>
      <c r="J408" s="423">
        <v>0</v>
      </c>
      <c r="K408" s="423">
        <v>0</v>
      </c>
      <c r="L408" s="423">
        <v>0</v>
      </c>
      <c r="M408" s="423">
        <v>0</v>
      </c>
      <c r="N408" s="423">
        <v>0</v>
      </c>
      <c r="O408" s="423">
        <v>0</v>
      </c>
      <c r="P408" s="423">
        <v>0</v>
      </c>
      <c r="Q408" s="423">
        <v>0</v>
      </c>
      <c r="R408" s="423">
        <v>0</v>
      </c>
      <c r="S408" s="423">
        <v>0</v>
      </c>
      <c r="T408" s="423">
        <v>0</v>
      </c>
      <c r="U408" s="423">
        <v>0</v>
      </c>
      <c r="V408" s="423">
        <v>0</v>
      </c>
    </row>
    <row r="409" spans="2:22">
      <c r="B409" s="491" t="s">
        <v>13</v>
      </c>
      <c r="C409" s="491" t="s">
        <v>13</v>
      </c>
      <c r="D409" s="491" t="s">
        <v>13</v>
      </c>
      <c r="E409" s="423">
        <v>0</v>
      </c>
      <c r="F409" s="423">
        <v>0</v>
      </c>
      <c r="G409" s="423">
        <v>0</v>
      </c>
      <c r="H409" s="423">
        <v>0</v>
      </c>
      <c r="I409" s="423">
        <v>0</v>
      </c>
      <c r="J409" s="423">
        <v>0</v>
      </c>
      <c r="K409" s="423">
        <v>0</v>
      </c>
      <c r="L409" s="423">
        <v>0</v>
      </c>
      <c r="M409" s="423">
        <v>0</v>
      </c>
      <c r="N409" s="423">
        <v>0</v>
      </c>
      <c r="O409" s="423">
        <v>0</v>
      </c>
      <c r="P409" s="423">
        <v>0</v>
      </c>
      <c r="Q409" s="423">
        <v>0</v>
      </c>
      <c r="R409" s="423">
        <v>0</v>
      </c>
      <c r="S409" s="423">
        <v>0</v>
      </c>
      <c r="T409" s="423">
        <v>0</v>
      </c>
      <c r="U409" s="423">
        <v>0</v>
      </c>
      <c r="V409" s="423">
        <v>0</v>
      </c>
    </row>
    <row r="410" spans="2:22">
      <c r="B410" s="491" t="s">
        <v>13</v>
      </c>
      <c r="C410" s="491" t="s">
        <v>13</v>
      </c>
      <c r="D410" s="491" t="s">
        <v>13</v>
      </c>
      <c r="E410" s="423">
        <v>0</v>
      </c>
      <c r="F410" s="423">
        <v>0</v>
      </c>
      <c r="G410" s="423">
        <v>0</v>
      </c>
      <c r="H410" s="423">
        <v>0</v>
      </c>
      <c r="I410" s="423">
        <v>0</v>
      </c>
      <c r="J410" s="423">
        <v>0</v>
      </c>
      <c r="K410" s="423">
        <v>0</v>
      </c>
      <c r="L410" s="423">
        <v>0</v>
      </c>
      <c r="M410" s="423">
        <v>0</v>
      </c>
      <c r="N410" s="423">
        <v>0</v>
      </c>
      <c r="O410" s="423">
        <v>0</v>
      </c>
      <c r="P410" s="423">
        <v>0</v>
      </c>
      <c r="Q410" s="423">
        <v>0</v>
      </c>
      <c r="R410" s="423">
        <v>0</v>
      </c>
      <c r="S410" s="423">
        <v>0</v>
      </c>
      <c r="T410" s="423">
        <v>0</v>
      </c>
      <c r="U410" s="423">
        <v>0</v>
      </c>
      <c r="V410" s="423">
        <v>0</v>
      </c>
    </row>
    <row r="411" spans="2:22">
      <c r="B411" s="491" t="s">
        <v>13</v>
      </c>
      <c r="C411" s="491" t="s">
        <v>13</v>
      </c>
      <c r="D411" s="491" t="s">
        <v>13</v>
      </c>
      <c r="E411" s="423">
        <v>0</v>
      </c>
      <c r="F411" s="423">
        <v>0</v>
      </c>
      <c r="G411" s="423">
        <v>0</v>
      </c>
      <c r="H411" s="423">
        <v>0</v>
      </c>
      <c r="I411" s="423">
        <v>0</v>
      </c>
      <c r="J411" s="423">
        <v>0</v>
      </c>
      <c r="K411" s="423">
        <v>0</v>
      </c>
      <c r="L411" s="423">
        <v>0</v>
      </c>
      <c r="M411" s="423">
        <v>0</v>
      </c>
      <c r="N411" s="423">
        <v>0</v>
      </c>
      <c r="O411" s="423">
        <v>0</v>
      </c>
      <c r="P411" s="423">
        <v>0</v>
      </c>
      <c r="Q411" s="423">
        <v>0</v>
      </c>
      <c r="R411" s="423">
        <v>0</v>
      </c>
      <c r="S411" s="423">
        <v>0</v>
      </c>
      <c r="T411" s="423">
        <v>0</v>
      </c>
      <c r="U411" s="423">
        <v>0</v>
      </c>
      <c r="V411" s="423">
        <v>0</v>
      </c>
    </row>
    <row r="412" spans="2:22">
      <c r="B412" s="491" t="s">
        <v>13</v>
      </c>
      <c r="C412" s="491" t="s">
        <v>13</v>
      </c>
      <c r="D412" s="491" t="s">
        <v>13</v>
      </c>
      <c r="E412" s="423">
        <v>0</v>
      </c>
      <c r="F412" s="423">
        <v>0</v>
      </c>
      <c r="G412" s="423">
        <v>0</v>
      </c>
      <c r="H412" s="423">
        <v>0</v>
      </c>
      <c r="I412" s="423">
        <v>0</v>
      </c>
      <c r="J412" s="423">
        <v>0</v>
      </c>
      <c r="K412" s="423">
        <v>0</v>
      </c>
      <c r="L412" s="423">
        <v>0</v>
      </c>
      <c r="M412" s="423">
        <v>0</v>
      </c>
      <c r="N412" s="423">
        <v>0</v>
      </c>
      <c r="O412" s="423">
        <v>0</v>
      </c>
      <c r="P412" s="423">
        <v>0</v>
      </c>
      <c r="Q412" s="423">
        <v>0</v>
      </c>
      <c r="R412" s="423">
        <v>0</v>
      </c>
      <c r="S412" s="423">
        <v>0</v>
      </c>
      <c r="T412" s="423">
        <v>0</v>
      </c>
      <c r="U412" s="423">
        <v>0</v>
      </c>
      <c r="V412" s="423">
        <v>0</v>
      </c>
    </row>
    <row r="413" spans="2:22">
      <c r="B413" s="491" t="s">
        <v>13</v>
      </c>
      <c r="C413" s="491" t="s">
        <v>13</v>
      </c>
      <c r="D413" s="491" t="s">
        <v>13</v>
      </c>
      <c r="E413" s="423">
        <v>0</v>
      </c>
      <c r="F413" s="423">
        <v>0</v>
      </c>
      <c r="G413" s="423">
        <v>0</v>
      </c>
      <c r="H413" s="423">
        <v>0</v>
      </c>
      <c r="I413" s="423">
        <v>0</v>
      </c>
      <c r="J413" s="423">
        <v>0</v>
      </c>
      <c r="K413" s="423">
        <v>0</v>
      </c>
      <c r="L413" s="423">
        <v>0</v>
      </c>
      <c r="M413" s="423">
        <v>0</v>
      </c>
      <c r="N413" s="423">
        <v>0</v>
      </c>
      <c r="O413" s="423">
        <v>0</v>
      </c>
      <c r="P413" s="423">
        <v>0</v>
      </c>
      <c r="Q413" s="423">
        <v>0</v>
      </c>
      <c r="R413" s="423">
        <v>0</v>
      </c>
      <c r="S413" s="423">
        <v>0</v>
      </c>
      <c r="T413" s="423">
        <v>0</v>
      </c>
      <c r="U413" s="423">
        <v>0</v>
      </c>
      <c r="V413" s="423">
        <v>0</v>
      </c>
    </row>
    <row r="414" spans="2:22">
      <c r="B414" s="491" t="s">
        <v>13</v>
      </c>
      <c r="C414" s="491" t="s">
        <v>13</v>
      </c>
      <c r="D414" s="491" t="s">
        <v>13</v>
      </c>
      <c r="E414" s="423">
        <v>0</v>
      </c>
      <c r="F414" s="423">
        <v>0</v>
      </c>
      <c r="G414" s="423">
        <v>0</v>
      </c>
      <c r="H414" s="423">
        <v>0</v>
      </c>
      <c r="I414" s="423">
        <v>0</v>
      </c>
      <c r="J414" s="423">
        <v>0</v>
      </c>
      <c r="K414" s="423">
        <v>0</v>
      </c>
      <c r="L414" s="423">
        <v>0</v>
      </c>
      <c r="M414" s="423">
        <v>0</v>
      </c>
      <c r="N414" s="423">
        <v>0</v>
      </c>
      <c r="O414" s="423">
        <v>0</v>
      </c>
      <c r="P414" s="423">
        <v>0</v>
      </c>
      <c r="Q414" s="423">
        <v>0</v>
      </c>
      <c r="R414" s="423">
        <v>0</v>
      </c>
      <c r="S414" s="423">
        <v>0</v>
      </c>
      <c r="T414" s="423">
        <v>0</v>
      </c>
      <c r="U414" s="423">
        <v>0</v>
      </c>
      <c r="V414" s="423">
        <v>0</v>
      </c>
    </row>
    <row r="415" spans="2:22">
      <c r="B415" s="491" t="s">
        <v>13</v>
      </c>
      <c r="C415" s="491" t="s">
        <v>13</v>
      </c>
      <c r="D415" s="491" t="s">
        <v>13</v>
      </c>
      <c r="E415" s="423">
        <v>0</v>
      </c>
      <c r="F415" s="423">
        <v>0</v>
      </c>
      <c r="G415" s="423">
        <v>0</v>
      </c>
      <c r="H415" s="423">
        <v>0</v>
      </c>
      <c r="I415" s="423">
        <v>0</v>
      </c>
      <c r="J415" s="423">
        <v>0</v>
      </c>
      <c r="K415" s="423">
        <v>0</v>
      </c>
      <c r="L415" s="423">
        <v>0</v>
      </c>
      <c r="M415" s="423">
        <v>0</v>
      </c>
      <c r="N415" s="423">
        <v>0</v>
      </c>
      <c r="O415" s="423">
        <v>0</v>
      </c>
      <c r="P415" s="423">
        <v>0</v>
      </c>
      <c r="Q415" s="423">
        <v>0</v>
      </c>
      <c r="R415" s="423">
        <v>0</v>
      </c>
      <c r="S415" s="423">
        <v>0</v>
      </c>
      <c r="T415" s="423">
        <v>0</v>
      </c>
      <c r="U415" s="423">
        <v>0</v>
      </c>
      <c r="V415" s="423">
        <v>0</v>
      </c>
    </row>
    <row r="416" spans="2:22">
      <c r="B416" s="491" t="s">
        <v>13</v>
      </c>
      <c r="C416" s="491" t="s">
        <v>13</v>
      </c>
      <c r="D416" s="491" t="s">
        <v>13</v>
      </c>
      <c r="E416" s="423">
        <v>0</v>
      </c>
      <c r="F416" s="423">
        <v>0</v>
      </c>
      <c r="G416" s="423">
        <v>0</v>
      </c>
      <c r="H416" s="423">
        <v>0</v>
      </c>
      <c r="I416" s="423">
        <v>0</v>
      </c>
      <c r="J416" s="423">
        <v>0</v>
      </c>
      <c r="K416" s="423">
        <v>0</v>
      </c>
      <c r="L416" s="423">
        <v>0</v>
      </c>
      <c r="M416" s="423">
        <v>0</v>
      </c>
      <c r="N416" s="423">
        <v>0</v>
      </c>
      <c r="O416" s="423">
        <v>0</v>
      </c>
      <c r="P416" s="423">
        <v>0</v>
      </c>
      <c r="Q416" s="423">
        <v>0</v>
      </c>
      <c r="R416" s="423">
        <v>0</v>
      </c>
      <c r="S416" s="423">
        <v>0</v>
      </c>
      <c r="T416" s="423">
        <v>0</v>
      </c>
      <c r="U416" s="423">
        <v>0</v>
      </c>
      <c r="V416" s="423">
        <v>0</v>
      </c>
    </row>
    <row r="417" spans="2:22">
      <c r="B417" s="491" t="s">
        <v>13</v>
      </c>
      <c r="C417" s="491" t="s">
        <v>13</v>
      </c>
      <c r="D417" s="491" t="s">
        <v>13</v>
      </c>
      <c r="E417" s="423">
        <v>0</v>
      </c>
      <c r="F417" s="423">
        <v>0</v>
      </c>
      <c r="G417" s="423">
        <v>0</v>
      </c>
      <c r="H417" s="423">
        <v>0</v>
      </c>
      <c r="I417" s="423">
        <v>0</v>
      </c>
      <c r="J417" s="423">
        <v>0</v>
      </c>
      <c r="K417" s="423">
        <v>0</v>
      </c>
      <c r="L417" s="423">
        <v>0</v>
      </c>
      <c r="M417" s="423">
        <v>0</v>
      </c>
      <c r="N417" s="423">
        <v>0</v>
      </c>
      <c r="O417" s="423">
        <v>0</v>
      </c>
      <c r="P417" s="423">
        <v>0</v>
      </c>
      <c r="Q417" s="423">
        <v>0</v>
      </c>
      <c r="R417" s="423">
        <v>0</v>
      </c>
      <c r="S417" s="423">
        <v>0</v>
      </c>
      <c r="T417" s="423">
        <v>0</v>
      </c>
      <c r="U417" s="423">
        <v>0</v>
      </c>
      <c r="V417" s="423">
        <v>0</v>
      </c>
    </row>
    <row r="418" spans="2:22">
      <c r="B418" s="491" t="s">
        <v>13</v>
      </c>
      <c r="C418" s="491" t="s">
        <v>13</v>
      </c>
      <c r="D418" s="491" t="s">
        <v>13</v>
      </c>
      <c r="E418" s="423">
        <v>0</v>
      </c>
      <c r="F418" s="423">
        <v>0</v>
      </c>
      <c r="G418" s="423">
        <v>0</v>
      </c>
      <c r="H418" s="423">
        <v>0</v>
      </c>
      <c r="I418" s="423">
        <v>0</v>
      </c>
      <c r="J418" s="423">
        <v>0</v>
      </c>
      <c r="K418" s="423">
        <v>0</v>
      </c>
      <c r="L418" s="423">
        <v>0</v>
      </c>
      <c r="M418" s="423">
        <v>0</v>
      </c>
      <c r="N418" s="423">
        <v>0</v>
      </c>
      <c r="O418" s="423">
        <v>0</v>
      </c>
      <c r="P418" s="423">
        <v>0</v>
      </c>
      <c r="Q418" s="423">
        <v>0</v>
      </c>
      <c r="R418" s="423">
        <v>0</v>
      </c>
      <c r="S418" s="423">
        <v>0</v>
      </c>
      <c r="T418" s="423">
        <v>0</v>
      </c>
      <c r="U418" s="423">
        <v>0</v>
      </c>
      <c r="V418" s="423">
        <v>0</v>
      </c>
    </row>
    <row r="419" spans="2:22">
      <c r="B419" s="491" t="s">
        <v>13</v>
      </c>
      <c r="C419" s="491" t="s">
        <v>13</v>
      </c>
      <c r="D419" s="491" t="s">
        <v>13</v>
      </c>
      <c r="E419" s="423">
        <v>0</v>
      </c>
      <c r="F419" s="423">
        <v>0</v>
      </c>
      <c r="G419" s="423">
        <v>0</v>
      </c>
      <c r="H419" s="423">
        <v>0</v>
      </c>
      <c r="I419" s="423">
        <v>0</v>
      </c>
      <c r="J419" s="423">
        <v>0</v>
      </c>
      <c r="K419" s="423">
        <v>0</v>
      </c>
      <c r="L419" s="423">
        <v>0</v>
      </c>
      <c r="M419" s="423">
        <v>0</v>
      </c>
      <c r="N419" s="423">
        <v>0</v>
      </c>
      <c r="O419" s="423">
        <v>0</v>
      </c>
      <c r="P419" s="423">
        <v>0</v>
      </c>
      <c r="Q419" s="423">
        <v>0</v>
      </c>
      <c r="R419" s="423">
        <v>0</v>
      </c>
      <c r="S419" s="423">
        <v>0</v>
      </c>
      <c r="T419" s="423">
        <v>0</v>
      </c>
      <c r="U419" s="423">
        <v>0</v>
      </c>
      <c r="V419" s="423">
        <v>0</v>
      </c>
    </row>
    <row r="420" spans="2:22">
      <c r="B420" s="491" t="s">
        <v>13</v>
      </c>
      <c r="C420" s="491" t="s">
        <v>13</v>
      </c>
      <c r="D420" s="491" t="s">
        <v>13</v>
      </c>
      <c r="E420" s="423">
        <v>0</v>
      </c>
      <c r="F420" s="423">
        <v>0</v>
      </c>
      <c r="G420" s="423">
        <v>0</v>
      </c>
      <c r="H420" s="423">
        <v>0</v>
      </c>
      <c r="I420" s="423">
        <v>0</v>
      </c>
      <c r="J420" s="423">
        <v>0</v>
      </c>
      <c r="K420" s="423">
        <v>0</v>
      </c>
      <c r="L420" s="423">
        <v>0</v>
      </c>
      <c r="M420" s="423">
        <v>0</v>
      </c>
      <c r="N420" s="423">
        <v>0</v>
      </c>
      <c r="O420" s="423">
        <v>0</v>
      </c>
      <c r="P420" s="423">
        <v>0</v>
      </c>
      <c r="Q420" s="423">
        <v>0</v>
      </c>
      <c r="R420" s="423">
        <v>0</v>
      </c>
      <c r="S420" s="423">
        <v>0</v>
      </c>
      <c r="T420" s="423">
        <v>0</v>
      </c>
      <c r="U420" s="423">
        <v>0</v>
      </c>
      <c r="V420" s="423">
        <v>0</v>
      </c>
    </row>
    <row r="421" spans="2:22">
      <c r="B421" s="491" t="s">
        <v>13</v>
      </c>
      <c r="C421" s="491" t="s">
        <v>13</v>
      </c>
      <c r="D421" s="491" t="s">
        <v>13</v>
      </c>
      <c r="E421" s="423">
        <v>0</v>
      </c>
      <c r="F421" s="423">
        <v>0</v>
      </c>
      <c r="G421" s="423">
        <v>0</v>
      </c>
      <c r="H421" s="423">
        <v>0</v>
      </c>
      <c r="I421" s="423">
        <v>0</v>
      </c>
      <c r="J421" s="423">
        <v>0</v>
      </c>
      <c r="K421" s="423">
        <v>0</v>
      </c>
      <c r="L421" s="423">
        <v>0</v>
      </c>
      <c r="M421" s="423">
        <v>0</v>
      </c>
      <c r="N421" s="423">
        <v>0</v>
      </c>
      <c r="O421" s="423">
        <v>0</v>
      </c>
      <c r="P421" s="423">
        <v>0</v>
      </c>
      <c r="Q421" s="423">
        <v>0</v>
      </c>
      <c r="R421" s="423">
        <v>0</v>
      </c>
      <c r="S421" s="423">
        <v>0</v>
      </c>
      <c r="T421" s="423">
        <v>0</v>
      </c>
      <c r="U421" s="423">
        <v>0</v>
      </c>
      <c r="V421" s="423">
        <v>0</v>
      </c>
    </row>
    <row r="422" spans="2:22">
      <c r="B422" s="491" t="s">
        <v>13</v>
      </c>
      <c r="C422" s="491" t="s">
        <v>13</v>
      </c>
      <c r="D422" s="491" t="s">
        <v>13</v>
      </c>
      <c r="E422" s="423">
        <v>0</v>
      </c>
      <c r="F422" s="423">
        <v>0</v>
      </c>
      <c r="G422" s="423">
        <v>0</v>
      </c>
      <c r="H422" s="423">
        <v>0</v>
      </c>
      <c r="I422" s="423">
        <v>0</v>
      </c>
      <c r="J422" s="423">
        <v>0</v>
      </c>
      <c r="K422" s="423">
        <v>0</v>
      </c>
      <c r="L422" s="423">
        <v>0</v>
      </c>
      <c r="M422" s="423">
        <v>0</v>
      </c>
      <c r="N422" s="423">
        <v>0</v>
      </c>
      <c r="O422" s="423">
        <v>0</v>
      </c>
      <c r="P422" s="423">
        <v>0</v>
      </c>
      <c r="Q422" s="423">
        <v>0</v>
      </c>
      <c r="R422" s="423">
        <v>0</v>
      </c>
      <c r="S422" s="423">
        <v>0</v>
      </c>
      <c r="T422" s="423">
        <v>0</v>
      </c>
      <c r="U422" s="423">
        <v>0</v>
      </c>
      <c r="V422" s="423">
        <v>0</v>
      </c>
    </row>
    <row r="423" spans="2:22">
      <c r="B423" s="491" t="s">
        <v>13</v>
      </c>
      <c r="C423" s="491" t="s">
        <v>13</v>
      </c>
      <c r="D423" s="491" t="s">
        <v>13</v>
      </c>
      <c r="E423" s="423">
        <v>0</v>
      </c>
      <c r="F423" s="423">
        <v>0</v>
      </c>
      <c r="G423" s="423">
        <v>0</v>
      </c>
      <c r="H423" s="423">
        <v>0</v>
      </c>
      <c r="I423" s="423">
        <v>0</v>
      </c>
      <c r="J423" s="423">
        <v>0</v>
      </c>
      <c r="K423" s="423">
        <v>0</v>
      </c>
      <c r="L423" s="423">
        <v>0</v>
      </c>
      <c r="M423" s="423">
        <v>0</v>
      </c>
      <c r="N423" s="423">
        <v>0</v>
      </c>
      <c r="O423" s="423">
        <v>0</v>
      </c>
      <c r="P423" s="423">
        <v>0</v>
      </c>
      <c r="Q423" s="423">
        <v>0</v>
      </c>
      <c r="R423" s="423">
        <v>0</v>
      </c>
      <c r="S423" s="423">
        <v>0</v>
      </c>
      <c r="T423" s="423">
        <v>0</v>
      </c>
      <c r="U423" s="423">
        <v>0</v>
      </c>
      <c r="V423" s="423">
        <v>0</v>
      </c>
    </row>
    <row r="424" spans="2:22">
      <c r="B424" s="491" t="s">
        <v>13</v>
      </c>
      <c r="C424" s="491" t="s">
        <v>13</v>
      </c>
      <c r="D424" s="491" t="s">
        <v>13</v>
      </c>
      <c r="E424" s="423">
        <v>0</v>
      </c>
      <c r="F424" s="423">
        <v>0</v>
      </c>
      <c r="G424" s="423">
        <v>0</v>
      </c>
      <c r="H424" s="423">
        <v>0</v>
      </c>
      <c r="I424" s="423">
        <v>0</v>
      </c>
      <c r="J424" s="423">
        <v>0</v>
      </c>
      <c r="K424" s="423">
        <v>0</v>
      </c>
      <c r="L424" s="423">
        <v>0</v>
      </c>
      <c r="M424" s="423">
        <v>0</v>
      </c>
      <c r="N424" s="423">
        <v>0</v>
      </c>
      <c r="O424" s="423">
        <v>0</v>
      </c>
      <c r="P424" s="423">
        <v>0</v>
      </c>
      <c r="Q424" s="423">
        <v>0</v>
      </c>
      <c r="R424" s="423">
        <v>0</v>
      </c>
      <c r="S424" s="423">
        <v>0</v>
      </c>
      <c r="T424" s="423">
        <v>0</v>
      </c>
      <c r="U424" s="423">
        <v>0</v>
      </c>
      <c r="V424" s="423">
        <v>0</v>
      </c>
    </row>
    <row r="425" spans="2:22">
      <c r="B425" s="491" t="s">
        <v>13</v>
      </c>
      <c r="C425" s="491" t="s">
        <v>13</v>
      </c>
      <c r="D425" s="491" t="s">
        <v>13</v>
      </c>
      <c r="E425" s="423">
        <v>0</v>
      </c>
      <c r="F425" s="423">
        <v>0</v>
      </c>
      <c r="G425" s="423">
        <v>0</v>
      </c>
      <c r="H425" s="423">
        <v>0</v>
      </c>
      <c r="I425" s="423">
        <v>0</v>
      </c>
      <c r="J425" s="423">
        <v>0</v>
      </c>
      <c r="K425" s="423">
        <v>0</v>
      </c>
      <c r="L425" s="423">
        <v>0</v>
      </c>
      <c r="M425" s="423">
        <v>0</v>
      </c>
      <c r="N425" s="423">
        <v>0</v>
      </c>
      <c r="O425" s="423">
        <v>0</v>
      </c>
      <c r="P425" s="423">
        <v>0</v>
      </c>
      <c r="Q425" s="423">
        <v>0</v>
      </c>
      <c r="R425" s="423">
        <v>0</v>
      </c>
      <c r="S425" s="423">
        <v>0</v>
      </c>
      <c r="T425" s="423">
        <v>0</v>
      </c>
      <c r="U425" s="423">
        <v>0</v>
      </c>
      <c r="V425" s="423">
        <v>0</v>
      </c>
    </row>
    <row r="426" spans="2:22">
      <c r="B426" s="491" t="s">
        <v>13</v>
      </c>
      <c r="C426" s="491" t="s">
        <v>13</v>
      </c>
      <c r="D426" s="491" t="s">
        <v>13</v>
      </c>
      <c r="E426" s="423">
        <v>0</v>
      </c>
      <c r="F426" s="423">
        <v>0</v>
      </c>
      <c r="G426" s="423">
        <v>0</v>
      </c>
      <c r="H426" s="423">
        <v>0</v>
      </c>
      <c r="I426" s="423">
        <v>0</v>
      </c>
      <c r="J426" s="423">
        <v>0</v>
      </c>
      <c r="K426" s="423">
        <v>0</v>
      </c>
      <c r="L426" s="423">
        <v>0</v>
      </c>
      <c r="M426" s="423">
        <v>0</v>
      </c>
      <c r="N426" s="423">
        <v>0</v>
      </c>
      <c r="O426" s="423">
        <v>0</v>
      </c>
      <c r="P426" s="423">
        <v>0</v>
      </c>
      <c r="Q426" s="423">
        <v>0</v>
      </c>
      <c r="R426" s="423">
        <v>0</v>
      </c>
      <c r="S426" s="423">
        <v>0</v>
      </c>
      <c r="T426" s="423">
        <v>0</v>
      </c>
      <c r="U426" s="423">
        <v>0</v>
      </c>
      <c r="V426" s="423">
        <v>0</v>
      </c>
    </row>
    <row r="427" spans="2:22">
      <c r="B427" s="491" t="s">
        <v>13</v>
      </c>
      <c r="C427" s="491" t="s">
        <v>13</v>
      </c>
      <c r="D427" s="491" t="s">
        <v>13</v>
      </c>
      <c r="E427" s="423">
        <v>0</v>
      </c>
      <c r="F427" s="423">
        <v>0</v>
      </c>
      <c r="G427" s="423">
        <v>0</v>
      </c>
      <c r="H427" s="423">
        <v>0</v>
      </c>
      <c r="I427" s="423">
        <v>0</v>
      </c>
      <c r="J427" s="423">
        <v>0</v>
      </c>
      <c r="K427" s="423">
        <v>0</v>
      </c>
      <c r="L427" s="423">
        <v>0</v>
      </c>
      <c r="M427" s="423">
        <v>0</v>
      </c>
      <c r="N427" s="423">
        <v>0</v>
      </c>
      <c r="O427" s="423">
        <v>0</v>
      </c>
      <c r="P427" s="423">
        <v>0</v>
      </c>
      <c r="Q427" s="423">
        <v>0</v>
      </c>
      <c r="R427" s="423">
        <v>0</v>
      </c>
      <c r="S427" s="423">
        <v>0</v>
      </c>
      <c r="T427" s="423">
        <v>0</v>
      </c>
      <c r="U427" s="423">
        <v>0</v>
      </c>
      <c r="V427" s="423">
        <v>0</v>
      </c>
    </row>
    <row r="428" spans="2:22">
      <c r="B428" s="491" t="s">
        <v>13</v>
      </c>
      <c r="C428" s="491" t="s">
        <v>13</v>
      </c>
      <c r="D428" s="491" t="s">
        <v>13</v>
      </c>
      <c r="E428" s="423">
        <v>0</v>
      </c>
      <c r="F428" s="423">
        <v>0</v>
      </c>
      <c r="G428" s="423">
        <v>0</v>
      </c>
      <c r="H428" s="423">
        <v>0</v>
      </c>
      <c r="I428" s="423">
        <v>0</v>
      </c>
      <c r="J428" s="423">
        <v>0</v>
      </c>
      <c r="K428" s="423">
        <v>0</v>
      </c>
      <c r="L428" s="423">
        <v>0</v>
      </c>
      <c r="M428" s="423">
        <v>0</v>
      </c>
      <c r="N428" s="423">
        <v>0</v>
      </c>
      <c r="O428" s="423">
        <v>0</v>
      </c>
      <c r="P428" s="423">
        <v>0</v>
      </c>
      <c r="Q428" s="423">
        <v>0</v>
      </c>
      <c r="R428" s="423">
        <v>0</v>
      </c>
      <c r="S428" s="423">
        <v>0</v>
      </c>
      <c r="T428" s="423">
        <v>0</v>
      </c>
      <c r="U428" s="423">
        <v>0</v>
      </c>
      <c r="V428" s="423">
        <v>0</v>
      </c>
    </row>
    <row r="429" spans="2:22">
      <c r="B429" s="491" t="s">
        <v>13</v>
      </c>
      <c r="C429" s="491" t="s">
        <v>13</v>
      </c>
      <c r="D429" s="491" t="s">
        <v>13</v>
      </c>
      <c r="E429" s="423">
        <v>0</v>
      </c>
      <c r="F429" s="423">
        <v>0</v>
      </c>
      <c r="G429" s="423">
        <v>0</v>
      </c>
      <c r="H429" s="423">
        <v>0</v>
      </c>
      <c r="I429" s="423">
        <v>0</v>
      </c>
      <c r="J429" s="423">
        <v>0</v>
      </c>
      <c r="K429" s="423">
        <v>0</v>
      </c>
      <c r="L429" s="423">
        <v>0</v>
      </c>
      <c r="M429" s="423">
        <v>0</v>
      </c>
      <c r="N429" s="423">
        <v>0</v>
      </c>
      <c r="O429" s="423">
        <v>0</v>
      </c>
      <c r="P429" s="423">
        <v>0</v>
      </c>
      <c r="Q429" s="423">
        <v>0</v>
      </c>
      <c r="R429" s="423">
        <v>0</v>
      </c>
      <c r="S429" s="423">
        <v>0</v>
      </c>
      <c r="T429" s="423">
        <v>0</v>
      </c>
      <c r="U429" s="423">
        <v>0</v>
      </c>
      <c r="V429" s="423">
        <v>0</v>
      </c>
    </row>
    <row r="430" spans="2:22">
      <c r="B430" s="491" t="s">
        <v>13</v>
      </c>
      <c r="C430" s="491" t="s">
        <v>13</v>
      </c>
      <c r="D430" s="491" t="s">
        <v>13</v>
      </c>
      <c r="E430" s="423">
        <v>0</v>
      </c>
      <c r="F430" s="423">
        <v>0</v>
      </c>
      <c r="G430" s="423">
        <v>0</v>
      </c>
      <c r="H430" s="423">
        <v>0</v>
      </c>
      <c r="I430" s="423">
        <v>0</v>
      </c>
      <c r="J430" s="423">
        <v>0</v>
      </c>
      <c r="K430" s="423">
        <v>0</v>
      </c>
      <c r="L430" s="423">
        <v>0</v>
      </c>
      <c r="M430" s="423">
        <v>0</v>
      </c>
      <c r="N430" s="423">
        <v>0</v>
      </c>
      <c r="O430" s="423">
        <v>0</v>
      </c>
      <c r="P430" s="423">
        <v>0</v>
      </c>
      <c r="Q430" s="423">
        <v>0</v>
      </c>
      <c r="R430" s="423">
        <v>0</v>
      </c>
      <c r="S430" s="423">
        <v>0</v>
      </c>
      <c r="T430" s="423">
        <v>0</v>
      </c>
      <c r="U430" s="423">
        <v>0</v>
      </c>
      <c r="V430" s="423">
        <v>0</v>
      </c>
    </row>
    <row r="431" spans="2:22">
      <c r="B431" s="491" t="s">
        <v>13</v>
      </c>
      <c r="C431" s="491" t="s">
        <v>13</v>
      </c>
      <c r="D431" s="491" t="s">
        <v>13</v>
      </c>
      <c r="E431" s="423">
        <v>0</v>
      </c>
      <c r="F431" s="423">
        <v>0</v>
      </c>
      <c r="G431" s="423">
        <v>0</v>
      </c>
      <c r="H431" s="423">
        <v>0</v>
      </c>
      <c r="I431" s="423">
        <v>0</v>
      </c>
      <c r="J431" s="423">
        <v>0</v>
      </c>
      <c r="K431" s="423">
        <v>0</v>
      </c>
      <c r="L431" s="423">
        <v>0</v>
      </c>
      <c r="M431" s="423">
        <v>0</v>
      </c>
      <c r="N431" s="423">
        <v>0</v>
      </c>
      <c r="O431" s="423">
        <v>0</v>
      </c>
      <c r="P431" s="423">
        <v>0</v>
      </c>
      <c r="Q431" s="423">
        <v>0</v>
      </c>
      <c r="R431" s="423">
        <v>0</v>
      </c>
      <c r="S431" s="423">
        <v>0</v>
      </c>
      <c r="T431" s="423">
        <v>0</v>
      </c>
      <c r="U431" s="423">
        <v>0</v>
      </c>
      <c r="V431" s="423">
        <v>0</v>
      </c>
    </row>
    <row r="432" spans="2:22">
      <c r="B432" s="491" t="s">
        <v>13</v>
      </c>
      <c r="C432" s="491" t="s">
        <v>13</v>
      </c>
      <c r="D432" s="491" t="s">
        <v>13</v>
      </c>
      <c r="E432" s="423">
        <v>0</v>
      </c>
      <c r="F432" s="423">
        <v>0</v>
      </c>
      <c r="G432" s="423">
        <v>0</v>
      </c>
      <c r="H432" s="423">
        <v>0</v>
      </c>
      <c r="I432" s="423">
        <v>0</v>
      </c>
      <c r="J432" s="423">
        <v>0</v>
      </c>
      <c r="K432" s="423">
        <v>0</v>
      </c>
      <c r="L432" s="423">
        <v>0</v>
      </c>
      <c r="M432" s="423">
        <v>0</v>
      </c>
      <c r="N432" s="423">
        <v>0</v>
      </c>
      <c r="O432" s="423">
        <v>0</v>
      </c>
      <c r="P432" s="423">
        <v>0</v>
      </c>
      <c r="Q432" s="423">
        <v>0</v>
      </c>
      <c r="R432" s="423">
        <v>0</v>
      </c>
      <c r="S432" s="423">
        <v>0</v>
      </c>
      <c r="T432" s="423">
        <v>0</v>
      </c>
      <c r="U432" s="423">
        <v>0</v>
      </c>
      <c r="V432" s="423">
        <v>0</v>
      </c>
    </row>
    <row r="433" spans="2:22">
      <c r="B433" s="491" t="s">
        <v>13</v>
      </c>
      <c r="C433" s="491" t="s">
        <v>13</v>
      </c>
      <c r="D433" s="491" t="s">
        <v>13</v>
      </c>
      <c r="E433" s="423">
        <v>0</v>
      </c>
      <c r="F433" s="423">
        <v>0</v>
      </c>
      <c r="G433" s="423">
        <v>0</v>
      </c>
      <c r="H433" s="423">
        <v>0</v>
      </c>
      <c r="I433" s="423">
        <v>0</v>
      </c>
      <c r="J433" s="423">
        <v>0</v>
      </c>
      <c r="K433" s="423">
        <v>0</v>
      </c>
      <c r="L433" s="423">
        <v>0</v>
      </c>
      <c r="M433" s="423">
        <v>0</v>
      </c>
      <c r="N433" s="423">
        <v>0</v>
      </c>
      <c r="O433" s="423">
        <v>0</v>
      </c>
      <c r="P433" s="423">
        <v>0</v>
      </c>
      <c r="Q433" s="423">
        <v>0</v>
      </c>
      <c r="R433" s="423">
        <v>0</v>
      </c>
      <c r="S433" s="423">
        <v>0</v>
      </c>
      <c r="T433" s="423">
        <v>0</v>
      </c>
      <c r="U433" s="423">
        <v>0</v>
      </c>
      <c r="V433" s="423">
        <v>0</v>
      </c>
    </row>
    <row r="434" spans="2:22">
      <c r="B434" s="491" t="s">
        <v>13</v>
      </c>
      <c r="C434" s="491" t="s">
        <v>13</v>
      </c>
      <c r="D434" s="491" t="s">
        <v>13</v>
      </c>
      <c r="E434" s="423">
        <v>0</v>
      </c>
      <c r="F434" s="423">
        <v>0</v>
      </c>
      <c r="G434" s="423">
        <v>0</v>
      </c>
      <c r="H434" s="423">
        <v>0</v>
      </c>
      <c r="I434" s="423">
        <v>0</v>
      </c>
      <c r="J434" s="423">
        <v>0</v>
      </c>
      <c r="K434" s="423">
        <v>0</v>
      </c>
      <c r="L434" s="423">
        <v>0</v>
      </c>
      <c r="M434" s="423">
        <v>0</v>
      </c>
      <c r="N434" s="423">
        <v>0</v>
      </c>
      <c r="O434" s="423">
        <v>0</v>
      </c>
      <c r="P434" s="423">
        <v>0</v>
      </c>
      <c r="Q434" s="423">
        <v>0</v>
      </c>
      <c r="R434" s="423">
        <v>0</v>
      </c>
      <c r="S434" s="423">
        <v>0</v>
      </c>
      <c r="T434" s="423">
        <v>0</v>
      </c>
      <c r="U434" s="423">
        <v>0</v>
      </c>
      <c r="V434" s="423">
        <v>0</v>
      </c>
    </row>
    <row r="435" spans="2:22">
      <c r="B435" s="491" t="s">
        <v>13</v>
      </c>
      <c r="C435" s="491" t="s">
        <v>13</v>
      </c>
      <c r="D435" s="491" t="s">
        <v>13</v>
      </c>
      <c r="E435" s="423">
        <v>0</v>
      </c>
      <c r="F435" s="423">
        <v>0</v>
      </c>
      <c r="G435" s="423">
        <v>0</v>
      </c>
      <c r="H435" s="423">
        <v>0</v>
      </c>
      <c r="I435" s="423">
        <v>0</v>
      </c>
      <c r="J435" s="423">
        <v>0</v>
      </c>
      <c r="K435" s="423">
        <v>0</v>
      </c>
      <c r="L435" s="423">
        <v>0</v>
      </c>
      <c r="M435" s="423">
        <v>0</v>
      </c>
      <c r="N435" s="423">
        <v>0</v>
      </c>
      <c r="O435" s="423">
        <v>0</v>
      </c>
      <c r="P435" s="423">
        <v>0</v>
      </c>
      <c r="Q435" s="423">
        <v>0</v>
      </c>
      <c r="R435" s="423">
        <v>0</v>
      </c>
      <c r="S435" s="423">
        <v>0</v>
      </c>
      <c r="T435" s="423">
        <v>0</v>
      </c>
      <c r="U435" s="423">
        <v>0</v>
      </c>
      <c r="V435" s="423">
        <v>0</v>
      </c>
    </row>
    <row r="436" spans="2:22">
      <c r="B436" s="491" t="s">
        <v>13</v>
      </c>
      <c r="C436" s="491" t="s">
        <v>13</v>
      </c>
      <c r="D436" s="491" t="s">
        <v>13</v>
      </c>
      <c r="E436" s="423">
        <v>0</v>
      </c>
      <c r="F436" s="423">
        <v>0</v>
      </c>
      <c r="G436" s="423">
        <v>0</v>
      </c>
      <c r="H436" s="423">
        <v>0</v>
      </c>
      <c r="I436" s="423">
        <v>0</v>
      </c>
      <c r="J436" s="423">
        <v>0</v>
      </c>
      <c r="K436" s="423">
        <v>0</v>
      </c>
      <c r="L436" s="423">
        <v>0</v>
      </c>
      <c r="M436" s="423">
        <v>0</v>
      </c>
      <c r="N436" s="423">
        <v>0</v>
      </c>
      <c r="O436" s="423">
        <v>0</v>
      </c>
      <c r="P436" s="423">
        <v>0</v>
      </c>
      <c r="Q436" s="423">
        <v>0</v>
      </c>
      <c r="R436" s="423">
        <v>0</v>
      </c>
      <c r="S436" s="423">
        <v>0</v>
      </c>
      <c r="T436" s="423">
        <v>0</v>
      </c>
      <c r="U436" s="423">
        <v>0</v>
      </c>
      <c r="V436" s="423">
        <v>0</v>
      </c>
    </row>
    <row r="437" spans="2:22">
      <c r="B437" s="491" t="s">
        <v>13</v>
      </c>
      <c r="C437" s="491" t="s">
        <v>13</v>
      </c>
      <c r="D437" s="491" t="s">
        <v>13</v>
      </c>
      <c r="E437" s="423">
        <v>0</v>
      </c>
      <c r="F437" s="423">
        <v>0</v>
      </c>
      <c r="G437" s="423">
        <v>0</v>
      </c>
      <c r="H437" s="423">
        <v>0</v>
      </c>
      <c r="I437" s="423">
        <v>0</v>
      </c>
      <c r="J437" s="423">
        <v>0</v>
      </c>
      <c r="K437" s="423">
        <v>0</v>
      </c>
      <c r="L437" s="423">
        <v>0</v>
      </c>
      <c r="M437" s="423">
        <v>0</v>
      </c>
      <c r="N437" s="423">
        <v>0</v>
      </c>
      <c r="O437" s="423">
        <v>0</v>
      </c>
      <c r="P437" s="423">
        <v>0</v>
      </c>
      <c r="Q437" s="423">
        <v>0</v>
      </c>
      <c r="R437" s="423">
        <v>0</v>
      </c>
      <c r="S437" s="423">
        <v>0</v>
      </c>
      <c r="T437" s="423">
        <v>0</v>
      </c>
      <c r="U437" s="423">
        <v>0</v>
      </c>
      <c r="V437" s="423">
        <v>0</v>
      </c>
    </row>
    <row r="438" spans="2:22">
      <c r="B438" s="491" t="s">
        <v>13</v>
      </c>
      <c r="C438" s="491" t="s">
        <v>13</v>
      </c>
      <c r="D438" s="491" t="s">
        <v>13</v>
      </c>
      <c r="E438" s="423">
        <v>0</v>
      </c>
      <c r="F438" s="423">
        <v>0</v>
      </c>
      <c r="G438" s="423">
        <v>0</v>
      </c>
      <c r="H438" s="423">
        <v>0</v>
      </c>
      <c r="I438" s="423">
        <v>0</v>
      </c>
      <c r="J438" s="423">
        <v>0</v>
      </c>
      <c r="K438" s="423">
        <v>0</v>
      </c>
      <c r="L438" s="423">
        <v>0</v>
      </c>
      <c r="M438" s="423">
        <v>0</v>
      </c>
      <c r="N438" s="423">
        <v>0</v>
      </c>
      <c r="O438" s="423">
        <v>0</v>
      </c>
      <c r="P438" s="423">
        <v>0</v>
      </c>
      <c r="Q438" s="423">
        <v>0</v>
      </c>
      <c r="R438" s="423">
        <v>0</v>
      </c>
      <c r="S438" s="423">
        <v>0</v>
      </c>
      <c r="T438" s="423">
        <v>0</v>
      </c>
      <c r="U438" s="423">
        <v>0</v>
      </c>
      <c r="V438" s="423">
        <v>0</v>
      </c>
    </row>
    <row r="439" spans="2:22">
      <c r="B439" s="491" t="s">
        <v>13</v>
      </c>
      <c r="C439" s="491" t="s">
        <v>13</v>
      </c>
      <c r="D439" s="491" t="s">
        <v>13</v>
      </c>
      <c r="E439" s="423">
        <v>0</v>
      </c>
      <c r="F439" s="423">
        <v>0</v>
      </c>
      <c r="G439" s="423">
        <v>0</v>
      </c>
      <c r="H439" s="423">
        <v>0</v>
      </c>
      <c r="I439" s="423">
        <v>0</v>
      </c>
      <c r="J439" s="423">
        <v>0</v>
      </c>
      <c r="K439" s="423">
        <v>0</v>
      </c>
      <c r="L439" s="423">
        <v>0</v>
      </c>
      <c r="M439" s="423">
        <v>0</v>
      </c>
      <c r="N439" s="423">
        <v>0</v>
      </c>
      <c r="O439" s="423">
        <v>0</v>
      </c>
      <c r="P439" s="423">
        <v>0</v>
      </c>
      <c r="Q439" s="423">
        <v>0</v>
      </c>
      <c r="R439" s="423">
        <v>0</v>
      </c>
      <c r="S439" s="423">
        <v>0</v>
      </c>
      <c r="T439" s="423">
        <v>0</v>
      </c>
      <c r="U439" s="423">
        <v>0</v>
      </c>
      <c r="V439" s="423">
        <v>0</v>
      </c>
    </row>
    <row r="440" spans="2:22">
      <c r="B440" s="491" t="s">
        <v>13</v>
      </c>
      <c r="C440" s="491" t="s">
        <v>13</v>
      </c>
      <c r="D440" s="491" t="s">
        <v>13</v>
      </c>
      <c r="E440" s="423">
        <v>0</v>
      </c>
      <c r="F440" s="423">
        <v>0</v>
      </c>
      <c r="G440" s="423">
        <v>0</v>
      </c>
      <c r="H440" s="423">
        <v>0</v>
      </c>
      <c r="I440" s="423">
        <v>0</v>
      </c>
      <c r="J440" s="423">
        <v>0</v>
      </c>
      <c r="K440" s="423">
        <v>0</v>
      </c>
      <c r="L440" s="423">
        <v>0</v>
      </c>
      <c r="M440" s="423">
        <v>0</v>
      </c>
      <c r="N440" s="423">
        <v>0</v>
      </c>
      <c r="O440" s="423">
        <v>0</v>
      </c>
      <c r="P440" s="423">
        <v>0</v>
      </c>
      <c r="Q440" s="423">
        <v>0</v>
      </c>
      <c r="R440" s="423">
        <v>0</v>
      </c>
      <c r="S440" s="423">
        <v>0</v>
      </c>
      <c r="T440" s="423">
        <v>0</v>
      </c>
      <c r="U440" s="423">
        <v>0</v>
      </c>
      <c r="V440" s="423">
        <v>0</v>
      </c>
    </row>
    <row r="441" spans="2:22">
      <c r="B441" s="491" t="s">
        <v>13</v>
      </c>
      <c r="C441" s="491" t="s">
        <v>13</v>
      </c>
      <c r="D441" s="491" t="s">
        <v>13</v>
      </c>
      <c r="E441" s="423">
        <v>0</v>
      </c>
      <c r="F441" s="423">
        <v>0</v>
      </c>
      <c r="G441" s="423">
        <v>0</v>
      </c>
      <c r="H441" s="423">
        <v>0</v>
      </c>
      <c r="I441" s="423">
        <v>0</v>
      </c>
      <c r="J441" s="423">
        <v>0</v>
      </c>
      <c r="K441" s="423">
        <v>0</v>
      </c>
      <c r="L441" s="423">
        <v>0</v>
      </c>
      <c r="M441" s="423">
        <v>0</v>
      </c>
      <c r="N441" s="423">
        <v>0</v>
      </c>
      <c r="O441" s="423">
        <v>0</v>
      </c>
      <c r="P441" s="423">
        <v>0</v>
      </c>
      <c r="Q441" s="423">
        <v>0</v>
      </c>
      <c r="R441" s="423">
        <v>0</v>
      </c>
      <c r="S441" s="423">
        <v>0</v>
      </c>
      <c r="T441" s="423">
        <v>0</v>
      </c>
      <c r="U441" s="423">
        <v>0</v>
      </c>
      <c r="V441" s="423">
        <v>0</v>
      </c>
    </row>
    <row r="442" spans="2:22">
      <c r="B442" s="491" t="s">
        <v>13</v>
      </c>
      <c r="C442" s="491" t="s">
        <v>13</v>
      </c>
      <c r="D442" s="491" t="s">
        <v>13</v>
      </c>
      <c r="E442" s="423">
        <v>0</v>
      </c>
      <c r="F442" s="423">
        <v>0</v>
      </c>
      <c r="G442" s="423">
        <v>0</v>
      </c>
      <c r="H442" s="423">
        <v>0</v>
      </c>
      <c r="I442" s="423">
        <v>0</v>
      </c>
      <c r="J442" s="423">
        <v>0</v>
      </c>
      <c r="K442" s="423">
        <v>0</v>
      </c>
      <c r="L442" s="423">
        <v>0</v>
      </c>
      <c r="M442" s="423">
        <v>0</v>
      </c>
      <c r="N442" s="423">
        <v>0</v>
      </c>
      <c r="O442" s="423">
        <v>0</v>
      </c>
      <c r="P442" s="423">
        <v>0</v>
      </c>
      <c r="Q442" s="423">
        <v>0</v>
      </c>
      <c r="R442" s="423">
        <v>0</v>
      </c>
      <c r="S442" s="423">
        <v>0</v>
      </c>
      <c r="T442" s="423">
        <v>0</v>
      </c>
      <c r="U442" s="423">
        <v>0</v>
      </c>
      <c r="V442" s="423">
        <v>0</v>
      </c>
    </row>
    <row r="443" spans="2:22">
      <c r="B443" s="491" t="s">
        <v>13</v>
      </c>
      <c r="C443" s="491" t="s">
        <v>13</v>
      </c>
      <c r="D443" s="491" t="s">
        <v>13</v>
      </c>
      <c r="E443" s="423">
        <v>0</v>
      </c>
      <c r="F443" s="423">
        <v>0</v>
      </c>
      <c r="G443" s="423">
        <v>0</v>
      </c>
      <c r="H443" s="423">
        <v>0</v>
      </c>
      <c r="I443" s="423">
        <v>0</v>
      </c>
      <c r="J443" s="423">
        <v>0</v>
      </c>
      <c r="K443" s="423">
        <v>0</v>
      </c>
      <c r="L443" s="423">
        <v>0</v>
      </c>
      <c r="M443" s="423">
        <v>0</v>
      </c>
      <c r="N443" s="423">
        <v>0</v>
      </c>
      <c r="O443" s="423">
        <v>0</v>
      </c>
      <c r="P443" s="423">
        <v>0</v>
      </c>
      <c r="Q443" s="423">
        <v>0</v>
      </c>
      <c r="R443" s="423">
        <v>0</v>
      </c>
      <c r="S443" s="423">
        <v>0</v>
      </c>
      <c r="T443" s="423">
        <v>0</v>
      </c>
      <c r="U443" s="423">
        <v>0</v>
      </c>
      <c r="V443" s="423">
        <v>0</v>
      </c>
    </row>
    <row r="444" spans="2:22">
      <c r="B444" s="491" t="s">
        <v>13</v>
      </c>
      <c r="C444" s="491" t="s">
        <v>13</v>
      </c>
      <c r="D444" s="491" t="s">
        <v>13</v>
      </c>
      <c r="E444" s="423">
        <v>0</v>
      </c>
      <c r="F444" s="423">
        <v>0</v>
      </c>
      <c r="G444" s="423">
        <v>0</v>
      </c>
      <c r="H444" s="423">
        <v>0</v>
      </c>
      <c r="I444" s="423">
        <v>0</v>
      </c>
      <c r="J444" s="423">
        <v>0</v>
      </c>
      <c r="K444" s="423">
        <v>0</v>
      </c>
      <c r="L444" s="423">
        <v>0</v>
      </c>
      <c r="M444" s="423">
        <v>0</v>
      </c>
      <c r="N444" s="423">
        <v>0</v>
      </c>
      <c r="O444" s="423">
        <v>0</v>
      </c>
      <c r="P444" s="423">
        <v>0</v>
      </c>
      <c r="Q444" s="423">
        <v>0</v>
      </c>
      <c r="R444" s="423">
        <v>0</v>
      </c>
      <c r="S444" s="423">
        <v>0</v>
      </c>
      <c r="T444" s="423">
        <v>0</v>
      </c>
      <c r="U444" s="423">
        <v>0</v>
      </c>
      <c r="V444" s="423">
        <v>0</v>
      </c>
    </row>
    <row r="445" spans="2:22">
      <c r="B445" s="491" t="s">
        <v>13</v>
      </c>
      <c r="C445" s="491" t="s">
        <v>13</v>
      </c>
      <c r="D445" s="491" t="s">
        <v>13</v>
      </c>
      <c r="E445" s="423">
        <v>0</v>
      </c>
      <c r="F445" s="423">
        <v>0</v>
      </c>
      <c r="G445" s="423">
        <v>0</v>
      </c>
      <c r="H445" s="423">
        <v>0</v>
      </c>
      <c r="I445" s="423">
        <v>0</v>
      </c>
      <c r="J445" s="423">
        <v>0</v>
      </c>
      <c r="K445" s="423">
        <v>0</v>
      </c>
      <c r="L445" s="423">
        <v>0</v>
      </c>
      <c r="M445" s="423">
        <v>0</v>
      </c>
      <c r="N445" s="423">
        <v>0</v>
      </c>
      <c r="O445" s="423">
        <v>0</v>
      </c>
      <c r="P445" s="423">
        <v>0</v>
      </c>
      <c r="Q445" s="423">
        <v>0</v>
      </c>
      <c r="R445" s="423">
        <v>0</v>
      </c>
      <c r="S445" s="423">
        <v>0</v>
      </c>
      <c r="T445" s="423">
        <v>0</v>
      </c>
      <c r="U445" s="423">
        <v>0</v>
      </c>
      <c r="V445" s="423">
        <v>0</v>
      </c>
    </row>
    <row r="446" spans="2:22">
      <c r="B446" s="491" t="s">
        <v>13</v>
      </c>
      <c r="C446" s="491" t="s">
        <v>13</v>
      </c>
      <c r="D446" s="491" t="s">
        <v>13</v>
      </c>
      <c r="E446" s="423">
        <v>0</v>
      </c>
      <c r="F446" s="423">
        <v>0</v>
      </c>
      <c r="G446" s="423">
        <v>0</v>
      </c>
      <c r="H446" s="423">
        <v>0</v>
      </c>
      <c r="I446" s="423">
        <v>0</v>
      </c>
      <c r="J446" s="423">
        <v>0</v>
      </c>
      <c r="K446" s="423">
        <v>0</v>
      </c>
      <c r="L446" s="423">
        <v>0</v>
      </c>
      <c r="M446" s="423">
        <v>0</v>
      </c>
      <c r="N446" s="423">
        <v>0</v>
      </c>
      <c r="O446" s="423">
        <v>0</v>
      </c>
      <c r="P446" s="423">
        <v>0</v>
      </c>
      <c r="Q446" s="423">
        <v>0</v>
      </c>
      <c r="R446" s="423">
        <v>0</v>
      </c>
      <c r="S446" s="423">
        <v>0</v>
      </c>
      <c r="T446" s="423">
        <v>0</v>
      </c>
      <c r="U446" s="423">
        <v>0</v>
      </c>
      <c r="V446" s="423">
        <v>0</v>
      </c>
    </row>
    <row r="447" spans="2:22">
      <c r="B447" s="491" t="s">
        <v>13</v>
      </c>
      <c r="C447" s="491" t="s">
        <v>13</v>
      </c>
      <c r="D447" s="491" t="s">
        <v>13</v>
      </c>
      <c r="E447" s="423">
        <v>0</v>
      </c>
      <c r="F447" s="423">
        <v>0</v>
      </c>
      <c r="G447" s="423">
        <v>0</v>
      </c>
      <c r="H447" s="423">
        <v>0</v>
      </c>
      <c r="I447" s="423">
        <v>0</v>
      </c>
      <c r="J447" s="423">
        <v>0</v>
      </c>
      <c r="K447" s="423">
        <v>0</v>
      </c>
      <c r="L447" s="423">
        <v>0</v>
      </c>
      <c r="M447" s="423">
        <v>0</v>
      </c>
      <c r="N447" s="423">
        <v>0</v>
      </c>
      <c r="O447" s="423">
        <v>0</v>
      </c>
      <c r="P447" s="423">
        <v>0</v>
      </c>
      <c r="Q447" s="423">
        <v>0</v>
      </c>
      <c r="R447" s="423">
        <v>0</v>
      </c>
      <c r="S447" s="423">
        <v>0</v>
      </c>
      <c r="T447" s="423">
        <v>0</v>
      </c>
      <c r="U447" s="423">
        <v>0</v>
      </c>
      <c r="V447" s="423">
        <v>0</v>
      </c>
    </row>
    <row r="448" spans="2:22">
      <c r="B448" s="491" t="s">
        <v>13</v>
      </c>
      <c r="C448" s="491" t="s">
        <v>13</v>
      </c>
      <c r="D448" s="491" t="s">
        <v>13</v>
      </c>
      <c r="E448" s="423">
        <v>0</v>
      </c>
      <c r="F448" s="423">
        <v>0</v>
      </c>
      <c r="G448" s="423">
        <v>0</v>
      </c>
      <c r="H448" s="423">
        <v>0</v>
      </c>
      <c r="I448" s="423">
        <v>0</v>
      </c>
      <c r="J448" s="423">
        <v>0</v>
      </c>
      <c r="K448" s="423">
        <v>0</v>
      </c>
      <c r="L448" s="423">
        <v>0</v>
      </c>
      <c r="M448" s="423">
        <v>0</v>
      </c>
      <c r="N448" s="423">
        <v>0</v>
      </c>
      <c r="O448" s="423">
        <v>0</v>
      </c>
      <c r="P448" s="423">
        <v>0</v>
      </c>
      <c r="Q448" s="423">
        <v>0</v>
      </c>
      <c r="R448" s="423">
        <v>0</v>
      </c>
      <c r="S448" s="423">
        <v>0</v>
      </c>
      <c r="T448" s="423">
        <v>0</v>
      </c>
      <c r="U448" s="423">
        <v>0</v>
      </c>
      <c r="V448" s="423">
        <v>0</v>
      </c>
    </row>
    <row r="449" spans="2:22">
      <c r="B449" s="491" t="s">
        <v>13</v>
      </c>
      <c r="C449" s="491" t="s">
        <v>13</v>
      </c>
      <c r="D449" s="491" t="s">
        <v>13</v>
      </c>
      <c r="E449" s="423">
        <v>0</v>
      </c>
      <c r="F449" s="423">
        <v>0</v>
      </c>
      <c r="G449" s="423">
        <v>0</v>
      </c>
      <c r="H449" s="423">
        <v>0</v>
      </c>
      <c r="I449" s="423">
        <v>0</v>
      </c>
      <c r="J449" s="423">
        <v>0</v>
      </c>
      <c r="K449" s="423">
        <v>0</v>
      </c>
      <c r="L449" s="423">
        <v>0</v>
      </c>
      <c r="M449" s="423">
        <v>0</v>
      </c>
      <c r="N449" s="423">
        <v>0</v>
      </c>
      <c r="O449" s="423">
        <v>0</v>
      </c>
      <c r="P449" s="423">
        <v>0</v>
      </c>
      <c r="Q449" s="423">
        <v>0</v>
      </c>
      <c r="R449" s="423">
        <v>0</v>
      </c>
      <c r="S449" s="423">
        <v>0</v>
      </c>
      <c r="T449" s="423">
        <v>0</v>
      </c>
      <c r="U449" s="423">
        <v>0</v>
      </c>
      <c r="V449" s="423">
        <v>0</v>
      </c>
    </row>
    <row r="450" spans="2:22">
      <c r="B450" s="491" t="s">
        <v>13</v>
      </c>
      <c r="C450" s="491" t="s">
        <v>13</v>
      </c>
      <c r="D450" s="491" t="s">
        <v>13</v>
      </c>
      <c r="E450" s="423">
        <v>0</v>
      </c>
      <c r="F450" s="423">
        <v>0</v>
      </c>
      <c r="G450" s="423">
        <v>0</v>
      </c>
      <c r="H450" s="423">
        <v>0</v>
      </c>
      <c r="I450" s="423">
        <v>0</v>
      </c>
      <c r="J450" s="423">
        <v>0</v>
      </c>
      <c r="K450" s="423">
        <v>0</v>
      </c>
      <c r="L450" s="423">
        <v>0</v>
      </c>
      <c r="M450" s="423">
        <v>0</v>
      </c>
      <c r="N450" s="423">
        <v>0</v>
      </c>
      <c r="O450" s="423">
        <v>0</v>
      </c>
      <c r="P450" s="423">
        <v>0</v>
      </c>
      <c r="Q450" s="423">
        <v>0</v>
      </c>
      <c r="R450" s="423">
        <v>0</v>
      </c>
      <c r="S450" s="423">
        <v>0</v>
      </c>
      <c r="T450" s="423">
        <v>0</v>
      </c>
      <c r="U450" s="423">
        <v>0</v>
      </c>
      <c r="V450" s="423">
        <v>0</v>
      </c>
    </row>
    <row r="451" spans="2:22">
      <c r="B451" s="491" t="s">
        <v>13</v>
      </c>
      <c r="C451" s="491" t="s">
        <v>13</v>
      </c>
      <c r="D451" s="491" t="s">
        <v>13</v>
      </c>
      <c r="E451" s="423">
        <v>0</v>
      </c>
      <c r="F451" s="423">
        <v>0</v>
      </c>
      <c r="G451" s="423">
        <v>0</v>
      </c>
      <c r="H451" s="423">
        <v>0</v>
      </c>
      <c r="I451" s="423">
        <v>0</v>
      </c>
      <c r="J451" s="423">
        <v>0</v>
      </c>
      <c r="K451" s="423">
        <v>0</v>
      </c>
      <c r="L451" s="423">
        <v>0</v>
      </c>
      <c r="M451" s="423">
        <v>0</v>
      </c>
      <c r="N451" s="423">
        <v>0</v>
      </c>
      <c r="O451" s="423">
        <v>0</v>
      </c>
      <c r="P451" s="423">
        <v>0</v>
      </c>
      <c r="Q451" s="423">
        <v>0</v>
      </c>
      <c r="R451" s="423">
        <v>0</v>
      </c>
      <c r="S451" s="423">
        <v>0</v>
      </c>
      <c r="T451" s="423">
        <v>0</v>
      </c>
      <c r="U451" s="423">
        <v>0</v>
      </c>
      <c r="V451" s="423">
        <v>0</v>
      </c>
    </row>
    <row r="452" spans="2:22">
      <c r="B452" s="491" t="s">
        <v>13</v>
      </c>
      <c r="C452" s="491" t="s">
        <v>13</v>
      </c>
      <c r="D452" s="491" t="s">
        <v>13</v>
      </c>
      <c r="E452" s="423">
        <v>0</v>
      </c>
      <c r="F452" s="423">
        <v>0</v>
      </c>
      <c r="G452" s="423">
        <v>0</v>
      </c>
      <c r="H452" s="423">
        <v>0</v>
      </c>
      <c r="I452" s="423">
        <v>0</v>
      </c>
      <c r="J452" s="423">
        <v>0</v>
      </c>
      <c r="K452" s="423">
        <v>0</v>
      </c>
      <c r="L452" s="423">
        <v>0</v>
      </c>
      <c r="M452" s="423">
        <v>0</v>
      </c>
      <c r="N452" s="423">
        <v>0</v>
      </c>
      <c r="O452" s="423">
        <v>0</v>
      </c>
      <c r="P452" s="423">
        <v>0</v>
      </c>
      <c r="Q452" s="423">
        <v>0</v>
      </c>
      <c r="R452" s="423">
        <v>0</v>
      </c>
      <c r="S452" s="423">
        <v>0</v>
      </c>
      <c r="T452" s="423">
        <v>0</v>
      </c>
      <c r="U452" s="423">
        <v>0</v>
      </c>
      <c r="V452" s="423">
        <v>0</v>
      </c>
    </row>
    <row r="453" spans="2:22">
      <c r="B453" s="491" t="s">
        <v>13</v>
      </c>
      <c r="C453" s="491" t="s">
        <v>13</v>
      </c>
      <c r="D453" s="491" t="s">
        <v>13</v>
      </c>
      <c r="E453" s="423">
        <v>0</v>
      </c>
      <c r="F453" s="423">
        <v>0</v>
      </c>
      <c r="G453" s="423">
        <v>0</v>
      </c>
      <c r="H453" s="423">
        <v>0</v>
      </c>
      <c r="I453" s="423">
        <v>0</v>
      </c>
      <c r="J453" s="423">
        <v>0</v>
      </c>
      <c r="K453" s="423">
        <v>0</v>
      </c>
      <c r="L453" s="423">
        <v>0</v>
      </c>
      <c r="M453" s="423">
        <v>0</v>
      </c>
      <c r="N453" s="423">
        <v>0</v>
      </c>
      <c r="O453" s="423">
        <v>0</v>
      </c>
      <c r="P453" s="423">
        <v>0</v>
      </c>
      <c r="Q453" s="423">
        <v>0</v>
      </c>
      <c r="R453" s="423">
        <v>0</v>
      </c>
      <c r="S453" s="423">
        <v>0</v>
      </c>
      <c r="T453" s="423">
        <v>0</v>
      </c>
      <c r="U453" s="423">
        <v>0</v>
      </c>
      <c r="V453" s="423">
        <v>0</v>
      </c>
    </row>
    <row r="454" spans="2:22">
      <c r="B454" s="491" t="s">
        <v>13</v>
      </c>
      <c r="C454" s="491" t="s">
        <v>13</v>
      </c>
      <c r="D454" s="491" t="s">
        <v>13</v>
      </c>
      <c r="E454" s="423">
        <v>0</v>
      </c>
      <c r="F454" s="423">
        <v>0</v>
      </c>
      <c r="G454" s="423">
        <v>0</v>
      </c>
      <c r="H454" s="423">
        <v>0</v>
      </c>
      <c r="I454" s="423">
        <v>0</v>
      </c>
      <c r="J454" s="423">
        <v>0</v>
      </c>
      <c r="K454" s="423">
        <v>0</v>
      </c>
      <c r="L454" s="423">
        <v>0</v>
      </c>
      <c r="M454" s="423">
        <v>0</v>
      </c>
      <c r="N454" s="423">
        <v>0</v>
      </c>
      <c r="O454" s="423">
        <v>0</v>
      </c>
      <c r="P454" s="423">
        <v>0</v>
      </c>
      <c r="Q454" s="423">
        <v>0</v>
      </c>
      <c r="R454" s="423">
        <v>0</v>
      </c>
      <c r="S454" s="423">
        <v>0</v>
      </c>
      <c r="T454" s="423">
        <v>0</v>
      </c>
      <c r="U454" s="423">
        <v>0</v>
      </c>
      <c r="V454" s="423">
        <v>0</v>
      </c>
    </row>
    <row r="455" spans="2:22">
      <c r="B455" s="491" t="s">
        <v>13</v>
      </c>
      <c r="C455" s="491" t="s">
        <v>13</v>
      </c>
      <c r="D455" s="491" t="s">
        <v>13</v>
      </c>
      <c r="E455" s="423">
        <v>0</v>
      </c>
      <c r="F455" s="423">
        <v>0</v>
      </c>
      <c r="G455" s="423">
        <v>0</v>
      </c>
      <c r="H455" s="423">
        <v>0</v>
      </c>
      <c r="I455" s="423">
        <v>0</v>
      </c>
      <c r="J455" s="423">
        <v>0</v>
      </c>
      <c r="K455" s="423">
        <v>0</v>
      </c>
      <c r="L455" s="423">
        <v>0</v>
      </c>
      <c r="M455" s="423">
        <v>0</v>
      </c>
      <c r="N455" s="423">
        <v>0</v>
      </c>
      <c r="O455" s="423">
        <v>0</v>
      </c>
      <c r="P455" s="423">
        <v>0</v>
      </c>
      <c r="Q455" s="423">
        <v>0</v>
      </c>
      <c r="R455" s="423">
        <v>0</v>
      </c>
      <c r="S455" s="423">
        <v>0</v>
      </c>
      <c r="T455" s="423">
        <v>0</v>
      </c>
      <c r="U455" s="423">
        <v>0</v>
      </c>
      <c r="V455" s="423">
        <v>0</v>
      </c>
    </row>
    <row r="456" spans="2:22">
      <c r="B456" s="491" t="s">
        <v>13</v>
      </c>
      <c r="C456" s="491" t="s">
        <v>13</v>
      </c>
      <c r="D456" s="491" t="s">
        <v>13</v>
      </c>
      <c r="E456" s="423">
        <v>0</v>
      </c>
      <c r="F456" s="423">
        <v>0</v>
      </c>
      <c r="G456" s="423">
        <v>0</v>
      </c>
      <c r="H456" s="423">
        <v>0</v>
      </c>
      <c r="I456" s="423">
        <v>0</v>
      </c>
      <c r="J456" s="423">
        <v>0</v>
      </c>
      <c r="K456" s="423">
        <v>0</v>
      </c>
      <c r="L456" s="423">
        <v>0</v>
      </c>
      <c r="M456" s="423">
        <v>0</v>
      </c>
      <c r="N456" s="423">
        <v>0</v>
      </c>
      <c r="O456" s="423">
        <v>0</v>
      </c>
      <c r="P456" s="423">
        <v>0</v>
      </c>
      <c r="Q456" s="423">
        <v>0</v>
      </c>
      <c r="R456" s="423">
        <v>0</v>
      </c>
      <c r="S456" s="423">
        <v>0</v>
      </c>
      <c r="T456" s="423">
        <v>0</v>
      </c>
      <c r="U456" s="423">
        <v>0</v>
      </c>
      <c r="V456" s="423">
        <v>0</v>
      </c>
    </row>
    <row r="457" spans="2:22">
      <c r="B457" s="491" t="s">
        <v>13</v>
      </c>
      <c r="C457" s="491" t="s">
        <v>13</v>
      </c>
      <c r="D457" s="491" t="s">
        <v>13</v>
      </c>
      <c r="E457" s="423">
        <v>0</v>
      </c>
      <c r="F457" s="423">
        <v>0</v>
      </c>
      <c r="G457" s="423">
        <v>0</v>
      </c>
      <c r="H457" s="423">
        <v>0</v>
      </c>
      <c r="I457" s="423">
        <v>0</v>
      </c>
      <c r="J457" s="423">
        <v>0</v>
      </c>
      <c r="K457" s="423">
        <v>0</v>
      </c>
      <c r="L457" s="423">
        <v>0</v>
      </c>
      <c r="M457" s="423">
        <v>0</v>
      </c>
      <c r="N457" s="423">
        <v>0</v>
      </c>
      <c r="O457" s="423">
        <v>0</v>
      </c>
      <c r="P457" s="423">
        <v>0</v>
      </c>
      <c r="Q457" s="423">
        <v>0</v>
      </c>
      <c r="R457" s="423">
        <v>0</v>
      </c>
      <c r="S457" s="423">
        <v>0</v>
      </c>
      <c r="T457" s="423">
        <v>0</v>
      </c>
      <c r="U457" s="423">
        <v>0</v>
      </c>
      <c r="V457" s="423">
        <v>0</v>
      </c>
    </row>
    <row r="458" spans="2:22">
      <c r="B458" s="491" t="s">
        <v>13</v>
      </c>
      <c r="C458" s="491" t="s">
        <v>13</v>
      </c>
      <c r="D458" s="491" t="s">
        <v>13</v>
      </c>
      <c r="E458" s="423">
        <v>0</v>
      </c>
      <c r="F458" s="423">
        <v>0</v>
      </c>
      <c r="G458" s="423">
        <v>0</v>
      </c>
      <c r="H458" s="423">
        <v>0</v>
      </c>
      <c r="I458" s="423">
        <v>0</v>
      </c>
      <c r="J458" s="423">
        <v>0</v>
      </c>
      <c r="K458" s="423">
        <v>0</v>
      </c>
      <c r="L458" s="423">
        <v>0</v>
      </c>
      <c r="M458" s="423">
        <v>0</v>
      </c>
      <c r="N458" s="423">
        <v>0</v>
      </c>
      <c r="O458" s="423">
        <v>0</v>
      </c>
      <c r="P458" s="423">
        <v>0</v>
      </c>
      <c r="Q458" s="423">
        <v>0</v>
      </c>
      <c r="R458" s="423">
        <v>0</v>
      </c>
      <c r="S458" s="423">
        <v>0</v>
      </c>
      <c r="T458" s="423">
        <v>0</v>
      </c>
      <c r="U458" s="423">
        <v>0</v>
      </c>
      <c r="V458" s="423">
        <v>0</v>
      </c>
    </row>
    <row r="459" spans="2:22">
      <c r="B459" s="491" t="s">
        <v>13</v>
      </c>
      <c r="C459" s="491" t="s">
        <v>13</v>
      </c>
      <c r="D459" s="491" t="s">
        <v>13</v>
      </c>
      <c r="E459" s="423">
        <v>0</v>
      </c>
      <c r="F459" s="423">
        <v>0</v>
      </c>
      <c r="G459" s="423">
        <v>0</v>
      </c>
      <c r="H459" s="423">
        <v>0</v>
      </c>
      <c r="I459" s="423">
        <v>0</v>
      </c>
      <c r="J459" s="423">
        <v>0</v>
      </c>
      <c r="K459" s="423">
        <v>0</v>
      </c>
      <c r="L459" s="423">
        <v>0</v>
      </c>
      <c r="M459" s="423">
        <v>0</v>
      </c>
      <c r="N459" s="423">
        <v>0</v>
      </c>
      <c r="O459" s="423">
        <v>0</v>
      </c>
      <c r="P459" s="423">
        <v>0</v>
      </c>
      <c r="Q459" s="423">
        <v>0</v>
      </c>
      <c r="R459" s="423">
        <v>0</v>
      </c>
      <c r="S459" s="423">
        <v>0</v>
      </c>
      <c r="T459" s="423">
        <v>0</v>
      </c>
      <c r="U459" s="423">
        <v>0</v>
      </c>
      <c r="V459" s="423">
        <v>0</v>
      </c>
    </row>
    <row r="460" spans="2:22">
      <c r="B460" s="491" t="s">
        <v>13</v>
      </c>
      <c r="C460" s="491" t="s">
        <v>13</v>
      </c>
      <c r="D460" s="491" t="s">
        <v>13</v>
      </c>
      <c r="E460" s="423">
        <v>0</v>
      </c>
      <c r="F460" s="423">
        <v>0</v>
      </c>
      <c r="G460" s="423">
        <v>0</v>
      </c>
      <c r="H460" s="423">
        <v>0</v>
      </c>
      <c r="I460" s="423">
        <v>0</v>
      </c>
      <c r="J460" s="423">
        <v>0</v>
      </c>
      <c r="K460" s="423">
        <v>0</v>
      </c>
      <c r="L460" s="423">
        <v>0</v>
      </c>
      <c r="M460" s="423">
        <v>0</v>
      </c>
      <c r="N460" s="423">
        <v>0</v>
      </c>
      <c r="O460" s="423">
        <v>0</v>
      </c>
      <c r="P460" s="423">
        <v>0</v>
      </c>
      <c r="Q460" s="423">
        <v>0</v>
      </c>
      <c r="R460" s="423">
        <v>0</v>
      </c>
      <c r="S460" s="423">
        <v>0</v>
      </c>
      <c r="T460" s="423">
        <v>0</v>
      </c>
      <c r="U460" s="423">
        <v>0</v>
      </c>
      <c r="V460" s="423">
        <v>0</v>
      </c>
    </row>
    <row r="461" spans="2:22">
      <c r="B461" s="491" t="s">
        <v>13</v>
      </c>
      <c r="C461" s="491" t="s">
        <v>13</v>
      </c>
      <c r="D461" s="491" t="s">
        <v>13</v>
      </c>
      <c r="E461" s="423">
        <v>0</v>
      </c>
      <c r="F461" s="423">
        <v>0</v>
      </c>
      <c r="G461" s="423">
        <v>0</v>
      </c>
      <c r="H461" s="423">
        <v>0</v>
      </c>
      <c r="I461" s="423">
        <v>0</v>
      </c>
      <c r="J461" s="423">
        <v>0</v>
      </c>
      <c r="K461" s="423">
        <v>0</v>
      </c>
      <c r="L461" s="423">
        <v>0</v>
      </c>
      <c r="M461" s="423">
        <v>0</v>
      </c>
      <c r="N461" s="423">
        <v>0</v>
      </c>
      <c r="O461" s="423">
        <v>0</v>
      </c>
      <c r="P461" s="423">
        <v>0</v>
      </c>
      <c r="Q461" s="423">
        <v>0</v>
      </c>
      <c r="R461" s="423">
        <v>0</v>
      </c>
      <c r="S461" s="423">
        <v>0</v>
      </c>
      <c r="T461" s="423">
        <v>0</v>
      </c>
      <c r="U461" s="423">
        <v>0</v>
      </c>
      <c r="V461" s="423">
        <v>0</v>
      </c>
    </row>
    <row r="462" spans="2:22">
      <c r="B462" s="491" t="s">
        <v>13</v>
      </c>
      <c r="C462" s="491" t="s">
        <v>13</v>
      </c>
      <c r="D462" s="491" t="s">
        <v>13</v>
      </c>
      <c r="E462" s="423">
        <v>0</v>
      </c>
      <c r="F462" s="423">
        <v>0</v>
      </c>
      <c r="G462" s="423">
        <v>0</v>
      </c>
      <c r="H462" s="423">
        <v>0</v>
      </c>
      <c r="I462" s="423">
        <v>0</v>
      </c>
      <c r="J462" s="423">
        <v>0</v>
      </c>
      <c r="K462" s="423">
        <v>0</v>
      </c>
      <c r="L462" s="423">
        <v>0</v>
      </c>
      <c r="M462" s="423">
        <v>0</v>
      </c>
      <c r="N462" s="423">
        <v>0</v>
      </c>
      <c r="O462" s="423">
        <v>0</v>
      </c>
      <c r="P462" s="423">
        <v>0</v>
      </c>
      <c r="Q462" s="423">
        <v>0</v>
      </c>
      <c r="R462" s="423">
        <v>0</v>
      </c>
      <c r="S462" s="423">
        <v>0</v>
      </c>
      <c r="T462" s="423">
        <v>0</v>
      </c>
      <c r="U462" s="423">
        <v>0</v>
      </c>
      <c r="V462" s="423">
        <v>0</v>
      </c>
    </row>
    <row r="463" spans="2:22">
      <c r="B463" s="491" t="s">
        <v>13</v>
      </c>
      <c r="C463" s="491" t="s">
        <v>13</v>
      </c>
      <c r="D463" s="491" t="s">
        <v>13</v>
      </c>
      <c r="E463" s="423">
        <v>0</v>
      </c>
      <c r="F463" s="423">
        <v>0</v>
      </c>
      <c r="G463" s="423">
        <v>0</v>
      </c>
      <c r="H463" s="423">
        <v>0</v>
      </c>
      <c r="I463" s="423">
        <v>0</v>
      </c>
      <c r="J463" s="423">
        <v>0</v>
      </c>
      <c r="K463" s="423">
        <v>0</v>
      </c>
      <c r="L463" s="423">
        <v>0</v>
      </c>
      <c r="M463" s="423">
        <v>0</v>
      </c>
      <c r="N463" s="423">
        <v>0</v>
      </c>
      <c r="O463" s="423">
        <v>0</v>
      </c>
      <c r="P463" s="423">
        <v>0</v>
      </c>
      <c r="Q463" s="423">
        <v>0</v>
      </c>
      <c r="R463" s="423">
        <v>0</v>
      </c>
      <c r="S463" s="423">
        <v>0</v>
      </c>
      <c r="T463" s="423">
        <v>0</v>
      </c>
      <c r="U463" s="423">
        <v>0</v>
      </c>
      <c r="V463" s="423">
        <v>0</v>
      </c>
    </row>
    <row r="464" spans="2:22">
      <c r="B464" s="491" t="s">
        <v>13</v>
      </c>
      <c r="C464" s="491" t="s">
        <v>13</v>
      </c>
      <c r="D464" s="491" t="s">
        <v>13</v>
      </c>
      <c r="E464" s="423">
        <v>0</v>
      </c>
      <c r="F464" s="423">
        <v>0</v>
      </c>
      <c r="G464" s="423">
        <v>0</v>
      </c>
      <c r="H464" s="423">
        <v>0</v>
      </c>
      <c r="I464" s="423">
        <v>0</v>
      </c>
      <c r="J464" s="423">
        <v>0</v>
      </c>
      <c r="K464" s="423">
        <v>0</v>
      </c>
      <c r="L464" s="423">
        <v>0</v>
      </c>
      <c r="M464" s="423">
        <v>0</v>
      </c>
      <c r="N464" s="423">
        <v>0</v>
      </c>
      <c r="O464" s="423">
        <v>0</v>
      </c>
      <c r="P464" s="423">
        <v>0</v>
      </c>
      <c r="Q464" s="423">
        <v>0</v>
      </c>
      <c r="R464" s="423">
        <v>0</v>
      </c>
      <c r="S464" s="423">
        <v>0</v>
      </c>
      <c r="T464" s="423">
        <v>0</v>
      </c>
      <c r="U464" s="423">
        <v>0</v>
      </c>
      <c r="V464" s="423">
        <v>0</v>
      </c>
    </row>
    <row r="465" spans="2:22">
      <c r="B465" s="491" t="s">
        <v>13</v>
      </c>
      <c r="C465" s="491" t="s">
        <v>13</v>
      </c>
      <c r="D465" s="491" t="s">
        <v>13</v>
      </c>
      <c r="E465" s="423">
        <v>0</v>
      </c>
      <c r="F465" s="423">
        <v>0</v>
      </c>
      <c r="G465" s="423">
        <v>0</v>
      </c>
      <c r="H465" s="423">
        <v>0</v>
      </c>
      <c r="I465" s="423">
        <v>0</v>
      </c>
      <c r="J465" s="423">
        <v>0</v>
      </c>
      <c r="K465" s="423">
        <v>0</v>
      </c>
      <c r="L465" s="423">
        <v>0</v>
      </c>
      <c r="M465" s="423">
        <v>0</v>
      </c>
      <c r="N465" s="423">
        <v>0</v>
      </c>
      <c r="O465" s="423">
        <v>0</v>
      </c>
      <c r="P465" s="423">
        <v>0</v>
      </c>
      <c r="Q465" s="423">
        <v>0</v>
      </c>
      <c r="R465" s="423">
        <v>0</v>
      </c>
      <c r="S465" s="423">
        <v>0</v>
      </c>
      <c r="T465" s="423">
        <v>0</v>
      </c>
      <c r="U465" s="423">
        <v>0</v>
      </c>
      <c r="V465" s="423">
        <v>0</v>
      </c>
    </row>
    <row r="466" spans="2:22">
      <c r="B466" s="491" t="s">
        <v>13</v>
      </c>
      <c r="C466" s="491" t="s">
        <v>13</v>
      </c>
      <c r="D466" s="491" t="s">
        <v>13</v>
      </c>
      <c r="E466" s="423">
        <v>0</v>
      </c>
      <c r="F466" s="423">
        <v>0</v>
      </c>
      <c r="G466" s="423">
        <v>0</v>
      </c>
      <c r="H466" s="423">
        <v>0</v>
      </c>
      <c r="I466" s="423">
        <v>0</v>
      </c>
      <c r="J466" s="423">
        <v>0</v>
      </c>
      <c r="K466" s="423">
        <v>0</v>
      </c>
      <c r="L466" s="423">
        <v>0</v>
      </c>
      <c r="M466" s="423">
        <v>0</v>
      </c>
      <c r="N466" s="423">
        <v>0</v>
      </c>
      <c r="O466" s="423">
        <v>0</v>
      </c>
      <c r="P466" s="423">
        <v>0</v>
      </c>
      <c r="Q466" s="423">
        <v>0</v>
      </c>
      <c r="R466" s="423">
        <v>0</v>
      </c>
      <c r="S466" s="423">
        <v>0</v>
      </c>
      <c r="T466" s="423">
        <v>0</v>
      </c>
      <c r="U466" s="423">
        <v>0</v>
      </c>
      <c r="V466" s="423">
        <v>0</v>
      </c>
    </row>
    <row r="467" spans="2:22">
      <c r="B467" s="491" t="s">
        <v>13</v>
      </c>
      <c r="C467" s="491" t="s">
        <v>13</v>
      </c>
      <c r="D467" s="491" t="s">
        <v>13</v>
      </c>
      <c r="E467" s="423">
        <v>0</v>
      </c>
      <c r="F467" s="423">
        <v>0</v>
      </c>
      <c r="G467" s="423">
        <v>0</v>
      </c>
      <c r="H467" s="423">
        <v>0</v>
      </c>
      <c r="I467" s="423">
        <v>0</v>
      </c>
      <c r="J467" s="423">
        <v>0</v>
      </c>
      <c r="K467" s="423">
        <v>0</v>
      </c>
      <c r="L467" s="423">
        <v>0</v>
      </c>
      <c r="M467" s="423">
        <v>0</v>
      </c>
      <c r="N467" s="423">
        <v>0</v>
      </c>
      <c r="O467" s="423">
        <v>0</v>
      </c>
      <c r="P467" s="423">
        <v>0</v>
      </c>
      <c r="Q467" s="423">
        <v>0</v>
      </c>
      <c r="R467" s="423">
        <v>0</v>
      </c>
      <c r="S467" s="423">
        <v>0</v>
      </c>
      <c r="T467" s="423">
        <v>0</v>
      </c>
      <c r="U467" s="423">
        <v>0</v>
      </c>
      <c r="V467" s="423">
        <v>0</v>
      </c>
    </row>
    <row r="468" spans="2:22">
      <c r="B468" s="491" t="s">
        <v>13</v>
      </c>
      <c r="C468" s="491" t="s">
        <v>13</v>
      </c>
      <c r="D468" s="491" t="s">
        <v>13</v>
      </c>
      <c r="E468" s="423">
        <v>0</v>
      </c>
      <c r="F468" s="423">
        <v>0</v>
      </c>
      <c r="G468" s="423">
        <v>0</v>
      </c>
      <c r="H468" s="423">
        <v>0</v>
      </c>
      <c r="I468" s="423">
        <v>0</v>
      </c>
      <c r="J468" s="423">
        <v>0</v>
      </c>
      <c r="K468" s="423">
        <v>0</v>
      </c>
      <c r="L468" s="423">
        <v>0</v>
      </c>
      <c r="M468" s="423">
        <v>0</v>
      </c>
      <c r="N468" s="423">
        <v>0</v>
      </c>
      <c r="O468" s="423">
        <v>0</v>
      </c>
      <c r="P468" s="423">
        <v>0</v>
      </c>
      <c r="Q468" s="423">
        <v>0</v>
      </c>
      <c r="R468" s="423">
        <v>0</v>
      </c>
      <c r="S468" s="423">
        <v>0</v>
      </c>
      <c r="T468" s="423">
        <v>0</v>
      </c>
      <c r="U468" s="423">
        <v>0</v>
      </c>
      <c r="V468" s="423">
        <v>0</v>
      </c>
    </row>
    <row r="469" spans="2:22">
      <c r="B469" s="491" t="s">
        <v>13</v>
      </c>
      <c r="C469" s="491" t="s">
        <v>13</v>
      </c>
      <c r="D469" s="491" t="s">
        <v>13</v>
      </c>
      <c r="E469" s="423">
        <v>0</v>
      </c>
      <c r="F469" s="423">
        <v>0</v>
      </c>
      <c r="G469" s="423">
        <v>0</v>
      </c>
      <c r="H469" s="423">
        <v>0</v>
      </c>
      <c r="I469" s="423">
        <v>0</v>
      </c>
      <c r="J469" s="423">
        <v>0</v>
      </c>
      <c r="K469" s="423">
        <v>0</v>
      </c>
      <c r="L469" s="423">
        <v>0</v>
      </c>
      <c r="M469" s="423">
        <v>0</v>
      </c>
      <c r="N469" s="423">
        <v>0</v>
      </c>
      <c r="O469" s="423">
        <v>0</v>
      </c>
      <c r="P469" s="423">
        <v>0</v>
      </c>
      <c r="Q469" s="423">
        <v>0</v>
      </c>
      <c r="R469" s="423">
        <v>0</v>
      </c>
      <c r="S469" s="423">
        <v>0</v>
      </c>
      <c r="T469" s="423">
        <v>0</v>
      </c>
      <c r="U469" s="423">
        <v>0</v>
      </c>
      <c r="V469" s="423">
        <v>0</v>
      </c>
    </row>
    <row r="470" spans="2:22">
      <c r="B470" s="491" t="s">
        <v>13</v>
      </c>
      <c r="C470" s="491" t="s">
        <v>13</v>
      </c>
      <c r="D470" s="491" t="s">
        <v>13</v>
      </c>
      <c r="E470" s="423">
        <v>0</v>
      </c>
      <c r="F470" s="423">
        <v>0</v>
      </c>
      <c r="G470" s="423">
        <v>0</v>
      </c>
      <c r="H470" s="423">
        <v>0</v>
      </c>
      <c r="I470" s="423">
        <v>0</v>
      </c>
      <c r="J470" s="423">
        <v>0</v>
      </c>
      <c r="K470" s="423">
        <v>0</v>
      </c>
      <c r="L470" s="423">
        <v>0</v>
      </c>
      <c r="M470" s="423">
        <v>0</v>
      </c>
      <c r="N470" s="423">
        <v>0</v>
      </c>
      <c r="O470" s="423">
        <v>0</v>
      </c>
      <c r="P470" s="423">
        <v>0</v>
      </c>
      <c r="Q470" s="423">
        <v>0</v>
      </c>
      <c r="R470" s="423">
        <v>0</v>
      </c>
      <c r="S470" s="423">
        <v>0</v>
      </c>
      <c r="T470" s="423">
        <v>0</v>
      </c>
      <c r="U470" s="423">
        <v>0</v>
      </c>
      <c r="V470" s="423">
        <v>0</v>
      </c>
    </row>
    <row r="471" spans="2:22">
      <c r="B471" s="491" t="s">
        <v>13</v>
      </c>
      <c r="C471" s="491" t="s">
        <v>13</v>
      </c>
      <c r="D471" s="491" t="s">
        <v>13</v>
      </c>
      <c r="E471" s="423">
        <v>0</v>
      </c>
      <c r="F471" s="423">
        <v>0</v>
      </c>
      <c r="G471" s="423">
        <v>0</v>
      </c>
      <c r="H471" s="423">
        <v>0</v>
      </c>
      <c r="I471" s="423">
        <v>0</v>
      </c>
      <c r="J471" s="423">
        <v>0</v>
      </c>
      <c r="K471" s="423">
        <v>0</v>
      </c>
      <c r="L471" s="423">
        <v>0</v>
      </c>
      <c r="M471" s="423">
        <v>0</v>
      </c>
      <c r="N471" s="423">
        <v>0</v>
      </c>
      <c r="O471" s="423">
        <v>0</v>
      </c>
      <c r="P471" s="423">
        <v>0</v>
      </c>
      <c r="Q471" s="423">
        <v>0</v>
      </c>
      <c r="R471" s="423">
        <v>0</v>
      </c>
      <c r="S471" s="423">
        <v>0</v>
      </c>
      <c r="T471" s="423">
        <v>0</v>
      </c>
      <c r="U471" s="423">
        <v>0</v>
      </c>
      <c r="V471" s="423">
        <v>0</v>
      </c>
    </row>
    <row r="472" spans="2:22">
      <c r="B472" s="491" t="s">
        <v>13</v>
      </c>
      <c r="C472" s="491" t="s">
        <v>13</v>
      </c>
      <c r="D472" s="491" t="s">
        <v>13</v>
      </c>
      <c r="E472" s="423">
        <v>0</v>
      </c>
      <c r="F472" s="423">
        <v>0</v>
      </c>
      <c r="G472" s="423">
        <v>0</v>
      </c>
      <c r="H472" s="423">
        <v>0</v>
      </c>
      <c r="I472" s="423">
        <v>0</v>
      </c>
      <c r="J472" s="423">
        <v>0</v>
      </c>
      <c r="K472" s="423">
        <v>0</v>
      </c>
      <c r="L472" s="423">
        <v>0</v>
      </c>
      <c r="M472" s="423">
        <v>0</v>
      </c>
      <c r="N472" s="423">
        <v>0</v>
      </c>
      <c r="O472" s="423">
        <v>0</v>
      </c>
      <c r="P472" s="423">
        <v>0</v>
      </c>
      <c r="Q472" s="423">
        <v>0</v>
      </c>
      <c r="R472" s="423">
        <v>0</v>
      </c>
      <c r="S472" s="423">
        <v>0</v>
      </c>
      <c r="T472" s="423">
        <v>0</v>
      </c>
      <c r="U472" s="423">
        <v>0</v>
      </c>
      <c r="V472" s="423">
        <v>0</v>
      </c>
    </row>
    <row r="473" spans="2:22">
      <c r="B473" s="491" t="s">
        <v>13</v>
      </c>
      <c r="C473" s="491" t="s">
        <v>13</v>
      </c>
      <c r="D473" s="491" t="s">
        <v>13</v>
      </c>
      <c r="E473" s="423">
        <v>0</v>
      </c>
      <c r="F473" s="423">
        <v>0</v>
      </c>
      <c r="G473" s="423">
        <v>0</v>
      </c>
      <c r="H473" s="423">
        <v>0</v>
      </c>
      <c r="I473" s="423">
        <v>0</v>
      </c>
      <c r="J473" s="423">
        <v>0</v>
      </c>
      <c r="K473" s="423">
        <v>0</v>
      </c>
      <c r="L473" s="423">
        <v>0</v>
      </c>
      <c r="M473" s="423">
        <v>0</v>
      </c>
      <c r="N473" s="423">
        <v>0</v>
      </c>
      <c r="O473" s="423">
        <v>0</v>
      </c>
      <c r="P473" s="423">
        <v>0</v>
      </c>
      <c r="Q473" s="423">
        <v>0</v>
      </c>
      <c r="R473" s="423">
        <v>0</v>
      </c>
      <c r="S473" s="423">
        <v>0</v>
      </c>
      <c r="T473" s="423">
        <v>0</v>
      </c>
      <c r="U473" s="423">
        <v>0</v>
      </c>
      <c r="V473" s="423">
        <v>0</v>
      </c>
    </row>
    <row r="474" spans="2:22">
      <c r="B474" s="491" t="s">
        <v>13</v>
      </c>
      <c r="C474" s="491" t="s">
        <v>13</v>
      </c>
      <c r="D474" s="491" t="s">
        <v>13</v>
      </c>
      <c r="E474" s="423">
        <v>0</v>
      </c>
      <c r="F474" s="423">
        <v>0</v>
      </c>
      <c r="G474" s="423">
        <v>0</v>
      </c>
      <c r="H474" s="423">
        <v>0</v>
      </c>
      <c r="I474" s="423">
        <v>0</v>
      </c>
      <c r="J474" s="423">
        <v>0</v>
      </c>
      <c r="K474" s="423">
        <v>0</v>
      </c>
      <c r="L474" s="423">
        <v>0</v>
      </c>
      <c r="M474" s="423">
        <v>0</v>
      </c>
      <c r="N474" s="423">
        <v>0</v>
      </c>
      <c r="O474" s="423">
        <v>0</v>
      </c>
      <c r="P474" s="423">
        <v>0</v>
      </c>
      <c r="Q474" s="423">
        <v>0</v>
      </c>
      <c r="R474" s="423">
        <v>0</v>
      </c>
      <c r="S474" s="423">
        <v>0</v>
      </c>
      <c r="T474" s="423">
        <v>0</v>
      </c>
      <c r="U474" s="423">
        <v>0</v>
      </c>
      <c r="V474" s="423">
        <v>0</v>
      </c>
    </row>
    <row r="475" spans="2:22">
      <c r="B475" s="491" t="s">
        <v>13</v>
      </c>
      <c r="C475" s="491" t="s">
        <v>13</v>
      </c>
      <c r="D475" s="491" t="s">
        <v>13</v>
      </c>
      <c r="E475" s="423">
        <v>0</v>
      </c>
      <c r="F475" s="423">
        <v>0</v>
      </c>
      <c r="G475" s="423">
        <v>0</v>
      </c>
      <c r="H475" s="423">
        <v>0</v>
      </c>
      <c r="I475" s="423">
        <v>0</v>
      </c>
      <c r="J475" s="423">
        <v>0</v>
      </c>
      <c r="K475" s="423">
        <v>0</v>
      </c>
      <c r="L475" s="423">
        <v>0</v>
      </c>
      <c r="M475" s="423">
        <v>0</v>
      </c>
      <c r="N475" s="423">
        <v>0</v>
      </c>
      <c r="O475" s="423">
        <v>0</v>
      </c>
      <c r="P475" s="423">
        <v>0</v>
      </c>
      <c r="Q475" s="423">
        <v>0</v>
      </c>
      <c r="R475" s="423">
        <v>0</v>
      </c>
      <c r="S475" s="423">
        <v>0</v>
      </c>
      <c r="T475" s="423">
        <v>0</v>
      </c>
      <c r="U475" s="423">
        <v>0</v>
      </c>
      <c r="V475" s="423">
        <v>0</v>
      </c>
    </row>
    <row r="476" spans="2:22">
      <c r="B476" s="491" t="s">
        <v>13</v>
      </c>
      <c r="C476" s="491" t="s">
        <v>13</v>
      </c>
      <c r="D476" s="491" t="s">
        <v>13</v>
      </c>
      <c r="E476" s="423">
        <v>0</v>
      </c>
      <c r="F476" s="423">
        <v>0</v>
      </c>
      <c r="G476" s="423">
        <v>0</v>
      </c>
      <c r="H476" s="423">
        <v>0</v>
      </c>
      <c r="I476" s="423">
        <v>0</v>
      </c>
      <c r="J476" s="423">
        <v>0</v>
      </c>
      <c r="K476" s="423">
        <v>0</v>
      </c>
      <c r="L476" s="423">
        <v>0</v>
      </c>
      <c r="M476" s="423">
        <v>0</v>
      </c>
      <c r="N476" s="423">
        <v>0</v>
      </c>
      <c r="O476" s="423">
        <v>0</v>
      </c>
      <c r="P476" s="423">
        <v>0</v>
      </c>
      <c r="Q476" s="423">
        <v>0</v>
      </c>
      <c r="R476" s="423">
        <v>0</v>
      </c>
      <c r="S476" s="423">
        <v>0</v>
      </c>
      <c r="T476" s="423">
        <v>0</v>
      </c>
      <c r="U476" s="423">
        <v>0</v>
      </c>
      <c r="V476" s="423">
        <v>0</v>
      </c>
    </row>
    <row r="477" spans="2:22">
      <c r="B477" s="491" t="s">
        <v>13</v>
      </c>
      <c r="C477" s="491" t="s">
        <v>13</v>
      </c>
      <c r="D477" s="491" t="s">
        <v>13</v>
      </c>
      <c r="E477" s="423">
        <v>0</v>
      </c>
      <c r="F477" s="423">
        <v>0</v>
      </c>
      <c r="G477" s="423">
        <v>0</v>
      </c>
      <c r="H477" s="423">
        <v>0</v>
      </c>
      <c r="I477" s="423">
        <v>0</v>
      </c>
      <c r="J477" s="423">
        <v>0</v>
      </c>
      <c r="K477" s="423">
        <v>0</v>
      </c>
      <c r="L477" s="423">
        <v>0</v>
      </c>
      <c r="M477" s="423">
        <v>0</v>
      </c>
      <c r="N477" s="423">
        <v>0</v>
      </c>
      <c r="O477" s="423">
        <v>0</v>
      </c>
      <c r="P477" s="423">
        <v>0</v>
      </c>
      <c r="Q477" s="423">
        <v>0</v>
      </c>
      <c r="R477" s="423">
        <v>0</v>
      </c>
      <c r="S477" s="423">
        <v>0</v>
      </c>
      <c r="T477" s="423">
        <v>0</v>
      </c>
      <c r="U477" s="423">
        <v>0</v>
      </c>
      <c r="V477" s="423">
        <v>0</v>
      </c>
    </row>
    <row r="478" spans="2:22">
      <c r="B478" s="491" t="s">
        <v>13</v>
      </c>
      <c r="C478" s="491" t="s">
        <v>13</v>
      </c>
      <c r="D478" s="491" t="s">
        <v>13</v>
      </c>
      <c r="E478" s="423">
        <v>0</v>
      </c>
      <c r="F478" s="423">
        <v>0</v>
      </c>
      <c r="G478" s="423">
        <v>0</v>
      </c>
      <c r="H478" s="423">
        <v>0</v>
      </c>
      <c r="I478" s="423">
        <v>0</v>
      </c>
      <c r="J478" s="423">
        <v>0</v>
      </c>
      <c r="K478" s="423">
        <v>0</v>
      </c>
      <c r="L478" s="423">
        <v>0</v>
      </c>
      <c r="M478" s="423">
        <v>0</v>
      </c>
      <c r="N478" s="423">
        <v>0</v>
      </c>
      <c r="O478" s="423">
        <v>0</v>
      </c>
      <c r="P478" s="423">
        <v>0</v>
      </c>
      <c r="Q478" s="423">
        <v>0</v>
      </c>
      <c r="R478" s="423">
        <v>0</v>
      </c>
      <c r="S478" s="423">
        <v>0</v>
      </c>
      <c r="T478" s="423">
        <v>0</v>
      </c>
      <c r="U478" s="423">
        <v>0</v>
      </c>
      <c r="V478" s="423">
        <v>0</v>
      </c>
    </row>
    <row r="479" spans="2:22">
      <c r="B479" s="491" t="s">
        <v>13</v>
      </c>
      <c r="C479" s="491" t="s">
        <v>13</v>
      </c>
      <c r="D479" s="491" t="s">
        <v>13</v>
      </c>
      <c r="E479" s="423">
        <v>0</v>
      </c>
      <c r="F479" s="423">
        <v>0</v>
      </c>
      <c r="G479" s="423">
        <v>0</v>
      </c>
      <c r="H479" s="423">
        <v>0</v>
      </c>
      <c r="I479" s="423">
        <v>0</v>
      </c>
      <c r="J479" s="423">
        <v>0</v>
      </c>
      <c r="K479" s="423">
        <v>0</v>
      </c>
      <c r="L479" s="423">
        <v>0</v>
      </c>
      <c r="M479" s="423">
        <v>0</v>
      </c>
      <c r="N479" s="423">
        <v>0</v>
      </c>
      <c r="O479" s="423">
        <v>0</v>
      </c>
      <c r="P479" s="423">
        <v>0</v>
      </c>
      <c r="Q479" s="423">
        <v>0</v>
      </c>
      <c r="R479" s="423">
        <v>0</v>
      </c>
      <c r="S479" s="423">
        <v>0</v>
      </c>
      <c r="T479" s="423">
        <v>0</v>
      </c>
      <c r="U479" s="423">
        <v>0</v>
      </c>
      <c r="V479" s="423">
        <v>0</v>
      </c>
    </row>
    <row r="480" spans="2:22">
      <c r="B480" s="491" t="s">
        <v>13</v>
      </c>
      <c r="C480" s="491" t="s">
        <v>13</v>
      </c>
      <c r="D480" s="491" t="s">
        <v>13</v>
      </c>
      <c r="E480" s="423">
        <v>0</v>
      </c>
      <c r="F480" s="423">
        <v>0</v>
      </c>
      <c r="G480" s="423">
        <v>0</v>
      </c>
      <c r="H480" s="423">
        <v>0</v>
      </c>
      <c r="I480" s="423">
        <v>0</v>
      </c>
      <c r="J480" s="423">
        <v>0</v>
      </c>
      <c r="K480" s="423">
        <v>0</v>
      </c>
      <c r="L480" s="423">
        <v>0</v>
      </c>
      <c r="M480" s="423">
        <v>0</v>
      </c>
      <c r="N480" s="423">
        <v>0</v>
      </c>
      <c r="O480" s="423">
        <v>0</v>
      </c>
      <c r="P480" s="423">
        <v>0</v>
      </c>
      <c r="Q480" s="423">
        <v>0</v>
      </c>
      <c r="R480" s="423">
        <v>0</v>
      </c>
      <c r="S480" s="423">
        <v>0</v>
      </c>
      <c r="T480" s="423">
        <v>0</v>
      </c>
      <c r="U480" s="423">
        <v>0</v>
      </c>
      <c r="V480" s="423">
        <v>0</v>
      </c>
    </row>
    <row r="481" spans="2:22">
      <c r="B481" s="491" t="s">
        <v>13</v>
      </c>
      <c r="C481" s="491" t="s">
        <v>13</v>
      </c>
      <c r="D481" s="491" t="s">
        <v>13</v>
      </c>
      <c r="E481" s="423">
        <v>0</v>
      </c>
      <c r="F481" s="423">
        <v>0</v>
      </c>
      <c r="G481" s="423">
        <v>0</v>
      </c>
      <c r="H481" s="423">
        <v>0</v>
      </c>
      <c r="I481" s="423">
        <v>0</v>
      </c>
      <c r="J481" s="423">
        <v>0</v>
      </c>
      <c r="K481" s="423">
        <v>0</v>
      </c>
      <c r="L481" s="423">
        <v>0</v>
      </c>
      <c r="M481" s="423">
        <v>0</v>
      </c>
      <c r="N481" s="423">
        <v>0</v>
      </c>
      <c r="O481" s="423">
        <v>0</v>
      </c>
      <c r="P481" s="423">
        <v>0</v>
      </c>
      <c r="Q481" s="423">
        <v>0</v>
      </c>
      <c r="R481" s="423">
        <v>0</v>
      </c>
      <c r="S481" s="423">
        <v>0</v>
      </c>
      <c r="T481" s="423">
        <v>0</v>
      </c>
      <c r="U481" s="423">
        <v>0</v>
      </c>
      <c r="V481" s="423">
        <v>0</v>
      </c>
    </row>
    <row r="482" spans="2:22">
      <c r="B482" s="491" t="s">
        <v>13</v>
      </c>
      <c r="C482" s="491" t="s">
        <v>13</v>
      </c>
      <c r="D482" s="491" t="s">
        <v>13</v>
      </c>
      <c r="E482" s="423">
        <v>0</v>
      </c>
      <c r="F482" s="423">
        <v>0</v>
      </c>
      <c r="G482" s="423">
        <v>0</v>
      </c>
      <c r="H482" s="423">
        <v>0</v>
      </c>
      <c r="I482" s="423">
        <v>0</v>
      </c>
      <c r="J482" s="423">
        <v>0</v>
      </c>
      <c r="K482" s="423">
        <v>0</v>
      </c>
      <c r="L482" s="423">
        <v>0</v>
      </c>
      <c r="M482" s="423">
        <v>0</v>
      </c>
      <c r="N482" s="423">
        <v>0</v>
      </c>
      <c r="O482" s="423">
        <v>0</v>
      </c>
      <c r="P482" s="423">
        <v>0</v>
      </c>
      <c r="Q482" s="423">
        <v>0</v>
      </c>
      <c r="R482" s="423">
        <v>0</v>
      </c>
      <c r="S482" s="423">
        <v>0</v>
      </c>
      <c r="T482" s="423">
        <v>0</v>
      </c>
      <c r="U482" s="423">
        <v>0</v>
      </c>
      <c r="V482" s="423">
        <v>0</v>
      </c>
    </row>
    <row r="483" spans="2:22">
      <c r="B483" s="491" t="s">
        <v>13</v>
      </c>
      <c r="C483" s="491" t="s">
        <v>13</v>
      </c>
      <c r="D483" s="491" t="s">
        <v>13</v>
      </c>
      <c r="E483" s="423">
        <v>0</v>
      </c>
      <c r="F483" s="423">
        <v>0</v>
      </c>
      <c r="G483" s="423">
        <v>0</v>
      </c>
      <c r="H483" s="423">
        <v>0</v>
      </c>
      <c r="I483" s="423">
        <v>0</v>
      </c>
      <c r="J483" s="423">
        <v>0</v>
      </c>
      <c r="K483" s="423">
        <v>0</v>
      </c>
      <c r="L483" s="423">
        <v>0</v>
      </c>
      <c r="M483" s="423">
        <v>0</v>
      </c>
      <c r="N483" s="423">
        <v>0</v>
      </c>
      <c r="O483" s="423">
        <v>0</v>
      </c>
      <c r="P483" s="423">
        <v>0</v>
      </c>
      <c r="Q483" s="423">
        <v>0</v>
      </c>
      <c r="R483" s="423">
        <v>0</v>
      </c>
      <c r="S483" s="423">
        <v>0</v>
      </c>
      <c r="T483" s="423">
        <v>0</v>
      </c>
      <c r="U483" s="423">
        <v>0</v>
      </c>
      <c r="V483" s="423">
        <v>0</v>
      </c>
    </row>
    <row r="484" spans="2:22">
      <c r="B484" s="491" t="s">
        <v>13</v>
      </c>
      <c r="C484" s="491" t="s">
        <v>13</v>
      </c>
      <c r="D484" s="491" t="s">
        <v>13</v>
      </c>
      <c r="E484" s="423">
        <v>0</v>
      </c>
      <c r="F484" s="423">
        <v>0</v>
      </c>
      <c r="G484" s="423">
        <v>0</v>
      </c>
      <c r="H484" s="423">
        <v>0</v>
      </c>
      <c r="I484" s="423">
        <v>0</v>
      </c>
      <c r="J484" s="423">
        <v>0</v>
      </c>
      <c r="K484" s="423">
        <v>0</v>
      </c>
      <c r="L484" s="423">
        <v>0</v>
      </c>
      <c r="M484" s="423">
        <v>0</v>
      </c>
      <c r="N484" s="423">
        <v>0</v>
      </c>
      <c r="O484" s="423">
        <v>0</v>
      </c>
      <c r="P484" s="423">
        <v>0</v>
      </c>
      <c r="Q484" s="423">
        <v>0</v>
      </c>
      <c r="R484" s="423">
        <v>0</v>
      </c>
      <c r="S484" s="423">
        <v>0</v>
      </c>
      <c r="T484" s="423">
        <v>0</v>
      </c>
      <c r="U484" s="423">
        <v>0</v>
      </c>
      <c r="V484" s="423">
        <v>0</v>
      </c>
    </row>
    <row r="485" spans="2:22">
      <c r="B485" s="491" t="s">
        <v>13</v>
      </c>
      <c r="C485" s="491" t="s">
        <v>13</v>
      </c>
      <c r="D485" s="491" t="s">
        <v>13</v>
      </c>
      <c r="E485" s="423">
        <v>0</v>
      </c>
      <c r="F485" s="423">
        <v>0</v>
      </c>
      <c r="G485" s="423">
        <v>0</v>
      </c>
      <c r="H485" s="423">
        <v>0</v>
      </c>
      <c r="I485" s="423">
        <v>0</v>
      </c>
      <c r="J485" s="423">
        <v>0</v>
      </c>
      <c r="K485" s="423">
        <v>0</v>
      </c>
      <c r="L485" s="423">
        <v>0</v>
      </c>
      <c r="M485" s="423">
        <v>0</v>
      </c>
      <c r="N485" s="423">
        <v>0</v>
      </c>
      <c r="O485" s="423">
        <v>0</v>
      </c>
      <c r="P485" s="423">
        <v>0</v>
      </c>
      <c r="Q485" s="423">
        <v>0</v>
      </c>
      <c r="R485" s="423">
        <v>0</v>
      </c>
      <c r="S485" s="423">
        <v>0</v>
      </c>
      <c r="T485" s="423">
        <v>0</v>
      </c>
      <c r="U485" s="423">
        <v>0</v>
      </c>
      <c r="V485" s="423">
        <v>0</v>
      </c>
    </row>
    <row r="486" spans="2:22">
      <c r="B486" s="491" t="s">
        <v>13</v>
      </c>
      <c r="C486" s="491" t="s">
        <v>13</v>
      </c>
      <c r="D486" s="491" t="s">
        <v>13</v>
      </c>
      <c r="E486" s="423">
        <v>0</v>
      </c>
      <c r="F486" s="423">
        <v>0</v>
      </c>
      <c r="G486" s="423">
        <v>0</v>
      </c>
      <c r="H486" s="423">
        <v>0</v>
      </c>
      <c r="I486" s="423">
        <v>0</v>
      </c>
      <c r="J486" s="423">
        <v>0</v>
      </c>
      <c r="K486" s="423">
        <v>0</v>
      </c>
      <c r="L486" s="423">
        <v>0</v>
      </c>
      <c r="M486" s="423">
        <v>0</v>
      </c>
      <c r="N486" s="423">
        <v>0</v>
      </c>
      <c r="O486" s="423">
        <v>0</v>
      </c>
      <c r="P486" s="423">
        <v>0</v>
      </c>
      <c r="Q486" s="423">
        <v>0</v>
      </c>
      <c r="R486" s="423">
        <v>0</v>
      </c>
      <c r="S486" s="423">
        <v>0</v>
      </c>
      <c r="T486" s="423">
        <v>0</v>
      </c>
      <c r="U486" s="423">
        <v>0</v>
      </c>
      <c r="V486" s="423">
        <v>0</v>
      </c>
    </row>
    <row r="487" spans="2:22">
      <c r="B487" s="491" t="s">
        <v>13</v>
      </c>
      <c r="C487" s="491" t="s">
        <v>13</v>
      </c>
      <c r="D487" s="491" t="s">
        <v>13</v>
      </c>
      <c r="E487" s="423">
        <v>0</v>
      </c>
      <c r="F487" s="423">
        <v>0</v>
      </c>
      <c r="G487" s="423">
        <v>0</v>
      </c>
      <c r="H487" s="423">
        <v>0</v>
      </c>
      <c r="I487" s="423">
        <v>0</v>
      </c>
      <c r="J487" s="423">
        <v>0</v>
      </c>
      <c r="K487" s="423">
        <v>0</v>
      </c>
      <c r="L487" s="423">
        <v>0</v>
      </c>
      <c r="M487" s="423">
        <v>0</v>
      </c>
      <c r="N487" s="423">
        <v>0</v>
      </c>
      <c r="O487" s="423">
        <v>0</v>
      </c>
      <c r="P487" s="423">
        <v>0</v>
      </c>
      <c r="Q487" s="423">
        <v>0</v>
      </c>
      <c r="R487" s="423">
        <v>0</v>
      </c>
      <c r="S487" s="423">
        <v>0</v>
      </c>
      <c r="T487" s="423">
        <v>0</v>
      </c>
      <c r="U487" s="423">
        <v>0</v>
      </c>
      <c r="V487" s="423">
        <v>0</v>
      </c>
    </row>
    <row r="488" spans="2:22">
      <c r="B488" s="491" t="s">
        <v>13</v>
      </c>
      <c r="C488" s="491" t="s">
        <v>13</v>
      </c>
      <c r="D488" s="491" t="s">
        <v>13</v>
      </c>
      <c r="E488" s="423">
        <v>0</v>
      </c>
      <c r="F488" s="423">
        <v>0</v>
      </c>
      <c r="G488" s="423">
        <v>0</v>
      </c>
      <c r="H488" s="423">
        <v>0</v>
      </c>
      <c r="I488" s="423">
        <v>0</v>
      </c>
      <c r="J488" s="423">
        <v>0</v>
      </c>
      <c r="K488" s="423">
        <v>0</v>
      </c>
      <c r="L488" s="423">
        <v>0</v>
      </c>
      <c r="M488" s="423">
        <v>0</v>
      </c>
      <c r="N488" s="423">
        <v>0</v>
      </c>
      <c r="O488" s="423">
        <v>0</v>
      </c>
      <c r="P488" s="423">
        <v>0</v>
      </c>
      <c r="Q488" s="423">
        <v>0</v>
      </c>
      <c r="R488" s="423">
        <v>0</v>
      </c>
      <c r="S488" s="423">
        <v>0</v>
      </c>
      <c r="T488" s="423">
        <v>0</v>
      </c>
      <c r="U488" s="423">
        <v>0</v>
      </c>
      <c r="V488" s="423">
        <v>0</v>
      </c>
    </row>
    <row r="489" spans="2:22">
      <c r="B489" s="491" t="s">
        <v>13</v>
      </c>
      <c r="C489" s="491" t="s">
        <v>13</v>
      </c>
      <c r="D489" s="491" t="s">
        <v>13</v>
      </c>
      <c r="E489" s="423">
        <v>0</v>
      </c>
      <c r="F489" s="423">
        <v>0</v>
      </c>
      <c r="G489" s="423">
        <v>0</v>
      </c>
      <c r="H489" s="423">
        <v>0</v>
      </c>
      <c r="I489" s="423">
        <v>0</v>
      </c>
      <c r="J489" s="423">
        <v>0</v>
      </c>
      <c r="K489" s="423">
        <v>0</v>
      </c>
      <c r="L489" s="423">
        <v>0</v>
      </c>
      <c r="M489" s="423">
        <v>0</v>
      </c>
      <c r="N489" s="423">
        <v>0</v>
      </c>
      <c r="O489" s="423">
        <v>0</v>
      </c>
      <c r="P489" s="423">
        <v>0</v>
      </c>
      <c r="Q489" s="423">
        <v>0</v>
      </c>
      <c r="R489" s="423">
        <v>0</v>
      </c>
      <c r="S489" s="423">
        <v>0</v>
      </c>
      <c r="T489" s="423">
        <v>0</v>
      </c>
      <c r="U489" s="423">
        <v>0</v>
      </c>
      <c r="V489" s="423">
        <v>0</v>
      </c>
    </row>
    <row r="490" spans="2:22">
      <c r="B490" s="491" t="s">
        <v>13</v>
      </c>
      <c r="C490" s="491" t="s">
        <v>13</v>
      </c>
      <c r="D490" s="491" t="s">
        <v>13</v>
      </c>
      <c r="E490" s="423">
        <v>0</v>
      </c>
      <c r="F490" s="423">
        <v>0</v>
      </c>
      <c r="G490" s="423">
        <v>0</v>
      </c>
      <c r="H490" s="423">
        <v>0</v>
      </c>
      <c r="I490" s="423">
        <v>0</v>
      </c>
      <c r="J490" s="423">
        <v>0</v>
      </c>
      <c r="K490" s="423">
        <v>0</v>
      </c>
      <c r="L490" s="423">
        <v>0</v>
      </c>
      <c r="M490" s="423">
        <v>0</v>
      </c>
      <c r="N490" s="423">
        <v>0</v>
      </c>
      <c r="O490" s="423">
        <v>0</v>
      </c>
      <c r="P490" s="423">
        <v>0</v>
      </c>
      <c r="Q490" s="423">
        <v>0</v>
      </c>
      <c r="R490" s="423">
        <v>0</v>
      </c>
      <c r="S490" s="423">
        <v>0</v>
      </c>
      <c r="T490" s="423">
        <v>0</v>
      </c>
      <c r="U490" s="423">
        <v>0</v>
      </c>
      <c r="V490" s="423">
        <v>0</v>
      </c>
    </row>
    <row r="491" spans="2:22">
      <c r="B491" s="491" t="s">
        <v>13</v>
      </c>
      <c r="C491" s="491" t="s">
        <v>13</v>
      </c>
      <c r="D491" s="491" t="s">
        <v>13</v>
      </c>
      <c r="E491" s="423">
        <v>0</v>
      </c>
      <c r="F491" s="423">
        <v>0</v>
      </c>
      <c r="G491" s="423">
        <v>0</v>
      </c>
      <c r="H491" s="423">
        <v>0</v>
      </c>
      <c r="I491" s="423">
        <v>0</v>
      </c>
      <c r="J491" s="423">
        <v>0</v>
      </c>
      <c r="K491" s="423">
        <v>0</v>
      </c>
      <c r="L491" s="423">
        <v>0</v>
      </c>
      <c r="M491" s="423">
        <v>0</v>
      </c>
      <c r="N491" s="423">
        <v>0</v>
      </c>
      <c r="O491" s="423">
        <v>0</v>
      </c>
      <c r="P491" s="423">
        <v>0</v>
      </c>
      <c r="Q491" s="423">
        <v>0</v>
      </c>
      <c r="R491" s="423">
        <v>0</v>
      </c>
      <c r="S491" s="423">
        <v>0</v>
      </c>
      <c r="T491" s="423">
        <v>0</v>
      </c>
      <c r="U491" s="423">
        <v>0</v>
      </c>
      <c r="V491" s="423">
        <v>0</v>
      </c>
    </row>
    <row r="492" spans="2:22">
      <c r="B492" s="491" t="s">
        <v>13</v>
      </c>
      <c r="C492" s="491" t="s">
        <v>13</v>
      </c>
      <c r="D492" s="491" t="s">
        <v>13</v>
      </c>
      <c r="E492" s="423">
        <v>0</v>
      </c>
      <c r="F492" s="423">
        <v>0</v>
      </c>
      <c r="G492" s="423">
        <v>0</v>
      </c>
      <c r="H492" s="423">
        <v>0</v>
      </c>
      <c r="I492" s="423">
        <v>0</v>
      </c>
      <c r="J492" s="423">
        <v>0</v>
      </c>
      <c r="K492" s="423">
        <v>0</v>
      </c>
      <c r="L492" s="423">
        <v>0</v>
      </c>
      <c r="M492" s="423">
        <v>0</v>
      </c>
      <c r="N492" s="423">
        <v>0</v>
      </c>
      <c r="O492" s="423">
        <v>0</v>
      </c>
      <c r="P492" s="423">
        <v>0</v>
      </c>
      <c r="Q492" s="423">
        <v>0</v>
      </c>
      <c r="R492" s="423">
        <v>0</v>
      </c>
      <c r="S492" s="423">
        <v>0</v>
      </c>
      <c r="T492" s="423">
        <v>0</v>
      </c>
      <c r="U492" s="423">
        <v>0</v>
      </c>
      <c r="V492" s="423">
        <v>0</v>
      </c>
    </row>
    <row r="493" spans="2:22">
      <c r="B493" s="491" t="s">
        <v>13</v>
      </c>
      <c r="C493" s="491" t="s">
        <v>13</v>
      </c>
      <c r="D493" s="491" t="s">
        <v>13</v>
      </c>
      <c r="E493" s="423">
        <v>0</v>
      </c>
      <c r="F493" s="423">
        <v>0</v>
      </c>
      <c r="G493" s="423">
        <v>0</v>
      </c>
      <c r="H493" s="423">
        <v>0</v>
      </c>
      <c r="I493" s="423">
        <v>0</v>
      </c>
      <c r="J493" s="423">
        <v>0</v>
      </c>
      <c r="K493" s="423">
        <v>0</v>
      </c>
      <c r="L493" s="423">
        <v>0</v>
      </c>
      <c r="M493" s="423">
        <v>0</v>
      </c>
      <c r="N493" s="423">
        <v>0</v>
      </c>
      <c r="O493" s="423">
        <v>0</v>
      </c>
      <c r="P493" s="423">
        <v>0</v>
      </c>
      <c r="Q493" s="423">
        <v>0</v>
      </c>
      <c r="R493" s="423">
        <v>0</v>
      </c>
      <c r="S493" s="423">
        <v>0</v>
      </c>
      <c r="T493" s="423">
        <v>0</v>
      </c>
      <c r="U493" s="423">
        <v>0</v>
      </c>
      <c r="V493" s="423">
        <v>0</v>
      </c>
    </row>
    <row r="494" spans="2:22">
      <c r="B494" s="491" t="s">
        <v>13</v>
      </c>
      <c r="C494" s="491" t="s">
        <v>13</v>
      </c>
      <c r="D494" s="491" t="s">
        <v>13</v>
      </c>
      <c r="E494" s="423">
        <v>0</v>
      </c>
      <c r="F494" s="423">
        <v>0</v>
      </c>
      <c r="G494" s="423">
        <v>0</v>
      </c>
      <c r="H494" s="423">
        <v>0</v>
      </c>
      <c r="I494" s="423">
        <v>0</v>
      </c>
      <c r="J494" s="423">
        <v>0</v>
      </c>
      <c r="K494" s="423">
        <v>0</v>
      </c>
      <c r="L494" s="423">
        <v>0</v>
      </c>
      <c r="M494" s="423">
        <v>0</v>
      </c>
      <c r="N494" s="423">
        <v>0</v>
      </c>
      <c r="O494" s="423">
        <v>0</v>
      </c>
      <c r="P494" s="423">
        <v>0</v>
      </c>
      <c r="Q494" s="423">
        <v>0</v>
      </c>
      <c r="R494" s="423">
        <v>0</v>
      </c>
      <c r="S494" s="423">
        <v>0</v>
      </c>
      <c r="T494" s="423">
        <v>0</v>
      </c>
      <c r="U494" s="423">
        <v>0</v>
      </c>
      <c r="V494" s="423">
        <v>0</v>
      </c>
    </row>
    <row r="495" spans="2:22">
      <c r="B495" s="491" t="s">
        <v>13</v>
      </c>
      <c r="C495" s="491" t="s">
        <v>13</v>
      </c>
      <c r="D495" s="491" t="s">
        <v>13</v>
      </c>
      <c r="E495" s="423">
        <v>0</v>
      </c>
      <c r="F495" s="423">
        <v>0</v>
      </c>
      <c r="G495" s="423">
        <v>0</v>
      </c>
      <c r="H495" s="423">
        <v>0</v>
      </c>
      <c r="I495" s="423">
        <v>0</v>
      </c>
      <c r="J495" s="423">
        <v>0</v>
      </c>
      <c r="K495" s="423">
        <v>0</v>
      </c>
      <c r="L495" s="423">
        <v>0</v>
      </c>
      <c r="M495" s="423">
        <v>0</v>
      </c>
      <c r="N495" s="423">
        <v>0</v>
      </c>
      <c r="O495" s="423">
        <v>0</v>
      </c>
      <c r="P495" s="423">
        <v>0</v>
      </c>
      <c r="Q495" s="423">
        <v>0</v>
      </c>
      <c r="R495" s="423">
        <v>0</v>
      </c>
      <c r="S495" s="423">
        <v>0</v>
      </c>
      <c r="T495" s="423">
        <v>0</v>
      </c>
      <c r="U495" s="423">
        <v>0</v>
      </c>
      <c r="V495" s="423">
        <v>0</v>
      </c>
    </row>
    <row r="496" spans="2:22">
      <c r="B496" s="491" t="s">
        <v>13</v>
      </c>
      <c r="C496" s="491" t="s">
        <v>13</v>
      </c>
      <c r="D496" s="491" t="s">
        <v>13</v>
      </c>
      <c r="E496" s="423">
        <v>0</v>
      </c>
      <c r="F496" s="423">
        <v>0</v>
      </c>
      <c r="G496" s="423">
        <v>0</v>
      </c>
      <c r="H496" s="423">
        <v>0</v>
      </c>
      <c r="I496" s="423">
        <v>0</v>
      </c>
      <c r="J496" s="423">
        <v>0</v>
      </c>
      <c r="K496" s="423">
        <v>0</v>
      </c>
      <c r="L496" s="423">
        <v>0</v>
      </c>
      <c r="M496" s="423">
        <v>0</v>
      </c>
      <c r="N496" s="423">
        <v>0</v>
      </c>
      <c r="O496" s="423">
        <v>0</v>
      </c>
      <c r="P496" s="423">
        <v>0</v>
      </c>
      <c r="Q496" s="423">
        <v>0</v>
      </c>
      <c r="R496" s="423">
        <v>0</v>
      </c>
      <c r="S496" s="423">
        <v>0</v>
      </c>
      <c r="T496" s="423">
        <v>0</v>
      </c>
      <c r="U496" s="423">
        <v>0</v>
      </c>
      <c r="V496" s="423">
        <v>0</v>
      </c>
    </row>
    <row r="497" spans="2:22">
      <c r="B497" s="491" t="s">
        <v>13</v>
      </c>
      <c r="C497" s="491" t="s">
        <v>13</v>
      </c>
      <c r="D497" s="491" t="s">
        <v>13</v>
      </c>
      <c r="E497" s="423">
        <v>0</v>
      </c>
      <c r="F497" s="423">
        <v>0</v>
      </c>
      <c r="G497" s="423">
        <v>0</v>
      </c>
      <c r="H497" s="423">
        <v>0</v>
      </c>
      <c r="I497" s="423">
        <v>0</v>
      </c>
      <c r="J497" s="423">
        <v>0</v>
      </c>
      <c r="K497" s="423">
        <v>0</v>
      </c>
      <c r="L497" s="423">
        <v>0</v>
      </c>
      <c r="M497" s="423">
        <v>0</v>
      </c>
      <c r="N497" s="423">
        <v>0</v>
      </c>
      <c r="O497" s="423">
        <v>0</v>
      </c>
      <c r="P497" s="423">
        <v>0</v>
      </c>
      <c r="Q497" s="423">
        <v>0</v>
      </c>
      <c r="R497" s="423">
        <v>0</v>
      </c>
      <c r="S497" s="423">
        <v>0</v>
      </c>
      <c r="T497" s="423">
        <v>0</v>
      </c>
      <c r="U497" s="423">
        <v>0</v>
      </c>
      <c r="V497" s="423">
        <v>0</v>
      </c>
    </row>
    <row r="498" spans="2:22">
      <c r="B498" s="491" t="s">
        <v>13</v>
      </c>
      <c r="C498" s="491" t="s">
        <v>13</v>
      </c>
      <c r="D498" s="491" t="s">
        <v>13</v>
      </c>
      <c r="E498" s="423">
        <v>0</v>
      </c>
      <c r="F498" s="423">
        <v>0</v>
      </c>
      <c r="G498" s="423">
        <v>0</v>
      </c>
      <c r="H498" s="423">
        <v>0</v>
      </c>
      <c r="I498" s="423">
        <v>0</v>
      </c>
      <c r="J498" s="423">
        <v>0</v>
      </c>
      <c r="K498" s="423">
        <v>0</v>
      </c>
      <c r="L498" s="423">
        <v>0</v>
      </c>
      <c r="M498" s="423">
        <v>0</v>
      </c>
      <c r="N498" s="423">
        <v>0</v>
      </c>
      <c r="O498" s="423">
        <v>0</v>
      </c>
      <c r="P498" s="423">
        <v>0</v>
      </c>
      <c r="Q498" s="423">
        <v>0</v>
      </c>
      <c r="R498" s="423">
        <v>0</v>
      </c>
      <c r="S498" s="423">
        <v>0</v>
      </c>
      <c r="T498" s="423">
        <v>0</v>
      </c>
      <c r="U498" s="423">
        <v>0</v>
      </c>
      <c r="V498" s="423">
        <v>0</v>
      </c>
    </row>
    <row r="499" spans="2:22">
      <c r="B499" s="491" t="s">
        <v>13</v>
      </c>
      <c r="C499" s="491" t="s">
        <v>13</v>
      </c>
      <c r="D499" s="491" t="s">
        <v>13</v>
      </c>
      <c r="E499" s="423">
        <v>0</v>
      </c>
      <c r="F499" s="423">
        <v>0</v>
      </c>
      <c r="G499" s="423">
        <v>0</v>
      </c>
      <c r="H499" s="423">
        <v>0</v>
      </c>
      <c r="I499" s="423">
        <v>0</v>
      </c>
      <c r="J499" s="423">
        <v>0</v>
      </c>
      <c r="K499" s="423">
        <v>0</v>
      </c>
      <c r="L499" s="423">
        <v>0</v>
      </c>
      <c r="M499" s="423">
        <v>0</v>
      </c>
      <c r="N499" s="423">
        <v>0</v>
      </c>
      <c r="O499" s="423">
        <v>0</v>
      </c>
      <c r="P499" s="423">
        <v>0</v>
      </c>
      <c r="Q499" s="423">
        <v>0</v>
      </c>
      <c r="R499" s="423">
        <v>0</v>
      </c>
      <c r="S499" s="423">
        <v>0</v>
      </c>
      <c r="T499" s="423">
        <v>0</v>
      </c>
      <c r="U499" s="423">
        <v>0</v>
      </c>
      <c r="V499" s="423">
        <v>0</v>
      </c>
    </row>
    <row r="500" spans="2:22">
      <c r="B500" s="491" t="s">
        <v>13</v>
      </c>
      <c r="C500" s="491" t="s">
        <v>13</v>
      </c>
      <c r="D500" s="491" t="s">
        <v>13</v>
      </c>
      <c r="E500" s="423">
        <v>0</v>
      </c>
      <c r="F500" s="423">
        <v>0</v>
      </c>
      <c r="G500" s="423">
        <v>0</v>
      </c>
      <c r="H500" s="423">
        <v>0</v>
      </c>
      <c r="I500" s="423">
        <v>0</v>
      </c>
      <c r="J500" s="423">
        <v>0</v>
      </c>
      <c r="K500" s="423">
        <v>0</v>
      </c>
      <c r="L500" s="423">
        <v>0</v>
      </c>
      <c r="M500" s="423">
        <v>0</v>
      </c>
      <c r="N500" s="423">
        <v>0</v>
      </c>
      <c r="O500" s="423">
        <v>0</v>
      </c>
      <c r="P500" s="423">
        <v>0</v>
      </c>
      <c r="Q500" s="423">
        <v>0</v>
      </c>
      <c r="R500" s="423">
        <v>0</v>
      </c>
      <c r="S500" s="423">
        <v>0</v>
      </c>
      <c r="T500" s="423">
        <v>0</v>
      </c>
      <c r="U500" s="423">
        <v>0</v>
      </c>
      <c r="V500" s="423">
        <v>0</v>
      </c>
    </row>
    <row r="501" spans="2:22">
      <c r="B501" s="491" t="s">
        <v>13</v>
      </c>
      <c r="C501" s="491" t="s">
        <v>13</v>
      </c>
      <c r="D501" s="491" t="s">
        <v>13</v>
      </c>
      <c r="E501" s="423">
        <v>0</v>
      </c>
      <c r="F501" s="423">
        <v>0</v>
      </c>
      <c r="G501" s="423">
        <v>0</v>
      </c>
      <c r="H501" s="423">
        <v>0</v>
      </c>
      <c r="I501" s="423">
        <v>0</v>
      </c>
      <c r="J501" s="423">
        <v>0</v>
      </c>
      <c r="K501" s="423">
        <v>0</v>
      </c>
      <c r="L501" s="423">
        <v>0</v>
      </c>
      <c r="M501" s="423">
        <v>0</v>
      </c>
      <c r="N501" s="423">
        <v>0</v>
      </c>
      <c r="O501" s="423">
        <v>0</v>
      </c>
      <c r="P501" s="423">
        <v>0</v>
      </c>
      <c r="Q501" s="423">
        <v>0</v>
      </c>
      <c r="R501" s="423">
        <v>0</v>
      </c>
      <c r="S501" s="423">
        <v>0</v>
      </c>
      <c r="T501" s="423">
        <v>0</v>
      </c>
      <c r="U501" s="423">
        <v>0</v>
      </c>
      <c r="V501" s="423">
        <v>0</v>
      </c>
    </row>
    <row r="502" spans="2:22">
      <c r="B502" s="491" t="s">
        <v>13</v>
      </c>
      <c r="C502" s="491" t="s">
        <v>13</v>
      </c>
      <c r="D502" s="491" t="s">
        <v>13</v>
      </c>
      <c r="E502" s="423">
        <v>0</v>
      </c>
      <c r="F502" s="423">
        <v>0</v>
      </c>
      <c r="G502" s="423">
        <v>0</v>
      </c>
      <c r="H502" s="423">
        <v>0</v>
      </c>
      <c r="I502" s="423">
        <v>0</v>
      </c>
      <c r="J502" s="423">
        <v>0</v>
      </c>
      <c r="K502" s="423">
        <v>0</v>
      </c>
      <c r="L502" s="423">
        <v>0</v>
      </c>
      <c r="M502" s="423">
        <v>0</v>
      </c>
      <c r="N502" s="423">
        <v>0</v>
      </c>
      <c r="O502" s="423">
        <v>0</v>
      </c>
      <c r="P502" s="423">
        <v>0</v>
      </c>
      <c r="Q502" s="423">
        <v>0</v>
      </c>
      <c r="R502" s="423">
        <v>0</v>
      </c>
      <c r="S502" s="423">
        <v>0</v>
      </c>
      <c r="T502" s="423">
        <v>0</v>
      </c>
      <c r="U502" s="423">
        <v>0</v>
      </c>
      <c r="V502" s="423">
        <v>0</v>
      </c>
    </row>
    <row r="503" spans="2:22">
      <c r="B503" s="491" t="s">
        <v>13</v>
      </c>
      <c r="C503" s="491" t="s">
        <v>13</v>
      </c>
      <c r="D503" s="491" t="s">
        <v>13</v>
      </c>
      <c r="E503" s="423">
        <v>0</v>
      </c>
      <c r="F503" s="423">
        <v>0</v>
      </c>
      <c r="G503" s="423">
        <v>0</v>
      </c>
      <c r="H503" s="423">
        <v>0</v>
      </c>
      <c r="I503" s="423">
        <v>0</v>
      </c>
      <c r="J503" s="423">
        <v>0</v>
      </c>
      <c r="K503" s="423">
        <v>0</v>
      </c>
      <c r="L503" s="423">
        <v>0</v>
      </c>
      <c r="M503" s="423">
        <v>0</v>
      </c>
      <c r="N503" s="423">
        <v>0</v>
      </c>
      <c r="O503" s="423">
        <v>0</v>
      </c>
      <c r="P503" s="423">
        <v>0</v>
      </c>
      <c r="Q503" s="423">
        <v>0</v>
      </c>
      <c r="R503" s="423">
        <v>0</v>
      </c>
      <c r="S503" s="423">
        <v>0</v>
      </c>
      <c r="T503" s="423">
        <v>0</v>
      </c>
      <c r="U503" s="423">
        <v>0</v>
      </c>
      <c r="V503" s="423">
        <v>0</v>
      </c>
    </row>
    <row r="504" spans="2:22">
      <c r="B504" s="491" t="s">
        <v>13</v>
      </c>
      <c r="C504" s="491" t="s">
        <v>13</v>
      </c>
      <c r="D504" s="491" t="s">
        <v>13</v>
      </c>
      <c r="E504" s="423">
        <v>0</v>
      </c>
      <c r="F504" s="423">
        <v>0</v>
      </c>
      <c r="G504" s="423">
        <v>0</v>
      </c>
      <c r="H504" s="423">
        <v>0</v>
      </c>
      <c r="I504" s="423">
        <v>0</v>
      </c>
      <c r="J504" s="423">
        <v>0</v>
      </c>
      <c r="K504" s="423">
        <v>0</v>
      </c>
      <c r="L504" s="423">
        <v>0</v>
      </c>
      <c r="M504" s="423">
        <v>0</v>
      </c>
      <c r="N504" s="423">
        <v>0</v>
      </c>
      <c r="O504" s="423">
        <v>0</v>
      </c>
      <c r="P504" s="423">
        <v>0</v>
      </c>
      <c r="Q504" s="423">
        <v>0</v>
      </c>
      <c r="R504" s="423">
        <v>0</v>
      </c>
      <c r="S504" s="423">
        <v>0</v>
      </c>
      <c r="T504" s="423">
        <v>0</v>
      </c>
      <c r="U504" s="423">
        <v>0</v>
      </c>
      <c r="V504" s="423">
        <v>0</v>
      </c>
    </row>
    <row r="505" spans="2:22">
      <c r="B505" s="491" t="s">
        <v>13</v>
      </c>
      <c r="C505" s="491" t="s">
        <v>13</v>
      </c>
      <c r="D505" s="491" t="s">
        <v>13</v>
      </c>
      <c r="E505" s="423">
        <v>0</v>
      </c>
      <c r="F505" s="423">
        <v>0</v>
      </c>
      <c r="G505" s="423">
        <v>0</v>
      </c>
      <c r="H505" s="423">
        <v>0</v>
      </c>
      <c r="I505" s="423">
        <v>0</v>
      </c>
      <c r="J505" s="423">
        <v>0</v>
      </c>
      <c r="K505" s="423">
        <v>0</v>
      </c>
      <c r="L505" s="423">
        <v>0</v>
      </c>
      <c r="M505" s="423">
        <v>0</v>
      </c>
      <c r="N505" s="423">
        <v>0</v>
      </c>
      <c r="O505" s="423">
        <v>0</v>
      </c>
      <c r="P505" s="423">
        <v>0</v>
      </c>
      <c r="Q505" s="423">
        <v>0</v>
      </c>
      <c r="R505" s="423">
        <v>0</v>
      </c>
      <c r="S505" s="423">
        <v>0</v>
      </c>
      <c r="T505" s="423">
        <v>0</v>
      </c>
      <c r="U505" s="423">
        <v>0</v>
      </c>
      <c r="V505" s="423">
        <v>0</v>
      </c>
    </row>
    <row r="506" spans="2:22">
      <c r="B506" s="491" t="s">
        <v>13</v>
      </c>
      <c r="C506" s="491" t="s">
        <v>13</v>
      </c>
      <c r="D506" s="491" t="s">
        <v>13</v>
      </c>
      <c r="E506" s="423">
        <v>0</v>
      </c>
      <c r="F506" s="423">
        <v>0</v>
      </c>
      <c r="G506" s="423">
        <v>0</v>
      </c>
      <c r="H506" s="423">
        <v>0</v>
      </c>
      <c r="I506" s="423">
        <v>0</v>
      </c>
      <c r="J506" s="423">
        <v>0</v>
      </c>
      <c r="K506" s="423">
        <v>0</v>
      </c>
      <c r="L506" s="423">
        <v>0</v>
      </c>
      <c r="M506" s="423">
        <v>0</v>
      </c>
      <c r="N506" s="423">
        <v>0</v>
      </c>
      <c r="O506" s="423">
        <v>0</v>
      </c>
      <c r="P506" s="423">
        <v>0</v>
      </c>
      <c r="Q506" s="423">
        <v>0</v>
      </c>
      <c r="R506" s="423">
        <v>0</v>
      </c>
      <c r="S506" s="423">
        <v>0</v>
      </c>
      <c r="T506" s="423">
        <v>0</v>
      </c>
      <c r="U506" s="423">
        <v>0</v>
      </c>
      <c r="V506" s="423">
        <v>0</v>
      </c>
    </row>
    <row r="507" spans="2:22">
      <c r="B507" s="491" t="s">
        <v>13</v>
      </c>
      <c r="C507" s="491" t="s">
        <v>13</v>
      </c>
      <c r="D507" s="491" t="s">
        <v>13</v>
      </c>
      <c r="E507" s="423">
        <v>0</v>
      </c>
      <c r="F507" s="423">
        <v>0</v>
      </c>
      <c r="G507" s="423">
        <v>0</v>
      </c>
      <c r="H507" s="423">
        <v>0</v>
      </c>
      <c r="I507" s="423">
        <v>0</v>
      </c>
      <c r="J507" s="423">
        <v>0</v>
      </c>
      <c r="K507" s="423">
        <v>0</v>
      </c>
      <c r="L507" s="423">
        <v>0</v>
      </c>
      <c r="M507" s="423">
        <v>0</v>
      </c>
      <c r="N507" s="423">
        <v>0</v>
      </c>
      <c r="O507" s="423">
        <v>0</v>
      </c>
      <c r="P507" s="423">
        <v>0</v>
      </c>
      <c r="Q507" s="423">
        <v>0</v>
      </c>
      <c r="R507" s="423">
        <v>0</v>
      </c>
      <c r="S507" s="423">
        <v>0</v>
      </c>
      <c r="T507" s="423">
        <v>0</v>
      </c>
      <c r="U507" s="423">
        <v>0</v>
      </c>
      <c r="V507" s="423">
        <v>0</v>
      </c>
    </row>
    <row r="508" spans="2:22">
      <c r="B508" s="491" t="s">
        <v>13</v>
      </c>
      <c r="C508" s="491" t="s">
        <v>13</v>
      </c>
      <c r="D508" s="491" t="s">
        <v>13</v>
      </c>
      <c r="E508" s="423">
        <v>0</v>
      </c>
      <c r="F508" s="423">
        <v>0</v>
      </c>
      <c r="G508" s="423">
        <v>0</v>
      </c>
      <c r="H508" s="423">
        <v>0</v>
      </c>
      <c r="I508" s="423">
        <v>0</v>
      </c>
      <c r="J508" s="423">
        <v>0</v>
      </c>
      <c r="K508" s="423">
        <v>0</v>
      </c>
      <c r="L508" s="423">
        <v>0</v>
      </c>
      <c r="M508" s="423">
        <v>0</v>
      </c>
      <c r="N508" s="423">
        <v>0</v>
      </c>
      <c r="O508" s="423">
        <v>0</v>
      </c>
      <c r="P508" s="423">
        <v>0</v>
      </c>
      <c r="Q508" s="423">
        <v>0</v>
      </c>
      <c r="R508" s="423">
        <v>0</v>
      </c>
      <c r="S508" s="423">
        <v>0</v>
      </c>
      <c r="T508" s="423">
        <v>0</v>
      </c>
      <c r="U508" s="423">
        <v>0</v>
      </c>
      <c r="V508" s="423">
        <v>0</v>
      </c>
    </row>
    <row r="509" spans="2:22">
      <c r="B509" s="491" t="s">
        <v>13</v>
      </c>
      <c r="C509" s="491" t="s">
        <v>13</v>
      </c>
      <c r="D509" s="491" t="s">
        <v>13</v>
      </c>
      <c r="E509" s="423">
        <v>0</v>
      </c>
      <c r="F509" s="423">
        <v>0</v>
      </c>
      <c r="G509" s="423">
        <v>0</v>
      </c>
      <c r="H509" s="423">
        <v>0</v>
      </c>
      <c r="I509" s="423">
        <v>0</v>
      </c>
      <c r="J509" s="423">
        <v>0</v>
      </c>
      <c r="K509" s="423">
        <v>0</v>
      </c>
      <c r="L509" s="423">
        <v>0</v>
      </c>
      <c r="M509" s="423">
        <v>0</v>
      </c>
      <c r="N509" s="423">
        <v>0</v>
      </c>
      <c r="O509" s="423">
        <v>0</v>
      </c>
      <c r="P509" s="423">
        <v>0</v>
      </c>
      <c r="Q509" s="423">
        <v>0</v>
      </c>
      <c r="R509" s="423">
        <v>0</v>
      </c>
      <c r="S509" s="423">
        <v>0</v>
      </c>
      <c r="T509" s="423">
        <v>0</v>
      </c>
      <c r="U509" s="423">
        <v>0</v>
      </c>
      <c r="V509" s="423">
        <v>0</v>
      </c>
    </row>
    <row r="510" spans="2:22">
      <c r="B510" s="491" t="s">
        <v>13</v>
      </c>
      <c r="C510" s="491" t="s">
        <v>13</v>
      </c>
      <c r="D510" s="491" t="s">
        <v>13</v>
      </c>
      <c r="E510" s="423">
        <v>0</v>
      </c>
      <c r="F510" s="423">
        <v>0</v>
      </c>
      <c r="G510" s="423">
        <v>0</v>
      </c>
      <c r="H510" s="423">
        <v>0</v>
      </c>
      <c r="I510" s="423">
        <v>0</v>
      </c>
      <c r="J510" s="423">
        <v>0</v>
      </c>
      <c r="K510" s="423">
        <v>0</v>
      </c>
      <c r="L510" s="423">
        <v>0</v>
      </c>
      <c r="M510" s="423">
        <v>0</v>
      </c>
      <c r="N510" s="423">
        <v>0</v>
      </c>
      <c r="O510" s="423">
        <v>0</v>
      </c>
      <c r="P510" s="423">
        <v>0</v>
      </c>
      <c r="Q510" s="423">
        <v>0</v>
      </c>
      <c r="R510" s="423">
        <v>0</v>
      </c>
      <c r="S510" s="423">
        <v>0</v>
      </c>
      <c r="T510" s="423">
        <v>0</v>
      </c>
      <c r="U510" s="423">
        <v>0</v>
      </c>
      <c r="V510" s="423">
        <v>0</v>
      </c>
    </row>
    <row r="511" spans="2:22">
      <c r="B511" s="491" t="s">
        <v>13</v>
      </c>
      <c r="C511" s="491" t="s">
        <v>13</v>
      </c>
      <c r="D511" s="491" t="s">
        <v>13</v>
      </c>
      <c r="E511" s="423">
        <v>0</v>
      </c>
      <c r="F511" s="423">
        <v>0</v>
      </c>
      <c r="G511" s="423">
        <v>0</v>
      </c>
      <c r="H511" s="423">
        <v>0</v>
      </c>
      <c r="I511" s="423">
        <v>0</v>
      </c>
      <c r="J511" s="423">
        <v>0</v>
      </c>
      <c r="K511" s="423">
        <v>0</v>
      </c>
      <c r="L511" s="423">
        <v>0</v>
      </c>
      <c r="M511" s="423">
        <v>0</v>
      </c>
      <c r="N511" s="423">
        <v>0</v>
      </c>
      <c r="O511" s="423">
        <v>0</v>
      </c>
      <c r="P511" s="423">
        <v>0</v>
      </c>
      <c r="Q511" s="423">
        <v>0</v>
      </c>
      <c r="R511" s="423">
        <v>0</v>
      </c>
      <c r="S511" s="423">
        <v>0</v>
      </c>
      <c r="T511" s="423">
        <v>0</v>
      </c>
      <c r="U511" s="423">
        <v>0</v>
      </c>
      <c r="V511" s="423">
        <v>0</v>
      </c>
    </row>
    <row r="512" spans="2:22">
      <c r="B512" s="491" t="s">
        <v>13</v>
      </c>
      <c r="C512" s="491" t="s">
        <v>13</v>
      </c>
      <c r="D512" s="491" t="s">
        <v>13</v>
      </c>
      <c r="E512" s="423">
        <v>0</v>
      </c>
      <c r="F512" s="423">
        <v>0</v>
      </c>
      <c r="G512" s="423">
        <v>0</v>
      </c>
      <c r="H512" s="423">
        <v>0</v>
      </c>
      <c r="I512" s="423">
        <v>0</v>
      </c>
      <c r="J512" s="423">
        <v>0</v>
      </c>
      <c r="K512" s="423">
        <v>0</v>
      </c>
      <c r="L512" s="423">
        <v>0</v>
      </c>
      <c r="M512" s="423">
        <v>0</v>
      </c>
      <c r="N512" s="423">
        <v>0</v>
      </c>
      <c r="O512" s="423">
        <v>0</v>
      </c>
      <c r="P512" s="423">
        <v>0</v>
      </c>
      <c r="Q512" s="423">
        <v>0</v>
      </c>
      <c r="R512" s="423">
        <v>0</v>
      </c>
      <c r="S512" s="423">
        <v>0</v>
      </c>
      <c r="T512" s="423">
        <v>0</v>
      </c>
      <c r="U512" s="423">
        <v>0</v>
      </c>
      <c r="V512" s="423">
        <v>0</v>
      </c>
    </row>
    <row r="513" spans="2:22">
      <c r="B513" s="491" t="s">
        <v>13</v>
      </c>
      <c r="C513" s="491" t="s">
        <v>13</v>
      </c>
      <c r="D513" s="491" t="s">
        <v>13</v>
      </c>
      <c r="E513" s="423">
        <v>0</v>
      </c>
      <c r="F513" s="423">
        <v>0</v>
      </c>
      <c r="G513" s="423">
        <v>0</v>
      </c>
      <c r="H513" s="423">
        <v>0</v>
      </c>
      <c r="I513" s="423">
        <v>0</v>
      </c>
      <c r="J513" s="423">
        <v>0</v>
      </c>
      <c r="K513" s="423">
        <v>0</v>
      </c>
      <c r="L513" s="423">
        <v>0</v>
      </c>
      <c r="M513" s="423">
        <v>0</v>
      </c>
      <c r="N513" s="423">
        <v>0</v>
      </c>
      <c r="O513" s="423">
        <v>0</v>
      </c>
      <c r="P513" s="423">
        <v>0</v>
      </c>
      <c r="Q513" s="423">
        <v>0</v>
      </c>
      <c r="R513" s="423">
        <v>0</v>
      </c>
      <c r="S513" s="423">
        <v>0</v>
      </c>
      <c r="T513" s="423">
        <v>0</v>
      </c>
      <c r="U513" s="423">
        <v>0</v>
      </c>
      <c r="V513" s="423">
        <v>0</v>
      </c>
    </row>
    <row r="514" spans="2:22">
      <c r="B514" s="491" t="s">
        <v>13</v>
      </c>
      <c r="C514" s="491" t="s">
        <v>13</v>
      </c>
      <c r="D514" s="491" t="s">
        <v>13</v>
      </c>
      <c r="E514" s="423">
        <v>0</v>
      </c>
      <c r="F514" s="423">
        <v>0</v>
      </c>
      <c r="G514" s="423">
        <v>0</v>
      </c>
      <c r="H514" s="423">
        <v>0</v>
      </c>
      <c r="I514" s="423">
        <v>0</v>
      </c>
      <c r="J514" s="423">
        <v>0</v>
      </c>
      <c r="K514" s="423">
        <v>0</v>
      </c>
      <c r="L514" s="423">
        <v>0</v>
      </c>
      <c r="M514" s="423">
        <v>0</v>
      </c>
      <c r="N514" s="423">
        <v>0</v>
      </c>
      <c r="O514" s="423">
        <v>0</v>
      </c>
      <c r="P514" s="423">
        <v>0</v>
      </c>
      <c r="Q514" s="423">
        <v>0</v>
      </c>
      <c r="R514" s="423">
        <v>0</v>
      </c>
      <c r="S514" s="423">
        <v>0</v>
      </c>
      <c r="T514" s="423">
        <v>0</v>
      </c>
      <c r="U514" s="423">
        <v>0</v>
      </c>
      <c r="V514" s="423">
        <v>0</v>
      </c>
    </row>
    <row r="515" spans="2:22">
      <c r="B515" s="491" t="s">
        <v>13</v>
      </c>
      <c r="C515" s="491" t="s">
        <v>13</v>
      </c>
      <c r="D515" s="491" t="s">
        <v>13</v>
      </c>
      <c r="E515" s="423">
        <v>0</v>
      </c>
      <c r="F515" s="423">
        <v>0</v>
      </c>
      <c r="G515" s="423">
        <v>0</v>
      </c>
      <c r="H515" s="423">
        <v>0</v>
      </c>
      <c r="I515" s="423">
        <v>0</v>
      </c>
      <c r="J515" s="423">
        <v>0</v>
      </c>
      <c r="K515" s="423">
        <v>0</v>
      </c>
      <c r="L515" s="423">
        <v>0</v>
      </c>
      <c r="M515" s="423">
        <v>0</v>
      </c>
      <c r="N515" s="423">
        <v>0</v>
      </c>
      <c r="O515" s="423">
        <v>0</v>
      </c>
      <c r="P515" s="423">
        <v>0</v>
      </c>
      <c r="Q515" s="423">
        <v>0</v>
      </c>
      <c r="R515" s="423">
        <v>0</v>
      </c>
      <c r="S515" s="423">
        <v>0</v>
      </c>
      <c r="T515" s="423">
        <v>0</v>
      </c>
      <c r="U515" s="423">
        <v>0</v>
      </c>
      <c r="V515" s="423">
        <v>0</v>
      </c>
    </row>
    <row r="516" spans="2:22">
      <c r="B516" s="491" t="s">
        <v>13</v>
      </c>
      <c r="C516" s="491" t="s">
        <v>13</v>
      </c>
      <c r="D516" s="491" t="s">
        <v>13</v>
      </c>
      <c r="E516" s="423">
        <v>0</v>
      </c>
      <c r="F516" s="423">
        <v>0</v>
      </c>
      <c r="G516" s="423">
        <v>0</v>
      </c>
      <c r="H516" s="423">
        <v>0</v>
      </c>
      <c r="I516" s="423">
        <v>0</v>
      </c>
      <c r="J516" s="423">
        <v>0</v>
      </c>
      <c r="K516" s="423">
        <v>0</v>
      </c>
      <c r="L516" s="423">
        <v>0</v>
      </c>
      <c r="M516" s="423">
        <v>0</v>
      </c>
      <c r="N516" s="423">
        <v>0</v>
      </c>
      <c r="O516" s="423">
        <v>0</v>
      </c>
      <c r="P516" s="423">
        <v>0</v>
      </c>
      <c r="Q516" s="423">
        <v>0</v>
      </c>
      <c r="R516" s="423">
        <v>0</v>
      </c>
      <c r="S516" s="423">
        <v>0</v>
      </c>
      <c r="T516" s="423">
        <v>0</v>
      </c>
      <c r="U516" s="423">
        <v>0</v>
      </c>
      <c r="V516" s="423">
        <v>0</v>
      </c>
    </row>
    <row r="517" spans="2:22">
      <c r="B517" s="491" t="s">
        <v>13</v>
      </c>
      <c r="C517" s="491" t="s">
        <v>13</v>
      </c>
      <c r="D517" s="491" t="s">
        <v>13</v>
      </c>
      <c r="E517" s="423">
        <v>0</v>
      </c>
      <c r="F517" s="423">
        <v>0</v>
      </c>
      <c r="G517" s="423">
        <v>0</v>
      </c>
      <c r="H517" s="423">
        <v>0</v>
      </c>
      <c r="I517" s="423">
        <v>0</v>
      </c>
      <c r="J517" s="423">
        <v>0</v>
      </c>
      <c r="K517" s="423">
        <v>0</v>
      </c>
      <c r="L517" s="423">
        <v>0</v>
      </c>
      <c r="M517" s="423">
        <v>0</v>
      </c>
      <c r="N517" s="423">
        <v>0</v>
      </c>
      <c r="O517" s="423">
        <v>0</v>
      </c>
      <c r="P517" s="423">
        <v>0</v>
      </c>
      <c r="Q517" s="423">
        <v>0</v>
      </c>
      <c r="R517" s="423">
        <v>0</v>
      </c>
      <c r="S517" s="423">
        <v>0</v>
      </c>
      <c r="T517" s="423">
        <v>0</v>
      </c>
      <c r="U517" s="423">
        <v>0</v>
      </c>
      <c r="V517" s="423">
        <v>0</v>
      </c>
    </row>
    <row r="518" spans="2:22">
      <c r="B518" s="491" t="s">
        <v>13</v>
      </c>
      <c r="C518" s="491" t="s">
        <v>13</v>
      </c>
      <c r="D518" s="491" t="s">
        <v>13</v>
      </c>
      <c r="E518" s="423">
        <v>0</v>
      </c>
      <c r="F518" s="423">
        <v>0</v>
      </c>
      <c r="G518" s="423">
        <v>0</v>
      </c>
      <c r="H518" s="423">
        <v>0</v>
      </c>
      <c r="I518" s="423">
        <v>0</v>
      </c>
      <c r="J518" s="423">
        <v>0</v>
      </c>
      <c r="K518" s="423">
        <v>0</v>
      </c>
      <c r="L518" s="423">
        <v>0</v>
      </c>
      <c r="M518" s="423">
        <v>0</v>
      </c>
      <c r="N518" s="423">
        <v>0</v>
      </c>
      <c r="O518" s="423">
        <v>0</v>
      </c>
      <c r="P518" s="423">
        <v>0</v>
      </c>
      <c r="Q518" s="423">
        <v>0</v>
      </c>
      <c r="R518" s="423">
        <v>0</v>
      </c>
      <c r="S518" s="423">
        <v>0</v>
      </c>
      <c r="T518" s="423">
        <v>0</v>
      </c>
      <c r="U518" s="423">
        <v>0</v>
      </c>
      <c r="V518" s="423">
        <v>0</v>
      </c>
    </row>
    <row r="519" spans="2:22">
      <c r="B519" s="491" t="s">
        <v>13</v>
      </c>
      <c r="C519" s="491" t="s">
        <v>13</v>
      </c>
      <c r="D519" s="491" t="s">
        <v>13</v>
      </c>
      <c r="E519" s="423">
        <v>0</v>
      </c>
      <c r="F519" s="423">
        <v>0</v>
      </c>
      <c r="G519" s="423">
        <v>0</v>
      </c>
      <c r="H519" s="423">
        <v>0</v>
      </c>
      <c r="I519" s="423">
        <v>0</v>
      </c>
      <c r="J519" s="423">
        <v>0</v>
      </c>
      <c r="K519" s="423">
        <v>0</v>
      </c>
      <c r="L519" s="423">
        <v>0</v>
      </c>
      <c r="M519" s="423">
        <v>0</v>
      </c>
      <c r="N519" s="423">
        <v>0</v>
      </c>
      <c r="O519" s="423">
        <v>0</v>
      </c>
      <c r="P519" s="423">
        <v>0</v>
      </c>
      <c r="Q519" s="423">
        <v>0</v>
      </c>
      <c r="R519" s="423">
        <v>0</v>
      </c>
      <c r="S519" s="423">
        <v>0</v>
      </c>
      <c r="T519" s="423">
        <v>0</v>
      </c>
      <c r="U519" s="423">
        <v>0</v>
      </c>
      <c r="V519" s="423">
        <v>0</v>
      </c>
    </row>
    <row r="520" spans="2:22">
      <c r="B520" s="491" t="s">
        <v>13</v>
      </c>
      <c r="C520" s="491" t="s">
        <v>13</v>
      </c>
      <c r="D520" s="491" t="s">
        <v>13</v>
      </c>
      <c r="E520" s="423">
        <v>0</v>
      </c>
      <c r="F520" s="423">
        <v>0</v>
      </c>
      <c r="G520" s="423">
        <v>0</v>
      </c>
      <c r="H520" s="423">
        <v>0</v>
      </c>
      <c r="I520" s="423">
        <v>0</v>
      </c>
      <c r="J520" s="423">
        <v>0</v>
      </c>
      <c r="K520" s="423">
        <v>0</v>
      </c>
      <c r="L520" s="423">
        <v>0</v>
      </c>
      <c r="M520" s="423">
        <v>0</v>
      </c>
      <c r="N520" s="423">
        <v>0</v>
      </c>
      <c r="O520" s="423">
        <v>0</v>
      </c>
      <c r="P520" s="423">
        <v>0</v>
      </c>
      <c r="Q520" s="423">
        <v>0</v>
      </c>
      <c r="R520" s="423">
        <v>0</v>
      </c>
      <c r="S520" s="423">
        <v>0</v>
      </c>
      <c r="T520" s="423">
        <v>0</v>
      </c>
      <c r="U520" s="423">
        <v>0</v>
      </c>
      <c r="V520" s="423">
        <v>0</v>
      </c>
    </row>
    <row r="521" spans="2:22">
      <c r="B521" s="491" t="s">
        <v>13</v>
      </c>
      <c r="C521" s="491" t="s">
        <v>13</v>
      </c>
      <c r="D521" s="491" t="s">
        <v>13</v>
      </c>
      <c r="E521" s="423">
        <v>0</v>
      </c>
      <c r="F521" s="423">
        <v>0</v>
      </c>
      <c r="G521" s="423">
        <v>0</v>
      </c>
      <c r="H521" s="423">
        <v>0</v>
      </c>
      <c r="I521" s="423">
        <v>0</v>
      </c>
      <c r="J521" s="423">
        <v>0</v>
      </c>
      <c r="K521" s="423">
        <v>0</v>
      </c>
      <c r="L521" s="423">
        <v>0</v>
      </c>
      <c r="M521" s="423">
        <v>0</v>
      </c>
      <c r="N521" s="423">
        <v>0</v>
      </c>
      <c r="O521" s="423">
        <v>0</v>
      </c>
      <c r="P521" s="423">
        <v>0</v>
      </c>
      <c r="Q521" s="423">
        <v>0</v>
      </c>
      <c r="R521" s="423">
        <v>0</v>
      </c>
      <c r="S521" s="423">
        <v>0</v>
      </c>
      <c r="T521" s="423">
        <v>0</v>
      </c>
      <c r="U521" s="423">
        <v>0</v>
      </c>
      <c r="V521" s="423">
        <v>0</v>
      </c>
    </row>
    <row r="522" spans="2:22">
      <c r="B522" s="491" t="s">
        <v>13</v>
      </c>
      <c r="C522" s="491" t="s">
        <v>13</v>
      </c>
      <c r="D522" s="491" t="s">
        <v>13</v>
      </c>
      <c r="E522" s="423">
        <v>0</v>
      </c>
      <c r="F522" s="423">
        <v>0</v>
      </c>
      <c r="G522" s="423">
        <v>0</v>
      </c>
      <c r="H522" s="423">
        <v>0</v>
      </c>
      <c r="I522" s="423">
        <v>0</v>
      </c>
      <c r="J522" s="423">
        <v>0</v>
      </c>
      <c r="K522" s="423">
        <v>0</v>
      </c>
      <c r="L522" s="423">
        <v>0</v>
      </c>
      <c r="M522" s="423">
        <v>0</v>
      </c>
      <c r="N522" s="423">
        <v>0</v>
      </c>
      <c r="O522" s="423">
        <v>0</v>
      </c>
      <c r="P522" s="423">
        <v>0</v>
      </c>
      <c r="Q522" s="423">
        <v>0</v>
      </c>
      <c r="R522" s="423">
        <v>0</v>
      </c>
      <c r="S522" s="423">
        <v>0</v>
      </c>
      <c r="T522" s="423">
        <v>0</v>
      </c>
      <c r="U522" s="423">
        <v>0</v>
      </c>
      <c r="V522" s="423">
        <v>0</v>
      </c>
    </row>
    <row r="523" spans="2:22">
      <c r="B523" s="491" t="s">
        <v>13</v>
      </c>
      <c r="C523" s="491" t="s">
        <v>13</v>
      </c>
      <c r="D523" s="491" t="s">
        <v>13</v>
      </c>
      <c r="E523" s="423">
        <v>0</v>
      </c>
      <c r="F523" s="423">
        <v>0</v>
      </c>
      <c r="G523" s="423">
        <v>0</v>
      </c>
      <c r="H523" s="423">
        <v>0</v>
      </c>
      <c r="I523" s="423">
        <v>0</v>
      </c>
      <c r="J523" s="423">
        <v>0</v>
      </c>
      <c r="K523" s="423">
        <v>0</v>
      </c>
      <c r="L523" s="423">
        <v>0</v>
      </c>
      <c r="M523" s="423">
        <v>0</v>
      </c>
      <c r="N523" s="423">
        <v>0</v>
      </c>
      <c r="O523" s="423">
        <v>0</v>
      </c>
      <c r="P523" s="423">
        <v>0</v>
      </c>
      <c r="Q523" s="423">
        <v>0</v>
      </c>
      <c r="R523" s="423">
        <v>0</v>
      </c>
      <c r="S523" s="423">
        <v>0</v>
      </c>
      <c r="T523" s="423">
        <v>0</v>
      </c>
      <c r="U523" s="423">
        <v>0</v>
      </c>
      <c r="V523" s="423">
        <v>0</v>
      </c>
    </row>
    <row r="524" spans="2:22">
      <c r="B524" s="491" t="s">
        <v>13</v>
      </c>
      <c r="C524" s="491" t="s">
        <v>13</v>
      </c>
      <c r="D524" s="491" t="s">
        <v>13</v>
      </c>
      <c r="E524" s="423">
        <v>0</v>
      </c>
      <c r="F524" s="423">
        <v>0</v>
      </c>
      <c r="G524" s="423">
        <v>0</v>
      </c>
      <c r="H524" s="423">
        <v>0</v>
      </c>
      <c r="I524" s="423">
        <v>0</v>
      </c>
      <c r="J524" s="423">
        <v>0</v>
      </c>
      <c r="K524" s="423">
        <v>0</v>
      </c>
      <c r="L524" s="423">
        <v>0</v>
      </c>
      <c r="M524" s="423">
        <v>0</v>
      </c>
      <c r="N524" s="423">
        <v>0</v>
      </c>
      <c r="O524" s="423">
        <v>0</v>
      </c>
      <c r="P524" s="423">
        <v>0</v>
      </c>
      <c r="Q524" s="423">
        <v>0</v>
      </c>
      <c r="R524" s="423">
        <v>0</v>
      </c>
      <c r="S524" s="423">
        <v>0</v>
      </c>
      <c r="T524" s="423">
        <v>0</v>
      </c>
      <c r="U524" s="423">
        <v>0</v>
      </c>
      <c r="V524" s="423">
        <v>0</v>
      </c>
    </row>
    <row r="525" spans="2:22">
      <c r="B525" s="491" t="s">
        <v>13</v>
      </c>
      <c r="C525" s="491" t="s">
        <v>13</v>
      </c>
      <c r="D525" s="491" t="s">
        <v>13</v>
      </c>
      <c r="E525" s="423">
        <v>0</v>
      </c>
      <c r="F525" s="423">
        <v>0</v>
      </c>
      <c r="G525" s="423">
        <v>0</v>
      </c>
      <c r="H525" s="423">
        <v>0</v>
      </c>
      <c r="I525" s="423">
        <v>0</v>
      </c>
      <c r="J525" s="423">
        <v>0</v>
      </c>
      <c r="K525" s="423">
        <v>0</v>
      </c>
      <c r="L525" s="423">
        <v>0</v>
      </c>
      <c r="M525" s="423">
        <v>0</v>
      </c>
      <c r="N525" s="423">
        <v>0</v>
      </c>
      <c r="O525" s="423">
        <v>0</v>
      </c>
      <c r="P525" s="423">
        <v>0</v>
      </c>
      <c r="Q525" s="423">
        <v>0</v>
      </c>
      <c r="R525" s="423">
        <v>0</v>
      </c>
      <c r="S525" s="423">
        <v>0</v>
      </c>
      <c r="T525" s="423">
        <v>0</v>
      </c>
      <c r="U525" s="423">
        <v>0</v>
      </c>
      <c r="V525" s="423">
        <v>0</v>
      </c>
    </row>
    <row r="526" spans="2:22">
      <c r="B526" s="491" t="s">
        <v>13</v>
      </c>
      <c r="C526" s="491" t="s">
        <v>13</v>
      </c>
      <c r="D526" s="491" t="s">
        <v>13</v>
      </c>
      <c r="E526" s="423">
        <v>0</v>
      </c>
      <c r="F526" s="423">
        <v>0</v>
      </c>
      <c r="G526" s="423">
        <v>0</v>
      </c>
      <c r="H526" s="423">
        <v>0</v>
      </c>
      <c r="I526" s="423">
        <v>0</v>
      </c>
      <c r="J526" s="423">
        <v>0</v>
      </c>
      <c r="K526" s="423">
        <v>0</v>
      </c>
      <c r="L526" s="423">
        <v>0</v>
      </c>
      <c r="M526" s="423">
        <v>0</v>
      </c>
      <c r="N526" s="423">
        <v>0</v>
      </c>
      <c r="O526" s="423">
        <v>0</v>
      </c>
      <c r="P526" s="423">
        <v>0</v>
      </c>
      <c r="Q526" s="423">
        <v>0</v>
      </c>
      <c r="R526" s="423">
        <v>0</v>
      </c>
      <c r="S526" s="423">
        <v>0</v>
      </c>
      <c r="T526" s="423">
        <v>0</v>
      </c>
      <c r="U526" s="423">
        <v>0</v>
      </c>
      <c r="V526" s="423">
        <v>0</v>
      </c>
    </row>
    <row r="527" spans="2:22">
      <c r="B527" s="491" t="s">
        <v>13</v>
      </c>
      <c r="C527" s="491" t="s">
        <v>13</v>
      </c>
      <c r="D527" s="491" t="s">
        <v>13</v>
      </c>
      <c r="E527" s="423">
        <v>0</v>
      </c>
      <c r="F527" s="423">
        <v>0</v>
      </c>
      <c r="G527" s="423">
        <v>0</v>
      </c>
      <c r="H527" s="423">
        <v>0</v>
      </c>
      <c r="I527" s="423">
        <v>0</v>
      </c>
      <c r="J527" s="423">
        <v>0</v>
      </c>
      <c r="K527" s="423">
        <v>0</v>
      </c>
      <c r="L527" s="423">
        <v>0</v>
      </c>
      <c r="M527" s="423">
        <v>0</v>
      </c>
      <c r="N527" s="423">
        <v>0</v>
      </c>
      <c r="O527" s="423">
        <v>0</v>
      </c>
      <c r="P527" s="423">
        <v>0</v>
      </c>
      <c r="Q527" s="423">
        <v>0</v>
      </c>
      <c r="R527" s="423">
        <v>0</v>
      </c>
      <c r="S527" s="423">
        <v>0</v>
      </c>
      <c r="T527" s="423">
        <v>0</v>
      </c>
      <c r="U527" s="423">
        <v>0</v>
      </c>
      <c r="V527" s="423">
        <v>0</v>
      </c>
    </row>
    <row r="528" spans="2:22">
      <c r="B528" s="491" t="s">
        <v>13</v>
      </c>
      <c r="C528" s="491" t="s">
        <v>13</v>
      </c>
      <c r="D528" s="491" t="s">
        <v>13</v>
      </c>
      <c r="E528" s="423">
        <v>0</v>
      </c>
      <c r="F528" s="423">
        <v>0</v>
      </c>
      <c r="G528" s="423">
        <v>0</v>
      </c>
      <c r="H528" s="423">
        <v>0</v>
      </c>
      <c r="I528" s="423">
        <v>0</v>
      </c>
      <c r="J528" s="423">
        <v>0</v>
      </c>
      <c r="K528" s="423">
        <v>0</v>
      </c>
      <c r="L528" s="423">
        <v>0</v>
      </c>
      <c r="M528" s="423">
        <v>0</v>
      </c>
      <c r="N528" s="423">
        <v>0</v>
      </c>
      <c r="O528" s="423">
        <v>0</v>
      </c>
      <c r="P528" s="423">
        <v>0</v>
      </c>
      <c r="Q528" s="423">
        <v>0</v>
      </c>
      <c r="R528" s="423">
        <v>0</v>
      </c>
      <c r="S528" s="423">
        <v>0</v>
      </c>
      <c r="T528" s="423">
        <v>0</v>
      </c>
      <c r="U528" s="423">
        <v>0</v>
      </c>
      <c r="V528" s="423">
        <v>0</v>
      </c>
    </row>
    <row r="529" spans="2:22">
      <c r="B529" s="491" t="s">
        <v>13</v>
      </c>
      <c r="C529" s="491" t="s">
        <v>13</v>
      </c>
      <c r="D529" s="491" t="s">
        <v>13</v>
      </c>
      <c r="E529" s="423">
        <v>0</v>
      </c>
      <c r="F529" s="423">
        <v>0</v>
      </c>
      <c r="G529" s="423">
        <v>0</v>
      </c>
      <c r="H529" s="423">
        <v>0</v>
      </c>
      <c r="I529" s="423">
        <v>0</v>
      </c>
      <c r="J529" s="423">
        <v>0</v>
      </c>
      <c r="K529" s="423">
        <v>0</v>
      </c>
      <c r="L529" s="423">
        <v>0</v>
      </c>
      <c r="M529" s="423">
        <v>0</v>
      </c>
      <c r="N529" s="423">
        <v>0</v>
      </c>
      <c r="O529" s="423">
        <v>0</v>
      </c>
      <c r="P529" s="423">
        <v>0</v>
      </c>
      <c r="Q529" s="423">
        <v>0</v>
      </c>
      <c r="R529" s="423">
        <v>0</v>
      </c>
      <c r="S529" s="423">
        <v>0</v>
      </c>
      <c r="T529" s="423">
        <v>0</v>
      </c>
      <c r="U529" s="423">
        <v>0</v>
      </c>
      <c r="V529" s="423">
        <v>0</v>
      </c>
    </row>
    <row r="530" spans="2:22">
      <c r="B530" s="491" t="s">
        <v>13</v>
      </c>
      <c r="C530" s="491" t="s">
        <v>13</v>
      </c>
      <c r="D530" s="491" t="s">
        <v>13</v>
      </c>
      <c r="E530" s="423">
        <v>0</v>
      </c>
      <c r="F530" s="423">
        <v>0</v>
      </c>
      <c r="G530" s="423">
        <v>0</v>
      </c>
      <c r="H530" s="423">
        <v>0</v>
      </c>
      <c r="I530" s="423">
        <v>0</v>
      </c>
      <c r="J530" s="423">
        <v>0</v>
      </c>
      <c r="K530" s="423">
        <v>0</v>
      </c>
      <c r="L530" s="423">
        <v>0</v>
      </c>
      <c r="M530" s="423">
        <v>0</v>
      </c>
      <c r="N530" s="423">
        <v>0</v>
      </c>
      <c r="O530" s="423">
        <v>0</v>
      </c>
      <c r="P530" s="423">
        <v>0</v>
      </c>
      <c r="Q530" s="423">
        <v>0</v>
      </c>
      <c r="R530" s="423">
        <v>0</v>
      </c>
      <c r="S530" s="423">
        <v>0</v>
      </c>
      <c r="T530" s="423">
        <v>0</v>
      </c>
      <c r="U530" s="423">
        <v>0</v>
      </c>
      <c r="V530" s="423">
        <v>0</v>
      </c>
    </row>
    <row r="531" spans="2:22">
      <c r="B531" s="491" t="s">
        <v>13</v>
      </c>
      <c r="C531" s="491" t="s">
        <v>13</v>
      </c>
      <c r="D531" s="491" t="s">
        <v>13</v>
      </c>
      <c r="E531" s="423">
        <v>0</v>
      </c>
      <c r="F531" s="423">
        <v>0</v>
      </c>
      <c r="G531" s="423">
        <v>0</v>
      </c>
      <c r="H531" s="423">
        <v>0</v>
      </c>
      <c r="I531" s="423">
        <v>0</v>
      </c>
      <c r="J531" s="423">
        <v>0</v>
      </c>
      <c r="K531" s="423">
        <v>0</v>
      </c>
      <c r="L531" s="423">
        <v>0</v>
      </c>
      <c r="M531" s="423">
        <v>0</v>
      </c>
      <c r="N531" s="423">
        <v>0</v>
      </c>
      <c r="O531" s="423">
        <v>0</v>
      </c>
      <c r="P531" s="423">
        <v>0</v>
      </c>
      <c r="Q531" s="423">
        <v>0</v>
      </c>
      <c r="R531" s="423">
        <v>0</v>
      </c>
      <c r="S531" s="423">
        <v>0</v>
      </c>
      <c r="T531" s="423">
        <v>0</v>
      </c>
      <c r="U531" s="423">
        <v>0</v>
      </c>
      <c r="V531" s="423">
        <v>0</v>
      </c>
    </row>
    <row r="532" spans="2:22">
      <c r="B532" s="491" t="s">
        <v>13</v>
      </c>
      <c r="C532" s="491" t="s">
        <v>13</v>
      </c>
      <c r="D532" s="491" t="s">
        <v>13</v>
      </c>
      <c r="E532" s="423">
        <v>0</v>
      </c>
      <c r="F532" s="423">
        <v>0</v>
      </c>
      <c r="G532" s="423">
        <v>0</v>
      </c>
      <c r="H532" s="423">
        <v>0</v>
      </c>
      <c r="I532" s="423">
        <v>0</v>
      </c>
      <c r="J532" s="423">
        <v>0</v>
      </c>
      <c r="K532" s="423">
        <v>0</v>
      </c>
      <c r="L532" s="423">
        <v>0</v>
      </c>
      <c r="M532" s="423">
        <v>0</v>
      </c>
      <c r="N532" s="423">
        <v>0</v>
      </c>
      <c r="O532" s="423">
        <v>0</v>
      </c>
      <c r="P532" s="423">
        <v>0</v>
      </c>
      <c r="Q532" s="423">
        <v>0</v>
      </c>
      <c r="R532" s="423">
        <v>0</v>
      </c>
      <c r="S532" s="423">
        <v>0</v>
      </c>
      <c r="T532" s="423">
        <v>0</v>
      </c>
      <c r="U532" s="423">
        <v>0</v>
      </c>
      <c r="V532" s="423">
        <v>0</v>
      </c>
    </row>
    <row r="533" spans="2:22">
      <c r="B533" s="491" t="s">
        <v>13</v>
      </c>
      <c r="C533" s="491" t="s">
        <v>13</v>
      </c>
      <c r="D533" s="491" t="s">
        <v>13</v>
      </c>
      <c r="E533" s="423">
        <v>0</v>
      </c>
      <c r="F533" s="423">
        <v>0</v>
      </c>
      <c r="G533" s="423">
        <v>0</v>
      </c>
      <c r="H533" s="423">
        <v>0</v>
      </c>
      <c r="I533" s="423">
        <v>0</v>
      </c>
      <c r="J533" s="423">
        <v>0</v>
      </c>
      <c r="K533" s="423">
        <v>0</v>
      </c>
      <c r="L533" s="423">
        <v>0</v>
      </c>
      <c r="M533" s="423">
        <v>0</v>
      </c>
      <c r="N533" s="423">
        <v>0</v>
      </c>
      <c r="O533" s="423">
        <v>0</v>
      </c>
      <c r="P533" s="423">
        <v>0</v>
      </c>
      <c r="Q533" s="423">
        <v>0</v>
      </c>
      <c r="R533" s="423">
        <v>0</v>
      </c>
      <c r="S533" s="423">
        <v>0</v>
      </c>
      <c r="T533" s="423">
        <v>0</v>
      </c>
      <c r="U533" s="423">
        <v>0</v>
      </c>
      <c r="V533" s="423">
        <v>0</v>
      </c>
    </row>
    <row r="534" spans="2:22">
      <c r="B534" s="491" t="s">
        <v>13</v>
      </c>
      <c r="C534" s="491" t="s">
        <v>13</v>
      </c>
      <c r="D534" s="491" t="s">
        <v>13</v>
      </c>
      <c r="E534" s="423">
        <v>0</v>
      </c>
      <c r="F534" s="423">
        <v>0</v>
      </c>
      <c r="G534" s="423">
        <v>0</v>
      </c>
      <c r="H534" s="423">
        <v>0</v>
      </c>
      <c r="I534" s="423">
        <v>0</v>
      </c>
      <c r="J534" s="423">
        <v>0</v>
      </c>
      <c r="K534" s="423">
        <v>0</v>
      </c>
      <c r="L534" s="423">
        <v>0</v>
      </c>
      <c r="M534" s="423">
        <v>0</v>
      </c>
      <c r="N534" s="423">
        <v>0</v>
      </c>
      <c r="O534" s="423">
        <v>0</v>
      </c>
      <c r="P534" s="423">
        <v>0</v>
      </c>
      <c r="Q534" s="423">
        <v>0</v>
      </c>
      <c r="R534" s="423">
        <v>0</v>
      </c>
      <c r="S534" s="423">
        <v>0</v>
      </c>
      <c r="T534" s="423">
        <v>0</v>
      </c>
      <c r="U534" s="423">
        <v>0</v>
      </c>
      <c r="V534" s="423">
        <v>0</v>
      </c>
    </row>
    <row r="535" spans="2:22">
      <c r="B535" s="491" t="s">
        <v>13</v>
      </c>
      <c r="C535" s="491" t="s">
        <v>13</v>
      </c>
      <c r="D535" s="491" t="s">
        <v>13</v>
      </c>
      <c r="E535" s="423">
        <v>0</v>
      </c>
      <c r="F535" s="423">
        <v>0</v>
      </c>
      <c r="G535" s="423">
        <v>0</v>
      </c>
      <c r="H535" s="423">
        <v>0</v>
      </c>
      <c r="I535" s="423">
        <v>0</v>
      </c>
      <c r="J535" s="423">
        <v>0</v>
      </c>
      <c r="K535" s="423">
        <v>0</v>
      </c>
      <c r="L535" s="423">
        <v>0</v>
      </c>
      <c r="M535" s="423">
        <v>0</v>
      </c>
      <c r="N535" s="423">
        <v>0</v>
      </c>
      <c r="O535" s="423">
        <v>0</v>
      </c>
      <c r="P535" s="423">
        <v>0</v>
      </c>
      <c r="Q535" s="423">
        <v>0</v>
      </c>
      <c r="R535" s="423">
        <v>0</v>
      </c>
      <c r="S535" s="423">
        <v>0</v>
      </c>
      <c r="T535" s="423">
        <v>0</v>
      </c>
      <c r="U535" s="423">
        <v>0</v>
      </c>
      <c r="V535" s="423">
        <v>0</v>
      </c>
    </row>
    <row r="536" spans="2:22">
      <c r="B536" s="491" t="s">
        <v>13</v>
      </c>
      <c r="C536" s="491" t="s">
        <v>13</v>
      </c>
      <c r="D536" s="491" t="s">
        <v>13</v>
      </c>
      <c r="E536" s="423">
        <v>0</v>
      </c>
      <c r="F536" s="423">
        <v>0</v>
      </c>
      <c r="G536" s="423">
        <v>0</v>
      </c>
      <c r="H536" s="423">
        <v>0</v>
      </c>
      <c r="I536" s="423">
        <v>0</v>
      </c>
      <c r="J536" s="423">
        <v>0</v>
      </c>
      <c r="K536" s="423">
        <v>0</v>
      </c>
      <c r="L536" s="423">
        <v>0</v>
      </c>
      <c r="M536" s="423">
        <v>0</v>
      </c>
      <c r="N536" s="423">
        <v>0</v>
      </c>
      <c r="O536" s="423">
        <v>0</v>
      </c>
      <c r="P536" s="423">
        <v>0</v>
      </c>
      <c r="Q536" s="423">
        <v>0</v>
      </c>
      <c r="R536" s="423">
        <v>0</v>
      </c>
      <c r="S536" s="423">
        <v>0</v>
      </c>
      <c r="T536" s="423">
        <v>0</v>
      </c>
      <c r="U536" s="423">
        <v>0</v>
      </c>
      <c r="V536" s="423">
        <v>0</v>
      </c>
    </row>
    <row r="537" spans="2:22">
      <c r="B537" s="491" t="s">
        <v>13</v>
      </c>
      <c r="C537" s="491" t="s">
        <v>13</v>
      </c>
      <c r="D537" s="491" t="s">
        <v>13</v>
      </c>
      <c r="E537" s="423">
        <v>0</v>
      </c>
      <c r="F537" s="423">
        <v>0</v>
      </c>
      <c r="G537" s="423">
        <v>0</v>
      </c>
      <c r="H537" s="423">
        <v>0</v>
      </c>
      <c r="I537" s="423">
        <v>0</v>
      </c>
      <c r="J537" s="423">
        <v>0</v>
      </c>
      <c r="K537" s="423">
        <v>0</v>
      </c>
      <c r="L537" s="423">
        <v>0</v>
      </c>
      <c r="M537" s="423">
        <v>0</v>
      </c>
      <c r="N537" s="423">
        <v>0</v>
      </c>
      <c r="O537" s="423">
        <v>0</v>
      </c>
      <c r="P537" s="423">
        <v>0</v>
      </c>
      <c r="Q537" s="423">
        <v>0</v>
      </c>
      <c r="R537" s="423">
        <v>0</v>
      </c>
      <c r="S537" s="423">
        <v>0</v>
      </c>
      <c r="T537" s="423">
        <v>0</v>
      </c>
      <c r="U537" s="423">
        <v>0</v>
      </c>
      <c r="V537" s="423">
        <v>0</v>
      </c>
    </row>
    <row r="538" spans="2:22">
      <c r="B538" s="491" t="s">
        <v>13</v>
      </c>
      <c r="C538" s="491" t="s">
        <v>13</v>
      </c>
      <c r="D538" s="491" t="s">
        <v>13</v>
      </c>
      <c r="E538" s="423">
        <v>0</v>
      </c>
      <c r="F538" s="423">
        <v>0</v>
      </c>
      <c r="G538" s="423">
        <v>0</v>
      </c>
      <c r="H538" s="423">
        <v>0</v>
      </c>
      <c r="I538" s="423">
        <v>0</v>
      </c>
      <c r="J538" s="423">
        <v>0</v>
      </c>
      <c r="K538" s="423">
        <v>0</v>
      </c>
      <c r="L538" s="423">
        <v>0</v>
      </c>
      <c r="M538" s="423">
        <v>0</v>
      </c>
      <c r="N538" s="423">
        <v>0</v>
      </c>
      <c r="O538" s="423">
        <v>0</v>
      </c>
      <c r="P538" s="423">
        <v>0</v>
      </c>
      <c r="Q538" s="423">
        <v>0</v>
      </c>
      <c r="R538" s="423">
        <v>0</v>
      </c>
      <c r="S538" s="423">
        <v>0</v>
      </c>
      <c r="T538" s="423">
        <v>0</v>
      </c>
      <c r="U538" s="423">
        <v>0</v>
      </c>
      <c r="V538" s="423">
        <v>0</v>
      </c>
    </row>
    <row r="539" spans="2:22">
      <c r="B539" s="491" t="s">
        <v>13</v>
      </c>
      <c r="C539" s="491" t="s">
        <v>13</v>
      </c>
      <c r="D539" s="491" t="s">
        <v>13</v>
      </c>
      <c r="E539" s="423">
        <v>0</v>
      </c>
      <c r="F539" s="423">
        <v>0</v>
      </c>
      <c r="G539" s="423">
        <v>0</v>
      </c>
      <c r="H539" s="423">
        <v>0</v>
      </c>
      <c r="I539" s="423">
        <v>0</v>
      </c>
      <c r="J539" s="423">
        <v>0</v>
      </c>
      <c r="K539" s="423">
        <v>0</v>
      </c>
      <c r="L539" s="423">
        <v>0</v>
      </c>
      <c r="M539" s="423">
        <v>0</v>
      </c>
      <c r="N539" s="423">
        <v>0</v>
      </c>
      <c r="O539" s="423">
        <v>0</v>
      </c>
      <c r="P539" s="423">
        <v>0</v>
      </c>
      <c r="Q539" s="423">
        <v>0</v>
      </c>
      <c r="R539" s="423">
        <v>0</v>
      </c>
      <c r="S539" s="423">
        <v>0</v>
      </c>
      <c r="T539" s="423">
        <v>0</v>
      </c>
      <c r="U539" s="423">
        <v>0</v>
      </c>
      <c r="V539" s="423">
        <v>0</v>
      </c>
    </row>
    <row r="540" spans="2:22">
      <c r="B540" s="491" t="s">
        <v>13</v>
      </c>
      <c r="C540" s="491" t="s">
        <v>13</v>
      </c>
      <c r="D540" s="491" t="s">
        <v>13</v>
      </c>
      <c r="E540" s="423">
        <v>0</v>
      </c>
      <c r="F540" s="423">
        <v>0</v>
      </c>
      <c r="G540" s="423">
        <v>0</v>
      </c>
      <c r="H540" s="423">
        <v>0</v>
      </c>
      <c r="I540" s="423">
        <v>0</v>
      </c>
      <c r="J540" s="423">
        <v>0</v>
      </c>
      <c r="K540" s="423">
        <v>0</v>
      </c>
      <c r="L540" s="423">
        <v>0</v>
      </c>
      <c r="M540" s="423">
        <v>0</v>
      </c>
      <c r="N540" s="423">
        <v>0</v>
      </c>
      <c r="O540" s="423">
        <v>0</v>
      </c>
      <c r="P540" s="423">
        <v>0</v>
      </c>
      <c r="Q540" s="423">
        <v>0</v>
      </c>
      <c r="R540" s="423">
        <v>0</v>
      </c>
      <c r="S540" s="423">
        <v>0</v>
      </c>
      <c r="T540" s="423">
        <v>0</v>
      </c>
      <c r="U540" s="423">
        <v>0</v>
      </c>
      <c r="V540" s="423">
        <v>0</v>
      </c>
    </row>
    <row r="541" spans="2:22">
      <c r="B541" s="491" t="s">
        <v>13</v>
      </c>
      <c r="C541" s="491" t="s">
        <v>13</v>
      </c>
      <c r="D541" s="491" t="s">
        <v>13</v>
      </c>
      <c r="E541" s="423">
        <v>0</v>
      </c>
      <c r="F541" s="423">
        <v>0</v>
      </c>
      <c r="G541" s="423">
        <v>0</v>
      </c>
      <c r="H541" s="423">
        <v>0</v>
      </c>
      <c r="I541" s="423">
        <v>0</v>
      </c>
      <c r="J541" s="423">
        <v>0</v>
      </c>
      <c r="K541" s="423">
        <v>0</v>
      </c>
      <c r="L541" s="423">
        <v>0</v>
      </c>
      <c r="M541" s="423">
        <v>0</v>
      </c>
      <c r="N541" s="423">
        <v>0</v>
      </c>
      <c r="O541" s="423">
        <v>0</v>
      </c>
      <c r="P541" s="423">
        <v>0</v>
      </c>
      <c r="Q541" s="423">
        <v>0</v>
      </c>
      <c r="R541" s="423">
        <v>0</v>
      </c>
      <c r="S541" s="423">
        <v>0</v>
      </c>
      <c r="T541" s="423">
        <v>0</v>
      </c>
      <c r="U541" s="423">
        <v>0</v>
      </c>
      <c r="V541" s="423">
        <v>0</v>
      </c>
    </row>
    <row r="542" spans="2:22">
      <c r="B542" s="491" t="s">
        <v>13</v>
      </c>
      <c r="C542" s="491" t="s">
        <v>13</v>
      </c>
      <c r="D542" s="491" t="s">
        <v>13</v>
      </c>
      <c r="E542" s="423">
        <v>0</v>
      </c>
      <c r="F542" s="423">
        <v>0</v>
      </c>
      <c r="G542" s="423">
        <v>0</v>
      </c>
      <c r="H542" s="423">
        <v>0</v>
      </c>
      <c r="I542" s="423">
        <v>0</v>
      </c>
      <c r="J542" s="423">
        <v>0</v>
      </c>
      <c r="K542" s="423">
        <v>0</v>
      </c>
      <c r="L542" s="423">
        <v>0</v>
      </c>
      <c r="M542" s="423">
        <v>0</v>
      </c>
      <c r="N542" s="423">
        <v>0</v>
      </c>
      <c r="O542" s="423">
        <v>0</v>
      </c>
      <c r="P542" s="423">
        <v>0</v>
      </c>
      <c r="Q542" s="423">
        <v>0</v>
      </c>
      <c r="R542" s="423">
        <v>0</v>
      </c>
      <c r="S542" s="423">
        <v>0</v>
      </c>
      <c r="T542" s="423">
        <v>0</v>
      </c>
      <c r="U542" s="423">
        <v>0</v>
      </c>
      <c r="V542" s="423">
        <v>0</v>
      </c>
    </row>
    <row r="543" spans="2:22">
      <c r="B543" s="491" t="s">
        <v>13</v>
      </c>
      <c r="C543" s="491" t="s">
        <v>13</v>
      </c>
      <c r="D543" s="491" t="s">
        <v>13</v>
      </c>
      <c r="E543" s="423">
        <v>0</v>
      </c>
      <c r="F543" s="423">
        <v>0</v>
      </c>
      <c r="G543" s="423">
        <v>0</v>
      </c>
      <c r="H543" s="423">
        <v>0</v>
      </c>
      <c r="I543" s="423">
        <v>0</v>
      </c>
      <c r="J543" s="423">
        <v>0</v>
      </c>
      <c r="K543" s="423">
        <v>0</v>
      </c>
      <c r="L543" s="423">
        <v>0</v>
      </c>
      <c r="M543" s="423">
        <v>0</v>
      </c>
      <c r="N543" s="423">
        <v>0</v>
      </c>
      <c r="O543" s="423">
        <v>0</v>
      </c>
      <c r="P543" s="423">
        <v>0</v>
      </c>
      <c r="Q543" s="423">
        <v>0</v>
      </c>
      <c r="R543" s="423">
        <v>0</v>
      </c>
      <c r="S543" s="423">
        <v>0</v>
      </c>
      <c r="T543" s="423">
        <v>0</v>
      </c>
      <c r="U543" s="423">
        <v>0</v>
      </c>
      <c r="V543" s="423">
        <v>0</v>
      </c>
    </row>
    <row r="544" spans="2:22">
      <c r="B544" s="491" t="s">
        <v>13</v>
      </c>
      <c r="C544" s="491" t="s">
        <v>13</v>
      </c>
      <c r="D544" s="491" t="s">
        <v>13</v>
      </c>
      <c r="E544" s="423">
        <v>0</v>
      </c>
      <c r="F544" s="423">
        <v>0</v>
      </c>
      <c r="G544" s="423">
        <v>0</v>
      </c>
      <c r="H544" s="423">
        <v>0</v>
      </c>
      <c r="I544" s="423">
        <v>0</v>
      </c>
      <c r="J544" s="423">
        <v>0</v>
      </c>
      <c r="K544" s="423">
        <v>0</v>
      </c>
      <c r="L544" s="423">
        <v>0</v>
      </c>
      <c r="M544" s="423">
        <v>0</v>
      </c>
      <c r="N544" s="423">
        <v>0</v>
      </c>
      <c r="O544" s="423">
        <v>0</v>
      </c>
      <c r="P544" s="423">
        <v>0</v>
      </c>
      <c r="Q544" s="423">
        <v>0</v>
      </c>
      <c r="R544" s="423">
        <v>0</v>
      </c>
      <c r="S544" s="423">
        <v>0</v>
      </c>
      <c r="T544" s="423">
        <v>0</v>
      </c>
      <c r="U544" s="423">
        <v>0</v>
      </c>
      <c r="V544" s="423">
        <v>0</v>
      </c>
    </row>
    <row r="545" spans="2:22">
      <c r="B545" s="491" t="s">
        <v>13</v>
      </c>
      <c r="C545" s="491" t="s">
        <v>13</v>
      </c>
      <c r="D545" s="491" t="s">
        <v>13</v>
      </c>
      <c r="E545" s="423">
        <v>0</v>
      </c>
      <c r="F545" s="423">
        <v>0</v>
      </c>
      <c r="G545" s="423">
        <v>0</v>
      </c>
      <c r="H545" s="423">
        <v>0</v>
      </c>
      <c r="I545" s="423">
        <v>0</v>
      </c>
      <c r="J545" s="423">
        <v>0</v>
      </c>
      <c r="K545" s="423">
        <v>0</v>
      </c>
      <c r="L545" s="423">
        <v>0</v>
      </c>
      <c r="M545" s="423">
        <v>0</v>
      </c>
      <c r="N545" s="423">
        <v>0</v>
      </c>
      <c r="O545" s="423">
        <v>0</v>
      </c>
      <c r="P545" s="423">
        <v>0</v>
      </c>
      <c r="Q545" s="423">
        <v>0</v>
      </c>
      <c r="R545" s="423">
        <v>0</v>
      </c>
      <c r="S545" s="423">
        <v>0</v>
      </c>
      <c r="T545" s="423">
        <v>0</v>
      </c>
      <c r="U545" s="423">
        <v>0</v>
      </c>
      <c r="V545" s="423">
        <v>0</v>
      </c>
    </row>
    <row r="546" spans="2:22">
      <c r="B546" s="491" t="s">
        <v>13</v>
      </c>
      <c r="C546" s="491" t="s">
        <v>13</v>
      </c>
      <c r="D546" s="491" t="s">
        <v>13</v>
      </c>
      <c r="E546" s="423">
        <v>0</v>
      </c>
      <c r="F546" s="423">
        <v>0</v>
      </c>
      <c r="G546" s="423">
        <v>0</v>
      </c>
      <c r="H546" s="423">
        <v>0</v>
      </c>
      <c r="I546" s="423">
        <v>0</v>
      </c>
      <c r="J546" s="423">
        <v>0</v>
      </c>
      <c r="K546" s="423">
        <v>0</v>
      </c>
      <c r="L546" s="423">
        <v>0</v>
      </c>
      <c r="M546" s="423">
        <v>0</v>
      </c>
      <c r="N546" s="423">
        <v>0</v>
      </c>
      <c r="O546" s="423">
        <v>0</v>
      </c>
      <c r="P546" s="423">
        <v>0</v>
      </c>
      <c r="Q546" s="423">
        <v>0</v>
      </c>
      <c r="R546" s="423">
        <v>0</v>
      </c>
      <c r="S546" s="423">
        <v>0</v>
      </c>
      <c r="T546" s="423">
        <v>0</v>
      </c>
      <c r="U546" s="423">
        <v>0</v>
      </c>
      <c r="V546" s="423">
        <v>0</v>
      </c>
    </row>
    <row r="547" spans="2:22">
      <c r="B547" s="491" t="s">
        <v>13</v>
      </c>
      <c r="C547" s="491" t="s">
        <v>13</v>
      </c>
      <c r="D547" s="491" t="s">
        <v>13</v>
      </c>
      <c r="E547" s="423">
        <v>0</v>
      </c>
      <c r="F547" s="423">
        <v>0</v>
      </c>
      <c r="G547" s="423">
        <v>0</v>
      </c>
      <c r="H547" s="423">
        <v>0</v>
      </c>
      <c r="I547" s="423">
        <v>0</v>
      </c>
      <c r="J547" s="423">
        <v>0</v>
      </c>
      <c r="K547" s="423">
        <v>0</v>
      </c>
      <c r="L547" s="423">
        <v>0</v>
      </c>
      <c r="M547" s="423">
        <v>0</v>
      </c>
      <c r="N547" s="423">
        <v>0</v>
      </c>
      <c r="O547" s="423">
        <v>0</v>
      </c>
      <c r="P547" s="423">
        <v>0</v>
      </c>
      <c r="Q547" s="423">
        <v>0</v>
      </c>
      <c r="R547" s="423">
        <v>0</v>
      </c>
      <c r="S547" s="423">
        <v>0</v>
      </c>
      <c r="T547" s="423">
        <v>0</v>
      </c>
      <c r="U547" s="423">
        <v>0</v>
      </c>
      <c r="V547" s="423">
        <v>0</v>
      </c>
    </row>
    <row r="548" spans="2:22">
      <c r="B548" s="491" t="s">
        <v>13</v>
      </c>
      <c r="C548" s="491" t="s">
        <v>13</v>
      </c>
      <c r="D548" s="491" t="s">
        <v>13</v>
      </c>
      <c r="E548" s="423">
        <v>0</v>
      </c>
      <c r="F548" s="423">
        <v>0</v>
      </c>
      <c r="G548" s="423">
        <v>0</v>
      </c>
      <c r="H548" s="423">
        <v>0</v>
      </c>
      <c r="I548" s="423">
        <v>0</v>
      </c>
      <c r="J548" s="423">
        <v>0</v>
      </c>
      <c r="K548" s="423">
        <v>0</v>
      </c>
      <c r="L548" s="423">
        <v>0</v>
      </c>
      <c r="M548" s="423">
        <v>0</v>
      </c>
      <c r="N548" s="423">
        <v>0</v>
      </c>
      <c r="O548" s="423">
        <v>0</v>
      </c>
      <c r="P548" s="423">
        <v>0</v>
      </c>
      <c r="Q548" s="423">
        <v>0</v>
      </c>
      <c r="R548" s="423">
        <v>0</v>
      </c>
      <c r="S548" s="423">
        <v>0</v>
      </c>
      <c r="T548" s="423">
        <v>0</v>
      </c>
      <c r="U548" s="423">
        <v>0</v>
      </c>
      <c r="V548" s="423">
        <v>0</v>
      </c>
    </row>
    <row r="549" spans="2:22">
      <c r="B549" s="491" t="s">
        <v>13</v>
      </c>
      <c r="C549" s="491" t="s">
        <v>13</v>
      </c>
      <c r="D549" s="491" t="s">
        <v>13</v>
      </c>
      <c r="E549" s="423">
        <v>0</v>
      </c>
      <c r="F549" s="423">
        <v>0</v>
      </c>
      <c r="G549" s="423">
        <v>0</v>
      </c>
      <c r="H549" s="423">
        <v>0</v>
      </c>
      <c r="I549" s="423">
        <v>0</v>
      </c>
      <c r="J549" s="423">
        <v>0</v>
      </c>
      <c r="K549" s="423">
        <v>0</v>
      </c>
      <c r="L549" s="423">
        <v>0</v>
      </c>
      <c r="M549" s="423">
        <v>0</v>
      </c>
      <c r="N549" s="423">
        <v>0</v>
      </c>
      <c r="O549" s="423">
        <v>0</v>
      </c>
      <c r="P549" s="423">
        <v>0</v>
      </c>
      <c r="Q549" s="423">
        <v>0</v>
      </c>
      <c r="R549" s="423">
        <v>0</v>
      </c>
      <c r="S549" s="423">
        <v>0</v>
      </c>
      <c r="T549" s="423">
        <v>0</v>
      </c>
      <c r="U549" s="423">
        <v>0</v>
      </c>
      <c r="V549" s="423">
        <v>0</v>
      </c>
    </row>
    <row r="550" spans="2:22">
      <c r="B550" s="491" t="s">
        <v>13</v>
      </c>
      <c r="C550" s="491" t="s">
        <v>13</v>
      </c>
      <c r="D550" s="491" t="s">
        <v>13</v>
      </c>
      <c r="E550" s="423">
        <v>0</v>
      </c>
      <c r="F550" s="423">
        <v>0</v>
      </c>
      <c r="G550" s="423">
        <v>0</v>
      </c>
      <c r="H550" s="423">
        <v>0</v>
      </c>
      <c r="I550" s="423">
        <v>0</v>
      </c>
      <c r="J550" s="423">
        <v>0</v>
      </c>
      <c r="K550" s="423">
        <v>0</v>
      </c>
      <c r="L550" s="423">
        <v>0</v>
      </c>
      <c r="M550" s="423">
        <v>0</v>
      </c>
      <c r="N550" s="423">
        <v>0</v>
      </c>
      <c r="O550" s="423">
        <v>0</v>
      </c>
      <c r="P550" s="423">
        <v>0</v>
      </c>
      <c r="Q550" s="423">
        <v>0</v>
      </c>
      <c r="R550" s="423">
        <v>0</v>
      </c>
      <c r="S550" s="423">
        <v>0</v>
      </c>
      <c r="T550" s="423">
        <v>0</v>
      </c>
      <c r="U550" s="423">
        <v>0</v>
      </c>
      <c r="V550" s="423">
        <v>0</v>
      </c>
    </row>
    <row r="551" spans="2:22">
      <c r="B551" s="491" t="s">
        <v>13</v>
      </c>
      <c r="C551" s="491" t="s">
        <v>13</v>
      </c>
      <c r="D551" s="491" t="s">
        <v>13</v>
      </c>
      <c r="E551" s="423">
        <v>0</v>
      </c>
      <c r="F551" s="423">
        <v>0</v>
      </c>
      <c r="G551" s="423">
        <v>0</v>
      </c>
      <c r="H551" s="423">
        <v>0</v>
      </c>
      <c r="I551" s="423">
        <v>0</v>
      </c>
      <c r="J551" s="423">
        <v>0</v>
      </c>
      <c r="K551" s="423">
        <v>0</v>
      </c>
      <c r="L551" s="423">
        <v>0</v>
      </c>
      <c r="M551" s="423">
        <v>0</v>
      </c>
      <c r="N551" s="423">
        <v>0</v>
      </c>
      <c r="O551" s="423">
        <v>0</v>
      </c>
      <c r="P551" s="423">
        <v>0</v>
      </c>
      <c r="Q551" s="423">
        <v>0</v>
      </c>
      <c r="R551" s="423">
        <v>0</v>
      </c>
      <c r="S551" s="423">
        <v>0</v>
      </c>
      <c r="T551" s="423">
        <v>0</v>
      </c>
      <c r="U551" s="423">
        <v>0</v>
      </c>
      <c r="V551" s="423">
        <v>0</v>
      </c>
    </row>
    <row r="552" spans="2:22">
      <c r="B552" s="491" t="s">
        <v>13</v>
      </c>
      <c r="C552" s="491" t="s">
        <v>13</v>
      </c>
      <c r="D552" s="491" t="s">
        <v>13</v>
      </c>
      <c r="E552" s="423">
        <v>0</v>
      </c>
      <c r="F552" s="423">
        <v>0</v>
      </c>
      <c r="G552" s="423">
        <v>0</v>
      </c>
      <c r="H552" s="423">
        <v>0</v>
      </c>
      <c r="I552" s="423">
        <v>0</v>
      </c>
      <c r="J552" s="423">
        <v>0</v>
      </c>
      <c r="K552" s="423">
        <v>0</v>
      </c>
      <c r="L552" s="423">
        <v>0</v>
      </c>
      <c r="M552" s="423">
        <v>0</v>
      </c>
      <c r="N552" s="423">
        <v>0</v>
      </c>
      <c r="O552" s="423">
        <v>0</v>
      </c>
      <c r="P552" s="423">
        <v>0</v>
      </c>
      <c r="Q552" s="423">
        <v>0</v>
      </c>
      <c r="R552" s="423">
        <v>0</v>
      </c>
      <c r="S552" s="423">
        <v>0</v>
      </c>
      <c r="T552" s="423">
        <v>0</v>
      </c>
      <c r="U552" s="423">
        <v>0</v>
      </c>
      <c r="V552" s="423">
        <v>0</v>
      </c>
    </row>
    <row r="553" spans="2:22">
      <c r="B553" s="491" t="s">
        <v>13</v>
      </c>
      <c r="C553" s="491" t="s">
        <v>13</v>
      </c>
      <c r="D553" s="491" t="s">
        <v>13</v>
      </c>
      <c r="E553" s="423">
        <v>0</v>
      </c>
      <c r="F553" s="423">
        <v>0</v>
      </c>
      <c r="G553" s="423">
        <v>0</v>
      </c>
      <c r="H553" s="423">
        <v>0</v>
      </c>
      <c r="I553" s="423">
        <v>0</v>
      </c>
      <c r="J553" s="423">
        <v>0</v>
      </c>
      <c r="K553" s="423">
        <v>0</v>
      </c>
      <c r="L553" s="423">
        <v>0</v>
      </c>
      <c r="M553" s="423">
        <v>0</v>
      </c>
      <c r="N553" s="423">
        <v>0</v>
      </c>
      <c r="O553" s="423">
        <v>0</v>
      </c>
      <c r="P553" s="423">
        <v>0</v>
      </c>
      <c r="Q553" s="423">
        <v>0</v>
      </c>
      <c r="R553" s="423">
        <v>0</v>
      </c>
      <c r="S553" s="423">
        <v>0</v>
      </c>
      <c r="T553" s="423">
        <v>0</v>
      </c>
      <c r="U553" s="423">
        <v>0</v>
      </c>
      <c r="V553" s="423">
        <v>0</v>
      </c>
    </row>
    <row r="554" spans="2:22">
      <c r="B554" s="491" t="s">
        <v>13</v>
      </c>
      <c r="C554" s="491" t="s">
        <v>13</v>
      </c>
      <c r="D554" s="491" t="s">
        <v>13</v>
      </c>
      <c r="E554" s="423">
        <v>0</v>
      </c>
      <c r="F554" s="423">
        <v>0</v>
      </c>
      <c r="G554" s="423">
        <v>0</v>
      </c>
      <c r="H554" s="423">
        <v>0</v>
      </c>
      <c r="I554" s="423">
        <v>0</v>
      </c>
      <c r="J554" s="423">
        <v>0</v>
      </c>
      <c r="K554" s="423">
        <v>0</v>
      </c>
      <c r="L554" s="423">
        <v>0</v>
      </c>
      <c r="M554" s="423">
        <v>0</v>
      </c>
      <c r="N554" s="423">
        <v>0</v>
      </c>
      <c r="O554" s="423">
        <v>0</v>
      </c>
      <c r="P554" s="423">
        <v>0</v>
      </c>
      <c r="Q554" s="423">
        <v>0</v>
      </c>
      <c r="R554" s="423">
        <v>0</v>
      </c>
      <c r="S554" s="423">
        <v>0</v>
      </c>
      <c r="T554" s="423">
        <v>0</v>
      </c>
      <c r="U554" s="423">
        <v>0</v>
      </c>
      <c r="V554" s="423">
        <v>0</v>
      </c>
    </row>
    <row r="555" spans="2:22">
      <c r="B555" s="491" t="s">
        <v>13</v>
      </c>
      <c r="C555" s="491" t="s">
        <v>13</v>
      </c>
      <c r="D555" s="491" t="s">
        <v>13</v>
      </c>
      <c r="E555" s="423">
        <v>0</v>
      </c>
      <c r="F555" s="423">
        <v>0</v>
      </c>
      <c r="G555" s="423">
        <v>0</v>
      </c>
      <c r="H555" s="423">
        <v>0</v>
      </c>
      <c r="I555" s="423">
        <v>0</v>
      </c>
      <c r="J555" s="423">
        <v>0</v>
      </c>
      <c r="K555" s="423">
        <v>0</v>
      </c>
      <c r="L555" s="423">
        <v>0</v>
      </c>
      <c r="M555" s="423">
        <v>0</v>
      </c>
      <c r="N555" s="423">
        <v>0</v>
      </c>
      <c r="O555" s="423">
        <v>0</v>
      </c>
      <c r="P555" s="423">
        <v>0</v>
      </c>
      <c r="Q555" s="423">
        <v>0</v>
      </c>
      <c r="R555" s="423">
        <v>0</v>
      </c>
      <c r="S555" s="423">
        <v>0</v>
      </c>
      <c r="T555" s="423">
        <v>0</v>
      </c>
      <c r="U555" s="423">
        <v>0</v>
      </c>
      <c r="V555" s="423">
        <v>0</v>
      </c>
    </row>
    <row r="556" spans="2:22">
      <c r="B556" s="491" t="s">
        <v>13</v>
      </c>
      <c r="C556" s="491" t="s">
        <v>13</v>
      </c>
      <c r="D556" s="491" t="s">
        <v>13</v>
      </c>
      <c r="E556" s="423">
        <v>0</v>
      </c>
      <c r="F556" s="423">
        <v>0</v>
      </c>
      <c r="G556" s="423">
        <v>0</v>
      </c>
      <c r="H556" s="423">
        <v>0</v>
      </c>
      <c r="I556" s="423">
        <v>0</v>
      </c>
      <c r="J556" s="423">
        <v>0</v>
      </c>
      <c r="K556" s="423">
        <v>0</v>
      </c>
      <c r="L556" s="423">
        <v>0</v>
      </c>
      <c r="M556" s="423">
        <v>0</v>
      </c>
      <c r="N556" s="423">
        <v>0</v>
      </c>
      <c r="O556" s="423">
        <v>0</v>
      </c>
      <c r="P556" s="423">
        <v>0</v>
      </c>
      <c r="Q556" s="423">
        <v>0</v>
      </c>
      <c r="R556" s="423">
        <v>0</v>
      </c>
      <c r="S556" s="423">
        <v>0</v>
      </c>
      <c r="T556" s="423">
        <v>0</v>
      </c>
      <c r="U556" s="423">
        <v>0</v>
      </c>
      <c r="V556" s="423">
        <v>0</v>
      </c>
    </row>
    <row r="557" spans="2:22">
      <c r="B557" s="491" t="s">
        <v>13</v>
      </c>
      <c r="C557" s="491" t="s">
        <v>13</v>
      </c>
      <c r="D557" s="491" t="s">
        <v>13</v>
      </c>
      <c r="E557" s="423">
        <v>0</v>
      </c>
      <c r="F557" s="423">
        <v>0</v>
      </c>
      <c r="G557" s="423">
        <v>0</v>
      </c>
      <c r="H557" s="423">
        <v>0</v>
      </c>
      <c r="I557" s="423">
        <v>0</v>
      </c>
      <c r="J557" s="423">
        <v>0</v>
      </c>
      <c r="K557" s="423">
        <v>0</v>
      </c>
      <c r="L557" s="423">
        <v>0</v>
      </c>
      <c r="M557" s="423">
        <v>0</v>
      </c>
      <c r="N557" s="423">
        <v>0</v>
      </c>
      <c r="O557" s="423">
        <v>0</v>
      </c>
      <c r="P557" s="423">
        <v>0</v>
      </c>
      <c r="Q557" s="423">
        <v>0</v>
      </c>
      <c r="R557" s="423">
        <v>0</v>
      </c>
      <c r="S557" s="423">
        <v>0</v>
      </c>
      <c r="T557" s="423">
        <v>0</v>
      </c>
      <c r="U557" s="423">
        <v>0</v>
      </c>
      <c r="V557" s="423">
        <v>0</v>
      </c>
    </row>
    <row r="558" spans="2:22">
      <c r="B558" s="491" t="s">
        <v>13</v>
      </c>
      <c r="C558" s="491" t="s">
        <v>13</v>
      </c>
      <c r="D558" s="491" t="s">
        <v>13</v>
      </c>
      <c r="E558" s="423">
        <v>0</v>
      </c>
      <c r="F558" s="423">
        <v>0</v>
      </c>
      <c r="G558" s="423">
        <v>0</v>
      </c>
      <c r="H558" s="423">
        <v>0</v>
      </c>
      <c r="I558" s="423">
        <v>0</v>
      </c>
      <c r="J558" s="423">
        <v>0</v>
      </c>
      <c r="K558" s="423">
        <v>0</v>
      </c>
      <c r="L558" s="423">
        <v>0</v>
      </c>
      <c r="M558" s="423">
        <v>0</v>
      </c>
      <c r="N558" s="423">
        <v>0</v>
      </c>
      <c r="O558" s="423">
        <v>0</v>
      </c>
      <c r="P558" s="423">
        <v>0</v>
      </c>
      <c r="Q558" s="423">
        <v>0</v>
      </c>
      <c r="R558" s="423">
        <v>0</v>
      </c>
      <c r="S558" s="423">
        <v>0</v>
      </c>
      <c r="T558" s="423">
        <v>0</v>
      </c>
      <c r="U558" s="423">
        <v>0</v>
      </c>
      <c r="V558" s="423">
        <v>0</v>
      </c>
    </row>
    <row r="559" spans="2:22">
      <c r="B559" s="491" t="s">
        <v>13</v>
      </c>
      <c r="C559" s="491" t="s">
        <v>13</v>
      </c>
      <c r="D559" s="491" t="s">
        <v>13</v>
      </c>
      <c r="E559" s="423">
        <v>0</v>
      </c>
      <c r="F559" s="423">
        <v>0</v>
      </c>
      <c r="G559" s="423">
        <v>0</v>
      </c>
      <c r="H559" s="423">
        <v>0</v>
      </c>
      <c r="I559" s="423">
        <v>0</v>
      </c>
      <c r="J559" s="423">
        <v>0</v>
      </c>
      <c r="K559" s="423">
        <v>0</v>
      </c>
      <c r="L559" s="423">
        <v>0</v>
      </c>
      <c r="M559" s="423">
        <v>0</v>
      </c>
      <c r="N559" s="423">
        <v>0</v>
      </c>
      <c r="O559" s="423">
        <v>0</v>
      </c>
      <c r="P559" s="423">
        <v>0</v>
      </c>
      <c r="Q559" s="423">
        <v>0</v>
      </c>
      <c r="R559" s="423">
        <v>0</v>
      </c>
      <c r="S559" s="423">
        <v>0</v>
      </c>
      <c r="T559" s="423">
        <v>0</v>
      </c>
      <c r="U559" s="423">
        <v>0</v>
      </c>
      <c r="V559" s="423">
        <v>0</v>
      </c>
    </row>
    <row r="560" spans="2:22">
      <c r="B560" s="491" t="s">
        <v>13</v>
      </c>
      <c r="C560" s="491" t="s">
        <v>13</v>
      </c>
      <c r="D560" s="491" t="s">
        <v>13</v>
      </c>
      <c r="E560" s="423">
        <v>0</v>
      </c>
      <c r="F560" s="423">
        <v>0</v>
      </c>
      <c r="G560" s="423">
        <v>0</v>
      </c>
      <c r="H560" s="423">
        <v>0</v>
      </c>
      <c r="I560" s="423">
        <v>0</v>
      </c>
      <c r="J560" s="423">
        <v>0</v>
      </c>
      <c r="K560" s="423">
        <v>0</v>
      </c>
      <c r="L560" s="423">
        <v>0</v>
      </c>
      <c r="M560" s="423">
        <v>0</v>
      </c>
      <c r="N560" s="423">
        <v>0</v>
      </c>
      <c r="O560" s="423">
        <v>0</v>
      </c>
      <c r="P560" s="423">
        <v>0</v>
      </c>
      <c r="Q560" s="423">
        <v>0</v>
      </c>
      <c r="R560" s="423">
        <v>0</v>
      </c>
      <c r="S560" s="423">
        <v>0</v>
      </c>
      <c r="T560" s="423">
        <v>0</v>
      </c>
      <c r="U560" s="423">
        <v>0</v>
      </c>
      <c r="V560" s="423">
        <v>0</v>
      </c>
    </row>
    <row r="561" spans="2:22">
      <c r="B561" s="491" t="s">
        <v>13</v>
      </c>
      <c r="C561" s="491" t="s">
        <v>13</v>
      </c>
      <c r="D561" s="491" t="s">
        <v>13</v>
      </c>
      <c r="E561" s="423">
        <v>0</v>
      </c>
      <c r="F561" s="423">
        <v>0</v>
      </c>
      <c r="G561" s="423">
        <v>0</v>
      </c>
      <c r="H561" s="423">
        <v>0</v>
      </c>
      <c r="I561" s="423">
        <v>0</v>
      </c>
      <c r="J561" s="423">
        <v>0</v>
      </c>
      <c r="K561" s="423">
        <v>0</v>
      </c>
      <c r="L561" s="423">
        <v>0</v>
      </c>
      <c r="M561" s="423">
        <v>0</v>
      </c>
      <c r="N561" s="423">
        <v>0</v>
      </c>
      <c r="O561" s="423">
        <v>0</v>
      </c>
      <c r="P561" s="423">
        <v>0</v>
      </c>
      <c r="Q561" s="423">
        <v>0</v>
      </c>
      <c r="R561" s="423">
        <v>0</v>
      </c>
      <c r="S561" s="423">
        <v>0</v>
      </c>
      <c r="T561" s="423">
        <v>0</v>
      </c>
      <c r="U561" s="423">
        <v>0</v>
      </c>
      <c r="V561" s="423">
        <v>0</v>
      </c>
    </row>
    <row r="562" spans="2:22">
      <c r="B562" s="491" t="s">
        <v>13</v>
      </c>
      <c r="C562" s="491" t="s">
        <v>13</v>
      </c>
      <c r="D562" s="491" t="s">
        <v>13</v>
      </c>
      <c r="E562" s="423">
        <v>0</v>
      </c>
      <c r="F562" s="423">
        <v>0</v>
      </c>
      <c r="G562" s="423">
        <v>0</v>
      </c>
      <c r="H562" s="423">
        <v>0</v>
      </c>
      <c r="I562" s="423">
        <v>0</v>
      </c>
      <c r="J562" s="423">
        <v>0</v>
      </c>
      <c r="K562" s="423">
        <v>0</v>
      </c>
      <c r="L562" s="423">
        <v>0</v>
      </c>
      <c r="M562" s="423">
        <v>0</v>
      </c>
      <c r="N562" s="423">
        <v>0</v>
      </c>
      <c r="O562" s="423">
        <v>0</v>
      </c>
      <c r="P562" s="423">
        <v>0</v>
      </c>
      <c r="Q562" s="423">
        <v>0</v>
      </c>
      <c r="R562" s="423">
        <v>0</v>
      </c>
      <c r="S562" s="423">
        <v>0</v>
      </c>
      <c r="T562" s="423">
        <v>0</v>
      </c>
      <c r="U562" s="423">
        <v>0</v>
      </c>
      <c r="V562" s="423">
        <v>0</v>
      </c>
    </row>
    <row r="563" spans="2:22">
      <c r="B563" s="491" t="s">
        <v>13</v>
      </c>
      <c r="C563" s="491" t="s">
        <v>13</v>
      </c>
      <c r="D563" s="491" t="s">
        <v>13</v>
      </c>
      <c r="E563" s="423">
        <v>0</v>
      </c>
      <c r="F563" s="423">
        <v>0</v>
      </c>
      <c r="G563" s="423">
        <v>0</v>
      </c>
      <c r="H563" s="423">
        <v>0</v>
      </c>
      <c r="I563" s="423">
        <v>0</v>
      </c>
      <c r="J563" s="423">
        <v>0</v>
      </c>
      <c r="K563" s="423">
        <v>0</v>
      </c>
      <c r="L563" s="423">
        <v>0</v>
      </c>
      <c r="M563" s="423">
        <v>0</v>
      </c>
      <c r="N563" s="423">
        <v>0</v>
      </c>
      <c r="O563" s="423">
        <v>0</v>
      </c>
      <c r="P563" s="423">
        <v>0</v>
      </c>
      <c r="Q563" s="423">
        <v>0</v>
      </c>
      <c r="R563" s="423">
        <v>0</v>
      </c>
      <c r="S563" s="423">
        <v>0</v>
      </c>
      <c r="T563" s="423">
        <v>0</v>
      </c>
      <c r="U563" s="423">
        <v>0</v>
      </c>
      <c r="V563" s="423">
        <v>0</v>
      </c>
    </row>
    <row r="564" spans="2:22">
      <c r="B564" s="491" t="s">
        <v>13</v>
      </c>
      <c r="C564" s="491" t="s">
        <v>13</v>
      </c>
      <c r="D564" s="491" t="s">
        <v>13</v>
      </c>
      <c r="E564" s="423">
        <v>0</v>
      </c>
      <c r="F564" s="423">
        <v>0</v>
      </c>
      <c r="G564" s="423">
        <v>0</v>
      </c>
      <c r="H564" s="423">
        <v>0</v>
      </c>
      <c r="I564" s="423">
        <v>0</v>
      </c>
      <c r="J564" s="423">
        <v>0</v>
      </c>
      <c r="K564" s="423">
        <v>0</v>
      </c>
      <c r="L564" s="423">
        <v>0</v>
      </c>
      <c r="M564" s="423">
        <v>0</v>
      </c>
      <c r="N564" s="423">
        <v>0</v>
      </c>
      <c r="O564" s="423">
        <v>0</v>
      </c>
      <c r="P564" s="423">
        <v>0</v>
      </c>
      <c r="Q564" s="423">
        <v>0</v>
      </c>
      <c r="R564" s="423">
        <v>0</v>
      </c>
      <c r="S564" s="423">
        <v>0</v>
      </c>
      <c r="T564" s="423">
        <v>0</v>
      </c>
      <c r="U564" s="423">
        <v>0</v>
      </c>
      <c r="V564" s="423">
        <v>0</v>
      </c>
    </row>
    <row r="565" spans="2:22">
      <c r="B565" s="491" t="s">
        <v>13</v>
      </c>
      <c r="C565" s="491" t="s">
        <v>13</v>
      </c>
      <c r="D565" s="491" t="s">
        <v>13</v>
      </c>
      <c r="E565" s="423">
        <v>0</v>
      </c>
      <c r="F565" s="423">
        <v>0</v>
      </c>
      <c r="G565" s="423">
        <v>0</v>
      </c>
      <c r="H565" s="423">
        <v>0</v>
      </c>
      <c r="I565" s="423">
        <v>0</v>
      </c>
      <c r="J565" s="423">
        <v>0</v>
      </c>
      <c r="K565" s="423">
        <v>0</v>
      </c>
      <c r="L565" s="423">
        <v>0</v>
      </c>
      <c r="M565" s="423">
        <v>0</v>
      </c>
      <c r="N565" s="423">
        <v>0</v>
      </c>
      <c r="O565" s="423">
        <v>0</v>
      </c>
      <c r="P565" s="423">
        <v>0</v>
      </c>
      <c r="Q565" s="423">
        <v>0</v>
      </c>
      <c r="R565" s="423">
        <v>0</v>
      </c>
      <c r="S565" s="423">
        <v>0</v>
      </c>
      <c r="T565" s="423">
        <v>0</v>
      </c>
      <c r="U565" s="423">
        <v>0</v>
      </c>
      <c r="V565" s="423">
        <v>0</v>
      </c>
    </row>
    <row r="566" spans="2:22">
      <c r="B566" s="491" t="s">
        <v>13</v>
      </c>
      <c r="C566" s="491" t="s">
        <v>13</v>
      </c>
      <c r="D566" s="491" t="s">
        <v>13</v>
      </c>
      <c r="E566" s="423">
        <v>0</v>
      </c>
      <c r="F566" s="423">
        <v>0</v>
      </c>
      <c r="G566" s="423">
        <v>0</v>
      </c>
      <c r="H566" s="423">
        <v>0</v>
      </c>
      <c r="I566" s="423">
        <v>0</v>
      </c>
      <c r="J566" s="423">
        <v>0</v>
      </c>
      <c r="K566" s="423">
        <v>0</v>
      </c>
      <c r="L566" s="423">
        <v>0</v>
      </c>
      <c r="M566" s="423">
        <v>0</v>
      </c>
      <c r="N566" s="423">
        <v>0</v>
      </c>
      <c r="O566" s="423">
        <v>0</v>
      </c>
      <c r="P566" s="423">
        <v>0</v>
      </c>
      <c r="Q566" s="423">
        <v>0</v>
      </c>
      <c r="R566" s="423">
        <v>0</v>
      </c>
      <c r="S566" s="423">
        <v>0</v>
      </c>
      <c r="T566" s="423">
        <v>0</v>
      </c>
      <c r="U566" s="423">
        <v>0</v>
      </c>
      <c r="V566" s="423">
        <v>0</v>
      </c>
    </row>
    <row r="567" spans="2:22">
      <c r="B567" s="491" t="s">
        <v>13</v>
      </c>
      <c r="C567" s="491" t="s">
        <v>13</v>
      </c>
      <c r="D567" s="491" t="s">
        <v>13</v>
      </c>
      <c r="E567" s="423">
        <v>0</v>
      </c>
      <c r="F567" s="423">
        <v>0</v>
      </c>
      <c r="G567" s="423">
        <v>0</v>
      </c>
      <c r="H567" s="423">
        <v>0</v>
      </c>
      <c r="I567" s="423">
        <v>0</v>
      </c>
      <c r="J567" s="423">
        <v>0</v>
      </c>
      <c r="K567" s="423">
        <v>0</v>
      </c>
      <c r="L567" s="423">
        <v>0</v>
      </c>
      <c r="M567" s="423">
        <v>0</v>
      </c>
      <c r="N567" s="423">
        <v>0</v>
      </c>
      <c r="O567" s="423">
        <v>0</v>
      </c>
      <c r="P567" s="423">
        <v>0</v>
      </c>
      <c r="Q567" s="423">
        <v>0</v>
      </c>
      <c r="R567" s="423">
        <v>0</v>
      </c>
      <c r="S567" s="423">
        <v>0</v>
      </c>
      <c r="T567" s="423">
        <v>0</v>
      </c>
      <c r="U567" s="423">
        <v>0</v>
      </c>
      <c r="V567" s="423">
        <v>0</v>
      </c>
    </row>
    <row r="568" spans="2:22">
      <c r="B568" s="491" t="s">
        <v>13</v>
      </c>
      <c r="C568" s="491" t="s">
        <v>13</v>
      </c>
      <c r="D568" s="491" t="s">
        <v>13</v>
      </c>
      <c r="E568" s="423">
        <v>0</v>
      </c>
      <c r="F568" s="423">
        <v>0</v>
      </c>
      <c r="G568" s="423">
        <v>0</v>
      </c>
      <c r="H568" s="423">
        <v>0</v>
      </c>
      <c r="I568" s="423">
        <v>0</v>
      </c>
      <c r="J568" s="423">
        <v>0</v>
      </c>
      <c r="K568" s="423">
        <v>0</v>
      </c>
      <c r="L568" s="423">
        <v>0</v>
      </c>
      <c r="M568" s="423">
        <v>0</v>
      </c>
      <c r="N568" s="423">
        <v>0</v>
      </c>
      <c r="O568" s="423">
        <v>0</v>
      </c>
      <c r="P568" s="423">
        <v>0</v>
      </c>
      <c r="Q568" s="423">
        <v>0</v>
      </c>
      <c r="R568" s="423">
        <v>0</v>
      </c>
      <c r="S568" s="423">
        <v>0</v>
      </c>
      <c r="T568" s="423">
        <v>0</v>
      </c>
      <c r="U568" s="423">
        <v>0</v>
      </c>
      <c r="V568" s="423">
        <v>0</v>
      </c>
    </row>
    <row r="569" spans="2:22">
      <c r="B569" s="491" t="s">
        <v>13</v>
      </c>
      <c r="C569" s="491" t="s">
        <v>13</v>
      </c>
      <c r="D569" s="491" t="s">
        <v>13</v>
      </c>
      <c r="E569" s="423">
        <v>0</v>
      </c>
      <c r="F569" s="423">
        <v>0</v>
      </c>
      <c r="G569" s="423">
        <v>0</v>
      </c>
      <c r="H569" s="423">
        <v>0</v>
      </c>
      <c r="I569" s="423">
        <v>0</v>
      </c>
      <c r="J569" s="423">
        <v>0</v>
      </c>
      <c r="K569" s="423">
        <v>0</v>
      </c>
      <c r="L569" s="423">
        <v>0</v>
      </c>
      <c r="M569" s="423">
        <v>0</v>
      </c>
      <c r="N569" s="423">
        <v>0</v>
      </c>
      <c r="O569" s="423">
        <v>0</v>
      </c>
      <c r="P569" s="423">
        <v>0</v>
      </c>
      <c r="Q569" s="423">
        <v>0</v>
      </c>
      <c r="R569" s="423">
        <v>0</v>
      </c>
      <c r="S569" s="423">
        <v>0</v>
      </c>
      <c r="T569" s="423">
        <v>0</v>
      </c>
      <c r="U569" s="423">
        <v>0</v>
      </c>
      <c r="V569" s="423">
        <v>0</v>
      </c>
    </row>
    <row r="570" spans="2:22">
      <c r="B570" s="491" t="s">
        <v>13</v>
      </c>
      <c r="C570" s="491" t="s">
        <v>13</v>
      </c>
      <c r="D570" s="491" t="s">
        <v>13</v>
      </c>
      <c r="E570" s="423">
        <v>0</v>
      </c>
      <c r="F570" s="423">
        <v>0</v>
      </c>
      <c r="G570" s="423">
        <v>0</v>
      </c>
      <c r="H570" s="423">
        <v>0</v>
      </c>
      <c r="I570" s="423">
        <v>0</v>
      </c>
      <c r="J570" s="423">
        <v>0</v>
      </c>
      <c r="K570" s="423">
        <v>0</v>
      </c>
      <c r="L570" s="423">
        <v>0</v>
      </c>
      <c r="M570" s="423">
        <v>0</v>
      </c>
      <c r="N570" s="423">
        <v>0</v>
      </c>
      <c r="O570" s="423">
        <v>0</v>
      </c>
      <c r="P570" s="423">
        <v>0</v>
      </c>
      <c r="Q570" s="423">
        <v>0</v>
      </c>
      <c r="R570" s="423">
        <v>0</v>
      </c>
      <c r="S570" s="423">
        <v>0</v>
      </c>
      <c r="T570" s="423">
        <v>0</v>
      </c>
      <c r="U570" s="423">
        <v>0</v>
      </c>
      <c r="V570" s="423">
        <v>0</v>
      </c>
    </row>
    <row r="571" spans="2:22">
      <c r="B571" s="491" t="s">
        <v>13</v>
      </c>
      <c r="C571" s="491" t="s">
        <v>13</v>
      </c>
      <c r="D571" s="491" t="s">
        <v>13</v>
      </c>
      <c r="E571" s="423">
        <v>0</v>
      </c>
      <c r="F571" s="423">
        <v>0</v>
      </c>
      <c r="G571" s="423">
        <v>0</v>
      </c>
      <c r="H571" s="423">
        <v>0</v>
      </c>
      <c r="I571" s="423">
        <v>0</v>
      </c>
      <c r="J571" s="423">
        <v>0</v>
      </c>
      <c r="K571" s="423">
        <v>0</v>
      </c>
      <c r="L571" s="423">
        <v>0</v>
      </c>
      <c r="M571" s="423">
        <v>0</v>
      </c>
      <c r="N571" s="423">
        <v>0</v>
      </c>
      <c r="O571" s="423">
        <v>0</v>
      </c>
      <c r="P571" s="423">
        <v>0</v>
      </c>
      <c r="Q571" s="423">
        <v>0</v>
      </c>
      <c r="R571" s="423">
        <v>0</v>
      </c>
      <c r="S571" s="423">
        <v>0</v>
      </c>
      <c r="T571" s="423">
        <v>0</v>
      </c>
      <c r="U571" s="423">
        <v>0</v>
      </c>
      <c r="V571" s="423">
        <v>0</v>
      </c>
    </row>
    <row r="572" spans="2:22">
      <c r="B572" s="491" t="s">
        <v>13</v>
      </c>
      <c r="C572" s="491" t="s">
        <v>13</v>
      </c>
      <c r="D572" s="491" t="s">
        <v>13</v>
      </c>
      <c r="E572" s="423">
        <v>0</v>
      </c>
      <c r="F572" s="423">
        <v>0</v>
      </c>
      <c r="G572" s="423">
        <v>0</v>
      </c>
      <c r="H572" s="423">
        <v>0</v>
      </c>
      <c r="I572" s="423">
        <v>0</v>
      </c>
      <c r="J572" s="423">
        <v>0</v>
      </c>
      <c r="K572" s="423">
        <v>0</v>
      </c>
      <c r="L572" s="423">
        <v>0</v>
      </c>
      <c r="M572" s="423">
        <v>0</v>
      </c>
      <c r="N572" s="423">
        <v>0</v>
      </c>
      <c r="O572" s="423">
        <v>0</v>
      </c>
      <c r="P572" s="423">
        <v>0</v>
      </c>
      <c r="Q572" s="423">
        <v>0</v>
      </c>
      <c r="R572" s="423">
        <v>0</v>
      </c>
      <c r="S572" s="423">
        <v>0</v>
      </c>
      <c r="T572" s="423">
        <v>0</v>
      </c>
      <c r="U572" s="423">
        <v>0</v>
      </c>
      <c r="V572" s="423">
        <v>0</v>
      </c>
    </row>
    <row r="573" spans="2:22">
      <c r="B573" s="491" t="s">
        <v>13</v>
      </c>
      <c r="C573" s="491" t="s">
        <v>13</v>
      </c>
      <c r="D573" s="491" t="s">
        <v>13</v>
      </c>
      <c r="E573" s="423">
        <v>0</v>
      </c>
      <c r="F573" s="423">
        <v>0</v>
      </c>
      <c r="G573" s="423">
        <v>0</v>
      </c>
      <c r="H573" s="423">
        <v>0</v>
      </c>
      <c r="I573" s="423">
        <v>0</v>
      </c>
      <c r="J573" s="423">
        <v>0</v>
      </c>
      <c r="K573" s="423">
        <v>0</v>
      </c>
      <c r="L573" s="423">
        <v>0</v>
      </c>
      <c r="M573" s="423">
        <v>0</v>
      </c>
      <c r="N573" s="423">
        <v>0</v>
      </c>
      <c r="O573" s="423">
        <v>0</v>
      </c>
      <c r="P573" s="423">
        <v>0</v>
      </c>
      <c r="Q573" s="423">
        <v>0</v>
      </c>
      <c r="R573" s="423">
        <v>0</v>
      </c>
      <c r="S573" s="423">
        <v>0</v>
      </c>
      <c r="T573" s="423">
        <v>0</v>
      </c>
      <c r="U573" s="423">
        <v>0</v>
      </c>
      <c r="V573" s="423">
        <v>0</v>
      </c>
    </row>
    <row r="574" spans="2:22">
      <c r="B574" s="491" t="s">
        <v>13</v>
      </c>
      <c r="C574" s="491" t="s">
        <v>13</v>
      </c>
      <c r="D574" s="491" t="s">
        <v>13</v>
      </c>
      <c r="E574" s="423">
        <v>0</v>
      </c>
      <c r="F574" s="423">
        <v>0</v>
      </c>
      <c r="G574" s="423">
        <v>0</v>
      </c>
      <c r="H574" s="423">
        <v>0</v>
      </c>
      <c r="I574" s="423">
        <v>0</v>
      </c>
      <c r="J574" s="423">
        <v>0</v>
      </c>
      <c r="K574" s="423">
        <v>0</v>
      </c>
      <c r="L574" s="423">
        <v>0</v>
      </c>
      <c r="M574" s="423">
        <v>0</v>
      </c>
      <c r="N574" s="423">
        <v>0</v>
      </c>
      <c r="O574" s="423">
        <v>0</v>
      </c>
      <c r="P574" s="423">
        <v>0</v>
      </c>
      <c r="Q574" s="423">
        <v>0</v>
      </c>
      <c r="R574" s="423">
        <v>0</v>
      </c>
      <c r="S574" s="423">
        <v>0</v>
      </c>
      <c r="T574" s="423">
        <v>0</v>
      </c>
      <c r="U574" s="423">
        <v>0</v>
      </c>
      <c r="V574" s="423">
        <v>0</v>
      </c>
    </row>
    <row r="575" spans="2:22">
      <c r="B575" s="491" t="s">
        <v>13</v>
      </c>
      <c r="C575" s="491" t="s">
        <v>13</v>
      </c>
      <c r="D575" s="491" t="s">
        <v>13</v>
      </c>
      <c r="E575" s="423">
        <v>0</v>
      </c>
      <c r="F575" s="423">
        <v>0</v>
      </c>
      <c r="G575" s="423">
        <v>0</v>
      </c>
      <c r="H575" s="423">
        <v>0</v>
      </c>
      <c r="I575" s="423">
        <v>0</v>
      </c>
      <c r="J575" s="423">
        <v>0</v>
      </c>
      <c r="K575" s="423">
        <v>0</v>
      </c>
      <c r="L575" s="423">
        <v>0</v>
      </c>
      <c r="M575" s="423">
        <v>0</v>
      </c>
      <c r="N575" s="423">
        <v>0</v>
      </c>
      <c r="O575" s="423">
        <v>0</v>
      </c>
      <c r="P575" s="423">
        <v>0</v>
      </c>
      <c r="Q575" s="423">
        <v>0</v>
      </c>
      <c r="R575" s="423">
        <v>0</v>
      </c>
      <c r="S575" s="423">
        <v>0</v>
      </c>
      <c r="T575" s="423">
        <v>0</v>
      </c>
      <c r="U575" s="423">
        <v>0</v>
      </c>
      <c r="V575" s="423">
        <v>0</v>
      </c>
    </row>
    <row r="576" spans="2:22">
      <c r="B576" s="491" t="s">
        <v>13</v>
      </c>
      <c r="C576" s="491" t="s">
        <v>13</v>
      </c>
      <c r="D576" s="491" t="s">
        <v>13</v>
      </c>
      <c r="E576" s="423">
        <v>0</v>
      </c>
      <c r="F576" s="423">
        <v>0</v>
      </c>
      <c r="G576" s="423">
        <v>0</v>
      </c>
      <c r="H576" s="423">
        <v>0</v>
      </c>
      <c r="I576" s="423">
        <v>0</v>
      </c>
      <c r="J576" s="423">
        <v>0</v>
      </c>
      <c r="K576" s="423">
        <v>0</v>
      </c>
      <c r="L576" s="423">
        <v>0</v>
      </c>
      <c r="M576" s="423">
        <v>0</v>
      </c>
      <c r="N576" s="423">
        <v>0</v>
      </c>
      <c r="O576" s="423">
        <v>0</v>
      </c>
      <c r="P576" s="423">
        <v>0</v>
      </c>
      <c r="Q576" s="423">
        <v>0</v>
      </c>
      <c r="R576" s="423">
        <v>0</v>
      </c>
      <c r="S576" s="423">
        <v>0</v>
      </c>
      <c r="T576" s="423">
        <v>0</v>
      </c>
      <c r="U576" s="423">
        <v>0</v>
      </c>
      <c r="V576" s="423">
        <v>0</v>
      </c>
    </row>
    <row r="577" spans="2:22">
      <c r="B577" s="491" t="s">
        <v>13</v>
      </c>
      <c r="C577" s="491" t="s">
        <v>13</v>
      </c>
      <c r="D577" s="491" t="s">
        <v>13</v>
      </c>
      <c r="E577" s="423">
        <v>0</v>
      </c>
      <c r="F577" s="423">
        <v>0</v>
      </c>
      <c r="G577" s="423">
        <v>0</v>
      </c>
      <c r="H577" s="423">
        <v>0</v>
      </c>
      <c r="I577" s="423">
        <v>0</v>
      </c>
      <c r="J577" s="423">
        <v>0</v>
      </c>
      <c r="K577" s="423">
        <v>0</v>
      </c>
      <c r="L577" s="423">
        <v>0</v>
      </c>
      <c r="M577" s="423">
        <v>0</v>
      </c>
      <c r="N577" s="423">
        <v>0</v>
      </c>
      <c r="O577" s="423">
        <v>0</v>
      </c>
      <c r="P577" s="423">
        <v>0</v>
      </c>
      <c r="Q577" s="423">
        <v>0</v>
      </c>
      <c r="R577" s="423">
        <v>0</v>
      </c>
      <c r="S577" s="423">
        <v>0</v>
      </c>
      <c r="T577" s="423">
        <v>0</v>
      </c>
      <c r="U577" s="423">
        <v>0</v>
      </c>
      <c r="V577" s="423">
        <v>0</v>
      </c>
    </row>
    <row r="578" spans="2:22">
      <c r="B578" s="491" t="s">
        <v>13</v>
      </c>
      <c r="C578" s="491" t="s">
        <v>13</v>
      </c>
      <c r="D578" s="491" t="s">
        <v>13</v>
      </c>
      <c r="E578" s="423">
        <v>0</v>
      </c>
      <c r="F578" s="423">
        <v>0</v>
      </c>
      <c r="G578" s="423">
        <v>0</v>
      </c>
      <c r="H578" s="423">
        <v>0</v>
      </c>
      <c r="I578" s="423">
        <v>0</v>
      </c>
      <c r="J578" s="423">
        <v>0</v>
      </c>
      <c r="K578" s="423">
        <v>0</v>
      </c>
      <c r="L578" s="423">
        <v>0</v>
      </c>
      <c r="M578" s="423">
        <v>0</v>
      </c>
      <c r="N578" s="423">
        <v>0</v>
      </c>
      <c r="O578" s="423">
        <v>0</v>
      </c>
      <c r="P578" s="423">
        <v>0</v>
      </c>
      <c r="Q578" s="423">
        <v>0</v>
      </c>
      <c r="R578" s="423">
        <v>0</v>
      </c>
      <c r="S578" s="423">
        <v>0</v>
      </c>
      <c r="T578" s="423">
        <v>0</v>
      </c>
      <c r="U578" s="423">
        <v>0</v>
      </c>
      <c r="V578" s="423">
        <v>0</v>
      </c>
    </row>
    <row r="579" spans="2:22">
      <c r="B579" s="491" t="s">
        <v>13</v>
      </c>
      <c r="C579" s="491" t="s">
        <v>13</v>
      </c>
      <c r="D579" s="491" t="s">
        <v>13</v>
      </c>
      <c r="E579" s="423">
        <v>0</v>
      </c>
      <c r="F579" s="423">
        <v>0</v>
      </c>
      <c r="G579" s="423">
        <v>0</v>
      </c>
      <c r="H579" s="423">
        <v>0</v>
      </c>
      <c r="I579" s="423">
        <v>0</v>
      </c>
      <c r="J579" s="423">
        <v>0</v>
      </c>
      <c r="K579" s="423">
        <v>0</v>
      </c>
      <c r="L579" s="423">
        <v>0</v>
      </c>
      <c r="M579" s="423">
        <v>0</v>
      </c>
      <c r="N579" s="423">
        <v>0</v>
      </c>
      <c r="O579" s="423">
        <v>0</v>
      </c>
      <c r="P579" s="423">
        <v>0</v>
      </c>
      <c r="Q579" s="423">
        <v>0</v>
      </c>
      <c r="R579" s="423">
        <v>0</v>
      </c>
      <c r="S579" s="423">
        <v>0</v>
      </c>
      <c r="T579" s="423">
        <v>0</v>
      </c>
      <c r="U579" s="423">
        <v>0</v>
      </c>
      <c r="V579" s="423">
        <v>0</v>
      </c>
    </row>
    <row r="580" spans="2:22">
      <c r="B580" s="491" t="s">
        <v>13</v>
      </c>
      <c r="C580" s="491" t="s">
        <v>13</v>
      </c>
      <c r="D580" s="491" t="s">
        <v>13</v>
      </c>
      <c r="E580" s="423">
        <v>0</v>
      </c>
      <c r="F580" s="423">
        <v>0</v>
      </c>
      <c r="G580" s="423">
        <v>0</v>
      </c>
      <c r="H580" s="423">
        <v>0</v>
      </c>
      <c r="I580" s="423">
        <v>0</v>
      </c>
      <c r="J580" s="423">
        <v>0</v>
      </c>
      <c r="K580" s="423">
        <v>0</v>
      </c>
      <c r="L580" s="423">
        <v>0</v>
      </c>
      <c r="M580" s="423">
        <v>0</v>
      </c>
      <c r="N580" s="423">
        <v>0</v>
      </c>
      <c r="O580" s="423">
        <v>0</v>
      </c>
      <c r="P580" s="423">
        <v>0</v>
      </c>
      <c r="Q580" s="423">
        <v>0</v>
      </c>
      <c r="R580" s="423">
        <v>0</v>
      </c>
      <c r="S580" s="423">
        <v>0</v>
      </c>
      <c r="T580" s="423">
        <v>0</v>
      </c>
      <c r="U580" s="423">
        <v>0</v>
      </c>
      <c r="V580" s="423">
        <v>0</v>
      </c>
    </row>
    <row r="581" spans="2:22">
      <c r="B581" s="491" t="s">
        <v>13</v>
      </c>
      <c r="C581" s="491" t="s">
        <v>13</v>
      </c>
      <c r="D581" s="491" t="s">
        <v>13</v>
      </c>
      <c r="E581" s="423">
        <v>0</v>
      </c>
      <c r="F581" s="423">
        <v>0</v>
      </c>
      <c r="G581" s="423">
        <v>0</v>
      </c>
      <c r="H581" s="423">
        <v>0</v>
      </c>
      <c r="I581" s="423">
        <v>0</v>
      </c>
      <c r="J581" s="423">
        <v>0</v>
      </c>
      <c r="K581" s="423">
        <v>0</v>
      </c>
      <c r="L581" s="423">
        <v>0</v>
      </c>
      <c r="M581" s="423">
        <v>0</v>
      </c>
      <c r="N581" s="423">
        <v>0</v>
      </c>
      <c r="O581" s="423">
        <v>0</v>
      </c>
      <c r="P581" s="423">
        <v>0</v>
      </c>
      <c r="Q581" s="423">
        <v>0</v>
      </c>
      <c r="R581" s="423">
        <v>0</v>
      </c>
      <c r="S581" s="423">
        <v>0</v>
      </c>
      <c r="T581" s="423">
        <v>0</v>
      </c>
      <c r="U581" s="423">
        <v>0</v>
      </c>
      <c r="V581" s="423">
        <v>0</v>
      </c>
    </row>
    <row r="582" spans="2:22">
      <c r="B582" s="491" t="s">
        <v>13</v>
      </c>
      <c r="C582" s="491" t="s">
        <v>13</v>
      </c>
      <c r="D582" s="491" t="s">
        <v>13</v>
      </c>
      <c r="E582" s="423">
        <v>0</v>
      </c>
      <c r="F582" s="423">
        <v>0</v>
      </c>
      <c r="G582" s="423">
        <v>0</v>
      </c>
      <c r="H582" s="423">
        <v>0</v>
      </c>
      <c r="I582" s="423">
        <v>0</v>
      </c>
      <c r="J582" s="423">
        <v>0</v>
      </c>
      <c r="K582" s="423">
        <v>0</v>
      </c>
      <c r="L582" s="423">
        <v>0</v>
      </c>
      <c r="M582" s="423">
        <v>0</v>
      </c>
      <c r="N582" s="423">
        <v>0</v>
      </c>
      <c r="O582" s="423">
        <v>0</v>
      </c>
      <c r="P582" s="423">
        <v>0</v>
      </c>
      <c r="Q582" s="423">
        <v>0</v>
      </c>
      <c r="R582" s="423">
        <v>0</v>
      </c>
      <c r="S582" s="423">
        <v>0</v>
      </c>
      <c r="T582" s="423">
        <v>0</v>
      </c>
      <c r="U582" s="423">
        <v>0</v>
      </c>
      <c r="V582" s="423">
        <v>0</v>
      </c>
    </row>
    <row r="583" spans="2:22">
      <c r="B583" s="491" t="s">
        <v>13</v>
      </c>
      <c r="C583" s="491" t="s">
        <v>13</v>
      </c>
      <c r="D583" s="491" t="s">
        <v>13</v>
      </c>
      <c r="E583" s="423">
        <v>0</v>
      </c>
      <c r="F583" s="423">
        <v>0</v>
      </c>
      <c r="G583" s="423">
        <v>0</v>
      </c>
      <c r="H583" s="423">
        <v>0</v>
      </c>
      <c r="I583" s="423">
        <v>0</v>
      </c>
      <c r="J583" s="423">
        <v>0</v>
      </c>
      <c r="K583" s="423">
        <v>0</v>
      </c>
      <c r="L583" s="423">
        <v>0</v>
      </c>
      <c r="M583" s="423">
        <v>0</v>
      </c>
      <c r="N583" s="423">
        <v>0</v>
      </c>
      <c r="O583" s="423">
        <v>0</v>
      </c>
      <c r="P583" s="423">
        <v>0</v>
      </c>
      <c r="Q583" s="423">
        <v>0</v>
      </c>
      <c r="R583" s="423">
        <v>0</v>
      </c>
      <c r="S583" s="423">
        <v>0</v>
      </c>
      <c r="T583" s="423">
        <v>0</v>
      </c>
      <c r="U583" s="423">
        <v>0</v>
      </c>
      <c r="V583" s="423">
        <v>0</v>
      </c>
    </row>
    <row r="584" spans="2:22">
      <c r="B584" s="491" t="s">
        <v>13</v>
      </c>
      <c r="C584" s="491" t="s">
        <v>13</v>
      </c>
      <c r="D584" s="491" t="s">
        <v>13</v>
      </c>
      <c r="E584" s="423">
        <v>0</v>
      </c>
      <c r="F584" s="423">
        <v>0</v>
      </c>
      <c r="G584" s="423">
        <v>0</v>
      </c>
      <c r="H584" s="423">
        <v>0</v>
      </c>
      <c r="I584" s="423">
        <v>0</v>
      </c>
      <c r="J584" s="423">
        <v>0</v>
      </c>
      <c r="K584" s="423">
        <v>0</v>
      </c>
      <c r="L584" s="423">
        <v>0</v>
      </c>
      <c r="M584" s="423">
        <v>0</v>
      </c>
      <c r="N584" s="423">
        <v>0</v>
      </c>
      <c r="O584" s="423">
        <v>0</v>
      </c>
      <c r="P584" s="423">
        <v>0</v>
      </c>
      <c r="Q584" s="423">
        <v>0</v>
      </c>
      <c r="R584" s="423">
        <v>0</v>
      </c>
      <c r="S584" s="423">
        <v>0</v>
      </c>
      <c r="T584" s="423">
        <v>0</v>
      </c>
      <c r="U584" s="423">
        <v>0</v>
      </c>
      <c r="V584" s="423">
        <v>0</v>
      </c>
    </row>
    <row r="585" spans="2:22">
      <c r="B585" s="491" t="s">
        <v>13</v>
      </c>
      <c r="C585" s="491" t="s">
        <v>13</v>
      </c>
      <c r="D585" s="491" t="s">
        <v>13</v>
      </c>
      <c r="E585" s="423">
        <v>0</v>
      </c>
      <c r="F585" s="423">
        <v>0</v>
      </c>
      <c r="G585" s="423">
        <v>0</v>
      </c>
      <c r="H585" s="423">
        <v>0</v>
      </c>
      <c r="I585" s="423">
        <v>0</v>
      </c>
      <c r="J585" s="423">
        <v>0</v>
      </c>
      <c r="K585" s="423">
        <v>0</v>
      </c>
      <c r="L585" s="423">
        <v>0</v>
      </c>
      <c r="M585" s="423">
        <v>0</v>
      </c>
      <c r="N585" s="423">
        <v>0</v>
      </c>
      <c r="O585" s="423">
        <v>0</v>
      </c>
      <c r="P585" s="423">
        <v>0</v>
      </c>
      <c r="Q585" s="423">
        <v>0</v>
      </c>
      <c r="R585" s="423">
        <v>0</v>
      </c>
      <c r="S585" s="423">
        <v>0</v>
      </c>
      <c r="T585" s="423">
        <v>0</v>
      </c>
      <c r="U585" s="423">
        <v>0</v>
      </c>
      <c r="V585" s="423">
        <v>0</v>
      </c>
    </row>
    <row r="586" spans="2:22">
      <c r="B586" s="491" t="s">
        <v>13</v>
      </c>
      <c r="C586" s="491" t="s">
        <v>13</v>
      </c>
      <c r="D586" s="491" t="s">
        <v>13</v>
      </c>
      <c r="E586" s="423">
        <v>0</v>
      </c>
      <c r="F586" s="423">
        <v>0</v>
      </c>
      <c r="G586" s="423">
        <v>0</v>
      </c>
      <c r="H586" s="423">
        <v>0</v>
      </c>
      <c r="I586" s="423">
        <v>0</v>
      </c>
      <c r="J586" s="423">
        <v>0</v>
      </c>
      <c r="K586" s="423">
        <v>0</v>
      </c>
      <c r="L586" s="423">
        <v>0</v>
      </c>
      <c r="M586" s="423">
        <v>0</v>
      </c>
      <c r="N586" s="423">
        <v>0</v>
      </c>
      <c r="O586" s="423">
        <v>0</v>
      </c>
      <c r="P586" s="423">
        <v>0</v>
      </c>
      <c r="Q586" s="423">
        <v>0</v>
      </c>
      <c r="R586" s="423">
        <v>0</v>
      </c>
      <c r="S586" s="423">
        <v>0</v>
      </c>
      <c r="T586" s="423">
        <v>0</v>
      </c>
      <c r="U586" s="423">
        <v>0</v>
      </c>
      <c r="V586" s="423">
        <v>0</v>
      </c>
    </row>
    <row r="587" spans="2:22">
      <c r="B587" s="491" t="s">
        <v>13</v>
      </c>
      <c r="C587" s="491" t="s">
        <v>13</v>
      </c>
      <c r="D587" s="491" t="s">
        <v>13</v>
      </c>
      <c r="E587" s="423">
        <v>0</v>
      </c>
      <c r="F587" s="423">
        <v>0</v>
      </c>
      <c r="G587" s="423">
        <v>0</v>
      </c>
      <c r="H587" s="423">
        <v>0</v>
      </c>
      <c r="I587" s="423">
        <v>0</v>
      </c>
      <c r="J587" s="423">
        <v>0</v>
      </c>
      <c r="K587" s="423">
        <v>0</v>
      </c>
      <c r="L587" s="423">
        <v>0</v>
      </c>
      <c r="M587" s="423">
        <v>0</v>
      </c>
      <c r="N587" s="423">
        <v>0</v>
      </c>
      <c r="O587" s="423">
        <v>0</v>
      </c>
      <c r="P587" s="423">
        <v>0</v>
      </c>
      <c r="Q587" s="423">
        <v>0</v>
      </c>
      <c r="R587" s="423">
        <v>0</v>
      </c>
      <c r="S587" s="423">
        <v>0</v>
      </c>
      <c r="T587" s="423">
        <v>0</v>
      </c>
      <c r="U587" s="423">
        <v>0</v>
      </c>
      <c r="V587" s="423">
        <v>0</v>
      </c>
    </row>
    <row r="588" spans="2:22">
      <c r="B588" s="491" t="s">
        <v>13</v>
      </c>
      <c r="C588" s="491" t="s">
        <v>13</v>
      </c>
      <c r="D588" s="491" t="s">
        <v>13</v>
      </c>
      <c r="E588" s="423">
        <v>0</v>
      </c>
      <c r="F588" s="423">
        <v>0</v>
      </c>
      <c r="G588" s="423">
        <v>0</v>
      </c>
      <c r="H588" s="423">
        <v>0</v>
      </c>
      <c r="I588" s="423">
        <v>0</v>
      </c>
      <c r="J588" s="423">
        <v>0</v>
      </c>
      <c r="K588" s="423">
        <v>0</v>
      </c>
      <c r="L588" s="423">
        <v>0</v>
      </c>
      <c r="M588" s="423">
        <v>0</v>
      </c>
      <c r="N588" s="423">
        <v>0</v>
      </c>
      <c r="O588" s="423">
        <v>0</v>
      </c>
      <c r="P588" s="423">
        <v>0</v>
      </c>
      <c r="Q588" s="423">
        <v>0</v>
      </c>
      <c r="R588" s="423">
        <v>0</v>
      </c>
      <c r="S588" s="423">
        <v>0</v>
      </c>
      <c r="T588" s="423">
        <v>0</v>
      </c>
      <c r="U588" s="423">
        <v>0</v>
      </c>
      <c r="V588" s="423">
        <v>0</v>
      </c>
    </row>
    <row r="589" spans="2:22">
      <c r="B589" s="491" t="s">
        <v>13</v>
      </c>
      <c r="C589" s="491" t="s">
        <v>13</v>
      </c>
      <c r="D589" s="491" t="s">
        <v>13</v>
      </c>
      <c r="E589" s="423">
        <v>0</v>
      </c>
      <c r="F589" s="423">
        <v>0</v>
      </c>
      <c r="G589" s="423">
        <v>0</v>
      </c>
      <c r="H589" s="423">
        <v>0</v>
      </c>
      <c r="I589" s="423">
        <v>0</v>
      </c>
      <c r="J589" s="423">
        <v>0</v>
      </c>
      <c r="K589" s="423">
        <v>0</v>
      </c>
      <c r="L589" s="423">
        <v>0</v>
      </c>
      <c r="M589" s="423">
        <v>0</v>
      </c>
      <c r="N589" s="423">
        <v>0</v>
      </c>
      <c r="O589" s="423">
        <v>0</v>
      </c>
      <c r="P589" s="423">
        <v>0</v>
      </c>
      <c r="Q589" s="423">
        <v>0</v>
      </c>
      <c r="R589" s="423">
        <v>0</v>
      </c>
      <c r="S589" s="423">
        <v>0</v>
      </c>
      <c r="T589" s="423">
        <v>0</v>
      </c>
      <c r="U589" s="423">
        <v>0</v>
      </c>
      <c r="V589" s="423">
        <v>0</v>
      </c>
    </row>
    <row r="590" spans="2:22">
      <c r="B590" s="491" t="s">
        <v>13</v>
      </c>
      <c r="C590" s="491" t="s">
        <v>13</v>
      </c>
      <c r="D590" s="491" t="s">
        <v>13</v>
      </c>
      <c r="E590" s="423">
        <v>0</v>
      </c>
      <c r="F590" s="423">
        <v>0</v>
      </c>
      <c r="G590" s="423">
        <v>0</v>
      </c>
      <c r="H590" s="423">
        <v>0</v>
      </c>
      <c r="I590" s="423">
        <v>0</v>
      </c>
      <c r="J590" s="423">
        <v>0</v>
      </c>
      <c r="K590" s="423">
        <v>0</v>
      </c>
      <c r="L590" s="423">
        <v>0</v>
      </c>
      <c r="M590" s="423">
        <v>0</v>
      </c>
      <c r="N590" s="423">
        <v>0</v>
      </c>
      <c r="O590" s="423">
        <v>0</v>
      </c>
      <c r="P590" s="423">
        <v>0</v>
      </c>
      <c r="Q590" s="423">
        <v>0</v>
      </c>
      <c r="R590" s="423">
        <v>0</v>
      </c>
      <c r="S590" s="423">
        <v>0</v>
      </c>
      <c r="T590" s="423">
        <v>0</v>
      </c>
      <c r="U590" s="423">
        <v>0</v>
      </c>
      <c r="V590" s="423">
        <v>0</v>
      </c>
    </row>
    <row r="591" spans="2:22">
      <c r="B591" s="491" t="s">
        <v>13</v>
      </c>
      <c r="C591" s="491" t="s">
        <v>13</v>
      </c>
      <c r="D591" s="491" t="s">
        <v>13</v>
      </c>
      <c r="E591" s="423">
        <v>0</v>
      </c>
      <c r="F591" s="423">
        <v>0</v>
      </c>
      <c r="G591" s="423">
        <v>0</v>
      </c>
      <c r="H591" s="423">
        <v>0</v>
      </c>
      <c r="I591" s="423">
        <v>0</v>
      </c>
      <c r="J591" s="423">
        <v>0</v>
      </c>
      <c r="K591" s="423">
        <v>0</v>
      </c>
      <c r="L591" s="423">
        <v>0</v>
      </c>
      <c r="M591" s="423">
        <v>0</v>
      </c>
      <c r="N591" s="423">
        <v>0</v>
      </c>
      <c r="O591" s="423">
        <v>0</v>
      </c>
      <c r="P591" s="423">
        <v>0</v>
      </c>
      <c r="Q591" s="423">
        <v>0</v>
      </c>
      <c r="R591" s="423">
        <v>0</v>
      </c>
      <c r="S591" s="423">
        <v>0</v>
      </c>
      <c r="T591" s="423">
        <v>0</v>
      </c>
      <c r="U591" s="423">
        <v>0</v>
      </c>
      <c r="V591" s="423">
        <v>0</v>
      </c>
    </row>
    <row r="592" spans="2:22">
      <c r="B592" s="491" t="s">
        <v>13</v>
      </c>
      <c r="C592" s="491" t="s">
        <v>13</v>
      </c>
      <c r="D592" s="491" t="s">
        <v>13</v>
      </c>
      <c r="E592" s="423">
        <v>0</v>
      </c>
      <c r="F592" s="423">
        <v>0</v>
      </c>
      <c r="G592" s="423">
        <v>0</v>
      </c>
      <c r="H592" s="423">
        <v>0</v>
      </c>
      <c r="I592" s="423">
        <v>0</v>
      </c>
      <c r="J592" s="423">
        <v>0</v>
      </c>
      <c r="K592" s="423">
        <v>0</v>
      </c>
      <c r="L592" s="423">
        <v>0</v>
      </c>
      <c r="M592" s="423">
        <v>0</v>
      </c>
      <c r="N592" s="423">
        <v>0</v>
      </c>
      <c r="O592" s="423">
        <v>0</v>
      </c>
      <c r="P592" s="423">
        <v>0</v>
      </c>
      <c r="Q592" s="423">
        <v>0</v>
      </c>
      <c r="R592" s="423">
        <v>0</v>
      </c>
      <c r="S592" s="423">
        <v>0</v>
      </c>
      <c r="T592" s="423">
        <v>0</v>
      </c>
      <c r="U592" s="423">
        <v>0</v>
      </c>
      <c r="V592" s="423">
        <v>0</v>
      </c>
    </row>
    <row r="593" spans="2:22">
      <c r="B593" s="491" t="s">
        <v>13</v>
      </c>
      <c r="C593" s="491" t="s">
        <v>13</v>
      </c>
      <c r="D593" s="491" t="s">
        <v>13</v>
      </c>
      <c r="E593" s="423">
        <v>0</v>
      </c>
      <c r="F593" s="423">
        <v>0</v>
      </c>
      <c r="G593" s="423">
        <v>0</v>
      </c>
      <c r="H593" s="423">
        <v>0</v>
      </c>
      <c r="I593" s="423">
        <v>0</v>
      </c>
      <c r="J593" s="423">
        <v>0</v>
      </c>
      <c r="K593" s="423">
        <v>0</v>
      </c>
      <c r="L593" s="423">
        <v>0</v>
      </c>
      <c r="M593" s="423">
        <v>0</v>
      </c>
      <c r="N593" s="423">
        <v>0</v>
      </c>
      <c r="O593" s="423">
        <v>0</v>
      </c>
      <c r="P593" s="423">
        <v>0</v>
      </c>
      <c r="Q593" s="423">
        <v>0</v>
      </c>
      <c r="R593" s="423">
        <v>0</v>
      </c>
      <c r="S593" s="423">
        <v>0</v>
      </c>
      <c r="T593" s="423">
        <v>0</v>
      </c>
      <c r="U593" s="423">
        <v>0</v>
      </c>
      <c r="V593" s="423">
        <v>0</v>
      </c>
    </row>
    <row r="594" spans="2:22">
      <c r="B594" s="491" t="s">
        <v>13</v>
      </c>
      <c r="C594" s="491" t="s">
        <v>13</v>
      </c>
      <c r="D594" s="491" t="s">
        <v>13</v>
      </c>
      <c r="E594" s="423">
        <v>0</v>
      </c>
      <c r="F594" s="423">
        <v>0</v>
      </c>
      <c r="G594" s="423">
        <v>0</v>
      </c>
      <c r="H594" s="423">
        <v>0</v>
      </c>
      <c r="I594" s="423">
        <v>0</v>
      </c>
      <c r="J594" s="423">
        <v>0</v>
      </c>
      <c r="K594" s="423">
        <v>0</v>
      </c>
      <c r="L594" s="423">
        <v>0</v>
      </c>
      <c r="M594" s="423">
        <v>0</v>
      </c>
      <c r="N594" s="423">
        <v>0</v>
      </c>
      <c r="O594" s="423">
        <v>0</v>
      </c>
      <c r="P594" s="423">
        <v>0</v>
      </c>
      <c r="Q594" s="423">
        <v>0</v>
      </c>
      <c r="R594" s="423">
        <v>0</v>
      </c>
      <c r="S594" s="423">
        <v>0</v>
      </c>
      <c r="T594" s="423">
        <v>0</v>
      </c>
      <c r="U594" s="423">
        <v>0</v>
      </c>
      <c r="V594" s="423">
        <v>0</v>
      </c>
    </row>
    <row r="595" spans="2:22">
      <c r="B595" s="491" t="s">
        <v>13</v>
      </c>
      <c r="C595" s="491" t="s">
        <v>13</v>
      </c>
      <c r="D595" s="491" t="s">
        <v>13</v>
      </c>
      <c r="E595" s="423">
        <v>0</v>
      </c>
      <c r="F595" s="423">
        <v>0</v>
      </c>
      <c r="G595" s="423">
        <v>0</v>
      </c>
      <c r="H595" s="423">
        <v>0</v>
      </c>
      <c r="I595" s="423">
        <v>0</v>
      </c>
      <c r="J595" s="423">
        <v>0</v>
      </c>
      <c r="K595" s="423">
        <v>0</v>
      </c>
      <c r="L595" s="423">
        <v>0</v>
      </c>
      <c r="M595" s="423">
        <v>0</v>
      </c>
      <c r="N595" s="423">
        <v>0</v>
      </c>
      <c r="O595" s="423">
        <v>0</v>
      </c>
      <c r="P595" s="423">
        <v>0</v>
      </c>
      <c r="Q595" s="423">
        <v>0</v>
      </c>
      <c r="R595" s="423">
        <v>0</v>
      </c>
      <c r="S595" s="423">
        <v>0</v>
      </c>
      <c r="T595" s="423">
        <v>0</v>
      </c>
      <c r="U595" s="423">
        <v>0</v>
      </c>
      <c r="V595" s="423">
        <v>0</v>
      </c>
    </row>
    <row r="596" spans="2:22">
      <c r="B596" s="491" t="s">
        <v>13</v>
      </c>
      <c r="C596" s="491" t="s">
        <v>13</v>
      </c>
      <c r="D596" s="491" t="s">
        <v>13</v>
      </c>
      <c r="E596" s="423">
        <v>0</v>
      </c>
      <c r="F596" s="423">
        <v>0</v>
      </c>
      <c r="G596" s="423">
        <v>0</v>
      </c>
      <c r="H596" s="423">
        <v>0</v>
      </c>
      <c r="I596" s="423">
        <v>0</v>
      </c>
      <c r="J596" s="423">
        <v>0</v>
      </c>
      <c r="K596" s="423">
        <v>0</v>
      </c>
      <c r="L596" s="423">
        <v>0</v>
      </c>
      <c r="M596" s="423">
        <v>0</v>
      </c>
      <c r="N596" s="423">
        <v>0</v>
      </c>
      <c r="O596" s="423">
        <v>0</v>
      </c>
      <c r="P596" s="423">
        <v>0</v>
      </c>
      <c r="Q596" s="423">
        <v>0</v>
      </c>
      <c r="R596" s="423">
        <v>0</v>
      </c>
      <c r="S596" s="423">
        <v>0</v>
      </c>
      <c r="T596" s="423">
        <v>0</v>
      </c>
      <c r="U596" s="423">
        <v>0</v>
      </c>
      <c r="V596" s="423">
        <v>0</v>
      </c>
    </row>
    <row r="597" spans="2:22">
      <c r="B597" s="491" t="s">
        <v>13</v>
      </c>
      <c r="C597" s="491" t="s">
        <v>13</v>
      </c>
      <c r="D597" s="491" t="s">
        <v>13</v>
      </c>
      <c r="E597" s="423">
        <v>0</v>
      </c>
      <c r="F597" s="423">
        <v>0</v>
      </c>
      <c r="G597" s="423">
        <v>0</v>
      </c>
      <c r="H597" s="423">
        <v>0</v>
      </c>
      <c r="I597" s="423">
        <v>0</v>
      </c>
      <c r="J597" s="423">
        <v>0</v>
      </c>
      <c r="K597" s="423">
        <v>0</v>
      </c>
      <c r="L597" s="423">
        <v>0</v>
      </c>
      <c r="M597" s="423">
        <v>0</v>
      </c>
      <c r="N597" s="423">
        <v>0</v>
      </c>
      <c r="O597" s="423">
        <v>0</v>
      </c>
      <c r="P597" s="423">
        <v>0</v>
      </c>
      <c r="Q597" s="423">
        <v>0</v>
      </c>
      <c r="R597" s="423">
        <v>0</v>
      </c>
      <c r="S597" s="423">
        <v>0</v>
      </c>
      <c r="T597" s="423">
        <v>0</v>
      </c>
      <c r="U597" s="423">
        <v>0</v>
      </c>
      <c r="V597" s="423">
        <v>0</v>
      </c>
    </row>
    <row r="598" spans="2:22">
      <c r="B598" s="491" t="s">
        <v>13</v>
      </c>
      <c r="C598" s="491" t="s">
        <v>13</v>
      </c>
      <c r="D598" s="491" t="s">
        <v>13</v>
      </c>
      <c r="E598" s="423">
        <v>0</v>
      </c>
      <c r="F598" s="423">
        <v>0</v>
      </c>
      <c r="G598" s="423">
        <v>0</v>
      </c>
      <c r="H598" s="423">
        <v>0</v>
      </c>
      <c r="I598" s="423">
        <v>0</v>
      </c>
      <c r="J598" s="423">
        <v>0</v>
      </c>
      <c r="K598" s="423">
        <v>0</v>
      </c>
      <c r="L598" s="423">
        <v>0</v>
      </c>
      <c r="M598" s="423">
        <v>0</v>
      </c>
      <c r="N598" s="423">
        <v>0</v>
      </c>
      <c r="O598" s="423">
        <v>0</v>
      </c>
      <c r="P598" s="423">
        <v>0</v>
      </c>
      <c r="Q598" s="423">
        <v>0</v>
      </c>
      <c r="R598" s="423">
        <v>0</v>
      </c>
      <c r="S598" s="423">
        <v>0</v>
      </c>
      <c r="T598" s="423">
        <v>0</v>
      </c>
      <c r="U598" s="423">
        <v>0</v>
      </c>
      <c r="V598" s="423">
        <v>0</v>
      </c>
    </row>
    <row r="599" spans="2:22">
      <c r="B599" s="491" t="s">
        <v>13</v>
      </c>
      <c r="C599" s="491" t="s">
        <v>13</v>
      </c>
      <c r="D599" s="491" t="s">
        <v>13</v>
      </c>
      <c r="E599" s="423">
        <v>0</v>
      </c>
      <c r="F599" s="423">
        <v>0</v>
      </c>
      <c r="G599" s="423">
        <v>0</v>
      </c>
      <c r="H599" s="423">
        <v>0</v>
      </c>
      <c r="I599" s="423">
        <v>0</v>
      </c>
      <c r="J599" s="423">
        <v>0</v>
      </c>
      <c r="K599" s="423">
        <v>0</v>
      </c>
      <c r="L599" s="423">
        <v>0</v>
      </c>
      <c r="M599" s="423">
        <v>0</v>
      </c>
      <c r="N599" s="423">
        <v>0</v>
      </c>
      <c r="O599" s="423">
        <v>0</v>
      </c>
      <c r="P599" s="423">
        <v>0</v>
      </c>
      <c r="Q599" s="423">
        <v>0</v>
      </c>
      <c r="R599" s="423">
        <v>0</v>
      </c>
      <c r="S599" s="423">
        <v>0</v>
      </c>
      <c r="T599" s="423">
        <v>0</v>
      </c>
      <c r="U599" s="423">
        <v>0</v>
      </c>
      <c r="V599" s="423">
        <v>0</v>
      </c>
    </row>
    <row r="600" spans="2:22">
      <c r="B600" s="491" t="s">
        <v>13</v>
      </c>
      <c r="C600" s="491" t="s">
        <v>13</v>
      </c>
      <c r="D600" s="491" t="s">
        <v>13</v>
      </c>
      <c r="E600" s="423">
        <v>0</v>
      </c>
      <c r="F600" s="423">
        <v>0</v>
      </c>
      <c r="G600" s="423">
        <v>0</v>
      </c>
      <c r="H600" s="423">
        <v>0</v>
      </c>
      <c r="I600" s="423">
        <v>0</v>
      </c>
      <c r="J600" s="423">
        <v>0</v>
      </c>
      <c r="K600" s="423">
        <v>0</v>
      </c>
      <c r="L600" s="423">
        <v>0</v>
      </c>
      <c r="M600" s="423">
        <v>0</v>
      </c>
      <c r="N600" s="423">
        <v>0</v>
      </c>
      <c r="O600" s="423">
        <v>0</v>
      </c>
      <c r="P600" s="423">
        <v>0</v>
      </c>
      <c r="Q600" s="423">
        <v>0</v>
      </c>
      <c r="R600" s="423">
        <v>0</v>
      </c>
      <c r="S600" s="423">
        <v>0</v>
      </c>
      <c r="T600" s="423">
        <v>0</v>
      </c>
      <c r="U600" s="423">
        <v>0</v>
      </c>
      <c r="V600" s="423">
        <v>0</v>
      </c>
    </row>
    <row r="601" spans="2:22">
      <c r="B601" s="491" t="s">
        <v>13</v>
      </c>
      <c r="C601" s="491" t="s">
        <v>13</v>
      </c>
      <c r="D601" s="491" t="s">
        <v>13</v>
      </c>
      <c r="E601" s="423">
        <v>0</v>
      </c>
      <c r="F601" s="423">
        <v>0</v>
      </c>
      <c r="G601" s="423">
        <v>0</v>
      </c>
      <c r="H601" s="423">
        <v>0</v>
      </c>
      <c r="I601" s="423">
        <v>0</v>
      </c>
      <c r="J601" s="423">
        <v>0</v>
      </c>
      <c r="K601" s="423">
        <v>0</v>
      </c>
      <c r="L601" s="423">
        <v>0</v>
      </c>
      <c r="M601" s="423">
        <v>0</v>
      </c>
      <c r="N601" s="423">
        <v>0</v>
      </c>
      <c r="O601" s="423">
        <v>0</v>
      </c>
      <c r="P601" s="423">
        <v>0</v>
      </c>
      <c r="Q601" s="423">
        <v>0</v>
      </c>
      <c r="R601" s="423">
        <v>0</v>
      </c>
      <c r="S601" s="423">
        <v>0</v>
      </c>
      <c r="T601" s="423">
        <v>0</v>
      </c>
      <c r="U601" s="423">
        <v>0</v>
      </c>
      <c r="V601" s="423">
        <v>0</v>
      </c>
    </row>
    <row r="602" spans="2:22">
      <c r="B602" s="491" t="s">
        <v>13</v>
      </c>
      <c r="C602" s="491" t="s">
        <v>13</v>
      </c>
      <c r="D602" s="491" t="s">
        <v>13</v>
      </c>
      <c r="E602" s="423">
        <v>0</v>
      </c>
      <c r="F602" s="423">
        <v>0</v>
      </c>
      <c r="G602" s="423">
        <v>0</v>
      </c>
      <c r="H602" s="423">
        <v>0</v>
      </c>
      <c r="I602" s="423">
        <v>0</v>
      </c>
      <c r="J602" s="423">
        <v>0</v>
      </c>
      <c r="K602" s="423">
        <v>0</v>
      </c>
      <c r="L602" s="423">
        <v>0</v>
      </c>
      <c r="M602" s="423">
        <v>0</v>
      </c>
      <c r="N602" s="423">
        <v>0</v>
      </c>
      <c r="O602" s="423">
        <v>0</v>
      </c>
      <c r="P602" s="423">
        <v>0</v>
      </c>
      <c r="Q602" s="423">
        <v>0</v>
      </c>
      <c r="R602" s="423">
        <v>0</v>
      </c>
      <c r="S602" s="423">
        <v>0</v>
      </c>
      <c r="T602" s="423">
        <v>0</v>
      </c>
      <c r="U602" s="423">
        <v>0</v>
      </c>
      <c r="V602" s="423">
        <v>0</v>
      </c>
    </row>
    <row r="603" spans="2:22">
      <c r="B603" s="491" t="s">
        <v>13</v>
      </c>
      <c r="C603" s="491" t="s">
        <v>13</v>
      </c>
      <c r="D603" s="491" t="s">
        <v>13</v>
      </c>
      <c r="E603" s="423">
        <v>0</v>
      </c>
      <c r="F603" s="423">
        <v>0</v>
      </c>
      <c r="G603" s="423">
        <v>0</v>
      </c>
      <c r="H603" s="423">
        <v>0</v>
      </c>
      <c r="I603" s="423">
        <v>0</v>
      </c>
      <c r="J603" s="423">
        <v>0</v>
      </c>
      <c r="K603" s="423">
        <v>0</v>
      </c>
      <c r="L603" s="423">
        <v>0</v>
      </c>
      <c r="M603" s="423">
        <v>0</v>
      </c>
      <c r="N603" s="423">
        <v>0</v>
      </c>
      <c r="O603" s="423">
        <v>0</v>
      </c>
      <c r="P603" s="423">
        <v>0</v>
      </c>
      <c r="Q603" s="423">
        <v>0</v>
      </c>
      <c r="R603" s="423">
        <v>0</v>
      </c>
      <c r="S603" s="423">
        <v>0</v>
      </c>
      <c r="T603" s="423">
        <v>0</v>
      </c>
      <c r="U603" s="423">
        <v>0</v>
      </c>
      <c r="V603" s="423">
        <v>0</v>
      </c>
    </row>
    <row r="604" spans="2:22">
      <c r="B604" s="491" t="s">
        <v>13</v>
      </c>
      <c r="C604" s="491" t="s">
        <v>13</v>
      </c>
      <c r="D604" s="491" t="s">
        <v>13</v>
      </c>
      <c r="E604" s="423">
        <v>0</v>
      </c>
      <c r="F604" s="423">
        <v>0</v>
      </c>
      <c r="G604" s="423">
        <v>0</v>
      </c>
      <c r="H604" s="423">
        <v>0</v>
      </c>
      <c r="I604" s="423">
        <v>0</v>
      </c>
      <c r="J604" s="423">
        <v>0</v>
      </c>
      <c r="K604" s="423">
        <v>0</v>
      </c>
      <c r="L604" s="423">
        <v>0</v>
      </c>
      <c r="M604" s="423">
        <v>0</v>
      </c>
      <c r="N604" s="423">
        <v>0</v>
      </c>
      <c r="O604" s="423">
        <v>0</v>
      </c>
      <c r="P604" s="423">
        <v>0</v>
      </c>
      <c r="Q604" s="423">
        <v>0</v>
      </c>
      <c r="R604" s="423">
        <v>0</v>
      </c>
      <c r="S604" s="423">
        <v>0</v>
      </c>
      <c r="T604" s="423">
        <v>0</v>
      </c>
      <c r="U604" s="423">
        <v>0</v>
      </c>
      <c r="V604" s="423">
        <v>0</v>
      </c>
    </row>
    <row r="605" spans="2:22">
      <c r="B605" s="491" t="s">
        <v>13</v>
      </c>
      <c r="C605" s="491" t="s">
        <v>13</v>
      </c>
      <c r="D605" s="491" t="s">
        <v>13</v>
      </c>
      <c r="E605" s="423">
        <v>0</v>
      </c>
      <c r="F605" s="423">
        <v>0</v>
      </c>
      <c r="G605" s="423">
        <v>0</v>
      </c>
      <c r="H605" s="423">
        <v>0</v>
      </c>
      <c r="I605" s="423">
        <v>0</v>
      </c>
      <c r="J605" s="423">
        <v>0</v>
      </c>
      <c r="K605" s="423">
        <v>0</v>
      </c>
      <c r="L605" s="423">
        <v>0</v>
      </c>
      <c r="M605" s="423">
        <v>0</v>
      </c>
      <c r="N605" s="423">
        <v>0</v>
      </c>
      <c r="O605" s="423">
        <v>0</v>
      </c>
      <c r="P605" s="423">
        <v>0</v>
      </c>
      <c r="Q605" s="423">
        <v>0</v>
      </c>
      <c r="R605" s="423">
        <v>0</v>
      </c>
      <c r="S605" s="423">
        <v>0</v>
      </c>
      <c r="T605" s="423">
        <v>0</v>
      </c>
      <c r="U605" s="423">
        <v>0</v>
      </c>
      <c r="V605" s="423">
        <v>0</v>
      </c>
    </row>
    <row r="606" spans="2:22">
      <c r="B606" s="491" t="s">
        <v>13</v>
      </c>
      <c r="C606" s="491" t="s">
        <v>13</v>
      </c>
      <c r="D606" s="491" t="s">
        <v>13</v>
      </c>
      <c r="E606" s="423">
        <v>0</v>
      </c>
      <c r="F606" s="423">
        <v>0</v>
      </c>
      <c r="G606" s="423">
        <v>0</v>
      </c>
      <c r="H606" s="423">
        <v>0</v>
      </c>
      <c r="I606" s="423">
        <v>0</v>
      </c>
      <c r="J606" s="423">
        <v>0</v>
      </c>
      <c r="K606" s="423">
        <v>0</v>
      </c>
      <c r="L606" s="423">
        <v>0</v>
      </c>
      <c r="M606" s="423">
        <v>0</v>
      </c>
      <c r="N606" s="423">
        <v>0</v>
      </c>
      <c r="O606" s="423">
        <v>0</v>
      </c>
      <c r="P606" s="423">
        <v>0</v>
      </c>
      <c r="Q606" s="423">
        <v>0</v>
      </c>
      <c r="R606" s="423">
        <v>0</v>
      </c>
      <c r="S606" s="423">
        <v>0</v>
      </c>
      <c r="T606" s="423">
        <v>0</v>
      </c>
      <c r="U606" s="423">
        <v>0</v>
      </c>
      <c r="V606" s="423">
        <v>0</v>
      </c>
    </row>
    <row r="607" spans="2:22">
      <c r="B607" s="491" t="s">
        <v>13</v>
      </c>
      <c r="C607" s="491" t="s">
        <v>13</v>
      </c>
      <c r="D607" s="491" t="s">
        <v>13</v>
      </c>
      <c r="E607" s="423">
        <v>0</v>
      </c>
      <c r="F607" s="423">
        <v>0</v>
      </c>
      <c r="G607" s="423">
        <v>0</v>
      </c>
      <c r="H607" s="423">
        <v>0</v>
      </c>
      <c r="I607" s="423">
        <v>0</v>
      </c>
      <c r="J607" s="423">
        <v>0</v>
      </c>
      <c r="K607" s="423">
        <v>0</v>
      </c>
      <c r="L607" s="423">
        <v>0</v>
      </c>
      <c r="M607" s="423">
        <v>0</v>
      </c>
      <c r="N607" s="423">
        <v>0</v>
      </c>
      <c r="O607" s="423">
        <v>0</v>
      </c>
      <c r="P607" s="423">
        <v>0</v>
      </c>
      <c r="Q607" s="423">
        <v>0</v>
      </c>
      <c r="R607" s="423">
        <v>0</v>
      </c>
      <c r="S607" s="423">
        <v>0</v>
      </c>
      <c r="T607" s="423">
        <v>0</v>
      </c>
      <c r="U607" s="423">
        <v>0</v>
      </c>
      <c r="V607" s="423">
        <v>0</v>
      </c>
    </row>
    <row r="608" spans="2:22">
      <c r="B608" s="491" t="s">
        <v>13</v>
      </c>
      <c r="C608" s="491" t="s">
        <v>13</v>
      </c>
      <c r="D608" s="491" t="s">
        <v>13</v>
      </c>
      <c r="E608" s="423">
        <v>0</v>
      </c>
      <c r="F608" s="423">
        <v>0</v>
      </c>
      <c r="G608" s="423">
        <v>0</v>
      </c>
      <c r="H608" s="423">
        <v>0</v>
      </c>
      <c r="I608" s="423">
        <v>0</v>
      </c>
      <c r="J608" s="423">
        <v>0</v>
      </c>
      <c r="K608" s="423">
        <v>0</v>
      </c>
      <c r="L608" s="423">
        <v>0</v>
      </c>
      <c r="M608" s="423">
        <v>0</v>
      </c>
      <c r="N608" s="423">
        <v>0</v>
      </c>
      <c r="O608" s="423">
        <v>0</v>
      </c>
      <c r="P608" s="423">
        <v>0</v>
      </c>
      <c r="Q608" s="423">
        <v>0</v>
      </c>
      <c r="R608" s="423">
        <v>0</v>
      </c>
      <c r="S608" s="423">
        <v>0</v>
      </c>
      <c r="T608" s="423">
        <v>0</v>
      </c>
      <c r="U608" s="423">
        <v>0</v>
      </c>
      <c r="V608" s="423">
        <v>0</v>
      </c>
    </row>
    <row r="609" spans="2:22">
      <c r="B609" s="491" t="s">
        <v>13</v>
      </c>
      <c r="C609" s="491" t="s">
        <v>13</v>
      </c>
      <c r="D609" s="491" t="s">
        <v>13</v>
      </c>
      <c r="E609" s="423">
        <v>0</v>
      </c>
      <c r="F609" s="423">
        <v>0</v>
      </c>
      <c r="G609" s="423">
        <v>0</v>
      </c>
      <c r="H609" s="423">
        <v>0</v>
      </c>
      <c r="I609" s="423">
        <v>0</v>
      </c>
      <c r="J609" s="423">
        <v>0</v>
      </c>
      <c r="K609" s="423">
        <v>0</v>
      </c>
      <c r="L609" s="423">
        <v>0</v>
      </c>
      <c r="M609" s="423">
        <v>0</v>
      </c>
      <c r="N609" s="423">
        <v>0</v>
      </c>
      <c r="O609" s="423">
        <v>0</v>
      </c>
      <c r="P609" s="423">
        <v>0</v>
      </c>
      <c r="Q609" s="423">
        <v>0</v>
      </c>
      <c r="R609" s="423">
        <v>0</v>
      </c>
      <c r="S609" s="423">
        <v>0</v>
      </c>
      <c r="T609" s="423">
        <v>0</v>
      </c>
      <c r="U609" s="423">
        <v>0</v>
      </c>
      <c r="V609" s="423">
        <v>0</v>
      </c>
    </row>
    <row r="610" spans="2:22">
      <c r="B610" s="491" t="s">
        <v>13</v>
      </c>
      <c r="C610" s="491" t="s">
        <v>13</v>
      </c>
      <c r="D610" s="491" t="s">
        <v>13</v>
      </c>
      <c r="E610" s="423">
        <v>0</v>
      </c>
      <c r="F610" s="423">
        <v>0</v>
      </c>
      <c r="G610" s="423">
        <v>0</v>
      </c>
      <c r="H610" s="423">
        <v>0</v>
      </c>
      <c r="I610" s="423">
        <v>0</v>
      </c>
      <c r="J610" s="423">
        <v>0</v>
      </c>
      <c r="K610" s="423">
        <v>0</v>
      </c>
      <c r="L610" s="423">
        <v>0</v>
      </c>
      <c r="M610" s="423">
        <v>0</v>
      </c>
      <c r="N610" s="423">
        <v>0</v>
      </c>
      <c r="O610" s="423">
        <v>0</v>
      </c>
      <c r="P610" s="423">
        <v>0</v>
      </c>
      <c r="Q610" s="423">
        <v>0</v>
      </c>
      <c r="R610" s="423">
        <v>0</v>
      </c>
      <c r="S610" s="423">
        <v>0</v>
      </c>
      <c r="T610" s="423">
        <v>0</v>
      </c>
      <c r="U610" s="423">
        <v>0</v>
      </c>
      <c r="V610" s="423">
        <v>0</v>
      </c>
    </row>
    <row r="611" spans="2:22">
      <c r="B611" s="491" t="s">
        <v>13</v>
      </c>
      <c r="C611" s="491" t="s">
        <v>13</v>
      </c>
      <c r="D611" s="491" t="s">
        <v>13</v>
      </c>
      <c r="E611" s="423">
        <v>0</v>
      </c>
      <c r="F611" s="423">
        <v>0</v>
      </c>
      <c r="G611" s="423">
        <v>0</v>
      </c>
      <c r="H611" s="423">
        <v>0</v>
      </c>
      <c r="I611" s="423">
        <v>0</v>
      </c>
      <c r="J611" s="423">
        <v>0</v>
      </c>
      <c r="K611" s="423">
        <v>0</v>
      </c>
      <c r="L611" s="423">
        <v>0</v>
      </c>
      <c r="M611" s="423">
        <v>0</v>
      </c>
      <c r="N611" s="423">
        <v>0</v>
      </c>
      <c r="O611" s="423">
        <v>0</v>
      </c>
      <c r="P611" s="423">
        <v>0</v>
      </c>
      <c r="Q611" s="423">
        <v>0</v>
      </c>
      <c r="R611" s="423">
        <v>0</v>
      </c>
      <c r="S611" s="423">
        <v>0</v>
      </c>
      <c r="T611" s="423">
        <v>0</v>
      </c>
      <c r="U611" s="423">
        <v>0</v>
      </c>
      <c r="V611" s="423">
        <v>0</v>
      </c>
    </row>
    <row r="612" spans="2:22">
      <c r="B612" s="491" t="s">
        <v>13</v>
      </c>
      <c r="C612" s="491" t="s">
        <v>13</v>
      </c>
      <c r="D612" s="491" t="s">
        <v>13</v>
      </c>
      <c r="E612" s="423">
        <v>0</v>
      </c>
      <c r="F612" s="423">
        <v>0</v>
      </c>
      <c r="G612" s="423">
        <v>0</v>
      </c>
      <c r="H612" s="423">
        <v>0</v>
      </c>
      <c r="I612" s="423">
        <v>0</v>
      </c>
      <c r="J612" s="423">
        <v>0</v>
      </c>
      <c r="K612" s="423">
        <v>0</v>
      </c>
      <c r="L612" s="423">
        <v>0</v>
      </c>
      <c r="M612" s="423">
        <v>0</v>
      </c>
      <c r="N612" s="423">
        <v>0</v>
      </c>
      <c r="O612" s="423">
        <v>0</v>
      </c>
      <c r="P612" s="423">
        <v>0</v>
      </c>
      <c r="Q612" s="423">
        <v>0</v>
      </c>
      <c r="R612" s="423">
        <v>0</v>
      </c>
      <c r="S612" s="423">
        <v>0</v>
      </c>
      <c r="T612" s="423">
        <v>0</v>
      </c>
      <c r="U612" s="423">
        <v>0</v>
      </c>
      <c r="V612" s="423">
        <v>0</v>
      </c>
    </row>
    <row r="613" spans="2:22">
      <c r="B613" s="491" t="s">
        <v>13</v>
      </c>
      <c r="C613" s="491" t="s">
        <v>13</v>
      </c>
      <c r="D613" s="491" t="s">
        <v>13</v>
      </c>
      <c r="E613" s="423">
        <v>0</v>
      </c>
      <c r="F613" s="423">
        <v>0</v>
      </c>
      <c r="G613" s="423">
        <v>0</v>
      </c>
      <c r="H613" s="423">
        <v>0</v>
      </c>
      <c r="I613" s="423">
        <v>0</v>
      </c>
      <c r="J613" s="423">
        <v>0</v>
      </c>
      <c r="K613" s="423">
        <v>0</v>
      </c>
      <c r="L613" s="423">
        <v>0</v>
      </c>
      <c r="M613" s="423">
        <v>0</v>
      </c>
      <c r="N613" s="423">
        <v>0</v>
      </c>
      <c r="O613" s="423">
        <v>0</v>
      </c>
      <c r="P613" s="423">
        <v>0</v>
      </c>
      <c r="Q613" s="423">
        <v>0</v>
      </c>
      <c r="R613" s="423">
        <v>0</v>
      </c>
      <c r="S613" s="423">
        <v>0</v>
      </c>
      <c r="T613" s="423">
        <v>0</v>
      </c>
      <c r="U613" s="423">
        <v>0</v>
      </c>
      <c r="V613" s="423">
        <v>0</v>
      </c>
    </row>
    <row r="614" spans="2:22">
      <c r="B614" s="491" t="s">
        <v>13</v>
      </c>
      <c r="C614" s="491" t="s">
        <v>13</v>
      </c>
      <c r="D614" s="491" t="s">
        <v>13</v>
      </c>
      <c r="E614" s="423">
        <v>0</v>
      </c>
      <c r="F614" s="423">
        <v>0</v>
      </c>
      <c r="G614" s="423">
        <v>0</v>
      </c>
      <c r="H614" s="423">
        <v>0</v>
      </c>
      <c r="I614" s="423">
        <v>0</v>
      </c>
      <c r="J614" s="423">
        <v>0</v>
      </c>
      <c r="K614" s="423">
        <v>0</v>
      </c>
      <c r="L614" s="423">
        <v>0</v>
      </c>
      <c r="M614" s="423">
        <v>0</v>
      </c>
      <c r="N614" s="423">
        <v>0</v>
      </c>
      <c r="O614" s="423">
        <v>0</v>
      </c>
      <c r="P614" s="423">
        <v>0</v>
      </c>
      <c r="Q614" s="423">
        <v>0</v>
      </c>
      <c r="R614" s="423">
        <v>0</v>
      </c>
      <c r="S614" s="423">
        <v>0</v>
      </c>
      <c r="T614" s="423">
        <v>0</v>
      </c>
      <c r="U614" s="423">
        <v>0</v>
      </c>
      <c r="V614" s="423">
        <v>0</v>
      </c>
    </row>
    <row r="615" spans="2:22">
      <c r="B615" s="491" t="s">
        <v>13</v>
      </c>
      <c r="C615" s="491" t="s">
        <v>13</v>
      </c>
      <c r="D615" s="491" t="s">
        <v>13</v>
      </c>
      <c r="E615" s="423">
        <v>0</v>
      </c>
      <c r="F615" s="423">
        <v>0</v>
      </c>
      <c r="G615" s="423">
        <v>0</v>
      </c>
      <c r="H615" s="423">
        <v>0</v>
      </c>
      <c r="I615" s="423">
        <v>0</v>
      </c>
      <c r="J615" s="423">
        <v>0</v>
      </c>
      <c r="K615" s="423">
        <v>0</v>
      </c>
      <c r="L615" s="423">
        <v>0</v>
      </c>
      <c r="M615" s="423">
        <v>0</v>
      </c>
      <c r="N615" s="423">
        <v>0</v>
      </c>
      <c r="O615" s="423">
        <v>0</v>
      </c>
      <c r="P615" s="423">
        <v>0</v>
      </c>
      <c r="Q615" s="423">
        <v>0</v>
      </c>
      <c r="R615" s="423">
        <v>0</v>
      </c>
      <c r="S615" s="423">
        <v>0</v>
      </c>
      <c r="T615" s="423">
        <v>0</v>
      </c>
      <c r="U615" s="423">
        <v>0</v>
      </c>
      <c r="V615" s="423">
        <v>0</v>
      </c>
    </row>
    <row r="616" spans="2:22">
      <c r="B616" s="491" t="s">
        <v>13</v>
      </c>
      <c r="C616" s="491" t="s">
        <v>13</v>
      </c>
      <c r="D616" s="491" t="s">
        <v>13</v>
      </c>
      <c r="E616" s="423">
        <v>0</v>
      </c>
      <c r="F616" s="423">
        <v>0</v>
      </c>
      <c r="G616" s="423">
        <v>0</v>
      </c>
      <c r="H616" s="423">
        <v>0</v>
      </c>
      <c r="I616" s="423">
        <v>0</v>
      </c>
      <c r="J616" s="423">
        <v>0</v>
      </c>
      <c r="K616" s="423">
        <v>0</v>
      </c>
      <c r="L616" s="423">
        <v>0</v>
      </c>
      <c r="M616" s="423">
        <v>0</v>
      </c>
      <c r="N616" s="423">
        <v>0</v>
      </c>
      <c r="O616" s="423">
        <v>0</v>
      </c>
      <c r="P616" s="423">
        <v>0</v>
      </c>
      <c r="Q616" s="423">
        <v>0</v>
      </c>
      <c r="R616" s="423">
        <v>0</v>
      </c>
      <c r="S616" s="423">
        <v>0</v>
      </c>
      <c r="T616" s="423">
        <v>0</v>
      </c>
      <c r="U616" s="423">
        <v>0</v>
      </c>
      <c r="V616" s="423">
        <v>0</v>
      </c>
    </row>
    <row r="617" spans="2:22">
      <c r="B617" s="491" t="s">
        <v>13</v>
      </c>
      <c r="C617" s="491" t="s">
        <v>13</v>
      </c>
      <c r="D617" s="491" t="s">
        <v>13</v>
      </c>
      <c r="E617" s="423">
        <v>0</v>
      </c>
      <c r="F617" s="423">
        <v>0</v>
      </c>
      <c r="G617" s="423">
        <v>0</v>
      </c>
      <c r="H617" s="423">
        <v>0</v>
      </c>
      <c r="I617" s="423">
        <v>0</v>
      </c>
      <c r="J617" s="423">
        <v>0</v>
      </c>
      <c r="K617" s="423">
        <v>0</v>
      </c>
      <c r="L617" s="423">
        <v>0</v>
      </c>
      <c r="M617" s="423">
        <v>0</v>
      </c>
      <c r="N617" s="423">
        <v>0</v>
      </c>
      <c r="O617" s="423">
        <v>0</v>
      </c>
      <c r="P617" s="423">
        <v>0</v>
      </c>
      <c r="Q617" s="423">
        <v>0</v>
      </c>
      <c r="R617" s="423">
        <v>0</v>
      </c>
      <c r="S617" s="423">
        <v>0</v>
      </c>
      <c r="T617" s="423">
        <v>0</v>
      </c>
      <c r="U617" s="423">
        <v>0</v>
      </c>
      <c r="V617" s="423">
        <v>0</v>
      </c>
    </row>
    <row r="618" spans="2:22">
      <c r="B618" s="491" t="s">
        <v>13</v>
      </c>
      <c r="C618" s="491" t="s">
        <v>13</v>
      </c>
      <c r="D618" s="491" t="s">
        <v>13</v>
      </c>
      <c r="E618" s="423">
        <v>0</v>
      </c>
      <c r="F618" s="423">
        <v>0</v>
      </c>
      <c r="G618" s="423">
        <v>0</v>
      </c>
      <c r="H618" s="423">
        <v>0</v>
      </c>
      <c r="I618" s="423">
        <v>0</v>
      </c>
      <c r="J618" s="423">
        <v>0</v>
      </c>
      <c r="K618" s="423">
        <v>0</v>
      </c>
      <c r="L618" s="423">
        <v>0</v>
      </c>
      <c r="M618" s="423">
        <v>0</v>
      </c>
      <c r="N618" s="423">
        <v>0</v>
      </c>
      <c r="O618" s="423">
        <v>0</v>
      </c>
      <c r="P618" s="423">
        <v>0</v>
      </c>
      <c r="Q618" s="423">
        <v>0</v>
      </c>
      <c r="R618" s="423">
        <v>0</v>
      </c>
      <c r="S618" s="423">
        <v>0</v>
      </c>
      <c r="T618" s="423">
        <v>0</v>
      </c>
      <c r="U618" s="423">
        <v>0</v>
      </c>
      <c r="V618" s="423">
        <v>0</v>
      </c>
    </row>
    <row r="619" spans="2:22">
      <c r="B619" s="491" t="s">
        <v>13</v>
      </c>
      <c r="C619" s="491" t="s">
        <v>13</v>
      </c>
      <c r="D619" s="491" t="s">
        <v>13</v>
      </c>
      <c r="E619" s="423">
        <v>0</v>
      </c>
      <c r="F619" s="423">
        <v>0</v>
      </c>
      <c r="G619" s="423">
        <v>0</v>
      </c>
      <c r="H619" s="423">
        <v>0</v>
      </c>
      <c r="I619" s="423">
        <v>0</v>
      </c>
      <c r="J619" s="423">
        <v>0</v>
      </c>
      <c r="K619" s="423">
        <v>0</v>
      </c>
      <c r="L619" s="423">
        <v>0</v>
      </c>
      <c r="M619" s="423">
        <v>0</v>
      </c>
      <c r="N619" s="423">
        <v>0</v>
      </c>
      <c r="O619" s="423">
        <v>0</v>
      </c>
      <c r="P619" s="423">
        <v>0</v>
      </c>
      <c r="Q619" s="423">
        <v>0</v>
      </c>
      <c r="R619" s="423">
        <v>0</v>
      </c>
      <c r="S619" s="423">
        <v>0</v>
      </c>
      <c r="T619" s="423">
        <v>0</v>
      </c>
      <c r="U619" s="423">
        <v>0</v>
      </c>
      <c r="V619" s="423">
        <v>0</v>
      </c>
    </row>
    <row r="620" spans="2:22">
      <c r="B620" s="491" t="s">
        <v>13</v>
      </c>
      <c r="C620" s="491" t="s">
        <v>13</v>
      </c>
      <c r="D620" s="491" t="s">
        <v>13</v>
      </c>
      <c r="E620" s="423">
        <v>0</v>
      </c>
      <c r="F620" s="423">
        <v>0</v>
      </c>
      <c r="G620" s="423">
        <v>0</v>
      </c>
      <c r="H620" s="423">
        <v>0</v>
      </c>
      <c r="I620" s="423">
        <v>0</v>
      </c>
      <c r="J620" s="423">
        <v>0</v>
      </c>
      <c r="K620" s="423">
        <v>0</v>
      </c>
      <c r="L620" s="423">
        <v>0</v>
      </c>
      <c r="M620" s="423">
        <v>0</v>
      </c>
      <c r="N620" s="423">
        <v>0</v>
      </c>
      <c r="O620" s="423">
        <v>0</v>
      </c>
      <c r="P620" s="423">
        <v>0</v>
      </c>
      <c r="Q620" s="423">
        <v>0</v>
      </c>
      <c r="R620" s="423">
        <v>0</v>
      </c>
      <c r="S620" s="423">
        <v>0</v>
      </c>
      <c r="T620" s="423">
        <v>0</v>
      </c>
      <c r="U620" s="423">
        <v>0</v>
      </c>
      <c r="V620" s="423">
        <v>0</v>
      </c>
    </row>
    <row r="621" spans="2:22">
      <c r="B621" s="491" t="s">
        <v>13</v>
      </c>
      <c r="C621" s="491" t="s">
        <v>13</v>
      </c>
      <c r="D621" s="491" t="s">
        <v>13</v>
      </c>
      <c r="E621" s="423">
        <v>0</v>
      </c>
      <c r="F621" s="423">
        <v>0</v>
      </c>
      <c r="G621" s="423">
        <v>0</v>
      </c>
      <c r="H621" s="423">
        <v>0</v>
      </c>
      <c r="I621" s="423">
        <v>0</v>
      </c>
      <c r="J621" s="423">
        <v>0</v>
      </c>
      <c r="K621" s="423">
        <v>0</v>
      </c>
      <c r="L621" s="423">
        <v>0</v>
      </c>
      <c r="M621" s="423">
        <v>0</v>
      </c>
      <c r="N621" s="423">
        <v>0</v>
      </c>
      <c r="O621" s="423">
        <v>0</v>
      </c>
      <c r="P621" s="423">
        <v>0</v>
      </c>
      <c r="Q621" s="423">
        <v>0</v>
      </c>
      <c r="R621" s="423">
        <v>0</v>
      </c>
      <c r="S621" s="423">
        <v>0</v>
      </c>
      <c r="T621" s="423">
        <v>0</v>
      </c>
      <c r="U621" s="423">
        <v>0</v>
      </c>
      <c r="V621" s="423">
        <v>0</v>
      </c>
    </row>
    <row r="622" spans="2:22">
      <c r="B622" s="491" t="s">
        <v>13</v>
      </c>
      <c r="C622" s="491" t="s">
        <v>13</v>
      </c>
      <c r="D622" s="491" t="s">
        <v>13</v>
      </c>
      <c r="E622" s="423">
        <v>0</v>
      </c>
      <c r="F622" s="423">
        <v>0</v>
      </c>
      <c r="G622" s="423">
        <v>0</v>
      </c>
      <c r="H622" s="423">
        <v>0</v>
      </c>
      <c r="I622" s="423">
        <v>0</v>
      </c>
      <c r="J622" s="423">
        <v>0</v>
      </c>
      <c r="K622" s="423">
        <v>0</v>
      </c>
      <c r="L622" s="423">
        <v>0</v>
      </c>
      <c r="M622" s="423">
        <v>0</v>
      </c>
      <c r="N622" s="423">
        <v>0</v>
      </c>
      <c r="O622" s="423">
        <v>0</v>
      </c>
      <c r="P622" s="423">
        <v>0</v>
      </c>
      <c r="Q622" s="423">
        <v>0</v>
      </c>
      <c r="R622" s="423">
        <v>0</v>
      </c>
      <c r="S622" s="423">
        <v>0</v>
      </c>
      <c r="T622" s="423">
        <v>0</v>
      </c>
      <c r="U622" s="423">
        <v>0</v>
      </c>
      <c r="V622" s="423">
        <v>0</v>
      </c>
    </row>
    <row r="623" spans="2:22">
      <c r="B623" s="491" t="s">
        <v>13</v>
      </c>
      <c r="C623" s="491" t="s">
        <v>13</v>
      </c>
      <c r="D623" s="491" t="s">
        <v>13</v>
      </c>
      <c r="E623" s="423">
        <v>0</v>
      </c>
      <c r="F623" s="423">
        <v>0</v>
      </c>
      <c r="G623" s="423">
        <v>0</v>
      </c>
      <c r="H623" s="423">
        <v>0</v>
      </c>
      <c r="I623" s="423">
        <v>0</v>
      </c>
      <c r="J623" s="423">
        <v>0</v>
      </c>
      <c r="K623" s="423">
        <v>0</v>
      </c>
      <c r="L623" s="423">
        <v>0</v>
      </c>
      <c r="M623" s="423">
        <v>0</v>
      </c>
      <c r="N623" s="423">
        <v>0</v>
      </c>
      <c r="O623" s="423">
        <v>0</v>
      </c>
      <c r="P623" s="423">
        <v>0</v>
      </c>
      <c r="Q623" s="423">
        <v>0</v>
      </c>
      <c r="R623" s="423">
        <v>0</v>
      </c>
      <c r="S623" s="423">
        <v>0</v>
      </c>
      <c r="T623" s="423">
        <v>0</v>
      </c>
      <c r="U623" s="423">
        <v>0</v>
      </c>
      <c r="V623" s="423">
        <v>0</v>
      </c>
    </row>
    <row r="624" spans="2:22">
      <c r="B624" s="491" t="s">
        <v>13</v>
      </c>
      <c r="C624" s="491" t="s">
        <v>13</v>
      </c>
      <c r="D624" s="491" t="s">
        <v>13</v>
      </c>
      <c r="E624" s="423">
        <v>0</v>
      </c>
      <c r="F624" s="423">
        <v>0</v>
      </c>
      <c r="G624" s="423">
        <v>0</v>
      </c>
      <c r="H624" s="423">
        <v>0</v>
      </c>
      <c r="I624" s="423">
        <v>0</v>
      </c>
      <c r="J624" s="423">
        <v>0</v>
      </c>
      <c r="K624" s="423">
        <v>0</v>
      </c>
      <c r="L624" s="423">
        <v>0</v>
      </c>
      <c r="M624" s="423">
        <v>0</v>
      </c>
      <c r="N624" s="423">
        <v>0</v>
      </c>
      <c r="O624" s="423">
        <v>0</v>
      </c>
      <c r="P624" s="423">
        <v>0</v>
      </c>
      <c r="Q624" s="423">
        <v>0</v>
      </c>
      <c r="R624" s="423">
        <v>0</v>
      </c>
      <c r="S624" s="423">
        <v>0</v>
      </c>
      <c r="T624" s="423">
        <v>0</v>
      </c>
      <c r="U624" s="423">
        <v>0</v>
      </c>
      <c r="V624" s="423">
        <v>0</v>
      </c>
    </row>
    <row r="625" spans="2:22">
      <c r="B625" s="491" t="s">
        <v>13</v>
      </c>
      <c r="C625" s="491" t="s">
        <v>13</v>
      </c>
      <c r="D625" s="491" t="s">
        <v>13</v>
      </c>
      <c r="E625" s="423">
        <v>0</v>
      </c>
      <c r="F625" s="423">
        <v>0</v>
      </c>
      <c r="G625" s="423">
        <v>0</v>
      </c>
      <c r="H625" s="423">
        <v>0</v>
      </c>
      <c r="I625" s="423">
        <v>0</v>
      </c>
      <c r="J625" s="423">
        <v>0</v>
      </c>
      <c r="K625" s="423">
        <v>0</v>
      </c>
      <c r="L625" s="423">
        <v>0</v>
      </c>
      <c r="M625" s="423">
        <v>0</v>
      </c>
      <c r="N625" s="423">
        <v>0</v>
      </c>
      <c r="O625" s="423">
        <v>0</v>
      </c>
      <c r="P625" s="423">
        <v>0</v>
      </c>
      <c r="Q625" s="423">
        <v>0</v>
      </c>
      <c r="R625" s="423">
        <v>0</v>
      </c>
      <c r="S625" s="423">
        <v>0</v>
      </c>
      <c r="T625" s="423">
        <v>0</v>
      </c>
      <c r="U625" s="423">
        <v>0</v>
      </c>
      <c r="V625" s="423">
        <v>0</v>
      </c>
    </row>
    <row r="626" spans="2:22">
      <c r="B626" s="491" t="s">
        <v>13</v>
      </c>
      <c r="C626" s="491" t="s">
        <v>13</v>
      </c>
      <c r="D626" s="491" t="s">
        <v>13</v>
      </c>
      <c r="E626" s="423">
        <v>0</v>
      </c>
      <c r="F626" s="423">
        <v>0</v>
      </c>
      <c r="G626" s="423">
        <v>0</v>
      </c>
      <c r="H626" s="423">
        <v>0</v>
      </c>
      <c r="I626" s="423">
        <v>0</v>
      </c>
      <c r="J626" s="423">
        <v>0</v>
      </c>
      <c r="K626" s="423">
        <v>0</v>
      </c>
      <c r="L626" s="423">
        <v>0</v>
      </c>
      <c r="M626" s="423">
        <v>0</v>
      </c>
      <c r="N626" s="423">
        <v>0</v>
      </c>
      <c r="O626" s="423">
        <v>0</v>
      </c>
      <c r="P626" s="423">
        <v>0</v>
      </c>
      <c r="Q626" s="423">
        <v>0</v>
      </c>
      <c r="R626" s="423">
        <v>0</v>
      </c>
      <c r="S626" s="423">
        <v>0</v>
      </c>
      <c r="T626" s="423">
        <v>0</v>
      </c>
      <c r="U626" s="423">
        <v>0</v>
      </c>
      <c r="V626" s="423">
        <v>0</v>
      </c>
    </row>
    <row r="627" spans="2:22">
      <c r="B627" s="491" t="s">
        <v>13</v>
      </c>
      <c r="C627" s="491" t="s">
        <v>13</v>
      </c>
      <c r="D627" s="491" t="s">
        <v>13</v>
      </c>
      <c r="E627" s="423">
        <v>0</v>
      </c>
      <c r="F627" s="423">
        <v>0</v>
      </c>
      <c r="G627" s="423">
        <v>0</v>
      </c>
      <c r="H627" s="423">
        <v>0</v>
      </c>
      <c r="I627" s="423">
        <v>0</v>
      </c>
      <c r="J627" s="423">
        <v>0</v>
      </c>
      <c r="K627" s="423">
        <v>0</v>
      </c>
      <c r="L627" s="423">
        <v>0</v>
      </c>
      <c r="M627" s="423">
        <v>0</v>
      </c>
      <c r="N627" s="423">
        <v>0</v>
      </c>
      <c r="O627" s="423">
        <v>0</v>
      </c>
      <c r="P627" s="423">
        <v>0</v>
      </c>
      <c r="Q627" s="423">
        <v>0</v>
      </c>
      <c r="R627" s="423">
        <v>0</v>
      </c>
      <c r="S627" s="423">
        <v>0</v>
      </c>
      <c r="T627" s="423">
        <v>0</v>
      </c>
      <c r="U627" s="423">
        <v>0</v>
      </c>
      <c r="V627" s="423">
        <v>0</v>
      </c>
    </row>
    <row r="628" spans="2:22">
      <c r="B628" s="491" t="s">
        <v>13</v>
      </c>
      <c r="C628" s="491" t="s">
        <v>13</v>
      </c>
      <c r="D628" s="491" t="s">
        <v>13</v>
      </c>
      <c r="E628" s="423">
        <v>0</v>
      </c>
      <c r="F628" s="423">
        <v>0</v>
      </c>
      <c r="G628" s="423">
        <v>0</v>
      </c>
      <c r="H628" s="423">
        <v>0</v>
      </c>
      <c r="I628" s="423">
        <v>0</v>
      </c>
      <c r="J628" s="423">
        <v>0</v>
      </c>
      <c r="K628" s="423">
        <v>0</v>
      </c>
      <c r="L628" s="423">
        <v>0</v>
      </c>
      <c r="M628" s="423">
        <v>0</v>
      </c>
      <c r="N628" s="423">
        <v>0</v>
      </c>
      <c r="O628" s="423">
        <v>0</v>
      </c>
      <c r="P628" s="423">
        <v>0</v>
      </c>
      <c r="Q628" s="423">
        <v>0</v>
      </c>
      <c r="R628" s="423">
        <v>0</v>
      </c>
      <c r="S628" s="423">
        <v>0</v>
      </c>
      <c r="T628" s="423">
        <v>0</v>
      </c>
      <c r="U628" s="423">
        <v>0</v>
      </c>
      <c r="V628" s="423">
        <v>0</v>
      </c>
    </row>
    <row r="629" spans="2:22">
      <c r="B629" s="491" t="s">
        <v>13</v>
      </c>
      <c r="C629" s="491" t="s">
        <v>13</v>
      </c>
      <c r="D629" s="491" t="s">
        <v>13</v>
      </c>
      <c r="E629" s="423">
        <v>0</v>
      </c>
      <c r="F629" s="423">
        <v>0</v>
      </c>
      <c r="G629" s="423">
        <v>0</v>
      </c>
      <c r="H629" s="423">
        <v>0</v>
      </c>
      <c r="I629" s="423">
        <v>0</v>
      </c>
      <c r="J629" s="423">
        <v>0</v>
      </c>
      <c r="K629" s="423">
        <v>0</v>
      </c>
      <c r="L629" s="423">
        <v>0</v>
      </c>
      <c r="M629" s="423">
        <v>0</v>
      </c>
      <c r="N629" s="423">
        <v>0</v>
      </c>
      <c r="O629" s="423">
        <v>0</v>
      </c>
      <c r="P629" s="423">
        <v>0</v>
      </c>
      <c r="Q629" s="423">
        <v>0</v>
      </c>
      <c r="R629" s="423">
        <v>0</v>
      </c>
      <c r="S629" s="423">
        <v>0</v>
      </c>
      <c r="T629" s="423">
        <v>0</v>
      </c>
      <c r="U629" s="423">
        <v>0</v>
      </c>
      <c r="V629" s="423">
        <v>0</v>
      </c>
    </row>
    <row r="630" spans="2:22">
      <c r="B630" s="491" t="s">
        <v>13</v>
      </c>
      <c r="C630" s="491" t="s">
        <v>13</v>
      </c>
      <c r="D630" s="491" t="s">
        <v>13</v>
      </c>
      <c r="E630" s="423">
        <v>0</v>
      </c>
      <c r="F630" s="423">
        <v>0</v>
      </c>
      <c r="G630" s="423">
        <v>0</v>
      </c>
      <c r="H630" s="423">
        <v>0</v>
      </c>
      <c r="I630" s="423">
        <v>0</v>
      </c>
      <c r="J630" s="423">
        <v>0</v>
      </c>
      <c r="K630" s="423">
        <v>0</v>
      </c>
      <c r="L630" s="423">
        <v>0</v>
      </c>
      <c r="M630" s="423">
        <v>0</v>
      </c>
      <c r="N630" s="423">
        <v>0</v>
      </c>
      <c r="O630" s="423">
        <v>0</v>
      </c>
      <c r="P630" s="423">
        <v>0</v>
      </c>
      <c r="Q630" s="423">
        <v>0</v>
      </c>
      <c r="R630" s="423">
        <v>0</v>
      </c>
      <c r="S630" s="423">
        <v>0</v>
      </c>
      <c r="T630" s="423">
        <v>0</v>
      </c>
      <c r="U630" s="423">
        <v>0</v>
      </c>
      <c r="V630" s="423">
        <v>0</v>
      </c>
    </row>
    <row r="631" spans="2:22">
      <c r="B631" s="491" t="s">
        <v>13</v>
      </c>
      <c r="C631" s="491" t="s">
        <v>13</v>
      </c>
      <c r="D631" s="491" t="s">
        <v>13</v>
      </c>
      <c r="E631" s="423">
        <v>0</v>
      </c>
      <c r="F631" s="423">
        <v>0</v>
      </c>
      <c r="G631" s="423">
        <v>0</v>
      </c>
      <c r="H631" s="423">
        <v>0</v>
      </c>
      <c r="I631" s="423">
        <v>0</v>
      </c>
      <c r="J631" s="423">
        <v>0</v>
      </c>
      <c r="K631" s="423">
        <v>0</v>
      </c>
      <c r="L631" s="423">
        <v>0</v>
      </c>
      <c r="M631" s="423">
        <v>0</v>
      </c>
      <c r="N631" s="423">
        <v>0</v>
      </c>
      <c r="O631" s="423">
        <v>0</v>
      </c>
      <c r="P631" s="423">
        <v>0</v>
      </c>
      <c r="Q631" s="423">
        <v>0</v>
      </c>
      <c r="R631" s="423">
        <v>0</v>
      </c>
      <c r="S631" s="423">
        <v>0</v>
      </c>
      <c r="T631" s="423">
        <v>0</v>
      </c>
      <c r="U631" s="423">
        <v>0</v>
      </c>
      <c r="V631" s="423">
        <v>0</v>
      </c>
    </row>
    <row r="632" spans="2:22">
      <c r="B632" s="491" t="s">
        <v>13</v>
      </c>
      <c r="C632" s="491" t="s">
        <v>13</v>
      </c>
      <c r="D632" s="491" t="s">
        <v>13</v>
      </c>
      <c r="E632" s="423">
        <v>0</v>
      </c>
      <c r="F632" s="423">
        <v>0</v>
      </c>
      <c r="G632" s="423">
        <v>0</v>
      </c>
      <c r="H632" s="423">
        <v>0</v>
      </c>
      <c r="I632" s="423">
        <v>0</v>
      </c>
      <c r="J632" s="423">
        <v>0</v>
      </c>
      <c r="K632" s="423">
        <v>0</v>
      </c>
      <c r="L632" s="423">
        <v>0</v>
      </c>
      <c r="M632" s="423">
        <v>0</v>
      </c>
      <c r="N632" s="423">
        <v>0</v>
      </c>
      <c r="O632" s="423">
        <v>0</v>
      </c>
      <c r="P632" s="423">
        <v>0</v>
      </c>
      <c r="Q632" s="423">
        <v>0</v>
      </c>
      <c r="R632" s="423">
        <v>0</v>
      </c>
      <c r="S632" s="423">
        <v>0</v>
      </c>
      <c r="T632" s="423">
        <v>0</v>
      </c>
      <c r="U632" s="423">
        <v>0</v>
      </c>
      <c r="V632" s="423">
        <v>0</v>
      </c>
    </row>
    <row r="633" spans="2:22">
      <c r="B633" s="491" t="s">
        <v>13</v>
      </c>
      <c r="C633" s="491" t="s">
        <v>13</v>
      </c>
      <c r="D633" s="491" t="s">
        <v>13</v>
      </c>
      <c r="E633" s="423">
        <v>0</v>
      </c>
      <c r="F633" s="423">
        <v>0</v>
      </c>
      <c r="G633" s="423">
        <v>0</v>
      </c>
      <c r="H633" s="423">
        <v>0</v>
      </c>
      <c r="I633" s="423">
        <v>0</v>
      </c>
      <c r="J633" s="423">
        <v>0</v>
      </c>
      <c r="K633" s="423">
        <v>0</v>
      </c>
      <c r="L633" s="423">
        <v>0</v>
      </c>
      <c r="M633" s="423">
        <v>0</v>
      </c>
      <c r="N633" s="423">
        <v>0</v>
      </c>
      <c r="O633" s="423">
        <v>0</v>
      </c>
      <c r="P633" s="423">
        <v>0</v>
      </c>
      <c r="Q633" s="423">
        <v>0</v>
      </c>
      <c r="R633" s="423">
        <v>0</v>
      </c>
      <c r="S633" s="423">
        <v>0</v>
      </c>
      <c r="T633" s="423">
        <v>0</v>
      </c>
      <c r="U633" s="423">
        <v>0</v>
      </c>
      <c r="V633" s="423">
        <v>0</v>
      </c>
    </row>
    <row r="634" spans="2:22">
      <c r="B634" s="491" t="s">
        <v>13</v>
      </c>
      <c r="C634" s="491" t="s">
        <v>13</v>
      </c>
      <c r="D634" s="491" t="s">
        <v>13</v>
      </c>
      <c r="E634" s="423">
        <v>0</v>
      </c>
      <c r="F634" s="423">
        <v>0</v>
      </c>
      <c r="G634" s="423">
        <v>0</v>
      </c>
      <c r="H634" s="423">
        <v>0</v>
      </c>
      <c r="I634" s="423">
        <v>0</v>
      </c>
      <c r="J634" s="423">
        <v>0</v>
      </c>
      <c r="K634" s="423">
        <v>0</v>
      </c>
      <c r="L634" s="423">
        <v>0</v>
      </c>
      <c r="M634" s="423">
        <v>0</v>
      </c>
      <c r="N634" s="423">
        <v>0</v>
      </c>
      <c r="O634" s="423">
        <v>0</v>
      </c>
      <c r="P634" s="423">
        <v>0</v>
      </c>
      <c r="Q634" s="423">
        <v>0</v>
      </c>
      <c r="R634" s="423">
        <v>0</v>
      </c>
      <c r="S634" s="423">
        <v>0</v>
      </c>
      <c r="T634" s="423">
        <v>0</v>
      </c>
      <c r="U634" s="423">
        <v>0</v>
      </c>
      <c r="V634" s="423">
        <v>0</v>
      </c>
    </row>
    <row r="635" spans="2:22">
      <c r="B635" s="491" t="s">
        <v>13</v>
      </c>
      <c r="C635" s="491" t="s">
        <v>13</v>
      </c>
      <c r="D635" s="491" t="s">
        <v>13</v>
      </c>
      <c r="E635" s="423">
        <v>0</v>
      </c>
      <c r="F635" s="423">
        <v>0</v>
      </c>
      <c r="G635" s="423">
        <v>0</v>
      </c>
      <c r="H635" s="423">
        <v>0</v>
      </c>
      <c r="I635" s="423">
        <v>0</v>
      </c>
      <c r="J635" s="423">
        <v>0</v>
      </c>
      <c r="K635" s="423">
        <v>0</v>
      </c>
      <c r="L635" s="423">
        <v>0</v>
      </c>
      <c r="M635" s="423">
        <v>0</v>
      </c>
      <c r="N635" s="423">
        <v>0</v>
      </c>
      <c r="O635" s="423">
        <v>0</v>
      </c>
      <c r="P635" s="423">
        <v>0</v>
      </c>
      <c r="Q635" s="423">
        <v>0</v>
      </c>
      <c r="R635" s="423">
        <v>0</v>
      </c>
      <c r="S635" s="423">
        <v>0</v>
      </c>
      <c r="T635" s="423">
        <v>0</v>
      </c>
      <c r="U635" s="423">
        <v>0</v>
      </c>
      <c r="V635" s="423">
        <v>0</v>
      </c>
    </row>
    <row r="636" spans="2:22">
      <c r="B636" s="491" t="s">
        <v>13</v>
      </c>
      <c r="C636" s="491" t="s">
        <v>13</v>
      </c>
      <c r="D636" s="491" t="s">
        <v>13</v>
      </c>
      <c r="E636" s="423">
        <v>0</v>
      </c>
      <c r="F636" s="423">
        <v>0</v>
      </c>
      <c r="G636" s="423">
        <v>0</v>
      </c>
      <c r="H636" s="423">
        <v>0</v>
      </c>
      <c r="I636" s="423">
        <v>0</v>
      </c>
      <c r="J636" s="423">
        <v>0</v>
      </c>
      <c r="K636" s="423">
        <v>0</v>
      </c>
      <c r="L636" s="423">
        <v>0</v>
      </c>
      <c r="M636" s="423">
        <v>0</v>
      </c>
      <c r="N636" s="423">
        <v>0</v>
      </c>
      <c r="O636" s="423">
        <v>0</v>
      </c>
      <c r="P636" s="423">
        <v>0</v>
      </c>
      <c r="Q636" s="423">
        <v>0</v>
      </c>
      <c r="R636" s="423">
        <v>0</v>
      </c>
      <c r="S636" s="423">
        <v>0</v>
      </c>
      <c r="T636" s="423">
        <v>0</v>
      </c>
      <c r="U636" s="423">
        <v>0</v>
      </c>
      <c r="V636" s="423">
        <v>0</v>
      </c>
    </row>
    <row r="637" spans="2:22">
      <c r="B637" s="491" t="s">
        <v>13</v>
      </c>
      <c r="C637" s="491" t="s">
        <v>13</v>
      </c>
      <c r="D637" s="491" t="s">
        <v>13</v>
      </c>
      <c r="E637" s="423">
        <v>0</v>
      </c>
      <c r="F637" s="423">
        <v>0</v>
      </c>
      <c r="G637" s="423">
        <v>0</v>
      </c>
      <c r="H637" s="423">
        <v>0</v>
      </c>
      <c r="I637" s="423">
        <v>0</v>
      </c>
      <c r="J637" s="423">
        <v>0</v>
      </c>
      <c r="K637" s="423">
        <v>0</v>
      </c>
      <c r="L637" s="423">
        <v>0</v>
      </c>
      <c r="M637" s="423">
        <v>0</v>
      </c>
      <c r="N637" s="423">
        <v>0</v>
      </c>
      <c r="O637" s="423">
        <v>0</v>
      </c>
      <c r="P637" s="423">
        <v>0</v>
      </c>
      <c r="Q637" s="423">
        <v>0</v>
      </c>
      <c r="R637" s="423">
        <v>0</v>
      </c>
      <c r="S637" s="423">
        <v>0</v>
      </c>
      <c r="T637" s="423">
        <v>0</v>
      </c>
      <c r="U637" s="423">
        <v>0</v>
      </c>
      <c r="V637" s="423">
        <v>0</v>
      </c>
    </row>
    <row r="638" spans="2:22">
      <c r="B638" s="491" t="s">
        <v>13</v>
      </c>
      <c r="C638" s="491" t="s">
        <v>13</v>
      </c>
      <c r="D638" s="491" t="s">
        <v>13</v>
      </c>
      <c r="E638" s="423">
        <v>0</v>
      </c>
      <c r="F638" s="423">
        <v>0</v>
      </c>
      <c r="G638" s="423">
        <v>0</v>
      </c>
      <c r="H638" s="423">
        <v>0</v>
      </c>
      <c r="I638" s="423">
        <v>0</v>
      </c>
      <c r="J638" s="423">
        <v>0</v>
      </c>
      <c r="K638" s="423">
        <v>0</v>
      </c>
      <c r="L638" s="423">
        <v>0</v>
      </c>
      <c r="M638" s="423">
        <v>0</v>
      </c>
      <c r="N638" s="423">
        <v>0</v>
      </c>
      <c r="O638" s="423">
        <v>0</v>
      </c>
      <c r="P638" s="423">
        <v>0</v>
      </c>
      <c r="Q638" s="423">
        <v>0</v>
      </c>
      <c r="R638" s="423">
        <v>0</v>
      </c>
      <c r="S638" s="423">
        <v>0</v>
      </c>
      <c r="T638" s="423">
        <v>0</v>
      </c>
      <c r="U638" s="423">
        <v>0</v>
      </c>
      <c r="V638" s="423">
        <v>0</v>
      </c>
    </row>
    <row r="639" spans="2:22">
      <c r="B639" s="491" t="s">
        <v>13</v>
      </c>
      <c r="C639" s="491" t="s">
        <v>13</v>
      </c>
      <c r="D639" s="491" t="s">
        <v>13</v>
      </c>
      <c r="E639" s="423">
        <v>0</v>
      </c>
      <c r="F639" s="423">
        <v>0</v>
      </c>
      <c r="G639" s="423">
        <v>0</v>
      </c>
      <c r="H639" s="423">
        <v>0</v>
      </c>
      <c r="I639" s="423">
        <v>0</v>
      </c>
      <c r="J639" s="423">
        <v>0</v>
      </c>
      <c r="K639" s="423">
        <v>0</v>
      </c>
      <c r="L639" s="423">
        <v>0</v>
      </c>
      <c r="M639" s="423">
        <v>0</v>
      </c>
      <c r="N639" s="423">
        <v>0</v>
      </c>
      <c r="O639" s="423">
        <v>0</v>
      </c>
      <c r="P639" s="423">
        <v>0</v>
      </c>
      <c r="Q639" s="423">
        <v>0</v>
      </c>
      <c r="R639" s="423">
        <v>0</v>
      </c>
      <c r="S639" s="423">
        <v>0</v>
      </c>
      <c r="T639" s="423">
        <v>0</v>
      </c>
      <c r="U639" s="423">
        <v>0</v>
      </c>
      <c r="V639" s="423">
        <v>0</v>
      </c>
    </row>
    <row r="640" spans="2:22">
      <c r="B640" s="491" t="s">
        <v>13</v>
      </c>
      <c r="C640" s="491" t="s">
        <v>13</v>
      </c>
      <c r="D640" s="491" t="s">
        <v>13</v>
      </c>
      <c r="E640" s="423">
        <v>0</v>
      </c>
      <c r="F640" s="423">
        <v>0</v>
      </c>
      <c r="G640" s="423">
        <v>0</v>
      </c>
      <c r="H640" s="423">
        <v>0</v>
      </c>
      <c r="I640" s="423">
        <v>0</v>
      </c>
      <c r="J640" s="423">
        <v>0</v>
      </c>
      <c r="K640" s="423">
        <v>0</v>
      </c>
      <c r="L640" s="423">
        <v>0</v>
      </c>
      <c r="M640" s="423">
        <v>0</v>
      </c>
      <c r="N640" s="423">
        <v>0</v>
      </c>
      <c r="O640" s="423">
        <v>0</v>
      </c>
      <c r="P640" s="423">
        <v>0</v>
      </c>
      <c r="Q640" s="423">
        <v>0</v>
      </c>
      <c r="R640" s="423">
        <v>0</v>
      </c>
      <c r="S640" s="423">
        <v>0</v>
      </c>
      <c r="T640" s="423">
        <v>0</v>
      </c>
      <c r="U640" s="423">
        <v>0</v>
      </c>
      <c r="V640" s="423">
        <v>0</v>
      </c>
    </row>
    <row r="641" spans="2:22">
      <c r="B641" s="491" t="s">
        <v>13</v>
      </c>
      <c r="C641" s="491" t="s">
        <v>13</v>
      </c>
      <c r="D641" s="491" t="s">
        <v>13</v>
      </c>
      <c r="E641" s="423">
        <v>0</v>
      </c>
      <c r="F641" s="423">
        <v>0</v>
      </c>
      <c r="G641" s="423">
        <v>0</v>
      </c>
      <c r="H641" s="423">
        <v>0</v>
      </c>
      <c r="I641" s="423">
        <v>0</v>
      </c>
      <c r="J641" s="423">
        <v>0</v>
      </c>
      <c r="K641" s="423">
        <v>0</v>
      </c>
      <c r="L641" s="423">
        <v>0</v>
      </c>
      <c r="M641" s="423">
        <v>0</v>
      </c>
      <c r="N641" s="423">
        <v>0</v>
      </c>
      <c r="O641" s="423">
        <v>0</v>
      </c>
      <c r="P641" s="423">
        <v>0</v>
      </c>
      <c r="Q641" s="423">
        <v>0</v>
      </c>
      <c r="R641" s="423">
        <v>0</v>
      </c>
      <c r="S641" s="423">
        <v>0</v>
      </c>
      <c r="T641" s="423">
        <v>0</v>
      </c>
      <c r="U641" s="423">
        <v>0</v>
      </c>
      <c r="V641" s="423">
        <v>0</v>
      </c>
    </row>
    <row r="642" spans="2:22">
      <c r="B642" s="491" t="s">
        <v>13</v>
      </c>
      <c r="C642" s="491" t="s">
        <v>13</v>
      </c>
      <c r="D642" s="491" t="s">
        <v>13</v>
      </c>
      <c r="E642" s="423">
        <v>0</v>
      </c>
      <c r="F642" s="423">
        <v>0</v>
      </c>
      <c r="G642" s="423">
        <v>0</v>
      </c>
      <c r="H642" s="423">
        <v>0</v>
      </c>
      <c r="I642" s="423">
        <v>0</v>
      </c>
      <c r="J642" s="423">
        <v>0</v>
      </c>
      <c r="K642" s="423">
        <v>0</v>
      </c>
      <c r="L642" s="423">
        <v>0</v>
      </c>
      <c r="M642" s="423">
        <v>0</v>
      </c>
      <c r="N642" s="423">
        <v>0</v>
      </c>
      <c r="O642" s="423">
        <v>0</v>
      </c>
      <c r="P642" s="423">
        <v>0</v>
      </c>
      <c r="Q642" s="423">
        <v>0</v>
      </c>
      <c r="R642" s="423">
        <v>0</v>
      </c>
      <c r="S642" s="423">
        <v>0</v>
      </c>
      <c r="T642" s="423">
        <v>0</v>
      </c>
      <c r="U642" s="423">
        <v>0</v>
      </c>
      <c r="V642" s="423">
        <v>0</v>
      </c>
    </row>
    <row r="643" spans="2:22">
      <c r="B643" s="491" t="s">
        <v>13</v>
      </c>
      <c r="C643" s="491" t="s">
        <v>13</v>
      </c>
      <c r="D643" s="491" t="s">
        <v>13</v>
      </c>
      <c r="E643" s="423">
        <v>0</v>
      </c>
      <c r="F643" s="423">
        <v>0</v>
      </c>
      <c r="G643" s="423">
        <v>0</v>
      </c>
      <c r="H643" s="423">
        <v>0</v>
      </c>
      <c r="I643" s="423">
        <v>0</v>
      </c>
      <c r="J643" s="423">
        <v>0</v>
      </c>
      <c r="K643" s="423">
        <v>0</v>
      </c>
      <c r="L643" s="423">
        <v>0</v>
      </c>
      <c r="M643" s="423">
        <v>0</v>
      </c>
      <c r="N643" s="423">
        <v>0</v>
      </c>
      <c r="O643" s="423">
        <v>0</v>
      </c>
      <c r="P643" s="423">
        <v>0</v>
      </c>
      <c r="Q643" s="423">
        <v>0</v>
      </c>
      <c r="R643" s="423">
        <v>0</v>
      </c>
      <c r="S643" s="423">
        <v>0</v>
      </c>
      <c r="T643" s="423">
        <v>0</v>
      </c>
      <c r="U643" s="423">
        <v>0</v>
      </c>
      <c r="V643" s="423">
        <v>0</v>
      </c>
    </row>
    <row r="644" spans="2:22">
      <c r="B644" s="491" t="s">
        <v>13</v>
      </c>
      <c r="C644" s="491" t="s">
        <v>13</v>
      </c>
      <c r="D644" s="491" t="s">
        <v>13</v>
      </c>
      <c r="E644" s="423">
        <v>0</v>
      </c>
      <c r="F644" s="423">
        <v>0</v>
      </c>
      <c r="G644" s="423">
        <v>0</v>
      </c>
      <c r="H644" s="423">
        <v>0</v>
      </c>
      <c r="I644" s="423">
        <v>0</v>
      </c>
      <c r="J644" s="423">
        <v>0</v>
      </c>
      <c r="K644" s="423">
        <v>0</v>
      </c>
      <c r="L644" s="423">
        <v>0</v>
      </c>
      <c r="M644" s="423">
        <v>0</v>
      </c>
      <c r="N644" s="423">
        <v>0</v>
      </c>
      <c r="O644" s="423">
        <v>0</v>
      </c>
      <c r="P644" s="423">
        <v>0</v>
      </c>
      <c r="Q644" s="423">
        <v>0</v>
      </c>
      <c r="R644" s="423">
        <v>0</v>
      </c>
      <c r="S644" s="423">
        <v>0</v>
      </c>
      <c r="T644" s="423">
        <v>0</v>
      </c>
      <c r="U644" s="423">
        <v>0</v>
      </c>
      <c r="V644" s="423">
        <v>0</v>
      </c>
    </row>
    <row r="645" spans="2:22">
      <c r="B645" s="491" t="s">
        <v>13</v>
      </c>
      <c r="C645" s="491" t="s">
        <v>13</v>
      </c>
      <c r="D645" s="491" t="s">
        <v>13</v>
      </c>
      <c r="E645" s="423">
        <v>0</v>
      </c>
      <c r="F645" s="423">
        <v>0</v>
      </c>
      <c r="G645" s="423">
        <v>0</v>
      </c>
      <c r="H645" s="423">
        <v>0</v>
      </c>
      <c r="I645" s="423">
        <v>0</v>
      </c>
      <c r="J645" s="423">
        <v>0</v>
      </c>
      <c r="K645" s="423">
        <v>0</v>
      </c>
      <c r="L645" s="423">
        <v>0</v>
      </c>
      <c r="M645" s="423">
        <v>0</v>
      </c>
      <c r="N645" s="423">
        <v>0</v>
      </c>
      <c r="O645" s="423">
        <v>0</v>
      </c>
      <c r="P645" s="423">
        <v>0</v>
      </c>
      <c r="Q645" s="423">
        <v>0</v>
      </c>
      <c r="R645" s="423">
        <v>0</v>
      </c>
      <c r="S645" s="423">
        <v>0</v>
      </c>
      <c r="T645" s="423">
        <v>0</v>
      </c>
      <c r="U645" s="423">
        <v>0</v>
      </c>
      <c r="V645" s="423">
        <v>0</v>
      </c>
    </row>
    <row r="646" spans="2:22">
      <c r="B646" s="491" t="s">
        <v>13</v>
      </c>
      <c r="C646" s="491" t="s">
        <v>13</v>
      </c>
      <c r="D646" s="491" t="s">
        <v>13</v>
      </c>
      <c r="E646" s="423">
        <v>0</v>
      </c>
      <c r="F646" s="423">
        <v>0</v>
      </c>
      <c r="G646" s="423">
        <v>0</v>
      </c>
      <c r="H646" s="423">
        <v>0</v>
      </c>
      <c r="I646" s="423">
        <v>0</v>
      </c>
      <c r="J646" s="423">
        <v>0</v>
      </c>
      <c r="K646" s="423">
        <v>0</v>
      </c>
      <c r="L646" s="423">
        <v>0</v>
      </c>
      <c r="M646" s="423">
        <v>0</v>
      </c>
      <c r="N646" s="423">
        <v>0</v>
      </c>
      <c r="O646" s="423">
        <v>0</v>
      </c>
      <c r="P646" s="423">
        <v>0</v>
      </c>
      <c r="Q646" s="423">
        <v>0</v>
      </c>
      <c r="R646" s="423">
        <v>0</v>
      </c>
      <c r="S646" s="423">
        <v>0</v>
      </c>
      <c r="T646" s="423">
        <v>0</v>
      </c>
      <c r="U646" s="423">
        <v>0</v>
      </c>
      <c r="V646" s="423">
        <v>0</v>
      </c>
    </row>
    <row r="647" spans="2:22">
      <c r="B647" s="491" t="s">
        <v>13</v>
      </c>
      <c r="C647" s="491" t="s">
        <v>13</v>
      </c>
      <c r="D647" s="491" t="s">
        <v>13</v>
      </c>
      <c r="E647" s="423">
        <v>0</v>
      </c>
      <c r="F647" s="423">
        <v>0</v>
      </c>
      <c r="G647" s="423">
        <v>0</v>
      </c>
      <c r="H647" s="423">
        <v>0</v>
      </c>
      <c r="I647" s="423">
        <v>0</v>
      </c>
      <c r="J647" s="423">
        <v>0</v>
      </c>
      <c r="K647" s="423">
        <v>0</v>
      </c>
      <c r="L647" s="423">
        <v>0</v>
      </c>
      <c r="M647" s="423">
        <v>0</v>
      </c>
      <c r="N647" s="423">
        <v>0</v>
      </c>
      <c r="O647" s="423">
        <v>0</v>
      </c>
      <c r="P647" s="423">
        <v>0</v>
      </c>
      <c r="Q647" s="423">
        <v>0</v>
      </c>
      <c r="R647" s="423">
        <v>0</v>
      </c>
      <c r="S647" s="423">
        <v>0</v>
      </c>
      <c r="T647" s="423">
        <v>0</v>
      </c>
      <c r="U647" s="423">
        <v>0</v>
      </c>
      <c r="V647" s="423">
        <v>0</v>
      </c>
    </row>
    <row r="648" spans="2:22">
      <c r="B648" s="491" t="s">
        <v>13</v>
      </c>
      <c r="C648" s="491" t="s">
        <v>13</v>
      </c>
      <c r="D648" s="491" t="s">
        <v>13</v>
      </c>
      <c r="E648" s="423">
        <v>0</v>
      </c>
      <c r="F648" s="423">
        <v>0</v>
      </c>
      <c r="G648" s="423">
        <v>0</v>
      </c>
      <c r="H648" s="423">
        <v>0</v>
      </c>
      <c r="I648" s="423">
        <v>0</v>
      </c>
      <c r="J648" s="423">
        <v>0</v>
      </c>
      <c r="K648" s="423">
        <v>0</v>
      </c>
      <c r="L648" s="423">
        <v>0</v>
      </c>
      <c r="M648" s="423">
        <v>0</v>
      </c>
      <c r="N648" s="423">
        <v>0</v>
      </c>
      <c r="O648" s="423">
        <v>0</v>
      </c>
      <c r="P648" s="423">
        <v>0</v>
      </c>
      <c r="Q648" s="423">
        <v>0</v>
      </c>
      <c r="R648" s="423">
        <v>0</v>
      </c>
      <c r="S648" s="423">
        <v>0</v>
      </c>
      <c r="T648" s="423">
        <v>0</v>
      </c>
      <c r="U648" s="423">
        <v>0</v>
      </c>
      <c r="V648" s="423">
        <v>0</v>
      </c>
    </row>
    <row r="649" spans="2:22">
      <c r="B649" s="491" t="s">
        <v>13</v>
      </c>
      <c r="C649" s="491" t="s">
        <v>13</v>
      </c>
      <c r="D649" s="491" t="s">
        <v>13</v>
      </c>
      <c r="E649" s="423">
        <v>0</v>
      </c>
      <c r="F649" s="423">
        <v>0</v>
      </c>
      <c r="G649" s="423">
        <v>0</v>
      </c>
      <c r="H649" s="423">
        <v>0</v>
      </c>
      <c r="I649" s="423">
        <v>0</v>
      </c>
      <c r="J649" s="423">
        <v>0</v>
      </c>
      <c r="K649" s="423">
        <v>0</v>
      </c>
      <c r="L649" s="423">
        <v>0</v>
      </c>
      <c r="M649" s="423">
        <v>0</v>
      </c>
      <c r="N649" s="423">
        <v>0</v>
      </c>
      <c r="O649" s="423">
        <v>0</v>
      </c>
      <c r="P649" s="423">
        <v>0</v>
      </c>
      <c r="Q649" s="423">
        <v>0</v>
      </c>
      <c r="R649" s="423">
        <v>0</v>
      </c>
      <c r="S649" s="423">
        <v>0</v>
      </c>
      <c r="T649" s="423">
        <v>0</v>
      </c>
      <c r="U649" s="423">
        <v>0</v>
      </c>
      <c r="V649" s="423">
        <v>0</v>
      </c>
    </row>
    <row r="650" spans="2:22">
      <c r="B650" s="491" t="s">
        <v>13</v>
      </c>
      <c r="C650" s="491" t="s">
        <v>13</v>
      </c>
      <c r="D650" s="491" t="s">
        <v>13</v>
      </c>
      <c r="E650" s="423">
        <v>0</v>
      </c>
      <c r="F650" s="423">
        <v>0</v>
      </c>
      <c r="G650" s="423">
        <v>0</v>
      </c>
      <c r="H650" s="423">
        <v>0</v>
      </c>
      <c r="I650" s="423">
        <v>0</v>
      </c>
      <c r="J650" s="423">
        <v>0</v>
      </c>
      <c r="K650" s="423">
        <v>0</v>
      </c>
      <c r="L650" s="423">
        <v>0</v>
      </c>
      <c r="M650" s="423">
        <v>0</v>
      </c>
      <c r="N650" s="423">
        <v>0</v>
      </c>
      <c r="O650" s="423">
        <v>0</v>
      </c>
      <c r="P650" s="423">
        <v>0</v>
      </c>
      <c r="Q650" s="423">
        <v>0</v>
      </c>
      <c r="R650" s="423">
        <v>0</v>
      </c>
      <c r="S650" s="423">
        <v>0</v>
      </c>
      <c r="T650" s="423">
        <v>0</v>
      </c>
      <c r="U650" s="423">
        <v>0</v>
      </c>
      <c r="V650" s="423">
        <v>0</v>
      </c>
    </row>
    <row r="651" spans="2:22">
      <c r="B651" s="491" t="s">
        <v>13</v>
      </c>
      <c r="C651" s="491" t="s">
        <v>13</v>
      </c>
      <c r="D651" s="491" t="s">
        <v>13</v>
      </c>
      <c r="E651" s="423">
        <v>0</v>
      </c>
      <c r="F651" s="423">
        <v>0</v>
      </c>
      <c r="G651" s="423">
        <v>0</v>
      </c>
      <c r="H651" s="423">
        <v>0</v>
      </c>
      <c r="I651" s="423">
        <v>0</v>
      </c>
      <c r="J651" s="423">
        <v>0</v>
      </c>
      <c r="K651" s="423">
        <v>0</v>
      </c>
      <c r="L651" s="423">
        <v>0</v>
      </c>
      <c r="M651" s="423">
        <v>0</v>
      </c>
      <c r="N651" s="423">
        <v>0</v>
      </c>
      <c r="O651" s="423">
        <v>0</v>
      </c>
      <c r="P651" s="423">
        <v>0</v>
      </c>
      <c r="Q651" s="423">
        <v>0</v>
      </c>
      <c r="R651" s="423">
        <v>0</v>
      </c>
      <c r="S651" s="423">
        <v>0</v>
      </c>
      <c r="T651" s="423">
        <v>0</v>
      </c>
      <c r="U651" s="423">
        <v>0</v>
      </c>
      <c r="V651" s="423">
        <v>0</v>
      </c>
    </row>
    <row r="652" spans="2:22">
      <c r="B652" s="491" t="s">
        <v>13</v>
      </c>
      <c r="C652" s="491" t="s">
        <v>13</v>
      </c>
      <c r="D652" s="491" t="s">
        <v>13</v>
      </c>
      <c r="E652" s="423">
        <v>0</v>
      </c>
      <c r="F652" s="423">
        <v>0</v>
      </c>
      <c r="G652" s="423">
        <v>0</v>
      </c>
      <c r="H652" s="423">
        <v>0</v>
      </c>
      <c r="I652" s="423">
        <v>0</v>
      </c>
      <c r="J652" s="423">
        <v>0</v>
      </c>
      <c r="K652" s="423">
        <v>0</v>
      </c>
      <c r="L652" s="423">
        <v>0</v>
      </c>
      <c r="M652" s="423">
        <v>0</v>
      </c>
      <c r="N652" s="423">
        <v>0</v>
      </c>
      <c r="O652" s="423">
        <v>0</v>
      </c>
      <c r="P652" s="423">
        <v>0</v>
      </c>
      <c r="Q652" s="423">
        <v>0</v>
      </c>
      <c r="R652" s="423">
        <v>0</v>
      </c>
      <c r="S652" s="423">
        <v>0</v>
      </c>
      <c r="T652" s="423">
        <v>0</v>
      </c>
      <c r="U652" s="423">
        <v>0</v>
      </c>
      <c r="V652" s="423">
        <v>0</v>
      </c>
    </row>
    <row r="653" spans="2:22">
      <c r="B653" s="491" t="s">
        <v>13</v>
      </c>
      <c r="C653" s="491" t="s">
        <v>13</v>
      </c>
      <c r="D653" s="491" t="s">
        <v>13</v>
      </c>
      <c r="E653" s="423">
        <v>0</v>
      </c>
      <c r="F653" s="423">
        <v>0</v>
      </c>
      <c r="G653" s="423">
        <v>0</v>
      </c>
      <c r="H653" s="423">
        <v>0</v>
      </c>
      <c r="I653" s="423">
        <v>0</v>
      </c>
      <c r="J653" s="423">
        <v>0</v>
      </c>
      <c r="K653" s="423">
        <v>0</v>
      </c>
      <c r="L653" s="423">
        <v>0</v>
      </c>
      <c r="M653" s="423">
        <v>0</v>
      </c>
      <c r="N653" s="423">
        <v>0</v>
      </c>
      <c r="O653" s="423">
        <v>0</v>
      </c>
      <c r="P653" s="423">
        <v>0</v>
      </c>
      <c r="Q653" s="423">
        <v>0</v>
      </c>
      <c r="R653" s="423">
        <v>0</v>
      </c>
      <c r="S653" s="423">
        <v>0</v>
      </c>
      <c r="T653" s="423">
        <v>0</v>
      </c>
      <c r="U653" s="423">
        <v>0</v>
      </c>
      <c r="V653" s="423">
        <v>0</v>
      </c>
    </row>
    <row r="654" spans="2:22">
      <c r="B654" s="491" t="s">
        <v>13</v>
      </c>
      <c r="C654" s="491" t="s">
        <v>13</v>
      </c>
      <c r="D654" s="491" t="s">
        <v>13</v>
      </c>
      <c r="E654" s="423">
        <v>0</v>
      </c>
      <c r="F654" s="423">
        <v>0</v>
      </c>
      <c r="G654" s="423">
        <v>0</v>
      </c>
      <c r="H654" s="423">
        <v>0</v>
      </c>
      <c r="I654" s="423">
        <v>0</v>
      </c>
      <c r="J654" s="423">
        <v>0</v>
      </c>
      <c r="K654" s="423">
        <v>0</v>
      </c>
      <c r="L654" s="423">
        <v>0</v>
      </c>
      <c r="M654" s="423">
        <v>0</v>
      </c>
      <c r="N654" s="423">
        <v>0</v>
      </c>
      <c r="O654" s="423">
        <v>0</v>
      </c>
      <c r="P654" s="423">
        <v>0</v>
      </c>
      <c r="Q654" s="423">
        <v>0</v>
      </c>
      <c r="R654" s="423">
        <v>0</v>
      </c>
      <c r="S654" s="423">
        <v>0</v>
      </c>
      <c r="T654" s="423">
        <v>0</v>
      </c>
      <c r="U654" s="423">
        <v>0</v>
      </c>
      <c r="V654" s="423">
        <v>0</v>
      </c>
    </row>
    <row r="655" spans="2:22">
      <c r="B655" s="491" t="s">
        <v>13</v>
      </c>
      <c r="C655" s="491" t="s">
        <v>13</v>
      </c>
      <c r="D655" s="491" t="s">
        <v>13</v>
      </c>
      <c r="E655" s="423">
        <v>0</v>
      </c>
      <c r="F655" s="423">
        <v>0</v>
      </c>
      <c r="G655" s="423">
        <v>0</v>
      </c>
      <c r="H655" s="423">
        <v>0</v>
      </c>
      <c r="I655" s="423">
        <v>0</v>
      </c>
      <c r="J655" s="423">
        <v>0</v>
      </c>
      <c r="K655" s="423">
        <v>0</v>
      </c>
      <c r="L655" s="423">
        <v>0</v>
      </c>
      <c r="M655" s="423">
        <v>0</v>
      </c>
      <c r="N655" s="423">
        <v>0</v>
      </c>
      <c r="O655" s="423">
        <v>0</v>
      </c>
      <c r="P655" s="423">
        <v>0</v>
      </c>
      <c r="Q655" s="423">
        <v>0</v>
      </c>
      <c r="R655" s="423">
        <v>0</v>
      </c>
      <c r="S655" s="423">
        <v>0</v>
      </c>
      <c r="T655" s="423">
        <v>0</v>
      </c>
      <c r="U655" s="423">
        <v>0</v>
      </c>
      <c r="V655" s="423">
        <v>0</v>
      </c>
    </row>
    <row r="656" spans="2:22">
      <c r="B656" s="491" t="s">
        <v>13</v>
      </c>
      <c r="C656" s="491" t="s">
        <v>13</v>
      </c>
      <c r="D656" s="491" t="s">
        <v>13</v>
      </c>
      <c r="E656" s="423">
        <v>0</v>
      </c>
      <c r="F656" s="423">
        <v>0</v>
      </c>
      <c r="G656" s="423">
        <v>0</v>
      </c>
      <c r="H656" s="423">
        <v>0</v>
      </c>
      <c r="I656" s="423">
        <v>0</v>
      </c>
      <c r="J656" s="423">
        <v>0</v>
      </c>
      <c r="K656" s="423">
        <v>0</v>
      </c>
      <c r="L656" s="423">
        <v>0</v>
      </c>
      <c r="M656" s="423">
        <v>0</v>
      </c>
      <c r="N656" s="423">
        <v>0</v>
      </c>
      <c r="O656" s="423">
        <v>0</v>
      </c>
      <c r="P656" s="423">
        <v>0</v>
      </c>
      <c r="Q656" s="423">
        <v>0</v>
      </c>
      <c r="R656" s="423">
        <v>0</v>
      </c>
      <c r="S656" s="423">
        <v>0</v>
      </c>
      <c r="T656" s="423">
        <v>0</v>
      </c>
      <c r="U656" s="423">
        <v>0</v>
      </c>
      <c r="V656" s="423">
        <v>0</v>
      </c>
    </row>
    <row r="657" spans="2:22">
      <c r="B657" s="491" t="s">
        <v>13</v>
      </c>
      <c r="C657" s="491" t="s">
        <v>13</v>
      </c>
      <c r="D657" s="491" t="s">
        <v>13</v>
      </c>
      <c r="E657" s="423">
        <v>0</v>
      </c>
      <c r="F657" s="423">
        <v>0</v>
      </c>
      <c r="G657" s="423">
        <v>0</v>
      </c>
      <c r="H657" s="423">
        <v>0</v>
      </c>
      <c r="I657" s="423">
        <v>0</v>
      </c>
      <c r="J657" s="423">
        <v>0</v>
      </c>
      <c r="K657" s="423">
        <v>0</v>
      </c>
      <c r="L657" s="423">
        <v>0</v>
      </c>
      <c r="M657" s="423">
        <v>0</v>
      </c>
      <c r="N657" s="423">
        <v>0</v>
      </c>
      <c r="O657" s="423">
        <v>0</v>
      </c>
      <c r="P657" s="423">
        <v>0</v>
      </c>
      <c r="Q657" s="423">
        <v>0</v>
      </c>
      <c r="R657" s="423">
        <v>0</v>
      </c>
      <c r="S657" s="423">
        <v>0</v>
      </c>
      <c r="T657" s="423">
        <v>0</v>
      </c>
      <c r="U657" s="423">
        <v>0</v>
      </c>
      <c r="V657" s="423">
        <v>0</v>
      </c>
    </row>
    <row r="658" spans="2:22">
      <c r="B658" s="491" t="s">
        <v>13</v>
      </c>
      <c r="C658" s="491" t="s">
        <v>13</v>
      </c>
      <c r="D658" s="491" t="s">
        <v>13</v>
      </c>
      <c r="E658" s="423">
        <v>0</v>
      </c>
      <c r="F658" s="423">
        <v>0</v>
      </c>
      <c r="G658" s="423">
        <v>0</v>
      </c>
      <c r="H658" s="423">
        <v>0</v>
      </c>
      <c r="I658" s="423">
        <v>0</v>
      </c>
      <c r="J658" s="423">
        <v>0</v>
      </c>
      <c r="K658" s="423">
        <v>0</v>
      </c>
      <c r="L658" s="423">
        <v>0</v>
      </c>
      <c r="M658" s="423">
        <v>0</v>
      </c>
      <c r="N658" s="423">
        <v>0</v>
      </c>
      <c r="O658" s="423">
        <v>0</v>
      </c>
      <c r="P658" s="423">
        <v>0</v>
      </c>
      <c r="Q658" s="423">
        <v>0</v>
      </c>
      <c r="R658" s="423">
        <v>0</v>
      </c>
      <c r="S658" s="423">
        <v>0</v>
      </c>
      <c r="T658" s="423">
        <v>0</v>
      </c>
      <c r="U658" s="423">
        <v>0</v>
      </c>
      <c r="V658" s="423">
        <v>0</v>
      </c>
    </row>
    <row r="659" spans="2:22">
      <c r="B659" s="491" t="s">
        <v>13</v>
      </c>
      <c r="C659" s="491" t="s">
        <v>13</v>
      </c>
      <c r="D659" s="491" t="s">
        <v>13</v>
      </c>
      <c r="E659" s="423">
        <v>0</v>
      </c>
      <c r="F659" s="423">
        <v>0</v>
      </c>
      <c r="G659" s="423">
        <v>0</v>
      </c>
      <c r="H659" s="423">
        <v>0</v>
      </c>
      <c r="I659" s="423">
        <v>0</v>
      </c>
      <c r="J659" s="423">
        <v>0</v>
      </c>
      <c r="K659" s="423">
        <v>0</v>
      </c>
      <c r="L659" s="423">
        <v>0</v>
      </c>
      <c r="M659" s="423">
        <v>0</v>
      </c>
      <c r="N659" s="423">
        <v>0</v>
      </c>
      <c r="O659" s="423">
        <v>0</v>
      </c>
      <c r="P659" s="423">
        <v>0</v>
      </c>
      <c r="Q659" s="423">
        <v>0</v>
      </c>
      <c r="R659" s="423">
        <v>0</v>
      </c>
      <c r="S659" s="423">
        <v>0</v>
      </c>
      <c r="T659" s="423">
        <v>0</v>
      </c>
      <c r="U659" s="423">
        <v>0</v>
      </c>
      <c r="V659" s="423">
        <v>0</v>
      </c>
    </row>
    <row r="660" spans="2:22">
      <c r="B660" s="491" t="s">
        <v>13</v>
      </c>
      <c r="C660" s="491" t="s">
        <v>13</v>
      </c>
      <c r="D660" s="491" t="s">
        <v>13</v>
      </c>
      <c r="E660" s="423">
        <v>0</v>
      </c>
      <c r="F660" s="423">
        <v>0</v>
      </c>
      <c r="G660" s="423">
        <v>0</v>
      </c>
      <c r="H660" s="423">
        <v>0</v>
      </c>
      <c r="I660" s="423">
        <v>0</v>
      </c>
      <c r="J660" s="423">
        <v>0</v>
      </c>
      <c r="K660" s="423">
        <v>0</v>
      </c>
      <c r="L660" s="423">
        <v>0</v>
      </c>
      <c r="M660" s="423">
        <v>0</v>
      </c>
      <c r="N660" s="423">
        <v>0</v>
      </c>
      <c r="O660" s="423">
        <v>0</v>
      </c>
      <c r="P660" s="423">
        <v>0</v>
      </c>
      <c r="Q660" s="423">
        <v>0</v>
      </c>
      <c r="R660" s="423">
        <v>0</v>
      </c>
      <c r="S660" s="423">
        <v>0</v>
      </c>
      <c r="T660" s="423">
        <v>0</v>
      </c>
      <c r="U660" s="423">
        <v>0</v>
      </c>
      <c r="V660" s="423">
        <v>0</v>
      </c>
    </row>
    <row r="661" spans="2:22">
      <c r="B661" s="491" t="s">
        <v>13</v>
      </c>
      <c r="C661" s="491" t="s">
        <v>13</v>
      </c>
      <c r="D661" s="491" t="s">
        <v>13</v>
      </c>
      <c r="E661" s="423">
        <v>0</v>
      </c>
      <c r="F661" s="423">
        <v>0</v>
      </c>
      <c r="G661" s="423">
        <v>0</v>
      </c>
      <c r="H661" s="423">
        <v>0</v>
      </c>
      <c r="I661" s="423">
        <v>0</v>
      </c>
      <c r="J661" s="423">
        <v>0</v>
      </c>
      <c r="K661" s="423">
        <v>0</v>
      </c>
      <c r="L661" s="423">
        <v>0</v>
      </c>
      <c r="M661" s="423">
        <v>0</v>
      </c>
      <c r="N661" s="423">
        <v>0</v>
      </c>
      <c r="O661" s="423">
        <v>0</v>
      </c>
      <c r="P661" s="423">
        <v>0</v>
      </c>
      <c r="Q661" s="423">
        <v>0</v>
      </c>
      <c r="R661" s="423">
        <v>0</v>
      </c>
      <c r="S661" s="423">
        <v>0</v>
      </c>
      <c r="T661" s="423">
        <v>0</v>
      </c>
      <c r="U661" s="423">
        <v>0</v>
      </c>
      <c r="V661" s="423">
        <v>0</v>
      </c>
    </row>
    <row r="662" spans="2:22">
      <c r="B662" s="491" t="s">
        <v>13</v>
      </c>
      <c r="C662" s="491" t="s">
        <v>13</v>
      </c>
      <c r="D662" s="491" t="s">
        <v>13</v>
      </c>
      <c r="E662" s="423">
        <v>0</v>
      </c>
      <c r="F662" s="423">
        <v>0</v>
      </c>
      <c r="G662" s="423">
        <v>0</v>
      </c>
      <c r="H662" s="423">
        <v>0</v>
      </c>
      <c r="I662" s="423">
        <v>0</v>
      </c>
      <c r="J662" s="423">
        <v>0</v>
      </c>
      <c r="K662" s="423">
        <v>0</v>
      </c>
      <c r="L662" s="423">
        <v>0</v>
      </c>
      <c r="M662" s="423">
        <v>0</v>
      </c>
      <c r="N662" s="423">
        <v>0</v>
      </c>
      <c r="O662" s="423">
        <v>0</v>
      </c>
      <c r="P662" s="423">
        <v>0</v>
      </c>
      <c r="Q662" s="423">
        <v>0</v>
      </c>
      <c r="R662" s="423">
        <v>0</v>
      </c>
      <c r="S662" s="423">
        <v>0</v>
      </c>
      <c r="T662" s="423">
        <v>0</v>
      </c>
      <c r="U662" s="423">
        <v>0</v>
      </c>
      <c r="V662" s="423">
        <v>0</v>
      </c>
    </row>
    <row r="663" spans="2:22">
      <c r="B663" s="491" t="s">
        <v>13</v>
      </c>
      <c r="C663" s="491" t="s">
        <v>13</v>
      </c>
      <c r="D663" s="491" t="s">
        <v>13</v>
      </c>
      <c r="E663" s="423">
        <v>0</v>
      </c>
      <c r="F663" s="423">
        <v>0</v>
      </c>
      <c r="G663" s="423">
        <v>0</v>
      </c>
      <c r="H663" s="423">
        <v>0</v>
      </c>
      <c r="I663" s="423">
        <v>0</v>
      </c>
      <c r="J663" s="423">
        <v>0</v>
      </c>
      <c r="K663" s="423">
        <v>0</v>
      </c>
      <c r="L663" s="423">
        <v>0</v>
      </c>
      <c r="M663" s="423">
        <v>0</v>
      </c>
      <c r="N663" s="423">
        <v>0</v>
      </c>
      <c r="O663" s="423">
        <v>0</v>
      </c>
      <c r="P663" s="423">
        <v>0</v>
      </c>
      <c r="Q663" s="423">
        <v>0</v>
      </c>
      <c r="R663" s="423">
        <v>0</v>
      </c>
      <c r="S663" s="423">
        <v>0</v>
      </c>
      <c r="T663" s="423">
        <v>0</v>
      </c>
      <c r="U663" s="423">
        <v>0</v>
      </c>
      <c r="V663" s="423">
        <v>0</v>
      </c>
    </row>
    <row r="664" spans="2:22">
      <c r="B664" s="491" t="s">
        <v>13</v>
      </c>
      <c r="C664" s="491" t="s">
        <v>13</v>
      </c>
      <c r="D664" s="491" t="s">
        <v>13</v>
      </c>
      <c r="E664" s="423">
        <v>0</v>
      </c>
      <c r="F664" s="423">
        <v>0</v>
      </c>
      <c r="G664" s="423">
        <v>0</v>
      </c>
      <c r="H664" s="423">
        <v>0</v>
      </c>
      <c r="I664" s="423">
        <v>0</v>
      </c>
      <c r="J664" s="423">
        <v>0</v>
      </c>
      <c r="K664" s="423">
        <v>0</v>
      </c>
      <c r="L664" s="423">
        <v>0</v>
      </c>
      <c r="M664" s="423">
        <v>0</v>
      </c>
      <c r="N664" s="423">
        <v>0</v>
      </c>
      <c r="O664" s="423">
        <v>0</v>
      </c>
      <c r="P664" s="423">
        <v>0</v>
      </c>
      <c r="Q664" s="423">
        <v>0</v>
      </c>
      <c r="R664" s="423">
        <v>0</v>
      </c>
      <c r="S664" s="423">
        <v>0</v>
      </c>
      <c r="T664" s="423">
        <v>0</v>
      </c>
      <c r="U664" s="423">
        <v>0</v>
      </c>
      <c r="V664" s="423">
        <v>0</v>
      </c>
    </row>
    <row r="665" spans="2:22">
      <c r="B665" s="491" t="s">
        <v>13</v>
      </c>
      <c r="C665" s="491" t="s">
        <v>13</v>
      </c>
      <c r="D665" s="491" t="s">
        <v>13</v>
      </c>
      <c r="E665" s="423">
        <v>0</v>
      </c>
      <c r="F665" s="423">
        <v>0</v>
      </c>
      <c r="G665" s="423">
        <v>0</v>
      </c>
      <c r="H665" s="423">
        <v>0</v>
      </c>
      <c r="I665" s="423">
        <v>0</v>
      </c>
      <c r="J665" s="423">
        <v>0</v>
      </c>
      <c r="K665" s="423">
        <v>0</v>
      </c>
      <c r="L665" s="423">
        <v>0</v>
      </c>
      <c r="M665" s="423">
        <v>0</v>
      </c>
      <c r="N665" s="423">
        <v>0</v>
      </c>
      <c r="O665" s="423">
        <v>0</v>
      </c>
      <c r="P665" s="423">
        <v>0</v>
      </c>
      <c r="Q665" s="423">
        <v>0</v>
      </c>
      <c r="R665" s="423">
        <v>0</v>
      </c>
      <c r="S665" s="423">
        <v>0</v>
      </c>
      <c r="T665" s="423">
        <v>0</v>
      </c>
      <c r="U665" s="423">
        <v>0</v>
      </c>
      <c r="V665" s="423">
        <v>0</v>
      </c>
    </row>
    <row r="666" spans="2:22">
      <c r="B666" s="491" t="s">
        <v>13</v>
      </c>
      <c r="C666" s="491" t="s">
        <v>13</v>
      </c>
      <c r="D666" s="491" t="s">
        <v>13</v>
      </c>
      <c r="E666" s="423">
        <v>0</v>
      </c>
      <c r="F666" s="423">
        <v>0</v>
      </c>
      <c r="G666" s="423">
        <v>0</v>
      </c>
      <c r="H666" s="423">
        <v>0</v>
      </c>
      <c r="I666" s="423">
        <v>0</v>
      </c>
      <c r="J666" s="423">
        <v>0</v>
      </c>
      <c r="K666" s="423">
        <v>0</v>
      </c>
      <c r="L666" s="423">
        <v>0</v>
      </c>
      <c r="M666" s="423">
        <v>0</v>
      </c>
      <c r="N666" s="423">
        <v>0</v>
      </c>
      <c r="O666" s="423">
        <v>0</v>
      </c>
      <c r="P666" s="423">
        <v>0</v>
      </c>
      <c r="Q666" s="423">
        <v>0</v>
      </c>
      <c r="R666" s="423">
        <v>0</v>
      </c>
      <c r="S666" s="423">
        <v>0</v>
      </c>
      <c r="T666" s="423">
        <v>0</v>
      </c>
      <c r="U666" s="423">
        <v>0</v>
      </c>
      <c r="V666" s="423">
        <v>0</v>
      </c>
    </row>
    <row r="667" spans="2:22">
      <c r="B667" s="491" t="s">
        <v>13</v>
      </c>
      <c r="C667" s="491" t="s">
        <v>13</v>
      </c>
      <c r="D667" s="491" t="s">
        <v>13</v>
      </c>
      <c r="E667" s="423">
        <v>0</v>
      </c>
      <c r="F667" s="423">
        <v>0</v>
      </c>
      <c r="G667" s="423">
        <v>0</v>
      </c>
      <c r="H667" s="423">
        <v>0</v>
      </c>
      <c r="I667" s="423">
        <v>0</v>
      </c>
      <c r="J667" s="423">
        <v>0</v>
      </c>
      <c r="K667" s="423">
        <v>0</v>
      </c>
      <c r="L667" s="423">
        <v>0</v>
      </c>
      <c r="M667" s="423">
        <v>0</v>
      </c>
      <c r="N667" s="423">
        <v>0</v>
      </c>
      <c r="O667" s="423">
        <v>0</v>
      </c>
      <c r="P667" s="423">
        <v>0</v>
      </c>
      <c r="Q667" s="423">
        <v>0</v>
      </c>
      <c r="R667" s="423">
        <v>0</v>
      </c>
      <c r="S667" s="423">
        <v>0</v>
      </c>
      <c r="T667" s="423">
        <v>0</v>
      </c>
      <c r="U667" s="423">
        <v>0</v>
      </c>
      <c r="V667" s="423">
        <v>0</v>
      </c>
    </row>
    <row r="668" spans="2:22">
      <c r="B668" s="491" t="s">
        <v>13</v>
      </c>
      <c r="C668" s="491" t="s">
        <v>13</v>
      </c>
      <c r="D668" s="491" t="s">
        <v>13</v>
      </c>
      <c r="E668" s="423">
        <v>0</v>
      </c>
      <c r="F668" s="423">
        <v>0</v>
      </c>
      <c r="G668" s="423">
        <v>0</v>
      </c>
      <c r="H668" s="423">
        <v>0</v>
      </c>
      <c r="I668" s="423">
        <v>0</v>
      </c>
      <c r="J668" s="423">
        <v>0</v>
      </c>
      <c r="K668" s="423">
        <v>0</v>
      </c>
      <c r="L668" s="423">
        <v>0</v>
      </c>
      <c r="M668" s="423">
        <v>0</v>
      </c>
      <c r="N668" s="423">
        <v>0</v>
      </c>
      <c r="O668" s="423">
        <v>0</v>
      </c>
      <c r="P668" s="423">
        <v>0</v>
      </c>
      <c r="Q668" s="423">
        <v>0</v>
      </c>
      <c r="R668" s="423">
        <v>0</v>
      </c>
      <c r="S668" s="423">
        <v>0</v>
      </c>
      <c r="T668" s="423">
        <v>0</v>
      </c>
      <c r="U668" s="423">
        <v>0</v>
      </c>
      <c r="V668" s="423">
        <v>0</v>
      </c>
    </row>
    <row r="669" spans="2:22">
      <c r="B669" s="491" t="s">
        <v>13</v>
      </c>
      <c r="C669" s="491" t="s">
        <v>13</v>
      </c>
      <c r="D669" s="491" t="s">
        <v>13</v>
      </c>
      <c r="E669" s="423">
        <v>0</v>
      </c>
      <c r="F669" s="423">
        <v>0</v>
      </c>
      <c r="G669" s="423">
        <v>0</v>
      </c>
      <c r="H669" s="423">
        <v>0</v>
      </c>
      <c r="I669" s="423">
        <v>0</v>
      </c>
      <c r="J669" s="423">
        <v>0</v>
      </c>
      <c r="K669" s="423">
        <v>0</v>
      </c>
      <c r="L669" s="423">
        <v>0</v>
      </c>
      <c r="M669" s="423">
        <v>0</v>
      </c>
      <c r="N669" s="423">
        <v>0</v>
      </c>
      <c r="O669" s="423">
        <v>0</v>
      </c>
      <c r="P669" s="423">
        <v>0</v>
      </c>
      <c r="Q669" s="423">
        <v>0</v>
      </c>
      <c r="R669" s="423">
        <v>0</v>
      </c>
      <c r="S669" s="423">
        <v>0</v>
      </c>
      <c r="T669" s="423">
        <v>0</v>
      </c>
      <c r="U669" s="423">
        <v>0</v>
      </c>
      <c r="V669" s="423">
        <v>0</v>
      </c>
    </row>
    <row r="670" spans="2:22">
      <c r="B670" s="491" t="s">
        <v>13</v>
      </c>
      <c r="C670" s="491" t="s">
        <v>13</v>
      </c>
      <c r="D670" s="491" t="s">
        <v>13</v>
      </c>
      <c r="E670" s="423">
        <v>0</v>
      </c>
      <c r="F670" s="423">
        <v>0</v>
      </c>
      <c r="G670" s="423">
        <v>0</v>
      </c>
      <c r="H670" s="423">
        <v>0</v>
      </c>
      <c r="I670" s="423">
        <v>0</v>
      </c>
      <c r="J670" s="423">
        <v>0</v>
      </c>
      <c r="K670" s="423">
        <v>0</v>
      </c>
      <c r="L670" s="423">
        <v>0</v>
      </c>
      <c r="M670" s="423">
        <v>0</v>
      </c>
      <c r="N670" s="423">
        <v>0</v>
      </c>
      <c r="O670" s="423">
        <v>0</v>
      </c>
      <c r="P670" s="423">
        <v>0</v>
      </c>
      <c r="Q670" s="423">
        <v>0</v>
      </c>
      <c r="R670" s="423">
        <v>0</v>
      </c>
      <c r="S670" s="423">
        <v>0</v>
      </c>
      <c r="T670" s="423">
        <v>0</v>
      </c>
      <c r="U670" s="423">
        <v>0</v>
      </c>
      <c r="V670" s="423">
        <v>0</v>
      </c>
    </row>
    <row r="671" spans="2:22">
      <c r="B671" s="491" t="s">
        <v>13</v>
      </c>
      <c r="C671" s="491" t="s">
        <v>13</v>
      </c>
      <c r="D671" s="491" t="s">
        <v>13</v>
      </c>
      <c r="E671" s="423">
        <v>0</v>
      </c>
      <c r="F671" s="423">
        <v>0</v>
      </c>
      <c r="G671" s="423">
        <v>0</v>
      </c>
      <c r="H671" s="423">
        <v>0</v>
      </c>
      <c r="I671" s="423">
        <v>0</v>
      </c>
      <c r="J671" s="423">
        <v>0</v>
      </c>
      <c r="K671" s="423">
        <v>0</v>
      </c>
      <c r="L671" s="423">
        <v>0</v>
      </c>
      <c r="M671" s="423">
        <v>0</v>
      </c>
      <c r="N671" s="423">
        <v>0</v>
      </c>
      <c r="O671" s="423">
        <v>0</v>
      </c>
      <c r="P671" s="423">
        <v>0</v>
      </c>
      <c r="Q671" s="423">
        <v>0</v>
      </c>
      <c r="R671" s="423">
        <v>0</v>
      </c>
      <c r="S671" s="423">
        <v>0</v>
      </c>
      <c r="T671" s="423">
        <v>0</v>
      </c>
      <c r="U671" s="423">
        <v>0</v>
      </c>
      <c r="V671" s="423">
        <v>0</v>
      </c>
    </row>
    <row r="672" spans="2:22">
      <c r="B672" s="491" t="s">
        <v>13</v>
      </c>
      <c r="C672" s="491" t="s">
        <v>13</v>
      </c>
      <c r="D672" s="491" t="s">
        <v>13</v>
      </c>
      <c r="E672" s="423">
        <v>0</v>
      </c>
      <c r="F672" s="423">
        <v>0</v>
      </c>
      <c r="G672" s="423">
        <v>0</v>
      </c>
      <c r="H672" s="423">
        <v>0</v>
      </c>
      <c r="I672" s="423">
        <v>0</v>
      </c>
      <c r="J672" s="423">
        <v>0</v>
      </c>
      <c r="K672" s="423">
        <v>0</v>
      </c>
      <c r="L672" s="423">
        <v>0</v>
      </c>
      <c r="M672" s="423">
        <v>0</v>
      </c>
      <c r="N672" s="423">
        <v>0</v>
      </c>
      <c r="O672" s="423">
        <v>0</v>
      </c>
      <c r="P672" s="423">
        <v>0</v>
      </c>
      <c r="Q672" s="423">
        <v>0</v>
      </c>
      <c r="R672" s="423">
        <v>0</v>
      </c>
      <c r="S672" s="423">
        <v>0</v>
      </c>
      <c r="T672" s="423">
        <v>0</v>
      </c>
      <c r="U672" s="423">
        <v>0</v>
      </c>
      <c r="V672" s="423">
        <v>0</v>
      </c>
    </row>
    <row r="673" spans="2:22">
      <c r="B673" s="491" t="s">
        <v>13</v>
      </c>
      <c r="C673" s="491" t="s">
        <v>13</v>
      </c>
      <c r="D673" s="491" t="s">
        <v>13</v>
      </c>
      <c r="E673" s="423">
        <v>0</v>
      </c>
      <c r="F673" s="423">
        <v>0</v>
      </c>
      <c r="G673" s="423">
        <v>0</v>
      </c>
      <c r="H673" s="423">
        <v>0</v>
      </c>
      <c r="I673" s="423">
        <v>0</v>
      </c>
      <c r="J673" s="423">
        <v>0</v>
      </c>
      <c r="K673" s="423">
        <v>0</v>
      </c>
      <c r="L673" s="423">
        <v>0</v>
      </c>
      <c r="M673" s="423">
        <v>0</v>
      </c>
      <c r="N673" s="423">
        <v>0</v>
      </c>
      <c r="O673" s="423">
        <v>0</v>
      </c>
      <c r="P673" s="423">
        <v>0</v>
      </c>
      <c r="Q673" s="423">
        <v>0</v>
      </c>
      <c r="R673" s="423">
        <v>0</v>
      </c>
      <c r="S673" s="423">
        <v>0</v>
      </c>
      <c r="T673" s="423">
        <v>0</v>
      </c>
      <c r="U673" s="423">
        <v>0</v>
      </c>
      <c r="V673" s="423">
        <v>0</v>
      </c>
    </row>
    <row r="674" spans="2:22">
      <c r="B674" s="491" t="s">
        <v>13</v>
      </c>
      <c r="C674" s="491" t="s">
        <v>13</v>
      </c>
      <c r="D674" s="491" t="s">
        <v>13</v>
      </c>
      <c r="E674" s="423">
        <v>0</v>
      </c>
      <c r="F674" s="423">
        <v>0</v>
      </c>
      <c r="G674" s="423">
        <v>0</v>
      </c>
      <c r="H674" s="423">
        <v>0</v>
      </c>
      <c r="I674" s="423">
        <v>0</v>
      </c>
      <c r="J674" s="423">
        <v>0</v>
      </c>
      <c r="K674" s="423">
        <v>0</v>
      </c>
      <c r="L674" s="423">
        <v>0</v>
      </c>
      <c r="M674" s="423">
        <v>0</v>
      </c>
      <c r="N674" s="423">
        <v>0</v>
      </c>
      <c r="O674" s="423">
        <v>0</v>
      </c>
      <c r="P674" s="423">
        <v>0</v>
      </c>
      <c r="Q674" s="423">
        <v>0</v>
      </c>
      <c r="R674" s="423">
        <v>0</v>
      </c>
      <c r="S674" s="423">
        <v>0</v>
      </c>
      <c r="T674" s="423">
        <v>0</v>
      </c>
      <c r="U674" s="423">
        <v>0</v>
      </c>
      <c r="V674" s="423">
        <v>0</v>
      </c>
    </row>
    <row r="675" spans="2:22">
      <c r="B675" s="491" t="s">
        <v>13</v>
      </c>
      <c r="C675" s="491" t="s">
        <v>13</v>
      </c>
      <c r="D675" s="491" t="s">
        <v>13</v>
      </c>
      <c r="E675" s="423">
        <v>0</v>
      </c>
      <c r="F675" s="423">
        <v>0</v>
      </c>
      <c r="G675" s="423">
        <v>0</v>
      </c>
      <c r="H675" s="423">
        <v>0</v>
      </c>
      <c r="I675" s="423">
        <v>0</v>
      </c>
      <c r="J675" s="423">
        <v>0</v>
      </c>
      <c r="K675" s="423">
        <v>0</v>
      </c>
      <c r="L675" s="423">
        <v>0</v>
      </c>
      <c r="M675" s="423">
        <v>0</v>
      </c>
      <c r="N675" s="423">
        <v>0</v>
      </c>
      <c r="O675" s="423">
        <v>0</v>
      </c>
      <c r="P675" s="423">
        <v>0</v>
      </c>
      <c r="Q675" s="423">
        <v>0</v>
      </c>
      <c r="R675" s="423">
        <v>0</v>
      </c>
      <c r="S675" s="423">
        <v>0</v>
      </c>
      <c r="T675" s="423">
        <v>0</v>
      </c>
      <c r="U675" s="423">
        <v>0</v>
      </c>
      <c r="V675" s="423">
        <v>0</v>
      </c>
    </row>
    <row r="676" spans="2:22">
      <c r="B676" s="491" t="s">
        <v>13</v>
      </c>
      <c r="C676" s="491" t="s">
        <v>13</v>
      </c>
      <c r="D676" s="491" t="s">
        <v>13</v>
      </c>
      <c r="E676" s="423">
        <v>0</v>
      </c>
      <c r="F676" s="423">
        <v>0</v>
      </c>
      <c r="G676" s="423">
        <v>0</v>
      </c>
      <c r="H676" s="423">
        <v>0</v>
      </c>
      <c r="I676" s="423">
        <v>0</v>
      </c>
      <c r="J676" s="423">
        <v>0</v>
      </c>
      <c r="K676" s="423">
        <v>0</v>
      </c>
      <c r="L676" s="423">
        <v>0</v>
      </c>
      <c r="M676" s="423">
        <v>0</v>
      </c>
      <c r="N676" s="423">
        <v>0</v>
      </c>
      <c r="O676" s="423">
        <v>0</v>
      </c>
      <c r="P676" s="423">
        <v>0</v>
      </c>
      <c r="Q676" s="423">
        <v>0</v>
      </c>
      <c r="R676" s="423">
        <v>0</v>
      </c>
      <c r="S676" s="423">
        <v>0</v>
      </c>
      <c r="T676" s="423">
        <v>0</v>
      </c>
      <c r="U676" s="423">
        <v>0</v>
      </c>
      <c r="V676" s="423">
        <v>0</v>
      </c>
    </row>
    <row r="677" spans="2:22">
      <c r="B677" s="491" t="s">
        <v>13</v>
      </c>
      <c r="C677" s="491" t="s">
        <v>13</v>
      </c>
      <c r="D677" s="491" t="s">
        <v>13</v>
      </c>
      <c r="E677" s="423">
        <v>0</v>
      </c>
      <c r="F677" s="423">
        <v>0</v>
      </c>
      <c r="G677" s="423">
        <v>0</v>
      </c>
      <c r="H677" s="423">
        <v>0</v>
      </c>
      <c r="I677" s="423">
        <v>0</v>
      </c>
      <c r="J677" s="423">
        <v>0</v>
      </c>
      <c r="K677" s="423">
        <v>0</v>
      </c>
      <c r="L677" s="423">
        <v>0</v>
      </c>
      <c r="M677" s="423">
        <v>0</v>
      </c>
      <c r="N677" s="423">
        <v>0</v>
      </c>
      <c r="O677" s="423">
        <v>0</v>
      </c>
      <c r="P677" s="423">
        <v>0</v>
      </c>
      <c r="Q677" s="423">
        <v>0</v>
      </c>
      <c r="R677" s="423">
        <v>0</v>
      </c>
      <c r="S677" s="423">
        <v>0</v>
      </c>
      <c r="T677" s="423">
        <v>0</v>
      </c>
      <c r="U677" s="423">
        <v>0</v>
      </c>
      <c r="V677" s="423">
        <v>0</v>
      </c>
    </row>
    <row r="678" spans="2:22">
      <c r="B678" s="491" t="s">
        <v>13</v>
      </c>
      <c r="C678" s="491" t="s">
        <v>13</v>
      </c>
      <c r="D678" s="491" t="s">
        <v>13</v>
      </c>
      <c r="E678" s="423">
        <v>0</v>
      </c>
      <c r="F678" s="423">
        <v>0</v>
      </c>
      <c r="G678" s="423">
        <v>0</v>
      </c>
      <c r="H678" s="423">
        <v>0</v>
      </c>
      <c r="I678" s="423">
        <v>0</v>
      </c>
      <c r="J678" s="423">
        <v>0</v>
      </c>
      <c r="K678" s="423">
        <v>0</v>
      </c>
      <c r="L678" s="423">
        <v>0</v>
      </c>
      <c r="M678" s="423">
        <v>0</v>
      </c>
      <c r="N678" s="423">
        <v>0</v>
      </c>
      <c r="O678" s="423">
        <v>0</v>
      </c>
      <c r="P678" s="423">
        <v>0</v>
      </c>
      <c r="Q678" s="423">
        <v>0</v>
      </c>
      <c r="R678" s="423">
        <v>0</v>
      </c>
      <c r="S678" s="423">
        <v>0</v>
      </c>
      <c r="T678" s="423">
        <v>0</v>
      </c>
      <c r="U678" s="423">
        <v>0</v>
      </c>
      <c r="V678" s="423">
        <v>0</v>
      </c>
    </row>
    <row r="679" spans="2:22">
      <c r="B679" s="491" t="s">
        <v>13</v>
      </c>
      <c r="C679" s="491" t="s">
        <v>13</v>
      </c>
      <c r="D679" s="491" t="s">
        <v>13</v>
      </c>
      <c r="E679" s="423">
        <v>0</v>
      </c>
      <c r="F679" s="423">
        <v>0</v>
      </c>
      <c r="G679" s="423">
        <v>0</v>
      </c>
      <c r="H679" s="423">
        <v>0</v>
      </c>
      <c r="I679" s="423">
        <v>0</v>
      </c>
      <c r="J679" s="423">
        <v>0</v>
      </c>
      <c r="K679" s="423">
        <v>0</v>
      </c>
      <c r="L679" s="423">
        <v>0</v>
      </c>
      <c r="M679" s="423">
        <v>0</v>
      </c>
      <c r="N679" s="423">
        <v>0</v>
      </c>
      <c r="O679" s="423">
        <v>0</v>
      </c>
      <c r="P679" s="423">
        <v>0</v>
      </c>
      <c r="Q679" s="423">
        <v>0</v>
      </c>
      <c r="R679" s="423">
        <v>0</v>
      </c>
      <c r="S679" s="423">
        <v>0</v>
      </c>
      <c r="T679" s="423">
        <v>0</v>
      </c>
      <c r="U679" s="423">
        <v>0</v>
      </c>
      <c r="V679" s="423">
        <v>0</v>
      </c>
    </row>
    <row r="680" spans="2:22">
      <c r="B680" s="491" t="s">
        <v>13</v>
      </c>
      <c r="C680" s="491" t="s">
        <v>13</v>
      </c>
      <c r="D680" s="491" t="s">
        <v>13</v>
      </c>
      <c r="E680" s="423">
        <v>0</v>
      </c>
      <c r="F680" s="423">
        <v>0</v>
      </c>
      <c r="G680" s="423">
        <v>0</v>
      </c>
      <c r="H680" s="423">
        <v>0</v>
      </c>
      <c r="I680" s="423">
        <v>0</v>
      </c>
      <c r="J680" s="423">
        <v>0</v>
      </c>
      <c r="K680" s="423">
        <v>0</v>
      </c>
      <c r="L680" s="423">
        <v>0</v>
      </c>
      <c r="M680" s="423">
        <v>0</v>
      </c>
      <c r="N680" s="423">
        <v>0</v>
      </c>
      <c r="O680" s="423">
        <v>0</v>
      </c>
      <c r="P680" s="423">
        <v>0</v>
      </c>
      <c r="Q680" s="423">
        <v>0</v>
      </c>
      <c r="R680" s="423">
        <v>0</v>
      </c>
      <c r="S680" s="423">
        <v>0</v>
      </c>
      <c r="T680" s="423">
        <v>0</v>
      </c>
      <c r="U680" s="423">
        <v>0</v>
      </c>
      <c r="V680" s="423">
        <v>0</v>
      </c>
    </row>
    <row r="681" spans="2:22">
      <c r="B681" s="491" t="s">
        <v>13</v>
      </c>
      <c r="C681" s="491" t="s">
        <v>13</v>
      </c>
      <c r="D681" s="491" t="s">
        <v>13</v>
      </c>
      <c r="E681" s="423">
        <v>0</v>
      </c>
      <c r="F681" s="423">
        <v>0</v>
      </c>
      <c r="G681" s="423">
        <v>0</v>
      </c>
      <c r="H681" s="423">
        <v>0</v>
      </c>
      <c r="I681" s="423">
        <v>0</v>
      </c>
      <c r="J681" s="423">
        <v>0</v>
      </c>
      <c r="K681" s="423">
        <v>0</v>
      </c>
      <c r="L681" s="423">
        <v>0</v>
      </c>
      <c r="M681" s="423">
        <v>0</v>
      </c>
      <c r="N681" s="423">
        <v>0</v>
      </c>
      <c r="O681" s="423">
        <v>0</v>
      </c>
      <c r="P681" s="423">
        <v>0</v>
      </c>
      <c r="Q681" s="423">
        <v>0</v>
      </c>
      <c r="R681" s="423">
        <v>0</v>
      </c>
      <c r="S681" s="423">
        <v>0</v>
      </c>
      <c r="T681" s="423">
        <v>0</v>
      </c>
      <c r="U681" s="423">
        <v>0</v>
      </c>
      <c r="V681" s="423">
        <v>0</v>
      </c>
    </row>
    <row r="682" spans="2:22">
      <c r="B682" s="491" t="s">
        <v>13</v>
      </c>
      <c r="C682" s="491" t="s">
        <v>13</v>
      </c>
      <c r="D682" s="491" t="s">
        <v>13</v>
      </c>
      <c r="E682" s="423">
        <v>0</v>
      </c>
      <c r="F682" s="423">
        <v>0</v>
      </c>
      <c r="G682" s="423">
        <v>0</v>
      </c>
      <c r="H682" s="423">
        <v>0</v>
      </c>
      <c r="I682" s="423">
        <v>0</v>
      </c>
      <c r="J682" s="423">
        <v>0</v>
      </c>
      <c r="K682" s="423">
        <v>0</v>
      </c>
      <c r="L682" s="423">
        <v>0</v>
      </c>
      <c r="M682" s="423">
        <v>0</v>
      </c>
      <c r="N682" s="423">
        <v>0</v>
      </c>
      <c r="O682" s="423">
        <v>0</v>
      </c>
      <c r="P682" s="423">
        <v>0</v>
      </c>
      <c r="Q682" s="423">
        <v>0</v>
      </c>
      <c r="R682" s="423">
        <v>0</v>
      </c>
      <c r="S682" s="423">
        <v>0</v>
      </c>
      <c r="T682" s="423">
        <v>0</v>
      </c>
      <c r="U682" s="423">
        <v>0</v>
      </c>
      <c r="V682" s="423">
        <v>0</v>
      </c>
    </row>
    <row r="683" spans="2:22">
      <c r="B683" s="491" t="s">
        <v>13</v>
      </c>
      <c r="C683" s="491" t="s">
        <v>13</v>
      </c>
      <c r="D683" s="491" t="s">
        <v>13</v>
      </c>
      <c r="E683" s="423">
        <v>0</v>
      </c>
      <c r="F683" s="423">
        <v>0</v>
      </c>
      <c r="G683" s="423">
        <v>0</v>
      </c>
      <c r="H683" s="423">
        <v>0</v>
      </c>
      <c r="I683" s="423">
        <v>0</v>
      </c>
      <c r="J683" s="423">
        <v>0</v>
      </c>
      <c r="K683" s="423">
        <v>0</v>
      </c>
      <c r="L683" s="423">
        <v>0</v>
      </c>
      <c r="M683" s="423">
        <v>0</v>
      </c>
      <c r="N683" s="423">
        <v>0</v>
      </c>
      <c r="O683" s="423">
        <v>0</v>
      </c>
      <c r="P683" s="423">
        <v>0</v>
      </c>
      <c r="Q683" s="423">
        <v>0</v>
      </c>
      <c r="R683" s="423">
        <v>0</v>
      </c>
      <c r="S683" s="423">
        <v>0</v>
      </c>
      <c r="T683" s="423">
        <v>0</v>
      </c>
      <c r="U683" s="423">
        <v>0</v>
      </c>
      <c r="V683" s="423">
        <v>0</v>
      </c>
    </row>
    <row r="684" spans="2:22">
      <c r="B684" s="491" t="s">
        <v>13</v>
      </c>
      <c r="C684" s="491" t="s">
        <v>13</v>
      </c>
      <c r="D684" s="491" t="s">
        <v>13</v>
      </c>
      <c r="E684" s="423">
        <v>0</v>
      </c>
      <c r="F684" s="423">
        <v>0</v>
      </c>
      <c r="G684" s="423">
        <v>0</v>
      </c>
      <c r="H684" s="423">
        <v>0</v>
      </c>
      <c r="I684" s="423">
        <v>0</v>
      </c>
      <c r="J684" s="423">
        <v>0</v>
      </c>
      <c r="K684" s="423">
        <v>0</v>
      </c>
      <c r="L684" s="423">
        <v>0</v>
      </c>
      <c r="M684" s="423">
        <v>0</v>
      </c>
      <c r="N684" s="423">
        <v>0</v>
      </c>
      <c r="O684" s="423">
        <v>0</v>
      </c>
      <c r="P684" s="423">
        <v>0</v>
      </c>
      <c r="Q684" s="423">
        <v>0</v>
      </c>
      <c r="R684" s="423">
        <v>0</v>
      </c>
      <c r="S684" s="423">
        <v>0</v>
      </c>
      <c r="T684" s="423">
        <v>0</v>
      </c>
      <c r="U684" s="423">
        <v>0</v>
      </c>
      <c r="V684" s="423">
        <v>0</v>
      </c>
    </row>
    <row r="685" spans="2:22">
      <c r="B685" s="491" t="s">
        <v>13</v>
      </c>
      <c r="C685" s="491" t="s">
        <v>13</v>
      </c>
      <c r="D685" s="491" t="s">
        <v>13</v>
      </c>
      <c r="E685" s="423">
        <v>0</v>
      </c>
      <c r="F685" s="423">
        <v>0</v>
      </c>
      <c r="G685" s="423">
        <v>0</v>
      </c>
      <c r="H685" s="423">
        <v>0</v>
      </c>
      <c r="I685" s="423">
        <v>0</v>
      </c>
      <c r="J685" s="423">
        <v>0</v>
      </c>
      <c r="K685" s="423">
        <v>0</v>
      </c>
      <c r="L685" s="423">
        <v>0</v>
      </c>
      <c r="M685" s="423">
        <v>0</v>
      </c>
      <c r="N685" s="423">
        <v>0</v>
      </c>
      <c r="O685" s="423">
        <v>0</v>
      </c>
      <c r="P685" s="423">
        <v>0</v>
      </c>
      <c r="Q685" s="423">
        <v>0</v>
      </c>
      <c r="R685" s="423">
        <v>0</v>
      </c>
      <c r="S685" s="423">
        <v>0</v>
      </c>
      <c r="T685" s="423">
        <v>0</v>
      </c>
      <c r="U685" s="423">
        <v>0</v>
      </c>
      <c r="V685" s="423">
        <v>0</v>
      </c>
    </row>
    <row r="686" spans="2:22">
      <c r="B686" s="491" t="s">
        <v>13</v>
      </c>
      <c r="C686" s="491" t="s">
        <v>13</v>
      </c>
      <c r="D686" s="491" t="s">
        <v>13</v>
      </c>
      <c r="E686" s="423">
        <v>0</v>
      </c>
      <c r="F686" s="423">
        <v>0</v>
      </c>
      <c r="G686" s="423">
        <v>0</v>
      </c>
      <c r="H686" s="423">
        <v>0</v>
      </c>
      <c r="I686" s="423">
        <v>0</v>
      </c>
      <c r="J686" s="423">
        <v>0</v>
      </c>
      <c r="K686" s="423">
        <v>0</v>
      </c>
      <c r="L686" s="423">
        <v>0</v>
      </c>
      <c r="M686" s="423">
        <v>0</v>
      </c>
      <c r="N686" s="423">
        <v>0</v>
      </c>
      <c r="O686" s="423">
        <v>0</v>
      </c>
      <c r="P686" s="423">
        <v>0</v>
      </c>
      <c r="Q686" s="423">
        <v>0</v>
      </c>
      <c r="R686" s="423">
        <v>0</v>
      </c>
      <c r="S686" s="423">
        <v>0</v>
      </c>
      <c r="T686" s="423">
        <v>0</v>
      </c>
      <c r="U686" s="423">
        <v>0</v>
      </c>
      <c r="V686" s="423">
        <v>0</v>
      </c>
    </row>
    <row r="687" spans="2:22">
      <c r="B687" s="491" t="s">
        <v>13</v>
      </c>
      <c r="C687" s="491" t="s">
        <v>13</v>
      </c>
      <c r="D687" s="491" t="s">
        <v>13</v>
      </c>
      <c r="E687" s="423">
        <v>0</v>
      </c>
      <c r="F687" s="423">
        <v>0</v>
      </c>
      <c r="G687" s="423">
        <v>0</v>
      </c>
      <c r="H687" s="423">
        <v>0</v>
      </c>
      <c r="I687" s="423">
        <v>0</v>
      </c>
      <c r="J687" s="423">
        <v>0</v>
      </c>
      <c r="K687" s="423">
        <v>0</v>
      </c>
      <c r="L687" s="423">
        <v>0</v>
      </c>
      <c r="M687" s="423">
        <v>0</v>
      </c>
      <c r="N687" s="423">
        <v>0</v>
      </c>
      <c r="O687" s="423">
        <v>0</v>
      </c>
      <c r="P687" s="423">
        <v>0</v>
      </c>
      <c r="Q687" s="423">
        <v>0</v>
      </c>
      <c r="R687" s="423">
        <v>0</v>
      </c>
      <c r="S687" s="423">
        <v>0</v>
      </c>
      <c r="T687" s="423">
        <v>0</v>
      </c>
      <c r="U687" s="423">
        <v>0</v>
      </c>
      <c r="V687" s="423">
        <v>0</v>
      </c>
    </row>
  </sheetData>
  <mergeCells count="34">
    <mergeCell ref="B13:C13"/>
    <mergeCell ref="B14:C14"/>
    <mergeCell ref="B1:J2"/>
    <mergeCell ref="D6:E6"/>
    <mergeCell ref="F6:G6"/>
    <mergeCell ref="H6:I6"/>
    <mergeCell ref="J6:K6"/>
    <mergeCell ref="B12:C12"/>
    <mergeCell ref="Z6:AA6"/>
    <mergeCell ref="B8:C8"/>
    <mergeCell ref="B9:C9"/>
    <mergeCell ref="B10:C10"/>
    <mergeCell ref="B11:C11"/>
    <mergeCell ref="V6:W6"/>
    <mergeCell ref="X6:Y6"/>
    <mergeCell ref="N6:O6"/>
    <mergeCell ref="P6:Q6"/>
    <mergeCell ref="R6:S6"/>
    <mergeCell ref="T6:U6"/>
    <mergeCell ref="L6:M6"/>
    <mergeCell ref="B15:C15"/>
    <mergeCell ref="B16:C16"/>
    <mergeCell ref="B17:C17"/>
    <mergeCell ref="F25:AA25"/>
    <mergeCell ref="B26:C26"/>
    <mergeCell ref="B18:C18"/>
    <mergeCell ref="X27:Y27"/>
    <mergeCell ref="B31:C31"/>
    <mergeCell ref="B19:C19"/>
    <mergeCell ref="B20:C20"/>
    <mergeCell ref="B21:C21"/>
    <mergeCell ref="B22:C22"/>
    <mergeCell ref="B23:C23"/>
    <mergeCell ref="B24:C24"/>
  </mergeCells>
  <conditionalFormatting sqref="X26:Y26">
    <cfRule type="expression" dxfId="4" priority="1" stopIfTrue="1">
      <formula>X$26&gt;1</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6</vt:i4>
      </vt:variant>
    </vt:vector>
  </HeadingPairs>
  <TitlesOfParts>
    <vt:vector size="25" baseType="lpstr">
      <vt:lpstr>Main Menu</vt:lpstr>
      <vt:lpstr>Data Input</vt:lpstr>
      <vt:lpstr>School Funding Summary</vt:lpstr>
      <vt:lpstr>3 Year Schools Block</vt:lpstr>
      <vt:lpstr>Capping and Scaling</vt:lpstr>
      <vt:lpstr>2021-22 Budgets</vt:lpstr>
      <vt:lpstr>New ISB 22-23</vt:lpstr>
      <vt:lpstr>Adjusted Factors 22-23</vt:lpstr>
      <vt:lpstr>De-Delegation - 22-23</vt:lpstr>
      <vt:lpstr>20-21 Cfwds</vt:lpstr>
      <vt:lpstr>2020-21 Budgets</vt:lpstr>
      <vt:lpstr>New ISB 21-22</vt:lpstr>
      <vt:lpstr>Adjusted Factors 21-22</vt:lpstr>
      <vt:lpstr>De-Delegation - 21-22</vt:lpstr>
      <vt:lpstr>19-20 Cfwds</vt:lpstr>
      <vt:lpstr>DfE No. (2)</vt:lpstr>
      <vt:lpstr>DfE No.</vt:lpstr>
      <vt:lpstr>20-21 submitted baselines</vt:lpstr>
      <vt:lpstr>Baselines 19-20</vt:lpstr>
      <vt:lpstr>MFG_Baselines</vt:lpstr>
      <vt:lpstr>'2021-22 Budgets'!Print_Area</vt:lpstr>
      <vt:lpstr>'3 Year Schools Block'!Print_Area</vt:lpstr>
      <vt:lpstr>'Capping and Scaling'!Print_Area</vt:lpstr>
      <vt:lpstr>'School Funding Summary'!Print_Area</vt:lpstr>
      <vt:lpstr>'2021-22 Budgets'!Print_Titles</vt:lpstr>
    </vt:vector>
  </TitlesOfParts>
  <Company>Customer Service Direct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Davis</dc:creator>
  <cp:lastModifiedBy>Michael Quinton</cp:lastModifiedBy>
  <cp:lastPrinted>2021-02-12T10:01:08Z</cp:lastPrinted>
  <dcterms:created xsi:type="dcterms:W3CDTF">2014-10-15T07:04:28Z</dcterms:created>
  <dcterms:modified xsi:type="dcterms:W3CDTF">2022-02-18T14:42:31Z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